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erny\Documents\Work\Papers\2022 Employment and renewable energy\Article\Data and codes\"/>
    </mc:Choice>
  </mc:AlternateContent>
  <bookViews>
    <workbookView xWindow="0" yWindow="0" windowWidth="13125" windowHeight="6105"/>
  </bookViews>
  <sheets>
    <sheet name="notes" sheetId="48" r:id="rId1"/>
    <sheet name="gfcf_lifespan_sources" sheetId="21" r:id="rId2"/>
    <sheet name="gfcf_lifespan" sheetId="22" r:id="rId3"/>
    <sheet name="gfcf_capex_sources" sheetId="23" r:id="rId4"/>
    <sheet name="gfcf_capex" sheetId="24" r:id="rId5"/>
    <sheet name="gfcf_concordance_det" sheetId="25" r:id="rId6"/>
    <sheet name="gfcf_euref_det" sheetId="26" r:id="rId7"/>
    <sheet name="gfcf_stanford_det" sheetId="27" r:id="rId8"/>
    <sheet name="capacity" sheetId="2" r:id="rId9"/>
    <sheet name="generation" sheetId="5" r:id="rId10"/>
    <sheet name="CUF_sources" sheetId="10" r:id="rId11"/>
    <sheet name="CUF" sheetId="7" r:id="rId12"/>
    <sheet name="xdet2015_el" sheetId="49" r:id="rId13"/>
    <sheet name="euref_det" sheetId="8" r:id="rId14"/>
    <sheet name="stanford_det" sheetId="15" r:id="rId15"/>
    <sheet name="euref_fuel" sheetId="17" r:id="rId16"/>
    <sheet name="stanford_fuel" sheetId="18" r:id="rId17"/>
    <sheet name="euref_fuel_EU" sheetId="19" r:id="rId18"/>
    <sheet name="stanford_fuel_EU" sheetId="20" r:id="rId19"/>
    <sheet name="euref_generation" sheetId="28" r:id="rId20"/>
    <sheet name="euref_generation_EXIOBASE" sheetId="29" r:id="rId21"/>
    <sheet name="euref_capacity" sheetId="30" r:id="rId22"/>
    <sheet name="euref_capacity_EXIOBASE" sheetId="31" r:id="rId23"/>
    <sheet name="euref_CUF" sheetId="32" r:id="rId24"/>
    <sheet name="stanford_capacity_EXIOBASE" sheetId="33" r:id="rId25"/>
    <sheet name="stanford_generation_EXIOBASE" sheetId="34" r:id="rId26"/>
    <sheet name="euref_fuel_demand" sheetId="35" r:id="rId27"/>
    <sheet name="euref_fuel_changes" sheetId="36" r:id="rId28"/>
    <sheet name="euref_fuel_demand_EU" sheetId="37" r:id="rId29"/>
    <sheet name="euref_fuel_changes_EU" sheetId="38" r:id="rId30"/>
    <sheet name="euref_fuel_subst_EU" sheetId="39" r:id="rId31"/>
    <sheet name="stanford_fuel_demand" sheetId="40" r:id="rId32"/>
    <sheet name="stanford_fuel_changes" sheetId="41" r:id="rId33"/>
    <sheet name="stanford_fuel_demand_EU" sheetId="42" r:id="rId34"/>
    <sheet name="stanford_fuel_changes_EU" sheetId="43" r:id="rId35"/>
    <sheet name="stanford_fuel_subst_EU" sheetId="44" r:id="rId36"/>
    <sheet name="emp_sources" sheetId="50" r:id="rId37"/>
    <sheet name="emp_det" sheetId="51" r:id="rId38"/>
    <sheet name="emp_det_EU" sheetId="52" r:id="rId39"/>
    <sheet name="EUST" sheetId="45" r:id="rId40"/>
    <sheet name="shares_i24.d" sheetId="46" r:id="rId41"/>
    <sheet name="shares_i40.2" sheetId="47" r:id="rId42"/>
  </sheets>
  <externalReferences>
    <externalReference r:id="rId43"/>
  </externalReferences>
  <calcPr calcId="162913"/>
</workbook>
</file>

<file path=xl/calcChain.xml><?xml version="1.0" encoding="utf-8"?>
<calcChain xmlns="http://schemas.openxmlformats.org/spreadsheetml/2006/main">
  <c r="AC4" i="47" l="1"/>
  <c r="AB4" i="47"/>
  <c r="AA4" i="47"/>
  <c r="Z4" i="47"/>
  <c r="Y4" i="47"/>
  <c r="X4" i="47"/>
  <c r="W4" i="47"/>
  <c r="V4" i="47"/>
  <c r="U4" i="47"/>
  <c r="T4" i="47"/>
  <c r="S4" i="47"/>
  <c r="R4" i="47"/>
  <c r="Q4" i="47"/>
  <c r="P4" i="47"/>
  <c r="O4" i="47"/>
  <c r="N4" i="47"/>
  <c r="M4" i="47"/>
  <c r="L4" i="47"/>
  <c r="K4" i="47"/>
  <c r="J4" i="47"/>
  <c r="I4" i="47"/>
  <c r="H4" i="47"/>
  <c r="G4" i="47"/>
  <c r="F4" i="47"/>
  <c r="E4" i="47"/>
  <c r="D4" i="47"/>
  <c r="C4" i="47"/>
  <c r="B4" i="47"/>
  <c r="AC3" i="47"/>
  <c r="AB3" i="47"/>
  <c r="AA3" i="47"/>
  <c r="Z3" i="47"/>
  <c r="Y3" i="47"/>
  <c r="X3" i="47"/>
  <c r="V3" i="47"/>
  <c r="T3" i="47"/>
  <c r="S3" i="47"/>
  <c r="R3" i="47"/>
  <c r="Q3" i="47"/>
  <c r="U3" i="47" s="1"/>
  <c r="P3" i="47"/>
  <c r="N3" i="47"/>
  <c r="M3" i="47"/>
  <c r="L3" i="47"/>
  <c r="K3" i="47"/>
  <c r="J3" i="47"/>
  <c r="I3" i="47"/>
  <c r="H3" i="47"/>
  <c r="F3" i="47"/>
  <c r="E3" i="47"/>
  <c r="D3" i="47"/>
  <c r="C3" i="47"/>
  <c r="B3" i="47"/>
  <c r="AC2" i="47"/>
  <c r="AB2" i="47"/>
  <c r="AA2" i="47"/>
  <c r="Z2" i="47"/>
  <c r="Y2" i="47"/>
  <c r="X2" i="47"/>
  <c r="V2" i="47"/>
  <c r="T2" i="47"/>
  <c r="S2" i="47"/>
  <c r="R2" i="47"/>
  <c r="Q2" i="47"/>
  <c r="U2" i="47" s="1"/>
  <c r="P2" i="47"/>
  <c r="N2" i="47"/>
  <c r="M2" i="47"/>
  <c r="L2" i="47"/>
  <c r="K2" i="47"/>
  <c r="J2" i="47"/>
  <c r="I2" i="47"/>
  <c r="H2" i="47"/>
  <c r="F2" i="47"/>
  <c r="E2" i="47"/>
  <c r="D2" i="47"/>
  <c r="C2" i="47"/>
  <c r="B2" i="47"/>
  <c r="AC6" i="46"/>
  <c r="U6" i="46"/>
  <c r="M6" i="46"/>
  <c r="E6" i="46"/>
  <c r="AC4" i="46"/>
  <c r="AB4" i="46"/>
  <c r="AB6" i="46" s="1"/>
  <c r="AA4" i="46"/>
  <c r="AA6" i="46" s="1"/>
  <c r="Z4" i="46"/>
  <c r="Y4" i="46"/>
  <c r="Y6" i="46" s="1"/>
  <c r="X4" i="46"/>
  <c r="X6" i="46" s="1"/>
  <c r="W4" i="46"/>
  <c r="W6" i="46" s="1"/>
  <c r="V4" i="46"/>
  <c r="V6" i="46" s="1"/>
  <c r="U4" i="46"/>
  <c r="T4" i="46"/>
  <c r="T6" i="46" s="1"/>
  <c r="S4" i="46"/>
  <c r="S6" i="46" s="1"/>
  <c r="R4" i="46"/>
  <c r="Q4" i="46"/>
  <c r="Q6" i="46" s="1"/>
  <c r="P4" i="46"/>
  <c r="P6" i="46" s="1"/>
  <c r="O4" i="46"/>
  <c r="O6" i="46" s="1"/>
  <c r="N4" i="46"/>
  <c r="N6" i="46" s="1"/>
  <c r="M4" i="46"/>
  <c r="L4" i="46"/>
  <c r="L6" i="46" s="1"/>
  <c r="K4" i="46"/>
  <c r="K6" i="46" s="1"/>
  <c r="J4" i="46"/>
  <c r="I4" i="46"/>
  <c r="I6" i="46" s="1"/>
  <c r="H4" i="46"/>
  <c r="H6" i="46" s="1"/>
  <c r="G4" i="46"/>
  <c r="G6" i="46" s="1"/>
  <c r="F4" i="46"/>
  <c r="F6" i="46" s="1"/>
  <c r="E4" i="46"/>
  <c r="D4" i="46"/>
  <c r="D6" i="46" s="1"/>
  <c r="C4" i="46"/>
  <c r="C6" i="46" s="1"/>
  <c r="B4" i="46"/>
  <c r="AC3" i="46"/>
  <c r="AB3" i="46"/>
  <c r="AA3" i="46"/>
  <c r="Y3" i="46"/>
  <c r="X3" i="46"/>
  <c r="W3" i="46"/>
  <c r="V3" i="46"/>
  <c r="U3" i="46"/>
  <c r="T3" i="46"/>
  <c r="S3" i="46"/>
  <c r="Q3" i="46"/>
  <c r="P3" i="46"/>
  <c r="O3" i="46"/>
  <c r="N3" i="46"/>
  <c r="M3" i="46"/>
  <c r="L3" i="46"/>
  <c r="K3" i="46"/>
  <c r="I3" i="46"/>
  <c r="H3" i="46"/>
  <c r="G3" i="46"/>
  <c r="F3" i="46"/>
  <c r="E3" i="46"/>
  <c r="D3" i="46"/>
  <c r="C3" i="46"/>
  <c r="AC2" i="46"/>
  <c r="AB2" i="46"/>
  <c r="AA2" i="46"/>
  <c r="Y2" i="46"/>
  <c r="X2" i="46"/>
  <c r="W2" i="46"/>
  <c r="V2" i="46"/>
  <c r="U2" i="46"/>
  <c r="T2" i="46"/>
  <c r="S2" i="46"/>
  <c r="Q2" i="46"/>
  <c r="P2" i="46"/>
  <c r="O2" i="46"/>
  <c r="N2" i="46"/>
  <c r="M2" i="46"/>
  <c r="L2" i="46"/>
  <c r="K2" i="46"/>
  <c r="I2" i="46"/>
  <c r="H2" i="46"/>
  <c r="G2" i="46"/>
  <c r="F2" i="46"/>
  <c r="E2" i="46"/>
  <c r="D2" i="46"/>
  <c r="C2" i="46"/>
  <c r="W7" i="43"/>
  <c r="AD7" i="43" s="1"/>
  <c r="V7" i="43"/>
  <c r="U7" i="43"/>
  <c r="AB7" i="43" s="1"/>
  <c r="T7" i="43"/>
  <c r="S7" i="43"/>
  <c r="R7" i="43"/>
  <c r="Q7" i="43"/>
  <c r="J8" i="42"/>
  <c r="C8" i="42"/>
  <c r="J7" i="42"/>
  <c r="I9" i="43" s="1"/>
  <c r="C7" i="42"/>
  <c r="J6" i="42"/>
  <c r="I8" i="43" s="1"/>
  <c r="C6" i="42"/>
  <c r="J5" i="42"/>
  <c r="C5" i="42"/>
  <c r="AC7" i="43" s="1"/>
  <c r="J4" i="42"/>
  <c r="I6" i="43" s="1"/>
  <c r="C4" i="42"/>
  <c r="J3" i="42"/>
  <c r="C3" i="42"/>
  <c r="J2" i="42"/>
  <c r="I4" i="43" s="1"/>
  <c r="C2" i="42"/>
  <c r="I171" i="41"/>
  <c r="P171" i="41" s="1"/>
  <c r="I170" i="41"/>
  <c r="P170" i="41" s="1"/>
  <c r="AA169" i="41"/>
  <c r="Y169" i="41"/>
  <c r="W169" i="41"/>
  <c r="AD169" i="41" s="1"/>
  <c r="V169" i="41"/>
  <c r="AC169" i="41" s="1"/>
  <c r="U169" i="41"/>
  <c r="AB169" i="41" s="1"/>
  <c r="T169" i="41"/>
  <c r="S169" i="41"/>
  <c r="Z169" i="41" s="1"/>
  <c r="R169" i="41"/>
  <c r="Q169" i="41"/>
  <c r="X169" i="41" s="1"/>
  <c r="I169" i="41"/>
  <c r="P169" i="41" s="1"/>
  <c r="I168" i="41"/>
  <c r="P168" i="41" s="1"/>
  <c r="I167" i="41"/>
  <c r="P167" i="41" s="1"/>
  <c r="I166" i="41"/>
  <c r="P166" i="41" s="1"/>
  <c r="I165" i="41"/>
  <c r="P165" i="41" s="1"/>
  <c r="I164" i="41"/>
  <c r="P164" i="41" s="1"/>
  <c r="AA163" i="41"/>
  <c r="Y163" i="41"/>
  <c r="W163" i="41"/>
  <c r="AD163" i="41" s="1"/>
  <c r="V163" i="41"/>
  <c r="AC163" i="41" s="1"/>
  <c r="U163" i="41"/>
  <c r="AB163" i="41" s="1"/>
  <c r="T163" i="41"/>
  <c r="S163" i="41"/>
  <c r="Z163" i="41" s="1"/>
  <c r="R163" i="41"/>
  <c r="Q163" i="41"/>
  <c r="X163" i="41" s="1"/>
  <c r="I163" i="41"/>
  <c r="I162" i="41"/>
  <c r="P162" i="41" s="1"/>
  <c r="I161" i="41"/>
  <c r="P161" i="41" s="1"/>
  <c r="I160" i="41"/>
  <c r="P160" i="41" s="1"/>
  <c r="I159" i="41"/>
  <c r="P159" i="41" s="1"/>
  <c r="I158" i="41"/>
  <c r="P158" i="41" s="1"/>
  <c r="AA157" i="41"/>
  <c r="Y157" i="41"/>
  <c r="W157" i="41"/>
  <c r="AD157" i="41" s="1"/>
  <c r="V157" i="41"/>
  <c r="AC157" i="41" s="1"/>
  <c r="U157" i="41"/>
  <c r="AB157" i="41" s="1"/>
  <c r="T157" i="41"/>
  <c r="S157" i="41"/>
  <c r="Z157" i="41" s="1"/>
  <c r="R157" i="41"/>
  <c r="Q157" i="41"/>
  <c r="X157" i="41" s="1"/>
  <c r="I157" i="41"/>
  <c r="I156" i="41"/>
  <c r="P156" i="41" s="1"/>
  <c r="I155" i="41"/>
  <c r="P155" i="41" s="1"/>
  <c r="I154" i="41"/>
  <c r="I153" i="41"/>
  <c r="P153" i="41" s="1"/>
  <c r="P152" i="41"/>
  <c r="I152" i="41"/>
  <c r="AD151" i="41"/>
  <c r="AB151" i="41"/>
  <c r="AA151" i="41"/>
  <c r="Z151" i="41"/>
  <c r="Y151" i="41"/>
  <c r="W151" i="41"/>
  <c r="V151" i="41"/>
  <c r="AC151" i="41" s="1"/>
  <c r="U151" i="41"/>
  <c r="T151" i="41"/>
  <c r="S151" i="41"/>
  <c r="R151" i="41"/>
  <c r="Q151" i="41"/>
  <c r="X151" i="41" s="1"/>
  <c r="I151" i="41"/>
  <c r="P150" i="41"/>
  <c r="I150" i="41"/>
  <c r="N149" i="41"/>
  <c r="M149" i="41"/>
  <c r="K149" i="41"/>
  <c r="J149" i="41"/>
  <c r="I149" i="41"/>
  <c r="H149" i="41"/>
  <c r="G149" i="41"/>
  <c r="F149" i="41"/>
  <c r="E149" i="41"/>
  <c r="L149" i="41" s="1"/>
  <c r="D149" i="41"/>
  <c r="C149" i="41"/>
  <c r="I148" i="41"/>
  <c r="P148" i="41" s="1"/>
  <c r="I147" i="41"/>
  <c r="I146" i="41"/>
  <c r="AD145" i="41"/>
  <c r="AA145" i="41"/>
  <c r="W145" i="41"/>
  <c r="V145" i="41"/>
  <c r="AC145" i="41" s="1"/>
  <c r="U145" i="41"/>
  <c r="AB145" i="41" s="1"/>
  <c r="T145" i="41"/>
  <c r="S145" i="41"/>
  <c r="Z145" i="41" s="1"/>
  <c r="R145" i="41"/>
  <c r="Y145" i="41" s="1"/>
  <c r="Q145" i="41"/>
  <c r="X145" i="41" s="1"/>
  <c r="I145" i="41"/>
  <c r="I144" i="41"/>
  <c r="P144" i="41" s="1"/>
  <c r="P143" i="41"/>
  <c r="I143" i="41"/>
  <c r="I142" i="41"/>
  <c r="P142" i="41" s="1"/>
  <c r="I141" i="41"/>
  <c r="I140" i="41"/>
  <c r="AD139" i="41"/>
  <c r="AA139" i="41"/>
  <c r="Z139" i="41"/>
  <c r="W139" i="41"/>
  <c r="V139" i="41"/>
  <c r="AC139" i="41" s="1"/>
  <c r="U139" i="41"/>
  <c r="AB139" i="41" s="1"/>
  <c r="T139" i="41"/>
  <c r="S139" i="41"/>
  <c r="R139" i="41"/>
  <c r="Y139" i="41" s="1"/>
  <c r="Q139" i="41"/>
  <c r="X139" i="41" s="1"/>
  <c r="I139" i="41"/>
  <c r="I138" i="41"/>
  <c r="P138" i="41" s="1"/>
  <c r="P137" i="41"/>
  <c r="I137" i="41"/>
  <c r="P136" i="41"/>
  <c r="I136" i="41"/>
  <c r="P135" i="41"/>
  <c r="I135" i="41"/>
  <c r="I134" i="41"/>
  <c r="AC133" i="41"/>
  <c r="AB133" i="41"/>
  <c r="AA133" i="41"/>
  <c r="Y133" i="41"/>
  <c r="W133" i="41"/>
  <c r="AD133" i="41" s="1"/>
  <c r="V133" i="41"/>
  <c r="U133" i="41"/>
  <c r="T133" i="41"/>
  <c r="S133" i="41"/>
  <c r="Z133" i="41" s="1"/>
  <c r="R133" i="41"/>
  <c r="Q133" i="41"/>
  <c r="X133" i="41" s="1"/>
  <c r="I133" i="41"/>
  <c r="I132" i="41"/>
  <c r="I131" i="41"/>
  <c r="P130" i="41"/>
  <c r="I130" i="41"/>
  <c r="I129" i="41"/>
  <c r="P129" i="41" s="1"/>
  <c r="I128" i="41"/>
  <c r="P128" i="41" s="1"/>
  <c r="AC127" i="41"/>
  <c r="Y127" i="41"/>
  <c r="X127" i="41"/>
  <c r="W127" i="41"/>
  <c r="AD127" i="41" s="1"/>
  <c r="V127" i="41"/>
  <c r="U127" i="41"/>
  <c r="AB127" i="41" s="1"/>
  <c r="T127" i="41"/>
  <c r="AA127" i="41" s="1"/>
  <c r="S127" i="41"/>
  <c r="Z127" i="41" s="1"/>
  <c r="R127" i="41"/>
  <c r="Q127" i="41"/>
  <c r="I127" i="41"/>
  <c r="P126" i="41"/>
  <c r="I126" i="41"/>
  <c r="I125" i="41"/>
  <c r="P125" i="41" s="1"/>
  <c r="I124" i="41"/>
  <c r="I123" i="41"/>
  <c r="P123" i="41" s="1"/>
  <c r="P122" i="41"/>
  <c r="I122" i="41"/>
  <c r="AC121" i="41"/>
  <c r="AB121" i="41"/>
  <c r="W121" i="41"/>
  <c r="AD121" i="41" s="1"/>
  <c r="V121" i="41"/>
  <c r="U121" i="41"/>
  <c r="T121" i="41"/>
  <c r="AA121" i="41" s="1"/>
  <c r="S121" i="41"/>
  <c r="Z121" i="41" s="1"/>
  <c r="R121" i="41"/>
  <c r="Y121" i="41" s="1"/>
  <c r="Q121" i="41"/>
  <c r="X121" i="41" s="1"/>
  <c r="I121" i="41"/>
  <c r="P121" i="41" s="1"/>
  <c r="P120" i="41"/>
  <c r="I120" i="41"/>
  <c r="I119" i="41"/>
  <c r="P119" i="41" s="1"/>
  <c r="I118" i="41"/>
  <c r="P118" i="41" s="1"/>
  <c r="I117" i="41"/>
  <c r="P117" i="41" s="1"/>
  <c r="P116" i="41"/>
  <c r="I116" i="41"/>
  <c r="AC115" i="41"/>
  <c r="AB115" i="41"/>
  <c r="W115" i="41"/>
  <c r="AD115" i="41" s="1"/>
  <c r="V115" i="41"/>
  <c r="U115" i="41"/>
  <c r="T115" i="41"/>
  <c r="AA115" i="41" s="1"/>
  <c r="S115" i="41"/>
  <c r="Z115" i="41" s="1"/>
  <c r="R115" i="41"/>
  <c r="Y115" i="41" s="1"/>
  <c r="Q115" i="41"/>
  <c r="X115" i="41" s="1"/>
  <c r="I115" i="41"/>
  <c r="P114" i="41"/>
  <c r="I114" i="41"/>
  <c r="I113" i="41"/>
  <c r="P113" i="41" s="1"/>
  <c r="P112" i="41"/>
  <c r="I112" i="41"/>
  <c r="I111" i="41"/>
  <c r="I110" i="41"/>
  <c r="P110" i="41" s="1"/>
  <c r="AC109" i="41"/>
  <c r="W109" i="41"/>
  <c r="AD109" i="41" s="1"/>
  <c r="V109" i="41"/>
  <c r="U109" i="41"/>
  <c r="AB109" i="41" s="1"/>
  <c r="T109" i="41"/>
  <c r="AA109" i="41" s="1"/>
  <c r="S109" i="41"/>
  <c r="Z109" i="41" s="1"/>
  <c r="R109" i="41"/>
  <c r="Y109" i="41" s="1"/>
  <c r="Q109" i="41"/>
  <c r="X109" i="41" s="1"/>
  <c r="I109" i="41"/>
  <c r="P108" i="41"/>
  <c r="I108" i="41"/>
  <c r="I107" i="41"/>
  <c r="P107" i="41" s="1"/>
  <c r="P106" i="41"/>
  <c r="I106" i="41"/>
  <c r="P105" i="41"/>
  <c r="I105" i="41"/>
  <c r="P104" i="41"/>
  <c r="I104" i="41"/>
  <c r="AD103" i="41"/>
  <c r="AB103" i="41"/>
  <c r="AA103" i="41"/>
  <c r="W103" i="41"/>
  <c r="V103" i="41"/>
  <c r="AC103" i="41" s="1"/>
  <c r="U103" i="41"/>
  <c r="T103" i="41"/>
  <c r="S103" i="41"/>
  <c r="Z103" i="41" s="1"/>
  <c r="R103" i="41"/>
  <c r="Y103" i="41" s="1"/>
  <c r="Q103" i="41"/>
  <c r="X103" i="41" s="1"/>
  <c r="I103" i="41"/>
  <c r="P102" i="41"/>
  <c r="I102" i="41"/>
  <c r="P101" i="41"/>
  <c r="I101" i="41"/>
  <c r="P100" i="41"/>
  <c r="I100" i="41"/>
  <c r="P99" i="41"/>
  <c r="I99" i="41"/>
  <c r="P98" i="41"/>
  <c r="I98" i="41"/>
  <c r="AD97" i="41"/>
  <c r="AB97" i="41"/>
  <c r="AA97" i="41"/>
  <c r="Z97" i="41"/>
  <c r="X97" i="41"/>
  <c r="W97" i="41"/>
  <c r="V97" i="41"/>
  <c r="AC97" i="41" s="1"/>
  <c r="U97" i="41"/>
  <c r="T97" i="41"/>
  <c r="S97" i="41"/>
  <c r="R97" i="41"/>
  <c r="Y97" i="41" s="1"/>
  <c r="Q97" i="41"/>
  <c r="I97" i="41"/>
  <c r="P96" i="41"/>
  <c r="I96" i="41"/>
  <c r="I95" i="41"/>
  <c r="P94" i="41"/>
  <c r="I94" i="41"/>
  <c r="P93" i="41"/>
  <c r="I93" i="41"/>
  <c r="I92" i="41"/>
  <c r="AD91" i="41"/>
  <c r="AC91" i="41"/>
  <c r="Z91" i="41"/>
  <c r="Y91" i="41"/>
  <c r="X91" i="41"/>
  <c r="W91" i="41"/>
  <c r="V91" i="41"/>
  <c r="U91" i="41"/>
  <c r="AB91" i="41" s="1"/>
  <c r="T91" i="41"/>
  <c r="AA91" i="41" s="1"/>
  <c r="S91" i="41"/>
  <c r="R91" i="41"/>
  <c r="Q91" i="41"/>
  <c r="I91" i="41"/>
  <c r="P90" i="41"/>
  <c r="I90" i="41"/>
  <c r="P89" i="41"/>
  <c r="I89" i="41"/>
  <c r="P88" i="41"/>
  <c r="I88" i="41"/>
  <c r="P87" i="41"/>
  <c r="I87" i="41"/>
  <c r="P86" i="41"/>
  <c r="I86" i="41"/>
  <c r="AD85" i="41"/>
  <c r="AB85" i="41"/>
  <c r="Z85" i="41"/>
  <c r="Y85" i="41"/>
  <c r="W85" i="41"/>
  <c r="V85" i="41"/>
  <c r="AC85" i="41" s="1"/>
  <c r="U85" i="41"/>
  <c r="T85" i="41"/>
  <c r="AA85" i="41" s="1"/>
  <c r="S85" i="41"/>
  <c r="R85" i="41"/>
  <c r="Q85" i="41"/>
  <c r="X85" i="41" s="1"/>
  <c r="I85" i="41"/>
  <c r="I84" i="41"/>
  <c r="I83" i="41"/>
  <c r="P83" i="41" s="1"/>
  <c r="I82" i="41"/>
  <c r="P81" i="41"/>
  <c r="I81" i="41"/>
  <c r="P80" i="41"/>
  <c r="I80" i="41"/>
  <c r="Z79" i="41"/>
  <c r="Y79" i="41"/>
  <c r="X79" i="41"/>
  <c r="W79" i="41"/>
  <c r="AD79" i="41" s="1"/>
  <c r="V79" i="41"/>
  <c r="AC79" i="41" s="1"/>
  <c r="U79" i="41"/>
  <c r="AB79" i="41" s="1"/>
  <c r="T79" i="41"/>
  <c r="AA79" i="41" s="1"/>
  <c r="S79" i="41"/>
  <c r="R79" i="41"/>
  <c r="Q79" i="41"/>
  <c r="I79" i="41"/>
  <c r="P78" i="41"/>
  <c r="I78" i="41"/>
  <c r="P77" i="41"/>
  <c r="I77" i="41"/>
  <c r="I76" i="41"/>
  <c r="I75" i="41"/>
  <c r="P74" i="41"/>
  <c r="I74" i="41"/>
  <c r="AD73" i="41"/>
  <c r="Z73" i="41"/>
  <c r="Y73" i="41"/>
  <c r="W73" i="41"/>
  <c r="V73" i="41"/>
  <c r="AC73" i="41" s="1"/>
  <c r="U73" i="41"/>
  <c r="AB73" i="41" s="1"/>
  <c r="T73" i="41"/>
  <c r="AA73" i="41" s="1"/>
  <c r="S73" i="41"/>
  <c r="R73" i="41"/>
  <c r="Q73" i="41"/>
  <c r="X73" i="41" s="1"/>
  <c r="I73" i="41"/>
  <c r="P72" i="41"/>
  <c r="I72" i="41"/>
  <c r="I71" i="41"/>
  <c r="P71" i="41" s="1"/>
  <c r="P70" i="41"/>
  <c r="I70" i="41"/>
  <c r="P69" i="41"/>
  <c r="I69" i="41"/>
  <c r="P68" i="41"/>
  <c r="I68" i="41"/>
  <c r="AD67" i="41"/>
  <c r="AC67" i="41"/>
  <c r="Z67" i="41"/>
  <c r="Y67" i="41"/>
  <c r="W67" i="41"/>
  <c r="V67" i="41"/>
  <c r="U67" i="41"/>
  <c r="AB67" i="41" s="1"/>
  <c r="T67" i="41"/>
  <c r="AA67" i="41" s="1"/>
  <c r="S67" i="41"/>
  <c r="R67" i="41"/>
  <c r="Q67" i="41"/>
  <c r="X67" i="41" s="1"/>
  <c r="I67" i="41"/>
  <c r="P66" i="41"/>
  <c r="I66" i="41"/>
  <c r="P65" i="41"/>
  <c r="I65" i="41"/>
  <c r="I64" i="41"/>
  <c r="I63" i="41"/>
  <c r="P62" i="41"/>
  <c r="I62" i="41"/>
  <c r="AC61" i="41"/>
  <c r="Z61" i="41"/>
  <c r="Y61" i="41"/>
  <c r="X61" i="41"/>
  <c r="W61" i="41"/>
  <c r="AD61" i="41" s="1"/>
  <c r="V61" i="41"/>
  <c r="U61" i="41"/>
  <c r="AB61" i="41" s="1"/>
  <c r="T61" i="41"/>
  <c r="AA61" i="41" s="1"/>
  <c r="S61" i="41"/>
  <c r="R61" i="41"/>
  <c r="Q61" i="41"/>
  <c r="I61" i="41"/>
  <c r="P60" i="41"/>
  <c r="I60" i="41"/>
  <c r="P59" i="41"/>
  <c r="I59" i="41"/>
  <c r="P58" i="41"/>
  <c r="I58" i="41"/>
  <c r="I57" i="41"/>
  <c r="I56" i="41"/>
  <c r="AD55" i="41"/>
  <c r="AC55" i="41"/>
  <c r="AB55" i="41"/>
  <c r="X55" i="41"/>
  <c r="W55" i="41"/>
  <c r="V55" i="41"/>
  <c r="U55" i="41"/>
  <c r="T55" i="41"/>
  <c r="AA55" i="41" s="1"/>
  <c r="S55" i="41"/>
  <c r="Z55" i="41" s="1"/>
  <c r="R55" i="41"/>
  <c r="Y55" i="41" s="1"/>
  <c r="Q55" i="41"/>
  <c r="I55" i="41"/>
  <c r="P54" i="41"/>
  <c r="I54" i="41"/>
  <c r="P53" i="41"/>
  <c r="I53" i="41"/>
  <c r="P52" i="41"/>
  <c r="I52" i="41"/>
  <c r="I51" i="41"/>
  <c r="P51" i="41" s="1"/>
  <c r="P50" i="41"/>
  <c r="I50" i="41"/>
  <c r="AD49" i="41"/>
  <c r="AB49" i="41"/>
  <c r="Y49" i="41"/>
  <c r="W49" i="41"/>
  <c r="V49" i="41"/>
  <c r="AC49" i="41" s="1"/>
  <c r="U49" i="41"/>
  <c r="T49" i="41"/>
  <c r="AA49" i="41" s="1"/>
  <c r="S49" i="41"/>
  <c r="Z49" i="41" s="1"/>
  <c r="R49" i="41"/>
  <c r="Q49" i="41"/>
  <c r="X49" i="41" s="1"/>
  <c r="I49" i="41"/>
  <c r="P48" i="41"/>
  <c r="I48" i="41"/>
  <c r="I47" i="41"/>
  <c r="P47" i="41" s="1"/>
  <c r="P49" i="41" s="1"/>
  <c r="P46" i="41"/>
  <c r="I46" i="41"/>
  <c r="I45" i="41"/>
  <c r="P45" i="41" s="1"/>
  <c r="P44" i="41"/>
  <c r="I44" i="41"/>
  <c r="AD43" i="41"/>
  <c r="AB43" i="41"/>
  <c r="Y43" i="41"/>
  <c r="X43" i="41"/>
  <c r="W43" i="41"/>
  <c r="V43" i="41"/>
  <c r="AC43" i="41" s="1"/>
  <c r="U43" i="41"/>
  <c r="T43" i="41"/>
  <c r="AA43" i="41" s="1"/>
  <c r="S43" i="41"/>
  <c r="Z43" i="41" s="1"/>
  <c r="R43" i="41"/>
  <c r="Q43" i="41"/>
  <c r="I43" i="41"/>
  <c r="P42" i="41"/>
  <c r="I42" i="41"/>
  <c r="I41" i="41"/>
  <c r="P41" i="41" s="1"/>
  <c r="P40" i="41"/>
  <c r="I40" i="41"/>
  <c r="I39" i="41"/>
  <c r="P38" i="41"/>
  <c r="I38" i="41"/>
  <c r="AB37" i="41"/>
  <c r="AA37" i="41"/>
  <c r="Y37" i="41"/>
  <c r="X37" i="41"/>
  <c r="W37" i="41"/>
  <c r="AD37" i="41" s="1"/>
  <c r="V37" i="41"/>
  <c r="AC37" i="41" s="1"/>
  <c r="U37" i="41"/>
  <c r="T37" i="41"/>
  <c r="S37" i="41"/>
  <c r="Z37" i="41" s="1"/>
  <c r="R37" i="41"/>
  <c r="Q37" i="41"/>
  <c r="I37" i="41"/>
  <c r="P36" i="41"/>
  <c r="I36" i="41"/>
  <c r="I35" i="41"/>
  <c r="P34" i="41"/>
  <c r="I34" i="41"/>
  <c r="P33" i="41"/>
  <c r="I33" i="41"/>
  <c r="P32" i="41"/>
  <c r="I32" i="41"/>
  <c r="AC31" i="41"/>
  <c r="AB31" i="41"/>
  <c r="X31" i="41"/>
  <c r="W31" i="41"/>
  <c r="AD31" i="41" s="1"/>
  <c r="V31" i="41"/>
  <c r="U31" i="41"/>
  <c r="T31" i="41"/>
  <c r="AA31" i="41" s="1"/>
  <c r="S31" i="41"/>
  <c r="Z31" i="41" s="1"/>
  <c r="R31" i="41"/>
  <c r="Y31" i="41" s="1"/>
  <c r="Q31" i="41"/>
  <c r="I31" i="41"/>
  <c r="P30" i="41"/>
  <c r="I30" i="41"/>
  <c r="P29" i="41"/>
  <c r="I29" i="41"/>
  <c r="I28" i="41"/>
  <c r="P27" i="41"/>
  <c r="I27" i="41"/>
  <c r="I26" i="41"/>
  <c r="P26" i="41" s="1"/>
  <c r="P25" i="41" s="1"/>
  <c r="AC25" i="41"/>
  <c r="AB25" i="41"/>
  <c r="X25" i="41"/>
  <c r="W25" i="41"/>
  <c r="AD25" i="41" s="1"/>
  <c r="V25" i="41"/>
  <c r="U25" i="41"/>
  <c r="T25" i="41"/>
  <c r="AA25" i="41" s="1"/>
  <c r="S25" i="41"/>
  <c r="Z25" i="41" s="1"/>
  <c r="R25" i="41"/>
  <c r="Y25" i="41" s="1"/>
  <c r="Q25" i="41"/>
  <c r="I25" i="41"/>
  <c r="I24" i="41"/>
  <c r="P24" i="41" s="1"/>
  <c r="P23" i="41"/>
  <c r="I23" i="41"/>
  <c r="P22" i="41"/>
  <c r="I22" i="41"/>
  <c r="P21" i="41"/>
  <c r="I21" i="41"/>
  <c r="P20" i="41"/>
  <c r="P19" i="41" s="1"/>
  <c r="I20" i="41"/>
  <c r="AC19" i="41"/>
  <c r="AB19" i="41"/>
  <c r="AA19" i="41"/>
  <c r="X19" i="41"/>
  <c r="W19" i="41"/>
  <c r="AD19" i="41" s="1"/>
  <c r="V19" i="41"/>
  <c r="U19" i="41"/>
  <c r="T19" i="41"/>
  <c r="S19" i="41"/>
  <c r="Z19" i="41" s="1"/>
  <c r="R19" i="41"/>
  <c r="Y19" i="41" s="1"/>
  <c r="Q19" i="41"/>
  <c r="I19" i="41"/>
  <c r="I18" i="41"/>
  <c r="P18" i="41" s="1"/>
  <c r="P17" i="41"/>
  <c r="I17" i="41"/>
  <c r="P16" i="41"/>
  <c r="I16" i="41"/>
  <c r="P15" i="41"/>
  <c r="I15" i="41"/>
  <c r="I14" i="41"/>
  <c r="P14" i="41" s="1"/>
  <c r="AC13" i="41"/>
  <c r="AA13" i="41"/>
  <c r="X13" i="41"/>
  <c r="W13" i="41"/>
  <c r="AD13" i="41" s="1"/>
  <c r="V13" i="41"/>
  <c r="U13" i="41"/>
  <c r="AB13" i="41" s="1"/>
  <c r="T13" i="41"/>
  <c r="S13" i="41"/>
  <c r="Z13" i="41" s="1"/>
  <c r="R13" i="41"/>
  <c r="Y13" i="41" s="1"/>
  <c r="Q13" i="41"/>
  <c r="I13" i="41"/>
  <c r="P12" i="41"/>
  <c r="I12" i="41"/>
  <c r="P11" i="41"/>
  <c r="I11" i="41"/>
  <c r="I10" i="41"/>
  <c r="P9" i="41"/>
  <c r="I9" i="41"/>
  <c r="P8" i="41"/>
  <c r="P7" i="41" s="1"/>
  <c r="I8" i="41"/>
  <c r="AC7" i="41"/>
  <c r="AB7" i="41"/>
  <c r="X7" i="41"/>
  <c r="W7" i="41"/>
  <c r="AD7" i="41" s="1"/>
  <c r="V7" i="41"/>
  <c r="U7" i="41"/>
  <c r="T7" i="41"/>
  <c r="AA7" i="41" s="1"/>
  <c r="S7" i="41"/>
  <c r="Z7" i="41" s="1"/>
  <c r="R7" i="41"/>
  <c r="Y7" i="41" s="1"/>
  <c r="Q7" i="41"/>
  <c r="I7" i="41"/>
  <c r="P6" i="41"/>
  <c r="I6" i="41"/>
  <c r="P5" i="41"/>
  <c r="I5" i="41"/>
  <c r="I4" i="41"/>
  <c r="P4" i="41" s="1"/>
  <c r="H197" i="40"/>
  <c r="I197" i="40" s="1"/>
  <c r="G197" i="40"/>
  <c r="F197" i="40"/>
  <c r="E197" i="40"/>
  <c r="D197" i="40"/>
  <c r="H196" i="40"/>
  <c r="G171" i="41" s="1"/>
  <c r="F196" i="40"/>
  <c r="E196" i="40"/>
  <c r="D171" i="41" s="1"/>
  <c r="D196" i="40"/>
  <c r="C171" i="41" s="1"/>
  <c r="I195" i="40"/>
  <c r="H170" i="41" s="1"/>
  <c r="H195" i="40"/>
  <c r="G170" i="41" s="1"/>
  <c r="G195" i="40"/>
  <c r="F170" i="41" s="1"/>
  <c r="F195" i="40"/>
  <c r="E170" i="41" s="1"/>
  <c r="E195" i="40"/>
  <c r="D170" i="41" s="1"/>
  <c r="D195" i="40"/>
  <c r="C170" i="41" s="1"/>
  <c r="H194" i="40"/>
  <c r="F194" i="40"/>
  <c r="E169" i="41" s="1"/>
  <c r="E194" i="40"/>
  <c r="D169" i="41" s="1"/>
  <c r="D194" i="40"/>
  <c r="C169" i="41" s="1"/>
  <c r="H193" i="40"/>
  <c r="G193" i="40"/>
  <c r="F168" i="41" s="1"/>
  <c r="F193" i="40"/>
  <c r="E168" i="41" s="1"/>
  <c r="E193" i="40"/>
  <c r="D168" i="41" s="1"/>
  <c r="D193" i="40"/>
  <c r="C168" i="41" s="1"/>
  <c r="H192" i="40"/>
  <c r="G167" i="41" s="1"/>
  <c r="F192" i="40"/>
  <c r="E192" i="40"/>
  <c r="D167" i="41" s="1"/>
  <c r="D192" i="40"/>
  <c r="C167" i="41" s="1"/>
  <c r="I191" i="40"/>
  <c r="H166" i="41" s="1"/>
  <c r="H191" i="40"/>
  <c r="G166" i="41" s="1"/>
  <c r="G191" i="40"/>
  <c r="F166" i="41" s="1"/>
  <c r="F191" i="40"/>
  <c r="E166" i="41" s="1"/>
  <c r="E191" i="40"/>
  <c r="D166" i="41" s="1"/>
  <c r="D191" i="40"/>
  <c r="C166" i="41" s="1"/>
  <c r="H190" i="40"/>
  <c r="G190" i="40" s="1"/>
  <c r="F190" i="40"/>
  <c r="E190" i="40"/>
  <c r="D190" i="40"/>
  <c r="H189" i="40"/>
  <c r="F189" i="40"/>
  <c r="E165" i="41" s="1"/>
  <c r="E189" i="40"/>
  <c r="D165" i="41" s="1"/>
  <c r="D189" i="40"/>
  <c r="C165" i="41" s="1"/>
  <c r="H188" i="40"/>
  <c r="G164" i="41" s="1"/>
  <c r="F188" i="40"/>
  <c r="E188" i="40"/>
  <c r="D164" i="41" s="1"/>
  <c r="D188" i="40"/>
  <c r="C164" i="41" s="1"/>
  <c r="I187" i="40"/>
  <c r="H163" i="41" s="1"/>
  <c r="H187" i="40"/>
  <c r="G163" i="41" s="1"/>
  <c r="G187" i="40"/>
  <c r="F163" i="41" s="1"/>
  <c r="F187" i="40"/>
  <c r="E163" i="41" s="1"/>
  <c r="E187" i="40"/>
  <c r="D163" i="41" s="1"/>
  <c r="D187" i="40"/>
  <c r="C163" i="41" s="1"/>
  <c r="H186" i="40"/>
  <c r="F186" i="40"/>
  <c r="E162" i="41" s="1"/>
  <c r="E186" i="40"/>
  <c r="D162" i="41" s="1"/>
  <c r="D186" i="40"/>
  <c r="C162" i="41" s="1"/>
  <c r="H185" i="40"/>
  <c r="F185" i="40"/>
  <c r="E161" i="41" s="1"/>
  <c r="E185" i="40"/>
  <c r="D161" i="41" s="1"/>
  <c r="D185" i="40"/>
  <c r="C161" i="41" s="1"/>
  <c r="I184" i="40"/>
  <c r="H160" i="41" s="1"/>
  <c r="H184" i="40"/>
  <c r="G160" i="41" s="1"/>
  <c r="F184" i="40"/>
  <c r="E184" i="40"/>
  <c r="D160" i="41" s="1"/>
  <c r="D184" i="40"/>
  <c r="C160" i="41" s="1"/>
  <c r="I183" i="40"/>
  <c r="H183" i="40"/>
  <c r="F183" i="40"/>
  <c r="G183" i="40" s="1"/>
  <c r="E183" i="40"/>
  <c r="D183" i="40"/>
  <c r="H182" i="40"/>
  <c r="F182" i="40"/>
  <c r="E159" i="41" s="1"/>
  <c r="E182" i="40"/>
  <c r="D159" i="41" s="1"/>
  <c r="D182" i="40"/>
  <c r="C159" i="41" s="1"/>
  <c r="H181" i="40"/>
  <c r="F181" i="40"/>
  <c r="E158" i="41" s="1"/>
  <c r="E181" i="40"/>
  <c r="D158" i="41" s="1"/>
  <c r="D181" i="40"/>
  <c r="C158" i="41" s="1"/>
  <c r="I180" i="40"/>
  <c r="H157" i="41" s="1"/>
  <c r="H180" i="40"/>
  <c r="G157" i="41" s="1"/>
  <c r="F180" i="40"/>
  <c r="E180" i="40"/>
  <c r="D157" i="41" s="1"/>
  <c r="D180" i="40"/>
  <c r="C157" i="41" s="1"/>
  <c r="I179" i="40"/>
  <c r="H156" i="41" s="1"/>
  <c r="H179" i="40"/>
  <c r="G156" i="41" s="1"/>
  <c r="F179" i="40"/>
  <c r="E156" i="41" s="1"/>
  <c r="E179" i="40"/>
  <c r="D156" i="41" s="1"/>
  <c r="D179" i="40"/>
  <c r="C156" i="41" s="1"/>
  <c r="I178" i="40"/>
  <c r="H155" i="41" s="1"/>
  <c r="H178" i="40"/>
  <c r="G155" i="41" s="1"/>
  <c r="G178" i="40"/>
  <c r="F155" i="41" s="1"/>
  <c r="F178" i="40"/>
  <c r="E155" i="41" s="1"/>
  <c r="E178" i="40"/>
  <c r="D155" i="41" s="1"/>
  <c r="D178" i="40"/>
  <c r="C155" i="41" s="1"/>
  <c r="H177" i="40"/>
  <c r="F177" i="40"/>
  <c r="E154" i="41" s="1"/>
  <c r="E177" i="40"/>
  <c r="D154" i="41" s="1"/>
  <c r="D177" i="40"/>
  <c r="C154" i="41" s="1"/>
  <c r="H176" i="40"/>
  <c r="I176" i="40" s="1"/>
  <c r="F176" i="40"/>
  <c r="G176" i="40" s="1"/>
  <c r="E176" i="40"/>
  <c r="D176" i="40"/>
  <c r="I175" i="40"/>
  <c r="H153" i="41" s="1"/>
  <c r="H175" i="40"/>
  <c r="G153" i="41" s="1"/>
  <c r="G175" i="40"/>
  <c r="F153" i="41" s="1"/>
  <c r="F175" i="40"/>
  <c r="E153" i="41" s="1"/>
  <c r="E175" i="40"/>
  <c r="D153" i="41" s="1"/>
  <c r="D175" i="40"/>
  <c r="C153" i="41" s="1"/>
  <c r="H174" i="40"/>
  <c r="G152" i="41" s="1"/>
  <c r="G174" i="40"/>
  <c r="F152" i="41" s="1"/>
  <c r="F174" i="40"/>
  <c r="E152" i="41" s="1"/>
  <c r="E174" i="40"/>
  <c r="D152" i="41" s="1"/>
  <c r="D174" i="40"/>
  <c r="C152" i="41" s="1"/>
  <c r="H173" i="40"/>
  <c r="G173" i="40"/>
  <c r="F151" i="41" s="1"/>
  <c r="F173" i="40"/>
  <c r="E151" i="41" s="1"/>
  <c r="E173" i="40"/>
  <c r="D151" i="41" s="1"/>
  <c r="D173" i="40"/>
  <c r="C151" i="41" s="1"/>
  <c r="H172" i="40"/>
  <c r="G150" i="41" s="1"/>
  <c r="F172" i="40"/>
  <c r="E172" i="40"/>
  <c r="D150" i="41" s="1"/>
  <c r="D172" i="40"/>
  <c r="C150" i="41" s="1"/>
  <c r="I171" i="40"/>
  <c r="H171" i="40"/>
  <c r="G171" i="40"/>
  <c r="F171" i="40"/>
  <c r="E171" i="40"/>
  <c r="D171" i="40"/>
  <c r="H170" i="40"/>
  <c r="G148" i="41" s="1"/>
  <c r="F170" i="40"/>
  <c r="E148" i="41" s="1"/>
  <c r="E170" i="40"/>
  <c r="D148" i="41" s="1"/>
  <c r="D170" i="40"/>
  <c r="C148" i="41" s="1"/>
  <c r="H169" i="40"/>
  <c r="I169" i="40" s="1"/>
  <c r="F169" i="40"/>
  <c r="G169" i="40" s="1"/>
  <c r="E169" i="40"/>
  <c r="D169" i="40"/>
  <c r="H168" i="40"/>
  <c r="G147" i="41" s="1"/>
  <c r="F168" i="40"/>
  <c r="E147" i="41" s="1"/>
  <c r="E168" i="40"/>
  <c r="D147" i="41" s="1"/>
  <c r="D168" i="40"/>
  <c r="C147" i="41" s="1"/>
  <c r="I167" i="40"/>
  <c r="H146" i="41" s="1"/>
  <c r="H167" i="40"/>
  <c r="G146" i="41" s="1"/>
  <c r="F167" i="40"/>
  <c r="E146" i="41" s="1"/>
  <c r="E167" i="40"/>
  <c r="D146" i="41" s="1"/>
  <c r="D167" i="40"/>
  <c r="C146" i="41" s="1"/>
  <c r="H166" i="40"/>
  <c r="G145" i="41" s="1"/>
  <c r="G166" i="40"/>
  <c r="F145" i="41" s="1"/>
  <c r="F166" i="40"/>
  <c r="E145" i="41" s="1"/>
  <c r="E166" i="40"/>
  <c r="D145" i="41" s="1"/>
  <c r="D166" i="40"/>
  <c r="C145" i="41" s="1"/>
  <c r="H165" i="40"/>
  <c r="G144" i="41" s="1"/>
  <c r="F165" i="40"/>
  <c r="E144" i="41" s="1"/>
  <c r="E165" i="40"/>
  <c r="D144" i="41" s="1"/>
  <c r="D165" i="40"/>
  <c r="C144" i="41" s="1"/>
  <c r="H164" i="40"/>
  <c r="G143" i="41" s="1"/>
  <c r="F164" i="40"/>
  <c r="E143" i="41" s="1"/>
  <c r="E164" i="40"/>
  <c r="D143" i="41" s="1"/>
  <c r="D164" i="40"/>
  <c r="C143" i="41" s="1"/>
  <c r="I163" i="40"/>
  <c r="H142" i="41" s="1"/>
  <c r="H163" i="40"/>
  <c r="G142" i="41" s="1"/>
  <c r="F163" i="40"/>
  <c r="E142" i="41" s="1"/>
  <c r="E163" i="40"/>
  <c r="D142" i="41" s="1"/>
  <c r="D163" i="40"/>
  <c r="C142" i="41" s="1"/>
  <c r="H162" i="40"/>
  <c r="I162" i="40" s="1"/>
  <c r="G162" i="40"/>
  <c r="F162" i="40"/>
  <c r="E162" i="40"/>
  <c r="D162" i="40"/>
  <c r="H161" i="40"/>
  <c r="G141" i="41" s="1"/>
  <c r="F161" i="40"/>
  <c r="E141" i="41" s="1"/>
  <c r="E161" i="40"/>
  <c r="D141" i="41" s="1"/>
  <c r="D161" i="40"/>
  <c r="C141" i="41" s="1"/>
  <c r="H160" i="40"/>
  <c r="G140" i="41" s="1"/>
  <c r="F160" i="40"/>
  <c r="E140" i="41" s="1"/>
  <c r="E160" i="40"/>
  <c r="D140" i="41" s="1"/>
  <c r="D160" i="40"/>
  <c r="C140" i="41" s="1"/>
  <c r="I159" i="40"/>
  <c r="H139" i="41" s="1"/>
  <c r="H159" i="40"/>
  <c r="G139" i="41" s="1"/>
  <c r="F159" i="40"/>
  <c r="E139" i="41" s="1"/>
  <c r="E159" i="40"/>
  <c r="D139" i="41" s="1"/>
  <c r="D159" i="40"/>
  <c r="C139" i="41" s="1"/>
  <c r="H158" i="40"/>
  <c r="G138" i="41" s="1"/>
  <c r="G158" i="40"/>
  <c r="F138" i="41" s="1"/>
  <c r="F158" i="40"/>
  <c r="E138" i="41" s="1"/>
  <c r="E158" i="40"/>
  <c r="D138" i="41" s="1"/>
  <c r="D158" i="40"/>
  <c r="C138" i="41" s="1"/>
  <c r="H157" i="40"/>
  <c r="G137" i="41" s="1"/>
  <c r="F157" i="40"/>
  <c r="E137" i="41" s="1"/>
  <c r="E157" i="40"/>
  <c r="D137" i="41" s="1"/>
  <c r="D157" i="40"/>
  <c r="C137" i="41" s="1"/>
  <c r="H156" i="40"/>
  <c r="G136" i="41" s="1"/>
  <c r="F156" i="40"/>
  <c r="E136" i="41" s="1"/>
  <c r="E156" i="40"/>
  <c r="D136" i="41" s="1"/>
  <c r="D156" i="40"/>
  <c r="C136" i="41" s="1"/>
  <c r="I155" i="40"/>
  <c r="H155" i="40"/>
  <c r="F155" i="40"/>
  <c r="G155" i="40" s="1"/>
  <c r="E155" i="40"/>
  <c r="D155" i="40"/>
  <c r="H154" i="40"/>
  <c r="G135" i="41" s="1"/>
  <c r="G154" i="40"/>
  <c r="F135" i="41" s="1"/>
  <c r="F154" i="40"/>
  <c r="E135" i="41" s="1"/>
  <c r="E154" i="40"/>
  <c r="D135" i="41" s="1"/>
  <c r="D154" i="40"/>
  <c r="C135" i="41" s="1"/>
  <c r="H153" i="40"/>
  <c r="G134" i="41" s="1"/>
  <c r="F153" i="40"/>
  <c r="E134" i="41" s="1"/>
  <c r="E153" i="40"/>
  <c r="D134" i="41" s="1"/>
  <c r="D153" i="40"/>
  <c r="C134" i="41" s="1"/>
  <c r="H152" i="40"/>
  <c r="G133" i="41" s="1"/>
  <c r="F152" i="40"/>
  <c r="E133" i="41" s="1"/>
  <c r="E152" i="40"/>
  <c r="D133" i="41" s="1"/>
  <c r="D152" i="40"/>
  <c r="C133" i="41" s="1"/>
  <c r="I151" i="40"/>
  <c r="H132" i="41" s="1"/>
  <c r="H151" i="40"/>
  <c r="G132" i="41" s="1"/>
  <c r="F151" i="40"/>
  <c r="E132" i="41" s="1"/>
  <c r="E151" i="40"/>
  <c r="D132" i="41" s="1"/>
  <c r="D151" i="40"/>
  <c r="C132" i="41" s="1"/>
  <c r="H150" i="40"/>
  <c r="G131" i="41" s="1"/>
  <c r="G150" i="40"/>
  <c r="F131" i="41" s="1"/>
  <c r="F150" i="40"/>
  <c r="E131" i="41" s="1"/>
  <c r="E150" i="40"/>
  <c r="D131" i="41" s="1"/>
  <c r="D150" i="40"/>
  <c r="C131" i="41" s="1"/>
  <c r="H149" i="40"/>
  <c r="G130" i="41" s="1"/>
  <c r="F149" i="40"/>
  <c r="E130" i="41" s="1"/>
  <c r="E149" i="40"/>
  <c r="D130" i="41" s="1"/>
  <c r="D149" i="40"/>
  <c r="C130" i="41" s="1"/>
  <c r="H148" i="40"/>
  <c r="I148" i="40" s="1"/>
  <c r="F148" i="40"/>
  <c r="G148" i="40" s="1"/>
  <c r="E148" i="40"/>
  <c r="D148" i="40"/>
  <c r="I147" i="40"/>
  <c r="H129" i="41" s="1"/>
  <c r="H147" i="40"/>
  <c r="G129" i="41" s="1"/>
  <c r="F147" i="40"/>
  <c r="E129" i="41" s="1"/>
  <c r="E147" i="40"/>
  <c r="D129" i="41" s="1"/>
  <c r="D147" i="40"/>
  <c r="C129" i="41" s="1"/>
  <c r="H146" i="40"/>
  <c r="G128" i="41" s="1"/>
  <c r="G146" i="40"/>
  <c r="F128" i="41" s="1"/>
  <c r="F146" i="40"/>
  <c r="E128" i="41" s="1"/>
  <c r="E146" i="40"/>
  <c r="D128" i="41" s="1"/>
  <c r="D146" i="40"/>
  <c r="C128" i="41" s="1"/>
  <c r="H145" i="40"/>
  <c r="G127" i="41" s="1"/>
  <c r="F145" i="40"/>
  <c r="E127" i="41" s="1"/>
  <c r="E145" i="40"/>
  <c r="D127" i="41" s="1"/>
  <c r="D145" i="40"/>
  <c r="C127" i="41" s="1"/>
  <c r="H144" i="40"/>
  <c r="G126" i="41" s="1"/>
  <c r="F144" i="40"/>
  <c r="E126" i="41" s="1"/>
  <c r="E144" i="40"/>
  <c r="D126" i="41" s="1"/>
  <c r="D144" i="40"/>
  <c r="C126" i="41" s="1"/>
  <c r="I143" i="40"/>
  <c r="H125" i="41" s="1"/>
  <c r="H143" i="40"/>
  <c r="G125" i="41" s="1"/>
  <c r="F143" i="40"/>
  <c r="E125" i="41" s="1"/>
  <c r="E143" i="40"/>
  <c r="D125" i="41" s="1"/>
  <c r="D143" i="40"/>
  <c r="C125" i="41" s="1"/>
  <c r="H142" i="40"/>
  <c r="G124" i="41" s="1"/>
  <c r="G142" i="40"/>
  <c r="F124" i="41" s="1"/>
  <c r="F142" i="40"/>
  <c r="E124" i="41" s="1"/>
  <c r="E142" i="40"/>
  <c r="D124" i="41" s="1"/>
  <c r="D142" i="40"/>
  <c r="C124" i="41" s="1"/>
  <c r="H141" i="40"/>
  <c r="I141" i="40" s="1"/>
  <c r="F141" i="40"/>
  <c r="G141" i="40" s="1"/>
  <c r="E141" i="40"/>
  <c r="D141" i="40"/>
  <c r="H140" i="40"/>
  <c r="G123" i="41" s="1"/>
  <c r="F140" i="40"/>
  <c r="E123" i="41" s="1"/>
  <c r="E140" i="40"/>
  <c r="D123" i="41" s="1"/>
  <c r="D140" i="40"/>
  <c r="C123" i="41" s="1"/>
  <c r="I139" i="40"/>
  <c r="H122" i="41" s="1"/>
  <c r="H139" i="40"/>
  <c r="G122" i="41" s="1"/>
  <c r="F139" i="40"/>
  <c r="E122" i="41" s="1"/>
  <c r="E139" i="40"/>
  <c r="D122" i="41" s="1"/>
  <c r="D139" i="40"/>
  <c r="C122" i="41" s="1"/>
  <c r="H138" i="40"/>
  <c r="G121" i="41" s="1"/>
  <c r="G138" i="40"/>
  <c r="F121" i="41" s="1"/>
  <c r="F138" i="40"/>
  <c r="E121" i="41" s="1"/>
  <c r="E138" i="40"/>
  <c r="D121" i="41" s="1"/>
  <c r="D138" i="40"/>
  <c r="C121" i="41" s="1"/>
  <c r="H137" i="40"/>
  <c r="G120" i="41" s="1"/>
  <c r="F137" i="40"/>
  <c r="E120" i="41" s="1"/>
  <c r="E137" i="40"/>
  <c r="D120" i="41" s="1"/>
  <c r="D137" i="40"/>
  <c r="C120" i="41" s="1"/>
  <c r="H136" i="40"/>
  <c r="G119" i="41" s="1"/>
  <c r="F136" i="40"/>
  <c r="E119" i="41" s="1"/>
  <c r="E136" i="40"/>
  <c r="D119" i="41" s="1"/>
  <c r="D136" i="40"/>
  <c r="C119" i="41" s="1"/>
  <c r="I135" i="40"/>
  <c r="H118" i="41" s="1"/>
  <c r="H135" i="40"/>
  <c r="G118" i="41" s="1"/>
  <c r="F135" i="40"/>
  <c r="E118" i="41" s="1"/>
  <c r="E135" i="40"/>
  <c r="D118" i="41" s="1"/>
  <c r="D135" i="40"/>
  <c r="C118" i="41" s="1"/>
  <c r="H134" i="40"/>
  <c r="I134" i="40" s="1"/>
  <c r="G134" i="40"/>
  <c r="F134" i="40"/>
  <c r="E134" i="40"/>
  <c r="D134" i="40"/>
  <c r="H133" i="40"/>
  <c r="G117" i="41" s="1"/>
  <c r="F133" i="40"/>
  <c r="E117" i="41" s="1"/>
  <c r="E133" i="40"/>
  <c r="D117" i="41" s="1"/>
  <c r="D133" i="40"/>
  <c r="C117" i="41" s="1"/>
  <c r="H132" i="40"/>
  <c r="G116" i="41" s="1"/>
  <c r="F132" i="40"/>
  <c r="E116" i="41" s="1"/>
  <c r="E132" i="40"/>
  <c r="D116" i="41" s="1"/>
  <c r="D132" i="40"/>
  <c r="C116" i="41" s="1"/>
  <c r="I131" i="40"/>
  <c r="H115" i="41" s="1"/>
  <c r="H131" i="40"/>
  <c r="G115" i="41" s="1"/>
  <c r="F131" i="40"/>
  <c r="E115" i="41" s="1"/>
  <c r="E131" i="40"/>
  <c r="D115" i="41" s="1"/>
  <c r="D131" i="40"/>
  <c r="C115" i="41" s="1"/>
  <c r="H130" i="40"/>
  <c r="G114" i="41" s="1"/>
  <c r="G130" i="40"/>
  <c r="F114" i="41" s="1"/>
  <c r="F130" i="40"/>
  <c r="E114" i="41" s="1"/>
  <c r="E130" i="40"/>
  <c r="D114" i="41" s="1"/>
  <c r="D130" i="40"/>
  <c r="C114" i="41" s="1"/>
  <c r="H129" i="40"/>
  <c r="G113" i="41" s="1"/>
  <c r="F129" i="40"/>
  <c r="E113" i="41" s="1"/>
  <c r="E129" i="40"/>
  <c r="D113" i="41" s="1"/>
  <c r="D129" i="40"/>
  <c r="C113" i="41" s="1"/>
  <c r="H128" i="40"/>
  <c r="F128" i="40"/>
  <c r="E112" i="41" s="1"/>
  <c r="E128" i="40"/>
  <c r="D112" i="41" s="1"/>
  <c r="D128" i="40"/>
  <c r="C112" i="41" s="1"/>
  <c r="I127" i="40"/>
  <c r="H127" i="40"/>
  <c r="F127" i="40"/>
  <c r="G127" i="40" s="1"/>
  <c r="E127" i="40"/>
  <c r="D127" i="40"/>
  <c r="H126" i="40"/>
  <c r="G111" i="41" s="1"/>
  <c r="G126" i="40"/>
  <c r="F111" i="41" s="1"/>
  <c r="F126" i="40"/>
  <c r="E111" i="41" s="1"/>
  <c r="E126" i="40"/>
  <c r="D111" i="41" s="1"/>
  <c r="D126" i="40"/>
  <c r="C111" i="41" s="1"/>
  <c r="H125" i="40"/>
  <c r="G110" i="41" s="1"/>
  <c r="F125" i="40"/>
  <c r="E110" i="41" s="1"/>
  <c r="E125" i="40"/>
  <c r="D110" i="41" s="1"/>
  <c r="D125" i="40"/>
  <c r="C110" i="41" s="1"/>
  <c r="H124" i="40"/>
  <c r="F124" i="40"/>
  <c r="E109" i="41" s="1"/>
  <c r="E124" i="40"/>
  <c r="D109" i="41" s="1"/>
  <c r="D124" i="40"/>
  <c r="C109" i="41" s="1"/>
  <c r="I123" i="40"/>
  <c r="H108" i="41" s="1"/>
  <c r="H123" i="40"/>
  <c r="G108" i="41" s="1"/>
  <c r="F123" i="40"/>
  <c r="E123" i="40"/>
  <c r="D108" i="41" s="1"/>
  <c r="D123" i="40"/>
  <c r="C108" i="41" s="1"/>
  <c r="H122" i="40"/>
  <c r="G107" i="41" s="1"/>
  <c r="G122" i="40"/>
  <c r="F107" i="41" s="1"/>
  <c r="F122" i="40"/>
  <c r="E107" i="41" s="1"/>
  <c r="E122" i="40"/>
  <c r="D107" i="41" s="1"/>
  <c r="D122" i="40"/>
  <c r="C107" i="41" s="1"/>
  <c r="H121" i="40"/>
  <c r="G106" i="41" s="1"/>
  <c r="F121" i="40"/>
  <c r="E106" i="41" s="1"/>
  <c r="E121" i="40"/>
  <c r="D106" i="41" s="1"/>
  <c r="D121" i="40"/>
  <c r="C106" i="41" s="1"/>
  <c r="H120" i="40"/>
  <c r="I120" i="40" s="1"/>
  <c r="F120" i="40"/>
  <c r="E120" i="40"/>
  <c r="D120" i="40"/>
  <c r="I119" i="40"/>
  <c r="H105" i="41" s="1"/>
  <c r="H119" i="40"/>
  <c r="G105" i="41" s="1"/>
  <c r="F119" i="40"/>
  <c r="E119" i="40"/>
  <c r="D105" i="41" s="1"/>
  <c r="D119" i="40"/>
  <c r="C105" i="41" s="1"/>
  <c r="H118" i="40"/>
  <c r="G118" i="40"/>
  <c r="F104" i="41" s="1"/>
  <c r="F118" i="40"/>
  <c r="E104" i="41" s="1"/>
  <c r="E118" i="40"/>
  <c r="D104" i="41" s="1"/>
  <c r="D118" i="40"/>
  <c r="C104" i="41" s="1"/>
  <c r="H117" i="40"/>
  <c r="G103" i="41" s="1"/>
  <c r="F117" i="40"/>
  <c r="E117" i="40"/>
  <c r="D103" i="41" s="1"/>
  <c r="D117" i="40"/>
  <c r="C103" i="41" s="1"/>
  <c r="H116" i="40"/>
  <c r="F116" i="40"/>
  <c r="E102" i="41" s="1"/>
  <c r="E116" i="40"/>
  <c r="D102" i="41" s="1"/>
  <c r="D116" i="40"/>
  <c r="C102" i="41" s="1"/>
  <c r="I115" i="40"/>
  <c r="H101" i="41" s="1"/>
  <c r="H115" i="40"/>
  <c r="G101" i="41" s="1"/>
  <c r="F115" i="40"/>
  <c r="E115" i="40"/>
  <c r="D101" i="41" s="1"/>
  <c r="D115" i="40"/>
  <c r="C101" i="41" s="1"/>
  <c r="H114" i="40"/>
  <c r="G114" i="40"/>
  <c r="F100" i="41" s="1"/>
  <c r="F114" i="40"/>
  <c r="E100" i="41" s="1"/>
  <c r="E114" i="40"/>
  <c r="D100" i="41" s="1"/>
  <c r="D114" i="40"/>
  <c r="C100" i="41" s="1"/>
  <c r="H113" i="40"/>
  <c r="I113" i="40" s="1"/>
  <c r="F113" i="40"/>
  <c r="G113" i="40" s="1"/>
  <c r="E113" i="40"/>
  <c r="D113" i="40"/>
  <c r="H112" i="40"/>
  <c r="F112" i="40"/>
  <c r="E99" i="41" s="1"/>
  <c r="E112" i="40"/>
  <c r="D99" i="41" s="1"/>
  <c r="D112" i="40"/>
  <c r="C99" i="41" s="1"/>
  <c r="I111" i="40"/>
  <c r="H98" i="41" s="1"/>
  <c r="H111" i="40"/>
  <c r="G98" i="41" s="1"/>
  <c r="F111" i="40"/>
  <c r="E111" i="40"/>
  <c r="D98" i="41" s="1"/>
  <c r="D111" i="40"/>
  <c r="C98" i="41" s="1"/>
  <c r="H110" i="40"/>
  <c r="G110" i="40"/>
  <c r="F97" i="41" s="1"/>
  <c r="F110" i="40"/>
  <c r="E97" i="41" s="1"/>
  <c r="E110" i="40"/>
  <c r="D97" i="41" s="1"/>
  <c r="D110" i="40"/>
  <c r="C97" i="41" s="1"/>
  <c r="H109" i="40"/>
  <c r="G96" i="41" s="1"/>
  <c r="F109" i="40"/>
  <c r="E109" i="40"/>
  <c r="D96" i="41" s="1"/>
  <c r="D109" i="40"/>
  <c r="C96" i="41" s="1"/>
  <c r="H108" i="40"/>
  <c r="F108" i="40"/>
  <c r="E95" i="41" s="1"/>
  <c r="E108" i="40"/>
  <c r="D95" i="41" s="1"/>
  <c r="D108" i="40"/>
  <c r="C95" i="41" s="1"/>
  <c r="I107" i="40"/>
  <c r="H94" i="41" s="1"/>
  <c r="H107" i="40"/>
  <c r="G94" i="41" s="1"/>
  <c r="F107" i="40"/>
  <c r="E107" i="40"/>
  <c r="D94" i="41" s="1"/>
  <c r="D107" i="40"/>
  <c r="C94" i="41" s="1"/>
  <c r="H106" i="40"/>
  <c r="I106" i="40" s="1"/>
  <c r="G106" i="40"/>
  <c r="F106" i="40"/>
  <c r="E106" i="40"/>
  <c r="D106" i="40"/>
  <c r="H105" i="40"/>
  <c r="F105" i="40"/>
  <c r="E105" i="40"/>
  <c r="D93" i="41" s="1"/>
  <c r="D105" i="40"/>
  <c r="C93" i="41" s="1"/>
  <c r="H104" i="40"/>
  <c r="F104" i="40"/>
  <c r="E104" i="40"/>
  <c r="D92" i="41" s="1"/>
  <c r="D104" i="40"/>
  <c r="C92" i="41" s="1"/>
  <c r="I103" i="40"/>
  <c r="H91" i="41" s="1"/>
  <c r="H103" i="40"/>
  <c r="G91" i="41" s="1"/>
  <c r="F103" i="40"/>
  <c r="E103" i="40"/>
  <c r="D91" i="41" s="1"/>
  <c r="D103" i="40"/>
  <c r="C91" i="41" s="1"/>
  <c r="H102" i="40"/>
  <c r="G102" i="40"/>
  <c r="F90" i="41" s="1"/>
  <c r="F102" i="40"/>
  <c r="E90" i="41" s="1"/>
  <c r="E102" i="40"/>
  <c r="D90" i="41" s="1"/>
  <c r="D102" i="40"/>
  <c r="C90" i="41" s="1"/>
  <c r="H101" i="40"/>
  <c r="F101" i="40"/>
  <c r="E101" i="40"/>
  <c r="D89" i="41" s="1"/>
  <c r="D101" i="40"/>
  <c r="C89" i="41" s="1"/>
  <c r="H100" i="40"/>
  <c r="F100" i="40"/>
  <c r="E100" i="40"/>
  <c r="D88" i="41" s="1"/>
  <c r="D100" i="40"/>
  <c r="C88" i="41" s="1"/>
  <c r="I99" i="40"/>
  <c r="H99" i="40"/>
  <c r="F99" i="40"/>
  <c r="G99" i="40" s="1"/>
  <c r="E99" i="40"/>
  <c r="D99" i="40"/>
  <c r="H98" i="40"/>
  <c r="G98" i="40"/>
  <c r="F87" i="41" s="1"/>
  <c r="F98" i="40"/>
  <c r="E87" i="41" s="1"/>
  <c r="E98" i="40"/>
  <c r="D87" i="41" s="1"/>
  <c r="D98" i="40"/>
  <c r="C87" i="41" s="1"/>
  <c r="H97" i="40"/>
  <c r="F97" i="40"/>
  <c r="E97" i="40"/>
  <c r="D86" i="41" s="1"/>
  <c r="D97" i="40"/>
  <c r="C86" i="41" s="1"/>
  <c r="H96" i="40"/>
  <c r="F96" i="40"/>
  <c r="E96" i="40"/>
  <c r="D85" i="41" s="1"/>
  <c r="D96" i="40"/>
  <c r="C85" i="41" s="1"/>
  <c r="I95" i="40"/>
  <c r="H84" i="41" s="1"/>
  <c r="H95" i="40"/>
  <c r="G84" i="41" s="1"/>
  <c r="F95" i="40"/>
  <c r="E95" i="40"/>
  <c r="D84" i="41" s="1"/>
  <c r="D95" i="40"/>
  <c r="C84" i="41" s="1"/>
  <c r="H94" i="40"/>
  <c r="G94" i="40"/>
  <c r="F83" i="41" s="1"/>
  <c r="F94" i="40"/>
  <c r="E83" i="41" s="1"/>
  <c r="E94" i="40"/>
  <c r="D83" i="41" s="1"/>
  <c r="D94" i="40"/>
  <c r="C83" i="41" s="1"/>
  <c r="H93" i="40"/>
  <c r="F93" i="40"/>
  <c r="E93" i="40"/>
  <c r="D82" i="41" s="1"/>
  <c r="D93" i="40"/>
  <c r="C82" i="41" s="1"/>
  <c r="H92" i="40"/>
  <c r="I92" i="40" s="1"/>
  <c r="F92" i="40"/>
  <c r="E92" i="40"/>
  <c r="D92" i="40"/>
  <c r="I91" i="40"/>
  <c r="H81" i="41" s="1"/>
  <c r="H91" i="40"/>
  <c r="G81" i="41" s="1"/>
  <c r="F91" i="40"/>
  <c r="E91" i="40"/>
  <c r="D81" i="41" s="1"/>
  <c r="D91" i="40"/>
  <c r="C81" i="41" s="1"/>
  <c r="H90" i="40"/>
  <c r="G90" i="40"/>
  <c r="F80" i="41" s="1"/>
  <c r="F90" i="40"/>
  <c r="E80" i="41" s="1"/>
  <c r="E90" i="40"/>
  <c r="D80" i="41" s="1"/>
  <c r="D90" i="40"/>
  <c r="C80" i="41" s="1"/>
  <c r="H89" i="40"/>
  <c r="F89" i="40"/>
  <c r="E89" i="40"/>
  <c r="D79" i="41" s="1"/>
  <c r="D89" i="40"/>
  <c r="C79" i="41" s="1"/>
  <c r="H88" i="40"/>
  <c r="F88" i="40"/>
  <c r="E88" i="40"/>
  <c r="D78" i="41" s="1"/>
  <c r="D88" i="40"/>
  <c r="C78" i="41" s="1"/>
  <c r="I87" i="40"/>
  <c r="H77" i="41" s="1"/>
  <c r="H87" i="40"/>
  <c r="G77" i="41" s="1"/>
  <c r="F87" i="40"/>
  <c r="E87" i="40"/>
  <c r="D77" i="41" s="1"/>
  <c r="D87" i="40"/>
  <c r="C77" i="41" s="1"/>
  <c r="H86" i="40"/>
  <c r="G86" i="40"/>
  <c r="F76" i="41" s="1"/>
  <c r="F86" i="40"/>
  <c r="E76" i="41" s="1"/>
  <c r="E86" i="40"/>
  <c r="D76" i="41" s="1"/>
  <c r="D86" i="40"/>
  <c r="C76" i="41" s="1"/>
  <c r="H85" i="40"/>
  <c r="I85" i="40" s="1"/>
  <c r="F85" i="40"/>
  <c r="E85" i="40"/>
  <c r="D85" i="40"/>
  <c r="H84" i="40"/>
  <c r="F84" i="40"/>
  <c r="E84" i="40"/>
  <c r="D75" i="41" s="1"/>
  <c r="D84" i="40"/>
  <c r="C75" i="41" s="1"/>
  <c r="I83" i="40"/>
  <c r="H74" i="41" s="1"/>
  <c r="H83" i="40"/>
  <c r="G74" i="41" s="1"/>
  <c r="F83" i="40"/>
  <c r="E83" i="40"/>
  <c r="D74" i="41" s="1"/>
  <c r="D83" i="40"/>
  <c r="C74" i="41" s="1"/>
  <c r="H82" i="40"/>
  <c r="G82" i="40"/>
  <c r="F73" i="41" s="1"/>
  <c r="F82" i="40"/>
  <c r="E73" i="41" s="1"/>
  <c r="E82" i="40"/>
  <c r="D73" i="41" s="1"/>
  <c r="D82" i="40"/>
  <c r="C73" i="41" s="1"/>
  <c r="H81" i="40"/>
  <c r="F81" i="40"/>
  <c r="E81" i="40"/>
  <c r="D72" i="41" s="1"/>
  <c r="D81" i="40"/>
  <c r="C72" i="41" s="1"/>
  <c r="H80" i="40"/>
  <c r="F80" i="40"/>
  <c r="E80" i="40"/>
  <c r="D71" i="41" s="1"/>
  <c r="D80" i="40"/>
  <c r="C71" i="41" s="1"/>
  <c r="I79" i="40"/>
  <c r="H70" i="41" s="1"/>
  <c r="H79" i="40"/>
  <c r="G70" i="41" s="1"/>
  <c r="F79" i="40"/>
  <c r="E79" i="40"/>
  <c r="D70" i="41" s="1"/>
  <c r="D79" i="40"/>
  <c r="C70" i="41" s="1"/>
  <c r="H78" i="40"/>
  <c r="I78" i="40" s="1"/>
  <c r="G78" i="40"/>
  <c r="F78" i="40"/>
  <c r="E78" i="40"/>
  <c r="D78" i="40"/>
  <c r="H77" i="40"/>
  <c r="F77" i="40"/>
  <c r="E77" i="40"/>
  <c r="D69" i="41" s="1"/>
  <c r="D77" i="40"/>
  <c r="C69" i="41" s="1"/>
  <c r="H76" i="40"/>
  <c r="F76" i="40"/>
  <c r="E76" i="40"/>
  <c r="D68" i="41" s="1"/>
  <c r="D76" i="40"/>
  <c r="C68" i="41" s="1"/>
  <c r="I75" i="40"/>
  <c r="H67" i="41" s="1"/>
  <c r="H75" i="40"/>
  <c r="G67" i="41" s="1"/>
  <c r="F75" i="40"/>
  <c r="E75" i="40"/>
  <c r="D67" i="41" s="1"/>
  <c r="D75" i="40"/>
  <c r="C67" i="41" s="1"/>
  <c r="H74" i="40"/>
  <c r="G74" i="40"/>
  <c r="F66" i="41" s="1"/>
  <c r="F74" i="40"/>
  <c r="E66" i="41" s="1"/>
  <c r="E74" i="40"/>
  <c r="D66" i="41" s="1"/>
  <c r="D74" i="40"/>
  <c r="C66" i="41" s="1"/>
  <c r="H73" i="40"/>
  <c r="F73" i="40"/>
  <c r="E73" i="40"/>
  <c r="D65" i="41" s="1"/>
  <c r="D73" i="40"/>
  <c r="C65" i="41" s="1"/>
  <c r="H72" i="40"/>
  <c r="F72" i="40"/>
  <c r="E72" i="40"/>
  <c r="D64" i="41" s="1"/>
  <c r="D72" i="40"/>
  <c r="C64" i="41" s="1"/>
  <c r="I71" i="40"/>
  <c r="H71" i="40"/>
  <c r="F71" i="40"/>
  <c r="G71" i="40" s="1"/>
  <c r="E71" i="40"/>
  <c r="D71" i="40"/>
  <c r="H70" i="40"/>
  <c r="G70" i="40"/>
  <c r="F63" i="41" s="1"/>
  <c r="F70" i="40"/>
  <c r="E63" i="41" s="1"/>
  <c r="E70" i="40"/>
  <c r="D63" i="41" s="1"/>
  <c r="D70" i="40"/>
  <c r="C63" i="41" s="1"/>
  <c r="H69" i="40"/>
  <c r="F69" i="40"/>
  <c r="E69" i="40"/>
  <c r="D62" i="41" s="1"/>
  <c r="D69" i="40"/>
  <c r="C62" i="41" s="1"/>
  <c r="H68" i="40"/>
  <c r="F68" i="40"/>
  <c r="E68" i="40"/>
  <c r="D61" i="41" s="1"/>
  <c r="D68" i="40"/>
  <c r="C61" i="41" s="1"/>
  <c r="I67" i="40"/>
  <c r="H60" i="41" s="1"/>
  <c r="H67" i="40"/>
  <c r="G60" i="41" s="1"/>
  <c r="F67" i="40"/>
  <c r="E67" i="40"/>
  <c r="D60" i="41" s="1"/>
  <c r="D67" i="40"/>
  <c r="C60" i="41" s="1"/>
  <c r="H66" i="40"/>
  <c r="G66" i="40"/>
  <c r="F59" i="41" s="1"/>
  <c r="F66" i="40"/>
  <c r="E59" i="41" s="1"/>
  <c r="E66" i="40"/>
  <c r="D59" i="41" s="1"/>
  <c r="D66" i="40"/>
  <c r="C59" i="41" s="1"/>
  <c r="H65" i="40"/>
  <c r="F65" i="40"/>
  <c r="E65" i="40"/>
  <c r="D58" i="41" s="1"/>
  <c r="D65" i="40"/>
  <c r="C58" i="41" s="1"/>
  <c r="H64" i="40"/>
  <c r="I64" i="40" s="1"/>
  <c r="F64" i="40"/>
  <c r="E64" i="40"/>
  <c r="D64" i="40"/>
  <c r="I63" i="40"/>
  <c r="H57" i="41" s="1"/>
  <c r="H63" i="40"/>
  <c r="G57" i="41" s="1"/>
  <c r="F63" i="40"/>
  <c r="E63" i="40"/>
  <c r="D57" i="41" s="1"/>
  <c r="D63" i="40"/>
  <c r="C57" i="41" s="1"/>
  <c r="H62" i="40"/>
  <c r="G62" i="40"/>
  <c r="F56" i="41" s="1"/>
  <c r="F62" i="40"/>
  <c r="E56" i="41" s="1"/>
  <c r="E62" i="40"/>
  <c r="D56" i="41" s="1"/>
  <c r="D62" i="40"/>
  <c r="C56" i="41" s="1"/>
  <c r="H61" i="40"/>
  <c r="F61" i="40"/>
  <c r="E61" i="40"/>
  <c r="D55" i="41" s="1"/>
  <c r="D61" i="40"/>
  <c r="C55" i="41" s="1"/>
  <c r="H60" i="40"/>
  <c r="F60" i="40"/>
  <c r="E60" i="40"/>
  <c r="D54" i="41" s="1"/>
  <c r="D60" i="40"/>
  <c r="C54" i="41" s="1"/>
  <c r="I59" i="40"/>
  <c r="H53" i="41" s="1"/>
  <c r="H59" i="40"/>
  <c r="G53" i="41" s="1"/>
  <c r="F59" i="40"/>
  <c r="E59" i="40"/>
  <c r="D53" i="41" s="1"/>
  <c r="D59" i="40"/>
  <c r="C53" i="41" s="1"/>
  <c r="H58" i="40"/>
  <c r="G58" i="40"/>
  <c r="F52" i="41" s="1"/>
  <c r="F58" i="40"/>
  <c r="E52" i="41" s="1"/>
  <c r="E58" i="40"/>
  <c r="D52" i="41" s="1"/>
  <c r="D58" i="40"/>
  <c r="C52" i="41" s="1"/>
  <c r="H57" i="40"/>
  <c r="I57" i="40" s="1"/>
  <c r="F57" i="40"/>
  <c r="E57" i="40"/>
  <c r="D57" i="40"/>
  <c r="H56" i="40"/>
  <c r="F56" i="40"/>
  <c r="E56" i="40"/>
  <c r="D51" i="41" s="1"/>
  <c r="D56" i="40"/>
  <c r="C51" i="41" s="1"/>
  <c r="I55" i="40"/>
  <c r="H50" i="41" s="1"/>
  <c r="H55" i="40"/>
  <c r="G50" i="41" s="1"/>
  <c r="F55" i="40"/>
  <c r="E55" i="40"/>
  <c r="D50" i="41" s="1"/>
  <c r="D55" i="40"/>
  <c r="C50" i="41" s="1"/>
  <c r="H54" i="40"/>
  <c r="G54" i="40"/>
  <c r="F49" i="41" s="1"/>
  <c r="F54" i="40"/>
  <c r="E49" i="41" s="1"/>
  <c r="E54" i="40"/>
  <c r="D49" i="41" s="1"/>
  <c r="D54" i="40"/>
  <c r="C49" i="41" s="1"/>
  <c r="H53" i="40"/>
  <c r="F53" i="40"/>
  <c r="E53" i="40"/>
  <c r="D48" i="41" s="1"/>
  <c r="D53" i="40"/>
  <c r="C48" i="41" s="1"/>
  <c r="H52" i="40"/>
  <c r="F52" i="40"/>
  <c r="E52" i="40"/>
  <c r="D47" i="41" s="1"/>
  <c r="D52" i="40"/>
  <c r="C47" i="41" s="1"/>
  <c r="I51" i="40"/>
  <c r="H46" i="41" s="1"/>
  <c r="H51" i="40"/>
  <c r="G46" i="41" s="1"/>
  <c r="F51" i="40"/>
  <c r="E51" i="40"/>
  <c r="D46" i="41" s="1"/>
  <c r="D51" i="40"/>
  <c r="C46" i="41" s="1"/>
  <c r="H50" i="40"/>
  <c r="I50" i="40" s="1"/>
  <c r="G50" i="40"/>
  <c r="F50" i="40"/>
  <c r="E50" i="40"/>
  <c r="D50" i="40"/>
  <c r="H49" i="40"/>
  <c r="F49" i="40"/>
  <c r="E49" i="40"/>
  <c r="D45" i="41" s="1"/>
  <c r="D49" i="40"/>
  <c r="C45" i="41" s="1"/>
  <c r="H48" i="40"/>
  <c r="F48" i="40"/>
  <c r="E48" i="40"/>
  <c r="D44" i="41" s="1"/>
  <c r="D48" i="40"/>
  <c r="C44" i="41" s="1"/>
  <c r="I47" i="40"/>
  <c r="H43" i="41" s="1"/>
  <c r="H47" i="40"/>
  <c r="G43" i="41" s="1"/>
  <c r="F47" i="40"/>
  <c r="E47" i="40"/>
  <c r="D43" i="41" s="1"/>
  <c r="D47" i="40"/>
  <c r="C43" i="41" s="1"/>
  <c r="H46" i="40"/>
  <c r="G46" i="40"/>
  <c r="F42" i="41" s="1"/>
  <c r="F46" i="40"/>
  <c r="E42" i="41" s="1"/>
  <c r="E46" i="40"/>
  <c r="D42" i="41" s="1"/>
  <c r="D46" i="40"/>
  <c r="C42" i="41" s="1"/>
  <c r="H45" i="40"/>
  <c r="F45" i="40"/>
  <c r="E45" i="40"/>
  <c r="D41" i="41" s="1"/>
  <c r="D45" i="40"/>
  <c r="C41" i="41" s="1"/>
  <c r="H44" i="40"/>
  <c r="F44" i="40"/>
  <c r="E44" i="40"/>
  <c r="D40" i="41" s="1"/>
  <c r="D44" i="40"/>
  <c r="C40" i="41" s="1"/>
  <c r="I43" i="40"/>
  <c r="H43" i="40"/>
  <c r="F43" i="40"/>
  <c r="G43" i="40" s="1"/>
  <c r="E43" i="40"/>
  <c r="D43" i="40"/>
  <c r="H42" i="40"/>
  <c r="G42" i="40"/>
  <c r="F39" i="41" s="1"/>
  <c r="F42" i="40"/>
  <c r="E39" i="41" s="1"/>
  <c r="E42" i="40"/>
  <c r="D39" i="41" s="1"/>
  <c r="D42" i="40"/>
  <c r="C39" i="41" s="1"/>
  <c r="H41" i="40"/>
  <c r="F41" i="40"/>
  <c r="E41" i="40"/>
  <c r="D38" i="41" s="1"/>
  <c r="D41" i="40"/>
  <c r="C38" i="41" s="1"/>
  <c r="H40" i="40"/>
  <c r="F40" i="40"/>
  <c r="E40" i="40"/>
  <c r="D37" i="41" s="1"/>
  <c r="D40" i="40"/>
  <c r="C37" i="41" s="1"/>
  <c r="I39" i="40"/>
  <c r="H36" i="41" s="1"/>
  <c r="H39" i="40"/>
  <c r="G36" i="41" s="1"/>
  <c r="F39" i="40"/>
  <c r="E39" i="40"/>
  <c r="D36" i="41" s="1"/>
  <c r="D39" i="40"/>
  <c r="C36" i="41" s="1"/>
  <c r="H38" i="40"/>
  <c r="G38" i="40"/>
  <c r="F35" i="41" s="1"/>
  <c r="F38" i="40"/>
  <c r="E35" i="41" s="1"/>
  <c r="E38" i="40"/>
  <c r="D35" i="41" s="1"/>
  <c r="D38" i="40"/>
  <c r="C35" i="41" s="1"/>
  <c r="H37" i="40"/>
  <c r="F37" i="40"/>
  <c r="E37" i="40"/>
  <c r="D34" i="41" s="1"/>
  <c r="D37" i="40"/>
  <c r="C34" i="41" s="1"/>
  <c r="H36" i="40"/>
  <c r="I36" i="40" s="1"/>
  <c r="F36" i="40"/>
  <c r="E36" i="40"/>
  <c r="D36" i="40"/>
  <c r="I35" i="40"/>
  <c r="H33" i="41" s="1"/>
  <c r="H35" i="40"/>
  <c r="G33" i="41" s="1"/>
  <c r="N33" i="41" s="1"/>
  <c r="F35" i="40"/>
  <c r="E35" i="40"/>
  <c r="D33" i="41" s="1"/>
  <c r="D35" i="40"/>
  <c r="C33" i="41" s="1"/>
  <c r="H34" i="40"/>
  <c r="G34" i="40"/>
  <c r="F32" i="41" s="1"/>
  <c r="F34" i="40"/>
  <c r="E32" i="41" s="1"/>
  <c r="E34" i="40"/>
  <c r="D32" i="41" s="1"/>
  <c r="D34" i="40"/>
  <c r="C32" i="41" s="1"/>
  <c r="H33" i="40"/>
  <c r="F33" i="40"/>
  <c r="E33" i="40"/>
  <c r="D31" i="41" s="1"/>
  <c r="D33" i="40"/>
  <c r="C31" i="41" s="1"/>
  <c r="H32" i="40"/>
  <c r="F32" i="40"/>
  <c r="E32" i="40"/>
  <c r="D30" i="41" s="1"/>
  <c r="D32" i="40"/>
  <c r="C30" i="41" s="1"/>
  <c r="I31" i="40"/>
  <c r="H29" i="41" s="1"/>
  <c r="H31" i="40"/>
  <c r="G29" i="41" s="1"/>
  <c r="F31" i="40"/>
  <c r="E31" i="40"/>
  <c r="D29" i="41" s="1"/>
  <c r="D31" i="40"/>
  <c r="C29" i="41" s="1"/>
  <c r="H30" i="40"/>
  <c r="G30" i="40"/>
  <c r="F28" i="41" s="1"/>
  <c r="F30" i="40"/>
  <c r="E28" i="41" s="1"/>
  <c r="E30" i="40"/>
  <c r="D28" i="41" s="1"/>
  <c r="D30" i="40"/>
  <c r="C28" i="41" s="1"/>
  <c r="H29" i="40"/>
  <c r="I29" i="40" s="1"/>
  <c r="F29" i="40"/>
  <c r="E29" i="40"/>
  <c r="D29" i="40"/>
  <c r="H28" i="40"/>
  <c r="F28" i="40"/>
  <c r="E28" i="40"/>
  <c r="D27" i="41" s="1"/>
  <c r="D28" i="40"/>
  <c r="C27" i="41" s="1"/>
  <c r="I27" i="40"/>
  <c r="H26" i="41" s="1"/>
  <c r="H27" i="40"/>
  <c r="G26" i="41" s="1"/>
  <c r="F27" i="40"/>
  <c r="E27" i="40"/>
  <c r="D26" i="41" s="1"/>
  <c r="D27" i="40"/>
  <c r="C26" i="41" s="1"/>
  <c r="H26" i="40"/>
  <c r="G26" i="40"/>
  <c r="F25" i="41" s="1"/>
  <c r="F26" i="40"/>
  <c r="E25" i="41" s="1"/>
  <c r="E26" i="40"/>
  <c r="D25" i="41" s="1"/>
  <c r="D26" i="40"/>
  <c r="C25" i="41" s="1"/>
  <c r="H25" i="40"/>
  <c r="F25" i="40"/>
  <c r="E25" i="40"/>
  <c r="D24" i="41" s="1"/>
  <c r="D25" i="40"/>
  <c r="C24" i="41" s="1"/>
  <c r="H24" i="40"/>
  <c r="F24" i="40"/>
  <c r="E24" i="40"/>
  <c r="D23" i="41" s="1"/>
  <c r="D24" i="40"/>
  <c r="C23" i="41" s="1"/>
  <c r="I23" i="40"/>
  <c r="H22" i="41" s="1"/>
  <c r="H23" i="40"/>
  <c r="G22" i="41" s="1"/>
  <c r="F23" i="40"/>
  <c r="E23" i="40"/>
  <c r="D22" i="41" s="1"/>
  <c r="D23" i="40"/>
  <c r="C22" i="41" s="1"/>
  <c r="H22" i="40"/>
  <c r="I22" i="40" s="1"/>
  <c r="G22" i="40"/>
  <c r="F22" i="40"/>
  <c r="E22" i="40"/>
  <c r="D22" i="40"/>
  <c r="H21" i="40"/>
  <c r="F21" i="40"/>
  <c r="E21" i="40"/>
  <c r="D21" i="41" s="1"/>
  <c r="D21" i="40"/>
  <c r="C21" i="41" s="1"/>
  <c r="H20" i="40"/>
  <c r="F20" i="40"/>
  <c r="E20" i="40"/>
  <c r="D20" i="41" s="1"/>
  <c r="D20" i="40"/>
  <c r="C20" i="41" s="1"/>
  <c r="I19" i="40"/>
  <c r="H19" i="41" s="1"/>
  <c r="H19" i="40"/>
  <c r="G19" i="41" s="1"/>
  <c r="F19" i="40"/>
  <c r="E19" i="40"/>
  <c r="D19" i="41" s="1"/>
  <c r="D19" i="40"/>
  <c r="C19" i="41" s="1"/>
  <c r="H18" i="40"/>
  <c r="G18" i="40"/>
  <c r="F18" i="41" s="1"/>
  <c r="F18" i="40"/>
  <c r="E18" i="41" s="1"/>
  <c r="E18" i="40"/>
  <c r="D18" i="41" s="1"/>
  <c r="D18" i="40"/>
  <c r="C18" i="41" s="1"/>
  <c r="H17" i="40"/>
  <c r="F17" i="40"/>
  <c r="E17" i="40"/>
  <c r="D17" i="41" s="1"/>
  <c r="D17" i="40"/>
  <c r="C17" i="41" s="1"/>
  <c r="H16" i="40"/>
  <c r="F16" i="40"/>
  <c r="E16" i="40"/>
  <c r="D16" i="41" s="1"/>
  <c r="D16" i="40"/>
  <c r="C16" i="41" s="1"/>
  <c r="I15" i="40"/>
  <c r="H15" i="40"/>
  <c r="F15" i="40"/>
  <c r="G15" i="40" s="1"/>
  <c r="E15" i="40"/>
  <c r="D15" i="40"/>
  <c r="H14" i="40"/>
  <c r="G14" i="40"/>
  <c r="F15" i="41" s="1"/>
  <c r="F14" i="40"/>
  <c r="E15" i="41" s="1"/>
  <c r="E14" i="40"/>
  <c r="D15" i="41" s="1"/>
  <c r="D14" i="40"/>
  <c r="C15" i="41" s="1"/>
  <c r="H13" i="40"/>
  <c r="F13" i="40"/>
  <c r="E13" i="40"/>
  <c r="D14" i="41" s="1"/>
  <c r="D13" i="40"/>
  <c r="C14" i="41" s="1"/>
  <c r="H12" i="40"/>
  <c r="F12" i="40"/>
  <c r="E12" i="40"/>
  <c r="D13" i="41" s="1"/>
  <c r="D12" i="40"/>
  <c r="C13" i="41" s="1"/>
  <c r="I11" i="40"/>
  <c r="H12" i="41" s="1"/>
  <c r="H11" i="40"/>
  <c r="G12" i="41" s="1"/>
  <c r="F11" i="40"/>
  <c r="E11" i="40"/>
  <c r="D12" i="41" s="1"/>
  <c r="D11" i="40"/>
  <c r="C12" i="41" s="1"/>
  <c r="H10" i="40"/>
  <c r="G10" i="40"/>
  <c r="F11" i="41" s="1"/>
  <c r="F10" i="40"/>
  <c r="E11" i="41" s="1"/>
  <c r="E10" i="40"/>
  <c r="D11" i="41" s="1"/>
  <c r="D10" i="40"/>
  <c r="C11" i="41" s="1"/>
  <c r="H9" i="40"/>
  <c r="F9" i="40"/>
  <c r="E9" i="40"/>
  <c r="D10" i="41" s="1"/>
  <c r="D9" i="40"/>
  <c r="C10" i="41" s="1"/>
  <c r="H8" i="40"/>
  <c r="F8" i="40"/>
  <c r="E8" i="40"/>
  <c r="D8" i="40"/>
  <c r="I7" i="40"/>
  <c r="H7" i="40"/>
  <c r="F7" i="40"/>
  <c r="E7" i="40"/>
  <c r="D9" i="41" s="1"/>
  <c r="D7" i="40"/>
  <c r="H6" i="40"/>
  <c r="G6" i="40"/>
  <c r="F6" i="40"/>
  <c r="E6" i="40"/>
  <c r="D6" i="40"/>
  <c r="H5" i="40"/>
  <c r="F5" i="40"/>
  <c r="E5" i="40"/>
  <c r="D5" i="40"/>
  <c r="H4" i="40"/>
  <c r="F4" i="40"/>
  <c r="E4" i="40"/>
  <c r="D6" i="41" s="1"/>
  <c r="D4" i="40"/>
  <c r="I3" i="40"/>
  <c r="H3" i="40"/>
  <c r="F3" i="40"/>
  <c r="E3" i="40"/>
  <c r="D3" i="40"/>
  <c r="H2" i="40"/>
  <c r="G2" i="40"/>
  <c r="F2" i="40"/>
  <c r="E2" i="40"/>
  <c r="D2" i="40"/>
  <c r="I8" i="38"/>
  <c r="P8" i="38" s="1"/>
  <c r="AB7" i="38"/>
  <c r="W7" i="38"/>
  <c r="V7" i="38"/>
  <c r="AC7" i="38" s="1"/>
  <c r="U7" i="38"/>
  <c r="T7" i="38"/>
  <c r="AA7" i="38" s="1"/>
  <c r="S7" i="38"/>
  <c r="R7" i="38"/>
  <c r="Y7" i="38" s="1"/>
  <c r="Q7" i="38"/>
  <c r="E6" i="38"/>
  <c r="L6" i="38" s="1"/>
  <c r="I5" i="38"/>
  <c r="P5" i="38" s="1"/>
  <c r="E4" i="38"/>
  <c r="L4" i="38" s="1"/>
  <c r="J7" i="37"/>
  <c r="I7" i="37"/>
  <c r="H9" i="38" s="1"/>
  <c r="H7" i="37"/>
  <c r="G7" i="37"/>
  <c r="F9" i="38" s="1"/>
  <c r="F7" i="37"/>
  <c r="E9" i="38" s="1"/>
  <c r="E7" i="37"/>
  <c r="D9" i="38" s="1"/>
  <c r="D7" i="37"/>
  <c r="C7" i="37"/>
  <c r="I9" i="38" s="1"/>
  <c r="J6" i="37"/>
  <c r="I6" i="37"/>
  <c r="H8" i="38" s="1"/>
  <c r="H6" i="37"/>
  <c r="G8" i="38" s="1"/>
  <c r="G6" i="37"/>
  <c r="F8" i="38" s="1"/>
  <c r="F6" i="37"/>
  <c r="E6" i="37"/>
  <c r="D8" i="38" s="1"/>
  <c r="D6" i="37"/>
  <c r="C6" i="37"/>
  <c r="E8" i="38" s="1"/>
  <c r="J5" i="37"/>
  <c r="I5" i="37"/>
  <c r="H7" i="38" s="1"/>
  <c r="H5" i="37"/>
  <c r="G5" i="37"/>
  <c r="F7" i="38" s="1"/>
  <c r="F5" i="37"/>
  <c r="E7" i="38" s="1"/>
  <c r="E5" i="37"/>
  <c r="D7" i="38" s="1"/>
  <c r="D5" i="37"/>
  <c r="C7" i="38" s="1"/>
  <c r="C5" i="37"/>
  <c r="X7" i="38" s="1"/>
  <c r="J4" i="37"/>
  <c r="I4" i="37"/>
  <c r="H6" i="38" s="1"/>
  <c r="H4" i="37"/>
  <c r="G4" i="37"/>
  <c r="F6" i="38" s="1"/>
  <c r="F4" i="37"/>
  <c r="E4" i="37"/>
  <c r="D6" i="38" s="1"/>
  <c r="D4" i="37"/>
  <c r="C6" i="38" s="1"/>
  <c r="C4" i="37"/>
  <c r="I6" i="38" s="1"/>
  <c r="J3" i="37"/>
  <c r="I3" i="37"/>
  <c r="H5" i="38" s="1"/>
  <c r="H3" i="37"/>
  <c r="G5" i="38" s="1"/>
  <c r="G3" i="37"/>
  <c r="F5" i="38" s="1"/>
  <c r="F3" i="37"/>
  <c r="E3" i="37"/>
  <c r="D5" i="38" s="1"/>
  <c r="D3" i="37"/>
  <c r="C5" i="38" s="1"/>
  <c r="C3" i="37"/>
  <c r="E5" i="38" s="1"/>
  <c r="J2" i="37"/>
  <c r="I2" i="37"/>
  <c r="H4" i="38" s="1"/>
  <c r="H2" i="37"/>
  <c r="G4" i="38" s="1"/>
  <c r="G2" i="37"/>
  <c r="F4" i="38" s="1"/>
  <c r="F2" i="37"/>
  <c r="E2" i="37"/>
  <c r="D4" i="38" s="1"/>
  <c r="D2" i="37"/>
  <c r="C4" i="38" s="1"/>
  <c r="C2" i="37"/>
  <c r="I4" i="38" s="1"/>
  <c r="O171" i="36"/>
  <c r="M171" i="36"/>
  <c r="I171" i="36"/>
  <c r="H171" i="36"/>
  <c r="G171" i="36"/>
  <c r="N171" i="36" s="1"/>
  <c r="F171" i="36"/>
  <c r="E171" i="36"/>
  <c r="D171" i="36"/>
  <c r="K171" i="36" s="1"/>
  <c r="C171" i="36"/>
  <c r="J171" i="36" s="1"/>
  <c r="M170" i="36"/>
  <c r="M169" i="36" s="1"/>
  <c r="I170" i="36"/>
  <c r="H170" i="36"/>
  <c r="O170" i="36" s="1"/>
  <c r="G170" i="36"/>
  <c r="N170" i="36" s="1"/>
  <c r="F170" i="36"/>
  <c r="E170" i="36"/>
  <c r="D170" i="36"/>
  <c r="K170" i="36" s="1"/>
  <c r="C170" i="36"/>
  <c r="J170" i="36" s="1"/>
  <c r="AC169" i="36"/>
  <c r="Y169" i="36"/>
  <c r="W169" i="36"/>
  <c r="AD169" i="36" s="1"/>
  <c r="V169" i="36"/>
  <c r="U169" i="36"/>
  <c r="AB169" i="36" s="1"/>
  <c r="T169" i="36"/>
  <c r="AA169" i="36" s="1"/>
  <c r="S169" i="36"/>
  <c r="Z169" i="36" s="1"/>
  <c r="R169" i="36"/>
  <c r="Q169" i="36"/>
  <c r="X169" i="36" s="1"/>
  <c r="I169" i="36"/>
  <c r="H169" i="36"/>
  <c r="G169" i="36"/>
  <c r="F169" i="36"/>
  <c r="E169" i="36"/>
  <c r="D169" i="36"/>
  <c r="C169" i="36"/>
  <c r="M168" i="36"/>
  <c r="L168" i="36"/>
  <c r="I168" i="36"/>
  <c r="H168" i="36"/>
  <c r="O168" i="36" s="1"/>
  <c r="G168" i="36"/>
  <c r="N168" i="36" s="1"/>
  <c r="F168" i="36"/>
  <c r="E168" i="36"/>
  <c r="D168" i="36"/>
  <c r="C168" i="36"/>
  <c r="J168" i="36" s="1"/>
  <c r="M167" i="36"/>
  <c r="I167" i="36"/>
  <c r="H167" i="36"/>
  <c r="G167" i="36"/>
  <c r="N167" i="36" s="1"/>
  <c r="F167" i="36"/>
  <c r="E167" i="36"/>
  <c r="D167" i="36"/>
  <c r="C167" i="36"/>
  <c r="J167" i="36" s="1"/>
  <c r="P166" i="36"/>
  <c r="M166" i="36"/>
  <c r="L166" i="36"/>
  <c r="I166" i="36"/>
  <c r="H166" i="36"/>
  <c r="G166" i="36"/>
  <c r="N166" i="36" s="1"/>
  <c r="F166" i="36"/>
  <c r="E166" i="36"/>
  <c r="D166" i="36"/>
  <c r="C166" i="36"/>
  <c r="J166" i="36" s="1"/>
  <c r="T165" i="36"/>
  <c r="AA165" i="36" s="1"/>
  <c r="M165" i="36"/>
  <c r="I165" i="36"/>
  <c r="H165" i="36"/>
  <c r="G165" i="36"/>
  <c r="N165" i="36" s="1"/>
  <c r="F165" i="36"/>
  <c r="E165" i="36"/>
  <c r="L165" i="36" s="1"/>
  <c r="D165" i="36"/>
  <c r="C165" i="36"/>
  <c r="J165" i="36" s="1"/>
  <c r="U164" i="36"/>
  <c r="AB164" i="36" s="1"/>
  <c r="P164" i="36"/>
  <c r="M164" i="36"/>
  <c r="L164" i="36"/>
  <c r="I164" i="36"/>
  <c r="H164" i="36"/>
  <c r="G164" i="36"/>
  <c r="N164" i="36" s="1"/>
  <c r="F164" i="36"/>
  <c r="E164" i="36"/>
  <c r="D164" i="36"/>
  <c r="C164" i="36"/>
  <c r="J164" i="36" s="1"/>
  <c r="AC163" i="36"/>
  <c r="Y163" i="36"/>
  <c r="X163" i="36"/>
  <c r="W163" i="36"/>
  <c r="AD163" i="36" s="1"/>
  <c r="V163" i="36"/>
  <c r="U163" i="36"/>
  <c r="AB163" i="36" s="1"/>
  <c r="T163" i="36"/>
  <c r="AA163" i="36" s="1"/>
  <c r="S163" i="36"/>
  <c r="Z163" i="36" s="1"/>
  <c r="R163" i="36"/>
  <c r="Q163" i="36"/>
  <c r="M163" i="36"/>
  <c r="I163" i="36"/>
  <c r="H163" i="36"/>
  <c r="G163" i="36"/>
  <c r="F163" i="36"/>
  <c r="E163" i="36"/>
  <c r="D163" i="36"/>
  <c r="C163" i="36"/>
  <c r="J163" i="36" s="1"/>
  <c r="Q165" i="36" s="1"/>
  <c r="X165" i="36" s="1"/>
  <c r="T162" i="36"/>
  <c r="AA162" i="36" s="1"/>
  <c r="Q162" i="36"/>
  <c r="X162" i="36" s="1"/>
  <c r="P162" i="36"/>
  <c r="M162" i="36"/>
  <c r="I162" i="36"/>
  <c r="H162" i="36"/>
  <c r="G162" i="36"/>
  <c r="N162" i="36" s="1"/>
  <c r="F162" i="36"/>
  <c r="E162" i="36"/>
  <c r="S162" i="36" s="1"/>
  <c r="Z162" i="36" s="1"/>
  <c r="D162" i="36"/>
  <c r="C162" i="36"/>
  <c r="J162" i="36" s="1"/>
  <c r="U161" i="36"/>
  <c r="AB161" i="36" s="1"/>
  <c r="T161" i="36"/>
  <c r="AA161" i="36" s="1"/>
  <c r="Q161" i="36"/>
  <c r="X161" i="36" s="1"/>
  <c r="P161" i="36"/>
  <c r="M161" i="36"/>
  <c r="I161" i="36"/>
  <c r="H161" i="36"/>
  <c r="G161" i="36"/>
  <c r="N161" i="36" s="1"/>
  <c r="F161" i="36"/>
  <c r="E161" i="36"/>
  <c r="S161" i="36" s="1"/>
  <c r="Z161" i="36" s="1"/>
  <c r="D161" i="36"/>
  <c r="C161" i="36"/>
  <c r="J161" i="36" s="1"/>
  <c r="U160" i="36"/>
  <c r="AB160" i="36" s="1"/>
  <c r="T160" i="36"/>
  <c r="AA160" i="36" s="1"/>
  <c r="M160" i="36"/>
  <c r="I160" i="36"/>
  <c r="W160" i="36" s="1"/>
  <c r="AD160" i="36" s="1"/>
  <c r="H160" i="36"/>
  <c r="G160" i="36"/>
  <c r="N160" i="36" s="1"/>
  <c r="F160" i="36"/>
  <c r="E160" i="36"/>
  <c r="L160" i="36" s="1"/>
  <c r="D160" i="36"/>
  <c r="C160" i="36"/>
  <c r="J160" i="36" s="1"/>
  <c r="U159" i="36"/>
  <c r="AB159" i="36" s="1"/>
  <c r="M159" i="36"/>
  <c r="L159" i="36"/>
  <c r="I159" i="36"/>
  <c r="W159" i="36" s="1"/>
  <c r="AD159" i="36" s="1"/>
  <c r="H159" i="36"/>
  <c r="G159" i="36"/>
  <c r="N159" i="36" s="1"/>
  <c r="F159" i="36"/>
  <c r="E159" i="36"/>
  <c r="D159" i="36"/>
  <c r="C159" i="36"/>
  <c r="J159" i="36" s="1"/>
  <c r="M158" i="36"/>
  <c r="L158" i="36"/>
  <c r="I158" i="36"/>
  <c r="W158" i="36" s="1"/>
  <c r="AD158" i="36" s="1"/>
  <c r="H158" i="36"/>
  <c r="G158" i="36"/>
  <c r="N158" i="36" s="1"/>
  <c r="F158" i="36"/>
  <c r="E158" i="36"/>
  <c r="D158" i="36"/>
  <c r="C158" i="36"/>
  <c r="J158" i="36" s="1"/>
  <c r="AC157" i="36"/>
  <c r="AB157" i="36"/>
  <c r="Y157" i="36"/>
  <c r="W157" i="36"/>
  <c r="AD157" i="36" s="1"/>
  <c r="V157" i="36"/>
  <c r="U157" i="36"/>
  <c r="T157" i="36"/>
  <c r="AA157" i="36" s="1"/>
  <c r="S157" i="36"/>
  <c r="Z157" i="36" s="1"/>
  <c r="R157" i="36"/>
  <c r="Q157" i="36"/>
  <c r="X157" i="36" s="1"/>
  <c r="M157" i="36"/>
  <c r="I157" i="36"/>
  <c r="H157" i="36"/>
  <c r="G157" i="36"/>
  <c r="F157" i="36"/>
  <c r="E157" i="36"/>
  <c r="D157" i="36"/>
  <c r="C157" i="36"/>
  <c r="J157" i="36" s="1"/>
  <c r="T159" i="36" s="1"/>
  <c r="AA159" i="36" s="1"/>
  <c r="U156" i="36"/>
  <c r="AB156" i="36" s="1"/>
  <c r="T156" i="36"/>
  <c r="AA156" i="36" s="1"/>
  <c r="Q156" i="36"/>
  <c r="X156" i="36" s="1"/>
  <c r="P156" i="36"/>
  <c r="M156" i="36"/>
  <c r="I156" i="36"/>
  <c r="H156" i="36"/>
  <c r="G156" i="36"/>
  <c r="N156" i="36" s="1"/>
  <c r="F156" i="36"/>
  <c r="E156" i="36"/>
  <c r="S156" i="36" s="1"/>
  <c r="Z156" i="36" s="1"/>
  <c r="D156" i="36"/>
  <c r="C156" i="36"/>
  <c r="J156" i="36" s="1"/>
  <c r="X155" i="36"/>
  <c r="U155" i="36"/>
  <c r="AB155" i="36" s="1"/>
  <c r="T155" i="36"/>
  <c r="AA155" i="36" s="1"/>
  <c r="Q155" i="36"/>
  <c r="M155" i="36"/>
  <c r="I155" i="36"/>
  <c r="W155" i="36" s="1"/>
  <c r="AD155" i="36" s="1"/>
  <c r="H155" i="36"/>
  <c r="G155" i="36"/>
  <c r="N155" i="36" s="1"/>
  <c r="F155" i="36"/>
  <c r="E155" i="36"/>
  <c r="S155" i="36" s="1"/>
  <c r="Z155" i="36" s="1"/>
  <c r="D155" i="36"/>
  <c r="C155" i="36"/>
  <c r="J155" i="36" s="1"/>
  <c r="U154" i="36"/>
  <c r="AB154" i="36" s="1"/>
  <c r="T154" i="36"/>
  <c r="AA154" i="36" s="1"/>
  <c r="M154" i="36"/>
  <c r="L154" i="36"/>
  <c r="I154" i="36"/>
  <c r="W154" i="36" s="1"/>
  <c r="AD154" i="36" s="1"/>
  <c r="H154" i="36"/>
  <c r="G154" i="36"/>
  <c r="N154" i="36" s="1"/>
  <c r="F154" i="36"/>
  <c r="E154" i="36"/>
  <c r="S154" i="36" s="1"/>
  <c r="Z154" i="36" s="1"/>
  <c r="D154" i="36"/>
  <c r="C154" i="36"/>
  <c r="J154" i="36" s="1"/>
  <c r="M153" i="36"/>
  <c r="L153" i="36"/>
  <c r="I153" i="36"/>
  <c r="P153" i="36" s="1"/>
  <c r="H153" i="36"/>
  <c r="G153" i="36"/>
  <c r="N153" i="36" s="1"/>
  <c r="F153" i="36"/>
  <c r="E153" i="36"/>
  <c r="D153" i="36"/>
  <c r="C153" i="36"/>
  <c r="J153" i="36" s="1"/>
  <c r="M152" i="36"/>
  <c r="M151" i="36" s="1"/>
  <c r="L152" i="36"/>
  <c r="I152" i="36"/>
  <c r="P152" i="36" s="1"/>
  <c r="H152" i="36"/>
  <c r="G152" i="36"/>
  <c r="N152" i="36" s="1"/>
  <c r="F152" i="36"/>
  <c r="E152" i="36"/>
  <c r="D152" i="36"/>
  <c r="C152" i="36"/>
  <c r="J152" i="36" s="1"/>
  <c r="AC151" i="36"/>
  <c r="AB151" i="36"/>
  <c r="Y151" i="36"/>
  <c r="W151" i="36"/>
  <c r="AD151" i="36" s="1"/>
  <c r="V151" i="36"/>
  <c r="U151" i="36"/>
  <c r="T151" i="36"/>
  <c r="AA151" i="36" s="1"/>
  <c r="S151" i="36"/>
  <c r="Z151" i="36" s="1"/>
  <c r="R151" i="36"/>
  <c r="Q151" i="36"/>
  <c r="X151" i="36" s="1"/>
  <c r="I151" i="36"/>
  <c r="H151" i="36"/>
  <c r="G151" i="36"/>
  <c r="F151" i="36"/>
  <c r="E151" i="36"/>
  <c r="D151" i="36"/>
  <c r="C151" i="36"/>
  <c r="M150" i="36"/>
  <c r="I150" i="36"/>
  <c r="P150" i="36" s="1"/>
  <c r="H150" i="36"/>
  <c r="G150" i="36"/>
  <c r="N150" i="36" s="1"/>
  <c r="F150" i="36"/>
  <c r="E150" i="36"/>
  <c r="L150" i="36" s="1"/>
  <c r="D150" i="36"/>
  <c r="C150" i="36"/>
  <c r="J150" i="36" s="1"/>
  <c r="M149" i="36"/>
  <c r="L149" i="36"/>
  <c r="I149" i="36"/>
  <c r="P149" i="36" s="1"/>
  <c r="H149" i="36"/>
  <c r="G149" i="36"/>
  <c r="N149" i="36" s="1"/>
  <c r="F149" i="36"/>
  <c r="E149" i="36"/>
  <c r="D149" i="36"/>
  <c r="C149" i="36"/>
  <c r="J149" i="36" s="1"/>
  <c r="M148" i="36"/>
  <c r="L148" i="36"/>
  <c r="I148" i="36"/>
  <c r="P148" i="36" s="1"/>
  <c r="H148" i="36"/>
  <c r="G148" i="36"/>
  <c r="N148" i="36" s="1"/>
  <c r="F148" i="36"/>
  <c r="E148" i="36"/>
  <c r="D148" i="36"/>
  <c r="C148" i="36"/>
  <c r="J148" i="36" s="1"/>
  <c r="P147" i="36"/>
  <c r="M147" i="36"/>
  <c r="L147" i="36"/>
  <c r="I147" i="36"/>
  <c r="H147" i="36"/>
  <c r="G147" i="36"/>
  <c r="N147" i="36" s="1"/>
  <c r="F147" i="36"/>
  <c r="E147" i="36"/>
  <c r="D147" i="36"/>
  <c r="C147" i="36"/>
  <c r="J147" i="36" s="1"/>
  <c r="M146" i="36"/>
  <c r="I146" i="36"/>
  <c r="H146" i="36"/>
  <c r="G146" i="36"/>
  <c r="N146" i="36" s="1"/>
  <c r="F146" i="36"/>
  <c r="E146" i="36"/>
  <c r="L146" i="36" s="1"/>
  <c r="D146" i="36"/>
  <c r="C146" i="36"/>
  <c r="J146" i="36" s="1"/>
  <c r="AC145" i="36"/>
  <c r="AB145" i="36"/>
  <c r="Y145" i="36"/>
  <c r="X145" i="36"/>
  <c r="W145" i="36"/>
  <c r="AD145" i="36" s="1"/>
  <c r="V145" i="36"/>
  <c r="U145" i="36"/>
  <c r="T145" i="36"/>
  <c r="AA145" i="36" s="1"/>
  <c r="S145" i="36"/>
  <c r="Z145" i="36" s="1"/>
  <c r="R145" i="36"/>
  <c r="Q145" i="36"/>
  <c r="I145" i="36"/>
  <c r="H145" i="36"/>
  <c r="G145" i="36"/>
  <c r="F145" i="36"/>
  <c r="E145" i="36"/>
  <c r="D145" i="36"/>
  <c r="C145" i="36"/>
  <c r="M144" i="36"/>
  <c r="L144" i="36"/>
  <c r="I144" i="36"/>
  <c r="P144" i="36" s="1"/>
  <c r="H144" i="36"/>
  <c r="G144" i="36"/>
  <c r="N144" i="36" s="1"/>
  <c r="F144" i="36"/>
  <c r="E144" i="36"/>
  <c r="D144" i="36"/>
  <c r="C144" i="36"/>
  <c r="J144" i="36" s="1"/>
  <c r="P143" i="36"/>
  <c r="M143" i="36"/>
  <c r="L143" i="36"/>
  <c r="I143" i="36"/>
  <c r="H143" i="36"/>
  <c r="G143" i="36"/>
  <c r="N143" i="36" s="1"/>
  <c r="F143" i="36"/>
  <c r="E143" i="36"/>
  <c r="D143" i="36"/>
  <c r="C143" i="36"/>
  <c r="J143" i="36" s="1"/>
  <c r="M142" i="36"/>
  <c r="I142" i="36"/>
  <c r="H142" i="36"/>
  <c r="G142" i="36"/>
  <c r="N142" i="36" s="1"/>
  <c r="F142" i="36"/>
  <c r="E142" i="36"/>
  <c r="D142" i="36"/>
  <c r="C142" i="36"/>
  <c r="J142" i="36" s="1"/>
  <c r="P141" i="36"/>
  <c r="M141" i="36"/>
  <c r="L141" i="36"/>
  <c r="I141" i="36"/>
  <c r="H141" i="36"/>
  <c r="G141" i="36"/>
  <c r="N141" i="36" s="1"/>
  <c r="F141" i="36"/>
  <c r="E141" i="36"/>
  <c r="D141" i="36"/>
  <c r="C141" i="36"/>
  <c r="J141" i="36" s="1"/>
  <c r="M140" i="36"/>
  <c r="I140" i="36"/>
  <c r="H140" i="36"/>
  <c r="G140" i="36"/>
  <c r="N140" i="36" s="1"/>
  <c r="F140" i="36"/>
  <c r="E140" i="36"/>
  <c r="L140" i="36" s="1"/>
  <c r="D140" i="36"/>
  <c r="C140" i="36"/>
  <c r="J140" i="36" s="1"/>
  <c r="AC139" i="36"/>
  <c r="AB139" i="36"/>
  <c r="Y139" i="36"/>
  <c r="X139" i="36"/>
  <c r="W139" i="36"/>
  <c r="AD139" i="36" s="1"/>
  <c r="V139" i="36"/>
  <c r="U139" i="36"/>
  <c r="T139" i="36"/>
  <c r="AA139" i="36" s="1"/>
  <c r="S139" i="36"/>
  <c r="Z139" i="36" s="1"/>
  <c r="R139" i="36"/>
  <c r="Q139" i="36"/>
  <c r="I139" i="36"/>
  <c r="H139" i="36"/>
  <c r="G139" i="36"/>
  <c r="F139" i="36"/>
  <c r="E139" i="36"/>
  <c r="D139" i="36"/>
  <c r="C139" i="36"/>
  <c r="M138" i="36"/>
  <c r="I138" i="36"/>
  <c r="H138" i="36"/>
  <c r="G138" i="36"/>
  <c r="N138" i="36" s="1"/>
  <c r="F138" i="36"/>
  <c r="E138" i="36"/>
  <c r="D138" i="36"/>
  <c r="C138" i="36"/>
  <c r="J138" i="36" s="1"/>
  <c r="P137" i="36"/>
  <c r="M137" i="36"/>
  <c r="L137" i="36"/>
  <c r="I137" i="36"/>
  <c r="H137" i="36"/>
  <c r="G137" i="36"/>
  <c r="N137" i="36" s="1"/>
  <c r="F137" i="36"/>
  <c r="E137" i="36"/>
  <c r="D137" i="36"/>
  <c r="C137" i="36"/>
  <c r="J137" i="36" s="1"/>
  <c r="M136" i="36"/>
  <c r="I136" i="36"/>
  <c r="P136" i="36" s="1"/>
  <c r="H136" i="36"/>
  <c r="G136" i="36"/>
  <c r="N136" i="36" s="1"/>
  <c r="F136" i="36"/>
  <c r="E136" i="36"/>
  <c r="D136" i="36"/>
  <c r="C136" i="36"/>
  <c r="P135" i="36"/>
  <c r="O135" i="36"/>
  <c r="M135" i="36"/>
  <c r="I135" i="36"/>
  <c r="H135" i="36"/>
  <c r="G135" i="36"/>
  <c r="F135" i="36"/>
  <c r="E135" i="36"/>
  <c r="L135" i="36" s="1"/>
  <c r="D135" i="36"/>
  <c r="K135" i="36" s="1"/>
  <c r="C135" i="36"/>
  <c r="J135" i="36" s="1"/>
  <c r="P134" i="36"/>
  <c r="O134" i="36"/>
  <c r="M134" i="36"/>
  <c r="L134" i="36"/>
  <c r="I134" i="36"/>
  <c r="H134" i="36"/>
  <c r="G134" i="36"/>
  <c r="F134" i="36"/>
  <c r="E134" i="36"/>
  <c r="D134" i="36"/>
  <c r="C134" i="36"/>
  <c r="J134" i="36" s="1"/>
  <c r="AC133" i="36"/>
  <c r="Y133" i="36"/>
  <c r="W133" i="36"/>
  <c r="AD133" i="36" s="1"/>
  <c r="V133" i="36"/>
  <c r="U133" i="36"/>
  <c r="AB133" i="36" s="1"/>
  <c r="T133" i="36"/>
  <c r="AA133" i="36" s="1"/>
  <c r="S133" i="36"/>
  <c r="Z133" i="36" s="1"/>
  <c r="R133" i="36"/>
  <c r="Q133" i="36"/>
  <c r="X133" i="36" s="1"/>
  <c r="M133" i="36"/>
  <c r="I133" i="36"/>
  <c r="H133" i="36"/>
  <c r="G133" i="36"/>
  <c r="F133" i="36"/>
  <c r="E133" i="36"/>
  <c r="D133" i="36"/>
  <c r="C133" i="36"/>
  <c r="O132" i="36"/>
  <c r="M132" i="36"/>
  <c r="K132" i="36"/>
  <c r="I132" i="36"/>
  <c r="P132" i="36" s="1"/>
  <c r="H132" i="36"/>
  <c r="G132" i="36"/>
  <c r="N132" i="36" s="1"/>
  <c r="F132" i="36"/>
  <c r="E132" i="36"/>
  <c r="L132" i="36" s="1"/>
  <c r="D132" i="36"/>
  <c r="C132" i="36"/>
  <c r="J132" i="36" s="1"/>
  <c r="M131" i="36"/>
  <c r="L131" i="36"/>
  <c r="K131" i="36"/>
  <c r="I131" i="36"/>
  <c r="P131" i="36" s="1"/>
  <c r="H131" i="36"/>
  <c r="O131" i="36" s="1"/>
  <c r="G131" i="36"/>
  <c r="N131" i="36" s="1"/>
  <c r="F131" i="36"/>
  <c r="E131" i="36"/>
  <c r="D131" i="36"/>
  <c r="C131" i="36"/>
  <c r="J131" i="36" s="1"/>
  <c r="P130" i="36"/>
  <c r="P133" i="36" s="1"/>
  <c r="M130" i="36"/>
  <c r="I130" i="36"/>
  <c r="H130" i="36"/>
  <c r="G130" i="36"/>
  <c r="F130" i="36"/>
  <c r="E130" i="36"/>
  <c r="D130" i="36"/>
  <c r="K130" i="36" s="1"/>
  <c r="C130" i="36"/>
  <c r="J130" i="36" s="1"/>
  <c r="O129" i="36"/>
  <c r="M129" i="36"/>
  <c r="L129" i="36"/>
  <c r="K129" i="36"/>
  <c r="I129" i="36"/>
  <c r="P129" i="36" s="1"/>
  <c r="H129" i="36"/>
  <c r="G129" i="36"/>
  <c r="N129" i="36" s="1"/>
  <c r="F129" i="36"/>
  <c r="E129" i="36"/>
  <c r="D129" i="36"/>
  <c r="C129" i="36"/>
  <c r="J129" i="36" s="1"/>
  <c r="O128" i="36"/>
  <c r="M128" i="36"/>
  <c r="K128" i="36"/>
  <c r="I128" i="36"/>
  <c r="P128" i="36" s="1"/>
  <c r="H128" i="36"/>
  <c r="G128" i="36"/>
  <c r="N128" i="36" s="1"/>
  <c r="F128" i="36"/>
  <c r="E128" i="36"/>
  <c r="D128" i="36"/>
  <c r="C128" i="36"/>
  <c r="J128" i="36" s="1"/>
  <c r="AC127" i="36"/>
  <c r="AB127" i="36"/>
  <c r="AA127" i="36"/>
  <c r="Y127" i="36"/>
  <c r="W127" i="36"/>
  <c r="AD127" i="36" s="1"/>
  <c r="V127" i="36"/>
  <c r="U127" i="36"/>
  <c r="T127" i="36"/>
  <c r="S127" i="36"/>
  <c r="Z127" i="36" s="1"/>
  <c r="R127" i="36"/>
  <c r="Q127" i="36"/>
  <c r="X127" i="36" s="1"/>
  <c r="I127" i="36"/>
  <c r="H127" i="36"/>
  <c r="G127" i="36"/>
  <c r="F127" i="36"/>
  <c r="E127" i="36"/>
  <c r="D127" i="36"/>
  <c r="C127" i="36"/>
  <c r="P126" i="36"/>
  <c r="K126" i="36"/>
  <c r="I126" i="36"/>
  <c r="H126" i="36"/>
  <c r="G126" i="36"/>
  <c r="N126" i="36" s="1"/>
  <c r="F126" i="36"/>
  <c r="M126" i="36" s="1"/>
  <c r="E126" i="36"/>
  <c r="L126" i="36" s="1"/>
  <c r="D126" i="36"/>
  <c r="C126" i="36"/>
  <c r="J126" i="36" s="1"/>
  <c r="O125" i="36"/>
  <c r="L125" i="36"/>
  <c r="J125" i="36"/>
  <c r="I125" i="36"/>
  <c r="P125" i="36" s="1"/>
  <c r="H125" i="36"/>
  <c r="G125" i="36"/>
  <c r="N125" i="36" s="1"/>
  <c r="F125" i="36"/>
  <c r="E125" i="36"/>
  <c r="D125" i="36"/>
  <c r="C125" i="36"/>
  <c r="P124" i="36"/>
  <c r="N124" i="36"/>
  <c r="K124" i="36"/>
  <c r="I124" i="36"/>
  <c r="H124" i="36"/>
  <c r="G124" i="36"/>
  <c r="F124" i="36"/>
  <c r="E124" i="36"/>
  <c r="D124" i="36"/>
  <c r="C124" i="36"/>
  <c r="O123" i="36"/>
  <c r="M123" i="36"/>
  <c r="J123" i="36"/>
  <c r="I123" i="36"/>
  <c r="P123" i="36" s="1"/>
  <c r="H123" i="36"/>
  <c r="G123" i="36"/>
  <c r="N123" i="36" s="1"/>
  <c r="F123" i="36"/>
  <c r="E123" i="36"/>
  <c r="L123" i="36" s="1"/>
  <c r="D123" i="36"/>
  <c r="C123" i="36"/>
  <c r="N122" i="36"/>
  <c r="K122" i="36"/>
  <c r="I122" i="36"/>
  <c r="P122" i="36" s="1"/>
  <c r="H122" i="36"/>
  <c r="G122" i="36"/>
  <c r="F122" i="36"/>
  <c r="E122" i="36"/>
  <c r="D122" i="36"/>
  <c r="C122" i="36"/>
  <c r="J122" i="36" s="1"/>
  <c r="AB121" i="36"/>
  <c r="Y121" i="36"/>
  <c r="W121" i="36"/>
  <c r="AD121" i="36" s="1"/>
  <c r="V121" i="36"/>
  <c r="AC121" i="36" s="1"/>
  <c r="U121" i="36"/>
  <c r="T121" i="36"/>
  <c r="AA121" i="36" s="1"/>
  <c r="S121" i="36"/>
  <c r="Z121" i="36" s="1"/>
  <c r="R121" i="36"/>
  <c r="Q121" i="36"/>
  <c r="X121" i="36" s="1"/>
  <c r="I121" i="36"/>
  <c r="H121" i="36"/>
  <c r="G121" i="36"/>
  <c r="F121" i="36"/>
  <c r="E121" i="36"/>
  <c r="D121" i="36"/>
  <c r="C121" i="36"/>
  <c r="K120" i="36"/>
  <c r="I120" i="36"/>
  <c r="H120" i="36"/>
  <c r="G120" i="36"/>
  <c r="N120" i="36" s="1"/>
  <c r="F120" i="36"/>
  <c r="M120" i="36" s="1"/>
  <c r="E120" i="36"/>
  <c r="L120" i="36" s="1"/>
  <c r="D120" i="36"/>
  <c r="C120" i="36"/>
  <c r="J120" i="36" s="1"/>
  <c r="O119" i="36"/>
  <c r="N119" i="36"/>
  <c r="M119" i="36"/>
  <c r="K119" i="36"/>
  <c r="J119" i="36"/>
  <c r="I119" i="36"/>
  <c r="P119" i="36" s="1"/>
  <c r="H119" i="36"/>
  <c r="G119" i="36"/>
  <c r="F119" i="36"/>
  <c r="E119" i="36"/>
  <c r="L119" i="36" s="1"/>
  <c r="D119" i="36"/>
  <c r="C119" i="36"/>
  <c r="O118" i="36"/>
  <c r="M118" i="36"/>
  <c r="K118" i="36"/>
  <c r="I118" i="36"/>
  <c r="H118" i="36"/>
  <c r="G118" i="36"/>
  <c r="N118" i="36" s="1"/>
  <c r="F118" i="36"/>
  <c r="E118" i="36"/>
  <c r="L118" i="36" s="1"/>
  <c r="D118" i="36"/>
  <c r="C118" i="36"/>
  <c r="O117" i="36"/>
  <c r="N117" i="36"/>
  <c r="I117" i="36"/>
  <c r="P117" i="36" s="1"/>
  <c r="H117" i="36"/>
  <c r="G117" i="36"/>
  <c r="F117" i="36"/>
  <c r="M117" i="36" s="1"/>
  <c r="E117" i="36"/>
  <c r="D117" i="36"/>
  <c r="K117" i="36" s="1"/>
  <c r="C117" i="36"/>
  <c r="J117" i="36" s="1"/>
  <c r="O116" i="36"/>
  <c r="M116" i="36"/>
  <c r="K116" i="36"/>
  <c r="J116" i="36"/>
  <c r="I116" i="36"/>
  <c r="P116" i="36" s="1"/>
  <c r="H116" i="36"/>
  <c r="G116" i="36"/>
  <c r="N116" i="36" s="1"/>
  <c r="F116" i="36"/>
  <c r="E116" i="36"/>
  <c r="D116" i="36"/>
  <c r="C116" i="36"/>
  <c r="AC115" i="36"/>
  <c r="AA115" i="36"/>
  <c r="Z115" i="36"/>
  <c r="W115" i="36"/>
  <c r="AD115" i="36" s="1"/>
  <c r="V115" i="36"/>
  <c r="U115" i="36"/>
  <c r="AB115" i="36" s="1"/>
  <c r="T115" i="36"/>
  <c r="S115" i="36"/>
  <c r="R115" i="36"/>
  <c r="Y115" i="36" s="1"/>
  <c r="Q115" i="36"/>
  <c r="X115" i="36" s="1"/>
  <c r="O115" i="36"/>
  <c r="I115" i="36"/>
  <c r="H115" i="36"/>
  <c r="G115" i="36"/>
  <c r="F115" i="36"/>
  <c r="E115" i="36"/>
  <c r="D115" i="36"/>
  <c r="C115" i="36"/>
  <c r="M114" i="36"/>
  <c r="K114" i="36"/>
  <c r="J114" i="36"/>
  <c r="I114" i="36"/>
  <c r="P114" i="36" s="1"/>
  <c r="H114" i="36"/>
  <c r="O114" i="36" s="1"/>
  <c r="G114" i="36"/>
  <c r="F114" i="36"/>
  <c r="E114" i="36"/>
  <c r="L114" i="36" s="1"/>
  <c r="D114" i="36"/>
  <c r="C114" i="36"/>
  <c r="O113" i="36"/>
  <c r="N113" i="36"/>
  <c r="L113" i="36"/>
  <c r="I113" i="36"/>
  <c r="P113" i="36" s="1"/>
  <c r="H113" i="36"/>
  <c r="G113" i="36"/>
  <c r="F113" i="36"/>
  <c r="M113" i="36" s="1"/>
  <c r="E113" i="36"/>
  <c r="D113" i="36"/>
  <c r="K113" i="36" s="1"/>
  <c r="K115" i="36" s="1"/>
  <c r="C113" i="36"/>
  <c r="J113" i="36" s="1"/>
  <c r="P112" i="36"/>
  <c r="M112" i="36"/>
  <c r="K112" i="36"/>
  <c r="I112" i="36"/>
  <c r="H112" i="36"/>
  <c r="O112" i="36" s="1"/>
  <c r="G112" i="36"/>
  <c r="F112" i="36"/>
  <c r="E112" i="36"/>
  <c r="L112" i="36" s="1"/>
  <c r="D112" i="36"/>
  <c r="C112" i="36"/>
  <c r="J112" i="36" s="1"/>
  <c r="O111" i="36"/>
  <c r="N111" i="36"/>
  <c r="M111" i="36"/>
  <c r="I111" i="36"/>
  <c r="P111" i="36" s="1"/>
  <c r="H111" i="36"/>
  <c r="G111" i="36"/>
  <c r="F111" i="36"/>
  <c r="E111" i="36"/>
  <c r="D111" i="36"/>
  <c r="K111" i="36" s="1"/>
  <c r="C111" i="36"/>
  <c r="P110" i="36"/>
  <c r="N110" i="36"/>
  <c r="K110" i="36"/>
  <c r="J110" i="36"/>
  <c r="I110" i="36"/>
  <c r="H110" i="36"/>
  <c r="G110" i="36"/>
  <c r="F110" i="36"/>
  <c r="E110" i="36"/>
  <c r="L110" i="36" s="1"/>
  <c r="D110" i="36"/>
  <c r="C110" i="36"/>
  <c r="AD109" i="36"/>
  <c r="AB109" i="36"/>
  <c r="AA109" i="36"/>
  <c r="Y109" i="36"/>
  <c r="W109" i="36"/>
  <c r="V109" i="36"/>
  <c r="AC109" i="36" s="1"/>
  <c r="U109" i="36"/>
  <c r="T109" i="36"/>
  <c r="S109" i="36"/>
  <c r="Z109" i="36" s="1"/>
  <c r="R109" i="36"/>
  <c r="Q109" i="36"/>
  <c r="X109" i="36" s="1"/>
  <c r="I109" i="36"/>
  <c r="H109" i="36"/>
  <c r="G109" i="36"/>
  <c r="N109" i="36" s="1"/>
  <c r="F109" i="36"/>
  <c r="E109" i="36"/>
  <c r="D109" i="36"/>
  <c r="C109" i="36"/>
  <c r="N108" i="36"/>
  <c r="K108" i="36"/>
  <c r="J108" i="36"/>
  <c r="I108" i="36"/>
  <c r="P108" i="36" s="1"/>
  <c r="H108" i="36"/>
  <c r="G108" i="36"/>
  <c r="F108" i="36"/>
  <c r="E108" i="36"/>
  <c r="L108" i="36" s="1"/>
  <c r="D108" i="36"/>
  <c r="C108" i="36"/>
  <c r="O107" i="36"/>
  <c r="M107" i="36"/>
  <c r="K107" i="36"/>
  <c r="I107" i="36"/>
  <c r="P107" i="36" s="1"/>
  <c r="H107" i="36"/>
  <c r="G107" i="36"/>
  <c r="N107" i="36" s="1"/>
  <c r="F107" i="36"/>
  <c r="E107" i="36"/>
  <c r="D107" i="36"/>
  <c r="C107" i="36"/>
  <c r="J107" i="36" s="1"/>
  <c r="O106" i="36"/>
  <c r="N106" i="36"/>
  <c r="M106" i="36"/>
  <c r="K106" i="36"/>
  <c r="I106" i="36"/>
  <c r="P106" i="36" s="1"/>
  <c r="H106" i="36"/>
  <c r="G106" i="36"/>
  <c r="F106" i="36"/>
  <c r="E106" i="36"/>
  <c r="D106" i="36"/>
  <c r="C106" i="36"/>
  <c r="J106" i="36" s="1"/>
  <c r="O105" i="36"/>
  <c r="N105" i="36"/>
  <c r="K105" i="36"/>
  <c r="J105" i="36"/>
  <c r="I105" i="36"/>
  <c r="P105" i="36" s="1"/>
  <c r="H105" i="36"/>
  <c r="G105" i="36"/>
  <c r="F105" i="36"/>
  <c r="M105" i="36" s="1"/>
  <c r="E105" i="36"/>
  <c r="L105" i="36" s="1"/>
  <c r="D105" i="36"/>
  <c r="C105" i="36"/>
  <c r="P104" i="36"/>
  <c r="O104" i="36"/>
  <c r="O103" i="36" s="1"/>
  <c r="K104" i="36"/>
  <c r="K103" i="36" s="1"/>
  <c r="I104" i="36"/>
  <c r="H104" i="36"/>
  <c r="G104" i="36"/>
  <c r="N104" i="36" s="1"/>
  <c r="F104" i="36"/>
  <c r="E104" i="36"/>
  <c r="L104" i="36" s="1"/>
  <c r="D104" i="36"/>
  <c r="C104" i="36"/>
  <c r="J104" i="36" s="1"/>
  <c r="J103" i="36" s="1"/>
  <c r="AC103" i="36"/>
  <c r="AB103" i="36"/>
  <c r="AA103" i="36"/>
  <c r="W103" i="36"/>
  <c r="AD103" i="36" s="1"/>
  <c r="V103" i="36"/>
  <c r="U103" i="36"/>
  <c r="T103" i="36"/>
  <c r="S103" i="36"/>
  <c r="Z103" i="36" s="1"/>
  <c r="R103" i="36"/>
  <c r="Y103" i="36" s="1"/>
  <c r="Q103" i="36"/>
  <c r="X103" i="36" s="1"/>
  <c r="I103" i="36"/>
  <c r="H103" i="36"/>
  <c r="G103" i="36"/>
  <c r="F103" i="36"/>
  <c r="E103" i="36"/>
  <c r="D103" i="36"/>
  <c r="C103" i="36"/>
  <c r="O102" i="36"/>
  <c r="M102" i="36"/>
  <c r="K102" i="36"/>
  <c r="J102" i="36"/>
  <c r="I102" i="36"/>
  <c r="H102" i="36"/>
  <c r="G102" i="36"/>
  <c r="N102" i="36" s="1"/>
  <c r="F102" i="36"/>
  <c r="E102" i="36"/>
  <c r="L102" i="36" s="1"/>
  <c r="D102" i="36"/>
  <c r="C102" i="36"/>
  <c r="O101" i="36"/>
  <c r="N101" i="36"/>
  <c r="I101" i="36"/>
  <c r="P101" i="36" s="1"/>
  <c r="H101" i="36"/>
  <c r="G101" i="36"/>
  <c r="F101" i="36"/>
  <c r="M101" i="36" s="1"/>
  <c r="E101" i="36"/>
  <c r="L101" i="36" s="1"/>
  <c r="D101" i="36"/>
  <c r="K101" i="36" s="1"/>
  <c r="C101" i="36"/>
  <c r="J101" i="36" s="1"/>
  <c r="O100" i="36"/>
  <c r="M100" i="36"/>
  <c r="K100" i="36"/>
  <c r="J100" i="36"/>
  <c r="I100" i="36"/>
  <c r="P100" i="36" s="1"/>
  <c r="H100" i="36"/>
  <c r="G100" i="36"/>
  <c r="N100" i="36" s="1"/>
  <c r="F100" i="36"/>
  <c r="E100" i="36"/>
  <c r="D100" i="36"/>
  <c r="C100" i="36"/>
  <c r="O99" i="36"/>
  <c r="N99" i="36"/>
  <c r="L99" i="36"/>
  <c r="K99" i="36"/>
  <c r="I99" i="36"/>
  <c r="P99" i="36" s="1"/>
  <c r="H99" i="36"/>
  <c r="G99" i="36"/>
  <c r="F99" i="36"/>
  <c r="M99" i="36" s="1"/>
  <c r="E99" i="36"/>
  <c r="D99" i="36"/>
  <c r="C99" i="36"/>
  <c r="J99" i="36" s="1"/>
  <c r="P98" i="36"/>
  <c r="M98" i="36"/>
  <c r="K98" i="36"/>
  <c r="J98" i="36"/>
  <c r="I98" i="36"/>
  <c r="H98" i="36"/>
  <c r="O98" i="36" s="1"/>
  <c r="G98" i="36"/>
  <c r="F98" i="36"/>
  <c r="E98" i="36"/>
  <c r="L98" i="36" s="1"/>
  <c r="D98" i="36"/>
  <c r="C98" i="36"/>
  <c r="AC97" i="36"/>
  <c r="AB97" i="36"/>
  <c r="AA97" i="36"/>
  <c r="Z97" i="36"/>
  <c r="W97" i="36"/>
  <c r="AD97" i="36" s="1"/>
  <c r="V97" i="36"/>
  <c r="U97" i="36"/>
  <c r="T97" i="36"/>
  <c r="S97" i="36"/>
  <c r="R97" i="36"/>
  <c r="Y97" i="36" s="1"/>
  <c r="Q97" i="36"/>
  <c r="X97" i="36" s="1"/>
  <c r="I97" i="36"/>
  <c r="H97" i="36"/>
  <c r="G97" i="36"/>
  <c r="F97" i="36"/>
  <c r="M97" i="36" s="1"/>
  <c r="E97" i="36"/>
  <c r="D97" i="36"/>
  <c r="C97" i="36"/>
  <c r="N96" i="36"/>
  <c r="M96" i="36"/>
  <c r="K96" i="36"/>
  <c r="I96" i="36"/>
  <c r="P96" i="36" s="1"/>
  <c r="H96" i="36"/>
  <c r="O96" i="36" s="1"/>
  <c r="G96" i="36"/>
  <c r="F96" i="36"/>
  <c r="E96" i="36"/>
  <c r="L96" i="36" s="1"/>
  <c r="D96" i="36"/>
  <c r="C96" i="36"/>
  <c r="O95" i="36"/>
  <c r="N95" i="36"/>
  <c r="M95" i="36"/>
  <c r="L95" i="36"/>
  <c r="L97" i="36" s="1"/>
  <c r="K95" i="36"/>
  <c r="I95" i="36"/>
  <c r="P95" i="36" s="1"/>
  <c r="H95" i="36"/>
  <c r="G95" i="36"/>
  <c r="F95" i="36"/>
  <c r="E95" i="36"/>
  <c r="D95" i="36"/>
  <c r="C95" i="36"/>
  <c r="P94" i="36"/>
  <c r="N94" i="36"/>
  <c r="M94" i="36"/>
  <c r="K94" i="36"/>
  <c r="J94" i="36"/>
  <c r="I94" i="36"/>
  <c r="H94" i="36"/>
  <c r="O94" i="36" s="1"/>
  <c r="G94" i="36"/>
  <c r="F94" i="36"/>
  <c r="E94" i="36"/>
  <c r="L94" i="36" s="1"/>
  <c r="D94" i="36"/>
  <c r="C94" i="36"/>
  <c r="S93" i="36"/>
  <c r="Z93" i="36" s="1"/>
  <c r="Q93" i="36"/>
  <c r="X93" i="36" s="1"/>
  <c r="O93" i="36"/>
  <c r="M93" i="36"/>
  <c r="L93" i="36"/>
  <c r="J93" i="36"/>
  <c r="I93" i="36"/>
  <c r="H93" i="36"/>
  <c r="G93" i="36"/>
  <c r="N93" i="36" s="1"/>
  <c r="F93" i="36"/>
  <c r="E93" i="36"/>
  <c r="D93" i="36"/>
  <c r="K93" i="36" s="1"/>
  <c r="C93" i="36"/>
  <c r="R92" i="36"/>
  <c r="Y92" i="36" s="1"/>
  <c r="Q92" i="36"/>
  <c r="X92" i="36" s="1"/>
  <c r="P92" i="36"/>
  <c r="K92" i="36"/>
  <c r="J92" i="36"/>
  <c r="I92" i="36"/>
  <c r="W92" i="36" s="1"/>
  <c r="AD92" i="36" s="1"/>
  <c r="H92" i="36"/>
  <c r="G92" i="36"/>
  <c r="N92" i="36" s="1"/>
  <c r="F92" i="36"/>
  <c r="E92" i="36"/>
  <c r="L92" i="36" s="1"/>
  <c r="D92" i="36"/>
  <c r="C92" i="36"/>
  <c r="AD91" i="36"/>
  <c r="AC91" i="36"/>
  <c r="AB91" i="36"/>
  <c r="AA91" i="36"/>
  <c r="W91" i="36"/>
  <c r="V91" i="36"/>
  <c r="U91" i="36"/>
  <c r="T91" i="36"/>
  <c r="S91" i="36"/>
  <c r="Z91" i="36" s="1"/>
  <c r="R91" i="36"/>
  <c r="Y91" i="36" s="1"/>
  <c r="Q91" i="36"/>
  <c r="X91" i="36" s="1"/>
  <c r="K91" i="36"/>
  <c r="J91" i="36"/>
  <c r="R93" i="36" s="1"/>
  <c r="Y93" i="36" s="1"/>
  <c r="I91" i="36"/>
  <c r="H91" i="36"/>
  <c r="G91" i="36"/>
  <c r="F91" i="36"/>
  <c r="E91" i="36"/>
  <c r="D91" i="36"/>
  <c r="C91" i="36"/>
  <c r="Z90" i="36"/>
  <c r="S90" i="36"/>
  <c r="R90" i="36"/>
  <c r="Y90" i="36" s="1"/>
  <c r="Q90" i="36"/>
  <c r="X90" i="36" s="1"/>
  <c r="N90" i="36"/>
  <c r="K90" i="36"/>
  <c r="J90" i="36"/>
  <c r="I90" i="36"/>
  <c r="P90" i="36" s="1"/>
  <c r="H90" i="36"/>
  <c r="G90" i="36"/>
  <c r="F90" i="36"/>
  <c r="T90" i="36" s="1"/>
  <c r="AA90" i="36" s="1"/>
  <c r="E90" i="36"/>
  <c r="L90" i="36" s="1"/>
  <c r="D90" i="36"/>
  <c r="C90" i="36"/>
  <c r="Z89" i="36"/>
  <c r="S89" i="36"/>
  <c r="Q89" i="36"/>
  <c r="X89" i="36" s="1"/>
  <c r="O89" i="36"/>
  <c r="K89" i="36"/>
  <c r="J89" i="36"/>
  <c r="I89" i="36"/>
  <c r="P89" i="36" s="1"/>
  <c r="H89" i="36"/>
  <c r="G89" i="36"/>
  <c r="U89" i="36" s="1"/>
  <c r="AB89" i="36" s="1"/>
  <c r="F89" i="36"/>
  <c r="E89" i="36"/>
  <c r="L89" i="36" s="1"/>
  <c r="D89" i="36"/>
  <c r="C89" i="36"/>
  <c r="X88" i="36"/>
  <c r="Q88" i="36"/>
  <c r="P88" i="36"/>
  <c r="O88" i="36"/>
  <c r="K88" i="36"/>
  <c r="I88" i="36"/>
  <c r="W88" i="36" s="1"/>
  <c r="AD88" i="36" s="1"/>
  <c r="H88" i="36"/>
  <c r="V88" i="36" s="1"/>
  <c r="AC88" i="36" s="1"/>
  <c r="G88" i="36"/>
  <c r="U88" i="36" s="1"/>
  <c r="AB88" i="36" s="1"/>
  <c r="F88" i="36"/>
  <c r="E88" i="36"/>
  <c r="D88" i="36"/>
  <c r="C88" i="36"/>
  <c r="J88" i="36" s="1"/>
  <c r="O87" i="36"/>
  <c r="N87" i="36"/>
  <c r="K87" i="36"/>
  <c r="I87" i="36"/>
  <c r="P87" i="36" s="1"/>
  <c r="H87" i="36"/>
  <c r="G87" i="36"/>
  <c r="F87" i="36"/>
  <c r="M87" i="36" s="1"/>
  <c r="E87" i="36"/>
  <c r="D87" i="36"/>
  <c r="C87" i="36"/>
  <c r="P86" i="36"/>
  <c r="O86" i="36"/>
  <c r="M86" i="36"/>
  <c r="K86" i="36"/>
  <c r="I86" i="36"/>
  <c r="H86" i="36"/>
  <c r="G86" i="36"/>
  <c r="N86" i="36" s="1"/>
  <c r="F86" i="36"/>
  <c r="E86" i="36"/>
  <c r="L86" i="36" s="1"/>
  <c r="D86" i="36"/>
  <c r="C86" i="36"/>
  <c r="J86" i="36" s="1"/>
  <c r="Z85" i="36"/>
  <c r="W85" i="36"/>
  <c r="AD85" i="36" s="1"/>
  <c r="V85" i="36"/>
  <c r="AC85" i="36" s="1"/>
  <c r="U85" i="36"/>
  <c r="AB85" i="36" s="1"/>
  <c r="T85" i="36"/>
  <c r="AA85" i="36" s="1"/>
  <c r="S85" i="36"/>
  <c r="R85" i="36"/>
  <c r="Y85" i="36" s="1"/>
  <c r="Q85" i="36"/>
  <c r="X85" i="36" s="1"/>
  <c r="K85" i="36"/>
  <c r="I85" i="36"/>
  <c r="H85" i="36"/>
  <c r="G85" i="36"/>
  <c r="F85" i="36"/>
  <c r="E85" i="36"/>
  <c r="D85" i="36"/>
  <c r="C85" i="36"/>
  <c r="P84" i="36"/>
  <c r="O84" i="36"/>
  <c r="N84" i="36"/>
  <c r="N85" i="36" s="1"/>
  <c r="M84" i="36"/>
  <c r="K84" i="36"/>
  <c r="I84" i="36"/>
  <c r="H84" i="36"/>
  <c r="G84" i="36"/>
  <c r="F84" i="36"/>
  <c r="E84" i="36"/>
  <c r="D84" i="36"/>
  <c r="C84" i="36"/>
  <c r="J84" i="36" s="1"/>
  <c r="O83" i="36"/>
  <c r="N83" i="36"/>
  <c r="K83" i="36"/>
  <c r="J83" i="36"/>
  <c r="I83" i="36"/>
  <c r="P83" i="36" s="1"/>
  <c r="H83" i="36"/>
  <c r="G83" i="36"/>
  <c r="F83" i="36"/>
  <c r="E83" i="36"/>
  <c r="L83" i="36" s="1"/>
  <c r="D83" i="36"/>
  <c r="C83" i="36"/>
  <c r="K82" i="36"/>
  <c r="I82" i="36"/>
  <c r="H82" i="36"/>
  <c r="G82" i="36"/>
  <c r="N82" i="36" s="1"/>
  <c r="F82" i="36"/>
  <c r="M82" i="36" s="1"/>
  <c r="E82" i="36"/>
  <c r="L82" i="36" s="1"/>
  <c r="D82" i="36"/>
  <c r="C82" i="36"/>
  <c r="O81" i="36"/>
  <c r="N81" i="36"/>
  <c r="M81" i="36"/>
  <c r="L81" i="36"/>
  <c r="I81" i="36"/>
  <c r="H81" i="36"/>
  <c r="G81" i="36"/>
  <c r="F81" i="36"/>
  <c r="E81" i="36"/>
  <c r="D81" i="36"/>
  <c r="K81" i="36" s="1"/>
  <c r="C81" i="36"/>
  <c r="J81" i="36" s="1"/>
  <c r="O80" i="36"/>
  <c r="N80" i="36"/>
  <c r="K80" i="36"/>
  <c r="J80" i="36"/>
  <c r="I80" i="36"/>
  <c r="P80" i="36" s="1"/>
  <c r="H80" i="36"/>
  <c r="G80" i="36"/>
  <c r="F80" i="36"/>
  <c r="M80" i="36" s="1"/>
  <c r="E80" i="36"/>
  <c r="L80" i="36" s="1"/>
  <c r="D80" i="36"/>
  <c r="C80" i="36"/>
  <c r="Z79" i="36"/>
  <c r="Y79" i="36"/>
  <c r="W79" i="36"/>
  <c r="AD79" i="36" s="1"/>
  <c r="V79" i="36"/>
  <c r="AC79" i="36" s="1"/>
  <c r="U79" i="36"/>
  <c r="AB79" i="36" s="1"/>
  <c r="T79" i="36"/>
  <c r="AA79" i="36" s="1"/>
  <c r="S79" i="36"/>
  <c r="R79" i="36"/>
  <c r="Q79" i="36"/>
  <c r="X79" i="36" s="1"/>
  <c r="I79" i="36"/>
  <c r="H79" i="36"/>
  <c r="G79" i="36"/>
  <c r="F79" i="36"/>
  <c r="E79" i="36"/>
  <c r="D79" i="36"/>
  <c r="C79" i="36"/>
  <c r="P78" i="36"/>
  <c r="K78" i="36"/>
  <c r="J78" i="36"/>
  <c r="I78" i="36"/>
  <c r="H78" i="36"/>
  <c r="O78" i="36" s="1"/>
  <c r="G78" i="36"/>
  <c r="N78" i="36" s="1"/>
  <c r="F78" i="36"/>
  <c r="E78" i="36"/>
  <c r="D78" i="36"/>
  <c r="C78" i="36"/>
  <c r="O77" i="36"/>
  <c r="K77" i="36"/>
  <c r="J77" i="36"/>
  <c r="I77" i="36"/>
  <c r="H77" i="36"/>
  <c r="G77" i="36"/>
  <c r="F77" i="36"/>
  <c r="M77" i="36" s="1"/>
  <c r="E77" i="36"/>
  <c r="L77" i="36" s="1"/>
  <c r="D77" i="36"/>
  <c r="C77" i="36"/>
  <c r="M76" i="36"/>
  <c r="K76" i="36"/>
  <c r="J76" i="36"/>
  <c r="I76" i="36"/>
  <c r="H76" i="36"/>
  <c r="O76" i="36" s="1"/>
  <c r="G76" i="36"/>
  <c r="N76" i="36" s="1"/>
  <c r="F76" i="36"/>
  <c r="E76" i="36"/>
  <c r="L76" i="36" s="1"/>
  <c r="D76" i="36"/>
  <c r="C76" i="36"/>
  <c r="O75" i="36"/>
  <c r="N75" i="36"/>
  <c r="M75" i="36"/>
  <c r="L75" i="36"/>
  <c r="J75" i="36"/>
  <c r="I75" i="36"/>
  <c r="P75" i="36" s="1"/>
  <c r="H75" i="36"/>
  <c r="G75" i="36"/>
  <c r="F75" i="36"/>
  <c r="E75" i="36"/>
  <c r="D75" i="36"/>
  <c r="C75" i="36"/>
  <c r="P74" i="36"/>
  <c r="O74" i="36"/>
  <c r="N74" i="36"/>
  <c r="K74" i="36"/>
  <c r="I74" i="36"/>
  <c r="H74" i="36"/>
  <c r="G74" i="36"/>
  <c r="F74" i="36"/>
  <c r="E74" i="36"/>
  <c r="D74" i="36"/>
  <c r="C74" i="36"/>
  <c r="AA73" i="36"/>
  <c r="Z73" i="36"/>
  <c r="Y73" i="36"/>
  <c r="W73" i="36"/>
  <c r="AD73" i="36" s="1"/>
  <c r="V73" i="36"/>
  <c r="AC73" i="36" s="1"/>
  <c r="U73" i="36"/>
  <c r="AB73" i="36" s="1"/>
  <c r="T73" i="36"/>
  <c r="S73" i="36"/>
  <c r="R73" i="36"/>
  <c r="Q73" i="36"/>
  <c r="X73" i="36" s="1"/>
  <c r="I73" i="36"/>
  <c r="H73" i="36"/>
  <c r="G73" i="36"/>
  <c r="F73" i="36"/>
  <c r="E73" i="36"/>
  <c r="D73" i="36"/>
  <c r="C73" i="36"/>
  <c r="P72" i="36"/>
  <c r="K72" i="36"/>
  <c r="J72" i="36"/>
  <c r="I72" i="36"/>
  <c r="H72" i="36"/>
  <c r="G72" i="36"/>
  <c r="F72" i="36"/>
  <c r="E72" i="36"/>
  <c r="L72" i="36" s="1"/>
  <c r="D72" i="36"/>
  <c r="C72" i="36"/>
  <c r="O71" i="36"/>
  <c r="L71" i="36"/>
  <c r="J71" i="36"/>
  <c r="I71" i="36"/>
  <c r="H71" i="36"/>
  <c r="G71" i="36"/>
  <c r="N71" i="36" s="1"/>
  <c r="F71" i="36"/>
  <c r="M71" i="36" s="1"/>
  <c r="E71" i="36"/>
  <c r="D71" i="36"/>
  <c r="K71" i="36" s="1"/>
  <c r="C71" i="36"/>
  <c r="N70" i="36"/>
  <c r="M70" i="36"/>
  <c r="K70" i="36"/>
  <c r="I70" i="36"/>
  <c r="P70" i="36" s="1"/>
  <c r="H70" i="36"/>
  <c r="O70" i="36" s="1"/>
  <c r="G70" i="36"/>
  <c r="F70" i="36"/>
  <c r="E70" i="36"/>
  <c r="L70" i="36" s="1"/>
  <c r="D70" i="36"/>
  <c r="C70" i="36"/>
  <c r="O69" i="36"/>
  <c r="N69" i="36"/>
  <c r="L69" i="36"/>
  <c r="K69" i="36"/>
  <c r="I69" i="36"/>
  <c r="P69" i="36" s="1"/>
  <c r="H69" i="36"/>
  <c r="G69" i="36"/>
  <c r="F69" i="36"/>
  <c r="E69" i="36"/>
  <c r="D69" i="36"/>
  <c r="C69" i="36"/>
  <c r="P68" i="36"/>
  <c r="M68" i="36"/>
  <c r="K68" i="36"/>
  <c r="I68" i="36"/>
  <c r="H68" i="36"/>
  <c r="O68" i="36" s="1"/>
  <c r="G68" i="36"/>
  <c r="N68" i="36" s="1"/>
  <c r="F68" i="36"/>
  <c r="E68" i="36"/>
  <c r="D68" i="36"/>
  <c r="C68" i="36"/>
  <c r="J68" i="36" s="1"/>
  <c r="AB67" i="36"/>
  <c r="AA67" i="36"/>
  <c r="Z67" i="36"/>
  <c r="Y67" i="36"/>
  <c r="W67" i="36"/>
  <c r="AD67" i="36" s="1"/>
  <c r="V67" i="36"/>
  <c r="AC67" i="36" s="1"/>
  <c r="U67" i="36"/>
  <c r="T67" i="36"/>
  <c r="S67" i="36"/>
  <c r="R67" i="36"/>
  <c r="Q67" i="36"/>
  <c r="X67" i="36" s="1"/>
  <c r="I67" i="36"/>
  <c r="H67" i="36"/>
  <c r="G67" i="36"/>
  <c r="N67" i="36" s="1"/>
  <c r="F67" i="36"/>
  <c r="E67" i="36"/>
  <c r="D67" i="36"/>
  <c r="C67" i="36"/>
  <c r="K66" i="36"/>
  <c r="J66" i="36"/>
  <c r="I66" i="36"/>
  <c r="P66" i="36" s="1"/>
  <c r="H66" i="36"/>
  <c r="G66" i="36"/>
  <c r="N66" i="36" s="1"/>
  <c r="F66" i="36"/>
  <c r="M66" i="36" s="1"/>
  <c r="E66" i="36"/>
  <c r="L66" i="36" s="1"/>
  <c r="D66" i="36"/>
  <c r="C66" i="36"/>
  <c r="O65" i="36"/>
  <c r="N65" i="36"/>
  <c r="M65" i="36"/>
  <c r="K65" i="36"/>
  <c r="I65" i="36"/>
  <c r="H65" i="36"/>
  <c r="G65" i="36"/>
  <c r="F65" i="36"/>
  <c r="E65" i="36"/>
  <c r="L65" i="36" s="1"/>
  <c r="D65" i="36"/>
  <c r="C65" i="36"/>
  <c r="J65" i="36" s="1"/>
  <c r="O64" i="36"/>
  <c r="N64" i="36"/>
  <c r="K64" i="36"/>
  <c r="I64" i="36"/>
  <c r="P64" i="36" s="1"/>
  <c r="H64" i="36"/>
  <c r="G64" i="36"/>
  <c r="F64" i="36"/>
  <c r="M64" i="36" s="1"/>
  <c r="E64" i="36"/>
  <c r="L64" i="36" s="1"/>
  <c r="D64" i="36"/>
  <c r="C64" i="36"/>
  <c r="O63" i="36"/>
  <c r="N63" i="36"/>
  <c r="M63" i="36"/>
  <c r="L63" i="36"/>
  <c r="I63" i="36"/>
  <c r="P63" i="36" s="1"/>
  <c r="H63" i="36"/>
  <c r="G63" i="36"/>
  <c r="F63" i="36"/>
  <c r="E63" i="36"/>
  <c r="D63" i="36"/>
  <c r="C63" i="36"/>
  <c r="J63" i="36" s="1"/>
  <c r="P62" i="36"/>
  <c r="K62" i="36"/>
  <c r="J62" i="36"/>
  <c r="I62" i="36"/>
  <c r="H62" i="36"/>
  <c r="G62" i="36"/>
  <c r="N62" i="36" s="1"/>
  <c r="F62" i="36"/>
  <c r="E62" i="36"/>
  <c r="D62" i="36"/>
  <c r="C62" i="36"/>
  <c r="AC61" i="36"/>
  <c r="AB61" i="36"/>
  <c r="AA61" i="36"/>
  <c r="Z61" i="36"/>
  <c r="Y61" i="36"/>
  <c r="W61" i="36"/>
  <c r="AD61" i="36" s="1"/>
  <c r="V61" i="36"/>
  <c r="U61" i="36"/>
  <c r="T61" i="36"/>
  <c r="S61" i="36"/>
  <c r="R61" i="36"/>
  <c r="Q61" i="36"/>
  <c r="X61" i="36" s="1"/>
  <c r="I61" i="36"/>
  <c r="H61" i="36"/>
  <c r="G61" i="36"/>
  <c r="F61" i="36"/>
  <c r="E61" i="36"/>
  <c r="D61" i="36"/>
  <c r="C61" i="36"/>
  <c r="M60" i="36"/>
  <c r="K60" i="36"/>
  <c r="J60" i="36"/>
  <c r="I60" i="36"/>
  <c r="H60" i="36"/>
  <c r="O60" i="36" s="1"/>
  <c r="G60" i="36"/>
  <c r="N60" i="36" s="1"/>
  <c r="F60" i="36"/>
  <c r="E60" i="36"/>
  <c r="L60" i="36" s="1"/>
  <c r="D60" i="36"/>
  <c r="C60" i="36"/>
  <c r="O59" i="36"/>
  <c r="N59" i="36"/>
  <c r="L59" i="36"/>
  <c r="I59" i="36"/>
  <c r="P59" i="36" s="1"/>
  <c r="H59" i="36"/>
  <c r="G59" i="36"/>
  <c r="F59" i="36"/>
  <c r="M59" i="36" s="1"/>
  <c r="E59" i="36"/>
  <c r="D59" i="36"/>
  <c r="C59" i="36"/>
  <c r="J59" i="36" s="1"/>
  <c r="P58" i="36"/>
  <c r="O58" i="36"/>
  <c r="K58" i="36"/>
  <c r="I58" i="36"/>
  <c r="H58" i="36"/>
  <c r="G58" i="36"/>
  <c r="F58" i="36"/>
  <c r="E58" i="36"/>
  <c r="D58" i="36"/>
  <c r="C58" i="36"/>
  <c r="O57" i="36"/>
  <c r="I57" i="36"/>
  <c r="H57" i="36"/>
  <c r="G57" i="36"/>
  <c r="F57" i="36"/>
  <c r="E57" i="36"/>
  <c r="D57" i="36"/>
  <c r="K57" i="36" s="1"/>
  <c r="C57" i="36"/>
  <c r="J57" i="36" s="1"/>
  <c r="M56" i="36"/>
  <c r="L56" i="36"/>
  <c r="K56" i="36"/>
  <c r="I56" i="36"/>
  <c r="H56" i="36"/>
  <c r="O56" i="36" s="1"/>
  <c r="G56" i="36"/>
  <c r="N56" i="36" s="1"/>
  <c r="F56" i="36"/>
  <c r="E56" i="36"/>
  <c r="D56" i="36"/>
  <c r="C56" i="36"/>
  <c r="J56" i="36" s="1"/>
  <c r="AC55" i="36"/>
  <c r="Y55" i="36"/>
  <c r="X55" i="36"/>
  <c r="W55" i="36"/>
  <c r="AD55" i="36" s="1"/>
  <c r="V55" i="36"/>
  <c r="U55" i="36"/>
  <c r="AB55" i="36" s="1"/>
  <c r="T55" i="36"/>
  <c r="AA55" i="36" s="1"/>
  <c r="S55" i="36"/>
  <c r="Z55" i="36" s="1"/>
  <c r="R55" i="36"/>
  <c r="Q55" i="36"/>
  <c r="I55" i="36"/>
  <c r="H55" i="36"/>
  <c r="G55" i="36"/>
  <c r="F55" i="36"/>
  <c r="E55" i="36"/>
  <c r="D55" i="36"/>
  <c r="C55" i="36"/>
  <c r="M54" i="36"/>
  <c r="L54" i="36"/>
  <c r="J54" i="36"/>
  <c r="I54" i="36"/>
  <c r="H54" i="36"/>
  <c r="O54" i="36" s="1"/>
  <c r="G54" i="36"/>
  <c r="N54" i="36" s="1"/>
  <c r="F54" i="36"/>
  <c r="E54" i="36"/>
  <c r="D54" i="36"/>
  <c r="K54" i="36" s="1"/>
  <c r="C54" i="36"/>
  <c r="O53" i="36"/>
  <c r="O55" i="36" s="1"/>
  <c r="M53" i="36"/>
  <c r="I53" i="36"/>
  <c r="P53" i="36" s="1"/>
  <c r="H53" i="36"/>
  <c r="G53" i="36"/>
  <c r="N53" i="36" s="1"/>
  <c r="F53" i="36"/>
  <c r="E53" i="36"/>
  <c r="D53" i="36"/>
  <c r="K53" i="36" s="1"/>
  <c r="C53" i="36"/>
  <c r="J53" i="36" s="1"/>
  <c r="M52" i="36"/>
  <c r="L52" i="36"/>
  <c r="J52" i="36"/>
  <c r="I52" i="36"/>
  <c r="H52" i="36"/>
  <c r="O52" i="36" s="1"/>
  <c r="G52" i="36"/>
  <c r="N52" i="36" s="1"/>
  <c r="F52" i="36"/>
  <c r="E52" i="36"/>
  <c r="D52" i="36"/>
  <c r="K52" i="36" s="1"/>
  <c r="C52" i="36"/>
  <c r="O51" i="36"/>
  <c r="N51" i="36"/>
  <c r="M51" i="36"/>
  <c r="I51" i="36"/>
  <c r="P51" i="36" s="1"/>
  <c r="H51" i="36"/>
  <c r="G51" i="36"/>
  <c r="F51" i="36"/>
  <c r="E51" i="36"/>
  <c r="D51" i="36"/>
  <c r="K51" i="36" s="1"/>
  <c r="C51" i="36"/>
  <c r="J51" i="36" s="1"/>
  <c r="M50" i="36"/>
  <c r="L50" i="36"/>
  <c r="J50" i="36"/>
  <c r="I50" i="36"/>
  <c r="H50" i="36"/>
  <c r="O50" i="36" s="1"/>
  <c r="G50" i="36"/>
  <c r="N50" i="36" s="1"/>
  <c r="F50" i="36"/>
  <c r="E50" i="36"/>
  <c r="D50" i="36"/>
  <c r="K50" i="36" s="1"/>
  <c r="C50" i="36"/>
  <c r="AC49" i="36"/>
  <c r="Y49" i="36"/>
  <c r="W49" i="36"/>
  <c r="AD49" i="36" s="1"/>
  <c r="V49" i="36"/>
  <c r="U49" i="36"/>
  <c r="AB49" i="36" s="1"/>
  <c r="T49" i="36"/>
  <c r="AA49" i="36" s="1"/>
  <c r="S49" i="36"/>
  <c r="Z49" i="36" s="1"/>
  <c r="R49" i="36"/>
  <c r="Q49" i="36"/>
  <c r="X49" i="36" s="1"/>
  <c r="I49" i="36"/>
  <c r="H49" i="36"/>
  <c r="G49" i="36"/>
  <c r="F49" i="36"/>
  <c r="E49" i="36"/>
  <c r="D49" i="36"/>
  <c r="C49" i="36"/>
  <c r="M48" i="36"/>
  <c r="L48" i="36"/>
  <c r="K48" i="36"/>
  <c r="I48" i="36"/>
  <c r="H48" i="36"/>
  <c r="O48" i="36" s="1"/>
  <c r="G48" i="36"/>
  <c r="N48" i="36" s="1"/>
  <c r="F48" i="36"/>
  <c r="E48" i="36"/>
  <c r="D48" i="36"/>
  <c r="C48" i="36"/>
  <c r="J48" i="36" s="1"/>
  <c r="P47" i="36"/>
  <c r="O47" i="36"/>
  <c r="O49" i="36" s="1"/>
  <c r="I47" i="36"/>
  <c r="H47" i="36"/>
  <c r="G47" i="36"/>
  <c r="N47" i="36" s="1"/>
  <c r="F47" i="36"/>
  <c r="E47" i="36"/>
  <c r="D47" i="36"/>
  <c r="K47" i="36" s="1"/>
  <c r="C47" i="36"/>
  <c r="J47" i="36" s="1"/>
  <c r="M46" i="36"/>
  <c r="L46" i="36"/>
  <c r="I46" i="36"/>
  <c r="H46" i="36"/>
  <c r="O46" i="36" s="1"/>
  <c r="G46" i="36"/>
  <c r="N46" i="36" s="1"/>
  <c r="F46" i="36"/>
  <c r="E46" i="36"/>
  <c r="D46" i="36"/>
  <c r="K46" i="36" s="1"/>
  <c r="C46" i="36"/>
  <c r="J46" i="36" s="1"/>
  <c r="P45" i="36"/>
  <c r="O45" i="36"/>
  <c r="I45" i="36"/>
  <c r="H45" i="36"/>
  <c r="G45" i="36"/>
  <c r="N45" i="36" s="1"/>
  <c r="F45" i="36"/>
  <c r="E45" i="36"/>
  <c r="D45" i="36"/>
  <c r="K45" i="36" s="1"/>
  <c r="C45" i="36"/>
  <c r="J45" i="36" s="1"/>
  <c r="M44" i="36"/>
  <c r="L44" i="36"/>
  <c r="K44" i="36"/>
  <c r="I44" i="36"/>
  <c r="H44" i="36"/>
  <c r="O44" i="36" s="1"/>
  <c r="G44" i="36"/>
  <c r="N44" i="36" s="1"/>
  <c r="F44" i="36"/>
  <c r="E44" i="36"/>
  <c r="D44" i="36"/>
  <c r="C44" i="36"/>
  <c r="J44" i="36" s="1"/>
  <c r="AD43" i="36"/>
  <c r="AC43" i="36"/>
  <c r="Y43" i="36"/>
  <c r="X43" i="36"/>
  <c r="W43" i="36"/>
  <c r="V43" i="36"/>
  <c r="U43" i="36"/>
  <c r="AB43" i="36" s="1"/>
  <c r="T43" i="36"/>
  <c r="AA43" i="36" s="1"/>
  <c r="S43" i="36"/>
  <c r="Z43" i="36" s="1"/>
  <c r="R43" i="36"/>
  <c r="Q43" i="36"/>
  <c r="I43" i="36"/>
  <c r="H43" i="36"/>
  <c r="O43" i="36" s="1"/>
  <c r="G43" i="36"/>
  <c r="F43" i="36"/>
  <c r="E43" i="36"/>
  <c r="D43" i="36"/>
  <c r="C43" i="36"/>
  <c r="M42" i="36"/>
  <c r="L42" i="36"/>
  <c r="J42" i="36"/>
  <c r="I42" i="36"/>
  <c r="H42" i="36"/>
  <c r="O42" i="36" s="1"/>
  <c r="G42" i="36"/>
  <c r="N42" i="36" s="1"/>
  <c r="F42" i="36"/>
  <c r="E42" i="36"/>
  <c r="D42" i="36"/>
  <c r="K42" i="36" s="1"/>
  <c r="C42" i="36"/>
  <c r="M41" i="36"/>
  <c r="I41" i="36"/>
  <c r="P41" i="36" s="1"/>
  <c r="H41" i="36"/>
  <c r="O41" i="36" s="1"/>
  <c r="G41" i="36"/>
  <c r="N41" i="36" s="1"/>
  <c r="F41" i="36"/>
  <c r="E41" i="36"/>
  <c r="D41" i="36"/>
  <c r="K41" i="36" s="1"/>
  <c r="C41" i="36"/>
  <c r="J41" i="36" s="1"/>
  <c r="M40" i="36"/>
  <c r="L40" i="36"/>
  <c r="J40" i="36"/>
  <c r="I40" i="36"/>
  <c r="H40" i="36"/>
  <c r="O40" i="36" s="1"/>
  <c r="G40" i="36"/>
  <c r="N40" i="36" s="1"/>
  <c r="F40" i="36"/>
  <c r="E40" i="36"/>
  <c r="D40" i="36"/>
  <c r="K40" i="36" s="1"/>
  <c r="C40" i="36"/>
  <c r="M39" i="36"/>
  <c r="I39" i="36"/>
  <c r="P39" i="36" s="1"/>
  <c r="H39" i="36"/>
  <c r="O39" i="36" s="1"/>
  <c r="G39" i="36"/>
  <c r="N39" i="36" s="1"/>
  <c r="F39" i="36"/>
  <c r="E39" i="36"/>
  <c r="D39" i="36"/>
  <c r="C39" i="36"/>
  <c r="J39" i="36" s="1"/>
  <c r="M38" i="36"/>
  <c r="J38" i="36"/>
  <c r="I38" i="36"/>
  <c r="P38" i="36" s="1"/>
  <c r="H38" i="36"/>
  <c r="G38" i="36"/>
  <c r="N38" i="36" s="1"/>
  <c r="F38" i="36"/>
  <c r="E38" i="36"/>
  <c r="L38" i="36" s="1"/>
  <c r="D38" i="36"/>
  <c r="K38" i="36" s="1"/>
  <c r="C38" i="36"/>
  <c r="AB37" i="36"/>
  <c r="Y37" i="36"/>
  <c r="W37" i="36"/>
  <c r="AD37" i="36" s="1"/>
  <c r="V37" i="36"/>
  <c r="AC37" i="36" s="1"/>
  <c r="U37" i="36"/>
  <c r="T37" i="36"/>
  <c r="AA37" i="36" s="1"/>
  <c r="S37" i="36"/>
  <c r="Z37" i="36" s="1"/>
  <c r="R37" i="36"/>
  <c r="Q37" i="36"/>
  <c r="X37" i="36" s="1"/>
  <c r="I37" i="36"/>
  <c r="H37" i="36"/>
  <c r="G37" i="36"/>
  <c r="F37" i="36"/>
  <c r="E37" i="36"/>
  <c r="D37" i="36"/>
  <c r="C37" i="36"/>
  <c r="P36" i="36"/>
  <c r="M36" i="36"/>
  <c r="I36" i="36"/>
  <c r="H36" i="36"/>
  <c r="G36" i="36"/>
  <c r="N36" i="36" s="1"/>
  <c r="F36" i="36"/>
  <c r="E36" i="36"/>
  <c r="L36" i="36" s="1"/>
  <c r="D36" i="36"/>
  <c r="C36" i="36"/>
  <c r="J36" i="36" s="1"/>
  <c r="P35" i="36"/>
  <c r="O35" i="36"/>
  <c r="M35" i="36"/>
  <c r="L35" i="36"/>
  <c r="I35" i="36"/>
  <c r="H35" i="36"/>
  <c r="G35" i="36"/>
  <c r="F35" i="36"/>
  <c r="E35" i="36"/>
  <c r="D35" i="36"/>
  <c r="K35" i="36" s="1"/>
  <c r="C35" i="36"/>
  <c r="P34" i="36"/>
  <c r="M34" i="36"/>
  <c r="L34" i="36"/>
  <c r="I34" i="36"/>
  <c r="H34" i="36"/>
  <c r="O34" i="36" s="1"/>
  <c r="G34" i="36"/>
  <c r="N34" i="36" s="1"/>
  <c r="F34" i="36"/>
  <c r="E34" i="36"/>
  <c r="D34" i="36"/>
  <c r="K34" i="36" s="1"/>
  <c r="C34" i="36"/>
  <c r="J34" i="36" s="1"/>
  <c r="P33" i="36"/>
  <c r="N33" i="36"/>
  <c r="M33" i="36"/>
  <c r="I33" i="36"/>
  <c r="H33" i="36"/>
  <c r="G33" i="36"/>
  <c r="F33" i="36"/>
  <c r="E33" i="36"/>
  <c r="L33" i="36" s="1"/>
  <c r="D33" i="36"/>
  <c r="C33" i="36"/>
  <c r="J33" i="36" s="1"/>
  <c r="M32" i="36"/>
  <c r="K32" i="36"/>
  <c r="J32" i="36"/>
  <c r="I32" i="36"/>
  <c r="P32" i="36" s="1"/>
  <c r="P31" i="36" s="1"/>
  <c r="H32" i="36"/>
  <c r="G32" i="36"/>
  <c r="F32" i="36"/>
  <c r="E32" i="36"/>
  <c r="L32" i="36" s="1"/>
  <c r="D32" i="36"/>
  <c r="C32" i="36"/>
  <c r="AD31" i="36"/>
  <c r="AC31" i="36"/>
  <c r="AB31" i="36"/>
  <c r="AA31" i="36"/>
  <c r="Y31" i="36"/>
  <c r="X31" i="36"/>
  <c r="W31" i="36"/>
  <c r="V31" i="36"/>
  <c r="U31" i="36"/>
  <c r="T31" i="36"/>
  <c r="S31" i="36"/>
  <c r="Z31" i="36" s="1"/>
  <c r="R31" i="36"/>
  <c r="Q31" i="36"/>
  <c r="I31" i="36"/>
  <c r="H31" i="36"/>
  <c r="G31" i="36"/>
  <c r="F31" i="36"/>
  <c r="E31" i="36"/>
  <c r="D31" i="36"/>
  <c r="C31" i="36"/>
  <c r="M30" i="36"/>
  <c r="J30" i="36"/>
  <c r="I30" i="36"/>
  <c r="P30" i="36" s="1"/>
  <c r="H30" i="36"/>
  <c r="G30" i="36"/>
  <c r="N30" i="36" s="1"/>
  <c r="F30" i="36"/>
  <c r="E30" i="36"/>
  <c r="D30" i="36"/>
  <c r="K30" i="36" s="1"/>
  <c r="C30" i="36"/>
  <c r="O29" i="36"/>
  <c r="N29" i="36"/>
  <c r="K29" i="36"/>
  <c r="I29" i="36"/>
  <c r="P29" i="36" s="1"/>
  <c r="H29" i="36"/>
  <c r="G29" i="36"/>
  <c r="F29" i="36"/>
  <c r="E29" i="36"/>
  <c r="D29" i="36"/>
  <c r="C29" i="36"/>
  <c r="P28" i="36"/>
  <c r="O28" i="36"/>
  <c r="M28" i="36"/>
  <c r="L28" i="36"/>
  <c r="K28" i="36"/>
  <c r="I28" i="36"/>
  <c r="H28" i="36"/>
  <c r="G28" i="36"/>
  <c r="F28" i="36"/>
  <c r="E28" i="36"/>
  <c r="D28" i="36"/>
  <c r="C28" i="36"/>
  <c r="J28" i="36" s="1"/>
  <c r="P27" i="36"/>
  <c r="M27" i="36"/>
  <c r="L27" i="36"/>
  <c r="I27" i="36"/>
  <c r="H27" i="36"/>
  <c r="G27" i="36"/>
  <c r="F27" i="36"/>
  <c r="E27" i="36"/>
  <c r="D27" i="36"/>
  <c r="C27" i="36"/>
  <c r="P26" i="36"/>
  <c r="M26" i="36"/>
  <c r="L26" i="36"/>
  <c r="J26" i="36"/>
  <c r="I26" i="36"/>
  <c r="H26" i="36"/>
  <c r="G26" i="36"/>
  <c r="F26" i="36"/>
  <c r="E26" i="36"/>
  <c r="D26" i="36"/>
  <c r="K26" i="36" s="1"/>
  <c r="C26" i="36"/>
  <c r="AC25" i="36"/>
  <c r="AB25" i="36"/>
  <c r="Y25" i="36"/>
  <c r="W25" i="36"/>
  <c r="AD25" i="36" s="1"/>
  <c r="V25" i="36"/>
  <c r="U25" i="36"/>
  <c r="T25" i="36"/>
  <c r="AA25" i="36" s="1"/>
  <c r="S25" i="36"/>
  <c r="Z25" i="36" s="1"/>
  <c r="R25" i="36"/>
  <c r="Q25" i="36"/>
  <c r="X25" i="36" s="1"/>
  <c r="I25" i="36"/>
  <c r="H25" i="36"/>
  <c r="G25" i="36"/>
  <c r="F25" i="36"/>
  <c r="E25" i="36"/>
  <c r="D25" i="36"/>
  <c r="C25" i="36"/>
  <c r="M24" i="36"/>
  <c r="L24" i="36"/>
  <c r="K24" i="36"/>
  <c r="I24" i="36"/>
  <c r="P24" i="36" s="1"/>
  <c r="H24" i="36"/>
  <c r="G24" i="36"/>
  <c r="N24" i="36" s="1"/>
  <c r="F24" i="36"/>
  <c r="E24" i="36"/>
  <c r="D24" i="36"/>
  <c r="C24" i="36"/>
  <c r="N23" i="36"/>
  <c r="M23" i="36"/>
  <c r="I23" i="36"/>
  <c r="H23" i="36"/>
  <c r="G23" i="36"/>
  <c r="F23" i="36"/>
  <c r="E23" i="36"/>
  <c r="D23" i="36"/>
  <c r="K23" i="36" s="1"/>
  <c r="C23" i="36"/>
  <c r="J23" i="36" s="1"/>
  <c r="O22" i="36"/>
  <c r="M22" i="36"/>
  <c r="K22" i="36"/>
  <c r="J22" i="36"/>
  <c r="I22" i="36"/>
  <c r="P22" i="36" s="1"/>
  <c r="H22" i="36"/>
  <c r="G22" i="36"/>
  <c r="N22" i="36" s="1"/>
  <c r="F22" i="36"/>
  <c r="E22" i="36"/>
  <c r="D22" i="36"/>
  <c r="C22" i="36"/>
  <c r="P21" i="36"/>
  <c r="O21" i="36"/>
  <c r="L21" i="36"/>
  <c r="K21" i="36"/>
  <c r="I21" i="36"/>
  <c r="H21" i="36"/>
  <c r="G21" i="36"/>
  <c r="F21" i="36"/>
  <c r="E21" i="36"/>
  <c r="D21" i="36"/>
  <c r="C21" i="36"/>
  <c r="P20" i="36"/>
  <c r="M20" i="36"/>
  <c r="L20" i="36"/>
  <c r="K20" i="36"/>
  <c r="I20" i="36"/>
  <c r="H20" i="36"/>
  <c r="G20" i="36"/>
  <c r="F20" i="36"/>
  <c r="E20" i="36"/>
  <c r="D20" i="36"/>
  <c r="C20" i="36"/>
  <c r="J20" i="36" s="1"/>
  <c r="AB19" i="36"/>
  <c r="AA19" i="36"/>
  <c r="Y19" i="36"/>
  <c r="X19" i="36"/>
  <c r="W19" i="36"/>
  <c r="AD19" i="36" s="1"/>
  <c r="V19" i="36"/>
  <c r="AC19" i="36" s="1"/>
  <c r="U19" i="36"/>
  <c r="T19" i="36"/>
  <c r="S19" i="36"/>
  <c r="Z19" i="36" s="1"/>
  <c r="R19" i="36"/>
  <c r="Q19" i="36"/>
  <c r="I19" i="36"/>
  <c r="H19" i="36"/>
  <c r="G19" i="36"/>
  <c r="F19" i="36"/>
  <c r="E19" i="36"/>
  <c r="D19" i="36"/>
  <c r="C19" i="36"/>
  <c r="P18" i="36"/>
  <c r="P19" i="36" s="1"/>
  <c r="M18" i="36"/>
  <c r="L18" i="36"/>
  <c r="K18" i="36"/>
  <c r="I18" i="36"/>
  <c r="H18" i="36"/>
  <c r="O18" i="36" s="1"/>
  <c r="G18" i="36"/>
  <c r="F18" i="36"/>
  <c r="E18" i="36"/>
  <c r="D18" i="36"/>
  <c r="C18" i="36"/>
  <c r="P17" i="36"/>
  <c r="M17" i="36"/>
  <c r="L17" i="36"/>
  <c r="I17" i="36"/>
  <c r="H17" i="36"/>
  <c r="G17" i="36"/>
  <c r="N17" i="36" s="1"/>
  <c r="F17" i="36"/>
  <c r="E17" i="36"/>
  <c r="D17" i="36"/>
  <c r="C17" i="36"/>
  <c r="J17" i="36" s="1"/>
  <c r="P16" i="36"/>
  <c r="M16" i="36"/>
  <c r="I16" i="36"/>
  <c r="H16" i="36"/>
  <c r="O16" i="36" s="1"/>
  <c r="G16" i="36"/>
  <c r="F16" i="36"/>
  <c r="E16" i="36"/>
  <c r="L16" i="36" s="1"/>
  <c r="D16" i="36"/>
  <c r="C16" i="36"/>
  <c r="P15" i="36"/>
  <c r="O15" i="36"/>
  <c r="M15" i="36"/>
  <c r="L15" i="36"/>
  <c r="J15" i="36"/>
  <c r="I15" i="36"/>
  <c r="H15" i="36"/>
  <c r="G15" i="36"/>
  <c r="F15" i="36"/>
  <c r="E15" i="36"/>
  <c r="D15" i="36"/>
  <c r="C15" i="36"/>
  <c r="P14" i="36"/>
  <c r="O14" i="36"/>
  <c r="N14" i="36"/>
  <c r="L14" i="36"/>
  <c r="L13" i="36" s="1"/>
  <c r="K14" i="36"/>
  <c r="I14" i="36"/>
  <c r="H14" i="36"/>
  <c r="G14" i="36"/>
  <c r="F14" i="36"/>
  <c r="M14" i="36" s="1"/>
  <c r="E14" i="36"/>
  <c r="D14" i="36"/>
  <c r="C14" i="36"/>
  <c r="AC13" i="36"/>
  <c r="AB13" i="36"/>
  <c r="Z13" i="36"/>
  <c r="Y13" i="36"/>
  <c r="X13" i="36"/>
  <c r="W13" i="36"/>
  <c r="AD13" i="36" s="1"/>
  <c r="V13" i="36"/>
  <c r="U13" i="36"/>
  <c r="T13" i="36"/>
  <c r="AA13" i="36" s="1"/>
  <c r="S13" i="36"/>
  <c r="R13" i="36"/>
  <c r="Q13" i="36"/>
  <c r="I13" i="36"/>
  <c r="H13" i="36"/>
  <c r="G13" i="36"/>
  <c r="F13" i="36"/>
  <c r="E13" i="36"/>
  <c r="D13" i="36"/>
  <c r="C13" i="36"/>
  <c r="P12" i="36"/>
  <c r="O12" i="36"/>
  <c r="N12" i="36"/>
  <c r="L12" i="36"/>
  <c r="K12" i="36"/>
  <c r="I12" i="36"/>
  <c r="H12" i="36"/>
  <c r="G12" i="36"/>
  <c r="F12" i="36"/>
  <c r="M12" i="36" s="1"/>
  <c r="E12" i="36"/>
  <c r="D12" i="36"/>
  <c r="C12" i="36"/>
  <c r="M11" i="36"/>
  <c r="L11" i="36"/>
  <c r="J11" i="36"/>
  <c r="I11" i="36"/>
  <c r="P11" i="36" s="1"/>
  <c r="H11" i="36"/>
  <c r="G11" i="36"/>
  <c r="F11" i="36"/>
  <c r="E11" i="36"/>
  <c r="D11" i="36"/>
  <c r="K11" i="36" s="1"/>
  <c r="C11" i="36"/>
  <c r="P10" i="36"/>
  <c r="P13" i="36" s="1"/>
  <c r="M10" i="36"/>
  <c r="L10" i="36"/>
  <c r="I10" i="36"/>
  <c r="H10" i="36"/>
  <c r="O10" i="36" s="1"/>
  <c r="G10" i="36"/>
  <c r="F10" i="36"/>
  <c r="E10" i="36"/>
  <c r="D10" i="36"/>
  <c r="C10" i="36"/>
  <c r="P9" i="36"/>
  <c r="M9" i="36"/>
  <c r="L9" i="36"/>
  <c r="K9" i="36"/>
  <c r="I9" i="36"/>
  <c r="H9" i="36"/>
  <c r="G9" i="36"/>
  <c r="F9" i="36"/>
  <c r="E9" i="36"/>
  <c r="D9" i="36"/>
  <c r="C9" i="36"/>
  <c r="J9" i="36" s="1"/>
  <c r="P8" i="36"/>
  <c r="O8" i="36"/>
  <c r="N8" i="36"/>
  <c r="K8" i="36"/>
  <c r="I8" i="36"/>
  <c r="H8" i="36"/>
  <c r="G8" i="36"/>
  <c r="F8" i="36"/>
  <c r="M8" i="36" s="1"/>
  <c r="E8" i="36"/>
  <c r="D8" i="36"/>
  <c r="C8" i="36"/>
  <c r="AC7" i="36"/>
  <c r="AB7" i="36"/>
  <c r="Z7" i="36"/>
  <c r="W7" i="36"/>
  <c r="AD7" i="36" s="1"/>
  <c r="V7" i="36"/>
  <c r="U7" i="36"/>
  <c r="T7" i="36"/>
  <c r="AA7" i="36" s="1"/>
  <c r="S7" i="36"/>
  <c r="R7" i="36"/>
  <c r="Y7" i="36" s="1"/>
  <c r="Q7" i="36"/>
  <c r="X7" i="36" s="1"/>
  <c r="I7" i="36"/>
  <c r="H7" i="36"/>
  <c r="G7" i="36"/>
  <c r="F7" i="36"/>
  <c r="E7" i="36"/>
  <c r="D7" i="36"/>
  <c r="C7" i="36"/>
  <c r="P6" i="36"/>
  <c r="O6" i="36"/>
  <c r="N6" i="36"/>
  <c r="K6" i="36"/>
  <c r="I6" i="36"/>
  <c r="H6" i="36"/>
  <c r="G6" i="36"/>
  <c r="F6" i="36"/>
  <c r="M6" i="36" s="1"/>
  <c r="E6" i="36"/>
  <c r="D6" i="36"/>
  <c r="C6" i="36"/>
  <c r="O5" i="36"/>
  <c r="M5" i="36"/>
  <c r="L5" i="36"/>
  <c r="I5" i="36"/>
  <c r="H5" i="36"/>
  <c r="G5" i="36"/>
  <c r="F5" i="36"/>
  <c r="E5" i="36"/>
  <c r="D5" i="36"/>
  <c r="K5" i="36" s="1"/>
  <c r="C5" i="36"/>
  <c r="J5" i="36" s="1"/>
  <c r="P4" i="36"/>
  <c r="N4" i="36"/>
  <c r="M4" i="36"/>
  <c r="L4" i="36"/>
  <c r="I4" i="36"/>
  <c r="H4" i="36"/>
  <c r="O4" i="36" s="1"/>
  <c r="G4" i="36"/>
  <c r="F4" i="36"/>
  <c r="E4" i="36"/>
  <c r="D4" i="36"/>
  <c r="C4" i="36"/>
  <c r="G365" i="34"/>
  <c r="H365" i="34" s="1"/>
  <c r="F365" i="34"/>
  <c r="E365" i="34"/>
  <c r="D365" i="34"/>
  <c r="I365" i="34" s="1"/>
  <c r="J365" i="34" s="1"/>
  <c r="J363" i="34"/>
  <c r="I363" i="34"/>
  <c r="E363" i="34"/>
  <c r="D363" i="34"/>
  <c r="I351" i="34"/>
  <c r="J351" i="34" s="1"/>
  <c r="H351" i="34"/>
  <c r="G351" i="34"/>
  <c r="F351" i="34"/>
  <c r="E351" i="34"/>
  <c r="D351" i="34"/>
  <c r="I350" i="34"/>
  <c r="J350" i="34" s="1"/>
  <c r="G350" i="34"/>
  <c r="H350" i="34" s="1"/>
  <c r="F350" i="34"/>
  <c r="E350" i="34"/>
  <c r="D350" i="34"/>
  <c r="E338" i="34"/>
  <c r="D338" i="34"/>
  <c r="I338" i="34" s="1"/>
  <c r="J338" i="34" s="1"/>
  <c r="G337" i="34"/>
  <c r="D337" i="34"/>
  <c r="F325" i="34"/>
  <c r="E325" i="34"/>
  <c r="D325" i="34"/>
  <c r="J324" i="34"/>
  <c r="G324" i="34"/>
  <c r="H324" i="34" s="1"/>
  <c r="F324" i="34"/>
  <c r="E324" i="34"/>
  <c r="D324" i="34"/>
  <c r="I324" i="34" s="1"/>
  <c r="J312" i="34"/>
  <c r="I312" i="34"/>
  <c r="G312" i="34"/>
  <c r="H312" i="34" s="1"/>
  <c r="F312" i="34"/>
  <c r="D312" i="34"/>
  <c r="E312" i="34" s="1"/>
  <c r="I311" i="34"/>
  <c r="G311" i="34"/>
  <c r="F311" i="34"/>
  <c r="E311" i="34"/>
  <c r="D311" i="34"/>
  <c r="D299" i="34"/>
  <c r="G299" i="34" s="1"/>
  <c r="D298" i="34"/>
  <c r="D286" i="34"/>
  <c r="D285" i="34"/>
  <c r="I285" i="34" s="1"/>
  <c r="J285" i="34" s="1"/>
  <c r="J273" i="34"/>
  <c r="I273" i="34"/>
  <c r="H273" i="34" s="1"/>
  <c r="G273" i="34"/>
  <c r="D273" i="34"/>
  <c r="I272" i="34"/>
  <c r="J272" i="34" s="1"/>
  <c r="G272" i="34"/>
  <c r="F272" i="34"/>
  <c r="D272" i="34"/>
  <c r="E272" i="34" s="1"/>
  <c r="D260" i="34"/>
  <c r="J259" i="34"/>
  <c r="I259" i="34"/>
  <c r="F259" i="34"/>
  <c r="E259" i="34"/>
  <c r="D259" i="34"/>
  <c r="G259" i="34" s="1"/>
  <c r="J247" i="34"/>
  <c r="I247" i="34"/>
  <c r="H247" i="34" s="1"/>
  <c r="G247" i="34"/>
  <c r="F247" i="34"/>
  <c r="E247" i="34"/>
  <c r="D247" i="34"/>
  <c r="I246" i="34"/>
  <c r="J246" i="34" s="1"/>
  <c r="H246" i="34"/>
  <c r="D246" i="34"/>
  <c r="G246" i="34" s="1"/>
  <c r="I234" i="34"/>
  <c r="J234" i="34" s="1"/>
  <c r="E234" i="34"/>
  <c r="D234" i="34"/>
  <c r="I233" i="34"/>
  <c r="J233" i="34" s="1"/>
  <c r="D233" i="34"/>
  <c r="G221" i="34"/>
  <c r="F221" i="34"/>
  <c r="D221" i="34"/>
  <c r="J220" i="34"/>
  <c r="G220" i="34"/>
  <c r="H220" i="34" s="1"/>
  <c r="F220" i="34"/>
  <c r="E220" i="34"/>
  <c r="D220" i="34"/>
  <c r="I220" i="34" s="1"/>
  <c r="I208" i="34"/>
  <c r="J208" i="34" s="1"/>
  <c r="H208" i="34"/>
  <c r="G208" i="34"/>
  <c r="F208" i="34"/>
  <c r="D208" i="34"/>
  <c r="E208" i="34" s="1"/>
  <c r="I207" i="34"/>
  <c r="J207" i="34" s="1"/>
  <c r="G207" i="34"/>
  <c r="H207" i="34" s="1"/>
  <c r="F207" i="34"/>
  <c r="E207" i="34"/>
  <c r="D207" i="34"/>
  <c r="D195" i="34"/>
  <c r="J194" i="34"/>
  <c r="I194" i="34"/>
  <c r="E194" i="34"/>
  <c r="D194" i="34"/>
  <c r="D182" i="34"/>
  <c r="D181" i="34"/>
  <c r="D169" i="34"/>
  <c r="J168" i="34"/>
  <c r="I168" i="34"/>
  <c r="G168" i="34"/>
  <c r="H168" i="34" s="1"/>
  <c r="F168" i="34"/>
  <c r="D168" i="34"/>
  <c r="E168" i="34" s="1"/>
  <c r="G156" i="34"/>
  <c r="E156" i="34"/>
  <c r="D156" i="34"/>
  <c r="I155" i="34"/>
  <c r="J155" i="34" s="1"/>
  <c r="G155" i="34"/>
  <c r="F155" i="34"/>
  <c r="E155" i="34"/>
  <c r="D155" i="34"/>
  <c r="J142" i="34"/>
  <c r="I142" i="34"/>
  <c r="H142" i="34"/>
  <c r="F142" i="34"/>
  <c r="E142" i="34"/>
  <c r="D142" i="34"/>
  <c r="G142" i="34" s="1"/>
  <c r="I130" i="34"/>
  <c r="J130" i="34" s="1"/>
  <c r="G130" i="34"/>
  <c r="H130" i="34" s="1"/>
  <c r="D130" i="34"/>
  <c r="I129" i="34"/>
  <c r="J129" i="34" s="1"/>
  <c r="G129" i="34"/>
  <c r="F129" i="34"/>
  <c r="E129" i="34"/>
  <c r="D129" i="34"/>
  <c r="I117" i="34"/>
  <c r="J117" i="34" s="1"/>
  <c r="H117" i="34"/>
  <c r="G117" i="34"/>
  <c r="E117" i="34"/>
  <c r="D117" i="34"/>
  <c r="F117" i="34" s="1"/>
  <c r="J104" i="34"/>
  <c r="H104" i="34"/>
  <c r="G104" i="34"/>
  <c r="F104" i="34"/>
  <c r="E104" i="34"/>
  <c r="D104" i="34"/>
  <c r="I104" i="34" s="1"/>
  <c r="E103" i="34"/>
  <c r="D103" i="34"/>
  <c r="G103" i="34" s="1"/>
  <c r="J91" i="34"/>
  <c r="I91" i="34"/>
  <c r="G91" i="34"/>
  <c r="H91" i="34" s="1"/>
  <c r="F91" i="34"/>
  <c r="E91" i="34"/>
  <c r="D91" i="34"/>
  <c r="I90" i="34"/>
  <c r="J90" i="34" s="1"/>
  <c r="E90" i="34"/>
  <c r="D90" i="34"/>
  <c r="F90" i="34" s="1"/>
  <c r="J78" i="34"/>
  <c r="I78" i="34"/>
  <c r="H78" i="34" s="1"/>
  <c r="F78" i="34"/>
  <c r="E78" i="34"/>
  <c r="D78" i="34"/>
  <c r="G78" i="34" s="1"/>
  <c r="D77" i="34"/>
  <c r="F77" i="34" s="1"/>
  <c r="I65" i="34"/>
  <c r="J65" i="34" s="1"/>
  <c r="H65" i="34"/>
  <c r="G65" i="34"/>
  <c r="F65" i="34"/>
  <c r="E65" i="34"/>
  <c r="D65" i="34"/>
  <c r="J64" i="34"/>
  <c r="H64" i="34"/>
  <c r="G64" i="34"/>
  <c r="F64" i="34"/>
  <c r="E64" i="34"/>
  <c r="D64" i="34"/>
  <c r="I64" i="34" s="1"/>
  <c r="I52" i="34"/>
  <c r="J52" i="34" s="1"/>
  <c r="G52" i="34"/>
  <c r="H52" i="34" s="1"/>
  <c r="F52" i="34"/>
  <c r="D52" i="34"/>
  <c r="E52" i="34" s="1"/>
  <c r="I51" i="34"/>
  <c r="J51" i="34" s="1"/>
  <c r="H51" i="34"/>
  <c r="G51" i="34"/>
  <c r="F51" i="34"/>
  <c r="E51" i="34"/>
  <c r="D51" i="34"/>
  <c r="J39" i="34"/>
  <c r="I39" i="34"/>
  <c r="G39" i="34"/>
  <c r="H39" i="34" s="1"/>
  <c r="F39" i="34"/>
  <c r="E39" i="34"/>
  <c r="D39" i="34"/>
  <c r="F38" i="34"/>
  <c r="E38" i="34"/>
  <c r="D38" i="34"/>
  <c r="G38" i="34" s="1"/>
  <c r="I26" i="34"/>
  <c r="J26" i="34" s="1"/>
  <c r="G26" i="34"/>
  <c r="H26" i="34" s="1"/>
  <c r="F26" i="34"/>
  <c r="E26" i="34"/>
  <c r="D26" i="34"/>
  <c r="D25" i="34"/>
  <c r="F25" i="34" s="1"/>
  <c r="D13" i="34"/>
  <c r="G13" i="34" s="1"/>
  <c r="D12" i="34"/>
  <c r="E12" i="34" s="1"/>
  <c r="I365" i="33"/>
  <c r="J365" i="33" s="1"/>
  <c r="G365" i="33"/>
  <c r="F365" i="33"/>
  <c r="E365" i="33"/>
  <c r="D365" i="33"/>
  <c r="D363" i="33"/>
  <c r="G351" i="33"/>
  <c r="F351" i="33"/>
  <c r="E351" i="33"/>
  <c r="D351" i="33"/>
  <c r="I351" i="33" s="1"/>
  <c r="J351" i="33" s="1"/>
  <c r="E350" i="33"/>
  <c r="D350" i="33"/>
  <c r="G338" i="33"/>
  <c r="D338" i="33"/>
  <c r="I337" i="33"/>
  <c r="H337" i="33" s="1"/>
  <c r="G337" i="33"/>
  <c r="F337" i="33"/>
  <c r="E337" i="33"/>
  <c r="D337" i="33"/>
  <c r="F325" i="33"/>
  <c r="D325" i="33"/>
  <c r="G325" i="33" s="1"/>
  <c r="F324" i="33"/>
  <c r="D324" i="33"/>
  <c r="H312" i="33"/>
  <c r="G312" i="33"/>
  <c r="F312" i="33"/>
  <c r="D312" i="33"/>
  <c r="I312" i="33" s="1"/>
  <c r="J312" i="33" s="1"/>
  <c r="F311" i="33"/>
  <c r="D311" i="33"/>
  <c r="G311" i="33" s="1"/>
  <c r="E299" i="33"/>
  <c r="D299" i="33"/>
  <c r="J298" i="33"/>
  <c r="I298" i="33"/>
  <c r="F298" i="33"/>
  <c r="D298" i="33"/>
  <c r="G286" i="33"/>
  <c r="H286" i="33" s="1"/>
  <c r="F286" i="33"/>
  <c r="E286" i="33"/>
  <c r="D286" i="33"/>
  <c r="I286" i="33" s="1"/>
  <c r="J286" i="33" s="1"/>
  <c r="E285" i="33"/>
  <c r="D285" i="33"/>
  <c r="J273" i="33"/>
  <c r="I273" i="33"/>
  <c r="F273" i="33"/>
  <c r="D273" i="33"/>
  <c r="G273" i="33" s="1"/>
  <c r="I272" i="33"/>
  <c r="J272" i="33" s="1"/>
  <c r="E272" i="33"/>
  <c r="D272" i="33"/>
  <c r="G260" i="33"/>
  <c r="F260" i="33"/>
  <c r="E260" i="33"/>
  <c r="D260" i="33"/>
  <c r="I260" i="33" s="1"/>
  <c r="J260" i="33" s="1"/>
  <c r="D259" i="33"/>
  <c r="I259" i="33" s="1"/>
  <c r="J259" i="33" s="1"/>
  <c r="J247" i="33"/>
  <c r="I247" i="33"/>
  <c r="D247" i="33"/>
  <c r="I246" i="33"/>
  <c r="J246" i="33" s="1"/>
  <c r="G246" i="33"/>
  <c r="H246" i="33" s="1"/>
  <c r="F246" i="33"/>
  <c r="D246" i="33"/>
  <c r="E246" i="33" s="1"/>
  <c r="J234" i="33"/>
  <c r="F234" i="33"/>
  <c r="D234" i="33"/>
  <c r="I234" i="33" s="1"/>
  <c r="E233" i="33"/>
  <c r="D233" i="33"/>
  <c r="G233" i="33" s="1"/>
  <c r="I221" i="33"/>
  <c r="J221" i="33" s="1"/>
  <c r="G221" i="33"/>
  <c r="H221" i="33" s="1"/>
  <c r="F221" i="33"/>
  <c r="E221" i="33"/>
  <c r="D221" i="33"/>
  <c r="I220" i="33"/>
  <c r="J220" i="33" s="1"/>
  <c r="G220" i="33"/>
  <c r="D220" i="33"/>
  <c r="F220" i="33" s="1"/>
  <c r="J208" i="33"/>
  <c r="I208" i="33"/>
  <c r="E208" i="33"/>
  <c r="D208" i="33"/>
  <c r="D207" i="33"/>
  <c r="D195" i="33"/>
  <c r="F195" i="33" s="1"/>
  <c r="G194" i="33"/>
  <c r="H194" i="33" s="1"/>
  <c r="D194" i="33"/>
  <c r="I194" i="33" s="1"/>
  <c r="J194" i="33" s="1"/>
  <c r="I182" i="33"/>
  <c r="J182" i="33" s="1"/>
  <c r="G182" i="33"/>
  <c r="H182" i="33" s="1"/>
  <c r="F182" i="33"/>
  <c r="D182" i="33"/>
  <c r="E182" i="33" s="1"/>
  <c r="I181" i="33"/>
  <c r="J181" i="33" s="1"/>
  <c r="G181" i="33"/>
  <c r="H181" i="33" s="1"/>
  <c r="F181" i="33"/>
  <c r="E181" i="33"/>
  <c r="D181" i="33"/>
  <c r="D169" i="33"/>
  <c r="D168" i="33"/>
  <c r="I156" i="33"/>
  <c r="J156" i="33" s="1"/>
  <c r="D156" i="33"/>
  <c r="H155" i="33"/>
  <c r="G155" i="33"/>
  <c r="F155" i="33"/>
  <c r="D155" i="33"/>
  <c r="I155" i="33" s="1"/>
  <c r="J155" i="33" s="1"/>
  <c r="I142" i="33"/>
  <c r="J142" i="33" s="1"/>
  <c r="G142" i="33"/>
  <c r="H142" i="33" s="1"/>
  <c r="F142" i="33"/>
  <c r="D142" i="33"/>
  <c r="E142" i="33" s="1"/>
  <c r="F130" i="33"/>
  <c r="D130" i="33"/>
  <c r="I129" i="33"/>
  <c r="J129" i="33" s="1"/>
  <c r="D129" i="33"/>
  <c r="G129" i="33" s="1"/>
  <c r="I117" i="33"/>
  <c r="J117" i="33" s="1"/>
  <c r="H117" i="33"/>
  <c r="G117" i="33"/>
  <c r="F117" i="33"/>
  <c r="E117" i="33"/>
  <c r="D117" i="33"/>
  <c r="I104" i="33"/>
  <c r="J104" i="33" s="1"/>
  <c r="G104" i="33"/>
  <c r="H104" i="33" s="1"/>
  <c r="D104" i="33"/>
  <c r="F104" i="33" s="1"/>
  <c r="G103" i="33"/>
  <c r="H103" i="33" s="1"/>
  <c r="F103" i="33"/>
  <c r="D103" i="33"/>
  <c r="I103" i="33" s="1"/>
  <c r="J103" i="33" s="1"/>
  <c r="D91" i="33"/>
  <c r="I90" i="33"/>
  <c r="J90" i="33" s="1"/>
  <c r="G90" i="33"/>
  <c r="H90" i="33" s="1"/>
  <c r="F90" i="33"/>
  <c r="D90" i="33"/>
  <c r="E90" i="33" s="1"/>
  <c r="D78" i="33"/>
  <c r="I78" i="33" s="1"/>
  <c r="J78" i="33" s="1"/>
  <c r="I77" i="33"/>
  <c r="J77" i="33" s="1"/>
  <c r="F77" i="33"/>
  <c r="E77" i="33"/>
  <c r="D77" i="33"/>
  <c r="G77" i="33" s="1"/>
  <c r="I65" i="33"/>
  <c r="J65" i="33" s="1"/>
  <c r="G65" i="33"/>
  <c r="H65" i="33" s="1"/>
  <c r="F65" i="33"/>
  <c r="E65" i="33"/>
  <c r="D65" i="33"/>
  <c r="G64" i="33"/>
  <c r="F64" i="33"/>
  <c r="E64" i="33"/>
  <c r="D64" i="33"/>
  <c r="I64" i="33" s="1"/>
  <c r="J64" i="33" s="1"/>
  <c r="D52" i="33"/>
  <c r="I52" i="33" s="1"/>
  <c r="J52" i="33" s="1"/>
  <c r="J51" i="33"/>
  <c r="I51" i="33"/>
  <c r="H51" i="33"/>
  <c r="G51" i="33"/>
  <c r="D51" i="33"/>
  <c r="H39" i="33"/>
  <c r="G39" i="33"/>
  <c r="F39" i="33"/>
  <c r="E39" i="33"/>
  <c r="D39" i="33"/>
  <c r="I39" i="33" s="1"/>
  <c r="J39" i="33" s="1"/>
  <c r="G38" i="33"/>
  <c r="H38" i="33" s="1"/>
  <c r="F38" i="33"/>
  <c r="E38" i="33"/>
  <c r="D38" i="33"/>
  <c r="I38" i="33" s="1"/>
  <c r="J38" i="33" s="1"/>
  <c r="J26" i="33"/>
  <c r="I26" i="33"/>
  <c r="G26" i="33"/>
  <c r="H26" i="33" s="1"/>
  <c r="F26" i="33"/>
  <c r="D26" i="33"/>
  <c r="E26" i="33" s="1"/>
  <c r="I25" i="33"/>
  <c r="J25" i="33" s="1"/>
  <c r="G25" i="33"/>
  <c r="F25" i="33"/>
  <c r="E25" i="33"/>
  <c r="D25" i="33"/>
  <c r="D13" i="33"/>
  <c r="G13" i="33" s="1"/>
  <c r="I12" i="33"/>
  <c r="J12" i="33" s="1"/>
  <c r="E12" i="33"/>
  <c r="D12" i="33"/>
  <c r="K309" i="32"/>
  <c r="J309" i="32"/>
  <c r="I309" i="32"/>
  <c r="H309" i="32"/>
  <c r="G309" i="32"/>
  <c r="F309" i="32"/>
  <c r="E309" i="32"/>
  <c r="D309" i="32"/>
  <c r="K307" i="32"/>
  <c r="J307" i="32"/>
  <c r="I307" i="32"/>
  <c r="H307" i="32"/>
  <c r="G307" i="32"/>
  <c r="F307" i="32"/>
  <c r="E307" i="32"/>
  <c r="D307" i="32"/>
  <c r="K297" i="32"/>
  <c r="J297" i="32"/>
  <c r="I297" i="32"/>
  <c r="H297" i="32"/>
  <c r="G297" i="32"/>
  <c r="F297" i="32"/>
  <c r="E297" i="32"/>
  <c r="D297" i="32"/>
  <c r="K296" i="32"/>
  <c r="J296" i="32"/>
  <c r="I296" i="32"/>
  <c r="H296" i="32"/>
  <c r="G296" i="32"/>
  <c r="F296" i="32"/>
  <c r="E296" i="32"/>
  <c r="D296" i="32"/>
  <c r="K286" i="32"/>
  <c r="J286" i="32"/>
  <c r="I286" i="32"/>
  <c r="H286" i="32"/>
  <c r="G286" i="32"/>
  <c r="F286" i="32"/>
  <c r="E286" i="32"/>
  <c r="D286" i="32"/>
  <c r="K285" i="32"/>
  <c r="J285" i="32"/>
  <c r="I285" i="32"/>
  <c r="H285" i="32"/>
  <c r="G285" i="32"/>
  <c r="F285" i="32"/>
  <c r="E285" i="32"/>
  <c r="D285" i="32"/>
  <c r="K275" i="32"/>
  <c r="J275" i="32"/>
  <c r="I275" i="32"/>
  <c r="H275" i="32"/>
  <c r="G275" i="32"/>
  <c r="F275" i="32"/>
  <c r="E275" i="32"/>
  <c r="D275" i="32"/>
  <c r="K274" i="32"/>
  <c r="J274" i="32"/>
  <c r="I274" i="32"/>
  <c r="H274" i="32"/>
  <c r="G274" i="32"/>
  <c r="F274" i="32"/>
  <c r="E274" i="32"/>
  <c r="D274" i="32"/>
  <c r="K264" i="32"/>
  <c r="J264" i="32"/>
  <c r="I264" i="32"/>
  <c r="H264" i="32"/>
  <c r="G264" i="32"/>
  <c r="F264" i="32"/>
  <c r="E264" i="32"/>
  <c r="D264" i="32"/>
  <c r="K263" i="32"/>
  <c r="J263" i="32"/>
  <c r="I263" i="32"/>
  <c r="H263" i="32"/>
  <c r="G263" i="32"/>
  <c r="F263" i="32"/>
  <c r="E263" i="32"/>
  <c r="D263" i="32"/>
  <c r="K253" i="32"/>
  <c r="J253" i="32"/>
  <c r="I253" i="32"/>
  <c r="H253" i="32"/>
  <c r="G253" i="32"/>
  <c r="F253" i="32"/>
  <c r="E253" i="32"/>
  <c r="D253" i="32"/>
  <c r="K252" i="32"/>
  <c r="J252" i="32"/>
  <c r="I252" i="32"/>
  <c r="H252" i="32"/>
  <c r="G252" i="32"/>
  <c r="F252" i="32"/>
  <c r="E252" i="32"/>
  <c r="D252" i="32"/>
  <c r="K242" i="32"/>
  <c r="J242" i="32"/>
  <c r="I242" i="32"/>
  <c r="H242" i="32"/>
  <c r="G242" i="32"/>
  <c r="F242" i="32"/>
  <c r="E242" i="32"/>
  <c r="D242" i="32"/>
  <c r="K241" i="32"/>
  <c r="J241" i="32"/>
  <c r="I241" i="32"/>
  <c r="H241" i="32"/>
  <c r="G241" i="32"/>
  <c r="F241" i="32"/>
  <c r="E241" i="32"/>
  <c r="D241" i="32"/>
  <c r="K231" i="32"/>
  <c r="J231" i="32"/>
  <c r="I231" i="32"/>
  <c r="H231" i="32"/>
  <c r="G231" i="32"/>
  <c r="F231" i="32"/>
  <c r="E231" i="32"/>
  <c r="D231" i="32"/>
  <c r="K230" i="32"/>
  <c r="J230" i="32"/>
  <c r="I230" i="32"/>
  <c r="H230" i="32"/>
  <c r="G230" i="32"/>
  <c r="F230" i="32"/>
  <c r="E230" i="32"/>
  <c r="D230" i="32"/>
  <c r="K220" i="32"/>
  <c r="J220" i="32"/>
  <c r="I220" i="32"/>
  <c r="H220" i="32"/>
  <c r="G220" i="32"/>
  <c r="F220" i="32"/>
  <c r="E220" i="32"/>
  <c r="D220" i="32"/>
  <c r="K219" i="32"/>
  <c r="J219" i="32"/>
  <c r="I219" i="32"/>
  <c r="H219" i="32"/>
  <c r="G219" i="32"/>
  <c r="F219" i="32"/>
  <c r="E219" i="32"/>
  <c r="D219" i="32"/>
  <c r="K209" i="32"/>
  <c r="J209" i="32"/>
  <c r="I209" i="32"/>
  <c r="H209" i="32"/>
  <c r="G209" i="32"/>
  <c r="F209" i="32"/>
  <c r="E209" i="32"/>
  <c r="D209" i="32"/>
  <c r="K208" i="32"/>
  <c r="J208" i="32"/>
  <c r="I208" i="32"/>
  <c r="H208" i="32"/>
  <c r="G208" i="32"/>
  <c r="F208" i="32"/>
  <c r="E208" i="32"/>
  <c r="D208" i="32"/>
  <c r="K198" i="32"/>
  <c r="J198" i="32"/>
  <c r="I198" i="32"/>
  <c r="H198" i="32"/>
  <c r="G198" i="32"/>
  <c r="F198" i="32"/>
  <c r="E198" i="32"/>
  <c r="D198" i="32"/>
  <c r="K197" i="32"/>
  <c r="J197" i="32"/>
  <c r="I197" i="32"/>
  <c r="H197" i="32"/>
  <c r="G197" i="32"/>
  <c r="F197" i="32"/>
  <c r="E197" i="32"/>
  <c r="D197" i="32"/>
  <c r="K187" i="32"/>
  <c r="J187" i="32"/>
  <c r="I187" i="32"/>
  <c r="H187" i="32"/>
  <c r="G187" i="32"/>
  <c r="F187" i="32"/>
  <c r="E187" i="32"/>
  <c r="D187" i="32"/>
  <c r="K186" i="32"/>
  <c r="J186" i="32"/>
  <c r="I186" i="32"/>
  <c r="H186" i="32"/>
  <c r="G186" i="32"/>
  <c r="F186" i="32"/>
  <c r="E186" i="32"/>
  <c r="D186" i="32"/>
  <c r="K176" i="32"/>
  <c r="J176" i="32"/>
  <c r="I176" i="32"/>
  <c r="H176" i="32"/>
  <c r="G176" i="32"/>
  <c r="F176" i="32"/>
  <c r="E176" i="32"/>
  <c r="D176" i="32"/>
  <c r="K175" i="32"/>
  <c r="J175" i="32"/>
  <c r="I175" i="32"/>
  <c r="H175" i="32"/>
  <c r="G175" i="32"/>
  <c r="F175" i="32"/>
  <c r="E175" i="32"/>
  <c r="D175" i="32"/>
  <c r="K165" i="32"/>
  <c r="J165" i="32"/>
  <c r="I165" i="32"/>
  <c r="H165" i="32"/>
  <c r="G165" i="32"/>
  <c r="F165" i="32"/>
  <c r="E165" i="32"/>
  <c r="D165" i="32"/>
  <c r="K164" i="32"/>
  <c r="J164" i="32"/>
  <c r="I164" i="32"/>
  <c r="H164" i="32"/>
  <c r="G164" i="32"/>
  <c r="F164" i="32"/>
  <c r="E164" i="32"/>
  <c r="D164" i="32"/>
  <c r="K154" i="32"/>
  <c r="J154" i="32"/>
  <c r="I154" i="32"/>
  <c r="H154" i="32"/>
  <c r="G154" i="32"/>
  <c r="F154" i="32"/>
  <c r="E154" i="32"/>
  <c r="D154" i="32"/>
  <c r="K153" i="32"/>
  <c r="J153" i="32"/>
  <c r="I153" i="32"/>
  <c r="H153" i="32"/>
  <c r="G153" i="32"/>
  <c r="F153" i="32"/>
  <c r="E153" i="32"/>
  <c r="D153" i="32"/>
  <c r="K143" i="32"/>
  <c r="J143" i="32"/>
  <c r="I143" i="32"/>
  <c r="H143" i="32"/>
  <c r="G143" i="32"/>
  <c r="F143" i="32"/>
  <c r="E143" i="32"/>
  <c r="D143" i="32"/>
  <c r="K142" i="32"/>
  <c r="J142" i="32"/>
  <c r="I142" i="32"/>
  <c r="H142" i="32"/>
  <c r="G142" i="32"/>
  <c r="F142" i="32"/>
  <c r="E142" i="32"/>
  <c r="D142" i="32"/>
  <c r="K132" i="32"/>
  <c r="J132" i="32"/>
  <c r="I132" i="32"/>
  <c r="H132" i="32"/>
  <c r="G132" i="32"/>
  <c r="F132" i="32"/>
  <c r="E132" i="32"/>
  <c r="D132" i="32"/>
  <c r="K131" i="32"/>
  <c r="J131" i="32"/>
  <c r="I131" i="32"/>
  <c r="H131" i="32"/>
  <c r="G131" i="32"/>
  <c r="F131" i="32"/>
  <c r="E131" i="32"/>
  <c r="D131" i="32"/>
  <c r="K120" i="32"/>
  <c r="J120" i="32"/>
  <c r="I120" i="32"/>
  <c r="H120" i="32"/>
  <c r="G120" i="32"/>
  <c r="F120" i="32"/>
  <c r="E120" i="32"/>
  <c r="D120" i="32"/>
  <c r="K110" i="32"/>
  <c r="J110" i="32"/>
  <c r="I110" i="32"/>
  <c r="H110" i="32"/>
  <c r="G110" i="32"/>
  <c r="F110" i="32"/>
  <c r="E110" i="32"/>
  <c r="D110" i="32"/>
  <c r="K109" i="32"/>
  <c r="J109" i="32"/>
  <c r="I109" i="32"/>
  <c r="H109" i="32"/>
  <c r="G109" i="32"/>
  <c r="F109" i="32"/>
  <c r="E109" i="32"/>
  <c r="D109" i="32"/>
  <c r="K99" i="32"/>
  <c r="J99" i="32"/>
  <c r="I99" i="32"/>
  <c r="H99" i="32"/>
  <c r="G99" i="32"/>
  <c r="F99" i="32"/>
  <c r="E99" i="32"/>
  <c r="D99" i="32"/>
  <c r="G96" i="32"/>
  <c r="K88" i="32"/>
  <c r="J88" i="32"/>
  <c r="I88" i="32"/>
  <c r="H88" i="32"/>
  <c r="G88" i="32"/>
  <c r="F88" i="32"/>
  <c r="E88" i="32"/>
  <c r="D88" i="32"/>
  <c r="K87" i="32"/>
  <c r="J87" i="32"/>
  <c r="I87" i="32"/>
  <c r="H87" i="32"/>
  <c r="G87" i="32"/>
  <c r="F87" i="32"/>
  <c r="E87" i="32"/>
  <c r="D87" i="32"/>
  <c r="G86" i="32"/>
  <c r="G78" i="32"/>
  <c r="K77" i="32"/>
  <c r="J77" i="32"/>
  <c r="I77" i="32"/>
  <c r="H77" i="32"/>
  <c r="G77" i="32"/>
  <c r="F77" i="32"/>
  <c r="E77" i="32"/>
  <c r="D77" i="32"/>
  <c r="K76" i="32"/>
  <c r="J76" i="32"/>
  <c r="I76" i="32"/>
  <c r="H76" i="32"/>
  <c r="G76" i="32"/>
  <c r="F76" i="32"/>
  <c r="E76" i="32"/>
  <c r="D76" i="32"/>
  <c r="G68" i="32"/>
  <c r="K66" i="32"/>
  <c r="J66" i="32"/>
  <c r="I66" i="32"/>
  <c r="H66" i="32"/>
  <c r="G66" i="32"/>
  <c r="F66" i="32"/>
  <c r="E66" i="32"/>
  <c r="D66" i="32"/>
  <c r="K65" i="32"/>
  <c r="J65" i="32"/>
  <c r="I65" i="32"/>
  <c r="H65" i="32"/>
  <c r="G65" i="32"/>
  <c r="F65" i="32"/>
  <c r="E65" i="32"/>
  <c r="D65" i="32"/>
  <c r="G59" i="32"/>
  <c r="K55" i="32"/>
  <c r="J55" i="32"/>
  <c r="I55" i="32"/>
  <c r="H55" i="32"/>
  <c r="G55" i="32"/>
  <c r="F55" i="32"/>
  <c r="E55" i="32"/>
  <c r="D55" i="32"/>
  <c r="K54" i="32"/>
  <c r="J54" i="32"/>
  <c r="I54" i="32"/>
  <c r="H54" i="32"/>
  <c r="G54" i="32"/>
  <c r="F54" i="32"/>
  <c r="E54" i="32"/>
  <c r="D54" i="32"/>
  <c r="K44" i="32"/>
  <c r="J44" i="32"/>
  <c r="I44" i="32"/>
  <c r="H44" i="32"/>
  <c r="G44" i="32"/>
  <c r="F44" i="32"/>
  <c r="E44" i="32"/>
  <c r="D44" i="32"/>
  <c r="K43" i="32"/>
  <c r="J43" i="32"/>
  <c r="I43" i="32"/>
  <c r="H43" i="32"/>
  <c r="G43" i="32"/>
  <c r="F43" i="32"/>
  <c r="E43" i="32"/>
  <c r="D43" i="32"/>
  <c r="K33" i="32"/>
  <c r="J33" i="32"/>
  <c r="I33" i="32"/>
  <c r="H33" i="32"/>
  <c r="G33" i="32"/>
  <c r="F33" i="32"/>
  <c r="E33" i="32"/>
  <c r="D33" i="32"/>
  <c r="K32" i="32"/>
  <c r="J32" i="32"/>
  <c r="I32" i="32"/>
  <c r="H32" i="32"/>
  <c r="G32" i="32"/>
  <c r="F32" i="32"/>
  <c r="E32" i="32"/>
  <c r="D32" i="32"/>
  <c r="K22" i="32"/>
  <c r="J22" i="32"/>
  <c r="I22" i="32"/>
  <c r="H22" i="32"/>
  <c r="G22" i="32"/>
  <c r="F22" i="32"/>
  <c r="E22" i="32"/>
  <c r="D22" i="32"/>
  <c r="K21" i="32"/>
  <c r="J21" i="32"/>
  <c r="I21" i="32"/>
  <c r="H21" i="32"/>
  <c r="G21" i="32"/>
  <c r="F21" i="32"/>
  <c r="E21" i="32"/>
  <c r="D21" i="32"/>
  <c r="K11" i="32"/>
  <c r="J11" i="32"/>
  <c r="I11" i="32"/>
  <c r="H11" i="32"/>
  <c r="G11" i="32"/>
  <c r="F11" i="32"/>
  <c r="E11" i="32"/>
  <c r="D11" i="32"/>
  <c r="K10" i="32"/>
  <c r="J10" i="32"/>
  <c r="I10" i="32"/>
  <c r="H10" i="32"/>
  <c r="G10" i="32"/>
  <c r="F10" i="32"/>
  <c r="E10" i="32"/>
  <c r="D10" i="32"/>
  <c r="F8" i="32"/>
  <c r="K308" i="31"/>
  <c r="J308" i="31"/>
  <c r="I308" i="31"/>
  <c r="H308" i="31"/>
  <c r="G308" i="31"/>
  <c r="F308" i="31"/>
  <c r="E308" i="31"/>
  <c r="D308" i="31"/>
  <c r="D364" i="33" s="1"/>
  <c r="K306" i="31"/>
  <c r="J306" i="31"/>
  <c r="I306" i="31"/>
  <c r="H306" i="31"/>
  <c r="G306" i="31"/>
  <c r="F306" i="31"/>
  <c r="E306" i="31"/>
  <c r="D306" i="31"/>
  <c r="K305" i="31"/>
  <c r="J305" i="31"/>
  <c r="I305" i="31"/>
  <c r="H305" i="31"/>
  <c r="G305" i="31"/>
  <c r="F305" i="31"/>
  <c r="E305" i="31"/>
  <c r="D305" i="31"/>
  <c r="D360" i="33" s="1"/>
  <c r="K304" i="31"/>
  <c r="J304" i="31"/>
  <c r="I304" i="31"/>
  <c r="H304" i="31"/>
  <c r="G304" i="31"/>
  <c r="F304" i="31"/>
  <c r="E304" i="31"/>
  <c r="D304" i="31"/>
  <c r="D359" i="33" s="1"/>
  <c r="K303" i="31"/>
  <c r="J303" i="31"/>
  <c r="I303" i="31"/>
  <c r="H303" i="31"/>
  <c r="G303" i="31"/>
  <c r="F303" i="31"/>
  <c r="E303" i="31"/>
  <c r="D303" i="31"/>
  <c r="K302" i="31"/>
  <c r="J302" i="31"/>
  <c r="I302" i="31"/>
  <c r="H302" i="31"/>
  <c r="G302" i="31"/>
  <c r="F302" i="31"/>
  <c r="E302" i="31"/>
  <c r="D302" i="31"/>
  <c r="D356" i="33" s="1"/>
  <c r="K301" i="31"/>
  <c r="J301" i="31"/>
  <c r="I301" i="31"/>
  <c r="H301" i="31"/>
  <c r="G301" i="31"/>
  <c r="F301" i="31"/>
  <c r="E301" i="31"/>
  <c r="D301" i="31"/>
  <c r="D355" i="33" s="1"/>
  <c r="K300" i="31"/>
  <c r="J300" i="31"/>
  <c r="I300" i="31"/>
  <c r="H300" i="31"/>
  <c r="G300" i="31"/>
  <c r="F300" i="31"/>
  <c r="E300" i="31"/>
  <c r="D300" i="31"/>
  <c r="D354" i="33" s="1"/>
  <c r="K299" i="31"/>
  <c r="J299" i="31"/>
  <c r="I299" i="31"/>
  <c r="H299" i="31"/>
  <c r="G299" i="31"/>
  <c r="F299" i="31"/>
  <c r="E299" i="31"/>
  <c r="D299" i="31"/>
  <c r="D353" i="33" s="1"/>
  <c r="K298" i="31"/>
  <c r="J298" i="31"/>
  <c r="I298" i="31"/>
  <c r="H298" i="31"/>
  <c r="G298" i="31"/>
  <c r="F298" i="31"/>
  <c r="E298" i="31"/>
  <c r="D298" i="31"/>
  <c r="D352" i="33" s="1"/>
  <c r="K295" i="31"/>
  <c r="J295" i="31"/>
  <c r="I295" i="31"/>
  <c r="H295" i="31"/>
  <c r="G295" i="31"/>
  <c r="F295" i="31"/>
  <c r="E295" i="31"/>
  <c r="D295" i="31"/>
  <c r="K294" i="31"/>
  <c r="J294" i="31"/>
  <c r="I294" i="31"/>
  <c r="H294" i="31"/>
  <c r="G294" i="31"/>
  <c r="F294" i="31"/>
  <c r="E294" i="31"/>
  <c r="D294" i="31"/>
  <c r="D347" i="33" s="1"/>
  <c r="K293" i="31"/>
  <c r="J293" i="31"/>
  <c r="I293" i="31"/>
  <c r="H293" i="31"/>
  <c r="G293" i="31"/>
  <c r="F293" i="31"/>
  <c r="E293" i="31"/>
  <c r="D293" i="31"/>
  <c r="D346" i="33" s="1"/>
  <c r="K292" i="31"/>
  <c r="J292" i="31"/>
  <c r="I292" i="31"/>
  <c r="H292" i="31"/>
  <c r="G292" i="31"/>
  <c r="F292" i="31"/>
  <c r="E292" i="31"/>
  <c r="D292" i="31"/>
  <c r="K291" i="31"/>
  <c r="J291" i="31"/>
  <c r="I291" i="31"/>
  <c r="H291" i="31"/>
  <c r="G291" i="31"/>
  <c r="F291" i="31"/>
  <c r="E291" i="31"/>
  <c r="D291" i="31"/>
  <c r="D343" i="33" s="1"/>
  <c r="K290" i="31"/>
  <c r="J290" i="31"/>
  <c r="I290" i="31"/>
  <c r="H290" i="31"/>
  <c r="G290" i="31"/>
  <c r="F290" i="31"/>
  <c r="E290" i="31"/>
  <c r="D290" i="31"/>
  <c r="D342" i="33" s="1"/>
  <c r="K289" i="31"/>
  <c r="J289" i="31"/>
  <c r="I289" i="31"/>
  <c r="H289" i="31"/>
  <c r="G289" i="31"/>
  <c r="F289" i="31"/>
  <c r="E289" i="31"/>
  <c r="D289" i="31"/>
  <c r="D341" i="33" s="1"/>
  <c r="K288" i="31"/>
  <c r="J288" i="31"/>
  <c r="I288" i="31"/>
  <c r="H288" i="31"/>
  <c r="G288" i="31"/>
  <c r="F288" i="31"/>
  <c r="E288" i="31"/>
  <c r="D288" i="31"/>
  <c r="D340" i="33" s="1"/>
  <c r="K287" i="31"/>
  <c r="J287" i="31"/>
  <c r="I287" i="31"/>
  <c r="H287" i="31"/>
  <c r="G287" i="31"/>
  <c r="F287" i="31"/>
  <c r="E287" i="31"/>
  <c r="D287" i="31"/>
  <c r="D339" i="33" s="1"/>
  <c r="K284" i="31"/>
  <c r="J284" i="31"/>
  <c r="I284" i="31"/>
  <c r="H284" i="31"/>
  <c r="G284" i="31"/>
  <c r="F284" i="31"/>
  <c r="E284" i="31"/>
  <c r="D284" i="31"/>
  <c r="K283" i="31"/>
  <c r="J283" i="31"/>
  <c r="I283" i="31"/>
  <c r="H283" i="31"/>
  <c r="G283" i="31"/>
  <c r="F283" i="31"/>
  <c r="E283" i="31"/>
  <c r="D283" i="31"/>
  <c r="D334" i="33" s="1"/>
  <c r="K282" i="31"/>
  <c r="J282" i="31"/>
  <c r="I282" i="31"/>
  <c r="H282" i="31"/>
  <c r="G282" i="31"/>
  <c r="F282" i="31"/>
  <c r="E282" i="31"/>
  <c r="D282" i="31"/>
  <c r="D333" i="33" s="1"/>
  <c r="K281" i="31"/>
  <c r="J281" i="31"/>
  <c r="I281" i="31"/>
  <c r="H281" i="31"/>
  <c r="G281" i="31"/>
  <c r="F281" i="31"/>
  <c r="E281" i="31"/>
  <c r="D281" i="31"/>
  <c r="K280" i="31"/>
  <c r="J280" i="31"/>
  <c r="I280" i="31"/>
  <c r="H280" i="31"/>
  <c r="G280" i="31"/>
  <c r="F280" i="31"/>
  <c r="E280" i="31"/>
  <c r="D280" i="31"/>
  <c r="D330" i="33" s="1"/>
  <c r="K279" i="31"/>
  <c r="J279" i="31"/>
  <c r="I279" i="31"/>
  <c r="H279" i="31"/>
  <c r="G279" i="31"/>
  <c r="F279" i="31"/>
  <c r="E279" i="31"/>
  <c r="D279" i="31"/>
  <c r="D329" i="33" s="1"/>
  <c r="K278" i="31"/>
  <c r="J278" i="31"/>
  <c r="I278" i="31"/>
  <c r="H278" i="31"/>
  <c r="G278" i="31"/>
  <c r="F278" i="31"/>
  <c r="E278" i="31"/>
  <c r="D278" i="31"/>
  <c r="D328" i="33" s="1"/>
  <c r="K277" i="31"/>
  <c r="J277" i="31"/>
  <c r="I277" i="31"/>
  <c r="H277" i="31"/>
  <c r="G277" i="31"/>
  <c r="F277" i="31"/>
  <c r="E277" i="31"/>
  <c r="D277" i="31"/>
  <c r="D327" i="33" s="1"/>
  <c r="K276" i="31"/>
  <c r="J276" i="31"/>
  <c r="I276" i="31"/>
  <c r="H276" i="31"/>
  <c r="G276" i="31"/>
  <c r="F276" i="31"/>
  <c r="E276" i="31"/>
  <c r="D276" i="31"/>
  <c r="D326" i="33" s="1"/>
  <c r="K273" i="31"/>
  <c r="J273" i="31"/>
  <c r="I273" i="31"/>
  <c r="H273" i="31"/>
  <c r="G273" i="31"/>
  <c r="F273" i="31"/>
  <c r="E273" i="31"/>
  <c r="D273" i="31"/>
  <c r="K272" i="31"/>
  <c r="J272" i="31"/>
  <c r="I272" i="31"/>
  <c r="H272" i="31"/>
  <c r="G272" i="31"/>
  <c r="F272" i="31"/>
  <c r="E272" i="31"/>
  <c r="D272" i="31"/>
  <c r="D321" i="33" s="1"/>
  <c r="K271" i="31"/>
  <c r="J271" i="31"/>
  <c r="I271" i="31"/>
  <c r="H271" i="31"/>
  <c r="G271" i="31"/>
  <c r="F271" i="31"/>
  <c r="E271" i="31"/>
  <c r="D271" i="31"/>
  <c r="D320" i="33" s="1"/>
  <c r="K270" i="31"/>
  <c r="J270" i="31"/>
  <c r="I270" i="31"/>
  <c r="H270" i="31"/>
  <c r="G270" i="31"/>
  <c r="F270" i="31"/>
  <c r="E270" i="31"/>
  <c r="D270" i="31"/>
  <c r="K269" i="31"/>
  <c r="J269" i="31"/>
  <c r="I269" i="31"/>
  <c r="H269" i="31"/>
  <c r="G269" i="31"/>
  <c r="F269" i="31"/>
  <c r="E269" i="31"/>
  <c r="D269" i="31"/>
  <c r="D317" i="33" s="1"/>
  <c r="K268" i="31"/>
  <c r="J268" i="31"/>
  <c r="I268" i="31"/>
  <c r="H268" i="31"/>
  <c r="G268" i="31"/>
  <c r="F268" i="31"/>
  <c r="E268" i="31"/>
  <c r="D268" i="31"/>
  <c r="D316" i="33" s="1"/>
  <c r="K267" i="31"/>
  <c r="J267" i="31"/>
  <c r="I267" i="31"/>
  <c r="H267" i="31"/>
  <c r="G267" i="31"/>
  <c r="F267" i="31"/>
  <c r="E267" i="31"/>
  <c r="D267" i="31"/>
  <c r="D315" i="33" s="1"/>
  <c r="K266" i="31"/>
  <c r="J266" i="31"/>
  <c r="I266" i="31"/>
  <c r="H266" i="31"/>
  <c r="G266" i="31"/>
  <c r="F266" i="31"/>
  <c r="E266" i="31"/>
  <c r="D266" i="31"/>
  <c r="D314" i="33" s="1"/>
  <c r="K265" i="31"/>
  <c r="J265" i="31"/>
  <c r="I265" i="31"/>
  <c r="H265" i="31"/>
  <c r="G265" i="31"/>
  <c r="F265" i="31"/>
  <c r="E265" i="31"/>
  <c r="D265" i="31"/>
  <c r="D313" i="33" s="1"/>
  <c r="K262" i="31"/>
  <c r="J262" i="31"/>
  <c r="I262" i="31"/>
  <c r="H262" i="31"/>
  <c r="G262" i="31"/>
  <c r="F262" i="31"/>
  <c r="E262" i="31"/>
  <c r="D262" i="31"/>
  <c r="K261" i="31"/>
  <c r="J261" i="31"/>
  <c r="I261" i="31"/>
  <c r="H261" i="31"/>
  <c r="G261" i="31"/>
  <c r="F261" i="31"/>
  <c r="E261" i="31"/>
  <c r="D261" i="31"/>
  <c r="D308" i="33" s="1"/>
  <c r="K260" i="31"/>
  <c r="J260" i="31"/>
  <c r="I260" i="31"/>
  <c r="H260" i="31"/>
  <c r="G260" i="31"/>
  <c r="F260" i="31"/>
  <c r="E260" i="31"/>
  <c r="D260" i="31"/>
  <c r="D307" i="33" s="1"/>
  <c r="K259" i="31"/>
  <c r="J259" i="31"/>
  <c r="I259" i="31"/>
  <c r="H259" i="31"/>
  <c r="G259" i="31"/>
  <c r="F259" i="31"/>
  <c r="E259" i="31"/>
  <c r="D259" i="31"/>
  <c r="K258" i="31"/>
  <c r="J258" i="31"/>
  <c r="I258" i="31"/>
  <c r="H258" i="31"/>
  <c r="G258" i="31"/>
  <c r="F258" i="31"/>
  <c r="E258" i="31"/>
  <c r="D258" i="31"/>
  <c r="D304" i="33" s="1"/>
  <c r="K257" i="31"/>
  <c r="J257" i="31"/>
  <c r="I257" i="31"/>
  <c r="H257" i="31"/>
  <c r="G257" i="31"/>
  <c r="F257" i="31"/>
  <c r="E257" i="31"/>
  <c r="D257" i="31"/>
  <c r="D303" i="33" s="1"/>
  <c r="K256" i="31"/>
  <c r="J256" i="31"/>
  <c r="I256" i="31"/>
  <c r="H256" i="31"/>
  <c r="G256" i="31"/>
  <c r="F256" i="31"/>
  <c r="E256" i="31"/>
  <c r="D256" i="31"/>
  <c r="D302" i="33" s="1"/>
  <c r="K255" i="31"/>
  <c r="J255" i="31"/>
  <c r="I255" i="31"/>
  <c r="H255" i="31"/>
  <c r="G255" i="31"/>
  <c r="F255" i="31"/>
  <c r="E255" i="31"/>
  <c r="D255" i="31"/>
  <c r="D301" i="33" s="1"/>
  <c r="K254" i="31"/>
  <c r="J254" i="31"/>
  <c r="I254" i="31"/>
  <c r="H254" i="31"/>
  <c r="G254" i="31"/>
  <c r="F254" i="31"/>
  <c r="E254" i="31"/>
  <c r="D254" i="31"/>
  <c r="D300" i="33" s="1"/>
  <c r="K251" i="31"/>
  <c r="J251" i="31"/>
  <c r="I251" i="31"/>
  <c r="H251" i="31"/>
  <c r="G251" i="31"/>
  <c r="F251" i="31"/>
  <c r="E251" i="31"/>
  <c r="D251" i="31"/>
  <c r="K250" i="31"/>
  <c r="J250" i="31"/>
  <c r="I250" i="31"/>
  <c r="H250" i="31"/>
  <c r="G250" i="31"/>
  <c r="F250" i="31"/>
  <c r="E250" i="31"/>
  <c r="D250" i="31"/>
  <c r="D295" i="33" s="1"/>
  <c r="K249" i="31"/>
  <c r="J249" i="31"/>
  <c r="I249" i="31"/>
  <c r="H249" i="31"/>
  <c r="G249" i="31"/>
  <c r="F249" i="31"/>
  <c r="E249" i="31"/>
  <c r="D249" i="31"/>
  <c r="D294" i="33" s="1"/>
  <c r="K248" i="31"/>
  <c r="J248" i="31"/>
  <c r="I248" i="31"/>
  <c r="H248" i="31"/>
  <c r="G248" i="31"/>
  <c r="F248" i="31"/>
  <c r="E248" i="31"/>
  <c r="D248" i="31"/>
  <c r="K247" i="31"/>
  <c r="J247" i="31"/>
  <c r="I247" i="31"/>
  <c r="H247" i="31"/>
  <c r="G247" i="31"/>
  <c r="F247" i="31"/>
  <c r="E247" i="31"/>
  <c r="D247" i="31"/>
  <c r="D291" i="33" s="1"/>
  <c r="K246" i="31"/>
  <c r="J246" i="31"/>
  <c r="I246" i="31"/>
  <c r="H246" i="31"/>
  <c r="G246" i="31"/>
  <c r="F246" i="31"/>
  <c r="E246" i="31"/>
  <c r="D246" i="31"/>
  <c r="D290" i="33" s="1"/>
  <c r="K245" i="31"/>
  <c r="J245" i="31"/>
  <c r="I245" i="31"/>
  <c r="H245" i="31"/>
  <c r="G245" i="31"/>
  <c r="F245" i="31"/>
  <c r="E245" i="31"/>
  <c r="D245" i="31"/>
  <c r="D289" i="33" s="1"/>
  <c r="K244" i="31"/>
  <c r="J244" i="31"/>
  <c r="I244" i="31"/>
  <c r="H244" i="31"/>
  <c r="G244" i="31"/>
  <c r="F244" i="31"/>
  <c r="E244" i="31"/>
  <c r="D244" i="31"/>
  <c r="D288" i="33" s="1"/>
  <c r="K243" i="31"/>
  <c r="J243" i="31"/>
  <c r="I243" i="31"/>
  <c r="H243" i="31"/>
  <c r="G243" i="31"/>
  <c r="F243" i="31"/>
  <c r="E243" i="31"/>
  <c r="D243" i="31"/>
  <c r="D287" i="33" s="1"/>
  <c r="K240" i="31"/>
  <c r="J240" i="31"/>
  <c r="I240" i="31"/>
  <c r="H240" i="31"/>
  <c r="G240" i="31"/>
  <c r="F240" i="31"/>
  <c r="E240" i="31"/>
  <c r="D240" i="31"/>
  <c r="K239" i="31"/>
  <c r="J239" i="31"/>
  <c r="I239" i="31"/>
  <c r="H239" i="31"/>
  <c r="G239" i="31"/>
  <c r="F239" i="31"/>
  <c r="E239" i="31"/>
  <c r="D239" i="31"/>
  <c r="D282" i="33" s="1"/>
  <c r="K238" i="31"/>
  <c r="J238" i="31"/>
  <c r="I238" i="31"/>
  <c r="H238" i="31"/>
  <c r="G238" i="31"/>
  <c r="F238" i="31"/>
  <c r="E238" i="31"/>
  <c r="D238" i="31"/>
  <c r="D281" i="33" s="1"/>
  <c r="K237" i="31"/>
  <c r="J237" i="31"/>
  <c r="I237" i="31"/>
  <c r="H237" i="31"/>
  <c r="G237" i="31"/>
  <c r="F237" i="31"/>
  <c r="E237" i="31"/>
  <c r="D237" i="31"/>
  <c r="K236" i="31"/>
  <c r="J236" i="31"/>
  <c r="I236" i="31"/>
  <c r="H236" i="31"/>
  <c r="G236" i="31"/>
  <c r="F236" i="31"/>
  <c r="E236" i="31"/>
  <c r="D236" i="31"/>
  <c r="D278" i="33" s="1"/>
  <c r="K235" i="31"/>
  <c r="J235" i="31"/>
  <c r="I235" i="31"/>
  <c r="H235" i="31"/>
  <c r="G235" i="31"/>
  <c r="F235" i="31"/>
  <c r="E235" i="31"/>
  <c r="D235" i="31"/>
  <c r="D277" i="33" s="1"/>
  <c r="K234" i="31"/>
  <c r="J234" i="31"/>
  <c r="I234" i="31"/>
  <c r="H234" i="31"/>
  <c r="G234" i="31"/>
  <c r="F234" i="31"/>
  <c r="E234" i="31"/>
  <c r="D234" i="31"/>
  <c r="D276" i="33" s="1"/>
  <c r="K233" i="31"/>
  <c r="J233" i="31"/>
  <c r="I233" i="31"/>
  <c r="H233" i="31"/>
  <c r="G233" i="31"/>
  <c r="F233" i="31"/>
  <c r="E233" i="31"/>
  <c r="D233" i="31"/>
  <c r="D275" i="33" s="1"/>
  <c r="K232" i="31"/>
  <c r="J232" i="31"/>
  <c r="I232" i="31"/>
  <c r="H232" i="31"/>
  <c r="G232" i="31"/>
  <c r="F232" i="31"/>
  <c r="E232" i="31"/>
  <c r="D232" i="31"/>
  <c r="D274" i="33" s="1"/>
  <c r="K229" i="31"/>
  <c r="J229" i="31"/>
  <c r="I229" i="31"/>
  <c r="H229" i="31"/>
  <c r="G229" i="31"/>
  <c r="F229" i="31"/>
  <c r="E229" i="31"/>
  <c r="D229" i="31"/>
  <c r="K228" i="31"/>
  <c r="J228" i="31"/>
  <c r="I228" i="31"/>
  <c r="H228" i="31"/>
  <c r="G228" i="31"/>
  <c r="F228" i="31"/>
  <c r="E228" i="31"/>
  <c r="D228" i="31"/>
  <c r="D269" i="33" s="1"/>
  <c r="K227" i="31"/>
  <c r="J227" i="31"/>
  <c r="I227" i="31"/>
  <c r="H227" i="31"/>
  <c r="G227" i="31"/>
  <c r="F227" i="31"/>
  <c r="E227" i="31"/>
  <c r="D227" i="31"/>
  <c r="D268" i="33" s="1"/>
  <c r="K226" i="31"/>
  <c r="J226" i="31"/>
  <c r="I226" i="31"/>
  <c r="H226" i="31"/>
  <c r="G226" i="31"/>
  <c r="F226" i="31"/>
  <c r="E226" i="31"/>
  <c r="D226" i="31"/>
  <c r="K225" i="31"/>
  <c r="J225" i="31"/>
  <c r="I225" i="31"/>
  <c r="H225" i="31"/>
  <c r="G225" i="31"/>
  <c r="F225" i="31"/>
  <c r="E225" i="31"/>
  <c r="D225" i="31"/>
  <c r="D265" i="33" s="1"/>
  <c r="K224" i="31"/>
  <c r="J224" i="31"/>
  <c r="I224" i="31"/>
  <c r="H224" i="31"/>
  <c r="G224" i="31"/>
  <c r="F224" i="31"/>
  <c r="E224" i="31"/>
  <c r="D224" i="31"/>
  <c r="D264" i="33" s="1"/>
  <c r="K223" i="31"/>
  <c r="J223" i="31"/>
  <c r="I223" i="31"/>
  <c r="H223" i="31"/>
  <c r="G223" i="31"/>
  <c r="F223" i="31"/>
  <c r="E223" i="31"/>
  <c r="D223" i="31"/>
  <c r="D263" i="33" s="1"/>
  <c r="K222" i="31"/>
  <c r="J222" i="31"/>
  <c r="I222" i="31"/>
  <c r="H222" i="31"/>
  <c r="G222" i="31"/>
  <c r="F222" i="31"/>
  <c r="E222" i="31"/>
  <c r="D222" i="31"/>
  <c r="D262" i="33" s="1"/>
  <c r="K221" i="31"/>
  <c r="J221" i="31"/>
  <c r="I221" i="31"/>
  <c r="H221" i="31"/>
  <c r="G221" i="31"/>
  <c r="F221" i="31"/>
  <c r="E221" i="31"/>
  <c r="D221" i="31"/>
  <c r="D261" i="33" s="1"/>
  <c r="K218" i="31"/>
  <c r="J218" i="31"/>
  <c r="I218" i="31"/>
  <c r="H218" i="31"/>
  <c r="G218" i="31"/>
  <c r="F218" i="31"/>
  <c r="E218" i="31"/>
  <c r="D218" i="31"/>
  <c r="D258" i="33" s="1"/>
  <c r="K217" i="31"/>
  <c r="J217" i="31"/>
  <c r="I217" i="31"/>
  <c r="H217" i="31"/>
  <c r="G217" i="31"/>
  <c r="F217" i="31"/>
  <c r="E217" i="31"/>
  <c r="D217" i="31"/>
  <c r="D256" i="33" s="1"/>
  <c r="K216" i="31"/>
  <c r="J216" i="31"/>
  <c r="I216" i="31"/>
  <c r="H216" i="31"/>
  <c r="G216" i="31"/>
  <c r="F216" i="31"/>
  <c r="E216" i="31"/>
  <c r="D216" i="31"/>
  <c r="D255" i="33" s="1"/>
  <c r="K215" i="31"/>
  <c r="J215" i="31"/>
  <c r="I215" i="31"/>
  <c r="H215" i="31"/>
  <c r="G215" i="31"/>
  <c r="F215" i="31"/>
  <c r="E215" i="31"/>
  <c r="D215" i="31"/>
  <c r="K214" i="31"/>
  <c r="J214" i="31"/>
  <c r="I214" i="31"/>
  <c r="H214" i="31"/>
  <c r="G214" i="31"/>
  <c r="F214" i="31"/>
  <c r="E214" i="31"/>
  <c r="D214" i="31"/>
  <c r="D252" i="33" s="1"/>
  <c r="K213" i="31"/>
  <c r="J213" i="31"/>
  <c r="I213" i="31"/>
  <c r="H213" i="31"/>
  <c r="G213" i="31"/>
  <c r="F213" i="31"/>
  <c r="E213" i="31"/>
  <c r="D213" i="31"/>
  <c r="D251" i="33" s="1"/>
  <c r="K212" i="31"/>
  <c r="J212" i="31"/>
  <c r="I212" i="31"/>
  <c r="H212" i="31"/>
  <c r="G212" i="31"/>
  <c r="F212" i="31"/>
  <c r="E212" i="31"/>
  <c r="D212" i="31"/>
  <c r="D250" i="33" s="1"/>
  <c r="K211" i="31"/>
  <c r="J211" i="31"/>
  <c r="I211" i="31"/>
  <c r="H211" i="31"/>
  <c r="G211" i="31"/>
  <c r="F211" i="31"/>
  <c r="E211" i="31"/>
  <c r="D211" i="31"/>
  <c r="D249" i="33" s="1"/>
  <c r="K210" i="31"/>
  <c r="J210" i="31"/>
  <c r="I210" i="31"/>
  <c r="H210" i="31"/>
  <c r="G210" i="31"/>
  <c r="F210" i="31"/>
  <c r="E210" i="31"/>
  <c r="D210" i="31"/>
  <c r="D248" i="33" s="1"/>
  <c r="K207" i="31"/>
  <c r="J207" i="31"/>
  <c r="I207" i="31"/>
  <c r="H207" i="31"/>
  <c r="G207" i="31"/>
  <c r="F207" i="31"/>
  <c r="E207" i="31"/>
  <c r="D207" i="31"/>
  <c r="K206" i="31"/>
  <c r="J206" i="31"/>
  <c r="I206" i="31"/>
  <c r="H206" i="31"/>
  <c r="G206" i="31"/>
  <c r="F206" i="31"/>
  <c r="E206" i="31"/>
  <c r="D206" i="31"/>
  <c r="D243" i="33" s="1"/>
  <c r="K205" i="31"/>
  <c r="J205" i="31"/>
  <c r="I205" i="31"/>
  <c r="H205" i="31"/>
  <c r="G205" i="31"/>
  <c r="F205" i="31"/>
  <c r="E205" i="31"/>
  <c r="D205" i="31"/>
  <c r="D242" i="33" s="1"/>
  <c r="K204" i="31"/>
  <c r="J204" i="31"/>
  <c r="I204" i="31"/>
  <c r="H204" i="31"/>
  <c r="G204" i="31"/>
  <c r="F204" i="31"/>
  <c r="E204" i="31"/>
  <c r="D204" i="31"/>
  <c r="K203" i="31"/>
  <c r="J203" i="31"/>
  <c r="I203" i="31"/>
  <c r="H203" i="31"/>
  <c r="G203" i="31"/>
  <c r="F203" i="31"/>
  <c r="E203" i="31"/>
  <c r="D203" i="31"/>
  <c r="D239" i="33" s="1"/>
  <c r="K202" i="31"/>
  <c r="J202" i="31"/>
  <c r="I202" i="31"/>
  <c r="H202" i="31"/>
  <c r="G202" i="31"/>
  <c r="F202" i="31"/>
  <c r="E202" i="31"/>
  <c r="D202" i="31"/>
  <c r="D238" i="33" s="1"/>
  <c r="K201" i="31"/>
  <c r="J201" i="31"/>
  <c r="I201" i="31"/>
  <c r="H201" i="31"/>
  <c r="G201" i="31"/>
  <c r="F201" i="31"/>
  <c r="E201" i="31"/>
  <c r="D201" i="31"/>
  <c r="D237" i="33" s="1"/>
  <c r="K200" i="31"/>
  <c r="J200" i="31"/>
  <c r="I200" i="31"/>
  <c r="H200" i="31"/>
  <c r="G200" i="31"/>
  <c r="F200" i="31"/>
  <c r="E200" i="31"/>
  <c r="D200" i="31"/>
  <c r="D236" i="33" s="1"/>
  <c r="K199" i="31"/>
  <c r="J199" i="31"/>
  <c r="I199" i="31"/>
  <c r="H199" i="31"/>
  <c r="G199" i="31"/>
  <c r="F199" i="31"/>
  <c r="E199" i="31"/>
  <c r="D199" i="31"/>
  <c r="D235" i="33" s="1"/>
  <c r="K196" i="31"/>
  <c r="J196" i="31"/>
  <c r="I196" i="31"/>
  <c r="H196" i="31"/>
  <c r="G196" i="31"/>
  <c r="F196" i="31"/>
  <c r="E196" i="31"/>
  <c r="D196" i="31"/>
  <c r="K195" i="31"/>
  <c r="J195" i="31"/>
  <c r="I195" i="31"/>
  <c r="H195" i="31"/>
  <c r="G195" i="31"/>
  <c r="F195" i="31"/>
  <c r="E195" i="31"/>
  <c r="D195" i="31"/>
  <c r="D230" i="33" s="1"/>
  <c r="K194" i="31"/>
  <c r="J194" i="31"/>
  <c r="I194" i="31"/>
  <c r="H194" i="31"/>
  <c r="G194" i="31"/>
  <c r="F194" i="31"/>
  <c r="E194" i="31"/>
  <c r="D194" i="31"/>
  <c r="D229" i="33" s="1"/>
  <c r="K193" i="31"/>
  <c r="J193" i="31"/>
  <c r="I193" i="31"/>
  <c r="H193" i="31"/>
  <c r="G193" i="31"/>
  <c r="F193" i="31"/>
  <c r="E193" i="31"/>
  <c r="D193" i="31"/>
  <c r="K192" i="31"/>
  <c r="J192" i="31"/>
  <c r="I192" i="31"/>
  <c r="H192" i="31"/>
  <c r="G192" i="31"/>
  <c r="F192" i="31"/>
  <c r="E192" i="31"/>
  <c r="D192" i="31"/>
  <c r="D226" i="33" s="1"/>
  <c r="K191" i="31"/>
  <c r="J191" i="31"/>
  <c r="I191" i="31"/>
  <c r="H191" i="31"/>
  <c r="G191" i="31"/>
  <c r="F191" i="31"/>
  <c r="E191" i="31"/>
  <c r="D191" i="31"/>
  <c r="D225" i="33" s="1"/>
  <c r="K190" i="31"/>
  <c r="J190" i="31"/>
  <c r="I190" i="31"/>
  <c r="H190" i="31"/>
  <c r="G190" i="31"/>
  <c r="F190" i="31"/>
  <c r="E190" i="31"/>
  <c r="D190" i="31"/>
  <c r="D224" i="33" s="1"/>
  <c r="K189" i="31"/>
  <c r="J189" i="31"/>
  <c r="I189" i="31"/>
  <c r="H189" i="31"/>
  <c r="G189" i="31"/>
  <c r="F189" i="31"/>
  <c r="E189" i="31"/>
  <c r="D189" i="31"/>
  <c r="D223" i="33" s="1"/>
  <c r="K188" i="31"/>
  <c r="J188" i="31"/>
  <c r="I188" i="31"/>
  <c r="H188" i="31"/>
  <c r="G188" i="31"/>
  <c r="F188" i="31"/>
  <c r="E188" i="31"/>
  <c r="D188" i="31"/>
  <c r="D222" i="33" s="1"/>
  <c r="K185" i="31"/>
  <c r="J185" i="31"/>
  <c r="I185" i="31"/>
  <c r="H185" i="31"/>
  <c r="G185" i="31"/>
  <c r="F185" i="31"/>
  <c r="E185" i="31"/>
  <c r="D185" i="31"/>
  <c r="K184" i="31"/>
  <c r="J184" i="31"/>
  <c r="I184" i="31"/>
  <c r="H184" i="31"/>
  <c r="G184" i="31"/>
  <c r="F184" i="31"/>
  <c r="E184" i="31"/>
  <c r="D184" i="31"/>
  <c r="D217" i="33" s="1"/>
  <c r="K183" i="31"/>
  <c r="J183" i="31"/>
  <c r="I183" i="31"/>
  <c r="H183" i="31"/>
  <c r="G183" i="31"/>
  <c r="F183" i="31"/>
  <c r="E183" i="31"/>
  <c r="D183" i="31"/>
  <c r="D216" i="33" s="1"/>
  <c r="K182" i="31"/>
  <c r="J182" i="31"/>
  <c r="I182" i="31"/>
  <c r="H182" i="31"/>
  <c r="G182" i="31"/>
  <c r="F182" i="31"/>
  <c r="E182" i="31"/>
  <c r="D182" i="31"/>
  <c r="K181" i="31"/>
  <c r="J181" i="31"/>
  <c r="I181" i="31"/>
  <c r="H181" i="31"/>
  <c r="G181" i="31"/>
  <c r="F181" i="31"/>
  <c r="E181" i="31"/>
  <c r="D181" i="31"/>
  <c r="D213" i="33" s="1"/>
  <c r="K180" i="31"/>
  <c r="J180" i="31"/>
  <c r="I180" i="31"/>
  <c r="H180" i="31"/>
  <c r="G180" i="31"/>
  <c r="F180" i="31"/>
  <c r="E180" i="31"/>
  <c r="D180" i="31"/>
  <c r="D212" i="33" s="1"/>
  <c r="K179" i="31"/>
  <c r="J179" i="31"/>
  <c r="I179" i="31"/>
  <c r="H179" i="31"/>
  <c r="G179" i="31"/>
  <c r="F179" i="31"/>
  <c r="E179" i="31"/>
  <c r="D179" i="31"/>
  <c r="D211" i="33" s="1"/>
  <c r="K178" i="31"/>
  <c r="J178" i="31"/>
  <c r="I178" i="31"/>
  <c r="H178" i="31"/>
  <c r="G178" i="31"/>
  <c r="F178" i="31"/>
  <c r="E178" i="31"/>
  <c r="D178" i="31"/>
  <c r="D210" i="33" s="1"/>
  <c r="K177" i="31"/>
  <c r="J177" i="31"/>
  <c r="I177" i="31"/>
  <c r="H177" i="31"/>
  <c r="G177" i="31"/>
  <c r="F177" i="31"/>
  <c r="E177" i="31"/>
  <c r="D177" i="31"/>
  <c r="D209" i="33" s="1"/>
  <c r="K174" i="31"/>
  <c r="J174" i="31"/>
  <c r="I174" i="31"/>
  <c r="H174" i="31"/>
  <c r="G174" i="31"/>
  <c r="F174" i="31"/>
  <c r="E174" i="31"/>
  <c r="D174" i="31"/>
  <c r="K173" i="31"/>
  <c r="J173" i="31"/>
  <c r="I173" i="31"/>
  <c r="H173" i="31"/>
  <c r="G173" i="31"/>
  <c r="F173" i="31"/>
  <c r="E173" i="31"/>
  <c r="D173" i="31"/>
  <c r="D204" i="33" s="1"/>
  <c r="K172" i="31"/>
  <c r="J172" i="31"/>
  <c r="I172" i="31"/>
  <c r="H172" i="31"/>
  <c r="G172" i="31"/>
  <c r="F172" i="31"/>
  <c r="E172" i="31"/>
  <c r="D172" i="31"/>
  <c r="D203" i="33" s="1"/>
  <c r="K171" i="31"/>
  <c r="J171" i="31"/>
  <c r="I171" i="31"/>
  <c r="H171" i="31"/>
  <c r="G171" i="31"/>
  <c r="F171" i="31"/>
  <c r="E171" i="31"/>
  <c r="D171" i="31"/>
  <c r="K170" i="31"/>
  <c r="J170" i="31"/>
  <c r="I170" i="31"/>
  <c r="H170" i="31"/>
  <c r="G170" i="31"/>
  <c r="F170" i="31"/>
  <c r="E170" i="31"/>
  <c r="D170" i="31"/>
  <c r="D200" i="33" s="1"/>
  <c r="K169" i="31"/>
  <c r="J169" i="31"/>
  <c r="I169" i="31"/>
  <c r="H169" i="31"/>
  <c r="G169" i="31"/>
  <c r="F169" i="31"/>
  <c r="E169" i="31"/>
  <c r="D169" i="31"/>
  <c r="D199" i="33" s="1"/>
  <c r="K168" i="31"/>
  <c r="J168" i="31"/>
  <c r="I168" i="31"/>
  <c r="H168" i="31"/>
  <c r="G168" i="31"/>
  <c r="F168" i="31"/>
  <c r="E168" i="31"/>
  <c r="D168" i="31"/>
  <c r="D198" i="33" s="1"/>
  <c r="K167" i="31"/>
  <c r="J167" i="31"/>
  <c r="I167" i="31"/>
  <c r="H167" i="31"/>
  <c r="G167" i="31"/>
  <c r="F167" i="31"/>
  <c r="E167" i="31"/>
  <c r="D167" i="31"/>
  <c r="D197" i="33" s="1"/>
  <c r="K166" i="31"/>
  <c r="J166" i="31"/>
  <c r="I166" i="31"/>
  <c r="H166" i="31"/>
  <c r="G166" i="31"/>
  <c r="F166" i="31"/>
  <c r="E166" i="31"/>
  <c r="D166" i="31"/>
  <c r="D196" i="33" s="1"/>
  <c r="K163" i="31"/>
  <c r="J163" i="31"/>
  <c r="I163" i="31"/>
  <c r="H163" i="31"/>
  <c r="G163" i="31"/>
  <c r="F163" i="31"/>
  <c r="E163" i="31"/>
  <c r="D163" i="31"/>
  <c r="K162" i="31"/>
  <c r="J162" i="31"/>
  <c r="I162" i="31"/>
  <c r="H162" i="31"/>
  <c r="G162" i="31"/>
  <c r="F162" i="31"/>
  <c r="E162" i="31"/>
  <c r="D162" i="31"/>
  <c r="D191" i="33" s="1"/>
  <c r="K161" i="31"/>
  <c r="J161" i="31"/>
  <c r="I161" i="31"/>
  <c r="H161" i="31"/>
  <c r="G161" i="31"/>
  <c r="F161" i="31"/>
  <c r="E161" i="31"/>
  <c r="D161" i="31"/>
  <c r="D190" i="33" s="1"/>
  <c r="K160" i="31"/>
  <c r="J160" i="31"/>
  <c r="I160" i="31"/>
  <c r="H160" i="31"/>
  <c r="G160" i="31"/>
  <c r="F160" i="31"/>
  <c r="E160" i="31"/>
  <c r="D160" i="31"/>
  <c r="K159" i="31"/>
  <c r="J159" i="31"/>
  <c r="I159" i="31"/>
  <c r="H159" i="31"/>
  <c r="G159" i="31"/>
  <c r="F159" i="31"/>
  <c r="E159" i="31"/>
  <c r="D159" i="31"/>
  <c r="D187" i="33" s="1"/>
  <c r="K158" i="31"/>
  <c r="J158" i="31"/>
  <c r="I158" i="31"/>
  <c r="H158" i="31"/>
  <c r="G158" i="31"/>
  <c r="F158" i="31"/>
  <c r="E158" i="31"/>
  <c r="D158" i="31"/>
  <c r="D186" i="33" s="1"/>
  <c r="K157" i="31"/>
  <c r="J157" i="31"/>
  <c r="I157" i="31"/>
  <c r="H157" i="31"/>
  <c r="G157" i="31"/>
  <c r="F157" i="31"/>
  <c r="E157" i="31"/>
  <c r="D157" i="31"/>
  <c r="D185" i="33" s="1"/>
  <c r="K156" i="31"/>
  <c r="J156" i="31"/>
  <c r="I156" i="31"/>
  <c r="H156" i="31"/>
  <c r="G156" i="31"/>
  <c r="F156" i="31"/>
  <c r="E156" i="31"/>
  <c r="D156" i="31"/>
  <c r="D184" i="33" s="1"/>
  <c r="K155" i="31"/>
  <c r="J155" i="31"/>
  <c r="I155" i="31"/>
  <c r="H155" i="31"/>
  <c r="G155" i="31"/>
  <c r="F155" i="31"/>
  <c r="E155" i="31"/>
  <c r="D155" i="31"/>
  <c r="D183" i="33" s="1"/>
  <c r="K152" i="31"/>
  <c r="J152" i="31"/>
  <c r="I152" i="31"/>
  <c r="H152" i="31"/>
  <c r="G152" i="31"/>
  <c r="F152" i="31"/>
  <c r="E152" i="31"/>
  <c r="D152" i="31"/>
  <c r="K151" i="31"/>
  <c r="J151" i="31"/>
  <c r="I151" i="31"/>
  <c r="H151" i="31"/>
  <c r="G151" i="31"/>
  <c r="F151" i="31"/>
  <c r="E151" i="31"/>
  <c r="D151" i="31"/>
  <c r="D178" i="33" s="1"/>
  <c r="K150" i="31"/>
  <c r="J150" i="31"/>
  <c r="I150" i="31"/>
  <c r="H150" i="31"/>
  <c r="G150" i="31"/>
  <c r="F150" i="31"/>
  <c r="E150" i="31"/>
  <c r="D150" i="31"/>
  <c r="D177" i="33" s="1"/>
  <c r="K149" i="31"/>
  <c r="J149" i="31"/>
  <c r="I149" i="31"/>
  <c r="H149" i="31"/>
  <c r="G149" i="31"/>
  <c r="F149" i="31"/>
  <c r="E149" i="31"/>
  <c r="D149" i="31"/>
  <c r="K148" i="31"/>
  <c r="J148" i="31"/>
  <c r="I148" i="31"/>
  <c r="H148" i="31"/>
  <c r="G148" i="31"/>
  <c r="F148" i="31"/>
  <c r="E148" i="31"/>
  <c r="D148" i="31"/>
  <c r="D174" i="33" s="1"/>
  <c r="K147" i="31"/>
  <c r="J147" i="31"/>
  <c r="I147" i="31"/>
  <c r="H147" i="31"/>
  <c r="G147" i="31"/>
  <c r="F147" i="31"/>
  <c r="E147" i="31"/>
  <c r="D147" i="31"/>
  <c r="D173" i="33" s="1"/>
  <c r="K146" i="31"/>
  <c r="J146" i="31"/>
  <c r="I146" i="31"/>
  <c r="H146" i="31"/>
  <c r="G146" i="31"/>
  <c r="F146" i="31"/>
  <c r="E146" i="31"/>
  <c r="D146" i="31"/>
  <c r="D172" i="33" s="1"/>
  <c r="K145" i="31"/>
  <c r="J145" i="31"/>
  <c r="I145" i="31"/>
  <c r="H145" i="31"/>
  <c r="G145" i="31"/>
  <c r="F145" i="31"/>
  <c r="E145" i="31"/>
  <c r="D145" i="31"/>
  <c r="D171" i="33" s="1"/>
  <c r="K144" i="31"/>
  <c r="J144" i="31"/>
  <c r="I144" i="31"/>
  <c r="H144" i="31"/>
  <c r="G144" i="31"/>
  <c r="F144" i="31"/>
  <c r="E144" i="31"/>
  <c r="D144" i="31"/>
  <c r="D170" i="33" s="1"/>
  <c r="K141" i="31"/>
  <c r="J141" i="31"/>
  <c r="I141" i="31"/>
  <c r="H141" i="31"/>
  <c r="G141" i="31"/>
  <c r="F141" i="31"/>
  <c r="E141" i="31"/>
  <c r="D141" i="31"/>
  <c r="K140" i="31"/>
  <c r="J140" i="31"/>
  <c r="I140" i="31"/>
  <c r="H140" i="31"/>
  <c r="G140" i="31"/>
  <c r="F140" i="31"/>
  <c r="E140" i="31"/>
  <c r="D140" i="31"/>
  <c r="D165" i="33" s="1"/>
  <c r="K139" i="31"/>
  <c r="J139" i="31"/>
  <c r="I139" i="31"/>
  <c r="H139" i="31"/>
  <c r="G139" i="31"/>
  <c r="F139" i="31"/>
  <c r="E139" i="31"/>
  <c r="D139" i="31"/>
  <c r="D164" i="33" s="1"/>
  <c r="K138" i="31"/>
  <c r="J138" i="31"/>
  <c r="I138" i="31"/>
  <c r="H138" i="31"/>
  <c r="G138" i="31"/>
  <c r="F138" i="31"/>
  <c r="E138" i="31"/>
  <c r="D138" i="31"/>
  <c r="K137" i="31"/>
  <c r="J137" i="31"/>
  <c r="I137" i="31"/>
  <c r="H137" i="31"/>
  <c r="G137" i="31"/>
  <c r="F137" i="31"/>
  <c r="E137" i="31"/>
  <c r="D137" i="31"/>
  <c r="D161" i="33" s="1"/>
  <c r="K136" i="31"/>
  <c r="J136" i="31"/>
  <c r="I136" i="31"/>
  <c r="H136" i="31"/>
  <c r="G136" i="31"/>
  <c r="F136" i="31"/>
  <c r="E136" i="31"/>
  <c r="D136" i="31"/>
  <c r="D160" i="33" s="1"/>
  <c r="K135" i="31"/>
  <c r="J135" i="31"/>
  <c r="I135" i="31"/>
  <c r="H135" i="31"/>
  <c r="G135" i="31"/>
  <c r="F135" i="31"/>
  <c r="E135" i="31"/>
  <c r="D135" i="31"/>
  <c r="D159" i="33" s="1"/>
  <c r="K134" i="31"/>
  <c r="J134" i="31"/>
  <c r="I134" i="31"/>
  <c r="H134" i="31"/>
  <c r="G134" i="31"/>
  <c r="F134" i="31"/>
  <c r="E134" i="31"/>
  <c r="D134" i="31"/>
  <c r="D158" i="33" s="1"/>
  <c r="K133" i="31"/>
  <c r="J133" i="31"/>
  <c r="I133" i="31"/>
  <c r="H133" i="31"/>
  <c r="G133" i="31"/>
  <c r="F133" i="31"/>
  <c r="E133" i="31"/>
  <c r="D133" i="31"/>
  <c r="D157" i="33" s="1"/>
  <c r="K130" i="31"/>
  <c r="J130" i="31"/>
  <c r="I130" i="31"/>
  <c r="H130" i="31"/>
  <c r="G130" i="31"/>
  <c r="F130" i="31"/>
  <c r="E130" i="31"/>
  <c r="D130" i="31"/>
  <c r="K129" i="31"/>
  <c r="J129" i="31"/>
  <c r="I129" i="31"/>
  <c r="H129" i="31"/>
  <c r="G129" i="31"/>
  <c r="F129" i="31"/>
  <c r="E129" i="31"/>
  <c r="D129" i="31"/>
  <c r="D152" i="33" s="1"/>
  <c r="K128" i="31"/>
  <c r="J128" i="31"/>
  <c r="I128" i="31"/>
  <c r="H128" i="31"/>
  <c r="G128" i="31"/>
  <c r="F128" i="31"/>
  <c r="E128" i="31"/>
  <c r="D128" i="31"/>
  <c r="D151" i="33" s="1"/>
  <c r="K127" i="31"/>
  <c r="J127" i="31"/>
  <c r="I127" i="31"/>
  <c r="H127" i="31"/>
  <c r="G127" i="31"/>
  <c r="F127" i="31"/>
  <c r="E127" i="31"/>
  <c r="D127" i="31"/>
  <c r="K126" i="31"/>
  <c r="J126" i="31"/>
  <c r="I126" i="31"/>
  <c r="H126" i="31"/>
  <c r="G126" i="31"/>
  <c r="F126" i="31"/>
  <c r="E126" i="31"/>
  <c r="D126" i="31"/>
  <c r="D148" i="33" s="1"/>
  <c r="K125" i="31"/>
  <c r="J125" i="31"/>
  <c r="I125" i="31"/>
  <c r="H125" i="31"/>
  <c r="G125" i="31"/>
  <c r="F125" i="31"/>
  <c r="E125" i="31"/>
  <c r="D125" i="31"/>
  <c r="D147" i="33" s="1"/>
  <c r="K124" i="31"/>
  <c r="J124" i="31"/>
  <c r="I124" i="31"/>
  <c r="H124" i="31"/>
  <c r="G124" i="31"/>
  <c r="F124" i="31"/>
  <c r="E124" i="31"/>
  <c r="D124" i="31"/>
  <c r="D146" i="33" s="1"/>
  <c r="K123" i="31"/>
  <c r="J123" i="31"/>
  <c r="I123" i="31"/>
  <c r="H123" i="31"/>
  <c r="G123" i="31"/>
  <c r="F123" i="31"/>
  <c r="E123" i="31"/>
  <c r="D123" i="31"/>
  <c r="D145" i="33" s="1"/>
  <c r="K122" i="31"/>
  <c r="J122" i="31"/>
  <c r="I122" i="31"/>
  <c r="H122" i="31"/>
  <c r="G122" i="31"/>
  <c r="F122" i="31"/>
  <c r="E122" i="31"/>
  <c r="D122" i="31"/>
  <c r="D144" i="33" s="1"/>
  <c r="K121" i="31"/>
  <c r="J121" i="31"/>
  <c r="I121" i="31"/>
  <c r="H121" i="31"/>
  <c r="G121" i="31"/>
  <c r="F121" i="31"/>
  <c r="E121" i="31"/>
  <c r="D121" i="31"/>
  <c r="D143" i="33" s="1"/>
  <c r="K119" i="31"/>
  <c r="J119" i="31"/>
  <c r="I119" i="31"/>
  <c r="H119" i="31"/>
  <c r="G119" i="31"/>
  <c r="F119" i="31"/>
  <c r="E119" i="31"/>
  <c r="D119" i="31"/>
  <c r="K118" i="31"/>
  <c r="J118" i="31"/>
  <c r="I118" i="31"/>
  <c r="H118" i="31"/>
  <c r="G118" i="31"/>
  <c r="F118" i="31"/>
  <c r="E118" i="31"/>
  <c r="D118" i="31"/>
  <c r="D139" i="33" s="1"/>
  <c r="K117" i="31"/>
  <c r="J117" i="31"/>
  <c r="I117" i="31"/>
  <c r="H117" i="31"/>
  <c r="G117" i="31"/>
  <c r="F117" i="31"/>
  <c r="E117" i="31"/>
  <c r="D117" i="31"/>
  <c r="D138" i="33" s="1"/>
  <c r="K116" i="31"/>
  <c r="J116" i="31"/>
  <c r="I116" i="31"/>
  <c r="H116" i="31"/>
  <c r="G116" i="31"/>
  <c r="F116" i="31"/>
  <c r="E116" i="31"/>
  <c r="D116" i="31"/>
  <c r="K115" i="31"/>
  <c r="J115" i="31"/>
  <c r="I115" i="31"/>
  <c r="H115" i="31"/>
  <c r="G115" i="31"/>
  <c r="F115" i="31"/>
  <c r="E115" i="31"/>
  <c r="D115" i="31"/>
  <c r="D135" i="33" s="1"/>
  <c r="K114" i="31"/>
  <c r="J114" i="31"/>
  <c r="I114" i="31"/>
  <c r="H114" i="31"/>
  <c r="G114" i="31"/>
  <c r="F114" i="31"/>
  <c r="E114" i="31"/>
  <c r="D114" i="31"/>
  <c r="D134" i="33" s="1"/>
  <c r="K113" i="31"/>
  <c r="J113" i="31"/>
  <c r="I113" i="31"/>
  <c r="H113" i="31"/>
  <c r="G113" i="31"/>
  <c r="F113" i="31"/>
  <c r="E113" i="31"/>
  <c r="D113" i="31"/>
  <c r="D133" i="33" s="1"/>
  <c r="K112" i="31"/>
  <c r="J112" i="31"/>
  <c r="I112" i="31"/>
  <c r="H112" i="31"/>
  <c r="G112" i="31"/>
  <c r="F112" i="31"/>
  <c r="E112" i="31"/>
  <c r="D112" i="31"/>
  <c r="D132" i="33" s="1"/>
  <c r="K111" i="31"/>
  <c r="J111" i="31"/>
  <c r="I111" i="31"/>
  <c r="H111" i="31"/>
  <c r="G111" i="31"/>
  <c r="F111" i="31"/>
  <c r="E111" i="31"/>
  <c r="D111" i="31"/>
  <c r="D131" i="33" s="1"/>
  <c r="K108" i="31"/>
  <c r="J108" i="31"/>
  <c r="I108" i="31"/>
  <c r="H108" i="31"/>
  <c r="G108" i="31"/>
  <c r="F108" i="31"/>
  <c r="E108" i="31"/>
  <c r="D108" i="31"/>
  <c r="K107" i="31"/>
  <c r="J107" i="31"/>
  <c r="I107" i="31"/>
  <c r="H107" i="31"/>
  <c r="G107" i="31"/>
  <c r="F107" i="31"/>
  <c r="E107" i="31"/>
  <c r="D107" i="31"/>
  <c r="D126" i="33" s="1"/>
  <c r="K106" i="31"/>
  <c r="J106" i="31"/>
  <c r="I106" i="31"/>
  <c r="H106" i="31"/>
  <c r="G106" i="31"/>
  <c r="F106" i="31"/>
  <c r="E106" i="31"/>
  <c r="D106" i="31"/>
  <c r="D125" i="33" s="1"/>
  <c r="K105" i="31"/>
  <c r="J105" i="31"/>
  <c r="I105" i="31"/>
  <c r="H105" i="31"/>
  <c r="G105" i="31"/>
  <c r="F105" i="31"/>
  <c r="E105" i="31"/>
  <c r="D105" i="31"/>
  <c r="K104" i="31"/>
  <c r="J104" i="31"/>
  <c r="I104" i="31"/>
  <c r="H104" i="31"/>
  <c r="G104" i="31"/>
  <c r="F104" i="31"/>
  <c r="E104" i="31"/>
  <c r="D104" i="31"/>
  <c r="D122" i="33" s="1"/>
  <c r="K103" i="31"/>
  <c r="J103" i="31"/>
  <c r="I103" i="31"/>
  <c r="H103" i="31"/>
  <c r="G103" i="31"/>
  <c r="F103" i="31"/>
  <c r="E103" i="31"/>
  <c r="D103" i="31"/>
  <c r="D121" i="33" s="1"/>
  <c r="K102" i="31"/>
  <c r="J102" i="31"/>
  <c r="I102" i="31"/>
  <c r="H102" i="31"/>
  <c r="G102" i="31"/>
  <c r="F102" i="31"/>
  <c r="E102" i="31"/>
  <c r="D102" i="31"/>
  <c r="D120" i="33" s="1"/>
  <c r="K101" i="31"/>
  <c r="J101" i="31"/>
  <c r="I101" i="31"/>
  <c r="H101" i="31"/>
  <c r="G101" i="31"/>
  <c r="F101" i="31"/>
  <c r="E101" i="31"/>
  <c r="D101" i="31"/>
  <c r="D119" i="33" s="1"/>
  <c r="K100" i="31"/>
  <c r="J100" i="31"/>
  <c r="I100" i="31"/>
  <c r="H100" i="31"/>
  <c r="G100" i="31"/>
  <c r="F100" i="31"/>
  <c r="E100" i="31"/>
  <c r="D100" i="31"/>
  <c r="D118" i="33" s="1"/>
  <c r="K98" i="31"/>
  <c r="J98" i="31"/>
  <c r="I98" i="31"/>
  <c r="H98" i="31"/>
  <c r="G98" i="31"/>
  <c r="F98" i="31"/>
  <c r="E98" i="31"/>
  <c r="D98" i="31"/>
  <c r="D116" i="33" s="1"/>
  <c r="K97" i="31"/>
  <c r="J97" i="31"/>
  <c r="I97" i="31"/>
  <c r="H97" i="31"/>
  <c r="G97" i="31"/>
  <c r="F97" i="31"/>
  <c r="E97" i="31"/>
  <c r="D97" i="31"/>
  <c r="K96" i="31"/>
  <c r="J96" i="31"/>
  <c r="I96" i="31"/>
  <c r="H96" i="31"/>
  <c r="G96" i="31"/>
  <c r="F96" i="31"/>
  <c r="E96" i="31"/>
  <c r="D96" i="31"/>
  <c r="D113" i="33" s="1"/>
  <c r="K95" i="31"/>
  <c r="J95" i="31"/>
  <c r="I95" i="31"/>
  <c r="H95" i="31"/>
  <c r="G95" i="31"/>
  <c r="F95" i="31"/>
  <c r="E95" i="31"/>
  <c r="D95" i="31"/>
  <c r="D112" i="33" s="1"/>
  <c r="K94" i="31"/>
  <c r="J94" i="31"/>
  <c r="I94" i="31"/>
  <c r="H94" i="31"/>
  <c r="G94" i="31"/>
  <c r="F94" i="31"/>
  <c r="E94" i="31"/>
  <c r="D94" i="31"/>
  <c r="K93" i="31"/>
  <c r="J93" i="31"/>
  <c r="I93" i="31"/>
  <c r="H93" i="31"/>
  <c r="G93" i="31"/>
  <c r="F93" i="31"/>
  <c r="E93" i="31"/>
  <c r="D93" i="31"/>
  <c r="D109" i="33" s="1"/>
  <c r="K92" i="31"/>
  <c r="J92" i="31"/>
  <c r="I92" i="31"/>
  <c r="H92" i="31"/>
  <c r="G92" i="31"/>
  <c r="F92" i="31"/>
  <c r="E92" i="31"/>
  <c r="D92" i="31"/>
  <c r="D108" i="33" s="1"/>
  <c r="K91" i="31"/>
  <c r="J91" i="31"/>
  <c r="I91" i="31"/>
  <c r="H91" i="31"/>
  <c r="G91" i="31"/>
  <c r="F91" i="31"/>
  <c r="E91" i="31"/>
  <c r="D91" i="31"/>
  <c r="D107" i="33" s="1"/>
  <c r="K90" i="31"/>
  <c r="J90" i="31"/>
  <c r="I90" i="31"/>
  <c r="H90" i="31"/>
  <c r="G90" i="31"/>
  <c r="F90" i="31"/>
  <c r="E90" i="31"/>
  <c r="D90" i="31"/>
  <c r="D106" i="33" s="1"/>
  <c r="K89" i="31"/>
  <c r="J89" i="31"/>
  <c r="I89" i="31"/>
  <c r="H89" i="31"/>
  <c r="G89" i="31"/>
  <c r="F89" i="31"/>
  <c r="E89" i="31"/>
  <c r="D89" i="31"/>
  <c r="D105" i="33" s="1"/>
  <c r="K86" i="31"/>
  <c r="J86" i="31"/>
  <c r="I86" i="31"/>
  <c r="H86" i="31"/>
  <c r="G86" i="31"/>
  <c r="F86" i="31"/>
  <c r="E86" i="31"/>
  <c r="D86" i="31"/>
  <c r="K85" i="31"/>
  <c r="J85" i="31"/>
  <c r="I85" i="31"/>
  <c r="H85" i="31"/>
  <c r="G85" i="31"/>
  <c r="F85" i="31"/>
  <c r="E85" i="31"/>
  <c r="D85" i="31"/>
  <c r="D100" i="33" s="1"/>
  <c r="K84" i="31"/>
  <c r="J84" i="31"/>
  <c r="I84" i="31"/>
  <c r="H84" i="31"/>
  <c r="G84" i="31"/>
  <c r="F84" i="31"/>
  <c r="E84" i="31"/>
  <c r="D84" i="31"/>
  <c r="D99" i="33" s="1"/>
  <c r="K83" i="31"/>
  <c r="J83" i="31"/>
  <c r="I83" i="31"/>
  <c r="H83" i="31"/>
  <c r="G83" i="31"/>
  <c r="F83" i="31"/>
  <c r="E83" i="31"/>
  <c r="D83" i="31"/>
  <c r="K82" i="31"/>
  <c r="J82" i="31"/>
  <c r="I82" i="31"/>
  <c r="H82" i="31"/>
  <c r="G82" i="31"/>
  <c r="F82" i="31"/>
  <c r="E82" i="31"/>
  <c r="D82" i="31"/>
  <c r="D96" i="33" s="1"/>
  <c r="K81" i="31"/>
  <c r="J81" i="31"/>
  <c r="I81" i="31"/>
  <c r="H81" i="31"/>
  <c r="G81" i="31"/>
  <c r="F81" i="31"/>
  <c r="E81" i="31"/>
  <c r="D81" i="31"/>
  <c r="D95" i="33" s="1"/>
  <c r="K80" i="31"/>
  <c r="J80" i="31"/>
  <c r="I80" i="31"/>
  <c r="H80" i="31"/>
  <c r="G80" i="31"/>
  <c r="F80" i="31"/>
  <c r="E80" i="31"/>
  <c r="D80" i="31"/>
  <c r="D94" i="33" s="1"/>
  <c r="K79" i="31"/>
  <c r="J79" i="31"/>
  <c r="I79" i="31"/>
  <c r="H79" i="31"/>
  <c r="G79" i="31"/>
  <c r="F79" i="31"/>
  <c r="E79" i="31"/>
  <c r="D79" i="31"/>
  <c r="D93" i="33" s="1"/>
  <c r="K78" i="31"/>
  <c r="J78" i="31"/>
  <c r="I78" i="31"/>
  <c r="H78" i="31"/>
  <c r="G78" i="31"/>
  <c r="F78" i="31"/>
  <c r="E78" i="31"/>
  <c r="D78" i="31"/>
  <c r="D92" i="33" s="1"/>
  <c r="K75" i="31"/>
  <c r="J75" i="31"/>
  <c r="I75" i="31"/>
  <c r="H75" i="31"/>
  <c r="G75" i="31"/>
  <c r="F75" i="31"/>
  <c r="E75" i="31"/>
  <c r="D75" i="31"/>
  <c r="K74" i="31"/>
  <c r="J74" i="31"/>
  <c r="I74" i="31"/>
  <c r="H74" i="31"/>
  <c r="G74" i="31"/>
  <c r="F74" i="31"/>
  <c r="E74" i="31"/>
  <c r="D74" i="31"/>
  <c r="D87" i="33" s="1"/>
  <c r="K73" i="31"/>
  <c r="J73" i="31"/>
  <c r="I73" i="31"/>
  <c r="H73" i="31"/>
  <c r="G73" i="31"/>
  <c r="F73" i="31"/>
  <c r="E73" i="31"/>
  <c r="D73" i="31"/>
  <c r="D86" i="33" s="1"/>
  <c r="K72" i="31"/>
  <c r="J72" i="31"/>
  <c r="I72" i="31"/>
  <c r="H72" i="31"/>
  <c r="G72" i="31"/>
  <c r="F72" i="31"/>
  <c r="E72" i="31"/>
  <c r="D72" i="31"/>
  <c r="K71" i="31"/>
  <c r="J71" i="31"/>
  <c r="I71" i="31"/>
  <c r="H71" i="31"/>
  <c r="G71" i="31"/>
  <c r="F71" i="31"/>
  <c r="E71" i="31"/>
  <c r="D71" i="31"/>
  <c r="D83" i="33" s="1"/>
  <c r="K70" i="31"/>
  <c r="J70" i="31"/>
  <c r="I70" i="31"/>
  <c r="H70" i="31"/>
  <c r="G70" i="31"/>
  <c r="F70" i="31"/>
  <c r="E70" i="31"/>
  <c r="D70" i="31"/>
  <c r="D82" i="33" s="1"/>
  <c r="K69" i="31"/>
  <c r="J69" i="31"/>
  <c r="I69" i="31"/>
  <c r="H69" i="31"/>
  <c r="G69" i="31"/>
  <c r="F69" i="31"/>
  <c r="E69" i="31"/>
  <c r="D69" i="31"/>
  <c r="D81" i="33" s="1"/>
  <c r="K68" i="31"/>
  <c r="J68" i="31"/>
  <c r="I68" i="31"/>
  <c r="H68" i="31"/>
  <c r="G68" i="31"/>
  <c r="F68" i="31"/>
  <c r="E68" i="31"/>
  <c r="D68" i="31"/>
  <c r="D80" i="33" s="1"/>
  <c r="K67" i="31"/>
  <c r="J67" i="31"/>
  <c r="I67" i="31"/>
  <c r="H67" i="31"/>
  <c r="G67" i="31"/>
  <c r="F67" i="31"/>
  <c r="E67" i="31"/>
  <c r="D67" i="31"/>
  <c r="D79" i="33" s="1"/>
  <c r="K64" i="31"/>
  <c r="J64" i="31"/>
  <c r="I64" i="31"/>
  <c r="H64" i="31"/>
  <c r="G64" i="31"/>
  <c r="F64" i="31"/>
  <c r="E64" i="31"/>
  <c r="D64" i="31"/>
  <c r="K63" i="31"/>
  <c r="J63" i="31"/>
  <c r="I63" i="31"/>
  <c r="H63" i="31"/>
  <c r="G63" i="31"/>
  <c r="F63" i="31"/>
  <c r="E63" i="31"/>
  <c r="D63" i="31"/>
  <c r="D74" i="33" s="1"/>
  <c r="K62" i="31"/>
  <c r="J62" i="31"/>
  <c r="I62" i="31"/>
  <c r="H62" i="31"/>
  <c r="G62" i="31"/>
  <c r="F62" i="31"/>
  <c r="E62" i="31"/>
  <c r="D62" i="31"/>
  <c r="D73" i="33" s="1"/>
  <c r="K61" i="31"/>
  <c r="J61" i="31"/>
  <c r="I61" i="31"/>
  <c r="H61" i="31"/>
  <c r="G61" i="31"/>
  <c r="F61" i="31"/>
  <c r="E61" i="31"/>
  <c r="D61" i="31"/>
  <c r="K60" i="31"/>
  <c r="J60" i="31"/>
  <c r="I60" i="31"/>
  <c r="H60" i="31"/>
  <c r="G60" i="31"/>
  <c r="F60" i="31"/>
  <c r="E60" i="31"/>
  <c r="D60" i="31"/>
  <c r="D70" i="33" s="1"/>
  <c r="K59" i="31"/>
  <c r="J59" i="31"/>
  <c r="I59" i="31"/>
  <c r="H59" i="31"/>
  <c r="G59" i="31"/>
  <c r="F59" i="31"/>
  <c r="E59" i="31"/>
  <c r="D59" i="31"/>
  <c r="D69" i="33" s="1"/>
  <c r="K58" i="31"/>
  <c r="J58" i="31"/>
  <c r="I58" i="31"/>
  <c r="H58" i="31"/>
  <c r="G58" i="31"/>
  <c r="F58" i="31"/>
  <c r="E58" i="31"/>
  <c r="D58" i="31"/>
  <c r="D68" i="33" s="1"/>
  <c r="K57" i="31"/>
  <c r="J57" i="31"/>
  <c r="I57" i="31"/>
  <c r="H57" i="31"/>
  <c r="G57" i="31"/>
  <c r="F57" i="31"/>
  <c r="E57" i="31"/>
  <c r="D57" i="31"/>
  <c r="D67" i="33" s="1"/>
  <c r="K56" i="31"/>
  <c r="J56" i="31"/>
  <c r="I56" i="31"/>
  <c r="H56" i="31"/>
  <c r="G56" i="31"/>
  <c r="F56" i="31"/>
  <c r="E56" i="31"/>
  <c r="D56" i="31"/>
  <c r="D66" i="33" s="1"/>
  <c r="K53" i="31"/>
  <c r="J53" i="31"/>
  <c r="I53" i="31"/>
  <c r="H53" i="31"/>
  <c r="G53" i="31"/>
  <c r="F53" i="31"/>
  <c r="E53" i="31"/>
  <c r="D53" i="31"/>
  <c r="K52" i="31"/>
  <c r="J52" i="31"/>
  <c r="I52" i="31"/>
  <c r="H52" i="31"/>
  <c r="G52" i="31"/>
  <c r="F52" i="31"/>
  <c r="E52" i="31"/>
  <c r="D52" i="31"/>
  <c r="D61" i="33" s="1"/>
  <c r="K51" i="31"/>
  <c r="J51" i="31"/>
  <c r="I51" i="31"/>
  <c r="H51" i="31"/>
  <c r="G51" i="31"/>
  <c r="F51" i="31"/>
  <c r="E51" i="31"/>
  <c r="D51" i="31"/>
  <c r="D60" i="33" s="1"/>
  <c r="K50" i="31"/>
  <c r="J50" i="31"/>
  <c r="I50" i="31"/>
  <c r="H50" i="31"/>
  <c r="G50" i="31"/>
  <c r="F50" i="31"/>
  <c r="E50" i="31"/>
  <c r="D50" i="31"/>
  <c r="K49" i="31"/>
  <c r="J49" i="31"/>
  <c r="I49" i="31"/>
  <c r="H49" i="31"/>
  <c r="G49" i="31"/>
  <c r="F49" i="31"/>
  <c r="E49" i="31"/>
  <c r="D49" i="31"/>
  <c r="D57" i="33" s="1"/>
  <c r="K48" i="31"/>
  <c r="J48" i="31"/>
  <c r="I48" i="31"/>
  <c r="H48" i="31"/>
  <c r="G48" i="31"/>
  <c r="F48" i="31"/>
  <c r="E48" i="31"/>
  <c r="D48" i="31"/>
  <c r="D56" i="33" s="1"/>
  <c r="K47" i="31"/>
  <c r="J47" i="31"/>
  <c r="I47" i="31"/>
  <c r="H47" i="31"/>
  <c r="G47" i="31"/>
  <c r="F47" i="31"/>
  <c r="E47" i="31"/>
  <c r="D47" i="31"/>
  <c r="D55" i="33" s="1"/>
  <c r="K46" i="31"/>
  <c r="J46" i="31"/>
  <c r="I46" i="31"/>
  <c r="H46" i="31"/>
  <c r="G46" i="31"/>
  <c r="F46" i="31"/>
  <c r="E46" i="31"/>
  <c r="D46" i="31"/>
  <c r="D54" i="33" s="1"/>
  <c r="K45" i="31"/>
  <c r="J45" i="31"/>
  <c r="I45" i="31"/>
  <c r="H45" i="31"/>
  <c r="G45" i="31"/>
  <c r="F45" i="31"/>
  <c r="E45" i="31"/>
  <c r="D45" i="31"/>
  <c r="D53" i="33" s="1"/>
  <c r="K42" i="31"/>
  <c r="J42" i="31"/>
  <c r="I42" i="31"/>
  <c r="H42" i="31"/>
  <c r="G42" i="31"/>
  <c r="F42" i="31"/>
  <c r="E42" i="31"/>
  <c r="D42" i="31"/>
  <c r="K41" i="31"/>
  <c r="J41" i="31"/>
  <c r="I41" i="31"/>
  <c r="H41" i="31"/>
  <c r="G41" i="31"/>
  <c r="F41" i="31"/>
  <c r="E41" i="31"/>
  <c r="D41" i="31"/>
  <c r="D48" i="33" s="1"/>
  <c r="K40" i="31"/>
  <c r="J40" i="31"/>
  <c r="I40" i="31"/>
  <c r="H40" i="31"/>
  <c r="G40" i="31"/>
  <c r="F40" i="31"/>
  <c r="E40" i="31"/>
  <c r="D40" i="31"/>
  <c r="D47" i="33" s="1"/>
  <c r="K39" i="31"/>
  <c r="J39" i="31"/>
  <c r="I39" i="31"/>
  <c r="H39" i="31"/>
  <c r="G39" i="31"/>
  <c r="F39" i="31"/>
  <c r="E39" i="31"/>
  <c r="D39" i="31"/>
  <c r="K38" i="31"/>
  <c r="J38" i="31"/>
  <c r="I38" i="31"/>
  <c r="H38" i="31"/>
  <c r="G38" i="31"/>
  <c r="F38" i="31"/>
  <c r="E38" i="31"/>
  <c r="D38" i="31"/>
  <c r="D44" i="33" s="1"/>
  <c r="K37" i="31"/>
  <c r="J37" i="31"/>
  <c r="I37" i="31"/>
  <c r="H37" i="31"/>
  <c r="G37" i="31"/>
  <c r="F37" i="31"/>
  <c r="E37" i="31"/>
  <c r="D37" i="31"/>
  <c r="D43" i="33" s="1"/>
  <c r="K36" i="31"/>
  <c r="J36" i="31"/>
  <c r="I36" i="31"/>
  <c r="H36" i="31"/>
  <c r="G36" i="31"/>
  <c r="F36" i="31"/>
  <c r="E36" i="31"/>
  <c r="D36" i="31"/>
  <c r="D42" i="33" s="1"/>
  <c r="K35" i="31"/>
  <c r="J35" i="31"/>
  <c r="I35" i="31"/>
  <c r="H35" i="31"/>
  <c r="G35" i="31"/>
  <c r="F35" i="31"/>
  <c r="E35" i="31"/>
  <c r="D35" i="31"/>
  <c r="D41" i="33" s="1"/>
  <c r="K34" i="31"/>
  <c r="J34" i="31"/>
  <c r="I34" i="31"/>
  <c r="H34" i="31"/>
  <c r="G34" i="31"/>
  <c r="F34" i="31"/>
  <c r="E34" i="31"/>
  <c r="D34" i="31"/>
  <c r="D40" i="33" s="1"/>
  <c r="K31" i="31"/>
  <c r="J31" i="31"/>
  <c r="I31" i="31"/>
  <c r="H31" i="31"/>
  <c r="G31" i="31"/>
  <c r="F31" i="31"/>
  <c r="E31" i="31"/>
  <c r="D31" i="31"/>
  <c r="K30" i="31"/>
  <c r="J30" i="31"/>
  <c r="I30" i="31"/>
  <c r="H30" i="31"/>
  <c r="G30" i="31"/>
  <c r="F30" i="31"/>
  <c r="E30" i="31"/>
  <c r="D30" i="31"/>
  <c r="D35" i="33" s="1"/>
  <c r="K29" i="31"/>
  <c r="J29" i="31"/>
  <c r="I29" i="31"/>
  <c r="H29" i="31"/>
  <c r="G29" i="31"/>
  <c r="F29" i="31"/>
  <c r="E29" i="31"/>
  <c r="D29" i="31"/>
  <c r="D34" i="33" s="1"/>
  <c r="K28" i="31"/>
  <c r="J28" i="31"/>
  <c r="I28" i="31"/>
  <c r="H28" i="31"/>
  <c r="G28" i="31"/>
  <c r="F28" i="31"/>
  <c r="E28" i="31"/>
  <c r="D28" i="31"/>
  <c r="K27" i="31"/>
  <c r="J27" i="31"/>
  <c r="I27" i="31"/>
  <c r="H27" i="31"/>
  <c r="G27" i="31"/>
  <c r="F27" i="31"/>
  <c r="E27" i="31"/>
  <c r="D27" i="31"/>
  <c r="D31" i="33" s="1"/>
  <c r="K26" i="31"/>
  <c r="J26" i="31"/>
  <c r="I26" i="31"/>
  <c r="H26" i="31"/>
  <c r="G26" i="31"/>
  <c r="F26" i="31"/>
  <c r="E26" i="31"/>
  <c r="D26" i="31"/>
  <c r="D30" i="33" s="1"/>
  <c r="K25" i="31"/>
  <c r="J25" i="31"/>
  <c r="I25" i="31"/>
  <c r="H25" i="31"/>
  <c r="G25" i="31"/>
  <c r="F25" i="31"/>
  <c r="E25" i="31"/>
  <c r="D25" i="31"/>
  <c r="D29" i="33" s="1"/>
  <c r="K24" i="31"/>
  <c r="J24" i="31"/>
  <c r="I24" i="31"/>
  <c r="H24" i="31"/>
  <c r="G24" i="31"/>
  <c r="F24" i="31"/>
  <c r="E24" i="31"/>
  <c r="D24" i="31"/>
  <c r="D28" i="33" s="1"/>
  <c r="K23" i="31"/>
  <c r="J23" i="31"/>
  <c r="I23" i="31"/>
  <c r="H23" i="31"/>
  <c r="G23" i="31"/>
  <c r="F23" i="31"/>
  <c r="E23" i="31"/>
  <c r="D23" i="31"/>
  <c r="D27" i="33" s="1"/>
  <c r="K20" i="31"/>
  <c r="J20" i="31"/>
  <c r="I20" i="31"/>
  <c r="H20" i="31"/>
  <c r="G20" i="31"/>
  <c r="F20" i="31"/>
  <c r="E20" i="31"/>
  <c r="D20" i="31"/>
  <c r="K19" i="31"/>
  <c r="J19" i="31"/>
  <c r="I19" i="31"/>
  <c r="H19" i="31"/>
  <c r="G19" i="31"/>
  <c r="F19" i="31"/>
  <c r="E19" i="31"/>
  <c r="D19" i="31"/>
  <c r="D22" i="33" s="1"/>
  <c r="K18" i="31"/>
  <c r="J18" i="31"/>
  <c r="I18" i="31"/>
  <c r="H18" i="31"/>
  <c r="G18" i="31"/>
  <c r="F18" i="31"/>
  <c r="E18" i="31"/>
  <c r="D18" i="31"/>
  <c r="D21" i="33" s="1"/>
  <c r="K17" i="31"/>
  <c r="J17" i="31"/>
  <c r="I17" i="31"/>
  <c r="H17" i="31"/>
  <c r="G17" i="31"/>
  <c r="F17" i="31"/>
  <c r="E17" i="31"/>
  <c r="D17" i="31"/>
  <c r="K16" i="31"/>
  <c r="J16" i="31"/>
  <c r="I16" i="31"/>
  <c r="H16" i="31"/>
  <c r="G16" i="31"/>
  <c r="F16" i="31"/>
  <c r="E16" i="31"/>
  <c r="D16" i="31"/>
  <c r="D18" i="33" s="1"/>
  <c r="K15" i="31"/>
  <c r="J15" i="31"/>
  <c r="I15" i="31"/>
  <c r="H15" i="31"/>
  <c r="G15" i="31"/>
  <c r="F15" i="31"/>
  <c r="E15" i="31"/>
  <c r="D15" i="31"/>
  <c r="D17" i="33" s="1"/>
  <c r="K14" i="31"/>
  <c r="J14" i="31"/>
  <c r="I14" i="31"/>
  <c r="H14" i="31"/>
  <c r="G14" i="31"/>
  <c r="F14" i="31"/>
  <c r="E14" i="31"/>
  <c r="D14" i="31"/>
  <c r="D16" i="33" s="1"/>
  <c r="K13" i="31"/>
  <c r="J13" i="31"/>
  <c r="I13" i="31"/>
  <c r="H13" i="31"/>
  <c r="G13" i="31"/>
  <c r="F13" i="31"/>
  <c r="E13" i="31"/>
  <c r="D13" i="31"/>
  <c r="D15" i="33" s="1"/>
  <c r="K12" i="31"/>
  <c r="J12" i="31"/>
  <c r="I12" i="31"/>
  <c r="H12" i="31"/>
  <c r="G12" i="31"/>
  <c r="F12" i="31"/>
  <c r="E12" i="31"/>
  <c r="D12" i="31"/>
  <c r="D14" i="33" s="1"/>
  <c r="K9" i="31"/>
  <c r="J9" i="31"/>
  <c r="I9" i="31"/>
  <c r="H9" i="31"/>
  <c r="G9" i="31"/>
  <c r="F9" i="31"/>
  <c r="E9" i="31"/>
  <c r="D9" i="31"/>
  <c r="K8" i="31"/>
  <c r="J8" i="31"/>
  <c r="I8" i="31"/>
  <c r="H8" i="31"/>
  <c r="G8" i="31"/>
  <c r="F8" i="31"/>
  <c r="E8" i="31"/>
  <c r="D8" i="31"/>
  <c r="D9" i="33" s="1"/>
  <c r="K7" i="31"/>
  <c r="J7" i="31"/>
  <c r="I7" i="31"/>
  <c r="H7" i="31"/>
  <c r="G7" i="31"/>
  <c r="F7" i="31"/>
  <c r="E7" i="31"/>
  <c r="D7" i="31"/>
  <c r="D8" i="33" s="1"/>
  <c r="K6" i="31"/>
  <c r="J6" i="31"/>
  <c r="I6" i="31"/>
  <c r="H6" i="31"/>
  <c r="G6" i="31"/>
  <c r="F6" i="31"/>
  <c r="E6" i="31"/>
  <c r="D6" i="31"/>
  <c r="K5" i="31"/>
  <c r="J5" i="31"/>
  <c r="I5" i="31"/>
  <c r="H5" i="31"/>
  <c r="G5" i="31"/>
  <c r="F5" i="31"/>
  <c r="E5" i="31"/>
  <c r="D5" i="31"/>
  <c r="D5" i="33" s="1"/>
  <c r="K4" i="31"/>
  <c r="J4" i="31"/>
  <c r="I4" i="31"/>
  <c r="H4" i="31"/>
  <c r="G4" i="31"/>
  <c r="F4" i="31"/>
  <c r="E4" i="31"/>
  <c r="D4" i="31"/>
  <c r="D4" i="33" s="1"/>
  <c r="K3" i="31"/>
  <c r="J3" i="31"/>
  <c r="I3" i="31"/>
  <c r="H3" i="31"/>
  <c r="G3" i="31"/>
  <c r="F3" i="31"/>
  <c r="E3" i="31"/>
  <c r="D3" i="31"/>
  <c r="D3" i="33" s="1"/>
  <c r="K2" i="31"/>
  <c r="J2" i="31"/>
  <c r="I2" i="31"/>
  <c r="H2" i="31"/>
  <c r="G2" i="31"/>
  <c r="F2" i="31"/>
  <c r="E2" i="31"/>
  <c r="D2" i="31"/>
  <c r="D2" i="33" s="1"/>
  <c r="K308" i="29"/>
  <c r="K308" i="32" s="1"/>
  <c r="J308" i="29"/>
  <c r="J308" i="32" s="1"/>
  <c r="I308" i="29"/>
  <c r="I308" i="32" s="1"/>
  <c r="H308" i="29"/>
  <c r="H308" i="32" s="1"/>
  <c r="G308" i="29"/>
  <c r="G308" i="32" s="1"/>
  <c r="F308" i="29"/>
  <c r="F308" i="32" s="1"/>
  <c r="E308" i="29"/>
  <c r="E308" i="32" s="1"/>
  <c r="D308" i="29"/>
  <c r="K306" i="29"/>
  <c r="K306" i="32" s="1"/>
  <c r="J306" i="29"/>
  <c r="J306" i="32" s="1"/>
  <c r="I306" i="29"/>
  <c r="I306" i="32" s="1"/>
  <c r="H306" i="29"/>
  <c r="H306" i="32" s="1"/>
  <c r="G306" i="29"/>
  <c r="G306" i="32" s="1"/>
  <c r="F306" i="29"/>
  <c r="F306" i="32" s="1"/>
  <c r="E306" i="29"/>
  <c r="E306" i="32" s="1"/>
  <c r="D306" i="29"/>
  <c r="K305" i="29"/>
  <c r="K305" i="32" s="1"/>
  <c r="J305" i="29"/>
  <c r="J305" i="32" s="1"/>
  <c r="I305" i="29"/>
  <c r="I305" i="32" s="1"/>
  <c r="H305" i="29"/>
  <c r="H305" i="32" s="1"/>
  <c r="G305" i="29"/>
  <c r="G305" i="32" s="1"/>
  <c r="F305" i="29"/>
  <c r="F305" i="32" s="1"/>
  <c r="E305" i="29"/>
  <c r="E305" i="32" s="1"/>
  <c r="D305" i="29"/>
  <c r="K304" i="29"/>
  <c r="K304" i="32" s="1"/>
  <c r="J304" i="29"/>
  <c r="J304" i="32" s="1"/>
  <c r="I304" i="29"/>
  <c r="I304" i="32" s="1"/>
  <c r="H304" i="29"/>
  <c r="H304" i="32" s="1"/>
  <c r="G304" i="29"/>
  <c r="G304" i="32" s="1"/>
  <c r="F304" i="29"/>
  <c r="F304" i="32" s="1"/>
  <c r="E304" i="29"/>
  <c r="E304" i="32" s="1"/>
  <c r="D304" i="29"/>
  <c r="K303" i="29"/>
  <c r="K303" i="32" s="1"/>
  <c r="J303" i="29"/>
  <c r="J303" i="32" s="1"/>
  <c r="I303" i="29"/>
  <c r="I303" i="32" s="1"/>
  <c r="H303" i="29"/>
  <c r="H303" i="32" s="1"/>
  <c r="G303" i="29"/>
  <c r="G303" i="32" s="1"/>
  <c r="F303" i="29"/>
  <c r="F303" i="32" s="1"/>
  <c r="E303" i="29"/>
  <c r="E303" i="32" s="1"/>
  <c r="D303" i="29"/>
  <c r="K302" i="29"/>
  <c r="K302" i="32" s="1"/>
  <c r="J302" i="29"/>
  <c r="J302" i="32" s="1"/>
  <c r="I302" i="29"/>
  <c r="I302" i="32" s="1"/>
  <c r="H302" i="29"/>
  <c r="H302" i="32" s="1"/>
  <c r="G302" i="29"/>
  <c r="G302" i="32" s="1"/>
  <c r="F302" i="29"/>
  <c r="F302" i="32" s="1"/>
  <c r="E302" i="29"/>
  <c r="E302" i="32" s="1"/>
  <c r="D302" i="29"/>
  <c r="K301" i="29"/>
  <c r="K301" i="32" s="1"/>
  <c r="J301" i="29"/>
  <c r="J301" i="32" s="1"/>
  <c r="I301" i="29"/>
  <c r="I301" i="32" s="1"/>
  <c r="H301" i="29"/>
  <c r="H301" i="32" s="1"/>
  <c r="G301" i="29"/>
  <c r="G301" i="32" s="1"/>
  <c r="F301" i="29"/>
  <c r="F301" i="32" s="1"/>
  <c r="E301" i="29"/>
  <c r="E301" i="32" s="1"/>
  <c r="D301" i="29"/>
  <c r="K300" i="29"/>
  <c r="K300" i="32" s="1"/>
  <c r="J300" i="29"/>
  <c r="J300" i="32" s="1"/>
  <c r="I300" i="29"/>
  <c r="I300" i="32" s="1"/>
  <c r="H300" i="29"/>
  <c r="H300" i="32" s="1"/>
  <c r="G300" i="29"/>
  <c r="G300" i="32" s="1"/>
  <c r="F300" i="29"/>
  <c r="F300" i="32" s="1"/>
  <c r="E300" i="29"/>
  <c r="E300" i="32" s="1"/>
  <c r="D300" i="29"/>
  <c r="K299" i="29"/>
  <c r="K299" i="32" s="1"/>
  <c r="J299" i="29"/>
  <c r="J299" i="32" s="1"/>
  <c r="I299" i="29"/>
  <c r="I299" i="32" s="1"/>
  <c r="H299" i="29"/>
  <c r="H299" i="32" s="1"/>
  <c r="G299" i="29"/>
  <c r="G299" i="32" s="1"/>
  <c r="F299" i="29"/>
  <c r="F299" i="32" s="1"/>
  <c r="E299" i="29"/>
  <c r="E299" i="32" s="1"/>
  <c r="D299" i="29"/>
  <c r="K298" i="29"/>
  <c r="K298" i="32" s="1"/>
  <c r="J298" i="29"/>
  <c r="J298" i="32" s="1"/>
  <c r="I298" i="29"/>
  <c r="I298" i="32" s="1"/>
  <c r="H298" i="29"/>
  <c r="H298" i="32" s="1"/>
  <c r="G298" i="29"/>
  <c r="G298" i="32" s="1"/>
  <c r="F298" i="29"/>
  <c r="F298" i="32" s="1"/>
  <c r="E298" i="29"/>
  <c r="E298" i="32" s="1"/>
  <c r="D298" i="29"/>
  <c r="K295" i="29"/>
  <c r="K295" i="32" s="1"/>
  <c r="J295" i="29"/>
  <c r="J295" i="32" s="1"/>
  <c r="I295" i="29"/>
  <c r="I295" i="32" s="1"/>
  <c r="H295" i="29"/>
  <c r="H295" i="32" s="1"/>
  <c r="G295" i="29"/>
  <c r="G295" i="32" s="1"/>
  <c r="F295" i="29"/>
  <c r="F295" i="32" s="1"/>
  <c r="E295" i="29"/>
  <c r="E295" i="32" s="1"/>
  <c r="D295" i="29"/>
  <c r="K294" i="29"/>
  <c r="K294" i="32" s="1"/>
  <c r="J294" i="29"/>
  <c r="J294" i="32" s="1"/>
  <c r="I294" i="29"/>
  <c r="I294" i="32" s="1"/>
  <c r="H294" i="29"/>
  <c r="H294" i="32" s="1"/>
  <c r="G294" i="29"/>
  <c r="G294" i="32" s="1"/>
  <c r="F294" i="29"/>
  <c r="F294" i="32" s="1"/>
  <c r="E294" i="29"/>
  <c r="E294" i="32" s="1"/>
  <c r="D294" i="29"/>
  <c r="K293" i="29"/>
  <c r="K293" i="32" s="1"/>
  <c r="J293" i="29"/>
  <c r="J293" i="32" s="1"/>
  <c r="I293" i="29"/>
  <c r="I293" i="32" s="1"/>
  <c r="H293" i="29"/>
  <c r="H293" i="32" s="1"/>
  <c r="G293" i="29"/>
  <c r="G293" i="32" s="1"/>
  <c r="F293" i="29"/>
  <c r="F293" i="32" s="1"/>
  <c r="E293" i="29"/>
  <c r="E293" i="32" s="1"/>
  <c r="D293" i="29"/>
  <c r="K292" i="29"/>
  <c r="K292" i="32" s="1"/>
  <c r="J292" i="29"/>
  <c r="J292" i="32" s="1"/>
  <c r="I292" i="29"/>
  <c r="I292" i="32" s="1"/>
  <c r="H292" i="29"/>
  <c r="H292" i="32" s="1"/>
  <c r="G292" i="29"/>
  <c r="G292" i="32" s="1"/>
  <c r="F292" i="29"/>
  <c r="F292" i="32" s="1"/>
  <c r="E292" i="29"/>
  <c r="E292" i="32" s="1"/>
  <c r="D292" i="29"/>
  <c r="K291" i="29"/>
  <c r="K291" i="32" s="1"/>
  <c r="J291" i="29"/>
  <c r="J291" i="32" s="1"/>
  <c r="I291" i="29"/>
  <c r="I291" i="32" s="1"/>
  <c r="H291" i="29"/>
  <c r="H291" i="32" s="1"/>
  <c r="G291" i="29"/>
  <c r="G291" i="32" s="1"/>
  <c r="F291" i="29"/>
  <c r="F291" i="32" s="1"/>
  <c r="E291" i="29"/>
  <c r="E291" i="32" s="1"/>
  <c r="D291" i="29"/>
  <c r="K290" i="29"/>
  <c r="K290" i="32" s="1"/>
  <c r="J290" i="29"/>
  <c r="J290" i="32" s="1"/>
  <c r="I290" i="29"/>
  <c r="I290" i="32" s="1"/>
  <c r="H290" i="29"/>
  <c r="H290" i="32" s="1"/>
  <c r="G290" i="29"/>
  <c r="G290" i="32" s="1"/>
  <c r="F290" i="29"/>
  <c r="F290" i="32" s="1"/>
  <c r="E290" i="29"/>
  <c r="E290" i="32" s="1"/>
  <c r="D290" i="29"/>
  <c r="K289" i="29"/>
  <c r="K289" i="32" s="1"/>
  <c r="J289" i="29"/>
  <c r="J289" i="32" s="1"/>
  <c r="I289" i="29"/>
  <c r="I289" i="32" s="1"/>
  <c r="H289" i="29"/>
  <c r="H289" i="32" s="1"/>
  <c r="G289" i="29"/>
  <c r="G289" i="32" s="1"/>
  <c r="F289" i="29"/>
  <c r="F289" i="32" s="1"/>
  <c r="E289" i="29"/>
  <c r="E289" i="32" s="1"/>
  <c r="D289" i="29"/>
  <c r="K288" i="29"/>
  <c r="K288" i="32" s="1"/>
  <c r="J288" i="29"/>
  <c r="J288" i="32" s="1"/>
  <c r="I288" i="29"/>
  <c r="I288" i="32" s="1"/>
  <c r="H288" i="29"/>
  <c r="H288" i="32" s="1"/>
  <c r="G288" i="29"/>
  <c r="G288" i="32" s="1"/>
  <c r="F288" i="29"/>
  <c r="F288" i="32" s="1"/>
  <c r="E288" i="29"/>
  <c r="E288" i="32" s="1"/>
  <c r="D288" i="29"/>
  <c r="K287" i="29"/>
  <c r="K287" i="32" s="1"/>
  <c r="J287" i="29"/>
  <c r="J287" i="32" s="1"/>
  <c r="I287" i="29"/>
  <c r="I287" i="32" s="1"/>
  <c r="H287" i="29"/>
  <c r="H287" i="32" s="1"/>
  <c r="G287" i="29"/>
  <c r="G287" i="32" s="1"/>
  <c r="F287" i="29"/>
  <c r="F287" i="32" s="1"/>
  <c r="E287" i="29"/>
  <c r="E287" i="32" s="1"/>
  <c r="D287" i="29"/>
  <c r="K284" i="29"/>
  <c r="K284" i="32" s="1"/>
  <c r="J284" i="29"/>
  <c r="J284" i="32" s="1"/>
  <c r="I284" i="29"/>
  <c r="I284" i="32" s="1"/>
  <c r="H284" i="29"/>
  <c r="H284" i="32" s="1"/>
  <c r="G284" i="29"/>
  <c r="G284" i="32" s="1"/>
  <c r="F284" i="29"/>
  <c r="F284" i="32" s="1"/>
  <c r="E284" i="29"/>
  <c r="E284" i="32" s="1"/>
  <c r="D284" i="29"/>
  <c r="K283" i="29"/>
  <c r="K283" i="32" s="1"/>
  <c r="J283" i="29"/>
  <c r="J283" i="32" s="1"/>
  <c r="I283" i="29"/>
  <c r="I283" i="32" s="1"/>
  <c r="H283" i="29"/>
  <c r="H283" i="32" s="1"/>
  <c r="G283" i="29"/>
  <c r="G283" i="32" s="1"/>
  <c r="F283" i="29"/>
  <c r="F283" i="32" s="1"/>
  <c r="E283" i="29"/>
  <c r="E283" i="32" s="1"/>
  <c r="D283" i="29"/>
  <c r="K282" i="29"/>
  <c r="K282" i="32" s="1"/>
  <c r="J282" i="29"/>
  <c r="J282" i="32" s="1"/>
  <c r="I282" i="29"/>
  <c r="I282" i="32" s="1"/>
  <c r="H282" i="29"/>
  <c r="H282" i="32" s="1"/>
  <c r="G282" i="29"/>
  <c r="G282" i="32" s="1"/>
  <c r="F282" i="29"/>
  <c r="F282" i="32" s="1"/>
  <c r="E282" i="29"/>
  <c r="E282" i="32" s="1"/>
  <c r="D282" i="29"/>
  <c r="K281" i="29"/>
  <c r="K281" i="32" s="1"/>
  <c r="J281" i="29"/>
  <c r="J281" i="32" s="1"/>
  <c r="I281" i="29"/>
  <c r="I281" i="32" s="1"/>
  <c r="H281" i="29"/>
  <c r="H281" i="32" s="1"/>
  <c r="G281" i="29"/>
  <c r="G281" i="32" s="1"/>
  <c r="F281" i="29"/>
  <c r="F281" i="32" s="1"/>
  <c r="E281" i="29"/>
  <c r="E281" i="32" s="1"/>
  <c r="D281" i="29"/>
  <c r="K280" i="29"/>
  <c r="K280" i="32" s="1"/>
  <c r="J280" i="29"/>
  <c r="J280" i="32" s="1"/>
  <c r="I280" i="29"/>
  <c r="I280" i="32" s="1"/>
  <c r="H280" i="29"/>
  <c r="H280" i="32" s="1"/>
  <c r="G280" i="29"/>
  <c r="G280" i="32" s="1"/>
  <c r="F280" i="29"/>
  <c r="F280" i="32" s="1"/>
  <c r="E280" i="29"/>
  <c r="E280" i="32" s="1"/>
  <c r="D280" i="29"/>
  <c r="K279" i="29"/>
  <c r="K279" i="32" s="1"/>
  <c r="J279" i="29"/>
  <c r="J279" i="32" s="1"/>
  <c r="I279" i="29"/>
  <c r="I279" i="32" s="1"/>
  <c r="H279" i="29"/>
  <c r="H279" i="32" s="1"/>
  <c r="G279" i="29"/>
  <c r="G279" i="32" s="1"/>
  <c r="F279" i="29"/>
  <c r="F279" i="32" s="1"/>
  <c r="E279" i="29"/>
  <c r="E279" i="32" s="1"/>
  <c r="D279" i="29"/>
  <c r="K278" i="29"/>
  <c r="K278" i="32" s="1"/>
  <c r="J278" i="29"/>
  <c r="J278" i="32" s="1"/>
  <c r="I278" i="29"/>
  <c r="I278" i="32" s="1"/>
  <c r="H278" i="29"/>
  <c r="H278" i="32" s="1"/>
  <c r="G278" i="29"/>
  <c r="G278" i="32" s="1"/>
  <c r="F278" i="29"/>
  <c r="F278" i="32" s="1"/>
  <c r="E278" i="29"/>
  <c r="E278" i="32" s="1"/>
  <c r="D278" i="29"/>
  <c r="K277" i="29"/>
  <c r="K277" i="32" s="1"/>
  <c r="J277" i="29"/>
  <c r="J277" i="32" s="1"/>
  <c r="I277" i="29"/>
  <c r="I277" i="32" s="1"/>
  <c r="H277" i="29"/>
  <c r="H277" i="32" s="1"/>
  <c r="G277" i="29"/>
  <c r="G277" i="32" s="1"/>
  <c r="F277" i="29"/>
  <c r="F277" i="32" s="1"/>
  <c r="E277" i="29"/>
  <c r="E277" i="32" s="1"/>
  <c r="D277" i="29"/>
  <c r="K276" i="29"/>
  <c r="K276" i="32" s="1"/>
  <c r="J276" i="29"/>
  <c r="J276" i="32" s="1"/>
  <c r="I276" i="29"/>
  <c r="I276" i="32" s="1"/>
  <c r="H276" i="29"/>
  <c r="H276" i="32" s="1"/>
  <c r="G276" i="29"/>
  <c r="G276" i="32" s="1"/>
  <c r="F276" i="29"/>
  <c r="F276" i="32" s="1"/>
  <c r="E276" i="29"/>
  <c r="E276" i="32" s="1"/>
  <c r="D276" i="29"/>
  <c r="K273" i="29"/>
  <c r="K273" i="32" s="1"/>
  <c r="J273" i="29"/>
  <c r="J273" i="32" s="1"/>
  <c r="I273" i="29"/>
  <c r="I273" i="32" s="1"/>
  <c r="H273" i="29"/>
  <c r="H273" i="32" s="1"/>
  <c r="G273" i="29"/>
  <c r="G273" i="32" s="1"/>
  <c r="F273" i="29"/>
  <c r="F273" i="32" s="1"/>
  <c r="E273" i="29"/>
  <c r="E273" i="32" s="1"/>
  <c r="D273" i="29"/>
  <c r="K272" i="29"/>
  <c r="K272" i="32" s="1"/>
  <c r="J272" i="29"/>
  <c r="J272" i="32" s="1"/>
  <c r="I272" i="29"/>
  <c r="I272" i="32" s="1"/>
  <c r="H272" i="29"/>
  <c r="H272" i="32" s="1"/>
  <c r="G272" i="29"/>
  <c r="G272" i="32" s="1"/>
  <c r="F272" i="29"/>
  <c r="F272" i="32" s="1"/>
  <c r="E272" i="29"/>
  <c r="E272" i="32" s="1"/>
  <c r="D272" i="29"/>
  <c r="K271" i="29"/>
  <c r="K271" i="32" s="1"/>
  <c r="J271" i="29"/>
  <c r="J271" i="32" s="1"/>
  <c r="I271" i="29"/>
  <c r="I271" i="32" s="1"/>
  <c r="H271" i="29"/>
  <c r="H271" i="32" s="1"/>
  <c r="G271" i="29"/>
  <c r="G271" i="32" s="1"/>
  <c r="F271" i="29"/>
  <c r="F271" i="32" s="1"/>
  <c r="E271" i="29"/>
  <c r="E271" i="32" s="1"/>
  <c r="D271" i="29"/>
  <c r="K270" i="29"/>
  <c r="K270" i="32" s="1"/>
  <c r="J270" i="29"/>
  <c r="J270" i="32" s="1"/>
  <c r="I270" i="29"/>
  <c r="I270" i="32" s="1"/>
  <c r="H270" i="29"/>
  <c r="H270" i="32" s="1"/>
  <c r="G270" i="29"/>
  <c r="G270" i="32" s="1"/>
  <c r="F270" i="29"/>
  <c r="F270" i="32" s="1"/>
  <c r="E270" i="29"/>
  <c r="E270" i="32" s="1"/>
  <c r="D270" i="29"/>
  <c r="K269" i="29"/>
  <c r="K269" i="32" s="1"/>
  <c r="J269" i="29"/>
  <c r="J269" i="32" s="1"/>
  <c r="I269" i="29"/>
  <c r="I269" i="32" s="1"/>
  <c r="H269" i="29"/>
  <c r="H269" i="32" s="1"/>
  <c r="G269" i="29"/>
  <c r="G269" i="32" s="1"/>
  <c r="F269" i="29"/>
  <c r="F269" i="32" s="1"/>
  <c r="E269" i="29"/>
  <c r="E269" i="32" s="1"/>
  <c r="D269" i="29"/>
  <c r="K268" i="29"/>
  <c r="K268" i="32" s="1"/>
  <c r="J268" i="29"/>
  <c r="J268" i="32" s="1"/>
  <c r="I268" i="29"/>
  <c r="I268" i="32" s="1"/>
  <c r="H268" i="29"/>
  <c r="H268" i="32" s="1"/>
  <c r="G268" i="29"/>
  <c r="G268" i="32" s="1"/>
  <c r="F268" i="29"/>
  <c r="F268" i="32" s="1"/>
  <c r="E268" i="29"/>
  <c r="E268" i="32" s="1"/>
  <c r="D268" i="29"/>
  <c r="K267" i="29"/>
  <c r="K267" i="32" s="1"/>
  <c r="J267" i="29"/>
  <c r="J267" i="32" s="1"/>
  <c r="I267" i="29"/>
  <c r="I267" i="32" s="1"/>
  <c r="H267" i="29"/>
  <c r="H267" i="32" s="1"/>
  <c r="G267" i="29"/>
  <c r="G267" i="32" s="1"/>
  <c r="F267" i="29"/>
  <c r="F267" i="32" s="1"/>
  <c r="E267" i="29"/>
  <c r="E267" i="32" s="1"/>
  <c r="D267" i="29"/>
  <c r="K266" i="29"/>
  <c r="K266" i="32" s="1"/>
  <c r="J266" i="29"/>
  <c r="J266" i="32" s="1"/>
  <c r="I266" i="29"/>
  <c r="I266" i="32" s="1"/>
  <c r="H266" i="29"/>
  <c r="H266" i="32" s="1"/>
  <c r="G266" i="29"/>
  <c r="G266" i="32" s="1"/>
  <c r="F266" i="29"/>
  <c r="F266" i="32" s="1"/>
  <c r="E266" i="29"/>
  <c r="E266" i="32" s="1"/>
  <c r="D266" i="29"/>
  <c r="K265" i="29"/>
  <c r="K265" i="32" s="1"/>
  <c r="J265" i="29"/>
  <c r="J265" i="32" s="1"/>
  <c r="I265" i="29"/>
  <c r="I265" i="32" s="1"/>
  <c r="H265" i="29"/>
  <c r="H265" i="32" s="1"/>
  <c r="G265" i="29"/>
  <c r="G265" i="32" s="1"/>
  <c r="F265" i="29"/>
  <c r="F265" i="32" s="1"/>
  <c r="E265" i="29"/>
  <c r="E265" i="32" s="1"/>
  <c r="D265" i="29"/>
  <c r="K262" i="29"/>
  <c r="K262" i="32" s="1"/>
  <c r="J262" i="29"/>
  <c r="J262" i="32" s="1"/>
  <c r="I262" i="29"/>
  <c r="I262" i="32" s="1"/>
  <c r="H262" i="29"/>
  <c r="H262" i="32" s="1"/>
  <c r="G262" i="29"/>
  <c r="G262" i="32" s="1"/>
  <c r="F262" i="29"/>
  <c r="F262" i="32" s="1"/>
  <c r="E262" i="29"/>
  <c r="E262" i="32" s="1"/>
  <c r="D262" i="29"/>
  <c r="K261" i="29"/>
  <c r="K261" i="32" s="1"/>
  <c r="J261" i="29"/>
  <c r="J261" i="32" s="1"/>
  <c r="I261" i="29"/>
  <c r="I261" i="32" s="1"/>
  <c r="H261" i="29"/>
  <c r="H261" i="32" s="1"/>
  <c r="G261" i="29"/>
  <c r="G261" i="32" s="1"/>
  <c r="F261" i="29"/>
  <c r="F261" i="32" s="1"/>
  <c r="E261" i="29"/>
  <c r="E261" i="32" s="1"/>
  <c r="D261" i="29"/>
  <c r="K260" i="29"/>
  <c r="K260" i="32" s="1"/>
  <c r="J260" i="29"/>
  <c r="J260" i="32" s="1"/>
  <c r="I260" i="29"/>
  <c r="I260" i="32" s="1"/>
  <c r="H260" i="29"/>
  <c r="H260" i="32" s="1"/>
  <c r="G260" i="29"/>
  <c r="G260" i="32" s="1"/>
  <c r="F260" i="29"/>
  <c r="F260" i="32" s="1"/>
  <c r="E260" i="29"/>
  <c r="E260" i="32" s="1"/>
  <c r="D260" i="29"/>
  <c r="K259" i="29"/>
  <c r="K259" i="32" s="1"/>
  <c r="J259" i="29"/>
  <c r="J259" i="32" s="1"/>
  <c r="I259" i="29"/>
  <c r="I259" i="32" s="1"/>
  <c r="H259" i="29"/>
  <c r="H259" i="32" s="1"/>
  <c r="G259" i="29"/>
  <c r="G259" i="32" s="1"/>
  <c r="F259" i="29"/>
  <c r="F259" i="32" s="1"/>
  <c r="E259" i="29"/>
  <c r="E259" i="32" s="1"/>
  <c r="D259" i="29"/>
  <c r="K258" i="29"/>
  <c r="K258" i="32" s="1"/>
  <c r="J258" i="29"/>
  <c r="J258" i="32" s="1"/>
  <c r="I258" i="29"/>
  <c r="I258" i="32" s="1"/>
  <c r="H258" i="29"/>
  <c r="H258" i="32" s="1"/>
  <c r="G258" i="29"/>
  <c r="G258" i="32" s="1"/>
  <c r="F258" i="29"/>
  <c r="F258" i="32" s="1"/>
  <c r="E258" i="29"/>
  <c r="E258" i="32" s="1"/>
  <c r="D258" i="29"/>
  <c r="K257" i="29"/>
  <c r="K257" i="32" s="1"/>
  <c r="J257" i="29"/>
  <c r="J257" i="32" s="1"/>
  <c r="I257" i="29"/>
  <c r="I257" i="32" s="1"/>
  <c r="H257" i="29"/>
  <c r="H257" i="32" s="1"/>
  <c r="G257" i="29"/>
  <c r="G257" i="32" s="1"/>
  <c r="F257" i="29"/>
  <c r="F257" i="32" s="1"/>
  <c r="E257" i="29"/>
  <c r="E257" i="32" s="1"/>
  <c r="D257" i="29"/>
  <c r="K256" i="29"/>
  <c r="K256" i="32" s="1"/>
  <c r="J256" i="29"/>
  <c r="J256" i="32" s="1"/>
  <c r="I256" i="29"/>
  <c r="I256" i="32" s="1"/>
  <c r="H256" i="29"/>
  <c r="H256" i="32" s="1"/>
  <c r="G256" i="29"/>
  <c r="G256" i="32" s="1"/>
  <c r="F256" i="29"/>
  <c r="F256" i="32" s="1"/>
  <c r="E256" i="29"/>
  <c r="E256" i="32" s="1"/>
  <c r="D256" i="29"/>
  <c r="K255" i="29"/>
  <c r="K255" i="32" s="1"/>
  <c r="J255" i="29"/>
  <c r="J255" i="32" s="1"/>
  <c r="I255" i="29"/>
  <c r="I255" i="32" s="1"/>
  <c r="H255" i="29"/>
  <c r="H255" i="32" s="1"/>
  <c r="G255" i="29"/>
  <c r="G255" i="32" s="1"/>
  <c r="F255" i="29"/>
  <c r="F255" i="32" s="1"/>
  <c r="E255" i="29"/>
  <c r="E255" i="32" s="1"/>
  <c r="D255" i="29"/>
  <c r="K254" i="29"/>
  <c r="K254" i="32" s="1"/>
  <c r="J254" i="29"/>
  <c r="J254" i="32" s="1"/>
  <c r="I254" i="29"/>
  <c r="I254" i="32" s="1"/>
  <c r="H254" i="29"/>
  <c r="H254" i="32" s="1"/>
  <c r="G254" i="29"/>
  <c r="G254" i="32" s="1"/>
  <c r="F254" i="29"/>
  <c r="F254" i="32" s="1"/>
  <c r="E254" i="29"/>
  <c r="E254" i="32" s="1"/>
  <c r="D254" i="29"/>
  <c r="K251" i="29"/>
  <c r="K251" i="32" s="1"/>
  <c r="J251" i="29"/>
  <c r="J251" i="32" s="1"/>
  <c r="I251" i="29"/>
  <c r="I251" i="32" s="1"/>
  <c r="H251" i="29"/>
  <c r="H251" i="32" s="1"/>
  <c r="G251" i="29"/>
  <c r="G251" i="32" s="1"/>
  <c r="F251" i="29"/>
  <c r="F251" i="32" s="1"/>
  <c r="E251" i="29"/>
  <c r="E251" i="32" s="1"/>
  <c r="D251" i="29"/>
  <c r="K250" i="29"/>
  <c r="K250" i="32" s="1"/>
  <c r="J250" i="29"/>
  <c r="J250" i="32" s="1"/>
  <c r="I250" i="29"/>
  <c r="I250" i="32" s="1"/>
  <c r="H250" i="29"/>
  <c r="H250" i="32" s="1"/>
  <c r="G250" i="29"/>
  <c r="G250" i="32" s="1"/>
  <c r="F250" i="29"/>
  <c r="F250" i="32" s="1"/>
  <c r="E250" i="29"/>
  <c r="E250" i="32" s="1"/>
  <c r="D250" i="29"/>
  <c r="K249" i="29"/>
  <c r="K249" i="32" s="1"/>
  <c r="J249" i="29"/>
  <c r="J249" i="32" s="1"/>
  <c r="I249" i="29"/>
  <c r="I249" i="32" s="1"/>
  <c r="H249" i="29"/>
  <c r="H249" i="32" s="1"/>
  <c r="G249" i="29"/>
  <c r="G249" i="32" s="1"/>
  <c r="F249" i="29"/>
  <c r="F249" i="32" s="1"/>
  <c r="E249" i="29"/>
  <c r="E249" i="32" s="1"/>
  <c r="D249" i="29"/>
  <c r="K248" i="29"/>
  <c r="K248" i="32" s="1"/>
  <c r="J248" i="29"/>
  <c r="J248" i="32" s="1"/>
  <c r="I248" i="29"/>
  <c r="I248" i="32" s="1"/>
  <c r="H248" i="29"/>
  <c r="H248" i="32" s="1"/>
  <c r="G248" i="29"/>
  <c r="G248" i="32" s="1"/>
  <c r="F248" i="29"/>
  <c r="F248" i="32" s="1"/>
  <c r="E248" i="29"/>
  <c r="E248" i="32" s="1"/>
  <c r="D248" i="29"/>
  <c r="K247" i="29"/>
  <c r="K247" i="32" s="1"/>
  <c r="J247" i="29"/>
  <c r="J247" i="32" s="1"/>
  <c r="I247" i="29"/>
  <c r="I247" i="32" s="1"/>
  <c r="H247" i="29"/>
  <c r="H247" i="32" s="1"/>
  <c r="G247" i="29"/>
  <c r="G247" i="32" s="1"/>
  <c r="F247" i="29"/>
  <c r="F247" i="32" s="1"/>
  <c r="E247" i="29"/>
  <c r="E247" i="32" s="1"/>
  <c r="D247" i="29"/>
  <c r="K246" i="29"/>
  <c r="K246" i="32" s="1"/>
  <c r="J246" i="29"/>
  <c r="J246" i="32" s="1"/>
  <c r="I246" i="29"/>
  <c r="I246" i="32" s="1"/>
  <c r="H246" i="29"/>
  <c r="H246" i="32" s="1"/>
  <c r="G246" i="29"/>
  <c r="G246" i="32" s="1"/>
  <c r="F246" i="29"/>
  <c r="F246" i="32" s="1"/>
  <c r="E246" i="29"/>
  <c r="E246" i="32" s="1"/>
  <c r="D246" i="29"/>
  <c r="K245" i="29"/>
  <c r="K245" i="32" s="1"/>
  <c r="J245" i="29"/>
  <c r="J245" i="32" s="1"/>
  <c r="I245" i="29"/>
  <c r="I245" i="32" s="1"/>
  <c r="H245" i="29"/>
  <c r="H245" i="32" s="1"/>
  <c r="G245" i="29"/>
  <c r="G245" i="32" s="1"/>
  <c r="F245" i="29"/>
  <c r="F245" i="32" s="1"/>
  <c r="E245" i="29"/>
  <c r="E245" i="32" s="1"/>
  <c r="D245" i="29"/>
  <c r="K244" i="29"/>
  <c r="K244" i="32" s="1"/>
  <c r="J244" i="29"/>
  <c r="J244" i="32" s="1"/>
  <c r="I244" i="29"/>
  <c r="I244" i="32" s="1"/>
  <c r="H244" i="29"/>
  <c r="H244" i="32" s="1"/>
  <c r="G244" i="29"/>
  <c r="G244" i="32" s="1"/>
  <c r="F244" i="29"/>
  <c r="F244" i="32" s="1"/>
  <c r="E244" i="29"/>
  <c r="E244" i="32" s="1"/>
  <c r="D244" i="29"/>
  <c r="K243" i="29"/>
  <c r="K243" i="32" s="1"/>
  <c r="J243" i="29"/>
  <c r="J243" i="32" s="1"/>
  <c r="I243" i="29"/>
  <c r="I243" i="32" s="1"/>
  <c r="H243" i="29"/>
  <c r="H243" i="32" s="1"/>
  <c r="G243" i="29"/>
  <c r="G243" i="32" s="1"/>
  <c r="F243" i="29"/>
  <c r="F243" i="32" s="1"/>
  <c r="E243" i="29"/>
  <c r="E243" i="32" s="1"/>
  <c r="D243" i="29"/>
  <c r="K240" i="29"/>
  <c r="K240" i="32" s="1"/>
  <c r="J240" i="29"/>
  <c r="J240" i="32" s="1"/>
  <c r="I240" i="29"/>
  <c r="I240" i="32" s="1"/>
  <c r="H240" i="29"/>
  <c r="H240" i="32" s="1"/>
  <c r="G240" i="29"/>
  <c r="G240" i="32" s="1"/>
  <c r="F240" i="29"/>
  <c r="F240" i="32" s="1"/>
  <c r="E240" i="29"/>
  <c r="E240" i="32" s="1"/>
  <c r="D240" i="29"/>
  <c r="K239" i="29"/>
  <c r="K239" i="32" s="1"/>
  <c r="J239" i="29"/>
  <c r="J239" i="32" s="1"/>
  <c r="I239" i="29"/>
  <c r="I239" i="32" s="1"/>
  <c r="H239" i="29"/>
  <c r="H239" i="32" s="1"/>
  <c r="G239" i="29"/>
  <c r="G239" i="32" s="1"/>
  <c r="F239" i="29"/>
  <c r="F239" i="32" s="1"/>
  <c r="E239" i="29"/>
  <c r="E239" i="32" s="1"/>
  <c r="D239" i="29"/>
  <c r="K238" i="29"/>
  <c r="K238" i="32" s="1"/>
  <c r="J238" i="29"/>
  <c r="J238" i="32" s="1"/>
  <c r="I238" i="29"/>
  <c r="I238" i="32" s="1"/>
  <c r="H238" i="29"/>
  <c r="H238" i="32" s="1"/>
  <c r="G238" i="29"/>
  <c r="G238" i="32" s="1"/>
  <c r="F238" i="29"/>
  <c r="F238" i="32" s="1"/>
  <c r="E238" i="29"/>
  <c r="E238" i="32" s="1"/>
  <c r="D238" i="29"/>
  <c r="K237" i="29"/>
  <c r="K237" i="32" s="1"/>
  <c r="J237" i="29"/>
  <c r="J237" i="32" s="1"/>
  <c r="I237" i="29"/>
  <c r="I237" i="32" s="1"/>
  <c r="H237" i="29"/>
  <c r="H237" i="32" s="1"/>
  <c r="G237" i="29"/>
  <c r="G237" i="32" s="1"/>
  <c r="F237" i="29"/>
  <c r="F237" i="32" s="1"/>
  <c r="E237" i="29"/>
  <c r="E237" i="32" s="1"/>
  <c r="D237" i="29"/>
  <c r="K236" i="29"/>
  <c r="K236" i="32" s="1"/>
  <c r="J236" i="29"/>
  <c r="J236" i="32" s="1"/>
  <c r="I236" i="29"/>
  <c r="I236" i="32" s="1"/>
  <c r="H236" i="29"/>
  <c r="H236" i="32" s="1"/>
  <c r="G236" i="29"/>
  <c r="G236" i="32" s="1"/>
  <c r="F236" i="29"/>
  <c r="F236" i="32" s="1"/>
  <c r="E236" i="29"/>
  <c r="E236" i="32" s="1"/>
  <c r="D236" i="29"/>
  <c r="K235" i="29"/>
  <c r="K235" i="32" s="1"/>
  <c r="J235" i="29"/>
  <c r="J235" i="32" s="1"/>
  <c r="I235" i="29"/>
  <c r="I235" i="32" s="1"/>
  <c r="H235" i="29"/>
  <c r="H235" i="32" s="1"/>
  <c r="G235" i="29"/>
  <c r="G235" i="32" s="1"/>
  <c r="F235" i="29"/>
  <c r="F235" i="32" s="1"/>
  <c r="E235" i="29"/>
  <c r="E235" i="32" s="1"/>
  <c r="D235" i="29"/>
  <c r="K234" i="29"/>
  <c r="K234" i="32" s="1"/>
  <c r="J234" i="29"/>
  <c r="J234" i="32" s="1"/>
  <c r="I234" i="29"/>
  <c r="I234" i="32" s="1"/>
  <c r="H234" i="29"/>
  <c r="H234" i="32" s="1"/>
  <c r="G234" i="29"/>
  <c r="G234" i="32" s="1"/>
  <c r="F234" i="29"/>
  <c r="F234" i="32" s="1"/>
  <c r="E234" i="29"/>
  <c r="E234" i="32" s="1"/>
  <c r="D234" i="29"/>
  <c r="K233" i="29"/>
  <c r="K233" i="32" s="1"/>
  <c r="J233" i="29"/>
  <c r="J233" i="32" s="1"/>
  <c r="I233" i="29"/>
  <c r="I233" i="32" s="1"/>
  <c r="H233" i="29"/>
  <c r="H233" i="32" s="1"/>
  <c r="G233" i="29"/>
  <c r="G233" i="32" s="1"/>
  <c r="F233" i="29"/>
  <c r="F233" i="32" s="1"/>
  <c r="E233" i="29"/>
  <c r="E233" i="32" s="1"/>
  <c r="D233" i="29"/>
  <c r="K232" i="29"/>
  <c r="K232" i="32" s="1"/>
  <c r="J232" i="29"/>
  <c r="J232" i="32" s="1"/>
  <c r="I232" i="29"/>
  <c r="I232" i="32" s="1"/>
  <c r="H232" i="29"/>
  <c r="H232" i="32" s="1"/>
  <c r="G232" i="29"/>
  <c r="G232" i="32" s="1"/>
  <c r="F232" i="29"/>
  <c r="F232" i="32" s="1"/>
  <c r="E232" i="29"/>
  <c r="E232" i="32" s="1"/>
  <c r="D232" i="29"/>
  <c r="K229" i="29"/>
  <c r="K229" i="32" s="1"/>
  <c r="J229" i="29"/>
  <c r="J229" i="32" s="1"/>
  <c r="I229" i="29"/>
  <c r="I229" i="32" s="1"/>
  <c r="H229" i="29"/>
  <c r="H229" i="32" s="1"/>
  <c r="G229" i="29"/>
  <c r="G229" i="32" s="1"/>
  <c r="F229" i="29"/>
  <c r="F229" i="32" s="1"/>
  <c r="E229" i="29"/>
  <c r="E229" i="32" s="1"/>
  <c r="D229" i="29"/>
  <c r="K228" i="29"/>
  <c r="K228" i="32" s="1"/>
  <c r="J228" i="29"/>
  <c r="J228" i="32" s="1"/>
  <c r="I228" i="29"/>
  <c r="I228" i="32" s="1"/>
  <c r="H228" i="29"/>
  <c r="H228" i="32" s="1"/>
  <c r="G228" i="29"/>
  <c r="G228" i="32" s="1"/>
  <c r="F228" i="29"/>
  <c r="F228" i="32" s="1"/>
  <c r="E228" i="29"/>
  <c r="E228" i="32" s="1"/>
  <c r="D228" i="29"/>
  <c r="K227" i="29"/>
  <c r="K227" i="32" s="1"/>
  <c r="J227" i="29"/>
  <c r="J227" i="32" s="1"/>
  <c r="I227" i="29"/>
  <c r="I227" i="32" s="1"/>
  <c r="H227" i="29"/>
  <c r="H227" i="32" s="1"/>
  <c r="G227" i="29"/>
  <c r="G227" i="32" s="1"/>
  <c r="F227" i="29"/>
  <c r="F227" i="32" s="1"/>
  <c r="E227" i="29"/>
  <c r="E227" i="32" s="1"/>
  <c r="D227" i="29"/>
  <c r="K226" i="29"/>
  <c r="K226" i="32" s="1"/>
  <c r="J226" i="29"/>
  <c r="J226" i="32" s="1"/>
  <c r="I226" i="29"/>
  <c r="I226" i="32" s="1"/>
  <c r="H226" i="29"/>
  <c r="H226" i="32" s="1"/>
  <c r="G226" i="29"/>
  <c r="G226" i="32" s="1"/>
  <c r="F226" i="29"/>
  <c r="F226" i="32" s="1"/>
  <c r="E226" i="29"/>
  <c r="E226" i="32" s="1"/>
  <c r="D226" i="29"/>
  <c r="K225" i="29"/>
  <c r="K225" i="32" s="1"/>
  <c r="J225" i="29"/>
  <c r="J225" i="32" s="1"/>
  <c r="I225" i="29"/>
  <c r="I225" i="32" s="1"/>
  <c r="H225" i="29"/>
  <c r="H225" i="32" s="1"/>
  <c r="G225" i="29"/>
  <c r="G225" i="32" s="1"/>
  <c r="F225" i="29"/>
  <c r="F225" i="32" s="1"/>
  <c r="E225" i="29"/>
  <c r="E225" i="32" s="1"/>
  <c r="D225" i="29"/>
  <c r="K224" i="29"/>
  <c r="K224" i="32" s="1"/>
  <c r="J224" i="29"/>
  <c r="J224" i="32" s="1"/>
  <c r="I224" i="29"/>
  <c r="I224" i="32" s="1"/>
  <c r="H224" i="29"/>
  <c r="H224" i="32" s="1"/>
  <c r="G224" i="29"/>
  <c r="G224" i="32" s="1"/>
  <c r="F224" i="29"/>
  <c r="F224" i="32" s="1"/>
  <c r="E224" i="29"/>
  <c r="E224" i="32" s="1"/>
  <c r="D224" i="29"/>
  <c r="K223" i="29"/>
  <c r="K223" i="32" s="1"/>
  <c r="J223" i="29"/>
  <c r="J223" i="32" s="1"/>
  <c r="I223" i="29"/>
  <c r="I223" i="32" s="1"/>
  <c r="H223" i="29"/>
  <c r="H223" i="32" s="1"/>
  <c r="G223" i="29"/>
  <c r="G223" i="32" s="1"/>
  <c r="F223" i="29"/>
  <c r="F223" i="32" s="1"/>
  <c r="E223" i="29"/>
  <c r="E223" i="32" s="1"/>
  <c r="D223" i="29"/>
  <c r="K222" i="29"/>
  <c r="K222" i="32" s="1"/>
  <c r="J222" i="29"/>
  <c r="J222" i="32" s="1"/>
  <c r="I222" i="29"/>
  <c r="I222" i="32" s="1"/>
  <c r="H222" i="29"/>
  <c r="H222" i="32" s="1"/>
  <c r="G222" i="29"/>
  <c r="G222" i="32" s="1"/>
  <c r="F222" i="29"/>
  <c r="F222" i="32" s="1"/>
  <c r="E222" i="29"/>
  <c r="E222" i="32" s="1"/>
  <c r="D222" i="29"/>
  <c r="K221" i="29"/>
  <c r="K221" i="32" s="1"/>
  <c r="J221" i="29"/>
  <c r="J221" i="32" s="1"/>
  <c r="I221" i="29"/>
  <c r="I221" i="32" s="1"/>
  <c r="H221" i="29"/>
  <c r="H221" i="32" s="1"/>
  <c r="G221" i="29"/>
  <c r="G221" i="32" s="1"/>
  <c r="F221" i="29"/>
  <c r="F221" i="32" s="1"/>
  <c r="E221" i="29"/>
  <c r="E221" i="32" s="1"/>
  <c r="D221" i="29"/>
  <c r="K218" i="29"/>
  <c r="K218" i="32" s="1"/>
  <c r="J218" i="29"/>
  <c r="J218" i="32" s="1"/>
  <c r="I218" i="29"/>
  <c r="I218" i="32" s="1"/>
  <c r="H218" i="29"/>
  <c r="H218" i="32" s="1"/>
  <c r="G218" i="29"/>
  <c r="G218" i="32" s="1"/>
  <c r="F218" i="29"/>
  <c r="F218" i="32" s="1"/>
  <c r="E218" i="29"/>
  <c r="E218" i="32" s="1"/>
  <c r="D218" i="29"/>
  <c r="K217" i="29"/>
  <c r="K217" i="32" s="1"/>
  <c r="J217" i="29"/>
  <c r="J217" i="32" s="1"/>
  <c r="I217" i="29"/>
  <c r="I217" i="32" s="1"/>
  <c r="H217" i="29"/>
  <c r="H217" i="32" s="1"/>
  <c r="G217" i="29"/>
  <c r="G217" i="32" s="1"/>
  <c r="F217" i="29"/>
  <c r="F217" i="32" s="1"/>
  <c r="E217" i="29"/>
  <c r="E217" i="32" s="1"/>
  <c r="D217" i="29"/>
  <c r="K216" i="29"/>
  <c r="K216" i="32" s="1"/>
  <c r="J216" i="29"/>
  <c r="J216" i="32" s="1"/>
  <c r="I216" i="29"/>
  <c r="I216" i="32" s="1"/>
  <c r="H216" i="29"/>
  <c r="H216" i="32" s="1"/>
  <c r="G216" i="29"/>
  <c r="G216" i="32" s="1"/>
  <c r="F216" i="29"/>
  <c r="F216" i="32" s="1"/>
  <c r="E216" i="29"/>
  <c r="E216" i="32" s="1"/>
  <c r="D216" i="29"/>
  <c r="K215" i="29"/>
  <c r="K215" i="32" s="1"/>
  <c r="J215" i="29"/>
  <c r="J215" i="32" s="1"/>
  <c r="I215" i="29"/>
  <c r="I215" i="32" s="1"/>
  <c r="H215" i="29"/>
  <c r="H215" i="32" s="1"/>
  <c r="G215" i="29"/>
  <c r="G215" i="32" s="1"/>
  <c r="F215" i="29"/>
  <c r="F215" i="32" s="1"/>
  <c r="E215" i="29"/>
  <c r="E215" i="32" s="1"/>
  <c r="D215" i="29"/>
  <c r="K214" i="29"/>
  <c r="K214" i="32" s="1"/>
  <c r="J214" i="29"/>
  <c r="J214" i="32" s="1"/>
  <c r="I214" i="29"/>
  <c r="I214" i="32" s="1"/>
  <c r="H214" i="29"/>
  <c r="H214" i="32" s="1"/>
  <c r="G214" i="29"/>
  <c r="G214" i="32" s="1"/>
  <c r="F214" i="29"/>
  <c r="F214" i="32" s="1"/>
  <c r="E214" i="29"/>
  <c r="E214" i="32" s="1"/>
  <c r="D214" i="29"/>
  <c r="K213" i="29"/>
  <c r="K213" i="32" s="1"/>
  <c r="J213" i="29"/>
  <c r="J213" i="32" s="1"/>
  <c r="I213" i="29"/>
  <c r="I213" i="32" s="1"/>
  <c r="H213" i="29"/>
  <c r="H213" i="32" s="1"/>
  <c r="G213" i="29"/>
  <c r="G213" i="32" s="1"/>
  <c r="F213" i="29"/>
  <c r="F213" i="32" s="1"/>
  <c r="E213" i="29"/>
  <c r="E213" i="32" s="1"/>
  <c r="D213" i="29"/>
  <c r="K212" i="29"/>
  <c r="K212" i="32" s="1"/>
  <c r="J212" i="29"/>
  <c r="J212" i="32" s="1"/>
  <c r="I212" i="29"/>
  <c r="I212" i="32" s="1"/>
  <c r="H212" i="29"/>
  <c r="H212" i="32" s="1"/>
  <c r="G212" i="29"/>
  <c r="G212" i="32" s="1"/>
  <c r="F212" i="29"/>
  <c r="F212" i="32" s="1"/>
  <c r="E212" i="29"/>
  <c r="E212" i="32" s="1"/>
  <c r="D212" i="29"/>
  <c r="K211" i="29"/>
  <c r="K211" i="32" s="1"/>
  <c r="J211" i="29"/>
  <c r="J211" i="32" s="1"/>
  <c r="I211" i="29"/>
  <c r="I211" i="32" s="1"/>
  <c r="H211" i="29"/>
  <c r="H211" i="32" s="1"/>
  <c r="G211" i="29"/>
  <c r="G211" i="32" s="1"/>
  <c r="F211" i="29"/>
  <c r="F211" i="32" s="1"/>
  <c r="E211" i="29"/>
  <c r="E211" i="32" s="1"/>
  <c r="D211" i="29"/>
  <c r="K210" i="29"/>
  <c r="K210" i="32" s="1"/>
  <c r="J210" i="29"/>
  <c r="J210" i="32" s="1"/>
  <c r="I210" i="29"/>
  <c r="I210" i="32" s="1"/>
  <c r="H210" i="29"/>
  <c r="H210" i="32" s="1"/>
  <c r="G210" i="29"/>
  <c r="G210" i="32" s="1"/>
  <c r="F210" i="29"/>
  <c r="F210" i="32" s="1"/>
  <c r="E210" i="29"/>
  <c r="E210" i="32" s="1"/>
  <c r="D210" i="29"/>
  <c r="K207" i="29"/>
  <c r="K207" i="32" s="1"/>
  <c r="J207" i="29"/>
  <c r="J207" i="32" s="1"/>
  <c r="I207" i="29"/>
  <c r="I207" i="32" s="1"/>
  <c r="H207" i="29"/>
  <c r="H207" i="32" s="1"/>
  <c r="G207" i="29"/>
  <c r="G207" i="32" s="1"/>
  <c r="F207" i="29"/>
  <c r="F207" i="32" s="1"/>
  <c r="E207" i="29"/>
  <c r="E207" i="32" s="1"/>
  <c r="D207" i="29"/>
  <c r="K206" i="29"/>
  <c r="K206" i="32" s="1"/>
  <c r="J206" i="29"/>
  <c r="J206" i="32" s="1"/>
  <c r="I206" i="29"/>
  <c r="I206" i="32" s="1"/>
  <c r="H206" i="29"/>
  <c r="H206" i="32" s="1"/>
  <c r="G206" i="29"/>
  <c r="G206" i="32" s="1"/>
  <c r="F206" i="29"/>
  <c r="F206" i="32" s="1"/>
  <c r="E206" i="29"/>
  <c r="E206" i="32" s="1"/>
  <c r="D206" i="29"/>
  <c r="K205" i="29"/>
  <c r="K205" i="32" s="1"/>
  <c r="J205" i="29"/>
  <c r="J205" i="32" s="1"/>
  <c r="I205" i="29"/>
  <c r="I205" i="32" s="1"/>
  <c r="H205" i="29"/>
  <c r="H205" i="32" s="1"/>
  <c r="G205" i="29"/>
  <c r="G205" i="32" s="1"/>
  <c r="F205" i="29"/>
  <c r="F205" i="32" s="1"/>
  <c r="E205" i="29"/>
  <c r="E205" i="32" s="1"/>
  <c r="D205" i="29"/>
  <c r="K204" i="29"/>
  <c r="K204" i="32" s="1"/>
  <c r="J204" i="29"/>
  <c r="J204" i="32" s="1"/>
  <c r="I204" i="29"/>
  <c r="I204" i="32" s="1"/>
  <c r="H204" i="29"/>
  <c r="H204" i="32" s="1"/>
  <c r="G204" i="29"/>
  <c r="G204" i="32" s="1"/>
  <c r="F204" i="29"/>
  <c r="F204" i="32" s="1"/>
  <c r="E204" i="29"/>
  <c r="E204" i="32" s="1"/>
  <c r="D204" i="29"/>
  <c r="K203" i="29"/>
  <c r="K203" i="32" s="1"/>
  <c r="J203" i="29"/>
  <c r="J203" i="32" s="1"/>
  <c r="I203" i="29"/>
  <c r="I203" i="32" s="1"/>
  <c r="H203" i="29"/>
  <c r="H203" i="32" s="1"/>
  <c r="G203" i="29"/>
  <c r="G203" i="32" s="1"/>
  <c r="F203" i="29"/>
  <c r="F203" i="32" s="1"/>
  <c r="E203" i="29"/>
  <c r="E203" i="32" s="1"/>
  <c r="D203" i="29"/>
  <c r="K202" i="29"/>
  <c r="K202" i="32" s="1"/>
  <c r="J202" i="29"/>
  <c r="J202" i="32" s="1"/>
  <c r="I202" i="29"/>
  <c r="I202" i="32" s="1"/>
  <c r="H202" i="29"/>
  <c r="H202" i="32" s="1"/>
  <c r="G202" i="29"/>
  <c r="G202" i="32" s="1"/>
  <c r="F202" i="29"/>
  <c r="F202" i="32" s="1"/>
  <c r="E202" i="29"/>
  <c r="E202" i="32" s="1"/>
  <c r="D202" i="29"/>
  <c r="K201" i="29"/>
  <c r="K201" i="32" s="1"/>
  <c r="J201" i="29"/>
  <c r="J201" i="32" s="1"/>
  <c r="I201" i="29"/>
  <c r="I201" i="32" s="1"/>
  <c r="H201" i="29"/>
  <c r="H201" i="32" s="1"/>
  <c r="G201" i="29"/>
  <c r="G201" i="32" s="1"/>
  <c r="F201" i="29"/>
  <c r="F201" i="32" s="1"/>
  <c r="E201" i="29"/>
  <c r="E201" i="32" s="1"/>
  <c r="D201" i="29"/>
  <c r="K200" i="29"/>
  <c r="K200" i="32" s="1"/>
  <c r="J200" i="29"/>
  <c r="J200" i="32" s="1"/>
  <c r="I200" i="29"/>
  <c r="I200" i="32" s="1"/>
  <c r="H200" i="29"/>
  <c r="H200" i="32" s="1"/>
  <c r="G200" i="29"/>
  <c r="G200" i="32" s="1"/>
  <c r="F200" i="29"/>
  <c r="F200" i="32" s="1"/>
  <c r="E200" i="29"/>
  <c r="E200" i="32" s="1"/>
  <c r="D200" i="29"/>
  <c r="K199" i="29"/>
  <c r="K199" i="32" s="1"/>
  <c r="J199" i="29"/>
  <c r="J199" i="32" s="1"/>
  <c r="I199" i="29"/>
  <c r="I199" i="32" s="1"/>
  <c r="H199" i="29"/>
  <c r="H199" i="32" s="1"/>
  <c r="G199" i="29"/>
  <c r="G199" i="32" s="1"/>
  <c r="F199" i="29"/>
  <c r="F199" i="32" s="1"/>
  <c r="E199" i="29"/>
  <c r="E199" i="32" s="1"/>
  <c r="D199" i="29"/>
  <c r="K196" i="29"/>
  <c r="K196" i="32" s="1"/>
  <c r="J196" i="29"/>
  <c r="J196" i="32" s="1"/>
  <c r="I196" i="29"/>
  <c r="I196" i="32" s="1"/>
  <c r="H196" i="29"/>
  <c r="H196" i="32" s="1"/>
  <c r="G196" i="29"/>
  <c r="G196" i="32" s="1"/>
  <c r="F196" i="29"/>
  <c r="F196" i="32" s="1"/>
  <c r="E196" i="29"/>
  <c r="E196" i="32" s="1"/>
  <c r="D196" i="29"/>
  <c r="K195" i="29"/>
  <c r="K195" i="32" s="1"/>
  <c r="J195" i="29"/>
  <c r="J195" i="32" s="1"/>
  <c r="I195" i="29"/>
  <c r="I195" i="32" s="1"/>
  <c r="H195" i="29"/>
  <c r="H195" i="32" s="1"/>
  <c r="G195" i="29"/>
  <c r="G195" i="32" s="1"/>
  <c r="F195" i="29"/>
  <c r="F195" i="32" s="1"/>
  <c r="E195" i="29"/>
  <c r="E195" i="32" s="1"/>
  <c r="D195" i="29"/>
  <c r="K194" i="29"/>
  <c r="K194" i="32" s="1"/>
  <c r="J194" i="29"/>
  <c r="J194" i="32" s="1"/>
  <c r="I194" i="29"/>
  <c r="I194" i="32" s="1"/>
  <c r="H194" i="29"/>
  <c r="H194" i="32" s="1"/>
  <c r="G194" i="29"/>
  <c r="G194" i="32" s="1"/>
  <c r="F194" i="29"/>
  <c r="F194" i="32" s="1"/>
  <c r="E194" i="29"/>
  <c r="E194" i="32" s="1"/>
  <c r="D194" i="29"/>
  <c r="K193" i="29"/>
  <c r="K193" i="32" s="1"/>
  <c r="J193" i="29"/>
  <c r="J193" i="32" s="1"/>
  <c r="I193" i="29"/>
  <c r="I193" i="32" s="1"/>
  <c r="H193" i="29"/>
  <c r="H193" i="32" s="1"/>
  <c r="G193" i="29"/>
  <c r="G193" i="32" s="1"/>
  <c r="F193" i="29"/>
  <c r="F193" i="32" s="1"/>
  <c r="E193" i="29"/>
  <c r="E193" i="32" s="1"/>
  <c r="D193" i="29"/>
  <c r="K192" i="29"/>
  <c r="K192" i="32" s="1"/>
  <c r="J192" i="29"/>
  <c r="J192" i="32" s="1"/>
  <c r="I192" i="29"/>
  <c r="I192" i="32" s="1"/>
  <c r="H192" i="29"/>
  <c r="H192" i="32" s="1"/>
  <c r="G192" i="29"/>
  <c r="G192" i="32" s="1"/>
  <c r="F192" i="29"/>
  <c r="F192" i="32" s="1"/>
  <c r="E192" i="29"/>
  <c r="E192" i="32" s="1"/>
  <c r="D192" i="29"/>
  <c r="K191" i="29"/>
  <c r="K191" i="32" s="1"/>
  <c r="J191" i="29"/>
  <c r="J191" i="32" s="1"/>
  <c r="I191" i="29"/>
  <c r="I191" i="32" s="1"/>
  <c r="H191" i="29"/>
  <c r="H191" i="32" s="1"/>
  <c r="G191" i="29"/>
  <c r="G191" i="32" s="1"/>
  <c r="F191" i="29"/>
  <c r="F191" i="32" s="1"/>
  <c r="E191" i="29"/>
  <c r="E191" i="32" s="1"/>
  <c r="D191" i="29"/>
  <c r="K190" i="29"/>
  <c r="K190" i="32" s="1"/>
  <c r="J190" i="29"/>
  <c r="J190" i="32" s="1"/>
  <c r="I190" i="29"/>
  <c r="I190" i="32" s="1"/>
  <c r="H190" i="29"/>
  <c r="H190" i="32" s="1"/>
  <c r="G190" i="29"/>
  <c r="G190" i="32" s="1"/>
  <c r="F190" i="29"/>
  <c r="F190" i="32" s="1"/>
  <c r="E190" i="29"/>
  <c r="E190" i="32" s="1"/>
  <c r="D190" i="29"/>
  <c r="K189" i="29"/>
  <c r="K189" i="32" s="1"/>
  <c r="J189" i="29"/>
  <c r="J189" i="32" s="1"/>
  <c r="I189" i="29"/>
  <c r="I189" i="32" s="1"/>
  <c r="H189" i="29"/>
  <c r="H189" i="32" s="1"/>
  <c r="G189" i="29"/>
  <c r="G189" i="32" s="1"/>
  <c r="F189" i="29"/>
  <c r="F189" i="32" s="1"/>
  <c r="E189" i="29"/>
  <c r="E189" i="32" s="1"/>
  <c r="D189" i="29"/>
  <c r="K188" i="29"/>
  <c r="K188" i="32" s="1"/>
  <c r="J188" i="29"/>
  <c r="J188" i="32" s="1"/>
  <c r="I188" i="29"/>
  <c r="I188" i="32" s="1"/>
  <c r="H188" i="29"/>
  <c r="H188" i="32" s="1"/>
  <c r="G188" i="29"/>
  <c r="G188" i="32" s="1"/>
  <c r="F188" i="29"/>
  <c r="F188" i="32" s="1"/>
  <c r="E188" i="29"/>
  <c r="E188" i="32" s="1"/>
  <c r="D188" i="29"/>
  <c r="K185" i="29"/>
  <c r="K185" i="32" s="1"/>
  <c r="J185" i="29"/>
  <c r="J185" i="32" s="1"/>
  <c r="I185" i="29"/>
  <c r="I185" i="32" s="1"/>
  <c r="H185" i="29"/>
  <c r="H185" i="32" s="1"/>
  <c r="G185" i="29"/>
  <c r="G185" i="32" s="1"/>
  <c r="F185" i="29"/>
  <c r="F185" i="32" s="1"/>
  <c r="E185" i="29"/>
  <c r="E185" i="32" s="1"/>
  <c r="D185" i="29"/>
  <c r="K184" i="29"/>
  <c r="K184" i="32" s="1"/>
  <c r="J184" i="29"/>
  <c r="J184" i="32" s="1"/>
  <c r="I184" i="29"/>
  <c r="I184" i="32" s="1"/>
  <c r="H184" i="29"/>
  <c r="H184" i="32" s="1"/>
  <c r="G184" i="29"/>
  <c r="G184" i="32" s="1"/>
  <c r="F184" i="29"/>
  <c r="F184" i="32" s="1"/>
  <c r="E184" i="29"/>
  <c r="E184" i="32" s="1"/>
  <c r="D184" i="29"/>
  <c r="K183" i="29"/>
  <c r="K183" i="32" s="1"/>
  <c r="J183" i="29"/>
  <c r="J183" i="32" s="1"/>
  <c r="I183" i="29"/>
  <c r="I183" i="32" s="1"/>
  <c r="H183" i="29"/>
  <c r="H183" i="32" s="1"/>
  <c r="G183" i="29"/>
  <c r="G183" i="32" s="1"/>
  <c r="F183" i="29"/>
  <c r="F183" i="32" s="1"/>
  <c r="E183" i="29"/>
  <c r="E183" i="32" s="1"/>
  <c r="D183" i="29"/>
  <c r="K182" i="29"/>
  <c r="K182" i="32" s="1"/>
  <c r="J182" i="29"/>
  <c r="J182" i="32" s="1"/>
  <c r="I182" i="29"/>
  <c r="I182" i="32" s="1"/>
  <c r="H182" i="29"/>
  <c r="H182" i="32" s="1"/>
  <c r="G182" i="29"/>
  <c r="G182" i="32" s="1"/>
  <c r="F182" i="29"/>
  <c r="F182" i="32" s="1"/>
  <c r="E182" i="29"/>
  <c r="E182" i="32" s="1"/>
  <c r="D182" i="29"/>
  <c r="K181" i="29"/>
  <c r="K181" i="32" s="1"/>
  <c r="J181" i="29"/>
  <c r="J181" i="32" s="1"/>
  <c r="I181" i="29"/>
  <c r="I181" i="32" s="1"/>
  <c r="H181" i="29"/>
  <c r="H181" i="32" s="1"/>
  <c r="G181" i="29"/>
  <c r="G181" i="32" s="1"/>
  <c r="F181" i="29"/>
  <c r="F181" i="32" s="1"/>
  <c r="E181" i="29"/>
  <c r="E181" i="32" s="1"/>
  <c r="D181" i="29"/>
  <c r="K180" i="29"/>
  <c r="K180" i="32" s="1"/>
  <c r="J180" i="29"/>
  <c r="J180" i="32" s="1"/>
  <c r="I180" i="29"/>
  <c r="I180" i="32" s="1"/>
  <c r="H180" i="29"/>
  <c r="H180" i="32" s="1"/>
  <c r="G180" i="29"/>
  <c r="G180" i="32" s="1"/>
  <c r="F180" i="29"/>
  <c r="F180" i="32" s="1"/>
  <c r="E180" i="29"/>
  <c r="E180" i="32" s="1"/>
  <c r="D180" i="29"/>
  <c r="K179" i="29"/>
  <c r="K179" i="32" s="1"/>
  <c r="J179" i="29"/>
  <c r="J179" i="32" s="1"/>
  <c r="I179" i="29"/>
  <c r="I179" i="32" s="1"/>
  <c r="H179" i="29"/>
  <c r="H179" i="32" s="1"/>
  <c r="G179" i="29"/>
  <c r="G179" i="32" s="1"/>
  <c r="F179" i="29"/>
  <c r="F179" i="32" s="1"/>
  <c r="E179" i="29"/>
  <c r="E179" i="32" s="1"/>
  <c r="D179" i="29"/>
  <c r="K178" i="29"/>
  <c r="K178" i="32" s="1"/>
  <c r="J178" i="29"/>
  <c r="J178" i="32" s="1"/>
  <c r="I178" i="29"/>
  <c r="I178" i="32" s="1"/>
  <c r="H178" i="29"/>
  <c r="H178" i="32" s="1"/>
  <c r="G178" i="29"/>
  <c r="G178" i="32" s="1"/>
  <c r="F178" i="29"/>
  <c r="F178" i="32" s="1"/>
  <c r="E178" i="29"/>
  <c r="E178" i="32" s="1"/>
  <c r="D178" i="29"/>
  <c r="K177" i="29"/>
  <c r="K177" i="32" s="1"/>
  <c r="J177" i="29"/>
  <c r="J177" i="32" s="1"/>
  <c r="I177" i="29"/>
  <c r="I177" i="32" s="1"/>
  <c r="H177" i="29"/>
  <c r="H177" i="32" s="1"/>
  <c r="G177" i="29"/>
  <c r="G177" i="32" s="1"/>
  <c r="F177" i="29"/>
  <c r="F177" i="32" s="1"/>
  <c r="E177" i="29"/>
  <c r="E177" i="32" s="1"/>
  <c r="D177" i="29"/>
  <c r="K174" i="29"/>
  <c r="K174" i="32" s="1"/>
  <c r="J174" i="29"/>
  <c r="J174" i="32" s="1"/>
  <c r="I174" i="29"/>
  <c r="I174" i="32" s="1"/>
  <c r="H174" i="29"/>
  <c r="H174" i="32" s="1"/>
  <c r="G174" i="29"/>
  <c r="G174" i="32" s="1"/>
  <c r="F174" i="29"/>
  <c r="F174" i="32" s="1"/>
  <c r="E174" i="29"/>
  <c r="E174" i="32" s="1"/>
  <c r="D174" i="29"/>
  <c r="K173" i="29"/>
  <c r="K173" i="32" s="1"/>
  <c r="J173" i="29"/>
  <c r="J173" i="32" s="1"/>
  <c r="I173" i="29"/>
  <c r="I173" i="32" s="1"/>
  <c r="H173" i="29"/>
  <c r="H173" i="32" s="1"/>
  <c r="G173" i="29"/>
  <c r="G173" i="32" s="1"/>
  <c r="F173" i="29"/>
  <c r="F173" i="32" s="1"/>
  <c r="E173" i="29"/>
  <c r="E173" i="32" s="1"/>
  <c r="D173" i="29"/>
  <c r="K172" i="29"/>
  <c r="K172" i="32" s="1"/>
  <c r="J172" i="29"/>
  <c r="J172" i="32" s="1"/>
  <c r="I172" i="29"/>
  <c r="I172" i="32" s="1"/>
  <c r="H172" i="29"/>
  <c r="H172" i="32" s="1"/>
  <c r="G172" i="29"/>
  <c r="G172" i="32" s="1"/>
  <c r="F172" i="29"/>
  <c r="F172" i="32" s="1"/>
  <c r="E172" i="29"/>
  <c r="E172" i="32" s="1"/>
  <c r="D172" i="29"/>
  <c r="K171" i="29"/>
  <c r="K171" i="32" s="1"/>
  <c r="J171" i="29"/>
  <c r="J171" i="32" s="1"/>
  <c r="I171" i="29"/>
  <c r="I171" i="32" s="1"/>
  <c r="H171" i="29"/>
  <c r="H171" i="32" s="1"/>
  <c r="G171" i="29"/>
  <c r="G171" i="32" s="1"/>
  <c r="F171" i="29"/>
  <c r="F171" i="32" s="1"/>
  <c r="E171" i="29"/>
  <c r="E171" i="32" s="1"/>
  <c r="D171" i="29"/>
  <c r="K170" i="29"/>
  <c r="K170" i="32" s="1"/>
  <c r="J170" i="29"/>
  <c r="J170" i="32" s="1"/>
  <c r="I170" i="29"/>
  <c r="I170" i="32" s="1"/>
  <c r="H170" i="29"/>
  <c r="H170" i="32" s="1"/>
  <c r="G170" i="29"/>
  <c r="G170" i="32" s="1"/>
  <c r="F170" i="29"/>
  <c r="F170" i="32" s="1"/>
  <c r="E170" i="29"/>
  <c r="E170" i="32" s="1"/>
  <c r="D170" i="29"/>
  <c r="K169" i="29"/>
  <c r="K169" i="32" s="1"/>
  <c r="J169" i="29"/>
  <c r="J169" i="32" s="1"/>
  <c r="I169" i="29"/>
  <c r="I169" i="32" s="1"/>
  <c r="H169" i="29"/>
  <c r="H169" i="32" s="1"/>
  <c r="G169" i="29"/>
  <c r="G169" i="32" s="1"/>
  <c r="F169" i="29"/>
  <c r="F169" i="32" s="1"/>
  <c r="E169" i="29"/>
  <c r="E169" i="32" s="1"/>
  <c r="D169" i="29"/>
  <c r="K168" i="29"/>
  <c r="K168" i="32" s="1"/>
  <c r="J168" i="29"/>
  <c r="J168" i="32" s="1"/>
  <c r="I168" i="29"/>
  <c r="I168" i="32" s="1"/>
  <c r="H168" i="29"/>
  <c r="H168" i="32" s="1"/>
  <c r="G168" i="29"/>
  <c r="G168" i="32" s="1"/>
  <c r="F168" i="29"/>
  <c r="F168" i="32" s="1"/>
  <c r="E168" i="29"/>
  <c r="E168" i="32" s="1"/>
  <c r="D168" i="29"/>
  <c r="K167" i="29"/>
  <c r="K167" i="32" s="1"/>
  <c r="J167" i="29"/>
  <c r="J167" i="32" s="1"/>
  <c r="I167" i="29"/>
  <c r="I167" i="32" s="1"/>
  <c r="H167" i="29"/>
  <c r="H167" i="32" s="1"/>
  <c r="G167" i="29"/>
  <c r="G167" i="32" s="1"/>
  <c r="F167" i="29"/>
  <c r="F167" i="32" s="1"/>
  <c r="E167" i="29"/>
  <c r="E167" i="32" s="1"/>
  <c r="D167" i="29"/>
  <c r="K166" i="29"/>
  <c r="K166" i="32" s="1"/>
  <c r="J166" i="29"/>
  <c r="J166" i="32" s="1"/>
  <c r="I166" i="29"/>
  <c r="I166" i="32" s="1"/>
  <c r="H166" i="29"/>
  <c r="H166" i="32" s="1"/>
  <c r="G166" i="29"/>
  <c r="G166" i="32" s="1"/>
  <c r="F166" i="29"/>
  <c r="F166" i="32" s="1"/>
  <c r="E166" i="29"/>
  <c r="E166" i="32" s="1"/>
  <c r="D166" i="29"/>
  <c r="K163" i="29"/>
  <c r="K163" i="32" s="1"/>
  <c r="J163" i="29"/>
  <c r="J163" i="32" s="1"/>
  <c r="I163" i="29"/>
  <c r="I163" i="32" s="1"/>
  <c r="H163" i="29"/>
  <c r="H163" i="32" s="1"/>
  <c r="G163" i="29"/>
  <c r="G163" i="32" s="1"/>
  <c r="F163" i="29"/>
  <c r="F163" i="32" s="1"/>
  <c r="E163" i="29"/>
  <c r="E163" i="32" s="1"/>
  <c r="D163" i="29"/>
  <c r="K162" i="29"/>
  <c r="K162" i="32" s="1"/>
  <c r="J162" i="29"/>
  <c r="J162" i="32" s="1"/>
  <c r="I162" i="29"/>
  <c r="I162" i="32" s="1"/>
  <c r="H162" i="29"/>
  <c r="H162" i="32" s="1"/>
  <c r="G162" i="29"/>
  <c r="G162" i="32" s="1"/>
  <c r="F162" i="29"/>
  <c r="F162" i="32" s="1"/>
  <c r="E162" i="29"/>
  <c r="E162" i="32" s="1"/>
  <c r="D162" i="29"/>
  <c r="K161" i="29"/>
  <c r="K161" i="32" s="1"/>
  <c r="J161" i="29"/>
  <c r="J161" i="32" s="1"/>
  <c r="I161" i="29"/>
  <c r="I161" i="32" s="1"/>
  <c r="H161" i="29"/>
  <c r="H161" i="32" s="1"/>
  <c r="G161" i="29"/>
  <c r="G161" i="32" s="1"/>
  <c r="F161" i="29"/>
  <c r="F161" i="32" s="1"/>
  <c r="E161" i="29"/>
  <c r="E161" i="32" s="1"/>
  <c r="D161" i="29"/>
  <c r="K160" i="29"/>
  <c r="K160" i="32" s="1"/>
  <c r="J160" i="29"/>
  <c r="J160" i="32" s="1"/>
  <c r="I160" i="29"/>
  <c r="I160" i="32" s="1"/>
  <c r="H160" i="29"/>
  <c r="H160" i="32" s="1"/>
  <c r="G160" i="29"/>
  <c r="G160" i="32" s="1"/>
  <c r="F160" i="29"/>
  <c r="F160" i="32" s="1"/>
  <c r="E160" i="29"/>
  <c r="E160" i="32" s="1"/>
  <c r="D160" i="29"/>
  <c r="K159" i="29"/>
  <c r="K159" i="32" s="1"/>
  <c r="J159" i="29"/>
  <c r="J159" i="32" s="1"/>
  <c r="I159" i="29"/>
  <c r="I159" i="32" s="1"/>
  <c r="H159" i="29"/>
  <c r="H159" i="32" s="1"/>
  <c r="G159" i="29"/>
  <c r="G159" i="32" s="1"/>
  <c r="F159" i="29"/>
  <c r="F159" i="32" s="1"/>
  <c r="E159" i="29"/>
  <c r="E159" i="32" s="1"/>
  <c r="D159" i="29"/>
  <c r="K158" i="29"/>
  <c r="K158" i="32" s="1"/>
  <c r="J158" i="29"/>
  <c r="J158" i="32" s="1"/>
  <c r="I158" i="29"/>
  <c r="I158" i="32" s="1"/>
  <c r="H158" i="29"/>
  <c r="H158" i="32" s="1"/>
  <c r="G158" i="29"/>
  <c r="G158" i="32" s="1"/>
  <c r="F158" i="29"/>
  <c r="F158" i="32" s="1"/>
  <c r="E158" i="29"/>
  <c r="E158" i="32" s="1"/>
  <c r="D158" i="29"/>
  <c r="K157" i="29"/>
  <c r="K157" i="32" s="1"/>
  <c r="J157" i="29"/>
  <c r="J157" i="32" s="1"/>
  <c r="I157" i="29"/>
  <c r="I157" i="32" s="1"/>
  <c r="H157" i="29"/>
  <c r="H157" i="32" s="1"/>
  <c r="G157" i="29"/>
  <c r="G157" i="32" s="1"/>
  <c r="F157" i="29"/>
  <c r="F157" i="32" s="1"/>
  <c r="E157" i="29"/>
  <c r="E157" i="32" s="1"/>
  <c r="D157" i="29"/>
  <c r="K156" i="29"/>
  <c r="K156" i="32" s="1"/>
  <c r="J156" i="29"/>
  <c r="J156" i="32" s="1"/>
  <c r="I156" i="29"/>
  <c r="I156" i="32" s="1"/>
  <c r="H156" i="29"/>
  <c r="H156" i="32" s="1"/>
  <c r="G156" i="29"/>
  <c r="G156" i="32" s="1"/>
  <c r="F156" i="29"/>
  <c r="F156" i="32" s="1"/>
  <c r="E156" i="29"/>
  <c r="E156" i="32" s="1"/>
  <c r="D156" i="29"/>
  <c r="K155" i="29"/>
  <c r="K155" i="32" s="1"/>
  <c r="J155" i="29"/>
  <c r="J155" i="32" s="1"/>
  <c r="I155" i="29"/>
  <c r="I155" i="32" s="1"/>
  <c r="H155" i="29"/>
  <c r="H155" i="32" s="1"/>
  <c r="G155" i="29"/>
  <c r="G155" i="32" s="1"/>
  <c r="F155" i="29"/>
  <c r="F155" i="32" s="1"/>
  <c r="E155" i="29"/>
  <c r="E155" i="32" s="1"/>
  <c r="D155" i="29"/>
  <c r="K152" i="29"/>
  <c r="K152" i="32" s="1"/>
  <c r="J152" i="29"/>
  <c r="J152" i="32" s="1"/>
  <c r="I152" i="29"/>
  <c r="I152" i="32" s="1"/>
  <c r="H152" i="29"/>
  <c r="H152" i="32" s="1"/>
  <c r="G152" i="29"/>
  <c r="G152" i="32" s="1"/>
  <c r="F152" i="29"/>
  <c r="F152" i="32" s="1"/>
  <c r="E152" i="29"/>
  <c r="E152" i="32" s="1"/>
  <c r="D152" i="29"/>
  <c r="K151" i="29"/>
  <c r="K151" i="32" s="1"/>
  <c r="J151" i="29"/>
  <c r="J151" i="32" s="1"/>
  <c r="I151" i="29"/>
  <c r="I151" i="32" s="1"/>
  <c r="H151" i="29"/>
  <c r="H151" i="32" s="1"/>
  <c r="G151" i="29"/>
  <c r="G151" i="32" s="1"/>
  <c r="F151" i="29"/>
  <c r="F151" i="32" s="1"/>
  <c r="E151" i="29"/>
  <c r="E151" i="32" s="1"/>
  <c r="D151" i="29"/>
  <c r="K150" i="29"/>
  <c r="K150" i="32" s="1"/>
  <c r="J150" i="29"/>
  <c r="J150" i="32" s="1"/>
  <c r="I150" i="29"/>
  <c r="I150" i="32" s="1"/>
  <c r="H150" i="29"/>
  <c r="H150" i="32" s="1"/>
  <c r="G150" i="29"/>
  <c r="G150" i="32" s="1"/>
  <c r="F150" i="29"/>
  <c r="F150" i="32" s="1"/>
  <c r="E150" i="29"/>
  <c r="E150" i="32" s="1"/>
  <c r="D150" i="29"/>
  <c r="K149" i="29"/>
  <c r="K149" i="32" s="1"/>
  <c r="J149" i="29"/>
  <c r="J149" i="32" s="1"/>
  <c r="I149" i="29"/>
  <c r="I149" i="32" s="1"/>
  <c r="H149" i="29"/>
  <c r="H149" i="32" s="1"/>
  <c r="G149" i="29"/>
  <c r="G149" i="32" s="1"/>
  <c r="F149" i="29"/>
  <c r="F149" i="32" s="1"/>
  <c r="E149" i="29"/>
  <c r="E149" i="32" s="1"/>
  <c r="D149" i="29"/>
  <c r="K148" i="29"/>
  <c r="K148" i="32" s="1"/>
  <c r="J148" i="29"/>
  <c r="J148" i="32" s="1"/>
  <c r="I148" i="29"/>
  <c r="I148" i="32" s="1"/>
  <c r="H148" i="29"/>
  <c r="H148" i="32" s="1"/>
  <c r="G148" i="29"/>
  <c r="G148" i="32" s="1"/>
  <c r="F148" i="29"/>
  <c r="F148" i="32" s="1"/>
  <c r="E148" i="29"/>
  <c r="E148" i="32" s="1"/>
  <c r="D148" i="29"/>
  <c r="K147" i="29"/>
  <c r="K147" i="32" s="1"/>
  <c r="J147" i="29"/>
  <c r="J147" i="32" s="1"/>
  <c r="I147" i="29"/>
  <c r="I147" i="32" s="1"/>
  <c r="H147" i="29"/>
  <c r="H147" i="32" s="1"/>
  <c r="G147" i="29"/>
  <c r="G147" i="32" s="1"/>
  <c r="F147" i="29"/>
  <c r="F147" i="32" s="1"/>
  <c r="E147" i="29"/>
  <c r="E147" i="32" s="1"/>
  <c r="D147" i="29"/>
  <c r="K146" i="29"/>
  <c r="K146" i="32" s="1"/>
  <c r="J146" i="29"/>
  <c r="J146" i="32" s="1"/>
  <c r="I146" i="29"/>
  <c r="I146" i="32" s="1"/>
  <c r="H146" i="29"/>
  <c r="H146" i="32" s="1"/>
  <c r="G146" i="29"/>
  <c r="G146" i="32" s="1"/>
  <c r="F146" i="29"/>
  <c r="F146" i="32" s="1"/>
  <c r="E146" i="29"/>
  <c r="E146" i="32" s="1"/>
  <c r="D146" i="29"/>
  <c r="K145" i="29"/>
  <c r="K145" i="32" s="1"/>
  <c r="J145" i="29"/>
  <c r="J145" i="32" s="1"/>
  <c r="I145" i="29"/>
  <c r="I145" i="32" s="1"/>
  <c r="H145" i="29"/>
  <c r="H145" i="32" s="1"/>
  <c r="G145" i="29"/>
  <c r="G145" i="32" s="1"/>
  <c r="F145" i="29"/>
  <c r="F145" i="32" s="1"/>
  <c r="E145" i="29"/>
  <c r="E145" i="32" s="1"/>
  <c r="D145" i="29"/>
  <c r="K144" i="29"/>
  <c r="K144" i="32" s="1"/>
  <c r="J144" i="29"/>
  <c r="J144" i="32" s="1"/>
  <c r="I144" i="29"/>
  <c r="I144" i="32" s="1"/>
  <c r="H144" i="29"/>
  <c r="H144" i="32" s="1"/>
  <c r="G144" i="29"/>
  <c r="G144" i="32" s="1"/>
  <c r="F144" i="29"/>
  <c r="F144" i="32" s="1"/>
  <c r="E144" i="29"/>
  <c r="E144" i="32" s="1"/>
  <c r="D144" i="29"/>
  <c r="K141" i="29"/>
  <c r="K141" i="32" s="1"/>
  <c r="J141" i="29"/>
  <c r="J141" i="32" s="1"/>
  <c r="I141" i="29"/>
  <c r="I141" i="32" s="1"/>
  <c r="H141" i="29"/>
  <c r="H141" i="32" s="1"/>
  <c r="G141" i="29"/>
  <c r="G141" i="32" s="1"/>
  <c r="F141" i="29"/>
  <c r="F141" i="32" s="1"/>
  <c r="E141" i="29"/>
  <c r="E141" i="32" s="1"/>
  <c r="D141" i="29"/>
  <c r="K140" i="29"/>
  <c r="K140" i="32" s="1"/>
  <c r="J140" i="29"/>
  <c r="J140" i="32" s="1"/>
  <c r="I140" i="29"/>
  <c r="I140" i="32" s="1"/>
  <c r="H140" i="29"/>
  <c r="H140" i="32" s="1"/>
  <c r="G140" i="29"/>
  <c r="G140" i="32" s="1"/>
  <c r="F140" i="29"/>
  <c r="F140" i="32" s="1"/>
  <c r="E140" i="29"/>
  <c r="E140" i="32" s="1"/>
  <c r="D140" i="29"/>
  <c r="K139" i="29"/>
  <c r="K139" i="32" s="1"/>
  <c r="J139" i="29"/>
  <c r="J139" i="32" s="1"/>
  <c r="I139" i="29"/>
  <c r="I139" i="32" s="1"/>
  <c r="H139" i="29"/>
  <c r="H139" i="32" s="1"/>
  <c r="G139" i="29"/>
  <c r="G139" i="32" s="1"/>
  <c r="F139" i="29"/>
  <c r="F139" i="32" s="1"/>
  <c r="E139" i="29"/>
  <c r="E139" i="32" s="1"/>
  <c r="D139" i="29"/>
  <c r="K138" i="29"/>
  <c r="K138" i="32" s="1"/>
  <c r="J138" i="29"/>
  <c r="J138" i="32" s="1"/>
  <c r="I138" i="29"/>
  <c r="I138" i="32" s="1"/>
  <c r="H138" i="29"/>
  <c r="H138" i="32" s="1"/>
  <c r="G138" i="29"/>
  <c r="G138" i="32" s="1"/>
  <c r="F138" i="29"/>
  <c r="F138" i="32" s="1"/>
  <c r="E138" i="29"/>
  <c r="E138" i="32" s="1"/>
  <c r="D138" i="29"/>
  <c r="K137" i="29"/>
  <c r="K137" i="32" s="1"/>
  <c r="J137" i="29"/>
  <c r="J137" i="32" s="1"/>
  <c r="I137" i="29"/>
  <c r="I137" i="32" s="1"/>
  <c r="H137" i="29"/>
  <c r="H137" i="32" s="1"/>
  <c r="G137" i="29"/>
  <c r="G137" i="32" s="1"/>
  <c r="F137" i="29"/>
  <c r="F137" i="32" s="1"/>
  <c r="E137" i="29"/>
  <c r="E137" i="32" s="1"/>
  <c r="D137" i="29"/>
  <c r="K136" i="29"/>
  <c r="K136" i="32" s="1"/>
  <c r="J136" i="29"/>
  <c r="J136" i="32" s="1"/>
  <c r="I136" i="29"/>
  <c r="I136" i="32" s="1"/>
  <c r="H136" i="29"/>
  <c r="H136" i="32" s="1"/>
  <c r="G136" i="29"/>
  <c r="G136" i="32" s="1"/>
  <c r="F136" i="29"/>
  <c r="F136" i="32" s="1"/>
  <c r="E136" i="29"/>
  <c r="E136" i="32" s="1"/>
  <c r="D136" i="29"/>
  <c r="K135" i="29"/>
  <c r="K135" i="32" s="1"/>
  <c r="J135" i="29"/>
  <c r="J135" i="32" s="1"/>
  <c r="I135" i="29"/>
  <c r="I135" i="32" s="1"/>
  <c r="H135" i="29"/>
  <c r="H135" i="32" s="1"/>
  <c r="G135" i="29"/>
  <c r="G135" i="32" s="1"/>
  <c r="F135" i="29"/>
  <c r="F135" i="32" s="1"/>
  <c r="E135" i="29"/>
  <c r="E135" i="32" s="1"/>
  <c r="D135" i="29"/>
  <c r="K134" i="29"/>
  <c r="K134" i="32" s="1"/>
  <c r="J134" i="29"/>
  <c r="J134" i="32" s="1"/>
  <c r="I134" i="29"/>
  <c r="I134" i="32" s="1"/>
  <c r="H134" i="29"/>
  <c r="H134" i="32" s="1"/>
  <c r="G134" i="29"/>
  <c r="G134" i="32" s="1"/>
  <c r="F134" i="29"/>
  <c r="F134" i="32" s="1"/>
  <c r="E134" i="29"/>
  <c r="E134" i="32" s="1"/>
  <c r="D134" i="29"/>
  <c r="K133" i="29"/>
  <c r="K133" i="32" s="1"/>
  <c r="J133" i="29"/>
  <c r="J133" i="32" s="1"/>
  <c r="I133" i="29"/>
  <c r="I133" i="32" s="1"/>
  <c r="H133" i="29"/>
  <c r="H133" i="32" s="1"/>
  <c r="G133" i="29"/>
  <c r="G133" i="32" s="1"/>
  <c r="F133" i="29"/>
  <c r="F133" i="32" s="1"/>
  <c r="E133" i="29"/>
  <c r="E133" i="32" s="1"/>
  <c r="D133" i="29"/>
  <c r="K130" i="29"/>
  <c r="K130" i="32" s="1"/>
  <c r="J130" i="29"/>
  <c r="J130" i="32" s="1"/>
  <c r="I130" i="29"/>
  <c r="I130" i="32" s="1"/>
  <c r="H130" i="29"/>
  <c r="H130" i="32" s="1"/>
  <c r="G130" i="29"/>
  <c r="G130" i="32" s="1"/>
  <c r="F130" i="29"/>
  <c r="F130" i="32" s="1"/>
  <c r="E130" i="29"/>
  <c r="E130" i="32" s="1"/>
  <c r="D130" i="29"/>
  <c r="K129" i="29"/>
  <c r="K129" i="32" s="1"/>
  <c r="J129" i="29"/>
  <c r="J129" i="32" s="1"/>
  <c r="I129" i="29"/>
  <c r="I129" i="32" s="1"/>
  <c r="H129" i="29"/>
  <c r="H129" i="32" s="1"/>
  <c r="G129" i="29"/>
  <c r="G129" i="32" s="1"/>
  <c r="F129" i="29"/>
  <c r="F129" i="32" s="1"/>
  <c r="E129" i="29"/>
  <c r="E129" i="32" s="1"/>
  <c r="D129" i="29"/>
  <c r="K128" i="29"/>
  <c r="K128" i="32" s="1"/>
  <c r="J128" i="29"/>
  <c r="J128" i="32" s="1"/>
  <c r="I128" i="29"/>
  <c r="I128" i="32" s="1"/>
  <c r="H128" i="29"/>
  <c r="H128" i="32" s="1"/>
  <c r="G128" i="29"/>
  <c r="G128" i="32" s="1"/>
  <c r="F128" i="29"/>
  <c r="F128" i="32" s="1"/>
  <c r="E128" i="29"/>
  <c r="E128" i="32" s="1"/>
  <c r="D128" i="29"/>
  <c r="K127" i="29"/>
  <c r="K127" i="32" s="1"/>
  <c r="J127" i="29"/>
  <c r="J127" i="32" s="1"/>
  <c r="I127" i="29"/>
  <c r="I127" i="32" s="1"/>
  <c r="H127" i="29"/>
  <c r="H127" i="32" s="1"/>
  <c r="G127" i="29"/>
  <c r="G127" i="32" s="1"/>
  <c r="F127" i="29"/>
  <c r="F127" i="32" s="1"/>
  <c r="E127" i="29"/>
  <c r="E127" i="32" s="1"/>
  <c r="D127" i="29"/>
  <c r="K126" i="29"/>
  <c r="K126" i="32" s="1"/>
  <c r="J126" i="29"/>
  <c r="J126" i="32" s="1"/>
  <c r="I126" i="29"/>
  <c r="I126" i="32" s="1"/>
  <c r="H126" i="29"/>
  <c r="H126" i="32" s="1"/>
  <c r="G126" i="29"/>
  <c r="G126" i="32" s="1"/>
  <c r="F126" i="29"/>
  <c r="F126" i="32" s="1"/>
  <c r="E126" i="29"/>
  <c r="E126" i="32" s="1"/>
  <c r="D126" i="29"/>
  <c r="K125" i="29"/>
  <c r="K125" i="32" s="1"/>
  <c r="J125" i="29"/>
  <c r="J125" i="32" s="1"/>
  <c r="I125" i="29"/>
  <c r="I125" i="32" s="1"/>
  <c r="H125" i="29"/>
  <c r="H125" i="32" s="1"/>
  <c r="G125" i="29"/>
  <c r="G125" i="32" s="1"/>
  <c r="F125" i="29"/>
  <c r="F125" i="32" s="1"/>
  <c r="E125" i="29"/>
  <c r="E125" i="32" s="1"/>
  <c r="D125" i="29"/>
  <c r="K124" i="29"/>
  <c r="K124" i="32" s="1"/>
  <c r="J124" i="29"/>
  <c r="J124" i="32" s="1"/>
  <c r="I124" i="29"/>
  <c r="I124" i="32" s="1"/>
  <c r="H124" i="29"/>
  <c r="H124" i="32" s="1"/>
  <c r="G124" i="29"/>
  <c r="G124" i="32" s="1"/>
  <c r="F124" i="29"/>
  <c r="F124" i="32" s="1"/>
  <c r="E124" i="29"/>
  <c r="E124" i="32" s="1"/>
  <c r="D124" i="29"/>
  <c r="K123" i="29"/>
  <c r="K123" i="32" s="1"/>
  <c r="J123" i="29"/>
  <c r="J123" i="32" s="1"/>
  <c r="I123" i="29"/>
  <c r="I123" i="32" s="1"/>
  <c r="H123" i="29"/>
  <c r="H123" i="32" s="1"/>
  <c r="G123" i="29"/>
  <c r="G123" i="32" s="1"/>
  <c r="F123" i="29"/>
  <c r="F123" i="32" s="1"/>
  <c r="E123" i="29"/>
  <c r="E123" i="32" s="1"/>
  <c r="D123" i="29"/>
  <c r="K122" i="29"/>
  <c r="K122" i="32" s="1"/>
  <c r="J122" i="29"/>
  <c r="J122" i="32" s="1"/>
  <c r="I122" i="29"/>
  <c r="I122" i="32" s="1"/>
  <c r="H122" i="29"/>
  <c r="H122" i="32" s="1"/>
  <c r="G122" i="29"/>
  <c r="G122" i="32" s="1"/>
  <c r="F122" i="29"/>
  <c r="F122" i="32" s="1"/>
  <c r="E122" i="29"/>
  <c r="E122" i="32" s="1"/>
  <c r="D122" i="29"/>
  <c r="K121" i="29"/>
  <c r="K121" i="32" s="1"/>
  <c r="J121" i="29"/>
  <c r="J121" i="32" s="1"/>
  <c r="I121" i="29"/>
  <c r="I121" i="32" s="1"/>
  <c r="H121" i="29"/>
  <c r="H121" i="32" s="1"/>
  <c r="G121" i="29"/>
  <c r="G121" i="32" s="1"/>
  <c r="F121" i="29"/>
  <c r="F121" i="32" s="1"/>
  <c r="E121" i="29"/>
  <c r="E121" i="32" s="1"/>
  <c r="D121" i="29"/>
  <c r="K119" i="29"/>
  <c r="K119" i="32" s="1"/>
  <c r="J119" i="29"/>
  <c r="J119" i="32" s="1"/>
  <c r="I119" i="29"/>
  <c r="I119" i="32" s="1"/>
  <c r="H119" i="29"/>
  <c r="H119" i="32" s="1"/>
  <c r="G119" i="29"/>
  <c r="G119" i="32" s="1"/>
  <c r="F119" i="29"/>
  <c r="F119" i="32" s="1"/>
  <c r="E119" i="29"/>
  <c r="E119" i="32" s="1"/>
  <c r="D119" i="29"/>
  <c r="K118" i="29"/>
  <c r="K118" i="32" s="1"/>
  <c r="J118" i="29"/>
  <c r="J118" i="32" s="1"/>
  <c r="I118" i="29"/>
  <c r="I118" i="32" s="1"/>
  <c r="H118" i="29"/>
  <c r="H118" i="32" s="1"/>
  <c r="G118" i="29"/>
  <c r="G118" i="32" s="1"/>
  <c r="F118" i="29"/>
  <c r="F118" i="32" s="1"/>
  <c r="E118" i="29"/>
  <c r="E118" i="32" s="1"/>
  <c r="D118" i="29"/>
  <c r="K117" i="29"/>
  <c r="K117" i="32" s="1"/>
  <c r="J117" i="29"/>
  <c r="J117" i="32" s="1"/>
  <c r="I117" i="29"/>
  <c r="I117" i="32" s="1"/>
  <c r="H117" i="29"/>
  <c r="H117" i="32" s="1"/>
  <c r="G117" i="29"/>
  <c r="G117" i="32" s="1"/>
  <c r="F117" i="29"/>
  <c r="F117" i="32" s="1"/>
  <c r="E117" i="29"/>
  <c r="E117" i="32" s="1"/>
  <c r="D117" i="29"/>
  <c r="K116" i="29"/>
  <c r="K116" i="32" s="1"/>
  <c r="J116" i="29"/>
  <c r="J116" i="32" s="1"/>
  <c r="I116" i="29"/>
  <c r="I116" i="32" s="1"/>
  <c r="H116" i="29"/>
  <c r="H116" i="32" s="1"/>
  <c r="G116" i="29"/>
  <c r="G116" i="32" s="1"/>
  <c r="F116" i="29"/>
  <c r="F116" i="32" s="1"/>
  <c r="E116" i="29"/>
  <c r="E116" i="32" s="1"/>
  <c r="D116" i="29"/>
  <c r="K115" i="29"/>
  <c r="K115" i="32" s="1"/>
  <c r="J115" i="29"/>
  <c r="J115" i="32" s="1"/>
  <c r="I115" i="29"/>
  <c r="I115" i="32" s="1"/>
  <c r="H115" i="29"/>
  <c r="H115" i="32" s="1"/>
  <c r="G115" i="29"/>
  <c r="G115" i="32" s="1"/>
  <c r="F115" i="29"/>
  <c r="F115" i="32" s="1"/>
  <c r="E115" i="29"/>
  <c r="E115" i="32" s="1"/>
  <c r="D115" i="29"/>
  <c r="K114" i="29"/>
  <c r="K114" i="32" s="1"/>
  <c r="J114" i="29"/>
  <c r="J114" i="32" s="1"/>
  <c r="I114" i="29"/>
  <c r="I114" i="32" s="1"/>
  <c r="H114" i="29"/>
  <c r="H114" i="32" s="1"/>
  <c r="G114" i="29"/>
  <c r="G114" i="32" s="1"/>
  <c r="F114" i="29"/>
  <c r="F114" i="32" s="1"/>
  <c r="E114" i="29"/>
  <c r="E114" i="32" s="1"/>
  <c r="D114" i="29"/>
  <c r="K113" i="29"/>
  <c r="K113" i="32" s="1"/>
  <c r="J113" i="29"/>
  <c r="J113" i="32" s="1"/>
  <c r="I113" i="29"/>
  <c r="I113" i="32" s="1"/>
  <c r="H113" i="29"/>
  <c r="H113" i="32" s="1"/>
  <c r="G113" i="29"/>
  <c r="G113" i="32" s="1"/>
  <c r="F113" i="29"/>
  <c r="F113" i="32" s="1"/>
  <c r="E113" i="29"/>
  <c r="E113" i="32" s="1"/>
  <c r="D113" i="29"/>
  <c r="K112" i="29"/>
  <c r="K112" i="32" s="1"/>
  <c r="J112" i="29"/>
  <c r="J112" i="32" s="1"/>
  <c r="I112" i="29"/>
  <c r="I112" i="32" s="1"/>
  <c r="H112" i="29"/>
  <c r="H112" i="32" s="1"/>
  <c r="G112" i="29"/>
  <c r="G112" i="32" s="1"/>
  <c r="F112" i="29"/>
  <c r="F112" i="32" s="1"/>
  <c r="E112" i="29"/>
  <c r="E112" i="32" s="1"/>
  <c r="D112" i="29"/>
  <c r="K111" i="29"/>
  <c r="K111" i="32" s="1"/>
  <c r="J111" i="29"/>
  <c r="J111" i="32" s="1"/>
  <c r="I111" i="29"/>
  <c r="I111" i="32" s="1"/>
  <c r="H111" i="29"/>
  <c r="H111" i="32" s="1"/>
  <c r="G111" i="29"/>
  <c r="G111" i="32" s="1"/>
  <c r="F111" i="29"/>
  <c r="F111" i="32" s="1"/>
  <c r="E111" i="29"/>
  <c r="E111" i="32" s="1"/>
  <c r="D111" i="29"/>
  <c r="K108" i="29"/>
  <c r="K108" i="32" s="1"/>
  <c r="J108" i="29"/>
  <c r="J108" i="32" s="1"/>
  <c r="I108" i="29"/>
  <c r="I108" i="32" s="1"/>
  <c r="H108" i="29"/>
  <c r="H108" i="32" s="1"/>
  <c r="G108" i="29"/>
  <c r="G108" i="32" s="1"/>
  <c r="F108" i="29"/>
  <c r="F108" i="32" s="1"/>
  <c r="E108" i="29"/>
  <c r="E108" i="32" s="1"/>
  <c r="D108" i="29"/>
  <c r="K107" i="29"/>
  <c r="K107" i="32" s="1"/>
  <c r="J107" i="29"/>
  <c r="J107" i="32" s="1"/>
  <c r="I107" i="29"/>
  <c r="I107" i="32" s="1"/>
  <c r="H107" i="29"/>
  <c r="H107" i="32" s="1"/>
  <c r="G107" i="29"/>
  <c r="G107" i="32" s="1"/>
  <c r="F107" i="29"/>
  <c r="F107" i="32" s="1"/>
  <c r="E107" i="29"/>
  <c r="E107" i="32" s="1"/>
  <c r="D107" i="29"/>
  <c r="K106" i="29"/>
  <c r="K106" i="32" s="1"/>
  <c r="J106" i="29"/>
  <c r="J106" i="32" s="1"/>
  <c r="I106" i="29"/>
  <c r="I106" i="32" s="1"/>
  <c r="H106" i="29"/>
  <c r="H106" i="32" s="1"/>
  <c r="G106" i="29"/>
  <c r="G106" i="32" s="1"/>
  <c r="F106" i="29"/>
  <c r="F106" i="32" s="1"/>
  <c r="E106" i="29"/>
  <c r="E106" i="32" s="1"/>
  <c r="D106" i="29"/>
  <c r="K105" i="29"/>
  <c r="K105" i="32" s="1"/>
  <c r="J105" i="29"/>
  <c r="J105" i="32" s="1"/>
  <c r="I105" i="29"/>
  <c r="I105" i="32" s="1"/>
  <c r="H105" i="29"/>
  <c r="H105" i="32" s="1"/>
  <c r="G105" i="29"/>
  <c r="G105" i="32" s="1"/>
  <c r="F105" i="29"/>
  <c r="F105" i="32" s="1"/>
  <c r="E105" i="29"/>
  <c r="E105" i="32" s="1"/>
  <c r="D105" i="29"/>
  <c r="K104" i="29"/>
  <c r="K104" i="32" s="1"/>
  <c r="J104" i="29"/>
  <c r="J104" i="32" s="1"/>
  <c r="I104" i="29"/>
  <c r="I104" i="32" s="1"/>
  <c r="H104" i="29"/>
  <c r="H104" i="32" s="1"/>
  <c r="G104" i="29"/>
  <c r="G104" i="32" s="1"/>
  <c r="F104" i="29"/>
  <c r="F104" i="32" s="1"/>
  <c r="E104" i="29"/>
  <c r="E104" i="32" s="1"/>
  <c r="D104" i="29"/>
  <c r="K103" i="29"/>
  <c r="K103" i="32" s="1"/>
  <c r="J103" i="29"/>
  <c r="J103" i="32" s="1"/>
  <c r="I103" i="29"/>
  <c r="I103" i="32" s="1"/>
  <c r="H103" i="29"/>
  <c r="H103" i="32" s="1"/>
  <c r="G103" i="29"/>
  <c r="G103" i="32" s="1"/>
  <c r="F103" i="29"/>
  <c r="F103" i="32" s="1"/>
  <c r="E103" i="29"/>
  <c r="E103" i="32" s="1"/>
  <c r="D103" i="29"/>
  <c r="K102" i="29"/>
  <c r="K102" i="32" s="1"/>
  <c r="J102" i="29"/>
  <c r="J102" i="32" s="1"/>
  <c r="I102" i="29"/>
  <c r="I102" i="32" s="1"/>
  <c r="H102" i="29"/>
  <c r="H102" i="32" s="1"/>
  <c r="G102" i="29"/>
  <c r="G102" i="32" s="1"/>
  <c r="F102" i="29"/>
  <c r="F102" i="32" s="1"/>
  <c r="E102" i="29"/>
  <c r="E102" i="32" s="1"/>
  <c r="D102" i="29"/>
  <c r="K101" i="29"/>
  <c r="K101" i="32" s="1"/>
  <c r="J101" i="29"/>
  <c r="J101" i="32" s="1"/>
  <c r="I101" i="29"/>
  <c r="I101" i="32" s="1"/>
  <c r="H101" i="29"/>
  <c r="H101" i="32" s="1"/>
  <c r="G101" i="29"/>
  <c r="G101" i="32" s="1"/>
  <c r="F101" i="29"/>
  <c r="F101" i="32" s="1"/>
  <c r="E101" i="29"/>
  <c r="E101" i="32" s="1"/>
  <c r="D101" i="29"/>
  <c r="K100" i="29"/>
  <c r="K100" i="32" s="1"/>
  <c r="J100" i="29"/>
  <c r="J100" i="32" s="1"/>
  <c r="I100" i="29"/>
  <c r="I100" i="32" s="1"/>
  <c r="H100" i="29"/>
  <c r="H100" i="32" s="1"/>
  <c r="G100" i="29"/>
  <c r="G100" i="32" s="1"/>
  <c r="F100" i="29"/>
  <c r="F100" i="32" s="1"/>
  <c r="E100" i="29"/>
  <c r="E100" i="32" s="1"/>
  <c r="D100" i="29"/>
  <c r="K98" i="29"/>
  <c r="K98" i="32" s="1"/>
  <c r="J98" i="29"/>
  <c r="J98" i="32" s="1"/>
  <c r="I98" i="29"/>
  <c r="I98" i="32" s="1"/>
  <c r="H98" i="29"/>
  <c r="H98" i="32" s="1"/>
  <c r="G98" i="29"/>
  <c r="G98" i="32" s="1"/>
  <c r="F98" i="29"/>
  <c r="F98" i="32" s="1"/>
  <c r="E98" i="29"/>
  <c r="E98" i="32" s="1"/>
  <c r="D98" i="29"/>
  <c r="K97" i="29"/>
  <c r="K97" i="32" s="1"/>
  <c r="J97" i="29"/>
  <c r="J97" i="32" s="1"/>
  <c r="I97" i="29"/>
  <c r="I97" i="32" s="1"/>
  <c r="H97" i="29"/>
  <c r="H97" i="32" s="1"/>
  <c r="G97" i="29"/>
  <c r="G97" i="32" s="1"/>
  <c r="F97" i="29"/>
  <c r="F97" i="32" s="1"/>
  <c r="E97" i="29"/>
  <c r="E97" i="32" s="1"/>
  <c r="D97" i="29"/>
  <c r="K96" i="29"/>
  <c r="K96" i="32" s="1"/>
  <c r="J96" i="29"/>
  <c r="J96" i="32" s="1"/>
  <c r="I96" i="29"/>
  <c r="I96" i="32" s="1"/>
  <c r="H96" i="29"/>
  <c r="H96" i="32" s="1"/>
  <c r="G96" i="29"/>
  <c r="F96" i="29"/>
  <c r="F96" i="32" s="1"/>
  <c r="E96" i="29"/>
  <c r="E96" i="32" s="1"/>
  <c r="D96" i="29"/>
  <c r="K95" i="29"/>
  <c r="K95" i="32" s="1"/>
  <c r="J95" i="29"/>
  <c r="J95" i="32" s="1"/>
  <c r="I95" i="29"/>
  <c r="I95" i="32" s="1"/>
  <c r="H95" i="29"/>
  <c r="H95" i="32" s="1"/>
  <c r="G95" i="29"/>
  <c r="G95" i="32" s="1"/>
  <c r="F95" i="29"/>
  <c r="F95" i="32" s="1"/>
  <c r="E95" i="29"/>
  <c r="E95" i="32" s="1"/>
  <c r="D95" i="29"/>
  <c r="K94" i="29"/>
  <c r="K94" i="32" s="1"/>
  <c r="J94" i="29"/>
  <c r="J94" i="32" s="1"/>
  <c r="I94" i="29"/>
  <c r="I94" i="32" s="1"/>
  <c r="H94" i="29"/>
  <c r="H94" i="32" s="1"/>
  <c r="G94" i="29"/>
  <c r="G94" i="32" s="1"/>
  <c r="F94" i="29"/>
  <c r="F94" i="32" s="1"/>
  <c r="E94" i="29"/>
  <c r="E94" i="32" s="1"/>
  <c r="D94" i="29"/>
  <c r="K93" i="29"/>
  <c r="K93" i="32" s="1"/>
  <c r="J93" i="29"/>
  <c r="J93" i="32" s="1"/>
  <c r="I93" i="29"/>
  <c r="I93" i="32" s="1"/>
  <c r="H93" i="29"/>
  <c r="H93" i="32" s="1"/>
  <c r="G93" i="29"/>
  <c r="G93" i="32" s="1"/>
  <c r="F93" i="29"/>
  <c r="F93" i="32" s="1"/>
  <c r="E93" i="29"/>
  <c r="E93" i="32" s="1"/>
  <c r="D93" i="29"/>
  <c r="K92" i="29"/>
  <c r="K92" i="32" s="1"/>
  <c r="J92" i="29"/>
  <c r="J92" i="32" s="1"/>
  <c r="I92" i="29"/>
  <c r="I92" i="32" s="1"/>
  <c r="H92" i="29"/>
  <c r="H92" i="32" s="1"/>
  <c r="G92" i="29"/>
  <c r="G92" i="32" s="1"/>
  <c r="F92" i="29"/>
  <c r="F92" i="32" s="1"/>
  <c r="E92" i="29"/>
  <c r="E92" i="32" s="1"/>
  <c r="D92" i="29"/>
  <c r="K91" i="29"/>
  <c r="K91" i="32" s="1"/>
  <c r="J91" i="29"/>
  <c r="J91" i="32" s="1"/>
  <c r="I91" i="29"/>
  <c r="I91" i="32" s="1"/>
  <c r="H91" i="29"/>
  <c r="H91" i="32" s="1"/>
  <c r="G91" i="29"/>
  <c r="G91" i="32" s="1"/>
  <c r="F91" i="29"/>
  <c r="F91" i="32" s="1"/>
  <c r="E91" i="29"/>
  <c r="E91" i="32" s="1"/>
  <c r="D91" i="29"/>
  <c r="K90" i="29"/>
  <c r="K90" i="32" s="1"/>
  <c r="J90" i="29"/>
  <c r="J90" i="32" s="1"/>
  <c r="I90" i="29"/>
  <c r="I90" i="32" s="1"/>
  <c r="H90" i="29"/>
  <c r="H90" i="32" s="1"/>
  <c r="G90" i="29"/>
  <c r="G90" i="32" s="1"/>
  <c r="F90" i="29"/>
  <c r="F90" i="32" s="1"/>
  <c r="E90" i="29"/>
  <c r="E90" i="32" s="1"/>
  <c r="D90" i="29"/>
  <c r="K89" i="29"/>
  <c r="K89" i="32" s="1"/>
  <c r="J89" i="29"/>
  <c r="J89" i="32" s="1"/>
  <c r="I89" i="29"/>
  <c r="I89" i="32" s="1"/>
  <c r="H89" i="29"/>
  <c r="H89" i="32" s="1"/>
  <c r="G89" i="29"/>
  <c r="G89" i="32" s="1"/>
  <c r="F89" i="29"/>
  <c r="F89" i="32" s="1"/>
  <c r="E89" i="29"/>
  <c r="E89" i="32" s="1"/>
  <c r="D89" i="29"/>
  <c r="K86" i="29"/>
  <c r="K86" i="32" s="1"/>
  <c r="J86" i="29"/>
  <c r="J86" i="32" s="1"/>
  <c r="I86" i="29"/>
  <c r="I86" i="32" s="1"/>
  <c r="H86" i="29"/>
  <c r="H86" i="32" s="1"/>
  <c r="G86" i="29"/>
  <c r="F86" i="29"/>
  <c r="F86" i="32" s="1"/>
  <c r="E86" i="29"/>
  <c r="E86" i="32" s="1"/>
  <c r="D86" i="29"/>
  <c r="K85" i="29"/>
  <c r="K85" i="32" s="1"/>
  <c r="J85" i="29"/>
  <c r="J85" i="32" s="1"/>
  <c r="I85" i="29"/>
  <c r="I85" i="32" s="1"/>
  <c r="H85" i="29"/>
  <c r="H85" i="32" s="1"/>
  <c r="G85" i="29"/>
  <c r="G85" i="32" s="1"/>
  <c r="F85" i="29"/>
  <c r="F85" i="32" s="1"/>
  <c r="E85" i="29"/>
  <c r="E85" i="32" s="1"/>
  <c r="D85" i="29"/>
  <c r="K84" i="29"/>
  <c r="K84" i="32" s="1"/>
  <c r="J84" i="29"/>
  <c r="J84" i="32" s="1"/>
  <c r="I84" i="29"/>
  <c r="I84" i="32" s="1"/>
  <c r="H84" i="29"/>
  <c r="H84" i="32" s="1"/>
  <c r="G84" i="29"/>
  <c r="G84" i="32" s="1"/>
  <c r="F84" i="29"/>
  <c r="F84" i="32" s="1"/>
  <c r="E84" i="29"/>
  <c r="E84" i="32" s="1"/>
  <c r="D84" i="29"/>
  <c r="K83" i="29"/>
  <c r="K83" i="32" s="1"/>
  <c r="J83" i="29"/>
  <c r="J83" i="32" s="1"/>
  <c r="I83" i="29"/>
  <c r="I83" i="32" s="1"/>
  <c r="H83" i="29"/>
  <c r="H83" i="32" s="1"/>
  <c r="G83" i="29"/>
  <c r="G83" i="32" s="1"/>
  <c r="F83" i="29"/>
  <c r="F83" i="32" s="1"/>
  <c r="E83" i="29"/>
  <c r="E83" i="32" s="1"/>
  <c r="D83" i="29"/>
  <c r="K82" i="29"/>
  <c r="K82" i="32" s="1"/>
  <c r="J82" i="29"/>
  <c r="J82" i="32" s="1"/>
  <c r="I82" i="29"/>
  <c r="I82" i="32" s="1"/>
  <c r="H82" i="29"/>
  <c r="H82" i="32" s="1"/>
  <c r="G82" i="29"/>
  <c r="G82" i="32" s="1"/>
  <c r="F82" i="29"/>
  <c r="F82" i="32" s="1"/>
  <c r="E82" i="29"/>
  <c r="E82" i="32" s="1"/>
  <c r="D82" i="29"/>
  <c r="K81" i="29"/>
  <c r="K81" i="32" s="1"/>
  <c r="J81" i="29"/>
  <c r="J81" i="32" s="1"/>
  <c r="I81" i="29"/>
  <c r="I81" i="32" s="1"/>
  <c r="H81" i="29"/>
  <c r="H81" i="32" s="1"/>
  <c r="G81" i="29"/>
  <c r="G81" i="32" s="1"/>
  <c r="F81" i="29"/>
  <c r="F81" i="32" s="1"/>
  <c r="E81" i="29"/>
  <c r="E81" i="32" s="1"/>
  <c r="D81" i="29"/>
  <c r="K80" i="29"/>
  <c r="K80" i="32" s="1"/>
  <c r="J80" i="29"/>
  <c r="J80" i="32" s="1"/>
  <c r="I80" i="29"/>
  <c r="I80" i="32" s="1"/>
  <c r="H80" i="29"/>
  <c r="H80" i="32" s="1"/>
  <c r="G80" i="29"/>
  <c r="G80" i="32" s="1"/>
  <c r="F80" i="29"/>
  <c r="F80" i="32" s="1"/>
  <c r="E80" i="29"/>
  <c r="E80" i="32" s="1"/>
  <c r="D80" i="29"/>
  <c r="K79" i="29"/>
  <c r="K79" i="32" s="1"/>
  <c r="J79" i="29"/>
  <c r="J79" i="32" s="1"/>
  <c r="I79" i="29"/>
  <c r="I79" i="32" s="1"/>
  <c r="H79" i="29"/>
  <c r="H79" i="32" s="1"/>
  <c r="G79" i="29"/>
  <c r="G79" i="32" s="1"/>
  <c r="F79" i="29"/>
  <c r="F79" i="32" s="1"/>
  <c r="E79" i="29"/>
  <c r="E79" i="32" s="1"/>
  <c r="D79" i="29"/>
  <c r="K78" i="29"/>
  <c r="K78" i="32" s="1"/>
  <c r="J78" i="29"/>
  <c r="J78" i="32" s="1"/>
  <c r="I78" i="29"/>
  <c r="I78" i="32" s="1"/>
  <c r="H78" i="29"/>
  <c r="H78" i="32" s="1"/>
  <c r="G78" i="29"/>
  <c r="F78" i="29"/>
  <c r="F78" i="32" s="1"/>
  <c r="E78" i="29"/>
  <c r="E78" i="32" s="1"/>
  <c r="D78" i="29"/>
  <c r="K75" i="29"/>
  <c r="K75" i="32" s="1"/>
  <c r="J75" i="29"/>
  <c r="J75" i="32" s="1"/>
  <c r="I75" i="29"/>
  <c r="I75" i="32" s="1"/>
  <c r="H75" i="29"/>
  <c r="H75" i="32" s="1"/>
  <c r="G75" i="29"/>
  <c r="G75" i="32" s="1"/>
  <c r="F75" i="29"/>
  <c r="F75" i="32" s="1"/>
  <c r="E75" i="29"/>
  <c r="E75" i="32" s="1"/>
  <c r="D75" i="29"/>
  <c r="K74" i="29"/>
  <c r="K74" i="32" s="1"/>
  <c r="J74" i="29"/>
  <c r="J74" i="32" s="1"/>
  <c r="I74" i="29"/>
  <c r="I74" i="32" s="1"/>
  <c r="H74" i="29"/>
  <c r="H74" i="32" s="1"/>
  <c r="G74" i="29"/>
  <c r="G74" i="32" s="1"/>
  <c r="F74" i="29"/>
  <c r="F74" i="32" s="1"/>
  <c r="E74" i="29"/>
  <c r="E74" i="32" s="1"/>
  <c r="D74" i="29"/>
  <c r="K73" i="29"/>
  <c r="K73" i="32" s="1"/>
  <c r="J73" i="29"/>
  <c r="J73" i="32" s="1"/>
  <c r="I73" i="29"/>
  <c r="I73" i="32" s="1"/>
  <c r="H73" i="29"/>
  <c r="H73" i="32" s="1"/>
  <c r="G73" i="29"/>
  <c r="G73" i="32" s="1"/>
  <c r="F73" i="29"/>
  <c r="F73" i="32" s="1"/>
  <c r="E73" i="29"/>
  <c r="E73" i="32" s="1"/>
  <c r="D73" i="29"/>
  <c r="K72" i="29"/>
  <c r="K72" i="32" s="1"/>
  <c r="J72" i="29"/>
  <c r="J72" i="32" s="1"/>
  <c r="I72" i="29"/>
  <c r="I72" i="32" s="1"/>
  <c r="H72" i="29"/>
  <c r="H72" i="32" s="1"/>
  <c r="G72" i="29"/>
  <c r="G72" i="32" s="1"/>
  <c r="F72" i="29"/>
  <c r="F72" i="32" s="1"/>
  <c r="E72" i="29"/>
  <c r="E72" i="32" s="1"/>
  <c r="D72" i="29"/>
  <c r="K71" i="29"/>
  <c r="K71" i="32" s="1"/>
  <c r="J71" i="29"/>
  <c r="J71" i="32" s="1"/>
  <c r="I71" i="29"/>
  <c r="I71" i="32" s="1"/>
  <c r="H71" i="29"/>
  <c r="H71" i="32" s="1"/>
  <c r="G71" i="29"/>
  <c r="G71" i="32" s="1"/>
  <c r="F71" i="29"/>
  <c r="F71" i="32" s="1"/>
  <c r="E71" i="29"/>
  <c r="E71" i="32" s="1"/>
  <c r="D71" i="29"/>
  <c r="K70" i="29"/>
  <c r="K70" i="32" s="1"/>
  <c r="J70" i="29"/>
  <c r="J70" i="32" s="1"/>
  <c r="I70" i="29"/>
  <c r="I70" i="32" s="1"/>
  <c r="H70" i="29"/>
  <c r="H70" i="32" s="1"/>
  <c r="G70" i="29"/>
  <c r="G70" i="32" s="1"/>
  <c r="F70" i="29"/>
  <c r="F70" i="32" s="1"/>
  <c r="E70" i="29"/>
  <c r="E70" i="32" s="1"/>
  <c r="D70" i="29"/>
  <c r="K69" i="29"/>
  <c r="K69" i="32" s="1"/>
  <c r="J69" i="29"/>
  <c r="J69" i="32" s="1"/>
  <c r="I69" i="29"/>
  <c r="I69" i="32" s="1"/>
  <c r="H69" i="29"/>
  <c r="H69" i="32" s="1"/>
  <c r="G69" i="29"/>
  <c r="G69" i="32" s="1"/>
  <c r="F69" i="29"/>
  <c r="F69" i="32" s="1"/>
  <c r="E69" i="29"/>
  <c r="E69" i="32" s="1"/>
  <c r="D69" i="29"/>
  <c r="K68" i="29"/>
  <c r="K68" i="32" s="1"/>
  <c r="J68" i="29"/>
  <c r="J68" i="32" s="1"/>
  <c r="I68" i="29"/>
  <c r="I68" i="32" s="1"/>
  <c r="H68" i="29"/>
  <c r="H68" i="32" s="1"/>
  <c r="G68" i="29"/>
  <c r="F68" i="29"/>
  <c r="F68" i="32" s="1"/>
  <c r="E68" i="29"/>
  <c r="E68" i="32" s="1"/>
  <c r="D68" i="29"/>
  <c r="K67" i="29"/>
  <c r="K67" i="32" s="1"/>
  <c r="J67" i="29"/>
  <c r="J67" i="32" s="1"/>
  <c r="I67" i="29"/>
  <c r="I67" i="32" s="1"/>
  <c r="H67" i="29"/>
  <c r="H67" i="32" s="1"/>
  <c r="G67" i="29"/>
  <c r="G67" i="32" s="1"/>
  <c r="F67" i="29"/>
  <c r="F67" i="32" s="1"/>
  <c r="E67" i="29"/>
  <c r="E67" i="32" s="1"/>
  <c r="D67" i="29"/>
  <c r="K64" i="29"/>
  <c r="K64" i="32" s="1"/>
  <c r="J64" i="29"/>
  <c r="J64" i="32" s="1"/>
  <c r="I64" i="29"/>
  <c r="I64" i="32" s="1"/>
  <c r="H64" i="29"/>
  <c r="H64" i="32" s="1"/>
  <c r="G64" i="29"/>
  <c r="G64" i="32" s="1"/>
  <c r="F64" i="29"/>
  <c r="F64" i="32" s="1"/>
  <c r="E64" i="29"/>
  <c r="E64" i="32" s="1"/>
  <c r="D64" i="29"/>
  <c r="K63" i="29"/>
  <c r="K63" i="32" s="1"/>
  <c r="J63" i="29"/>
  <c r="J63" i="32" s="1"/>
  <c r="I63" i="29"/>
  <c r="I63" i="32" s="1"/>
  <c r="H63" i="29"/>
  <c r="H63" i="32" s="1"/>
  <c r="G63" i="29"/>
  <c r="G63" i="32" s="1"/>
  <c r="F63" i="29"/>
  <c r="F63" i="32" s="1"/>
  <c r="E63" i="29"/>
  <c r="E63" i="32" s="1"/>
  <c r="D63" i="29"/>
  <c r="K62" i="29"/>
  <c r="K62" i="32" s="1"/>
  <c r="J62" i="29"/>
  <c r="J62" i="32" s="1"/>
  <c r="I62" i="29"/>
  <c r="I62" i="32" s="1"/>
  <c r="H62" i="29"/>
  <c r="H62" i="32" s="1"/>
  <c r="G62" i="29"/>
  <c r="G62" i="32" s="1"/>
  <c r="F62" i="29"/>
  <c r="F62" i="32" s="1"/>
  <c r="E62" i="29"/>
  <c r="E62" i="32" s="1"/>
  <c r="D62" i="29"/>
  <c r="K61" i="29"/>
  <c r="K61" i="32" s="1"/>
  <c r="J61" i="29"/>
  <c r="J61" i="32" s="1"/>
  <c r="I61" i="29"/>
  <c r="I61" i="32" s="1"/>
  <c r="H61" i="29"/>
  <c r="H61" i="32" s="1"/>
  <c r="G61" i="29"/>
  <c r="G61" i="32" s="1"/>
  <c r="F61" i="29"/>
  <c r="F61" i="32" s="1"/>
  <c r="E61" i="29"/>
  <c r="E61" i="32" s="1"/>
  <c r="D61" i="29"/>
  <c r="K60" i="29"/>
  <c r="K60" i="32" s="1"/>
  <c r="J60" i="29"/>
  <c r="J60" i="32" s="1"/>
  <c r="I60" i="29"/>
  <c r="I60" i="32" s="1"/>
  <c r="H60" i="29"/>
  <c r="H60" i="32" s="1"/>
  <c r="G60" i="29"/>
  <c r="G60" i="32" s="1"/>
  <c r="F60" i="29"/>
  <c r="F60" i="32" s="1"/>
  <c r="E60" i="29"/>
  <c r="E60" i="32" s="1"/>
  <c r="D60" i="29"/>
  <c r="K59" i="29"/>
  <c r="K59" i="32" s="1"/>
  <c r="J59" i="29"/>
  <c r="J59" i="32" s="1"/>
  <c r="I59" i="29"/>
  <c r="I59" i="32" s="1"/>
  <c r="H59" i="29"/>
  <c r="H59" i="32" s="1"/>
  <c r="G59" i="29"/>
  <c r="F59" i="29"/>
  <c r="F59" i="32" s="1"/>
  <c r="E59" i="29"/>
  <c r="E59" i="32" s="1"/>
  <c r="D59" i="29"/>
  <c r="K58" i="29"/>
  <c r="K58" i="32" s="1"/>
  <c r="J58" i="29"/>
  <c r="J58" i="32" s="1"/>
  <c r="I58" i="29"/>
  <c r="I58" i="32" s="1"/>
  <c r="H58" i="29"/>
  <c r="H58" i="32" s="1"/>
  <c r="G58" i="29"/>
  <c r="G58" i="32" s="1"/>
  <c r="F58" i="29"/>
  <c r="F58" i="32" s="1"/>
  <c r="E58" i="29"/>
  <c r="E58" i="32" s="1"/>
  <c r="D58" i="29"/>
  <c r="K57" i="29"/>
  <c r="K57" i="32" s="1"/>
  <c r="J57" i="29"/>
  <c r="J57" i="32" s="1"/>
  <c r="I57" i="29"/>
  <c r="I57" i="32" s="1"/>
  <c r="H57" i="29"/>
  <c r="H57" i="32" s="1"/>
  <c r="G57" i="29"/>
  <c r="G57" i="32" s="1"/>
  <c r="F57" i="29"/>
  <c r="F57" i="32" s="1"/>
  <c r="E57" i="29"/>
  <c r="E57" i="32" s="1"/>
  <c r="D57" i="29"/>
  <c r="K56" i="29"/>
  <c r="K56" i="32" s="1"/>
  <c r="J56" i="29"/>
  <c r="J56" i="32" s="1"/>
  <c r="I56" i="29"/>
  <c r="I56" i="32" s="1"/>
  <c r="H56" i="29"/>
  <c r="H56" i="32" s="1"/>
  <c r="G56" i="29"/>
  <c r="G56" i="32" s="1"/>
  <c r="F56" i="29"/>
  <c r="F56" i="32" s="1"/>
  <c r="E56" i="29"/>
  <c r="E56" i="32" s="1"/>
  <c r="D56" i="29"/>
  <c r="K53" i="29"/>
  <c r="K53" i="32" s="1"/>
  <c r="J53" i="29"/>
  <c r="J53" i="32" s="1"/>
  <c r="I53" i="29"/>
  <c r="I53" i="32" s="1"/>
  <c r="H53" i="29"/>
  <c r="H53" i="32" s="1"/>
  <c r="G53" i="29"/>
  <c r="G53" i="32" s="1"/>
  <c r="F53" i="29"/>
  <c r="F53" i="32" s="1"/>
  <c r="E53" i="29"/>
  <c r="E53" i="32" s="1"/>
  <c r="D53" i="29"/>
  <c r="K52" i="29"/>
  <c r="K52" i="32" s="1"/>
  <c r="J52" i="29"/>
  <c r="J52" i="32" s="1"/>
  <c r="I52" i="29"/>
  <c r="I52" i="32" s="1"/>
  <c r="H52" i="29"/>
  <c r="H52" i="32" s="1"/>
  <c r="G52" i="29"/>
  <c r="G52" i="32" s="1"/>
  <c r="F52" i="29"/>
  <c r="F52" i="32" s="1"/>
  <c r="E52" i="29"/>
  <c r="E52" i="32" s="1"/>
  <c r="D52" i="29"/>
  <c r="K51" i="29"/>
  <c r="K51" i="32" s="1"/>
  <c r="J51" i="29"/>
  <c r="J51" i="32" s="1"/>
  <c r="I51" i="29"/>
  <c r="I51" i="32" s="1"/>
  <c r="H51" i="29"/>
  <c r="H51" i="32" s="1"/>
  <c r="G51" i="29"/>
  <c r="G51" i="32" s="1"/>
  <c r="F51" i="29"/>
  <c r="F51" i="32" s="1"/>
  <c r="E51" i="29"/>
  <c r="E51" i="32" s="1"/>
  <c r="D51" i="29"/>
  <c r="K50" i="29"/>
  <c r="K50" i="32" s="1"/>
  <c r="J50" i="29"/>
  <c r="J50" i="32" s="1"/>
  <c r="I50" i="29"/>
  <c r="I50" i="32" s="1"/>
  <c r="H50" i="29"/>
  <c r="H50" i="32" s="1"/>
  <c r="G50" i="29"/>
  <c r="G50" i="32" s="1"/>
  <c r="F50" i="29"/>
  <c r="F50" i="32" s="1"/>
  <c r="E50" i="29"/>
  <c r="E50" i="32" s="1"/>
  <c r="D50" i="29"/>
  <c r="K49" i="29"/>
  <c r="K49" i="32" s="1"/>
  <c r="J49" i="29"/>
  <c r="J49" i="32" s="1"/>
  <c r="I49" i="29"/>
  <c r="I49" i="32" s="1"/>
  <c r="H49" i="29"/>
  <c r="H49" i="32" s="1"/>
  <c r="G49" i="29"/>
  <c r="G49" i="32" s="1"/>
  <c r="F49" i="29"/>
  <c r="F49" i="32" s="1"/>
  <c r="E49" i="29"/>
  <c r="E49" i="32" s="1"/>
  <c r="D49" i="29"/>
  <c r="K48" i="29"/>
  <c r="K48" i="32" s="1"/>
  <c r="J48" i="29"/>
  <c r="J48" i="32" s="1"/>
  <c r="I48" i="29"/>
  <c r="I48" i="32" s="1"/>
  <c r="H48" i="29"/>
  <c r="H48" i="32" s="1"/>
  <c r="G48" i="29"/>
  <c r="G48" i="32" s="1"/>
  <c r="F48" i="29"/>
  <c r="F48" i="32" s="1"/>
  <c r="E48" i="29"/>
  <c r="E48" i="32" s="1"/>
  <c r="D48" i="29"/>
  <c r="K47" i="29"/>
  <c r="K47" i="32" s="1"/>
  <c r="J47" i="29"/>
  <c r="J47" i="32" s="1"/>
  <c r="I47" i="29"/>
  <c r="I47" i="32" s="1"/>
  <c r="H47" i="29"/>
  <c r="H47" i="32" s="1"/>
  <c r="G47" i="29"/>
  <c r="G47" i="32" s="1"/>
  <c r="F47" i="29"/>
  <c r="F47" i="32" s="1"/>
  <c r="E47" i="29"/>
  <c r="E47" i="32" s="1"/>
  <c r="D47" i="29"/>
  <c r="K46" i="29"/>
  <c r="K46" i="32" s="1"/>
  <c r="J46" i="29"/>
  <c r="J46" i="32" s="1"/>
  <c r="I46" i="29"/>
  <c r="I46" i="32" s="1"/>
  <c r="H46" i="29"/>
  <c r="H46" i="32" s="1"/>
  <c r="G46" i="29"/>
  <c r="G46" i="32" s="1"/>
  <c r="F46" i="29"/>
  <c r="F46" i="32" s="1"/>
  <c r="E46" i="29"/>
  <c r="E46" i="32" s="1"/>
  <c r="D46" i="29"/>
  <c r="K45" i="29"/>
  <c r="K45" i="32" s="1"/>
  <c r="J45" i="29"/>
  <c r="J45" i="32" s="1"/>
  <c r="I45" i="29"/>
  <c r="I45" i="32" s="1"/>
  <c r="H45" i="29"/>
  <c r="H45" i="32" s="1"/>
  <c r="G45" i="29"/>
  <c r="G45" i="32" s="1"/>
  <c r="F45" i="29"/>
  <c r="F45" i="32" s="1"/>
  <c r="E45" i="29"/>
  <c r="E45" i="32" s="1"/>
  <c r="D45" i="29"/>
  <c r="K42" i="29"/>
  <c r="K42" i="32" s="1"/>
  <c r="J42" i="29"/>
  <c r="J42" i="32" s="1"/>
  <c r="I42" i="29"/>
  <c r="I42" i="32" s="1"/>
  <c r="H42" i="29"/>
  <c r="H42" i="32" s="1"/>
  <c r="G42" i="29"/>
  <c r="G42" i="32" s="1"/>
  <c r="F42" i="29"/>
  <c r="F42" i="32" s="1"/>
  <c r="E42" i="29"/>
  <c r="E42" i="32" s="1"/>
  <c r="D42" i="29"/>
  <c r="K41" i="29"/>
  <c r="K41" i="32" s="1"/>
  <c r="J41" i="29"/>
  <c r="J41" i="32" s="1"/>
  <c r="I41" i="29"/>
  <c r="I41" i="32" s="1"/>
  <c r="H41" i="29"/>
  <c r="H41" i="32" s="1"/>
  <c r="G41" i="29"/>
  <c r="G41" i="32" s="1"/>
  <c r="F41" i="29"/>
  <c r="F41" i="32" s="1"/>
  <c r="E41" i="29"/>
  <c r="E41" i="32" s="1"/>
  <c r="D41" i="29"/>
  <c r="K40" i="29"/>
  <c r="K40" i="32" s="1"/>
  <c r="J40" i="29"/>
  <c r="J40" i="32" s="1"/>
  <c r="I40" i="29"/>
  <c r="I40" i="32" s="1"/>
  <c r="H40" i="29"/>
  <c r="H40" i="32" s="1"/>
  <c r="G40" i="29"/>
  <c r="G40" i="32" s="1"/>
  <c r="F40" i="29"/>
  <c r="F40" i="32" s="1"/>
  <c r="E40" i="29"/>
  <c r="E40" i="32" s="1"/>
  <c r="D40" i="29"/>
  <c r="K39" i="29"/>
  <c r="K39" i="32" s="1"/>
  <c r="J39" i="29"/>
  <c r="J39" i="32" s="1"/>
  <c r="I39" i="29"/>
  <c r="I39" i="32" s="1"/>
  <c r="H39" i="29"/>
  <c r="H39" i="32" s="1"/>
  <c r="G39" i="29"/>
  <c r="G39" i="32" s="1"/>
  <c r="F39" i="29"/>
  <c r="F39" i="32" s="1"/>
  <c r="E39" i="29"/>
  <c r="E39" i="32" s="1"/>
  <c r="D39" i="29"/>
  <c r="K38" i="29"/>
  <c r="K38" i="32" s="1"/>
  <c r="J38" i="29"/>
  <c r="J38" i="32" s="1"/>
  <c r="I38" i="29"/>
  <c r="I38" i="32" s="1"/>
  <c r="H38" i="29"/>
  <c r="H38" i="32" s="1"/>
  <c r="G38" i="29"/>
  <c r="G38" i="32" s="1"/>
  <c r="F38" i="29"/>
  <c r="F38" i="32" s="1"/>
  <c r="E38" i="29"/>
  <c r="E38" i="32" s="1"/>
  <c r="D38" i="29"/>
  <c r="K37" i="29"/>
  <c r="K37" i="32" s="1"/>
  <c r="J37" i="29"/>
  <c r="J37" i="32" s="1"/>
  <c r="I37" i="29"/>
  <c r="I37" i="32" s="1"/>
  <c r="H37" i="29"/>
  <c r="H37" i="32" s="1"/>
  <c r="G37" i="29"/>
  <c r="G37" i="32" s="1"/>
  <c r="F37" i="29"/>
  <c r="F37" i="32" s="1"/>
  <c r="E37" i="29"/>
  <c r="E37" i="32" s="1"/>
  <c r="D37" i="29"/>
  <c r="K36" i="29"/>
  <c r="K36" i="32" s="1"/>
  <c r="J36" i="29"/>
  <c r="J36" i="32" s="1"/>
  <c r="I36" i="29"/>
  <c r="I36" i="32" s="1"/>
  <c r="H36" i="29"/>
  <c r="H36" i="32" s="1"/>
  <c r="G36" i="29"/>
  <c r="G36" i="32" s="1"/>
  <c r="F36" i="29"/>
  <c r="F36" i="32" s="1"/>
  <c r="E36" i="29"/>
  <c r="E36" i="32" s="1"/>
  <c r="D36" i="29"/>
  <c r="K35" i="29"/>
  <c r="K35" i="32" s="1"/>
  <c r="J35" i="29"/>
  <c r="J35" i="32" s="1"/>
  <c r="I35" i="29"/>
  <c r="I35" i="32" s="1"/>
  <c r="H35" i="29"/>
  <c r="H35" i="32" s="1"/>
  <c r="G35" i="29"/>
  <c r="G35" i="32" s="1"/>
  <c r="F35" i="29"/>
  <c r="F35" i="32" s="1"/>
  <c r="E35" i="29"/>
  <c r="E35" i="32" s="1"/>
  <c r="D35" i="29"/>
  <c r="K34" i="29"/>
  <c r="K34" i="32" s="1"/>
  <c r="J34" i="29"/>
  <c r="J34" i="32" s="1"/>
  <c r="I34" i="29"/>
  <c r="I34" i="32" s="1"/>
  <c r="H34" i="29"/>
  <c r="H34" i="32" s="1"/>
  <c r="G34" i="29"/>
  <c r="G34" i="32" s="1"/>
  <c r="F34" i="29"/>
  <c r="F34" i="32" s="1"/>
  <c r="E34" i="29"/>
  <c r="E34" i="32" s="1"/>
  <c r="D34" i="29"/>
  <c r="K31" i="29"/>
  <c r="K31" i="32" s="1"/>
  <c r="J31" i="29"/>
  <c r="J31" i="32" s="1"/>
  <c r="I31" i="29"/>
  <c r="I31" i="32" s="1"/>
  <c r="H31" i="29"/>
  <c r="H31" i="32" s="1"/>
  <c r="G31" i="29"/>
  <c r="G31" i="32" s="1"/>
  <c r="F31" i="29"/>
  <c r="F31" i="32" s="1"/>
  <c r="E31" i="29"/>
  <c r="E31" i="32" s="1"/>
  <c r="D31" i="29"/>
  <c r="K30" i="29"/>
  <c r="K30" i="32" s="1"/>
  <c r="J30" i="29"/>
  <c r="J30" i="32" s="1"/>
  <c r="I30" i="29"/>
  <c r="I30" i="32" s="1"/>
  <c r="H30" i="29"/>
  <c r="H30" i="32" s="1"/>
  <c r="G30" i="29"/>
  <c r="G30" i="32" s="1"/>
  <c r="F30" i="29"/>
  <c r="F30" i="32" s="1"/>
  <c r="E30" i="29"/>
  <c r="E30" i="32" s="1"/>
  <c r="D30" i="29"/>
  <c r="K29" i="29"/>
  <c r="K29" i="32" s="1"/>
  <c r="J29" i="29"/>
  <c r="J29" i="32" s="1"/>
  <c r="I29" i="29"/>
  <c r="I29" i="32" s="1"/>
  <c r="H29" i="29"/>
  <c r="H29" i="32" s="1"/>
  <c r="G29" i="29"/>
  <c r="G29" i="32" s="1"/>
  <c r="F29" i="29"/>
  <c r="F29" i="32" s="1"/>
  <c r="E29" i="29"/>
  <c r="E29" i="32" s="1"/>
  <c r="D29" i="29"/>
  <c r="K28" i="29"/>
  <c r="K28" i="32" s="1"/>
  <c r="J28" i="29"/>
  <c r="J28" i="32" s="1"/>
  <c r="I28" i="29"/>
  <c r="I28" i="32" s="1"/>
  <c r="H28" i="29"/>
  <c r="H28" i="32" s="1"/>
  <c r="G28" i="29"/>
  <c r="G28" i="32" s="1"/>
  <c r="F28" i="29"/>
  <c r="F28" i="32" s="1"/>
  <c r="E28" i="29"/>
  <c r="E28" i="32" s="1"/>
  <c r="D28" i="29"/>
  <c r="K27" i="29"/>
  <c r="K27" i="32" s="1"/>
  <c r="J27" i="29"/>
  <c r="J27" i="32" s="1"/>
  <c r="I27" i="29"/>
  <c r="I27" i="32" s="1"/>
  <c r="H27" i="29"/>
  <c r="H27" i="32" s="1"/>
  <c r="G27" i="29"/>
  <c r="G27" i="32" s="1"/>
  <c r="F27" i="29"/>
  <c r="F27" i="32" s="1"/>
  <c r="E27" i="29"/>
  <c r="E27" i="32" s="1"/>
  <c r="D27" i="29"/>
  <c r="K26" i="29"/>
  <c r="K26" i="32" s="1"/>
  <c r="J26" i="29"/>
  <c r="J26" i="32" s="1"/>
  <c r="I26" i="29"/>
  <c r="I26" i="32" s="1"/>
  <c r="H26" i="29"/>
  <c r="H26" i="32" s="1"/>
  <c r="G26" i="29"/>
  <c r="G26" i="32" s="1"/>
  <c r="F26" i="29"/>
  <c r="F26" i="32" s="1"/>
  <c r="E26" i="29"/>
  <c r="E26" i="32" s="1"/>
  <c r="D26" i="29"/>
  <c r="K25" i="29"/>
  <c r="K25" i="32" s="1"/>
  <c r="J25" i="29"/>
  <c r="J25" i="32" s="1"/>
  <c r="I25" i="29"/>
  <c r="I25" i="32" s="1"/>
  <c r="H25" i="29"/>
  <c r="H25" i="32" s="1"/>
  <c r="G25" i="29"/>
  <c r="G25" i="32" s="1"/>
  <c r="F25" i="29"/>
  <c r="F25" i="32" s="1"/>
  <c r="E25" i="29"/>
  <c r="E25" i="32" s="1"/>
  <c r="D25" i="29"/>
  <c r="K24" i="29"/>
  <c r="K24" i="32" s="1"/>
  <c r="J24" i="29"/>
  <c r="J24" i="32" s="1"/>
  <c r="I24" i="29"/>
  <c r="I24" i="32" s="1"/>
  <c r="H24" i="29"/>
  <c r="H24" i="32" s="1"/>
  <c r="G24" i="29"/>
  <c r="G24" i="32" s="1"/>
  <c r="F24" i="29"/>
  <c r="F24" i="32" s="1"/>
  <c r="E24" i="29"/>
  <c r="E24" i="32" s="1"/>
  <c r="D24" i="29"/>
  <c r="K23" i="29"/>
  <c r="K23" i="32" s="1"/>
  <c r="J23" i="29"/>
  <c r="J23" i="32" s="1"/>
  <c r="I23" i="29"/>
  <c r="I23" i="32" s="1"/>
  <c r="H23" i="29"/>
  <c r="H23" i="32" s="1"/>
  <c r="G23" i="29"/>
  <c r="G23" i="32" s="1"/>
  <c r="F23" i="29"/>
  <c r="F23" i="32" s="1"/>
  <c r="E23" i="29"/>
  <c r="E23" i="32" s="1"/>
  <c r="D23" i="29"/>
  <c r="K20" i="29"/>
  <c r="K20" i="32" s="1"/>
  <c r="J20" i="29"/>
  <c r="J20" i="32" s="1"/>
  <c r="I20" i="29"/>
  <c r="I20" i="32" s="1"/>
  <c r="H20" i="29"/>
  <c r="H20" i="32" s="1"/>
  <c r="G20" i="29"/>
  <c r="G20" i="32" s="1"/>
  <c r="F20" i="29"/>
  <c r="F20" i="32" s="1"/>
  <c r="E20" i="29"/>
  <c r="E20" i="32" s="1"/>
  <c r="D20" i="29"/>
  <c r="K19" i="29"/>
  <c r="K19" i="32" s="1"/>
  <c r="J19" i="29"/>
  <c r="J19" i="32" s="1"/>
  <c r="I19" i="29"/>
  <c r="I19" i="32" s="1"/>
  <c r="H19" i="29"/>
  <c r="H19" i="32" s="1"/>
  <c r="G19" i="29"/>
  <c r="G19" i="32" s="1"/>
  <c r="F19" i="29"/>
  <c r="F19" i="32" s="1"/>
  <c r="E19" i="29"/>
  <c r="E19" i="32" s="1"/>
  <c r="D19" i="29"/>
  <c r="K18" i="29"/>
  <c r="K18" i="32" s="1"/>
  <c r="J18" i="29"/>
  <c r="J18" i="32" s="1"/>
  <c r="I18" i="29"/>
  <c r="I18" i="32" s="1"/>
  <c r="H18" i="29"/>
  <c r="H18" i="32" s="1"/>
  <c r="G18" i="29"/>
  <c r="G18" i="32" s="1"/>
  <c r="F18" i="29"/>
  <c r="F18" i="32" s="1"/>
  <c r="E18" i="29"/>
  <c r="E18" i="32" s="1"/>
  <c r="D18" i="29"/>
  <c r="K17" i="29"/>
  <c r="K17" i="32" s="1"/>
  <c r="J17" i="29"/>
  <c r="J17" i="32" s="1"/>
  <c r="I17" i="29"/>
  <c r="I17" i="32" s="1"/>
  <c r="H17" i="29"/>
  <c r="H17" i="32" s="1"/>
  <c r="G17" i="29"/>
  <c r="G17" i="32" s="1"/>
  <c r="F17" i="29"/>
  <c r="F17" i="32" s="1"/>
  <c r="E17" i="29"/>
  <c r="E17" i="32" s="1"/>
  <c r="D17" i="29"/>
  <c r="K16" i="29"/>
  <c r="K16" i="32" s="1"/>
  <c r="J16" i="29"/>
  <c r="J16" i="32" s="1"/>
  <c r="I16" i="29"/>
  <c r="I16" i="32" s="1"/>
  <c r="H16" i="29"/>
  <c r="H16" i="32" s="1"/>
  <c r="G16" i="29"/>
  <c r="G16" i="32" s="1"/>
  <c r="F16" i="29"/>
  <c r="F16" i="32" s="1"/>
  <c r="E16" i="29"/>
  <c r="E16" i="32" s="1"/>
  <c r="D16" i="29"/>
  <c r="K15" i="29"/>
  <c r="K15" i="32" s="1"/>
  <c r="J15" i="29"/>
  <c r="J15" i="32" s="1"/>
  <c r="I15" i="29"/>
  <c r="I15" i="32" s="1"/>
  <c r="H15" i="29"/>
  <c r="H15" i="32" s="1"/>
  <c r="G15" i="29"/>
  <c r="G15" i="32" s="1"/>
  <c r="F15" i="29"/>
  <c r="F15" i="32" s="1"/>
  <c r="E15" i="29"/>
  <c r="E15" i="32" s="1"/>
  <c r="D15" i="29"/>
  <c r="K14" i="29"/>
  <c r="K14" i="32" s="1"/>
  <c r="J14" i="29"/>
  <c r="J14" i="32" s="1"/>
  <c r="I14" i="29"/>
  <c r="I14" i="32" s="1"/>
  <c r="H14" i="29"/>
  <c r="H14" i="32" s="1"/>
  <c r="G14" i="29"/>
  <c r="G14" i="32" s="1"/>
  <c r="F14" i="29"/>
  <c r="F14" i="32" s="1"/>
  <c r="E14" i="29"/>
  <c r="E14" i="32" s="1"/>
  <c r="D14" i="29"/>
  <c r="K13" i="29"/>
  <c r="K13" i="32" s="1"/>
  <c r="J13" i="29"/>
  <c r="J13" i="32" s="1"/>
  <c r="I13" i="29"/>
  <c r="I13" i="32" s="1"/>
  <c r="H13" i="29"/>
  <c r="H13" i="32" s="1"/>
  <c r="G13" i="29"/>
  <c r="G13" i="32" s="1"/>
  <c r="F13" i="29"/>
  <c r="F13" i="32" s="1"/>
  <c r="E13" i="29"/>
  <c r="E13" i="32" s="1"/>
  <c r="D13" i="29"/>
  <c r="K12" i="29"/>
  <c r="K12" i="32" s="1"/>
  <c r="J12" i="29"/>
  <c r="J12" i="32" s="1"/>
  <c r="I12" i="29"/>
  <c r="I12" i="32" s="1"/>
  <c r="H12" i="29"/>
  <c r="H12" i="32" s="1"/>
  <c r="G12" i="29"/>
  <c r="G12" i="32" s="1"/>
  <c r="F12" i="29"/>
  <c r="F12" i="32" s="1"/>
  <c r="E12" i="29"/>
  <c r="E12" i="32" s="1"/>
  <c r="D12" i="29"/>
  <c r="K9" i="29"/>
  <c r="K9" i="32" s="1"/>
  <c r="J9" i="29"/>
  <c r="J9" i="32" s="1"/>
  <c r="I9" i="29"/>
  <c r="I9" i="32" s="1"/>
  <c r="H9" i="29"/>
  <c r="H9" i="32" s="1"/>
  <c r="G9" i="29"/>
  <c r="G9" i="32" s="1"/>
  <c r="F9" i="29"/>
  <c r="F9" i="32" s="1"/>
  <c r="E9" i="29"/>
  <c r="E9" i="32" s="1"/>
  <c r="D9" i="29"/>
  <c r="K8" i="29"/>
  <c r="K8" i="32" s="1"/>
  <c r="J8" i="29"/>
  <c r="J8" i="32" s="1"/>
  <c r="I8" i="29"/>
  <c r="I8" i="32" s="1"/>
  <c r="H8" i="29"/>
  <c r="H8" i="32" s="1"/>
  <c r="G8" i="29"/>
  <c r="G8" i="32" s="1"/>
  <c r="F8" i="29"/>
  <c r="E8" i="29"/>
  <c r="E8" i="32" s="1"/>
  <c r="D8" i="29"/>
  <c r="K7" i="29"/>
  <c r="K7" i="32" s="1"/>
  <c r="J7" i="29"/>
  <c r="J7" i="32" s="1"/>
  <c r="I7" i="29"/>
  <c r="I7" i="32" s="1"/>
  <c r="H7" i="29"/>
  <c r="H7" i="32" s="1"/>
  <c r="G7" i="29"/>
  <c r="G7" i="32" s="1"/>
  <c r="F7" i="29"/>
  <c r="F7" i="32" s="1"/>
  <c r="E7" i="29"/>
  <c r="E7" i="32" s="1"/>
  <c r="D7" i="29"/>
  <c r="K6" i="29"/>
  <c r="K6" i="32" s="1"/>
  <c r="J6" i="29"/>
  <c r="J6" i="32" s="1"/>
  <c r="I6" i="29"/>
  <c r="I6" i="32" s="1"/>
  <c r="H6" i="29"/>
  <c r="H6" i="32" s="1"/>
  <c r="G6" i="29"/>
  <c r="G6" i="32" s="1"/>
  <c r="F6" i="29"/>
  <c r="F6" i="32" s="1"/>
  <c r="E6" i="29"/>
  <c r="E6" i="32" s="1"/>
  <c r="D6" i="29"/>
  <c r="K5" i="29"/>
  <c r="K5" i="32" s="1"/>
  <c r="J5" i="29"/>
  <c r="J5" i="32" s="1"/>
  <c r="I5" i="29"/>
  <c r="I5" i="32" s="1"/>
  <c r="H5" i="29"/>
  <c r="H5" i="32" s="1"/>
  <c r="G5" i="29"/>
  <c r="G5" i="32" s="1"/>
  <c r="F5" i="29"/>
  <c r="F5" i="32" s="1"/>
  <c r="E5" i="29"/>
  <c r="E5" i="32" s="1"/>
  <c r="D5" i="29"/>
  <c r="K4" i="29"/>
  <c r="K4" i="32" s="1"/>
  <c r="J4" i="29"/>
  <c r="J4" i="32" s="1"/>
  <c r="I4" i="29"/>
  <c r="I4" i="32" s="1"/>
  <c r="H4" i="29"/>
  <c r="H4" i="32" s="1"/>
  <c r="G4" i="29"/>
  <c r="G4" i="32" s="1"/>
  <c r="F4" i="29"/>
  <c r="F4" i="32" s="1"/>
  <c r="E4" i="29"/>
  <c r="E4" i="32" s="1"/>
  <c r="D4" i="29"/>
  <c r="K3" i="29"/>
  <c r="K3" i="32" s="1"/>
  <c r="J3" i="29"/>
  <c r="J3" i="32" s="1"/>
  <c r="I3" i="29"/>
  <c r="I3" i="32" s="1"/>
  <c r="H3" i="29"/>
  <c r="H3" i="32" s="1"/>
  <c r="G3" i="29"/>
  <c r="G3" i="32" s="1"/>
  <c r="F3" i="29"/>
  <c r="F3" i="32" s="1"/>
  <c r="E3" i="29"/>
  <c r="E3" i="32" s="1"/>
  <c r="D3" i="29"/>
  <c r="K2" i="29"/>
  <c r="K2" i="32" s="1"/>
  <c r="J2" i="29"/>
  <c r="J2" i="32" s="1"/>
  <c r="I2" i="29"/>
  <c r="I2" i="32" s="1"/>
  <c r="H2" i="29"/>
  <c r="H2" i="32" s="1"/>
  <c r="G2" i="29"/>
  <c r="G2" i="32" s="1"/>
  <c r="F2" i="29"/>
  <c r="F2" i="32" s="1"/>
  <c r="E2" i="29"/>
  <c r="E2" i="32" s="1"/>
  <c r="D2" i="29"/>
  <c r="I325" i="17"/>
  <c r="F325" i="17"/>
  <c r="I324" i="17"/>
  <c r="F324" i="17"/>
  <c r="I323" i="17"/>
  <c r="F323" i="17"/>
  <c r="I322" i="17"/>
  <c r="F322" i="17"/>
  <c r="I321" i="17"/>
  <c r="F321" i="17"/>
  <c r="J320" i="17"/>
  <c r="I319" i="17"/>
  <c r="F319" i="17"/>
  <c r="I318" i="17"/>
  <c r="F318" i="17"/>
  <c r="J317" i="17"/>
  <c r="I317" i="17"/>
  <c r="H317" i="17"/>
  <c r="F317" i="17"/>
  <c r="L316" i="17"/>
  <c r="J316" i="17"/>
  <c r="I316" i="17"/>
  <c r="L315" i="17"/>
  <c r="J315" i="17"/>
  <c r="I315" i="17"/>
  <c r="I314" i="17"/>
  <c r="F314" i="17"/>
  <c r="L313" i="17"/>
  <c r="J313" i="17"/>
  <c r="I313" i="17"/>
  <c r="L312" i="17"/>
  <c r="J312" i="17"/>
  <c r="I312" i="17"/>
  <c r="L311" i="17"/>
  <c r="J311" i="17"/>
  <c r="I311" i="17"/>
  <c r="L310" i="17"/>
  <c r="J310" i="17"/>
  <c r="I310" i="17"/>
  <c r="L309" i="17"/>
  <c r="J309" i="17"/>
  <c r="I309" i="17"/>
  <c r="L308" i="17"/>
  <c r="J307" i="17"/>
  <c r="I307" i="17"/>
  <c r="L306" i="17"/>
  <c r="J306" i="17"/>
  <c r="I306" i="17"/>
  <c r="L305" i="17"/>
  <c r="J305" i="17"/>
  <c r="I305" i="17"/>
  <c r="H305" i="17"/>
  <c r="F305" i="17"/>
  <c r="L304" i="17"/>
  <c r="J304" i="17"/>
  <c r="I304" i="17"/>
  <c r="H304" i="17"/>
  <c r="L303" i="17"/>
  <c r="J303" i="17"/>
  <c r="I303" i="17"/>
  <c r="H303" i="17"/>
  <c r="L302" i="17"/>
  <c r="J302" i="17"/>
  <c r="I302" i="17"/>
  <c r="H181" i="17"/>
  <c r="G181" i="17"/>
  <c r="F181" i="17"/>
  <c r="H180" i="17"/>
  <c r="G180" i="17"/>
  <c r="F180" i="17"/>
  <c r="H179" i="17"/>
  <c r="G179" i="17"/>
  <c r="F179" i="17"/>
  <c r="H178" i="17"/>
  <c r="G178" i="17"/>
  <c r="F178" i="17"/>
  <c r="H177" i="17"/>
  <c r="G177" i="17"/>
  <c r="F177" i="17"/>
  <c r="L176" i="17"/>
  <c r="G176" i="17"/>
  <c r="F176" i="17"/>
  <c r="H175" i="17"/>
  <c r="G175" i="17"/>
  <c r="F175" i="17"/>
  <c r="H174" i="17"/>
  <c r="G174" i="17"/>
  <c r="F174" i="17"/>
  <c r="J173" i="17"/>
  <c r="H173" i="17"/>
  <c r="F173" i="17"/>
  <c r="L172" i="17"/>
  <c r="K172" i="17"/>
  <c r="J172" i="17"/>
  <c r="F172" i="17"/>
  <c r="L171" i="17"/>
  <c r="K171" i="17"/>
  <c r="J171" i="17"/>
  <c r="F171" i="17"/>
  <c r="H170" i="17"/>
  <c r="G170" i="17"/>
  <c r="F170" i="17"/>
  <c r="AA365" i="15"/>
  <c r="Z365" i="15"/>
  <c r="Y365" i="15"/>
  <c r="W365" i="15"/>
  <c r="V365" i="15"/>
  <c r="U365" i="15"/>
  <c r="T365" i="15"/>
  <c r="S365" i="15"/>
  <c r="L365" i="15"/>
  <c r="P365" i="15" s="1"/>
  <c r="K365" i="15"/>
  <c r="J365" i="15"/>
  <c r="R365" i="15" s="1"/>
  <c r="I365" i="15"/>
  <c r="Q365" i="15" s="1"/>
  <c r="H365" i="15"/>
  <c r="G365" i="15"/>
  <c r="O365" i="15" s="1"/>
  <c r="F365" i="15"/>
  <c r="N365" i="15" s="1"/>
  <c r="E365" i="15"/>
  <c r="M365" i="15" s="1"/>
  <c r="D365" i="15"/>
  <c r="AA364" i="15"/>
  <c r="T364" i="15"/>
  <c r="L364" i="15"/>
  <c r="K364" i="15"/>
  <c r="AA363" i="15"/>
  <c r="T363" i="15"/>
  <c r="R363" i="15"/>
  <c r="L363" i="15"/>
  <c r="K363" i="15"/>
  <c r="S363" i="15" s="1"/>
  <c r="J363" i="15"/>
  <c r="I363" i="15"/>
  <c r="Q363" i="15" s="1"/>
  <c r="E363" i="15"/>
  <c r="M363" i="15" s="1"/>
  <c r="D363" i="15"/>
  <c r="AA362" i="15"/>
  <c r="L362" i="15"/>
  <c r="K362" i="15"/>
  <c r="AA361" i="15"/>
  <c r="L361" i="15"/>
  <c r="K361" i="15"/>
  <c r="AA360" i="15"/>
  <c r="T360" i="15"/>
  <c r="L360" i="15"/>
  <c r="K360" i="15"/>
  <c r="AA359" i="15"/>
  <c r="T359" i="15"/>
  <c r="L359" i="15"/>
  <c r="K359" i="15"/>
  <c r="AA358" i="15"/>
  <c r="L358" i="15"/>
  <c r="K358" i="15"/>
  <c r="AA357" i="15"/>
  <c r="L357" i="15"/>
  <c r="K357" i="15"/>
  <c r="AA356" i="15"/>
  <c r="T356" i="15"/>
  <c r="L356" i="15"/>
  <c r="K356" i="15"/>
  <c r="AA355" i="15"/>
  <c r="T355" i="15"/>
  <c r="L355" i="15"/>
  <c r="K355" i="15"/>
  <c r="AA354" i="15"/>
  <c r="T354" i="15"/>
  <c r="L354" i="15"/>
  <c r="K354" i="15"/>
  <c r="AA353" i="15"/>
  <c r="T353" i="15"/>
  <c r="L353" i="15"/>
  <c r="K353" i="15"/>
  <c r="AA352" i="15"/>
  <c r="T352" i="15"/>
  <c r="L352" i="15"/>
  <c r="K352" i="15"/>
  <c r="AA351" i="15"/>
  <c r="Z351" i="15"/>
  <c r="Y351" i="15"/>
  <c r="W351" i="15"/>
  <c r="V351" i="15"/>
  <c r="U351" i="15"/>
  <c r="T351" i="15"/>
  <c r="S351" i="15"/>
  <c r="L351" i="15"/>
  <c r="P351" i="15" s="1"/>
  <c r="K351" i="15"/>
  <c r="J351" i="15"/>
  <c r="R351" i="15" s="1"/>
  <c r="I351" i="15"/>
  <c r="Q351" i="15" s="1"/>
  <c r="H351" i="15"/>
  <c r="G351" i="15"/>
  <c r="O351" i="15" s="1"/>
  <c r="F351" i="15"/>
  <c r="N351" i="15" s="1"/>
  <c r="E351" i="15"/>
  <c r="M351" i="15" s="1"/>
  <c r="D351" i="15"/>
  <c r="AA350" i="15"/>
  <c r="U350" i="15"/>
  <c r="T350" i="15"/>
  <c r="L350" i="15"/>
  <c r="P350" i="15" s="1"/>
  <c r="K350" i="15"/>
  <c r="S350" i="15" s="1"/>
  <c r="J350" i="15"/>
  <c r="R350" i="15" s="1"/>
  <c r="I350" i="15"/>
  <c r="Q350" i="15" s="1"/>
  <c r="H350" i="15"/>
  <c r="G350" i="15"/>
  <c r="O350" i="15" s="1"/>
  <c r="F350" i="15"/>
  <c r="N350" i="15" s="1"/>
  <c r="E350" i="15"/>
  <c r="M350" i="15" s="1"/>
  <c r="D350" i="15"/>
  <c r="AA349" i="15"/>
  <c r="L349" i="15"/>
  <c r="K349" i="15"/>
  <c r="AA348" i="15"/>
  <c r="L348" i="15"/>
  <c r="K348" i="15"/>
  <c r="AA347" i="15"/>
  <c r="T347" i="15"/>
  <c r="L347" i="15"/>
  <c r="K347" i="15"/>
  <c r="AA346" i="15"/>
  <c r="T346" i="15"/>
  <c r="L346" i="15"/>
  <c r="K346" i="15"/>
  <c r="AA345" i="15"/>
  <c r="L345" i="15"/>
  <c r="K345" i="15"/>
  <c r="AA344" i="15"/>
  <c r="L344" i="15"/>
  <c r="K344" i="15"/>
  <c r="AA343" i="15"/>
  <c r="T343" i="15"/>
  <c r="L343" i="15"/>
  <c r="K343" i="15"/>
  <c r="AA342" i="15"/>
  <c r="T342" i="15"/>
  <c r="L342" i="15"/>
  <c r="K342" i="15"/>
  <c r="AA341" i="15"/>
  <c r="T341" i="15"/>
  <c r="L341" i="15"/>
  <c r="K341" i="15"/>
  <c r="AA340" i="15"/>
  <c r="T340" i="15"/>
  <c r="L340" i="15"/>
  <c r="K340" i="15"/>
  <c r="AA339" i="15"/>
  <c r="T339" i="15"/>
  <c r="L339" i="15"/>
  <c r="K339" i="15"/>
  <c r="AA338" i="15"/>
  <c r="W338" i="15"/>
  <c r="T338" i="15"/>
  <c r="L338" i="15"/>
  <c r="K338" i="15"/>
  <c r="J338" i="15"/>
  <c r="I338" i="15"/>
  <c r="E338" i="15"/>
  <c r="D338" i="15"/>
  <c r="AA337" i="15"/>
  <c r="Y337" i="15"/>
  <c r="X337" i="15"/>
  <c r="W337" i="15"/>
  <c r="V337" i="15"/>
  <c r="U337" i="15"/>
  <c r="T337" i="15"/>
  <c r="S337" i="15"/>
  <c r="L337" i="15"/>
  <c r="K337" i="15"/>
  <c r="G337" i="15"/>
  <c r="O337" i="15" s="1"/>
  <c r="D337" i="15"/>
  <c r="AA336" i="15"/>
  <c r="L336" i="15"/>
  <c r="K336" i="15"/>
  <c r="AA335" i="15"/>
  <c r="L335" i="15"/>
  <c r="K335" i="15"/>
  <c r="AA334" i="15"/>
  <c r="T334" i="15"/>
  <c r="L334" i="15"/>
  <c r="K334" i="15"/>
  <c r="AA333" i="15"/>
  <c r="T333" i="15"/>
  <c r="L333" i="15"/>
  <c r="K333" i="15"/>
  <c r="AA332" i="15"/>
  <c r="L332" i="15"/>
  <c r="K332" i="15"/>
  <c r="AA331" i="15"/>
  <c r="L331" i="15"/>
  <c r="K331" i="15"/>
  <c r="AA330" i="15"/>
  <c r="T330" i="15"/>
  <c r="L330" i="15"/>
  <c r="K330" i="15"/>
  <c r="AA329" i="15"/>
  <c r="T329" i="15"/>
  <c r="L329" i="15"/>
  <c r="K329" i="15"/>
  <c r="AA328" i="15"/>
  <c r="T328" i="15"/>
  <c r="L328" i="15"/>
  <c r="K328" i="15"/>
  <c r="AA327" i="15"/>
  <c r="T327" i="15"/>
  <c r="L327" i="15"/>
  <c r="K327" i="15"/>
  <c r="AA326" i="15"/>
  <c r="T326" i="15"/>
  <c r="L326" i="15"/>
  <c r="K326" i="15"/>
  <c r="AA325" i="15"/>
  <c r="W325" i="15"/>
  <c r="V325" i="15"/>
  <c r="T325" i="15"/>
  <c r="L325" i="15"/>
  <c r="K325" i="15"/>
  <c r="F325" i="15"/>
  <c r="E325" i="15"/>
  <c r="D325" i="15"/>
  <c r="AA324" i="15"/>
  <c r="V324" i="15"/>
  <c r="T324" i="15"/>
  <c r="Q324" i="15"/>
  <c r="O324" i="15"/>
  <c r="L324" i="15"/>
  <c r="P324" i="15" s="1"/>
  <c r="K324" i="15"/>
  <c r="S324" i="15" s="1"/>
  <c r="J324" i="15"/>
  <c r="R324" i="15" s="1"/>
  <c r="I324" i="15"/>
  <c r="H324" i="15"/>
  <c r="G324" i="15"/>
  <c r="F324" i="15"/>
  <c r="N324" i="15" s="1"/>
  <c r="E324" i="15"/>
  <c r="M324" i="15" s="1"/>
  <c r="D324" i="15"/>
  <c r="AA323" i="15"/>
  <c r="L323" i="15"/>
  <c r="K323" i="15"/>
  <c r="AA322" i="15"/>
  <c r="L322" i="15"/>
  <c r="K322" i="15"/>
  <c r="AA321" i="15"/>
  <c r="T321" i="15"/>
  <c r="L321" i="15"/>
  <c r="K321" i="15"/>
  <c r="AA320" i="15"/>
  <c r="T320" i="15"/>
  <c r="L320" i="15"/>
  <c r="K320" i="15"/>
  <c r="AA319" i="15"/>
  <c r="L319" i="15"/>
  <c r="K319" i="15"/>
  <c r="AA318" i="15"/>
  <c r="L318" i="15"/>
  <c r="K318" i="15"/>
  <c r="AA317" i="15"/>
  <c r="T317" i="15"/>
  <c r="L317" i="15"/>
  <c r="K317" i="15"/>
  <c r="AA316" i="15"/>
  <c r="T316" i="15"/>
  <c r="L316" i="15"/>
  <c r="K316" i="15"/>
  <c r="AA315" i="15"/>
  <c r="T315" i="15"/>
  <c r="L315" i="15"/>
  <c r="K315" i="15"/>
  <c r="AA314" i="15"/>
  <c r="T314" i="15"/>
  <c r="L314" i="15"/>
  <c r="K314" i="15"/>
  <c r="AA313" i="15"/>
  <c r="T313" i="15"/>
  <c r="L313" i="15"/>
  <c r="K313" i="15"/>
  <c r="AA312" i="15"/>
  <c r="Z312" i="15"/>
  <c r="Y312" i="15"/>
  <c r="X312" i="15"/>
  <c r="W312" i="15"/>
  <c r="V312" i="15"/>
  <c r="T312" i="15"/>
  <c r="L312" i="15"/>
  <c r="K312" i="15"/>
  <c r="J312" i="15"/>
  <c r="I312" i="15"/>
  <c r="H312" i="15"/>
  <c r="G312" i="15"/>
  <c r="F312" i="15"/>
  <c r="E312" i="15"/>
  <c r="D312" i="15"/>
  <c r="AA311" i="15"/>
  <c r="W311" i="15"/>
  <c r="V311" i="15"/>
  <c r="T311" i="15"/>
  <c r="Q311" i="15"/>
  <c r="L311" i="15"/>
  <c r="K311" i="15"/>
  <c r="S311" i="15" s="1"/>
  <c r="I311" i="15"/>
  <c r="G311" i="15"/>
  <c r="O311" i="15" s="1"/>
  <c r="F311" i="15"/>
  <c r="N311" i="15" s="1"/>
  <c r="E311" i="15"/>
  <c r="M311" i="15" s="1"/>
  <c r="D311" i="15"/>
  <c r="AA310" i="15"/>
  <c r="L310" i="15"/>
  <c r="K310" i="15"/>
  <c r="AA309" i="15"/>
  <c r="L309" i="15"/>
  <c r="K309" i="15"/>
  <c r="AA308" i="15"/>
  <c r="T308" i="15"/>
  <c r="L308" i="15"/>
  <c r="K308" i="15"/>
  <c r="AA307" i="15"/>
  <c r="T307" i="15"/>
  <c r="L307" i="15"/>
  <c r="K307" i="15"/>
  <c r="AA306" i="15"/>
  <c r="L306" i="15"/>
  <c r="K306" i="15"/>
  <c r="AA305" i="15"/>
  <c r="L305" i="15"/>
  <c r="K305" i="15"/>
  <c r="AA304" i="15"/>
  <c r="T304" i="15"/>
  <c r="L304" i="15"/>
  <c r="K304" i="15"/>
  <c r="AA303" i="15"/>
  <c r="T303" i="15"/>
  <c r="L303" i="15"/>
  <c r="K303" i="15"/>
  <c r="AA302" i="15"/>
  <c r="T302" i="15"/>
  <c r="L302" i="15"/>
  <c r="K302" i="15"/>
  <c r="AA301" i="15"/>
  <c r="T301" i="15"/>
  <c r="L301" i="15"/>
  <c r="K301" i="15"/>
  <c r="AA300" i="15"/>
  <c r="T300" i="15"/>
  <c r="L300" i="15"/>
  <c r="K300" i="15"/>
  <c r="AA299" i="15"/>
  <c r="U299" i="15"/>
  <c r="T299" i="15"/>
  <c r="L299" i="15"/>
  <c r="K299" i="15"/>
  <c r="G299" i="15"/>
  <c r="D299" i="15"/>
  <c r="AA298" i="15"/>
  <c r="Z298" i="15"/>
  <c r="Y298" i="15"/>
  <c r="V298" i="15"/>
  <c r="T298" i="15"/>
  <c r="L298" i="15"/>
  <c r="K298" i="15"/>
  <c r="D298" i="15"/>
  <c r="AA297" i="15"/>
  <c r="L297" i="15"/>
  <c r="K297" i="15"/>
  <c r="AA296" i="15"/>
  <c r="L296" i="15"/>
  <c r="K296" i="15"/>
  <c r="AA295" i="15"/>
  <c r="T295" i="15"/>
  <c r="L295" i="15"/>
  <c r="K295" i="15"/>
  <c r="AA294" i="15"/>
  <c r="T294" i="15"/>
  <c r="L294" i="15"/>
  <c r="K294" i="15"/>
  <c r="AA293" i="15"/>
  <c r="L293" i="15"/>
  <c r="K293" i="15"/>
  <c r="AA292" i="15"/>
  <c r="L292" i="15"/>
  <c r="K292" i="15"/>
  <c r="AA291" i="15"/>
  <c r="T291" i="15"/>
  <c r="L291" i="15"/>
  <c r="K291" i="15"/>
  <c r="AA290" i="15"/>
  <c r="T290" i="15"/>
  <c r="L290" i="15"/>
  <c r="K290" i="15"/>
  <c r="AA289" i="15"/>
  <c r="T289" i="15"/>
  <c r="L289" i="15"/>
  <c r="K289" i="15"/>
  <c r="AA288" i="15"/>
  <c r="T288" i="15"/>
  <c r="L288" i="15"/>
  <c r="K288" i="15"/>
  <c r="AA287" i="15"/>
  <c r="T287" i="15"/>
  <c r="L287" i="15"/>
  <c r="K287" i="15"/>
  <c r="AA286" i="15"/>
  <c r="Z286" i="15"/>
  <c r="Y286" i="15"/>
  <c r="X286" i="15"/>
  <c r="W286" i="15"/>
  <c r="V286" i="15"/>
  <c r="U286" i="15"/>
  <c r="T286" i="15"/>
  <c r="L286" i="15"/>
  <c r="K286" i="15"/>
  <c r="D286" i="15"/>
  <c r="AA285" i="15"/>
  <c r="U285" i="15"/>
  <c r="T285" i="15"/>
  <c r="L285" i="15"/>
  <c r="K285" i="15"/>
  <c r="S285" i="15" s="1"/>
  <c r="J285" i="15"/>
  <c r="R285" i="15" s="1"/>
  <c r="I285" i="15"/>
  <c r="Q285" i="15" s="1"/>
  <c r="D285" i="15"/>
  <c r="AA284" i="15"/>
  <c r="L284" i="15"/>
  <c r="K284" i="15"/>
  <c r="AA283" i="15"/>
  <c r="L283" i="15"/>
  <c r="K283" i="15"/>
  <c r="AA282" i="15"/>
  <c r="T282" i="15"/>
  <c r="L282" i="15"/>
  <c r="K282" i="15"/>
  <c r="AA281" i="15"/>
  <c r="T281" i="15"/>
  <c r="L281" i="15"/>
  <c r="K281" i="15"/>
  <c r="AA280" i="15"/>
  <c r="L280" i="15"/>
  <c r="K280" i="15"/>
  <c r="AA279" i="15"/>
  <c r="L279" i="15"/>
  <c r="K279" i="15"/>
  <c r="AA278" i="15"/>
  <c r="T278" i="15"/>
  <c r="L278" i="15"/>
  <c r="K278" i="15"/>
  <c r="AA277" i="15"/>
  <c r="T277" i="15"/>
  <c r="L277" i="15"/>
  <c r="K277" i="15"/>
  <c r="AA276" i="15"/>
  <c r="T276" i="15"/>
  <c r="L276" i="15"/>
  <c r="K276" i="15"/>
  <c r="AA275" i="15"/>
  <c r="T275" i="15"/>
  <c r="L275" i="15"/>
  <c r="K275" i="15"/>
  <c r="AA274" i="15"/>
  <c r="T274" i="15"/>
  <c r="L274" i="15"/>
  <c r="K274" i="15"/>
  <c r="AA273" i="15"/>
  <c r="Z273" i="15"/>
  <c r="Y273" i="15"/>
  <c r="W273" i="15"/>
  <c r="V273" i="15"/>
  <c r="T273" i="15"/>
  <c r="L273" i="15"/>
  <c r="K273" i="15"/>
  <c r="J273" i="15"/>
  <c r="I273" i="15"/>
  <c r="H273" i="15"/>
  <c r="G273" i="15"/>
  <c r="D273" i="15"/>
  <c r="AA272" i="15"/>
  <c r="Z272" i="15"/>
  <c r="Y272" i="15"/>
  <c r="U272" i="15"/>
  <c r="T272" i="15"/>
  <c r="N272" i="15"/>
  <c r="L272" i="15"/>
  <c r="K272" i="15"/>
  <c r="S272" i="15" s="1"/>
  <c r="J272" i="15"/>
  <c r="R272" i="15" s="1"/>
  <c r="I272" i="15"/>
  <c r="Q272" i="15" s="1"/>
  <c r="G272" i="15"/>
  <c r="O272" i="15" s="1"/>
  <c r="F272" i="15"/>
  <c r="E272" i="15"/>
  <c r="M272" i="15" s="1"/>
  <c r="D272" i="15"/>
  <c r="AA271" i="15"/>
  <c r="L271" i="15"/>
  <c r="K271" i="15"/>
  <c r="AA270" i="15"/>
  <c r="L270" i="15"/>
  <c r="K270" i="15"/>
  <c r="AA269" i="15"/>
  <c r="T269" i="15"/>
  <c r="L269" i="15"/>
  <c r="K269" i="15"/>
  <c r="AA268" i="15"/>
  <c r="T268" i="15"/>
  <c r="L268" i="15"/>
  <c r="K268" i="15"/>
  <c r="AA267" i="15"/>
  <c r="L267" i="15"/>
  <c r="K267" i="15"/>
  <c r="AA266" i="15"/>
  <c r="L266" i="15"/>
  <c r="K266" i="15"/>
  <c r="AA265" i="15"/>
  <c r="T265" i="15"/>
  <c r="L265" i="15"/>
  <c r="K265" i="15"/>
  <c r="AA264" i="15"/>
  <c r="T264" i="15"/>
  <c r="L264" i="15"/>
  <c r="K264" i="15"/>
  <c r="AA263" i="15"/>
  <c r="T263" i="15"/>
  <c r="L263" i="15"/>
  <c r="K263" i="15"/>
  <c r="AA262" i="15"/>
  <c r="T262" i="15"/>
  <c r="L262" i="15"/>
  <c r="K262" i="15"/>
  <c r="AA261" i="15"/>
  <c r="T261" i="15"/>
  <c r="L261" i="15"/>
  <c r="K261" i="15"/>
  <c r="AA260" i="15"/>
  <c r="Z260" i="15"/>
  <c r="Y260" i="15"/>
  <c r="W260" i="15"/>
  <c r="V260" i="15"/>
  <c r="U260" i="15"/>
  <c r="T260" i="15"/>
  <c r="L260" i="15"/>
  <c r="K260" i="15"/>
  <c r="D260" i="15"/>
  <c r="AA259" i="15"/>
  <c r="Z259" i="15"/>
  <c r="Y259" i="15"/>
  <c r="T259" i="15"/>
  <c r="L259" i="15"/>
  <c r="K259" i="15"/>
  <c r="J259" i="15"/>
  <c r="I259" i="15"/>
  <c r="G259" i="15"/>
  <c r="F259" i="15"/>
  <c r="E259" i="15"/>
  <c r="D259" i="15"/>
  <c r="AA258" i="15"/>
  <c r="T258" i="15"/>
  <c r="L258" i="15"/>
  <c r="K258" i="15"/>
  <c r="AA257" i="15"/>
  <c r="L257" i="15"/>
  <c r="K257" i="15"/>
  <c r="AA256" i="15"/>
  <c r="T256" i="15"/>
  <c r="L256" i="15"/>
  <c r="K256" i="15"/>
  <c r="AA255" i="15"/>
  <c r="T255" i="15"/>
  <c r="L255" i="15"/>
  <c r="K255" i="15"/>
  <c r="AA254" i="15"/>
  <c r="L254" i="15"/>
  <c r="K254" i="15"/>
  <c r="AA253" i="15"/>
  <c r="L253" i="15"/>
  <c r="K253" i="15"/>
  <c r="AA252" i="15"/>
  <c r="T252" i="15"/>
  <c r="L252" i="15"/>
  <c r="K252" i="15"/>
  <c r="AA251" i="15"/>
  <c r="T251" i="15"/>
  <c r="L251" i="15"/>
  <c r="K251" i="15"/>
  <c r="AA250" i="15"/>
  <c r="T250" i="15"/>
  <c r="L250" i="15"/>
  <c r="K250" i="15"/>
  <c r="AA249" i="15"/>
  <c r="T249" i="15"/>
  <c r="L249" i="15"/>
  <c r="K249" i="15"/>
  <c r="AA248" i="15"/>
  <c r="T248" i="15"/>
  <c r="L248" i="15"/>
  <c r="K248" i="15"/>
  <c r="AA247" i="15"/>
  <c r="Z247" i="15"/>
  <c r="Y247" i="15"/>
  <c r="T247" i="15"/>
  <c r="L247" i="15"/>
  <c r="K247" i="15"/>
  <c r="J247" i="15"/>
  <c r="I247" i="15"/>
  <c r="H247" i="15"/>
  <c r="G247" i="15"/>
  <c r="F247" i="15"/>
  <c r="E247" i="15"/>
  <c r="D247" i="15"/>
  <c r="AA246" i="15"/>
  <c r="Z246" i="15"/>
  <c r="Y246" i="15"/>
  <c r="X246" i="15"/>
  <c r="W246" i="15"/>
  <c r="V246" i="15"/>
  <c r="U246" i="15"/>
  <c r="T246" i="15"/>
  <c r="L246" i="15"/>
  <c r="K246" i="15"/>
  <c r="S246" i="15" s="1"/>
  <c r="J246" i="15"/>
  <c r="R246" i="15" s="1"/>
  <c r="I246" i="15"/>
  <c r="Q246" i="15" s="1"/>
  <c r="H246" i="15"/>
  <c r="P246" i="15" s="1"/>
  <c r="G246" i="15"/>
  <c r="O246" i="15" s="1"/>
  <c r="D246" i="15"/>
  <c r="AA245" i="15"/>
  <c r="L245" i="15"/>
  <c r="K245" i="15"/>
  <c r="AA244" i="15"/>
  <c r="L244" i="15"/>
  <c r="K244" i="15"/>
  <c r="AA243" i="15"/>
  <c r="T243" i="15"/>
  <c r="L243" i="15"/>
  <c r="K243" i="15"/>
  <c r="AA242" i="15"/>
  <c r="T242" i="15"/>
  <c r="L242" i="15"/>
  <c r="K242" i="15"/>
  <c r="AA241" i="15"/>
  <c r="L241" i="15"/>
  <c r="K241" i="15"/>
  <c r="AA240" i="15"/>
  <c r="L240" i="15"/>
  <c r="K240" i="15"/>
  <c r="AA239" i="15"/>
  <c r="T239" i="15"/>
  <c r="L239" i="15"/>
  <c r="K239" i="15"/>
  <c r="AA238" i="15"/>
  <c r="T238" i="15"/>
  <c r="L238" i="15"/>
  <c r="K238" i="15"/>
  <c r="AA237" i="15"/>
  <c r="T237" i="15"/>
  <c r="L237" i="15"/>
  <c r="K237" i="15"/>
  <c r="AA236" i="15"/>
  <c r="T236" i="15"/>
  <c r="L236" i="15"/>
  <c r="K236" i="15"/>
  <c r="AA235" i="15"/>
  <c r="T235" i="15"/>
  <c r="L235" i="15"/>
  <c r="K235" i="15"/>
  <c r="AA234" i="15"/>
  <c r="Z234" i="15"/>
  <c r="Y234" i="15"/>
  <c r="V234" i="15"/>
  <c r="T234" i="15"/>
  <c r="L234" i="15"/>
  <c r="K234" i="15"/>
  <c r="S234" i="15" s="1"/>
  <c r="J234" i="15"/>
  <c r="R234" i="15" s="1"/>
  <c r="I234" i="15"/>
  <c r="Q234" i="15" s="1"/>
  <c r="E234" i="15"/>
  <c r="M234" i="15" s="1"/>
  <c r="D234" i="15"/>
  <c r="AA233" i="15"/>
  <c r="W233" i="15"/>
  <c r="U233" i="15"/>
  <c r="T233" i="15"/>
  <c r="L233" i="15"/>
  <c r="K233" i="15"/>
  <c r="S233" i="15" s="1"/>
  <c r="J233" i="15"/>
  <c r="R233" i="15" s="1"/>
  <c r="I233" i="15"/>
  <c r="Q233" i="15" s="1"/>
  <c r="D233" i="15"/>
  <c r="AA232" i="15"/>
  <c r="L232" i="15"/>
  <c r="K232" i="15"/>
  <c r="AA231" i="15"/>
  <c r="L231" i="15"/>
  <c r="K231" i="15"/>
  <c r="AA230" i="15"/>
  <c r="T230" i="15"/>
  <c r="L230" i="15"/>
  <c r="K230" i="15"/>
  <c r="AA229" i="15"/>
  <c r="T229" i="15"/>
  <c r="L229" i="15"/>
  <c r="K229" i="15"/>
  <c r="AA228" i="15"/>
  <c r="L228" i="15"/>
  <c r="K228" i="15"/>
  <c r="AA227" i="15"/>
  <c r="L227" i="15"/>
  <c r="K227" i="15"/>
  <c r="AA226" i="15"/>
  <c r="T226" i="15"/>
  <c r="L226" i="15"/>
  <c r="K226" i="15"/>
  <c r="AA225" i="15"/>
  <c r="T225" i="15"/>
  <c r="L225" i="15"/>
  <c r="K225" i="15"/>
  <c r="AA224" i="15"/>
  <c r="T224" i="15"/>
  <c r="L224" i="15"/>
  <c r="K224" i="15"/>
  <c r="AA223" i="15"/>
  <c r="T223" i="15"/>
  <c r="L223" i="15"/>
  <c r="K223" i="15"/>
  <c r="AA222" i="15"/>
  <c r="T222" i="15"/>
  <c r="L222" i="15"/>
  <c r="K222" i="15"/>
  <c r="AA221" i="15"/>
  <c r="Z221" i="15"/>
  <c r="Y221" i="15"/>
  <c r="X221" i="15"/>
  <c r="W221" i="15"/>
  <c r="V221" i="15"/>
  <c r="U221" i="15"/>
  <c r="T221" i="15"/>
  <c r="L221" i="15"/>
  <c r="K221" i="15"/>
  <c r="G221" i="15"/>
  <c r="F221" i="15"/>
  <c r="D221" i="15"/>
  <c r="AA220" i="15"/>
  <c r="Z220" i="15"/>
  <c r="Y220" i="15"/>
  <c r="W220" i="15"/>
  <c r="V220" i="15"/>
  <c r="T220" i="15"/>
  <c r="N220" i="15"/>
  <c r="L220" i="15"/>
  <c r="K220" i="15"/>
  <c r="S220" i="15" s="1"/>
  <c r="J220" i="15"/>
  <c r="R220" i="15" s="1"/>
  <c r="I220" i="15"/>
  <c r="Q220" i="15" s="1"/>
  <c r="H220" i="15"/>
  <c r="P220" i="15" s="1"/>
  <c r="G220" i="15"/>
  <c r="O220" i="15" s="1"/>
  <c r="F220" i="15"/>
  <c r="E220" i="15"/>
  <c r="M220" i="15" s="1"/>
  <c r="D220" i="15"/>
  <c r="AA219" i="15"/>
  <c r="L219" i="15"/>
  <c r="K219" i="15"/>
  <c r="AA218" i="15"/>
  <c r="L218" i="15"/>
  <c r="K218" i="15"/>
  <c r="AA217" i="15"/>
  <c r="T217" i="15"/>
  <c r="L217" i="15"/>
  <c r="K217" i="15"/>
  <c r="AA216" i="15"/>
  <c r="T216" i="15"/>
  <c r="L216" i="15"/>
  <c r="K216" i="15"/>
  <c r="AA215" i="15"/>
  <c r="L215" i="15"/>
  <c r="K215" i="15"/>
  <c r="AA214" i="15"/>
  <c r="L214" i="15"/>
  <c r="K214" i="15"/>
  <c r="AA213" i="15"/>
  <c r="T213" i="15"/>
  <c r="L213" i="15"/>
  <c r="K213" i="15"/>
  <c r="AA212" i="15"/>
  <c r="T212" i="15"/>
  <c r="L212" i="15"/>
  <c r="K212" i="15"/>
  <c r="AA211" i="15"/>
  <c r="T211" i="15"/>
  <c r="L211" i="15"/>
  <c r="K211" i="15"/>
  <c r="AA210" i="15"/>
  <c r="T210" i="15"/>
  <c r="L210" i="15"/>
  <c r="K210" i="15"/>
  <c r="AA209" i="15"/>
  <c r="T209" i="15"/>
  <c r="L209" i="15"/>
  <c r="K209" i="15"/>
  <c r="AA208" i="15"/>
  <c r="Z208" i="15"/>
  <c r="Y208" i="15"/>
  <c r="U208" i="15"/>
  <c r="T208" i="15"/>
  <c r="L208" i="15"/>
  <c r="K208" i="15"/>
  <c r="J208" i="15"/>
  <c r="I208" i="15"/>
  <c r="H208" i="15"/>
  <c r="G208" i="15"/>
  <c r="F208" i="15"/>
  <c r="E208" i="15"/>
  <c r="D208" i="15"/>
  <c r="AA207" i="15"/>
  <c r="T207" i="15"/>
  <c r="L207" i="15"/>
  <c r="K207" i="15"/>
  <c r="J207" i="15"/>
  <c r="I207" i="15"/>
  <c r="H207" i="15"/>
  <c r="G207" i="15"/>
  <c r="F207" i="15"/>
  <c r="E207" i="15"/>
  <c r="D207" i="15"/>
  <c r="AA206" i="15"/>
  <c r="L206" i="15"/>
  <c r="K206" i="15"/>
  <c r="AA205" i="15"/>
  <c r="L205" i="15"/>
  <c r="K205" i="15"/>
  <c r="AA204" i="15"/>
  <c r="T204" i="15"/>
  <c r="L204" i="15"/>
  <c r="K204" i="15"/>
  <c r="AA203" i="15"/>
  <c r="T203" i="15"/>
  <c r="L203" i="15"/>
  <c r="K203" i="15"/>
  <c r="AA202" i="15"/>
  <c r="L202" i="15"/>
  <c r="K202" i="15"/>
  <c r="AA201" i="15"/>
  <c r="L201" i="15"/>
  <c r="K201" i="15"/>
  <c r="AA200" i="15"/>
  <c r="T200" i="15"/>
  <c r="L200" i="15"/>
  <c r="K200" i="15"/>
  <c r="AA199" i="15"/>
  <c r="T199" i="15"/>
  <c r="L199" i="15"/>
  <c r="K199" i="15"/>
  <c r="AA198" i="15"/>
  <c r="T198" i="15"/>
  <c r="L198" i="15"/>
  <c r="K198" i="15"/>
  <c r="AA197" i="15"/>
  <c r="T197" i="15"/>
  <c r="L197" i="15"/>
  <c r="K197" i="15"/>
  <c r="AA196" i="15"/>
  <c r="T196" i="15"/>
  <c r="L196" i="15"/>
  <c r="K196" i="15"/>
  <c r="AA195" i="15"/>
  <c r="V195" i="15"/>
  <c r="T195" i="15"/>
  <c r="L195" i="15"/>
  <c r="K195" i="15"/>
  <c r="D195" i="15"/>
  <c r="AA194" i="15"/>
  <c r="Z194" i="15"/>
  <c r="Y194" i="15"/>
  <c r="X194" i="15"/>
  <c r="W194" i="15"/>
  <c r="T194" i="15"/>
  <c r="R194" i="15"/>
  <c r="M194" i="15"/>
  <c r="L194" i="15"/>
  <c r="K194" i="15"/>
  <c r="S194" i="15" s="1"/>
  <c r="J194" i="15"/>
  <c r="I194" i="15"/>
  <c r="Q194" i="15" s="1"/>
  <c r="E194" i="15"/>
  <c r="D194" i="15"/>
  <c r="AA193" i="15"/>
  <c r="L193" i="15"/>
  <c r="K193" i="15"/>
  <c r="AA192" i="15"/>
  <c r="L192" i="15"/>
  <c r="K192" i="15"/>
  <c r="AA191" i="15"/>
  <c r="T191" i="15"/>
  <c r="L191" i="15"/>
  <c r="K191" i="15"/>
  <c r="AA190" i="15"/>
  <c r="T190" i="15"/>
  <c r="L190" i="15"/>
  <c r="K190" i="15"/>
  <c r="AA189" i="15"/>
  <c r="L189" i="15"/>
  <c r="K189" i="15"/>
  <c r="AA188" i="15"/>
  <c r="L188" i="15"/>
  <c r="K188" i="15"/>
  <c r="AA187" i="15"/>
  <c r="T187" i="15"/>
  <c r="L187" i="15"/>
  <c r="K187" i="15"/>
  <c r="AA186" i="15"/>
  <c r="T186" i="15"/>
  <c r="L186" i="15"/>
  <c r="K186" i="15"/>
  <c r="AA185" i="15"/>
  <c r="T185" i="15"/>
  <c r="L185" i="15"/>
  <c r="K185" i="15"/>
  <c r="AA184" i="15"/>
  <c r="T184" i="15"/>
  <c r="L184" i="15"/>
  <c r="K184" i="15"/>
  <c r="AA183" i="15"/>
  <c r="T183" i="15"/>
  <c r="L183" i="15"/>
  <c r="K183" i="15"/>
  <c r="AA182" i="15"/>
  <c r="Z182" i="15"/>
  <c r="Y182" i="15"/>
  <c r="X182" i="15"/>
  <c r="W182" i="15"/>
  <c r="V182" i="15"/>
  <c r="U182" i="15"/>
  <c r="T182" i="15"/>
  <c r="S182" i="15"/>
  <c r="L182" i="15"/>
  <c r="K182" i="15"/>
  <c r="D182" i="15"/>
  <c r="AA181" i="15"/>
  <c r="Z181" i="15"/>
  <c r="Y181" i="15"/>
  <c r="X181" i="15"/>
  <c r="W181" i="15"/>
  <c r="V181" i="15"/>
  <c r="U181" i="15"/>
  <c r="T181" i="15"/>
  <c r="L181" i="15"/>
  <c r="K181" i="15"/>
  <c r="S181" i="15" s="1"/>
  <c r="D181" i="15"/>
  <c r="AA180" i="15"/>
  <c r="L180" i="15"/>
  <c r="K180" i="15"/>
  <c r="AA179" i="15"/>
  <c r="L179" i="15"/>
  <c r="K179" i="15"/>
  <c r="AA178" i="15"/>
  <c r="T178" i="15"/>
  <c r="L178" i="15"/>
  <c r="K178" i="15"/>
  <c r="AA177" i="15"/>
  <c r="T177" i="15"/>
  <c r="L177" i="15"/>
  <c r="K177" i="15"/>
  <c r="AA176" i="15"/>
  <c r="L176" i="15"/>
  <c r="K176" i="15"/>
  <c r="AA175" i="15"/>
  <c r="L175" i="15"/>
  <c r="K175" i="15"/>
  <c r="AA174" i="15"/>
  <c r="T174" i="15"/>
  <c r="L174" i="15"/>
  <c r="K174" i="15"/>
  <c r="AA173" i="15"/>
  <c r="T173" i="15"/>
  <c r="L173" i="15"/>
  <c r="K173" i="15"/>
  <c r="AA172" i="15"/>
  <c r="T172" i="15"/>
  <c r="L172" i="15"/>
  <c r="K172" i="15"/>
  <c r="AA171" i="15"/>
  <c r="T171" i="15"/>
  <c r="L171" i="15"/>
  <c r="K171" i="15"/>
  <c r="AA170" i="15"/>
  <c r="T170" i="15"/>
  <c r="L170" i="15"/>
  <c r="K170" i="15"/>
  <c r="AA169" i="15"/>
  <c r="T169" i="15"/>
  <c r="L169" i="15"/>
  <c r="K169" i="15"/>
  <c r="D169" i="15"/>
  <c r="AA168" i="15"/>
  <c r="T168" i="15"/>
  <c r="L168" i="15"/>
  <c r="K168" i="15"/>
  <c r="J168" i="15"/>
  <c r="I168" i="15"/>
  <c r="H168" i="15"/>
  <c r="G168" i="15"/>
  <c r="F168" i="15"/>
  <c r="E168" i="15"/>
  <c r="D168" i="15"/>
  <c r="AA167" i="15"/>
  <c r="L167" i="15"/>
  <c r="K167" i="15"/>
  <c r="AA166" i="15"/>
  <c r="L166" i="15"/>
  <c r="K166" i="15"/>
  <c r="AA165" i="15"/>
  <c r="T165" i="15"/>
  <c r="L165" i="15"/>
  <c r="K165" i="15"/>
  <c r="AA164" i="15"/>
  <c r="T164" i="15"/>
  <c r="L164" i="15"/>
  <c r="K164" i="15"/>
  <c r="AA163" i="15"/>
  <c r="L163" i="15"/>
  <c r="K163" i="15"/>
  <c r="AA162" i="15"/>
  <c r="L162" i="15"/>
  <c r="K162" i="15"/>
  <c r="AA161" i="15"/>
  <c r="T161" i="15"/>
  <c r="L161" i="15"/>
  <c r="K161" i="15"/>
  <c r="AA160" i="15"/>
  <c r="T160" i="15"/>
  <c r="L160" i="15"/>
  <c r="K160" i="15"/>
  <c r="AA159" i="15"/>
  <c r="T159" i="15"/>
  <c r="L159" i="15"/>
  <c r="K159" i="15"/>
  <c r="AA158" i="15"/>
  <c r="T158" i="15"/>
  <c r="L158" i="15"/>
  <c r="K158" i="15"/>
  <c r="AA157" i="15"/>
  <c r="T157" i="15"/>
  <c r="L157" i="15"/>
  <c r="K157" i="15"/>
  <c r="AA156" i="15"/>
  <c r="Z156" i="15"/>
  <c r="Y156" i="15"/>
  <c r="T156" i="15"/>
  <c r="L156" i="15"/>
  <c r="K156" i="15"/>
  <c r="G156" i="15"/>
  <c r="E156" i="15"/>
  <c r="D156" i="15"/>
  <c r="AA155" i="15"/>
  <c r="Z155" i="15"/>
  <c r="Y155" i="15"/>
  <c r="X155" i="15"/>
  <c r="W155" i="15"/>
  <c r="V155" i="15"/>
  <c r="T155" i="15"/>
  <c r="L155" i="15"/>
  <c r="K155" i="15"/>
  <c r="J155" i="15"/>
  <c r="I155" i="15"/>
  <c r="G155" i="15"/>
  <c r="F155" i="15"/>
  <c r="E155" i="15"/>
  <c r="D155" i="15"/>
  <c r="AA154" i="15"/>
  <c r="L154" i="15"/>
  <c r="K154" i="15"/>
  <c r="AA153" i="15"/>
  <c r="L153" i="15"/>
  <c r="K153" i="15"/>
  <c r="AA152" i="15"/>
  <c r="T152" i="15"/>
  <c r="L152" i="15"/>
  <c r="K152" i="15"/>
  <c r="AA151" i="15"/>
  <c r="T151" i="15"/>
  <c r="L151" i="15"/>
  <c r="K151" i="15"/>
  <c r="AA150" i="15"/>
  <c r="L150" i="15"/>
  <c r="K150" i="15"/>
  <c r="AA149" i="15"/>
  <c r="L149" i="15"/>
  <c r="K149" i="15"/>
  <c r="AA148" i="15"/>
  <c r="T148" i="15"/>
  <c r="L148" i="15"/>
  <c r="K148" i="15"/>
  <c r="AA147" i="15"/>
  <c r="T147" i="15"/>
  <c r="L147" i="15"/>
  <c r="K147" i="15"/>
  <c r="AA146" i="15"/>
  <c r="T146" i="15"/>
  <c r="L146" i="15"/>
  <c r="K146" i="15"/>
  <c r="AA145" i="15"/>
  <c r="T145" i="15"/>
  <c r="L145" i="15"/>
  <c r="K145" i="15"/>
  <c r="AA144" i="15"/>
  <c r="T144" i="15"/>
  <c r="L144" i="15"/>
  <c r="K144" i="15"/>
  <c r="AA143" i="15"/>
  <c r="T143" i="15"/>
  <c r="L143" i="15"/>
  <c r="K143" i="15"/>
  <c r="AA142" i="15"/>
  <c r="Z142" i="15"/>
  <c r="Y142" i="15"/>
  <c r="X142" i="15"/>
  <c r="W142" i="15"/>
  <c r="V142" i="15"/>
  <c r="U142" i="15"/>
  <c r="T142" i="15"/>
  <c r="L142" i="15"/>
  <c r="K142" i="15"/>
  <c r="J142" i="15"/>
  <c r="I142" i="15"/>
  <c r="H142" i="15"/>
  <c r="G142" i="15"/>
  <c r="F142" i="15"/>
  <c r="E142" i="15"/>
  <c r="D142" i="15"/>
  <c r="AA141" i="15"/>
  <c r="L141" i="15"/>
  <c r="K141" i="15"/>
  <c r="AA140" i="15"/>
  <c r="L140" i="15"/>
  <c r="K140" i="15"/>
  <c r="AA139" i="15"/>
  <c r="T139" i="15"/>
  <c r="L139" i="15"/>
  <c r="K139" i="15"/>
  <c r="AA138" i="15"/>
  <c r="T138" i="15"/>
  <c r="L138" i="15"/>
  <c r="K138" i="15"/>
  <c r="AA137" i="15"/>
  <c r="L137" i="15"/>
  <c r="K137" i="15"/>
  <c r="AA136" i="15"/>
  <c r="L136" i="15"/>
  <c r="K136" i="15"/>
  <c r="AA135" i="15"/>
  <c r="T135" i="15"/>
  <c r="L135" i="15"/>
  <c r="K135" i="15"/>
  <c r="AA134" i="15"/>
  <c r="T134" i="15"/>
  <c r="L134" i="15"/>
  <c r="K134" i="15"/>
  <c r="AA133" i="15"/>
  <c r="T133" i="15"/>
  <c r="L133" i="15"/>
  <c r="K133" i="15"/>
  <c r="AA132" i="15"/>
  <c r="T132" i="15"/>
  <c r="L132" i="15"/>
  <c r="K132" i="15"/>
  <c r="AA131" i="15"/>
  <c r="T131" i="15"/>
  <c r="L131" i="15"/>
  <c r="K131" i="15"/>
  <c r="AA130" i="15"/>
  <c r="V130" i="15"/>
  <c r="T130" i="15"/>
  <c r="L130" i="15"/>
  <c r="K130" i="15"/>
  <c r="J130" i="15"/>
  <c r="I130" i="15"/>
  <c r="H130" i="15"/>
  <c r="G130" i="15"/>
  <c r="D130" i="15"/>
  <c r="AA129" i="15"/>
  <c r="Z129" i="15"/>
  <c r="Y129" i="15"/>
  <c r="W129" i="15"/>
  <c r="T129" i="15"/>
  <c r="L129" i="15"/>
  <c r="Q129" i="15" s="1"/>
  <c r="K129" i="15"/>
  <c r="J129" i="15"/>
  <c r="I129" i="15"/>
  <c r="G129" i="15"/>
  <c r="F129" i="15"/>
  <c r="N129" i="15" s="1"/>
  <c r="E129" i="15"/>
  <c r="D129" i="15"/>
  <c r="AA128" i="15"/>
  <c r="L128" i="15"/>
  <c r="K128" i="15"/>
  <c r="AA127" i="15"/>
  <c r="L127" i="15"/>
  <c r="K127" i="15"/>
  <c r="AA126" i="15"/>
  <c r="T126" i="15"/>
  <c r="L126" i="15"/>
  <c r="K126" i="15"/>
  <c r="AA125" i="15"/>
  <c r="T125" i="15"/>
  <c r="L125" i="15"/>
  <c r="K125" i="15"/>
  <c r="AA124" i="15"/>
  <c r="L124" i="15"/>
  <c r="K124" i="15"/>
  <c r="AA123" i="15"/>
  <c r="L123" i="15"/>
  <c r="K123" i="15"/>
  <c r="AA122" i="15"/>
  <c r="T122" i="15"/>
  <c r="L122" i="15"/>
  <c r="K122" i="15"/>
  <c r="AA121" i="15"/>
  <c r="T121" i="15"/>
  <c r="L121" i="15"/>
  <c r="K121" i="15"/>
  <c r="AA120" i="15"/>
  <c r="T120" i="15"/>
  <c r="L120" i="15"/>
  <c r="K120" i="15"/>
  <c r="AA119" i="15"/>
  <c r="T119" i="15"/>
  <c r="L119" i="15"/>
  <c r="K119" i="15"/>
  <c r="AA118" i="15"/>
  <c r="T118" i="15"/>
  <c r="L118" i="15"/>
  <c r="K118" i="15"/>
  <c r="AA117" i="15"/>
  <c r="Z117" i="15"/>
  <c r="Y117" i="15"/>
  <c r="X117" i="15"/>
  <c r="W117" i="15"/>
  <c r="V117" i="15"/>
  <c r="U117" i="15"/>
  <c r="T117" i="15"/>
  <c r="L117" i="15"/>
  <c r="K117" i="15"/>
  <c r="J117" i="15"/>
  <c r="I117" i="15"/>
  <c r="H117" i="15"/>
  <c r="G117" i="15"/>
  <c r="F117" i="15"/>
  <c r="E117" i="15"/>
  <c r="D117" i="15"/>
  <c r="AA116" i="15"/>
  <c r="T116" i="15"/>
  <c r="L116" i="15"/>
  <c r="K116" i="15"/>
  <c r="AA115" i="15"/>
  <c r="L115" i="15"/>
  <c r="K115" i="15"/>
  <c r="AA114" i="15"/>
  <c r="L114" i="15"/>
  <c r="K114" i="15"/>
  <c r="AA113" i="15"/>
  <c r="T113" i="15"/>
  <c r="L113" i="15"/>
  <c r="K113" i="15"/>
  <c r="AA112" i="15"/>
  <c r="T112" i="15"/>
  <c r="L112" i="15"/>
  <c r="K112" i="15"/>
  <c r="AA111" i="15"/>
  <c r="L111" i="15"/>
  <c r="K111" i="15"/>
  <c r="AA110" i="15"/>
  <c r="L110" i="15"/>
  <c r="K110" i="15"/>
  <c r="AA109" i="15"/>
  <c r="T109" i="15"/>
  <c r="L109" i="15"/>
  <c r="K109" i="15"/>
  <c r="AA108" i="15"/>
  <c r="T108" i="15"/>
  <c r="L108" i="15"/>
  <c r="K108" i="15"/>
  <c r="AA107" i="15"/>
  <c r="T107" i="15"/>
  <c r="L107" i="15"/>
  <c r="K107" i="15"/>
  <c r="AA106" i="15"/>
  <c r="T106" i="15"/>
  <c r="L106" i="15"/>
  <c r="K106" i="15"/>
  <c r="AA105" i="15"/>
  <c r="T105" i="15"/>
  <c r="L105" i="15"/>
  <c r="K105" i="15"/>
  <c r="AA104" i="15"/>
  <c r="Z104" i="15"/>
  <c r="Y104" i="15"/>
  <c r="X104" i="15"/>
  <c r="W104" i="15"/>
  <c r="V104" i="15"/>
  <c r="T104" i="15"/>
  <c r="L104" i="15"/>
  <c r="K104" i="15"/>
  <c r="J104" i="15"/>
  <c r="I104" i="15"/>
  <c r="H104" i="15"/>
  <c r="G104" i="15"/>
  <c r="F104" i="15"/>
  <c r="E104" i="15"/>
  <c r="D104" i="15"/>
  <c r="AA103" i="15"/>
  <c r="Z103" i="15"/>
  <c r="Y103" i="15"/>
  <c r="X103" i="15"/>
  <c r="W103" i="15"/>
  <c r="V103" i="15"/>
  <c r="T103" i="15"/>
  <c r="L103" i="15"/>
  <c r="K103" i="15"/>
  <c r="G103" i="15"/>
  <c r="E103" i="15"/>
  <c r="D103" i="15"/>
  <c r="AA102" i="15"/>
  <c r="L102" i="15"/>
  <c r="K102" i="15"/>
  <c r="AA101" i="15"/>
  <c r="L101" i="15"/>
  <c r="K101" i="15"/>
  <c r="AA100" i="15"/>
  <c r="T100" i="15"/>
  <c r="L100" i="15"/>
  <c r="K100" i="15"/>
  <c r="AA99" i="15"/>
  <c r="T99" i="15"/>
  <c r="L99" i="15"/>
  <c r="K99" i="15"/>
  <c r="AA98" i="15"/>
  <c r="L98" i="15"/>
  <c r="K98" i="15"/>
  <c r="AA97" i="15"/>
  <c r="L97" i="15"/>
  <c r="K97" i="15"/>
  <c r="AA96" i="15"/>
  <c r="T96" i="15"/>
  <c r="L96" i="15"/>
  <c r="K96" i="15"/>
  <c r="AA95" i="15"/>
  <c r="T95" i="15"/>
  <c r="L95" i="15"/>
  <c r="K95" i="15"/>
  <c r="AA94" i="15"/>
  <c r="T94" i="15"/>
  <c r="L94" i="15"/>
  <c r="K94" i="15"/>
  <c r="AA93" i="15"/>
  <c r="T93" i="15"/>
  <c r="L93" i="15"/>
  <c r="K93" i="15"/>
  <c r="AA92" i="15"/>
  <c r="T92" i="15"/>
  <c r="L92" i="15"/>
  <c r="K92" i="15"/>
  <c r="AA91" i="15"/>
  <c r="T91" i="15"/>
  <c r="L91" i="15"/>
  <c r="K91" i="15"/>
  <c r="J91" i="15"/>
  <c r="I91" i="15"/>
  <c r="H91" i="15"/>
  <c r="G91" i="15"/>
  <c r="F91" i="15"/>
  <c r="E91" i="15"/>
  <c r="D91" i="15"/>
  <c r="AA90" i="15"/>
  <c r="Z90" i="15"/>
  <c r="Y90" i="15"/>
  <c r="X90" i="15"/>
  <c r="W90" i="15"/>
  <c r="V90" i="15"/>
  <c r="U90" i="15"/>
  <c r="T90" i="15"/>
  <c r="L90" i="15"/>
  <c r="K90" i="15"/>
  <c r="J90" i="15"/>
  <c r="I90" i="15"/>
  <c r="Q90" i="15" s="1"/>
  <c r="F90" i="15"/>
  <c r="N90" i="15" s="1"/>
  <c r="E90" i="15"/>
  <c r="M90" i="15" s="1"/>
  <c r="D90" i="15"/>
  <c r="AA89" i="15"/>
  <c r="L89" i="15"/>
  <c r="K89" i="15"/>
  <c r="AA88" i="15"/>
  <c r="L88" i="15"/>
  <c r="K88" i="15"/>
  <c r="AA87" i="15"/>
  <c r="T87" i="15"/>
  <c r="L87" i="15"/>
  <c r="K87" i="15"/>
  <c r="AA86" i="15"/>
  <c r="T86" i="15"/>
  <c r="L86" i="15"/>
  <c r="K86" i="15"/>
  <c r="AA85" i="15"/>
  <c r="L85" i="15"/>
  <c r="K85" i="15"/>
  <c r="AA84" i="15"/>
  <c r="L84" i="15"/>
  <c r="K84" i="15"/>
  <c r="AA83" i="15"/>
  <c r="T83" i="15"/>
  <c r="L83" i="15"/>
  <c r="K83" i="15"/>
  <c r="AA82" i="15"/>
  <c r="T82" i="15"/>
  <c r="L82" i="15"/>
  <c r="K82" i="15"/>
  <c r="AA81" i="15"/>
  <c r="T81" i="15"/>
  <c r="L81" i="15"/>
  <c r="K81" i="15"/>
  <c r="AA80" i="15"/>
  <c r="T80" i="15"/>
  <c r="L80" i="15"/>
  <c r="K80" i="15"/>
  <c r="AA79" i="15"/>
  <c r="T79" i="15"/>
  <c r="L79" i="15"/>
  <c r="K79" i="15"/>
  <c r="AA78" i="15"/>
  <c r="Z78" i="15"/>
  <c r="Y78" i="15"/>
  <c r="T78" i="15"/>
  <c r="L78" i="15"/>
  <c r="K78" i="15"/>
  <c r="J78" i="15"/>
  <c r="I78" i="15"/>
  <c r="H78" i="15"/>
  <c r="G78" i="15"/>
  <c r="F78" i="15"/>
  <c r="E78" i="15"/>
  <c r="D78" i="15"/>
  <c r="AA77" i="15"/>
  <c r="Z77" i="15"/>
  <c r="Y77" i="15"/>
  <c r="W77" i="15"/>
  <c r="V77" i="15"/>
  <c r="U77" i="15"/>
  <c r="T77" i="15"/>
  <c r="L77" i="15"/>
  <c r="K77" i="15"/>
  <c r="F77" i="15"/>
  <c r="D77" i="15"/>
  <c r="AA76" i="15"/>
  <c r="L76" i="15"/>
  <c r="K76" i="15"/>
  <c r="AA75" i="15"/>
  <c r="L75" i="15"/>
  <c r="K75" i="15"/>
  <c r="AA74" i="15"/>
  <c r="T74" i="15"/>
  <c r="L74" i="15"/>
  <c r="K74" i="15"/>
  <c r="AA73" i="15"/>
  <c r="T73" i="15"/>
  <c r="L73" i="15"/>
  <c r="K73" i="15"/>
  <c r="AA72" i="15"/>
  <c r="L72" i="15"/>
  <c r="K72" i="15"/>
  <c r="AA71" i="15"/>
  <c r="L71" i="15"/>
  <c r="K71" i="15"/>
  <c r="AA70" i="15"/>
  <c r="T70" i="15"/>
  <c r="L70" i="15"/>
  <c r="K70" i="15"/>
  <c r="AA69" i="15"/>
  <c r="T69" i="15"/>
  <c r="L69" i="15"/>
  <c r="K69" i="15"/>
  <c r="AA68" i="15"/>
  <c r="T68" i="15"/>
  <c r="L68" i="15"/>
  <c r="K68" i="15"/>
  <c r="AA67" i="15"/>
  <c r="T67" i="15"/>
  <c r="L67" i="15"/>
  <c r="K67" i="15"/>
  <c r="AA66" i="15"/>
  <c r="T66" i="15"/>
  <c r="L66" i="15"/>
  <c r="K66" i="15"/>
  <c r="AA65" i="15"/>
  <c r="Z65" i="15"/>
  <c r="Y65" i="15"/>
  <c r="X65" i="15"/>
  <c r="W65" i="15"/>
  <c r="V65" i="15"/>
  <c r="U65" i="15"/>
  <c r="T65" i="15"/>
  <c r="L65" i="15"/>
  <c r="K65" i="15"/>
  <c r="J65" i="15"/>
  <c r="I65" i="15"/>
  <c r="Q65" i="15" s="1"/>
  <c r="H65" i="15"/>
  <c r="P65" i="15" s="1"/>
  <c r="G65" i="15"/>
  <c r="F65" i="15"/>
  <c r="N65" i="15" s="1"/>
  <c r="E65" i="15"/>
  <c r="D65" i="15"/>
  <c r="AA64" i="15"/>
  <c r="Z64" i="15"/>
  <c r="Y64" i="15"/>
  <c r="W64" i="15"/>
  <c r="V64" i="15"/>
  <c r="U64" i="15"/>
  <c r="T64" i="15"/>
  <c r="L64" i="15"/>
  <c r="Q64" i="15" s="1"/>
  <c r="K64" i="15"/>
  <c r="J64" i="15"/>
  <c r="I64" i="15"/>
  <c r="H64" i="15"/>
  <c r="G64" i="15"/>
  <c r="F64" i="15"/>
  <c r="E64" i="15"/>
  <c r="D64" i="15"/>
  <c r="AA63" i="15"/>
  <c r="L63" i="15"/>
  <c r="K63" i="15"/>
  <c r="AA62" i="15"/>
  <c r="L62" i="15"/>
  <c r="K62" i="15"/>
  <c r="AA61" i="15"/>
  <c r="T61" i="15"/>
  <c r="L61" i="15"/>
  <c r="K61" i="15"/>
  <c r="AA60" i="15"/>
  <c r="T60" i="15"/>
  <c r="L60" i="15"/>
  <c r="K60" i="15"/>
  <c r="AA59" i="15"/>
  <c r="L59" i="15"/>
  <c r="K59" i="15"/>
  <c r="AA58" i="15"/>
  <c r="L58" i="15"/>
  <c r="K58" i="15"/>
  <c r="AA57" i="15"/>
  <c r="T57" i="15"/>
  <c r="L57" i="15"/>
  <c r="K57" i="15"/>
  <c r="AA56" i="15"/>
  <c r="T56" i="15"/>
  <c r="L56" i="15"/>
  <c r="K56" i="15"/>
  <c r="AA55" i="15"/>
  <c r="T55" i="15"/>
  <c r="L55" i="15"/>
  <c r="K55" i="15"/>
  <c r="AA54" i="15"/>
  <c r="T54" i="15"/>
  <c r="L54" i="15"/>
  <c r="K54" i="15"/>
  <c r="AA53" i="15"/>
  <c r="T53" i="15"/>
  <c r="L53" i="15"/>
  <c r="K53" i="15"/>
  <c r="AA52" i="15"/>
  <c r="Z52" i="15"/>
  <c r="Y52" i="15"/>
  <c r="T52" i="15"/>
  <c r="L52" i="15"/>
  <c r="K52" i="15"/>
  <c r="J52" i="15"/>
  <c r="I52" i="15"/>
  <c r="H52" i="15"/>
  <c r="G52" i="15"/>
  <c r="F52" i="15"/>
  <c r="E52" i="15"/>
  <c r="D52" i="15"/>
  <c r="AA51" i="15"/>
  <c r="Z51" i="15"/>
  <c r="Y51" i="15"/>
  <c r="X51" i="15"/>
  <c r="W51" i="15"/>
  <c r="T51" i="15"/>
  <c r="L51" i="15"/>
  <c r="K51" i="15"/>
  <c r="J51" i="15"/>
  <c r="I51" i="15"/>
  <c r="H51" i="15"/>
  <c r="G51" i="15"/>
  <c r="F51" i="15"/>
  <c r="E51" i="15"/>
  <c r="D51" i="15"/>
  <c r="AA50" i="15"/>
  <c r="L50" i="15"/>
  <c r="K50" i="15"/>
  <c r="AA49" i="15"/>
  <c r="L49" i="15"/>
  <c r="K49" i="15"/>
  <c r="AA48" i="15"/>
  <c r="T48" i="15"/>
  <c r="L48" i="15"/>
  <c r="K48" i="15"/>
  <c r="AA47" i="15"/>
  <c r="T47" i="15"/>
  <c r="L47" i="15"/>
  <c r="K47" i="15"/>
  <c r="AA46" i="15"/>
  <c r="L46" i="15"/>
  <c r="K46" i="15"/>
  <c r="AA45" i="15"/>
  <c r="L45" i="15"/>
  <c r="K45" i="15"/>
  <c r="AA44" i="15"/>
  <c r="T44" i="15"/>
  <c r="L44" i="15"/>
  <c r="K44" i="15"/>
  <c r="AA43" i="15"/>
  <c r="T43" i="15"/>
  <c r="L43" i="15"/>
  <c r="K43" i="15"/>
  <c r="AA42" i="15"/>
  <c r="T42" i="15"/>
  <c r="L42" i="15"/>
  <c r="K42" i="15"/>
  <c r="AA41" i="15"/>
  <c r="T41" i="15"/>
  <c r="L41" i="15"/>
  <c r="K41" i="15"/>
  <c r="AA40" i="15"/>
  <c r="T40" i="15"/>
  <c r="L40" i="15"/>
  <c r="K40" i="15"/>
  <c r="AA39" i="15"/>
  <c r="Z39" i="15"/>
  <c r="Y39" i="15"/>
  <c r="X39" i="15"/>
  <c r="W39" i="15"/>
  <c r="V39" i="15"/>
  <c r="U39" i="15"/>
  <c r="T39" i="15"/>
  <c r="L39" i="15"/>
  <c r="K39" i="15"/>
  <c r="J39" i="15"/>
  <c r="I39" i="15"/>
  <c r="H39" i="15"/>
  <c r="G39" i="15"/>
  <c r="F39" i="15"/>
  <c r="E39" i="15"/>
  <c r="D39" i="15"/>
  <c r="AA38" i="15"/>
  <c r="Z38" i="15"/>
  <c r="Y38" i="15"/>
  <c r="X38" i="15"/>
  <c r="W38" i="15"/>
  <c r="V38" i="15"/>
  <c r="U38" i="15"/>
  <c r="T38" i="15"/>
  <c r="L38" i="15"/>
  <c r="K38" i="15"/>
  <c r="S38" i="15" s="1"/>
  <c r="G38" i="15"/>
  <c r="F38" i="15"/>
  <c r="N38" i="15" s="1"/>
  <c r="E38" i="15"/>
  <c r="D38" i="15"/>
  <c r="AA37" i="15"/>
  <c r="L37" i="15"/>
  <c r="K37" i="15"/>
  <c r="AA36" i="15"/>
  <c r="L36" i="15"/>
  <c r="K36" i="15"/>
  <c r="AA35" i="15"/>
  <c r="T35" i="15"/>
  <c r="L35" i="15"/>
  <c r="K35" i="15"/>
  <c r="AA34" i="15"/>
  <c r="T34" i="15"/>
  <c r="L34" i="15"/>
  <c r="K34" i="15"/>
  <c r="AA33" i="15"/>
  <c r="L33" i="15"/>
  <c r="K33" i="15"/>
  <c r="AA32" i="15"/>
  <c r="L32" i="15"/>
  <c r="K32" i="15"/>
  <c r="AA31" i="15"/>
  <c r="T31" i="15"/>
  <c r="L31" i="15"/>
  <c r="K31" i="15"/>
  <c r="AA30" i="15"/>
  <c r="T30" i="15"/>
  <c r="L30" i="15"/>
  <c r="K30" i="15"/>
  <c r="AA29" i="15"/>
  <c r="T29" i="15"/>
  <c r="L29" i="15"/>
  <c r="K29" i="15"/>
  <c r="AA28" i="15"/>
  <c r="T28" i="15"/>
  <c r="L28" i="15"/>
  <c r="K28" i="15"/>
  <c r="AA27" i="15"/>
  <c r="T27" i="15"/>
  <c r="L27" i="15"/>
  <c r="K27" i="15"/>
  <c r="AA26" i="15"/>
  <c r="Z26" i="15"/>
  <c r="Y26" i="15"/>
  <c r="X26" i="15"/>
  <c r="W26" i="15"/>
  <c r="V26" i="15"/>
  <c r="U26" i="15"/>
  <c r="T26" i="15"/>
  <c r="L26" i="15"/>
  <c r="K26" i="15"/>
  <c r="J26" i="15"/>
  <c r="I26" i="15"/>
  <c r="H26" i="15"/>
  <c r="G26" i="15"/>
  <c r="F26" i="15"/>
  <c r="E26" i="15"/>
  <c r="D26" i="15"/>
  <c r="AA25" i="15"/>
  <c r="Z25" i="15"/>
  <c r="Y25" i="15"/>
  <c r="W25" i="15"/>
  <c r="V25" i="15"/>
  <c r="U25" i="15"/>
  <c r="T25" i="15"/>
  <c r="L25" i="15"/>
  <c r="K25" i="15"/>
  <c r="S25" i="15" s="1"/>
  <c r="F25" i="15"/>
  <c r="N25" i="15" s="1"/>
  <c r="D25" i="15"/>
  <c r="AA24" i="15"/>
  <c r="L24" i="15"/>
  <c r="K24" i="15"/>
  <c r="AA23" i="15"/>
  <c r="L23" i="15"/>
  <c r="K23" i="15"/>
  <c r="AA22" i="15"/>
  <c r="T22" i="15"/>
  <c r="L22" i="15"/>
  <c r="K22" i="15"/>
  <c r="AA21" i="15"/>
  <c r="T21" i="15"/>
  <c r="L21" i="15"/>
  <c r="K21" i="15"/>
  <c r="AA20" i="15"/>
  <c r="L20" i="15"/>
  <c r="K20" i="15"/>
  <c r="AA19" i="15"/>
  <c r="L19" i="15"/>
  <c r="K19" i="15"/>
  <c r="AA18" i="15"/>
  <c r="T18" i="15"/>
  <c r="L18" i="15"/>
  <c r="K18" i="15"/>
  <c r="AA17" i="15"/>
  <c r="T17" i="15"/>
  <c r="L17" i="15"/>
  <c r="K17" i="15"/>
  <c r="AA16" i="15"/>
  <c r="T16" i="15"/>
  <c r="L16" i="15"/>
  <c r="K16" i="15"/>
  <c r="AA15" i="15"/>
  <c r="T15" i="15"/>
  <c r="L15" i="15"/>
  <c r="K15" i="15"/>
  <c r="AA14" i="15"/>
  <c r="T14" i="15"/>
  <c r="L14" i="15"/>
  <c r="K14" i="15"/>
  <c r="AA13" i="15"/>
  <c r="W13" i="15"/>
  <c r="T13" i="15"/>
  <c r="L13" i="15"/>
  <c r="K13" i="15"/>
  <c r="S13" i="15" s="1"/>
  <c r="G13" i="15"/>
  <c r="D13" i="15"/>
  <c r="AA12" i="15"/>
  <c r="Z12" i="15"/>
  <c r="Y12" i="15"/>
  <c r="U12" i="15"/>
  <c r="T12" i="15"/>
  <c r="L12" i="15"/>
  <c r="K12" i="15"/>
  <c r="S12" i="15" s="1"/>
  <c r="E12" i="15"/>
  <c r="D12" i="15"/>
  <c r="AA11" i="15"/>
  <c r="L11" i="15"/>
  <c r="K11" i="15"/>
  <c r="AA10" i="15"/>
  <c r="L10" i="15"/>
  <c r="K10" i="15"/>
  <c r="AA9" i="15"/>
  <c r="T9" i="15"/>
  <c r="L9" i="15"/>
  <c r="K9" i="15"/>
  <c r="AA8" i="15"/>
  <c r="T8" i="15"/>
  <c r="L8" i="15"/>
  <c r="K8" i="15"/>
  <c r="AA7" i="15"/>
  <c r="L7" i="15"/>
  <c r="K7" i="15"/>
  <c r="AA6" i="15"/>
  <c r="L6" i="15"/>
  <c r="K6" i="15"/>
  <c r="AA5" i="15"/>
  <c r="T5" i="15"/>
  <c r="L5" i="15"/>
  <c r="K5" i="15"/>
  <c r="AA4" i="15"/>
  <c r="T4" i="15"/>
  <c r="L4" i="15"/>
  <c r="K4" i="15"/>
  <c r="AA3" i="15"/>
  <c r="T3" i="15"/>
  <c r="L3" i="15"/>
  <c r="K3" i="15"/>
  <c r="AA2" i="15"/>
  <c r="T2" i="15"/>
  <c r="L2" i="15"/>
  <c r="K2" i="15"/>
  <c r="AA365" i="8"/>
  <c r="Z365" i="8"/>
  <c r="Y365" i="8"/>
  <c r="X365" i="8"/>
  <c r="W365" i="8"/>
  <c r="V365" i="8"/>
  <c r="U365" i="8"/>
  <c r="T365" i="8"/>
  <c r="D365" i="51" s="1"/>
  <c r="L365" i="8"/>
  <c r="Q365" i="8" s="1"/>
  <c r="K365" i="8"/>
  <c r="S365" i="8" s="1"/>
  <c r="J365" i="8"/>
  <c r="R365" i="8" s="1"/>
  <c r="I365" i="8"/>
  <c r="H365" i="8"/>
  <c r="P365" i="8" s="1"/>
  <c r="G365" i="8"/>
  <c r="F365" i="8"/>
  <c r="E365" i="8"/>
  <c r="D365" i="8"/>
  <c r="AA364" i="8"/>
  <c r="Z364" i="8"/>
  <c r="Y364" i="8"/>
  <c r="X364" i="8"/>
  <c r="W364" i="8"/>
  <c r="V364" i="8"/>
  <c r="U364" i="8"/>
  <c r="T364" i="8"/>
  <c r="D364" i="51" s="1"/>
  <c r="L364" i="8"/>
  <c r="K364" i="8"/>
  <c r="J364" i="8"/>
  <c r="I364" i="8"/>
  <c r="H364" i="8"/>
  <c r="G364" i="8"/>
  <c r="F364" i="8"/>
  <c r="E364" i="8"/>
  <c r="D364" i="8"/>
  <c r="AA363" i="8"/>
  <c r="Z363" i="8"/>
  <c r="Y363" i="8"/>
  <c r="X363" i="8"/>
  <c r="W363" i="8"/>
  <c r="V363" i="8"/>
  <c r="U363" i="8"/>
  <c r="T363" i="8"/>
  <c r="D363" i="51" s="1"/>
  <c r="L363" i="8"/>
  <c r="Q363" i="8" s="1"/>
  <c r="K363" i="8"/>
  <c r="S363" i="8" s="1"/>
  <c r="J363" i="8"/>
  <c r="R363" i="8" s="1"/>
  <c r="I363" i="8"/>
  <c r="H363" i="8"/>
  <c r="P363" i="8" s="1"/>
  <c r="G363" i="8"/>
  <c r="F363" i="8"/>
  <c r="E363" i="8"/>
  <c r="D363" i="8"/>
  <c r="AA362" i="8"/>
  <c r="Z362" i="8"/>
  <c r="Y362" i="8"/>
  <c r="X362" i="8"/>
  <c r="W362" i="8"/>
  <c r="V362" i="8"/>
  <c r="U362" i="8"/>
  <c r="T362" i="8"/>
  <c r="D362" i="51" s="1"/>
  <c r="L362" i="8"/>
  <c r="Q362" i="8" s="1"/>
  <c r="K362" i="8"/>
  <c r="S362" i="8" s="1"/>
  <c r="J362" i="8"/>
  <c r="R362" i="8" s="1"/>
  <c r="I362" i="8"/>
  <c r="H362" i="8"/>
  <c r="P362" i="8" s="1"/>
  <c r="G362" i="8"/>
  <c r="F362" i="8"/>
  <c r="E362" i="8"/>
  <c r="D362" i="8"/>
  <c r="AA361" i="8"/>
  <c r="Z361" i="8"/>
  <c r="Y361" i="8"/>
  <c r="X361" i="8"/>
  <c r="W361" i="8"/>
  <c r="V361" i="8"/>
  <c r="U361" i="8"/>
  <c r="T361" i="8"/>
  <c r="D361" i="51" s="1"/>
  <c r="L361" i="8"/>
  <c r="Q361" i="8" s="1"/>
  <c r="K361" i="8"/>
  <c r="S361" i="8" s="1"/>
  <c r="J361" i="8"/>
  <c r="R361" i="8" s="1"/>
  <c r="I361" i="8"/>
  <c r="H361" i="8"/>
  <c r="P361" i="8" s="1"/>
  <c r="G361" i="8"/>
  <c r="F361" i="8"/>
  <c r="E361" i="8"/>
  <c r="D361" i="8"/>
  <c r="AA360" i="8"/>
  <c r="Z360" i="8"/>
  <c r="Y360" i="8"/>
  <c r="X360" i="8"/>
  <c r="W360" i="8"/>
  <c r="V360" i="8"/>
  <c r="U360" i="8"/>
  <c r="T360" i="8"/>
  <c r="D360" i="51" s="1"/>
  <c r="L360" i="8"/>
  <c r="Q360" i="8" s="1"/>
  <c r="K360" i="8"/>
  <c r="S360" i="8" s="1"/>
  <c r="J360" i="8"/>
  <c r="R360" i="8" s="1"/>
  <c r="I360" i="8"/>
  <c r="H360" i="8"/>
  <c r="P360" i="8" s="1"/>
  <c r="G360" i="8"/>
  <c r="F360" i="8"/>
  <c r="E360" i="8"/>
  <c r="D360" i="8"/>
  <c r="AA359" i="8"/>
  <c r="Z359" i="8"/>
  <c r="Y359" i="8"/>
  <c r="X359" i="8"/>
  <c r="W359" i="8"/>
  <c r="V359" i="8"/>
  <c r="U359" i="8"/>
  <c r="T359" i="8"/>
  <c r="D359" i="51" s="1"/>
  <c r="L359" i="8"/>
  <c r="Q359" i="8" s="1"/>
  <c r="K359" i="8"/>
  <c r="S359" i="8" s="1"/>
  <c r="J359" i="8"/>
  <c r="R359" i="8" s="1"/>
  <c r="I359" i="8"/>
  <c r="H359" i="8"/>
  <c r="P359" i="8" s="1"/>
  <c r="G359" i="8"/>
  <c r="F359" i="8"/>
  <c r="E359" i="8"/>
  <c r="D359" i="8"/>
  <c r="AA358" i="8"/>
  <c r="Z358" i="8"/>
  <c r="Y358" i="8"/>
  <c r="X358" i="8"/>
  <c r="W358" i="8"/>
  <c r="V358" i="8"/>
  <c r="U358" i="8"/>
  <c r="T358" i="8"/>
  <c r="D358" i="51" s="1"/>
  <c r="L358" i="8"/>
  <c r="Q358" i="8" s="1"/>
  <c r="K358" i="8"/>
  <c r="S358" i="8" s="1"/>
  <c r="J358" i="8"/>
  <c r="R358" i="8" s="1"/>
  <c r="I358" i="8"/>
  <c r="H358" i="8"/>
  <c r="P358" i="8" s="1"/>
  <c r="G358" i="8"/>
  <c r="F358" i="8"/>
  <c r="E358" i="8"/>
  <c r="D358" i="8"/>
  <c r="AA357" i="8"/>
  <c r="Z357" i="8"/>
  <c r="Y357" i="8"/>
  <c r="X357" i="8"/>
  <c r="W357" i="8"/>
  <c r="V357" i="8"/>
  <c r="U357" i="8"/>
  <c r="T357" i="8"/>
  <c r="D357" i="51" s="1"/>
  <c r="L357" i="8"/>
  <c r="Q357" i="8" s="1"/>
  <c r="K357" i="8"/>
  <c r="S357" i="8" s="1"/>
  <c r="J357" i="8"/>
  <c r="R357" i="8" s="1"/>
  <c r="I357" i="8"/>
  <c r="H357" i="8"/>
  <c r="P357" i="8" s="1"/>
  <c r="G357" i="8"/>
  <c r="F357" i="8"/>
  <c r="E357" i="8"/>
  <c r="D357" i="8"/>
  <c r="AA356" i="8"/>
  <c r="Z356" i="8"/>
  <c r="Y356" i="8"/>
  <c r="X356" i="8"/>
  <c r="W356" i="8"/>
  <c r="V356" i="8"/>
  <c r="U356" i="8"/>
  <c r="T356" i="8"/>
  <c r="D356" i="51" s="1"/>
  <c r="L356" i="8"/>
  <c r="Q356" i="8" s="1"/>
  <c r="K356" i="8"/>
  <c r="S356" i="8" s="1"/>
  <c r="J356" i="8"/>
  <c r="R356" i="8" s="1"/>
  <c r="I356" i="8"/>
  <c r="H356" i="8"/>
  <c r="P356" i="8" s="1"/>
  <c r="G356" i="8"/>
  <c r="F356" i="8"/>
  <c r="E356" i="8"/>
  <c r="D356" i="8"/>
  <c r="AA355" i="8"/>
  <c r="Z355" i="8"/>
  <c r="Y355" i="8"/>
  <c r="X355" i="8"/>
  <c r="W355" i="8"/>
  <c r="V355" i="8"/>
  <c r="U355" i="8"/>
  <c r="T355" i="8"/>
  <c r="D355" i="51" s="1"/>
  <c r="L355" i="8"/>
  <c r="Q355" i="8" s="1"/>
  <c r="K355" i="8"/>
  <c r="S355" i="8" s="1"/>
  <c r="J355" i="8"/>
  <c r="R355" i="8" s="1"/>
  <c r="I355" i="8"/>
  <c r="H355" i="8"/>
  <c r="P355" i="8" s="1"/>
  <c r="G355" i="8"/>
  <c r="F355" i="8"/>
  <c r="E355" i="8"/>
  <c r="D355" i="8"/>
  <c r="AA354" i="8"/>
  <c r="Z354" i="8"/>
  <c r="Y354" i="8"/>
  <c r="X354" i="8"/>
  <c r="W354" i="8"/>
  <c r="V354" i="8"/>
  <c r="U354" i="8"/>
  <c r="T354" i="8"/>
  <c r="D354" i="51" s="1"/>
  <c r="L354" i="8"/>
  <c r="Q354" i="8" s="1"/>
  <c r="K354" i="8"/>
  <c r="S354" i="8" s="1"/>
  <c r="J354" i="8"/>
  <c r="R354" i="8" s="1"/>
  <c r="I354" i="8"/>
  <c r="H354" i="8"/>
  <c r="P354" i="8" s="1"/>
  <c r="G354" i="8"/>
  <c r="F354" i="8"/>
  <c r="E354" i="8"/>
  <c r="D354" i="8"/>
  <c r="AA353" i="8"/>
  <c r="Z353" i="8"/>
  <c r="Y353" i="8"/>
  <c r="X353" i="8"/>
  <c r="W353" i="8"/>
  <c r="V353" i="8"/>
  <c r="U353" i="8"/>
  <c r="T353" i="8"/>
  <c r="D353" i="51" s="1"/>
  <c r="L353" i="8"/>
  <c r="Q353" i="8" s="1"/>
  <c r="K353" i="8"/>
  <c r="S353" i="8" s="1"/>
  <c r="J353" i="8"/>
  <c r="R353" i="8" s="1"/>
  <c r="I353" i="8"/>
  <c r="H353" i="8"/>
  <c r="P353" i="8" s="1"/>
  <c r="G353" i="8"/>
  <c r="F353" i="8"/>
  <c r="E353" i="8"/>
  <c r="D353" i="8"/>
  <c r="AA352" i="8"/>
  <c r="Z352" i="8"/>
  <c r="Y352" i="8"/>
  <c r="X352" i="8"/>
  <c r="W352" i="8"/>
  <c r="V352" i="8"/>
  <c r="U352" i="8"/>
  <c r="T352" i="8"/>
  <c r="D352" i="51" s="1"/>
  <c r="L352" i="8"/>
  <c r="Q352" i="8" s="1"/>
  <c r="K352" i="8"/>
  <c r="S352" i="8" s="1"/>
  <c r="J352" i="8"/>
  <c r="R352" i="8" s="1"/>
  <c r="I352" i="8"/>
  <c r="H352" i="8"/>
  <c r="P352" i="8" s="1"/>
  <c r="G352" i="8"/>
  <c r="F352" i="8"/>
  <c r="E352" i="8"/>
  <c r="D352" i="8"/>
  <c r="AA351" i="8"/>
  <c r="Z351" i="8"/>
  <c r="Y351" i="8"/>
  <c r="X351" i="8"/>
  <c r="W351" i="8"/>
  <c r="V351" i="8"/>
  <c r="U351" i="8"/>
  <c r="T351" i="8"/>
  <c r="D351" i="51" s="1"/>
  <c r="L351" i="8"/>
  <c r="Q351" i="8" s="1"/>
  <c r="K351" i="8"/>
  <c r="S351" i="8" s="1"/>
  <c r="J351" i="8"/>
  <c r="R351" i="8" s="1"/>
  <c r="I351" i="8"/>
  <c r="H351" i="8"/>
  <c r="P351" i="8" s="1"/>
  <c r="G351" i="8"/>
  <c r="F351" i="8"/>
  <c r="E351" i="8"/>
  <c r="D351" i="8"/>
  <c r="AA350" i="8"/>
  <c r="Z350" i="8"/>
  <c r="Y350" i="8"/>
  <c r="X350" i="8"/>
  <c r="W350" i="8"/>
  <c r="V350" i="8"/>
  <c r="U350" i="8"/>
  <c r="T350" i="8"/>
  <c r="D350" i="51" s="1"/>
  <c r="L350" i="8"/>
  <c r="Q350" i="8" s="1"/>
  <c r="K350" i="8"/>
  <c r="S350" i="8" s="1"/>
  <c r="J350" i="8"/>
  <c r="R350" i="8" s="1"/>
  <c r="I350" i="8"/>
  <c r="H350" i="8"/>
  <c r="P350" i="8" s="1"/>
  <c r="G350" i="8"/>
  <c r="F350" i="8"/>
  <c r="E350" i="8"/>
  <c r="D350" i="8"/>
  <c r="AA349" i="8"/>
  <c r="Z349" i="8"/>
  <c r="Y349" i="8"/>
  <c r="X349" i="8"/>
  <c r="W349" i="8"/>
  <c r="V349" i="8"/>
  <c r="U349" i="8"/>
  <c r="T349" i="8"/>
  <c r="D349" i="51" s="1"/>
  <c r="L349" i="8"/>
  <c r="Q349" i="8" s="1"/>
  <c r="K349" i="8"/>
  <c r="S349" i="8" s="1"/>
  <c r="J349" i="8"/>
  <c r="R349" i="8" s="1"/>
  <c r="I349" i="8"/>
  <c r="H349" i="8"/>
  <c r="P349" i="8" s="1"/>
  <c r="G349" i="8"/>
  <c r="F349" i="8"/>
  <c r="E349" i="8"/>
  <c r="D349" i="8"/>
  <c r="AA348" i="8"/>
  <c r="Z348" i="8"/>
  <c r="Y348" i="8"/>
  <c r="X348" i="8"/>
  <c r="W348" i="8"/>
  <c r="V348" i="8"/>
  <c r="U348" i="8"/>
  <c r="T348" i="8"/>
  <c r="D348" i="51" s="1"/>
  <c r="L348" i="8"/>
  <c r="Q348" i="8" s="1"/>
  <c r="K348" i="8"/>
  <c r="S348" i="8" s="1"/>
  <c r="J348" i="8"/>
  <c r="R348" i="8" s="1"/>
  <c r="I348" i="8"/>
  <c r="H348" i="8"/>
  <c r="P348" i="8" s="1"/>
  <c r="G348" i="8"/>
  <c r="F348" i="8"/>
  <c r="E348" i="8"/>
  <c r="D348" i="8"/>
  <c r="AA347" i="8"/>
  <c r="Z347" i="8"/>
  <c r="Y347" i="8"/>
  <c r="X347" i="8"/>
  <c r="W347" i="8"/>
  <c r="V347" i="8"/>
  <c r="U347" i="8"/>
  <c r="T347" i="8"/>
  <c r="D347" i="51" s="1"/>
  <c r="L347" i="8"/>
  <c r="Q347" i="8" s="1"/>
  <c r="K347" i="8"/>
  <c r="S347" i="8" s="1"/>
  <c r="J347" i="8"/>
  <c r="R347" i="8" s="1"/>
  <c r="I347" i="8"/>
  <c r="H347" i="8"/>
  <c r="P347" i="8" s="1"/>
  <c r="G347" i="8"/>
  <c r="F347" i="8"/>
  <c r="E347" i="8"/>
  <c r="D347" i="8"/>
  <c r="AA346" i="8"/>
  <c r="Z346" i="8"/>
  <c r="Y346" i="8"/>
  <c r="X346" i="8"/>
  <c r="W346" i="8"/>
  <c r="V346" i="8"/>
  <c r="U346" i="8"/>
  <c r="T346" i="8"/>
  <c r="D346" i="51" s="1"/>
  <c r="L346" i="8"/>
  <c r="Q346" i="8" s="1"/>
  <c r="K346" i="8"/>
  <c r="S346" i="8" s="1"/>
  <c r="J346" i="8"/>
  <c r="R346" i="8" s="1"/>
  <c r="I346" i="8"/>
  <c r="H346" i="8"/>
  <c r="P346" i="8" s="1"/>
  <c r="G346" i="8"/>
  <c r="F346" i="8"/>
  <c r="E346" i="8"/>
  <c r="D346" i="8"/>
  <c r="AA345" i="8"/>
  <c r="Z345" i="8"/>
  <c r="Y345" i="8"/>
  <c r="X345" i="8"/>
  <c r="W345" i="8"/>
  <c r="V345" i="8"/>
  <c r="U345" i="8"/>
  <c r="T345" i="8"/>
  <c r="D345" i="51" s="1"/>
  <c r="L345" i="8"/>
  <c r="Q345" i="8" s="1"/>
  <c r="K345" i="8"/>
  <c r="S345" i="8" s="1"/>
  <c r="J345" i="8"/>
  <c r="R345" i="8" s="1"/>
  <c r="I345" i="8"/>
  <c r="H345" i="8"/>
  <c r="P345" i="8" s="1"/>
  <c r="G345" i="8"/>
  <c r="F345" i="8"/>
  <c r="E345" i="8"/>
  <c r="D345" i="8"/>
  <c r="AA344" i="8"/>
  <c r="Z344" i="8"/>
  <c r="Y344" i="8"/>
  <c r="X344" i="8"/>
  <c r="W344" i="8"/>
  <c r="V344" i="8"/>
  <c r="U344" i="8"/>
  <c r="T344" i="8"/>
  <c r="D344" i="51" s="1"/>
  <c r="L344" i="8"/>
  <c r="Q344" i="8" s="1"/>
  <c r="K344" i="8"/>
  <c r="S344" i="8" s="1"/>
  <c r="J344" i="8"/>
  <c r="R344" i="8" s="1"/>
  <c r="I344" i="8"/>
  <c r="H344" i="8"/>
  <c r="P344" i="8" s="1"/>
  <c r="G344" i="8"/>
  <c r="F344" i="8"/>
  <c r="E344" i="8"/>
  <c r="D344" i="8"/>
  <c r="AA343" i="8"/>
  <c r="Z343" i="8"/>
  <c r="Y343" i="8"/>
  <c r="X343" i="8"/>
  <c r="W343" i="8"/>
  <c r="V343" i="8"/>
  <c r="U343" i="8"/>
  <c r="T343" i="8"/>
  <c r="D343" i="51" s="1"/>
  <c r="L343" i="8"/>
  <c r="Q343" i="8" s="1"/>
  <c r="K343" i="8"/>
  <c r="S343" i="8" s="1"/>
  <c r="J343" i="8"/>
  <c r="R343" i="8" s="1"/>
  <c r="I343" i="8"/>
  <c r="H343" i="8"/>
  <c r="P343" i="8" s="1"/>
  <c r="G343" i="8"/>
  <c r="F343" i="8"/>
  <c r="E343" i="8"/>
  <c r="D343" i="8"/>
  <c r="AA342" i="8"/>
  <c r="Z342" i="8"/>
  <c r="Y342" i="8"/>
  <c r="X342" i="8"/>
  <c r="W342" i="8"/>
  <c r="V342" i="8"/>
  <c r="U342" i="8"/>
  <c r="T342" i="8"/>
  <c r="D342" i="51" s="1"/>
  <c r="L342" i="8"/>
  <c r="Q342" i="8" s="1"/>
  <c r="K342" i="8"/>
  <c r="S342" i="8" s="1"/>
  <c r="J342" i="8"/>
  <c r="R342" i="8" s="1"/>
  <c r="I342" i="8"/>
  <c r="H342" i="8"/>
  <c r="P342" i="8" s="1"/>
  <c r="G342" i="8"/>
  <c r="F342" i="8"/>
  <c r="E342" i="8"/>
  <c r="D342" i="8"/>
  <c r="AA341" i="8"/>
  <c r="Z341" i="8"/>
  <c r="Y341" i="8"/>
  <c r="X341" i="8"/>
  <c r="W341" i="8"/>
  <c r="V341" i="8"/>
  <c r="U341" i="8"/>
  <c r="T341" i="8"/>
  <c r="D341" i="51" s="1"/>
  <c r="L341" i="8"/>
  <c r="R341" i="8" s="1"/>
  <c r="K341" i="8"/>
  <c r="S341" i="8" s="1"/>
  <c r="J341" i="8"/>
  <c r="I341" i="8"/>
  <c r="H341" i="8"/>
  <c r="P341" i="8" s="1"/>
  <c r="G341" i="8"/>
  <c r="F341" i="8"/>
  <c r="E341" i="8"/>
  <c r="D341" i="8"/>
  <c r="AA340" i="8"/>
  <c r="Z340" i="8"/>
  <c r="Y340" i="8"/>
  <c r="X340" i="8"/>
  <c r="W340" i="8"/>
  <c r="V340" i="8"/>
  <c r="U340" i="8"/>
  <c r="T340" i="8"/>
  <c r="D340" i="51" s="1"/>
  <c r="L340" i="8"/>
  <c r="R340" i="8" s="1"/>
  <c r="K340" i="8"/>
  <c r="S340" i="8" s="1"/>
  <c r="J340" i="8"/>
  <c r="I340" i="8"/>
  <c r="H340" i="8"/>
  <c r="P340" i="8" s="1"/>
  <c r="G340" i="8"/>
  <c r="F340" i="8"/>
  <c r="E340" i="8"/>
  <c r="D340" i="8"/>
  <c r="AA339" i="8"/>
  <c r="Z339" i="8"/>
  <c r="Y339" i="8"/>
  <c r="X339" i="8"/>
  <c r="W339" i="8"/>
  <c r="V339" i="8"/>
  <c r="U339" i="8"/>
  <c r="T339" i="8"/>
  <c r="D339" i="51" s="1"/>
  <c r="L339" i="8"/>
  <c r="R339" i="8" s="1"/>
  <c r="K339" i="8"/>
  <c r="S339" i="8" s="1"/>
  <c r="J339" i="8"/>
  <c r="I339" i="8"/>
  <c r="H339" i="8"/>
  <c r="P339" i="8" s="1"/>
  <c r="G339" i="8"/>
  <c r="F339" i="8"/>
  <c r="E339" i="8"/>
  <c r="D339" i="8"/>
  <c r="AA338" i="8"/>
  <c r="Z338" i="8"/>
  <c r="Y338" i="8"/>
  <c r="X338" i="8"/>
  <c r="W338" i="8"/>
  <c r="V338" i="8"/>
  <c r="U338" i="8"/>
  <c r="T338" i="8"/>
  <c r="D338" i="51" s="1"/>
  <c r="L338" i="8"/>
  <c r="R338" i="8" s="1"/>
  <c r="K338" i="8"/>
  <c r="S338" i="8" s="1"/>
  <c r="J338" i="8"/>
  <c r="I338" i="8"/>
  <c r="H338" i="8"/>
  <c r="P338" i="8" s="1"/>
  <c r="G338" i="8"/>
  <c r="F338" i="8"/>
  <c r="E338" i="8"/>
  <c r="D338" i="8"/>
  <c r="AA337" i="8"/>
  <c r="Z337" i="8"/>
  <c r="Y337" i="8"/>
  <c r="X337" i="8"/>
  <c r="W337" i="8"/>
  <c r="V337" i="8"/>
  <c r="U337" i="8"/>
  <c r="T337" i="8"/>
  <c r="D337" i="51" s="1"/>
  <c r="L337" i="8"/>
  <c r="R337" i="8" s="1"/>
  <c r="K337" i="8"/>
  <c r="S337" i="8" s="1"/>
  <c r="J337" i="8"/>
  <c r="I337" i="8"/>
  <c r="H337" i="8"/>
  <c r="P337" i="8" s="1"/>
  <c r="G337" i="8"/>
  <c r="F337" i="8"/>
  <c r="E337" i="8"/>
  <c r="D337" i="8"/>
  <c r="AA336" i="8"/>
  <c r="Z336" i="8"/>
  <c r="Y336" i="8"/>
  <c r="X336" i="8"/>
  <c r="W336" i="8"/>
  <c r="V336" i="8"/>
  <c r="U336" i="8"/>
  <c r="T336" i="8"/>
  <c r="D336" i="51" s="1"/>
  <c r="L336" i="8"/>
  <c r="R336" i="8" s="1"/>
  <c r="K336" i="8"/>
  <c r="S336" i="8" s="1"/>
  <c r="J336" i="8"/>
  <c r="I336" i="8"/>
  <c r="H336" i="8"/>
  <c r="P336" i="8" s="1"/>
  <c r="G336" i="8"/>
  <c r="F336" i="8"/>
  <c r="E336" i="8"/>
  <c r="D336" i="8"/>
  <c r="AA335" i="8"/>
  <c r="Z335" i="8"/>
  <c r="Y335" i="8"/>
  <c r="X335" i="8"/>
  <c r="W335" i="8"/>
  <c r="V335" i="8"/>
  <c r="U335" i="8"/>
  <c r="T335" i="8"/>
  <c r="D335" i="51" s="1"/>
  <c r="L335" i="8"/>
  <c r="S335" i="8" s="1"/>
  <c r="K335" i="8"/>
  <c r="J335" i="8"/>
  <c r="I335" i="8"/>
  <c r="H335" i="8"/>
  <c r="P335" i="8" s="1"/>
  <c r="G335" i="8"/>
  <c r="F335" i="8"/>
  <c r="E335" i="8"/>
  <c r="D335" i="8"/>
  <c r="AA334" i="8"/>
  <c r="Z334" i="8"/>
  <c r="Y334" i="8"/>
  <c r="X334" i="8"/>
  <c r="W334" i="8"/>
  <c r="V334" i="8"/>
  <c r="U334" i="8"/>
  <c r="T334" i="8"/>
  <c r="D334" i="51" s="1"/>
  <c r="L334" i="8"/>
  <c r="S334" i="8" s="1"/>
  <c r="K334" i="8"/>
  <c r="J334" i="8"/>
  <c r="I334" i="8"/>
  <c r="H334" i="8"/>
  <c r="P334" i="8" s="1"/>
  <c r="G334" i="8"/>
  <c r="F334" i="8"/>
  <c r="E334" i="8"/>
  <c r="D334" i="8"/>
  <c r="AA333" i="8"/>
  <c r="Z333" i="8"/>
  <c r="Y333" i="8"/>
  <c r="X333" i="8"/>
  <c r="W333" i="8"/>
  <c r="V333" i="8"/>
  <c r="U333" i="8"/>
  <c r="T333" i="8"/>
  <c r="D333" i="51" s="1"/>
  <c r="L333" i="8"/>
  <c r="S333" i="8" s="1"/>
  <c r="K333" i="8"/>
  <c r="J333" i="8"/>
  <c r="I333" i="8"/>
  <c r="H333" i="8"/>
  <c r="P333" i="8" s="1"/>
  <c r="G333" i="8"/>
  <c r="F333" i="8"/>
  <c r="E333" i="8"/>
  <c r="D333" i="8"/>
  <c r="AA332" i="8"/>
  <c r="Z332" i="8"/>
  <c r="Y332" i="8"/>
  <c r="X332" i="8"/>
  <c r="W332" i="8"/>
  <c r="V332" i="8"/>
  <c r="U332" i="8"/>
  <c r="T332" i="8"/>
  <c r="D332" i="51" s="1"/>
  <c r="L332" i="8"/>
  <c r="K332" i="8"/>
  <c r="J332" i="8"/>
  <c r="I332" i="8"/>
  <c r="H332" i="8"/>
  <c r="G332" i="8"/>
  <c r="F332" i="8"/>
  <c r="E332" i="8"/>
  <c r="D332" i="8"/>
  <c r="AA331" i="8"/>
  <c r="Z331" i="8"/>
  <c r="Y331" i="8"/>
  <c r="X331" i="8"/>
  <c r="W331" i="8"/>
  <c r="V331" i="8"/>
  <c r="U331" i="8"/>
  <c r="T331" i="8"/>
  <c r="D331" i="51" s="1"/>
  <c r="L331" i="8"/>
  <c r="K331" i="8"/>
  <c r="J331" i="8"/>
  <c r="I331" i="8"/>
  <c r="H331" i="8"/>
  <c r="G331" i="8"/>
  <c r="F331" i="8"/>
  <c r="E331" i="8"/>
  <c r="D331" i="8"/>
  <c r="AA330" i="8"/>
  <c r="Z330" i="8"/>
  <c r="Y330" i="8"/>
  <c r="X330" i="8"/>
  <c r="W330" i="8"/>
  <c r="V330" i="8"/>
  <c r="U330" i="8"/>
  <c r="T330" i="8"/>
  <c r="D330" i="51" s="1"/>
  <c r="L330" i="8"/>
  <c r="S330" i="8" s="1"/>
  <c r="K330" i="8"/>
  <c r="J330" i="8"/>
  <c r="I330" i="8"/>
  <c r="H330" i="8"/>
  <c r="P330" i="8" s="1"/>
  <c r="G330" i="8"/>
  <c r="F330" i="8"/>
  <c r="E330" i="8"/>
  <c r="D330" i="8"/>
  <c r="AA329" i="8"/>
  <c r="Z329" i="8"/>
  <c r="Y329" i="8"/>
  <c r="X329" i="8"/>
  <c r="W329" i="8"/>
  <c r="V329" i="8"/>
  <c r="U329" i="8"/>
  <c r="T329" i="8"/>
  <c r="D329" i="51" s="1"/>
  <c r="L329" i="8"/>
  <c r="S329" i="8" s="1"/>
  <c r="K329" i="8"/>
  <c r="J329" i="8"/>
  <c r="I329" i="8"/>
  <c r="H329" i="8"/>
  <c r="P329" i="8" s="1"/>
  <c r="G329" i="8"/>
  <c r="F329" i="8"/>
  <c r="E329" i="8"/>
  <c r="D329" i="8"/>
  <c r="AA328" i="8"/>
  <c r="Z328" i="8"/>
  <c r="Y328" i="8"/>
  <c r="X328" i="8"/>
  <c r="W328" i="8"/>
  <c r="V328" i="8"/>
  <c r="U328" i="8"/>
  <c r="T328" i="8"/>
  <c r="D328" i="51" s="1"/>
  <c r="L328" i="8"/>
  <c r="S328" i="8" s="1"/>
  <c r="K328" i="8"/>
  <c r="J328" i="8"/>
  <c r="I328" i="8"/>
  <c r="H328" i="8"/>
  <c r="P328" i="8" s="1"/>
  <c r="G328" i="8"/>
  <c r="F328" i="8"/>
  <c r="E328" i="8"/>
  <c r="D328" i="8"/>
  <c r="AA327" i="8"/>
  <c r="Z327" i="8"/>
  <c r="Y327" i="8"/>
  <c r="X327" i="8"/>
  <c r="W327" i="8"/>
  <c r="V327" i="8"/>
  <c r="U327" i="8"/>
  <c r="T327" i="8"/>
  <c r="D327" i="51" s="1"/>
  <c r="L327" i="8"/>
  <c r="S327" i="8" s="1"/>
  <c r="K327" i="8"/>
  <c r="J327" i="8"/>
  <c r="I327" i="8"/>
  <c r="H327" i="8"/>
  <c r="P327" i="8" s="1"/>
  <c r="G327" i="8"/>
  <c r="F327" i="8"/>
  <c r="E327" i="8"/>
  <c r="D327" i="8"/>
  <c r="AA326" i="8"/>
  <c r="Z326" i="8"/>
  <c r="Y326" i="8"/>
  <c r="X326" i="8"/>
  <c r="W326" i="8"/>
  <c r="V326" i="8"/>
  <c r="U326" i="8"/>
  <c r="T326" i="8"/>
  <c r="D326" i="51" s="1"/>
  <c r="L326" i="8"/>
  <c r="S326" i="8" s="1"/>
  <c r="K326" i="8"/>
  <c r="J326" i="8"/>
  <c r="I326" i="8"/>
  <c r="H326" i="8"/>
  <c r="P326" i="8" s="1"/>
  <c r="G326" i="8"/>
  <c r="F326" i="8"/>
  <c r="E326" i="8"/>
  <c r="D326" i="8"/>
  <c r="AA325" i="8"/>
  <c r="Z325" i="8"/>
  <c r="Y325" i="8"/>
  <c r="X325" i="8"/>
  <c r="W325" i="8"/>
  <c r="V325" i="8"/>
  <c r="U325" i="8"/>
  <c r="T325" i="8"/>
  <c r="D325" i="51" s="1"/>
  <c r="L325" i="8"/>
  <c r="S325" i="8" s="1"/>
  <c r="K325" i="8"/>
  <c r="J325" i="8"/>
  <c r="I325" i="8"/>
  <c r="H325" i="8"/>
  <c r="P325" i="8" s="1"/>
  <c r="G325" i="8"/>
  <c r="F325" i="8"/>
  <c r="E325" i="8"/>
  <c r="D325" i="8"/>
  <c r="AA324" i="8"/>
  <c r="Z324" i="8"/>
  <c r="Y324" i="8"/>
  <c r="X324" i="8"/>
  <c r="W324" i="8"/>
  <c r="V324" i="8"/>
  <c r="U324" i="8"/>
  <c r="T324" i="8"/>
  <c r="D324" i="51" s="1"/>
  <c r="L324" i="8"/>
  <c r="S324" i="8" s="1"/>
  <c r="K324" i="8"/>
  <c r="J324" i="8"/>
  <c r="I324" i="8"/>
  <c r="H324" i="8"/>
  <c r="P324" i="8" s="1"/>
  <c r="G324" i="8"/>
  <c r="F324" i="8"/>
  <c r="E324" i="8"/>
  <c r="D324" i="8"/>
  <c r="AA323" i="8"/>
  <c r="Z323" i="8"/>
  <c r="Y323" i="8"/>
  <c r="X323" i="8"/>
  <c r="W323" i="8"/>
  <c r="V323" i="8"/>
  <c r="U323" i="8"/>
  <c r="T323" i="8"/>
  <c r="D323" i="51" s="1"/>
  <c r="L323" i="8"/>
  <c r="S323" i="8" s="1"/>
  <c r="K323" i="8"/>
  <c r="J323" i="8"/>
  <c r="I323" i="8"/>
  <c r="H323" i="8"/>
  <c r="P323" i="8" s="1"/>
  <c r="G323" i="8"/>
  <c r="F323" i="8"/>
  <c r="E323" i="8"/>
  <c r="D323" i="8"/>
  <c r="AA322" i="8"/>
  <c r="Z322" i="8"/>
  <c r="Y322" i="8"/>
  <c r="X322" i="8"/>
  <c r="W322" i="8"/>
  <c r="V322" i="8"/>
  <c r="U322" i="8"/>
  <c r="T322" i="8"/>
  <c r="D322" i="51" s="1"/>
  <c r="L322" i="8"/>
  <c r="S322" i="8" s="1"/>
  <c r="K322" i="8"/>
  <c r="J322" i="8"/>
  <c r="I322" i="8"/>
  <c r="H322" i="8"/>
  <c r="P322" i="8" s="1"/>
  <c r="G322" i="8"/>
  <c r="F322" i="8"/>
  <c r="E322" i="8"/>
  <c r="D322" i="8"/>
  <c r="AA321" i="8"/>
  <c r="Z321" i="8"/>
  <c r="Y321" i="8"/>
  <c r="X321" i="8"/>
  <c r="W321" i="8"/>
  <c r="V321" i="8"/>
  <c r="U321" i="8"/>
  <c r="T321" i="8"/>
  <c r="D321" i="51" s="1"/>
  <c r="L321" i="8"/>
  <c r="S321" i="8" s="1"/>
  <c r="K321" i="8"/>
  <c r="J321" i="8"/>
  <c r="I321" i="8"/>
  <c r="H321" i="8"/>
  <c r="P321" i="8" s="1"/>
  <c r="G321" i="8"/>
  <c r="F321" i="8"/>
  <c r="E321" i="8"/>
  <c r="D321" i="8"/>
  <c r="AA320" i="8"/>
  <c r="Z320" i="8"/>
  <c r="Y320" i="8"/>
  <c r="X320" i="8"/>
  <c r="W320" i="8"/>
  <c r="V320" i="8"/>
  <c r="U320" i="8"/>
  <c r="T320" i="8"/>
  <c r="D320" i="51" s="1"/>
  <c r="L320" i="8"/>
  <c r="S320" i="8" s="1"/>
  <c r="K320" i="8"/>
  <c r="J320" i="8"/>
  <c r="I320" i="8"/>
  <c r="H320" i="8"/>
  <c r="P320" i="8" s="1"/>
  <c r="G320" i="8"/>
  <c r="F320" i="8"/>
  <c r="E320" i="8"/>
  <c r="D320" i="8"/>
  <c r="AA319" i="8"/>
  <c r="Z319" i="8"/>
  <c r="Y319" i="8"/>
  <c r="X319" i="8"/>
  <c r="W319" i="8"/>
  <c r="V319" i="8"/>
  <c r="U319" i="8"/>
  <c r="T319" i="8"/>
  <c r="D319" i="51" s="1"/>
  <c r="L319" i="8"/>
  <c r="S319" i="8" s="1"/>
  <c r="K319" i="8"/>
  <c r="J319" i="8"/>
  <c r="I319" i="8"/>
  <c r="H319" i="8"/>
  <c r="P319" i="8" s="1"/>
  <c r="G319" i="8"/>
  <c r="F319" i="8"/>
  <c r="E319" i="8"/>
  <c r="D319" i="8"/>
  <c r="AA318" i="8"/>
  <c r="Z318" i="8"/>
  <c r="Y318" i="8"/>
  <c r="X318" i="8"/>
  <c r="W318" i="8"/>
  <c r="V318" i="8"/>
  <c r="U318" i="8"/>
  <c r="T318" i="8"/>
  <c r="D318" i="51" s="1"/>
  <c r="L318" i="8"/>
  <c r="S318" i="8" s="1"/>
  <c r="K318" i="8"/>
  <c r="J318" i="8"/>
  <c r="I318" i="8"/>
  <c r="H318" i="8"/>
  <c r="P318" i="8" s="1"/>
  <c r="G318" i="8"/>
  <c r="F318" i="8"/>
  <c r="E318" i="8"/>
  <c r="D318" i="8"/>
  <c r="AA317" i="8"/>
  <c r="Z317" i="8"/>
  <c r="Y317" i="8"/>
  <c r="X317" i="8"/>
  <c r="W317" i="8"/>
  <c r="V317" i="8"/>
  <c r="U317" i="8"/>
  <c r="T317" i="8"/>
  <c r="D317" i="51" s="1"/>
  <c r="L317" i="8"/>
  <c r="S317" i="8" s="1"/>
  <c r="K317" i="8"/>
  <c r="J317" i="8"/>
  <c r="I317" i="8"/>
  <c r="H317" i="8"/>
  <c r="P317" i="8" s="1"/>
  <c r="G317" i="8"/>
  <c r="F317" i="8"/>
  <c r="E317" i="8"/>
  <c r="D317" i="8"/>
  <c r="AA316" i="8"/>
  <c r="Z316" i="8"/>
  <c r="Y316" i="8"/>
  <c r="X316" i="8"/>
  <c r="W316" i="8"/>
  <c r="V316" i="8"/>
  <c r="U316" i="8"/>
  <c r="T316" i="8"/>
  <c r="D316" i="51" s="1"/>
  <c r="L316" i="8"/>
  <c r="S316" i="8" s="1"/>
  <c r="K316" i="8"/>
  <c r="J316" i="8"/>
  <c r="I316" i="8"/>
  <c r="H316" i="8"/>
  <c r="P316" i="8" s="1"/>
  <c r="G316" i="8"/>
  <c r="F316" i="8"/>
  <c r="E316" i="8"/>
  <c r="D316" i="8"/>
  <c r="AA315" i="8"/>
  <c r="Z315" i="8"/>
  <c r="Y315" i="8"/>
  <c r="X315" i="8"/>
  <c r="W315" i="8"/>
  <c r="V315" i="8"/>
  <c r="U315" i="8"/>
  <c r="T315" i="8"/>
  <c r="D315" i="51" s="1"/>
  <c r="L315" i="8"/>
  <c r="S315" i="8" s="1"/>
  <c r="K315" i="8"/>
  <c r="J315" i="8"/>
  <c r="I315" i="8"/>
  <c r="H315" i="8"/>
  <c r="P315" i="8" s="1"/>
  <c r="G315" i="8"/>
  <c r="F315" i="8"/>
  <c r="E315" i="8"/>
  <c r="D315" i="8"/>
  <c r="AA314" i="8"/>
  <c r="Z314" i="8"/>
  <c r="Y314" i="8"/>
  <c r="X314" i="8"/>
  <c r="W314" i="8"/>
  <c r="V314" i="8"/>
  <c r="U314" i="8"/>
  <c r="T314" i="8"/>
  <c r="D314" i="51" s="1"/>
  <c r="L314" i="8"/>
  <c r="S314" i="8" s="1"/>
  <c r="K314" i="8"/>
  <c r="J314" i="8"/>
  <c r="I314" i="8"/>
  <c r="H314" i="8"/>
  <c r="P314" i="8" s="1"/>
  <c r="G314" i="8"/>
  <c r="F314" i="8"/>
  <c r="E314" i="8"/>
  <c r="D314" i="8"/>
  <c r="AA313" i="8"/>
  <c r="Z313" i="8"/>
  <c r="Y313" i="8"/>
  <c r="X313" i="8"/>
  <c r="W313" i="8"/>
  <c r="V313" i="8"/>
  <c r="U313" i="8"/>
  <c r="T313" i="8"/>
  <c r="D313" i="51" s="1"/>
  <c r="L313" i="8"/>
  <c r="S313" i="8" s="1"/>
  <c r="K313" i="8"/>
  <c r="J313" i="8"/>
  <c r="I313" i="8"/>
  <c r="H313" i="8"/>
  <c r="P313" i="8" s="1"/>
  <c r="G313" i="8"/>
  <c r="F313" i="8"/>
  <c r="E313" i="8"/>
  <c r="D313" i="8"/>
  <c r="AA312" i="8"/>
  <c r="Z312" i="8"/>
  <c r="Y312" i="8"/>
  <c r="X312" i="8"/>
  <c r="W312" i="8"/>
  <c r="V312" i="8"/>
  <c r="U312" i="8"/>
  <c r="T312" i="8"/>
  <c r="D312" i="51" s="1"/>
  <c r="L312" i="8"/>
  <c r="S312" i="8" s="1"/>
  <c r="K312" i="8"/>
  <c r="J312" i="8"/>
  <c r="I312" i="8"/>
  <c r="H312" i="8"/>
  <c r="P312" i="8" s="1"/>
  <c r="G312" i="8"/>
  <c r="F312" i="8"/>
  <c r="E312" i="8"/>
  <c r="D312" i="8"/>
  <c r="AA311" i="8"/>
  <c r="Z311" i="8"/>
  <c r="Y311" i="8"/>
  <c r="X311" i="8"/>
  <c r="W311" i="8"/>
  <c r="V311" i="8"/>
  <c r="U311" i="8"/>
  <c r="T311" i="8"/>
  <c r="D311" i="51" s="1"/>
  <c r="L311" i="8"/>
  <c r="S311" i="8" s="1"/>
  <c r="K311" i="8"/>
  <c r="J311" i="8"/>
  <c r="I311" i="8"/>
  <c r="H311" i="8"/>
  <c r="P311" i="8" s="1"/>
  <c r="G311" i="8"/>
  <c r="F311" i="8"/>
  <c r="E311" i="8"/>
  <c r="D311" i="8"/>
  <c r="AA310" i="8"/>
  <c r="Z310" i="8"/>
  <c r="Y310" i="8"/>
  <c r="X310" i="8"/>
  <c r="W310" i="8"/>
  <c r="V310" i="8"/>
  <c r="U310" i="8"/>
  <c r="T310" i="8"/>
  <c r="D310" i="51" s="1"/>
  <c r="L310" i="8"/>
  <c r="S310" i="8" s="1"/>
  <c r="K310" i="8"/>
  <c r="J310" i="8"/>
  <c r="I310" i="8"/>
  <c r="H310" i="8"/>
  <c r="P310" i="8" s="1"/>
  <c r="G310" i="8"/>
  <c r="F310" i="8"/>
  <c r="E310" i="8"/>
  <c r="D310" i="8"/>
  <c r="AA309" i="8"/>
  <c r="Z309" i="8"/>
  <c r="Y309" i="8"/>
  <c r="X309" i="8"/>
  <c r="W309" i="8"/>
  <c r="V309" i="8"/>
  <c r="U309" i="8"/>
  <c r="T309" i="8"/>
  <c r="D309" i="51" s="1"/>
  <c r="L309" i="8"/>
  <c r="S309" i="8" s="1"/>
  <c r="K309" i="8"/>
  <c r="J309" i="8"/>
  <c r="I309" i="8"/>
  <c r="H309" i="8"/>
  <c r="P309" i="8" s="1"/>
  <c r="G309" i="8"/>
  <c r="F309" i="8"/>
  <c r="E309" i="8"/>
  <c r="D309" i="8"/>
  <c r="AA308" i="8"/>
  <c r="Z308" i="8"/>
  <c r="Y308" i="8"/>
  <c r="X308" i="8"/>
  <c r="W308" i="8"/>
  <c r="V308" i="8"/>
  <c r="U308" i="8"/>
  <c r="T308" i="8"/>
  <c r="D308" i="51" s="1"/>
  <c r="L308" i="8"/>
  <c r="S308" i="8" s="1"/>
  <c r="K308" i="8"/>
  <c r="J308" i="8"/>
  <c r="I308" i="8"/>
  <c r="H308" i="8"/>
  <c r="G308" i="8"/>
  <c r="F308" i="8"/>
  <c r="E308" i="8"/>
  <c r="D308" i="8"/>
  <c r="AA307" i="8"/>
  <c r="Z307" i="8"/>
  <c r="Y307" i="8"/>
  <c r="X307" i="8"/>
  <c r="W307" i="8"/>
  <c r="V307" i="8"/>
  <c r="U307" i="8"/>
  <c r="T307" i="8"/>
  <c r="D307" i="51" s="1"/>
  <c r="L307" i="8"/>
  <c r="S307" i="8" s="1"/>
  <c r="K307" i="8"/>
  <c r="J307" i="8"/>
  <c r="I307" i="8"/>
  <c r="H307" i="8"/>
  <c r="G307" i="8"/>
  <c r="F307" i="8"/>
  <c r="E307" i="8"/>
  <c r="D307" i="8"/>
  <c r="AA306" i="8"/>
  <c r="Z306" i="8"/>
  <c r="Y306" i="8"/>
  <c r="X306" i="8"/>
  <c r="W306" i="8"/>
  <c r="V306" i="8"/>
  <c r="U306" i="8"/>
  <c r="T306" i="8"/>
  <c r="D306" i="51" s="1"/>
  <c r="L306" i="8"/>
  <c r="S306" i="8" s="1"/>
  <c r="K306" i="8"/>
  <c r="J306" i="8"/>
  <c r="I306" i="8"/>
  <c r="H306" i="8"/>
  <c r="G306" i="8"/>
  <c r="F306" i="8"/>
  <c r="E306" i="8"/>
  <c r="D306" i="8"/>
  <c r="AA305" i="8"/>
  <c r="Z305" i="8"/>
  <c r="Y305" i="8"/>
  <c r="X305" i="8"/>
  <c r="W305" i="8"/>
  <c r="V305" i="8"/>
  <c r="U305" i="8"/>
  <c r="T305" i="8"/>
  <c r="D305" i="51" s="1"/>
  <c r="L305" i="8"/>
  <c r="S305" i="8" s="1"/>
  <c r="K305" i="8"/>
  <c r="J305" i="8"/>
  <c r="I305" i="8"/>
  <c r="H305" i="8"/>
  <c r="G305" i="8"/>
  <c r="F305" i="8"/>
  <c r="E305" i="8"/>
  <c r="D305" i="8"/>
  <c r="AA304" i="8"/>
  <c r="Z304" i="8"/>
  <c r="Y304" i="8"/>
  <c r="X304" i="8"/>
  <c r="W304" i="8"/>
  <c r="V304" i="8"/>
  <c r="U304" i="8"/>
  <c r="T304" i="8"/>
  <c r="D304" i="51" s="1"/>
  <c r="L304" i="8"/>
  <c r="S304" i="8" s="1"/>
  <c r="K304" i="8"/>
  <c r="J304" i="8"/>
  <c r="I304" i="8"/>
  <c r="H304" i="8"/>
  <c r="G304" i="8"/>
  <c r="F304" i="8"/>
  <c r="E304" i="8"/>
  <c r="D304" i="8"/>
  <c r="AA303" i="8"/>
  <c r="Z303" i="8"/>
  <c r="Y303" i="8"/>
  <c r="X303" i="8"/>
  <c r="W303" i="8"/>
  <c r="V303" i="8"/>
  <c r="U303" i="8"/>
  <c r="T303" i="8"/>
  <c r="D303" i="51" s="1"/>
  <c r="L303" i="8"/>
  <c r="S303" i="8" s="1"/>
  <c r="K303" i="8"/>
  <c r="J303" i="8"/>
  <c r="I303" i="8"/>
  <c r="H303" i="8"/>
  <c r="G303" i="8"/>
  <c r="F303" i="8"/>
  <c r="E303" i="8"/>
  <c r="D303" i="8"/>
  <c r="AA302" i="8"/>
  <c r="Z302" i="8"/>
  <c r="Y302" i="8"/>
  <c r="X302" i="8"/>
  <c r="W302" i="8"/>
  <c r="V302" i="8"/>
  <c r="U302" i="8"/>
  <c r="T302" i="8"/>
  <c r="D302" i="51" s="1"/>
  <c r="L302" i="8"/>
  <c r="S302" i="8" s="1"/>
  <c r="K302" i="8"/>
  <c r="J302" i="8"/>
  <c r="I302" i="8"/>
  <c r="H302" i="8"/>
  <c r="G302" i="8"/>
  <c r="F302" i="8"/>
  <c r="E302" i="8"/>
  <c r="D302" i="8"/>
  <c r="AA301" i="8"/>
  <c r="Z301" i="8"/>
  <c r="Y301" i="8"/>
  <c r="X301" i="8"/>
  <c r="W301" i="8"/>
  <c r="V301" i="8"/>
  <c r="U301" i="8"/>
  <c r="T301" i="8"/>
  <c r="D301" i="51" s="1"/>
  <c r="L301" i="8"/>
  <c r="S301" i="8" s="1"/>
  <c r="K301" i="8"/>
  <c r="J301" i="8"/>
  <c r="I301" i="8"/>
  <c r="H301" i="8"/>
  <c r="G301" i="8"/>
  <c r="F301" i="8"/>
  <c r="E301" i="8"/>
  <c r="D301" i="8"/>
  <c r="AA300" i="8"/>
  <c r="Z300" i="8"/>
  <c r="Y300" i="8"/>
  <c r="X300" i="8"/>
  <c r="W300" i="8"/>
  <c r="V300" i="8"/>
  <c r="U300" i="8"/>
  <c r="T300" i="8"/>
  <c r="D300" i="51" s="1"/>
  <c r="L300" i="8"/>
  <c r="S300" i="8" s="1"/>
  <c r="K300" i="8"/>
  <c r="J300" i="8"/>
  <c r="I300" i="8"/>
  <c r="H300" i="8"/>
  <c r="G300" i="8"/>
  <c r="F300" i="8"/>
  <c r="E300" i="8"/>
  <c r="D300" i="8"/>
  <c r="AA299" i="8"/>
  <c r="Z299" i="8"/>
  <c r="Y299" i="8"/>
  <c r="X299" i="8"/>
  <c r="W299" i="8"/>
  <c r="V299" i="8"/>
  <c r="U299" i="8"/>
  <c r="T299" i="8"/>
  <c r="D299" i="51" s="1"/>
  <c r="L299" i="8"/>
  <c r="S299" i="8" s="1"/>
  <c r="K299" i="8"/>
  <c r="J299" i="8"/>
  <c r="I299" i="8"/>
  <c r="H299" i="8"/>
  <c r="G299" i="8"/>
  <c r="F299" i="8"/>
  <c r="E299" i="8"/>
  <c r="D299" i="8"/>
  <c r="AA298" i="8"/>
  <c r="Z298" i="8"/>
  <c r="Y298" i="8"/>
  <c r="X298" i="8"/>
  <c r="W298" i="8"/>
  <c r="V298" i="8"/>
  <c r="U298" i="8"/>
  <c r="T298" i="8"/>
  <c r="D298" i="51" s="1"/>
  <c r="L298" i="8"/>
  <c r="S298" i="8" s="1"/>
  <c r="K298" i="8"/>
  <c r="J298" i="8"/>
  <c r="I298" i="8"/>
  <c r="H298" i="8"/>
  <c r="G298" i="8"/>
  <c r="F298" i="8"/>
  <c r="E298" i="8"/>
  <c r="D298" i="8"/>
  <c r="AA297" i="8"/>
  <c r="Z297" i="8"/>
  <c r="Y297" i="8"/>
  <c r="X297" i="8"/>
  <c r="W297" i="8"/>
  <c r="V297" i="8"/>
  <c r="U297" i="8"/>
  <c r="T297" i="8"/>
  <c r="D297" i="51" s="1"/>
  <c r="L297" i="8"/>
  <c r="S297" i="8" s="1"/>
  <c r="K297" i="8"/>
  <c r="J297" i="8"/>
  <c r="I297" i="8"/>
  <c r="H297" i="8"/>
  <c r="G297" i="8"/>
  <c r="F297" i="8"/>
  <c r="E297" i="8"/>
  <c r="D297" i="8"/>
  <c r="AA296" i="8"/>
  <c r="Z296" i="8"/>
  <c r="Y296" i="8"/>
  <c r="X296" i="8"/>
  <c r="W296" i="8"/>
  <c r="V296" i="8"/>
  <c r="U296" i="8"/>
  <c r="T296" i="8"/>
  <c r="D296" i="51" s="1"/>
  <c r="L296" i="8"/>
  <c r="S296" i="8" s="1"/>
  <c r="K296" i="8"/>
  <c r="J296" i="8"/>
  <c r="I296" i="8"/>
  <c r="H296" i="8"/>
  <c r="G296" i="8"/>
  <c r="F296" i="8"/>
  <c r="E296" i="8"/>
  <c r="D296" i="8"/>
  <c r="AA295" i="8"/>
  <c r="Z295" i="8"/>
  <c r="Y295" i="8"/>
  <c r="X295" i="8"/>
  <c r="W295" i="8"/>
  <c r="V295" i="8"/>
  <c r="U295" i="8"/>
  <c r="T295" i="8"/>
  <c r="D295" i="51" s="1"/>
  <c r="L295" i="8"/>
  <c r="S295" i="8" s="1"/>
  <c r="K295" i="8"/>
  <c r="J295" i="8"/>
  <c r="I295" i="8"/>
  <c r="H295" i="8"/>
  <c r="G295" i="8"/>
  <c r="F295" i="8"/>
  <c r="E295" i="8"/>
  <c r="D295" i="8"/>
  <c r="AA294" i="8"/>
  <c r="Z294" i="8"/>
  <c r="Y294" i="8"/>
  <c r="X294" i="8"/>
  <c r="W294" i="8"/>
  <c r="V294" i="8"/>
  <c r="U294" i="8"/>
  <c r="T294" i="8"/>
  <c r="D294" i="51" s="1"/>
  <c r="L294" i="8"/>
  <c r="S294" i="8" s="1"/>
  <c r="K294" i="8"/>
  <c r="J294" i="8"/>
  <c r="I294" i="8"/>
  <c r="H294" i="8"/>
  <c r="G294" i="8"/>
  <c r="F294" i="8"/>
  <c r="E294" i="8"/>
  <c r="D294" i="8"/>
  <c r="AA293" i="8"/>
  <c r="Z293" i="8"/>
  <c r="Y293" i="8"/>
  <c r="X293" i="8"/>
  <c r="W293" i="8"/>
  <c r="V293" i="8"/>
  <c r="U293" i="8"/>
  <c r="T293" i="8"/>
  <c r="D293" i="51" s="1"/>
  <c r="L293" i="8"/>
  <c r="S293" i="8" s="1"/>
  <c r="K293" i="8"/>
  <c r="J293" i="8"/>
  <c r="I293" i="8"/>
  <c r="H293" i="8"/>
  <c r="G293" i="8"/>
  <c r="F293" i="8"/>
  <c r="E293" i="8"/>
  <c r="D293" i="8"/>
  <c r="AA292" i="8"/>
  <c r="Z292" i="8"/>
  <c r="Y292" i="8"/>
  <c r="X292" i="8"/>
  <c r="W292" i="8"/>
  <c r="V292" i="8"/>
  <c r="U292" i="8"/>
  <c r="T292" i="8"/>
  <c r="D292" i="51" s="1"/>
  <c r="L292" i="8"/>
  <c r="S292" i="8" s="1"/>
  <c r="K292" i="8"/>
  <c r="J292" i="8"/>
  <c r="I292" i="8"/>
  <c r="H292" i="8"/>
  <c r="G292" i="8"/>
  <c r="F292" i="8"/>
  <c r="E292" i="8"/>
  <c r="D292" i="8"/>
  <c r="AA291" i="8"/>
  <c r="Z291" i="8"/>
  <c r="Y291" i="8"/>
  <c r="X291" i="8"/>
  <c r="W291" i="8"/>
  <c r="V291" i="8"/>
  <c r="U291" i="8"/>
  <c r="T291" i="8"/>
  <c r="D291" i="51" s="1"/>
  <c r="L291" i="8"/>
  <c r="S291" i="8" s="1"/>
  <c r="K291" i="8"/>
  <c r="J291" i="8"/>
  <c r="I291" i="8"/>
  <c r="H291" i="8"/>
  <c r="G291" i="8"/>
  <c r="F291" i="8"/>
  <c r="E291" i="8"/>
  <c r="D291" i="8"/>
  <c r="AA290" i="8"/>
  <c r="Z290" i="8"/>
  <c r="Y290" i="8"/>
  <c r="X290" i="8"/>
  <c r="W290" i="8"/>
  <c r="V290" i="8"/>
  <c r="U290" i="8"/>
  <c r="T290" i="8"/>
  <c r="D290" i="51" s="1"/>
  <c r="L290" i="8"/>
  <c r="S290" i="8" s="1"/>
  <c r="K290" i="8"/>
  <c r="J290" i="8"/>
  <c r="I290" i="8"/>
  <c r="H290" i="8"/>
  <c r="G290" i="8"/>
  <c r="F290" i="8"/>
  <c r="E290" i="8"/>
  <c r="D290" i="8"/>
  <c r="AA289" i="8"/>
  <c r="Z289" i="8"/>
  <c r="Y289" i="8"/>
  <c r="X289" i="8"/>
  <c r="W289" i="8"/>
  <c r="V289" i="8"/>
  <c r="U289" i="8"/>
  <c r="T289" i="8"/>
  <c r="D289" i="51" s="1"/>
  <c r="L289" i="8"/>
  <c r="S289" i="8" s="1"/>
  <c r="K289" i="8"/>
  <c r="J289" i="8"/>
  <c r="I289" i="8"/>
  <c r="H289" i="8"/>
  <c r="G289" i="8"/>
  <c r="F289" i="8"/>
  <c r="E289" i="8"/>
  <c r="D289" i="8"/>
  <c r="AA288" i="8"/>
  <c r="Z288" i="8"/>
  <c r="Y288" i="8"/>
  <c r="X288" i="8"/>
  <c r="W288" i="8"/>
  <c r="V288" i="8"/>
  <c r="U288" i="8"/>
  <c r="T288" i="8"/>
  <c r="D288" i="51" s="1"/>
  <c r="L288" i="8"/>
  <c r="S288" i="8" s="1"/>
  <c r="K288" i="8"/>
  <c r="J288" i="8"/>
  <c r="I288" i="8"/>
  <c r="H288" i="8"/>
  <c r="G288" i="8"/>
  <c r="F288" i="8"/>
  <c r="E288" i="8"/>
  <c r="D288" i="8"/>
  <c r="AA287" i="8"/>
  <c r="Z287" i="8"/>
  <c r="Y287" i="8"/>
  <c r="X287" i="8"/>
  <c r="W287" i="8"/>
  <c r="V287" i="8"/>
  <c r="U287" i="8"/>
  <c r="T287" i="8"/>
  <c r="D287" i="51" s="1"/>
  <c r="L287" i="8"/>
  <c r="S287" i="8" s="1"/>
  <c r="K287" i="8"/>
  <c r="J287" i="8"/>
  <c r="I287" i="8"/>
  <c r="H287" i="8"/>
  <c r="G287" i="8"/>
  <c r="F287" i="8"/>
  <c r="E287" i="8"/>
  <c r="D287" i="8"/>
  <c r="AA286" i="8"/>
  <c r="Z286" i="8"/>
  <c r="Y286" i="8"/>
  <c r="X286" i="8"/>
  <c r="W286" i="8"/>
  <c r="V286" i="8"/>
  <c r="U286" i="8"/>
  <c r="T286" i="8"/>
  <c r="D286" i="51" s="1"/>
  <c r="L286" i="8"/>
  <c r="S286" i="8" s="1"/>
  <c r="K286" i="8"/>
  <c r="J286" i="8"/>
  <c r="I286" i="8"/>
  <c r="H286" i="8"/>
  <c r="G286" i="8"/>
  <c r="F286" i="8"/>
  <c r="E286" i="8"/>
  <c r="D286" i="8"/>
  <c r="AA285" i="8"/>
  <c r="Z285" i="8"/>
  <c r="Y285" i="8"/>
  <c r="X285" i="8"/>
  <c r="W285" i="8"/>
  <c r="V285" i="8"/>
  <c r="U285" i="8"/>
  <c r="T285" i="8"/>
  <c r="D285" i="51" s="1"/>
  <c r="L285" i="8"/>
  <c r="S285" i="8" s="1"/>
  <c r="K285" i="8"/>
  <c r="J285" i="8"/>
  <c r="I285" i="8"/>
  <c r="H285" i="8"/>
  <c r="G285" i="8"/>
  <c r="F285" i="8"/>
  <c r="E285" i="8"/>
  <c r="D285" i="8"/>
  <c r="AA284" i="8"/>
  <c r="Z284" i="8"/>
  <c r="Y284" i="8"/>
  <c r="X284" i="8"/>
  <c r="W284" i="8"/>
  <c r="V284" i="8"/>
  <c r="U284" i="8"/>
  <c r="T284" i="8"/>
  <c r="D284" i="51" s="1"/>
  <c r="L284" i="8"/>
  <c r="K284" i="8"/>
  <c r="J284" i="8"/>
  <c r="I284" i="8"/>
  <c r="H284" i="8"/>
  <c r="G284" i="8"/>
  <c r="F284" i="8"/>
  <c r="E284" i="8"/>
  <c r="D284" i="8"/>
  <c r="AA283" i="8"/>
  <c r="Z283" i="8"/>
  <c r="Y283" i="8"/>
  <c r="X283" i="8"/>
  <c r="W283" i="8"/>
  <c r="V283" i="8"/>
  <c r="U283" i="8"/>
  <c r="T283" i="8"/>
  <c r="D283" i="51" s="1"/>
  <c r="L283" i="8"/>
  <c r="K283" i="8"/>
  <c r="J283" i="8"/>
  <c r="I283" i="8"/>
  <c r="H283" i="8"/>
  <c r="G283" i="8"/>
  <c r="F283" i="8"/>
  <c r="E283" i="8"/>
  <c r="D283" i="8"/>
  <c r="AA282" i="8"/>
  <c r="Z282" i="8"/>
  <c r="Y282" i="8"/>
  <c r="X282" i="8"/>
  <c r="W282" i="8"/>
  <c r="V282" i="8"/>
  <c r="U282" i="8"/>
  <c r="T282" i="8"/>
  <c r="D282" i="51" s="1"/>
  <c r="L282" i="8"/>
  <c r="S282" i="8" s="1"/>
  <c r="K282" i="8"/>
  <c r="J282" i="8"/>
  <c r="I282" i="8"/>
  <c r="H282" i="8"/>
  <c r="G282" i="8"/>
  <c r="F282" i="8"/>
  <c r="E282" i="8"/>
  <c r="D282" i="8"/>
  <c r="AA281" i="8"/>
  <c r="Z281" i="8"/>
  <c r="Y281" i="8"/>
  <c r="X281" i="8"/>
  <c r="W281" i="8"/>
  <c r="V281" i="8"/>
  <c r="U281" i="8"/>
  <c r="T281" i="8"/>
  <c r="D281" i="51" s="1"/>
  <c r="L281" i="8"/>
  <c r="S281" i="8" s="1"/>
  <c r="K281" i="8"/>
  <c r="J281" i="8"/>
  <c r="I281" i="8"/>
  <c r="H281" i="8"/>
  <c r="G281" i="8"/>
  <c r="F281" i="8"/>
  <c r="E281" i="8"/>
  <c r="D281" i="8"/>
  <c r="AA280" i="8"/>
  <c r="Z280" i="8"/>
  <c r="Y280" i="8"/>
  <c r="X280" i="8"/>
  <c r="W280" i="8"/>
  <c r="V280" i="8"/>
  <c r="U280" i="8"/>
  <c r="T280" i="8"/>
  <c r="D280" i="51" s="1"/>
  <c r="L280" i="8"/>
  <c r="S280" i="8" s="1"/>
  <c r="K280" i="8"/>
  <c r="J280" i="8"/>
  <c r="I280" i="8"/>
  <c r="H280" i="8"/>
  <c r="G280" i="8"/>
  <c r="F280" i="8"/>
  <c r="E280" i="8"/>
  <c r="D280" i="8"/>
  <c r="AA279" i="8"/>
  <c r="Z279" i="8"/>
  <c r="Y279" i="8"/>
  <c r="X279" i="8"/>
  <c r="W279" i="8"/>
  <c r="V279" i="8"/>
  <c r="U279" i="8"/>
  <c r="T279" i="8"/>
  <c r="D279" i="51" s="1"/>
  <c r="L279" i="8"/>
  <c r="S279" i="8" s="1"/>
  <c r="K279" i="8"/>
  <c r="J279" i="8"/>
  <c r="I279" i="8"/>
  <c r="H279" i="8"/>
  <c r="G279" i="8"/>
  <c r="F279" i="8"/>
  <c r="E279" i="8"/>
  <c r="D279" i="8"/>
  <c r="AA278" i="8"/>
  <c r="Z278" i="8"/>
  <c r="Y278" i="8"/>
  <c r="X278" i="8"/>
  <c r="W278" i="8"/>
  <c r="V278" i="8"/>
  <c r="U278" i="8"/>
  <c r="T278" i="8"/>
  <c r="D278" i="51" s="1"/>
  <c r="L278" i="8"/>
  <c r="K278" i="8"/>
  <c r="J278" i="8"/>
  <c r="I278" i="8"/>
  <c r="H278" i="8"/>
  <c r="G278" i="8"/>
  <c r="F278" i="8"/>
  <c r="E278" i="8"/>
  <c r="D278" i="8"/>
  <c r="AA277" i="8"/>
  <c r="Z277" i="8"/>
  <c r="Y277" i="8"/>
  <c r="X277" i="8"/>
  <c r="W277" i="8"/>
  <c r="V277" i="8"/>
  <c r="U277" i="8"/>
  <c r="T277" i="8"/>
  <c r="D277" i="51" s="1"/>
  <c r="L277" i="8"/>
  <c r="K277" i="8"/>
  <c r="J277" i="8"/>
  <c r="I277" i="8"/>
  <c r="H277" i="8"/>
  <c r="G277" i="8"/>
  <c r="F277" i="8"/>
  <c r="E277" i="8"/>
  <c r="D277" i="8"/>
  <c r="AA276" i="8"/>
  <c r="Z276" i="8"/>
  <c r="Y276" i="8"/>
  <c r="X276" i="8"/>
  <c r="W276" i="8"/>
  <c r="V276" i="8"/>
  <c r="U276" i="8"/>
  <c r="T276" i="8"/>
  <c r="D276" i="51" s="1"/>
  <c r="L276" i="8"/>
  <c r="K276" i="8"/>
  <c r="J276" i="8"/>
  <c r="I276" i="8"/>
  <c r="H276" i="8"/>
  <c r="G276" i="8"/>
  <c r="F276" i="8"/>
  <c r="E276" i="8"/>
  <c r="D276" i="8"/>
  <c r="AA275" i="8"/>
  <c r="Z275" i="8"/>
  <c r="Y275" i="8"/>
  <c r="X275" i="8"/>
  <c r="W275" i="8"/>
  <c r="V275" i="8"/>
  <c r="U275" i="8"/>
  <c r="T275" i="8"/>
  <c r="D275" i="51" s="1"/>
  <c r="L275" i="8"/>
  <c r="K275" i="8"/>
  <c r="J275" i="8"/>
  <c r="I275" i="8"/>
  <c r="H275" i="8"/>
  <c r="G275" i="8"/>
  <c r="F275" i="8"/>
  <c r="E275" i="8"/>
  <c r="D275" i="8"/>
  <c r="AA274" i="8"/>
  <c r="Z274" i="8"/>
  <c r="Y274" i="8"/>
  <c r="X274" i="8"/>
  <c r="W274" i="8"/>
  <c r="V274" i="8"/>
  <c r="U274" i="8"/>
  <c r="T274" i="8"/>
  <c r="D274" i="51" s="1"/>
  <c r="L274" i="8"/>
  <c r="K274" i="8"/>
  <c r="J274" i="8"/>
  <c r="I274" i="8"/>
  <c r="H274" i="8"/>
  <c r="G274" i="8"/>
  <c r="F274" i="8"/>
  <c r="E274" i="8"/>
  <c r="D274" i="8"/>
  <c r="AA273" i="8"/>
  <c r="Z273" i="8"/>
  <c r="Y273" i="8"/>
  <c r="X273" i="8"/>
  <c r="W273" i="8"/>
  <c r="V273" i="8"/>
  <c r="U273" i="8"/>
  <c r="T273" i="8"/>
  <c r="D273" i="51" s="1"/>
  <c r="L273" i="8"/>
  <c r="K273" i="8"/>
  <c r="J273" i="8"/>
  <c r="I273" i="8"/>
  <c r="H273" i="8"/>
  <c r="G273" i="8"/>
  <c r="F273" i="8"/>
  <c r="E273" i="8"/>
  <c r="D273" i="8"/>
  <c r="AA272" i="8"/>
  <c r="Z272" i="8"/>
  <c r="Y272" i="8"/>
  <c r="X272" i="8"/>
  <c r="W272" i="8"/>
  <c r="V272" i="8"/>
  <c r="U272" i="8"/>
  <c r="T272" i="8"/>
  <c r="D272" i="51" s="1"/>
  <c r="L272" i="8"/>
  <c r="K272" i="8"/>
  <c r="J272" i="8"/>
  <c r="I272" i="8"/>
  <c r="H272" i="8"/>
  <c r="G272" i="8"/>
  <c r="F272" i="8"/>
  <c r="E272" i="8"/>
  <c r="D272" i="8"/>
  <c r="AA271" i="8"/>
  <c r="Z271" i="8"/>
  <c r="Y271" i="8"/>
  <c r="X271" i="8"/>
  <c r="W271" i="8"/>
  <c r="V271" i="8"/>
  <c r="U271" i="8"/>
  <c r="T271" i="8"/>
  <c r="D271" i="51" s="1"/>
  <c r="L271" i="8"/>
  <c r="K271" i="8"/>
  <c r="J271" i="8"/>
  <c r="I271" i="8"/>
  <c r="H271" i="8"/>
  <c r="G271" i="8"/>
  <c r="F271" i="8"/>
  <c r="E271" i="8"/>
  <c r="D271" i="8"/>
  <c r="AA270" i="8"/>
  <c r="Z270" i="8"/>
  <c r="Y270" i="8"/>
  <c r="X270" i="8"/>
  <c r="W270" i="8"/>
  <c r="V270" i="8"/>
  <c r="U270" i="8"/>
  <c r="T270" i="8"/>
  <c r="D270" i="51" s="1"/>
  <c r="L270" i="8"/>
  <c r="K270" i="8"/>
  <c r="J270" i="8"/>
  <c r="I270" i="8"/>
  <c r="H270" i="8"/>
  <c r="G270" i="8"/>
  <c r="F270" i="8"/>
  <c r="E270" i="8"/>
  <c r="D270" i="8"/>
  <c r="AA269" i="8"/>
  <c r="Z269" i="8"/>
  <c r="Y269" i="8"/>
  <c r="X269" i="8"/>
  <c r="W269" i="8"/>
  <c r="V269" i="8"/>
  <c r="U269" i="8"/>
  <c r="T269" i="8"/>
  <c r="D269" i="51" s="1"/>
  <c r="L269" i="8"/>
  <c r="K269" i="8"/>
  <c r="J269" i="8"/>
  <c r="I269" i="8"/>
  <c r="H269" i="8"/>
  <c r="G269" i="8"/>
  <c r="F269" i="8"/>
  <c r="E269" i="8"/>
  <c r="D269" i="8"/>
  <c r="AA268" i="8"/>
  <c r="Z268" i="8"/>
  <c r="Y268" i="8"/>
  <c r="X268" i="8"/>
  <c r="W268" i="8"/>
  <c r="V268" i="8"/>
  <c r="U268" i="8"/>
  <c r="T268" i="8"/>
  <c r="D268" i="51" s="1"/>
  <c r="L268" i="8"/>
  <c r="K268" i="8"/>
  <c r="J268" i="8"/>
  <c r="I268" i="8"/>
  <c r="H268" i="8"/>
  <c r="G268" i="8"/>
  <c r="F268" i="8"/>
  <c r="E268" i="8"/>
  <c r="D268" i="8"/>
  <c r="AA267" i="8"/>
  <c r="Z267" i="8"/>
  <c r="Y267" i="8"/>
  <c r="X267" i="8"/>
  <c r="W267" i="8"/>
  <c r="V267" i="8"/>
  <c r="U267" i="8"/>
  <c r="T267" i="8"/>
  <c r="D267" i="51" s="1"/>
  <c r="L267" i="8"/>
  <c r="K267" i="8"/>
  <c r="J267" i="8"/>
  <c r="I267" i="8"/>
  <c r="H267" i="8"/>
  <c r="G267" i="8"/>
  <c r="F267" i="8"/>
  <c r="E267" i="8"/>
  <c r="D267" i="8"/>
  <c r="AA266" i="8"/>
  <c r="Z266" i="8"/>
  <c r="Y266" i="8"/>
  <c r="X266" i="8"/>
  <c r="W266" i="8"/>
  <c r="V266" i="8"/>
  <c r="U266" i="8"/>
  <c r="T266" i="8"/>
  <c r="D266" i="51" s="1"/>
  <c r="L266" i="8"/>
  <c r="K266" i="8"/>
  <c r="J266" i="8"/>
  <c r="I266" i="8"/>
  <c r="H266" i="8"/>
  <c r="G266" i="8"/>
  <c r="F266" i="8"/>
  <c r="E266" i="8"/>
  <c r="D266" i="8"/>
  <c r="AA265" i="8"/>
  <c r="Z265" i="8"/>
  <c r="Y265" i="8"/>
  <c r="X265" i="8"/>
  <c r="W265" i="8"/>
  <c r="V265" i="8"/>
  <c r="U265" i="8"/>
  <c r="T265" i="8"/>
  <c r="D265" i="51" s="1"/>
  <c r="L265" i="8"/>
  <c r="K265" i="8"/>
  <c r="J265" i="8"/>
  <c r="I265" i="8"/>
  <c r="H265" i="8"/>
  <c r="G265" i="8"/>
  <c r="F265" i="8"/>
  <c r="E265" i="8"/>
  <c r="D265" i="8"/>
  <c r="AA264" i="8"/>
  <c r="Z264" i="8"/>
  <c r="Y264" i="8"/>
  <c r="X264" i="8"/>
  <c r="W264" i="8"/>
  <c r="V264" i="8"/>
  <c r="U264" i="8"/>
  <c r="T264" i="8"/>
  <c r="D264" i="51" s="1"/>
  <c r="L264" i="8"/>
  <c r="K264" i="8"/>
  <c r="J264" i="8"/>
  <c r="I264" i="8"/>
  <c r="H264" i="8"/>
  <c r="G264" i="8"/>
  <c r="F264" i="8"/>
  <c r="E264" i="8"/>
  <c r="D264" i="8"/>
  <c r="AA263" i="8"/>
  <c r="Z263" i="8"/>
  <c r="Y263" i="8"/>
  <c r="X263" i="8"/>
  <c r="W263" i="8"/>
  <c r="V263" i="8"/>
  <c r="U263" i="8"/>
  <c r="T263" i="8"/>
  <c r="D263" i="51" s="1"/>
  <c r="L263" i="8"/>
  <c r="K263" i="8"/>
  <c r="J263" i="8"/>
  <c r="I263" i="8"/>
  <c r="H263" i="8"/>
  <c r="G263" i="8"/>
  <c r="F263" i="8"/>
  <c r="E263" i="8"/>
  <c r="D263" i="8"/>
  <c r="AA262" i="8"/>
  <c r="Z262" i="8"/>
  <c r="Y262" i="8"/>
  <c r="X262" i="8"/>
  <c r="W262" i="8"/>
  <c r="V262" i="8"/>
  <c r="U262" i="8"/>
  <c r="T262" i="8"/>
  <c r="D262" i="51" s="1"/>
  <c r="L262" i="8"/>
  <c r="K262" i="8"/>
  <c r="J262" i="8"/>
  <c r="I262" i="8"/>
  <c r="H262" i="8"/>
  <c r="G262" i="8"/>
  <c r="F262" i="8"/>
  <c r="E262" i="8"/>
  <c r="D262" i="8"/>
  <c r="AA261" i="8"/>
  <c r="Z261" i="8"/>
  <c r="Y261" i="8"/>
  <c r="X261" i="8"/>
  <c r="W261" i="8"/>
  <c r="V261" i="8"/>
  <c r="U261" i="8"/>
  <c r="T261" i="8"/>
  <c r="D261" i="51" s="1"/>
  <c r="L261" i="8"/>
  <c r="K261" i="8"/>
  <c r="J261" i="8"/>
  <c r="I261" i="8"/>
  <c r="H261" i="8"/>
  <c r="G261" i="8"/>
  <c r="F261" i="8"/>
  <c r="E261" i="8"/>
  <c r="D261" i="8"/>
  <c r="AA260" i="8"/>
  <c r="Z260" i="8"/>
  <c r="Y260" i="8"/>
  <c r="X260" i="8"/>
  <c r="W260" i="8"/>
  <c r="V260" i="8"/>
  <c r="U260" i="8"/>
  <c r="T260" i="8"/>
  <c r="D260" i="51" s="1"/>
  <c r="L260" i="8"/>
  <c r="P260" i="8" s="1"/>
  <c r="K260" i="8"/>
  <c r="J260" i="8"/>
  <c r="I260" i="8"/>
  <c r="H260" i="8"/>
  <c r="G260" i="8"/>
  <c r="F260" i="8"/>
  <c r="E260" i="8"/>
  <c r="D260" i="8"/>
  <c r="AA259" i="8"/>
  <c r="Z259" i="8"/>
  <c r="Y259" i="8"/>
  <c r="X259" i="8"/>
  <c r="W259" i="8"/>
  <c r="V259" i="8"/>
  <c r="U259" i="8"/>
  <c r="T259" i="8"/>
  <c r="D259" i="51" s="1"/>
  <c r="P259" i="8"/>
  <c r="L259" i="8"/>
  <c r="K259" i="8"/>
  <c r="J259" i="8"/>
  <c r="I259" i="8"/>
  <c r="H259" i="8"/>
  <c r="G259" i="8"/>
  <c r="F259" i="8"/>
  <c r="E259" i="8"/>
  <c r="D259" i="8"/>
  <c r="AA258" i="8"/>
  <c r="Z258" i="8"/>
  <c r="Y258" i="8"/>
  <c r="X258" i="8"/>
  <c r="W258" i="8"/>
  <c r="V258" i="8"/>
  <c r="U258" i="8"/>
  <c r="T258" i="8"/>
  <c r="D258" i="51" s="1"/>
  <c r="L258" i="8"/>
  <c r="P258" i="8" s="1"/>
  <c r="K258" i="8"/>
  <c r="J258" i="8"/>
  <c r="I258" i="8"/>
  <c r="H258" i="8"/>
  <c r="G258" i="8"/>
  <c r="F258" i="8"/>
  <c r="E258" i="8"/>
  <c r="D258" i="8"/>
  <c r="AA257" i="8"/>
  <c r="Z257" i="8"/>
  <c r="Y257" i="8"/>
  <c r="X257" i="8"/>
  <c r="W257" i="8"/>
  <c r="V257" i="8"/>
  <c r="U257" i="8"/>
  <c r="T257" i="8"/>
  <c r="D257" i="51" s="1"/>
  <c r="P257" i="8"/>
  <c r="L257" i="8"/>
  <c r="K257" i="8"/>
  <c r="J257" i="8"/>
  <c r="I257" i="8"/>
  <c r="H257" i="8"/>
  <c r="G257" i="8"/>
  <c r="F257" i="8"/>
  <c r="E257" i="8"/>
  <c r="D257" i="8"/>
  <c r="AA256" i="8"/>
  <c r="Z256" i="8"/>
  <c r="Y256" i="8"/>
  <c r="X256" i="8"/>
  <c r="W256" i="8"/>
  <c r="V256" i="8"/>
  <c r="U256" i="8"/>
  <c r="T256" i="8"/>
  <c r="D256" i="51" s="1"/>
  <c r="L256" i="8"/>
  <c r="P256" i="8" s="1"/>
  <c r="K256" i="8"/>
  <c r="J256" i="8"/>
  <c r="I256" i="8"/>
  <c r="H256" i="8"/>
  <c r="G256" i="8"/>
  <c r="F256" i="8"/>
  <c r="E256" i="8"/>
  <c r="D256" i="8"/>
  <c r="AA255" i="8"/>
  <c r="Z255" i="8"/>
  <c r="Y255" i="8"/>
  <c r="X255" i="8"/>
  <c r="W255" i="8"/>
  <c r="V255" i="8"/>
  <c r="U255" i="8"/>
  <c r="T255" i="8"/>
  <c r="D255" i="51" s="1"/>
  <c r="P255" i="8"/>
  <c r="L255" i="8"/>
  <c r="K255" i="8"/>
  <c r="J255" i="8"/>
  <c r="I255" i="8"/>
  <c r="H255" i="8"/>
  <c r="G255" i="8"/>
  <c r="F255" i="8"/>
  <c r="E255" i="8"/>
  <c r="D255" i="8"/>
  <c r="AA254" i="8"/>
  <c r="Z254" i="8"/>
  <c r="Y254" i="8"/>
  <c r="X254" i="8"/>
  <c r="W254" i="8"/>
  <c r="V254" i="8"/>
  <c r="U254" i="8"/>
  <c r="T254" i="8"/>
  <c r="D254" i="51" s="1"/>
  <c r="L254" i="8"/>
  <c r="P254" i="8" s="1"/>
  <c r="K254" i="8"/>
  <c r="J254" i="8"/>
  <c r="I254" i="8"/>
  <c r="H254" i="8"/>
  <c r="G254" i="8"/>
  <c r="F254" i="8"/>
  <c r="E254" i="8"/>
  <c r="D254" i="8"/>
  <c r="AA253" i="8"/>
  <c r="Z253" i="8"/>
  <c r="Y253" i="8"/>
  <c r="X253" i="8"/>
  <c r="W253" i="8"/>
  <c r="V253" i="8"/>
  <c r="U253" i="8"/>
  <c r="T253" i="8"/>
  <c r="D253" i="51" s="1"/>
  <c r="P253" i="8"/>
  <c r="L253" i="8"/>
  <c r="K253" i="8"/>
  <c r="J253" i="8"/>
  <c r="I253" i="8"/>
  <c r="H253" i="8"/>
  <c r="G253" i="8"/>
  <c r="F253" i="8"/>
  <c r="E253" i="8"/>
  <c r="D253" i="8"/>
  <c r="AA252" i="8"/>
  <c r="Z252" i="8"/>
  <c r="Y252" i="8"/>
  <c r="X252" i="8"/>
  <c r="W252" i="8"/>
  <c r="V252" i="8"/>
  <c r="U252" i="8"/>
  <c r="T252" i="8"/>
  <c r="D252" i="51" s="1"/>
  <c r="L252" i="8"/>
  <c r="P252" i="8" s="1"/>
  <c r="K252" i="8"/>
  <c r="J252" i="8"/>
  <c r="I252" i="8"/>
  <c r="H252" i="8"/>
  <c r="G252" i="8"/>
  <c r="F252" i="8"/>
  <c r="E252" i="8"/>
  <c r="D252" i="8"/>
  <c r="AA251" i="8"/>
  <c r="Z251" i="8"/>
  <c r="Y251" i="8"/>
  <c r="X251" i="8"/>
  <c r="W251" i="8"/>
  <c r="V251" i="8"/>
  <c r="U251" i="8"/>
  <c r="T251" i="8"/>
  <c r="D251" i="51" s="1"/>
  <c r="P251" i="8"/>
  <c r="L251" i="8"/>
  <c r="K251" i="8"/>
  <c r="J251" i="8"/>
  <c r="I251" i="8"/>
  <c r="H251" i="8"/>
  <c r="G251" i="8"/>
  <c r="F251" i="8"/>
  <c r="E251" i="8"/>
  <c r="D251" i="8"/>
  <c r="AA250" i="8"/>
  <c r="Z250" i="8"/>
  <c r="Y250" i="8"/>
  <c r="X250" i="8"/>
  <c r="W250" i="8"/>
  <c r="V250" i="8"/>
  <c r="U250" i="8"/>
  <c r="T250" i="8"/>
  <c r="D250" i="51" s="1"/>
  <c r="L250" i="8"/>
  <c r="K250" i="8"/>
  <c r="J250" i="8"/>
  <c r="I250" i="8"/>
  <c r="H250" i="8"/>
  <c r="G250" i="8"/>
  <c r="F250" i="8"/>
  <c r="E250" i="8"/>
  <c r="D250" i="8"/>
  <c r="AA249" i="8"/>
  <c r="Z249" i="8"/>
  <c r="Y249" i="8"/>
  <c r="X249" i="8"/>
  <c r="W249" i="8"/>
  <c r="V249" i="8"/>
  <c r="U249" i="8"/>
  <c r="T249" i="8"/>
  <c r="D249" i="51" s="1"/>
  <c r="P249" i="8"/>
  <c r="L249" i="8"/>
  <c r="K249" i="8"/>
  <c r="J249" i="8"/>
  <c r="I249" i="8"/>
  <c r="H249" i="8"/>
  <c r="G249" i="8"/>
  <c r="F249" i="8"/>
  <c r="E249" i="8"/>
  <c r="D249" i="8"/>
  <c r="AA248" i="8"/>
  <c r="Z248" i="8"/>
  <c r="Y248" i="8"/>
  <c r="X248" i="8"/>
  <c r="W248" i="8"/>
  <c r="V248" i="8"/>
  <c r="U248" i="8"/>
  <c r="T248" i="8"/>
  <c r="D248" i="51" s="1"/>
  <c r="L248" i="8"/>
  <c r="P248" i="8" s="1"/>
  <c r="K248" i="8"/>
  <c r="J248" i="8"/>
  <c r="I248" i="8"/>
  <c r="H248" i="8"/>
  <c r="G248" i="8"/>
  <c r="F248" i="8"/>
  <c r="E248" i="8"/>
  <c r="D248" i="8"/>
  <c r="AA247" i="8"/>
  <c r="Z247" i="8"/>
  <c r="Y247" i="8"/>
  <c r="X247" i="8"/>
  <c r="W247" i="8"/>
  <c r="V247" i="8"/>
  <c r="U247" i="8"/>
  <c r="T247" i="8"/>
  <c r="D247" i="51" s="1"/>
  <c r="P247" i="8"/>
  <c r="L247" i="8"/>
  <c r="K247" i="8"/>
  <c r="J247" i="8"/>
  <c r="I247" i="8"/>
  <c r="H247" i="8"/>
  <c r="G247" i="8"/>
  <c r="F247" i="8"/>
  <c r="E247" i="8"/>
  <c r="D247" i="8"/>
  <c r="AA246" i="8"/>
  <c r="Z246" i="8"/>
  <c r="Y246" i="8"/>
  <c r="X246" i="8"/>
  <c r="W246" i="8"/>
  <c r="V246" i="8"/>
  <c r="U246" i="8"/>
  <c r="T246" i="8"/>
  <c r="D246" i="51" s="1"/>
  <c r="L246" i="8"/>
  <c r="P246" i="8" s="1"/>
  <c r="K246" i="8"/>
  <c r="J246" i="8"/>
  <c r="I246" i="8"/>
  <c r="H246" i="8"/>
  <c r="G246" i="8"/>
  <c r="F246" i="8"/>
  <c r="E246" i="8"/>
  <c r="D246" i="8"/>
  <c r="AA245" i="8"/>
  <c r="Z245" i="8"/>
  <c r="Y245" i="8"/>
  <c r="X245" i="8"/>
  <c r="W245" i="8"/>
  <c r="V245" i="8"/>
  <c r="U245" i="8"/>
  <c r="T245" i="8"/>
  <c r="D245" i="51" s="1"/>
  <c r="P245" i="8"/>
  <c r="L245" i="8"/>
  <c r="K245" i="8"/>
  <c r="S245" i="8" s="1"/>
  <c r="J245" i="8"/>
  <c r="R245" i="8" s="1"/>
  <c r="I245" i="8"/>
  <c r="Q245" i="8" s="1"/>
  <c r="H245" i="8"/>
  <c r="G245" i="8"/>
  <c r="O245" i="8" s="1"/>
  <c r="F245" i="8"/>
  <c r="N245" i="8" s="1"/>
  <c r="E245" i="8"/>
  <c r="M245" i="8" s="1"/>
  <c r="D245" i="8"/>
  <c r="AA244" i="8"/>
  <c r="Z244" i="8"/>
  <c r="Y244" i="8"/>
  <c r="X244" i="8"/>
  <c r="W244" i="8"/>
  <c r="V244" i="8"/>
  <c r="U244" i="8"/>
  <c r="T244" i="8"/>
  <c r="D244" i="51" s="1"/>
  <c r="L244" i="8"/>
  <c r="K244" i="8"/>
  <c r="S244" i="8" s="1"/>
  <c r="J244" i="8"/>
  <c r="R244" i="8" s="1"/>
  <c r="I244" i="8"/>
  <c r="Q244" i="8" s="1"/>
  <c r="H244" i="8"/>
  <c r="P244" i="8" s="1"/>
  <c r="G244" i="8"/>
  <c r="O244" i="8" s="1"/>
  <c r="F244" i="8"/>
  <c r="N244" i="8" s="1"/>
  <c r="E244" i="8"/>
  <c r="M244" i="8" s="1"/>
  <c r="D244" i="8"/>
  <c r="AA243" i="8"/>
  <c r="Z243" i="8"/>
  <c r="Y243" i="8"/>
  <c r="X243" i="8"/>
  <c r="W243" i="8"/>
  <c r="V243" i="8"/>
  <c r="U243" i="8"/>
  <c r="T243" i="8"/>
  <c r="D243" i="51" s="1"/>
  <c r="P243" i="8"/>
  <c r="L243" i="8"/>
  <c r="K243" i="8"/>
  <c r="J243" i="8"/>
  <c r="I243" i="8"/>
  <c r="H243" i="8"/>
  <c r="G243" i="8"/>
  <c r="F243" i="8"/>
  <c r="E243" i="8"/>
  <c r="D243" i="8"/>
  <c r="AA242" i="8"/>
  <c r="Z242" i="8"/>
  <c r="Y242" i="8"/>
  <c r="X242" i="8"/>
  <c r="W242" i="8"/>
  <c r="V242" i="8"/>
  <c r="U242" i="8"/>
  <c r="T242" i="8"/>
  <c r="D242" i="51" s="1"/>
  <c r="L242" i="8"/>
  <c r="P242" i="8" s="1"/>
  <c r="K242" i="8"/>
  <c r="J242" i="8"/>
  <c r="I242" i="8"/>
  <c r="H242" i="8"/>
  <c r="G242" i="8"/>
  <c r="F242" i="8"/>
  <c r="E242" i="8"/>
  <c r="D242" i="8"/>
  <c r="AA241" i="8"/>
  <c r="Z241" i="8"/>
  <c r="Y241" i="8"/>
  <c r="X241" i="8"/>
  <c r="W241" i="8"/>
  <c r="V241" i="8"/>
  <c r="U241" i="8"/>
  <c r="T241" i="8"/>
  <c r="D241" i="51" s="1"/>
  <c r="P241" i="8"/>
  <c r="L241" i="8"/>
  <c r="K241" i="8"/>
  <c r="J241" i="8"/>
  <c r="I241" i="8"/>
  <c r="H241" i="8"/>
  <c r="G241" i="8"/>
  <c r="O241" i="8" s="1"/>
  <c r="F241" i="8"/>
  <c r="E241" i="8"/>
  <c r="D241" i="8"/>
  <c r="AA240" i="8"/>
  <c r="Z240" i="8"/>
  <c r="Y240" i="8"/>
  <c r="X240" i="8"/>
  <c r="W240" i="8"/>
  <c r="V240" i="8"/>
  <c r="U240" i="8"/>
  <c r="T240" i="8"/>
  <c r="D240" i="51" s="1"/>
  <c r="S240" i="8"/>
  <c r="P240" i="8"/>
  <c r="L240" i="8"/>
  <c r="K240" i="8"/>
  <c r="J240" i="8"/>
  <c r="I240" i="8"/>
  <c r="H240" i="8"/>
  <c r="G240" i="8"/>
  <c r="O240" i="8" s="1"/>
  <c r="F240" i="8"/>
  <c r="E240" i="8"/>
  <c r="D240" i="8"/>
  <c r="AA239" i="8"/>
  <c r="Z239" i="8"/>
  <c r="Y239" i="8"/>
  <c r="X239" i="8"/>
  <c r="W239" i="8"/>
  <c r="V239" i="8"/>
  <c r="U239" i="8"/>
  <c r="T239" i="8"/>
  <c r="D239" i="51" s="1"/>
  <c r="S239" i="8"/>
  <c r="P239" i="8"/>
  <c r="L239" i="8"/>
  <c r="K239" i="8"/>
  <c r="J239" i="8"/>
  <c r="I239" i="8"/>
  <c r="H239" i="8"/>
  <c r="G239" i="8"/>
  <c r="O239" i="8" s="1"/>
  <c r="F239" i="8"/>
  <c r="E239" i="8"/>
  <c r="D239" i="8"/>
  <c r="AA238" i="8"/>
  <c r="Z238" i="8"/>
  <c r="Y238" i="8"/>
  <c r="X238" i="8"/>
  <c r="W238" i="8"/>
  <c r="V238" i="8"/>
  <c r="U238" i="8"/>
  <c r="T238" i="8"/>
  <c r="D238" i="51" s="1"/>
  <c r="S238" i="8"/>
  <c r="P238" i="8"/>
  <c r="L238" i="8"/>
  <c r="K238" i="8"/>
  <c r="J238" i="8"/>
  <c r="I238" i="8"/>
  <c r="H238" i="8"/>
  <c r="G238" i="8"/>
  <c r="O238" i="8" s="1"/>
  <c r="F238" i="8"/>
  <c r="E238" i="8"/>
  <c r="D238" i="8"/>
  <c r="AA237" i="8"/>
  <c r="Z237" i="8"/>
  <c r="Y237" i="8"/>
  <c r="X237" i="8"/>
  <c r="W237" i="8"/>
  <c r="V237" i="8"/>
  <c r="U237" i="8"/>
  <c r="T237" i="8"/>
  <c r="D237" i="51" s="1"/>
  <c r="S237" i="8"/>
  <c r="P237" i="8"/>
  <c r="L237" i="8"/>
  <c r="K237" i="8"/>
  <c r="J237" i="8"/>
  <c r="I237" i="8"/>
  <c r="H237" i="8"/>
  <c r="G237" i="8"/>
  <c r="O237" i="8" s="1"/>
  <c r="F237" i="8"/>
  <c r="E237" i="8"/>
  <c r="D237" i="8"/>
  <c r="AA236" i="8"/>
  <c r="Z236" i="8"/>
  <c r="Y236" i="8"/>
  <c r="X236" i="8"/>
  <c r="W236" i="8"/>
  <c r="V236" i="8"/>
  <c r="U236" i="8"/>
  <c r="T236" i="8"/>
  <c r="D236" i="51" s="1"/>
  <c r="S236" i="8"/>
  <c r="P236" i="8"/>
  <c r="L236" i="8"/>
  <c r="K236" i="8"/>
  <c r="J236" i="8"/>
  <c r="I236" i="8"/>
  <c r="H236" i="8"/>
  <c r="G236" i="8"/>
  <c r="F236" i="8"/>
  <c r="E236" i="8"/>
  <c r="D236" i="8"/>
  <c r="AA235" i="8"/>
  <c r="Z235" i="8"/>
  <c r="Y235" i="8"/>
  <c r="X235" i="8"/>
  <c r="W235" i="8"/>
  <c r="V235" i="8"/>
  <c r="U235" i="8"/>
  <c r="T235" i="8"/>
  <c r="D235" i="51" s="1"/>
  <c r="S235" i="8"/>
  <c r="P235" i="8"/>
  <c r="L235" i="8"/>
  <c r="K235" i="8"/>
  <c r="J235" i="8"/>
  <c r="I235" i="8"/>
  <c r="H235" i="8"/>
  <c r="G235" i="8"/>
  <c r="F235" i="8"/>
  <c r="E235" i="8"/>
  <c r="D235" i="8"/>
  <c r="AA234" i="8"/>
  <c r="Z234" i="8"/>
  <c r="Y234" i="8"/>
  <c r="X234" i="8"/>
  <c r="W234" i="8"/>
  <c r="V234" i="8"/>
  <c r="U234" i="8"/>
  <c r="T234" i="8"/>
  <c r="D234" i="51" s="1"/>
  <c r="S234" i="8"/>
  <c r="P234" i="8"/>
  <c r="L234" i="8"/>
  <c r="K234" i="8"/>
  <c r="J234" i="8"/>
  <c r="I234" i="8"/>
  <c r="H234" i="8"/>
  <c r="G234" i="8"/>
  <c r="F234" i="8"/>
  <c r="E234" i="8"/>
  <c r="D234" i="8"/>
  <c r="AA233" i="8"/>
  <c r="Z233" i="8"/>
  <c r="Y233" i="8"/>
  <c r="X233" i="8"/>
  <c r="W233" i="8"/>
  <c r="V233" i="8"/>
  <c r="U233" i="8"/>
  <c r="T233" i="8"/>
  <c r="D233" i="51" s="1"/>
  <c r="S233" i="8"/>
  <c r="P233" i="8"/>
  <c r="L233" i="8"/>
  <c r="K233" i="8"/>
  <c r="J233" i="8"/>
  <c r="I233" i="8"/>
  <c r="H233" i="8"/>
  <c r="G233" i="8"/>
  <c r="F233" i="8"/>
  <c r="E233" i="8"/>
  <c r="D233" i="8"/>
  <c r="AA232" i="8"/>
  <c r="Z232" i="8"/>
  <c r="Y232" i="8"/>
  <c r="X232" i="8"/>
  <c r="W232" i="8"/>
  <c r="V232" i="8"/>
  <c r="U232" i="8"/>
  <c r="T232" i="8"/>
  <c r="D232" i="51" s="1"/>
  <c r="S232" i="8"/>
  <c r="P232" i="8"/>
  <c r="L232" i="8"/>
  <c r="K232" i="8"/>
  <c r="J232" i="8"/>
  <c r="I232" i="8"/>
  <c r="H232" i="8"/>
  <c r="G232" i="8"/>
  <c r="F232" i="8"/>
  <c r="E232" i="8"/>
  <c r="D232" i="8"/>
  <c r="AA231" i="8"/>
  <c r="Z231" i="8"/>
  <c r="Y231" i="8"/>
  <c r="X231" i="8"/>
  <c r="W231" i="8"/>
  <c r="V231" i="8"/>
  <c r="U231" i="8"/>
  <c r="T231" i="8"/>
  <c r="D231" i="51" s="1"/>
  <c r="S231" i="8"/>
  <c r="P231" i="8"/>
  <c r="L231" i="8"/>
  <c r="K231" i="8"/>
  <c r="J231" i="8"/>
  <c r="I231" i="8"/>
  <c r="H231" i="8"/>
  <c r="G231" i="8"/>
  <c r="F231" i="8"/>
  <c r="E231" i="8"/>
  <c r="D231" i="8"/>
  <c r="AA230" i="8"/>
  <c r="Z230" i="8"/>
  <c r="Y230" i="8"/>
  <c r="X230" i="8"/>
  <c r="W230" i="8"/>
  <c r="V230" i="8"/>
  <c r="U230" i="8"/>
  <c r="T230" i="8"/>
  <c r="D230" i="51" s="1"/>
  <c r="S230" i="8"/>
  <c r="P230" i="8"/>
  <c r="L230" i="8"/>
  <c r="K230" i="8"/>
  <c r="J230" i="8"/>
  <c r="I230" i="8"/>
  <c r="H230" i="8"/>
  <c r="G230" i="8"/>
  <c r="F230" i="8"/>
  <c r="E230" i="8"/>
  <c r="D230" i="8"/>
  <c r="AA229" i="8"/>
  <c r="Z229" i="8"/>
  <c r="Y229" i="8"/>
  <c r="X229" i="8"/>
  <c r="W229" i="8"/>
  <c r="V229" i="8"/>
  <c r="U229" i="8"/>
  <c r="T229" i="8"/>
  <c r="D229" i="51" s="1"/>
  <c r="S229" i="8"/>
  <c r="P229" i="8"/>
  <c r="L229" i="8"/>
  <c r="K229" i="8"/>
  <c r="J229" i="8"/>
  <c r="I229" i="8"/>
  <c r="H229" i="8"/>
  <c r="G229" i="8"/>
  <c r="F229" i="8"/>
  <c r="E229" i="8"/>
  <c r="D229" i="8"/>
  <c r="AA228" i="8"/>
  <c r="Z228" i="8"/>
  <c r="Y228" i="8"/>
  <c r="X228" i="8"/>
  <c r="W228" i="8"/>
  <c r="V228" i="8"/>
  <c r="U228" i="8"/>
  <c r="T228" i="8"/>
  <c r="D228" i="51" s="1"/>
  <c r="S228" i="8"/>
  <c r="L228" i="8"/>
  <c r="K228" i="8"/>
  <c r="J228" i="8"/>
  <c r="I228" i="8"/>
  <c r="H228" i="8"/>
  <c r="P228" i="8" s="1"/>
  <c r="G228" i="8"/>
  <c r="F228" i="8"/>
  <c r="E228" i="8"/>
  <c r="D228" i="8"/>
  <c r="AA227" i="8"/>
  <c r="Z227" i="8"/>
  <c r="Y227" i="8"/>
  <c r="X227" i="8"/>
  <c r="W227" i="8"/>
  <c r="V227" i="8"/>
  <c r="U227" i="8"/>
  <c r="T227" i="8"/>
  <c r="D227" i="51" s="1"/>
  <c r="S227" i="8"/>
  <c r="L227" i="8"/>
  <c r="K227" i="8"/>
  <c r="J227" i="8"/>
  <c r="I227" i="8"/>
  <c r="H227" i="8"/>
  <c r="P227" i="8" s="1"/>
  <c r="G227" i="8"/>
  <c r="F227" i="8"/>
  <c r="E227" i="8"/>
  <c r="D227" i="8"/>
  <c r="AA226" i="8"/>
  <c r="Z226" i="8"/>
  <c r="Y226" i="8"/>
  <c r="X226" i="8"/>
  <c r="W226" i="8"/>
  <c r="V226" i="8"/>
  <c r="U226" i="8"/>
  <c r="T226" i="8"/>
  <c r="D226" i="51" s="1"/>
  <c r="S226" i="8"/>
  <c r="L226" i="8"/>
  <c r="K226" i="8"/>
  <c r="J226" i="8"/>
  <c r="I226" i="8"/>
  <c r="H226" i="8"/>
  <c r="P226" i="8" s="1"/>
  <c r="G226" i="8"/>
  <c r="F226" i="8"/>
  <c r="E226" i="8"/>
  <c r="D226" i="8"/>
  <c r="AA225" i="8"/>
  <c r="Z225" i="8"/>
  <c r="Y225" i="8"/>
  <c r="X225" i="8"/>
  <c r="W225" i="8"/>
  <c r="V225" i="8"/>
  <c r="U225" i="8"/>
  <c r="T225" i="8"/>
  <c r="D225" i="51" s="1"/>
  <c r="S225" i="8"/>
  <c r="L225" i="8"/>
  <c r="K225" i="8"/>
  <c r="J225" i="8"/>
  <c r="R225" i="8" s="1"/>
  <c r="I225" i="8"/>
  <c r="H225" i="8"/>
  <c r="P225" i="8" s="1"/>
  <c r="G225" i="8"/>
  <c r="O225" i="8" s="1"/>
  <c r="F225" i="8"/>
  <c r="E225" i="8"/>
  <c r="D225" i="8"/>
  <c r="AA224" i="8"/>
  <c r="Z224" i="8"/>
  <c r="Y224" i="8"/>
  <c r="X224" i="8"/>
  <c r="W224" i="8"/>
  <c r="V224" i="8"/>
  <c r="U224" i="8"/>
  <c r="T224" i="8"/>
  <c r="D224" i="51" s="1"/>
  <c r="L224" i="8"/>
  <c r="S224" i="8" s="1"/>
  <c r="K224" i="8"/>
  <c r="J224" i="8"/>
  <c r="I224" i="8"/>
  <c r="H224" i="8"/>
  <c r="G224" i="8"/>
  <c r="F224" i="8"/>
  <c r="E224" i="8"/>
  <c r="D224" i="8"/>
  <c r="AA223" i="8"/>
  <c r="Z223" i="8"/>
  <c r="Y223" i="8"/>
  <c r="X223" i="8"/>
  <c r="W223" i="8"/>
  <c r="V223" i="8"/>
  <c r="U223" i="8"/>
  <c r="T223" i="8"/>
  <c r="D223" i="51" s="1"/>
  <c r="P223" i="8"/>
  <c r="O223" i="8"/>
  <c r="L223" i="8"/>
  <c r="S223" i="8" s="1"/>
  <c r="K223" i="8"/>
  <c r="J223" i="8"/>
  <c r="I223" i="8"/>
  <c r="H223" i="8"/>
  <c r="G223" i="8"/>
  <c r="F223" i="8"/>
  <c r="E223" i="8"/>
  <c r="D223" i="8"/>
  <c r="AA222" i="8"/>
  <c r="Z222" i="8"/>
  <c r="Y222" i="8"/>
  <c r="X222" i="8"/>
  <c r="W222" i="8"/>
  <c r="V222" i="8"/>
  <c r="U222" i="8"/>
  <c r="T222" i="8"/>
  <c r="D222" i="51" s="1"/>
  <c r="S222" i="8"/>
  <c r="R222" i="8"/>
  <c r="L222" i="8"/>
  <c r="K222" i="8"/>
  <c r="J222" i="8"/>
  <c r="I222" i="8"/>
  <c r="H222" i="8"/>
  <c r="P222" i="8" s="1"/>
  <c r="G222" i="8"/>
  <c r="F222" i="8"/>
  <c r="E222" i="8"/>
  <c r="D222" i="8"/>
  <c r="AA221" i="8"/>
  <c r="Z221" i="8"/>
  <c r="Y221" i="8"/>
  <c r="X221" i="8"/>
  <c r="W221" i="8"/>
  <c r="V221" i="8"/>
  <c r="U221" i="8"/>
  <c r="T221" i="8"/>
  <c r="D221" i="51" s="1"/>
  <c r="S221" i="8"/>
  <c r="L221" i="8"/>
  <c r="K221" i="8"/>
  <c r="J221" i="8"/>
  <c r="R221" i="8" s="1"/>
  <c r="I221" i="8"/>
  <c r="H221" i="8"/>
  <c r="P221" i="8" s="1"/>
  <c r="G221" i="8"/>
  <c r="O221" i="8" s="1"/>
  <c r="F221" i="8"/>
  <c r="E221" i="8"/>
  <c r="D221" i="8"/>
  <c r="AA220" i="8"/>
  <c r="Z220" i="8"/>
  <c r="Y220" i="8"/>
  <c r="X220" i="8"/>
  <c r="W220" i="8"/>
  <c r="V220" i="8"/>
  <c r="U220" i="8"/>
  <c r="T220" i="8"/>
  <c r="D220" i="51" s="1"/>
  <c r="L220" i="8"/>
  <c r="S220" i="8" s="1"/>
  <c r="K220" i="8"/>
  <c r="J220" i="8"/>
  <c r="I220" i="8"/>
  <c r="H220" i="8"/>
  <c r="G220" i="8"/>
  <c r="F220" i="8"/>
  <c r="E220" i="8"/>
  <c r="D220" i="8"/>
  <c r="AA219" i="8"/>
  <c r="Z219" i="8"/>
  <c r="Y219" i="8"/>
  <c r="X219" i="8"/>
  <c r="W219" i="8"/>
  <c r="V219" i="8"/>
  <c r="U219" i="8"/>
  <c r="T219" i="8"/>
  <c r="D219" i="51" s="1"/>
  <c r="P219" i="8"/>
  <c r="O219" i="8"/>
  <c r="L219" i="8"/>
  <c r="K219" i="8"/>
  <c r="S219" i="8" s="1"/>
  <c r="J219" i="8"/>
  <c r="R219" i="8" s="1"/>
  <c r="I219" i="8"/>
  <c r="Q219" i="8" s="1"/>
  <c r="H219" i="8"/>
  <c r="G219" i="8"/>
  <c r="F219" i="8"/>
  <c r="N219" i="8" s="1"/>
  <c r="E219" i="8"/>
  <c r="M219" i="8" s="1"/>
  <c r="D219" i="8"/>
  <c r="AA218" i="8"/>
  <c r="Z218" i="8"/>
  <c r="Y218" i="8"/>
  <c r="X218" i="8"/>
  <c r="W218" i="8"/>
  <c r="V218" i="8"/>
  <c r="U218" i="8"/>
  <c r="T218" i="8"/>
  <c r="D218" i="51" s="1"/>
  <c r="S218" i="8"/>
  <c r="R218" i="8"/>
  <c r="L218" i="8"/>
  <c r="K218" i="8"/>
  <c r="J218" i="8"/>
  <c r="I218" i="8"/>
  <c r="Q218" i="8" s="1"/>
  <c r="H218" i="8"/>
  <c r="P218" i="8" s="1"/>
  <c r="G218" i="8"/>
  <c r="O218" i="8" s="1"/>
  <c r="F218" i="8"/>
  <c r="N218" i="8" s="1"/>
  <c r="E218" i="8"/>
  <c r="M218" i="8" s="1"/>
  <c r="D218" i="8"/>
  <c r="AA217" i="8"/>
  <c r="Z217" i="8"/>
  <c r="Y217" i="8"/>
  <c r="X217" i="8"/>
  <c r="W217" i="8"/>
  <c r="V217" i="8"/>
  <c r="U217" i="8"/>
  <c r="T217" i="8"/>
  <c r="D217" i="51" s="1"/>
  <c r="S217" i="8"/>
  <c r="L217" i="8"/>
  <c r="K217" i="8"/>
  <c r="J217" i="8"/>
  <c r="R217" i="8" s="1"/>
  <c r="I217" i="8"/>
  <c r="H217" i="8"/>
  <c r="P217" i="8" s="1"/>
  <c r="G217" i="8"/>
  <c r="O217" i="8" s="1"/>
  <c r="F217" i="8"/>
  <c r="E217" i="8"/>
  <c r="D217" i="8"/>
  <c r="AA216" i="8"/>
  <c r="Z216" i="8"/>
  <c r="Y216" i="8"/>
  <c r="X216" i="8"/>
  <c r="W216" i="8"/>
  <c r="V216" i="8"/>
  <c r="U216" i="8"/>
  <c r="T216" i="8"/>
  <c r="D216" i="51" s="1"/>
  <c r="L216" i="8"/>
  <c r="S216" i="8" s="1"/>
  <c r="K216" i="8"/>
  <c r="J216" i="8"/>
  <c r="I216" i="8"/>
  <c r="H216" i="8"/>
  <c r="G216" i="8"/>
  <c r="F216" i="8"/>
  <c r="E216" i="8"/>
  <c r="D216" i="8"/>
  <c r="AA215" i="8"/>
  <c r="Z215" i="8"/>
  <c r="Y215" i="8"/>
  <c r="X215" i="8"/>
  <c r="W215" i="8"/>
  <c r="V215" i="8"/>
  <c r="U215" i="8"/>
  <c r="T215" i="8"/>
  <c r="D215" i="51" s="1"/>
  <c r="O215" i="8"/>
  <c r="L215" i="8"/>
  <c r="S215" i="8" s="1"/>
  <c r="K215" i="8"/>
  <c r="J215" i="8"/>
  <c r="I215" i="8"/>
  <c r="H215" i="8"/>
  <c r="G215" i="8"/>
  <c r="F215" i="8"/>
  <c r="E215" i="8"/>
  <c r="D215" i="8"/>
  <c r="AA214" i="8"/>
  <c r="Z214" i="8"/>
  <c r="Y214" i="8"/>
  <c r="X214" i="8"/>
  <c r="W214" i="8"/>
  <c r="V214" i="8"/>
  <c r="U214" i="8"/>
  <c r="T214" i="8"/>
  <c r="D214" i="51" s="1"/>
  <c r="S214" i="8"/>
  <c r="R214" i="8"/>
  <c r="P214" i="8"/>
  <c r="L214" i="8"/>
  <c r="K214" i="8"/>
  <c r="J214" i="8"/>
  <c r="I214" i="8"/>
  <c r="H214" i="8"/>
  <c r="G214" i="8"/>
  <c r="F214" i="8"/>
  <c r="E214" i="8"/>
  <c r="D214" i="8"/>
  <c r="AA213" i="8"/>
  <c r="Z213" i="8"/>
  <c r="Y213" i="8"/>
  <c r="X213" i="8"/>
  <c r="W213" i="8"/>
  <c r="V213" i="8"/>
  <c r="U213" i="8"/>
  <c r="T213" i="8"/>
  <c r="D213" i="51" s="1"/>
  <c r="S213" i="8"/>
  <c r="L213" i="8"/>
  <c r="K213" i="8"/>
  <c r="J213" i="8"/>
  <c r="R213" i="8" s="1"/>
  <c r="I213" i="8"/>
  <c r="H213" i="8"/>
  <c r="P213" i="8" s="1"/>
  <c r="G213" i="8"/>
  <c r="O213" i="8" s="1"/>
  <c r="F213" i="8"/>
  <c r="E213" i="8"/>
  <c r="D213" i="8"/>
  <c r="AA212" i="8"/>
  <c r="Z212" i="8"/>
  <c r="Y212" i="8"/>
  <c r="X212" i="8"/>
  <c r="W212" i="8"/>
  <c r="V212" i="8"/>
  <c r="U212" i="8"/>
  <c r="T212" i="8"/>
  <c r="D212" i="51" s="1"/>
  <c r="L212" i="8"/>
  <c r="K212" i="8"/>
  <c r="J212" i="8"/>
  <c r="I212" i="8"/>
  <c r="H212" i="8"/>
  <c r="G212" i="8"/>
  <c r="F212" i="8"/>
  <c r="N212" i="8" s="1"/>
  <c r="E212" i="8"/>
  <c r="M212" i="8" s="1"/>
  <c r="D212" i="8"/>
  <c r="AA211" i="8"/>
  <c r="Z211" i="8"/>
  <c r="Y211" i="8"/>
  <c r="X211" i="8"/>
  <c r="W211" i="8"/>
  <c r="V211" i="8"/>
  <c r="U211" i="8"/>
  <c r="T211" i="8"/>
  <c r="D211" i="51" s="1"/>
  <c r="L211" i="8"/>
  <c r="R211" i="8" s="1"/>
  <c r="K211" i="8"/>
  <c r="S211" i="8" s="1"/>
  <c r="J211" i="8"/>
  <c r="I211" i="8"/>
  <c r="H211" i="8"/>
  <c r="P211" i="8" s="1"/>
  <c r="G211" i="8"/>
  <c r="O211" i="8" s="1"/>
  <c r="F211" i="8"/>
  <c r="N211" i="8" s="1"/>
  <c r="E211" i="8"/>
  <c r="M211" i="8" s="1"/>
  <c r="D211" i="8"/>
  <c r="AA210" i="8"/>
  <c r="Z210" i="8"/>
  <c r="Y210" i="8"/>
  <c r="X210" i="8"/>
  <c r="W210" i="8"/>
  <c r="V210" i="8"/>
  <c r="U210" i="8"/>
  <c r="T210" i="8"/>
  <c r="D210" i="51" s="1"/>
  <c r="L210" i="8"/>
  <c r="P210" i="8" s="1"/>
  <c r="K210" i="8"/>
  <c r="S210" i="8" s="1"/>
  <c r="J210" i="8"/>
  <c r="I210" i="8"/>
  <c r="H210" i="8"/>
  <c r="G210" i="8"/>
  <c r="O210" i="8" s="1"/>
  <c r="F210" i="8"/>
  <c r="N210" i="8" s="1"/>
  <c r="E210" i="8"/>
  <c r="M210" i="8" s="1"/>
  <c r="D210" i="8"/>
  <c r="AA209" i="8"/>
  <c r="Z209" i="8"/>
  <c r="Y209" i="8"/>
  <c r="X209" i="8"/>
  <c r="W209" i="8"/>
  <c r="V209" i="8"/>
  <c r="U209" i="8"/>
  <c r="T209" i="8"/>
  <c r="D209" i="51" s="1"/>
  <c r="L209" i="8"/>
  <c r="P209" i="8" s="1"/>
  <c r="K209" i="8"/>
  <c r="S209" i="8" s="1"/>
  <c r="J209" i="8"/>
  <c r="I209" i="8"/>
  <c r="H209" i="8"/>
  <c r="G209" i="8"/>
  <c r="O209" i="8" s="1"/>
  <c r="F209" i="8"/>
  <c r="N209" i="8" s="1"/>
  <c r="E209" i="8"/>
  <c r="M209" i="8" s="1"/>
  <c r="D209" i="8"/>
  <c r="AA208" i="8"/>
  <c r="Z208" i="8"/>
  <c r="Y208" i="8"/>
  <c r="X208" i="8"/>
  <c r="W208" i="8"/>
  <c r="V208" i="8"/>
  <c r="U208" i="8"/>
  <c r="T208" i="8"/>
  <c r="D208" i="51" s="1"/>
  <c r="L208" i="8"/>
  <c r="P208" i="8" s="1"/>
  <c r="K208" i="8"/>
  <c r="S208" i="8" s="1"/>
  <c r="J208" i="8"/>
  <c r="I208" i="8"/>
  <c r="H208" i="8"/>
  <c r="G208" i="8"/>
  <c r="O208" i="8" s="1"/>
  <c r="F208" i="8"/>
  <c r="N208" i="8" s="1"/>
  <c r="E208" i="8"/>
  <c r="M208" i="8" s="1"/>
  <c r="D208" i="8"/>
  <c r="AA207" i="8"/>
  <c r="Z207" i="8"/>
  <c r="Y207" i="8"/>
  <c r="X207" i="8"/>
  <c r="W207" i="8"/>
  <c r="V207" i="8"/>
  <c r="U207" i="8"/>
  <c r="T207" i="8"/>
  <c r="D207" i="51" s="1"/>
  <c r="L207" i="8"/>
  <c r="P207" i="8" s="1"/>
  <c r="K207" i="8"/>
  <c r="S207" i="8" s="1"/>
  <c r="J207" i="8"/>
  <c r="I207" i="8"/>
  <c r="H207" i="8"/>
  <c r="G207" i="8"/>
  <c r="O207" i="8" s="1"/>
  <c r="F207" i="8"/>
  <c r="N207" i="8" s="1"/>
  <c r="E207" i="8"/>
  <c r="M207" i="8" s="1"/>
  <c r="D207" i="8"/>
  <c r="AA206" i="8"/>
  <c r="Z206" i="8"/>
  <c r="Y206" i="8"/>
  <c r="X206" i="8"/>
  <c r="W206" i="8"/>
  <c r="V206" i="8"/>
  <c r="U206" i="8"/>
  <c r="T206" i="8"/>
  <c r="D206" i="51" s="1"/>
  <c r="L206" i="8"/>
  <c r="P206" i="8" s="1"/>
  <c r="K206" i="8"/>
  <c r="S206" i="8" s="1"/>
  <c r="J206" i="8"/>
  <c r="I206" i="8"/>
  <c r="H206" i="8"/>
  <c r="G206" i="8"/>
  <c r="O206" i="8" s="1"/>
  <c r="F206" i="8"/>
  <c r="N206" i="8" s="1"/>
  <c r="E206" i="8"/>
  <c r="M206" i="8" s="1"/>
  <c r="D206" i="8"/>
  <c r="AA205" i="8"/>
  <c r="Z205" i="8"/>
  <c r="Y205" i="8"/>
  <c r="X205" i="8"/>
  <c r="W205" i="8"/>
  <c r="V205" i="8"/>
  <c r="U205" i="8"/>
  <c r="T205" i="8"/>
  <c r="D205" i="51" s="1"/>
  <c r="L205" i="8"/>
  <c r="P205" i="8" s="1"/>
  <c r="K205" i="8"/>
  <c r="S205" i="8" s="1"/>
  <c r="J205" i="8"/>
  <c r="I205" i="8"/>
  <c r="H205" i="8"/>
  <c r="G205" i="8"/>
  <c r="O205" i="8" s="1"/>
  <c r="F205" i="8"/>
  <c r="N205" i="8" s="1"/>
  <c r="E205" i="8"/>
  <c r="M205" i="8" s="1"/>
  <c r="D205" i="8"/>
  <c r="AA204" i="8"/>
  <c r="Z204" i="8"/>
  <c r="Y204" i="8"/>
  <c r="X204" i="8"/>
  <c r="W204" i="8"/>
  <c r="V204" i="8"/>
  <c r="U204" i="8"/>
  <c r="T204" i="8"/>
  <c r="D204" i="51" s="1"/>
  <c r="L204" i="8"/>
  <c r="P204" i="8" s="1"/>
  <c r="K204" i="8"/>
  <c r="S204" i="8" s="1"/>
  <c r="J204" i="8"/>
  <c r="I204" i="8"/>
  <c r="H204" i="8"/>
  <c r="G204" i="8"/>
  <c r="O204" i="8" s="1"/>
  <c r="F204" i="8"/>
  <c r="N204" i="8" s="1"/>
  <c r="E204" i="8"/>
  <c r="M204" i="8" s="1"/>
  <c r="D204" i="8"/>
  <c r="AA203" i="8"/>
  <c r="Z203" i="8"/>
  <c r="Y203" i="8"/>
  <c r="X203" i="8"/>
  <c r="W203" i="8"/>
  <c r="V203" i="8"/>
  <c r="U203" i="8"/>
  <c r="T203" i="8"/>
  <c r="D203" i="51" s="1"/>
  <c r="L203" i="8"/>
  <c r="P203" i="8" s="1"/>
  <c r="K203" i="8"/>
  <c r="S203" i="8" s="1"/>
  <c r="J203" i="8"/>
  <c r="I203" i="8"/>
  <c r="H203" i="8"/>
  <c r="G203" i="8"/>
  <c r="O203" i="8" s="1"/>
  <c r="F203" i="8"/>
  <c r="N203" i="8" s="1"/>
  <c r="E203" i="8"/>
  <c r="M203" i="8" s="1"/>
  <c r="D203" i="8"/>
  <c r="AA202" i="8"/>
  <c r="Z202" i="8"/>
  <c r="Y202" i="8"/>
  <c r="X202" i="8"/>
  <c r="W202" i="8"/>
  <c r="V202" i="8"/>
  <c r="U202" i="8"/>
  <c r="T202" i="8"/>
  <c r="D202" i="51" s="1"/>
  <c r="L202" i="8"/>
  <c r="S202" i="8" s="1"/>
  <c r="K202" i="8"/>
  <c r="J202" i="8"/>
  <c r="I202" i="8"/>
  <c r="H202" i="8"/>
  <c r="G202" i="8"/>
  <c r="O202" i="8" s="1"/>
  <c r="F202" i="8"/>
  <c r="N202" i="8" s="1"/>
  <c r="E202" i="8"/>
  <c r="M202" i="8" s="1"/>
  <c r="D202" i="8"/>
  <c r="AA201" i="8"/>
  <c r="Z201" i="8"/>
  <c r="Y201" i="8"/>
  <c r="X201" i="8"/>
  <c r="W201" i="8"/>
  <c r="V201" i="8"/>
  <c r="U201" i="8"/>
  <c r="T201" i="8"/>
  <c r="D201" i="51" s="1"/>
  <c r="L201" i="8"/>
  <c r="S201" i="8" s="1"/>
  <c r="K201" i="8"/>
  <c r="J201" i="8"/>
  <c r="I201" i="8"/>
  <c r="H201" i="8"/>
  <c r="G201" i="8"/>
  <c r="O201" i="8" s="1"/>
  <c r="F201" i="8"/>
  <c r="N201" i="8" s="1"/>
  <c r="E201" i="8"/>
  <c r="M201" i="8" s="1"/>
  <c r="D201" i="8"/>
  <c r="AA200" i="8"/>
  <c r="Z200" i="8"/>
  <c r="Y200" i="8"/>
  <c r="X200" i="8"/>
  <c r="W200" i="8"/>
  <c r="V200" i="8"/>
  <c r="U200" i="8"/>
  <c r="T200" i="8"/>
  <c r="D200" i="51" s="1"/>
  <c r="L200" i="8"/>
  <c r="P200" i="8" s="1"/>
  <c r="K200" i="8"/>
  <c r="J200" i="8"/>
  <c r="I200" i="8"/>
  <c r="H200" i="8"/>
  <c r="G200" i="8"/>
  <c r="O200" i="8" s="1"/>
  <c r="F200" i="8"/>
  <c r="N200" i="8" s="1"/>
  <c r="E200" i="8"/>
  <c r="M200" i="8" s="1"/>
  <c r="D200" i="8"/>
  <c r="AA199" i="8"/>
  <c r="Z199" i="8"/>
  <c r="Y199" i="8"/>
  <c r="X199" i="8"/>
  <c r="W199" i="8"/>
  <c r="V199" i="8"/>
  <c r="U199" i="8"/>
  <c r="T199" i="8"/>
  <c r="D199" i="51" s="1"/>
  <c r="L199" i="8"/>
  <c r="P199" i="8" s="1"/>
  <c r="K199" i="8"/>
  <c r="J199" i="8"/>
  <c r="I199" i="8"/>
  <c r="H199" i="8"/>
  <c r="G199" i="8"/>
  <c r="O199" i="8" s="1"/>
  <c r="F199" i="8"/>
  <c r="N199" i="8" s="1"/>
  <c r="E199" i="8"/>
  <c r="M199" i="8" s="1"/>
  <c r="D199" i="8"/>
  <c r="AA198" i="8"/>
  <c r="Z198" i="8"/>
  <c r="Y198" i="8"/>
  <c r="X198" i="8"/>
  <c r="W198" i="8"/>
  <c r="V198" i="8"/>
  <c r="U198" i="8"/>
  <c r="T198" i="8"/>
  <c r="D198" i="51" s="1"/>
  <c r="L198" i="8"/>
  <c r="S198" i="8" s="1"/>
  <c r="K198" i="8"/>
  <c r="J198" i="8"/>
  <c r="I198" i="8"/>
  <c r="H198" i="8"/>
  <c r="G198" i="8"/>
  <c r="O198" i="8" s="1"/>
  <c r="F198" i="8"/>
  <c r="N198" i="8" s="1"/>
  <c r="E198" i="8"/>
  <c r="M198" i="8" s="1"/>
  <c r="D198" i="8"/>
  <c r="AA197" i="8"/>
  <c r="Z197" i="8"/>
  <c r="Y197" i="8"/>
  <c r="X197" i="8"/>
  <c r="W197" i="8"/>
  <c r="V197" i="8"/>
  <c r="U197" i="8"/>
  <c r="T197" i="8"/>
  <c r="D197" i="51" s="1"/>
  <c r="L197" i="8"/>
  <c r="P197" i="8" s="1"/>
  <c r="K197" i="8"/>
  <c r="J197" i="8"/>
  <c r="I197" i="8"/>
  <c r="H197" i="8"/>
  <c r="G197" i="8"/>
  <c r="O197" i="8" s="1"/>
  <c r="F197" i="8"/>
  <c r="N197" i="8" s="1"/>
  <c r="E197" i="8"/>
  <c r="M197" i="8" s="1"/>
  <c r="D197" i="8"/>
  <c r="AA196" i="8"/>
  <c r="Z196" i="8"/>
  <c r="Y196" i="8"/>
  <c r="X196" i="8"/>
  <c r="W196" i="8"/>
  <c r="V196" i="8"/>
  <c r="U196" i="8"/>
  <c r="T196" i="8"/>
  <c r="D196" i="51" s="1"/>
  <c r="L196" i="8"/>
  <c r="P196" i="8" s="1"/>
  <c r="K196" i="8"/>
  <c r="J196" i="8"/>
  <c r="I196" i="8"/>
  <c r="H196" i="8"/>
  <c r="G196" i="8"/>
  <c r="O196" i="8" s="1"/>
  <c r="F196" i="8"/>
  <c r="N196" i="8" s="1"/>
  <c r="E196" i="8"/>
  <c r="M196" i="8" s="1"/>
  <c r="D196" i="8"/>
  <c r="AA195" i="8"/>
  <c r="Z195" i="8"/>
  <c r="Y195" i="8"/>
  <c r="X195" i="8"/>
  <c r="W195" i="8"/>
  <c r="V195" i="8"/>
  <c r="U195" i="8"/>
  <c r="T195" i="8"/>
  <c r="D195" i="51" s="1"/>
  <c r="L195" i="8"/>
  <c r="P195" i="8" s="1"/>
  <c r="K195" i="8"/>
  <c r="J195" i="8"/>
  <c r="I195" i="8"/>
  <c r="H195" i="8"/>
  <c r="G195" i="8"/>
  <c r="O195" i="8" s="1"/>
  <c r="F195" i="8"/>
  <c r="N195" i="8" s="1"/>
  <c r="E195" i="8"/>
  <c r="M195" i="8" s="1"/>
  <c r="D195" i="8"/>
  <c r="AA194" i="8"/>
  <c r="Z194" i="8"/>
  <c r="Y194" i="8"/>
  <c r="X194" i="8"/>
  <c r="W194" i="8"/>
  <c r="V194" i="8"/>
  <c r="U194" i="8"/>
  <c r="T194" i="8"/>
  <c r="D194" i="51" s="1"/>
  <c r="L194" i="8"/>
  <c r="P194" i="8" s="1"/>
  <c r="K194" i="8"/>
  <c r="J194" i="8"/>
  <c r="I194" i="8"/>
  <c r="H194" i="8"/>
  <c r="G194" i="8"/>
  <c r="O194" i="8" s="1"/>
  <c r="F194" i="8"/>
  <c r="N194" i="8" s="1"/>
  <c r="E194" i="8"/>
  <c r="M194" i="8" s="1"/>
  <c r="D194" i="8"/>
  <c r="AA193" i="8"/>
  <c r="Z193" i="8"/>
  <c r="Y193" i="8"/>
  <c r="X193" i="8"/>
  <c r="W193" i="8"/>
  <c r="V193" i="8"/>
  <c r="U193" i="8"/>
  <c r="T193" i="8"/>
  <c r="D193" i="51" s="1"/>
  <c r="L193" i="8"/>
  <c r="K193" i="8"/>
  <c r="S193" i="8" s="1"/>
  <c r="J193" i="8"/>
  <c r="R193" i="8" s="1"/>
  <c r="I193" i="8"/>
  <c r="Q193" i="8" s="1"/>
  <c r="H193" i="8"/>
  <c r="P193" i="8" s="1"/>
  <c r="G193" i="8"/>
  <c r="O193" i="8" s="1"/>
  <c r="F193" i="8"/>
  <c r="N193" i="8" s="1"/>
  <c r="E193" i="8"/>
  <c r="M193" i="8" s="1"/>
  <c r="D193" i="8"/>
  <c r="AA192" i="8"/>
  <c r="Z192" i="8"/>
  <c r="Y192" i="8"/>
  <c r="X192" i="8"/>
  <c r="W192" i="8"/>
  <c r="V192" i="8"/>
  <c r="U192" i="8"/>
  <c r="T192" i="8"/>
  <c r="D192" i="51" s="1"/>
  <c r="L192" i="8"/>
  <c r="K192" i="8"/>
  <c r="S192" i="8" s="1"/>
  <c r="J192" i="8"/>
  <c r="R192" i="8" s="1"/>
  <c r="I192" i="8"/>
  <c r="Q192" i="8" s="1"/>
  <c r="H192" i="8"/>
  <c r="P192" i="8" s="1"/>
  <c r="G192" i="8"/>
  <c r="O192" i="8" s="1"/>
  <c r="F192" i="8"/>
  <c r="N192" i="8" s="1"/>
  <c r="E192" i="8"/>
  <c r="M192" i="8" s="1"/>
  <c r="D192" i="8"/>
  <c r="AA191" i="8"/>
  <c r="Z191" i="8"/>
  <c r="Y191" i="8"/>
  <c r="X191" i="8"/>
  <c r="W191" i="8"/>
  <c r="V191" i="8"/>
  <c r="U191" i="8"/>
  <c r="T191" i="8"/>
  <c r="D191" i="51" s="1"/>
  <c r="L191" i="8"/>
  <c r="P191" i="8" s="1"/>
  <c r="K191" i="8"/>
  <c r="J191" i="8"/>
  <c r="I191" i="8"/>
  <c r="H191" i="8"/>
  <c r="G191" i="8"/>
  <c r="F191" i="8"/>
  <c r="N191" i="8" s="1"/>
  <c r="E191" i="8"/>
  <c r="M191" i="8" s="1"/>
  <c r="D191" i="8"/>
  <c r="AA190" i="8"/>
  <c r="Z190" i="8"/>
  <c r="Y190" i="8"/>
  <c r="X190" i="8"/>
  <c r="W190" i="8"/>
  <c r="V190" i="8"/>
  <c r="U190" i="8"/>
  <c r="T190" i="8"/>
  <c r="D190" i="51" s="1"/>
  <c r="L190" i="8"/>
  <c r="P190" i="8" s="1"/>
  <c r="K190" i="8"/>
  <c r="J190" i="8"/>
  <c r="I190" i="8"/>
  <c r="H190" i="8"/>
  <c r="G190" i="8"/>
  <c r="F190" i="8"/>
  <c r="N190" i="8" s="1"/>
  <c r="E190" i="8"/>
  <c r="M190" i="8" s="1"/>
  <c r="D190" i="8"/>
  <c r="AA189" i="8"/>
  <c r="Z189" i="8"/>
  <c r="Y189" i="8"/>
  <c r="X189" i="8"/>
  <c r="W189" i="8"/>
  <c r="V189" i="8"/>
  <c r="U189" i="8"/>
  <c r="T189" i="8"/>
  <c r="D189" i="51" s="1"/>
  <c r="L189" i="8"/>
  <c r="P189" i="8" s="1"/>
  <c r="K189" i="8"/>
  <c r="J189" i="8"/>
  <c r="I189" i="8"/>
  <c r="H189" i="8"/>
  <c r="G189" i="8"/>
  <c r="F189" i="8"/>
  <c r="N189" i="8" s="1"/>
  <c r="E189" i="8"/>
  <c r="M189" i="8" s="1"/>
  <c r="D189" i="8"/>
  <c r="AA188" i="8"/>
  <c r="Z188" i="8"/>
  <c r="Y188" i="8"/>
  <c r="X188" i="8"/>
  <c r="W188" i="8"/>
  <c r="V188" i="8"/>
  <c r="U188" i="8"/>
  <c r="T188" i="8"/>
  <c r="D188" i="51" s="1"/>
  <c r="L188" i="8"/>
  <c r="P188" i="8" s="1"/>
  <c r="K188" i="8"/>
  <c r="J188" i="8"/>
  <c r="I188" i="8"/>
  <c r="H188" i="8"/>
  <c r="G188" i="8"/>
  <c r="F188" i="8"/>
  <c r="N188" i="8" s="1"/>
  <c r="E188" i="8"/>
  <c r="M188" i="8" s="1"/>
  <c r="D188" i="8"/>
  <c r="AA187" i="8"/>
  <c r="Z187" i="8"/>
  <c r="Y187" i="8"/>
  <c r="X187" i="8"/>
  <c r="W187" i="8"/>
  <c r="V187" i="8"/>
  <c r="U187" i="8"/>
  <c r="T187" i="8"/>
  <c r="D187" i="51" s="1"/>
  <c r="L187" i="8"/>
  <c r="P187" i="8" s="1"/>
  <c r="K187" i="8"/>
  <c r="J187" i="8"/>
  <c r="I187" i="8"/>
  <c r="H187" i="8"/>
  <c r="G187" i="8"/>
  <c r="F187" i="8"/>
  <c r="E187" i="8"/>
  <c r="M187" i="8" s="1"/>
  <c r="D187" i="8"/>
  <c r="AA186" i="8"/>
  <c r="Z186" i="8"/>
  <c r="Y186" i="8"/>
  <c r="X186" i="8"/>
  <c r="W186" i="8"/>
  <c r="V186" i="8"/>
  <c r="U186" i="8"/>
  <c r="T186" i="8"/>
  <c r="D186" i="51" s="1"/>
  <c r="L186" i="8"/>
  <c r="P186" i="8" s="1"/>
  <c r="K186" i="8"/>
  <c r="J186" i="8"/>
  <c r="I186" i="8"/>
  <c r="H186" i="8"/>
  <c r="G186" i="8"/>
  <c r="F186" i="8"/>
  <c r="E186" i="8"/>
  <c r="M186" i="8" s="1"/>
  <c r="D186" i="8"/>
  <c r="AA185" i="8"/>
  <c r="Z185" i="8"/>
  <c r="Y185" i="8"/>
  <c r="X185" i="8"/>
  <c r="W185" i="8"/>
  <c r="V185" i="8"/>
  <c r="U185" i="8"/>
  <c r="T185" i="8"/>
  <c r="D185" i="51" s="1"/>
  <c r="L185" i="8"/>
  <c r="P185" i="8" s="1"/>
  <c r="K185" i="8"/>
  <c r="J185" i="8"/>
  <c r="I185" i="8"/>
  <c r="H185" i="8"/>
  <c r="G185" i="8"/>
  <c r="F185" i="8"/>
  <c r="E185" i="8"/>
  <c r="D185" i="8"/>
  <c r="AA184" i="8"/>
  <c r="Z184" i="8"/>
  <c r="Y184" i="8"/>
  <c r="X184" i="8"/>
  <c r="W184" i="8"/>
  <c r="V184" i="8"/>
  <c r="U184" i="8"/>
  <c r="T184" i="8"/>
  <c r="D184" i="51" s="1"/>
  <c r="L184" i="8"/>
  <c r="P184" i="8" s="1"/>
  <c r="K184" i="8"/>
  <c r="J184" i="8"/>
  <c r="I184" i="8"/>
  <c r="H184" i="8"/>
  <c r="G184" i="8"/>
  <c r="F184" i="8"/>
  <c r="E184" i="8"/>
  <c r="D184" i="8"/>
  <c r="AA183" i="8"/>
  <c r="Z183" i="8"/>
  <c r="Y183" i="8"/>
  <c r="X183" i="8"/>
  <c r="W183" i="8"/>
  <c r="V183" i="8"/>
  <c r="U183" i="8"/>
  <c r="T183" i="8"/>
  <c r="D183" i="51" s="1"/>
  <c r="L183" i="8"/>
  <c r="K183" i="8"/>
  <c r="J183" i="8"/>
  <c r="I183" i="8"/>
  <c r="H183" i="8"/>
  <c r="G183" i="8"/>
  <c r="F183" i="8"/>
  <c r="E183" i="8"/>
  <c r="D183" i="8"/>
  <c r="AA182" i="8"/>
  <c r="Z182" i="8"/>
  <c r="Y182" i="8"/>
  <c r="X182" i="8"/>
  <c r="W182" i="8"/>
  <c r="V182" i="8"/>
  <c r="U182" i="8"/>
  <c r="T182" i="8"/>
  <c r="D182" i="51" s="1"/>
  <c r="L182" i="8"/>
  <c r="P182" i="8" s="1"/>
  <c r="K182" i="8"/>
  <c r="J182" i="8"/>
  <c r="I182" i="8"/>
  <c r="H182" i="8"/>
  <c r="G182" i="8"/>
  <c r="F182" i="8"/>
  <c r="E182" i="8"/>
  <c r="D182" i="8"/>
  <c r="AA181" i="8"/>
  <c r="Z181" i="8"/>
  <c r="Y181" i="8"/>
  <c r="X181" i="8"/>
  <c r="W181" i="8"/>
  <c r="V181" i="8"/>
  <c r="U181" i="8"/>
  <c r="T181" i="8"/>
  <c r="D181" i="51" s="1"/>
  <c r="L181" i="8"/>
  <c r="P181" i="8" s="1"/>
  <c r="K181" i="8"/>
  <c r="J181" i="8"/>
  <c r="I181" i="8"/>
  <c r="H181" i="8"/>
  <c r="G181" i="8"/>
  <c r="F181" i="8"/>
  <c r="E181" i="8"/>
  <c r="D181" i="8"/>
  <c r="AA180" i="8"/>
  <c r="Z180" i="8"/>
  <c r="Y180" i="8"/>
  <c r="X180" i="8"/>
  <c r="W180" i="8"/>
  <c r="V180" i="8"/>
  <c r="U180" i="8"/>
  <c r="T180" i="8"/>
  <c r="D180" i="51" s="1"/>
  <c r="L180" i="8"/>
  <c r="P180" i="8" s="1"/>
  <c r="K180" i="8"/>
  <c r="J180" i="8"/>
  <c r="I180" i="8"/>
  <c r="H180" i="8"/>
  <c r="G180" i="8"/>
  <c r="F180" i="8"/>
  <c r="E180" i="8"/>
  <c r="D180" i="8"/>
  <c r="AA179" i="8"/>
  <c r="Z179" i="8"/>
  <c r="Y179" i="8"/>
  <c r="X179" i="8"/>
  <c r="W179" i="8"/>
  <c r="V179" i="8"/>
  <c r="U179" i="8"/>
  <c r="T179" i="8"/>
  <c r="D179" i="51" s="1"/>
  <c r="L179" i="8"/>
  <c r="P179" i="8" s="1"/>
  <c r="K179" i="8"/>
  <c r="J179" i="8"/>
  <c r="I179" i="8"/>
  <c r="H179" i="8"/>
  <c r="G179" i="8"/>
  <c r="F179" i="8"/>
  <c r="E179" i="8"/>
  <c r="D179" i="8"/>
  <c r="AA178" i="8"/>
  <c r="Z178" i="8"/>
  <c r="Y178" i="8"/>
  <c r="X178" i="8"/>
  <c r="W178" i="8"/>
  <c r="V178" i="8"/>
  <c r="U178" i="8"/>
  <c r="T178" i="8"/>
  <c r="D178" i="51" s="1"/>
  <c r="L178" i="8"/>
  <c r="P178" i="8" s="1"/>
  <c r="K178" i="8"/>
  <c r="J178" i="8"/>
  <c r="I178" i="8"/>
  <c r="H178" i="8"/>
  <c r="G178" i="8"/>
  <c r="F178" i="8"/>
  <c r="E178" i="8"/>
  <c r="D178" i="8"/>
  <c r="AA177" i="8"/>
  <c r="Z177" i="8"/>
  <c r="Y177" i="8"/>
  <c r="X177" i="8"/>
  <c r="W177" i="8"/>
  <c r="V177" i="8"/>
  <c r="U177" i="8"/>
  <c r="T177" i="8"/>
  <c r="D177" i="51" s="1"/>
  <c r="L177" i="8"/>
  <c r="P177" i="8" s="1"/>
  <c r="K177" i="8"/>
  <c r="J177" i="8"/>
  <c r="I177" i="8"/>
  <c r="H177" i="8"/>
  <c r="G177" i="8"/>
  <c r="F177" i="8"/>
  <c r="E177" i="8"/>
  <c r="D177" i="8"/>
  <c r="AA176" i="8"/>
  <c r="Z176" i="8"/>
  <c r="Y176" i="8"/>
  <c r="X176" i="8"/>
  <c r="W176" i="8"/>
  <c r="V176" i="8"/>
  <c r="U176" i="8"/>
  <c r="T176" i="8"/>
  <c r="D176" i="51" s="1"/>
  <c r="L176" i="8"/>
  <c r="P176" i="8" s="1"/>
  <c r="K176" i="8"/>
  <c r="J176" i="8"/>
  <c r="I176" i="8"/>
  <c r="H176" i="8"/>
  <c r="G176" i="8"/>
  <c r="F176" i="8"/>
  <c r="E176" i="8"/>
  <c r="D176" i="8"/>
  <c r="AA175" i="8"/>
  <c r="Z175" i="8"/>
  <c r="Y175" i="8"/>
  <c r="X175" i="8"/>
  <c r="W175" i="8"/>
  <c r="V175" i="8"/>
  <c r="U175" i="8"/>
  <c r="T175" i="8"/>
  <c r="D175" i="51" s="1"/>
  <c r="L175" i="8"/>
  <c r="P175" i="8" s="1"/>
  <c r="K175" i="8"/>
  <c r="J175" i="8"/>
  <c r="I175" i="8"/>
  <c r="H175" i="8"/>
  <c r="G175" i="8"/>
  <c r="F175" i="8"/>
  <c r="E175" i="8"/>
  <c r="D175" i="8"/>
  <c r="AA174" i="8"/>
  <c r="Z174" i="8"/>
  <c r="Y174" i="8"/>
  <c r="X174" i="8"/>
  <c r="W174" i="8"/>
  <c r="V174" i="8"/>
  <c r="U174" i="8"/>
  <c r="T174" i="8"/>
  <c r="D174" i="51" s="1"/>
  <c r="L174" i="8"/>
  <c r="P174" i="8" s="1"/>
  <c r="K174" i="8"/>
  <c r="J174" i="8"/>
  <c r="I174" i="8"/>
  <c r="H174" i="8"/>
  <c r="G174" i="8"/>
  <c r="F174" i="8"/>
  <c r="E174" i="8"/>
  <c r="D174" i="8"/>
  <c r="AA173" i="8"/>
  <c r="Z173" i="8"/>
  <c r="Y173" i="8"/>
  <c r="X173" i="8"/>
  <c r="W173" i="8"/>
  <c r="V173" i="8"/>
  <c r="U173" i="8"/>
  <c r="T173" i="8"/>
  <c r="D173" i="51" s="1"/>
  <c r="L173" i="8"/>
  <c r="P173" i="8" s="1"/>
  <c r="K173" i="8"/>
  <c r="J173" i="8"/>
  <c r="I173" i="8"/>
  <c r="H173" i="8"/>
  <c r="G173" i="8"/>
  <c r="F173" i="8"/>
  <c r="E173" i="8"/>
  <c r="D173" i="8"/>
  <c r="AA172" i="8"/>
  <c r="Z172" i="8"/>
  <c r="Y172" i="8"/>
  <c r="X172" i="8"/>
  <c r="W172" i="8"/>
  <c r="V172" i="8"/>
  <c r="U172" i="8"/>
  <c r="T172" i="8"/>
  <c r="D172" i="51" s="1"/>
  <c r="L172" i="8"/>
  <c r="P172" i="8" s="1"/>
  <c r="K172" i="8"/>
  <c r="J172" i="8"/>
  <c r="I172" i="8"/>
  <c r="H172" i="8"/>
  <c r="G172" i="8"/>
  <c r="F172" i="8"/>
  <c r="E172" i="8"/>
  <c r="D172" i="8"/>
  <c r="AA171" i="8"/>
  <c r="Z171" i="8"/>
  <c r="Y171" i="8"/>
  <c r="X171" i="8"/>
  <c r="W171" i="8"/>
  <c r="V171" i="8"/>
  <c r="U171" i="8"/>
  <c r="T171" i="8"/>
  <c r="D171" i="51" s="1"/>
  <c r="L171" i="8"/>
  <c r="P171" i="8" s="1"/>
  <c r="K171" i="8"/>
  <c r="J171" i="8"/>
  <c r="I171" i="8"/>
  <c r="H171" i="8"/>
  <c r="G171" i="8"/>
  <c r="F171" i="8"/>
  <c r="E171" i="8"/>
  <c r="D171" i="8"/>
  <c r="AA170" i="8"/>
  <c r="Z170" i="8"/>
  <c r="Y170" i="8"/>
  <c r="X170" i="8"/>
  <c r="W170" i="8"/>
  <c r="V170" i="8"/>
  <c r="U170" i="8"/>
  <c r="T170" i="8"/>
  <c r="D170" i="51" s="1"/>
  <c r="L170" i="8"/>
  <c r="P170" i="8" s="1"/>
  <c r="K170" i="8"/>
  <c r="J170" i="8"/>
  <c r="I170" i="8"/>
  <c r="H170" i="8"/>
  <c r="G170" i="8"/>
  <c r="F170" i="8"/>
  <c r="E170" i="8"/>
  <c r="D170" i="8"/>
  <c r="AA169" i="8"/>
  <c r="Z169" i="8"/>
  <c r="Y169" i="8"/>
  <c r="X169" i="8"/>
  <c r="W169" i="8"/>
  <c r="V169" i="8"/>
  <c r="U169" i="8"/>
  <c r="T169" i="8"/>
  <c r="D169" i="51" s="1"/>
  <c r="L169" i="8"/>
  <c r="P169" i="8" s="1"/>
  <c r="K169" i="8"/>
  <c r="J169" i="8"/>
  <c r="I169" i="8"/>
  <c r="H169" i="8"/>
  <c r="G169" i="8"/>
  <c r="F169" i="8"/>
  <c r="E169" i="8"/>
  <c r="D169" i="8"/>
  <c r="AA168" i="8"/>
  <c r="Z168" i="8"/>
  <c r="Y168" i="8"/>
  <c r="X168" i="8"/>
  <c r="W168" i="8"/>
  <c r="V168" i="8"/>
  <c r="U168" i="8"/>
  <c r="T168" i="8"/>
  <c r="D168" i="51" s="1"/>
  <c r="L168" i="8"/>
  <c r="P168" i="8" s="1"/>
  <c r="K168" i="8"/>
  <c r="J168" i="8"/>
  <c r="I168" i="8"/>
  <c r="H168" i="8"/>
  <c r="G168" i="8"/>
  <c r="F168" i="8"/>
  <c r="E168" i="8"/>
  <c r="D168" i="8"/>
  <c r="AA167" i="8"/>
  <c r="Z167" i="8"/>
  <c r="Y167" i="8"/>
  <c r="X167" i="8"/>
  <c r="W167" i="8"/>
  <c r="V167" i="8"/>
  <c r="U167" i="8"/>
  <c r="T167" i="8"/>
  <c r="D167" i="51" s="1"/>
  <c r="L167" i="8"/>
  <c r="K167" i="8"/>
  <c r="S167" i="8" s="1"/>
  <c r="J167" i="8"/>
  <c r="I167" i="8"/>
  <c r="H167" i="8"/>
  <c r="P167" i="8" s="1"/>
  <c r="G167" i="8"/>
  <c r="O167" i="8" s="1"/>
  <c r="F167" i="8"/>
  <c r="N167" i="8" s="1"/>
  <c r="E167" i="8"/>
  <c r="M167" i="8" s="1"/>
  <c r="D167" i="8"/>
  <c r="AA166" i="8"/>
  <c r="Z166" i="8"/>
  <c r="Y166" i="8"/>
  <c r="X166" i="8"/>
  <c r="W166" i="8"/>
  <c r="V166" i="8"/>
  <c r="U166" i="8"/>
  <c r="T166" i="8"/>
  <c r="D166" i="51" s="1"/>
  <c r="L166" i="8"/>
  <c r="K166" i="8"/>
  <c r="S166" i="8" s="1"/>
  <c r="J166" i="8"/>
  <c r="I166" i="8"/>
  <c r="H166" i="8"/>
  <c r="P166" i="8" s="1"/>
  <c r="G166" i="8"/>
  <c r="O166" i="8" s="1"/>
  <c r="F166" i="8"/>
  <c r="N166" i="8" s="1"/>
  <c r="E166" i="8"/>
  <c r="M166" i="8" s="1"/>
  <c r="D166" i="8"/>
  <c r="AA165" i="8"/>
  <c r="Z165" i="8"/>
  <c r="Y165" i="8"/>
  <c r="X165" i="8"/>
  <c r="W165" i="8"/>
  <c r="V165" i="8"/>
  <c r="U165" i="8"/>
  <c r="T165" i="8"/>
  <c r="D165" i="51" s="1"/>
  <c r="L165" i="8"/>
  <c r="P165" i="8" s="1"/>
  <c r="K165" i="8"/>
  <c r="J165" i="8"/>
  <c r="I165" i="8"/>
  <c r="H165" i="8"/>
  <c r="G165" i="8"/>
  <c r="F165" i="8"/>
  <c r="E165" i="8"/>
  <c r="D165" i="8"/>
  <c r="AA164" i="8"/>
  <c r="Z164" i="8"/>
  <c r="Y164" i="8"/>
  <c r="X164" i="8"/>
  <c r="W164" i="8"/>
  <c r="V164" i="8"/>
  <c r="U164" i="8"/>
  <c r="T164" i="8"/>
  <c r="D164" i="51" s="1"/>
  <c r="L164" i="8"/>
  <c r="P164" i="8" s="1"/>
  <c r="K164" i="8"/>
  <c r="J164" i="8"/>
  <c r="I164" i="8"/>
  <c r="H164" i="8"/>
  <c r="G164" i="8"/>
  <c r="F164" i="8"/>
  <c r="E164" i="8"/>
  <c r="D164" i="8"/>
  <c r="AA163" i="8"/>
  <c r="Z163" i="8"/>
  <c r="Y163" i="8"/>
  <c r="X163" i="8"/>
  <c r="W163" i="8"/>
  <c r="V163" i="8"/>
  <c r="U163" i="8"/>
  <c r="T163" i="8"/>
  <c r="D163" i="51" s="1"/>
  <c r="L163" i="8"/>
  <c r="P163" i="8" s="1"/>
  <c r="K163" i="8"/>
  <c r="J163" i="8"/>
  <c r="I163" i="8"/>
  <c r="H163" i="8"/>
  <c r="G163" i="8"/>
  <c r="F163" i="8"/>
  <c r="E163" i="8"/>
  <c r="D163" i="8"/>
  <c r="AA162" i="8"/>
  <c r="Z162" i="8"/>
  <c r="Y162" i="8"/>
  <c r="X162" i="8"/>
  <c r="W162" i="8"/>
  <c r="V162" i="8"/>
  <c r="U162" i="8"/>
  <c r="T162" i="8"/>
  <c r="D162" i="51" s="1"/>
  <c r="L162" i="8"/>
  <c r="P162" i="8" s="1"/>
  <c r="K162" i="8"/>
  <c r="J162" i="8"/>
  <c r="I162" i="8"/>
  <c r="H162" i="8"/>
  <c r="G162" i="8"/>
  <c r="F162" i="8"/>
  <c r="E162" i="8"/>
  <c r="D162" i="8"/>
  <c r="AA161" i="8"/>
  <c r="Z161" i="8"/>
  <c r="Y161" i="8"/>
  <c r="X161" i="8"/>
  <c r="W161" i="8"/>
  <c r="V161" i="8"/>
  <c r="U161" i="8"/>
  <c r="T161" i="8"/>
  <c r="D161" i="51" s="1"/>
  <c r="L161" i="8"/>
  <c r="P161" i="8" s="1"/>
  <c r="K161" i="8"/>
  <c r="J161" i="8"/>
  <c r="I161" i="8"/>
  <c r="H161" i="8"/>
  <c r="G161" i="8"/>
  <c r="F161" i="8"/>
  <c r="E161" i="8"/>
  <c r="D161" i="8"/>
  <c r="AA160" i="8"/>
  <c r="Z160" i="8"/>
  <c r="Y160" i="8"/>
  <c r="X160" i="8"/>
  <c r="W160" i="8"/>
  <c r="V160" i="8"/>
  <c r="U160" i="8"/>
  <c r="T160" i="8"/>
  <c r="D160" i="51" s="1"/>
  <c r="L160" i="8"/>
  <c r="P160" i="8" s="1"/>
  <c r="K160" i="8"/>
  <c r="J160" i="8"/>
  <c r="I160" i="8"/>
  <c r="H160" i="8"/>
  <c r="G160" i="8"/>
  <c r="F160" i="8"/>
  <c r="E160" i="8"/>
  <c r="D160" i="8"/>
  <c r="AA159" i="8"/>
  <c r="Z159" i="8"/>
  <c r="Y159" i="8"/>
  <c r="X159" i="8"/>
  <c r="W159" i="8"/>
  <c r="V159" i="8"/>
  <c r="U159" i="8"/>
  <c r="T159" i="8"/>
  <c r="D159" i="51" s="1"/>
  <c r="L159" i="8"/>
  <c r="P159" i="8" s="1"/>
  <c r="K159" i="8"/>
  <c r="J159" i="8"/>
  <c r="I159" i="8"/>
  <c r="H159" i="8"/>
  <c r="G159" i="8"/>
  <c r="F159" i="8"/>
  <c r="E159" i="8"/>
  <c r="D159" i="8"/>
  <c r="AA158" i="8"/>
  <c r="Z158" i="8"/>
  <c r="Y158" i="8"/>
  <c r="X158" i="8"/>
  <c r="W158" i="8"/>
  <c r="V158" i="8"/>
  <c r="U158" i="8"/>
  <c r="T158" i="8"/>
  <c r="D158" i="51" s="1"/>
  <c r="L158" i="8"/>
  <c r="P158" i="8" s="1"/>
  <c r="K158" i="8"/>
  <c r="J158" i="8"/>
  <c r="I158" i="8"/>
  <c r="H158" i="8"/>
  <c r="G158" i="8"/>
  <c r="F158" i="8"/>
  <c r="E158" i="8"/>
  <c r="D158" i="8"/>
  <c r="AA157" i="8"/>
  <c r="Z157" i="8"/>
  <c r="Y157" i="8"/>
  <c r="X157" i="8"/>
  <c r="W157" i="8"/>
  <c r="V157" i="8"/>
  <c r="U157" i="8"/>
  <c r="T157" i="8"/>
  <c r="D157" i="51" s="1"/>
  <c r="L157" i="8"/>
  <c r="P157" i="8" s="1"/>
  <c r="K157" i="8"/>
  <c r="J157" i="8"/>
  <c r="I157" i="8"/>
  <c r="H157" i="8"/>
  <c r="G157" i="8"/>
  <c r="F157" i="8"/>
  <c r="E157" i="8"/>
  <c r="D157" i="8"/>
  <c r="AA156" i="8"/>
  <c r="Z156" i="8"/>
  <c r="Y156" i="8"/>
  <c r="X156" i="8"/>
  <c r="W156" i="8"/>
  <c r="V156" i="8"/>
  <c r="U156" i="8"/>
  <c r="T156" i="8"/>
  <c r="D156" i="51" s="1"/>
  <c r="L156" i="8"/>
  <c r="P156" i="8" s="1"/>
  <c r="K156" i="8"/>
  <c r="J156" i="8"/>
  <c r="I156" i="8"/>
  <c r="H156" i="8"/>
  <c r="G156" i="8"/>
  <c r="F156" i="8"/>
  <c r="E156" i="8"/>
  <c r="D156" i="8"/>
  <c r="AA155" i="8"/>
  <c r="Z155" i="8"/>
  <c r="Y155" i="8"/>
  <c r="X155" i="8"/>
  <c r="W155" i="8"/>
  <c r="V155" i="8"/>
  <c r="U155" i="8"/>
  <c r="T155" i="8"/>
  <c r="D155" i="51" s="1"/>
  <c r="L155" i="8"/>
  <c r="P155" i="8" s="1"/>
  <c r="K155" i="8"/>
  <c r="J155" i="8"/>
  <c r="I155" i="8"/>
  <c r="H155" i="8"/>
  <c r="G155" i="8"/>
  <c r="F155" i="8"/>
  <c r="E155" i="8"/>
  <c r="D155" i="8"/>
  <c r="AA154" i="8"/>
  <c r="Z154" i="8"/>
  <c r="Y154" i="8"/>
  <c r="X154" i="8"/>
  <c r="W154" i="8"/>
  <c r="V154" i="8"/>
  <c r="U154" i="8"/>
  <c r="T154" i="8"/>
  <c r="D154" i="51" s="1"/>
  <c r="L154" i="8"/>
  <c r="P154" i="8" s="1"/>
  <c r="K154" i="8"/>
  <c r="J154" i="8"/>
  <c r="I154" i="8"/>
  <c r="H154" i="8"/>
  <c r="G154" i="8"/>
  <c r="F154" i="8"/>
  <c r="E154" i="8"/>
  <c r="D154" i="8"/>
  <c r="AA153" i="8"/>
  <c r="Z153" i="8"/>
  <c r="Y153" i="8"/>
  <c r="X153" i="8"/>
  <c r="W153" i="8"/>
  <c r="V153" i="8"/>
  <c r="U153" i="8"/>
  <c r="T153" i="8"/>
  <c r="D153" i="51" s="1"/>
  <c r="L153" i="8"/>
  <c r="P153" i="8" s="1"/>
  <c r="K153" i="8"/>
  <c r="J153" i="8"/>
  <c r="I153" i="8"/>
  <c r="H153" i="8"/>
  <c r="G153" i="8"/>
  <c r="F153" i="8"/>
  <c r="E153" i="8"/>
  <c r="D153" i="8"/>
  <c r="AA152" i="8"/>
  <c r="Z152" i="8"/>
  <c r="Y152" i="8"/>
  <c r="X152" i="8"/>
  <c r="W152" i="8"/>
  <c r="V152" i="8"/>
  <c r="U152" i="8"/>
  <c r="T152" i="8"/>
  <c r="D152" i="51" s="1"/>
  <c r="L152" i="8"/>
  <c r="P152" i="8" s="1"/>
  <c r="K152" i="8"/>
  <c r="J152" i="8"/>
  <c r="I152" i="8"/>
  <c r="H152" i="8"/>
  <c r="G152" i="8"/>
  <c r="F152" i="8"/>
  <c r="E152" i="8"/>
  <c r="D152" i="8"/>
  <c r="AA151" i="8"/>
  <c r="Z151" i="8"/>
  <c r="Y151" i="8"/>
  <c r="X151" i="8"/>
  <c r="W151" i="8"/>
  <c r="V151" i="8"/>
  <c r="U151" i="8"/>
  <c r="T151" i="8"/>
  <c r="D151" i="51" s="1"/>
  <c r="L151" i="8"/>
  <c r="P151" i="8" s="1"/>
  <c r="K151" i="8"/>
  <c r="J151" i="8"/>
  <c r="I151" i="8"/>
  <c r="H151" i="8"/>
  <c r="G151" i="8"/>
  <c r="F151" i="8"/>
  <c r="E151" i="8"/>
  <c r="D151" i="8"/>
  <c r="AA150" i="8"/>
  <c r="Z150" i="8"/>
  <c r="Y150" i="8"/>
  <c r="X150" i="8"/>
  <c r="W150" i="8"/>
  <c r="V150" i="8"/>
  <c r="U150" i="8"/>
  <c r="T150" i="8"/>
  <c r="D150" i="51" s="1"/>
  <c r="L150" i="8"/>
  <c r="P150" i="8" s="1"/>
  <c r="K150" i="8"/>
  <c r="J150" i="8"/>
  <c r="I150" i="8"/>
  <c r="H150" i="8"/>
  <c r="G150" i="8"/>
  <c r="F150" i="8"/>
  <c r="E150" i="8"/>
  <c r="D150" i="8"/>
  <c r="AA149" i="8"/>
  <c r="Z149" i="8"/>
  <c r="Y149" i="8"/>
  <c r="X149" i="8"/>
  <c r="W149" i="8"/>
  <c r="V149" i="8"/>
  <c r="U149" i="8"/>
  <c r="T149" i="8"/>
  <c r="D149" i="51" s="1"/>
  <c r="L149" i="8"/>
  <c r="P149" i="8" s="1"/>
  <c r="K149" i="8"/>
  <c r="J149" i="8"/>
  <c r="I149" i="8"/>
  <c r="H149" i="8"/>
  <c r="G149" i="8"/>
  <c r="F149" i="8"/>
  <c r="E149" i="8"/>
  <c r="D149" i="8"/>
  <c r="AA148" i="8"/>
  <c r="Z148" i="8"/>
  <c r="Y148" i="8"/>
  <c r="X148" i="8"/>
  <c r="W148" i="8"/>
  <c r="V148" i="8"/>
  <c r="U148" i="8"/>
  <c r="T148" i="8"/>
  <c r="D148" i="51" s="1"/>
  <c r="L148" i="8"/>
  <c r="P148" i="8" s="1"/>
  <c r="K148" i="8"/>
  <c r="J148" i="8"/>
  <c r="I148" i="8"/>
  <c r="H148" i="8"/>
  <c r="G148" i="8"/>
  <c r="F148" i="8"/>
  <c r="E148" i="8"/>
  <c r="D148" i="8"/>
  <c r="AA147" i="8"/>
  <c r="Z147" i="8"/>
  <c r="Y147" i="8"/>
  <c r="X147" i="8"/>
  <c r="W147" i="8"/>
  <c r="V147" i="8"/>
  <c r="U147" i="8"/>
  <c r="T147" i="8"/>
  <c r="D147" i="51" s="1"/>
  <c r="L147" i="8"/>
  <c r="P147" i="8" s="1"/>
  <c r="K147" i="8"/>
  <c r="J147" i="8"/>
  <c r="I147" i="8"/>
  <c r="H147" i="8"/>
  <c r="G147" i="8"/>
  <c r="F147" i="8"/>
  <c r="E147" i="8"/>
  <c r="D147" i="8"/>
  <c r="AA146" i="8"/>
  <c r="Z146" i="8"/>
  <c r="Y146" i="8"/>
  <c r="X146" i="8"/>
  <c r="W146" i="8"/>
  <c r="V146" i="8"/>
  <c r="U146" i="8"/>
  <c r="T146" i="8"/>
  <c r="D146" i="51" s="1"/>
  <c r="L146" i="8"/>
  <c r="P146" i="8" s="1"/>
  <c r="K146" i="8"/>
  <c r="J146" i="8"/>
  <c r="I146" i="8"/>
  <c r="H146" i="8"/>
  <c r="G146" i="8"/>
  <c r="F146" i="8"/>
  <c r="E146" i="8"/>
  <c r="D146" i="8"/>
  <c r="AA145" i="8"/>
  <c r="Z145" i="8"/>
  <c r="Y145" i="8"/>
  <c r="X145" i="8"/>
  <c r="W145" i="8"/>
  <c r="V145" i="8"/>
  <c r="U145" i="8"/>
  <c r="T145" i="8"/>
  <c r="D145" i="51" s="1"/>
  <c r="L145" i="8"/>
  <c r="P145" i="8" s="1"/>
  <c r="K145" i="8"/>
  <c r="J145" i="8"/>
  <c r="I145" i="8"/>
  <c r="H145" i="8"/>
  <c r="G145" i="8"/>
  <c r="F145" i="8"/>
  <c r="E145" i="8"/>
  <c r="D145" i="8"/>
  <c r="AA144" i="8"/>
  <c r="Z144" i="8"/>
  <c r="Y144" i="8"/>
  <c r="X144" i="8"/>
  <c r="W144" i="8"/>
  <c r="V144" i="8"/>
  <c r="U144" i="8"/>
  <c r="T144" i="8"/>
  <c r="D144" i="51" s="1"/>
  <c r="L144" i="8"/>
  <c r="K144" i="8"/>
  <c r="S144" i="8" s="1"/>
  <c r="J144" i="8"/>
  <c r="R144" i="8" s="1"/>
  <c r="I144" i="8"/>
  <c r="Q144" i="8" s="1"/>
  <c r="H144" i="8"/>
  <c r="P144" i="8" s="1"/>
  <c r="G144" i="8"/>
  <c r="O144" i="8" s="1"/>
  <c r="F144" i="8"/>
  <c r="N144" i="8" s="1"/>
  <c r="E144" i="8"/>
  <c r="M144" i="8" s="1"/>
  <c r="D144" i="8"/>
  <c r="AA143" i="8"/>
  <c r="Z143" i="8"/>
  <c r="Y143" i="8"/>
  <c r="X143" i="8"/>
  <c r="W143" i="8"/>
  <c r="V143" i="8"/>
  <c r="U143" i="8"/>
  <c r="T143" i="8"/>
  <c r="D143" i="51" s="1"/>
  <c r="L143" i="8"/>
  <c r="S143" i="8" s="1"/>
  <c r="K143" i="8"/>
  <c r="J143" i="8"/>
  <c r="I143" i="8"/>
  <c r="H143" i="8"/>
  <c r="G143" i="8"/>
  <c r="F143" i="8"/>
  <c r="E143" i="8"/>
  <c r="D143" i="8"/>
  <c r="AA142" i="8"/>
  <c r="Z142" i="8"/>
  <c r="Y142" i="8"/>
  <c r="X142" i="8"/>
  <c r="W142" i="8"/>
  <c r="V142" i="8"/>
  <c r="U142" i="8"/>
  <c r="T142" i="8"/>
  <c r="D142" i="51" s="1"/>
  <c r="L142" i="8"/>
  <c r="P142" i="8" s="1"/>
  <c r="K142" i="8"/>
  <c r="J142" i="8"/>
  <c r="I142" i="8"/>
  <c r="H142" i="8"/>
  <c r="G142" i="8"/>
  <c r="F142" i="8"/>
  <c r="E142" i="8"/>
  <c r="D142" i="8"/>
  <c r="AA141" i="8"/>
  <c r="Z141" i="8"/>
  <c r="Y141" i="8"/>
  <c r="X141" i="8"/>
  <c r="W141" i="8"/>
  <c r="V141" i="8"/>
  <c r="U141" i="8"/>
  <c r="T141" i="8"/>
  <c r="D141" i="51" s="1"/>
  <c r="L141" i="8"/>
  <c r="P141" i="8" s="1"/>
  <c r="K141" i="8"/>
  <c r="J141" i="8"/>
  <c r="I141" i="8"/>
  <c r="H141" i="8"/>
  <c r="G141" i="8"/>
  <c r="F141" i="8"/>
  <c r="E141" i="8"/>
  <c r="D141" i="8"/>
  <c r="AA140" i="8"/>
  <c r="Z140" i="8"/>
  <c r="Y140" i="8"/>
  <c r="X140" i="8"/>
  <c r="W140" i="8"/>
  <c r="V140" i="8"/>
  <c r="U140" i="8"/>
  <c r="T140" i="8"/>
  <c r="D140" i="51" s="1"/>
  <c r="L140" i="8"/>
  <c r="P140" i="8" s="1"/>
  <c r="K140" i="8"/>
  <c r="J140" i="8"/>
  <c r="I140" i="8"/>
  <c r="H140" i="8"/>
  <c r="G140" i="8"/>
  <c r="F140" i="8"/>
  <c r="E140" i="8"/>
  <c r="D140" i="8"/>
  <c r="AA139" i="8"/>
  <c r="Z139" i="8"/>
  <c r="Y139" i="8"/>
  <c r="X139" i="8"/>
  <c r="W139" i="8"/>
  <c r="V139" i="8"/>
  <c r="U139" i="8"/>
  <c r="T139" i="8"/>
  <c r="D139" i="51" s="1"/>
  <c r="L139" i="8"/>
  <c r="P139" i="8" s="1"/>
  <c r="K139" i="8"/>
  <c r="J139" i="8"/>
  <c r="I139" i="8"/>
  <c r="H139" i="8"/>
  <c r="G139" i="8"/>
  <c r="F139" i="8"/>
  <c r="E139" i="8"/>
  <c r="D139" i="8"/>
  <c r="AA138" i="8"/>
  <c r="Z138" i="8"/>
  <c r="Y138" i="8"/>
  <c r="X138" i="8"/>
  <c r="W138" i="8"/>
  <c r="V138" i="8"/>
  <c r="U138" i="8"/>
  <c r="T138" i="8"/>
  <c r="D138" i="51" s="1"/>
  <c r="L138" i="8"/>
  <c r="P138" i="8" s="1"/>
  <c r="K138" i="8"/>
  <c r="J138" i="8"/>
  <c r="I138" i="8"/>
  <c r="H138" i="8"/>
  <c r="G138" i="8"/>
  <c r="F138" i="8"/>
  <c r="E138" i="8"/>
  <c r="D138" i="8"/>
  <c r="AA137" i="8"/>
  <c r="Z137" i="8"/>
  <c r="Y137" i="8"/>
  <c r="X137" i="8"/>
  <c r="W137" i="8"/>
  <c r="V137" i="8"/>
  <c r="U137" i="8"/>
  <c r="T137" i="8"/>
  <c r="D137" i="51" s="1"/>
  <c r="L137" i="8"/>
  <c r="P137" i="8" s="1"/>
  <c r="K137" i="8"/>
  <c r="J137" i="8"/>
  <c r="I137" i="8"/>
  <c r="H137" i="8"/>
  <c r="G137" i="8"/>
  <c r="F137" i="8"/>
  <c r="E137" i="8"/>
  <c r="D137" i="8"/>
  <c r="AA136" i="8"/>
  <c r="Z136" i="8"/>
  <c r="Y136" i="8"/>
  <c r="X136" i="8"/>
  <c r="W136" i="8"/>
  <c r="V136" i="8"/>
  <c r="U136" i="8"/>
  <c r="T136" i="8"/>
  <c r="D136" i="51" s="1"/>
  <c r="L136" i="8"/>
  <c r="P136" i="8" s="1"/>
  <c r="K136" i="8"/>
  <c r="J136" i="8"/>
  <c r="I136" i="8"/>
  <c r="H136" i="8"/>
  <c r="G136" i="8"/>
  <c r="F136" i="8"/>
  <c r="E136" i="8"/>
  <c r="D136" i="8"/>
  <c r="AA135" i="8"/>
  <c r="Z135" i="8"/>
  <c r="Y135" i="8"/>
  <c r="X135" i="8"/>
  <c r="W135" i="8"/>
  <c r="V135" i="8"/>
  <c r="U135" i="8"/>
  <c r="T135" i="8"/>
  <c r="D135" i="51" s="1"/>
  <c r="L135" i="8"/>
  <c r="P135" i="8" s="1"/>
  <c r="K135" i="8"/>
  <c r="J135" i="8"/>
  <c r="I135" i="8"/>
  <c r="H135" i="8"/>
  <c r="G135" i="8"/>
  <c r="F135" i="8"/>
  <c r="E135" i="8"/>
  <c r="D135" i="8"/>
  <c r="AA134" i="8"/>
  <c r="Z134" i="8"/>
  <c r="Y134" i="8"/>
  <c r="X134" i="8"/>
  <c r="W134" i="8"/>
  <c r="V134" i="8"/>
  <c r="U134" i="8"/>
  <c r="T134" i="8"/>
  <c r="D134" i="51" s="1"/>
  <c r="L134" i="8"/>
  <c r="P134" i="8" s="1"/>
  <c r="K134" i="8"/>
  <c r="J134" i="8"/>
  <c r="I134" i="8"/>
  <c r="H134" i="8"/>
  <c r="G134" i="8"/>
  <c r="F134" i="8"/>
  <c r="E134" i="8"/>
  <c r="D134" i="8"/>
  <c r="AA133" i="8"/>
  <c r="Z133" i="8"/>
  <c r="Y133" i="8"/>
  <c r="X133" i="8"/>
  <c r="W133" i="8"/>
  <c r="V133" i="8"/>
  <c r="U133" i="8"/>
  <c r="T133" i="8"/>
  <c r="D133" i="51" s="1"/>
  <c r="L133" i="8"/>
  <c r="P133" i="8" s="1"/>
  <c r="K133" i="8"/>
  <c r="J133" i="8"/>
  <c r="I133" i="8"/>
  <c r="H133" i="8"/>
  <c r="G133" i="8"/>
  <c r="F133" i="8"/>
  <c r="E133" i="8"/>
  <c r="D133" i="8"/>
  <c r="AA132" i="8"/>
  <c r="Z132" i="8"/>
  <c r="Y132" i="8"/>
  <c r="X132" i="8"/>
  <c r="W132" i="8"/>
  <c r="V132" i="8"/>
  <c r="U132" i="8"/>
  <c r="T132" i="8"/>
  <c r="D132" i="51" s="1"/>
  <c r="L132" i="8"/>
  <c r="P132" i="8" s="1"/>
  <c r="K132" i="8"/>
  <c r="J132" i="8"/>
  <c r="I132" i="8"/>
  <c r="H132" i="8"/>
  <c r="G132" i="8"/>
  <c r="F132" i="8"/>
  <c r="E132" i="8"/>
  <c r="D132" i="8"/>
  <c r="AA131" i="8"/>
  <c r="Z131" i="8"/>
  <c r="Y131" i="8"/>
  <c r="X131" i="8"/>
  <c r="W131" i="8"/>
  <c r="V131" i="8"/>
  <c r="U131" i="8"/>
  <c r="T131" i="8"/>
  <c r="D131" i="51" s="1"/>
  <c r="L131" i="8"/>
  <c r="P131" i="8" s="1"/>
  <c r="K131" i="8"/>
  <c r="J131" i="8"/>
  <c r="I131" i="8"/>
  <c r="H131" i="8"/>
  <c r="G131" i="8"/>
  <c r="F131" i="8"/>
  <c r="E131" i="8"/>
  <c r="D131" i="8"/>
  <c r="AA130" i="8"/>
  <c r="Z130" i="8"/>
  <c r="Y130" i="8"/>
  <c r="X130" i="8"/>
  <c r="W130" i="8"/>
  <c r="V130" i="8"/>
  <c r="U130" i="8"/>
  <c r="T130" i="8"/>
  <c r="D130" i="51" s="1"/>
  <c r="L130" i="8"/>
  <c r="P130" i="8" s="1"/>
  <c r="K130" i="8"/>
  <c r="J130" i="8"/>
  <c r="I130" i="8"/>
  <c r="H130" i="8"/>
  <c r="G130" i="8"/>
  <c r="F130" i="8"/>
  <c r="E130" i="8"/>
  <c r="D130" i="8"/>
  <c r="AA129" i="8"/>
  <c r="Z129" i="8"/>
  <c r="Y129" i="8"/>
  <c r="X129" i="8"/>
  <c r="W129" i="8"/>
  <c r="V129" i="8"/>
  <c r="U129" i="8"/>
  <c r="T129" i="8"/>
  <c r="D129" i="51" s="1"/>
  <c r="L129" i="8"/>
  <c r="P129" i="8" s="1"/>
  <c r="K129" i="8"/>
  <c r="J129" i="8"/>
  <c r="I129" i="8"/>
  <c r="H129" i="8"/>
  <c r="G129" i="8"/>
  <c r="F129" i="8"/>
  <c r="E129" i="8"/>
  <c r="D129" i="8"/>
  <c r="AA128" i="8"/>
  <c r="Z128" i="8"/>
  <c r="Y128" i="8"/>
  <c r="X128" i="8"/>
  <c r="W128" i="8"/>
  <c r="V128" i="8"/>
  <c r="U128" i="8"/>
  <c r="T128" i="8"/>
  <c r="D128" i="51" s="1"/>
  <c r="L128" i="8"/>
  <c r="P128" i="8" s="1"/>
  <c r="K128" i="8"/>
  <c r="J128" i="8"/>
  <c r="I128" i="8"/>
  <c r="H128" i="8"/>
  <c r="G128" i="8"/>
  <c r="F128" i="8"/>
  <c r="E128" i="8"/>
  <c r="D128" i="8"/>
  <c r="AA127" i="8"/>
  <c r="Z127" i="8"/>
  <c r="Y127" i="8"/>
  <c r="X127" i="8"/>
  <c r="W127" i="8"/>
  <c r="V127" i="8"/>
  <c r="U127" i="8"/>
  <c r="T127" i="8"/>
  <c r="D127" i="51" s="1"/>
  <c r="L127" i="8"/>
  <c r="P127" i="8" s="1"/>
  <c r="K127" i="8"/>
  <c r="J127" i="8"/>
  <c r="I127" i="8"/>
  <c r="H127" i="8"/>
  <c r="G127" i="8"/>
  <c r="F127" i="8"/>
  <c r="E127" i="8"/>
  <c r="D127" i="8"/>
  <c r="AA126" i="8"/>
  <c r="Z126" i="8"/>
  <c r="Y126" i="8"/>
  <c r="X126" i="8"/>
  <c r="W126" i="8"/>
  <c r="V126" i="8"/>
  <c r="U126" i="8"/>
  <c r="T126" i="8"/>
  <c r="D126" i="51" s="1"/>
  <c r="L126" i="8"/>
  <c r="P126" i="8" s="1"/>
  <c r="K126" i="8"/>
  <c r="J126" i="8"/>
  <c r="I126" i="8"/>
  <c r="H126" i="8"/>
  <c r="G126" i="8"/>
  <c r="F126" i="8"/>
  <c r="E126" i="8"/>
  <c r="D126" i="8"/>
  <c r="AA125" i="8"/>
  <c r="Z125" i="8"/>
  <c r="Y125" i="8"/>
  <c r="X125" i="8"/>
  <c r="W125" i="8"/>
  <c r="V125" i="8"/>
  <c r="U125" i="8"/>
  <c r="T125" i="8"/>
  <c r="D125" i="51" s="1"/>
  <c r="L125" i="8"/>
  <c r="P125" i="8" s="1"/>
  <c r="K125" i="8"/>
  <c r="J125" i="8"/>
  <c r="I125" i="8"/>
  <c r="H125" i="8"/>
  <c r="G125" i="8"/>
  <c r="F125" i="8"/>
  <c r="E125" i="8"/>
  <c r="D125" i="8"/>
  <c r="AA124" i="8"/>
  <c r="Z124" i="8"/>
  <c r="Y124" i="8"/>
  <c r="X124" i="8"/>
  <c r="W124" i="8"/>
  <c r="V124" i="8"/>
  <c r="U124" i="8"/>
  <c r="T124" i="8"/>
  <c r="D124" i="51" s="1"/>
  <c r="L124" i="8"/>
  <c r="P124" i="8" s="1"/>
  <c r="K124" i="8"/>
  <c r="J124" i="8"/>
  <c r="I124" i="8"/>
  <c r="H124" i="8"/>
  <c r="G124" i="8"/>
  <c r="F124" i="8"/>
  <c r="E124" i="8"/>
  <c r="D124" i="8"/>
  <c r="AA123" i="8"/>
  <c r="Z123" i="8"/>
  <c r="Y123" i="8"/>
  <c r="X123" i="8"/>
  <c r="W123" i="8"/>
  <c r="V123" i="8"/>
  <c r="U123" i="8"/>
  <c r="T123" i="8"/>
  <c r="D123" i="51" s="1"/>
  <c r="L123" i="8"/>
  <c r="P123" i="8" s="1"/>
  <c r="K123" i="8"/>
  <c r="J123" i="8"/>
  <c r="I123" i="8"/>
  <c r="H123" i="8"/>
  <c r="G123" i="8"/>
  <c r="F123" i="8"/>
  <c r="E123" i="8"/>
  <c r="D123" i="8"/>
  <c r="AA122" i="8"/>
  <c r="Z122" i="8"/>
  <c r="Y122" i="8"/>
  <c r="X122" i="8"/>
  <c r="W122" i="8"/>
  <c r="V122" i="8"/>
  <c r="U122" i="8"/>
  <c r="T122" i="8"/>
  <c r="D122" i="51" s="1"/>
  <c r="L122" i="8"/>
  <c r="P122" i="8" s="1"/>
  <c r="K122" i="8"/>
  <c r="J122" i="8"/>
  <c r="I122" i="8"/>
  <c r="H122" i="8"/>
  <c r="G122" i="8"/>
  <c r="F122" i="8"/>
  <c r="E122" i="8"/>
  <c r="D122" i="8"/>
  <c r="AA121" i="8"/>
  <c r="Z121" i="8"/>
  <c r="Y121" i="8"/>
  <c r="X121" i="8"/>
  <c r="W121" i="8"/>
  <c r="V121" i="8"/>
  <c r="U121" i="8"/>
  <c r="T121" i="8"/>
  <c r="D121" i="51" s="1"/>
  <c r="L121" i="8"/>
  <c r="P212" i="8" s="1"/>
  <c r="K121" i="8"/>
  <c r="J121" i="8"/>
  <c r="I121" i="8"/>
  <c r="H121" i="8"/>
  <c r="G121" i="8"/>
  <c r="F121" i="8"/>
  <c r="E121" i="8"/>
  <c r="D121" i="8"/>
  <c r="AA120" i="8"/>
  <c r="Z120" i="8"/>
  <c r="Y120" i="8"/>
  <c r="X120" i="8"/>
  <c r="W120" i="8"/>
  <c r="V120" i="8"/>
  <c r="U120" i="8"/>
  <c r="T120" i="8"/>
  <c r="D120" i="51" s="1"/>
  <c r="L120" i="8"/>
  <c r="P120" i="8" s="1"/>
  <c r="K120" i="8"/>
  <c r="J120" i="8"/>
  <c r="I120" i="8"/>
  <c r="H120" i="8"/>
  <c r="G120" i="8"/>
  <c r="F120" i="8"/>
  <c r="E120" i="8"/>
  <c r="D120" i="8"/>
  <c r="AA119" i="8"/>
  <c r="Z119" i="8"/>
  <c r="Y119" i="8"/>
  <c r="X119" i="8"/>
  <c r="W119" i="8"/>
  <c r="V119" i="8"/>
  <c r="U119" i="8"/>
  <c r="T119" i="8"/>
  <c r="D119" i="51" s="1"/>
  <c r="L119" i="8"/>
  <c r="P119" i="8" s="1"/>
  <c r="K119" i="8"/>
  <c r="J119" i="8"/>
  <c r="I119" i="8"/>
  <c r="H119" i="8"/>
  <c r="G119" i="8"/>
  <c r="F119" i="8"/>
  <c r="E119" i="8"/>
  <c r="D119" i="8"/>
  <c r="AA118" i="8"/>
  <c r="Z118" i="8"/>
  <c r="Y118" i="8"/>
  <c r="X118" i="8"/>
  <c r="W118" i="8"/>
  <c r="V118" i="8"/>
  <c r="U118" i="8"/>
  <c r="T118" i="8"/>
  <c r="D118" i="51" s="1"/>
  <c r="L118" i="8"/>
  <c r="P118" i="8" s="1"/>
  <c r="K118" i="8"/>
  <c r="J118" i="8"/>
  <c r="I118" i="8"/>
  <c r="H118" i="8"/>
  <c r="G118" i="8"/>
  <c r="F118" i="8"/>
  <c r="E118" i="8"/>
  <c r="D118" i="8"/>
  <c r="AA117" i="8"/>
  <c r="Z117" i="8"/>
  <c r="Y117" i="8"/>
  <c r="X117" i="8"/>
  <c r="W117" i="8"/>
  <c r="V117" i="8"/>
  <c r="U117" i="8"/>
  <c r="T117" i="8"/>
  <c r="D117" i="51" s="1"/>
  <c r="L117" i="8"/>
  <c r="P117" i="8" s="1"/>
  <c r="K117" i="8"/>
  <c r="J117" i="8"/>
  <c r="I117" i="8"/>
  <c r="H117" i="8"/>
  <c r="G117" i="8"/>
  <c r="F117" i="8"/>
  <c r="E117" i="8"/>
  <c r="D117" i="8"/>
  <c r="AA116" i="8"/>
  <c r="Z116" i="8"/>
  <c r="Y116" i="8"/>
  <c r="X116" i="8"/>
  <c r="W116" i="8"/>
  <c r="V116" i="8"/>
  <c r="U116" i="8"/>
  <c r="T116" i="8"/>
  <c r="D116" i="51" s="1"/>
  <c r="L116" i="8"/>
  <c r="P116" i="8" s="1"/>
  <c r="K116" i="8"/>
  <c r="J116" i="8"/>
  <c r="I116" i="8"/>
  <c r="H116" i="8"/>
  <c r="G116" i="8"/>
  <c r="F116" i="8"/>
  <c r="E116" i="8"/>
  <c r="D116" i="8"/>
  <c r="AA115" i="8"/>
  <c r="Z115" i="8"/>
  <c r="Y115" i="8"/>
  <c r="X115" i="8"/>
  <c r="W115" i="8"/>
  <c r="V115" i="8"/>
  <c r="U115" i="8"/>
  <c r="T115" i="8"/>
  <c r="D115" i="51" s="1"/>
  <c r="L115" i="8"/>
  <c r="P115" i="8" s="1"/>
  <c r="K115" i="8"/>
  <c r="J115" i="8"/>
  <c r="I115" i="8"/>
  <c r="H115" i="8"/>
  <c r="G115" i="8"/>
  <c r="F115" i="8"/>
  <c r="E115" i="8"/>
  <c r="D115" i="8"/>
  <c r="AA114" i="8"/>
  <c r="Z114" i="8"/>
  <c r="Y114" i="8"/>
  <c r="X114" i="8"/>
  <c r="W114" i="8"/>
  <c r="V114" i="8"/>
  <c r="U114" i="8"/>
  <c r="T114" i="8"/>
  <c r="D114" i="51" s="1"/>
  <c r="L114" i="8"/>
  <c r="P114" i="8" s="1"/>
  <c r="K114" i="8"/>
  <c r="J114" i="8"/>
  <c r="I114" i="8"/>
  <c r="H114" i="8"/>
  <c r="G114" i="8"/>
  <c r="F114" i="8"/>
  <c r="E114" i="8"/>
  <c r="D114" i="8"/>
  <c r="AA113" i="8"/>
  <c r="Z113" i="8"/>
  <c r="Y113" i="8"/>
  <c r="X113" i="8"/>
  <c r="W113" i="8"/>
  <c r="V113" i="8"/>
  <c r="U113" i="8"/>
  <c r="T113" i="8"/>
  <c r="D113" i="51" s="1"/>
  <c r="L113" i="8"/>
  <c r="P113" i="8" s="1"/>
  <c r="K113" i="8"/>
  <c r="J113" i="8"/>
  <c r="I113" i="8"/>
  <c r="H113" i="8"/>
  <c r="G113" i="8"/>
  <c r="F113" i="8"/>
  <c r="E113" i="8"/>
  <c r="D113" i="8"/>
  <c r="AA112" i="8"/>
  <c r="Z112" i="8"/>
  <c r="Y112" i="8"/>
  <c r="X112" i="8"/>
  <c r="W112" i="8"/>
  <c r="V112" i="8"/>
  <c r="U112" i="8"/>
  <c r="T112" i="8"/>
  <c r="D112" i="51" s="1"/>
  <c r="L112" i="8"/>
  <c r="P112" i="8" s="1"/>
  <c r="K112" i="8"/>
  <c r="J112" i="8"/>
  <c r="I112" i="8"/>
  <c r="H112" i="8"/>
  <c r="G112" i="8"/>
  <c r="F112" i="8"/>
  <c r="E112" i="8"/>
  <c r="D112" i="8"/>
  <c r="AA111" i="8"/>
  <c r="Z111" i="8"/>
  <c r="Y111" i="8"/>
  <c r="X111" i="8"/>
  <c r="W111" i="8"/>
  <c r="V111" i="8"/>
  <c r="U111" i="8"/>
  <c r="T111" i="8"/>
  <c r="D111" i="51" s="1"/>
  <c r="L111" i="8"/>
  <c r="P111" i="8" s="1"/>
  <c r="K111" i="8"/>
  <c r="J111" i="8"/>
  <c r="I111" i="8"/>
  <c r="H111" i="8"/>
  <c r="G111" i="8"/>
  <c r="F111" i="8"/>
  <c r="E111" i="8"/>
  <c r="D111" i="8"/>
  <c r="AA110" i="8"/>
  <c r="Z110" i="8"/>
  <c r="Y110" i="8"/>
  <c r="X110" i="8"/>
  <c r="W110" i="8"/>
  <c r="V110" i="8"/>
  <c r="U110" i="8"/>
  <c r="T110" i="8"/>
  <c r="D110" i="51" s="1"/>
  <c r="L110" i="8"/>
  <c r="P110" i="8" s="1"/>
  <c r="K110" i="8"/>
  <c r="J110" i="8"/>
  <c r="I110" i="8"/>
  <c r="H110" i="8"/>
  <c r="G110" i="8"/>
  <c r="F110" i="8"/>
  <c r="E110" i="8"/>
  <c r="D110" i="8"/>
  <c r="AA109" i="8"/>
  <c r="Z109" i="8"/>
  <c r="Y109" i="8"/>
  <c r="X109" i="8"/>
  <c r="W109" i="8"/>
  <c r="V109" i="8"/>
  <c r="U109" i="8"/>
  <c r="T109" i="8"/>
  <c r="D109" i="51" s="1"/>
  <c r="L109" i="8"/>
  <c r="P109" i="8" s="1"/>
  <c r="K109" i="8"/>
  <c r="J109" i="8"/>
  <c r="I109" i="8"/>
  <c r="H109" i="8"/>
  <c r="G109" i="8"/>
  <c r="F109" i="8"/>
  <c r="E109" i="8"/>
  <c r="D109" i="8"/>
  <c r="AA108" i="8"/>
  <c r="Z108" i="8"/>
  <c r="Y108" i="8"/>
  <c r="X108" i="8"/>
  <c r="W108" i="8"/>
  <c r="V108" i="8"/>
  <c r="U108" i="8"/>
  <c r="T108" i="8"/>
  <c r="D108" i="51" s="1"/>
  <c r="L108" i="8"/>
  <c r="P108" i="8" s="1"/>
  <c r="K108" i="8"/>
  <c r="J108" i="8"/>
  <c r="I108" i="8"/>
  <c r="H108" i="8"/>
  <c r="G108" i="8"/>
  <c r="F108" i="8"/>
  <c r="E108" i="8"/>
  <c r="D108" i="8"/>
  <c r="AA107" i="8"/>
  <c r="Z107" i="8"/>
  <c r="Y107" i="8"/>
  <c r="X107" i="8"/>
  <c r="W107" i="8"/>
  <c r="V107" i="8"/>
  <c r="U107" i="8"/>
  <c r="T107" i="8"/>
  <c r="D107" i="51" s="1"/>
  <c r="L107" i="8"/>
  <c r="P107" i="8" s="1"/>
  <c r="K107" i="8"/>
  <c r="J107" i="8"/>
  <c r="I107" i="8"/>
  <c r="H107" i="8"/>
  <c r="G107" i="8"/>
  <c r="F107" i="8"/>
  <c r="E107" i="8"/>
  <c r="D107" i="8"/>
  <c r="AA106" i="8"/>
  <c r="Z106" i="8"/>
  <c r="Y106" i="8"/>
  <c r="X106" i="8"/>
  <c r="W106" i="8"/>
  <c r="V106" i="8"/>
  <c r="U106" i="8"/>
  <c r="T106" i="8"/>
  <c r="D106" i="51" s="1"/>
  <c r="L106" i="8"/>
  <c r="P106" i="8" s="1"/>
  <c r="K106" i="8"/>
  <c r="J106" i="8"/>
  <c r="I106" i="8"/>
  <c r="H106" i="8"/>
  <c r="G106" i="8"/>
  <c r="F106" i="8"/>
  <c r="E106" i="8"/>
  <c r="D106" i="8"/>
  <c r="AA105" i="8"/>
  <c r="Z105" i="8"/>
  <c r="Y105" i="8"/>
  <c r="X105" i="8"/>
  <c r="W105" i="8"/>
  <c r="V105" i="8"/>
  <c r="U105" i="8"/>
  <c r="T105" i="8"/>
  <c r="D105" i="51" s="1"/>
  <c r="L105" i="8"/>
  <c r="P105" i="8" s="1"/>
  <c r="K105" i="8"/>
  <c r="J105" i="8"/>
  <c r="I105" i="8"/>
  <c r="H105" i="8"/>
  <c r="G105" i="8"/>
  <c r="F105" i="8"/>
  <c r="E105" i="8"/>
  <c r="D105" i="8"/>
  <c r="AA104" i="8"/>
  <c r="Z104" i="8"/>
  <c r="Y104" i="8"/>
  <c r="X104" i="8"/>
  <c r="W104" i="8"/>
  <c r="V104" i="8"/>
  <c r="U104" i="8"/>
  <c r="T104" i="8"/>
  <c r="D104" i="51" s="1"/>
  <c r="L104" i="8"/>
  <c r="P104" i="8" s="1"/>
  <c r="K104" i="8"/>
  <c r="J104" i="8"/>
  <c r="I104" i="8"/>
  <c r="H104" i="8"/>
  <c r="G104" i="8"/>
  <c r="F104" i="8"/>
  <c r="E104" i="8"/>
  <c r="D104" i="8"/>
  <c r="AA103" i="8"/>
  <c r="Z103" i="8"/>
  <c r="Y103" i="8"/>
  <c r="X103" i="8"/>
  <c r="W103" i="8"/>
  <c r="V103" i="8"/>
  <c r="U103" i="8"/>
  <c r="T103" i="8"/>
  <c r="D103" i="51" s="1"/>
  <c r="L103" i="8"/>
  <c r="P103" i="8" s="1"/>
  <c r="K103" i="8"/>
  <c r="J103" i="8"/>
  <c r="I103" i="8"/>
  <c r="H103" i="8"/>
  <c r="G103" i="8"/>
  <c r="F103" i="8"/>
  <c r="E103" i="8"/>
  <c r="D103" i="8"/>
  <c r="AA102" i="8"/>
  <c r="Z102" i="8"/>
  <c r="Y102" i="8"/>
  <c r="X102" i="8"/>
  <c r="W102" i="8"/>
  <c r="V102" i="8"/>
  <c r="U102" i="8"/>
  <c r="T102" i="8"/>
  <c r="D102" i="51" s="1"/>
  <c r="L102" i="8"/>
  <c r="K102" i="8"/>
  <c r="S102" i="8" s="1"/>
  <c r="J102" i="8"/>
  <c r="R102" i="8" s="1"/>
  <c r="I102" i="8"/>
  <c r="Q102" i="8" s="1"/>
  <c r="H102" i="8"/>
  <c r="P102" i="8" s="1"/>
  <c r="G102" i="8"/>
  <c r="O102" i="8" s="1"/>
  <c r="F102" i="8"/>
  <c r="N102" i="8" s="1"/>
  <c r="E102" i="8"/>
  <c r="M102" i="8" s="1"/>
  <c r="D102" i="8"/>
  <c r="AA101" i="8"/>
  <c r="Z101" i="8"/>
  <c r="Y101" i="8"/>
  <c r="X101" i="8"/>
  <c r="W101" i="8"/>
  <c r="V101" i="8"/>
  <c r="U101" i="8"/>
  <c r="T101" i="8"/>
  <c r="D101" i="51" s="1"/>
  <c r="L101" i="8"/>
  <c r="K101" i="8"/>
  <c r="S101" i="8" s="1"/>
  <c r="J101" i="8"/>
  <c r="R101" i="8" s="1"/>
  <c r="I101" i="8"/>
  <c r="Q101" i="8" s="1"/>
  <c r="H101" i="8"/>
  <c r="P101" i="8" s="1"/>
  <c r="G101" i="8"/>
  <c r="O101" i="8" s="1"/>
  <c r="F101" i="8"/>
  <c r="N101" i="8" s="1"/>
  <c r="E101" i="8"/>
  <c r="M101" i="8" s="1"/>
  <c r="D101" i="8"/>
  <c r="AA100" i="8"/>
  <c r="Z100" i="8"/>
  <c r="Y100" i="8"/>
  <c r="X100" i="8"/>
  <c r="W100" i="8"/>
  <c r="V100" i="8"/>
  <c r="U100" i="8"/>
  <c r="T100" i="8"/>
  <c r="D100" i="51" s="1"/>
  <c r="L100" i="8"/>
  <c r="P100" i="8" s="1"/>
  <c r="K100" i="8"/>
  <c r="J100" i="8"/>
  <c r="I100" i="8"/>
  <c r="H100" i="8"/>
  <c r="G100" i="8"/>
  <c r="F100" i="8"/>
  <c r="E100" i="8"/>
  <c r="D100" i="8"/>
  <c r="AA99" i="8"/>
  <c r="Z99" i="8"/>
  <c r="Y99" i="8"/>
  <c r="X99" i="8"/>
  <c r="W99" i="8"/>
  <c r="V99" i="8"/>
  <c r="U99" i="8"/>
  <c r="T99" i="8"/>
  <c r="D99" i="51" s="1"/>
  <c r="L99" i="8"/>
  <c r="P99" i="8" s="1"/>
  <c r="K99" i="8"/>
  <c r="J99" i="8"/>
  <c r="I99" i="8"/>
  <c r="H99" i="8"/>
  <c r="G99" i="8"/>
  <c r="F99" i="8"/>
  <c r="E99" i="8"/>
  <c r="D99" i="8"/>
  <c r="AA98" i="8"/>
  <c r="Z98" i="8"/>
  <c r="Y98" i="8"/>
  <c r="X98" i="8"/>
  <c r="W98" i="8"/>
  <c r="V98" i="8"/>
  <c r="U98" i="8"/>
  <c r="T98" i="8"/>
  <c r="D98" i="51" s="1"/>
  <c r="L98" i="8"/>
  <c r="P98" i="8" s="1"/>
  <c r="K98" i="8"/>
  <c r="J98" i="8"/>
  <c r="I98" i="8"/>
  <c r="H98" i="8"/>
  <c r="G98" i="8"/>
  <c r="F98" i="8"/>
  <c r="E98" i="8"/>
  <c r="D98" i="8"/>
  <c r="AA97" i="8"/>
  <c r="Z97" i="8"/>
  <c r="Y97" i="8"/>
  <c r="X97" i="8"/>
  <c r="W97" i="8"/>
  <c r="V97" i="8"/>
  <c r="U97" i="8"/>
  <c r="T97" i="8"/>
  <c r="D97" i="51" s="1"/>
  <c r="L97" i="8"/>
  <c r="P97" i="8" s="1"/>
  <c r="K97" i="8"/>
  <c r="J97" i="8"/>
  <c r="I97" i="8"/>
  <c r="H97" i="8"/>
  <c r="G97" i="8"/>
  <c r="F97" i="8"/>
  <c r="E97" i="8"/>
  <c r="D97" i="8"/>
  <c r="AA96" i="8"/>
  <c r="Z96" i="8"/>
  <c r="Y96" i="8"/>
  <c r="X96" i="8"/>
  <c r="W96" i="8"/>
  <c r="V96" i="8"/>
  <c r="U96" i="8"/>
  <c r="T96" i="8"/>
  <c r="D96" i="51" s="1"/>
  <c r="L96" i="8"/>
  <c r="P96" i="8" s="1"/>
  <c r="K96" i="8"/>
  <c r="J96" i="8"/>
  <c r="I96" i="8"/>
  <c r="H96" i="8"/>
  <c r="G96" i="8"/>
  <c r="F96" i="8"/>
  <c r="E96" i="8"/>
  <c r="D96" i="8"/>
  <c r="AA95" i="8"/>
  <c r="Z95" i="8"/>
  <c r="Y95" i="8"/>
  <c r="X95" i="8"/>
  <c r="W95" i="8"/>
  <c r="V95" i="8"/>
  <c r="U95" i="8"/>
  <c r="T95" i="8"/>
  <c r="D95" i="51" s="1"/>
  <c r="L95" i="8"/>
  <c r="P95" i="8" s="1"/>
  <c r="K95" i="8"/>
  <c r="J95" i="8"/>
  <c r="I95" i="8"/>
  <c r="H95" i="8"/>
  <c r="G95" i="8"/>
  <c r="F95" i="8"/>
  <c r="E95" i="8"/>
  <c r="D95" i="8"/>
  <c r="AA94" i="8"/>
  <c r="Z94" i="8"/>
  <c r="Y94" i="8"/>
  <c r="X94" i="8"/>
  <c r="W94" i="8"/>
  <c r="V94" i="8"/>
  <c r="U94" i="8"/>
  <c r="T94" i="8"/>
  <c r="D94" i="51" s="1"/>
  <c r="L94" i="8"/>
  <c r="P94" i="8" s="1"/>
  <c r="K94" i="8"/>
  <c r="J94" i="8"/>
  <c r="I94" i="8"/>
  <c r="H94" i="8"/>
  <c r="G94" i="8"/>
  <c r="F94" i="8"/>
  <c r="E94" i="8"/>
  <c r="D94" i="8"/>
  <c r="AA93" i="8"/>
  <c r="Z93" i="8"/>
  <c r="Y93" i="8"/>
  <c r="X93" i="8"/>
  <c r="W93" i="8"/>
  <c r="V93" i="8"/>
  <c r="U93" i="8"/>
  <c r="T93" i="8"/>
  <c r="D93" i="51" s="1"/>
  <c r="L93" i="8"/>
  <c r="P93" i="8" s="1"/>
  <c r="K93" i="8"/>
  <c r="J93" i="8"/>
  <c r="I93" i="8"/>
  <c r="H93" i="8"/>
  <c r="G93" i="8"/>
  <c r="F93" i="8"/>
  <c r="E93" i="8"/>
  <c r="D93" i="8"/>
  <c r="AA92" i="8"/>
  <c r="Z92" i="8"/>
  <c r="Y92" i="8"/>
  <c r="X92" i="8"/>
  <c r="W92" i="8"/>
  <c r="V92" i="8"/>
  <c r="U92" i="8"/>
  <c r="T92" i="8"/>
  <c r="D92" i="51" s="1"/>
  <c r="L92" i="8"/>
  <c r="P92" i="8" s="1"/>
  <c r="K92" i="8"/>
  <c r="J92" i="8"/>
  <c r="I92" i="8"/>
  <c r="H92" i="8"/>
  <c r="G92" i="8"/>
  <c r="F92" i="8"/>
  <c r="E92" i="8"/>
  <c r="D92" i="8"/>
  <c r="AA91" i="8"/>
  <c r="Z91" i="8"/>
  <c r="Y91" i="8"/>
  <c r="X91" i="8"/>
  <c r="W91" i="8"/>
  <c r="V91" i="8"/>
  <c r="U91" i="8"/>
  <c r="T91" i="8"/>
  <c r="D91" i="51" s="1"/>
  <c r="L91" i="8"/>
  <c r="P91" i="8" s="1"/>
  <c r="K91" i="8"/>
  <c r="J91" i="8"/>
  <c r="I91" i="8"/>
  <c r="H91" i="8"/>
  <c r="G91" i="8"/>
  <c r="F91" i="8"/>
  <c r="E91" i="8"/>
  <c r="D91" i="8"/>
  <c r="AA90" i="8"/>
  <c r="Z90" i="8"/>
  <c r="Y90" i="8"/>
  <c r="X90" i="8"/>
  <c r="W90" i="8"/>
  <c r="V90" i="8"/>
  <c r="U90" i="8"/>
  <c r="T90" i="8"/>
  <c r="D90" i="51" s="1"/>
  <c r="L90" i="8"/>
  <c r="P90" i="8" s="1"/>
  <c r="K90" i="8"/>
  <c r="J90" i="8"/>
  <c r="I90" i="8"/>
  <c r="H90" i="8"/>
  <c r="G90" i="8"/>
  <c r="F90" i="8"/>
  <c r="E90" i="8"/>
  <c r="D90" i="8"/>
  <c r="AA89" i="8"/>
  <c r="Z89" i="8"/>
  <c r="Y89" i="8"/>
  <c r="X89" i="8"/>
  <c r="W89" i="8"/>
  <c r="V89" i="8"/>
  <c r="U89" i="8"/>
  <c r="T89" i="8"/>
  <c r="D89" i="51" s="1"/>
  <c r="L89" i="8"/>
  <c r="P89" i="8" s="1"/>
  <c r="K89" i="8"/>
  <c r="J89" i="8"/>
  <c r="I89" i="8"/>
  <c r="H89" i="8"/>
  <c r="G89" i="8"/>
  <c r="F89" i="8"/>
  <c r="E89" i="8"/>
  <c r="D89" i="8"/>
  <c r="AA88" i="8"/>
  <c r="Z88" i="8"/>
  <c r="Y88" i="8"/>
  <c r="X88" i="8"/>
  <c r="W88" i="8"/>
  <c r="V88" i="8"/>
  <c r="U88" i="8"/>
  <c r="T88" i="8"/>
  <c r="D88" i="51" s="1"/>
  <c r="L88" i="8"/>
  <c r="P88" i="8" s="1"/>
  <c r="K88" i="8"/>
  <c r="J88" i="8"/>
  <c r="I88" i="8"/>
  <c r="H88" i="8"/>
  <c r="G88" i="8"/>
  <c r="F88" i="8"/>
  <c r="E88" i="8"/>
  <c r="D88" i="8"/>
  <c r="AA87" i="8"/>
  <c r="Z87" i="8"/>
  <c r="Y87" i="8"/>
  <c r="X87" i="8"/>
  <c r="W87" i="8"/>
  <c r="V87" i="8"/>
  <c r="U87" i="8"/>
  <c r="T87" i="8"/>
  <c r="D87" i="51" s="1"/>
  <c r="L87" i="8"/>
  <c r="P87" i="8" s="1"/>
  <c r="K87" i="8"/>
  <c r="J87" i="8"/>
  <c r="I87" i="8"/>
  <c r="H87" i="8"/>
  <c r="G87" i="8"/>
  <c r="F87" i="8"/>
  <c r="E87" i="8"/>
  <c r="D87" i="8"/>
  <c r="AA86" i="8"/>
  <c r="Z86" i="8"/>
  <c r="Y86" i="8"/>
  <c r="X86" i="8"/>
  <c r="W86" i="8"/>
  <c r="V86" i="8"/>
  <c r="U86" i="8"/>
  <c r="T86" i="8"/>
  <c r="D86" i="51" s="1"/>
  <c r="L86" i="8"/>
  <c r="P86" i="8" s="1"/>
  <c r="K86" i="8"/>
  <c r="J86" i="8"/>
  <c r="I86" i="8"/>
  <c r="H86" i="8"/>
  <c r="G86" i="8"/>
  <c r="F86" i="8"/>
  <c r="E86" i="8"/>
  <c r="D86" i="8"/>
  <c r="T85" i="8"/>
  <c r="D85" i="51" s="1"/>
  <c r="L85" i="8"/>
  <c r="D85" i="8"/>
  <c r="T84" i="8"/>
  <c r="D84" i="51" s="1"/>
  <c r="L84" i="8"/>
  <c r="D84" i="8"/>
  <c r="E85" i="8" s="1"/>
  <c r="AA83" i="8"/>
  <c r="Z83" i="8"/>
  <c r="Y83" i="8"/>
  <c r="X83" i="8"/>
  <c r="W83" i="8"/>
  <c r="V83" i="8"/>
  <c r="U83" i="8"/>
  <c r="T83" i="8"/>
  <c r="D83" i="51" s="1"/>
  <c r="L83" i="8"/>
  <c r="P83" i="8" s="1"/>
  <c r="K83" i="8"/>
  <c r="J83" i="8"/>
  <c r="I83" i="8"/>
  <c r="H83" i="8"/>
  <c r="G83" i="8"/>
  <c r="F83" i="8"/>
  <c r="E83" i="8"/>
  <c r="D83" i="8"/>
  <c r="AA82" i="8"/>
  <c r="Z82" i="8"/>
  <c r="Y82" i="8"/>
  <c r="X82" i="8"/>
  <c r="W82" i="8"/>
  <c r="V82" i="8"/>
  <c r="U82" i="8"/>
  <c r="T82" i="8"/>
  <c r="D82" i="51" s="1"/>
  <c r="L82" i="8"/>
  <c r="P82" i="8" s="1"/>
  <c r="K82" i="8"/>
  <c r="J82" i="8"/>
  <c r="I82" i="8"/>
  <c r="H82" i="8"/>
  <c r="G82" i="8"/>
  <c r="F82" i="8"/>
  <c r="E82" i="8"/>
  <c r="D82" i="8"/>
  <c r="AA81" i="8"/>
  <c r="Z81" i="8"/>
  <c r="Y81" i="8"/>
  <c r="X81" i="8"/>
  <c r="W81" i="8"/>
  <c r="V81" i="8"/>
  <c r="U81" i="8"/>
  <c r="T81" i="8"/>
  <c r="D81" i="51" s="1"/>
  <c r="L81" i="8"/>
  <c r="P81" i="8" s="1"/>
  <c r="K81" i="8"/>
  <c r="J81" i="8"/>
  <c r="I81" i="8"/>
  <c r="H81" i="8"/>
  <c r="G81" i="8"/>
  <c r="F81" i="8"/>
  <c r="E81" i="8"/>
  <c r="D81" i="8"/>
  <c r="AA80" i="8"/>
  <c r="Z80" i="8"/>
  <c r="Y80" i="8"/>
  <c r="X80" i="8"/>
  <c r="W80" i="8"/>
  <c r="V80" i="8"/>
  <c r="U80" i="8"/>
  <c r="T80" i="8"/>
  <c r="D80" i="51" s="1"/>
  <c r="L80" i="8"/>
  <c r="P80" i="8" s="1"/>
  <c r="K80" i="8"/>
  <c r="J80" i="8"/>
  <c r="I80" i="8"/>
  <c r="H80" i="8"/>
  <c r="G80" i="8"/>
  <c r="F80" i="8"/>
  <c r="E80" i="8"/>
  <c r="D80" i="8"/>
  <c r="AA79" i="8"/>
  <c r="Z79" i="8"/>
  <c r="Y79" i="8"/>
  <c r="X79" i="8"/>
  <c r="W79" i="8"/>
  <c r="V79" i="8"/>
  <c r="U79" i="8"/>
  <c r="T79" i="8"/>
  <c r="D79" i="51" s="1"/>
  <c r="L79" i="8"/>
  <c r="P79" i="8" s="1"/>
  <c r="K79" i="8"/>
  <c r="J79" i="8"/>
  <c r="I79" i="8"/>
  <c r="H79" i="8"/>
  <c r="G79" i="8"/>
  <c r="F79" i="8"/>
  <c r="E79" i="8"/>
  <c r="D79" i="8"/>
  <c r="AA78" i="8"/>
  <c r="Z78" i="8"/>
  <c r="Y78" i="8"/>
  <c r="X78" i="8"/>
  <c r="W78" i="8"/>
  <c r="V78" i="8"/>
  <c r="U78" i="8"/>
  <c r="T78" i="8"/>
  <c r="D78" i="51" s="1"/>
  <c r="L78" i="8"/>
  <c r="P78" i="8" s="1"/>
  <c r="K78" i="8"/>
  <c r="J78" i="8"/>
  <c r="I78" i="8"/>
  <c r="H78" i="8"/>
  <c r="G78" i="8"/>
  <c r="F78" i="8"/>
  <c r="E78" i="8"/>
  <c r="D78" i="8"/>
  <c r="AA77" i="8"/>
  <c r="Z77" i="8"/>
  <c r="Y77" i="8"/>
  <c r="X77" i="8"/>
  <c r="W77" i="8"/>
  <c r="V77" i="8"/>
  <c r="U77" i="8"/>
  <c r="T77" i="8"/>
  <c r="D77" i="51" s="1"/>
  <c r="L77" i="8"/>
  <c r="P77" i="8" s="1"/>
  <c r="K77" i="8"/>
  <c r="J77" i="8"/>
  <c r="I77" i="8"/>
  <c r="H77" i="8"/>
  <c r="G77" i="8"/>
  <c r="F77" i="8"/>
  <c r="E77" i="8"/>
  <c r="D77" i="8"/>
  <c r="AA76" i="8"/>
  <c r="Z76" i="8"/>
  <c r="Y76" i="8"/>
  <c r="X76" i="8"/>
  <c r="W76" i="8"/>
  <c r="V76" i="8"/>
  <c r="U76" i="8"/>
  <c r="T76" i="8"/>
  <c r="D76" i="51" s="1"/>
  <c r="L76" i="8"/>
  <c r="P76" i="8" s="1"/>
  <c r="K76" i="8"/>
  <c r="J76" i="8"/>
  <c r="I76" i="8"/>
  <c r="H76" i="8"/>
  <c r="G76" i="8"/>
  <c r="F76" i="8"/>
  <c r="E76" i="8"/>
  <c r="D76" i="8"/>
  <c r="AA75" i="8"/>
  <c r="Z75" i="8"/>
  <c r="Y75" i="8"/>
  <c r="X75" i="8"/>
  <c r="W75" i="8"/>
  <c r="V75" i="8"/>
  <c r="U75" i="8"/>
  <c r="T75" i="8"/>
  <c r="D75" i="51" s="1"/>
  <c r="L75" i="8"/>
  <c r="P75" i="8" s="1"/>
  <c r="K75" i="8"/>
  <c r="J75" i="8"/>
  <c r="I75" i="8"/>
  <c r="H75" i="8"/>
  <c r="G75" i="8"/>
  <c r="F75" i="8"/>
  <c r="E75" i="8"/>
  <c r="D75" i="8"/>
  <c r="AA74" i="8"/>
  <c r="Z74" i="8"/>
  <c r="Y74" i="8"/>
  <c r="X74" i="8"/>
  <c r="W74" i="8"/>
  <c r="V74" i="8"/>
  <c r="U74" i="8"/>
  <c r="T74" i="8"/>
  <c r="D74" i="51" s="1"/>
  <c r="L74" i="8"/>
  <c r="P74" i="8" s="1"/>
  <c r="K74" i="8"/>
  <c r="J74" i="8"/>
  <c r="I74" i="8"/>
  <c r="H74" i="8"/>
  <c r="G74" i="8"/>
  <c r="F74" i="8"/>
  <c r="E74" i="8"/>
  <c r="D74" i="8"/>
  <c r="AA73" i="8"/>
  <c r="Z73" i="8"/>
  <c r="Y73" i="8"/>
  <c r="X73" i="8"/>
  <c r="W73" i="8"/>
  <c r="V73" i="8"/>
  <c r="U73" i="8"/>
  <c r="T73" i="8"/>
  <c r="D73" i="51" s="1"/>
  <c r="L73" i="8"/>
  <c r="P73" i="8" s="1"/>
  <c r="K73" i="8"/>
  <c r="J73" i="8"/>
  <c r="I73" i="8"/>
  <c r="H73" i="8"/>
  <c r="G73" i="8"/>
  <c r="F73" i="8"/>
  <c r="E73" i="8"/>
  <c r="D73" i="8"/>
  <c r="AA72" i="8"/>
  <c r="Z72" i="8"/>
  <c r="Y72" i="8"/>
  <c r="X72" i="8"/>
  <c r="W72" i="8"/>
  <c r="V72" i="8"/>
  <c r="U72" i="8"/>
  <c r="T72" i="8"/>
  <c r="D72" i="51" s="1"/>
  <c r="L72" i="8"/>
  <c r="P72" i="8" s="1"/>
  <c r="K72" i="8"/>
  <c r="J72" i="8"/>
  <c r="I72" i="8"/>
  <c r="H72" i="8"/>
  <c r="G72" i="8"/>
  <c r="F72" i="8"/>
  <c r="E72" i="8"/>
  <c r="D72" i="8"/>
  <c r="AA71" i="8"/>
  <c r="Z71" i="8"/>
  <c r="Y71" i="8"/>
  <c r="X71" i="8"/>
  <c r="W71" i="8"/>
  <c r="V71" i="8"/>
  <c r="U71" i="8"/>
  <c r="T71" i="8"/>
  <c r="D71" i="51" s="1"/>
  <c r="L71" i="8"/>
  <c r="P71" i="8" s="1"/>
  <c r="K71" i="8"/>
  <c r="J71" i="8"/>
  <c r="I71" i="8"/>
  <c r="H71" i="8"/>
  <c r="G71" i="8"/>
  <c r="F71" i="8"/>
  <c r="E71" i="8"/>
  <c r="D71" i="8"/>
  <c r="AA70" i="8"/>
  <c r="Z70" i="8"/>
  <c r="Y70" i="8"/>
  <c r="X70" i="8"/>
  <c r="W70" i="8"/>
  <c r="V70" i="8"/>
  <c r="U70" i="8"/>
  <c r="T70" i="8"/>
  <c r="D70" i="51" s="1"/>
  <c r="L70" i="8"/>
  <c r="P70" i="8" s="1"/>
  <c r="K70" i="8"/>
  <c r="J70" i="8"/>
  <c r="I70" i="8"/>
  <c r="H70" i="8"/>
  <c r="G70" i="8"/>
  <c r="F70" i="8"/>
  <c r="E70" i="8"/>
  <c r="D70" i="8"/>
  <c r="AA69" i="8"/>
  <c r="Z69" i="8"/>
  <c r="Y69" i="8"/>
  <c r="X69" i="8"/>
  <c r="W69" i="8"/>
  <c r="V69" i="8"/>
  <c r="U69" i="8"/>
  <c r="T69" i="8"/>
  <c r="D69" i="51" s="1"/>
  <c r="L69" i="8"/>
  <c r="P69" i="8" s="1"/>
  <c r="K69" i="8"/>
  <c r="J69" i="8"/>
  <c r="I69" i="8"/>
  <c r="H69" i="8"/>
  <c r="G69" i="8"/>
  <c r="F69" i="8"/>
  <c r="E69" i="8"/>
  <c r="D69" i="8"/>
  <c r="AA68" i="8"/>
  <c r="Z68" i="8"/>
  <c r="Y68" i="8"/>
  <c r="X68" i="8"/>
  <c r="W68" i="8"/>
  <c r="V68" i="8"/>
  <c r="U68" i="8"/>
  <c r="T68" i="8"/>
  <c r="D68" i="51" s="1"/>
  <c r="L68" i="8"/>
  <c r="P68" i="8" s="1"/>
  <c r="K68" i="8"/>
  <c r="J68" i="8"/>
  <c r="I68" i="8"/>
  <c r="H68" i="8"/>
  <c r="G68" i="8"/>
  <c r="F68" i="8"/>
  <c r="E68" i="8"/>
  <c r="D68" i="8"/>
  <c r="AA67" i="8"/>
  <c r="Z67" i="8"/>
  <c r="Y67" i="8"/>
  <c r="X67" i="8"/>
  <c r="W67" i="8"/>
  <c r="V67" i="8"/>
  <c r="U67" i="8"/>
  <c r="T67" i="8"/>
  <c r="D67" i="51" s="1"/>
  <c r="L67" i="8"/>
  <c r="P67" i="8" s="1"/>
  <c r="K67" i="8"/>
  <c r="J67" i="8"/>
  <c r="I67" i="8"/>
  <c r="H67" i="8"/>
  <c r="G67" i="8"/>
  <c r="F67" i="8"/>
  <c r="E67" i="8"/>
  <c r="D67" i="8"/>
  <c r="AA66" i="8"/>
  <c r="Z66" i="8"/>
  <c r="Y66" i="8"/>
  <c r="X66" i="8"/>
  <c r="W66" i="8"/>
  <c r="V66" i="8"/>
  <c r="U66" i="8"/>
  <c r="T66" i="8"/>
  <c r="D66" i="51" s="1"/>
  <c r="L66" i="8"/>
  <c r="K66" i="8"/>
  <c r="J66" i="8"/>
  <c r="I66" i="8"/>
  <c r="H66" i="8"/>
  <c r="G66" i="8"/>
  <c r="F66" i="8"/>
  <c r="E66" i="8"/>
  <c r="D66" i="8"/>
  <c r="AA65" i="8"/>
  <c r="Z65" i="8"/>
  <c r="Y65" i="8"/>
  <c r="X65" i="8"/>
  <c r="W65" i="8"/>
  <c r="V65" i="8"/>
  <c r="U65" i="8"/>
  <c r="T65" i="8"/>
  <c r="D65" i="51" s="1"/>
  <c r="L65" i="8"/>
  <c r="P65" i="8" s="1"/>
  <c r="K65" i="8"/>
  <c r="J65" i="8"/>
  <c r="I65" i="8"/>
  <c r="H65" i="8"/>
  <c r="G65" i="8"/>
  <c r="F65" i="8"/>
  <c r="E65" i="8"/>
  <c r="D65" i="8"/>
  <c r="AA64" i="8"/>
  <c r="Z64" i="8"/>
  <c r="Y64" i="8"/>
  <c r="X64" i="8"/>
  <c r="W64" i="8"/>
  <c r="V64" i="8"/>
  <c r="U64" i="8"/>
  <c r="T64" i="8"/>
  <c r="D64" i="51" s="1"/>
  <c r="L64" i="8"/>
  <c r="P64" i="8" s="1"/>
  <c r="K64" i="8"/>
  <c r="J64" i="8"/>
  <c r="I64" i="8"/>
  <c r="H64" i="8"/>
  <c r="G64" i="8"/>
  <c r="F64" i="8"/>
  <c r="E64" i="8"/>
  <c r="D64" i="8"/>
  <c r="AA63" i="8"/>
  <c r="Z63" i="8"/>
  <c r="Y63" i="8"/>
  <c r="X63" i="8"/>
  <c r="W63" i="8"/>
  <c r="V63" i="8"/>
  <c r="U63" i="8"/>
  <c r="T63" i="8"/>
  <c r="D63" i="51" s="1"/>
  <c r="L63" i="8"/>
  <c r="S63" i="8" s="1"/>
  <c r="K63" i="8"/>
  <c r="J63" i="8"/>
  <c r="I63" i="8"/>
  <c r="H63" i="8"/>
  <c r="G63" i="8"/>
  <c r="F63" i="8"/>
  <c r="E63" i="8"/>
  <c r="D63" i="8"/>
  <c r="AA62" i="8"/>
  <c r="Z62" i="8"/>
  <c r="Y62" i="8"/>
  <c r="X62" i="8"/>
  <c r="W62" i="8"/>
  <c r="V62" i="8"/>
  <c r="U62" i="8"/>
  <c r="T62" i="8"/>
  <c r="D62" i="51" s="1"/>
  <c r="L62" i="8"/>
  <c r="S62" i="8" s="1"/>
  <c r="K62" i="8"/>
  <c r="J62" i="8"/>
  <c r="I62" i="8"/>
  <c r="H62" i="8"/>
  <c r="G62" i="8"/>
  <c r="F62" i="8"/>
  <c r="E62" i="8"/>
  <c r="D62" i="8"/>
  <c r="AA61" i="8"/>
  <c r="Z61" i="8"/>
  <c r="Y61" i="8"/>
  <c r="X61" i="8"/>
  <c r="W61" i="8"/>
  <c r="V61" i="8"/>
  <c r="U61" i="8"/>
  <c r="T61" i="8"/>
  <c r="D61" i="51" s="1"/>
  <c r="L61" i="8"/>
  <c r="P61" i="8" s="1"/>
  <c r="K61" i="8"/>
  <c r="J61" i="8"/>
  <c r="I61" i="8"/>
  <c r="H61" i="8"/>
  <c r="G61" i="8"/>
  <c r="F61" i="8"/>
  <c r="E61" i="8"/>
  <c r="D61" i="8"/>
  <c r="AA60" i="8"/>
  <c r="Z60" i="8"/>
  <c r="Y60" i="8"/>
  <c r="X60" i="8"/>
  <c r="W60" i="8"/>
  <c r="V60" i="8"/>
  <c r="U60" i="8"/>
  <c r="T60" i="8"/>
  <c r="D60" i="51" s="1"/>
  <c r="L60" i="8"/>
  <c r="P60" i="8" s="1"/>
  <c r="K60" i="8"/>
  <c r="J60" i="8"/>
  <c r="I60" i="8"/>
  <c r="H60" i="8"/>
  <c r="G60" i="8"/>
  <c r="F60" i="8"/>
  <c r="E60" i="8"/>
  <c r="D60" i="8"/>
  <c r="AA59" i="8"/>
  <c r="Z59" i="8"/>
  <c r="Y59" i="8"/>
  <c r="X59" i="8"/>
  <c r="W59" i="8"/>
  <c r="V59" i="8"/>
  <c r="U59" i="8"/>
  <c r="T59" i="8"/>
  <c r="D59" i="51" s="1"/>
  <c r="L59" i="8"/>
  <c r="P59" i="8" s="1"/>
  <c r="K59" i="8"/>
  <c r="J59" i="8"/>
  <c r="I59" i="8"/>
  <c r="H59" i="8"/>
  <c r="G59" i="8"/>
  <c r="F59" i="8"/>
  <c r="E59" i="8"/>
  <c r="D59" i="8"/>
  <c r="AA58" i="8"/>
  <c r="Z58" i="8"/>
  <c r="Y58" i="8"/>
  <c r="X58" i="8"/>
  <c r="W58" i="8"/>
  <c r="V58" i="8"/>
  <c r="U58" i="8"/>
  <c r="T58" i="8"/>
  <c r="D58" i="51" s="1"/>
  <c r="L58" i="8"/>
  <c r="P58" i="8" s="1"/>
  <c r="K58" i="8"/>
  <c r="J58" i="8"/>
  <c r="I58" i="8"/>
  <c r="H58" i="8"/>
  <c r="G58" i="8"/>
  <c r="F58" i="8"/>
  <c r="E58" i="8"/>
  <c r="D58" i="8"/>
  <c r="AA57" i="8"/>
  <c r="Z57" i="8"/>
  <c r="Y57" i="8"/>
  <c r="X57" i="8"/>
  <c r="W57" i="8"/>
  <c r="V57" i="8"/>
  <c r="U57" i="8"/>
  <c r="T57" i="8"/>
  <c r="D57" i="51" s="1"/>
  <c r="L57" i="8"/>
  <c r="P57" i="8" s="1"/>
  <c r="K57" i="8"/>
  <c r="J57" i="8"/>
  <c r="I57" i="8"/>
  <c r="H57" i="8"/>
  <c r="G57" i="8"/>
  <c r="F57" i="8"/>
  <c r="E57" i="8"/>
  <c r="D57" i="8"/>
  <c r="AA56" i="8"/>
  <c r="Z56" i="8"/>
  <c r="Y56" i="8"/>
  <c r="X56" i="8"/>
  <c r="W56" i="8"/>
  <c r="V56" i="8"/>
  <c r="U56" i="8"/>
  <c r="T56" i="8"/>
  <c r="D56" i="51" s="1"/>
  <c r="L56" i="8"/>
  <c r="S56" i="8" s="1"/>
  <c r="K56" i="8"/>
  <c r="J56" i="8"/>
  <c r="I56" i="8"/>
  <c r="H56" i="8"/>
  <c r="G56" i="8"/>
  <c r="F56" i="8"/>
  <c r="E56" i="8"/>
  <c r="D56" i="8"/>
  <c r="AA55" i="8"/>
  <c r="Z55" i="8"/>
  <c r="Y55" i="8"/>
  <c r="X55" i="8"/>
  <c r="W55" i="8"/>
  <c r="V55" i="8"/>
  <c r="U55" i="8"/>
  <c r="T55" i="8"/>
  <c r="D55" i="51" s="1"/>
  <c r="L55" i="8"/>
  <c r="P55" i="8" s="1"/>
  <c r="K55" i="8"/>
  <c r="J55" i="8"/>
  <c r="I55" i="8"/>
  <c r="H55" i="8"/>
  <c r="G55" i="8"/>
  <c r="F55" i="8"/>
  <c r="E55" i="8"/>
  <c r="D55" i="8"/>
  <c r="AA54" i="8"/>
  <c r="Z54" i="8"/>
  <c r="Y54" i="8"/>
  <c r="X54" i="8"/>
  <c r="W54" i="8"/>
  <c r="V54" i="8"/>
  <c r="U54" i="8"/>
  <c r="T54" i="8"/>
  <c r="D54" i="51" s="1"/>
  <c r="L54" i="8"/>
  <c r="P54" i="8" s="1"/>
  <c r="K54" i="8"/>
  <c r="J54" i="8"/>
  <c r="I54" i="8"/>
  <c r="H54" i="8"/>
  <c r="G54" i="8"/>
  <c r="F54" i="8"/>
  <c r="E54" i="8"/>
  <c r="D54" i="8"/>
  <c r="AA53" i="8"/>
  <c r="Z53" i="8"/>
  <c r="Y53" i="8"/>
  <c r="X53" i="8"/>
  <c r="W53" i="8"/>
  <c r="V53" i="8"/>
  <c r="U53" i="8"/>
  <c r="T53" i="8"/>
  <c r="D53" i="51" s="1"/>
  <c r="L53" i="8"/>
  <c r="P53" i="8" s="1"/>
  <c r="K53" i="8"/>
  <c r="J53" i="8"/>
  <c r="I53" i="8"/>
  <c r="H53" i="8"/>
  <c r="G53" i="8"/>
  <c r="F53" i="8"/>
  <c r="E53" i="8"/>
  <c r="D53" i="8"/>
  <c r="AA52" i="8"/>
  <c r="Z52" i="8"/>
  <c r="Y52" i="8"/>
  <c r="X52" i="8"/>
  <c r="W52" i="8"/>
  <c r="V52" i="8"/>
  <c r="U52" i="8"/>
  <c r="T52" i="8"/>
  <c r="D52" i="51" s="1"/>
  <c r="L52" i="8"/>
  <c r="P52" i="8" s="1"/>
  <c r="K52" i="8"/>
  <c r="J52" i="8"/>
  <c r="I52" i="8"/>
  <c r="H52" i="8"/>
  <c r="G52" i="8"/>
  <c r="F52" i="8"/>
  <c r="E52" i="8"/>
  <c r="D52" i="8"/>
  <c r="AA51" i="8"/>
  <c r="Z51" i="8"/>
  <c r="Y51" i="8"/>
  <c r="X51" i="8"/>
  <c r="W51" i="8"/>
  <c r="V51" i="8"/>
  <c r="U51" i="8"/>
  <c r="T51" i="8"/>
  <c r="D51" i="51" s="1"/>
  <c r="L51" i="8"/>
  <c r="P51" i="8" s="1"/>
  <c r="K51" i="8"/>
  <c r="J51" i="8"/>
  <c r="I51" i="8"/>
  <c r="H51" i="8"/>
  <c r="G51" i="8"/>
  <c r="F51" i="8"/>
  <c r="E51" i="8"/>
  <c r="D51" i="8"/>
  <c r="AA50" i="8"/>
  <c r="Z50" i="8"/>
  <c r="Y50" i="8"/>
  <c r="X50" i="8"/>
  <c r="W50" i="8"/>
  <c r="V50" i="8"/>
  <c r="U50" i="8"/>
  <c r="T50" i="8"/>
  <c r="D50" i="51" s="1"/>
  <c r="L50" i="8"/>
  <c r="P50" i="8" s="1"/>
  <c r="K50" i="8"/>
  <c r="J50" i="8"/>
  <c r="I50" i="8"/>
  <c r="H50" i="8"/>
  <c r="G50" i="8"/>
  <c r="F50" i="8"/>
  <c r="E50" i="8"/>
  <c r="D50" i="8"/>
  <c r="AA49" i="8"/>
  <c r="Z49" i="8"/>
  <c r="Y49" i="8"/>
  <c r="X49" i="8"/>
  <c r="W49" i="8"/>
  <c r="V49" i="8"/>
  <c r="U49" i="8"/>
  <c r="T49" i="8"/>
  <c r="D49" i="51" s="1"/>
  <c r="L49" i="8"/>
  <c r="P49" i="8" s="1"/>
  <c r="K49" i="8"/>
  <c r="J49" i="8"/>
  <c r="I49" i="8"/>
  <c r="H49" i="8"/>
  <c r="G49" i="8"/>
  <c r="F49" i="8"/>
  <c r="E49" i="8"/>
  <c r="D49" i="8"/>
  <c r="AA48" i="8"/>
  <c r="Z48" i="8"/>
  <c r="Y48" i="8"/>
  <c r="X48" i="8"/>
  <c r="W48" i="8"/>
  <c r="V48" i="8"/>
  <c r="U48" i="8"/>
  <c r="T48" i="8"/>
  <c r="D48" i="51" s="1"/>
  <c r="L48" i="8"/>
  <c r="P48" i="8" s="1"/>
  <c r="K48" i="8"/>
  <c r="J48" i="8"/>
  <c r="I48" i="8"/>
  <c r="H48" i="8"/>
  <c r="G48" i="8"/>
  <c r="F48" i="8"/>
  <c r="E48" i="8"/>
  <c r="D48" i="8"/>
  <c r="AA47" i="8"/>
  <c r="Z47" i="8"/>
  <c r="Y47" i="8"/>
  <c r="X47" i="8"/>
  <c r="W47" i="8"/>
  <c r="V47" i="8"/>
  <c r="U47" i="8"/>
  <c r="T47" i="8"/>
  <c r="D47" i="51" s="1"/>
  <c r="L47" i="8"/>
  <c r="P47" i="8" s="1"/>
  <c r="K47" i="8"/>
  <c r="J47" i="8"/>
  <c r="I47" i="8"/>
  <c r="H47" i="8"/>
  <c r="G47" i="8"/>
  <c r="F47" i="8"/>
  <c r="E47" i="8"/>
  <c r="D47" i="8"/>
  <c r="AA46" i="8"/>
  <c r="Z46" i="8"/>
  <c r="Y46" i="8"/>
  <c r="X46" i="8"/>
  <c r="W46" i="8"/>
  <c r="V46" i="8"/>
  <c r="U46" i="8"/>
  <c r="T46" i="8"/>
  <c r="D46" i="51" s="1"/>
  <c r="L46" i="8"/>
  <c r="P46" i="8" s="1"/>
  <c r="K46" i="8"/>
  <c r="J46" i="8"/>
  <c r="I46" i="8"/>
  <c r="H46" i="8"/>
  <c r="G46" i="8"/>
  <c r="F46" i="8"/>
  <c r="E46" i="8"/>
  <c r="D46" i="8"/>
  <c r="AA45" i="8"/>
  <c r="Z45" i="8"/>
  <c r="Y45" i="8"/>
  <c r="X45" i="8"/>
  <c r="W45" i="8"/>
  <c r="V45" i="8"/>
  <c r="U45" i="8"/>
  <c r="T45" i="8"/>
  <c r="D45" i="51" s="1"/>
  <c r="L45" i="8"/>
  <c r="P45" i="8" s="1"/>
  <c r="K45" i="8"/>
  <c r="J45" i="8"/>
  <c r="I45" i="8"/>
  <c r="H45" i="8"/>
  <c r="G45" i="8"/>
  <c r="F45" i="8"/>
  <c r="E45" i="8"/>
  <c r="D45" i="8"/>
  <c r="AA44" i="8"/>
  <c r="Z44" i="8"/>
  <c r="Y44" i="8"/>
  <c r="X44" i="8"/>
  <c r="W44" i="8"/>
  <c r="V44" i="8"/>
  <c r="U44" i="8"/>
  <c r="T44" i="8"/>
  <c r="D44" i="51" s="1"/>
  <c r="L44" i="8"/>
  <c r="P44" i="8" s="1"/>
  <c r="K44" i="8"/>
  <c r="J44" i="8"/>
  <c r="I44" i="8"/>
  <c r="H44" i="8"/>
  <c r="G44" i="8"/>
  <c r="F44" i="8"/>
  <c r="E44" i="8"/>
  <c r="D44" i="8"/>
  <c r="AA43" i="8"/>
  <c r="Z43" i="8"/>
  <c r="Y43" i="8"/>
  <c r="X43" i="8"/>
  <c r="W43" i="8"/>
  <c r="V43" i="8"/>
  <c r="U43" i="8"/>
  <c r="T43" i="8"/>
  <c r="D43" i="51" s="1"/>
  <c r="L43" i="8"/>
  <c r="P43" i="8" s="1"/>
  <c r="K43" i="8"/>
  <c r="J43" i="8"/>
  <c r="I43" i="8"/>
  <c r="H43" i="8"/>
  <c r="G43" i="8"/>
  <c r="F43" i="8"/>
  <c r="E43" i="8"/>
  <c r="D43" i="8"/>
  <c r="AA42" i="8"/>
  <c r="Z42" i="8"/>
  <c r="Y42" i="8"/>
  <c r="X42" i="8"/>
  <c r="W42" i="8"/>
  <c r="V42" i="8"/>
  <c r="U42" i="8"/>
  <c r="T42" i="8"/>
  <c r="D42" i="51" s="1"/>
  <c r="L42" i="8"/>
  <c r="K42" i="8"/>
  <c r="S42" i="8" s="1"/>
  <c r="J42" i="8"/>
  <c r="R42" i="8" s="1"/>
  <c r="I42" i="8"/>
  <c r="Q42" i="8" s="1"/>
  <c r="H42" i="8"/>
  <c r="P42" i="8" s="1"/>
  <c r="G42" i="8"/>
  <c r="O42" i="8" s="1"/>
  <c r="F42" i="8"/>
  <c r="N42" i="8" s="1"/>
  <c r="E42" i="8"/>
  <c r="M42" i="8" s="1"/>
  <c r="D42" i="8"/>
  <c r="AA41" i="8"/>
  <c r="Z41" i="8"/>
  <c r="Y41" i="8"/>
  <c r="X41" i="8"/>
  <c r="W41" i="8"/>
  <c r="V41" i="8"/>
  <c r="U41" i="8"/>
  <c r="T41" i="8"/>
  <c r="D41" i="51" s="1"/>
  <c r="L41" i="8"/>
  <c r="P41" i="8" s="1"/>
  <c r="K41" i="8"/>
  <c r="J41" i="8"/>
  <c r="I41" i="8"/>
  <c r="H41" i="8"/>
  <c r="G41" i="8"/>
  <c r="F41" i="8"/>
  <c r="E41" i="8"/>
  <c r="D41" i="8"/>
  <c r="AA40" i="8"/>
  <c r="Z40" i="8"/>
  <c r="Y40" i="8"/>
  <c r="X40" i="8"/>
  <c r="W40" i="8"/>
  <c r="V40" i="8"/>
  <c r="U40" i="8"/>
  <c r="T40" i="8"/>
  <c r="D40" i="51" s="1"/>
  <c r="L40" i="8"/>
  <c r="P40" i="8" s="1"/>
  <c r="K40" i="8"/>
  <c r="J40" i="8"/>
  <c r="I40" i="8"/>
  <c r="H40" i="8"/>
  <c r="G40" i="8"/>
  <c r="F40" i="8"/>
  <c r="E40" i="8"/>
  <c r="D40" i="8"/>
  <c r="AA39" i="8"/>
  <c r="Z39" i="8"/>
  <c r="Y39" i="8"/>
  <c r="X39" i="8"/>
  <c r="W39" i="8"/>
  <c r="V39" i="8"/>
  <c r="U39" i="8"/>
  <c r="T39" i="8"/>
  <c r="D39" i="51" s="1"/>
  <c r="L39" i="8"/>
  <c r="K39" i="8"/>
  <c r="J39" i="8"/>
  <c r="I39" i="8"/>
  <c r="H39" i="8"/>
  <c r="G39" i="8"/>
  <c r="F39" i="8"/>
  <c r="E39" i="8"/>
  <c r="D39" i="8"/>
  <c r="AA38" i="8"/>
  <c r="Z38" i="8"/>
  <c r="Y38" i="8"/>
  <c r="X38" i="8"/>
  <c r="W38" i="8"/>
  <c r="V38" i="8"/>
  <c r="U38" i="8"/>
  <c r="T38" i="8"/>
  <c r="D38" i="51" s="1"/>
  <c r="L38" i="8"/>
  <c r="K38" i="8"/>
  <c r="J38" i="8"/>
  <c r="I38" i="8"/>
  <c r="H38" i="8"/>
  <c r="G38" i="8"/>
  <c r="F38" i="8"/>
  <c r="E38" i="8"/>
  <c r="D38" i="8"/>
  <c r="AA37" i="8"/>
  <c r="Z37" i="8"/>
  <c r="Y37" i="8"/>
  <c r="X37" i="8"/>
  <c r="W37" i="8"/>
  <c r="V37" i="8"/>
  <c r="U37" i="8"/>
  <c r="T37" i="8"/>
  <c r="D37" i="51" s="1"/>
  <c r="L37" i="8"/>
  <c r="K37" i="8"/>
  <c r="J37" i="8"/>
  <c r="I37" i="8"/>
  <c r="H37" i="8"/>
  <c r="G37" i="8"/>
  <c r="F37" i="8"/>
  <c r="E37" i="8"/>
  <c r="D37" i="8"/>
  <c r="AA36" i="8"/>
  <c r="Z36" i="8"/>
  <c r="Y36" i="8"/>
  <c r="X36" i="8"/>
  <c r="W36" i="8"/>
  <c r="V36" i="8"/>
  <c r="U36" i="8"/>
  <c r="T36" i="8"/>
  <c r="D36" i="51" s="1"/>
  <c r="L36" i="8"/>
  <c r="K36" i="8"/>
  <c r="J36" i="8"/>
  <c r="I36" i="8"/>
  <c r="H36" i="8"/>
  <c r="G36" i="8"/>
  <c r="F36" i="8"/>
  <c r="E36" i="8"/>
  <c r="D36" i="8"/>
  <c r="AA35" i="8"/>
  <c r="Z35" i="8"/>
  <c r="Y35" i="8"/>
  <c r="X35" i="8"/>
  <c r="W35" i="8"/>
  <c r="V35" i="8"/>
  <c r="U35" i="8"/>
  <c r="T35" i="8"/>
  <c r="D35" i="51" s="1"/>
  <c r="L35" i="8"/>
  <c r="K35" i="8"/>
  <c r="J35" i="8"/>
  <c r="I35" i="8"/>
  <c r="H35" i="8"/>
  <c r="G35" i="8"/>
  <c r="F35" i="8"/>
  <c r="E35" i="8"/>
  <c r="D35" i="8"/>
  <c r="AA34" i="8"/>
  <c r="Z34" i="8"/>
  <c r="Y34" i="8"/>
  <c r="X34" i="8"/>
  <c r="W34" i="8"/>
  <c r="V34" i="8"/>
  <c r="U34" i="8"/>
  <c r="T34" i="8"/>
  <c r="D34" i="51" s="1"/>
  <c r="L34" i="8"/>
  <c r="K34" i="8"/>
  <c r="J34" i="8"/>
  <c r="I34" i="8"/>
  <c r="H34" i="8"/>
  <c r="G34" i="8"/>
  <c r="F34" i="8"/>
  <c r="E34" i="8"/>
  <c r="D34" i="8"/>
  <c r="AA33" i="8"/>
  <c r="Z33" i="8"/>
  <c r="Y33" i="8"/>
  <c r="X33" i="8"/>
  <c r="W33" i="8"/>
  <c r="V33" i="8"/>
  <c r="U33" i="8"/>
  <c r="T33" i="8"/>
  <c r="D33" i="51" s="1"/>
  <c r="L33" i="8"/>
  <c r="K33" i="8"/>
  <c r="J33" i="8"/>
  <c r="I33" i="8"/>
  <c r="H33" i="8"/>
  <c r="G33" i="8"/>
  <c r="F33" i="8"/>
  <c r="E33" i="8"/>
  <c r="D33" i="8"/>
  <c r="AA32" i="8"/>
  <c r="Z32" i="8"/>
  <c r="Y32" i="8"/>
  <c r="X32" i="8"/>
  <c r="W32" i="8"/>
  <c r="V32" i="8"/>
  <c r="U32" i="8"/>
  <c r="T32" i="8"/>
  <c r="D32" i="51" s="1"/>
  <c r="L32" i="8"/>
  <c r="K32" i="8"/>
  <c r="J32" i="8"/>
  <c r="I32" i="8"/>
  <c r="H32" i="8"/>
  <c r="G32" i="8"/>
  <c r="F32" i="8"/>
  <c r="E32" i="8"/>
  <c r="D32" i="8"/>
  <c r="AA31" i="8"/>
  <c r="Z31" i="8"/>
  <c r="Y31" i="8"/>
  <c r="X31" i="8"/>
  <c r="W31" i="8"/>
  <c r="V31" i="8"/>
  <c r="U31" i="8"/>
  <c r="T31" i="8"/>
  <c r="D31" i="51" s="1"/>
  <c r="L31" i="8"/>
  <c r="K31" i="8"/>
  <c r="J31" i="8"/>
  <c r="I31" i="8"/>
  <c r="H31" i="8"/>
  <c r="G31" i="8"/>
  <c r="F31" i="8"/>
  <c r="E31" i="8"/>
  <c r="D31" i="8"/>
  <c r="AA30" i="8"/>
  <c r="Z30" i="8"/>
  <c r="Y30" i="8"/>
  <c r="X30" i="8"/>
  <c r="W30" i="8"/>
  <c r="V30" i="8"/>
  <c r="U30" i="8"/>
  <c r="T30" i="8"/>
  <c r="D30" i="51" s="1"/>
  <c r="L30" i="8"/>
  <c r="K30" i="8"/>
  <c r="J30" i="8"/>
  <c r="I30" i="8"/>
  <c r="H30" i="8"/>
  <c r="G30" i="8"/>
  <c r="F30" i="8"/>
  <c r="E30" i="8"/>
  <c r="D30" i="8"/>
  <c r="AA29" i="8"/>
  <c r="Z29" i="8"/>
  <c r="Y29" i="8"/>
  <c r="X29" i="8"/>
  <c r="W29" i="8"/>
  <c r="V29" i="8"/>
  <c r="U29" i="8"/>
  <c r="T29" i="8"/>
  <c r="D29" i="51" s="1"/>
  <c r="L29" i="8"/>
  <c r="K29" i="8"/>
  <c r="J29" i="8"/>
  <c r="I29" i="8"/>
  <c r="H29" i="8"/>
  <c r="G29" i="8"/>
  <c r="F29" i="8"/>
  <c r="E29" i="8"/>
  <c r="D29" i="8"/>
  <c r="AA28" i="8"/>
  <c r="Z28" i="8"/>
  <c r="Y28" i="8"/>
  <c r="X28" i="8"/>
  <c r="W28" i="8"/>
  <c r="V28" i="8"/>
  <c r="U28" i="8"/>
  <c r="T28" i="8"/>
  <c r="D28" i="51" s="1"/>
  <c r="L28" i="8"/>
  <c r="K28" i="8"/>
  <c r="J28" i="8"/>
  <c r="I28" i="8"/>
  <c r="H28" i="8"/>
  <c r="G28" i="8"/>
  <c r="F28" i="8"/>
  <c r="E28" i="8"/>
  <c r="D28" i="8"/>
  <c r="AA27" i="8"/>
  <c r="Z27" i="8"/>
  <c r="Y27" i="8"/>
  <c r="X27" i="8"/>
  <c r="W27" i="8"/>
  <c r="V27" i="8"/>
  <c r="U27" i="8"/>
  <c r="T27" i="8"/>
  <c r="D27" i="51" s="1"/>
  <c r="L27" i="8"/>
  <c r="K27" i="8"/>
  <c r="J27" i="8"/>
  <c r="I27" i="8"/>
  <c r="H27" i="8"/>
  <c r="G27" i="8"/>
  <c r="F27" i="8"/>
  <c r="E27" i="8"/>
  <c r="D27" i="8"/>
  <c r="AA26" i="8"/>
  <c r="Z26" i="8"/>
  <c r="Y26" i="8"/>
  <c r="X26" i="8"/>
  <c r="W26" i="8"/>
  <c r="V26" i="8"/>
  <c r="U26" i="8"/>
  <c r="T26" i="8"/>
  <c r="D26" i="51" s="1"/>
  <c r="L26" i="8"/>
  <c r="K26" i="8"/>
  <c r="J26" i="8"/>
  <c r="I26" i="8"/>
  <c r="H26" i="8"/>
  <c r="G26" i="8"/>
  <c r="F26" i="8"/>
  <c r="E26" i="8"/>
  <c r="D26" i="8"/>
  <c r="AA25" i="8"/>
  <c r="Z25" i="8"/>
  <c r="Y25" i="8"/>
  <c r="X25" i="8"/>
  <c r="W25" i="8"/>
  <c r="V25" i="8"/>
  <c r="U25" i="8"/>
  <c r="T25" i="8"/>
  <c r="D25" i="51" s="1"/>
  <c r="L25" i="8"/>
  <c r="K25" i="8"/>
  <c r="J25" i="8"/>
  <c r="I25" i="8"/>
  <c r="H25" i="8"/>
  <c r="G25" i="8"/>
  <c r="F25" i="8"/>
  <c r="E25" i="8"/>
  <c r="D25" i="8"/>
  <c r="AA24" i="8"/>
  <c r="Z24" i="8"/>
  <c r="Y24" i="8"/>
  <c r="X24" i="8"/>
  <c r="W24" i="8"/>
  <c r="V24" i="8"/>
  <c r="U24" i="8"/>
  <c r="T24" i="8"/>
  <c r="D24" i="51" s="1"/>
  <c r="L24" i="8"/>
  <c r="K24" i="8"/>
  <c r="J24" i="8"/>
  <c r="I24" i="8"/>
  <c r="H24" i="8"/>
  <c r="G24" i="8"/>
  <c r="F24" i="8"/>
  <c r="E24" i="8"/>
  <c r="D24" i="8"/>
  <c r="AA23" i="8"/>
  <c r="Z23" i="8"/>
  <c r="Y23" i="8"/>
  <c r="X23" i="8"/>
  <c r="W23" i="8"/>
  <c r="V23" i="8"/>
  <c r="U23" i="8"/>
  <c r="T23" i="8"/>
  <c r="D23" i="51" s="1"/>
  <c r="L23" i="8"/>
  <c r="K23" i="8"/>
  <c r="J23" i="8"/>
  <c r="I23" i="8"/>
  <c r="H23" i="8"/>
  <c r="G23" i="8"/>
  <c r="F23" i="8"/>
  <c r="E23" i="8"/>
  <c r="D23" i="8"/>
  <c r="AA22" i="8"/>
  <c r="Z22" i="8"/>
  <c r="Y22" i="8"/>
  <c r="X22" i="8"/>
  <c r="W22" i="8"/>
  <c r="V22" i="8"/>
  <c r="U22" i="8"/>
  <c r="T22" i="8"/>
  <c r="D22" i="51" s="1"/>
  <c r="L22" i="8"/>
  <c r="K22" i="8"/>
  <c r="J22" i="8"/>
  <c r="I22" i="8"/>
  <c r="H22" i="8"/>
  <c r="G22" i="8"/>
  <c r="F22" i="8"/>
  <c r="E22" i="8"/>
  <c r="D22" i="8"/>
  <c r="AA21" i="8"/>
  <c r="Z21" i="8"/>
  <c r="Y21" i="8"/>
  <c r="X21" i="8"/>
  <c r="W21" i="8"/>
  <c r="V21" i="8"/>
  <c r="U21" i="8"/>
  <c r="T21" i="8"/>
  <c r="D21" i="51" s="1"/>
  <c r="L21" i="8"/>
  <c r="K21" i="8"/>
  <c r="J21" i="8"/>
  <c r="I21" i="8"/>
  <c r="H21" i="8"/>
  <c r="G21" i="8"/>
  <c r="F21" i="8"/>
  <c r="E21" i="8"/>
  <c r="D21" i="8"/>
  <c r="AA20" i="8"/>
  <c r="Z20" i="8"/>
  <c r="Y20" i="8"/>
  <c r="X20" i="8"/>
  <c r="W20" i="8"/>
  <c r="V20" i="8"/>
  <c r="U20" i="8"/>
  <c r="T20" i="8"/>
  <c r="D20" i="51" s="1"/>
  <c r="L20" i="8"/>
  <c r="K20" i="8"/>
  <c r="J20" i="8"/>
  <c r="I20" i="8"/>
  <c r="H20" i="8"/>
  <c r="G20" i="8"/>
  <c r="F20" i="8"/>
  <c r="E20" i="8"/>
  <c r="D20" i="8"/>
  <c r="AA19" i="8"/>
  <c r="Z19" i="8"/>
  <c r="Y19" i="8"/>
  <c r="X19" i="8"/>
  <c r="W19" i="8"/>
  <c r="V19" i="8"/>
  <c r="U19" i="8"/>
  <c r="T19" i="8"/>
  <c r="D19" i="51" s="1"/>
  <c r="L19" i="8"/>
  <c r="K19" i="8"/>
  <c r="J19" i="8"/>
  <c r="I19" i="8"/>
  <c r="H19" i="8"/>
  <c r="G19" i="8"/>
  <c r="F19" i="8"/>
  <c r="E19" i="8"/>
  <c r="D19" i="8"/>
  <c r="AA18" i="8"/>
  <c r="Z18" i="8"/>
  <c r="Y18" i="8"/>
  <c r="X18" i="8"/>
  <c r="W18" i="8"/>
  <c r="V18" i="8"/>
  <c r="U18" i="8"/>
  <c r="T18" i="8"/>
  <c r="D18" i="51" s="1"/>
  <c r="L18" i="8"/>
  <c r="K18" i="8"/>
  <c r="J18" i="8"/>
  <c r="I18" i="8"/>
  <c r="H18" i="8"/>
  <c r="G18" i="8"/>
  <c r="F18" i="8"/>
  <c r="E18" i="8"/>
  <c r="D18" i="8"/>
  <c r="AA17" i="8"/>
  <c r="Z17" i="8"/>
  <c r="Y17" i="8"/>
  <c r="X17" i="8"/>
  <c r="W17" i="8"/>
  <c r="V17" i="8"/>
  <c r="U17" i="8"/>
  <c r="T17" i="8"/>
  <c r="D17" i="51" s="1"/>
  <c r="L17" i="8"/>
  <c r="K17" i="8"/>
  <c r="J17" i="8"/>
  <c r="I17" i="8"/>
  <c r="H17" i="8"/>
  <c r="G17" i="8"/>
  <c r="F17" i="8"/>
  <c r="E17" i="8"/>
  <c r="D17" i="8"/>
  <c r="AA16" i="8"/>
  <c r="Z16" i="8"/>
  <c r="Y16" i="8"/>
  <c r="X16" i="8"/>
  <c r="W16" i="8"/>
  <c r="V16" i="8"/>
  <c r="U16" i="8"/>
  <c r="T16" i="8"/>
  <c r="D16" i="51" s="1"/>
  <c r="L16" i="8"/>
  <c r="K16" i="8"/>
  <c r="J16" i="8"/>
  <c r="I16" i="8"/>
  <c r="H16" i="8"/>
  <c r="G16" i="8"/>
  <c r="F16" i="8"/>
  <c r="E16" i="8"/>
  <c r="D16" i="8"/>
  <c r="AA15" i="8"/>
  <c r="Z15" i="8"/>
  <c r="Y15" i="8"/>
  <c r="X15" i="8"/>
  <c r="W15" i="8"/>
  <c r="V15" i="8"/>
  <c r="U15" i="8"/>
  <c r="T15" i="8"/>
  <c r="D15" i="51" s="1"/>
  <c r="L15" i="8"/>
  <c r="K15" i="8"/>
  <c r="J15" i="8"/>
  <c r="I15" i="8"/>
  <c r="H15" i="8"/>
  <c r="G15" i="8"/>
  <c r="F15" i="8"/>
  <c r="E15" i="8"/>
  <c r="D15" i="8"/>
  <c r="AA14" i="8"/>
  <c r="Z14" i="8"/>
  <c r="Y14" i="8"/>
  <c r="X14" i="8"/>
  <c r="W14" i="8"/>
  <c r="V14" i="8"/>
  <c r="U14" i="8"/>
  <c r="T14" i="8"/>
  <c r="D14" i="51" s="1"/>
  <c r="D14" i="52" s="1"/>
  <c r="L14" i="8"/>
  <c r="K14" i="8"/>
  <c r="J14" i="8"/>
  <c r="I14" i="8"/>
  <c r="H14" i="8"/>
  <c r="G14" i="8"/>
  <c r="F14" i="8"/>
  <c r="E14" i="8"/>
  <c r="D14" i="8"/>
  <c r="AA13" i="8"/>
  <c r="Z13" i="8"/>
  <c r="Y13" i="8"/>
  <c r="X13" i="8"/>
  <c r="W13" i="8"/>
  <c r="V13" i="8"/>
  <c r="U13" i="8"/>
  <c r="T13" i="8"/>
  <c r="D13" i="51" s="1"/>
  <c r="L13" i="8"/>
  <c r="K13" i="8"/>
  <c r="J13" i="8"/>
  <c r="I13" i="8"/>
  <c r="H13" i="8"/>
  <c r="G13" i="8"/>
  <c r="F13" i="8"/>
  <c r="E13" i="8"/>
  <c r="D13" i="8"/>
  <c r="AA12" i="8"/>
  <c r="Z12" i="8"/>
  <c r="Y12" i="8"/>
  <c r="X12" i="8"/>
  <c r="W12" i="8"/>
  <c r="V12" i="8"/>
  <c r="U12" i="8"/>
  <c r="T12" i="8"/>
  <c r="D12" i="51" s="1"/>
  <c r="D12" i="52" s="1"/>
  <c r="L12" i="8"/>
  <c r="K12" i="8"/>
  <c r="J12" i="8"/>
  <c r="I12" i="8"/>
  <c r="H12" i="8"/>
  <c r="G12" i="8"/>
  <c r="F12" i="8"/>
  <c r="E12" i="8"/>
  <c r="D12" i="8"/>
  <c r="AA11" i="8"/>
  <c r="Z11" i="8"/>
  <c r="Y11" i="8"/>
  <c r="X11" i="8"/>
  <c r="W11" i="8"/>
  <c r="V11" i="8"/>
  <c r="U11" i="8"/>
  <c r="T11" i="8"/>
  <c r="D11" i="51" s="1"/>
  <c r="L11" i="8"/>
  <c r="K11" i="8"/>
  <c r="J11" i="8"/>
  <c r="I11" i="8"/>
  <c r="H11" i="8"/>
  <c r="G11" i="8"/>
  <c r="F11" i="8"/>
  <c r="E11" i="8"/>
  <c r="D11" i="8"/>
  <c r="AA10" i="8"/>
  <c r="Z10" i="8"/>
  <c r="Y10" i="8"/>
  <c r="X10" i="8"/>
  <c r="W10" i="8"/>
  <c r="V10" i="8"/>
  <c r="U10" i="8"/>
  <c r="T10" i="8"/>
  <c r="D10" i="51" s="1"/>
  <c r="L10" i="8"/>
  <c r="K10" i="8"/>
  <c r="J10" i="8"/>
  <c r="I10" i="8"/>
  <c r="H10" i="8"/>
  <c r="G10" i="8"/>
  <c r="F10" i="8"/>
  <c r="E10" i="8"/>
  <c r="D10" i="8"/>
  <c r="AA9" i="8"/>
  <c r="Z9" i="8"/>
  <c r="Y9" i="8"/>
  <c r="X9" i="8"/>
  <c r="W9" i="8"/>
  <c r="V9" i="8"/>
  <c r="U9" i="8"/>
  <c r="T9" i="8"/>
  <c r="D9" i="51" s="1"/>
  <c r="L9" i="8"/>
  <c r="K9" i="8"/>
  <c r="J9" i="8"/>
  <c r="I9" i="8"/>
  <c r="H9" i="8"/>
  <c r="G9" i="8"/>
  <c r="F9" i="8"/>
  <c r="E9" i="8"/>
  <c r="D9" i="8"/>
  <c r="AA8" i="8"/>
  <c r="Z8" i="8"/>
  <c r="Y8" i="8"/>
  <c r="X8" i="8"/>
  <c r="W8" i="8"/>
  <c r="V8" i="8"/>
  <c r="U8" i="8"/>
  <c r="T8" i="8"/>
  <c r="D8" i="51" s="1"/>
  <c r="D8" i="52" s="1"/>
  <c r="L8" i="8"/>
  <c r="K8" i="8"/>
  <c r="J8" i="8"/>
  <c r="I8" i="8"/>
  <c r="H8" i="8"/>
  <c r="G8" i="8"/>
  <c r="F8" i="8"/>
  <c r="E8" i="8"/>
  <c r="D8" i="8"/>
  <c r="AA7" i="8"/>
  <c r="Z7" i="8"/>
  <c r="Y7" i="8"/>
  <c r="X7" i="8"/>
  <c r="W7" i="8"/>
  <c r="V7" i="8"/>
  <c r="U7" i="8"/>
  <c r="T7" i="8"/>
  <c r="D7" i="51" s="1"/>
  <c r="L7" i="8"/>
  <c r="K7" i="8"/>
  <c r="J7" i="8"/>
  <c r="I7" i="8"/>
  <c r="H7" i="8"/>
  <c r="G7" i="8"/>
  <c r="F7" i="8"/>
  <c r="E7" i="8"/>
  <c r="D7" i="8"/>
  <c r="AA6" i="8"/>
  <c r="Z6" i="8"/>
  <c r="Y6" i="8"/>
  <c r="X6" i="8"/>
  <c r="W6" i="8"/>
  <c r="V6" i="8"/>
  <c r="U6" i="8"/>
  <c r="T6" i="8"/>
  <c r="D6" i="51" s="1"/>
  <c r="L6" i="8"/>
  <c r="K6" i="8"/>
  <c r="J6" i="8"/>
  <c r="I6" i="8"/>
  <c r="H6" i="8"/>
  <c r="G6" i="8"/>
  <c r="F6" i="8"/>
  <c r="E6" i="8"/>
  <c r="D6" i="8"/>
  <c r="AA5" i="8"/>
  <c r="Z5" i="8"/>
  <c r="Y5" i="8"/>
  <c r="X5" i="8"/>
  <c r="W5" i="8"/>
  <c r="V5" i="8"/>
  <c r="U5" i="8"/>
  <c r="T5" i="8"/>
  <c r="D5" i="51" s="1"/>
  <c r="L5" i="8"/>
  <c r="K5" i="8"/>
  <c r="J5" i="8"/>
  <c r="I5" i="8"/>
  <c r="H5" i="8"/>
  <c r="G5" i="8"/>
  <c r="F5" i="8"/>
  <c r="E5" i="8"/>
  <c r="D5" i="8"/>
  <c r="AA4" i="8"/>
  <c r="Z4" i="8"/>
  <c r="Y4" i="8"/>
  <c r="X4" i="8"/>
  <c r="W4" i="8"/>
  <c r="V4" i="8"/>
  <c r="U4" i="8"/>
  <c r="T4" i="8"/>
  <c r="D4" i="51" s="1"/>
  <c r="D4" i="52" s="1"/>
  <c r="L4" i="8"/>
  <c r="K4" i="8"/>
  <c r="J4" i="8"/>
  <c r="I4" i="8"/>
  <c r="H4" i="8"/>
  <c r="G4" i="8"/>
  <c r="F4" i="8"/>
  <c r="E4" i="8"/>
  <c r="D4" i="8"/>
  <c r="AA3" i="8"/>
  <c r="Z3" i="8"/>
  <c r="Y3" i="8"/>
  <c r="X3" i="8"/>
  <c r="W3" i="8"/>
  <c r="V3" i="8"/>
  <c r="U3" i="8"/>
  <c r="T3" i="8"/>
  <c r="D3" i="51" s="1"/>
  <c r="L3" i="8"/>
  <c r="K3" i="8"/>
  <c r="J3" i="8"/>
  <c r="I3" i="8"/>
  <c r="H3" i="8"/>
  <c r="G3" i="8"/>
  <c r="F3" i="8"/>
  <c r="E3" i="8"/>
  <c r="D3" i="8"/>
  <c r="AA2" i="8"/>
  <c r="Z2" i="8"/>
  <c r="Y2" i="8"/>
  <c r="X2" i="8"/>
  <c r="W2" i="8"/>
  <c r="V2" i="8"/>
  <c r="U2" i="8"/>
  <c r="T2" i="8"/>
  <c r="D2" i="51" s="1"/>
  <c r="L2" i="8"/>
  <c r="K2" i="8"/>
  <c r="J2" i="8"/>
  <c r="I2" i="8"/>
  <c r="H2" i="8"/>
  <c r="G2" i="8"/>
  <c r="F2" i="8"/>
  <c r="E2" i="8"/>
  <c r="D2" i="8"/>
  <c r="AJ365" i="7"/>
  <c r="AI365" i="7"/>
  <c r="AH365" i="7"/>
  <c r="AG365" i="7"/>
  <c r="AF365" i="7"/>
  <c r="AE365" i="7"/>
  <c r="AD365" i="7"/>
  <c r="AC365" i="7"/>
  <c r="L365" i="7"/>
  <c r="K365" i="7"/>
  <c r="J365" i="7"/>
  <c r="I365" i="7"/>
  <c r="H365" i="7"/>
  <c r="G365" i="7"/>
  <c r="F365" i="7"/>
  <c r="E365" i="7"/>
  <c r="M365" i="7" s="1"/>
  <c r="D365" i="7"/>
  <c r="AJ364" i="7"/>
  <c r="AI364" i="7"/>
  <c r="AH364" i="7"/>
  <c r="AG364" i="7"/>
  <c r="AF364" i="7"/>
  <c r="AE364" i="7"/>
  <c r="AD364" i="7"/>
  <c r="AC364" i="7"/>
  <c r="L364" i="7"/>
  <c r="K364" i="7"/>
  <c r="J364" i="7"/>
  <c r="I364" i="7"/>
  <c r="H364" i="7"/>
  <c r="G364" i="7"/>
  <c r="F364" i="7"/>
  <c r="E364" i="7"/>
  <c r="M364" i="7" s="1"/>
  <c r="U364" i="7" s="1"/>
  <c r="V364" i="7" s="1"/>
  <c r="W364" i="7" s="1"/>
  <c r="X364" i="7" s="1"/>
  <c r="Y364" i="7" s="1"/>
  <c r="Z364" i="7" s="1"/>
  <c r="AA364" i="7" s="1"/>
  <c r="AB364" i="7" s="1"/>
  <c r="D364" i="7"/>
  <c r="AJ363" i="7"/>
  <c r="AI363" i="7"/>
  <c r="AH363" i="7"/>
  <c r="AG363" i="7"/>
  <c r="AF363" i="7"/>
  <c r="AE363" i="7"/>
  <c r="AD363" i="7"/>
  <c r="AC363" i="7"/>
  <c r="L363" i="7"/>
  <c r="K363" i="7"/>
  <c r="J363" i="7"/>
  <c r="I363" i="7"/>
  <c r="H363" i="7"/>
  <c r="G363" i="7"/>
  <c r="F363" i="7"/>
  <c r="E363" i="7"/>
  <c r="D363" i="7"/>
  <c r="AJ362" i="7"/>
  <c r="AI362" i="7"/>
  <c r="AH362" i="7"/>
  <c r="AG362" i="7"/>
  <c r="AF362" i="7"/>
  <c r="AE362" i="7"/>
  <c r="AD362" i="7"/>
  <c r="AC362" i="7"/>
  <c r="L362" i="7"/>
  <c r="K362" i="7"/>
  <c r="J362" i="7"/>
  <c r="I362" i="7"/>
  <c r="H362" i="7"/>
  <c r="G362" i="7"/>
  <c r="F362" i="7"/>
  <c r="E362" i="7"/>
  <c r="D362" i="7"/>
  <c r="M362" i="7" s="1"/>
  <c r="AJ361" i="7"/>
  <c r="AI361" i="7"/>
  <c r="AH361" i="7"/>
  <c r="AG361" i="7"/>
  <c r="AF361" i="7"/>
  <c r="AE361" i="7"/>
  <c r="AD361" i="7"/>
  <c r="AC361" i="7"/>
  <c r="L361" i="7"/>
  <c r="K361" i="7"/>
  <c r="J361" i="7"/>
  <c r="I361" i="7"/>
  <c r="H361" i="7"/>
  <c r="G361" i="7"/>
  <c r="F361" i="7"/>
  <c r="E361" i="7"/>
  <c r="D361" i="7"/>
  <c r="AJ360" i="7"/>
  <c r="AI360" i="7"/>
  <c r="AH360" i="7"/>
  <c r="AG360" i="7"/>
  <c r="AF360" i="7"/>
  <c r="AE360" i="7"/>
  <c r="AD360" i="7"/>
  <c r="AC360" i="7"/>
  <c r="L360" i="7"/>
  <c r="K360" i="7"/>
  <c r="J360" i="7"/>
  <c r="I360" i="7"/>
  <c r="H360" i="7"/>
  <c r="G360" i="7"/>
  <c r="F360" i="7"/>
  <c r="E360" i="7"/>
  <c r="D360" i="7"/>
  <c r="AJ359" i="7"/>
  <c r="AI359" i="7"/>
  <c r="AH359" i="7"/>
  <c r="AG359" i="7"/>
  <c r="AF359" i="7"/>
  <c r="AE359" i="7"/>
  <c r="AD359" i="7"/>
  <c r="AC359" i="7"/>
  <c r="L359" i="7"/>
  <c r="K359" i="7"/>
  <c r="J359" i="7"/>
  <c r="I359" i="7"/>
  <c r="H359" i="7"/>
  <c r="G359" i="7"/>
  <c r="F359" i="7"/>
  <c r="E359" i="7"/>
  <c r="D359" i="7"/>
  <c r="M359" i="7" s="1"/>
  <c r="AJ358" i="7"/>
  <c r="AI358" i="7"/>
  <c r="AH358" i="7"/>
  <c r="AG358" i="7"/>
  <c r="AF358" i="7"/>
  <c r="AE358" i="7"/>
  <c r="AD358" i="7"/>
  <c r="AC358" i="7"/>
  <c r="L358" i="7"/>
  <c r="K358" i="7"/>
  <c r="J358" i="7"/>
  <c r="I358" i="7"/>
  <c r="H358" i="7"/>
  <c r="G358" i="7"/>
  <c r="F358" i="7"/>
  <c r="E358" i="7"/>
  <c r="D358" i="7"/>
  <c r="M358" i="7" s="1"/>
  <c r="AJ357" i="7"/>
  <c r="AI357" i="7"/>
  <c r="AH357" i="7"/>
  <c r="AG357" i="7"/>
  <c r="AF357" i="7"/>
  <c r="AE357" i="7"/>
  <c r="AD357" i="7"/>
  <c r="AC357" i="7"/>
  <c r="L357" i="7"/>
  <c r="K357" i="7"/>
  <c r="J357" i="7"/>
  <c r="I357" i="7"/>
  <c r="H357" i="7"/>
  <c r="G357" i="7"/>
  <c r="F357" i="7"/>
  <c r="E357" i="7"/>
  <c r="M357" i="7" s="1"/>
  <c r="D357" i="7"/>
  <c r="AJ356" i="7"/>
  <c r="AI356" i="7"/>
  <c r="AH356" i="7"/>
  <c r="AG356" i="7"/>
  <c r="AF356" i="7"/>
  <c r="AE356" i="7"/>
  <c r="AD356" i="7"/>
  <c r="AC356" i="7"/>
  <c r="L356" i="7"/>
  <c r="K356" i="7"/>
  <c r="J356" i="7"/>
  <c r="I356" i="7"/>
  <c r="H356" i="7"/>
  <c r="G356" i="7"/>
  <c r="F356" i="7"/>
  <c r="E356" i="7"/>
  <c r="M356" i="7" s="1"/>
  <c r="U356" i="7" s="1"/>
  <c r="V356" i="7" s="1"/>
  <c r="W356" i="7" s="1"/>
  <c r="X356" i="7" s="1"/>
  <c r="Y356" i="7" s="1"/>
  <c r="Z356" i="7" s="1"/>
  <c r="AA356" i="7" s="1"/>
  <c r="AB356" i="7" s="1"/>
  <c r="D356" i="7"/>
  <c r="AJ355" i="7"/>
  <c r="AI355" i="7"/>
  <c r="AH355" i="7"/>
  <c r="AG355" i="7"/>
  <c r="AF355" i="7"/>
  <c r="AE355" i="7"/>
  <c r="AD355" i="7"/>
  <c r="AC355" i="7"/>
  <c r="L355" i="7"/>
  <c r="K355" i="7"/>
  <c r="J355" i="7"/>
  <c r="I355" i="7"/>
  <c r="H355" i="7"/>
  <c r="G355" i="7"/>
  <c r="F355" i="7"/>
  <c r="E355" i="7"/>
  <c r="D355" i="7"/>
  <c r="AJ354" i="7"/>
  <c r="AI354" i="7"/>
  <c r="AH354" i="7"/>
  <c r="AG354" i="7"/>
  <c r="AF354" i="7"/>
  <c r="AE354" i="7"/>
  <c r="AD354" i="7"/>
  <c r="AC354" i="7"/>
  <c r="L354" i="7"/>
  <c r="K354" i="7"/>
  <c r="J354" i="7"/>
  <c r="I354" i="7"/>
  <c r="H354" i="7"/>
  <c r="G354" i="7"/>
  <c r="F354" i="7"/>
  <c r="E354" i="7"/>
  <c r="D354" i="7"/>
  <c r="M354" i="7" s="1"/>
  <c r="AJ353" i="7"/>
  <c r="AI353" i="7"/>
  <c r="AH353" i="7"/>
  <c r="AG353" i="7"/>
  <c r="AF353" i="7"/>
  <c r="AE353" i="7"/>
  <c r="AD353" i="7"/>
  <c r="AC353" i="7"/>
  <c r="L353" i="7"/>
  <c r="K353" i="7"/>
  <c r="J353" i="7"/>
  <c r="I353" i="7"/>
  <c r="H353" i="7"/>
  <c r="G353" i="7"/>
  <c r="F353" i="7"/>
  <c r="E353" i="7"/>
  <c r="D353" i="7"/>
  <c r="AJ352" i="7"/>
  <c r="AI352" i="7"/>
  <c r="AH352" i="7"/>
  <c r="AG352" i="7"/>
  <c r="AF352" i="7"/>
  <c r="AE352" i="7"/>
  <c r="AD352" i="7"/>
  <c r="AC352" i="7"/>
  <c r="L352" i="7"/>
  <c r="K352" i="7"/>
  <c r="J352" i="7"/>
  <c r="I352" i="7"/>
  <c r="H352" i="7"/>
  <c r="G352" i="7"/>
  <c r="F352" i="7"/>
  <c r="E352" i="7"/>
  <c r="D352" i="7"/>
  <c r="AJ351" i="7"/>
  <c r="AI351" i="7"/>
  <c r="AH351" i="7"/>
  <c r="AG351" i="7"/>
  <c r="AF351" i="7"/>
  <c r="AE351" i="7"/>
  <c r="AD351" i="7"/>
  <c r="AC351" i="7"/>
  <c r="L351" i="7"/>
  <c r="K351" i="7"/>
  <c r="J351" i="7"/>
  <c r="I351" i="7"/>
  <c r="H351" i="7"/>
  <c r="G351" i="7"/>
  <c r="F351" i="7"/>
  <c r="E351" i="7"/>
  <c r="D351" i="7"/>
  <c r="M351" i="7" s="1"/>
  <c r="AJ350" i="7"/>
  <c r="AI350" i="7"/>
  <c r="AH350" i="7"/>
  <c r="AG350" i="7"/>
  <c r="AF350" i="7"/>
  <c r="AE350" i="7"/>
  <c r="AD350" i="7"/>
  <c r="AC350" i="7"/>
  <c r="L350" i="7"/>
  <c r="K350" i="7"/>
  <c r="J350" i="7"/>
  <c r="I350" i="7"/>
  <c r="H350" i="7"/>
  <c r="G350" i="7"/>
  <c r="F350" i="7"/>
  <c r="E350" i="7"/>
  <c r="D350" i="7"/>
  <c r="M350" i="7" s="1"/>
  <c r="AJ349" i="7"/>
  <c r="AI349" i="7"/>
  <c r="AH349" i="7"/>
  <c r="AG349" i="7"/>
  <c r="AF349" i="7"/>
  <c r="AE349" i="7"/>
  <c r="AD349" i="7"/>
  <c r="AC349" i="7"/>
  <c r="L349" i="7"/>
  <c r="K349" i="7"/>
  <c r="J349" i="7"/>
  <c r="I349" i="7"/>
  <c r="H349" i="7"/>
  <c r="G349" i="7"/>
  <c r="F349" i="7"/>
  <c r="E349" i="7"/>
  <c r="M349" i="7" s="1"/>
  <c r="D349" i="7"/>
  <c r="AJ348" i="7"/>
  <c r="AI348" i="7"/>
  <c r="AH348" i="7"/>
  <c r="AG348" i="7"/>
  <c r="AF348" i="7"/>
  <c r="AE348" i="7"/>
  <c r="AD348" i="7"/>
  <c r="AC348" i="7"/>
  <c r="L348" i="7"/>
  <c r="K348" i="7"/>
  <c r="J348" i="7"/>
  <c r="I348" i="7"/>
  <c r="H348" i="7"/>
  <c r="G348" i="7"/>
  <c r="F348" i="7"/>
  <c r="E348" i="7"/>
  <c r="M348" i="7" s="1"/>
  <c r="U348" i="7" s="1"/>
  <c r="V348" i="7" s="1"/>
  <c r="W348" i="7" s="1"/>
  <c r="X348" i="7" s="1"/>
  <c r="Y348" i="7" s="1"/>
  <c r="Z348" i="7" s="1"/>
  <c r="AA348" i="7" s="1"/>
  <c r="AB348" i="7" s="1"/>
  <c r="D348" i="7"/>
  <c r="AJ347" i="7"/>
  <c r="AI347" i="7"/>
  <c r="AH347" i="7"/>
  <c r="AG347" i="7"/>
  <c r="AF347" i="7"/>
  <c r="AE347" i="7"/>
  <c r="AD347" i="7"/>
  <c r="AC347" i="7"/>
  <c r="L347" i="7"/>
  <c r="K347" i="7"/>
  <c r="J347" i="7"/>
  <c r="I347" i="7"/>
  <c r="H347" i="7"/>
  <c r="G347" i="7"/>
  <c r="F347" i="7"/>
  <c r="E347" i="7"/>
  <c r="D347" i="7"/>
  <c r="M347" i="7" s="1"/>
  <c r="AJ346" i="7"/>
  <c r="AI346" i="7"/>
  <c r="AH346" i="7"/>
  <c r="AG346" i="7"/>
  <c r="AF346" i="7"/>
  <c r="AE346" i="7"/>
  <c r="AD346" i="7"/>
  <c r="AC346" i="7"/>
  <c r="L346" i="7"/>
  <c r="K346" i="7"/>
  <c r="J346" i="7"/>
  <c r="I346" i="7"/>
  <c r="H346" i="7"/>
  <c r="G346" i="7"/>
  <c r="F346" i="7"/>
  <c r="E346" i="7"/>
  <c r="D346" i="7"/>
  <c r="AJ345" i="7"/>
  <c r="AI345" i="7"/>
  <c r="AH345" i="7"/>
  <c r="AG345" i="7"/>
  <c r="AF345" i="7"/>
  <c r="AE345" i="7"/>
  <c r="AD345" i="7"/>
  <c r="AC345" i="7"/>
  <c r="L345" i="7"/>
  <c r="K345" i="7"/>
  <c r="J345" i="7"/>
  <c r="I345" i="7"/>
  <c r="H345" i="7"/>
  <c r="G345" i="7"/>
  <c r="F345" i="7"/>
  <c r="E345" i="7"/>
  <c r="M345" i="7" s="1"/>
  <c r="D345" i="7"/>
  <c r="AJ344" i="7"/>
  <c r="AI344" i="7"/>
  <c r="AH344" i="7"/>
  <c r="AG344" i="7"/>
  <c r="AF344" i="7"/>
  <c r="AE344" i="7"/>
  <c r="AD344" i="7"/>
  <c r="AC344" i="7"/>
  <c r="L344" i="7"/>
  <c r="K344" i="7"/>
  <c r="J344" i="7"/>
  <c r="I344" i="7"/>
  <c r="H344" i="7"/>
  <c r="G344" i="7"/>
  <c r="F344" i="7"/>
  <c r="E344" i="7"/>
  <c r="D344" i="7"/>
  <c r="AJ343" i="7"/>
  <c r="AI343" i="7"/>
  <c r="AH343" i="7"/>
  <c r="AG343" i="7"/>
  <c r="AF343" i="7"/>
  <c r="AE343" i="7"/>
  <c r="AD343" i="7"/>
  <c r="AC343" i="7"/>
  <c r="L343" i="7"/>
  <c r="K343" i="7"/>
  <c r="J343" i="7"/>
  <c r="I343" i="7"/>
  <c r="H343" i="7"/>
  <c r="G343" i="7"/>
  <c r="F343" i="7"/>
  <c r="E343" i="7"/>
  <c r="D343" i="7"/>
  <c r="AJ342" i="7"/>
  <c r="AI342" i="7"/>
  <c r="AH342" i="7"/>
  <c r="AG342" i="7"/>
  <c r="AF342" i="7"/>
  <c r="AE342" i="7"/>
  <c r="AD342" i="7"/>
  <c r="AC342" i="7"/>
  <c r="L342" i="7"/>
  <c r="K342" i="7"/>
  <c r="J342" i="7"/>
  <c r="I342" i="7"/>
  <c r="H342" i="7"/>
  <c r="G342" i="7"/>
  <c r="F342" i="7"/>
  <c r="E342" i="7"/>
  <c r="M342" i="7" s="1"/>
  <c r="D342" i="7"/>
  <c r="AJ341" i="7"/>
  <c r="AI341" i="7"/>
  <c r="AH341" i="7"/>
  <c r="AG341" i="7"/>
  <c r="AF341" i="7"/>
  <c r="AE341" i="7"/>
  <c r="AD341" i="7"/>
  <c r="AC341" i="7"/>
  <c r="L341" i="7"/>
  <c r="K341" i="7"/>
  <c r="J341" i="7"/>
  <c r="I341" i="7"/>
  <c r="H341" i="7"/>
  <c r="G341" i="7"/>
  <c r="F341" i="7"/>
  <c r="E341" i="7"/>
  <c r="M341" i="7" s="1"/>
  <c r="D341" i="7"/>
  <c r="AJ340" i="7"/>
  <c r="AI340" i="7"/>
  <c r="AH340" i="7"/>
  <c r="AG340" i="7"/>
  <c r="AF340" i="7"/>
  <c r="AE340" i="7"/>
  <c r="AD340" i="7"/>
  <c r="AC340" i="7"/>
  <c r="L340" i="7"/>
  <c r="K340" i="7"/>
  <c r="J340" i="7"/>
  <c r="I340" i="7"/>
  <c r="H340" i="7"/>
  <c r="G340" i="7"/>
  <c r="F340" i="7"/>
  <c r="E340" i="7"/>
  <c r="D340" i="7"/>
  <c r="AJ339" i="7"/>
  <c r="AI339" i="7"/>
  <c r="AH339" i="7"/>
  <c r="AG339" i="7"/>
  <c r="AF339" i="7"/>
  <c r="AE339" i="7"/>
  <c r="AD339" i="7"/>
  <c r="AC339" i="7"/>
  <c r="L339" i="7"/>
  <c r="K339" i="7"/>
  <c r="J339" i="7"/>
  <c r="I339" i="7"/>
  <c r="H339" i="7"/>
  <c r="G339" i="7"/>
  <c r="F339" i="7"/>
  <c r="E339" i="7"/>
  <c r="D339" i="7"/>
  <c r="M339" i="7" s="1"/>
  <c r="AJ338" i="7"/>
  <c r="AI338" i="7"/>
  <c r="AH338" i="7"/>
  <c r="AG338" i="7"/>
  <c r="AF338" i="7"/>
  <c r="AE338" i="7"/>
  <c r="AD338" i="7"/>
  <c r="AC338" i="7"/>
  <c r="L338" i="7"/>
  <c r="K338" i="7"/>
  <c r="J338" i="7"/>
  <c r="I338" i="7"/>
  <c r="H338" i="7"/>
  <c r="G338" i="7"/>
  <c r="F338" i="7"/>
  <c r="E338" i="7"/>
  <c r="D338" i="7"/>
  <c r="M338" i="7" s="1"/>
  <c r="AJ337" i="7"/>
  <c r="AI337" i="7"/>
  <c r="AH337" i="7"/>
  <c r="AG337" i="7"/>
  <c r="AF337" i="7"/>
  <c r="AE337" i="7"/>
  <c r="AD337" i="7"/>
  <c r="AC337" i="7"/>
  <c r="L337" i="7"/>
  <c r="K337" i="7"/>
  <c r="J337" i="7"/>
  <c r="I337" i="7"/>
  <c r="H337" i="7"/>
  <c r="G337" i="7"/>
  <c r="F337" i="7"/>
  <c r="E337" i="7"/>
  <c r="M337" i="7" s="1"/>
  <c r="D337" i="7"/>
  <c r="AJ336" i="7"/>
  <c r="AI336" i="7"/>
  <c r="AH336" i="7"/>
  <c r="AG336" i="7"/>
  <c r="AF336" i="7"/>
  <c r="AE336" i="7"/>
  <c r="AD336" i="7"/>
  <c r="AC336" i="7"/>
  <c r="L336" i="7"/>
  <c r="K336" i="7"/>
  <c r="J336" i="7"/>
  <c r="I336" i="7"/>
  <c r="H336" i="7"/>
  <c r="G336" i="7"/>
  <c r="F336" i="7"/>
  <c r="E336" i="7"/>
  <c r="D336" i="7"/>
  <c r="AJ335" i="7"/>
  <c r="AI335" i="7"/>
  <c r="AH335" i="7"/>
  <c r="AG335" i="7"/>
  <c r="AF335" i="7"/>
  <c r="AE335" i="7"/>
  <c r="AD335" i="7"/>
  <c r="AC335" i="7"/>
  <c r="L335" i="7"/>
  <c r="K335" i="7"/>
  <c r="J335" i="7"/>
  <c r="I335" i="7"/>
  <c r="H335" i="7"/>
  <c r="G335" i="7"/>
  <c r="F335" i="7"/>
  <c r="E335" i="7"/>
  <c r="D335" i="7"/>
  <c r="AJ334" i="7"/>
  <c r="AI334" i="7"/>
  <c r="AH334" i="7"/>
  <c r="AG334" i="7"/>
  <c r="AF334" i="7"/>
  <c r="AE334" i="7"/>
  <c r="AD334" i="7"/>
  <c r="AC334" i="7"/>
  <c r="L334" i="7"/>
  <c r="K334" i="7"/>
  <c r="J334" i="7"/>
  <c r="I334" i="7"/>
  <c r="H334" i="7"/>
  <c r="G334" i="7"/>
  <c r="F334" i="7"/>
  <c r="E334" i="7"/>
  <c r="D334" i="7"/>
  <c r="AJ333" i="7"/>
  <c r="AI333" i="7"/>
  <c r="AH333" i="7"/>
  <c r="AG333" i="7"/>
  <c r="AF333" i="7"/>
  <c r="AE333" i="7"/>
  <c r="AD333" i="7"/>
  <c r="AC333" i="7"/>
  <c r="L333" i="7"/>
  <c r="K333" i="7"/>
  <c r="J333" i="7"/>
  <c r="I333" i="7"/>
  <c r="H333" i="7"/>
  <c r="G333" i="7"/>
  <c r="F333" i="7"/>
  <c r="E333" i="7"/>
  <c r="M333" i="7" s="1"/>
  <c r="D333" i="7"/>
  <c r="AJ332" i="7"/>
  <c r="AI332" i="7"/>
  <c r="AH332" i="7"/>
  <c r="AG332" i="7"/>
  <c r="AF332" i="7"/>
  <c r="AE332" i="7"/>
  <c r="AD332" i="7"/>
  <c r="AC332" i="7"/>
  <c r="L332" i="7"/>
  <c r="K332" i="7"/>
  <c r="J332" i="7"/>
  <c r="I332" i="7"/>
  <c r="H332" i="7"/>
  <c r="G332" i="7"/>
  <c r="F332" i="7"/>
  <c r="E332" i="7"/>
  <c r="D332" i="7"/>
  <c r="AJ331" i="7"/>
  <c r="AI331" i="7"/>
  <c r="AH331" i="7"/>
  <c r="AG331" i="7"/>
  <c r="AF331" i="7"/>
  <c r="AE331" i="7"/>
  <c r="AD331" i="7"/>
  <c r="AC331" i="7"/>
  <c r="L331" i="7"/>
  <c r="K331" i="7"/>
  <c r="J331" i="7"/>
  <c r="I331" i="7"/>
  <c r="H331" i="7"/>
  <c r="G331" i="7"/>
  <c r="F331" i="7"/>
  <c r="E331" i="7"/>
  <c r="D331" i="7"/>
  <c r="M331" i="7" s="1"/>
  <c r="AJ330" i="7"/>
  <c r="AI330" i="7"/>
  <c r="AH330" i="7"/>
  <c r="AG330" i="7"/>
  <c r="AF330" i="7"/>
  <c r="AE330" i="7"/>
  <c r="AD330" i="7"/>
  <c r="AC330" i="7"/>
  <c r="L330" i="7"/>
  <c r="K330" i="7"/>
  <c r="J330" i="7"/>
  <c r="I330" i="7"/>
  <c r="H330" i="7"/>
  <c r="G330" i="7"/>
  <c r="F330" i="7"/>
  <c r="E330" i="7"/>
  <c r="D330" i="7"/>
  <c r="AJ329" i="7"/>
  <c r="AI329" i="7"/>
  <c r="AH329" i="7"/>
  <c r="AG329" i="7"/>
  <c r="AF329" i="7"/>
  <c r="AE329" i="7"/>
  <c r="AD329" i="7"/>
  <c r="AC329" i="7"/>
  <c r="L329" i="7"/>
  <c r="K329" i="7"/>
  <c r="J329" i="7"/>
  <c r="I329" i="7"/>
  <c r="H329" i="7"/>
  <c r="G329" i="7"/>
  <c r="F329" i="7"/>
  <c r="E329" i="7"/>
  <c r="D329" i="7"/>
  <c r="M329" i="7" s="1"/>
  <c r="AJ328" i="7"/>
  <c r="AI328" i="7"/>
  <c r="AH328" i="7"/>
  <c r="AG328" i="7"/>
  <c r="AF328" i="7"/>
  <c r="AE328" i="7"/>
  <c r="AD328" i="7"/>
  <c r="AC328" i="7"/>
  <c r="L328" i="7"/>
  <c r="K328" i="7"/>
  <c r="J328" i="7"/>
  <c r="I328" i="7"/>
  <c r="H328" i="7"/>
  <c r="G328" i="7"/>
  <c r="F328" i="7"/>
  <c r="E328" i="7"/>
  <c r="M328" i="7" s="1"/>
  <c r="D328" i="7"/>
  <c r="AJ327" i="7"/>
  <c r="AI327" i="7"/>
  <c r="AH327" i="7"/>
  <c r="AG327" i="7"/>
  <c r="AF327" i="7"/>
  <c r="AE327" i="7"/>
  <c r="AD327" i="7"/>
  <c r="AC327" i="7"/>
  <c r="L327" i="7"/>
  <c r="K327" i="7"/>
  <c r="J327" i="7"/>
  <c r="I327" i="7"/>
  <c r="H327" i="7"/>
  <c r="G327" i="7"/>
  <c r="F327" i="7"/>
  <c r="E327" i="7"/>
  <c r="M327" i="7" s="1"/>
  <c r="D327" i="7"/>
  <c r="AJ326" i="7"/>
  <c r="AI326" i="7"/>
  <c r="AH326" i="7"/>
  <c r="AG326" i="7"/>
  <c r="AF326" i="7"/>
  <c r="AE326" i="7"/>
  <c r="AD326" i="7"/>
  <c r="AC326" i="7"/>
  <c r="L326" i="7"/>
  <c r="K326" i="7"/>
  <c r="J326" i="7"/>
  <c r="I326" i="7"/>
  <c r="H326" i="7"/>
  <c r="G326" i="7"/>
  <c r="F326" i="7"/>
  <c r="E326" i="7"/>
  <c r="D326" i="7"/>
  <c r="M326" i="7" s="1"/>
  <c r="AJ325" i="7"/>
  <c r="AI325" i="7"/>
  <c r="AH325" i="7"/>
  <c r="AG325" i="7"/>
  <c r="AF325" i="7"/>
  <c r="AE325" i="7"/>
  <c r="AD325" i="7"/>
  <c r="AC325" i="7"/>
  <c r="L325" i="7"/>
  <c r="K325" i="7"/>
  <c r="J325" i="7"/>
  <c r="I325" i="7"/>
  <c r="H325" i="7"/>
  <c r="G325" i="7"/>
  <c r="F325" i="7"/>
  <c r="E325" i="7"/>
  <c r="D325" i="7"/>
  <c r="AJ324" i="7"/>
  <c r="AI324" i="7"/>
  <c r="AH324" i="7"/>
  <c r="AG324" i="7"/>
  <c r="AF324" i="7"/>
  <c r="AE324" i="7"/>
  <c r="AD324" i="7"/>
  <c r="AC324" i="7"/>
  <c r="L324" i="7"/>
  <c r="K324" i="7"/>
  <c r="J324" i="7"/>
  <c r="I324" i="7"/>
  <c r="H324" i="7"/>
  <c r="G324" i="7"/>
  <c r="F324" i="7"/>
  <c r="E324" i="7"/>
  <c r="D324" i="7"/>
  <c r="M324" i="7" s="1"/>
  <c r="AJ323" i="7"/>
  <c r="AI323" i="7"/>
  <c r="AH323" i="7"/>
  <c r="AG323" i="7"/>
  <c r="AF323" i="7"/>
  <c r="AE323" i="7"/>
  <c r="AD323" i="7"/>
  <c r="AC323" i="7"/>
  <c r="L323" i="7"/>
  <c r="K323" i="7"/>
  <c r="J323" i="7"/>
  <c r="I323" i="7"/>
  <c r="H323" i="7"/>
  <c r="G323" i="7"/>
  <c r="F323" i="7"/>
  <c r="E323" i="7"/>
  <c r="M323" i="7" s="1"/>
  <c r="D323" i="7"/>
  <c r="AJ322" i="7"/>
  <c r="AI322" i="7"/>
  <c r="AH322" i="7"/>
  <c r="AG322" i="7"/>
  <c r="AF322" i="7"/>
  <c r="AE322" i="7"/>
  <c r="AD322" i="7"/>
  <c r="AC322" i="7"/>
  <c r="L322" i="7"/>
  <c r="K322" i="7"/>
  <c r="J322" i="7"/>
  <c r="I322" i="7"/>
  <c r="H322" i="7"/>
  <c r="G322" i="7"/>
  <c r="F322" i="7"/>
  <c r="E322" i="7"/>
  <c r="M322" i="7" s="1"/>
  <c r="U322" i="7" s="1"/>
  <c r="V322" i="7" s="1"/>
  <c r="W322" i="7" s="1"/>
  <c r="X322" i="7" s="1"/>
  <c r="Y322" i="7" s="1"/>
  <c r="Z322" i="7" s="1"/>
  <c r="AA322" i="7" s="1"/>
  <c r="AB322" i="7" s="1"/>
  <c r="D322" i="7"/>
  <c r="AJ321" i="7"/>
  <c r="AI321" i="7"/>
  <c r="AH321" i="7"/>
  <c r="AG321" i="7"/>
  <c r="AF321" i="7"/>
  <c r="AE321" i="7"/>
  <c r="AD321" i="7"/>
  <c r="AC321" i="7"/>
  <c r="L321" i="7"/>
  <c r="K321" i="7"/>
  <c r="J321" i="7"/>
  <c r="I321" i="7"/>
  <c r="H321" i="7"/>
  <c r="G321" i="7"/>
  <c r="F321" i="7"/>
  <c r="E321" i="7"/>
  <c r="D321" i="7"/>
  <c r="AJ320" i="7"/>
  <c r="AI320" i="7"/>
  <c r="AH320" i="7"/>
  <c r="AG320" i="7"/>
  <c r="AF320" i="7"/>
  <c r="AE320" i="7"/>
  <c r="AD320" i="7"/>
  <c r="AC320" i="7"/>
  <c r="L320" i="7"/>
  <c r="K320" i="7"/>
  <c r="J320" i="7"/>
  <c r="I320" i="7"/>
  <c r="H320" i="7"/>
  <c r="G320" i="7"/>
  <c r="F320" i="7"/>
  <c r="E320" i="7"/>
  <c r="M320" i="7" s="1"/>
  <c r="D320" i="7"/>
  <c r="AJ319" i="7"/>
  <c r="AI319" i="7"/>
  <c r="AH319" i="7"/>
  <c r="AG319" i="7"/>
  <c r="AF319" i="7"/>
  <c r="AE319" i="7"/>
  <c r="AD319" i="7"/>
  <c r="AC319" i="7"/>
  <c r="L319" i="7"/>
  <c r="K319" i="7"/>
  <c r="J319" i="7"/>
  <c r="I319" i="7"/>
  <c r="H319" i="7"/>
  <c r="G319" i="7"/>
  <c r="F319" i="7"/>
  <c r="E319" i="7"/>
  <c r="M319" i="7" s="1"/>
  <c r="D319" i="7"/>
  <c r="AJ318" i="7"/>
  <c r="AI318" i="7"/>
  <c r="AH318" i="7"/>
  <c r="AG318" i="7"/>
  <c r="AF318" i="7"/>
  <c r="AE318" i="7"/>
  <c r="AD318" i="7"/>
  <c r="AC318" i="7"/>
  <c r="L318" i="7"/>
  <c r="K318" i="7"/>
  <c r="J318" i="7"/>
  <c r="I318" i="7"/>
  <c r="H318" i="7"/>
  <c r="G318" i="7"/>
  <c r="F318" i="7"/>
  <c r="E318" i="7"/>
  <c r="D318" i="7"/>
  <c r="M318" i="7" s="1"/>
  <c r="AJ317" i="7"/>
  <c r="AI317" i="7"/>
  <c r="AH317" i="7"/>
  <c r="AG317" i="7"/>
  <c r="AF317" i="7"/>
  <c r="AE317" i="7"/>
  <c r="AD317" i="7"/>
  <c r="AC317" i="7"/>
  <c r="L317" i="7"/>
  <c r="K317" i="7"/>
  <c r="J317" i="7"/>
  <c r="I317" i="7"/>
  <c r="H317" i="7"/>
  <c r="G317" i="7"/>
  <c r="F317" i="7"/>
  <c r="E317" i="7"/>
  <c r="D317" i="7"/>
  <c r="M317" i="7" s="1"/>
  <c r="AJ316" i="7"/>
  <c r="AI316" i="7"/>
  <c r="AH316" i="7"/>
  <c r="AG316" i="7"/>
  <c r="AF316" i="7"/>
  <c r="AE316" i="7"/>
  <c r="AD316" i="7"/>
  <c r="AC316" i="7"/>
  <c r="L316" i="7"/>
  <c r="K316" i="7"/>
  <c r="J316" i="7"/>
  <c r="I316" i="7"/>
  <c r="H316" i="7"/>
  <c r="G316" i="7"/>
  <c r="F316" i="7"/>
  <c r="E316" i="7"/>
  <c r="D316" i="7"/>
  <c r="M316" i="7" s="1"/>
  <c r="AJ315" i="7"/>
  <c r="AI315" i="7"/>
  <c r="AH315" i="7"/>
  <c r="AG315" i="7"/>
  <c r="AF315" i="7"/>
  <c r="AE315" i="7"/>
  <c r="AD315" i="7"/>
  <c r="AC315" i="7"/>
  <c r="L315" i="7"/>
  <c r="K315" i="7"/>
  <c r="J315" i="7"/>
  <c r="I315" i="7"/>
  <c r="H315" i="7"/>
  <c r="G315" i="7"/>
  <c r="F315" i="7"/>
  <c r="E315" i="7"/>
  <c r="M315" i="7" s="1"/>
  <c r="D315" i="7"/>
  <c r="AJ314" i="7"/>
  <c r="AI314" i="7"/>
  <c r="AH314" i="7"/>
  <c r="AG314" i="7"/>
  <c r="AF314" i="7"/>
  <c r="AE314" i="7"/>
  <c r="AD314" i="7"/>
  <c r="AC314" i="7"/>
  <c r="L314" i="7"/>
  <c r="K314" i="7"/>
  <c r="J314" i="7"/>
  <c r="I314" i="7"/>
  <c r="H314" i="7"/>
  <c r="G314" i="7"/>
  <c r="F314" i="7"/>
  <c r="E314" i="7"/>
  <c r="M314" i="7" s="1"/>
  <c r="U314" i="7" s="1"/>
  <c r="V314" i="7" s="1"/>
  <c r="W314" i="7" s="1"/>
  <c r="X314" i="7" s="1"/>
  <c r="Y314" i="7" s="1"/>
  <c r="Z314" i="7" s="1"/>
  <c r="AA314" i="7" s="1"/>
  <c r="AB314" i="7" s="1"/>
  <c r="D314" i="7"/>
  <c r="AJ313" i="7"/>
  <c r="AI313" i="7"/>
  <c r="AH313" i="7"/>
  <c r="AG313" i="7"/>
  <c r="AF313" i="7"/>
  <c r="AE313" i="7"/>
  <c r="AD313" i="7"/>
  <c r="AC313" i="7"/>
  <c r="L313" i="7"/>
  <c r="K313" i="7"/>
  <c r="J313" i="7"/>
  <c r="I313" i="7"/>
  <c r="H313" i="7"/>
  <c r="G313" i="7"/>
  <c r="F313" i="7"/>
  <c r="E313" i="7"/>
  <c r="D313" i="7"/>
  <c r="AJ312" i="7"/>
  <c r="AI312" i="7"/>
  <c r="AH312" i="7"/>
  <c r="AG312" i="7"/>
  <c r="AF312" i="7"/>
  <c r="AE312" i="7"/>
  <c r="AD312" i="7"/>
  <c r="AC312" i="7"/>
  <c r="L312" i="7"/>
  <c r="K312" i="7"/>
  <c r="J312" i="7"/>
  <c r="I312" i="7"/>
  <c r="H312" i="7"/>
  <c r="G312" i="7"/>
  <c r="F312" i="7"/>
  <c r="E312" i="7"/>
  <c r="M312" i="7" s="1"/>
  <c r="D312" i="7"/>
  <c r="AJ311" i="7"/>
  <c r="AI311" i="7"/>
  <c r="AH311" i="7"/>
  <c r="AG311" i="7"/>
  <c r="AF311" i="7"/>
  <c r="AE311" i="7"/>
  <c r="AD311" i="7"/>
  <c r="AC311" i="7"/>
  <c r="L311" i="7"/>
  <c r="K311" i="7"/>
  <c r="J311" i="7"/>
  <c r="I311" i="7"/>
  <c r="H311" i="7"/>
  <c r="G311" i="7"/>
  <c r="F311" i="7"/>
  <c r="E311" i="7"/>
  <c r="M311" i="7" s="1"/>
  <c r="D311" i="7"/>
  <c r="AJ310" i="7"/>
  <c r="AI310" i="7"/>
  <c r="AH310" i="7"/>
  <c r="AG310" i="7"/>
  <c r="AF310" i="7"/>
  <c r="AE310" i="7"/>
  <c r="AD310" i="7"/>
  <c r="AC310" i="7"/>
  <c r="L310" i="7"/>
  <c r="K310" i="7"/>
  <c r="J310" i="7"/>
  <c r="I310" i="7"/>
  <c r="H310" i="7"/>
  <c r="G310" i="7"/>
  <c r="F310" i="7"/>
  <c r="E310" i="7"/>
  <c r="D310" i="7"/>
  <c r="M310" i="7" s="1"/>
  <c r="AJ309" i="7"/>
  <c r="AI309" i="7"/>
  <c r="AH309" i="7"/>
  <c r="AG309" i="7"/>
  <c r="AF309" i="7"/>
  <c r="AE309" i="7"/>
  <c r="AD309" i="7"/>
  <c r="AC309" i="7"/>
  <c r="L309" i="7"/>
  <c r="K309" i="7"/>
  <c r="J309" i="7"/>
  <c r="I309" i="7"/>
  <c r="H309" i="7"/>
  <c r="G309" i="7"/>
  <c r="F309" i="7"/>
  <c r="E309" i="7"/>
  <c r="D309" i="7"/>
  <c r="M309" i="7" s="1"/>
  <c r="AJ308" i="7"/>
  <c r="AI308" i="7"/>
  <c r="AH308" i="7"/>
  <c r="AG308" i="7"/>
  <c r="AF308" i="7"/>
  <c r="AE308" i="7"/>
  <c r="AD308" i="7"/>
  <c r="AC308" i="7"/>
  <c r="L308" i="7"/>
  <c r="K308" i="7"/>
  <c r="J308" i="7"/>
  <c r="I308" i="7"/>
  <c r="H308" i="7"/>
  <c r="G308" i="7"/>
  <c r="F308" i="7"/>
  <c r="E308" i="7"/>
  <c r="D308" i="7"/>
  <c r="M308" i="7" s="1"/>
  <c r="AJ307" i="7"/>
  <c r="AI307" i="7"/>
  <c r="AH307" i="7"/>
  <c r="AG307" i="7"/>
  <c r="AF307" i="7"/>
  <c r="AE307" i="7"/>
  <c r="AD307" i="7"/>
  <c r="AC307" i="7"/>
  <c r="L307" i="7"/>
  <c r="K307" i="7"/>
  <c r="J307" i="7"/>
  <c r="I307" i="7"/>
  <c r="H307" i="7"/>
  <c r="G307" i="7"/>
  <c r="F307" i="7"/>
  <c r="E307" i="7"/>
  <c r="M307" i="7" s="1"/>
  <c r="D307" i="7"/>
  <c r="AJ306" i="7"/>
  <c r="AI306" i="7"/>
  <c r="AH306" i="7"/>
  <c r="AG306" i="7"/>
  <c r="AF306" i="7"/>
  <c r="AE306" i="7"/>
  <c r="AD306" i="7"/>
  <c r="AC306" i="7"/>
  <c r="L306" i="7"/>
  <c r="K306" i="7"/>
  <c r="J306" i="7"/>
  <c r="I306" i="7"/>
  <c r="H306" i="7"/>
  <c r="G306" i="7"/>
  <c r="F306" i="7"/>
  <c r="E306" i="7"/>
  <c r="M306" i="7" s="1"/>
  <c r="U306" i="7" s="1"/>
  <c r="V306" i="7" s="1"/>
  <c r="W306" i="7" s="1"/>
  <c r="X306" i="7" s="1"/>
  <c r="Y306" i="7" s="1"/>
  <c r="Z306" i="7" s="1"/>
  <c r="AA306" i="7" s="1"/>
  <c r="AB306" i="7" s="1"/>
  <c r="D306" i="7"/>
  <c r="AJ305" i="7"/>
  <c r="AI305" i="7"/>
  <c r="AH305" i="7"/>
  <c r="AG305" i="7"/>
  <c r="AF305" i="7"/>
  <c r="AE305" i="7"/>
  <c r="AD305" i="7"/>
  <c r="AC305" i="7"/>
  <c r="L305" i="7"/>
  <c r="K305" i="7"/>
  <c r="J305" i="7"/>
  <c r="I305" i="7"/>
  <c r="H305" i="7"/>
  <c r="G305" i="7"/>
  <c r="F305" i="7"/>
  <c r="E305" i="7"/>
  <c r="D305" i="7"/>
  <c r="AJ304" i="7"/>
  <c r="AI304" i="7"/>
  <c r="AH304" i="7"/>
  <c r="AG304" i="7"/>
  <c r="AF304" i="7"/>
  <c r="AE304" i="7"/>
  <c r="AD304" i="7"/>
  <c r="AC304" i="7"/>
  <c r="L304" i="7"/>
  <c r="K304" i="7"/>
  <c r="J304" i="7"/>
  <c r="I304" i="7"/>
  <c r="H304" i="7"/>
  <c r="G304" i="7"/>
  <c r="F304" i="7"/>
  <c r="E304" i="7"/>
  <c r="M304" i="7" s="1"/>
  <c r="D304" i="7"/>
  <c r="AJ303" i="7"/>
  <c r="AI303" i="7"/>
  <c r="AH303" i="7"/>
  <c r="AG303" i="7"/>
  <c r="AF303" i="7"/>
  <c r="AE303" i="7"/>
  <c r="AD303" i="7"/>
  <c r="AC303" i="7"/>
  <c r="L303" i="7"/>
  <c r="K303" i="7"/>
  <c r="J303" i="7"/>
  <c r="I303" i="7"/>
  <c r="H303" i="7"/>
  <c r="G303" i="7"/>
  <c r="F303" i="7"/>
  <c r="E303" i="7"/>
  <c r="M303" i="7" s="1"/>
  <c r="D303" i="7"/>
  <c r="AJ302" i="7"/>
  <c r="AI302" i="7"/>
  <c r="AH302" i="7"/>
  <c r="AG302" i="7"/>
  <c r="AF302" i="7"/>
  <c r="AE302" i="7"/>
  <c r="AD302" i="7"/>
  <c r="AC302" i="7"/>
  <c r="L302" i="7"/>
  <c r="K302" i="7"/>
  <c r="J302" i="7"/>
  <c r="I302" i="7"/>
  <c r="H302" i="7"/>
  <c r="G302" i="7"/>
  <c r="F302" i="7"/>
  <c r="E302" i="7"/>
  <c r="D302" i="7"/>
  <c r="M302" i="7" s="1"/>
  <c r="AJ301" i="7"/>
  <c r="AI301" i="7"/>
  <c r="AH301" i="7"/>
  <c r="AG301" i="7"/>
  <c r="AF301" i="7"/>
  <c r="AE301" i="7"/>
  <c r="AD301" i="7"/>
  <c r="AC301" i="7"/>
  <c r="L301" i="7"/>
  <c r="K301" i="7"/>
  <c r="J301" i="7"/>
  <c r="I301" i="7"/>
  <c r="H301" i="7"/>
  <c r="G301" i="7"/>
  <c r="F301" i="7"/>
  <c r="E301" i="7"/>
  <c r="D301" i="7"/>
  <c r="M301" i="7" s="1"/>
  <c r="AJ300" i="7"/>
  <c r="AI300" i="7"/>
  <c r="AH300" i="7"/>
  <c r="AG300" i="7"/>
  <c r="AF300" i="7"/>
  <c r="AE300" i="7"/>
  <c r="AD300" i="7"/>
  <c r="AC300" i="7"/>
  <c r="L300" i="7"/>
  <c r="K300" i="7"/>
  <c r="J300" i="7"/>
  <c r="I300" i="7"/>
  <c r="H300" i="7"/>
  <c r="G300" i="7"/>
  <c r="F300" i="7"/>
  <c r="E300" i="7"/>
  <c r="D300" i="7"/>
  <c r="M300" i="7" s="1"/>
  <c r="AJ299" i="7"/>
  <c r="AI299" i="7"/>
  <c r="AH299" i="7"/>
  <c r="AG299" i="7"/>
  <c r="AF299" i="7"/>
  <c r="AE299" i="7"/>
  <c r="AD299" i="7"/>
  <c r="AC299" i="7"/>
  <c r="L299" i="7"/>
  <c r="K299" i="7"/>
  <c r="J299" i="7"/>
  <c r="I299" i="7"/>
  <c r="H299" i="7"/>
  <c r="G299" i="7"/>
  <c r="F299" i="7"/>
  <c r="E299" i="7"/>
  <c r="M299" i="7" s="1"/>
  <c r="D299" i="7"/>
  <c r="AJ298" i="7"/>
  <c r="AI298" i="7"/>
  <c r="AH298" i="7"/>
  <c r="AG298" i="7"/>
  <c r="AF298" i="7"/>
  <c r="AE298" i="7"/>
  <c r="AD298" i="7"/>
  <c r="AC298" i="7"/>
  <c r="L298" i="7"/>
  <c r="K298" i="7"/>
  <c r="J298" i="7"/>
  <c r="I298" i="7"/>
  <c r="H298" i="7"/>
  <c r="G298" i="7"/>
  <c r="F298" i="7"/>
  <c r="E298" i="7"/>
  <c r="M298" i="7" s="1"/>
  <c r="U298" i="7" s="1"/>
  <c r="V298" i="7" s="1"/>
  <c r="W298" i="7" s="1"/>
  <c r="X298" i="7" s="1"/>
  <c r="Y298" i="7" s="1"/>
  <c r="Z298" i="7" s="1"/>
  <c r="AA298" i="7" s="1"/>
  <c r="AB298" i="7" s="1"/>
  <c r="D298" i="7"/>
  <c r="AJ297" i="7"/>
  <c r="AI297" i="7"/>
  <c r="AH297" i="7"/>
  <c r="AG297" i="7"/>
  <c r="AF297" i="7"/>
  <c r="AE297" i="7"/>
  <c r="AD297" i="7"/>
  <c r="AC297" i="7"/>
  <c r="L297" i="7"/>
  <c r="K297" i="7"/>
  <c r="J297" i="7"/>
  <c r="I297" i="7"/>
  <c r="H297" i="7"/>
  <c r="G297" i="7"/>
  <c r="F297" i="7"/>
  <c r="E297" i="7"/>
  <c r="D297" i="7"/>
  <c r="AJ296" i="7"/>
  <c r="AI296" i="7"/>
  <c r="AH296" i="7"/>
  <c r="AG296" i="7"/>
  <c r="AF296" i="7"/>
  <c r="AE296" i="7"/>
  <c r="AD296" i="7"/>
  <c r="AC296" i="7"/>
  <c r="L296" i="7"/>
  <c r="K296" i="7"/>
  <c r="J296" i="7"/>
  <c r="I296" i="7"/>
  <c r="H296" i="7"/>
  <c r="G296" i="7"/>
  <c r="F296" i="7"/>
  <c r="E296" i="7"/>
  <c r="M296" i="7" s="1"/>
  <c r="D296" i="7"/>
  <c r="AJ295" i="7"/>
  <c r="AI295" i="7"/>
  <c r="AH295" i="7"/>
  <c r="AG295" i="7"/>
  <c r="AF295" i="7"/>
  <c r="AE295" i="7"/>
  <c r="AD295" i="7"/>
  <c r="AC295" i="7"/>
  <c r="L295" i="7"/>
  <c r="K295" i="7"/>
  <c r="J295" i="7"/>
  <c r="I295" i="7"/>
  <c r="H295" i="7"/>
  <c r="G295" i="7"/>
  <c r="F295" i="7"/>
  <c r="E295" i="7"/>
  <c r="M295" i="7" s="1"/>
  <c r="D295" i="7"/>
  <c r="AJ294" i="7"/>
  <c r="AI294" i="7"/>
  <c r="AH294" i="7"/>
  <c r="AG294" i="7"/>
  <c r="AF294" i="7"/>
  <c r="AE294" i="7"/>
  <c r="AD294" i="7"/>
  <c r="AC294" i="7"/>
  <c r="L294" i="7"/>
  <c r="K294" i="7"/>
  <c r="J294" i="7"/>
  <c r="I294" i="7"/>
  <c r="H294" i="7"/>
  <c r="G294" i="7"/>
  <c r="F294" i="7"/>
  <c r="E294" i="7"/>
  <c r="D294" i="7"/>
  <c r="M294" i="7" s="1"/>
  <c r="AJ293" i="7"/>
  <c r="AI293" i="7"/>
  <c r="AH293" i="7"/>
  <c r="AG293" i="7"/>
  <c r="AF293" i="7"/>
  <c r="AE293" i="7"/>
  <c r="AD293" i="7"/>
  <c r="AC293" i="7"/>
  <c r="L293" i="7"/>
  <c r="K293" i="7"/>
  <c r="J293" i="7"/>
  <c r="I293" i="7"/>
  <c r="H293" i="7"/>
  <c r="G293" i="7"/>
  <c r="F293" i="7"/>
  <c r="E293" i="7"/>
  <c r="D293" i="7"/>
  <c r="M293" i="7" s="1"/>
  <c r="AJ292" i="7"/>
  <c r="AI292" i="7"/>
  <c r="AH292" i="7"/>
  <c r="AG292" i="7"/>
  <c r="AF292" i="7"/>
  <c r="AE292" i="7"/>
  <c r="AD292" i="7"/>
  <c r="AC292" i="7"/>
  <c r="L292" i="7"/>
  <c r="K292" i="7"/>
  <c r="J292" i="7"/>
  <c r="I292" i="7"/>
  <c r="H292" i="7"/>
  <c r="G292" i="7"/>
  <c r="F292" i="7"/>
  <c r="E292" i="7"/>
  <c r="D292" i="7"/>
  <c r="M292" i="7" s="1"/>
  <c r="AJ291" i="7"/>
  <c r="AI291" i="7"/>
  <c r="AH291" i="7"/>
  <c r="AG291" i="7"/>
  <c r="AF291" i="7"/>
  <c r="AE291" i="7"/>
  <c r="AD291" i="7"/>
  <c r="AC291" i="7"/>
  <c r="L291" i="7"/>
  <c r="K291" i="7"/>
  <c r="J291" i="7"/>
  <c r="I291" i="7"/>
  <c r="H291" i="7"/>
  <c r="G291" i="7"/>
  <c r="F291" i="7"/>
  <c r="E291" i="7"/>
  <c r="M291" i="7" s="1"/>
  <c r="D291" i="7"/>
  <c r="AJ290" i="7"/>
  <c r="AI290" i="7"/>
  <c r="AH290" i="7"/>
  <c r="AG290" i="7"/>
  <c r="AF290" i="7"/>
  <c r="AE290" i="7"/>
  <c r="AD290" i="7"/>
  <c r="AC290" i="7"/>
  <c r="L290" i="7"/>
  <c r="K290" i="7"/>
  <c r="J290" i="7"/>
  <c r="I290" i="7"/>
  <c r="H290" i="7"/>
  <c r="G290" i="7"/>
  <c r="F290" i="7"/>
  <c r="E290" i="7"/>
  <c r="M290" i="7" s="1"/>
  <c r="U290" i="7" s="1"/>
  <c r="V290" i="7" s="1"/>
  <c r="W290" i="7" s="1"/>
  <c r="X290" i="7" s="1"/>
  <c r="Y290" i="7" s="1"/>
  <c r="Z290" i="7" s="1"/>
  <c r="AA290" i="7" s="1"/>
  <c r="AB290" i="7" s="1"/>
  <c r="D290" i="7"/>
  <c r="AJ289" i="7"/>
  <c r="AI289" i="7"/>
  <c r="AH289" i="7"/>
  <c r="AG289" i="7"/>
  <c r="AF289" i="7"/>
  <c r="AE289" i="7"/>
  <c r="AD289" i="7"/>
  <c r="AC289" i="7"/>
  <c r="L289" i="7"/>
  <c r="K289" i="7"/>
  <c r="J289" i="7"/>
  <c r="I289" i="7"/>
  <c r="H289" i="7"/>
  <c r="G289" i="7"/>
  <c r="F289" i="7"/>
  <c r="E289" i="7"/>
  <c r="D289" i="7"/>
  <c r="AJ288" i="7"/>
  <c r="AI288" i="7"/>
  <c r="AH288" i="7"/>
  <c r="AG288" i="7"/>
  <c r="AF288" i="7"/>
  <c r="AE288" i="7"/>
  <c r="AD288" i="7"/>
  <c r="AC288" i="7"/>
  <c r="L288" i="7"/>
  <c r="K288" i="7"/>
  <c r="J288" i="7"/>
  <c r="I288" i="7"/>
  <c r="H288" i="7"/>
  <c r="G288" i="7"/>
  <c r="F288" i="7"/>
  <c r="E288" i="7"/>
  <c r="M288" i="7" s="1"/>
  <c r="D288" i="7"/>
  <c r="AJ287" i="7"/>
  <c r="AI287" i="7"/>
  <c r="AH287" i="7"/>
  <c r="AG287" i="7"/>
  <c r="AF287" i="7"/>
  <c r="AE287" i="7"/>
  <c r="AD287" i="7"/>
  <c r="AC287" i="7"/>
  <c r="L287" i="7"/>
  <c r="K287" i="7"/>
  <c r="J287" i="7"/>
  <c r="I287" i="7"/>
  <c r="H287" i="7"/>
  <c r="G287" i="7"/>
  <c r="F287" i="7"/>
  <c r="E287" i="7"/>
  <c r="M287" i="7" s="1"/>
  <c r="D287" i="7"/>
  <c r="AJ286" i="7"/>
  <c r="AI286" i="7"/>
  <c r="AH286" i="7"/>
  <c r="AG286" i="7"/>
  <c r="AF286" i="7"/>
  <c r="AE286" i="7"/>
  <c r="AD286" i="7"/>
  <c r="AC286" i="7"/>
  <c r="L286" i="7"/>
  <c r="K286" i="7"/>
  <c r="J286" i="7"/>
  <c r="I286" i="7"/>
  <c r="H286" i="7"/>
  <c r="G286" i="7"/>
  <c r="F286" i="7"/>
  <c r="E286" i="7"/>
  <c r="D286" i="7"/>
  <c r="M286" i="7" s="1"/>
  <c r="AJ285" i="7"/>
  <c r="AI285" i="7"/>
  <c r="AH285" i="7"/>
  <c r="AG285" i="7"/>
  <c r="AF285" i="7"/>
  <c r="AE285" i="7"/>
  <c r="AD285" i="7"/>
  <c r="AC285" i="7"/>
  <c r="L285" i="7"/>
  <c r="K285" i="7"/>
  <c r="J285" i="7"/>
  <c r="I285" i="7"/>
  <c r="H285" i="7"/>
  <c r="G285" i="7"/>
  <c r="F285" i="7"/>
  <c r="E285" i="7"/>
  <c r="D285" i="7"/>
  <c r="M285" i="7" s="1"/>
  <c r="AJ284" i="7"/>
  <c r="AI284" i="7"/>
  <c r="AH284" i="7"/>
  <c r="AG284" i="7"/>
  <c r="AF284" i="7"/>
  <c r="AE284" i="7"/>
  <c r="AD284" i="7"/>
  <c r="AC284" i="7"/>
  <c r="L284" i="7"/>
  <c r="K284" i="7"/>
  <c r="J284" i="7"/>
  <c r="I284" i="7"/>
  <c r="H284" i="7"/>
  <c r="G284" i="7"/>
  <c r="F284" i="7"/>
  <c r="E284" i="7"/>
  <c r="D284" i="7"/>
  <c r="M284" i="7" s="1"/>
  <c r="AJ283" i="7"/>
  <c r="AI283" i="7"/>
  <c r="AH283" i="7"/>
  <c r="AG283" i="7"/>
  <c r="AF283" i="7"/>
  <c r="AE283" i="7"/>
  <c r="AD283" i="7"/>
  <c r="AC283" i="7"/>
  <c r="L283" i="7"/>
  <c r="K283" i="7"/>
  <c r="J283" i="7"/>
  <c r="I283" i="7"/>
  <c r="H283" i="7"/>
  <c r="G283" i="7"/>
  <c r="F283" i="7"/>
  <c r="E283" i="7"/>
  <c r="M283" i="7" s="1"/>
  <c r="D283" i="7"/>
  <c r="AJ282" i="7"/>
  <c r="AI282" i="7"/>
  <c r="AH282" i="7"/>
  <c r="AG282" i="7"/>
  <c r="AF282" i="7"/>
  <c r="AE282" i="7"/>
  <c r="AD282" i="7"/>
  <c r="AC282" i="7"/>
  <c r="L282" i="7"/>
  <c r="K282" i="7"/>
  <c r="J282" i="7"/>
  <c r="I282" i="7"/>
  <c r="H282" i="7"/>
  <c r="G282" i="7"/>
  <c r="F282" i="7"/>
  <c r="E282" i="7"/>
  <c r="M282" i="7" s="1"/>
  <c r="U282" i="7" s="1"/>
  <c r="V282" i="7" s="1"/>
  <c r="W282" i="7" s="1"/>
  <c r="X282" i="7" s="1"/>
  <c r="Y282" i="7" s="1"/>
  <c r="Z282" i="7" s="1"/>
  <c r="AA282" i="7" s="1"/>
  <c r="AB282" i="7" s="1"/>
  <c r="D282" i="7"/>
  <c r="AJ281" i="7"/>
  <c r="AI281" i="7"/>
  <c r="AH281" i="7"/>
  <c r="AG281" i="7"/>
  <c r="AF281" i="7"/>
  <c r="AE281" i="7"/>
  <c r="AD281" i="7"/>
  <c r="AC281" i="7"/>
  <c r="L281" i="7"/>
  <c r="K281" i="7"/>
  <c r="J281" i="7"/>
  <c r="I281" i="7"/>
  <c r="H281" i="7"/>
  <c r="G281" i="7"/>
  <c r="F281" i="7"/>
  <c r="E281" i="7"/>
  <c r="D281" i="7"/>
  <c r="AJ280" i="7"/>
  <c r="AI280" i="7"/>
  <c r="AH280" i="7"/>
  <c r="AG280" i="7"/>
  <c r="AF280" i="7"/>
  <c r="AE280" i="7"/>
  <c r="AD280" i="7"/>
  <c r="AC280" i="7"/>
  <c r="L280" i="7"/>
  <c r="K280" i="7"/>
  <c r="J280" i="7"/>
  <c r="I280" i="7"/>
  <c r="H280" i="7"/>
  <c r="G280" i="7"/>
  <c r="F280" i="7"/>
  <c r="E280" i="7"/>
  <c r="M280" i="7" s="1"/>
  <c r="D280" i="7"/>
  <c r="AJ279" i="7"/>
  <c r="AI279" i="7"/>
  <c r="AH279" i="7"/>
  <c r="AG279" i="7"/>
  <c r="AF279" i="7"/>
  <c r="AE279" i="7"/>
  <c r="AD279" i="7"/>
  <c r="AC279" i="7"/>
  <c r="L279" i="7"/>
  <c r="K279" i="7"/>
  <c r="J279" i="7"/>
  <c r="I279" i="7"/>
  <c r="H279" i="7"/>
  <c r="G279" i="7"/>
  <c r="F279" i="7"/>
  <c r="E279" i="7"/>
  <c r="D279" i="7"/>
  <c r="AJ278" i="7"/>
  <c r="AI278" i="7"/>
  <c r="AH278" i="7"/>
  <c r="AG278" i="7"/>
  <c r="AF278" i="7"/>
  <c r="AE278" i="7"/>
  <c r="AD278" i="7"/>
  <c r="AC278" i="7"/>
  <c r="L278" i="7"/>
  <c r="K278" i="7"/>
  <c r="J278" i="7"/>
  <c r="I278" i="7"/>
  <c r="H278" i="7"/>
  <c r="G278" i="7"/>
  <c r="F278" i="7"/>
  <c r="E278" i="7"/>
  <c r="D278" i="7"/>
  <c r="M278" i="7" s="1"/>
  <c r="AJ277" i="7"/>
  <c r="AI277" i="7"/>
  <c r="AH277" i="7"/>
  <c r="AG277" i="7"/>
  <c r="AF277" i="7"/>
  <c r="AE277" i="7"/>
  <c r="AD277" i="7"/>
  <c r="AC277" i="7"/>
  <c r="L277" i="7"/>
  <c r="K277" i="7"/>
  <c r="J277" i="7"/>
  <c r="I277" i="7"/>
  <c r="H277" i="7"/>
  <c r="G277" i="7"/>
  <c r="F277" i="7"/>
  <c r="E277" i="7"/>
  <c r="D277" i="7"/>
  <c r="M277" i="7" s="1"/>
  <c r="AJ276" i="7"/>
  <c r="AI276" i="7"/>
  <c r="AH276" i="7"/>
  <c r="AG276" i="7"/>
  <c r="AF276" i="7"/>
  <c r="AE276" i="7"/>
  <c r="AD276" i="7"/>
  <c r="AC276" i="7"/>
  <c r="L276" i="7"/>
  <c r="K276" i="7"/>
  <c r="J276" i="7"/>
  <c r="I276" i="7"/>
  <c r="H276" i="7"/>
  <c r="G276" i="7"/>
  <c r="F276" i="7"/>
  <c r="E276" i="7"/>
  <c r="D276" i="7"/>
  <c r="M276" i="7" s="1"/>
  <c r="AJ275" i="7"/>
  <c r="AI275" i="7"/>
  <c r="AH275" i="7"/>
  <c r="AG275" i="7"/>
  <c r="AF275" i="7"/>
  <c r="AE275" i="7"/>
  <c r="AD275" i="7"/>
  <c r="AC275" i="7"/>
  <c r="L275" i="7"/>
  <c r="K275" i="7"/>
  <c r="J275" i="7"/>
  <c r="I275" i="7"/>
  <c r="H275" i="7"/>
  <c r="G275" i="7"/>
  <c r="F275" i="7"/>
  <c r="E275" i="7"/>
  <c r="D275" i="7"/>
  <c r="AJ274" i="7"/>
  <c r="AI274" i="7"/>
  <c r="AH274" i="7"/>
  <c r="AG274" i="7"/>
  <c r="AF274" i="7"/>
  <c r="AE274" i="7"/>
  <c r="AD274" i="7"/>
  <c r="AC274" i="7"/>
  <c r="L274" i="7"/>
  <c r="K274" i="7"/>
  <c r="J274" i="7"/>
  <c r="I274" i="7"/>
  <c r="H274" i="7"/>
  <c r="G274" i="7"/>
  <c r="F274" i="7"/>
  <c r="E274" i="7"/>
  <c r="D274" i="7"/>
  <c r="AJ273" i="7"/>
  <c r="AI273" i="7"/>
  <c r="AH273" i="7"/>
  <c r="AG273" i="7"/>
  <c r="AF273" i="7"/>
  <c r="AE273" i="7"/>
  <c r="AD273" i="7"/>
  <c r="AC273" i="7"/>
  <c r="L273" i="7"/>
  <c r="K273" i="7"/>
  <c r="J273" i="7"/>
  <c r="I273" i="7"/>
  <c r="H273" i="7"/>
  <c r="G273" i="7"/>
  <c r="F273" i="7"/>
  <c r="E273" i="7"/>
  <c r="D273" i="7"/>
  <c r="AJ272" i="7"/>
  <c r="AI272" i="7"/>
  <c r="AH272" i="7"/>
  <c r="AG272" i="7"/>
  <c r="AF272" i="7"/>
  <c r="AE272" i="7"/>
  <c r="AD272" i="7"/>
  <c r="AC272" i="7"/>
  <c r="L272" i="7"/>
  <c r="K272" i="7"/>
  <c r="J272" i="7"/>
  <c r="I272" i="7"/>
  <c r="H272" i="7"/>
  <c r="G272" i="7"/>
  <c r="F272" i="7"/>
  <c r="E272" i="7"/>
  <c r="M272" i="7" s="1"/>
  <c r="D272" i="7"/>
  <c r="AJ271" i="7"/>
  <c r="AI271" i="7"/>
  <c r="AH271" i="7"/>
  <c r="AG271" i="7"/>
  <c r="AF271" i="7"/>
  <c r="AE271" i="7"/>
  <c r="AD271" i="7"/>
  <c r="AC271" i="7"/>
  <c r="L271" i="7"/>
  <c r="K271" i="7"/>
  <c r="J271" i="7"/>
  <c r="I271" i="7"/>
  <c r="H271" i="7"/>
  <c r="G271" i="7"/>
  <c r="F271" i="7"/>
  <c r="E271" i="7"/>
  <c r="D271" i="7"/>
  <c r="AJ270" i="7"/>
  <c r="AI270" i="7"/>
  <c r="AH270" i="7"/>
  <c r="AG270" i="7"/>
  <c r="AF270" i="7"/>
  <c r="AE270" i="7"/>
  <c r="AD270" i="7"/>
  <c r="AC270" i="7"/>
  <c r="L270" i="7"/>
  <c r="K270" i="7"/>
  <c r="J270" i="7"/>
  <c r="I270" i="7"/>
  <c r="H270" i="7"/>
  <c r="G270" i="7"/>
  <c r="F270" i="7"/>
  <c r="E270" i="7"/>
  <c r="D270" i="7"/>
  <c r="M270" i="7" s="1"/>
  <c r="AJ269" i="7"/>
  <c r="AI269" i="7"/>
  <c r="AH269" i="7"/>
  <c r="AG269" i="7"/>
  <c r="AF269" i="7"/>
  <c r="AE269" i="7"/>
  <c r="AD269" i="7"/>
  <c r="AC269" i="7"/>
  <c r="L269" i="7"/>
  <c r="K269" i="7"/>
  <c r="J269" i="7"/>
  <c r="I269" i="7"/>
  <c r="H269" i="7"/>
  <c r="G269" i="7"/>
  <c r="F269" i="7"/>
  <c r="E269" i="7"/>
  <c r="D269" i="7"/>
  <c r="M269" i="7" s="1"/>
  <c r="AJ268" i="7"/>
  <c r="AI268" i="7"/>
  <c r="AH268" i="7"/>
  <c r="AG268" i="7"/>
  <c r="AF268" i="7"/>
  <c r="AE268" i="7"/>
  <c r="AD268" i="7"/>
  <c r="AC268" i="7"/>
  <c r="L268" i="7"/>
  <c r="K268" i="7"/>
  <c r="J268" i="7"/>
  <c r="I268" i="7"/>
  <c r="H268" i="7"/>
  <c r="G268" i="7"/>
  <c r="F268" i="7"/>
  <c r="E268" i="7"/>
  <c r="D268" i="7"/>
  <c r="M268" i="7" s="1"/>
  <c r="AJ267" i="7"/>
  <c r="AI267" i="7"/>
  <c r="AH267" i="7"/>
  <c r="AG267" i="7"/>
  <c r="AF267" i="7"/>
  <c r="AE267" i="7"/>
  <c r="AD267" i="7"/>
  <c r="AC267" i="7"/>
  <c r="L267" i="7"/>
  <c r="K267" i="7"/>
  <c r="J267" i="7"/>
  <c r="I267" i="7"/>
  <c r="H267" i="7"/>
  <c r="G267" i="7"/>
  <c r="F267" i="7"/>
  <c r="E267" i="7"/>
  <c r="D267" i="7"/>
  <c r="AJ266" i="7"/>
  <c r="AI266" i="7"/>
  <c r="AH266" i="7"/>
  <c r="AG266" i="7"/>
  <c r="AF266" i="7"/>
  <c r="AE266" i="7"/>
  <c r="AD266" i="7"/>
  <c r="AC266" i="7"/>
  <c r="L266" i="7"/>
  <c r="K266" i="7"/>
  <c r="J266" i="7"/>
  <c r="I266" i="7"/>
  <c r="H266" i="7"/>
  <c r="G266" i="7"/>
  <c r="F266" i="7"/>
  <c r="E266" i="7"/>
  <c r="D266" i="7"/>
  <c r="AJ265" i="7"/>
  <c r="AI265" i="7"/>
  <c r="AH265" i="7"/>
  <c r="AG265" i="7"/>
  <c r="AF265" i="7"/>
  <c r="AE265" i="7"/>
  <c r="AD265" i="7"/>
  <c r="AC265" i="7"/>
  <c r="L265" i="7"/>
  <c r="K265" i="7"/>
  <c r="J265" i="7"/>
  <c r="I265" i="7"/>
  <c r="H265" i="7"/>
  <c r="G265" i="7"/>
  <c r="F265" i="7"/>
  <c r="E265" i="7"/>
  <c r="D265" i="7"/>
  <c r="AJ264" i="7"/>
  <c r="AI264" i="7"/>
  <c r="AH264" i="7"/>
  <c r="AG264" i="7"/>
  <c r="AF264" i="7"/>
  <c r="AE264" i="7"/>
  <c r="AD264" i="7"/>
  <c r="AC264" i="7"/>
  <c r="L264" i="7"/>
  <c r="K264" i="7"/>
  <c r="J264" i="7"/>
  <c r="I264" i="7"/>
  <c r="H264" i="7"/>
  <c r="G264" i="7"/>
  <c r="F264" i="7"/>
  <c r="E264" i="7"/>
  <c r="M264" i="7" s="1"/>
  <c r="D264" i="7"/>
  <c r="AJ263" i="7"/>
  <c r="AI263" i="7"/>
  <c r="AH263" i="7"/>
  <c r="AG263" i="7"/>
  <c r="AF263" i="7"/>
  <c r="AE263" i="7"/>
  <c r="AD263" i="7"/>
  <c r="AC263" i="7"/>
  <c r="L263" i="7"/>
  <c r="K263" i="7"/>
  <c r="J263" i="7"/>
  <c r="I263" i="7"/>
  <c r="H263" i="7"/>
  <c r="G263" i="7"/>
  <c r="F263" i="7"/>
  <c r="E263" i="7"/>
  <c r="D263" i="7"/>
  <c r="AJ262" i="7"/>
  <c r="AI262" i="7"/>
  <c r="AH262" i="7"/>
  <c r="AG262" i="7"/>
  <c r="AF262" i="7"/>
  <c r="AE262" i="7"/>
  <c r="AD262" i="7"/>
  <c r="AC262" i="7"/>
  <c r="L262" i="7"/>
  <c r="K262" i="7"/>
  <c r="J262" i="7"/>
  <c r="I262" i="7"/>
  <c r="H262" i="7"/>
  <c r="G262" i="7"/>
  <c r="F262" i="7"/>
  <c r="E262" i="7"/>
  <c r="D262" i="7"/>
  <c r="M262" i="7" s="1"/>
  <c r="AJ261" i="7"/>
  <c r="AI261" i="7"/>
  <c r="AH261" i="7"/>
  <c r="AG261" i="7"/>
  <c r="AF261" i="7"/>
  <c r="AE261" i="7"/>
  <c r="AD261" i="7"/>
  <c r="AC261" i="7"/>
  <c r="L261" i="7"/>
  <c r="K261" i="7"/>
  <c r="J261" i="7"/>
  <c r="I261" i="7"/>
  <c r="H261" i="7"/>
  <c r="G261" i="7"/>
  <c r="F261" i="7"/>
  <c r="E261" i="7"/>
  <c r="D261" i="7"/>
  <c r="M261" i="7" s="1"/>
  <c r="AJ260" i="7"/>
  <c r="AI260" i="7"/>
  <c r="AH260" i="7"/>
  <c r="AG260" i="7"/>
  <c r="AF260" i="7"/>
  <c r="AE260" i="7"/>
  <c r="AD260" i="7"/>
  <c r="AC260" i="7"/>
  <c r="L260" i="7"/>
  <c r="K260" i="7"/>
  <c r="J260" i="7"/>
  <c r="I260" i="7"/>
  <c r="H260" i="7"/>
  <c r="G260" i="7"/>
  <c r="F260" i="7"/>
  <c r="E260" i="7"/>
  <c r="D260" i="7"/>
  <c r="M260" i="7" s="1"/>
  <c r="AJ259" i="7"/>
  <c r="AI259" i="7"/>
  <c r="AH259" i="7"/>
  <c r="AG259" i="7"/>
  <c r="AF259" i="7"/>
  <c r="AE259" i="7"/>
  <c r="AD259" i="7"/>
  <c r="AC259" i="7"/>
  <c r="L259" i="7"/>
  <c r="K259" i="7"/>
  <c r="J259" i="7"/>
  <c r="I259" i="7"/>
  <c r="H259" i="7"/>
  <c r="G259" i="7"/>
  <c r="F259" i="7"/>
  <c r="E259" i="7"/>
  <c r="D259" i="7"/>
  <c r="AJ258" i="7"/>
  <c r="AI258" i="7"/>
  <c r="AH258" i="7"/>
  <c r="AG258" i="7"/>
  <c r="AF258" i="7"/>
  <c r="AE258" i="7"/>
  <c r="AD258" i="7"/>
  <c r="AC258" i="7"/>
  <c r="L258" i="7"/>
  <c r="K258" i="7"/>
  <c r="J258" i="7"/>
  <c r="I258" i="7"/>
  <c r="H258" i="7"/>
  <c r="G258" i="7"/>
  <c r="F258" i="7"/>
  <c r="E258" i="7"/>
  <c r="D258" i="7"/>
  <c r="AJ257" i="7"/>
  <c r="AI257" i="7"/>
  <c r="AH257" i="7"/>
  <c r="AG257" i="7"/>
  <c r="AF257" i="7"/>
  <c r="AE257" i="7"/>
  <c r="AD257" i="7"/>
  <c r="AC257" i="7"/>
  <c r="L257" i="7"/>
  <c r="K257" i="7"/>
  <c r="J257" i="7"/>
  <c r="I257" i="7"/>
  <c r="H257" i="7"/>
  <c r="G257" i="7"/>
  <c r="F257" i="7"/>
  <c r="E257" i="7"/>
  <c r="D257" i="7"/>
  <c r="AJ256" i="7"/>
  <c r="AI256" i="7"/>
  <c r="AH256" i="7"/>
  <c r="AG256" i="7"/>
  <c r="AF256" i="7"/>
  <c r="AE256" i="7"/>
  <c r="AD256" i="7"/>
  <c r="AC256" i="7"/>
  <c r="L256" i="7"/>
  <c r="K256" i="7"/>
  <c r="J256" i="7"/>
  <c r="I256" i="7"/>
  <c r="H256" i="7"/>
  <c r="G256" i="7"/>
  <c r="F256" i="7"/>
  <c r="E256" i="7"/>
  <c r="M256" i="7" s="1"/>
  <c r="D256" i="7"/>
  <c r="AJ255" i="7"/>
  <c r="AI255" i="7"/>
  <c r="AH255" i="7"/>
  <c r="AG255" i="7"/>
  <c r="AF255" i="7"/>
  <c r="AE255" i="7"/>
  <c r="AD255" i="7"/>
  <c r="AC255" i="7"/>
  <c r="L255" i="7"/>
  <c r="K255" i="7"/>
  <c r="J255" i="7"/>
  <c r="I255" i="7"/>
  <c r="H255" i="7"/>
  <c r="G255" i="7"/>
  <c r="F255" i="7"/>
  <c r="E255" i="7"/>
  <c r="D255" i="7"/>
  <c r="AJ254" i="7"/>
  <c r="AI254" i="7"/>
  <c r="AH254" i="7"/>
  <c r="AG254" i="7"/>
  <c r="AF254" i="7"/>
  <c r="AE254" i="7"/>
  <c r="AD254" i="7"/>
  <c r="AC254" i="7"/>
  <c r="L254" i="7"/>
  <c r="K254" i="7"/>
  <c r="J254" i="7"/>
  <c r="I254" i="7"/>
  <c r="H254" i="7"/>
  <c r="G254" i="7"/>
  <c r="F254" i="7"/>
  <c r="E254" i="7"/>
  <c r="D254" i="7"/>
  <c r="M254" i="7" s="1"/>
  <c r="AJ253" i="7"/>
  <c r="AI253" i="7"/>
  <c r="AH253" i="7"/>
  <c r="AG253" i="7"/>
  <c r="AF253" i="7"/>
  <c r="AE253" i="7"/>
  <c r="AD253" i="7"/>
  <c r="AC253" i="7"/>
  <c r="L253" i="7"/>
  <c r="K253" i="7"/>
  <c r="J253" i="7"/>
  <c r="I253" i="7"/>
  <c r="H253" i="7"/>
  <c r="G253" i="7"/>
  <c r="F253" i="7"/>
  <c r="E253" i="7"/>
  <c r="D253" i="7"/>
  <c r="M253" i="7" s="1"/>
  <c r="AJ252" i="7"/>
  <c r="AI252" i="7"/>
  <c r="AH252" i="7"/>
  <c r="AG252" i="7"/>
  <c r="AF252" i="7"/>
  <c r="AE252" i="7"/>
  <c r="AD252" i="7"/>
  <c r="AC252" i="7"/>
  <c r="L252" i="7"/>
  <c r="K252" i="7"/>
  <c r="J252" i="7"/>
  <c r="I252" i="7"/>
  <c r="H252" i="7"/>
  <c r="G252" i="7"/>
  <c r="F252" i="7"/>
  <c r="E252" i="7"/>
  <c r="D252" i="7"/>
  <c r="M252" i="7" s="1"/>
  <c r="AJ251" i="7"/>
  <c r="AI251" i="7"/>
  <c r="AH251" i="7"/>
  <c r="AG251" i="7"/>
  <c r="AF251" i="7"/>
  <c r="AE251" i="7"/>
  <c r="AD251" i="7"/>
  <c r="AC251" i="7"/>
  <c r="L251" i="7"/>
  <c r="K251" i="7"/>
  <c r="J251" i="7"/>
  <c r="I251" i="7"/>
  <c r="H251" i="7"/>
  <c r="G251" i="7"/>
  <c r="F251" i="7"/>
  <c r="E251" i="7"/>
  <c r="D251" i="7"/>
  <c r="AJ250" i="7"/>
  <c r="AI250" i="7"/>
  <c r="AH250" i="7"/>
  <c r="AG250" i="7"/>
  <c r="AF250" i="7"/>
  <c r="AE250" i="7"/>
  <c r="AD250" i="7"/>
  <c r="AC250" i="7"/>
  <c r="L250" i="7"/>
  <c r="K250" i="7"/>
  <c r="J250" i="7"/>
  <c r="I250" i="7"/>
  <c r="H250" i="7"/>
  <c r="G250" i="7"/>
  <c r="F250" i="7"/>
  <c r="E250" i="7"/>
  <c r="D250" i="7"/>
  <c r="AJ249" i="7"/>
  <c r="AI249" i="7"/>
  <c r="AH249" i="7"/>
  <c r="AG249" i="7"/>
  <c r="AF249" i="7"/>
  <c r="AE249" i="7"/>
  <c r="AD249" i="7"/>
  <c r="AC249" i="7"/>
  <c r="L249" i="7"/>
  <c r="K249" i="7"/>
  <c r="J249" i="7"/>
  <c r="I249" i="7"/>
  <c r="H249" i="7"/>
  <c r="G249" i="7"/>
  <c r="F249" i="7"/>
  <c r="E249" i="7"/>
  <c r="D249" i="7"/>
  <c r="AJ248" i="7"/>
  <c r="AI248" i="7"/>
  <c r="AH248" i="7"/>
  <c r="AG248" i="7"/>
  <c r="AF248" i="7"/>
  <c r="AE248" i="7"/>
  <c r="AD248" i="7"/>
  <c r="AC248" i="7"/>
  <c r="L248" i="7"/>
  <c r="K248" i="7"/>
  <c r="J248" i="7"/>
  <c r="I248" i="7"/>
  <c r="H248" i="7"/>
  <c r="G248" i="7"/>
  <c r="F248" i="7"/>
  <c r="E248" i="7"/>
  <c r="M248" i="7" s="1"/>
  <c r="D248" i="7"/>
  <c r="AJ247" i="7"/>
  <c r="AI247" i="7"/>
  <c r="AH247" i="7"/>
  <c r="AG247" i="7"/>
  <c r="AF247" i="7"/>
  <c r="AE247" i="7"/>
  <c r="AD247" i="7"/>
  <c r="AC247" i="7"/>
  <c r="L247" i="7"/>
  <c r="K247" i="7"/>
  <c r="J247" i="7"/>
  <c r="I247" i="7"/>
  <c r="H247" i="7"/>
  <c r="G247" i="7"/>
  <c r="F247" i="7"/>
  <c r="E247" i="7"/>
  <c r="D247" i="7"/>
  <c r="AJ246" i="7"/>
  <c r="AI246" i="7"/>
  <c r="AH246" i="7"/>
  <c r="AG246" i="7"/>
  <c r="AF246" i="7"/>
  <c r="AE246" i="7"/>
  <c r="AD246" i="7"/>
  <c r="AC246" i="7"/>
  <c r="L246" i="7"/>
  <c r="K246" i="7"/>
  <c r="J246" i="7"/>
  <c r="I246" i="7"/>
  <c r="H246" i="7"/>
  <c r="G246" i="7"/>
  <c r="F246" i="7"/>
  <c r="E246" i="7"/>
  <c r="D246" i="7"/>
  <c r="M246" i="7" s="1"/>
  <c r="AJ245" i="7"/>
  <c r="AI245" i="7"/>
  <c r="AH245" i="7"/>
  <c r="AG245" i="7"/>
  <c r="AF245" i="7"/>
  <c r="AE245" i="7"/>
  <c r="AD245" i="7"/>
  <c r="AC245" i="7"/>
  <c r="L245" i="7"/>
  <c r="K245" i="7"/>
  <c r="J245" i="7"/>
  <c r="I245" i="7"/>
  <c r="H245" i="7"/>
  <c r="G245" i="7"/>
  <c r="F245" i="7"/>
  <c r="E245" i="7"/>
  <c r="D245" i="7"/>
  <c r="M245" i="7" s="1"/>
  <c r="AJ244" i="7"/>
  <c r="AI244" i="7"/>
  <c r="AH244" i="7"/>
  <c r="AG244" i="7"/>
  <c r="AF244" i="7"/>
  <c r="AE244" i="7"/>
  <c r="AD244" i="7"/>
  <c r="AC244" i="7"/>
  <c r="L244" i="7"/>
  <c r="K244" i="7"/>
  <c r="J244" i="7"/>
  <c r="I244" i="7"/>
  <c r="H244" i="7"/>
  <c r="G244" i="7"/>
  <c r="F244" i="7"/>
  <c r="E244" i="7"/>
  <c r="D244" i="7"/>
  <c r="M244" i="7" s="1"/>
  <c r="AJ243" i="7"/>
  <c r="AI243" i="7"/>
  <c r="AH243" i="7"/>
  <c r="AG243" i="7"/>
  <c r="AF243" i="7"/>
  <c r="AE243" i="7"/>
  <c r="AD243" i="7"/>
  <c r="AC243" i="7"/>
  <c r="L243" i="7"/>
  <c r="K243" i="7"/>
  <c r="J243" i="7"/>
  <c r="I243" i="7"/>
  <c r="H243" i="7"/>
  <c r="G243" i="7"/>
  <c r="F243" i="7"/>
  <c r="E243" i="7"/>
  <c r="D243" i="7"/>
  <c r="AJ242" i="7"/>
  <c r="AI242" i="7"/>
  <c r="AH242" i="7"/>
  <c r="AG242" i="7"/>
  <c r="AF242" i="7"/>
  <c r="AE242" i="7"/>
  <c r="AD242" i="7"/>
  <c r="AC242" i="7"/>
  <c r="L242" i="7"/>
  <c r="K242" i="7"/>
  <c r="J242" i="7"/>
  <c r="I242" i="7"/>
  <c r="H242" i="7"/>
  <c r="G242" i="7"/>
  <c r="F242" i="7"/>
  <c r="E242" i="7"/>
  <c r="D242" i="7"/>
  <c r="AJ241" i="7"/>
  <c r="AI241" i="7"/>
  <c r="AH241" i="7"/>
  <c r="AG241" i="7"/>
  <c r="AF241" i="7"/>
  <c r="AE241" i="7"/>
  <c r="AD241" i="7"/>
  <c r="AC241" i="7"/>
  <c r="L241" i="7"/>
  <c r="K241" i="7"/>
  <c r="J241" i="7"/>
  <c r="I241" i="7"/>
  <c r="H241" i="7"/>
  <c r="G241" i="7"/>
  <c r="F241" i="7"/>
  <c r="E241" i="7"/>
  <c r="D241" i="7"/>
  <c r="AJ240" i="7"/>
  <c r="AI240" i="7"/>
  <c r="AH240" i="7"/>
  <c r="AG240" i="7"/>
  <c r="AF240" i="7"/>
  <c r="AE240" i="7"/>
  <c r="AD240" i="7"/>
  <c r="AC240" i="7"/>
  <c r="L240" i="7"/>
  <c r="K240" i="7"/>
  <c r="J240" i="7"/>
  <c r="I240" i="7"/>
  <c r="H240" i="7"/>
  <c r="G240" i="7"/>
  <c r="F240" i="7"/>
  <c r="E240" i="7"/>
  <c r="M240" i="7" s="1"/>
  <c r="D240" i="7"/>
  <c r="AJ239" i="7"/>
  <c r="AI239" i="7"/>
  <c r="AH239" i="7"/>
  <c r="AG239" i="7"/>
  <c r="AF239" i="7"/>
  <c r="AE239" i="7"/>
  <c r="AD239" i="7"/>
  <c r="AC239" i="7"/>
  <c r="L239" i="7"/>
  <c r="K239" i="7"/>
  <c r="J239" i="7"/>
  <c r="I239" i="7"/>
  <c r="H239" i="7"/>
  <c r="G239" i="7"/>
  <c r="F239" i="7"/>
  <c r="E239" i="7"/>
  <c r="D239" i="7"/>
  <c r="AJ238" i="7"/>
  <c r="AI238" i="7"/>
  <c r="AH238" i="7"/>
  <c r="AG238" i="7"/>
  <c r="AF238" i="7"/>
  <c r="AE238" i="7"/>
  <c r="AD238" i="7"/>
  <c r="AC238" i="7"/>
  <c r="L238" i="7"/>
  <c r="K238" i="7"/>
  <c r="J238" i="7"/>
  <c r="I238" i="7"/>
  <c r="H238" i="7"/>
  <c r="G238" i="7"/>
  <c r="F238" i="7"/>
  <c r="E238" i="7"/>
  <c r="D238" i="7"/>
  <c r="M238" i="7" s="1"/>
  <c r="AJ237" i="7"/>
  <c r="AI237" i="7"/>
  <c r="AH237" i="7"/>
  <c r="AG237" i="7"/>
  <c r="AF237" i="7"/>
  <c r="AE237" i="7"/>
  <c r="AD237" i="7"/>
  <c r="AC237" i="7"/>
  <c r="L237" i="7"/>
  <c r="K237" i="7"/>
  <c r="J237" i="7"/>
  <c r="I237" i="7"/>
  <c r="H237" i="7"/>
  <c r="G237" i="7"/>
  <c r="F237" i="7"/>
  <c r="E237" i="7"/>
  <c r="D237" i="7"/>
  <c r="M237" i="7" s="1"/>
  <c r="AJ236" i="7"/>
  <c r="AI236" i="7"/>
  <c r="AH236" i="7"/>
  <c r="AG236" i="7"/>
  <c r="AF236" i="7"/>
  <c r="AE236" i="7"/>
  <c r="AD236" i="7"/>
  <c r="AC236" i="7"/>
  <c r="L236" i="7"/>
  <c r="K236" i="7"/>
  <c r="J236" i="7"/>
  <c r="I236" i="7"/>
  <c r="H236" i="7"/>
  <c r="G236" i="7"/>
  <c r="F236" i="7"/>
  <c r="E236" i="7"/>
  <c r="D236" i="7"/>
  <c r="M236" i="7" s="1"/>
  <c r="AJ235" i="7"/>
  <c r="AI235" i="7"/>
  <c r="AH235" i="7"/>
  <c r="AG235" i="7"/>
  <c r="AF235" i="7"/>
  <c r="AE235" i="7"/>
  <c r="AD235" i="7"/>
  <c r="AC235" i="7"/>
  <c r="L235" i="7"/>
  <c r="K235" i="7"/>
  <c r="J235" i="7"/>
  <c r="I235" i="7"/>
  <c r="H235" i="7"/>
  <c r="G235" i="7"/>
  <c r="F235" i="7"/>
  <c r="E235" i="7"/>
  <c r="D235" i="7"/>
  <c r="AJ234" i="7"/>
  <c r="AI234" i="7"/>
  <c r="AH234" i="7"/>
  <c r="AG234" i="7"/>
  <c r="AF234" i="7"/>
  <c r="AE234" i="7"/>
  <c r="AD234" i="7"/>
  <c r="AC234" i="7"/>
  <c r="L234" i="7"/>
  <c r="K234" i="7"/>
  <c r="J234" i="7"/>
  <c r="I234" i="7"/>
  <c r="H234" i="7"/>
  <c r="G234" i="7"/>
  <c r="F234" i="7"/>
  <c r="E234" i="7"/>
  <c r="D234" i="7"/>
  <c r="AJ233" i="7"/>
  <c r="AI233" i="7"/>
  <c r="AH233" i="7"/>
  <c r="AG233" i="7"/>
  <c r="AF233" i="7"/>
  <c r="AE233" i="7"/>
  <c r="AD233" i="7"/>
  <c r="AC233" i="7"/>
  <c r="L233" i="7"/>
  <c r="K233" i="7"/>
  <c r="J233" i="7"/>
  <c r="I233" i="7"/>
  <c r="H233" i="7"/>
  <c r="G233" i="7"/>
  <c r="F233" i="7"/>
  <c r="E233" i="7"/>
  <c r="D233" i="7"/>
  <c r="AJ232" i="7"/>
  <c r="AI232" i="7"/>
  <c r="AH232" i="7"/>
  <c r="AG232" i="7"/>
  <c r="AF232" i="7"/>
  <c r="AE232" i="7"/>
  <c r="AD232" i="7"/>
  <c r="AC232" i="7"/>
  <c r="L232" i="7"/>
  <c r="K232" i="7"/>
  <c r="J232" i="7"/>
  <c r="I232" i="7"/>
  <c r="H232" i="7"/>
  <c r="G232" i="7"/>
  <c r="F232" i="7"/>
  <c r="E232" i="7"/>
  <c r="M232" i="7" s="1"/>
  <c r="D232" i="7"/>
  <c r="AJ231" i="7"/>
  <c r="AI231" i="7"/>
  <c r="AH231" i="7"/>
  <c r="AG231" i="7"/>
  <c r="AF231" i="7"/>
  <c r="AE231" i="7"/>
  <c r="AD231" i="7"/>
  <c r="AC231" i="7"/>
  <c r="L231" i="7"/>
  <c r="K231" i="7"/>
  <c r="J231" i="7"/>
  <c r="I231" i="7"/>
  <c r="H231" i="7"/>
  <c r="G231" i="7"/>
  <c r="F231" i="7"/>
  <c r="E231" i="7"/>
  <c r="D231" i="7"/>
  <c r="AJ230" i="7"/>
  <c r="AI230" i="7"/>
  <c r="AH230" i="7"/>
  <c r="AG230" i="7"/>
  <c r="AF230" i="7"/>
  <c r="AE230" i="7"/>
  <c r="AD230" i="7"/>
  <c r="AC230" i="7"/>
  <c r="L230" i="7"/>
  <c r="K230" i="7"/>
  <c r="J230" i="7"/>
  <c r="I230" i="7"/>
  <c r="H230" i="7"/>
  <c r="G230" i="7"/>
  <c r="F230" i="7"/>
  <c r="E230" i="7"/>
  <c r="D230" i="7"/>
  <c r="M230" i="7" s="1"/>
  <c r="AJ229" i="7"/>
  <c r="AI229" i="7"/>
  <c r="AH229" i="7"/>
  <c r="AG229" i="7"/>
  <c r="AF229" i="7"/>
  <c r="AE229" i="7"/>
  <c r="AD229" i="7"/>
  <c r="AC229" i="7"/>
  <c r="L229" i="7"/>
  <c r="K229" i="7"/>
  <c r="J229" i="7"/>
  <c r="I229" i="7"/>
  <c r="H229" i="7"/>
  <c r="G229" i="7"/>
  <c r="F229" i="7"/>
  <c r="E229" i="7"/>
  <c r="D229" i="7"/>
  <c r="M229" i="7" s="1"/>
  <c r="AJ228" i="7"/>
  <c r="AI228" i="7"/>
  <c r="AH228" i="7"/>
  <c r="AG228" i="7"/>
  <c r="AF228" i="7"/>
  <c r="AE228" i="7"/>
  <c r="AD228" i="7"/>
  <c r="AC228" i="7"/>
  <c r="L228" i="7"/>
  <c r="K228" i="7"/>
  <c r="J228" i="7"/>
  <c r="I228" i="7"/>
  <c r="H228" i="7"/>
  <c r="G228" i="7"/>
  <c r="F228" i="7"/>
  <c r="E228" i="7"/>
  <c r="D228" i="7"/>
  <c r="M228" i="7" s="1"/>
  <c r="AJ227" i="7"/>
  <c r="AI227" i="7"/>
  <c r="AH227" i="7"/>
  <c r="AG227" i="7"/>
  <c r="AF227" i="7"/>
  <c r="AE227" i="7"/>
  <c r="AD227" i="7"/>
  <c r="AC227" i="7"/>
  <c r="L227" i="7"/>
  <c r="K227" i="7"/>
  <c r="J227" i="7"/>
  <c r="I227" i="7"/>
  <c r="H227" i="7"/>
  <c r="G227" i="7"/>
  <c r="F227" i="7"/>
  <c r="E227" i="7"/>
  <c r="D227" i="7"/>
  <c r="AJ226" i="7"/>
  <c r="AI226" i="7"/>
  <c r="AH226" i="7"/>
  <c r="AG226" i="7"/>
  <c r="AF226" i="7"/>
  <c r="AE226" i="7"/>
  <c r="AD226" i="7"/>
  <c r="AC226" i="7"/>
  <c r="L226" i="7"/>
  <c r="K226" i="7"/>
  <c r="J226" i="7"/>
  <c r="I226" i="7"/>
  <c r="H226" i="7"/>
  <c r="G226" i="7"/>
  <c r="F226" i="7"/>
  <c r="E226" i="7"/>
  <c r="M226" i="7" s="1"/>
  <c r="D226" i="7"/>
  <c r="AJ225" i="7"/>
  <c r="AI225" i="7"/>
  <c r="AH225" i="7"/>
  <c r="AG225" i="7"/>
  <c r="AF225" i="7"/>
  <c r="AE225" i="7"/>
  <c r="AD225" i="7"/>
  <c r="AC225" i="7"/>
  <c r="L225" i="7"/>
  <c r="K225" i="7"/>
  <c r="J225" i="7"/>
  <c r="I225" i="7"/>
  <c r="H225" i="7"/>
  <c r="G225" i="7"/>
  <c r="F225" i="7"/>
  <c r="E225" i="7"/>
  <c r="D225" i="7"/>
  <c r="M225" i="7" s="1"/>
  <c r="AJ224" i="7"/>
  <c r="AI224" i="7"/>
  <c r="AH224" i="7"/>
  <c r="AG224" i="7"/>
  <c r="AF224" i="7"/>
  <c r="AE224" i="7"/>
  <c r="AD224" i="7"/>
  <c r="AC224" i="7"/>
  <c r="L224" i="7"/>
  <c r="K224" i="7"/>
  <c r="J224" i="7"/>
  <c r="I224" i="7"/>
  <c r="H224" i="7"/>
  <c r="G224" i="7"/>
  <c r="F224" i="7"/>
  <c r="E224" i="7"/>
  <c r="D224" i="7"/>
  <c r="AJ223" i="7"/>
  <c r="AI223" i="7"/>
  <c r="AH223" i="7"/>
  <c r="AG223" i="7"/>
  <c r="AF223" i="7"/>
  <c r="AE223" i="7"/>
  <c r="AD223" i="7"/>
  <c r="AC223" i="7"/>
  <c r="L223" i="7"/>
  <c r="K223" i="7"/>
  <c r="J223" i="7"/>
  <c r="I223" i="7"/>
  <c r="H223" i="7"/>
  <c r="G223" i="7"/>
  <c r="F223" i="7"/>
  <c r="E223" i="7"/>
  <c r="D223" i="7"/>
  <c r="AJ222" i="7"/>
  <c r="AI222" i="7"/>
  <c r="AH222" i="7"/>
  <c r="AG222" i="7"/>
  <c r="AF222" i="7"/>
  <c r="AE222" i="7"/>
  <c r="AD222" i="7"/>
  <c r="AC222" i="7"/>
  <c r="L222" i="7"/>
  <c r="K222" i="7"/>
  <c r="J222" i="7"/>
  <c r="I222" i="7"/>
  <c r="H222" i="7"/>
  <c r="G222" i="7"/>
  <c r="F222" i="7"/>
  <c r="E222" i="7"/>
  <c r="D222" i="7"/>
  <c r="AJ221" i="7"/>
  <c r="AI221" i="7"/>
  <c r="AH221" i="7"/>
  <c r="AG221" i="7"/>
  <c r="AF221" i="7"/>
  <c r="AE221" i="7"/>
  <c r="AD221" i="7"/>
  <c r="AC221" i="7"/>
  <c r="L221" i="7"/>
  <c r="K221" i="7"/>
  <c r="J221" i="7"/>
  <c r="I221" i="7"/>
  <c r="H221" i="7"/>
  <c r="G221" i="7"/>
  <c r="F221" i="7"/>
  <c r="E221" i="7"/>
  <c r="D221" i="7"/>
  <c r="AJ220" i="7"/>
  <c r="AI220" i="7"/>
  <c r="AH220" i="7"/>
  <c r="AG220" i="7"/>
  <c r="AF220" i="7"/>
  <c r="AE220" i="7"/>
  <c r="AD220" i="7"/>
  <c r="AC220" i="7"/>
  <c r="L220" i="7"/>
  <c r="K220" i="7"/>
  <c r="J220" i="7"/>
  <c r="I220" i="7"/>
  <c r="H220" i="7"/>
  <c r="G220" i="7"/>
  <c r="F220" i="7"/>
  <c r="E220" i="7"/>
  <c r="M220" i="7" s="1"/>
  <c r="D220" i="7"/>
  <c r="AJ219" i="7"/>
  <c r="AI219" i="7"/>
  <c r="AH219" i="7"/>
  <c r="AG219" i="7"/>
  <c r="AF219" i="7"/>
  <c r="AE219" i="7"/>
  <c r="AD219" i="7"/>
  <c r="AC219" i="7"/>
  <c r="L219" i="7"/>
  <c r="K219" i="7"/>
  <c r="J219" i="7"/>
  <c r="I219" i="7"/>
  <c r="H219" i="7"/>
  <c r="G219" i="7"/>
  <c r="F219" i="7"/>
  <c r="E219" i="7"/>
  <c r="D219" i="7"/>
  <c r="M219" i="7" s="1"/>
  <c r="AJ218" i="7"/>
  <c r="AI218" i="7"/>
  <c r="AH218" i="7"/>
  <c r="AG218" i="7"/>
  <c r="AF218" i="7"/>
  <c r="AE218" i="7"/>
  <c r="AD218" i="7"/>
  <c r="AC218" i="7"/>
  <c r="L218" i="7"/>
  <c r="K218" i="7"/>
  <c r="J218" i="7"/>
  <c r="I218" i="7"/>
  <c r="H218" i="7"/>
  <c r="G218" i="7"/>
  <c r="F218" i="7"/>
  <c r="E218" i="7"/>
  <c r="M218" i="7" s="1"/>
  <c r="D218" i="7"/>
  <c r="AJ217" i="7"/>
  <c r="AI217" i="7"/>
  <c r="AH217" i="7"/>
  <c r="AG217" i="7"/>
  <c r="AF217" i="7"/>
  <c r="AE217" i="7"/>
  <c r="AD217" i="7"/>
  <c r="AC217" i="7"/>
  <c r="L217" i="7"/>
  <c r="K217" i="7"/>
  <c r="J217" i="7"/>
  <c r="I217" i="7"/>
  <c r="H217" i="7"/>
  <c r="G217" i="7"/>
  <c r="F217" i="7"/>
  <c r="E217" i="7"/>
  <c r="D217" i="7"/>
  <c r="M217" i="7" s="1"/>
  <c r="AJ216" i="7"/>
  <c r="AI216" i="7"/>
  <c r="AH216" i="7"/>
  <c r="AG216" i="7"/>
  <c r="AF216" i="7"/>
  <c r="AE216" i="7"/>
  <c r="AD216" i="7"/>
  <c r="AC216" i="7"/>
  <c r="L216" i="7"/>
  <c r="K216" i="7"/>
  <c r="J216" i="7"/>
  <c r="I216" i="7"/>
  <c r="H216" i="7"/>
  <c r="G216" i="7"/>
  <c r="F216" i="7"/>
  <c r="E216" i="7"/>
  <c r="D216" i="7"/>
  <c r="AJ215" i="7"/>
  <c r="AI215" i="7"/>
  <c r="AH215" i="7"/>
  <c r="AG215" i="7"/>
  <c r="AF215" i="7"/>
  <c r="AE215" i="7"/>
  <c r="AD215" i="7"/>
  <c r="AC215" i="7"/>
  <c r="L215" i="7"/>
  <c r="K215" i="7"/>
  <c r="J215" i="7"/>
  <c r="I215" i="7"/>
  <c r="H215" i="7"/>
  <c r="G215" i="7"/>
  <c r="F215" i="7"/>
  <c r="E215" i="7"/>
  <c r="D215" i="7"/>
  <c r="AJ214" i="7"/>
  <c r="AI214" i="7"/>
  <c r="AH214" i="7"/>
  <c r="AG214" i="7"/>
  <c r="AF214" i="7"/>
  <c r="AE214" i="7"/>
  <c r="AD214" i="7"/>
  <c r="AC214" i="7"/>
  <c r="L214" i="7"/>
  <c r="K214" i="7"/>
  <c r="J214" i="7"/>
  <c r="I214" i="7"/>
  <c r="H214" i="7"/>
  <c r="G214" i="7"/>
  <c r="F214" i="7"/>
  <c r="E214" i="7"/>
  <c r="D214" i="7"/>
  <c r="AJ213" i="7"/>
  <c r="AI213" i="7"/>
  <c r="AH213" i="7"/>
  <c r="AG213" i="7"/>
  <c r="AF213" i="7"/>
  <c r="AE213" i="7"/>
  <c r="AD213" i="7"/>
  <c r="AC213" i="7"/>
  <c r="L213" i="7"/>
  <c r="K213" i="7"/>
  <c r="J213" i="7"/>
  <c r="I213" i="7"/>
  <c r="H213" i="7"/>
  <c r="G213" i="7"/>
  <c r="F213" i="7"/>
  <c r="E213" i="7"/>
  <c r="D213" i="7"/>
  <c r="AJ212" i="7"/>
  <c r="AI212" i="7"/>
  <c r="AH212" i="7"/>
  <c r="AG212" i="7"/>
  <c r="AF212" i="7"/>
  <c r="AE212" i="7"/>
  <c r="AD212" i="7"/>
  <c r="AC212" i="7"/>
  <c r="L212" i="7"/>
  <c r="K212" i="7"/>
  <c r="J212" i="7"/>
  <c r="I212" i="7"/>
  <c r="H212" i="7"/>
  <c r="G212" i="7"/>
  <c r="F212" i="7"/>
  <c r="E212" i="7"/>
  <c r="M212" i="7" s="1"/>
  <c r="D212" i="7"/>
  <c r="AJ211" i="7"/>
  <c r="AI211" i="7"/>
  <c r="AH211" i="7"/>
  <c r="AG211" i="7"/>
  <c r="AF211" i="7"/>
  <c r="AE211" i="7"/>
  <c r="AD211" i="7"/>
  <c r="AC211" i="7"/>
  <c r="L211" i="7"/>
  <c r="K211" i="7"/>
  <c r="J211" i="7"/>
  <c r="I211" i="7"/>
  <c r="H211" i="7"/>
  <c r="G211" i="7"/>
  <c r="F211" i="7"/>
  <c r="E211" i="7"/>
  <c r="D211" i="7"/>
  <c r="AJ210" i="7"/>
  <c r="AI210" i="7"/>
  <c r="AH210" i="7"/>
  <c r="AG210" i="7"/>
  <c r="AF210" i="7"/>
  <c r="AE210" i="7"/>
  <c r="AD210" i="7"/>
  <c r="AC210" i="7"/>
  <c r="L210" i="7"/>
  <c r="K210" i="7"/>
  <c r="J210" i="7"/>
  <c r="I210" i="7"/>
  <c r="H210" i="7"/>
  <c r="G210" i="7"/>
  <c r="F210" i="7"/>
  <c r="E210" i="7"/>
  <c r="M210" i="7" s="1"/>
  <c r="D210" i="7"/>
  <c r="AJ209" i="7"/>
  <c r="AI209" i="7"/>
  <c r="AH209" i="7"/>
  <c r="AG209" i="7"/>
  <c r="AF209" i="7"/>
  <c r="AE209" i="7"/>
  <c r="AD209" i="7"/>
  <c r="AC209" i="7"/>
  <c r="L209" i="7"/>
  <c r="K209" i="7"/>
  <c r="J209" i="7"/>
  <c r="I209" i="7"/>
  <c r="H209" i="7"/>
  <c r="G209" i="7"/>
  <c r="F209" i="7"/>
  <c r="E209" i="7"/>
  <c r="D209" i="7"/>
  <c r="M209" i="7" s="1"/>
  <c r="AJ208" i="7"/>
  <c r="AI208" i="7"/>
  <c r="AH208" i="7"/>
  <c r="AG208" i="7"/>
  <c r="AF208" i="7"/>
  <c r="AE208" i="7"/>
  <c r="AD208" i="7"/>
  <c r="AC208" i="7"/>
  <c r="L208" i="7"/>
  <c r="K208" i="7"/>
  <c r="J208" i="7"/>
  <c r="I208" i="7"/>
  <c r="H208" i="7"/>
  <c r="G208" i="7"/>
  <c r="F208" i="7"/>
  <c r="E208" i="7"/>
  <c r="D208" i="7"/>
  <c r="AJ207" i="7"/>
  <c r="AI207" i="7"/>
  <c r="AH207" i="7"/>
  <c r="AG207" i="7"/>
  <c r="AF207" i="7"/>
  <c r="AE207" i="7"/>
  <c r="AD207" i="7"/>
  <c r="AC207" i="7"/>
  <c r="L207" i="7"/>
  <c r="K207" i="7"/>
  <c r="J207" i="7"/>
  <c r="I207" i="7"/>
  <c r="H207" i="7"/>
  <c r="G207" i="7"/>
  <c r="F207" i="7"/>
  <c r="E207" i="7"/>
  <c r="D207" i="7"/>
  <c r="AJ206" i="7"/>
  <c r="AI206" i="7"/>
  <c r="AH206" i="7"/>
  <c r="AG206" i="7"/>
  <c r="AF206" i="7"/>
  <c r="AE206" i="7"/>
  <c r="AD206" i="7"/>
  <c r="AC206" i="7"/>
  <c r="L206" i="7"/>
  <c r="K206" i="7"/>
  <c r="J206" i="7"/>
  <c r="I206" i="7"/>
  <c r="H206" i="7"/>
  <c r="G206" i="7"/>
  <c r="F206" i="7"/>
  <c r="E206" i="7"/>
  <c r="D206" i="7"/>
  <c r="AJ205" i="7"/>
  <c r="AI205" i="7"/>
  <c r="AH205" i="7"/>
  <c r="AG205" i="7"/>
  <c r="AF205" i="7"/>
  <c r="AE205" i="7"/>
  <c r="AD205" i="7"/>
  <c r="AC205" i="7"/>
  <c r="L205" i="7"/>
  <c r="K205" i="7"/>
  <c r="J205" i="7"/>
  <c r="I205" i="7"/>
  <c r="H205" i="7"/>
  <c r="G205" i="7"/>
  <c r="F205" i="7"/>
  <c r="E205" i="7"/>
  <c r="D205" i="7"/>
  <c r="AJ204" i="7"/>
  <c r="AI204" i="7"/>
  <c r="AH204" i="7"/>
  <c r="AG204" i="7"/>
  <c r="AF204" i="7"/>
  <c r="AE204" i="7"/>
  <c r="AD204" i="7"/>
  <c r="AC204" i="7"/>
  <c r="L204" i="7"/>
  <c r="K204" i="7"/>
  <c r="J204" i="7"/>
  <c r="I204" i="7"/>
  <c r="H204" i="7"/>
  <c r="G204" i="7"/>
  <c r="F204" i="7"/>
  <c r="E204" i="7"/>
  <c r="M204" i="7" s="1"/>
  <c r="D204" i="7"/>
  <c r="AJ203" i="7"/>
  <c r="AI203" i="7"/>
  <c r="AH203" i="7"/>
  <c r="AG203" i="7"/>
  <c r="AF203" i="7"/>
  <c r="AE203" i="7"/>
  <c r="AD203" i="7"/>
  <c r="AC203" i="7"/>
  <c r="N203" i="7"/>
  <c r="O203" i="7" s="1"/>
  <c r="P203" i="7" s="1"/>
  <c r="Q203" i="7" s="1"/>
  <c r="R203" i="7" s="1"/>
  <c r="S203" i="7" s="1"/>
  <c r="T203" i="7" s="1"/>
  <c r="L203" i="7"/>
  <c r="K203" i="7"/>
  <c r="J203" i="7"/>
  <c r="I203" i="7"/>
  <c r="H203" i="7"/>
  <c r="G203" i="7"/>
  <c r="F203" i="7"/>
  <c r="E203" i="7"/>
  <c r="D203" i="7"/>
  <c r="M203" i="7" s="1"/>
  <c r="U203" i="7" s="1"/>
  <c r="V203" i="7" s="1"/>
  <c r="W203" i="7" s="1"/>
  <c r="X203" i="7" s="1"/>
  <c r="Y203" i="7" s="1"/>
  <c r="Z203" i="7" s="1"/>
  <c r="AA203" i="7" s="1"/>
  <c r="AB203" i="7" s="1"/>
  <c r="AJ202" i="7"/>
  <c r="AI202" i="7"/>
  <c r="AH202" i="7"/>
  <c r="AG202" i="7"/>
  <c r="AF202" i="7"/>
  <c r="AE202" i="7"/>
  <c r="AD202" i="7"/>
  <c r="AC202" i="7"/>
  <c r="L202" i="7"/>
  <c r="K202" i="7"/>
  <c r="J202" i="7"/>
  <c r="I202" i="7"/>
  <c r="H202" i="7"/>
  <c r="G202" i="7"/>
  <c r="F202" i="7"/>
  <c r="E202" i="7"/>
  <c r="M202" i="7" s="1"/>
  <c r="D202" i="7"/>
  <c r="AJ201" i="7"/>
  <c r="AI201" i="7"/>
  <c r="AH201" i="7"/>
  <c r="AG201" i="7"/>
  <c r="AF201" i="7"/>
  <c r="AE201" i="7"/>
  <c r="AD201" i="7"/>
  <c r="AC201" i="7"/>
  <c r="L201" i="7"/>
  <c r="K201" i="7"/>
  <c r="J201" i="7"/>
  <c r="I201" i="7"/>
  <c r="H201" i="7"/>
  <c r="G201" i="7"/>
  <c r="F201" i="7"/>
  <c r="E201" i="7"/>
  <c r="D201" i="7"/>
  <c r="M201" i="7" s="1"/>
  <c r="AJ200" i="7"/>
  <c r="AI200" i="7"/>
  <c r="AH200" i="7"/>
  <c r="AG200" i="7"/>
  <c r="AF200" i="7"/>
  <c r="AE200" i="7"/>
  <c r="AD200" i="7"/>
  <c r="AC200" i="7"/>
  <c r="L200" i="7"/>
  <c r="K200" i="7"/>
  <c r="J200" i="7"/>
  <c r="I200" i="7"/>
  <c r="H200" i="7"/>
  <c r="G200" i="7"/>
  <c r="F200" i="7"/>
  <c r="E200" i="7"/>
  <c r="D200" i="7"/>
  <c r="AJ199" i="7"/>
  <c r="AI199" i="7"/>
  <c r="AH199" i="7"/>
  <c r="AG199" i="7"/>
  <c r="AF199" i="7"/>
  <c r="AE199" i="7"/>
  <c r="AD199" i="7"/>
  <c r="AC199" i="7"/>
  <c r="L199" i="7"/>
  <c r="K199" i="7"/>
  <c r="J199" i="7"/>
  <c r="I199" i="7"/>
  <c r="H199" i="7"/>
  <c r="G199" i="7"/>
  <c r="F199" i="7"/>
  <c r="E199" i="7"/>
  <c r="D199" i="7"/>
  <c r="AJ198" i="7"/>
  <c r="AI198" i="7"/>
  <c r="AH198" i="7"/>
  <c r="AG198" i="7"/>
  <c r="AF198" i="7"/>
  <c r="AE198" i="7"/>
  <c r="AD198" i="7"/>
  <c r="AC198" i="7"/>
  <c r="L198" i="7"/>
  <c r="K198" i="7"/>
  <c r="J198" i="7"/>
  <c r="I198" i="7"/>
  <c r="H198" i="7"/>
  <c r="G198" i="7"/>
  <c r="F198" i="7"/>
  <c r="E198" i="7"/>
  <c r="D198" i="7"/>
  <c r="AJ197" i="7"/>
  <c r="AI197" i="7"/>
  <c r="AH197" i="7"/>
  <c r="AG197" i="7"/>
  <c r="AF197" i="7"/>
  <c r="AE197" i="7"/>
  <c r="AD197" i="7"/>
  <c r="AC197" i="7"/>
  <c r="L197" i="7"/>
  <c r="K197" i="7"/>
  <c r="J197" i="7"/>
  <c r="I197" i="7"/>
  <c r="H197" i="7"/>
  <c r="G197" i="7"/>
  <c r="F197" i="7"/>
  <c r="E197" i="7"/>
  <c r="D197" i="7"/>
  <c r="M197" i="7" s="1"/>
  <c r="AJ196" i="7"/>
  <c r="AI196" i="7"/>
  <c r="AH196" i="7"/>
  <c r="AG196" i="7"/>
  <c r="AF196" i="7"/>
  <c r="AE196" i="7"/>
  <c r="AD196" i="7"/>
  <c r="AC196" i="7"/>
  <c r="L196" i="7"/>
  <c r="K196" i="7"/>
  <c r="J196" i="7"/>
  <c r="I196" i="7"/>
  <c r="H196" i="7"/>
  <c r="G196" i="7"/>
  <c r="F196" i="7"/>
  <c r="E196" i="7"/>
  <c r="M196" i="7" s="1"/>
  <c r="D196" i="7"/>
  <c r="AJ195" i="7"/>
  <c r="AI195" i="7"/>
  <c r="AH195" i="7"/>
  <c r="AG195" i="7"/>
  <c r="AF195" i="7"/>
  <c r="AE195" i="7"/>
  <c r="AD195" i="7"/>
  <c r="AC195" i="7"/>
  <c r="L195" i="7"/>
  <c r="K195" i="7"/>
  <c r="J195" i="7"/>
  <c r="I195" i="7"/>
  <c r="H195" i="7"/>
  <c r="G195" i="7"/>
  <c r="F195" i="7"/>
  <c r="E195" i="7"/>
  <c r="D195" i="7"/>
  <c r="AJ194" i="7"/>
  <c r="AI194" i="7"/>
  <c r="AH194" i="7"/>
  <c r="AG194" i="7"/>
  <c r="AF194" i="7"/>
  <c r="AE194" i="7"/>
  <c r="AD194" i="7"/>
  <c r="AC194" i="7"/>
  <c r="L194" i="7"/>
  <c r="K194" i="7"/>
  <c r="J194" i="7"/>
  <c r="I194" i="7"/>
  <c r="H194" i="7"/>
  <c r="G194" i="7"/>
  <c r="F194" i="7"/>
  <c r="E194" i="7"/>
  <c r="M194" i="7" s="1"/>
  <c r="D194" i="7"/>
  <c r="AJ193" i="7"/>
  <c r="AI193" i="7"/>
  <c r="AH193" i="7"/>
  <c r="AG193" i="7"/>
  <c r="AF193" i="7"/>
  <c r="AE193" i="7"/>
  <c r="AD193" i="7"/>
  <c r="AC193" i="7"/>
  <c r="L193" i="7"/>
  <c r="K193" i="7"/>
  <c r="J193" i="7"/>
  <c r="I193" i="7"/>
  <c r="H193" i="7"/>
  <c r="G193" i="7"/>
  <c r="F193" i="7"/>
  <c r="E193" i="7"/>
  <c r="D193" i="7"/>
  <c r="M193" i="7" s="1"/>
  <c r="AJ192" i="7"/>
  <c r="AI192" i="7"/>
  <c r="AH192" i="7"/>
  <c r="AG192" i="7"/>
  <c r="AF192" i="7"/>
  <c r="AE192" i="7"/>
  <c r="AD192" i="7"/>
  <c r="AC192" i="7"/>
  <c r="L192" i="7"/>
  <c r="K192" i="7"/>
  <c r="J192" i="7"/>
  <c r="I192" i="7"/>
  <c r="H192" i="7"/>
  <c r="G192" i="7"/>
  <c r="F192" i="7"/>
  <c r="E192" i="7"/>
  <c r="D192" i="7"/>
  <c r="AJ191" i="7"/>
  <c r="AI191" i="7"/>
  <c r="AH191" i="7"/>
  <c r="AG191" i="7"/>
  <c r="AF191" i="7"/>
  <c r="AE191" i="7"/>
  <c r="AD191" i="7"/>
  <c r="AC191" i="7"/>
  <c r="L191" i="7"/>
  <c r="K191" i="7"/>
  <c r="J191" i="7"/>
  <c r="I191" i="7"/>
  <c r="H191" i="7"/>
  <c r="G191" i="7"/>
  <c r="F191" i="7"/>
  <c r="E191" i="7"/>
  <c r="D191" i="7"/>
  <c r="AJ190" i="7"/>
  <c r="AI190" i="7"/>
  <c r="AH190" i="7"/>
  <c r="AG190" i="7"/>
  <c r="AF190" i="7"/>
  <c r="AE190" i="7"/>
  <c r="AD190" i="7"/>
  <c r="AC190" i="7"/>
  <c r="L190" i="7"/>
  <c r="K190" i="7"/>
  <c r="J190" i="7"/>
  <c r="I190" i="7"/>
  <c r="H190" i="7"/>
  <c r="G190" i="7"/>
  <c r="F190" i="7"/>
  <c r="E190" i="7"/>
  <c r="D190" i="7"/>
  <c r="AJ189" i="7"/>
  <c r="AI189" i="7"/>
  <c r="AH189" i="7"/>
  <c r="AG189" i="7"/>
  <c r="AF189" i="7"/>
  <c r="AE189" i="7"/>
  <c r="AD189" i="7"/>
  <c r="AC189" i="7"/>
  <c r="L189" i="7"/>
  <c r="K189" i="7"/>
  <c r="J189" i="7"/>
  <c r="I189" i="7"/>
  <c r="H189" i="7"/>
  <c r="G189" i="7"/>
  <c r="F189" i="7"/>
  <c r="E189" i="7"/>
  <c r="D189" i="7"/>
  <c r="M189" i="7" s="1"/>
  <c r="AJ188" i="7"/>
  <c r="AI188" i="7"/>
  <c r="AH188" i="7"/>
  <c r="AG188" i="7"/>
  <c r="AF188" i="7"/>
  <c r="AE188" i="7"/>
  <c r="AD188" i="7"/>
  <c r="AC188" i="7"/>
  <c r="L188" i="7"/>
  <c r="K188" i="7"/>
  <c r="J188" i="7"/>
  <c r="I188" i="7"/>
  <c r="H188" i="7"/>
  <c r="G188" i="7"/>
  <c r="F188" i="7"/>
  <c r="E188" i="7"/>
  <c r="M188" i="7" s="1"/>
  <c r="D188" i="7"/>
  <c r="AJ187" i="7"/>
  <c r="AI187" i="7"/>
  <c r="AH187" i="7"/>
  <c r="AG187" i="7"/>
  <c r="AF187" i="7"/>
  <c r="AE187" i="7"/>
  <c r="AD187" i="7"/>
  <c r="AC187" i="7"/>
  <c r="L187" i="7"/>
  <c r="K187" i="7"/>
  <c r="J187" i="7"/>
  <c r="I187" i="7"/>
  <c r="H187" i="7"/>
  <c r="G187" i="7"/>
  <c r="F187" i="7"/>
  <c r="E187" i="7"/>
  <c r="D187" i="7"/>
  <c r="M187" i="7" s="1"/>
  <c r="AJ186" i="7"/>
  <c r="AI186" i="7"/>
  <c r="AH186" i="7"/>
  <c r="AG186" i="7"/>
  <c r="AF186" i="7"/>
  <c r="AE186" i="7"/>
  <c r="AD186" i="7"/>
  <c r="AC186" i="7"/>
  <c r="L186" i="7"/>
  <c r="K186" i="7"/>
  <c r="J186" i="7"/>
  <c r="I186" i="7"/>
  <c r="H186" i="7"/>
  <c r="G186" i="7"/>
  <c r="F186" i="7"/>
  <c r="E186" i="7"/>
  <c r="M186" i="7" s="1"/>
  <c r="D186" i="7"/>
  <c r="AJ185" i="7"/>
  <c r="AI185" i="7"/>
  <c r="AH185" i="7"/>
  <c r="AG185" i="7"/>
  <c r="AF185" i="7"/>
  <c r="AE185" i="7"/>
  <c r="AD185" i="7"/>
  <c r="AC185" i="7"/>
  <c r="L185" i="7"/>
  <c r="K185" i="7"/>
  <c r="J185" i="7"/>
  <c r="I185" i="7"/>
  <c r="H185" i="7"/>
  <c r="G185" i="7"/>
  <c r="F185" i="7"/>
  <c r="E185" i="7"/>
  <c r="D185" i="7"/>
  <c r="M185" i="7" s="1"/>
  <c r="AJ184" i="7"/>
  <c r="AI184" i="7"/>
  <c r="AH184" i="7"/>
  <c r="AG184" i="7"/>
  <c r="AF184" i="7"/>
  <c r="AE184" i="7"/>
  <c r="AD184" i="7"/>
  <c r="AC184" i="7"/>
  <c r="L184" i="7"/>
  <c r="K184" i="7"/>
  <c r="J184" i="7"/>
  <c r="I184" i="7"/>
  <c r="H184" i="7"/>
  <c r="G184" i="7"/>
  <c r="F184" i="7"/>
  <c r="E184" i="7"/>
  <c r="D184" i="7"/>
  <c r="AJ183" i="7"/>
  <c r="AI183" i="7"/>
  <c r="AH183" i="7"/>
  <c r="AG183" i="7"/>
  <c r="AF183" i="7"/>
  <c r="AE183" i="7"/>
  <c r="AD183" i="7"/>
  <c r="AC183" i="7"/>
  <c r="L183" i="7"/>
  <c r="K183" i="7"/>
  <c r="J183" i="7"/>
  <c r="I183" i="7"/>
  <c r="H183" i="7"/>
  <c r="G183" i="7"/>
  <c r="F183" i="7"/>
  <c r="E183" i="7"/>
  <c r="D183" i="7"/>
  <c r="AJ182" i="7"/>
  <c r="AI182" i="7"/>
  <c r="AH182" i="7"/>
  <c r="AG182" i="7"/>
  <c r="AF182" i="7"/>
  <c r="AE182" i="7"/>
  <c r="AD182" i="7"/>
  <c r="AC182" i="7"/>
  <c r="L182" i="7"/>
  <c r="K182" i="7"/>
  <c r="J182" i="7"/>
  <c r="I182" i="7"/>
  <c r="H182" i="7"/>
  <c r="G182" i="7"/>
  <c r="F182" i="7"/>
  <c r="E182" i="7"/>
  <c r="D182" i="7"/>
  <c r="AJ181" i="7"/>
  <c r="AI181" i="7"/>
  <c r="AH181" i="7"/>
  <c r="AG181" i="7"/>
  <c r="AF181" i="7"/>
  <c r="AE181" i="7"/>
  <c r="AD181" i="7"/>
  <c r="AC181" i="7"/>
  <c r="L181" i="7"/>
  <c r="K181" i="7"/>
  <c r="J181" i="7"/>
  <c r="I181" i="7"/>
  <c r="H181" i="7"/>
  <c r="G181" i="7"/>
  <c r="F181" i="7"/>
  <c r="E181" i="7"/>
  <c r="D181" i="7"/>
  <c r="M181" i="7" s="1"/>
  <c r="AJ180" i="7"/>
  <c r="AI180" i="7"/>
  <c r="AH180" i="7"/>
  <c r="AG180" i="7"/>
  <c r="AF180" i="7"/>
  <c r="AE180" i="7"/>
  <c r="AD180" i="7"/>
  <c r="AC180" i="7"/>
  <c r="L180" i="7"/>
  <c r="K180" i="7"/>
  <c r="J180" i="7"/>
  <c r="I180" i="7"/>
  <c r="H180" i="7"/>
  <c r="G180" i="7"/>
  <c r="F180" i="7"/>
  <c r="E180" i="7"/>
  <c r="M180" i="7" s="1"/>
  <c r="D180" i="7"/>
  <c r="AJ179" i="7"/>
  <c r="AI179" i="7"/>
  <c r="AH179" i="7"/>
  <c r="AG179" i="7"/>
  <c r="AF179" i="7"/>
  <c r="AE179" i="7"/>
  <c r="AD179" i="7"/>
  <c r="AC179" i="7"/>
  <c r="L179" i="7"/>
  <c r="K179" i="7"/>
  <c r="J179" i="7"/>
  <c r="I179" i="7"/>
  <c r="H179" i="7"/>
  <c r="G179" i="7"/>
  <c r="F179" i="7"/>
  <c r="E179" i="7"/>
  <c r="D179" i="7"/>
  <c r="AJ178" i="7"/>
  <c r="AI178" i="7"/>
  <c r="AH178" i="7"/>
  <c r="AG178" i="7"/>
  <c r="AF178" i="7"/>
  <c r="AE178" i="7"/>
  <c r="AD178" i="7"/>
  <c r="AC178" i="7"/>
  <c r="L178" i="7"/>
  <c r="K178" i="7"/>
  <c r="J178" i="7"/>
  <c r="I178" i="7"/>
  <c r="H178" i="7"/>
  <c r="G178" i="7"/>
  <c r="F178" i="7"/>
  <c r="E178" i="7"/>
  <c r="M178" i="7" s="1"/>
  <c r="D178" i="7"/>
  <c r="AJ177" i="7"/>
  <c r="AI177" i="7"/>
  <c r="AH177" i="7"/>
  <c r="AG177" i="7"/>
  <c r="AF177" i="7"/>
  <c r="AE177" i="7"/>
  <c r="AD177" i="7"/>
  <c r="AC177" i="7"/>
  <c r="L177" i="7"/>
  <c r="K177" i="7"/>
  <c r="J177" i="7"/>
  <c r="I177" i="7"/>
  <c r="H177" i="7"/>
  <c r="G177" i="7"/>
  <c r="F177" i="7"/>
  <c r="E177" i="7"/>
  <c r="D177" i="7"/>
  <c r="M177" i="7" s="1"/>
  <c r="AJ176" i="7"/>
  <c r="AI176" i="7"/>
  <c r="AH176" i="7"/>
  <c r="AG176" i="7"/>
  <c r="AF176" i="7"/>
  <c r="AE176" i="7"/>
  <c r="AD176" i="7"/>
  <c r="AC176" i="7"/>
  <c r="L176" i="7"/>
  <c r="K176" i="7"/>
  <c r="J176" i="7"/>
  <c r="I176" i="7"/>
  <c r="H176" i="7"/>
  <c r="G176" i="7"/>
  <c r="F176" i="7"/>
  <c r="E176" i="7"/>
  <c r="D176" i="7"/>
  <c r="AJ175" i="7"/>
  <c r="AI175" i="7"/>
  <c r="AH175" i="7"/>
  <c r="AG175" i="7"/>
  <c r="AF175" i="7"/>
  <c r="AE175" i="7"/>
  <c r="AD175" i="7"/>
  <c r="AC175" i="7"/>
  <c r="L175" i="7"/>
  <c r="K175" i="7"/>
  <c r="J175" i="7"/>
  <c r="I175" i="7"/>
  <c r="H175" i="7"/>
  <c r="G175" i="7"/>
  <c r="F175" i="7"/>
  <c r="E175" i="7"/>
  <c r="D175" i="7"/>
  <c r="AJ174" i="7"/>
  <c r="AI174" i="7"/>
  <c r="AH174" i="7"/>
  <c r="AG174" i="7"/>
  <c r="AF174" i="7"/>
  <c r="AE174" i="7"/>
  <c r="AD174" i="7"/>
  <c r="AC174" i="7"/>
  <c r="L174" i="7"/>
  <c r="K174" i="7"/>
  <c r="J174" i="7"/>
  <c r="I174" i="7"/>
  <c r="H174" i="7"/>
  <c r="G174" i="7"/>
  <c r="F174" i="7"/>
  <c r="E174" i="7"/>
  <c r="D174" i="7"/>
  <c r="AJ173" i="7"/>
  <c r="AI173" i="7"/>
  <c r="AH173" i="7"/>
  <c r="AG173" i="7"/>
  <c r="AF173" i="7"/>
  <c r="AE173" i="7"/>
  <c r="AD173" i="7"/>
  <c r="AC173" i="7"/>
  <c r="L173" i="7"/>
  <c r="K173" i="7"/>
  <c r="J173" i="7"/>
  <c r="I173" i="7"/>
  <c r="H173" i="7"/>
  <c r="G173" i="7"/>
  <c r="F173" i="7"/>
  <c r="E173" i="7"/>
  <c r="D173" i="7"/>
  <c r="M173" i="7" s="1"/>
  <c r="AJ172" i="7"/>
  <c r="AI172" i="7"/>
  <c r="AH172" i="7"/>
  <c r="AG172" i="7"/>
  <c r="AF172" i="7"/>
  <c r="AE172" i="7"/>
  <c r="AD172" i="7"/>
  <c r="AC172" i="7"/>
  <c r="L172" i="7"/>
  <c r="K172" i="7"/>
  <c r="J172" i="7"/>
  <c r="I172" i="7"/>
  <c r="H172" i="7"/>
  <c r="G172" i="7"/>
  <c r="F172" i="7"/>
  <c r="E172" i="7"/>
  <c r="M172" i="7" s="1"/>
  <c r="D172" i="7"/>
  <c r="AJ171" i="7"/>
  <c r="AI171" i="7"/>
  <c r="AH171" i="7"/>
  <c r="AG171" i="7"/>
  <c r="AF171" i="7"/>
  <c r="AE171" i="7"/>
  <c r="AD171" i="7"/>
  <c r="AC171" i="7"/>
  <c r="L171" i="7"/>
  <c r="K171" i="7"/>
  <c r="J171" i="7"/>
  <c r="I171" i="7"/>
  <c r="H171" i="7"/>
  <c r="G171" i="7"/>
  <c r="F171" i="7"/>
  <c r="E171" i="7"/>
  <c r="D171" i="7"/>
  <c r="AJ170" i="7"/>
  <c r="AI170" i="7"/>
  <c r="AH170" i="7"/>
  <c r="AG170" i="7"/>
  <c r="AF170" i="7"/>
  <c r="AE170" i="7"/>
  <c r="AD170" i="7"/>
  <c r="AC170" i="7"/>
  <c r="L170" i="7"/>
  <c r="K170" i="7"/>
  <c r="J170" i="7"/>
  <c r="I170" i="7"/>
  <c r="H170" i="7"/>
  <c r="G170" i="7"/>
  <c r="F170" i="7"/>
  <c r="E170" i="7"/>
  <c r="M170" i="7" s="1"/>
  <c r="D170" i="7"/>
  <c r="AJ169" i="7"/>
  <c r="AI169" i="7"/>
  <c r="AH169" i="7"/>
  <c r="AG169" i="7"/>
  <c r="AF169" i="7"/>
  <c r="AE169" i="7"/>
  <c r="AD169" i="7"/>
  <c r="AC169" i="7"/>
  <c r="L169" i="7"/>
  <c r="K169" i="7"/>
  <c r="J169" i="7"/>
  <c r="I169" i="7"/>
  <c r="H169" i="7"/>
  <c r="G169" i="7"/>
  <c r="F169" i="7"/>
  <c r="E169" i="7"/>
  <c r="D169" i="7"/>
  <c r="M169" i="7" s="1"/>
  <c r="AJ168" i="7"/>
  <c r="AI168" i="7"/>
  <c r="AH168" i="7"/>
  <c r="AG168" i="7"/>
  <c r="AF168" i="7"/>
  <c r="AE168" i="7"/>
  <c r="AD168" i="7"/>
  <c r="AC168" i="7"/>
  <c r="L168" i="7"/>
  <c r="K168" i="7"/>
  <c r="J168" i="7"/>
  <c r="I168" i="7"/>
  <c r="H168" i="7"/>
  <c r="G168" i="7"/>
  <c r="F168" i="7"/>
  <c r="E168" i="7"/>
  <c r="D168" i="7"/>
  <c r="AJ167" i="7"/>
  <c r="AI167" i="7"/>
  <c r="AH167" i="7"/>
  <c r="AG167" i="7"/>
  <c r="AF167" i="7"/>
  <c r="AE167" i="7"/>
  <c r="AD167" i="7"/>
  <c r="AC167" i="7"/>
  <c r="L167" i="7"/>
  <c r="K167" i="7"/>
  <c r="J167" i="7"/>
  <c r="I167" i="7"/>
  <c r="H167" i="7"/>
  <c r="G167" i="7"/>
  <c r="F167" i="7"/>
  <c r="E167" i="7"/>
  <c r="D167" i="7"/>
  <c r="AJ166" i="7"/>
  <c r="AI166" i="7"/>
  <c r="AH166" i="7"/>
  <c r="AG166" i="7"/>
  <c r="AF166" i="7"/>
  <c r="AE166" i="7"/>
  <c r="AD166" i="7"/>
  <c r="AC166" i="7"/>
  <c r="L166" i="7"/>
  <c r="K166" i="7"/>
  <c r="J166" i="7"/>
  <c r="I166" i="7"/>
  <c r="H166" i="7"/>
  <c r="G166" i="7"/>
  <c r="F166" i="7"/>
  <c r="E166" i="7"/>
  <c r="D166" i="7"/>
  <c r="AJ165" i="7"/>
  <c r="AI165" i="7"/>
  <c r="AH165" i="7"/>
  <c r="AG165" i="7"/>
  <c r="AF165" i="7"/>
  <c r="AE165" i="7"/>
  <c r="AD165" i="7"/>
  <c r="AC165" i="7"/>
  <c r="L165" i="7"/>
  <c r="K165" i="7"/>
  <c r="J165" i="7"/>
  <c r="I165" i="7"/>
  <c r="H165" i="7"/>
  <c r="G165" i="7"/>
  <c r="F165" i="7"/>
  <c r="E165" i="7"/>
  <c r="D165" i="7"/>
  <c r="M165" i="7" s="1"/>
  <c r="AJ164" i="7"/>
  <c r="AI164" i="7"/>
  <c r="AH164" i="7"/>
  <c r="AG164" i="7"/>
  <c r="AF164" i="7"/>
  <c r="AE164" i="7"/>
  <c r="AD164" i="7"/>
  <c r="AC164" i="7"/>
  <c r="L164" i="7"/>
  <c r="K164" i="7"/>
  <c r="J164" i="7"/>
  <c r="I164" i="7"/>
  <c r="H164" i="7"/>
  <c r="G164" i="7"/>
  <c r="F164" i="7"/>
  <c r="E164" i="7"/>
  <c r="M164" i="7" s="1"/>
  <c r="D164" i="7"/>
  <c r="AJ163" i="7"/>
  <c r="AI163" i="7"/>
  <c r="AH163" i="7"/>
  <c r="AG163" i="7"/>
  <c r="AF163" i="7"/>
  <c r="AE163" i="7"/>
  <c r="AD163" i="7"/>
  <c r="AC163" i="7"/>
  <c r="L163" i="7"/>
  <c r="K163" i="7"/>
  <c r="J163" i="7"/>
  <c r="I163" i="7"/>
  <c r="H163" i="7"/>
  <c r="G163" i="7"/>
  <c r="F163" i="7"/>
  <c r="E163" i="7"/>
  <c r="D163" i="7"/>
  <c r="AJ162" i="7"/>
  <c r="AI162" i="7"/>
  <c r="AH162" i="7"/>
  <c r="AG162" i="7"/>
  <c r="AF162" i="7"/>
  <c r="AE162" i="7"/>
  <c r="AD162" i="7"/>
  <c r="AC162" i="7"/>
  <c r="L162" i="7"/>
  <c r="K162" i="7"/>
  <c r="J162" i="7"/>
  <c r="I162" i="7"/>
  <c r="H162" i="7"/>
  <c r="G162" i="7"/>
  <c r="F162" i="7"/>
  <c r="E162" i="7"/>
  <c r="M162" i="7" s="1"/>
  <c r="D162" i="7"/>
  <c r="AJ161" i="7"/>
  <c r="AI161" i="7"/>
  <c r="AH161" i="7"/>
  <c r="AG161" i="7"/>
  <c r="AF161" i="7"/>
  <c r="AE161" i="7"/>
  <c r="AD161" i="7"/>
  <c r="AC161" i="7"/>
  <c r="L161" i="7"/>
  <c r="K161" i="7"/>
  <c r="J161" i="7"/>
  <c r="I161" i="7"/>
  <c r="H161" i="7"/>
  <c r="G161" i="7"/>
  <c r="F161" i="7"/>
  <c r="E161" i="7"/>
  <c r="D161" i="7"/>
  <c r="M161" i="7" s="1"/>
  <c r="AJ160" i="7"/>
  <c r="AI160" i="7"/>
  <c r="AH160" i="7"/>
  <c r="AG160" i="7"/>
  <c r="AF160" i="7"/>
  <c r="AE160" i="7"/>
  <c r="AD160" i="7"/>
  <c r="AC160" i="7"/>
  <c r="L160" i="7"/>
  <c r="K160" i="7"/>
  <c r="J160" i="7"/>
  <c r="I160" i="7"/>
  <c r="H160" i="7"/>
  <c r="G160" i="7"/>
  <c r="F160" i="7"/>
  <c r="E160" i="7"/>
  <c r="D160" i="7"/>
  <c r="AJ159" i="7"/>
  <c r="AI159" i="7"/>
  <c r="AH159" i="7"/>
  <c r="AG159" i="7"/>
  <c r="AF159" i="7"/>
  <c r="AE159" i="7"/>
  <c r="AD159" i="7"/>
  <c r="AC159" i="7"/>
  <c r="L159" i="7"/>
  <c r="K159" i="7"/>
  <c r="J159" i="7"/>
  <c r="I159" i="7"/>
  <c r="H159" i="7"/>
  <c r="G159" i="7"/>
  <c r="F159" i="7"/>
  <c r="E159" i="7"/>
  <c r="D159" i="7"/>
  <c r="AJ158" i="7"/>
  <c r="AI158" i="7"/>
  <c r="AH158" i="7"/>
  <c r="AG158" i="7"/>
  <c r="AF158" i="7"/>
  <c r="AE158" i="7"/>
  <c r="AD158" i="7"/>
  <c r="AC158" i="7"/>
  <c r="L158" i="7"/>
  <c r="K158" i="7"/>
  <c r="J158" i="7"/>
  <c r="I158" i="7"/>
  <c r="H158" i="7"/>
  <c r="G158" i="7"/>
  <c r="F158" i="7"/>
  <c r="E158" i="7"/>
  <c r="D158" i="7"/>
  <c r="AJ157" i="7"/>
  <c r="AI157" i="7"/>
  <c r="AH157" i="7"/>
  <c r="AG157" i="7"/>
  <c r="AF157" i="7"/>
  <c r="AE157" i="7"/>
  <c r="AD157" i="7"/>
  <c r="AC157" i="7"/>
  <c r="L157" i="7"/>
  <c r="K157" i="7"/>
  <c r="J157" i="7"/>
  <c r="I157" i="7"/>
  <c r="H157" i="7"/>
  <c r="G157" i="7"/>
  <c r="F157" i="7"/>
  <c r="E157" i="7"/>
  <c r="D157" i="7"/>
  <c r="M157" i="7" s="1"/>
  <c r="AJ156" i="7"/>
  <c r="AI156" i="7"/>
  <c r="AH156" i="7"/>
  <c r="AG156" i="7"/>
  <c r="AF156" i="7"/>
  <c r="AE156" i="7"/>
  <c r="AD156" i="7"/>
  <c r="AC156" i="7"/>
  <c r="L156" i="7"/>
  <c r="K156" i="7"/>
  <c r="J156" i="7"/>
  <c r="I156" i="7"/>
  <c r="H156" i="7"/>
  <c r="G156" i="7"/>
  <c r="F156" i="7"/>
  <c r="E156" i="7"/>
  <c r="M156" i="7" s="1"/>
  <c r="D156" i="7"/>
  <c r="AJ155" i="7"/>
  <c r="AI155" i="7"/>
  <c r="AH155" i="7"/>
  <c r="AG155" i="7"/>
  <c r="AF155" i="7"/>
  <c r="AE155" i="7"/>
  <c r="AD155" i="7"/>
  <c r="AC155" i="7"/>
  <c r="L155" i="7"/>
  <c r="K155" i="7"/>
  <c r="J155" i="7"/>
  <c r="I155" i="7"/>
  <c r="H155" i="7"/>
  <c r="G155" i="7"/>
  <c r="F155" i="7"/>
  <c r="E155" i="7"/>
  <c r="D155" i="7"/>
  <c r="M155" i="7" s="1"/>
  <c r="AJ154" i="7"/>
  <c r="AI154" i="7"/>
  <c r="AH154" i="7"/>
  <c r="AG154" i="7"/>
  <c r="AF154" i="7"/>
  <c r="AE154" i="7"/>
  <c r="AD154" i="7"/>
  <c r="AC154" i="7"/>
  <c r="L154" i="7"/>
  <c r="K154" i="7"/>
  <c r="J154" i="7"/>
  <c r="I154" i="7"/>
  <c r="H154" i="7"/>
  <c r="G154" i="7"/>
  <c r="F154" i="7"/>
  <c r="E154" i="7"/>
  <c r="M154" i="7" s="1"/>
  <c r="D154" i="7"/>
  <c r="AJ153" i="7"/>
  <c r="AI153" i="7"/>
  <c r="AH153" i="7"/>
  <c r="AG153" i="7"/>
  <c r="AF153" i="7"/>
  <c r="AE153" i="7"/>
  <c r="AD153" i="7"/>
  <c r="AC153" i="7"/>
  <c r="L153" i="7"/>
  <c r="K153" i="7"/>
  <c r="J153" i="7"/>
  <c r="I153" i="7"/>
  <c r="H153" i="7"/>
  <c r="G153" i="7"/>
  <c r="F153" i="7"/>
  <c r="E153" i="7"/>
  <c r="D153" i="7"/>
  <c r="M153" i="7" s="1"/>
  <c r="AJ152" i="7"/>
  <c r="AI152" i="7"/>
  <c r="AH152" i="7"/>
  <c r="AG152" i="7"/>
  <c r="AF152" i="7"/>
  <c r="AE152" i="7"/>
  <c r="AD152" i="7"/>
  <c r="AC152" i="7"/>
  <c r="L152" i="7"/>
  <c r="K152" i="7"/>
  <c r="J152" i="7"/>
  <c r="I152" i="7"/>
  <c r="H152" i="7"/>
  <c r="G152" i="7"/>
  <c r="F152" i="7"/>
  <c r="E152" i="7"/>
  <c r="D152" i="7"/>
  <c r="AJ151" i="7"/>
  <c r="AI151" i="7"/>
  <c r="AH151" i="7"/>
  <c r="AG151" i="7"/>
  <c r="AF151" i="7"/>
  <c r="AE151" i="7"/>
  <c r="AD151" i="7"/>
  <c r="AC151" i="7"/>
  <c r="L151" i="7"/>
  <c r="K151" i="7"/>
  <c r="J151" i="7"/>
  <c r="I151" i="7"/>
  <c r="H151" i="7"/>
  <c r="G151" i="7"/>
  <c r="F151" i="7"/>
  <c r="E151" i="7"/>
  <c r="D151" i="7"/>
  <c r="AJ150" i="7"/>
  <c r="AI150" i="7"/>
  <c r="AH150" i="7"/>
  <c r="AG150" i="7"/>
  <c r="AF150" i="7"/>
  <c r="AE150" i="7"/>
  <c r="AD150" i="7"/>
  <c r="AC150" i="7"/>
  <c r="L150" i="7"/>
  <c r="K150" i="7"/>
  <c r="J150" i="7"/>
  <c r="I150" i="7"/>
  <c r="H150" i="7"/>
  <c r="G150" i="7"/>
  <c r="F150" i="7"/>
  <c r="E150" i="7"/>
  <c r="D150" i="7"/>
  <c r="AJ149" i="7"/>
  <c r="AI149" i="7"/>
  <c r="AH149" i="7"/>
  <c r="AG149" i="7"/>
  <c r="AF149" i="7"/>
  <c r="AE149" i="7"/>
  <c r="AD149" i="7"/>
  <c r="AC149" i="7"/>
  <c r="L149" i="7"/>
  <c r="K149" i="7"/>
  <c r="J149" i="7"/>
  <c r="I149" i="7"/>
  <c r="H149" i="7"/>
  <c r="G149" i="7"/>
  <c r="F149" i="7"/>
  <c r="E149" i="7"/>
  <c r="D149" i="7"/>
  <c r="M149" i="7" s="1"/>
  <c r="AJ148" i="7"/>
  <c r="AI148" i="7"/>
  <c r="AH148" i="7"/>
  <c r="AG148" i="7"/>
  <c r="AF148" i="7"/>
  <c r="AE148" i="7"/>
  <c r="AD148" i="7"/>
  <c r="AC148" i="7"/>
  <c r="L148" i="7"/>
  <c r="K148" i="7"/>
  <c r="J148" i="7"/>
  <c r="I148" i="7"/>
  <c r="H148" i="7"/>
  <c r="G148" i="7"/>
  <c r="F148" i="7"/>
  <c r="E148" i="7"/>
  <c r="M148" i="7" s="1"/>
  <c r="D148" i="7"/>
  <c r="AJ147" i="7"/>
  <c r="AI147" i="7"/>
  <c r="AH147" i="7"/>
  <c r="AG147" i="7"/>
  <c r="AF147" i="7"/>
  <c r="AE147" i="7"/>
  <c r="AD147" i="7"/>
  <c r="AC147" i="7"/>
  <c r="L147" i="7"/>
  <c r="K147" i="7"/>
  <c r="J147" i="7"/>
  <c r="I147" i="7"/>
  <c r="H147" i="7"/>
  <c r="G147" i="7"/>
  <c r="F147" i="7"/>
  <c r="E147" i="7"/>
  <c r="D147" i="7"/>
  <c r="AJ146" i="7"/>
  <c r="AI146" i="7"/>
  <c r="AH146" i="7"/>
  <c r="AG146" i="7"/>
  <c r="AF146" i="7"/>
  <c r="AE146" i="7"/>
  <c r="AD146" i="7"/>
  <c r="AC146" i="7"/>
  <c r="L146" i="7"/>
  <c r="K146" i="7"/>
  <c r="J146" i="7"/>
  <c r="I146" i="7"/>
  <c r="H146" i="7"/>
  <c r="G146" i="7"/>
  <c r="F146" i="7"/>
  <c r="E146" i="7"/>
  <c r="M146" i="7" s="1"/>
  <c r="D146" i="7"/>
  <c r="AJ145" i="7"/>
  <c r="AI145" i="7"/>
  <c r="AH145" i="7"/>
  <c r="AG145" i="7"/>
  <c r="AF145" i="7"/>
  <c r="AE145" i="7"/>
  <c r="AD145" i="7"/>
  <c r="AC145" i="7"/>
  <c r="L145" i="7"/>
  <c r="K145" i="7"/>
  <c r="J145" i="7"/>
  <c r="I145" i="7"/>
  <c r="H145" i="7"/>
  <c r="G145" i="7"/>
  <c r="F145" i="7"/>
  <c r="E145" i="7"/>
  <c r="D145" i="7"/>
  <c r="M145" i="7" s="1"/>
  <c r="AJ144" i="7"/>
  <c r="AI144" i="7"/>
  <c r="AH144" i="7"/>
  <c r="AG144" i="7"/>
  <c r="AF144" i="7"/>
  <c r="AE144" i="7"/>
  <c r="AD144" i="7"/>
  <c r="AC144" i="7"/>
  <c r="L144" i="7"/>
  <c r="K144" i="7"/>
  <c r="J144" i="7"/>
  <c r="I144" i="7"/>
  <c r="H144" i="7"/>
  <c r="G144" i="7"/>
  <c r="F144" i="7"/>
  <c r="E144" i="7"/>
  <c r="D144" i="7"/>
  <c r="AJ143" i="7"/>
  <c r="AI143" i="7"/>
  <c r="AH143" i="7"/>
  <c r="AG143" i="7"/>
  <c r="AF143" i="7"/>
  <c r="AE143" i="7"/>
  <c r="AD143" i="7"/>
  <c r="AC143" i="7"/>
  <c r="L143" i="7"/>
  <c r="K143" i="7"/>
  <c r="J143" i="7"/>
  <c r="I143" i="7"/>
  <c r="H143" i="7"/>
  <c r="G143" i="7"/>
  <c r="F143" i="7"/>
  <c r="E143" i="7"/>
  <c r="D143" i="7"/>
  <c r="AJ142" i="7"/>
  <c r="AI142" i="7"/>
  <c r="AH142" i="7"/>
  <c r="AG142" i="7"/>
  <c r="AF142" i="7"/>
  <c r="AE142" i="7"/>
  <c r="AD142" i="7"/>
  <c r="AC142" i="7"/>
  <c r="L142" i="7"/>
  <c r="K142" i="7"/>
  <c r="J142" i="7"/>
  <c r="I142" i="7"/>
  <c r="H142" i="7"/>
  <c r="G142" i="7"/>
  <c r="F142" i="7"/>
  <c r="E142" i="7"/>
  <c r="D142" i="7"/>
  <c r="AJ141" i="7"/>
  <c r="AI141" i="7"/>
  <c r="AH141" i="7"/>
  <c r="AG141" i="7"/>
  <c r="AF141" i="7"/>
  <c r="AE141" i="7"/>
  <c r="AD141" i="7"/>
  <c r="AC141" i="7"/>
  <c r="L141" i="7"/>
  <c r="K141" i="7"/>
  <c r="J141" i="7"/>
  <c r="I141" i="7"/>
  <c r="H141" i="7"/>
  <c r="G141" i="7"/>
  <c r="F141" i="7"/>
  <c r="E141" i="7"/>
  <c r="D141" i="7"/>
  <c r="AJ140" i="7"/>
  <c r="AI140" i="7"/>
  <c r="AH140" i="7"/>
  <c r="AG140" i="7"/>
  <c r="AF140" i="7"/>
  <c r="AE140" i="7"/>
  <c r="AD140" i="7"/>
  <c r="AC140" i="7"/>
  <c r="L140" i="7"/>
  <c r="K140" i="7"/>
  <c r="J140" i="7"/>
  <c r="I140" i="7"/>
  <c r="H140" i="7"/>
  <c r="G140" i="7"/>
  <c r="F140" i="7"/>
  <c r="E140" i="7"/>
  <c r="D140" i="7"/>
  <c r="AJ139" i="7"/>
  <c r="AI139" i="7"/>
  <c r="AH139" i="7"/>
  <c r="AG139" i="7"/>
  <c r="AF139" i="7"/>
  <c r="AE139" i="7"/>
  <c r="AD139" i="7"/>
  <c r="AC139" i="7"/>
  <c r="L139" i="7"/>
  <c r="K139" i="7"/>
  <c r="J139" i="7"/>
  <c r="I139" i="7"/>
  <c r="H139" i="7"/>
  <c r="G139" i="7"/>
  <c r="F139" i="7"/>
  <c r="E139" i="7"/>
  <c r="D139" i="7"/>
  <c r="M139" i="7" s="1"/>
  <c r="AJ138" i="7"/>
  <c r="AI138" i="7"/>
  <c r="AH138" i="7"/>
  <c r="AG138" i="7"/>
  <c r="AF138" i="7"/>
  <c r="AE138" i="7"/>
  <c r="AD138" i="7"/>
  <c r="AC138" i="7"/>
  <c r="L138" i="7"/>
  <c r="K138" i="7"/>
  <c r="J138" i="7"/>
  <c r="I138" i="7"/>
  <c r="H138" i="7"/>
  <c r="G138" i="7"/>
  <c r="F138" i="7"/>
  <c r="E138" i="7"/>
  <c r="M138" i="7" s="1"/>
  <c r="D138" i="7"/>
  <c r="AJ137" i="7"/>
  <c r="AI137" i="7"/>
  <c r="AH137" i="7"/>
  <c r="AG137" i="7"/>
  <c r="AF137" i="7"/>
  <c r="AE137" i="7"/>
  <c r="AD137" i="7"/>
  <c r="AC137" i="7"/>
  <c r="L137" i="7"/>
  <c r="K137" i="7"/>
  <c r="J137" i="7"/>
  <c r="I137" i="7"/>
  <c r="H137" i="7"/>
  <c r="G137" i="7"/>
  <c r="F137" i="7"/>
  <c r="E137" i="7"/>
  <c r="D137" i="7"/>
  <c r="AJ136" i="7"/>
  <c r="AI136" i="7"/>
  <c r="AH136" i="7"/>
  <c r="AG136" i="7"/>
  <c r="AF136" i="7"/>
  <c r="AE136" i="7"/>
  <c r="AD136" i="7"/>
  <c r="AC136" i="7"/>
  <c r="L136" i="7"/>
  <c r="K136" i="7"/>
  <c r="J136" i="7"/>
  <c r="I136" i="7"/>
  <c r="H136" i="7"/>
  <c r="G136" i="7"/>
  <c r="F136" i="7"/>
  <c r="E136" i="7"/>
  <c r="M136" i="7" s="1"/>
  <c r="D136" i="7"/>
  <c r="AJ135" i="7"/>
  <c r="AI135" i="7"/>
  <c r="AH135" i="7"/>
  <c r="AG135" i="7"/>
  <c r="AF135" i="7"/>
  <c r="AE135" i="7"/>
  <c r="AD135" i="7"/>
  <c r="AC135" i="7"/>
  <c r="L135" i="7"/>
  <c r="K135" i="7"/>
  <c r="J135" i="7"/>
  <c r="I135" i="7"/>
  <c r="H135" i="7"/>
  <c r="G135" i="7"/>
  <c r="F135" i="7"/>
  <c r="E135" i="7"/>
  <c r="D135" i="7"/>
  <c r="AJ134" i="7"/>
  <c r="AI134" i="7"/>
  <c r="AH134" i="7"/>
  <c r="AG134" i="7"/>
  <c r="AF134" i="7"/>
  <c r="AE134" i="7"/>
  <c r="AD134" i="7"/>
  <c r="AC134" i="7"/>
  <c r="L134" i="7"/>
  <c r="K134" i="7"/>
  <c r="J134" i="7"/>
  <c r="I134" i="7"/>
  <c r="H134" i="7"/>
  <c r="G134" i="7"/>
  <c r="F134" i="7"/>
  <c r="E134" i="7"/>
  <c r="D134" i="7"/>
  <c r="AJ133" i="7"/>
  <c r="AI133" i="7"/>
  <c r="AH133" i="7"/>
  <c r="AG133" i="7"/>
  <c r="AF133" i="7"/>
  <c r="AE133" i="7"/>
  <c r="AD133" i="7"/>
  <c r="AC133" i="7"/>
  <c r="L133" i="7"/>
  <c r="K133" i="7"/>
  <c r="J133" i="7"/>
  <c r="I133" i="7"/>
  <c r="H133" i="7"/>
  <c r="G133" i="7"/>
  <c r="F133" i="7"/>
  <c r="E133" i="7"/>
  <c r="D133" i="7"/>
  <c r="AJ132" i="7"/>
  <c r="AI132" i="7"/>
  <c r="AH132" i="7"/>
  <c r="AG132" i="7"/>
  <c r="AF132" i="7"/>
  <c r="AE132" i="7"/>
  <c r="AD132" i="7"/>
  <c r="AC132" i="7"/>
  <c r="L132" i="7"/>
  <c r="K132" i="7"/>
  <c r="J132" i="7"/>
  <c r="I132" i="7"/>
  <c r="H132" i="7"/>
  <c r="G132" i="7"/>
  <c r="F132" i="7"/>
  <c r="E132" i="7"/>
  <c r="D132" i="7"/>
  <c r="AJ131" i="7"/>
  <c r="AI131" i="7"/>
  <c r="AH131" i="7"/>
  <c r="AG131" i="7"/>
  <c r="AF131" i="7"/>
  <c r="AE131" i="7"/>
  <c r="AD131" i="7"/>
  <c r="AC131" i="7"/>
  <c r="L131" i="7"/>
  <c r="K131" i="7"/>
  <c r="J131" i="7"/>
  <c r="I131" i="7"/>
  <c r="H131" i="7"/>
  <c r="G131" i="7"/>
  <c r="F131" i="7"/>
  <c r="E131" i="7"/>
  <c r="D131" i="7"/>
  <c r="M131" i="7" s="1"/>
  <c r="AJ130" i="7"/>
  <c r="AI130" i="7"/>
  <c r="AH130" i="7"/>
  <c r="AG130" i="7"/>
  <c r="AF130" i="7"/>
  <c r="AE130" i="7"/>
  <c r="AD130" i="7"/>
  <c r="AC130" i="7"/>
  <c r="L130" i="7"/>
  <c r="K130" i="7"/>
  <c r="J130" i="7"/>
  <c r="I130" i="7"/>
  <c r="H130" i="7"/>
  <c r="G130" i="7"/>
  <c r="F130" i="7"/>
  <c r="E130" i="7"/>
  <c r="M130" i="7" s="1"/>
  <c r="D130" i="7"/>
  <c r="AJ129" i="7"/>
  <c r="AI129" i="7"/>
  <c r="AH129" i="7"/>
  <c r="AG129" i="7"/>
  <c r="AF129" i="7"/>
  <c r="AE129" i="7"/>
  <c r="AD129" i="7"/>
  <c r="AC129" i="7"/>
  <c r="L129" i="7"/>
  <c r="K129" i="7"/>
  <c r="J129" i="7"/>
  <c r="I129" i="7"/>
  <c r="H129" i="7"/>
  <c r="G129" i="7"/>
  <c r="F129" i="7"/>
  <c r="E129" i="7"/>
  <c r="D129" i="7"/>
  <c r="AJ128" i="7"/>
  <c r="AI128" i="7"/>
  <c r="AH128" i="7"/>
  <c r="AG128" i="7"/>
  <c r="AF128" i="7"/>
  <c r="AE128" i="7"/>
  <c r="AD128" i="7"/>
  <c r="AC128" i="7"/>
  <c r="L128" i="7"/>
  <c r="K128" i="7"/>
  <c r="J128" i="7"/>
  <c r="I128" i="7"/>
  <c r="H128" i="7"/>
  <c r="G128" i="7"/>
  <c r="F128" i="7"/>
  <c r="E128" i="7"/>
  <c r="M128" i="7" s="1"/>
  <c r="D128" i="7"/>
  <c r="AJ127" i="7"/>
  <c r="AI127" i="7"/>
  <c r="AH127" i="7"/>
  <c r="AG127" i="7"/>
  <c r="AF127" i="7"/>
  <c r="AE127" i="7"/>
  <c r="AD127" i="7"/>
  <c r="AC127" i="7"/>
  <c r="L127" i="7"/>
  <c r="K127" i="7"/>
  <c r="J127" i="7"/>
  <c r="I127" i="7"/>
  <c r="H127" i="7"/>
  <c r="G127" i="7"/>
  <c r="F127" i="7"/>
  <c r="E127" i="7"/>
  <c r="D127" i="7"/>
  <c r="AJ126" i="7"/>
  <c r="AI126" i="7"/>
  <c r="AH126" i="7"/>
  <c r="AG126" i="7"/>
  <c r="AF126" i="7"/>
  <c r="AE126" i="7"/>
  <c r="AD126" i="7"/>
  <c r="AC126" i="7"/>
  <c r="L126" i="7"/>
  <c r="K126" i="7"/>
  <c r="J126" i="7"/>
  <c r="I126" i="7"/>
  <c r="H126" i="7"/>
  <c r="G126" i="7"/>
  <c r="F126" i="7"/>
  <c r="E126" i="7"/>
  <c r="D126" i="7"/>
  <c r="AJ125" i="7"/>
  <c r="AI125" i="7"/>
  <c r="AH125" i="7"/>
  <c r="AG125" i="7"/>
  <c r="AF125" i="7"/>
  <c r="AE125" i="7"/>
  <c r="AD125" i="7"/>
  <c r="AC125" i="7"/>
  <c r="L125" i="7"/>
  <c r="K125" i="7"/>
  <c r="J125" i="7"/>
  <c r="I125" i="7"/>
  <c r="H125" i="7"/>
  <c r="G125" i="7"/>
  <c r="F125" i="7"/>
  <c r="E125" i="7"/>
  <c r="D125" i="7"/>
  <c r="AJ124" i="7"/>
  <c r="AI124" i="7"/>
  <c r="AH124" i="7"/>
  <c r="AG124" i="7"/>
  <c r="AF124" i="7"/>
  <c r="AE124" i="7"/>
  <c r="AD124" i="7"/>
  <c r="AC124" i="7"/>
  <c r="L124" i="7"/>
  <c r="K124" i="7"/>
  <c r="J124" i="7"/>
  <c r="I124" i="7"/>
  <c r="H124" i="7"/>
  <c r="G124" i="7"/>
  <c r="F124" i="7"/>
  <c r="E124" i="7"/>
  <c r="D124" i="7"/>
  <c r="AJ123" i="7"/>
  <c r="AI123" i="7"/>
  <c r="AH123" i="7"/>
  <c r="AG123" i="7"/>
  <c r="AF123" i="7"/>
  <c r="AE123" i="7"/>
  <c r="AD123" i="7"/>
  <c r="AC123" i="7"/>
  <c r="L123" i="7"/>
  <c r="K123" i="7"/>
  <c r="J123" i="7"/>
  <c r="I123" i="7"/>
  <c r="H123" i="7"/>
  <c r="G123" i="7"/>
  <c r="F123" i="7"/>
  <c r="E123" i="7"/>
  <c r="D123" i="7"/>
  <c r="M123" i="7" s="1"/>
  <c r="AJ122" i="7"/>
  <c r="AI122" i="7"/>
  <c r="AH122" i="7"/>
  <c r="AG122" i="7"/>
  <c r="AF122" i="7"/>
  <c r="AE122" i="7"/>
  <c r="AD122" i="7"/>
  <c r="AC122" i="7"/>
  <c r="L122" i="7"/>
  <c r="K122" i="7"/>
  <c r="J122" i="7"/>
  <c r="I122" i="7"/>
  <c r="H122" i="7"/>
  <c r="G122" i="7"/>
  <c r="F122" i="7"/>
  <c r="E122" i="7"/>
  <c r="M122" i="7" s="1"/>
  <c r="D122" i="7"/>
  <c r="AJ121" i="7"/>
  <c r="AI121" i="7"/>
  <c r="AH121" i="7"/>
  <c r="AG121" i="7"/>
  <c r="AF121" i="7"/>
  <c r="AE121" i="7"/>
  <c r="AD121" i="7"/>
  <c r="AC121" i="7"/>
  <c r="L121" i="7"/>
  <c r="K121" i="7"/>
  <c r="J121" i="7"/>
  <c r="I121" i="7"/>
  <c r="H121" i="7"/>
  <c r="G121" i="7"/>
  <c r="F121" i="7"/>
  <c r="E121" i="7"/>
  <c r="D121" i="7"/>
  <c r="AJ120" i="7"/>
  <c r="AI120" i="7"/>
  <c r="AH120" i="7"/>
  <c r="AG120" i="7"/>
  <c r="AF120" i="7"/>
  <c r="AE120" i="7"/>
  <c r="AD120" i="7"/>
  <c r="AC120" i="7"/>
  <c r="L120" i="7"/>
  <c r="K120" i="7"/>
  <c r="J120" i="7"/>
  <c r="I120" i="7"/>
  <c r="H120" i="7"/>
  <c r="G120" i="7"/>
  <c r="F120" i="7"/>
  <c r="E120" i="7"/>
  <c r="M120" i="7" s="1"/>
  <c r="D120" i="7"/>
  <c r="AJ119" i="7"/>
  <c r="AI119" i="7"/>
  <c r="AH119" i="7"/>
  <c r="AG119" i="7"/>
  <c r="AF119" i="7"/>
  <c r="AE119" i="7"/>
  <c r="AD119" i="7"/>
  <c r="AC119" i="7"/>
  <c r="L119" i="7"/>
  <c r="K119" i="7"/>
  <c r="J119" i="7"/>
  <c r="I119" i="7"/>
  <c r="H119" i="7"/>
  <c r="G119" i="7"/>
  <c r="F119" i="7"/>
  <c r="E119" i="7"/>
  <c r="D119" i="7"/>
  <c r="AJ118" i="7"/>
  <c r="AI118" i="7"/>
  <c r="AH118" i="7"/>
  <c r="AG118" i="7"/>
  <c r="AF118" i="7"/>
  <c r="AE118" i="7"/>
  <c r="AD118" i="7"/>
  <c r="AC118" i="7"/>
  <c r="L118" i="7"/>
  <c r="K118" i="7"/>
  <c r="J118" i="7"/>
  <c r="I118" i="7"/>
  <c r="H118" i="7"/>
  <c r="G118" i="7"/>
  <c r="F118" i="7"/>
  <c r="E118" i="7"/>
  <c r="D118" i="7"/>
  <c r="AJ117" i="7"/>
  <c r="AI117" i="7"/>
  <c r="AH117" i="7"/>
  <c r="AG117" i="7"/>
  <c r="AF117" i="7"/>
  <c r="AE117" i="7"/>
  <c r="AD117" i="7"/>
  <c r="AC117" i="7"/>
  <c r="L117" i="7"/>
  <c r="K117" i="7"/>
  <c r="J117" i="7"/>
  <c r="I117" i="7"/>
  <c r="H117" i="7"/>
  <c r="G117" i="7"/>
  <c r="F117" i="7"/>
  <c r="E117" i="7"/>
  <c r="D117" i="7"/>
  <c r="AJ116" i="7"/>
  <c r="AI116" i="7"/>
  <c r="AH116" i="7"/>
  <c r="AG116" i="7"/>
  <c r="AF116" i="7"/>
  <c r="AE116" i="7"/>
  <c r="AD116" i="7"/>
  <c r="AC116" i="7"/>
  <c r="L116" i="7"/>
  <c r="K116" i="7"/>
  <c r="J116" i="7"/>
  <c r="I116" i="7"/>
  <c r="H116" i="7"/>
  <c r="G116" i="7"/>
  <c r="F116" i="7"/>
  <c r="E116" i="7"/>
  <c r="D116" i="7"/>
  <c r="AJ115" i="7"/>
  <c r="AI115" i="7"/>
  <c r="AH115" i="7"/>
  <c r="AG115" i="7"/>
  <c r="AF115" i="7"/>
  <c r="AE115" i="7"/>
  <c r="AD115" i="7"/>
  <c r="AC115" i="7"/>
  <c r="L115" i="7"/>
  <c r="K115" i="7"/>
  <c r="J115" i="7"/>
  <c r="I115" i="7"/>
  <c r="H115" i="7"/>
  <c r="G115" i="7"/>
  <c r="F115" i="7"/>
  <c r="E115" i="7"/>
  <c r="D115" i="7"/>
  <c r="M115" i="7" s="1"/>
  <c r="AJ114" i="7"/>
  <c r="AI114" i="7"/>
  <c r="AH114" i="7"/>
  <c r="AG114" i="7"/>
  <c r="AF114" i="7"/>
  <c r="AE114" i="7"/>
  <c r="AD114" i="7"/>
  <c r="AC114" i="7"/>
  <c r="L114" i="7"/>
  <c r="K114" i="7"/>
  <c r="J114" i="7"/>
  <c r="I114" i="7"/>
  <c r="H114" i="7"/>
  <c r="G114" i="7"/>
  <c r="F114" i="7"/>
  <c r="E114" i="7"/>
  <c r="M114" i="7" s="1"/>
  <c r="D114" i="7"/>
  <c r="AJ113" i="7"/>
  <c r="AI113" i="7"/>
  <c r="AH113" i="7"/>
  <c r="AG113" i="7"/>
  <c r="AF113" i="7"/>
  <c r="AE113" i="7"/>
  <c r="AD113" i="7"/>
  <c r="AC113" i="7"/>
  <c r="N113" i="7"/>
  <c r="O113" i="7" s="1"/>
  <c r="P113" i="7" s="1"/>
  <c r="Q113" i="7" s="1"/>
  <c r="R113" i="7" s="1"/>
  <c r="S113" i="7" s="1"/>
  <c r="T113" i="7" s="1"/>
  <c r="L113" i="7"/>
  <c r="K113" i="7"/>
  <c r="J113" i="7"/>
  <c r="I113" i="7"/>
  <c r="H113" i="7"/>
  <c r="G113" i="7"/>
  <c r="F113" i="7"/>
  <c r="E113" i="7"/>
  <c r="D113" i="7"/>
  <c r="M113" i="7" s="1"/>
  <c r="U113" i="7" s="1"/>
  <c r="V113" i="7" s="1"/>
  <c r="W113" i="7" s="1"/>
  <c r="X113" i="7" s="1"/>
  <c r="Y113" i="7" s="1"/>
  <c r="Z113" i="7" s="1"/>
  <c r="AA113" i="7" s="1"/>
  <c r="AB113" i="7" s="1"/>
  <c r="AJ112" i="7"/>
  <c r="AI112" i="7"/>
  <c r="AH112" i="7"/>
  <c r="AG112" i="7"/>
  <c r="AF112" i="7"/>
  <c r="AE112" i="7"/>
  <c r="AD112" i="7"/>
  <c r="AC112" i="7"/>
  <c r="L112" i="7"/>
  <c r="K112" i="7"/>
  <c r="J112" i="7"/>
  <c r="I112" i="7"/>
  <c r="H112" i="7"/>
  <c r="G112" i="7"/>
  <c r="F112" i="7"/>
  <c r="E112" i="7"/>
  <c r="M112" i="7" s="1"/>
  <c r="N112" i="7" s="1"/>
  <c r="O112" i="7" s="1"/>
  <c r="P112" i="7" s="1"/>
  <c r="Q112" i="7" s="1"/>
  <c r="R112" i="7" s="1"/>
  <c r="S112" i="7" s="1"/>
  <c r="T112" i="7" s="1"/>
  <c r="D112" i="7"/>
  <c r="AJ111" i="7"/>
  <c r="AI111" i="7"/>
  <c r="AH111" i="7"/>
  <c r="AG111" i="7"/>
  <c r="AF111" i="7"/>
  <c r="AE111" i="7"/>
  <c r="AD111" i="7"/>
  <c r="AC111" i="7"/>
  <c r="L111" i="7"/>
  <c r="K111" i="7"/>
  <c r="J111" i="7"/>
  <c r="I111" i="7"/>
  <c r="H111" i="7"/>
  <c r="G111" i="7"/>
  <c r="F111" i="7"/>
  <c r="E111" i="7"/>
  <c r="D111" i="7"/>
  <c r="AJ110" i="7"/>
  <c r="AI110" i="7"/>
  <c r="AH110" i="7"/>
  <c r="AG110" i="7"/>
  <c r="AF110" i="7"/>
  <c r="AE110" i="7"/>
  <c r="AD110" i="7"/>
  <c r="AC110" i="7"/>
  <c r="L110" i="7"/>
  <c r="K110" i="7"/>
  <c r="J110" i="7"/>
  <c r="I110" i="7"/>
  <c r="H110" i="7"/>
  <c r="G110" i="7"/>
  <c r="F110" i="7"/>
  <c r="E110" i="7"/>
  <c r="D110" i="7"/>
  <c r="AJ109" i="7"/>
  <c r="AI109" i="7"/>
  <c r="AH109" i="7"/>
  <c r="AG109" i="7"/>
  <c r="AF109" i="7"/>
  <c r="AE109" i="7"/>
  <c r="AD109" i="7"/>
  <c r="AC109" i="7"/>
  <c r="L109" i="7"/>
  <c r="K109" i="7"/>
  <c r="J109" i="7"/>
  <c r="I109" i="7"/>
  <c r="H109" i="7"/>
  <c r="G109" i="7"/>
  <c r="F109" i="7"/>
  <c r="E109" i="7"/>
  <c r="D109" i="7"/>
  <c r="M109" i="7" s="1"/>
  <c r="AJ108" i="7"/>
  <c r="AI108" i="7"/>
  <c r="AH108" i="7"/>
  <c r="AG108" i="7"/>
  <c r="AF108" i="7"/>
  <c r="AE108" i="7"/>
  <c r="AD108" i="7"/>
  <c r="AC108" i="7"/>
  <c r="L108" i="7"/>
  <c r="K108" i="7"/>
  <c r="J108" i="7"/>
  <c r="I108" i="7"/>
  <c r="H108" i="7"/>
  <c r="G108" i="7"/>
  <c r="F108" i="7"/>
  <c r="E108" i="7"/>
  <c r="M108" i="7" s="1"/>
  <c r="D108" i="7"/>
  <c r="AJ107" i="7"/>
  <c r="AI107" i="7"/>
  <c r="AH107" i="7"/>
  <c r="AG107" i="7"/>
  <c r="AF107" i="7"/>
  <c r="AE107" i="7"/>
  <c r="AD107" i="7"/>
  <c r="AC107" i="7"/>
  <c r="L107" i="7"/>
  <c r="K107" i="7"/>
  <c r="J107" i="7"/>
  <c r="I107" i="7"/>
  <c r="H107" i="7"/>
  <c r="G107" i="7"/>
  <c r="F107" i="7"/>
  <c r="E107" i="7"/>
  <c r="D107" i="7"/>
  <c r="M107" i="7" s="1"/>
  <c r="AJ106" i="7"/>
  <c r="AI106" i="7"/>
  <c r="AH106" i="7"/>
  <c r="AG106" i="7"/>
  <c r="AF106" i="7"/>
  <c r="AE106" i="7"/>
  <c r="AD106" i="7"/>
  <c r="AC106" i="7"/>
  <c r="L106" i="7"/>
  <c r="K106" i="7"/>
  <c r="J106" i="7"/>
  <c r="I106" i="7"/>
  <c r="H106" i="7"/>
  <c r="G106" i="7"/>
  <c r="F106" i="7"/>
  <c r="E106" i="7"/>
  <c r="M106" i="7" s="1"/>
  <c r="D106" i="7"/>
  <c r="AJ105" i="7"/>
  <c r="AI105" i="7"/>
  <c r="AH105" i="7"/>
  <c r="AG105" i="7"/>
  <c r="AF105" i="7"/>
  <c r="AE105" i="7"/>
  <c r="AD105" i="7"/>
  <c r="AC105" i="7"/>
  <c r="L105" i="7"/>
  <c r="K105" i="7"/>
  <c r="J105" i="7"/>
  <c r="I105" i="7"/>
  <c r="H105" i="7"/>
  <c r="G105" i="7"/>
  <c r="F105" i="7"/>
  <c r="E105" i="7"/>
  <c r="D105" i="7"/>
  <c r="AJ104" i="7"/>
  <c r="AI104" i="7"/>
  <c r="AH104" i="7"/>
  <c r="AG104" i="7"/>
  <c r="AF104" i="7"/>
  <c r="AE104" i="7"/>
  <c r="AD104" i="7"/>
  <c r="AC104" i="7"/>
  <c r="L104" i="7"/>
  <c r="K104" i="7"/>
  <c r="J104" i="7"/>
  <c r="I104" i="7"/>
  <c r="H104" i="7"/>
  <c r="G104" i="7"/>
  <c r="F104" i="7"/>
  <c r="E104" i="7"/>
  <c r="M104" i="7" s="1"/>
  <c r="N104" i="7" s="1"/>
  <c r="O104" i="7" s="1"/>
  <c r="P104" i="7" s="1"/>
  <c r="Q104" i="7" s="1"/>
  <c r="R104" i="7" s="1"/>
  <c r="S104" i="7" s="1"/>
  <c r="T104" i="7" s="1"/>
  <c r="D104" i="7"/>
  <c r="AJ103" i="7"/>
  <c r="AI103" i="7"/>
  <c r="AH103" i="7"/>
  <c r="AG103" i="7"/>
  <c r="AF103" i="7"/>
  <c r="AE103" i="7"/>
  <c r="AD103" i="7"/>
  <c r="AC103" i="7"/>
  <c r="L103" i="7"/>
  <c r="K103" i="7"/>
  <c r="J103" i="7"/>
  <c r="I103" i="7"/>
  <c r="H103" i="7"/>
  <c r="G103" i="7"/>
  <c r="F103" i="7"/>
  <c r="E103" i="7"/>
  <c r="D103" i="7"/>
  <c r="AJ102" i="7"/>
  <c r="AI102" i="7"/>
  <c r="AH102" i="7"/>
  <c r="AG102" i="7"/>
  <c r="AF102" i="7"/>
  <c r="AE102" i="7"/>
  <c r="AD102" i="7"/>
  <c r="AC102" i="7"/>
  <c r="L102" i="7"/>
  <c r="K102" i="7"/>
  <c r="J102" i="7"/>
  <c r="I102" i="7"/>
  <c r="H102" i="7"/>
  <c r="G102" i="7"/>
  <c r="F102" i="7"/>
  <c r="E102" i="7"/>
  <c r="D102" i="7"/>
  <c r="AJ101" i="7"/>
  <c r="AI101" i="7"/>
  <c r="AH101" i="7"/>
  <c r="AG101" i="7"/>
  <c r="AF101" i="7"/>
  <c r="AE101" i="7"/>
  <c r="AD101" i="7"/>
  <c r="AC101" i="7"/>
  <c r="L101" i="7"/>
  <c r="K101" i="7"/>
  <c r="J101" i="7"/>
  <c r="I101" i="7"/>
  <c r="H101" i="7"/>
  <c r="G101" i="7"/>
  <c r="F101" i="7"/>
  <c r="E101" i="7"/>
  <c r="D101" i="7"/>
  <c r="AJ100" i="7"/>
  <c r="AI100" i="7"/>
  <c r="AH100" i="7"/>
  <c r="AG100" i="7"/>
  <c r="AF100" i="7"/>
  <c r="AE100" i="7"/>
  <c r="AD100" i="7"/>
  <c r="AC100" i="7"/>
  <c r="L100" i="7"/>
  <c r="K100" i="7"/>
  <c r="J100" i="7"/>
  <c r="I100" i="7"/>
  <c r="H100" i="7"/>
  <c r="G100" i="7"/>
  <c r="F100" i="7"/>
  <c r="E100" i="7"/>
  <c r="M100" i="7" s="1"/>
  <c r="D100" i="7"/>
  <c r="AJ99" i="7"/>
  <c r="AI99" i="7"/>
  <c r="AH99" i="7"/>
  <c r="AG99" i="7"/>
  <c r="AF99" i="7"/>
  <c r="AE99" i="7"/>
  <c r="AD99" i="7"/>
  <c r="AC99" i="7"/>
  <c r="L99" i="7"/>
  <c r="K99" i="7"/>
  <c r="J99" i="7"/>
  <c r="I99" i="7"/>
  <c r="H99" i="7"/>
  <c r="G99" i="7"/>
  <c r="F99" i="7"/>
  <c r="E99" i="7"/>
  <c r="D99" i="7"/>
  <c r="M99" i="7" s="1"/>
  <c r="AJ98" i="7"/>
  <c r="AI98" i="7"/>
  <c r="AH98" i="7"/>
  <c r="AG98" i="7"/>
  <c r="AF98" i="7"/>
  <c r="AE98" i="7"/>
  <c r="AD98" i="7"/>
  <c r="AC98" i="7"/>
  <c r="L98" i="7"/>
  <c r="K98" i="7"/>
  <c r="J98" i="7"/>
  <c r="I98" i="7"/>
  <c r="H98" i="7"/>
  <c r="G98" i="7"/>
  <c r="F98" i="7"/>
  <c r="E98" i="7"/>
  <c r="M98" i="7" s="1"/>
  <c r="D98" i="7"/>
  <c r="AJ97" i="7"/>
  <c r="AI97" i="7"/>
  <c r="AH97" i="7"/>
  <c r="AG97" i="7"/>
  <c r="AF97" i="7"/>
  <c r="AE97" i="7"/>
  <c r="AD97" i="7"/>
  <c r="AC97" i="7"/>
  <c r="N97" i="7"/>
  <c r="O97" i="7" s="1"/>
  <c r="P97" i="7" s="1"/>
  <c r="Q97" i="7" s="1"/>
  <c r="R97" i="7" s="1"/>
  <c r="S97" i="7" s="1"/>
  <c r="T97" i="7" s="1"/>
  <c r="L97" i="7"/>
  <c r="K97" i="7"/>
  <c r="J97" i="7"/>
  <c r="I97" i="7"/>
  <c r="H97" i="7"/>
  <c r="G97" i="7"/>
  <c r="F97" i="7"/>
  <c r="E97" i="7"/>
  <c r="D97" i="7"/>
  <c r="M97" i="7" s="1"/>
  <c r="U97" i="7" s="1"/>
  <c r="V97" i="7" s="1"/>
  <c r="W97" i="7" s="1"/>
  <c r="X97" i="7" s="1"/>
  <c r="Y97" i="7" s="1"/>
  <c r="Z97" i="7" s="1"/>
  <c r="AA97" i="7" s="1"/>
  <c r="AB97" i="7" s="1"/>
  <c r="AJ96" i="7"/>
  <c r="AI96" i="7"/>
  <c r="AH96" i="7"/>
  <c r="AG96" i="7"/>
  <c r="AF96" i="7"/>
  <c r="AE96" i="7"/>
  <c r="AD96" i="7"/>
  <c r="AC96" i="7"/>
  <c r="L96" i="7"/>
  <c r="K96" i="7"/>
  <c r="J96" i="7"/>
  <c r="I96" i="7"/>
  <c r="H96" i="7"/>
  <c r="G96" i="7"/>
  <c r="F96" i="7"/>
  <c r="E96" i="7"/>
  <c r="D96" i="7"/>
  <c r="M96" i="7" s="1"/>
  <c r="N96" i="7" s="1"/>
  <c r="O96" i="7" s="1"/>
  <c r="P96" i="7" s="1"/>
  <c r="Q96" i="7" s="1"/>
  <c r="R96" i="7" s="1"/>
  <c r="S96" i="7" s="1"/>
  <c r="T96" i="7" s="1"/>
  <c r="AJ95" i="7"/>
  <c r="AI95" i="7"/>
  <c r="AH95" i="7"/>
  <c r="AG95" i="7"/>
  <c r="AF95" i="7"/>
  <c r="AE95" i="7"/>
  <c r="AD95" i="7"/>
  <c r="AC95" i="7"/>
  <c r="L95" i="7"/>
  <c r="K95" i="7"/>
  <c r="J95" i="7"/>
  <c r="I95" i="7"/>
  <c r="H95" i="7"/>
  <c r="G95" i="7"/>
  <c r="F95" i="7"/>
  <c r="E95" i="7"/>
  <c r="M95" i="7" s="1"/>
  <c r="D95" i="7"/>
  <c r="AJ94" i="7"/>
  <c r="AI94" i="7"/>
  <c r="AH94" i="7"/>
  <c r="AG94" i="7"/>
  <c r="AF94" i="7"/>
  <c r="AE94" i="7"/>
  <c r="AD94" i="7"/>
  <c r="AC94" i="7"/>
  <c r="N94" i="7"/>
  <c r="O94" i="7" s="1"/>
  <c r="P94" i="7" s="1"/>
  <c r="Q94" i="7" s="1"/>
  <c r="R94" i="7" s="1"/>
  <c r="S94" i="7" s="1"/>
  <c r="T94" i="7" s="1"/>
  <c r="L94" i="7"/>
  <c r="K94" i="7"/>
  <c r="J94" i="7"/>
  <c r="I94" i="7"/>
  <c r="H94" i="7"/>
  <c r="G94" i="7"/>
  <c r="F94" i="7"/>
  <c r="E94" i="7"/>
  <c r="D94" i="7"/>
  <c r="M94" i="7" s="1"/>
  <c r="U94" i="7" s="1"/>
  <c r="V94" i="7" s="1"/>
  <c r="W94" i="7" s="1"/>
  <c r="X94" i="7" s="1"/>
  <c r="Y94" i="7" s="1"/>
  <c r="Z94" i="7" s="1"/>
  <c r="AA94" i="7" s="1"/>
  <c r="AB94" i="7" s="1"/>
  <c r="AJ93" i="7"/>
  <c r="AI93" i="7"/>
  <c r="AH93" i="7"/>
  <c r="AG93" i="7"/>
  <c r="AF93" i="7"/>
  <c r="AE93" i="7"/>
  <c r="AD93" i="7"/>
  <c r="AC93" i="7"/>
  <c r="L93" i="7"/>
  <c r="K93" i="7"/>
  <c r="J93" i="7"/>
  <c r="I93" i="7"/>
  <c r="H93" i="7"/>
  <c r="G93" i="7"/>
  <c r="F93" i="7"/>
  <c r="E93" i="7"/>
  <c r="M93" i="7" s="1"/>
  <c r="D93" i="7"/>
  <c r="AJ92" i="7"/>
  <c r="AI92" i="7"/>
  <c r="AH92" i="7"/>
  <c r="AG92" i="7"/>
  <c r="AF92" i="7"/>
  <c r="AE92" i="7"/>
  <c r="AD92" i="7"/>
  <c r="AC92" i="7"/>
  <c r="L92" i="7"/>
  <c r="K92" i="7"/>
  <c r="J92" i="7"/>
  <c r="I92" i="7"/>
  <c r="H92" i="7"/>
  <c r="G92" i="7"/>
  <c r="F92" i="7"/>
  <c r="E92" i="7"/>
  <c r="D92" i="7"/>
  <c r="AJ91" i="7"/>
  <c r="AI91" i="7"/>
  <c r="AH91" i="7"/>
  <c r="AG91" i="7"/>
  <c r="AF91" i="7"/>
  <c r="AE91" i="7"/>
  <c r="AD91" i="7"/>
  <c r="AC91" i="7"/>
  <c r="L91" i="7"/>
  <c r="K91" i="7"/>
  <c r="J91" i="7"/>
  <c r="I91" i="7"/>
  <c r="H91" i="7"/>
  <c r="G91" i="7"/>
  <c r="F91" i="7"/>
  <c r="E91" i="7"/>
  <c r="M91" i="7" s="1"/>
  <c r="D91" i="7"/>
  <c r="AJ90" i="7"/>
  <c r="AI90" i="7"/>
  <c r="AH90" i="7"/>
  <c r="AG90" i="7"/>
  <c r="AF90" i="7"/>
  <c r="AE90" i="7"/>
  <c r="AD90" i="7"/>
  <c r="AC90" i="7"/>
  <c r="L90" i="7"/>
  <c r="K90" i="7"/>
  <c r="J90" i="7"/>
  <c r="I90" i="7"/>
  <c r="H90" i="7"/>
  <c r="G90" i="7"/>
  <c r="F90" i="7"/>
  <c r="E90" i="7"/>
  <c r="D90" i="7"/>
  <c r="M90" i="7" s="1"/>
  <c r="AJ89" i="7"/>
  <c r="AI89" i="7"/>
  <c r="AH89" i="7"/>
  <c r="AG89" i="7"/>
  <c r="AF89" i="7"/>
  <c r="AE89" i="7"/>
  <c r="AD89" i="7"/>
  <c r="AC89" i="7"/>
  <c r="L89" i="7"/>
  <c r="K89" i="7"/>
  <c r="J89" i="7"/>
  <c r="I89" i="7"/>
  <c r="H89" i="7"/>
  <c r="G89" i="7"/>
  <c r="F89" i="7"/>
  <c r="E89" i="7"/>
  <c r="D89" i="7"/>
  <c r="AJ88" i="7"/>
  <c r="AI88" i="7"/>
  <c r="AH88" i="7"/>
  <c r="AG88" i="7"/>
  <c r="AF88" i="7"/>
  <c r="AE88" i="7"/>
  <c r="AD88" i="7"/>
  <c r="AC88" i="7"/>
  <c r="L88" i="7"/>
  <c r="K88" i="7"/>
  <c r="J88" i="7"/>
  <c r="I88" i="7"/>
  <c r="H88" i="7"/>
  <c r="G88" i="7"/>
  <c r="F88" i="7"/>
  <c r="E88" i="7"/>
  <c r="D88" i="7"/>
  <c r="M88" i="7" s="1"/>
  <c r="AJ87" i="7"/>
  <c r="AI87" i="7"/>
  <c r="AH87" i="7"/>
  <c r="AG87" i="7"/>
  <c r="AF87" i="7"/>
  <c r="AE87" i="7"/>
  <c r="AD87" i="7"/>
  <c r="AC87" i="7"/>
  <c r="L87" i="7"/>
  <c r="K87" i="7"/>
  <c r="J87" i="7"/>
  <c r="I87" i="7"/>
  <c r="H87" i="7"/>
  <c r="G87" i="7"/>
  <c r="F87" i="7"/>
  <c r="E87" i="7"/>
  <c r="M87" i="7" s="1"/>
  <c r="D87" i="7"/>
  <c r="AJ86" i="7"/>
  <c r="AI86" i="7"/>
  <c r="AH86" i="7"/>
  <c r="AG86" i="7"/>
  <c r="AF86" i="7"/>
  <c r="AE86" i="7"/>
  <c r="AD86" i="7"/>
  <c r="AC86" i="7"/>
  <c r="N86" i="7"/>
  <c r="O86" i="7" s="1"/>
  <c r="P86" i="7" s="1"/>
  <c r="Q86" i="7" s="1"/>
  <c r="R86" i="7" s="1"/>
  <c r="S86" i="7" s="1"/>
  <c r="T86" i="7" s="1"/>
  <c r="L86" i="7"/>
  <c r="K86" i="7"/>
  <c r="J86" i="7"/>
  <c r="I86" i="7"/>
  <c r="H86" i="7"/>
  <c r="G86" i="7"/>
  <c r="F86" i="7"/>
  <c r="E86" i="7"/>
  <c r="D86" i="7"/>
  <c r="M86" i="7" s="1"/>
  <c r="U86" i="7" s="1"/>
  <c r="V86" i="7" s="1"/>
  <c r="W86" i="7" s="1"/>
  <c r="X86" i="7" s="1"/>
  <c r="Y86" i="7" s="1"/>
  <c r="Z86" i="7" s="1"/>
  <c r="AA86" i="7" s="1"/>
  <c r="AB86" i="7" s="1"/>
  <c r="AJ85" i="7"/>
  <c r="AI85" i="7"/>
  <c r="AH85" i="7"/>
  <c r="AG85" i="7"/>
  <c r="AF85" i="7"/>
  <c r="AE85" i="7"/>
  <c r="AD85" i="7"/>
  <c r="AC85" i="7"/>
  <c r="L85" i="7"/>
  <c r="K85" i="7"/>
  <c r="J85" i="7"/>
  <c r="I85" i="7"/>
  <c r="H85" i="7"/>
  <c r="G85" i="7"/>
  <c r="F85" i="7"/>
  <c r="E85" i="7"/>
  <c r="M85" i="7" s="1"/>
  <c r="D85" i="7"/>
  <c r="AJ84" i="7"/>
  <c r="AI84" i="7"/>
  <c r="AH84" i="7"/>
  <c r="AG84" i="7"/>
  <c r="AF84" i="7"/>
  <c r="AE84" i="7"/>
  <c r="AD84" i="7"/>
  <c r="AC84" i="7"/>
  <c r="L84" i="7"/>
  <c r="K84" i="7"/>
  <c r="J84" i="7"/>
  <c r="I84" i="7"/>
  <c r="H84" i="7"/>
  <c r="G84" i="7"/>
  <c r="F84" i="7"/>
  <c r="E84" i="7"/>
  <c r="D84" i="7"/>
  <c r="AJ83" i="7"/>
  <c r="AI83" i="7"/>
  <c r="AH83" i="7"/>
  <c r="AG83" i="7"/>
  <c r="AF83" i="7"/>
  <c r="AE83" i="7"/>
  <c r="AD83" i="7"/>
  <c r="AC83" i="7"/>
  <c r="L83" i="7"/>
  <c r="K83" i="7"/>
  <c r="J83" i="7"/>
  <c r="I83" i="7"/>
  <c r="H83" i="7"/>
  <c r="G83" i="7"/>
  <c r="F83" i="7"/>
  <c r="E83" i="7"/>
  <c r="M83" i="7" s="1"/>
  <c r="D83" i="7"/>
  <c r="AJ82" i="7"/>
  <c r="AI82" i="7"/>
  <c r="AH82" i="7"/>
  <c r="AG82" i="7"/>
  <c r="AF82" i="7"/>
  <c r="AE82" i="7"/>
  <c r="AD82" i="7"/>
  <c r="AC82" i="7"/>
  <c r="L82" i="7"/>
  <c r="K82" i="7"/>
  <c r="J82" i="7"/>
  <c r="I82" i="7"/>
  <c r="H82" i="7"/>
  <c r="G82" i="7"/>
  <c r="F82" i="7"/>
  <c r="E82" i="7"/>
  <c r="D82" i="7"/>
  <c r="M82" i="7" s="1"/>
  <c r="AJ81" i="7"/>
  <c r="AI81" i="7"/>
  <c r="AH81" i="7"/>
  <c r="AG81" i="7"/>
  <c r="AF81" i="7"/>
  <c r="AE81" i="7"/>
  <c r="AD81" i="7"/>
  <c r="AC81" i="7"/>
  <c r="L81" i="7"/>
  <c r="K81" i="7"/>
  <c r="J81" i="7"/>
  <c r="I81" i="7"/>
  <c r="H81" i="7"/>
  <c r="G81" i="7"/>
  <c r="F81" i="7"/>
  <c r="E81" i="7"/>
  <c r="D81" i="7"/>
  <c r="AJ80" i="7"/>
  <c r="AI80" i="7"/>
  <c r="AH80" i="7"/>
  <c r="AG80" i="7"/>
  <c r="AF80" i="7"/>
  <c r="AE80" i="7"/>
  <c r="AD80" i="7"/>
  <c r="AC80" i="7"/>
  <c r="L80" i="7"/>
  <c r="K80" i="7"/>
  <c r="J80" i="7"/>
  <c r="I80" i="7"/>
  <c r="H80" i="7"/>
  <c r="G80" i="7"/>
  <c r="F80" i="7"/>
  <c r="E80" i="7"/>
  <c r="D80" i="7"/>
  <c r="M80" i="7" s="1"/>
  <c r="AJ79" i="7"/>
  <c r="AI79" i="7"/>
  <c r="AH79" i="7"/>
  <c r="AG79" i="7"/>
  <c r="AF79" i="7"/>
  <c r="AE79" i="7"/>
  <c r="AD79" i="7"/>
  <c r="AC79" i="7"/>
  <c r="L79" i="7"/>
  <c r="K79" i="7"/>
  <c r="J79" i="7"/>
  <c r="I79" i="7"/>
  <c r="H79" i="7"/>
  <c r="G79" i="7"/>
  <c r="F79" i="7"/>
  <c r="E79" i="7"/>
  <c r="M79" i="7" s="1"/>
  <c r="D79" i="7"/>
  <c r="AJ78" i="7"/>
  <c r="AI78" i="7"/>
  <c r="AH78" i="7"/>
  <c r="AG78" i="7"/>
  <c r="AF78" i="7"/>
  <c r="AE78" i="7"/>
  <c r="AD78" i="7"/>
  <c r="AC78" i="7"/>
  <c r="N78" i="7"/>
  <c r="O78" i="7" s="1"/>
  <c r="P78" i="7" s="1"/>
  <c r="Q78" i="7" s="1"/>
  <c r="R78" i="7" s="1"/>
  <c r="S78" i="7" s="1"/>
  <c r="T78" i="7" s="1"/>
  <c r="L78" i="7"/>
  <c r="K78" i="7"/>
  <c r="J78" i="7"/>
  <c r="I78" i="7"/>
  <c r="H78" i="7"/>
  <c r="G78" i="7"/>
  <c r="F78" i="7"/>
  <c r="E78" i="7"/>
  <c r="D78" i="7"/>
  <c r="M78" i="7" s="1"/>
  <c r="U78" i="7" s="1"/>
  <c r="V78" i="7" s="1"/>
  <c r="W78" i="7" s="1"/>
  <c r="X78" i="7" s="1"/>
  <c r="Y78" i="7" s="1"/>
  <c r="Z78" i="7" s="1"/>
  <c r="AA78" i="7" s="1"/>
  <c r="AB78" i="7" s="1"/>
  <c r="AJ77" i="7"/>
  <c r="AI77" i="7"/>
  <c r="AH77" i="7"/>
  <c r="AG77" i="7"/>
  <c r="AF77" i="7"/>
  <c r="AE77" i="7"/>
  <c r="AD77" i="7"/>
  <c r="AC77" i="7"/>
  <c r="L77" i="7"/>
  <c r="K77" i="7"/>
  <c r="J77" i="7"/>
  <c r="I77" i="7"/>
  <c r="H77" i="7"/>
  <c r="G77" i="7"/>
  <c r="F77" i="7"/>
  <c r="E77" i="7"/>
  <c r="M77" i="7" s="1"/>
  <c r="D77" i="7"/>
  <c r="AJ76" i="7"/>
  <c r="AI76" i="7"/>
  <c r="AH76" i="7"/>
  <c r="AG76" i="7"/>
  <c r="AF76" i="7"/>
  <c r="AE76" i="7"/>
  <c r="AD76" i="7"/>
  <c r="AC76" i="7"/>
  <c r="L76" i="7"/>
  <c r="K76" i="7"/>
  <c r="J76" i="7"/>
  <c r="I76" i="7"/>
  <c r="H76" i="7"/>
  <c r="G76" i="7"/>
  <c r="F76" i="7"/>
  <c r="E76" i="7"/>
  <c r="D76" i="7"/>
  <c r="AJ75" i="7"/>
  <c r="AI75" i="7"/>
  <c r="AH75" i="7"/>
  <c r="AG75" i="7"/>
  <c r="AF75" i="7"/>
  <c r="AE75" i="7"/>
  <c r="AD75" i="7"/>
  <c r="AC75" i="7"/>
  <c r="L75" i="7"/>
  <c r="K75" i="7"/>
  <c r="J75" i="7"/>
  <c r="I75" i="7"/>
  <c r="H75" i="7"/>
  <c r="G75" i="7"/>
  <c r="F75" i="7"/>
  <c r="E75" i="7"/>
  <c r="M75" i="7" s="1"/>
  <c r="D75" i="7"/>
  <c r="AJ74" i="7"/>
  <c r="AI74" i="7"/>
  <c r="AH74" i="7"/>
  <c r="AG74" i="7"/>
  <c r="AF74" i="7"/>
  <c r="AE74" i="7"/>
  <c r="AD74" i="7"/>
  <c r="AC74" i="7"/>
  <c r="L74" i="7"/>
  <c r="K74" i="7"/>
  <c r="J74" i="7"/>
  <c r="I74" i="7"/>
  <c r="H74" i="7"/>
  <c r="G74" i="7"/>
  <c r="F74" i="7"/>
  <c r="E74" i="7"/>
  <c r="D74" i="7"/>
  <c r="M74" i="7" s="1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L73" i="7"/>
  <c r="K73" i="7"/>
  <c r="J73" i="7"/>
  <c r="I73" i="7"/>
  <c r="H73" i="7"/>
  <c r="G73" i="7"/>
  <c r="F73" i="7"/>
  <c r="E73" i="7"/>
  <c r="M73" i="7" s="1"/>
  <c r="D73" i="7"/>
  <c r="AJ72" i="7"/>
  <c r="AI72" i="7"/>
  <c r="AH72" i="7"/>
  <c r="AG72" i="7"/>
  <c r="AF72" i="7"/>
  <c r="AE72" i="7"/>
  <c r="AD72" i="7"/>
  <c r="AC72" i="7"/>
  <c r="L72" i="7"/>
  <c r="K72" i="7"/>
  <c r="J72" i="7"/>
  <c r="I72" i="7"/>
  <c r="H72" i="7"/>
  <c r="G72" i="7"/>
  <c r="F72" i="7"/>
  <c r="E72" i="7"/>
  <c r="D72" i="7"/>
  <c r="M72" i="7" s="1"/>
  <c r="AJ71" i="7"/>
  <c r="AI71" i="7"/>
  <c r="AH71" i="7"/>
  <c r="AG71" i="7"/>
  <c r="AF71" i="7"/>
  <c r="AE71" i="7"/>
  <c r="AD71" i="7"/>
  <c r="AC71" i="7"/>
  <c r="L71" i="7"/>
  <c r="K71" i="7"/>
  <c r="J71" i="7"/>
  <c r="I71" i="7"/>
  <c r="H71" i="7"/>
  <c r="G71" i="7"/>
  <c r="F71" i="7"/>
  <c r="E71" i="7"/>
  <c r="M71" i="7" s="1"/>
  <c r="D71" i="7"/>
  <c r="AJ70" i="7"/>
  <c r="AI70" i="7"/>
  <c r="AH70" i="7"/>
  <c r="AG70" i="7"/>
  <c r="AF70" i="7"/>
  <c r="AE70" i="7"/>
  <c r="AD70" i="7"/>
  <c r="AC70" i="7"/>
  <c r="L70" i="7"/>
  <c r="K70" i="7"/>
  <c r="J70" i="7"/>
  <c r="I70" i="7"/>
  <c r="H70" i="7"/>
  <c r="G70" i="7"/>
  <c r="F70" i="7"/>
  <c r="E70" i="7"/>
  <c r="D70" i="7"/>
  <c r="AJ69" i="7"/>
  <c r="AI69" i="7"/>
  <c r="AH69" i="7"/>
  <c r="AG69" i="7"/>
  <c r="AF69" i="7"/>
  <c r="AE69" i="7"/>
  <c r="AD69" i="7"/>
  <c r="AC69" i="7"/>
  <c r="L69" i="7"/>
  <c r="K69" i="7"/>
  <c r="J69" i="7"/>
  <c r="I69" i="7"/>
  <c r="H69" i="7"/>
  <c r="G69" i="7"/>
  <c r="F69" i="7"/>
  <c r="E69" i="7"/>
  <c r="M69" i="7" s="1"/>
  <c r="D69" i="7"/>
  <c r="AJ68" i="7"/>
  <c r="AI68" i="7"/>
  <c r="AH68" i="7"/>
  <c r="AG68" i="7"/>
  <c r="AF68" i="7"/>
  <c r="AE68" i="7"/>
  <c r="AD68" i="7"/>
  <c r="AC68" i="7"/>
  <c r="L68" i="7"/>
  <c r="K68" i="7"/>
  <c r="J68" i="7"/>
  <c r="I68" i="7"/>
  <c r="H68" i="7"/>
  <c r="G68" i="7"/>
  <c r="F68" i="7"/>
  <c r="E68" i="7"/>
  <c r="D68" i="7"/>
  <c r="AJ67" i="7"/>
  <c r="AI67" i="7"/>
  <c r="AH67" i="7"/>
  <c r="AG67" i="7"/>
  <c r="AF67" i="7"/>
  <c r="AE67" i="7"/>
  <c r="AD67" i="7"/>
  <c r="AC67" i="7"/>
  <c r="L67" i="7"/>
  <c r="K67" i="7"/>
  <c r="J67" i="7"/>
  <c r="I67" i="7"/>
  <c r="H67" i="7"/>
  <c r="G67" i="7"/>
  <c r="F67" i="7"/>
  <c r="E67" i="7"/>
  <c r="D67" i="7"/>
  <c r="AJ66" i="7"/>
  <c r="AI66" i="7"/>
  <c r="AH66" i="7"/>
  <c r="AG66" i="7"/>
  <c r="AF66" i="7"/>
  <c r="AE66" i="7"/>
  <c r="AD66" i="7"/>
  <c r="AC66" i="7"/>
  <c r="L66" i="7"/>
  <c r="K66" i="7"/>
  <c r="J66" i="7"/>
  <c r="I66" i="7"/>
  <c r="H66" i="7"/>
  <c r="G66" i="7"/>
  <c r="F66" i="7"/>
  <c r="E66" i="7"/>
  <c r="D66" i="7"/>
  <c r="M66" i="7" s="1"/>
  <c r="AJ65" i="7"/>
  <c r="AI65" i="7"/>
  <c r="AH65" i="7"/>
  <c r="AG65" i="7"/>
  <c r="AF65" i="7"/>
  <c r="AE65" i="7"/>
  <c r="AD65" i="7"/>
  <c r="AC65" i="7"/>
  <c r="L65" i="7"/>
  <c r="K65" i="7"/>
  <c r="J65" i="7"/>
  <c r="I65" i="7"/>
  <c r="H65" i="7"/>
  <c r="G65" i="7"/>
  <c r="F65" i="7"/>
  <c r="E65" i="7"/>
  <c r="M65" i="7" s="1"/>
  <c r="D65" i="7"/>
  <c r="AJ64" i="7"/>
  <c r="AI64" i="7"/>
  <c r="AH64" i="7"/>
  <c r="AG64" i="7"/>
  <c r="AF64" i="7"/>
  <c r="AE64" i="7"/>
  <c r="AD64" i="7"/>
  <c r="AC64" i="7"/>
  <c r="L64" i="7"/>
  <c r="K64" i="7"/>
  <c r="J64" i="7"/>
  <c r="I64" i="7"/>
  <c r="H64" i="7"/>
  <c r="G64" i="7"/>
  <c r="F64" i="7"/>
  <c r="E64" i="7"/>
  <c r="D64" i="7"/>
  <c r="M64" i="7" s="1"/>
  <c r="AJ63" i="7"/>
  <c r="AI63" i="7"/>
  <c r="AH63" i="7"/>
  <c r="AG63" i="7"/>
  <c r="AF63" i="7"/>
  <c r="AE63" i="7"/>
  <c r="AD63" i="7"/>
  <c r="AC63" i="7"/>
  <c r="L63" i="7"/>
  <c r="K63" i="7"/>
  <c r="J63" i="7"/>
  <c r="I63" i="7"/>
  <c r="H63" i="7"/>
  <c r="G63" i="7"/>
  <c r="F63" i="7"/>
  <c r="E63" i="7"/>
  <c r="M63" i="7" s="1"/>
  <c r="D63" i="7"/>
  <c r="AJ62" i="7"/>
  <c r="AI62" i="7"/>
  <c r="AH62" i="7"/>
  <c r="AG62" i="7"/>
  <c r="AF62" i="7"/>
  <c r="AE62" i="7"/>
  <c r="AD62" i="7"/>
  <c r="AC62" i="7"/>
  <c r="L62" i="7"/>
  <c r="K62" i="7"/>
  <c r="J62" i="7"/>
  <c r="I62" i="7"/>
  <c r="H62" i="7"/>
  <c r="G62" i="7"/>
  <c r="F62" i="7"/>
  <c r="E62" i="7"/>
  <c r="D62" i="7"/>
  <c r="AJ61" i="7"/>
  <c r="AI61" i="7"/>
  <c r="AH61" i="7"/>
  <c r="AG61" i="7"/>
  <c r="AF61" i="7"/>
  <c r="AE61" i="7"/>
  <c r="AD61" i="7"/>
  <c r="AC61" i="7"/>
  <c r="L61" i="7"/>
  <c r="K61" i="7"/>
  <c r="J61" i="7"/>
  <c r="I61" i="7"/>
  <c r="H61" i="7"/>
  <c r="G61" i="7"/>
  <c r="F61" i="7"/>
  <c r="E61" i="7"/>
  <c r="M61" i="7" s="1"/>
  <c r="D61" i="7"/>
  <c r="AJ60" i="7"/>
  <c r="AI60" i="7"/>
  <c r="AH60" i="7"/>
  <c r="AG60" i="7"/>
  <c r="AF60" i="7"/>
  <c r="AE60" i="7"/>
  <c r="AD60" i="7"/>
  <c r="AC60" i="7"/>
  <c r="L60" i="7"/>
  <c r="K60" i="7"/>
  <c r="J60" i="7"/>
  <c r="I60" i="7"/>
  <c r="H60" i="7"/>
  <c r="G60" i="7"/>
  <c r="F60" i="7"/>
  <c r="E60" i="7"/>
  <c r="D60" i="7"/>
  <c r="AJ59" i="7"/>
  <c r="AI59" i="7"/>
  <c r="AH59" i="7"/>
  <c r="AG59" i="7"/>
  <c r="AF59" i="7"/>
  <c r="AE59" i="7"/>
  <c r="AD59" i="7"/>
  <c r="AC59" i="7"/>
  <c r="L59" i="7"/>
  <c r="K59" i="7"/>
  <c r="J59" i="7"/>
  <c r="I59" i="7"/>
  <c r="H59" i="7"/>
  <c r="G59" i="7"/>
  <c r="F59" i="7"/>
  <c r="E59" i="7"/>
  <c r="M59" i="7" s="1"/>
  <c r="D59" i="7"/>
  <c r="AJ58" i="7"/>
  <c r="AI58" i="7"/>
  <c r="AH58" i="7"/>
  <c r="AG58" i="7"/>
  <c r="AF58" i="7"/>
  <c r="AE58" i="7"/>
  <c r="AD58" i="7"/>
  <c r="AC58" i="7"/>
  <c r="L58" i="7"/>
  <c r="K58" i="7"/>
  <c r="J58" i="7"/>
  <c r="I58" i="7"/>
  <c r="H58" i="7"/>
  <c r="G58" i="7"/>
  <c r="F58" i="7"/>
  <c r="E58" i="7"/>
  <c r="D58" i="7"/>
  <c r="AJ57" i="7"/>
  <c r="AI57" i="7"/>
  <c r="AH57" i="7"/>
  <c r="AG57" i="7"/>
  <c r="AF57" i="7"/>
  <c r="AE57" i="7"/>
  <c r="AD57" i="7"/>
  <c r="AC57" i="7"/>
  <c r="L57" i="7"/>
  <c r="K57" i="7"/>
  <c r="J57" i="7"/>
  <c r="I57" i="7"/>
  <c r="H57" i="7"/>
  <c r="G57" i="7"/>
  <c r="F57" i="7"/>
  <c r="E57" i="7"/>
  <c r="D57" i="7"/>
  <c r="AJ56" i="7"/>
  <c r="AI56" i="7"/>
  <c r="AH56" i="7"/>
  <c r="AG56" i="7"/>
  <c r="AF56" i="7"/>
  <c r="AE56" i="7"/>
  <c r="AD56" i="7"/>
  <c r="AC56" i="7"/>
  <c r="L56" i="7"/>
  <c r="K56" i="7"/>
  <c r="J56" i="7"/>
  <c r="I56" i="7"/>
  <c r="H56" i="7"/>
  <c r="G56" i="7"/>
  <c r="F56" i="7"/>
  <c r="E56" i="7"/>
  <c r="D56" i="7"/>
  <c r="M56" i="7" s="1"/>
  <c r="AJ55" i="7"/>
  <c r="AI55" i="7"/>
  <c r="AH55" i="7"/>
  <c r="AG55" i="7"/>
  <c r="AF55" i="7"/>
  <c r="AE55" i="7"/>
  <c r="AD55" i="7"/>
  <c r="AC55" i="7"/>
  <c r="L55" i="7"/>
  <c r="K55" i="7"/>
  <c r="J55" i="7"/>
  <c r="I55" i="7"/>
  <c r="H55" i="7"/>
  <c r="G55" i="7"/>
  <c r="F55" i="7"/>
  <c r="E55" i="7"/>
  <c r="M55" i="7" s="1"/>
  <c r="D55" i="7"/>
  <c r="AJ54" i="7"/>
  <c r="AI54" i="7"/>
  <c r="AH54" i="7"/>
  <c r="AG54" i="7"/>
  <c r="AF54" i="7"/>
  <c r="AE54" i="7"/>
  <c r="AD54" i="7"/>
  <c r="AC54" i="7"/>
  <c r="L54" i="7"/>
  <c r="K54" i="7"/>
  <c r="J54" i="7"/>
  <c r="I54" i="7"/>
  <c r="H54" i="7"/>
  <c r="G54" i="7"/>
  <c r="F54" i="7"/>
  <c r="E54" i="7"/>
  <c r="D54" i="7"/>
  <c r="AJ53" i="7"/>
  <c r="AI53" i="7"/>
  <c r="AH53" i="7"/>
  <c r="AG53" i="7"/>
  <c r="AF53" i="7"/>
  <c r="AE53" i="7"/>
  <c r="AD53" i="7"/>
  <c r="AC53" i="7"/>
  <c r="L53" i="7"/>
  <c r="K53" i="7"/>
  <c r="J53" i="7"/>
  <c r="I53" i="7"/>
  <c r="H53" i="7"/>
  <c r="G53" i="7"/>
  <c r="F53" i="7"/>
  <c r="E53" i="7"/>
  <c r="M53" i="7" s="1"/>
  <c r="D53" i="7"/>
  <c r="AJ52" i="7"/>
  <c r="AI52" i="7"/>
  <c r="AH52" i="7"/>
  <c r="AG52" i="7"/>
  <c r="AF52" i="7"/>
  <c r="AE52" i="7"/>
  <c r="AD52" i="7"/>
  <c r="AC52" i="7"/>
  <c r="L52" i="7"/>
  <c r="K52" i="7"/>
  <c r="J52" i="7"/>
  <c r="I52" i="7"/>
  <c r="H52" i="7"/>
  <c r="G52" i="7"/>
  <c r="F52" i="7"/>
  <c r="E52" i="7"/>
  <c r="D52" i="7"/>
  <c r="AJ51" i="7"/>
  <c r="AI51" i="7"/>
  <c r="AH51" i="7"/>
  <c r="AG51" i="7"/>
  <c r="AF51" i="7"/>
  <c r="AE51" i="7"/>
  <c r="AD51" i="7"/>
  <c r="AC51" i="7"/>
  <c r="L51" i="7"/>
  <c r="K51" i="7"/>
  <c r="J51" i="7"/>
  <c r="I51" i="7"/>
  <c r="H51" i="7"/>
  <c r="G51" i="7"/>
  <c r="F51" i="7"/>
  <c r="E51" i="7"/>
  <c r="M51" i="7" s="1"/>
  <c r="D51" i="7"/>
  <c r="AJ50" i="7"/>
  <c r="AI50" i="7"/>
  <c r="AH50" i="7"/>
  <c r="AG50" i="7"/>
  <c r="AF50" i="7"/>
  <c r="AE50" i="7"/>
  <c r="AD50" i="7"/>
  <c r="AC50" i="7"/>
  <c r="L50" i="7"/>
  <c r="K50" i="7"/>
  <c r="J50" i="7"/>
  <c r="I50" i="7"/>
  <c r="H50" i="7"/>
  <c r="G50" i="7"/>
  <c r="F50" i="7"/>
  <c r="E50" i="7"/>
  <c r="D50" i="7"/>
  <c r="AJ49" i="7"/>
  <c r="AI49" i="7"/>
  <c r="AH49" i="7"/>
  <c r="AG49" i="7"/>
  <c r="AF49" i="7"/>
  <c r="AE49" i="7"/>
  <c r="AD49" i="7"/>
  <c r="AC49" i="7"/>
  <c r="L49" i="7"/>
  <c r="K49" i="7"/>
  <c r="J49" i="7"/>
  <c r="I49" i="7"/>
  <c r="H49" i="7"/>
  <c r="G49" i="7"/>
  <c r="F49" i="7"/>
  <c r="E49" i="7"/>
  <c r="D49" i="7"/>
  <c r="AJ48" i="7"/>
  <c r="AI48" i="7"/>
  <c r="AH48" i="7"/>
  <c r="AG48" i="7"/>
  <c r="AF48" i="7"/>
  <c r="AE48" i="7"/>
  <c r="AD48" i="7"/>
  <c r="AC48" i="7"/>
  <c r="L48" i="7"/>
  <c r="K48" i="7"/>
  <c r="J48" i="7"/>
  <c r="I48" i="7"/>
  <c r="H48" i="7"/>
  <c r="G48" i="7"/>
  <c r="F48" i="7"/>
  <c r="E48" i="7"/>
  <c r="D48" i="7"/>
  <c r="M48" i="7" s="1"/>
  <c r="AJ47" i="7"/>
  <c r="AI47" i="7"/>
  <c r="AH47" i="7"/>
  <c r="AG47" i="7"/>
  <c r="AF47" i="7"/>
  <c r="AE47" i="7"/>
  <c r="AD47" i="7"/>
  <c r="AC47" i="7"/>
  <c r="L47" i="7"/>
  <c r="K47" i="7"/>
  <c r="J47" i="7"/>
  <c r="I47" i="7"/>
  <c r="H47" i="7"/>
  <c r="G47" i="7"/>
  <c r="F47" i="7"/>
  <c r="E47" i="7"/>
  <c r="M47" i="7" s="1"/>
  <c r="D47" i="7"/>
  <c r="AJ46" i="7"/>
  <c r="AI46" i="7"/>
  <c r="AH46" i="7"/>
  <c r="AG46" i="7"/>
  <c r="AF46" i="7"/>
  <c r="AE46" i="7"/>
  <c r="AD46" i="7"/>
  <c r="AC46" i="7"/>
  <c r="L46" i="7"/>
  <c r="K46" i="7"/>
  <c r="J46" i="7"/>
  <c r="I46" i="7"/>
  <c r="H46" i="7"/>
  <c r="G46" i="7"/>
  <c r="F46" i="7"/>
  <c r="E46" i="7"/>
  <c r="D46" i="7"/>
  <c r="AJ45" i="7"/>
  <c r="AI45" i="7"/>
  <c r="AH45" i="7"/>
  <c r="AG45" i="7"/>
  <c r="AF45" i="7"/>
  <c r="AE45" i="7"/>
  <c r="AD45" i="7"/>
  <c r="AC45" i="7"/>
  <c r="L45" i="7"/>
  <c r="K45" i="7"/>
  <c r="J45" i="7"/>
  <c r="I45" i="7"/>
  <c r="H45" i="7"/>
  <c r="G45" i="7"/>
  <c r="F45" i="7"/>
  <c r="E45" i="7"/>
  <c r="M45" i="7" s="1"/>
  <c r="D45" i="7"/>
  <c r="AJ44" i="7"/>
  <c r="AI44" i="7"/>
  <c r="AH44" i="7"/>
  <c r="AG44" i="7"/>
  <c r="AF44" i="7"/>
  <c r="AE44" i="7"/>
  <c r="AD44" i="7"/>
  <c r="AC44" i="7"/>
  <c r="L44" i="7"/>
  <c r="K44" i="7"/>
  <c r="J44" i="7"/>
  <c r="I44" i="7"/>
  <c r="H44" i="7"/>
  <c r="G44" i="7"/>
  <c r="F44" i="7"/>
  <c r="E44" i="7"/>
  <c r="D44" i="7"/>
  <c r="AJ43" i="7"/>
  <c r="AI43" i="7"/>
  <c r="AH43" i="7"/>
  <c r="AG43" i="7"/>
  <c r="AF43" i="7"/>
  <c r="AE43" i="7"/>
  <c r="AD43" i="7"/>
  <c r="AC43" i="7"/>
  <c r="L43" i="7"/>
  <c r="K43" i="7"/>
  <c r="J43" i="7"/>
  <c r="I43" i="7"/>
  <c r="H43" i="7"/>
  <c r="G43" i="7"/>
  <c r="F43" i="7"/>
  <c r="E43" i="7"/>
  <c r="M43" i="7" s="1"/>
  <c r="D43" i="7"/>
  <c r="AJ42" i="7"/>
  <c r="AI42" i="7"/>
  <c r="AH42" i="7"/>
  <c r="AG42" i="7"/>
  <c r="AF42" i="7"/>
  <c r="AE42" i="7"/>
  <c r="AD42" i="7"/>
  <c r="AC42" i="7"/>
  <c r="L42" i="7"/>
  <c r="K42" i="7"/>
  <c r="J42" i="7"/>
  <c r="I42" i="7"/>
  <c r="H42" i="7"/>
  <c r="G42" i="7"/>
  <c r="F42" i="7"/>
  <c r="E42" i="7"/>
  <c r="D42" i="7"/>
  <c r="AJ41" i="7"/>
  <c r="AI41" i="7"/>
  <c r="AH41" i="7"/>
  <c r="AG41" i="7"/>
  <c r="AF41" i="7"/>
  <c r="AE41" i="7"/>
  <c r="AD41" i="7"/>
  <c r="AC41" i="7"/>
  <c r="L41" i="7"/>
  <c r="K41" i="7"/>
  <c r="J41" i="7"/>
  <c r="I41" i="7"/>
  <c r="H41" i="7"/>
  <c r="G41" i="7"/>
  <c r="F41" i="7"/>
  <c r="E41" i="7"/>
  <c r="D41" i="7"/>
  <c r="AJ40" i="7"/>
  <c r="AI40" i="7"/>
  <c r="AH40" i="7"/>
  <c r="AG40" i="7"/>
  <c r="AF40" i="7"/>
  <c r="AE40" i="7"/>
  <c r="AD40" i="7"/>
  <c r="AC40" i="7"/>
  <c r="L40" i="7"/>
  <c r="K40" i="7"/>
  <c r="J40" i="7"/>
  <c r="I40" i="7"/>
  <c r="H40" i="7"/>
  <c r="G40" i="7"/>
  <c r="F40" i="7"/>
  <c r="E40" i="7"/>
  <c r="D40" i="7"/>
  <c r="M40" i="7" s="1"/>
  <c r="AJ39" i="7"/>
  <c r="AI39" i="7"/>
  <c r="AH39" i="7"/>
  <c r="AG39" i="7"/>
  <c r="AF39" i="7"/>
  <c r="AE39" i="7"/>
  <c r="AD39" i="7"/>
  <c r="AC39" i="7"/>
  <c r="L39" i="7"/>
  <c r="K39" i="7"/>
  <c r="J39" i="7"/>
  <c r="I39" i="7"/>
  <c r="H39" i="7"/>
  <c r="G39" i="7"/>
  <c r="F39" i="7"/>
  <c r="E39" i="7"/>
  <c r="M39" i="7" s="1"/>
  <c r="D39" i="7"/>
  <c r="AJ38" i="7"/>
  <c r="AI38" i="7"/>
  <c r="AH38" i="7"/>
  <c r="AG38" i="7"/>
  <c r="AF38" i="7"/>
  <c r="AE38" i="7"/>
  <c r="AD38" i="7"/>
  <c r="AC38" i="7"/>
  <c r="L38" i="7"/>
  <c r="K38" i="7"/>
  <c r="J38" i="7"/>
  <c r="I38" i="7"/>
  <c r="H38" i="7"/>
  <c r="G38" i="7"/>
  <c r="F38" i="7"/>
  <c r="E38" i="7"/>
  <c r="D38" i="7"/>
  <c r="AJ37" i="7"/>
  <c r="AI37" i="7"/>
  <c r="AH37" i="7"/>
  <c r="AG37" i="7"/>
  <c r="AF37" i="7"/>
  <c r="AE37" i="7"/>
  <c r="AD37" i="7"/>
  <c r="AC37" i="7"/>
  <c r="L37" i="7"/>
  <c r="K37" i="7"/>
  <c r="J37" i="7"/>
  <c r="I37" i="7"/>
  <c r="H37" i="7"/>
  <c r="G37" i="7"/>
  <c r="F37" i="7"/>
  <c r="E37" i="7"/>
  <c r="M37" i="7" s="1"/>
  <c r="D37" i="7"/>
  <c r="AJ36" i="7"/>
  <c r="AI36" i="7"/>
  <c r="AH36" i="7"/>
  <c r="AG36" i="7"/>
  <c r="AF36" i="7"/>
  <c r="AE36" i="7"/>
  <c r="AD36" i="7"/>
  <c r="AC36" i="7"/>
  <c r="L36" i="7"/>
  <c r="K36" i="7"/>
  <c r="J36" i="7"/>
  <c r="I36" i="7"/>
  <c r="H36" i="7"/>
  <c r="G36" i="7"/>
  <c r="F36" i="7"/>
  <c r="E36" i="7"/>
  <c r="D36" i="7"/>
  <c r="AJ35" i="7"/>
  <c r="AI35" i="7"/>
  <c r="AH35" i="7"/>
  <c r="AG35" i="7"/>
  <c r="AF35" i="7"/>
  <c r="AE35" i="7"/>
  <c r="AD35" i="7"/>
  <c r="AC35" i="7"/>
  <c r="L35" i="7"/>
  <c r="K35" i="7"/>
  <c r="J35" i="7"/>
  <c r="I35" i="7"/>
  <c r="H35" i="7"/>
  <c r="G35" i="7"/>
  <c r="F35" i="7"/>
  <c r="E35" i="7"/>
  <c r="M35" i="7" s="1"/>
  <c r="D35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L34" i="7"/>
  <c r="K34" i="7"/>
  <c r="J34" i="7"/>
  <c r="I34" i="7"/>
  <c r="H34" i="7"/>
  <c r="G34" i="7"/>
  <c r="F34" i="7"/>
  <c r="E34" i="7"/>
  <c r="D34" i="7"/>
  <c r="AJ33" i="7"/>
  <c r="AI33" i="7"/>
  <c r="AH33" i="7"/>
  <c r="AG33" i="7"/>
  <c r="AF33" i="7"/>
  <c r="AE33" i="7"/>
  <c r="AD33" i="7"/>
  <c r="AC33" i="7"/>
  <c r="L33" i="7"/>
  <c r="K33" i="7"/>
  <c r="J33" i="7"/>
  <c r="I33" i="7"/>
  <c r="H33" i="7"/>
  <c r="G33" i="7"/>
  <c r="F33" i="7"/>
  <c r="E33" i="7"/>
  <c r="D33" i="7"/>
  <c r="AJ32" i="7"/>
  <c r="AI32" i="7"/>
  <c r="AH32" i="7"/>
  <c r="AG32" i="7"/>
  <c r="AF32" i="7"/>
  <c r="AE32" i="7"/>
  <c r="AD32" i="7"/>
  <c r="AC32" i="7"/>
  <c r="L32" i="7"/>
  <c r="K32" i="7"/>
  <c r="J32" i="7"/>
  <c r="I32" i="7"/>
  <c r="H32" i="7"/>
  <c r="G32" i="7"/>
  <c r="F32" i="7"/>
  <c r="E32" i="7"/>
  <c r="D32" i="7"/>
  <c r="M32" i="7" s="1"/>
  <c r="AJ31" i="7"/>
  <c r="AI31" i="7"/>
  <c r="AH31" i="7"/>
  <c r="AG31" i="7"/>
  <c r="AF31" i="7"/>
  <c r="AE31" i="7"/>
  <c r="AD31" i="7"/>
  <c r="AC31" i="7"/>
  <c r="L31" i="7"/>
  <c r="K31" i="7"/>
  <c r="J31" i="7"/>
  <c r="I31" i="7"/>
  <c r="H31" i="7"/>
  <c r="G31" i="7"/>
  <c r="F31" i="7"/>
  <c r="E31" i="7"/>
  <c r="M31" i="7" s="1"/>
  <c r="D31" i="7"/>
  <c r="AJ30" i="7"/>
  <c r="AI30" i="7"/>
  <c r="AH30" i="7"/>
  <c r="AG30" i="7"/>
  <c r="AF30" i="7"/>
  <c r="AE30" i="7"/>
  <c r="AD30" i="7"/>
  <c r="AC30" i="7"/>
  <c r="L30" i="7"/>
  <c r="K30" i="7"/>
  <c r="J30" i="7"/>
  <c r="I30" i="7"/>
  <c r="H30" i="7"/>
  <c r="G30" i="7"/>
  <c r="F30" i="7"/>
  <c r="E30" i="7"/>
  <c r="D30" i="7"/>
  <c r="AJ29" i="7"/>
  <c r="AI29" i="7"/>
  <c r="AH29" i="7"/>
  <c r="AG29" i="7"/>
  <c r="AF29" i="7"/>
  <c r="AE29" i="7"/>
  <c r="AD29" i="7"/>
  <c r="AC29" i="7"/>
  <c r="L29" i="7"/>
  <c r="K29" i="7"/>
  <c r="J29" i="7"/>
  <c r="I29" i="7"/>
  <c r="H29" i="7"/>
  <c r="G29" i="7"/>
  <c r="F29" i="7"/>
  <c r="E29" i="7"/>
  <c r="M29" i="7" s="1"/>
  <c r="D29" i="7"/>
  <c r="AJ28" i="7"/>
  <c r="AI28" i="7"/>
  <c r="AH28" i="7"/>
  <c r="AG28" i="7"/>
  <c r="AF28" i="7"/>
  <c r="AE28" i="7"/>
  <c r="AD28" i="7"/>
  <c r="AC28" i="7"/>
  <c r="L28" i="7"/>
  <c r="K28" i="7"/>
  <c r="J28" i="7"/>
  <c r="I28" i="7"/>
  <c r="H28" i="7"/>
  <c r="G28" i="7"/>
  <c r="F28" i="7"/>
  <c r="E28" i="7"/>
  <c r="D28" i="7"/>
  <c r="AJ27" i="7"/>
  <c r="AI27" i="7"/>
  <c r="AH27" i="7"/>
  <c r="AG27" i="7"/>
  <c r="AF27" i="7"/>
  <c r="AE27" i="7"/>
  <c r="AD27" i="7"/>
  <c r="AC27" i="7"/>
  <c r="L27" i="7"/>
  <c r="K27" i="7"/>
  <c r="J27" i="7"/>
  <c r="I27" i="7"/>
  <c r="H27" i="7"/>
  <c r="G27" i="7"/>
  <c r="F27" i="7"/>
  <c r="E27" i="7"/>
  <c r="M27" i="7" s="1"/>
  <c r="D27" i="7"/>
  <c r="AJ26" i="7"/>
  <c r="AI26" i="7"/>
  <c r="AH26" i="7"/>
  <c r="AG26" i="7"/>
  <c r="AF26" i="7"/>
  <c r="AE26" i="7"/>
  <c r="AD26" i="7"/>
  <c r="AC26" i="7"/>
  <c r="L26" i="7"/>
  <c r="K26" i="7"/>
  <c r="J26" i="7"/>
  <c r="I26" i="7"/>
  <c r="H26" i="7"/>
  <c r="G26" i="7"/>
  <c r="F26" i="7"/>
  <c r="E26" i="7"/>
  <c r="D26" i="7"/>
  <c r="AJ25" i="7"/>
  <c r="AI25" i="7"/>
  <c r="AH25" i="7"/>
  <c r="AG25" i="7"/>
  <c r="AF25" i="7"/>
  <c r="AE25" i="7"/>
  <c r="AD25" i="7"/>
  <c r="AC25" i="7"/>
  <c r="L25" i="7"/>
  <c r="K25" i="7"/>
  <c r="J25" i="7"/>
  <c r="I25" i="7"/>
  <c r="H25" i="7"/>
  <c r="G25" i="7"/>
  <c r="F25" i="7"/>
  <c r="E25" i="7"/>
  <c r="D25" i="7"/>
  <c r="AJ24" i="7"/>
  <c r="AI24" i="7"/>
  <c r="AH24" i="7"/>
  <c r="AG24" i="7"/>
  <c r="AF24" i="7"/>
  <c r="AE24" i="7"/>
  <c r="AD24" i="7"/>
  <c r="AC24" i="7"/>
  <c r="L24" i="7"/>
  <c r="K24" i="7"/>
  <c r="J24" i="7"/>
  <c r="I24" i="7"/>
  <c r="H24" i="7"/>
  <c r="G24" i="7"/>
  <c r="F24" i="7"/>
  <c r="E24" i="7"/>
  <c r="D24" i="7"/>
  <c r="M24" i="7" s="1"/>
  <c r="AJ23" i="7"/>
  <c r="AI23" i="7"/>
  <c r="AH23" i="7"/>
  <c r="AG23" i="7"/>
  <c r="AF23" i="7"/>
  <c r="AE23" i="7"/>
  <c r="AD23" i="7"/>
  <c r="AC23" i="7"/>
  <c r="L23" i="7"/>
  <c r="K23" i="7"/>
  <c r="J23" i="7"/>
  <c r="I23" i="7"/>
  <c r="H23" i="7"/>
  <c r="G23" i="7"/>
  <c r="F23" i="7"/>
  <c r="E23" i="7"/>
  <c r="M23" i="7" s="1"/>
  <c r="D23" i="7"/>
  <c r="AJ22" i="7"/>
  <c r="AI22" i="7"/>
  <c r="AH22" i="7"/>
  <c r="AG22" i="7"/>
  <c r="AF22" i="7"/>
  <c r="AE22" i="7"/>
  <c r="AD22" i="7"/>
  <c r="AC22" i="7"/>
  <c r="L22" i="7"/>
  <c r="K22" i="7"/>
  <c r="J22" i="7"/>
  <c r="I22" i="7"/>
  <c r="H22" i="7"/>
  <c r="G22" i="7"/>
  <c r="F22" i="7"/>
  <c r="E22" i="7"/>
  <c r="D22" i="7"/>
  <c r="AJ21" i="7"/>
  <c r="AI21" i="7"/>
  <c r="AH21" i="7"/>
  <c r="AG21" i="7"/>
  <c r="AF21" i="7"/>
  <c r="AE21" i="7"/>
  <c r="AD21" i="7"/>
  <c r="AC21" i="7"/>
  <c r="L21" i="7"/>
  <c r="K21" i="7"/>
  <c r="J21" i="7"/>
  <c r="I21" i="7"/>
  <c r="H21" i="7"/>
  <c r="G21" i="7"/>
  <c r="F21" i="7"/>
  <c r="E21" i="7"/>
  <c r="M21" i="7" s="1"/>
  <c r="D21" i="7"/>
  <c r="AJ20" i="7"/>
  <c r="AI20" i="7"/>
  <c r="AH20" i="7"/>
  <c r="AG20" i="7"/>
  <c r="AF20" i="7"/>
  <c r="AE20" i="7"/>
  <c r="AD20" i="7"/>
  <c r="AC20" i="7"/>
  <c r="L20" i="7"/>
  <c r="K20" i="7"/>
  <c r="J20" i="7"/>
  <c r="I20" i="7"/>
  <c r="H20" i="7"/>
  <c r="G20" i="7"/>
  <c r="F20" i="7"/>
  <c r="E20" i="7"/>
  <c r="D20" i="7"/>
  <c r="AJ19" i="7"/>
  <c r="AI19" i="7"/>
  <c r="AH19" i="7"/>
  <c r="AG19" i="7"/>
  <c r="AF19" i="7"/>
  <c r="AE19" i="7"/>
  <c r="AD19" i="7"/>
  <c r="AC19" i="7"/>
  <c r="L19" i="7"/>
  <c r="K19" i="7"/>
  <c r="J19" i="7"/>
  <c r="I19" i="7"/>
  <c r="H19" i="7"/>
  <c r="G19" i="7"/>
  <c r="F19" i="7"/>
  <c r="E19" i="7"/>
  <c r="M19" i="7" s="1"/>
  <c r="D19" i="7"/>
  <c r="AJ18" i="7"/>
  <c r="AI18" i="7"/>
  <c r="AH18" i="7"/>
  <c r="AG18" i="7"/>
  <c r="AF18" i="7"/>
  <c r="AE18" i="7"/>
  <c r="AD18" i="7"/>
  <c r="AC18" i="7"/>
  <c r="L18" i="7"/>
  <c r="K18" i="7"/>
  <c r="J18" i="7"/>
  <c r="I18" i="7"/>
  <c r="H18" i="7"/>
  <c r="G18" i="7"/>
  <c r="F18" i="7"/>
  <c r="E18" i="7"/>
  <c r="D18" i="7"/>
  <c r="AJ17" i="7"/>
  <c r="AI17" i="7"/>
  <c r="AH17" i="7"/>
  <c r="AG17" i="7"/>
  <c r="AF17" i="7"/>
  <c r="AE17" i="7"/>
  <c r="AD17" i="7"/>
  <c r="AC17" i="7"/>
  <c r="L17" i="7"/>
  <c r="K17" i="7"/>
  <c r="J17" i="7"/>
  <c r="I17" i="7"/>
  <c r="H17" i="7"/>
  <c r="G17" i="7"/>
  <c r="F17" i="7"/>
  <c r="E17" i="7"/>
  <c r="M17" i="7" s="1"/>
  <c r="D17" i="7"/>
  <c r="AJ16" i="7"/>
  <c r="AI16" i="7"/>
  <c r="AH16" i="7"/>
  <c r="AG16" i="7"/>
  <c r="AF16" i="7"/>
  <c r="AE16" i="7"/>
  <c r="AD16" i="7"/>
  <c r="AC16" i="7"/>
  <c r="L16" i="7"/>
  <c r="K16" i="7"/>
  <c r="J16" i="7"/>
  <c r="I16" i="7"/>
  <c r="H16" i="7"/>
  <c r="G16" i="7"/>
  <c r="F16" i="7"/>
  <c r="E16" i="7"/>
  <c r="D16" i="7"/>
  <c r="M16" i="7" s="1"/>
  <c r="AJ15" i="7"/>
  <c r="AI15" i="7"/>
  <c r="AH15" i="7"/>
  <c r="AG15" i="7"/>
  <c r="AF15" i="7"/>
  <c r="AE15" i="7"/>
  <c r="AD15" i="7"/>
  <c r="AC15" i="7"/>
  <c r="L15" i="7"/>
  <c r="K15" i="7"/>
  <c r="J15" i="7"/>
  <c r="I15" i="7"/>
  <c r="H15" i="7"/>
  <c r="G15" i="7"/>
  <c r="F15" i="7"/>
  <c r="E15" i="7"/>
  <c r="M15" i="7" s="1"/>
  <c r="D15" i="7"/>
  <c r="AJ14" i="7"/>
  <c r="AI14" i="7"/>
  <c r="AH14" i="7"/>
  <c r="AG14" i="7"/>
  <c r="AF14" i="7"/>
  <c r="AE14" i="7"/>
  <c r="AD14" i="7"/>
  <c r="AC14" i="7"/>
  <c r="L14" i="7"/>
  <c r="K14" i="7"/>
  <c r="J14" i="7"/>
  <c r="I14" i="7"/>
  <c r="H14" i="7"/>
  <c r="G14" i="7"/>
  <c r="F14" i="7"/>
  <c r="E14" i="7"/>
  <c r="D14" i="7"/>
  <c r="AJ13" i="7"/>
  <c r="AI13" i="7"/>
  <c r="AH13" i="7"/>
  <c r="AG13" i="7"/>
  <c r="AF13" i="7"/>
  <c r="AE13" i="7"/>
  <c r="AD13" i="7"/>
  <c r="AC13" i="7"/>
  <c r="L13" i="7"/>
  <c r="K13" i="7"/>
  <c r="J13" i="7"/>
  <c r="I13" i="7"/>
  <c r="H13" i="7"/>
  <c r="G13" i="7"/>
  <c r="F13" i="7"/>
  <c r="E13" i="7"/>
  <c r="M13" i="7" s="1"/>
  <c r="D13" i="7"/>
  <c r="AJ12" i="7"/>
  <c r="AI12" i="7"/>
  <c r="AH12" i="7"/>
  <c r="AG12" i="7"/>
  <c r="AF12" i="7"/>
  <c r="AE12" i="7"/>
  <c r="AD12" i="7"/>
  <c r="AC12" i="7"/>
  <c r="L12" i="7"/>
  <c r="K12" i="7"/>
  <c r="J12" i="7"/>
  <c r="I12" i="7"/>
  <c r="H12" i="7"/>
  <c r="G12" i="7"/>
  <c r="F12" i="7"/>
  <c r="E12" i="7"/>
  <c r="D12" i="7"/>
  <c r="AJ11" i="7"/>
  <c r="AI11" i="7"/>
  <c r="AH11" i="7"/>
  <c r="AG11" i="7"/>
  <c r="AF11" i="7"/>
  <c r="AE11" i="7"/>
  <c r="AD11" i="7"/>
  <c r="AC11" i="7"/>
  <c r="L11" i="7"/>
  <c r="K11" i="7"/>
  <c r="J11" i="7"/>
  <c r="I11" i="7"/>
  <c r="H11" i="7"/>
  <c r="G11" i="7"/>
  <c r="F11" i="7"/>
  <c r="E11" i="7"/>
  <c r="M11" i="7" s="1"/>
  <c r="D11" i="7"/>
  <c r="AJ10" i="7"/>
  <c r="AI10" i="7"/>
  <c r="AH10" i="7"/>
  <c r="AG10" i="7"/>
  <c r="AF10" i="7"/>
  <c r="AE10" i="7"/>
  <c r="AD10" i="7"/>
  <c r="AC10" i="7"/>
  <c r="L10" i="7"/>
  <c r="K10" i="7"/>
  <c r="J10" i="7"/>
  <c r="I10" i="7"/>
  <c r="H10" i="7"/>
  <c r="G10" i="7"/>
  <c r="F10" i="7"/>
  <c r="E10" i="7"/>
  <c r="D10" i="7"/>
  <c r="AJ9" i="7"/>
  <c r="AI9" i="7"/>
  <c r="AH9" i="7"/>
  <c r="AG9" i="7"/>
  <c r="AF9" i="7"/>
  <c r="AE9" i="7"/>
  <c r="AD9" i="7"/>
  <c r="AC9" i="7"/>
  <c r="L9" i="7"/>
  <c r="K9" i="7"/>
  <c r="J9" i="7"/>
  <c r="I9" i="7"/>
  <c r="H9" i="7"/>
  <c r="G9" i="7"/>
  <c r="F9" i="7"/>
  <c r="E9" i="7"/>
  <c r="D9" i="7"/>
  <c r="M9" i="7" s="1"/>
  <c r="AJ8" i="7"/>
  <c r="AI8" i="7"/>
  <c r="AH8" i="7"/>
  <c r="AG8" i="7"/>
  <c r="AF8" i="7"/>
  <c r="AE8" i="7"/>
  <c r="AD8" i="7"/>
  <c r="AC8" i="7"/>
  <c r="L8" i="7"/>
  <c r="K8" i="7"/>
  <c r="J8" i="7"/>
  <c r="I8" i="7"/>
  <c r="H8" i="7"/>
  <c r="G8" i="7"/>
  <c r="F8" i="7"/>
  <c r="E8" i="7"/>
  <c r="D8" i="7"/>
  <c r="M8" i="7" s="1"/>
  <c r="AJ7" i="7"/>
  <c r="AI7" i="7"/>
  <c r="AH7" i="7"/>
  <c r="AG7" i="7"/>
  <c r="AF7" i="7"/>
  <c r="AE7" i="7"/>
  <c r="AD7" i="7"/>
  <c r="AC7" i="7"/>
  <c r="L7" i="7"/>
  <c r="K7" i="7"/>
  <c r="J7" i="7"/>
  <c r="I7" i="7"/>
  <c r="H7" i="7"/>
  <c r="G7" i="7"/>
  <c r="F7" i="7"/>
  <c r="E7" i="7"/>
  <c r="M7" i="7" s="1"/>
  <c r="D7" i="7"/>
  <c r="AJ6" i="7"/>
  <c r="AI6" i="7"/>
  <c r="AH6" i="7"/>
  <c r="AG6" i="7"/>
  <c r="AF6" i="7"/>
  <c r="AE6" i="7"/>
  <c r="AD6" i="7"/>
  <c r="AC6" i="7"/>
  <c r="L6" i="7"/>
  <c r="K6" i="7"/>
  <c r="J6" i="7"/>
  <c r="I6" i="7"/>
  <c r="H6" i="7"/>
  <c r="G6" i="7"/>
  <c r="F6" i="7"/>
  <c r="E6" i="7"/>
  <c r="D6" i="7"/>
  <c r="AJ5" i="7"/>
  <c r="AI5" i="7"/>
  <c r="AH5" i="7"/>
  <c r="AG5" i="7"/>
  <c r="AF5" i="7"/>
  <c r="AE5" i="7"/>
  <c r="AD5" i="7"/>
  <c r="AC5" i="7"/>
  <c r="L5" i="7"/>
  <c r="K5" i="7"/>
  <c r="J5" i="7"/>
  <c r="I5" i="7"/>
  <c r="H5" i="7"/>
  <c r="G5" i="7"/>
  <c r="F5" i="7"/>
  <c r="E5" i="7"/>
  <c r="M5" i="7" s="1"/>
  <c r="D5" i="7"/>
  <c r="AJ4" i="7"/>
  <c r="AI4" i="7"/>
  <c r="AH4" i="7"/>
  <c r="AG4" i="7"/>
  <c r="AF4" i="7"/>
  <c r="AE4" i="7"/>
  <c r="AD4" i="7"/>
  <c r="AC4" i="7"/>
  <c r="L4" i="7"/>
  <c r="K4" i="7"/>
  <c r="J4" i="7"/>
  <c r="I4" i="7"/>
  <c r="H4" i="7"/>
  <c r="G4" i="7"/>
  <c r="F4" i="7"/>
  <c r="E4" i="7"/>
  <c r="D4" i="7"/>
  <c r="AJ3" i="7"/>
  <c r="AI3" i="7"/>
  <c r="AH3" i="7"/>
  <c r="AG3" i="7"/>
  <c r="AF3" i="7"/>
  <c r="AE3" i="7"/>
  <c r="AD3" i="7"/>
  <c r="AC3" i="7"/>
  <c r="L3" i="7"/>
  <c r="K3" i="7"/>
  <c r="J3" i="7"/>
  <c r="I3" i="7"/>
  <c r="H3" i="7"/>
  <c r="G3" i="7"/>
  <c r="F3" i="7"/>
  <c r="E3" i="7"/>
  <c r="M3" i="7" s="1"/>
  <c r="D3" i="7"/>
  <c r="AJ2" i="7"/>
  <c r="AI2" i="7"/>
  <c r="AH2" i="7"/>
  <c r="AG2" i="7"/>
  <c r="AF2" i="7"/>
  <c r="AE2" i="7"/>
  <c r="AD2" i="7"/>
  <c r="AC2" i="7"/>
  <c r="L2" i="7"/>
  <c r="K2" i="7"/>
  <c r="J2" i="7"/>
  <c r="I2" i="7"/>
  <c r="H2" i="7"/>
  <c r="G2" i="7"/>
  <c r="F2" i="7"/>
  <c r="E2" i="7"/>
  <c r="D2" i="7"/>
  <c r="X365" i="2"/>
  <c r="W365" i="2"/>
  <c r="V365" i="2"/>
  <c r="U365" i="2"/>
  <c r="T365" i="2"/>
  <c r="S365" i="2"/>
  <c r="R365" i="2"/>
  <c r="Q365" i="2"/>
  <c r="X364" i="2"/>
  <c r="W364" i="2"/>
  <c r="V364" i="2"/>
  <c r="U364" i="2"/>
  <c r="T364" i="2"/>
  <c r="S364" i="2"/>
  <c r="R364" i="2"/>
  <c r="Q364" i="2"/>
  <c r="X363" i="2"/>
  <c r="W363" i="2"/>
  <c r="V363" i="2"/>
  <c r="U363" i="2"/>
  <c r="T363" i="2"/>
  <c r="S363" i="2"/>
  <c r="R363" i="2"/>
  <c r="Q363" i="2"/>
  <c r="X362" i="2"/>
  <c r="W362" i="2"/>
  <c r="V362" i="2"/>
  <c r="U362" i="2"/>
  <c r="T362" i="2"/>
  <c r="S362" i="2"/>
  <c r="R362" i="2"/>
  <c r="Q362" i="2"/>
  <c r="X361" i="2"/>
  <c r="W361" i="2"/>
  <c r="V361" i="2"/>
  <c r="U361" i="2"/>
  <c r="T361" i="2"/>
  <c r="S361" i="2"/>
  <c r="R361" i="2"/>
  <c r="Q361" i="2"/>
  <c r="X360" i="2"/>
  <c r="W360" i="2"/>
  <c r="V360" i="2"/>
  <c r="U360" i="2"/>
  <c r="T360" i="2"/>
  <c r="S360" i="2"/>
  <c r="R360" i="2"/>
  <c r="Q360" i="2"/>
  <c r="X359" i="2"/>
  <c r="W359" i="2"/>
  <c r="V359" i="2"/>
  <c r="U359" i="2"/>
  <c r="T359" i="2"/>
  <c r="S359" i="2"/>
  <c r="R359" i="2"/>
  <c r="Q359" i="2"/>
  <c r="X358" i="2"/>
  <c r="W358" i="2"/>
  <c r="V358" i="2"/>
  <c r="U358" i="2"/>
  <c r="T358" i="2"/>
  <c r="S358" i="2"/>
  <c r="R358" i="2"/>
  <c r="Q358" i="2"/>
  <c r="X357" i="2"/>
  <c r="W357" i="2"/>
  <c r="V357" i="2"/>
  <c r="U357" i="2"/>
  <c r="T357" i="2"/>
  <c r="S357" i="2"/>
  <c r="R357" i="2"/>
  <c r="Q357" i="2"/>
  <c r="X356" i="2"/>
  <c r="W356" i="2"/>
  <c r="V356" i="2"/>
  <c r="U356" i="2"/>
  <c r="T356" i="2"/>
  <c r="S356" i="2"/>
  <c r="R356" i="2"/>
  <c r="Q356" i="2"/>
  <c r="X355" i="2"/>
  <c r="W355" i="2"/>
  <c r="V355" i="2"/>
  <c r="U355" i="2"/>
  <c r="T355" i="2"/>
  <c r="S355" i="2"/>
  <c r="R355" i="2"/>
  <c r="Q355" i="2"/>
  <c r="X354" i="2"/>
  <c r="W354" i="2"/>
  <c r="V354" i="2"/>
  <c r="U354" i="2"/>
  <c r="T354" i="2"/>
  <c r="S354" i="2"/>
  <c r="R354" i="2"/>
  <c r="Q354" i="2"/>
  <c r="X353" i="2"/>
  <c r="W353" i="2"/>
  <c r="V353" i="2"/>
  <c r="U353" i="2"/>
  <c r="T353" i="2"/>
  <c r="S353" i="2"/>
  <c r="R353" i="2"/>
  <c r="Q353" i="2"/>
  <c r="X352" i="2"/>
  <c r="W352" i="2"/>
  <c r="V352" i="2"/>
  <c r="U352" i="2"/>
  <c r="T352" i="2"/>
  <c r="S352" i="2"/>
  <c r="R352" i="2"/>
  <c r="Q352" i="2"/>
  <c r="X351" i="2"/>
  <c r="W351" i="2"/>
  <c r="V351" i="2"/>
  <c r="U351" i="2"/>
  <c r="T351" i="2"/>
  <c r="S351" i="2"/>
  <c r="R351" i="2"/>
  <c r="Q351" i="2"/>
  <c r="X350" i="2"/>
  <c r="W350" i="2"/>
  <c r="V350" i="2"/>
  <c r="U350" i="2"/>
  <c r="T350" i="2"/>
  <c r="S350" i="2"/>
  <c r="R350" i="2"/>
  <c r="Q350" i="2"/>
  <c r="X349" i="2"/>
  <c r="W349" i="2"/>
  <c r="V349" i="2"/>
  <c r="U349" i="2"/>
  <c r="T349" i="2"/>
  <c r="S349" i="2"/>
  <c r="R349" i="2"/>
  <c r="Q349" i="2"/>
  <c r="X348" i="2"/>
  <c r="W348" i="2"/>
  <c r="V348" i="2"/>
  <c r="U348" i="2"/>
  <c r="T348" i="2"/>
  <c r="S348" i="2"/>
  <c r="R348" i="2"/>
  <c r="Q348" i="2"/>
  <c r="X347" i="2"/>
  <c r="W347" i="2"/>
  <c r="V347" i="2"/>
  <c r="U347" i="2"/>
  <c r="T347" i="2"/>
  <c r="S347" i="2"/>
  <c r="R347" i="2"/>
  <c r="Q347" i="2"/>
  <c r="X346" i="2"/>
  <c r="W346" i="2"/>
  <c r="V346" i="2"/>
  <c r="U346" i="2"/>
  <c r="T346" i="2"/>
  <c r="S346" i="2"/>
  <c r="R346" i="2"/>
  <c r="Q346" i="2"/>
  <c r="X345" i="2"/>
  <c r="W345" i="2"/>
  <c r="V345" i="2"/>
  <c r="U345" i="2"/>
  <c r="T345" i="2"/>
  <c r="S345" i="2"/>
  <c r="R345" i="2"/>
  <c r="Q345" i="2"/>
  <c r="X344" i="2"/>
  <c r="W344" i="2"/>
  <c r="V344" i="2"/>
  <c r="U344" i="2"/>
  <c r="T344" i="2"/>
  <c r="S344" i="2"/>
  <c r="R344" i="2"/>
  <c r="Q344" i="2"/>
  <c r="X343" i="2"/>
  <c r="W343" i="2"/>
  <c r="V343" i="2"/>
  <c r="U343" i="2"/>
  <c r="T343" i="2"/>
  <c r="S343" i="2"/>
  <c r="R343" i="2"/>
  <c r="Q343" i="2"/>
  <c r="X342" i="2"/>
  <c r="W342" i="2"/>
  <c r="V342" i="2"/>
  <c r="U342" i="2"/>
  <c r="T342" i="2"/>
  <c r="S342" i="2"/>
  <c r="R342" i="2"/>
  <c r="Q342" i="2"/>
  <c r="X341" i="2"/>
  <c r="W341" i="2"/>
  <c r="V341" i="2"/>
  <c r="U341" i="2"/>
  <c r="T341" i="2"/>
  <c r="S341" i="2"/>
  <c r="R341" i="2"/>
  <c r="Q341" i="2"/>
  <c r="X340" i="2"/>
  <c r="W340" i="2"/>
  <c r="V340" i="2"/>
  <c r="U340" i="2"/>
  <c r="T340" i="2"/>
  <c r="S340" i="2"/>
  <c r="R340" i="2"/>
  <c r="Q340" i="2"/>
  <c r="X339" i="2"/>
  <c r="W339" i="2"/>
  <c r="V339" i="2"/>
  <c r="U339" i="2"/>
  <c r="T339" i="2"/>
  <c r="S339" i="2"/>
  <c r="R339" i="2"/>
  <c r="Q339" i="2"/>
  <c r="X338" i="2"/>
  <c r="W338" i="2"/>
  <c r="V338" i="2"/>
  <c r="U338" i="2"/>
  <c r="T338" i="2"/>
  <c r="S338" i="2"/>
  <c r="R338" i="2"/>
  <c r="Q338" i="2"/>
  <c r="X337" i="2"/>
  <c r="W337" i="2"/>
  <c r="V337" i="2"/>
  <c r="U337" i="2"/>
  <c r="T337" i="2"/>
  <c r="S337" i="2"/>
  <c r="R337" i="2"/>
  <c r="Q337" i="2"/>
  <c r="X336" i="2"/>
  <c r="W336" i="2"/>
  <c r="V336" i="2"/>
  <c r="U336" i="2"/>
  <c r="T336" i="2"/>
  <c r="S336" i="2"/>
  <c r="R336" i="2"/>
  <c r="Q336" i="2"/>
  <c r="X335" i="2"/>
  <c r="W335" i="2"/>
  <c r="V335" i="2"/>
  <c r="U335" i="2"/>
  <c r="T335" i="2"/>
  <c r="S335" i="2"/>
  <c r="R335" i="2"/>
  <c r="Q335" i="2"/>
  <c r="X334" i="2"/>
  <c r="W334" i="2"/>
  <c r="V334" i="2"/>
  <c r="U334" i="2"/>
  <c r="T334" i="2"/>
  <c r="S334" i="2"/>
  <c r="R334" i="2"/>
  <c r="Q334" i="2"/>
  <c r="X333" i="2"/>
  <c r="W333" i="2"/>
  <c r="V333" i="2"/>
  <c r="U333" i="2"/>
  <c r="T333" i="2"/>
  <c r="S333" i="2"/>
  <c r="R333" i="2"/>
  <c r="Q333" i="2"/>
  <c r="X332" i="2"/>
  <c r="W332" i="2"/>
  <c r="V332" i="2"/>
  <c r="U332" i="2"/>
  <c r="T332" i="2"/>
  <c r="S332" i="2"/>
  <c r="R332" i="2"/>
  <c r="Q332" i="2"/>
  <c r="X331" i="2"/>
  <c r="W331" i="2"/>
  <c r="V331" i="2"/>
  <c r="U331" i="2"/>
  <c r="T331" i="2"/>
  <c r="S331" i="2"/>
  <c r="R331" i="2"/>
  <c r="Q331" i="2"/>
  <c r="X330" i="2"/>
  <c r="W330" i="2"/>
  <c r="V330" i="2"/>
  <c r="U330" i="2"/>
  <c r="T330" i="2"/>
  <c r="S330" i="2"/>
  <c r="R330" i="2"/>
  <c r="Q330" i="2"/>
  <c r="X329" i="2"/>
  <c r="W329" i="2"/>
  <c r="V329" i="2"/>
  <c r="U329" i="2"/>
  <c r="T329" i="2"/>
  <c r="S329" i="2"/>
  <c r="R329" i="2"/>
  <c r="Q329" i="2"/>
  <c r="X328" i="2"/>
  <c r="W328" i="2"/>
  <c r="V328" i="2"/>
  <c r="U328" i="2"/>
  <c r="T328" i="2"/>
  <c r="S328" i="2"/>
  <c r="R328" i="2"/>
  <c r="Q328" i="2"/>
  <c r="X327" i="2"/>
  <c r="W327" i="2"/>
  <c r="V327" i="2"/>
  <c r="U327" i="2"/>
  <c r="T327" i="2"/>
  <c r="S327" i="2"/>
  <c r="R327" i="2"/>
  <c r="Q327" i="2"/>
  <c r="X326" i="2"/>
  <c r="W326" i="2"/>
  <c r="V326" i="2"/>
  <c r="U326" i="2"/>
  <c r="T326" i="2"/>
  <c r="S326" i="2"/>
  <c r="R326" i="2"/>
  <c r="Q326" i="2"/>
  <c r="X325" i="2"/>
  <c r="W325" i="2"/>
  <c r="V325" i="2"/>
  <c r="U325" i="2"/>
  <c r="T325" i="2"/>
  <c r="S325" i="2"/>
  <c r="R325" i="2"/>
  <c r="Q325" i="2"/>
  <c r="X324" i="2"/>
  <c r="W324" i="2"/>
  <c r="V324" i="2"/>
  <c r="U324" i="2"/>
  <c r="T324" i="2"/>
  <c r="S324" i="2"/>
  <c r="R324" i="2"/>
  <c r="Q324" i="2"/>
  <c r="X323" i="2"/>
  <c r="W323" i="2"/>
  <c r="V323" i="2"/>
  <c r="U323" i="2"/>
  <c r="T323" i="2"/>
  <c r="S323" i="2"/>
  <c r="R323" i="2"/>
  <c r="Q323" i="2"/>
  <c r="X322" i="2"/>
  <c r="W322" i="2"/>
  <c r="V322" i="2"/>
  <c r="U322" i="2"/>
  <c r="T322" i="2"/>
  <c r="S322" i="2"/>
  <c r="R322" i="2"/>
  <c r="Q322" i="2"/>
  <c r="X321" i="2"/>
  <c r="W321" i="2"/>
  <c r="V321" i="2"/>
  <c r="U321" i="2"/>
  <c r="T321" i="2"/>
  <c r="S321" i="2"/>
  <c r="R321" i="2"/>
  <c r="Q321" i="2"/>
  <c r="X320" i="2"/>
  <c r="W320" i="2"/>
  <c r="V320" i="2"/>
  <c r="U320" i="2"/>
  <c r="T320" i="2"/>
  <c r="S320" i="2"/>
  <c r="R320" i="2"/>
  <c r="Q320" i="2"/>
  <c r="X319" i="2"/>
  <c r="W319" i="2"/>
  <c r="V319" i="2"/>
  <c r="U319" i="2"/>
  <c r="T319" i="2"/>
  <c r="S319" i="2"/>
  <c r="R319" i="2"/>
  <c r="Q319" i="2"/>
  <c r="X318" i="2"/>
  <c r="W318" i="2"/>
  <c r="V318" i="2"/>
  <c r="U318" i="2"/>
  <c r="T318" i="2"/>
  <c r="S318" i="2"/>
  <c r="R318" i="2"/>
  <c r="Q318" i="2"/>
  <c r="X317" i="2"/>
  <c r="W317" i="2"/>
  <c r="V317" i="2"/>
  <c r="U317" i="2"/>
  <c r="T317" i="2"/>
  <c r="S317" i="2"/>
  <c r="R317" i="2"/>
  <c r="Q317" i="2"/>
  <c r="X316" i="2"/>
  <c r="W316" i="2"/>
  <c r="V316" i="2"/>
  <c r="U316" i="2"/>
  <c r="T316" i="2"/>
  <c r="S316" i="2"/>
  <c r="R316" i="2"/>
  <c r="Q316" i="2"/>
  <c r="X315" i="2"/>
  <c r="W315" i="2"/>
  <c r="V315" i="2"/>
  <c r="U315" i="2"/>
  <c r="T315" i="2"/>
  <c r="S315" i="2"/>
  <c r="R315" i="2"/>
  <c r="Q315" i="2"/>
  <c r="X314" i="2"/>
  <c r="W314" i="2"/>
  <c r="V314" i="2"/>
  <c r="U314" i="2"/>
  <c r="T314" i="2"/>
  <c r="S314" i="2"/>
  <c r="R314" i="2"/>
  <c r="Q314" i="2"/>
  <c r="X313" i="2"/>
  <c r="W313" i="2"/>
  <c r="V313" i="2"/>
  <c r="U313" i="2"/>
  <c r="T313" i="2"/>
  <c r="S313" i="2"/>
  <c r="R313" i="2"/>
  <c r="Q313" i="2"/>
  <c r="X312" i="2"/>
  <c r="W312" i="2"/>
  <c r="V312" i="2"/>
  <c r="U312" i="2"/>
  <c r="T312" i="2"/>
  <c r="S312" i="2"/>
  <c r="R312" i="2"/>
  <c r="Q312" i="2"/>
  <c r="X311" i="2"/>
  <c r="W311" i="2"/>
  <c r="V311" i="2"/>
  <c r="U311" i="2"/>
  <c r="T311" i="2"/>
  <c r="S311" i="2"/>
  <c r="R311" i="2"/>
  <c r="Q311" i="2"/>
  <c r="X310" i="2"/>
  <c r="W310" i="2"/>
  <c r="V310" i="2"/>
  <c r="U310" i="2"/>
  <c r="T310" i="2"/>
  <c r="S310" i="2"/>
  <c r="R310" i="2"/>
  <c r="Q310" i="2"/>
  <c r="X309" i="2"/>
  <c r="W309" i="2"/>
  <c r="V309" i="2"/>
  <c r="U309" i="2"/>
  <c r="T309" i="2"/>
  <c r="S309" i="2"/>
  <c r="R309" i="2"/>
  <c r="Q309" i="2"/>
  <c r="X308" i="2"/>
  <c r="W308" i="2"/>
  <c r="V308" i="2"/>
  <c r="U308" i="2"/>
  <c r="T308" i="2"/>
  <c r="S308" i="2"/>
  <c r="R308" i="2"/>
  <c r="Q308" i="2"/>
  <c r="X307" i="2"/>
  <c r="W307" i="2"/>
  <c r="V307" i="2"/>
  <c r="U307" i="2"/>
  <c r="T307" i="2"/>
  <c r="S307" i="2"/>
  <c r="R307" i="2"/>
  <c r="Q307" i="2"/>
  <c r="X306" i="2"/>
  <c r="W306" i="2"/>
  <c r="V306" i="2"/>
  <c r="U306" i="2"/>
  <c r="T306" i="2"/>
  <c r="S306" i="2"/>
  <c r="R306" i="2"/>
  <c r="Q306" i="2"/>
  <c r="X305" i="2"/>
  <c r="W305" i="2"/>
  <c r="V305" i="2"/>
  <c r="U305" i="2"/>
  <c r="T305" i="2"/>
  <c r="S305" i="2"/>
  <c r="R305" i="2"/>
  <c r="Q305" i="2"/>
  <c r="X304" i="2"/>
  <c r="W304" i="2"/>
  <c r="V304" i="2"/>
  <c r="U304" i="2"/>
  <c r="T304" i="2"/>
  <c r="S304" i="2"/>
  <c r="R304" i="2"/>
  <c r="Q304" i="2"/>
  <c r="X303" i="2"/>
  <c r="W303" i="2"/>
  <c r="V303" i="2"/>
  <c r="U303" i="2"/>
  <c r="T303" i="2"/>
  <c r="S303" i="2"/>
  <c r="R303" i="2"/>
  <c r="Q303" i="2"/>
  <c r="X302" i="2"/>
  <c r="W302" i="2"/>
  <c r="V302" i="2"/>
  <c r="U302" i="2"/>
  <c r="T302" i="2"/>
  <c r="S302" i="2"/>
  <c r="R302" i="2"/>
  <c r="Q302" i="2"/>
  <c r="X301" i="2"/>
  <c r="W301" i="2"/>
  <c r="V301" i="2"/>
  <c r="U301" i="2"/>
  <c r="T301" i="2"/>
  <c r="S301" i="2"/>
  <c r="R301" i="2"/>
  <c r="Q301" i="2"/>
  <c r="X300" i="2"/>
  <c r="W300" i="2"/>
  <c r="V300" i="2"/>
  <c r="U300" i="2"/>
  <c r="T300" i="2"/>
  <c r="S300" i="2"/>
  <c r="R300" i="2"/>
  <c r="Q300" i="2"/>
  <c r="X299" i="2"/>
  <c r="W299" i="2"/>
  <c r="V299" i="2"/>
  <c r="U299" i="2"/>
  <c r="T299" i="2"/>
  <c r="S299" i="2"/>
  <c r="R299" i="2"/>
  <c r="Q299" i="2"/>
  <c r="X298" i="2"/>
  <c r="W298" i="2"/>
  <c r="V298" i="2"/>
  <c r="U298" i="2"/>
  <c r="T298" i="2"/>
  <c r="S298" i="2"/>
  <c r="R298" i="2"/>
  <c r="Q298" i="2"/>
  <c r="X297" i="2"/>
  <c r="W297" i="2"/>
  <c r="V297" i="2"/>
  <c r="U297" i="2"/>
  <c r="T297" i="2"/>
  <c r="S297" i="2"/>
  <c r="R297" i="2"/>
  <c r="Q297" i="2"/>
  <c r="X296" i="2"/>
  <c r="W296" i="2"/>
  <c r="V296" i="2"/>
  <c r="U296" i="2"/>
  <c r="T296" i="2"/>
  <c r="S296" i="2"/>
  <c r="R296" i="2"/>
  <c r="Q296" i="2"/>
  <c r="X295" i="2"/>
  <c r="W295" i="2"/>
  <c r="V295" i="2"/>
  <c r="U295" i="2"/>
  <c r="T295" i="2"/>
  <c r="S295" i="2"/>
  <c r="R295" i="2"/>
  <c r="Q295" i="2"/>
  <c r="X294" i="2"/>
  <c r="W294" i="2"/>
  <c r="V294" i="2"/>
  <c r="U294" i="2"/>
  <c r="T294" i="2"/>
  <c r="S294" i="2"/>
  <c r="R294" i="2"/>
  <c r="Q294" i="2"/>
  <c r="X293" i="2"/>
  <c r="W293" i="2"/>
  <c r="V293" i="2"/>
  <c r="U293" i="2"/>
  <c r="T293" i="2"/>
  <c r="S293" i="2"/>
  <c r="R293" i="2"/>
  <c r="Q293" i="2"/>
  <c r="X292" i="2"/>
  <c r="W292" i="2"/>
  <c r="V292" i="2"/>
  <c r="U292" i="2"/>
  <c r="T292" i="2"/>
  <c r="S292" i="2"/>
  <c r="R292" i="2"/>
  <c r="Q292" i="2"/>
  <c r="X291" i="2"/>
  <c r="W291" i="2"/>
  <c r="V291" i="2"/>
  <c r="U291" i="2"/>
  <c r="T291" i="2"/>
  <c r="S291" i="2"/>
  <c r="R291" i="2"/>
  <c r="Q291" i="2"/>
  <c r="X290" i="2"/>
  <c r="W290" i="2"/>
  <c r="V290" i="2"/>
  <c r="U290" i="2"/>
  <c r="T290" i="2"/>
  <c r="S290" i="2"/>
  <c r="R290" i="2"/>
  <c r="Q290" i="2"/>
  <c r="X289" i="2"/>
  <c r="W289" i="2"/>
  <c r="V289" i="2"/>
  <c r="U289" i="2"/>
  <c r="T289" i="2"/>
  <c r="S289" i="2"/>
  <c r="R289" i="2"/>
  <c r="Q289" i="2"/>
  <c r="X288" i="2"/>
  <c r="W288" i="2"/>
  <c r="V288" i="2"/>
  <c r="U288" i="2"/>
  <c r="T288" i="2"/>
  <c r="S288" i="2"/>
  <c r="R288" i="2"/>
  <c r="Q288" i="2"/>
  <c r="X287" i="2"/>
  <c r="W287" i="2"/>
  <c r="V287" i="2"/>
  <c r="U287" i="2"/>
  <c r="T287" i="2"/>
  <c r="S287" i="2"/>
  <c r="R287" i="2"/>
  <c r="Q287" i="2"/>
  <c r="X286" i="2"/>
  <c r="W286" i="2"/>
  <c r="V286" i="2"/>
  <c r="U286" i="2"/>
  <c r="T286" i="2"/>
  <c r="S286" i="2"/>
  <c r="R286" i="2"/>
  <c r="Q286" i="2"/>
  <c r="X285" i="2"/>
  <c r="W285" i="2"/>
  <c r="V285" i="2"/>
  <c r="U285" i="2"/>
  <c r="T285" i="2"/>
  <c r="S285" i="2"/>
  <c r="R285" i="2"/>
  <c r="Q285" i="2"/>
  <c r="X284" i="2"/>
  <c r="W284" i="2"/>
  <c r="V284" i="2"/>
  <c r="U284" i="2"/>
  <c r="T284" i="2"/>
  <c r="S284" i="2"/>
  <c r="R284" i="2"/>
  <c r="Q284" i="2"/>
  <c r="X283" i="2"/>
  <c r="W283" i="2"/>
  <c r="V283" i="2"/>
  <c r="U283" i="2"/>
  <c r="T283" i="2"/>
  <c r="S283" i="2"/>
  <c r="R283" i="2"/>
  <c r="Q283" i="2"/>
  <c r="X282" i="2"/>
  <c r="W282" i="2"/>
  <c r="V282" i="2"/>
  <c r="U282" i="2"/>
  <c r="T282" i="2"/>
  <c r="S282" i="2"/>
  <c r="R282" i="2"/>
  <c r="Q282" i="2"/>
  <c r="X281" i="2"/>
  <c r="W281" i="2"/>
  <c r="V281" i="2"/>
  <c r="U281" i="2"/>
  <c r="T281" i="2"/>
  <c r="S281" i="2"/>
  <c r="R281" i="2"/>
  <c r="Q281" i="2"/>
  <c r="X280" i="2"/>
  <c r="W280" i="2"/>
  <c r="V280" i="2"/>
  <c r="U280" i="2"/>
  <c r="T280" i="2"/>
  <c r="S280" i="2"/>
  <c r="R280" i="2"/>
  <c r="Q280" i="2"/>
  <c r="X279" i="2"/>
  <c r="W279" i="2"/>
  <c r="V279" i="2"/>
  <c r="U279" i="2"/>
  <c r="T279" i="2"/>
  <c r="S279" i="2"/>
  <c r="R279" i="2"/>
  <c r="Q279" i="2"/>
  <c r="X278" i="2"/>
  <c r="W278" i="2"/>
  <c r="V278" i="2"/>
  <c r="U278" i="2"/>
  <c r="T278" i="2"/>
  <c r="S278" i="2"/>
  <c r="R278" i="2"/>
  <c r="Q278" i="2"/>
  <c r="X277" i="2"/>
  <c r="W277" i="2"/>
  <c r="V277" i="2"/>
  <c r="U277" i="2"/>
  <c r="T277" i="2"/>
  <c r="S277" i="2"/>
  <c r="R277" i="2"/>
  <c r="Q277" i="2"/>
  <c r="X276" i="2"/>
  <c r="W276" i="2"/>
  <c r="V276" i="2"/>
  <c r="U276" i="2"/>
  <c r="T276" i="2"/>
  <c r="S276" i="2"/>
  <c r="R276" i="2"/>
  <c r="Q276" i="2"/>
  <c r="X275" i="2"/>
  <c r="W275" i="2"/>
  <c r="V275" i="2"/>
  <c r="U275" i="2"/>
  <c r="T275" i="2"/>
  <c r="S275" i="2"/>
  <c r="R275" i="2"/>
  <c r="Q275" i="2"/>
  <c r="X274" i="2"/>
  <c r="W274" i="2"/>
  <c r="V274" i="2"/>
  <c r="U274" i="2"/>
  <c r="T274" i="2"/>
  <c r="S274" i="2"/>
  <c r="R274" i="2"/>
  <c r="Q274" i="2"/>
  <c r="X273" i="2"/>
  <c r="W273" i="2"/>
  <c r="V273" i="2"/>
  <c r="U273" i="2"/>
  <c r="T273" i="2"/>
  <c r="S273" i="2"/>
  <c r="R273" i="2"/>
  <c r="Q273" i="2"/>
  <c r="X272" i="2"/>
  <c r="W272" i="2"/>
  <c r="V272" i="2"/>
  <c r="U272" i="2"/>
  <c r="T272" i="2"/>
  <c r="S272" i="2"/>
  <c r="R272" i="2"/>
  <c r="Q272" i="2"/>
  <c r="X271" i="2"/>
  <c r="W271" i="2"/>
  <c r="V271" i="2"/>
  <c r="U271" i="2"/>
  <c r="T271" i="2"/>
  <c r="S271" i="2"/>
  <c r="R271" i="2"/>
  <c r="Q271" i="2"/>
  <c r="X270" i="2"/>
  <c r="W270" i="2"/>
  <c r="V270" i="2"/>
  <c r="U270" i="2"/>
  <c r="T270" i="2"/>
  <c r="S270" i="2"/>
  <c r="R270" i="2"/>
  <c r="Q270" i="2"/>
  <c r="X269" i="2"/>
  <c r="W269" i="2"/>
  <c r="V269" i="2"/>
  <c r="U269" i="2"/>
  <c r="T269" i="2"/>
  <c r="S269" i="2"/>
  <c r="R269" i="2"/>
  <c r="Q269" i="2"/>
  <c r="X268" i="2"/>
  <c r="W268" i="2"/>
  <c r="V268" i="2"/>
  <c r="U268" i="2"/>
  <c r="T268" i="2"/>
  <c r="S268" i="2"/>
  <c r="R268" i="2"/>
  <c r="Q268" i="2"/>
  <c r="X267" i="2"/>
  <c r="W267" i="2"/>
  <c r="V267" i="2"/>
  <c r="U267" i="2"/>
  <c r="T267" i="2"/>
  <c r="S267" i="2"/>
  <c r="R267" i="2"/>
  <c r="Q267" i="2"/>
  <c r="X266" i="2"/>
  <c r="W266" i="2"/>
  <c r="V266" i="2"/>
  <c r="U266" i="2"/>
  <c r="T266" i="2"/>
  <c r="S266" i="2"/>
  <c r="R266" i="2"/>
  <c r="Q266" i="2"/>
  <c r="X265" i="2"/>
  <c r="W265" i="2"/>
  <c r="V265" i="2"/>
  <c r="U265" i="2"/>
  <c r="T265" i="2"/>
  <c r="S265" i="2"/>
  <c r="R265" i="2"/>
  <c r="Q265" i="2"/>
  <c r="X264" i="2"/>
  <c r="W264" i="2"/>
  <c r="V264" i="2"/>
  <c r="U264" i="2"/>
  <c r="T264" i="2"/>
  <c r="S264" i="2"/>
  <c r="R264" i="2"/>
  <c r="Q264" i="2"/>
  <c r="X263" i="2"/>
  <c r="W263" i="2"/>
  <c r="V263" i="2"/>
  <c r="U263" i="2"/>
  <c r="T263" i="2"/>
  <c r="S263" i="2"/>
  <c r="R263" i="2"/>
  <c r="Q263" i="2"/>
  <c r="X262" i="2"/>
  <c r="W262" i="2"/>
  <c r="V262" i="2"/>
  <c r="U262" i="2"/>
  <c r="T262" i="2"/>
  <c r="S262" i="2"/>
  <c r="R262" i="2"/>
  <c r="Q262" i="2"/>
  <c r="X261" i="2"/>
  <c r="W261" i="2"/>
  <c r="V261" i="2"/>
  <c r="U261" i="2"/>
  <c r="T261" i="2"/>
  <c r="S261" i="2"/>
  <c r="R261" i="2"/>
  <c r="Q261" i="2"/>
  <c r="X260" i="2"/>
  <c r="W260" i="2"/>
  <c r="V260" i="2"/>
  <c r="U260" i="2"/>
  <c r="T260" i="2"/>
  <c r="S260" i="2"/>
  <c r="R260" i="2"/>
  <c r="Q260" i="2"/>
  <c r="X259" i="2"/>
  <c r="W259" i="2"/>
  <c r="V259" i="2"/>
  <c r="U259" i="2"/>
  <c r="T259" i="2"/>
  <c r="S259" i="2"/>
  <c r="R259" i="2"/>
  <c r="Q259" i="2"/>
  <c r="X258" i="2"/>
  <c r="W258" i="2"/>
  <c r="V258" i="2"/>
  <c r="U258" i="2"/>
  <c r="T258" i="2"/>
  <c r="S258" i="2"/>
  <c r="R258" i="2"/>
  <c r="Q258" i="2"/>
  <c r="X257" i="2"/>
  <c r="W257" i="2"/>
  <c r="V257" i="2"/>
  <c r="U257" i="2"/>
  <c r="T257" i="2"/>
  <c r="S257" i="2"/>
  <c r="R257" i="2"/>
  <c r="Q257" i="2"/>
  <c r="X256" i="2"/>
  <c r="W256" i="2"/>
  <c r="V256" i="2"/>
  <c r="U256" i="2"/>
  <c r="T256" i="2"/>
  <c r="S256" i="2"/>
  <c r="R256" i="2"/>
  <c r="Q256" i="2"/>
  <c r="X255" i="2"/>
  <c r="W255" i="2"/>
  <c r="V255" i="2"/>
  <c r="U255" i="2"/>
  <c r="T255" i="2"/>
  <c r="S255" i="2"/>
  <c r="R255" i="2"/>
  <c r="Q255" i="2"/>
  <c r="X254" i="2"/>
  <c r="W254" i="2"/>
  <c r="V254" i="2"/>
  <c r="U254" i="2"/>
  <c r="T254" i="2"/>
  <c r="S254" i="2"/>
  <c r="R254" i="2"/>
  <c r="Q254" i="2"/>
  <c r="X253" i="2"/>
  <c r="W253" i="2"/>
  <c r="V253" i="2"/>
  <c r="U253" i="2"/>
  <c r="T253" i="2"/>
  <c r="S253" i="2"/>
  <c r="R253" i="2"/>
  <c r="Q253" i="2"/>
  <c r="X252" i="2"/>
  <c r="W252" i="2"/>
  <c r="V252" i="2"/>
  <c r="U252" i="2"/>
  <c r="T252" i="2"/>
  <c r="S252" i="2"/>
  <c r="R252" i="2"/>
  <c r="Q252" i="2"/>
  <c r="X251" i="2"/>
  <c r="W251" i="2"/>
  <c r="V251" i="2"/>
  <c r="U251" i="2"/>
  <c r="T251" i="2"/>
  <c r="S251" i="2"/>
  <c r="R251" i="2"/>
  <c r="Q251" i="2"/>
  <c r="X250" i="2"/>
  <c r="W250" i="2"/>
  <c r="V250" i="2"/>
  <c r="U250" i="2"/>
  <c r="T250" i="2"/>
  <c r="S250" i="2"/>
  <c r="R250" i="2"/>
  <c r="Q250" i="2"/>
  <c r="X249" i="2"/>
  <c r="W249" i="2"/>
  <c r="V249" i="2"/>
  <c r="U249" i="2"/>
  <c r="T249" i="2"/>
  <c r="S249" i="2"/>
  <c r="R249" i="2"/>
  <c r="Q249" i="2"/>
  <c r="X248" i="2"/>
  <c r="W248" i="2"/>
  <c r="V248" i="2"/>
  <c r="U248" i="2"/>
  <c r="T248" i="2"/>
  <c r="S248" i="2"/>
  <c r="R248" i="2"/>
  <c r="Q248" i="2"/>
  <c r="X247" i="2"/>
  <c r="W247" i="2"/>
  <c r="V247" i="2"/>
  <c r="U247" i="2"/>
  <c r="T247" i="2"/>
  <c r="S247" i="2"/>
  <c r="R247" i="2"/>
  <c r="Q247" i="2"/>
  <c r="X246" i="2"/>
  <c r="W246" i="2"/>
  <c r="V246" i="2"/>
  <c r="U246" i="2"/>
  <c r="T246" i="2"/>
  <c r="S246" i="2"/>
  <c r="R246" i="2"/>
  <c r="Q246" i="2"/>
  <c r="X245" i="2"/>
  <c r="W245" i="2"/>
  <c r="V245" i="2"/>
  <c r="U245" i="2"/>
  <c r="T245" i="2"/>
  <c r="S245" i="2"/>
  <c r="R245" i="2"/>
  <c r="Q245" i="2"/>
  <c r="X244" i="2"/>
  <c r="W244" i="2"/>
  <c r="V244" i="2"/>
  <c r="U244" i="2"/>
  <c r="T244" i="2"/>
  <c r="S244" i="2"/>
  <c r="R244" i="2"/>
  <c r="Q244" i="2"/>
  <c r="X243" i="2"/>
  <c r="W243" i="2"/>
  <c r="V243" i="2"/>
  <c r="U243" i="2"/>
  <c r="T243" i="2"/>
  <c r="S243" i="2"/>
  <c r="R243" i="2"/>
  <c r="Q243" i="2"/>
  <c r="X242" i="2"/>
  <c r="W242" i="2"/>
  <c r="V242" i="2"/>
  <c r="U242" i="2"/>
  <c r="T242" i="2"/>
  <c r="S242" i="2"/>
  <c r="R242" i="2"/>
  <c r="Q242" i="2"/>
  <c r="X241" i="2"/>
  <c r="W241" i="2"/>
  <c r="V241" i="2"/>
  <c r="U241" i="2"/>
  <c r="T241" i="2"/>
  <c r="S241" i="2"/>
  <c r="R241" i="2"/>
  <c r="Q241" i="2"/>
  <c r="X240" i="2"/>
  <c r="W240" i="2"/>
  <c r="V240" i="2"/>
  <c r="U240" i="2"/>
  <c r="T240" i="2"/>
  <c r="S240" i="2"/>
  <c r="R240" i="2"/>
  <c r="Q240" i="2"/>
  <c r="X239" i="2"/>
  <c r="W239" i="2"/>
  <c r="V239" i="2"/>
  <c r="U239" i="2"/>
  <c r="T239" i="2"/>
  <c r="S239" i="2"/>
  <c r="R239" i="2"/>
  <c r="Q239" i="2"/>
  <c r="X238" i="2"/>
  <c r="W238" i="2"/>
  <c r="V238" i="2"/>
  <c r="U238" i="2"/>
  <c r="T238" i="2"/>
  <c r="S238" i="2"/>
  <c r="R238" i="2"/>
  <c r="Q238" i="2"/>
  <c r="X237" i="2"/>
  <c r="W237" i="2"/>
  <c r="V237" i="2"/>
  <c r="U237" i="2"/>
  <c r="T237" i="2"/>
  <c r="S237" i="2"/>
  <c r="R237" i="2"/>
  <c r="Q237" i="2"/>
  <c r="X236" i="2"/>
  <c r="W236" i="2"/>
  <c r="V236" i="2"/>
  <c r="U236" i="2"/>
  <c r="T236" i="2"/>
  <c r="S236" i="2"/>
  <c r="R236" i="2"/>
  <c r="Q236" i="2"/>
  <c r="X235" i="2"/>
  <c r="W235" i="2"/>
  <c r="V235" i="2"/>
  <c r="U235" i="2"/>
  <c r="T235" i="2"/>
  <c r="S235" i="2"/>
  <c r="R235" i="2"/>
  <c r="Q235" i="2"/>
  <c r="X234" i="2"/>
  <c r="W234" i="2"/>
  <c r="V234" i="2"/>
  <c r="U234" i="2"/>
  <c r="T234" i="2"/>
  <c r="S234" i="2"/>
  <c r="R234" i="2"/>
  <c r="Q234" i="2"/>
  <c r="X233" i="2"/>
  <c r="W233" i="2"/>
  <c r="V233" i="2"/>
  <c r="U233" i="2"/>
  <c r="T233" i="2"/>
  <c r="S233" i="2"/>
  <c r="R233" i="2"/>
  <c r="Q233" i="2"/>
  <c r="X232" i="2"/>
  <c r="W232" i="2"/>
  <c r="V232" i="2"/>
  <c r="U232" i="2"/>
  <c r="T232" i="2"/>
  <c r="S232" i="2"/>
  <c r="R232" i="2"/>
  <c r="Q232" i="2"/>
  <c r="X231" i="2"/>
  <c r="W231" i="2"/>
  <c r="V231" i="2"/>
  <c r="U231" i="2"/>
  <c r="T231" i="2"/>
  <c r="S231" i="2"/>
  <c r="R231" i="2"/>
  <c r="Q231" i="2"/>
  <c r="X230" i="2"/>
  <c r="W230" i="2"/>
  <c r="V230" i="2"/>
  <c r="U230" i="2"/>
  <c r="T230" i="2"/>
  <c r="S230" i="2"/>
  <c r="R230" i="2"/>
  <c r="Q230" i="2"/>
  <c r="X229" i="2"/>
  <c r="W229" i="2"/>
  <c r="V229" i="2"/>
  <c r="U229" i="2"/>
  <c r="T229" i="2"/>
  <c r="S229" i="2"/>
  <c r="R229" i="2"/>
  <c r="Q229" i="2"/>
  <c r="X228" i="2"/>
  <c r="W228" i="2"/>
  <c r="V228" i="2"/>
  <c r="U228" i="2"/>
  <c r="T228" i="2"/>
  <c r="S228" i="2"/>
  <c r="R228" i="2"/>
  <c r="Q228" i="2"/>
  <c r="X227" i="2"/>
  <c r="W227" i="2"/>
  <c r="V227" i="2"/>
  <c r="U227" i="2"/>
  <c r="T227" i="2"/>
  <c r="S227" i="2"/>
  <c r="R227" i="2"/>
  <c r="Q227" i="2"/>
  <c r="X226" i="2"/>
  <c r="W226" i="2"/>
  <c r="V226" i="2"/>
  <c r="U226" i="2"/>
  <c r="T226" i="2"/>
  <c r="S226" i="2"/>
  <c r="R226" i="2"/>
  <c r="Q226" i="2"/>
  <c r="X225" i="2"/>
  <c r="W225" i="2"/>
  <c r="V225" i="2"/>
  <c r="U225" i="2"/>
  <c r="T225" i="2"/>
  <c r="S225" i="2"/>
  <c r="R225" i="2"/>
  <c r="Q225" i="2"/>
  <c r="X224" i="2"/>
  <c r="W224" i="2"/>
  <c r="V224" i="2"/>
  <c r="U224" i="2"/>
  <c r="T224" i="2"/>
  <c r="S224" i="2"/>
  <c r="R224" i="2"/>
  <c r="Q224" i="2"/>
  <c r="X223" i="2"/>
  <c r="W223" i="2"/>
  <c r="V223" i="2"/>
  <c r="U223" i="2"/>
  <c r="T223" i="2"/>
  <c r="S223" i="2"/>
  <c r="R223" i="2"/>
  <c r="Q223" i="2"/>
  <c r="X222" i="2"/>
  <c r="W222" i="2"/>
  <c r="V222" i="2"/>
  <c r="U222" i="2"/>
  <c r="T222" i="2"/>
  <c r="S222" i="2"/>
  <c r="R222" i="2"/>
  <c r="Q222" i="2"/>
  <c r="X221" i="2"/>
  <c r="W221" i="2"/>
  <c r="V221" i="2"/>
  <c r="U221" i="2"/>
  <c r="T221" i="2"/>
  <c r="S221" i="2"/>
  <c r="R221" i="2"/>
  <c r="Q221" i="2"/>
  <c r="X220" i="2"/>
  <c r="W220" i="2"/>
  <c r="V220" i="2"/>
  <c r="U220" i="2"/>
  <c r="T220" i="2"/>
  <c r="S220" i="2"/>
  <c r="R220" i="2"/>
  <c r="Q220" i="2"/>
  <c r="X219" i="2"/>
  <c r="W219" i="2"/>
  <c r="V219" i="2"/>
  <c r="U219" i="2"/>
  <c r="T219" i="2"/>
  <c r="S219" i="2"/>
  <c r="R219" i="2"/>
  <c r="Q219" i="2"/>
  <c r="X218" i="2"/>
  <c r="W218" i="2"/>
  <c r="V218" i="2"/>
  <c r="U218" i="2"/>
  <c r="T218" i="2"/>
  <c r="S218" i="2"/>
  <c r="R218" i="2"/>
  <c r="Q218" i="2"/>
  <c r="X217" i="2"/>
  <c r="W217" i="2"/>
  <c r="V217" i="2"/>
  <c r="U217" i="2"/>
  <c r="T217" i="2"/>
  <c r="S217" i="2"/>
  <c r="R217" i="2"/>
  <c r="Q217" i="2"/>
  <c r="X216" i="2"/>
  <c r="W216" i="2"/>
  <c r="V216" i="2"/>
  <c r="U216" i="2"/>
  <c r="T216" i="2"/>
  <c r="S216" i="2"/>
  <c r="R216" i="2"/>
  <c r="Q216" i="2"/>
  <c r="X215" i="2"/>
  <c r="W215" i="2"/>
  <c r="V215" i="2"/>
  <c r="U215" i="2"/>
  <c r="T215" i="2"/>
  <c r="S215" i="2"/>
  <c r="R215" i="2"/>
  <c r="Q215" i="2"/>
  <c r="X214" i="2"/>
  <c r="W214" i="2"/>
  <c r="V214" i="2"/>
  <c r="U214" i="2"/>
  <c r="T214" i="2"/>
  <c r="S214" i="2"/>
  <c r="R214" i="2"/>
  <c r="Q214" i="2"/>
  <c r="X213" i="2"/>
  <c r="W213" i="2"/>
  <c r="V213" i="2"/>
  <c r="U213" i="2"/>
  <c r="T213" i="2"/>
  <c r="S213" i="2"/>
  <c r="R213" i="2"/>
  <c r="Q213" i="2"/>
  <c r="X212" i="2"/>
  <c r="W212" i="2"/>
  <c r="V212" i="2"/>
  <c r="U212" i="2"/>
  <c r="T212" i="2"/>
  <c r="S212" i="2"/>
  <c r="R212" i="2"/>
  <c r="Q212" i="2"/>
  <c r="X211" i="2"/>
  <c r="W211" i="2"/>
  <c r="V211" i="2"/>
  <c r="U211" i="2"/>
  <c r="T211" i="2"/>
  <c r="S211" i="2"/>
  <c r="R211" i="2"/>
  <c r="Q211" i="2"/>
  <c r="X210" i="2"/>
  <c r="W210" i="2"/>
  <c r="V210" i="2"/>
  <c r="U210" i="2"/>
  <c r="T210" i="2"/>
  <c r="S210" i="2"/>
  <c r="R210" i="2"/>
  <c r="Q210" i="2"/>
  <c r="X209" i="2"/>
  <c r="W209" i="2"/>
  <c r="V209" i="2"/>
  <c r="U209" i="2"/>
  <c r="T209" i="2"/>
  <c r="S209" i="2"/>
  <c r="R209" i="2"/>
  <c r="Q209" i="2"/>
  <c r="X208" i="2"/>
  <c r="W208" i="2"/>
  <c r="V208" i="2"/>
  <c r="U208" i="2"/>
  <c r="T208" i="2"/>
  <c r="S208" i="2"/>
  <c r="R208" i="2"/>
  <c r="Q208" i="2"/>
  <c r="X207" i="2"/>
  <c r="W207" i="2"/>
  <c r="V207" i="2"/>
  <c r="U207" i="2"/>
  <c r="T207" i="2"/>
  <c r="S207" i="2"/>
  <c r="R207" i="2"/>
  <c r="Q207" i="2"/>
  <c r="X206" i="2"/>
  <c r="W206" i="2"/>
  <c r="V206" i="2"/>
  <c r="U206" i="2"/>
  <c r="T206" i="2"/>
  <c r="S206" i="2"/>
  <c r="R206" i="2"/>
  <c r="Q206" i="2"/>
  <c r="X205" i="2"/>
  <c r="W205" i="2"/>
  <c r="V205" i="2"/>
  <c r="U205" i="2"/>
  <c r="T205" i="2"/>
  <c r="S205" i="2"/>
  <c r="R205" i="2"/>
  <c r="Q205" i="2"/>
  <c r="X204" i="2"/>
  <c r="W204" i="2"/>
  <c r="V204" i="2"/>
  <c r="U204" i="2"/>
  <c r="T204" i="2"/>
  <c r="S204" i="2"/>
  <c r="R204" i="2"/>
  <c r="Q204" i="2"/>
  <c r="X203" i="2"/>
  <c r="W203" i="2"/>
  <c r="V203" i="2"/>
  <c r="U203" i="2"/>
  <c r="T203" i="2"/>
  <c r="S203" i="2"/>
  <c r="R203" i="2"/>
  <c r="Q203" i="2"/>
  <c r="X202" i="2"/>
  <c r="W202" i="2"/>
  <c r="V202" i="2"/>
  <c r="U202" i="2"/>
  <c r="T202" i="2"/>
  <c r="S202" i="2"/>
  <c r="R202" i="2"/>
  <c r="Q202" i="2"/>
  <c r="X201" i="2"/>
  <c r="W201" i="2"/>
  <c r="V201" i="2"/>
  <c r="U201" i="2"/>
  <c r="T201" i="2"/>
  <c r="S201" i="2"/>
  <c r="R201" i="2"/>
  <c r="Q201" i="2"/>
  <c r="X200" i="2"/>
  <c r="W200" i="2"/>
  <c r="V200" i="2"/>
  <c r="U200" i="2"/>
  <c r="T200" i="2"/>
  <c r="S200" i="2"/>
  <c r="R200" i="2"/>
  <c r="Q200" i="2"/>
  <c r="X199" i="2"/>
  <c r="W199" i="2"/>
  <c r="V199" i="2"/>
  <c r="U199" i="2"/>
  <c r="T199" i="2"/>
  <c r="S199" i="2"/>
  <c r="R199" i="2"/>
  <c r="Q199" i="2"/>
  <c r="X198" i="2"/>
  <c r="W198" i="2"/>
  <c r="V198" i="2"/>
  <c r="U198" i="2"/>
  <c r="T198" i="2"/>
  <c r="S198" i="2"/>
  <c r="R198" i="2"/>
  <c r="Q198" i="2"/>
  <c r="X197" i="2"/>
  <c r="W197" i="2"/>
  <c r="V197" i="2"/>
  <c r="U197" i="2"/>
  <c r="T197" i="2"/>
  <c r="S197" i="2"/>
  <c r="R197" i="2"/>
  <c r="Q197" i="2"/>
  <c r="X196" i="2"/>
  <c r="W196" i="2"/>
  <c r="V196" i="2"/>
  <c r="U196" i="2"/>
  <c r="T196" i="2"/>
  <c r="S196" i="2"/>
  <c r="R196" i="2"/>
  <c r="Q196" i="2"/>
  <c r="X195" i="2"/>
  <c r="W195" i="2"/>
  <c r="V195" i="2"/>
  <c r="U195" i="2"/>
  <c r="T195" i="2"/>
  <c r="S195" i="2"/>
  <c r="R195" i="2"/>
  <c r="Q195" i="2"/>
  <c r="X194" i="2"/>
  <c r="W194" i="2"/>
  <c r="V194" i="2"/>
  <c r="U194" i="2"/>
  <c r="T194" i="2"/>
  <c r="S194" i="2"/>
  <c r="R194" i="2"/>
  <c r="Q194" i="2"/>
  <c r="X193" i="2"/>
  <c r="W193" i="2"/>
  <c r="V193" i="2"/>
  <c r="U193" i="2"/>
  <c r="T193" i="2"/>
  <c r="S193" i="2"/>
  <c r="R193" i="2"/>
  <c r="Q193" i="2"/>
  <c r="X192" i="2"/>
  <c r="W192" i="2"/>
  <c r="V192" i="2"/>
  <c r="U192" i="2"/>
  <c r="T192" i="2"/>
  <c r="S192" i="2"/>
  <c r="R192" i="2"/>
  <c r="Q192" i="2"/>
  <c r="X191" i="2"/>
  <c r="W191" i="2"/>
  <c r="V191" i="2"/>
  <c r="U191" i="2"/>
  <c r="T191" i="2"/>
  <c r="S191" i="2"/>
  <c r="R191" i="2"/>
  <c r="Q191" i="2"/>
  <c r="X190" i="2"/>
  <c r="W190" i="2"/>
  <c r="V190" i="2"/>
  <c r="U190" i="2"/>
  <c r="T190" i="2"/>
  <c r="S190" i="2"/>
  <c r="R190" i="2"/>
  <c r="Q190" i="2"/>
  <c r="X189" i="2"/>
  <c r="W189" i="2"/>
  <c r="V189" i="2"/>
  <c r="U189" i="2"/>
  <c r="T189" i="2"/>
  <c r="S189" i="2"/>
  <c r="R189" i="2"/>
  <c r="Q189" i="2"/>
  <c r="X188" i="2"/>
  <c r="W188" i="2"/>
  <c r="V188" i="2"/>
  <c r="U188" i="2"/>
  <c r="T188" i="2"/>
  <c r="S188" i="2"/>
  <c r="R188" i="2"/>
  <c r="Q188" i="2"/>
  <c r="X187" i="2"/>
  <c r="W187" i="2"/>
  <c r="V187" i="2"/>
  <c r="U187" i="2"/>
  <c r="T187" i="2"/>
  <c r="S187" i="2"/>
  <c r="R187" i="2"/>
  <c r="Q187" i="2"/>
  <c r="X186" i="2"/>
  <c r="W186" i="2"/>
  <c r="V186" i="2"/>
  <c r="U186" i="2"/>
  <c r="T186" i="2"/>
  <c r="S186" i="2"/>
  <c r="R186" i="2"/>
  <c r="Q186" i="2"/>
  <c r="X185" i="2"/>
  <c r="W185" i="2"/>
  <c r="V185" i="2"/>
  <c r="U185" i="2"/>
  <c r="T185" i="2"/>
  <c r="S185" i="2"/>
  <c r="R185" i="2"/>
  <c r="Q185" i="2"/>
  <c r="X184" i="2"/>
  <c r="W184" i="2"/>
  <c r="V184" i="2"/>
  <c r="U184" i="2"/>
  <c r="T184" i="2"/>
  <c r="S184" i="2"/>
  <c r="R184" i="2"/>
  <c r="Q184" i="2"/>
  <c r="X183" i="2"/>
  <c r="W183" i="2"/>
  <c r="V183" i="2"/>
  <c r="U183" i="2"/>
  <c r="T183" i="2"/>
  <c r="S183" i="2"/>
  <c r="R183" i="2"/>
  <c r="Q183" i="2"/>
  <c r="X182" i="2"/>
  <c r="W182" i="2"/>
  <c r="V182" i="2"/>
  <c r="U182" i="2"/>
  <c r="T182" i="2"/>
  <c r="S182" i="2"/>
  <c r="R182" i="2"/>
  <c r="Q182" i="2"/>
  <c r="X181" i="2"/>
  <c r="W181" i="2"/>
  <c r="V181" i="2"/>
  <c r="U181" i="2"/>
  <c r="T181" i="2"/>
  <c r="S181" i="2"/>
  <c r="R181" i="2"/>
  <c r="Q181" i="2"/>
  <c r="X180" i="2"/>
  <c r="W180" i="2"/>
  <c r="V180" i="2"/>
  <c r="U180" i="2"/>
  <c r="T180" i="2"/>
  <c r="S180" i="2"/>
  <c r="R180" i="2"/>
  <c r="Q180" i="2"/>
  <c r="X179" i="2"/>
  <c r="W179" i="2"/>
  <c r="V179" i="2"/>
  <c r="U179" i="2"/>
  <c r="T179" i="2"/>
  <c r="S179" i="2"/>
  <c r="R179" i="2"/>
  <c r="Q179" i="2"/>
  <c r="X178" i="2"/>
  <c r="W178" i="2"/>
  <c r="V178" i="2"/>
  <c r="U178" i="2"/>
  <c r="T178" i="2"/>
  <c r="S178" i="2"/>
  <c r="R178" i="2"/>
  <c r="Q178" i="2"/>
  <c r="X177" i="2"/>
  <c r="W177" i="2"/>
  <c r="V177" i="2"/>
  <c r="U177" i="2"/>
  <c r="T177" i="2"/>
  <c r="S177" i="2"/>
  <c r="R177" i="2"/>
  <c r="Q177" i="2"/>
  <c r="X176" i="2"/>
  <c r="W176" i="2"/>
  <c r="V176" i="2"/>
  <c r="U176" i="2"/>
  <c r="T176" i="2"/>
  <c r="S176" i="2"/>
  <c r="R176" i="2"/>
  <c r="Q176" i="2"/>
  <c r="X175" i="2"/>
  <c r="W175" i="2"/>
  <c r="V175" i="2"/>
  <c r="U175" i="2"/>
  <c r="T175" i="2"/>
  <c r="S175" i="2"/>
  <c r="R175" i="2"/>
  <c r="Q175" i="2"/>
  <c r="X174" i="2"/>
  <c r="W174" i="2"/>
  <c r="V174" i="2"/>
  <c r="U174" i="2"/>
  <c r="T174" i="2"/>
  <c r="S174" i="2"/>
  <c r="R174" i="2"/>
  <c r="Q174" i="2"/>
  <c r="X173" i="2"/>
  <c r="W173" i="2"/>
  <c r="V173" i="2"/>
  <c r="U173" i="2"/>
  <c r="T173" i="2"/>
  <c r="S173" i="2"/>
  <c r="R173" i="2"/>
  <c r="Q173" i="2"/>
  <c r="X172" i="2"/>
  <c r="W172" i="2"/>
  <c r="V172" i="2"/>
  <c r="U172" i="2"/>
  <c r="T172" i="2"/>
  <c r="S172" i="2"/>
  <c r="R172" i="2"/>
  <c r="Q172" i="2"/>
  <c r="X171" i="2"/>
  <c r="W171" i="2"/>
  <c r="V171" i="2"/>
  <c r="U171" i="2"/>
  <c r="T171" i="2"/>
  <c r="S171" i="2"/>
  <c r="R171" i="2"/>
  <c r="Q171" i="2"/>
  <c r="X170" i="2"/>
  <c r="W170" i="2"/>
  <c r="V170" i="2"/>
  <c r="U170" i="2"/>
  <c r="T170" i="2"/>
  <c r="S170" i="2"/>
  <c r="R170" i="2"/>
  <c r="Q170" i="2"/>
  <c r="X169" i="2"/>
  <c r="W169" i="2"/>
  <c r="V169" i="2"/>
  <c r="U169" i="2"/>
  <c r="T169" i="2"/>
  <c r="S169" i="2"/>
  <c r="R169" i="2"/>
  <c r="Q169" i="2"/>
  <c r="X168" i="2"/>
  <c r="W168" i="2"/>
  <c r="V168" i="2"/>
  <c r="U168" i="2"/>
  <c r="T168" i="2"/>
  <c r="S168" i="2"/>
  <c r="R168" i="2"/>
  <c r="Q168" i="2"/>
  <c r="X167" i="2"/>
  <c r="W167" i="2"/>
  <c r="V167" i="2"/>
  <c r="U167" i="2"/>
  <c r="T167" i="2"/>
  <c r="S167" i="2"/>
  <c r="R167" i="2"/>
  <c r="Q167" i="2"/>
  <c r="X166" i="2"/>
  <c r="W166" i="2"/>
  <c r="V166" i="2"/>
  <c r="U166" i="2"/>
  <c r="T166" i="2"/>
  <c r="S166" i="2"/>
  <c r="R166" i="2"/>
  <c r="Q166" i="2"/>
  <c r="X165" i="2"/>
  <c r="W165" i="2"/>
  <c r="V165" i="2"/>
  <c r="U165" i="2"/>
  <c r="T165" i="2"/>
  <c r="S165" i="2"/>
  <c r="R165" i="2"/>
  <c r="Q165" i="2"/>
  <c r="X164" i="2"/>
  <c r="W164" i="2"/>
  <c r="V164" i="2"/>
  <c r="U164" i="2"/>
  <c r="T164" i="2"/>
  <c r="S164" i="2"/>
  <c r="R164" i="2"/>
  <c r="Q164" i="2"/>
  <c r="X163" i="2"/>
  <c r="W163" i="2"/>
  <c r="V163" i="2"/>
  <c r="U163" i="2"/>
  <c r="T163" i="2"/>
  <c r="S163" i="2"/>
  <c r="R163" i="2"/>
  <c r="Q163" i="2"/>
  <c r="X162" i="2"/>
  <c r="W162" i="2"/>
  <c r="V162" i="2"/>
  <c r="U162" i="2"/>
  <c r="T162" i="2"/>
  <c r="S162" i="2"/>
  <c r="R162" i="2"/>
  <c r="Q162" i="2"/>
  <c r="X161" i="2"/>
  <c r="W161" i="2"/>
  <c r="V161" i="2"/>
  <c r="U161" i="2"/>
  <c r="T161" i="2"/>
  <c r="S161" i="2"/>
  <c r="R161" i="2"/>
  <c r="Q161" i="2"/>
  <c r="X160" i="2"/>
  <c r="W160" i="2"/>
  <c r="V160" i="2"/>
  <c r="U160" i="2"/>
  <c r="T160" i="2"/>
  <c r="S160" i="2"/>
  <c r="R160" i="2"/>
  <c r="Q160" i="2"/>
  <c r="X159" i="2"/>
  <c r="W159" i="2"/>
  <c r="V159" i="2"/>
  <c r="U159" i="2"/>
  <c r="T159" i="2"/>
  <c r="S159" i="2"/>
  <c r="R159" i="2"/>
  <c r="Q159" i="2"/>
  <c r="X158" i="2"/>
  <c r="W158" i="2"/>
  <c r="V158" i="2"/>
  <c r="U158" i="2"/>
  <c r="T158" i="2"/>
  <c r="S158" i="2"/>
  <c r="R158" i="2"/>
  <c r="Q158" i="2"/>
  <c r="X157" i="2"/>
  <c r="W157" i="2"/>
  <c r="V157" i="2"/>
  <c r="U157" i="2"/>
  <c r="T157" i="2"/>
  <c r="S157" i="2"/>
  <c r="R157" i="2"/>
  <c r="Q157" i="2"/>
  <c r="X156" i="2"/>
  <c r="W156" i="2"/>
  <c r="V156" i="2"/>
  <c r="U156" i="2"/>
  <c r="T156" i="2"/>
  <c r="S156" i="2"/>
  <c r="R156" i="2"/>
  <c r="Q156" i="2"/>
  <c r="X155" i="2"/>
  <c r="W155" i="2"/>
  <c r="V155" i="2"/>
  <c r="U155" i="2"/>
  <c r="T155" i="2"/>
  <c r="S155" i="2"/>
  <c r="R155" i="2"/>
  <c r="Q155" i="2"/>
  <c r="X154" i="2"/>
  <c r="W154" i="2"/>
  <c r="V154" i="2"/>
  <c r="U154" i="2"/>
  <c r="T154" i="2"/>
  <c r="S154" i="2"/>
  <c r="R154" i="2"/>
  <c r="Q154" i="2"/>
  <c r="X153" i="2"/>
  <c r="W153" i="2"/>
  <c r="V153" i="2"/>
  <c r="U153" i="2"/>
  <c r="T153" i="2"/>
  <c r="S153" i="2"/>
  <c r="R153" i="2"/>
  <c r="Q153" i="2"/>
  <c r="X152" i="2"/>
  <c r="W152" i="2"/>
  <c r="V152" i="2"/>
  <c r="U152" i="2"/>
  <c r="T152" i="2"/>
  <c r="S152" i="2"/>
  <c r="R152" i="2"/>
  <c r="Q152" i="2"/>
  <c r="X151" i="2"/>
  <c r="W151" i="2"/>
  <c r="V151" i="2"/>
  <c r="U151" i="2"/>
  <c r="T151" i="2"/>
  <c r="S151" i="2"/>
  <c r="R151" i="2"/>
  <c r="Q151" i="2"/>
  <c r="X150" i="2"/>
  <c r="W150" i="2"/>
  <c r="V150" i="2"/>
  <c r="U150" i="2"/>
  <c r="T150" i="2"/>
  <c r="S150" i="2"/>
  <c r="R150" i="2"/>
  <c r="Q150" i="2"/>
  <c r="X149" i="2"/>
  <c r="W149" i="2"/>
  <c r="V149" i="2"/>
  <c r="U149" i="2"/>
  <c r="T149" i="2"/>
  <c r="S149" i="2"/>
  <c r="R149" i="2"/>
  <c r="Q149" i="2"/>
  <c r="X148" i="2"/>
  <c r="W148" i="2"/>
  <c r="V148" i="2"/>
  <c r="U148" i="2"/>
  <c r="T148" i="2"/>
  <c r="S148" i="2"/>
  <c r="R148" i="2"/>
  <c r="Q148" i="2"/>
  <c r="X147" i="2"/>
  <c r="W147" i="2"/>
  <c r="V147" i="2"/>
  <c r="U147" i="2"/>
  <c r="T147" i="2"/>
  <c r="S147" i="2"/>
  <c r="R147" i="2"/>
  <c r="Q147" i="2"/>
  <c r="X146" i="2"/>
  <c r="W146" i="2"/>
  <c r="V146" i="2"/>
  <c r="U146" i="2"/>
  <c r="T146" i="2"/>
  <c r="S146" i="2"/>
  <c r="R146" i="2"/>
  <c r="Q146" i="2"/>
  <c r="X145" i="2"/>
  <c r="W145" i="2"/>
  <c r="V145" i="2"/>
  <c r="U145" i="2"/>
  <c r="T145" i="2"/>
  <c r="S145" i="2"/>
  <c r="R145" i="2"/>
  <c r="Q145" i="2"/>
  <c r="X144" i="2"/>
  <c r="W144" i="2"/>
  <c r="V144" i="2"/>
  <c r="U144" i="2"/>
  <c r="T144" i="2"/>
  <c r="S144" i="2"/>
  <c r="R144" i="2"/>
  <c r="Q144" i="2"/>
  <c r="X143" i="2"/>
  <c r="W143" i="2"/>
  <c r="V143" i="2"/>
  <c r="U143" i="2"/>
  <c r="T143" i="2"/>
  <c r="S143" i="2"/>
  <c r="R143" i="2"/>
  <c r="Q143" i="2"/>
  <c r="X142" i="2"/>
  <c r="W142" i="2"/>
  <c r="V142" i="2"/>
  <c r="U142" i="2"/>
  <c r="T142" i="2"/>
  <c r="S142" i="2"/>
  <c r="R142" i="2"/>
  <c r="Q142" i="2"/>
  <c r="X141" i="2"/>
  <c r="W141" i="2"/>
  <c r="V141" i="2"/>
  <c r="U141" i="2"/>
  <c r="T141" i="2"/>
  <c r="S141" i="2"/>
  <c r="R141" i="2"/>
  <c r="Q141" i="2"/>
  <c r="X140" i="2"/>
  <c r="W140" i="2"/>
  <c r="V140" i="2"/>
  <c r="U140" i="2"/>
  <c r="T140" i="2"/>
  <c r="S140" i="2"/>
  <c r="R140" i="2"/>
  <c r="Q140" i="2"/>
  <c r="X139" i="2"/>
  <c r="W139" i="2"/>
  <c r="V139" i="2"/>
  <c r="U139" i="2"/>
  <c r="T139" i="2"/>
  <c r="S139" i="2"/>
  <c r="R139" i="2"/>
  <c r="Q139" i="2"/>
  <c r="X138" i="2"/>
  <c r="W138" i="2"/>
  <c r="V138" i="2"/>
  <c r="U138" i="2"/>
  <c r="T138" i="2"/>
  <c r="S138" i="2"/>
  <c r="R138" i="2"/>
  <c r="Q138" i="2"/>
  <c r="X137" i="2"/>
  <c r="W137" i="2"/>
  <c r="V137" i="2"/>
  <c r="U137" i="2"/>
  <c r="T137" i="2"/>
  <c r="S137" i="2"/>
  <c r="R137" i="2"/>
  <c r="Q137" i="2"/>
  <c r="X136" i="2"/>
  <c r="W136" i="2"/>
  <c r="V136" i="2"/>
  <c r="U136" i="2"/>
  <c r="T136" i="2"/>
  <c r="S136" i="2"/>
  <c r="R136" i="2"/>
  <c r="Q136" i="2"/>
  <c r="X135" i="2"/>
  <c r="W135" i="2"/>
  <c r="V135" i="2"/>
  <c r="U135" i="2"/>
  <c r="T135" i="2"/>
  <c r="S135" i="2"/>
  <c r="R135" i="2"/>
  <c r="Q135" i="2"/>
  <c r="X134" i="2"/>
  <c r="W134" i="2"/>
  <c r="V134" i="2"/>
  <c r="U134" i="2"/>
  <c r="T134" i="2"/>
  <c r="S134" i="2"/>
  <c r="R134" i="2"/>
  <c r="Q134" i="2"/>
  <c r="X133" i="2"/>
  <c r="W133" i="2"/>
  <c r="V133" i="2"/>
  <c r="U133" i="2"/>
  <c r="T133" i="2"/>
  <c r="S133" i="2"/>
  <c r="R133" i="2"/>
  <c r="Q133" i="2"/>
  <c r="X132" i="2"/>
  <c r="W132" i="2"/>
  <c r="V132" i="2"/>
  <c r="U132" i="2"/>
  <c r="T132" i="2"/>
  <c r="S132" i="2"/>
  <c r="R132" i="2"/>
  <c r="Q132" i="2"/>
  <c r="X131" i="2"/>
  <c r="W131" i="2"/>
  <c r="V131" i="2"/>
  <c r="U131" i="2"/>
  <c r="T131" i="2"/>
  <c r="S131" i="2"/>
  <c r="R131" i="2"/>
  <c r="Q131" i="2"/>
  <c r="X130" i="2"/>
  <c r="W130" i="2"/>
  <c r="V130" i="2"/>
  <c r="U130" i="2"/>
  <c r="T130" i="2"/>
  <c r="S130" i="2"/>
  <c r="R130" i="2"/>
  <c r="Q130" i="2"/>
  <c r="X129" i="2"/>
  <c r="W129" i="2"/>
  <c r="V129" i="2"/>
  <c r="U129" i="2"/>
  <c r="T129" i="2"/>
  <c r="S129" i="2"/>
  <c r="R129" i="2"/>
  <c r="Q129" i="2"/>
  <c r="X128" i="2"/>
  <c r="W128" i="2"/>
  <c r="V128" i="2"/>
  <c r="U128" i="2"/>
  <c r="T128" i="2"/>
  <c r="S128" i="2"/>
  <c r="R128" i="2"/>
  <c r="Q128" i="2"/>
  <c r="X127" i="2"/>
  <c r="W127" i="2"/>
  <c r="V127" i="2"/>
  <c r="U127" i="2"/>
  <c r="T127" i="2"/>
  <c r="S127" i="2"/>
  <c r="R127" i="2"/>
  <c r="Q127" i="2"/>
  <c r="X126" i="2"/>
  <c r="W126" i="2"/>
  <c r="V126" i="2"/>
  <c r="U126" i="2"/>
  <c r="T126" i="2"/>
  <c r="S126" i="2"/>
  <c r="R126" i="2"/>
  <c r="Q126" i="2"/>
  <c r="X125" i="2"/>
  <c r="W125" i="2"/>
  <c r="V125" i="2"/>
  <c r="U125" i="2"/>
  <c r="T125" i="2"/>
  <c r="S125" i="2"/>
  <c r="R125" i="2"/>
  <c r="Q125" i="2"/>
  <c r="X124" i="2"/>
  <c r="W124" i="2"/>
  <c r="V124" i="2"/>
  <c r="U124" i="2"/>
  <c r="T124" i="2"/>
  <c r="S124" i="2"/>
  <c r="R124" i="2"/>
  <c r="Q124" i="2"/>
  <c r="X123" i="2"/>
  <c r="W123" i="2"/>
  <c r="V123" i="2"/>
  <c r="U123" i="2"/>
  <c r="T123" i="2"/>
  <c r="S123" i="2"/>
  <c r="R123" i="2"/>
  <c r="Q123" i="2"/>
  <c r="X122" i="2"/>
  <c r="W122" i="2"/>
  <c r="V122" i="2"/>
  <c r="U122" i="2"/>
  <c r="T122" i="2"/>
  <c r="S122" i="2"/>
  <c r="R122" i="2"/>
  <c r="Q122" i="2"/>
  <c r="X121" i="2"/>
  <c r="W121" i="2"/>
  <c r="V121" i="2"/>
  <c r="U121" i="2"/>
  <c r="T121" i="2"/>
  <c r="S121" i="2"/>
  <c r="R121" i="2"/>
  <c r="Q121" i="2"/>
  <c r="X120" i="2"/>
  <c r="W120" i="2"/>
  <c r="V120" i="2"/>
  <c r="U120" i="2"/>
  <c r="T120" i="2"/>
  <c r="S120" i="2"/>
  <c r="R120" i="2"/>
  <c r="Q120" i="2"/>
  <c r="X119" i="2"/>
  <c r="W119" i="2"/>
  <c r="V119" i="2"/>
  <c r="U119" i="2"/>
  <c r="T119" i="2"/>
  <c r="S119" i="2"/>
  <c r="R119" i="2"/>
  <c r="Q119" i="2"/>
  <c r="X118" i="2"/>
  <c r="W118" i="2"/>
  <c r="V118" i="2"/>
  <c r="U118" i="2"/>
  <c r="T118" i="2"/>
  <c r="S118" i="2"/>
  <c r="R118" i="2"/>
  <c r="Q118" i="2"/>
  <c r="X117" i="2"/>
  <c r="W117" i="2"/>
  <c r="V117" i="2"/>
  <c r="U117" i="2"/>
  <c r="T117" i="2"/>
  <c r="S117" i="2"/>
  <c r="R117" i="2"/>
  <c r="Q117" i="2"/>
  <c r="X116" i="2"/>
  <c r="W116" i="2"/>
  <c r="V116" i="2"/>
  <c r="U116" i="2"/>
  <c r="T116" i="2"/>
  <c r="S116" i="2"/>
  <c r="R116" i="2"/>
  <c r="Q116" i="2"/>
  <c r="X115" i="2"/>
  <c r="W115" i="2"/>
  <c r="V115" i="2"/>
  <c r="U115" i="2"/>
  <c r="T115" i="2"/>
  <c r="S115" i="2"/>
  <c r="R115" i="2"/>
  <c r="Q115" i="2"/>
  <c r="X114" i="2"/>
  <c r="W114" i="2"/>
  <c r="V114" i="2"/>
  <c r="U114" i="2"/>
  <c r="T114" i="2"/>
  <c r="S114" i="2"/>
  <c r="R114" i="2"/>
  <c r="Q114" i="2"/>
  <c r="X113" i="2"/>
  <c r="W113" i="2"/>
  <c r="V113" i="2"/>
  <c r="U113" i="2"/>
  <c r="T113" i="2"/>
  <c r="S113" i="2"/>
  <c r="R113" i="2"/>
  <c r="Q113" i="2"/>
  <c r="X112" i="2"/>
  <c r="W112" i="2"/>
  <c r="V112" i="2"/>
  <c r="U112" i="2"/>
  <c r="T112" i="2"/>
  <c r="S112" i="2"/>
  <c r="R112" i="2"/>
  <c r="Q112" i="2"/>
  <c r="X111" i="2"/>
  <c r="W111" i="2"/>
  <c r="V111" i="2"/>
  <c r="U111" i="2"/>
  <c r="T111" i="2"/>
  <c r="S111" i="2"/>
  <c r="R111" i="2"/>
  <c r="Q111" i="2"/>
  <c r="X110" i="2"/>
  <c r="W110" i="2"/>
  <c r="V110" i="2"/>
  <c r="U110" i="2"/>
  <c r="T110" i="2"/>
  <c r="S110" i="2"/>
  <c r="R110" i="2"/>
  <c r="Q110" i="2"/>
  <c r="X109" i="2"/>
  <c r="W109" i="2"/>
  <c r="V109" i="2"/>
  <c r="U109" i="2"/>
  <c r="T109" i="2"/>
  <c r="S109" i="2"/>
  <c r="R109" i="2"/>
  <c r="Q109" i="2"/>
  <c r="X108" i="2"/>
  <c r="W108" i="2"/>
  <c r="V108" i="2"/>
  <c r="U108" i="2"/>
  <c r="T108" i="2"/>
  <c r="S108" i="2"/>
  <c r="R108" i="2"/>
  <c r="Q108" i="2"/>
  <c r="X107" i="2"/>
  <c r="W107" i="2"/>
  <c r="V107" i="2"/>
  <c r="U107" i="2"/>
  <c r="T107" i="2"/>
  <c r="S107" i="2"/>
  <c r="R107" i="2"/>
  <c r="Q107" i="2"/>
  <c r="X106" i="2"/>
  <c r="W106" i="2"/>
  <c r="V106" i="2"/>
  <c r="U106" i="2"/>
  <c r="T106" i="2"/>
  <c r="S106" i="2"/>
  <c r="R106" i="2"/>
  <c r="Q106" i="2"/>
  <c r="X105" i="2"/>
  <c r="W105" i="2"/>
  <c r="V105" i="2"/>
  <c r="U105" i="2"/>
  <c r="T105" i="2"/>
  <c r="S105" i="2"/>
  <c r="R105" i="2"/>
  <c r="Q105" i="2"/>
  <c r="X104" i="2"/>
  <c r="W104" i="2"/>
  <c r="V104" i="2"/>
  <c r="U104" i="2"/>
  <c r="T104" i="2"/>
  <c r="S104" i="2"/>
  <c r="R104" i="2"/>
  <c r="Q104" i="2"/>
  <c r="X103" i="2"/>
  <c r="W103" i="2"/>
  <c r="V103" i="2"/>
  <c r="U103" i="2"/>
  <c r="T103" i="2"/>
  <c r="S103" i="2"/>
  <c r="R103" i="2"/>
  <c r="Q103" i="2"/>
  <c r="X102" i="2"/>
  <c r="W102" i="2"/>
  <c r="V102" i="2"/>
  <c r="U102" i="2"/>
  <c r="T102" i="2"/>
  <c r="S102" i="2"/>
  <c r="R102" i="2"/>
  <c r="Q102" i="2"/>
  <c r="X101" i="2"/>
  <c r="W101" i="2"/>
  <c r="V101" i="2"/>
  <c r="U101" i="2"/>
  <c r="T101" i="2"/>
  <c r="S101" i="2"/>
  <c r="R101" i="2"/>
  <c r="Q101" i="2"/>
  <c r="X100" i="2"/>
  <c r="W100" i="2"/>
  <c r="V100" i="2"/>
  <c r="U100" i="2"/>
  <c r="T100" i="2"/>
  <c r="S100" i="2"/>
  <c r="R100" i="2"/>
  <c r="Q100" i="2"/>
  <c r="X99" i="2"/>
  <c r="W99" i="2"/>
  <c r="V99" i="2"/>
  <c r="U99" i="2"/>
  <c r="T99" i="2"/>
  <c r="S99" i="2"/>
  <c r="R99" i="2"/>
  <c r="Q99" i="2"/>
  <c r="X98" i="2"/>
  <c r="W98" i="2"/>
  <c r="V98" i="2"/>
  <c r="U98" i="2"/>
  <c r="T98" i="2"/>
  <c r="S98" i="2"/>
  <c r="R98" i="2"/>
  <c r="Q98" i="2"/>
  <c r="X97" i="2"/>
  <c r="W97" i="2"/>
  <c r="V97" i="2"/>
  <c r="U97" i="2"/>
  <c r="T97" i="2"/>
  <c r="S97" i="2"/>
  <c r="R97" i="2"/>
  <c r="Q97" i="2"/>
  <c r="X96" i="2"/>
  <c r="W96" i="2"/>
  <c r="V96" i="2"/>
  <c r="U96" i="2"/>
  <c r="T96" i="2"/>
  <c r="S96" i="2"/>
  <c r="R96" i="2"/>
  <c r="Q96" i="2"/>
  <c r="X95" i="2"/>
  <c r="W95" i="2"/>
  <c r="V95" i="2"/>
  <c r="U95" i="2"/>
  <c r="T95" i="2"/>
  <c r="S95" i="2"/>
  <c r="R95" i="2"/>
  <c r="Q95" i="2"/>
  <c r="X94" i="2"/>
  <c r="W94" i="2"/>
  <c r="V94" i="2"/>
  <c r="U94" i="2"/>
  <c r="T94" i="2"/>
  <c r="S94" i="2"/>
  <c r="R94" i="2"/>
  <c r="Q94" i="2"/>
  <c r="X93" i="2"/>
  <c r="W93" i="2"/>
  <c r="V93" i="2"/>
  <c r="U93" i="2"/>
  <c r="T93" i="2"/>
  <c r="S93" i="2"/>
  <c r="R93" i="2"/>
  <c r="Q93" i="2"/>
  <c r="X92" i="2"/>
  <c r="W92" i="2"/>
  <c r="V92" i="2"/>
  <c r="U92" i="2"/>
  <c r="T92" i="2"/>
  <c r="S92" i="2"/>
  <c r="R92" i="2"/>
  <c r="Q92" i="2"/>
  <c r="X91" i="2"/>
  <c r="W91" i="2"/>
  <c r="V91" i="2"/>
  <c r="U91" i="2"/>
  <c r="T91" i="2"/>
  <c r="S91" i="2"/>
  <c r="R91" i="2"/>
  <c r="Q91" i="2"/>
  <c r="X90" i="2"/>
  <c r="W90" i="2"/>
  <c r="V90" i="2"/>
  <c r="U90" i="2"/>
  <c r="T90" i="2"/>
  <c r="S90" i="2"/>
  <c r="R90" i="2"/>
  <c r="Q90" i="2"/>
  <c r="X89" i="2"/>
  <c r="W89" i="2"/>
  <c r="V89" i="2"/>
  <c r="U89" i="2"/>
  <c r="T89" i="2"/>
  <c r="S89" i="2"/>
  <c r="R89" i="2"/>
  <c r="Q89" i="2"/>
  <c r="X88" i="2"/>
  <c r="W88" i="2"/>
  <c r="V88" i="2"/>
  <c r="U88" i="2"/>
  <c r="T88" i="2"/>
  <c r="S88" i="2"/>
  <c r="R88" i="2"/>
  <c r="Q88" i="2"/>
  <c r="X87" i="2"/>
  <c r="W87" i="2"/>
  <c r="V87" i="2"/>
  <c r="U87" i="2"/>
  <c r="T87" i="2"/>
  <c r="S87" i="2"/>
  <c r="R87" i="2"/>
  <c r="Q87" i="2"/>
  <c r="X86" i="2"/>
  <c r="W86" i="2"/>
  <c r="V86" i="2"/>
  <c r="U86" i="2"/>
  <c r="T86" i="2"/>
  <c r="S86" i="2"/>
  <c r="R86" i="2"/>
  <c r="Q86" i="2"/>
  <c r="X85" i="2"/>
  <c r="W85" i="2"/>
  <c r="V85" i="2"/>
  <c r="U85" i="2"/>
  <c r="T85" i="2"/>
  <c r="S85" i="2"/>
  <c r="R85" i="2"/>
  <c r="Q85" i="2"/>
  <c r="X84" i="2"/>
  <c r="W84" i="2"/>
  <c r="V84" i="2"/>
  <c r="U84" i="2"/>
  <c r="T84" i="2"/>
  <c r="S84" i="2"/>
  <c r="R84" i="2"/>
  <c r="Q84" i="2"/>
  <c r="X83" i="2"/>
  <c r="W83" i="2"/>
  <c r="V83" i="2"/>
  <c r="U83" i="2"/>
  <c r="T83" i="2"/>
  <c r="S83" i="2"/>
  <c r="R83" i="2"/>
  <c r="Q83" i="2"/>
  <c r="X82" i="2"/>
  <c r="W82" i="2"/>
  <c r="V82" i="2"/>
  <c r="U82" i="2"/>
  <c r="T82" i="2"/>
  <c r="S82" i="2"/>
  <c r="R82" i="2"/>
  <c r="Q82" i="2"/>
  <c r="X81" i="2"/>
  <c r="W81" i="2"/>
  <c r="V81" i="2"/>
  <c r="U81" i="2"/>
  <c r="T81" i="2"/>
  <c r="S81" i="2"/>
  <c r="R81" i="2"/>
  <c r="Q81" i="2"/>
  <c r="X80" i="2"/>
  <c r="W80" i="2"/>
  <c r="V80" i="2"/>
  <c r="U80" i="2"/>
  <c r="T80" i="2"/>
  <c r="S80" i="2"/>
  <c r="R80" i="2"/>
  <c r="Q80" i="2"/>
  <c r="X79" i="2"/>
  <c r="W79" i="2"/>
  <c r="V79" i="2"/>
  <c r="U79" i="2"/>
  <c r="T79" i="2"/>
  <c r="S79" i="2"/>
  <c r="R79" i="2"/>
  <c r="Q79" i="2"/>
  <c r="X78" i="2"/>
  <c r="W78" i="2"/>
  <c r="V78" i="2"/>
  <c r="U78" i="2"/>
  <c r="T78" i="2"/>
  <c r="S78" i="2"/>
  <c r="R78" i="2"/>
  <c r="Q78" i="2"/>
  <c r="X77" i="2"/>
  <c r="W77" i="2"/>
  <c r="V77" i="2"/>
  <c r="U77" i="2"/>
  <c r="T77" i="2"/>
  <c r="S77" i="2"/>
  <c r="R77" i="2"/>
  <c r="Q77" i="2"/>
  <c r="X76" i="2"/>
  <c r="W76" i="2"/>
  <c r="V76" i="2"/>
  <c r="U76" i="2"/>
  <c r="T76" i="2"/>
  <c r="S76" i="2"/>
  <c r="R76" i="2"/>
  <c r="Q76" i="2"/>
  <c r="X75" i="2"/>
  <c r="W75" i="2"/>
  <c r="V75" i="2"/>
  <c r="U75" i="2"/>
  <c r="T75" i="2"/>
  <c r="S75" i="2"/>
  <c r="R75" i="2"/>
  <c r="Q75" i="2"/>
  <c r="X74" i="2"/>
  <c r="W74" i="2"/>
  <c r="V74" i="2"/>
  <c r="U74" i="2"/>
  <c r="T74" i="2"/>
  <c r="S74" i="2"/>
  <c r="R74" i="2"/>
  <c r="Q74" i="2"/>
  <c r="X73" i="2"/>
  <c r="W73" i="2"/>
  <c r="V73" i="2"/>
  <c r="U73" i="2"/>
  <c r="T73" i="2"/>
  <c r="S73" i="2"/>
  <c r="R73" i="2"/>
  <c r="Q73" i="2"/>
  <c r="X72" i="2"/>
  <c r="W72" i="2"/>
  <c r="V72" i="2"/>
  <c r="U72" i="2"/>
  <c r="T72" i="2"/>
  <c r="S72" i="2"/>
  <c r="R72" i="2"/>
  <c r="Q72" i="2"/>
  <c r="X71" i="2"/>
  <c r="W71" i="2"/>
  <c r="V71" i="2"/>
  <c r="U71" i="2"/>
  <c r="T71" i="2"/>
  <c r="S71" i="2"/>
  <c r="R71" i="2"/>
  <c r="Q71" i="2"/>
  <c r="X70" i="2"/>
  <c r="W70" i="2"/>
  <c r="V70" i="2"/>
  <c r="U70" i="2"/>
  <c r="T70" i="2"/>
  <c r="S70" i="2"/>
  <c r="R70" i="2"/>
  <c r="Q70" i="2"/>
  <c r="X69" i="2"/>
  <c r="W69" i="2"/>
  <c r="V69" i="2"/>
  <c r="U69" i="2"/>
  <c r="T69" i="2"/>
  <c r="S69" i="2"/>
  <c r="R69" i="2"/>
  <c r="Q69" i="2"/>
  <c r="X68" i="2"/>
  <c r="W68" i="2"/>
  <c r="V68" i="2"/>
  <c r="U68" i="2"/>
  <c r="T68" i="2"/>
  <c r="S68" i="2"/>
  <c r="R68" i="2"/>
  <c r="Q68" i="2"/>
  <c r="X67" i="2"/>
  <c r="W67" i="2"/>
  <c r="V67" i="2"/>
  <c r="U67" i="2"/>
  <c r="T67" i="2"/>
  <c r="S67" i="2"/>
  <c r="R67" i="2"/>
  <c r="Q67" i="2"/>
  <c r="X66" i="2"/>
  <c r="W66" i="2"/>
  <c r="V66" i="2"/>
  <c r="U66" i="2"/>
  <c r="T66" i="2"/>
  <c r="S66" i="2"/>
  <c r="R66" i="2"/>
  <c r="Q66" i="2"/>
  <c r="X65" i="2"/>
  <c r="W65" i="2"/>
  <c r="V65" i="2"/>
  <c r="U65" i="2"/>
  <c r="T65" i="2"/>
  <c r="S65" i="2"/>
  <c r="R65" i="2"/>
  <c r="Q65" i="2"/>
  <c r="X64" i="2"/>
  <c r="W64" i="2"/>
  <c r="V64" i="2"/>
  <c r="U64" i="2"/>
  <c r="T64" i="2"/>
  <c r="S64" i="2"/>
  <c r="R64" i="2"/>
  <c r="Q64" i="2"/>
  <c r="X63" i="2"/>
  <c r="W63" i="2"/>
  <c r="V63" i="2"/>
  <c r="U63" i="2"/>
  <c r="T63" i="2"/>
  <c r="S63" i="2"/>
  <c r="R63" i="2"/>
  <c r="Q63" i="2"/>
  <c r="X62" i="2"/>
  <c r="W62" i="2"/>
  <c r="V62" i="2"/>
  <c r="U62" i="2"/>
  <c r="T62" i="2"/>
  <c r="S62" i="2"/>
  <c r="R62" i="2"/>
  <c r="Q62" i="2"/>
  <c r="X61" i="2"/>
  <c r="W61" i="2"/>
  <c r="V61" i="2"/>
  <c r="U61" i="2"/>
  <c r="T61" i="2"/>
  <c r="S61" i="2"/>
  <c r="R61" i="2"/>
  <c r="Q61" i="2"/>
  <c r="X60" i="2"/>
  <c r="W60" i="2"/>
  <c r="V60" i="2"/>
  <c r="U60" i="2"/>
  <c r="T60" i="2"/>
  <c r="S60" i="2"/>
  <c r="R60" i="2"/>
  <c r="Q60" i="2"/>
  <c r="X59" i="2"/>
  <c r="W59" i="2"/>
  <c r="V59" i="2"/>
  <c r="U59" i="2"/>
  <c r="T59" i="2"/>
  <c r="S59" i="2"/>
  <c r="R59" i="2"/>
  <c r="Q59" i="2"/>
  <c r="X58" i="2"/>
  <c r="W58" i="2"/>
  <c r="V58" i="2"/>
  <c r="U58" i="2"/>
  <c r="T58" i="2"/>
  <c r="S58" i="2"/>
  <c r="R58" i="2"/>
  <c r="Q58" i="2"/>
  <c r="X57" i="2"/>
  <c r="W57" i="2"/>
  <c r="V57" i="2"/>
  <c r="U57" i="2"/>
  <c r="T57" i="2"/>
  <c r="S57" i="2"/>
  <c r="R57" i="2"/>
  <c r="Q57" i="2"/>
  <c r="X56" i="2"/>
  <c r="W56" i="2"/>
  <c r="V56" i="2"/>
  <c r="U56" i="2"/>
  <c r="T56" i="2"/>
  <c r="S56" i="2"/>
  <c r="R56" i="2"/>
  <c r="Q56" i="2"/>
  <c r="X55" i="2"/>
  <c r="W55" i="2"/>
  <c r="V55" i="2"/>
  <c r="U55" i="2"/>
  <c r="T55" i="2"/>
  <c r="S55" i="2"/>
  <c r="R55" i="2"/>
  <c r="Q55" i="2"/>
  <c r="X54" i="2"/>
  <c r="W54" i="2"/>
  <c r="V54" i="2"/>
  <c r="U54" i="2"/>
  <c r="T54" i="2"/>
  <c r="S54" i="2"/>
  <c r="R54" i="2"/>
  <c r="Q54" i="2"/>
  <c r="X53" i="2"/>
  <c r="W53" i="2"/>
  <c r="V53" i="2"/>
  <c r="U53" i="2"/>
  <c r="T53" i="2"/>
  <c r="S53" i="2"/>
  <c r="R53" i="2"/>
  <c r="Q53" i="2"/>
  <c r="X52" i="2"/>
  <c r="W52" i="2"/>
  <c r="V52" i="2"/>
  <c r="U52" i="2"/>
  <c r="T52" i="2"/>
  <c r="S52" i="2"/>
  <c r="R52" i="2"/>
  <c r="Q52" i="2"/>
  <c r="X51" i="2"/>
  <c r="W51" i="2"/>
  <c r="V51" i="2"/>
  <c r="U51" i="2"/>
  <c r="T51" i="2"/>
  <c r="S51" i="2"/>
  <c r="R51" i="2"/>
  <c r="Q51" i="2"/>
  <c r="X50" i="2"/>
  <c r="W50" i="2"/>
  <c r="V50" i="2"/>
  <c r="U50" i="2"/>
  <c r="T50" i="2"/>
  <c r="S50" i="2"/>
  <c r="R50" i="2"/>
  <c r="Q50" i="2"/>
  <c r="X49" i="2"/>
  <c r="W49" i="2"/>
  <c r="V49" i="2"/>
  <c r="U49" i="2"/>
  <c r="T49" i="2"/>
  <c r="S49" i="2"/>
  <c r="R49" i="2"/>
  <c r="Q49" i="2"/>
  <c r="X48" i="2"/>
  <c r="W48" i="2"/>
  <c r="V48" i="2"/>
  <c r="U48" i="2"/>
  <c r="T48" i="2"/>
  <c r="S48" i="2"/>
  <c r="R48" i="2"/>
  <c r="Q48" i="2"/>
  <c r="X47" i="2"/>
  <c r="W47" i="2"/>
  <c r="V47" i="2"/>
  <c r="U47" i="2"/>
  <c r="T47" i="2"/>
  <c r="S47" i="2"/>
  <c r="R47" i="2"/>
  <c r="Q47" i="2"/>
  <c r="X46" i="2"/>
  <c r="W46" i="2"/>
  <c r="V46" i="2"/>
  <c r="U46" i="2"/>
  <c r="T46" i="2"/>
  <c r="S46" i="2"/>
  <c r="R46" i="2"/>
  <c r="Q46" i="2"/>
  <c r="X45" i="2"/>
  <c r="W45" i="2"/>
  <c r="V45" i="2"/>
  <c r="U45" i="2"/>
  <c r="T45" i="2"/>
  <c r="S45" i="2"/>
  <c r="R45" i="2"/>
  <c r="Q45" i="2"/>
  <c r="X44" i="2"/>
  <c r="W44" i="2"/>
  <c r="V44" i="2"/>
  <c r="U44" i="2"/>
  <c r="T44" i="2"/>
  <c r="S44" i="2"/>
  <c r="R44" i="2"/>
  <c r="Q44" i="2"/>
  <c r="X43" i="2"/>
  <c r="W43" i="2"/>
  <c r="V43" i="2"/>
  <c r="U43" i="2"/>
  <c r="T43" i="2"/>
  <c r="S43" i="2"/>
  <c r="R43" i="2"/>
  <c r="Q43" i="2"/>
  <c r="X42" i="2"/>
  <c r="W42" i="2"/>
  <c r="V42" i="2"/>
  <c r="U42" i="2"/>
  <c r="T42" i="2"/>
  <c r="S42" i="2"/>
  <c r="R42" i="2"/>
  <c r="Q42" i="2"/>
  <c r="X41" i="2"/>
  <c r="W41" i="2"/>
  <c r="V41" i="2"/>
  <c r="U41" i="2"/>
  <c r="T41" i="2"/>
  <c r="S41" i="2"/>
  <c r="R41" i="2"/>
  <c r="Q41" i="2"/>
  <c r="X40" i="2"/>
  <c r="W40" i="2"/>
  <c r="V40" i="2"/>
  <c r="U40" i="2"/>
  <c r="T40" i="2"/>
  <c r="S40" i="2"/>
  <c r="R40" i="2"/>
  <c r="Q40" i="2"/>
  <c r="X39" i="2"/>
  <c r="W39" i="2"/>
  <c r="V39" i="2"/>
  <c r="U39" i="2"/>
  <c r="T39" i="2"/>
  <c r="S39" i="2"/>
  <c r="R39" i="2"/>
  <c r="Q39" i="2"/>
  <c r="X38" i="2"/>
  <c r="W38" i="2"/>
  <c r="V38" i="2"/>
  <c r="U38" i="2"/>
  <c r="T38" i="2"/>
  <c r="S38" i="2"/>
  <c r="R38" i="2"/>
  <c r="Q38" i="2"/>
  <c r="X37" i="2"/>
  <c r="W37" i="2"/>
  <c r="V37" i="2"/>
  <c r="U37" i="2"/>
  <c r="T37" i="2"/>
  <c r="S37" i="2"/>
  <c r="R37" i="2"/>
  <c r="Q37" i="2"/>
  <c r="X36" i="2"/>
  <c r="W36" i="2"/>
  <c r="V36" i="2"/>
  <c r="U36" i="2"/>
  <c r="T36" i="2"/>
  <c r="S36" i="2"/>
  <c r="R36" i="2"/>
  <c r="Q36" i="2"/>
  <c r="X35" i="2"/>
  <c r="W35" i="2"/>
  <c r="V35" i="2"/>
  <c r="U35" i="2"/>
  <c r="T35" i="2"/>
  <c r="S35" i="2"/>
  <c r="R35" i="2"/>
  <c r="Q35" i="2"/>
  <c r="X34" i="2"/>
  <c r="W34" i="2"/>
  <c r="V34" i="2"/>
  <c r="U34" i="2"/>
  <c r="T34" i="2"/>
  <c r="S34" i="2"/>
  <c r="R34" i="2"/>
  <c r="Q34" i="2"/>
  <c r="X33" i="2"/>
  <c r="W33" i="2"/>
  <c r="V33" i="2"/>
  <c r="U33" i="2"/>
  <c r="T33" i="2"/>
  <c r="S33" i="2"/>
  <c r="R33" i="2"/>
  <c r="Q33" i="2"/>
  <c r="X32" i="2"/>
  <c r="W32" i="2"/>
  <c r="V32" i="2"/>
  <c r="U32" i="2"/>
  <c r="T32" i="2"/>
  <c r="S32" i="2"/>
  <c r="R32" i="2"/>
  <c r="Q32" i="2"/>
  <c r="X31" i="2"/>
  <c r="W31" i="2"/>
  <c r="V31" i="2"/>
  <c r="U31" i="2"/>
  <c r="T31" i="2"/>
  <c r="S31" i="2"/>
  <c r="R31" i="2"/>
  <c r="Q31" i="2"/>
  <c r="X30" i="2"/>
  <c r="W30" i="2"/>
  <c r="V30" i="2"/>
  <c r="U30" i="2"/>
  <c r="T30" i="2"/>
  <c r="S30" i="2"/>
  <c r="R30" i="2"/>
  <c r="Q30" i="2"/>
  <c r="X29" i="2"/>
  <c r="W29" i="2"/>
  <c r="V29" i="2"/>
  <c r="U29" i="2"/>
  <c r="T29" i="2"/>
  <c r="S29" i="2"/>
  <c r="R29" i="2"/>
  <c r="Q29" i="2"/>
  <c r="X28" i="2"/>
  <c r="W28" i="2"/>
  <c r="V28" i="2"/>
  <c r="U28" i="2"/>
  <c r="T28" i="2"/>
  <c r="S28" i="2"/>
  <c r="R28" i="2"/>
  <c r="Q28" i="2"/>
  <c r="X27" i="2"/>
  <c r="W27" i="2"/>
  <c r="V27" i="2"/>
  <c r="U27" i="2"/>
  <c r="T27" i="2"/>
  <c r="S27" i="2"/>
  <c r="R27" i="2"/>
  <c r="Q27" i="2"/>
  <c r="X26" i="2"/>
  <c r="W26" i="2"/>
  <c r="V26" i="2"/>
  <c r="U26" i="2"/>
  <c r="T26" i="2"/>
  <c r="S26" i="2"/>
  <c r="R26" i="2"/>
  <c r="Q26" i="2"/>
  <c r="X25" i="2"/>
  <c r="W25" i="2"/>
  <c r="V25" i="2"/>
  <c r="U25" i="2"/>
  <c r="T25" i="2"/>
  <c r="S25" i="2"/>
  <c r="R25" i="2"/>
  <c r="Q25" i="2"/>
  <c r="X24" i="2"/>
  <c r="W24" i="2"/>
  <c r="V24" i="2"/>
  <c r="U24" i="2"/>
  <c r="T24" i="2"/>
  <c r="S24" i="2"/>
  <c r="R24" i="2"/>
  <c r="Q24" i="2"/>
  <c r="X23" i="2"/>
  <c r="W23" i="2"/>
  <c r="V23" i="2"/>
  <c r="U23" i="2"/>
  <c r="T23" i="2"/>
  <c r="S23" i="2"/>
  <c r="R23" i="2"/>
  <c r="Q23" i="2"/>
  <c r="X22" i="2"/>
  <c r="W22" i="2"/>
  <c r="V22" i="2"/>
  <c r="U22" i="2"/>
  <c r="T22" i="2"/>
  <c r="S22" i="2"/>
  <c r="R22" i="2"/>
  <c r="Q22" i="2"/>
  <c r="X21" i="2"/>
  <c r="W21" i="2"/>
  <c r="V21" i="2"/>
  <c r="U21" i="2"/>
  <c r="T21" i="2"/>
  <c r="S21" i="2"/>
  <c r="R21" i="2"/>
  <c r="Q21" i="2"/>
  <c r="X20" i="2"/>
  <c r="W20" i="2"/>
  <c r="V20" i="2"/>
  <c r="U20" i="2"/>
  <c r="T20" i="2"/>
  <c r="S20" i="2"/>
  <c r="R20" i="2"/>
  <c r="Q20" i="2"/>
  <c r="X19" i="2"/>
  <c r="W19" i="2"/>
  <c r="V19" i="2"/>
  <c r="U19" i="2"/>
  <c r="T19" i="2"/>
  <c r="S19" i="2"/>
  <c r="R19" i="2"/>
  <c r="Q19" i="2"/>
  <c r="X18" i="2"/>
  <c r="W18" i="2"/>
  <c r="V18" i="2"/>
  <c r="U18" i="2"/>
  <c r="T18" i="2"/>
  <c r="S18" i="2"/>
  <c r="R18" i="2"/>
  <c r="Q18" i="2"/>
  <c r="X17" i="2"/>
  <c r="W17" i="2"/>
  <c r="V17" i="2"/>
  <c r="U17" i="2"/>
  <c r="T17" i="2"/>
  <c r="S17" i="2"/>
  <c r="R17" i="2"/>
  <c r="Q17" i="2"/>
  <c r="X16" i="2"/>
  <c r="W16" i="2"/>
  <c r="V16" i="2"/>
  <c r="U16" i="2"/>
  <c r="T16" i="2"/>
  <c r="S16" i="2"/>
  <c r="R16" i="2"/>
  <c r="Q16" i="2"/>
  <c r="X15" i="2"/>
  <c r="W15" i="2"/>
  <c r="V15" i="2"/>
  <c r="U15" i="2"/>
  <c r="T15" i="2"/>
  <c r="S15" i="2"/>
  <c r="R15" i="2"/>
  <c r="Q15" i="2"/>
  <c r="X14" i="2"/>
  <c r="W14" i="2"/>
  <c r="V14" i="2"/>
  <c r="U14" i="2"/>
  <c r="T14" i="2"/>
  <c r="S14" i="2"/>
  <c r="R14" i="2"/>
  <c r="Q14" i="2"/>
  <c r="X13" i="2"/>
  <c r="W13" i="2"/>
  <c r="V13" i="2"/>
  <c r="U13" i="2"/>
  <c r="T13" i="2"/>
  <c r="S13" i="2"/>
  <c r="R13" i="2"/>
  <c r="Q13" i="2"/>
  <c r="X12" i="2"/>
  <c r="W12" i="2"/>
  <c r="V12" i="2"/>
  <c r="U12" i="2"/>
  <c r="T12" i="2"/>
  <c r="S12" i="2"/>
  <c r="R12" i="2"/>
  <c r="Q12" i="2"/>
  <c r="X11" i="2"/>
  <c r="W11" i="2"/>
  <c r="V11" i="2"/>
  <c r="U11" i="2"/>
  <c r="T11" i="2"/>
  <c r="S11" i="2"/>
  <c r="R11" i="2"/>
  <c r="Q11" i="2"/>
  <c r="X10" i="2"/>
  <c r="W10" i="2"/>
  <c r="V10" i="2"/>
  <c r="U10" i="2"/>
  <c r="T10" i="2"/>
  <c r="S10" i="2"/>
  <c r="R10" i="2"/>
  <c r="Q10" i="2"/>
  <c r="X9" i="2"/>
  <c r="W9" i="2"/>
  <c r="V9" i="2"/>
  <c r="U9" i="2"/>
  <c r="T9" i="2"/>
  <c r="S9" i="2"/>
  <c r="R9" i="2"/>
  <c r="Q9" i="2"/>
  <c r="X8" i="2"/>
  <c r="W8" i="2"/>
  <c r="V8" i="2"/>
  <c r="U8" i="2"/>
  <c r="T8" i="2"/>
  <c r="S8" i="2"/>
  <c r="R8" i="2"/>
  <c r="Q8" i="2"/>
  <c r="X7" i="2"/>
  <c r="W7" i="2"/>
  <c r="V7" i="2"/>
  <c r="U7" i="2"/>
  <c r="T7" i="2"/>
  <c r="S7" i="2"/>
  <c r="R7" i="2"/>
  <c r="Q7" i="2"/>
  <c r="X6" i="2"/>
  <c r="W6" i="2"/>
  <c r="V6" i="2"/>
  <c r="U6" i="2"/>
  <c r="T6" i="2"/>
  <c r="S6" i="2"/>
  <c r="R6" i="2"/>
  <c r="Q6" i="2"/>
  <c r="X5" i="2"/>
  <c r="W5" i="2"/>
  <c r="V5" i="2"/>
  <c r="U5" i="2"/>
  <c r="T5" i="2"/>
  <c r="S5" i="2"/>
  <c r="R5" i="2"/>
  <c r="Q5" i="2"/>
  <c r="X4" i="2"/>
  <c r="W4" i="2"/>
  <c r="V4" i="2"/>
  <c r="U4" i="2"/>
  <c r="T4" i="2"/>
  <c r="S4" i="2"/>
  <c r="R4" i="2"/>
  <c r="Q4" i="2"/>
  <c r="X3" i="2"/>
  <c r="W3" i="2"/>
  <c r="V3" i="2"/>
  <c r="U3" i="2"/>
  <c r="T3" i="2"/>
  <c r="S3" i="2"/>
  <c r="R3" i="2"/>
  <c r="Q3" i="2"/>
  <c r="X2" i="2"/>
  <c r="W2" i="2"/>
  <c r="V2" i="2"/>
  <c r="U2" i="2"/>
  <c r="T2" i="2"/>
  <c r="S2" i="2"/>
  <c r="R2" i="2"/>
  <c r="Q2" i="2"/>
  <c r="X365" i="27"/>
  <c r="W365" i="27"/>
  <c r="V365" i="27"/>
  <c r="T365" i="27"/>
  <c r="S365" i="27"/>
  <c r="R365" i="27"/>
  <c r="Q365" i="27"/>
  <c r="N365" i="27"/>
  <c r="L365" i="27"/>
  <c r="U365" i="27" s="1"/>
  <c r="J365" i="27"/>
  <c r="X364" i="27"/>
  <c r="V364" i="27"/>
  <c r="T364" i="27"/>
  <c r="R364" i="27"/>
  <c r="Q364" i="27"/>
  <c r="N364" i="27"/>
  <c r="W364" i="27" s="1"/>
  <c r="L364" i="27"/>
  <c r="U364" i="27" s="1"/>
  <c r="J364" i="27"/>
  <c r="S364" i="27" s="1"/>
  <c r="X363" i="27"/>
  <c r="V363" i="27"/>
  <c r="U363" i="27"/>
  <c r="T363" i="27"/>
  <c r="S363" i="27"/>
  <c r="R363" i="27"/>
  <c r="Q363" i="27"/>
  <c r="N363" i="27"/>
  <c r="W363" i="27" s="1"/>
  <c r="L363" i="27"/>
  <c r="J363" i="27"/>
  <c r="T362" i="27"/>
  <c r="Q362" i="27"/>
  <c r="M362" i="27"/>
  <c r="L362" i="27" s="1"/>
  <c r="U362" i="27" s="1"/>
  <c r="K362" i="27"/>
  <c r="J362" i="27" s="1"/>
  <c r="S362" i="27" s="1"/>
  <c r="I362" i="27"/>
  <c r="R362" i="27" s="1"/>
  <c r="Q361" i="27"/>
  <c r="K361" i="27"/>
  <c r="M361" i="27" s="1"/>
  <c r="J361" i="27"/>
  <c r="S361" i="27" s="1"/>
  <c r="I361" i="27"/>
  <c r="R361" i="27" s="1"/>
  <c r="X360" i="27"/>
  <c r="V360" i="27"/>
  <c r="T360" i="27"/>
  <c r="S360" i="27"/>
  <c r="R360" i="27"/>
  <c r="Q360" i="27"/>
  <c r="N360" i="27"/>
  <c r="W360" i="27" s="1"/>
  <c r="L360" i="27"/>
  <c r="U360" i="27" s="1"/>
  <c r="J360" i="27"/>
  <c r="X359" i="27"/>
  <c r="W359" i="27"/>
  <c r="V359" i="27"/>
  <c r="U359" i="27"/>
  <c r="T359" i="27"/>
  <c r="R359" i="27"/>
  <c r="Q359" i="27"/>
  <c r="N359" i="27"/>
  <c r="L359" i="27"/>
  <c r="J359" i="27"/>
  <c r="S359" i="27" s="1"/>
  <c r="Q358" i="27"/>
  <c r="I358" i="27"/>
  <c r="R358" i="27" s="1"/>
  <c r="Q357" i="27"/>
  <c r="I357" i="27"/>
  <c r="K357" i="27" s="1"/>
  <c r="W356" i="27"/>
  <c r="Q356" i="27"/>
  <c r="O356" i="27"/>
  <c r="X356" i="27" s="1"/>
  <c r="N356" i="27"/>
  <c r="M356" i="27"/>
  <c r="V356" i="27" s="1"/>
  <c r="L356" i="27"/>
  <c r="U356" i="27" s="1"/>
  <c r="K356" i="27"/>
  <c r="T356" i="27" s="1"/>
  <c r="J356" i="27"/>
  <c r="S356" i="27" s="1"/>
  <c r="I356" i="27"/>
  <c r="R356" i="27" s="1"/>
  <c r="X355" i="27"/>
  <c r="W355" i="27"/>
  <c r="V355" i="27"/>
  <c r="T355" i="27"/>
  <c r="Q355" i="27"/>
  <c r="N355" i="27"/>
  <c r="L355" i="27"/>
  <c r="U355" i="27" s="1"/>
  <c r="J355" i="27"/>
  <c r="S355" i="27" s="1"/>
  <c r="I355" i="27"/>
  <c r="R355" i="27" s="1"/>
  <c r="Q354" i="27"/>
  <c r="O354" i="27"/>
  <c r="X354" i="27" s="1"/>
  <c r="N354" i="27"/>
  <c r="W354" i="27" s="1"/>
  <c r="M354" i="27"/>
  <c r="V354" i="27" s="1"/>
  <c r="L354" i="27"/>
  <c r="U354" i="27" s="1"/>
  <c r="K354" i="27"/>
  <c r="T354" i="27" s="1"/>
  <c r="J354" i="27"/>
  <c r="S354" i="27" s="1"/>
  <c r="I354" i="27"/>
  <c r="R354" i="27" s="1"/>
  <c r="X353" i="27"/>
  <c r="Q353" i="27"/>
  <c r="O353" i="27"/>
  <c r="N353" i="27"/>
  <c r="W353" i="27" s="1"/>
  <c r="M353" i="27"/>
  <c r="V353" i="27" s="1"/>
  <c r="L353" i="27"/>
  <c r="U353" i="27" s="1"/>
  <c r="K353" i="27"/>
  <c r="T353" i="27" s="1"/>
  <c r="J353" i="27"/>
  <c r="S353" i="27" s="1"/>
  <c r="I353" i="27"/>
  <c r="R353" i="27" s="1"/>
  <c r="X352" i="27"/>
  <c r="W352" i="27"/>
  <c r="V352" i="27"/>
  <c r="T352" i="27"/>
  <c r="S352" i="27"/>
  <c r="R352" i="27"/>
  <c r="Q352" i="27"/>
  <c r="N352" i="27"/>
  <c r="L352" i="27"/>
  <c r="U352" i="27" s="1"/>
  <c r="J352" i="27"/>
  <c r="X351" i="27"/>
  <c r="V351" i="27"/>
  <c r="T351" i="27"/>
  <c r="S351" i="27"/>
  <c r="R351" i="27"/>
  <c r="Q351" i="27"/>
  <c r="N351" i="27"/>
  <c r="W351" i="27" s="1"/>
  <c r="L351" i="27"/>
  <c r="U351" i="27" s="1"/>
  <c r="J351" i="27"/>
  <c r="X350" i="27"/>
  <c r="W350" i="27"/>
  <c r="V350" i="27"/>
  <c r="T350" i="27"/>
  <c r="R350" i="27"/>
  <c r="Q350" i="27"/>
  <c r="N350" i="27"/>
  <c r="L350" i="27"/>
  <c r="U350" i="27" s="1"/>
  <c r="J350" i="27"/>
  <c r="S350" i="27" s="1"/>
  <c r="R349" i="27"/>
  <c r="Q349" i="27"/>
  <c r="I349" i="27"/>
  <c r="Q348" i="27"/>
  <c r="I348" i="27"/>
  <c r="K348" i="27" s="1"/>
  <c r="J348" i="27" s="1"/>
  <c r="S348" i="27" s="1"/>
  <c r="X347" i="27"/>
  <c r="W347" i="27"/>
  <c r="V347" i="27"/>
  <c r="T347" i="27"/>
  <c r="R347" i="27"/>
  <c r="Q347" i="27"/>
  <c r="N347" i="27"/>
  <c r="L347" i="27"/>
  <c r="U347" i="27" s="1"/>
  <c r="J347" i="27"/>
  <c r="S347" i="27" s="1"/>
  <c r="X346" i="27"/>
  <c r="V346" i="27"/>
  <c r="U346" i="27"/>
  <c r="T346" i="27"/>
  <c r="S346" i="27"/>
  <c r="R346" i="27"/>
  <c r="Q346" i="27"/>
  <c r="N346" i="27"/>
  <c r="W346" i="27" s="1"/>
  <c r="L346" i="27"/>
  <c r="J346" i="27"/>
  <c r="Q345" i="27"/>
  <c r="M345" i="27"/>
  <c r="K345" i="27"/>
  <c r="J345" i="27" s="1"/>
  <c r="S345" i="27" s="1"/>
  <c r="I345" i="27"/>
  <c r="R345" i="27" s="1"/>
  <c r="U344" i="27"/>
  <c r="T344" i="27"/>
  <c r="Q344" i="27"/>
  <c r="L344" i="27"/>
  <c r="K344" i="27"/>
  <c r="M344" i="27" s="1"/>
  <c r="J344" i="27"/>
  <c r="S344" i="27" s="1"/>
  <c r="I344" i="27"/>
  <c r="R344" i="27" s="1"/>
  <c r="V343" i="27"/>
  <c r="S343" i="27"/>
  <c r="Q343" i="27"/>
  <c r="O343" i="27"/>
  <c r="X343" i="27" s="1"/>
  <c r="N343" i="27"/>
  <c r="W343" i="27" s="1"/>
  <c r="M343" i="27"/>
  <c r="L343" i="27"/>
  <c r="U343" i="27" s="1"/>
  <c r="K343" i="27"/>
  <c r="T343" i="27" s="1"/>
  <c r="J343" i="27"/>
  <c r="I343" i="27"/>
  <c r="R343" i="27" s="1"/>
  <c r="X342" i="27"/>
  <c r="V342" i="27"/>
  <c r="U342" i="27"/>
  <c r="T342" i="27"/>
  <c r="S342" i="27"/>
  <c r="R342" i="27"/>
  <c r="Q342" i="27"/>
  <c r="N342" i="27"/>
  <c r="W342" i="27" s="1"/>
  <c r="L342" i="27"/>
  <c r="I342" i="27"/>
  <c r="J342" i="27" s="1"/>
  <c r="W341" i="27"/>
  <c r="Q341" i="27"/>
  <c r="O341" i="27"/>
  <c r="X341" i="27" s="1"/>
  <c r="N341" i="27"/>
  <c r="M341" i="27"/>
  <c r="V341" i="27" s="1"/>
  <c r="L341" i="27"/>
  <c r="U341" i="27" s="1"/>
  <c r="K341" i="27"/>
  <c r="T341" i="27" s="1"/>
  <c r="J341" i="27"/>
  <c r="S341" i="27" s="1"/>
  <c r="I341" i="27"/>
  <c r="R341" i="27" s="1"/>
  <c r="Q340" i="27"/>
  <c r="O340" i="27"/>
  <c r="X340" i="27" s="1"/>
  <c r="N340" i="27"/>
  <c r="W340" i="27" s="1"/>
  <c r="M340" i="27"/>
  <c r="V340" i="27" s="1"/>
  <c r="L340" i="27"/>
  <c r="U340" i="27" s="1"/>
  <c r="K340" i="27"/>
  <c r="T340" i="27" s="1"/>
  <c r="J340" i="27"/>
  <c r="S340" i="27" s="1"/>
  <c r="I340" i="27"/>
  <c r="R340" i="27" s="1"/>
  <c r="X339" i="27"/>
  <c r="W339" i="27"/>
  <c r="V339" i="27"/>
  <c r="T339" i="27"/>
  <c r="S339" i="27"/>
  <c r="R339" i="27"/>
  <c r="Q339" i="27"/>
  <c r="N339" i="27"/>
  <c r="L339" i="27"/>
  <c r="U339" i="27" s="1"/>
  <c r="J339" i="27"/>
  <c r="X338" i="27"/>
  <c r="V338" i="27"/>
  <c r="T338" i="27"/>
  <c r="R338" i="27"/>
  <c r="Q338" i="27"/>
  <c r="N338" i="27"/>
  <c r="W338" i="27" s="1"/>
  <c r="L338" i="27"/>
  <c r="U338" i="27" s="1"/>
  <c r="J338" i="27"/>
  <c r="S338" i="27" s="1"/>
  <c r="X337" i="27"/>
  <c r="V337" i="27"/>
  <c r="U337" i="27"/>
  <c r="T337" i="27"/>
  <c r="S337" i="27"/>
  <c r="R337" i="27"/>
  <c r="Q337" i="27"/>
  <c r="N337" i="27"/>
  <c r="W337" i="27" s="1"/>
  <c r="L337" i="27"/>
  <c r="J337" i="27"/>
  <c r="T336" i="27"/>
  <c r="Q336" i="27"/>
  <c r="M336" i="27"/>
  <c r="L336" i="27" s="1"/>
  <c r="U336" i="27" s="1"/>
  <c r="K336" i="27"/>
  <c r="J336" i="27" s="1"/>
  <c r="S336" i="27" s="1"/>
  <c r="I336" i="27"/>
  <c r="R336" i="27" s="1"/>
  <c r="Q335" i="27"/>
  <c r="K335" i="27"/>
  <c r="M335" i="27" s="1"/>
  <c r="J335" i="27"/>
  <c r="S335" i="27" s="1"/>
  <c r="I335" i="27"/>
  <c r="R335" i="27" s="1"/>
  <c r="X334" i="27"/>
  <c r="V334" i="27"/>
  <c r="T334" i="27"/>
  <c r="S334" i="27"/>
  <c r="R334" i="27"/>
  <c r="Q334" i="27"/>
  <c r="N334" i="27"/>
  <c r="W334" i="27" s="1"/>
  <c r="L334" i="27"/>
  <c r="U334" i="27" s="1"/>
  <c r="J334" i="27"/>
  <c r="X333" i="27"/>
  <c r="W333" i="27"/>
  <c r="V333" i="27"/>
  <c r="U333" i="27"/>
  <c r="T333" i="27"/>
  <c r="R333" i="27"/>
  <c r="Q333" i="27"/>
  <c r="N333" i="27"/>
  <c r="L333" i="27"/>
  <c r="J333" i="27"/>
  <c r="S333" i="27" s="1"/>
  <c r="Q332" i="27"/>
  <c r="I332" i="27"/>
  <c r="R332" i="27" s="1"/>
  <c r="Q331" i="27"/>
  <c r="I331" i="27"/>
  <c r="K331" i="27" s="1"/>
  <c r="W330" i="27"/>
  <c r="Q330" i="27"/>
  <c r="O330" i="27"/>
  <c r="X330" i="27" s="1"/>
  <c r="N330" i="27"/>
  <c r="M330" i="27"/>
  <c r="V330" i="27" s="1"/>
  <c r="L330" i="27"/>
  <c r="U330" i="27" s="1"/>
  <c r="K330" i="27"/>
  <c r="T330" i="27" s="1"/>
  <c r="J330" i="27"/>
  <c r="S330" i="27" s="1"/>
  <c r="I330" i="27"/>
  <c r="R330" i="27" s="1"/>
  <c r="X329" i="27"/>
  <c r="W329" i="27"/>
  <c r="V329" i="27"/>
  <c r="T329" i="27"/>
  <c r="Q329" i="27"/>
  <c r="N329" i="27"/>
  <c r="L329" i="27"/>
  <c r="U329" i="27" s="1"/>
  <c r="J329" i="27"/>
  <c r="S329" i="27" s="1"/>
  <c r="I329" i="27"/>
  <c r="R329" i="27" s="1"/>
  <c r="Q328" i="27"/>
  <c r="O328" i="27"/>
  <c r="X328" i="27" s="1"/>
  <c r="N328" i="27"/>
  <c r="W328" i="27" s="1"/>
  <c r="M328" i="27"/>
  <c r="V328" i="27" s="1"/>
  <c r="L328" i="27"/>
  <c r="U328" i="27" s="1"/>
  <c r="K328" i="27"/>
  <c r="T328" i="27" s="1"/>
  <c r="J328" i="27"/>
  <c r="S328" i="27" s="1"/>
  <c r="I328" i="27"/>
  <c r="R328" i="27" s="1"/>
  <c r="X327" i="27"/>
  <c r="Q327" i="27"/>
  <c r="O327" i="27"/>
  <c r="N327" i="27"/>
  <c r="W327" i="27" s="1"/>
  <c r="M327" i="27"/>
  <c r="V327" i="27" s="1"/>
  <c r="L327" i="27"/>
  <c r="U327" i="27" s="1"/>
  <c r="K327" i="27"/>
  <c r="T327" i="27" s="1"/>
  <c r="J327" i="27"/>
  <c r="S327" i="27" s="1"/>
  <c r="I327" i="27"/>
  <c r="R327" i="27" s="1"/>
  <c r="X326" i="27"/>
  <c r="W326" i="27"/>
  <c r="V326" i="27"/>
  <c r="T326" i="27"/>
  <c r="S326" i="27"/>
  <c r="R326" i="27"/>
  <c r="Q326" i="27"/>
  <c r="N326" i="27"/>
  <c r="L326" i="27"/>
  <c r="U326" i="27" s="1"/>
  <c r="J326" i="27"/>
  <c r="X325" i="27"/>
  <c r="V325" i="27"/>
  <c r="T325" i="27"/>
  <c r="S325" i="27"/>
  <c r="R325" i="27"/>
  <c r="Q325" i="27"/>
  <c r="N325" i="27"/>
  <c r="W325" i="27" s="1"/>
  <c r="L325" i="27"/>
  <c r="U325" i="27" s="1"/>
  <c r="J325" i="27"/>
  <c r="X324" i="27"/>
  <c r="W324" i="27"/>
  <c r="V324" i="27"/>
  <c r="T324" i="27"/>
  <c r="R324" i="27"/>
  <c r="Q324" i="27"/>
  <c r="N324" i="27"/>
  <c r="L324" i="27"/>
  <c r="U324" i="27" s="1"/>
  <c r="J324" i="27"/>
  <c r="S324" i="27" s="1"/>
  <c r="R323" i="27"/>
  <c r="Q323" i="27"/>
  <c r="I323" i="27"/>
  <c r="Q322" i="27"/>
  <c r="I322" i="27"/>
  <c r="K322" i="27" s="1"/>
  <c r="J322" i="27" s="1"/>
  <c r="S322" i="27" s="1"/>
  <c r="X321" i="27"/>
  <c r="W321" i="27"/>
  <c r="V321" i="27"/>
  <c r="T321" i="27"/>
  <c r="R321" i="27"/>
  <c r="Q321" i="27"/>
  <c r="N321" i="27"/>
  <c r="L321" i="27"/>
  <c r="U321" i="27" s="1"/>
  <c r="J321" i="27"/>
  <c r="S321" i="27" s="1"/>
  <c r="X320" i="27"/>
  <c r="V320" i="27"/>
  <c r="U320" i="27"/>
  <c r="T320" i="27"/>
  <c r="S320" i="27"/>
  <c r="R320" i="27"/>
  <c r="Q320" i="27"/>
  <c r="N320" i="27"/>
  <c r="W320" i="27" s="1"/>
  <c r="L320" i="27"/>
  <c r="J320" i="27"/>
  <c r="Q319" i="27"/>
  <c r="M319" i="27"/>
  <c r="K319" i="27"/>
  <c r="J319" i="27" s="1"/>
  <c r="S319" i="27" s="1"/>
  <c r="I319" i="27"/>
  <c r="R319" i="27" s="1"/>
  <c r="T318" i="27"/>
  <c r="Q318" i="27"/>
  <c r="L318" i="27"/>
  <c r="U318" i="27" s="1"/>
  <c r="K318" i="27"/>
  <c r="M318" i="27" s="1"/>
  <c r="J318" i="27"/>
  <c r="S318" i="27" s="1"/>
  <c r="I318" i="27"/>
  <c r="R318" i="27" s="1"/>
  <c r="V317" i="27"/>
  <c r="S317" i="27"/>
  <c r="Q317" i="27"/>
  <c r="O317" i="27"/>
  <c r="X317" i="27" s="1"/>
  <c r="N317" i="27"/>
  <c r="W317" i="27" s="1"/>
  <c r="M317" i="27"/>
  <c r="L317" i="27"/>
  <c r="U317" i="27" s="1"/>
  <c r="K317" i="27"/>
  <c r="T317" i="27" s="1"/>
  <c r="J317" i="27"/>
  <c r="I317" i="27"/>
  <c r="R317" i="27" s="1"/>
  <c r="X316" i="27"/>
  <c r="V316" i="27"/>
  <c r="U316" i="27"/>
  <c r="T316" i="27"/>
  <c r="S316" i="27"/>
  <c r="R316" i="27"/>
  <c r="Q316" i="27"/>
  <c r="N316" i="27"/>
  <c r="W316" i="27" s="1"/>
  <c r="L316" i="27"/>
  <c r="I316" i="27"/>
  <c r="J316" i="27" s="1"/>
  <c r="W315" i="27"/>
  <c r="Q315" i="27"/>
  <c r="O315" i="27"/>
  <c r="X315" i="27" s="1"/>
  <c r="N315" i="27"/>
  <c r="M315" i="27"/>
  <c r="V315" i="27" s="1"/>
  <c r="L315" i="27"/>
  <c r="U315" i="27" s="1"/>
  <c r="K315" i="27"/>
  <c r="T315" i="27" s="1"/>
  <c r="J315" i="27"/>
  <c r="S315" i="27" s="1"/>
  <c r="I315" i="27"/>
  <c r="R315" i="27" s="1"/>
  <c r="Q314" i="27"/>
  <c r="O314" i="27"/>
  <c r="X314" i="27" s="1"/>
  <c r="N314" i="27"/>
  <c r="W314" i="27" s="1"/>
  <c r="M314" i="27"/>
  <c r="V314" i="27" s="1"/>
  <c r="L314" i="27"/>
  <c r="U314" i="27" s="1"/>
  <c r="K314" i="27"/>
  <c r="T314" i="27" s="1"/>
  <c r="J314" i="27"/>
  <c r="S314" i="27" s="1"/>
  <c r="I314" i="27"/>
  <c r="R314" i="27" s="1"/>
  <c r="X313" i="27"/>
  <c r="W313" i="27"/>
  <c r="V313" i="27"/>
  <c r="T313" i="27"/>
  <c r="S313" i="27"/>
  <c r="R313" i="27"/>
  <c r="Q313" i="27"/>
  <c r="N313" i="27"/>
  <c r="L313" i="27"/>
  <c r="U313" i="27" s="1"/>
  <c r="J313" i="27"/>
  <c r="X312" i="27"/>
  <c r="V312" i="27"/>
  <c r="T312" i="27"/>
  <c r="R312" i="27"/>
  <c r="Q312" i="27"/>
  <c r="N312" i="27"/>
  <c r="W312" i="27" s="1"/>
  <c r="L312" i="27"/>
  <c r="U312" i="27" s="1"/>
  <c r="J312" i="27"/>
  <c r="S312" i="27" s="1"/>
  <c r="X311" i="27"/>
  <c r="V311" i="27"/>
  <c r="U311" i="27"/>
  <c r="T311" i="27"/>
  <c r="S311" i="27"/>
  <c r="R311" i="27"/>
  <c r="Q311" i="27"/>
  <c r="N311" i="27"/>
  <c r="W311" i="27" s="1"/>
  <c r="L311" i="27"/>
  <c r="J311" i="27"/>
  <c r="T310" i="27"/>
  <c r="Q310" i="27"/>
  <c r="M310" i="27"/>
  <c r="L310" i="27" s="1"/>
  <c r="U310" i="27" s="1"/>
  <c r="K310" i="27"/>
  <c r="J310" i="27" s="1"/>
  <c r="S310" i="27" s="1"/>
  <c r="I310" i="27"/>
  <c r="R310" i="27" s="1"/>
  <c r="Q309" i="27"/>
  <c r="K309" i="27"/>
  <c r="M309" i="27" s="1"/>
  <c r="J309" i="27"/>
  <c r="S309" i="27" s="1"/>
  <c r="I309" i="27"/>
  <c r="R309" i="27" s="1"/>
  <c r="X308" i="27"/>
  <c r="V308" i="27"/>
  <c r="T308" i="27"/>
  <c r="S308" i="27"/>
  <c r="R308" i="27"/>
  <c r="Q308" i="27"/>
  <c r="N308" i="27"/>
  <c r="W308" i="27" s="1"/>
  <c r="L308" i="27"/>
  <c r="U308" i="27" s="1"/>
  <c r="J308" i="27"/>
  <c r="X307" i="27"/>
  <c r="W307" i="27"/>
  <c r="V307" i="27"/>
  <c r="T307" i="27"/>
  <c r="R307" i="27"/>
  <c r="Q307" i="27"/>
  <c r="N307" i="27"/>
  <c r="L307" i="27"/>
  <c r="U307" i="27" s="1"/>
  <c r="J307" i="27"/>
  <c r="S307" i="27" s="1"/>
  <c r="Q306" i="27"/>
  <c r="I306" i="27"/>
  <c r="R306" i="27" s="1"/>
  <c r="Q305" i="27"/>
  <c r="I305" i="27"/>
  <c r="K305" i="27" s="1"/>
  <c r="W304" i="27"/>
  <c r="Q304" i="27"/>
  <c r="O304" i="27"/>
  <c r="X304" i="27" s="1"/>
  <c r="N304" i="27"/>
  <c r="M304" i="27"/>
  <c r="V304" i="27" s="1"/>
  <c r="L304" i="27"/>
  <c r="U304" i="27" s="1"/>
  <c r="K304" i="27"/>
  <c r="T304" i="27" s="1"/>
  <c r="J304" i="27"/>
  <c r="S304" i="27" s="1"/>
  <c r="I304" i="27"/>
  <c r="R304" i="27" s="1"/>
  <c r="X303" i="27"/>
  <c r="W303" i="27"/>
  <c r="V303" i="27"/>
  <c r="T303" i="27"/>
  <c r="Q303" i="27"/>
  <c r="N303" i="27"/>
  <c r="L303" i="27"/>
  <c r="U303" i="27" s="1"/>
  <c r="J303" i="27"/>
  <c r="S303" i="27" s="1"/>
  <c r="I303" i="27"/>
  <c r="R303" i="27" s="1"/>
  <c r="Q302" i="27"/>
  <c r="O302" i="27"/>
  <c r="X302" i="27" s="1"/>
  <c r="N302" i="27"/>
  <c r="W302" i="27" s="1"/>
  <c r="M302" i="27"/>
  <c r="V302" i="27" s="1"/>
  <c r="L302" i="27"/>
  <c r="U302" i="27" s="1"/>
  <c r="K302" i="27"/>
  <c r="T302" i="27" s="1"/>
  <c r="J302" i="27"/>
  <c r="S302" i="27" s="1"/>
  <c r="I302" i="27"/>
  <c r="R302" i="27" s="1"/>
  <c r="X301" i="27"/>
  <c r="Q301" i="27"/>
  <c r="O301" i="27"/>
  <c r="N301" i="27"/>
  <c r="W301" i="27" s="1"/>
  <c r="M301" i="27"/>
  <c r="V301" i="27" s="1"/>
  <c r="L301" i="27"/>
  <c r="U301" i="27" s="1"/>
  <c r="K301" i="27"/>
  <c r="T301" i="27" s="1"/>
  <c r="J301" i="27"/>
  <c r="S301" i="27" s="1"/>
  <c r="I301" i="27"/>
  <c r="R301" i="27" s="1"/>
  <c r="X300" i="27"/>
  <c r="W300" i="27"/>
  <c r="V300" i="27"/>
  <c r="T300" i="27"/>
  <c r="S300" i="27"/>
  <c r="R300" i="27"/>
  <c r="Q300" i="27"/>
  <c r="N300" i="27"/>
  <c r="L300" i="27"/>
  <c r="U300" i="27" s="1"/>
  <c r="J300" i="27"/>
  <c r="X299" i="27"/>
  <c r="V299" i="27"/>
  <c r="T299" i="27"/>
  <c r="S299" i="27"/>
  <c r="R299" i="27"/>
  <c r="Q299" i="27"/>
  <c r="N299" i="27"/>
  <c r="W299" i="27" s="1"/>
  <c r="L299" i="27"/>
  <c r="U299" i="27" s="1"/>
  <c r="J299" i="27"/>
  <c r="X298" i="27"/>
  <c r="W298" i="27"/>
  <c r="V298" i="27"/>
  <c r="T298" i="27"/>
  <c r="R298" i="27"/>
  <c r="Q298" i="27"/>
  <c r="N298" i="27"/>
  <c r="L298" i="27"/>
  <c r="U298" i="27" s="1"/>
  <c r="J298" i="27"/>
  <c r="S298" i="27" s="1"/>
  <c r="R297" i="27"/>
  <c r="Q297" i="27"/>
  <c r="I297" i="27"/>
  <c r="Q296" i="27"/>
  <c r="I296" i="27"/>
  <c r="K296" i="27" s="1"/>
  <c r="J296" i="27" s="1"/>
  <c r="S296" i="27" s="1"/>
  <c r="X295" i="27"/>
  <c r="W295" i="27"/>
  <c r="V295" i="27"/>
  <c r="T295" i="27"/>
  <c r="R295" i="27"/>
  <c r="Q295" i="27"/>
  <c r="N295" i="27"/>
  <c r="L295" i="27"/>
  <c r="U295" i="27" s="1"/>
  <c r="J295" i="27"/>
  <c r="S295" i="27" s="1"/>
  <c r="X294" i="27"/>
  <c r="V294" i="27"/>
  <c r="U294" i="27"/>
  <c r="T294" i="27"/>
  <c r="S294" i="27"/>
  <c r="R294" i="27"/>
  <c r="Q294" i="27"/>
  <c r="N294" i="27"/>
  <c r="W294" i="27" s="1"/>
  <c r="L294" i="27"/>
  <c r="J294" i="27"/>
  <c r="Q293" i="27"/>
  <c r="M293" i="27"/>
  <c r="K293" i="27"/>
  <c r="T293" i="27" s="1"/>
  <c r="I293" i="27"/>
  <c r="J293" i="27" s="1"/>
  <c r="S293" i="27" s="1"/>
  <c r="T292" i="27"/>
  <c r="Q292" i="27"/>
  <c r="L292" i="27"/>
  <c r="U292" i="27" s="1"/>
  <c r="K292" i="27"/>
  <c r="M292" i="27" s="1"/>
  <c r="J292" i="27"/>
  <c r="S292" i="27" s="1"/>
  <c r="I292" i="27"/>
  <c r="R292" i="27" s="1"/>
  <c r="V291" i="27"/>
  <c r="S291" i="27"/>
  <c r="Q291" i="27"/>
  <c r="O291" i="27"/>
  <c r="X291" i="27" s="1"/>
  <c r="N291" i="27"/>
  <c r="W291" i="27" s="1"/>
  <c r="M291" i="27"/>
  <c r="L291" i="27"/>
  <c r="U291" i="27" s="1"/>
  <c r="K291" i="27"/>
  <c r="T291" i="27" s="1"/>
  <c r="J291" i="27"/>
  <c r="I291" i="27"/>
  <c r="R291" i="27" s="1"/>
  <c r="X290" i="27"/>
  <c r="V290" i="27"/>
  <c r="U290" i="27"/>
  <c r="T290" i="27"/>
  <c r="S290" i="27"/>
  <c r="R290" i="27"/>
  <c r="Q290" i="27"/>
  <c r="N290" i="27"/>
  <c r="W290" i="27" s="1"/>
  <c r="L290" i="27"/>
  <c r="I290" i="27"/>
  <c r="J290" i="27" s="1"/>
  <c r="W289" i="27"/>
  <c r="Q289" i="27"/>
  <c r="O289" i="27"/>
  <c r="X289" i="27" s="1"/>
  <c r="N289" i="27"/>
  <c r="M289" i="27"/>
  <c r="V289" i="27" s="1"/>
  <c r="L289" i="27"/>
  <c r="U289" i="27" s="1"/>
  <c r="K289" i="27"/>
  <c r="T289" i="27" s="1"/>
  <c r="J289" i="27"/>
  <c r="S289" i="27" s="1"/>
  <c r="I289" i="27"/>
  <c r="R289" i="27" s="1"/>
  <c r="Q288" i="27"/>
  <c r="O288" i="27"/>
  <c r="X288" i="27" s="1"/>
  <c r="N288" i="27"/>
  <c r="W288" i="27" s="1"/>
  <c r="M288" i="27"/>
  <c r="V288" i="27" s="1"/>
  <c r="L288" i="27"/>
  <c r="U288" i="27" s="1"/>
  <c r="K288" i="27"/>
  <c r="T288" i="27" s="1"/>
  <c r="J288" i="27"/>
  <c r="S288" i="27" s="1"/>
  <c r="I288" i="27"/>
  <c r="R288" i="27" s="1"/>
  <c r="X287" i="27"/>
  <c r="W287" i="27"/>
  <c r="V287" i="27"/>
  <c r="T287" i="27"/>
  <c r="S287" i="27"/>
  <c r="R287" i="27"/>
  <c r="Q287" i="27"/>
  <c r="N287" i="27"/>
  <c r="L287" i="27"/>
  <c r="U287" i="27" s="1"/>
  <c r="J287" i="27"/>
  <c r="X286" i="27"/>
  <c r="V286" i="27"/>
  <c r="T286" i="27"/>
  <c r="R286" i="27"/>
  <c r="Q286" i="27"/>
  <c r="N286" i="27"/>
  <c r="W286" i="27" s="1"/>
  <c r="L286" i="27"/>
  <c r="U286" i="27" s="1"/>
  <c r="J286" i="27"/>
  <c r="S286" i="27" s="1"/>
  <c r="X285" i="27"/>
  <c r="V285" i="27"/>
  <c r="U285" i="27"/>
  <c r="T285" i="27"/>
  <c r="S285" i="27"/>
  <c r="R285" i="27"/>
  <c r="Q285" i="27"/>
  <c r="N285" i="27"/>
  <c r="W285" i="27" s="1"/>
  <c r="L285" i="27"/>
  <c r="J285" i="27"/>
  <c r="T284" i="27"/>
  <c r="Q284" i="27"/>
  <c r="M284" i="27"/>
  <c r="L284" i="27" s="1"/>
  <c r="U284" i="27" s="1"/>
  <c r="K284" i="27"/>
  <c r="I284" i="27"/>
  <c r="J284" i="27" s="1"/>
  <c r="S284" i="27" s="1"/>
  <c r="Q283" i="27"/>
  <c r="K283" i="27"/>
  <c r="M283" i="27" s="1"/>
  <c r="J283" i="27"/>
  <c r="S283" i="27" s="1"/>
  <c r="I283" i="27"/>
  <c r="R283" i="27" s="1"/>
  <c r="X282" i="27"/>
  <c r="V282" i="27"/>
  <c r="T282" i="27"/>
  <c r="S282" i="27"/>
  <c r="R282" i="27"/>
  <c r="Q282" i="27"/>
  <c r="N282" i="27"/>
  <c r="W282" i="27" s="1"/>
  <c r="L282" i="27"/>
  <c r="U282" i="27" s="1"/>
  <c r="J282" i="27"/>
  <c r="X281" i="27"/>
  <c r="W281" i="27"/>
  <c r="V281" i="27"/>
  <c r="T281" i="27"/>
  <c r="R281" i="27"/>
  <c r="Q281" i="27"/>
  <c r="N281" i="27"/>
  <c r="L281" i="27"/>
  <c r="U281" i="27" s="1"/>
  <c r="J281" i="27"/>
  <c r="S281" i="27" s="1"/>
  <c r="Q280" i="27"/>
  <c r="I280" i="27"/>
  <c r="R280" i="27" s="1"/>
  <c r="Q279" i="27"/>
  <c r="I279" i="27"/>
  <c r="K279" i="27" s="1"/>
  <c r="W278" i="27"/>
  <c r="Q278" i="27"/>
  <c r="O278" i="27"/>
  <c r="X278" i="27" s="1"/>
  <c r="N278" i="27"/>
  <c r="M278" i="27"/>
  <c r="V278" i="27" s="1"/>
  <c r="L278" i="27"/>
  <c r="U278" i="27" s="1"/>
  <c r="K278" i="27"/>
  <c r="T278" i="27" s="1"/>
  <c r="J278" i="27"/>
  <c r="S278" i="27" s="1"/>
  <c r="I278" i="27"/>
  <c r="R278" i="27" s="1"/>
  <c r="X277" i="27"/>
  <c r="W277" i="27"/>
  <c r="V277" i="27"/>
  <c r="T277" i="27"/>
  <c r="Q277" i="27"/>
  <c r="N277" i="27"/>
  <c r="L277" i="27"/>
  <c r="U277" i="27" s="1"/>
  <c r="J277" i="27"/>
  <c r="S277" i="27" s="1"/>
  <c r="I277" i="27"/>
  <c r="R277" i="27" s="1"/>
  <c r="Q276" i="27"/>
  <c r="O276" i="27"/>
  <c r="X276" i="27" s="1"/>
  <c r="N276" i="27"/>
  <c r="W276" i="27" s="1"/>
  <c r="M276" i="27"/>
  <c r="V276" i="27" s="1"/>
  <c r="L276" i="27"/>
  <c r="U276" i="27" s="1"/>
  <c r="K276" i="27"/>
  <c r="T276" i="27" s="1"/>
  <c r="J276" i="27"/>
  <c r="S276" i="27" s="1"/>
  <c r="I276" i="27"/>
  <c r="R276" i="27" s="1"/>
  <c r="X275" i="27"/>
  <c r="Q275" i="27"/>
  <c r="O275" i="27"/>
  <c r="N275" i="27"/>
  <c r="W275" i="27" s="1"/>
  <c r="M275" i="27"/>
  <c r="V275" i="27" s="1"/>
  <c r="L275" i="27"/>
  <c r="U275" i="27" s="1"/>
  <c r="K275" i="27"/>
  <c r="T275" i="27" s="1"/>
  <c r="J275" i="27"/>
  <c r="S275" i="27" s="1"/>
  <c r="I275" i="27"/>
  <c r="R275" i="27" s="1"/>
  <c r="X274" i="27"/>
  <c r="W274" i="27"/>
  <c r="V274" i="27"/>
  <c r="T274" i="27"/>
  <c r="S274" i="27"/>
  <c r="R274" i="27"/>
  <c r="Q274" i="27"/>
  <c r="N274" i="27"/>
  <c r="L274" i="27"/>
  <c r="U274" i="27" s="1"/>
  <c r="J274" i="27"/>
  <c r="X273" i="27"/>
  <c r="V273" i="27"/>
  <c r="T273" i="27"/>
  <c r="S273" i="27"/>
  <c r="R273" i="27"/>
  <c r="Q273" i="27"/>
  <c r="N273" i="27"/>
  <c r="W273" i="27" s="1"/>
  <c r="L273" i="27"/>
  <c r="U273" i="27" s="1"/>
  <c r="J273" i="27"/>
  <c r="X272" i="27"/>
  <c r="W272" i="27"/>
  <c r="V272" i="27"/>
  <c r="T272" i="27"/>
  <c r="R272" i="27"/>
  <c r="Q272" i="27"/>
  <c r="N272" i="27"/>
  <c r="L272" i="27"/>
  <c r="U272" i="27" s="1"/>
  <c r="J272" i="27"/>
  <c r="S272" i="27" s="1"/>
  <c r="R271" i="27"/>
  <c r="Q271" i="27"/>
  <c r="I271" i="27"/>
  <c r="Q270" i="27"/>
  <c r="I270" i="27"/>
  <c r="K270" i="27" s="1"/>
  <c r="J270" i="27" s="1"/>
  <c r="S270" i="27" s="1"/>
  <c r="X269" i="27"/>
  <c r="W269" i="27"/>
  <c r="V269" i="27"/>
  <c r="T269" i="27"/>
  <c r="R269" i="27"/>
  <c r="Q269" i="27"/>
  <c r="N269" i="27"/>
  <c r="L269" i="27"/>
  <c r="U269" i="27" s="1"/>
  <c r="J269" i="27"/>
  <c r="S269" i="27" s="1"/>
  <c r="X268" i="27"/>
  <c r="V268" i="27"/>
  <c r="U268" i="27"/>
  <c r="T268" i="27"/>
  <c r="S268" i="27"/>
  <c r="R268" i="27"/>
  <c r="Q268" i="27"/>
  <c r="N268" i="27"/>
  <c r="W268" i="27" s="1"/>
  <c r="L268" i="27"/>
  <c r="J268" i="27"/>
  <c r="Q267" i="27"/>
  <c r="M267" i="27"/>
  <c r="K267" i="27"/>
  <c r="T267" i="27" s="1"/>
  <c r="I267" i="27"/>
  <c r="J267" i="27" s="1"/>
  <c r="S267" i="27" s="1"/>
  <c r="T266" i="27"/>
  <c r="Q266" i="27"/>
  <c r="L266" i="27"/>
  <c r="U266" i="27" s="1"/>
  <c r="K266" i="27"/>
  <c r="M266" i="27" s="1"/>
  <c r="J266" i="27"/>
  <c r="S266" i="27" s="1"/>
  <c r="I266" i="27"/>
  <c r="R266" i="27" s="1"/>
  <c r="V265" i="27"/>
  <c r="S265" i="27"/>
  <c r="Q265" i="27"/>
  <c r="O265" i="27"/>
  <c r="X265" i="27" s="1"/>
  <c r="N265" i="27"/>
  <c r="W265" i="27" s="1"/>
  <c r="M265" i="27"/>
  <c r="L265" i="27"/>
  <c r="U265" i="27" s="1"/>
  <c r="K265" i="27"/>
  <c r="T265" i="27" s="1"/>
  <c r="J265" i="27"/>
  <c r="I265" i="27"/>
  <c r="R265" i="27" s="1"/>
  <c r="X264" i="27"/>
  <c r="V264" i="27"/>
  <c r="U264" i="27"/>
  <c r="T264" i="27"/>
  <c r="S264" i="27"/>
  <c r="R264" i="27"/>
  <c r="Q264" i="27"/>
  <c r="N264" i="27"/>
  <c r="W264" i="27" s="1"/>
  <c r="L264" i="27"/>
  <c r="I264" i="27"/>
  <c r="J264" i="27" s="1"/>
  <c r="W263" i="27"/>
  <c r="Q263" i="27"/>
  <c r="O263" i="27"/>
  <c r="X263" i="27" s="1"/>
  <c r="N263" i="27"/>
  <c r="M263" i="27"/>
  <c r="V263" i="27" s="1"/>
  <c r="L263" i="27"/>
  <c r="U263" i="27" s="1"/>
  <c r="K263" i="27"/>
  <c r="T263" i="27" s="1"/>
  <c r="J263" i="27"/>
  <c r="S263" i="27" s="1"/>
  <c r="I263" i="27"/>
  <c r="R263" i="27" s="1"/>
  <c r="Q262" i="27"/>
  <c r="O262" i="27"/>
  <c r="X262" i="27" s="1"/>
  <c r="N262" i="27"/>
  <c r="W262" i="27" s="1"/>
  <c r="M262" i="27"/>
  <c r="V262" i="27" s="1"/>
  <c r="L262" i="27"/>
  <c r="U262" i="27" s="1"/>
  <c r="K262" i="27"/>
  <c r="T262" i="27" s="1"/>
  <c r="J262" i="27"/>
  <c r="S262" i="27" s="1"/>
  <c r="I262" i="27"/>
  <c r="R262" i="27" s="1"/>
  <c r="X261" i="27"/>
  <c r="W261" i="27"/>
  <c r="V261" i="27"/>
  <c r="T261" i="27"/>
  <c r="S261" i="27"/>
  <c r="R261" i="27"/>
  <c r="Q261" i="27"/>
  <c r="N261" i="27"/>
  <c r="L261" i="27"/>
  <c r="U261" i="27" s="1"/>
  <c r="J261" i="27"/>
  <c r="X260" i="27"/>
  <c r="V260" i="27"/>
  <c r="T260" i="27"/>
  <c r="R260" i="27"/>
  <c r="Q260" i="27"/>
  <c r="N260" i="27"/>
  <c r="W260" i="27" s="1"/>
  <c r="L260" i="27"/>
  <c r="U260" i="27" s="1"/>
  <c r="J260" i="27"/>
  <c r="S260" i="27" s="1"/>
  <c r="X259" i="27"/>
  <c r="V259" i="27"/>
  <c r="U259" i="27"/>
  <c r="T259" i="27"/>
  <c r="S259" i="27"/>
  <c r="R259" i="27"/>
  <c r="Q259" i="27"/>
  <c r="N259" i="27"/>
  <c r="W259" i="27" s="1"/>
  <c r="L259" i="27"/>
  <c r="J259" i="27"/>
  <c r="T258" i="27"/>
  <c r="Q258" i="27"/>
  <c r="M258" i="27"/>
  <c r="L258" i="27" s="1"/>
  <c r="U258" i="27" s="1"/>
  <c r="K258" i="27"/>
  <c r="I258" i="27"/>
  <c r="J258" i="27" s="1"/>
  <c r="S258" i="27" s="1"/>
  <c r="Q257" i="27"/>
  <c r="K257" i="27"/>
  <c r="M257" i="27" s="1"/>
  <c r="J257" i="27"/>
  <c r="S257" i="27" s="1"/>
  <c r="I257" i="27"/>
  <c r="R257" i="27" s="1"/>
  <c r="X256" i="27"/>
  <c r="V256" i="27"/>
  <c r="T256" i="27"/>
  <c r="S256" i="27"/>
  <c r="R256" i="27"/>
  <c r="Q256" i="27"/>
  <c r="N256" i="27"/>
  <c r="W256" i="27" s="1"/>
  <c r="L256" i="27"/>
  <c r="U256" i="27" s="1"/>
  <c r="J256" i="27"/>
  <c r="X255" i="27"/>
  <c r="W255" i="27"/>
  <c r="V255" i="27"/>
  <c r="T255" i="27"/>
  <c r="R255" i="27"/>
  <c r="Q255" i="27"/>
  <c r="N255" i="27"/>
  <c r="L255" i="27"/>
  <c r="U255" i="27" s="1"/>
  <c r="J255" i="27"/>
  <c r="S255" i="27" s="1"/>
  <c r="Q254" i="27"/>
  <c r="I254" i="27"/>
  <c r="R254" i="27" s="1"/>
  <c r="Q253" i="27"/>
  <c r="I253" i="27"/>
  <c r="K253" i="27" s="1"/>
  <c r="W252" i="27"/>
  <c r="Q252" i="27"/>
  <c r="O252" i="27"/>
  <c r="X252" i="27" s="1"/>
  <c r="N252" i="27"/>
  <c r="M252" i="27"/>
  <c r="V252" i="27" s="1"/>
  <c r="L252" i="27"/>
  <c r="U252" i="27" s="1"/>
  <c r="K252" i="27"/>
  <c r="T252" i="27" s="1"/>
  <c r="J252" i="27"/>
  <c r="S252" i="27" s="1"/>
  <c r="I252" i="27"/>
  <c r="R252" i="27" s="1"/>
  <c r="X251" i="27"/>
  <c r="W251" i="27"/>
  <c r="V251" i="27"/>
  <c r="T251" i="27"/>
  <c r="Q251" i="27"/>
  <c r="N251" i="27"/>
  <c r="L251" i="27"/>
  <c r="U251" i="27" s="1"/>
  <c r="J251" i="27"/>
  <c r="S251" i="27" s="1"/>
  <c r="I251" i="27"/>
  <c r="R251" i="27" s="1"/>
  <c r="Q250" i="27"/>
  <c r="O250" i="27"/>
  <c r="X250" i="27" s="1"/>
  <c r="N250" i="27"/>
  <c r="W250" i="27" s="1"/>
  <c r="M250" i="27"/>
  <c r="V250" i="27" s="1"/>
  <c r="L250" i="27"/>
  <c r="U250" i="27" s="1"/>
  <c r="K250" i="27"/>
  <c r="T250" i="27" s="1"/>
  <c r="J250" i="27"/>
  <c r="S250" i="27" s="1"/>
  <c r="I250" i="27"/>
  <c r="R250" i="27" s="1"/>
  <c r="X249" i="27"/>
  <c r="Q249" i="27"/>
  <c r="O249" i="27"/>
  <c r="N249" i="27"/>
  <c r="W249" i="27" s="1"/>
  <c r="M249" i="27"/>
  <c r="V249" i="27" s="1"/>
  <c r="L249" i="27"/>
  <c r="U249" i="27" s="1"/>
  <c r="K249" i="27"/>
  <c r="T249" i="27" s="1"/>
  <c r="J249" i="27"/>
  <c r="S249" i="27" s="1"/>
  <c r="I249" i="27"/>
  <c r="R249" i="27" s="1"/>
  <c r="X248" i="27"/>
  <c r="W248" i="27"/>
  <c r="V248" i="27"/>
  <c r="T248" i="27"/>
  <c r="S248" i="27"/>
  <c r="R248" i="27"/>
  <c r="Q248" i="27"/>
  <c r="N248" i="27"/>
  <c r="L248" i="27"/>
  <c r="U248" i="27" s="1"/>
  <c r="J248" i="27"/>
  <c r="X247" i="27"/>
  <c r="V247" i="27"/>
  <c r="T247" i="27"/>
  <c r="S247" i="27"/>
  <c r="R247" i="27"/>
  <c r="Q247" i="27"/>
  <c r="N247" i="27"/>
  <c r="W247" i="27" s="1"/>
  <c r="L247" i="27"/>
  <c r="U247" i="27" s="1"/>
  <c r="J247" i="27"/>
  <c r="X246" i="27"/>
  <c r="W246" i="27"/>
  <c r="V246" i="27"/>
  <c r="T246" i="27"/>
  <c r="R246" i="27"/>
  <c r="Q246" i="27"/>
  <c r="N246" i="27"/>
  <c r="L246" i="27"/>
  <c r="U246" i="27" s="1"/>
  <c r="J246" i="27"/>
  <c r="S246" i="27" s="1"/>
  <c r="R245" i="27"/>
  <c r="Q245" i="27"/>
  <c r="I245" i="27"/>
  <c r="Q244" i="27"/>
  <c r="I244" i="27"/>
  <c r="K244" i="27" s="1"/>
  <c r="J244" i="27" s="1"/>
  <c r="S244" i="27" s="1"/>
  <c r="X243" i="27"/>
  <c r="W243" i="27"/>
  <c r="V243" i="27"/>
  <c r="T243" i="27"/>
  <c r="R243" i="27"/>
  <c r="Q243" i="27"/>
  <c r="N243" i="27"/>
  <c r="L243" i="27"/>
  <c r="U243" i="27" s="1"/>
  <c r="J243" i="27"/>
  <c r="S243" i="27" s="1"/>
  <c r="X242" i="27"/>
  <c r="V242" i="27"/>
  <c r="U242" i="27"/>
  <c r="T242" i="27"/>
  <c r="S242" i="27"/>
  <c r="R242" i="27"/>
  <c r="Q242" i="27"/>
  <c r="N242" i="27"/>
  <c r="W242" i="27" s="1"/>
  <c r="L242" i="27"/>
  <c r="J242" i="27"/>
  <c r="Q241" i="27"/>
  <c r="M241" i="27"/>
  <c r="K241" i="27"/>
  <c r="T241" i="27" s="1"/>
  <c r="I241" i="27"/>
  <c r="J241" i="27" s="1"/>
  <c r="S241" i="27" s="1"/>
  <c r="T240" i="27"/>
  <c r="Q240" i="27"/>
  <c r="L240" i="27"/>
  <c r="U240" i="27" s="1"/>
  <c r="K240" i="27"/>
  <c r="M240" i="27" s="1"/>
  <c r="J240" i="27"/>
  <c r="S240" i="27" s="1"/>
  <c r="I240" i="27"/>
  <c r="R240" i="27" s="1"/>
  <c r="V239" i="27"/>
  <c r="S239" i="27"/>
  <c r="Q239" i="27"/>
  <c r="O239" i="27"/>
  <c r="X239" i="27" s="1"/>
  <c r="N239" i="27"/>
  <c r="W239" i="27" s="1"/>
  <c r="M239" i="27"/>
  <c r="L239" i="27"/>
  <c r="U239" i="27" s="1"/>
  <c r="K239" i="27"/>
  <c r="T239" i="27" s="1"/>
  <c r="J239" i="27"/>
  <c r="I239" i="27"/>
  <c r="R239" i="27" s="1"/>
  <c r="X238" i="27"/>
  <c r="V238" i="27"/>
  <c r="U238" i="27"/>
  <c r="T238" i="27"/>
  <c r="S238" i="27"/>
  <c r="R238" i="27"/>
  <c r="Q238" i="27"/>
  <c r="N238" i="27"/>
  <c r="W238" i="27" s="1"/>
  <c r="L238" i="27"/>
  <c r="I238" i="27"/>
  <c r="J238" i="27" s="1"/>
  <c r="W237" i="27"/>
  <c r="Q237" i="27"/>
  <c r="O237" i="27"/>
  <c r="X237" i="27" s="1"/>
  <c r="N237" i="27"/>
  <c r="M237" i="27"/>
  <c r="V237" i="27" s="1"/>
  <c r="L237" i="27"/>
  <c r="U237" i="27" s="1"/>
  <c r="K237" i="27"/>
  <c r="T237" i="27" s="1"/>
  <c r="J237" i="27"/>
  <c r="S237" i="27" s="1"/>
  <c r="I237" i="27"/>
  <c r="R237" i="27" s="1"/>
  <c r="X236" i="27"/>
  <c r="Q236" i="27"/>
  <c r="O236" i="27"/>
  <c r="N236" i="27"/>
  <c r="W236" i="27" s="1"/>
  <c r="M236" i="27"/>
  <c r="V236" i="27" s="1"/>
  <c r="L236" i="27"/>
  <c r="U236" i="27" s="1"/>
  <c r="K236" i="27"/>
  <c r="T236" i="27" s="1"/>
  <c r="J236" i="27"/>
  <c r="S236" i="27" s="1"/>
  <c r="I236" i="27"/>
  <c r="R236" i="27" s="1"/>
  <c r="X235" i="27"/>
  <c r="W235" i="27"/>
  <c r="V235" i="27"/>
  <c r="T235" i="27"/>
  <c r="S235" i="27"/>
  <c r="R235" i="27"/>
  <c r="Q235" i="27"/>
  <c r="N235" i="27"/>
  <c r="L235" i="27"/>
  <c r="U235" i="27" s="1"/>
  <c r="J235" i="27"/>
  <c r="X234" i="27"/>
  <c r="V234" i="27"/>
  <c r="T234" i="27"/>
  <c r="R234" i="27"/>
  <c r="Q234" i="27"/>
  <c r="N234" i="27"/>
  <c r="W234" i="27" s="1"/>
  <c r="L234" i="27"/>
  <c r="U234" i="27" s="1"/>
  <c r="J234" i="27"/>
  <c r="S234" i="27" s="1"/>
  <c r="X233" i="27"/>
  <c r="V233" i="27"/>
  <c r="U233" i="27"/>
  <c r="T233" i="27"/>
  <c r="S233" i="27"/>
  <c r="R233" i="27"/>
  <c r="Q233" i="27"/>
  <c r="N233" i="27"/>
  <c r="W233" i="27" s="1"/>
  <c r="L233" i="27"/>
  <c r="J233" i="27"/>
  <c r="T232" i="27"/>
  <c r="Q232" i="27"/>
  <c r="M232" i="27"/>
  <c r="K232" i="27"/>
  <c r="I232" i="27"/>
  <c r="J232" i="27" s="1"/>
  <c r="S232" i="27" s="1"/>
  <c r="Q231" i="27"/>
  <c r="K231" i="27"/>
  <c r="M231" i="27" s="1"/>
  <c r="J231" i="27"/>
  <c r="S231" i="27" s="1"/>
  <c r="I231" i="27"/>
  <c r="R231" i="27" s="1"/>
  <c r="X230" i="27"/>
  <c r="V230" i="27"/>
  <c r="T230" i="27"/>
  <c r="S230" i="27"/>
  <c r="R230" i="27"/>
  <c r="Q230" i="27"/>
  <c r="N230" i="27"/>
  <c r="W230" i="27" s="1"/>
  <c r="L230" i="27"/>
  <c r="U230" i="27" s="1"/>
  <c r="J230" i="27"/>
  <c r="X229" i="27"/>
  <c r="W229" i="27"/>
  <c r="V229" i="27"/>
  <c r="T229" i="27"/>
  <c r="R229" i="27"/>
  <c r="Q229" i="27"/>
  <c r="N229" i="27"/>
  <c r="L229" i="27"/>
  <c r="U229" i="27" s="1"/>
  <c r="J229" i="27"/>
  <c r="S229" i="27" s="1"/>
  <c r="Q228" i="27"/>
  <c r="I228" i="27"/>
  <c r="R228" i="27" s="1"/>
  <c r="Q227" i="27"/>
  <c r="I227" i="27"/>
  <c r="K227" i="27" s="1"/>
  <c r="X226" i="27"/>
  <c r="W226" i="27"/>
  <c r="Q226" i="27"/>
  <c r="O226" i="27"/>
  <c r="N226" i="27"/>
  <c r="M226" i="27"/>
  <c r="V226" i="27" s="1"/>
  <c r="L226" i="27"/>
  <c r="U226" i="27" s="1"/>
  <c r="K226" i="27"/>
  <c r="T226" i="27" s="1"/>
  <c r="J226" i="27"/>
  <c r="S226" i="27" s="1"/>
  <c r="I226" i="27"/>
  <c r="R226" i="27" s="1"/>
  <c r="X225" i="27"/>
  <c r="W225" i="27"/>
  <c r="V225" i="27"/>
  <c r="T225" i="27"/>
  <c r="Q225" i="27"/>
  <c r="N225" i="27"/>
  <c r="L225" i="27"/>
  <c r="U225" i="27" s="1"/>
  <c r="J225" i="27"/>
  <c r="S225" i="27" s="1"/>
  <c r="I225" i="27"/>
  <c r="R225" i="27" s="1"/>
  <c r="Q224" i="27"/>
  <c r="O224" i="27"/>
  <c r="X224" i="27" s="1"/>
  <c r="N224" i="27"/>
  <c r="W224" i="27" s="1"/>
  <c r="M224" i="27"/>
  <c r="V224" i="27" s="1"/>
  <c r="L224" i="27"/>
  <c r="U224" i="27" s="1"/>
  <c r="K224" i="27"/>
  <c r="T224" i="27" s="1"/>
  <c r="J224" i="27"/>
  <c r="S224" i="27" s="1"/>
  <c r="I224" i="27"/>
  <c r="R224" i="27" s="1"/>
  <c r="X223" i="27"/>
  <c r="Q223" i="27"/>
  <c r="O223" i="27"/>
  <c r="N223" i="27"/>
  <c r="W223" i="27" s="1"/>
  <c r="M223" i="27"/>
  <c r="V223" i="27" s="1"/>
  <c r="L223" i="27"/>
  <c r="U223" i="27" s="1"/>
  <c r="K223" i="27"/>
  <c r="T223" i="27" s="1"/>
  <c r="J223" i="27"/>
  <c r="S223" i="27" s="1"/>
  <c r="I223" i="27"/>
  <c r="R223" i="27" s="1"/>
  <c r="X222" i="27"/>
  <c r="W222" i="27"/>
  <c r="V222" i="27"/>
  <c r="T222" i="27"/>
  <c r="S222" i="27"/>
  <c r="R222" i="27"/>
  <c r="Q222" i="27"/>
  <c r="N222" i="27"/>
  <c r="L222" i="27"/>
  <c r="U222" i="27" s="1"/>
  <c r="J222" i="27"/>
  <c r="X221" i="27"/>
  <c r="V221" i="27"/>
  <c r="T221" i="27"/>
  <c r="S221" i="27"/>
  <c r="R221" i="27"/>
  <c r="Q221" i="27"/>
  <c r="N221" i="27"/>
  <c r="W221" i="27" s="1"/>
  <c r="L221" i="27"/>
  <c r="U221" i="27" s="1"/>
  <c r="J221" i="27"/>
  <c r="X220" i="27"/>
  <c r="W220" i="27"/>
  <c r="V220" i="27"/>
  <c r="T220" i="27"/>
  <c r="R220" i="27"/>
  <c r="Q220" i="27"/>
  <c r="N220" i="27"/>
  <c r="L220" i="27"/>
  <c r="U220" i="27" s="1"/>
  <c r="J220" i="27"/>
  <c r="S220" i="27" s="1"/>
  <c r="R219" i="27"/>
  <c r="Q219" i="27"/>
  <c r="I219" i="27"/>
  <c r="Q218" i="27"/>
  <c r="I218" i="27"/>
  <c r="K218" i="27" s="1"/>
  <c r="J218" i="27" s="1"/>
  <c r="S218" i="27" s="1"/>
  <c r="X217" i="27"/>
  <c r="W217" i="27"/>
  <c r="V217" i="27"/>
  <c r="T217" i="27"/>
  <c r="R217" i="27"/>
  <c r="Q217" i="27"/>
  <c r="N217" i="27"/>
  <c r="L217" i="27"/>
  <c r="U217" i="27" s="1"/>
  <c r="J217" i="27"/>
  <c r="S217" i="27" s="1"/>
  <c r="X216" i="27"/>
  <c r="V216" i="27"/>
  <c r="U216" i="27"/>
  <c r="T216" i="27"/>
  <c r="S216" i="27"/>
  <c r="R216" i="27"/>
  <c r="Q216" i="27"/>
  <c r="N216" i="27"/>
  <c r="W216" i="27" s="1"/>
  <c r="L216" i="27"/>
  <c r="J216" i="27"/>
  <c r="Q215" i="27"/>
  <c r="M215" i="27"/>
  <c r="V215" i="27" s="1"/>
  <c r="K215" i="27"/>
  <c r="T215" i="27" s="1"/>
  <c r="I215" i="27"/>
  <c r="J215" i="27" s="1"/>
  <c r="S215" i="27" s="1"/>
  <c r="T214" i="27"/>
  <c r="Q214" i="27"/>
  <c r="L214" i="27"/>
  <c r="U214" i="27" s="1"/>
  <c r="K214" i="27"/>
  <c r="M214" i="27" s="1"/>
  <c r="J214" i="27"/>
  <c r="S214" i="27" s="1"/>
  <c r="I214" i="27"/>
  <c r="R214" i="27" s="1"/>
  <c r="V213" i="27"/>
  <c r="S213" i="27"/>
  <c r="Q213" i="27"/>
  <c r="O213" i="27"/>
  <c r="X213" i="27" s="1"/>
  <c r="N213" i="27"/>
  <c r="W213" i="27" s="1"/>
  <c r="M213" i="27"/>
  <c r="L213" i="27"/>
  <c r="U213" i="27" s="1"/>
  <c r="K213" i="27"/>
  <c r="T213" i="27" s="1"/>
  <c r="J213" i="27"/>
  <c r="I213" i="27"/>
  <c r="R213" i="27" s="1"/>
  <c r="X212" i="27"/>
  <c r="V212" i="27"/>
  <c r="U212" i="27"/>
  <c r="T212" i="27"/>
  <c r="S212" i="27"/>
  <c r="R212" i="27"/>
  <c r="Q212" i="27"/>
  <c r="N212" i="27"/>
  <c r="W212" i="27" s="1"/>
  <c r="L212" i="27"/>
  <c r="I212" i="27"/>
  <c r="J212" i="27" s="1"/>
  <c r="W211" i="27"/>
  <c r="Q211" i="27"/>
  <c r="O211" i="27"/>
  <c r="X211" i="27" s="1"/>
  <c r="N211" i="27"/>
  <c r="M211" i="27"/>
  <c r="V211" i="27" s="1"/>
  <c r="L211" i="27"/>
  <c r="U211" i="27" s="1"/>
  <c r="K211" i="27"/>
  <c r="T211" i="27" s="1"/>
  <c r="J211" i="27"/>
  <c r="S211" i="27" s="1"/>
  <c r="I211" i="27"/>
  <c r="R211" i="27" s="1"/>
  <c r="Q210" i="27"/>
  <c r="O210" i="27"/>
  <c r="X210" i="27" s="1"/>
  <c r="N210" i="27"/>
  <c r="W210" i="27" s="1"/>
  <c r="M210" i="27"/>
  <c r="V210" i="27" s="1"/>
  <c r="L210" i="27"/>
  <c r="U210" i="27" s="1"/>
  <c r="K210" i="27"/>
  <c r="T210" i="27" s="1"/>
  <c r="J210" i="27"/>
  <c r="S210" i="27" s="1"/>
  <c r="I210" i="27"/>
  <c r="R210" i="27" s="1"/>
  <c r="X209" i="27"/>
  <c r="W209" i="27"/>
  <c r="V209" i="27"/>
  <c r="T209" i="27"/>
  <c r="S209" i="27"/>
  <c r="R209" i="27"/>
  <c r="Q209" i="27"/>
  <c r="N209" i="27"/>
  <c r="L209" i="27"/>
  <c r="U209" i="27" s="1"/>
  <c r="J209" i="27"/>
  <c r="X208" i="27"/>
  <c r="V208" i="27"/>
  <c r="T208" i="27"/>
  <c r="R208" i="27"/>
  <c r="Q208" i="27"/>
  <c r="N208" i="27"/>
  <c r="W208" i="27" s="1"/>
  <c r="L208" i="27"/>
  <c r="U208" i="27" s="1"/>
  <c r="J208" i="27"/>
  <c r="S208" i="27" s="1"/>
  <c r="X207" i="27"/>
  <c r="W207" i="27"/>
  <c r="V207" i="27"/>
  <c r="T207" i="27"/>
  <c r="S207" i="27"/>
  <c r="R207" i="27"/>
  <c r="Q207" i="27"/>
  <c r="N207" i="27"/>
  <c r="L207" i="27"/>
  <c r="U207" i="27" s="1"/>
  <c r="J207" i="27"/>
  <c r="R206" i="27"/>
  <c r="Q206" i="27"/>
  <c r="I206" i="27"/>
  <c r="Q205" i="27"/>
  <c r="I205" i="27"/>
  <c r="K205" i="27" s="1"/>
  <c r="X204" i="27"/>
  <c r="V204" i="27"/>
  <c r="U204" i="27"/>
  <c r="T204" i="27"/>
  <c r="R204" i="27"/>
  <c r="Q204" i="27"/>
  <c r="N204" i="27"/>
  <c r="W204" i="27" s="1"/>
  <c r="L204" i="27"/>
  <c r="J204" i="27"/>
  <c r="S204" i="27" s="1"/>
  <c r="X203" i="27"/>
  <c r="V203" i="27"/>
  <c r="T203" i="27"/>
  <c r="S203" i="27"/>
  <c r="R203" i="27"/>
  <c r="Q203" i="27"/>
  <c r="N203" i="27"/>
  <c r="W203" i="27" s="1"/>
  <c r="L203" i="27"/>
  <c r="U203" i="27" s="1"/>
  <c r="J203" i="27"/>
  <c r="Q202" i="27"/>
  <c r="M202" i="27"/>
  <c r="K202" i="27"/>
  <c r="T202" i="27" s="1"/>
  <c r="J202" i="27"/>
  <c r="S202" i="27" s="1"/>
  <c r="I202" i="27"/>
  <c r="R202" i="27" s="1"/>
  <c r="Q201" i="27"/>
  <c r="I201" i="27"/>
  <c r="R201" i="27" s="1"/>
  <c r="T200" i="27"/>
  <c r="Q200" i="27"/>
  <c r="O200" i="27"/>
  <c r="X200" i="27" s="1"/>
  <c r="N200" i="27"/>
  <c r="W200" i="27" s="1"/>
  <c r="M200" i="27"/>
  <c r="V200" i="27" s="1"/>
  <c r="L200" i="27"/>
  <c r="U200" i="27" s="1"/>
  <c r="K200" i="27"/>
  <c r="J200" i="27"/>
  <c r="S200" i="27" s="1"/>
  <c r="I200" i="27"/>
  <c r="R200" i="27" s="1"/>
  <c r="X199" i="27"/>
  <c r="V199" i="27"/>
  <c r="T199" i="27"/>
  <c r="Q199" i="27"/>
  <c r="N199" i="27"/>
  <c r="W199" i="27" s="1"/>
  <c r="L199" i="27"/>
  <c r="U199" i="27" s="1"/>
  <c r="I199" i="27"/>
  <c r="J199" i="27" s="1"/>
  <c r="S199" i="27" s="1"/>
  <c r="W198" i="27"/>
  <c r="Q198" i="27"/>
  <c r="O198" i="27"/>
  <c r="X198" i="27" s="1"/>
  <c r="N198" i="27"/>
  <c r="M198" i="27"/>
  <c r="V198" i="27" s="1"/>
  <c r="L198" i="27"/>
  <c r="U198" i="27" s="1"/>
  <c r="K198" i="27"/>
  <c r="T198" i="27" s="1"/>
  <c r="J198" i="27"/>
  <c r="S198" i="27" s="1"/>
  <c r="I198" i="27"/>
  <c r="R198" i="27" s="1"/>
  <c r="Q197" i="27"/>
  <c r="O197" i="27"/>
  <c r="X197" i="27" s="1"/>
  <c r="N197" i="27"/>
  <c r="W197" i="27" s="1"/>
  <c r="M197" i="27"/>
  <c r="V197" i="27" s="1"/>
  <c r="L197" i="27"/>
  <c r="U197" i="27" s="1"/>
  <c r="K197" i="27"/>
  <c r="T197" i="27" s="1"/>
  <c r="J197" i="27"/>
  <c r="S197" i="27" s="1"/>
  <c r="I197" i="27"/>
  <c r="R197" i="27" s="1"/>
  <c r="X196" i="27"/>
  <c r="W196" i="27"/>
  <c r="V196" i="27"/>
  <c r="U196" i="27"/>
  <c r="T196" i="27"/>
  <c r="S196" i="27"/>
  <c r="R196" i="27"/>
  <c r="Q196" i="27"/>
  <c r="N196" i="27"/>
  <c r="L196" i="27"/>
  <c r="J196" i="27"/>
  <c r="X195" i="27"/>
  <c r="V195" i="27"/>
  <c r="U195" i="27"/>
  <c r="T195" i="27"/>
  <c r="R195" i="27"/>
  <c r="Q195" i="27"/>
  <c r="N195" i="27"/>
  <c r="W195" i="27" s="1"/>
  <c r="L195" i="27"/>
  <c r="J195" i="27"/>
  <c r="S195" i="27" s="1"/>
  <c r="X194" i="27"/>
  <c r="V194" i="27"/>
  <c r="T194" i="27"/>
  <c r="S194" i="27"/>
  <c r="R194" i="27"/>
  <c r="Q194" i="27"/>
  <c r="N194" i="27"/>
  <c r="W194" i="27" s="1"/>
  <c r="L194" i="27"/>
  <c r="U194" i="27" s="1"/>
  <c r="J194" i="27"/>
  <c r="Q193" i="27"/>
  <c r="M193" i="27"/>
  <c r="K193" i="27"/>
  <c r="T193" i="27" s="1"/>
  <c r="J193" i="27"/>
  <c r="S193" i="27" s="1"/>
  <c r="I193" i="27"/>
  <c r="R193" i="27" s="1"/>
  <c r="Q192" i="27"/>
  <c r="I192" i="27"/>
  <c r="X191" i="27"/>
  <c r="V191" i="27"/>
  <c r="T191" i="27"/>
  <c r="R191" i="27"/>
  <c r="Q191" i="27"/>
  <c r="N191" i="27"/>
  <c r="W191" i="27" s="1"/>
  <c r="L191" i="27"/>
  <c r="U191" i="27" s="1"/>
  <c r="J191" i="27"/>
  <c r="S191" i="27" s="1"/>
  <c r="X190" i="27"/>
  <c r="W190" i="27"/>
  <c r="V190" i="27"/>
  <c r="T190" i="27"/>
  <c r="S190" i="27"/>
  <c r="R190" i="27"/>
  <c r="Q190" i="27"/>
  <c r="N190" i="27"/>
  <c r="L190" i="27"/>
  <c r="U190" i="27" s="1"/>
  <c r="J190" i="27"/>
  <c r="R189" i="27"/>
  <c r="Q189" i="27"/>
  <c r="I189" i="27"/>
  <c r="V188" i="27"/>
  <c r="Q188" i="27"/>
  <c r="M188" i="27"/>
  <c r="K188" i="27"/>
  <c r="T188" i="27" s="1"/>
  <c r="I188" i="27"/>
  <c r="J188" i="27" s="1"/>
  <c r="S188" i="27" s="1"/>
  <c r="X187" i="27"/>
  <c r="U187" i="27"/>
  <c r="Q187" i="27"/>
  <c r="O187" i="27"/>
  <c r="N187" i="27"/>
  <c r="W187" i="27" s="1"/>
  <c r="M187" i="27"/>
  <c r="V187" i="27" s="1"/>
  <c r="L187" i="27"/>
  <c r="K187" i="27"/>
  <c r="T187" i="27" s="1"/>
  <c r="J187" i="27"/>
  <c r="S187" i="27" s="1"/>
  <c r="I187" i="27"/>
  <c r="R187" i="27" s="1"/>
  <c r="X186" i="27"/>
  <c r="W186" i="27"/>
  <c r="V186" i="27"/>
  <c r="T186" i="27"/>
  <c r="Q186" i="27"/>
  <c r="N186" i="27"/>
  <c r="L186" i="27"/>
  <c r="U186" i="27" s="1"/>
  <c r="I186" i="27"/>
  <c r="R186" i="27" s="1"/>
  <c r="S185" i="27"/>
  <c r="Q185" i="27"/>
  <c r="O185" i="27"/>
  <c r="X185" i="27" s="1"/>
  <c r="N185" i="27"/>
  <c r="W185" i="27" s="1"/>
  <c r="M185" i="27"/>
  <c r="V185" i="27" s="1"/>
  <c r="L185" i="27"/>
  <c r="U185" i="27" s="1"/>
  <c r="K185" i="27"/>
  <c r="T185" i="27" s="1"/>
  <c r="J185" i="27"/>
  <c r="I185" i="27"/>
  <c r="R185" i="27" s="1"/>
  <c r="W184" i="27"/>
  <c r="Q184" i="27"/>
  <c r="O184" i="27"/>
  <c r="X184" i="27" s="1"/>
  <c r="N184" i="27"/>
  <c r="M184" i="27"/>
  <c r="V184" i="27" s="1"/>
  <c r="L184" i="27"/>
  <c r="U184" i="27" s="1"/>
  <c r="K184" i="27"/>
  <c r="T184" i="27" s="1"/>
  <c r="J184" i="27"/>
  <c r="S184" i="27" s="1"/>
  <c r="I184" i="27"/>
  <c r="R184" i="27" s="1"/>
  <c r="X183" i="27"/>
  <c r="W183" i="27"/>
  <c r="V183" i="27"/>
  <c r="T183" i="27"/>
  <c r="R183" i="27"/>
  <c r="Q183" i="27"/>
  <c r="N183" i="27"/>
  <c r="L183" i="27"/>
  <c r="U183" i="27" s="1"/>
  <c r="J183" i="27"/>
  <c r="S183" i="27" s="1"/>
  <c r="X182" i="27"/>
  <c r="V182" i="27"/>
  <c r="T182" i="27"/>
  <c r="R182" i="27"/>
  <c r="Q182" i="27"/>
  <c r="N182" i="27"/>
  <c r="W182" i="27" s="1"/>
  <c r="L182" i="27"/>
  <c r="U182" i="27" s="1"/>
  <c r="J182" i="27"/>
  <c r="S182" i="27" s="1"/>
  <c r="X181" i="27"/>
  <c r="W181" i="27"/>
  <c r="V181" i="27"/>
  <c r="T181" i="27"/>
  <c r="S181" i="27"/>
  <c r="R181" i="27"/>
  <c r="Q181" i="27"/>
  <c r="N181" i="27"/>
  <c r="L181" i="27"/>
  <c r="U181" i="27" s="1"/>
  <c r="J181" i="27"/>
  <c r="R180" i="27"/>
  <c r="Q180" i="27"/>
  <c r="I180" i="27"/>
  <c r="Q179" i="27"/>
  <c r="I179" i="27"/>
  <c r="K179" i="27" s="1"/>
  <c r="M179" i="27" s="1"/>
  <c r="X178" i="27"/>
  <c r="V178" i="27"/>
  <c r="U178" i="27"/>
  <c r="T178" i="27"/>
  <c r="R178" i="27"/>
  <c r="Q178" i="27"/>
  <c r="N178" i="27"/>
  <c r="W178" i="27" s="1"/>
  <c r="L178" i="27"/>
  <c r="J178" i="27"/>
  <c r="S178" i="27" s="1"/>
  <c r="X177" i="27"/>
  <c r="V177" i="27"/>
  <c r="T177" i="27"/>
  <c r="S177" i="27"/>
  <c r="R177" i="27"/>
  <c r="Q177" i="27"/>
  <c r="N177" i="27"/>
  <c r="W177" i="27" s="1"/>
  <c r="L177" i="27"/>
  <c r="U177" i="27" s="1"/>
  <c r="J177" i="27"/>
  <c r="Q176" i="27"/>
  <c r="M176" i="27"/>
  <c r="K176" i="27"/>
  <c r="T176" i="27" s="1"/>
  <c r="J176" i="27"/>
  <c r="S176" i="27" s="1"/>
  <c r="I176" i="27"/>
  <c r="R176" i="27" s="1"/>
  <c r="Q175" i="27"/>
  <c r="I175" i="27"/>
  <c r="Q174" i="27"/>
  <c r="O174" i="27"/>
  <c r="X174" i="27" s="1"/>
  <c r="N174" i="27"/>
  <c r="W174" i="27" s="1"/>
  <c r="M174" i="27"/>
  <c r="V174" i="27" s="1"/>
  <c r="L174" i="27"/>
  <c r="U174" i="27" s="1"/>
  <c r="K174" i="27"/>
  <c r="T174" i="27" s="1"/>
  <c r="J174" i="27"/>
  <c r="S174" i="27" s="1"/>
  <c r="I174" i="27"/>
  <c r="R174" i="27" s="1"/>
  <c r="X173" i="27"/>
  <c r="V173" i="27"/>
  <c r="T173" i="27"/>
  <c r="S173" i="27"/>
  <c r="Q173" i="27"/>
  <c r="N173" i="27"/>
  <c r="W173" i="27" s="1"/>
  <c r="L173" i="27"/>
  <c r="U173" i="27" s="1"/>
  <c r="I173" i="27"/>
  <c r="J173" i="27" s="1"/>
  <c r="W172" i="27"/>
  <c r="T172" i="27"/>
  <c r="Q172" i="27"/>
  <c r="O172" i="27"/>
  <c r="X172" i="27" s="1"/>
  <c r="N172" i="27"/>
  <c r="M172" i="27"/>
  <c r="V172" i="27" s="1"/>
  <c r="L172" i="27"/>
  <c r="U172" i="27" s="1"/>
  <c r="K172" i="27"/>
  <c r="J172" i="27"/>
  <c r="S172" i="27" s="1"/>
  <c r="I172" i="27"/>
  <c r="R172" i="27" s="1"/>
  <c r="S171" i="27"/>
  <c r="Q171" i="27"/>
  <c r="O171" i="27"/>
  <c r="X171" i="27" s="1"/>
  <c r="N171" i="27"/>
  <c r="W171" i="27" s="1"/>
  <c r="M171" i="27"/>
  <c r="V171" i="27" s="1"/>
  <c r="L171" i="27"/>
  <c r="U171" i="27" s="1"/>
  <c r="K171" i="27"/>
  <c r="T171" i="27" s="1"/>
  <c r="J171" i="27"/>
  <c r="I171" i="27"/>
  <c r="R171" i="27" s="1"/>
  <c r="X170" i="27"/>
  <c r="V170" i="27"/>
  <c r="U170" i="27"/>
  <c r="T170" i="27"/>
  <c r="S170" i="27"/>
  <c r="R170" i="27"/>
  <c r="Q170" i="27"/>
  <c r="N170" i="27"/>
  <c r="W170" i="27" s="1"/>
  <c r="L170" i="27"/>
  <c r="J170" i="27"/>
  <c r="X169" i="27"/>
  <c r="V169" i="27"/>
  <c r="U169" i="27"/>
  <c r="T169" i="27"/>
  <c r="R169" i="27"/>
  <c r="Q169" i="27"/>
  <c r="N169" i="27"/>
  <c r="W169" i="27" s="1"/>
  <c r="L169" i="27"/>
  <c r="J169" i="27"/>
  <c r="S169" i="27" s="1"/>
  <c r="X168" i="27"/>
  <c r="V168" i="27"/>
  <c r="T168" i="27"/>
  <c r="S168" i="27"/>
  <c r="R168" i="27"/>
  <c r="Q168" i="27"/>
  <c r="N168" i="27"/>
  <c r="W168" i="27" s="1"/>
  <c r="L168" i="27"/>
  <c r="U168" i="27" s="1"/>
  <c r="J168" i="27"/>
  <c r="V167" i="27"/>
  <c r="S167" i="27"/>
  <c r="Q167" i="27"/>
  <c r="M167" i="27"/>
  <c r="K167" i="27"/>
  <c r="T167" i="27" s="1"/>
  <c r="J167" i="27"/>
  <c r="I167" i="27"/>
  <c r="R167" i="27" s="1"/>
  <c r="R166" i="27"/>
  <c r="Q166" i="27"/>
  <c r="I166" i="27"/>
  <c r="X165" i="27"/>
  <c r="V165" i="27"/>
  <c r="T165" i="27"/>
  <c r="R165" i="27"/>
  <c r="Q165" i="27"/>
  <c r="N165" i="27"/>
  <c r="W165" i="27" s="1"/>
  <c r="L165" i="27"/>
  <c r="U165" i="27" s="1"/>
  <c r="J165" i="27"/>
  <c r="S165" i="27" s="1"/>
  <c r="X164" i="27"/>
  <c r="W164" i="27"/>
  <c r="V164" i="27"/>
  <c r="T164" i="27"/>
  <c r="S164" i="27"/>
  <c r="R164" i="27"/>
  <c r="Q164" i="27"/>
  <c r="N164" i="27"/>
  <c r="L164" i="27"/>
  <c r="U164" i="27" s="1"/>
  <c r="J164" i="27"/>
  <c r="R163" i="27"/>
  <c r="Q163" i="27"/>
  <c r="I163" i="27"/>
  <c r="Q162" i="27"/>
  <c r="I162" i="27"/>
  <c r="K162" i="27" s="1"/>
  <c r="U161" i="27"/>
  <c r="Q161" i="27"/>
  <c r="O161" i="27"/>
  <c r="X161" i="27" s="1"/>
  <c r="N161" i="27"/>
  <c r="W161" i="27" s="1"/>
  <c r="M161" i="27"/>
  <c r="V161" i="27" s="1"/>
  <c r="L161" i="27"/>
  <c r="K161" i="27"/>
  <c r="T161" i="27" s="1"/>
  <c r="J161" i="27"/>
  <c r="S161" i="27" s="1"/>
  <c r="I161" i="27"/>
  <c r="R161" i="27" s="1"/>
  <c r="X160" i="27"/>
  <c r="W160" i="27"/>
  <c r="V160" i="27"/>
  <c r="T160" i="27"/>
  <c r="Q160" i="27"/>
  <c r="N160" i="27"/>
  <c r="L160" i="27"/>
  <c r="U160" i="27" s="1"/>
  <c r="I160" i="27"/>
  <c r="R160" i="27" s="1"/>
  <c r="S159" i="27"/>
  <c r="Q159" i="27"/>
  <c r="O159" i="27"/>
  <c r="X159" i="27" s="1"/>
  <c r="N159" i="27"/>
  <c r="W159" i="27" s="1"/>
  <c r="M159" i="27"/>
  <c r="V159" i="27" s="1"/>
  <c r="L159" i="27"/>
  <c r="U159" i="27" s="1"/>
  <c r="K159" i="27"/>
  <c r="T159" i="27" s="1"/>
  <c r="J159" i="27"/>
  <c r="I159" i="27"/>
  <c r="R159" i="27" s="1"/>
  <c r="W158" i="27"/>
  <c r="Q158" i="27"/>
  <c r="O158" i="27"/>
  <c r="X158" i="27" s="1"/>
  <c r="N158" i="27"/>
  <c r="M158" i="27"/>
  <c r="V158" i="27" s="1"/>
  <c r="L158" i="27"/>
  <c r="U158" i="27" s="1"/>
  <c r="K158" i="27"/>
  <c r="T158" i="27" s="1"/>
  <c r="J158" i="27"/>
  <c r="S158" i="27" s="1"/>
  <c r="I158" i="27"/>
  <c r="R158" i="27" s="1"/>
  <c r="X157" i="27"/>
  <c r="W157" i="27"/>
  <c r="V157" i="27"/>
  <c r="T157" i="27"/>
  <c r="R157" i="27"/>
  <c r="Q157" i="27"/>
  <c r="N157" i="27"/>
  <c r="L157" i="27"/>
  <c r="U157" i="27" s="1"/>
  <c r="J157" i="27"/>
  <c r="S157" i="27" s="1"/>
  <c r="X156" i="27"/>
  <c r="V156" i="27"/>
  <c r="T156" i="27"/>
  <c r="R156" i="27"/>
  <c r="Q156" i="27"/>
  <c r="N156" i="27"/>
  <c r="W156" i="27" s="1"/>
  <c r="L156" i="27"/>
  <c r="U156" i="27" s="1"/>
  <c r="J156" i="27"/>
  <c r="S156" i="27" s="1"/>
  <c r="X155" i="27"/>
  <c r="W155" i="27"/>
  <c r="V155" i="27"/>
  <c r="T155" i="27"/>
  <c r="R155" i="27"/>
  <c r="Q155" i="27"/>
  <c r="N155" i="27"/>
  <c r="L155" i="27"/>
  <c r="U155" i="27" s="1"/>
  <c r="J155" i="27"/>
  <c r="S155" i="27" s="1"/>
  <c r="R154" i="27"/>
  <c r="Q154" i="27"/>
  <c r="I154" i="27"/>
  <c r="V153" i="27"/>
  <c r="Q153" i="27"/>
  <c r="M153" i="27"/>
  <c r="K153" i="27"/>
  <c r="L153" i="27" s="1"/>
  <c r="U153" i="27" s="1"/>
  <c r="J153" i="27"/>
  <c r="S153" i="27" s="1"/>
  <c r="I153" i="27"/>
  <c r="R153" i="27" s="1"/>
  <c r="X152" i="27"/>
  <c r="V152" i="27"/>
  <c r="U152" i="27"/>
  <c r="T152" i="27"/>
  <c r="R152" i="27"/>
  <c r="Q152" i="27"/>
  <c r="N152" i="27"/>
  <c r="W152" i="27" s="1"/>
  <c r="L152" i="27"/>
  <c r="J152" i="27"/>
  <c r="S152" i="27" s="1"/>
  <c r="X151" i="27"/>
  <c r="V151" i="27"/>
  <c r="T151" i="27"/>
  <c r="S151" i="27"/>
  <c r="R151" i="27"/>
  <c r="Q151" i="27"/>
  <c r="N151" i="27"/>
  <c r="W151" i="27" s="1"/>
  <c r="L151" i="27"/>
  <c r="U151" i="27" s="1"/>
  <c r="J151" i="27"/>
  <c r="V150" i="27"/>
  <c r="S150" i="27"/>
  <c r="Q150" i="27"/>
  <c r="M150" i="27"/>
  <c r="K150" i="27"/>
  <c r="T150" i="27" s="1"/>
  <c r="J150" i="27"/>
  <c r="I150" i="27"/>
  <c r="R150" i="27" s="1"/>
  <c r="R149" i="27"/>
  <c r="Q149" i="27"/>
  <c r="I149" i="27"/>
  <c r="T148" i="27"/>
  <c r="Q148" i="27"/>
  <c r="O148" i="27"/>
  <c r="X148" i="27" s="1"/>
  <c r="N148" i="27"/>
  <c r="W148" i="27" s="1"/>
  <c r="M148" i="27"/>
  <c r="V148" i="27" s="1"/>
  <c r="L148" i="27"/>
  <c r="U148" i="27" s="1"/>
  <c r="K148" i="27"/>
  <c r="J148" i="27"/>
  <c r="S148" i="27" s="1"/>
  <c r="I148" i="27"/>
  <c r="R148" i="27" s="1"/>
  <c r="X147" i="27"/>
  <c r="V147" i="27"/>
  <c r="T147" i="27"/>
  <c r="S147" i="27"/>
  <c r="Q147" i="27"/>
  <c r="N147" i="27"/>
  <c r="W147" i="27" s="1"/>
  <c r="L147" i="27"/>
  <c r="U147" i="27" s="1"/>
  <c r="J147" i="27"/>
  <c r="I147" i="27"/>
  <c r="R147" i="27" s="1"/>
  <c r="Q146" i="27"/>
  <c r="O146" i="27"/>
  <c r="X146" i="27" s="1"/>
  <c r="N146" i="27"/>
  <c r="W146" i="27" s="1"/>
  <c r="M146" i="27"/>
  <c r="V146" i="27" s="1"/>
  <c r="L146" i="27"/>
  <c r="U146" i="27" s="1"/>
  <c r="K146" i="27"/>
  <c r="T146" i="27" s="1"/>
  <c r="J146" i="27"/>
  <c r="S146" i="27" s="1"/>
  <c r="I146" i="27"/>
  <c r="R146" i="27" s="1"/>
  <c r="V145" i="27"/>
  <c r="Q145" i="27"/>
  <c r="O145" i="27"/>
  <c r="X145" i="27" s="1"/>
  <c r="N145" i="27"/>
  <c r="W145" i="27" s="1"/>
  <c r="M145" i="27"/>
  <c r="L145" i="27"/>
  <c r="U145" i="27" s="1"/>
  <c r="K145" i="27"/>
  <c r="T145" i="27" s="1"/>
  <c r="J145" i="27"/>
  <c r="S145" i="27" s="1"/>
  <c r="I145" i="27"/>
  <c r="R145" i="27" s="1"/>
  <c r="X144" i="27"/>
  <c r="V144" i="27"/>
  <c r="U144" i="27"/>
  <c r="T144" i="27"/>
  <c r="S144" i="27"/>
  <c r="R144" i="27"/>
  <c r="Q144" i="27"/>
  <c r="N144" i="27"/>
  <c r="W144" i="27" s="1"/>
  <c r="L144" i="27"/>
  <c r="J144" i="27"/>
  <c r="X143" i="27"/>
  <c r="V143" i="27"/>
  <c r="U143" i="27"/>
  <c r="T143" i="27"/>
  <c r="R143" i="27"/>
  <c r="Q143" i="27"/>
  <c r="N143" i="27"/>
  <c r="W143" i="27" s="1"/>
  <c r="L143" i="27"/>
  <c r="J143" i="27"/>
  <c r="S143" i="27" s="1"/>
  <c r="X142" i="27"/>
  <c r="V142" i="27"/>
  <c r="T142" i="27"/>
  <c r="S142" i="27"/>
  <c r="R142" i="27"/>
  <c r="Q142" i="27"/>
  <c r="N142" i="27"/>
  <c r="W142" i="27" s="1"/>
  <c r="L142" i="27"/>
  <c r="U142" i="27" s="1"/>
  <c r="J142" i="27"/>
  <c r="V141" i="27"/>
  <c r="S141" i="27"/>
  <c r="Q141" i="27"/>
  <c r="M141" i="27"/>
  <c r="K141" i="27"/>
  <c r="T141" i="27" s="1"/>
  <c r="J141" i="27"/>
  <c r="I141" i="27"/>
  <c r="R141" i="27" s="1"/>
  <c r="R140" i="27"/>
  <c r="Q140" i="27"/>
  <c r="I140" i="27"/>
  <c r="X139" i="27"/>
  <c r="V139" i="27"/>
  <c r="T139" i="27"/>
  <c r="R139" i="27"/>
  <c r="Q139" i="27"/>
  <c r="N139" i="27"/>
  <c r="W139" i="27" s="1"/>
  <c r="L139" i="27"/>
  <c r="U139" i="27" s="1"/>
  <c r="J139" i="27"/>
  <c r="S139" i="27" s="1"/>
  <c r="X138" i="27"/>
  <c r="W138" i="27"/>
  <c r="V138" i="27"/>
  <c r="T138" i="27"/>
  <c r="R138" i="27"/>
  <c r="Q138" i="27"/>
  <c r="N138" i="27"/>
  <c r="L138" i="27"/>
  <c r="U138" i="27" s="1"/>
  <c r="J138" i="27"/>
  <c r="S138" i="27" s="1"/>
  <c r="Q137" i="27"/>
  <c r="I137" i="27"/>
  <c r="R137" i="27" s="1"/>
  <c r="V136" i="27"/>
  <c r="Q136" i="27"/>
  <c r="M136" i="27"/>
  <c r="I136" i="27"/>
  <c r="K136" i="27" s="1"/>
  <c r="X135" i="27"/>
  <c r="Q135" i="27"/>
  <c r="O135" i="27"/>
  <c r="N135" i="27"/>
  <c r="W135" i="27" s="1"/>
  <c r="M135" i="27"/>
  <c r="V135" i="27" s="1"/>
  <c r="L135" i="27"/>
  <c r="U135" i="27" s="1"/>
  <c r="K135" i="27"/>
  <c r="T135" i="27" s="1"/>
  <c r="J135" i="27"/>
  <c r="S135" i="27" s="1"/>
  <c r="I135" i="27"/>
  <c r="R135" i="27" s="1"/>
  <c r="X134" i="27"/>
  <c r="W134" i="27"/>
  <c r="V134" i="27"/>
  <c r="T134" i="27"/>
  <c r="Q134" i="27"/>
  <c r="N134" i="27"/>
  <c r="L134" i="27"/>
  <c r="U134" i="27" s="1"/>
  <c r="I134" i="27"/>
  <c r="R134" i="27" s="1"/>
  <c r="X133" i="27"/>
  <c r="S133" i="27"/>
  <c r="Q133" i="27"/>
  <c r="O133" i="27"/>
  <c r="N133" i="27"/>
  <c r="W133" i="27" s="1"/>
  <c r="M133" i="27"/>
  <c r="V133" i="27" s="1"/>
  <c r="L133" i="27"/>
  <c r="U133" i="27" s="1"/>
  <c r="K133" i="27"/>
  <c r="T133" i="27" s="1"/>
  <c r="J133" i="27"/>
  <c r="I133" i="27"/>
  <c r="R133" i="27" s="1"/>
  <c r="Q132" i="27"/>
  <c r="O132" i="27"/>
  <c r="X132" i="27" s="1"/>
  <c r="N132" i="27"/>
  <c r="W132" i="27" s="1"/>
  <c r="M132" i="27"/>
  <c r="V132" i="27" s="1"/>
  <c r="L132" i="27"/>
  <c r="U132" i="27" s="1"/>
  <c r="K132" i="27"/>
  <c r="T132" i="27" s="1"/>
  <c r="J132" i="27"/>
  <c r="S132" i="27" s="1"/>
  <c r="I132" i="27"/>
  <c r="R132" i="27" s="1"/>
  <c r="X131" i="27"/>
  <c r="W131" i="27"/>
  <c r="V131" i="27"/>
  <c r="T131" i="27"/>
  <c r="R131" i="27"/>
  <c r="Q131" i="27"/>
  <c r="N131" i="27"/>
  <c r="L131" i="27"/>
  <c r="U131" i="27" s="1"/>
  <c r="J131" i="27"/>
  <c r="S131" i="27" s="1"/>
  <c r="X130" i="27"/>
  <c r="V130" i="27"/>
  <c r="T130" i="27"/>
  <c r="R130" i="27"/>
  <c r="Q130" i="27"/>
  <c r="N130" i="27"/>
  <c r="W130" i="27" s="1"/>
  <c r="L130" i="27"/>
  <c r="U130" i="27" s="1"/>
  <c r="J130" i="27"/>
  <c r="S130" i="27" s="1"/>
  <c r="X129" i="27"/>
  <c r="W129" i="27"/>
  <c r="V129" i="27"/>
  <c r="T129" i="27"/>
  <c r="R129" i="27"/>
  <c r="Q129" i="27"/>
  <c r="N129" i="27"/>
  <c r="L129" i="27"/>
  <c r="U129" i="27" s="1"/>
  <c r="J129" i="27"/>
  <c r="S129" i="27" s="1"/>
  <c r="R128" i="27"/>
  <c r="Q128" i="27"/>
  <c r="I128" i="27"/>
  <c r="Q127" i="27"/>
  <c r="I127" i="27"/>
  <c r="K127" i="27" s="1"/>
  <c r="M127" i="27" s="1"/>
  <c r="X126" i="27"/>
  <c r="V126" i="27"/>
  <c r="U126" i="27"/>
  <c r="T126" i="27"/>
  <c r="R126" i="27"/>
  <c r="Q126" i="27"/>
  <c r="N126" i="27"/>
  <c r="W126" i="27" s="1"/>
  <c r="L126" i="27"/>
  <c r="J126" i="27"/>
  <c r="S126" i="27" s="1"/>
  <c r="X125" i="27"/>
  <c r="V125" i="27"/>
  <c r="T125" i="27"/>
  <c r="S125" i="27"/>
  <c r="R125" i="27"/>
  <c r="Q125" i="27"/>
  <c r="N125" i="27"/>
  <c r="W125" i="27" s="1"/>
  <c r="L125" i="27"/>
  <c r="U125" i="27" s="1"/>
  <c r="J125" i="27"/>
  <c r="Q124" i="27"/>
  <c r="M124" i="27"/>
  <c r="K124" i="27"/>
  <c r="T124" i="27" s="1"/>
  <c r="J124" i="27"/>
  <c r="S124" i="27" s="1"/>
  <c r="I124" i="27"/>
  <c r="R124" i="27" s="1"/>
  <c r="Q123" i="27"/>
  <c r="I123" i="27"/>
  <c r="Q122" i="27"/>
  <c r="O122" i="27"/>
  <c r="X122" i="27" s="1"/>
  <c r="N122" i="27"/>
  <c r="W122" i="27" s="1"/>
  <c r="M122" i="27"/>
  <c r="V122" i="27" s="1"/>
  <c r="L122" i="27"/>
  <c r="U122" i="27" s="1"/>
  <c r="K122" i="27"/>
  <c r="T122" i="27" s="1"/>
  <c r="J122" i="27"/>
  <c r="S122" i="27" s="1"/>
  <c r="I122" i="27"/>
  <c r="R122" i="27" s="1"/>
  <c r="X121" i="27"/>
  <c r="V121" i="27"/>
  <c r="T121" i="27"/>
  <c r="S121" i="27"/>
  <c r="Q121" i="27"/>
  <c r="N121" i="27"/>
  <c r="W121" i="27" s="1"/>
  <c r="L121" i="27"/>
  <c r="U121" i="27" s="1"/>
  <c r="J121" i="27"/>
  <c r="I121" i="27"/>
  <c r="R121" i="27" s="1"/>
  <c r="W120" i="27"/>
  <c r="T120" i="27"/>
  <c r="Q120" i="27"/>
  <c r="O120" i="27"/>
  <c r="X120" i="27" s="1"/>
  <c r="N120" i="27"/>
  <c r="M120" i="27"/>
  <c r="V120" i="27" s="1"/>
  <c r="L120" i="27"/>
  <c r="U120" i="27" s="1"/>
  <c r="K120" i="27"/>
  <c r="J120" i="27"/>
  <c r="S120" i="27" s="1"/>
  <c r="I120" i="27"/>
  <c r="R120" i="27" s="1"/>
  <c r="Q119" i="27"/>
  <c r="O119" i="27"/>
  <c r="X119" i="27" s="1"/>
  <c r="N119" i="27"/>
  <c r="W119" i="27" s="1"/>
  <c r="M119" i="27"/>
  <c r="V119" i="27" s="1"/>
  <c r="L119" i="27"/>
  <c r="U119" i="27" s="1"/>
  <c r="K119" i="27"/>
  <c r="T119" i="27" s="1"/>
  <c r="J119" i="27"/>
  <c r="S119" i="27" s="1"/>
  <c r="I119" i="27"/>
  <c r="R119" i="27" s="1"/>
  <c r="X118" i="27"/>
  <c r="V118" i="27"/>
  <c r="U118" i="27"/>
  <c r="T118" i="27"/>
  <c r="S118" i="27"/>
  <c r="R118" i="27"/>
  <c r="Q118" i="27"/>
  <c r="N118" i="27"/>
  <c r="W118" i="27" s="1"/>
  <c r="L118" i="27"/>
  <c r="J118" i="27"/>
  <c r="X117" i="27"/>
  <c r="V117" i="27"/>
  <c r="U117" i="27"/>
  <c r="T117" i="27"/>
  <c r="R117" i="27"/>
  <c r="Q117" i="27"/>
  <c r="N117" i="27"/>
  <c r="W117" i="27" s="1"/>
  <c r="L117" i="27"/>
  <c r="J117" i="27"/>
  <c r="S117" i="27" s="1"/>
  <c r="X116" i="27"/>
  <c r="V116" i="27"/>
  <c r="U116" i="27"/>
  <c r="T116" i="27"/>
  <c r="S116" i="27"/>
  <c r="R116" i="27"/>
  <c r="Q116" i="27"/>
  <c r="N116" i="27"/>
  <c r="W116" i="27" s="1"/>
  <c r="L116" i="27"/>
  <c r="J116" i="27"/>
  <c r="V115" i="27"/>
  <c r="Q115" i="27"/>
  <c r="M115" i="27"/>
  <c r="K115" i="27"/>
  <c r="T115" i="27" s="1"/>
  <c r="J115" i="27"/>
  <c r="S115" i="27" s="1"/>
  <c r="I115" i="27"/>
  <c r="R115" i="27" s="1"/>
  <c r="Q114" i="27"/>
  <c r="I114" i="27"/>
  <c r="R114" i="27" s="1"/>
  <c r="X113" i="27"/>
  <c r="V113" i="27"/>
  <c r="T113" i="27"/>
  <c r="R113" i="27"/>
  <c r="Q113" i="27"/>
  <c r="N113" i="27"/>
  <c r="W113" i="27" s="1"/>
  <c r="L113" i="27"/>
  <c r="U113" i="27" s="1"/>
  <c r="J113" i="27"/>
  <c r="S113" i="27" s="1"/>
  <c r="X112" i="27"/>
  <c r="W112" i="27"/>
  <c r="V112" i="27"/>
  <c r="T112" i="27"/>
  <c r="R112" i="27"/>
  <c r="Q112" i="27"/>
  <c r="N112" i="27"/>
  <c r="L112" i="27"/>
  <c r="U112" i="27" s="1"/>
  <c r="J112" i="27"/>
  <c r="S112" i="27" s="1"/>
  <c r="R111" i="27"/>
  <c r="Q111" i="27"/>
  <c r="I111" i="27"/>
  <c r="Q110" i="27"/>
  <c r="M110" i="27"/>
  <c r="V110" i="27" s="1"/>
  <c r="I110" i="27"/>
  <c r="K110" i="27" s="1"/>
  <c r="Q109" i="27"/>
  <c r="O109" i="27"/>
  <c r="X109" i="27" s="1"/>
  <c r="N109" i="27"/>
  <c r="W109" i="27" s="1"/>
  <c r="M109" i="27"/>
  <c r="V109" i="27" s="1"/>
  <c r="L109" i="27"/>
  <c r="U109" i="27" s="1"/>
  <c r="K109" i="27"/>
  <c r="T109" i="27" s="1"/>
  <c r="J109" i="27"/>
  <c r="S109" i="27" s="1"/>
  <c r="I109" i="27"/>
  <c r="R109" i="27" s="1"/>
  <c r="X108" i="27"/>
  <c r="W108" i="27"/>
  <c r="V108" i="27"/>
  <c r="T108" i="27"/>
  <c r="Q108" i="27"/>
  <c r="N108" i="27"/>
  <c r="L108" i="27"/>
  <c r="U108" i="27" s="1"/>
  <c r="I108" i="27"/>
  <c r="R108" i="27" s="1"/>
  <c r="X107" i="27"/>
  <c r="S107" i="27"/>
  <c r="Q107" i="27"/>
  <c r="O107" i="27"/>
  <c r="N107" i="27"/>
  <c r="W107" i="27" s="1"/>
  <c r="M107" i="27"/>
  <c r="V107" i="27" s="1"/>
  <c r="L107" i="27"/>
  <c r="U107" i="27" s="1"/>
  <c r="K107" i="27"/>
  <c r="T107" i="27" s="1"/>
  <c r="J107" i="27"/>
  <c r="I107" i="27"/>
  <c r="R107" i="27" s="1"/>
  <c r="W106" i="27"/>
  <c r="Q106" i="27"/>
  <c r="O106" i="27"/>
  <c r="X106" i="27" s="1"/>
  <c r="N106" i="27"/>
  <c r="M106" i="27"/>
  <c r="V106" i="27" s="1"/>
  <c r="L106" i="27"/>
  <c r="U106" i="27" s="1"/>
  <c r="K106" i="27"/>
  <c r="T106" i="27" s="1"/>
  <c r="J106" i="27"/>
  <c r="S106" i="27" s="1"/>
  <c r="I106" i="27"/>
  <c r="R106" i="27" s="1"/>
  <c r="X105" i="27"/>
  <c r="W105" i="27"/>
  <c r="V105" i="27"/>
  <c r="T105" i="27"/>
  <c r="R105" i="27"/>
  <c r="Q105" i="27"/>
  <c r="N105" i="27"/>
  <c r="L105" i="27"/>
  <c r="U105" i="27" s="1"/>
  <c r="J105" i="27"/>
  <c r="S105" i="27" s="1"/>
  <c r="X104" i="27"/>
  <c r="V104" i="27"/>
  <c r="T104" i="27"/>
  <c r="R104" i="27"/>
  <c r="Q104" i="27"/>
  <c r="N104" i="27"/>
  <c r="W104" i="27" s="1"/>
  <c r="L104" i="27"/>
  <c r="U104" i="27" s="1"/>
  <c r="J104" i="27"/>
  <c r="S104" i="27" s="1"/>
  <c r="X103" i="27"/>
  <c r="W103" i="27"/>
  <c r="V103" i="27"/>
  <c r="T103" i="27"/>
  <c r="R103" i="27"/>
  <c r="Q103" i="27"/>
  <c r="N103" i="27"/>
  <c r="L103" i="27"/>
  <c r="U103" i="27" s="1"/>
  <c r="J103" i="27"/>
  <c r="S103" i="27" s="1"/>
  <c r="Q102" i="27"/>
  <c r="I102" i="27"/>
  <c r="Q101" i="27"/>
  <c r="M101" i="27"/>
  <c r="I101" i="27"/>
  <c r="K101" i="27" s="1"/>
  <c r="X100" i="27"/>
  <c r="V100" i="27"/>
  <c r="U100" i="27"/>
  <c r="T100" i="27"/>
  <c r="R100" i="27"/>
  <c r="Q100" i="27"/>
  <c r="N100" i="27"/>
  <c r="W100" i="27" s="1"/>
  <c r="L100" i="27"/>
  <c r="J100" i="27"/>
  <c r="S100" i="27" s="1"/>
  <c r="X99" i="27"/>
  <c r="V99" i="27"/>
  <c r="T99" i="27"/>
  <c r="S99" i="27"/>
  <c r="R99" i="27"/>
  <c r="Q99" i="27"/>
  <c r="N99" i="27"/>
  <c r="W99" i="27" s="1"/>
  <c r="L99" i="27"/>
  <c r="U99" i="27" s="1"/>
  <c r="J99" i="27"/>
  <c r="S98" i="27"/>
  <c r="Q98" i="27"/>
  <c r="M98" i="27"/>
  <c r="V98" i="27" s="1"/>
  <c r="K98" i="27"/>
  <c r="T98" i="27" s="1"/>
  <c r="J98" i="27"/>
  <c r="I98" i="27"/>
  <c r="R98" i="27" s="1"/>
  <c r="R97" i="27"/>
  <c r="Q97" i="27"/>
  <c r="I97" i="27"/>
  <c r="Q96" i="27"/>
  <c r="O96" i="27"/>
  <c r="X96" i="27" s="1"/>
  <c r="N96" i="27"/>
  <c r="W96" i="27" s="1"/>
  <c r="M96" i="27"/>
  <c r="V96" i="27" s="1"/>
  <c r="L96" i="27"/>
  <c r="U96" i="27" s="1"/>
  <c r="K96" i="27"/>
  <c r="T96" i="27" s="1"/>
  <c r="J96" i="27"/>
  <c r="S96" i="27" s="1"/>
  <c r="I96" i="27"/>
  <c r="R96" i="27" s="1"/>
  <c r="X95" i="27"/>
  <c r="V95" i="27"/>
  <c r="T95" i="27"/>
  <c r="S95" i="27"/>
  <c r="Q95" i="27"/>
  <c r="N95" i="27"/>
  <c r="W95" i="27" s="1"/>
  <c r="L95" i="27"/>
  <c r="U95" i="27" s="1"/>
  <c r="J95" i="27"/>
  <c r="I95" i="27"/>
  <c r="R95" i="27" s="1"/>
  <c r="Q94" i="27"/>
  <c r="O94" i="27"/>
  <c r="X94" i="27" s="1"/>
  <c r="N94" i="27"/>
  <c r="W94" i="27" s="1"/>
  <c r="M94" i="27"/>
  <c r="V94" i="27" s="1"/>
  <c r="L94" i="27"/>
  <c r="U94" i="27" s="1"/>
  <c r="K94" i="27"/>
  <c r="T94" i="27" s="1"/>
  <c r="J94" i="27"/>
  <c r="S94" i="27" s="1"/>
  <c r="I94" i="27"/>
  <c r="R94" i="27" s="1"/>
  <c r="V93" i="27"/>
  <c r="S93" i="27"/>
  <c r="Q93" i="27"/>
  <c r="O93" i="27"/>
  <c r="X93" i="27" s="1"/>
  <c r="N93" i="27"/>
  <c r="W93" i="27" s="1"/>
  <c r="M93" i="27"/>
  <c r="L93" i="27"/>
  <c r="U93" i="27" s="1"/>
  <c r="K93" i="27"/>
  <c r="T93" i="27" s="1"/>
  <c r="J93" i="27"/>
  <c r="I93" i="27"/>
  <c r="R93" i="27" s="1"/>
  <c r="X92" i="27"/>
  <c r="V92" i="27"/>
  <c r="U92" i="27"/>
  <c r="T92" i="27"/>
  <c r="S92" i="27"/>
  <c r="R92" i="27"/>
  <c r="Q92" i="27"/>
  <c r="N92" i="27"/>
  <c r="W92" i="27" s="1"/>
  <c r="L92" i="27"/>
  <c r="J92" i="27"/>
  <c r="X91" i="27"/>
  <c r="V91" i="27"/>
  <c r="U91" i="27"/>
  <c r="T91" i="27"/>
  <c r="R91" i="27"/>
  <c r="Q91" i="27"/>
  <c r="N91" i="27"/>
  <c r="W91" i="27" s="1"/>
  <c r="L91" i="27"/>
  <c r="J91" i="27"/>
  <c r="S91" i="27" s="1"/>
  <c r="X90" i="27"/>
  <c r="V90" i="27"/>
  <c r="U90" i="27"/>
  <c r="T90" i="27"/>
  <c r="S90" i="27"/>
  <c r="R90" i="27"/>
  <c r="Q90" i="27"/>
  <c r="N90" i="27"/>
  <c r="W90" i="27" s="1"/>
  <c r="L90" i="27"/>
  <c r="J90" i="27"/>
  <c r="V89" i="27"/>
  <c r="S89" i="27"/>
  <c r="Q89" i="27"/>
  <c r="M89" i="27"/>
  <c r="K89" i="27"/>
  <c r="T89" i="27" s="1"/>
  <c r="J89" i="27"/>
  <c r="I89" i="27"/>
  <c r="R89" i="27" s="1"/>
  <c r="R88" i="27"/>
  <c r="Q88" i="27"/>
  <c r="I88" i="27"/>
  <c r="X87" i="27"/>
  <c r="W87" i="27"/>
  <c r="V87" i="27"/>
  <c r="T87" i="27"/>
  <c r="R87" i="27"/>
  <c r="Q87" i="27"/>
  <c r="N87" i="27"/>
  <c r="L87" i="27"/>
  <c r="U87" i="27" s="1"/>
  <c r="J87" i="27"/>
  <c r="S87" i="27" s="1"/>
  <c r="X86" i="27"/>
  <c r="W86" i="27"/>
  <c r="V86" i="27"/>
  <c r="T86" i="27"/>
  <c r="R86" i="27"/>
  <c r="Q86" i="27"/>
  <c r="N86" i="27"/>
  <c r="L86" i="27"/>
  <c r="U86" i="27" s="1"/>
  <c r="J86" i="27"/>
  <c r="S86" i="27" s="1"/>
  <c r="Q85" i="27"/>
  <c r="I85" i="27"/>
  <c r="R85" i="27" s="1"/>
  <c r="Q84" i="27"/>
  <c r="I84" i="27"/>
  <c r="K84" i="27" s="1"/>
  <c r="Q83" i="27"/>
  <c r="O83" i="27"/>
  <c r="X83" i="27" s="1"/>
  <c r="N83" i="27"/>
  <c r="W83" i="27" s="1"/>
  <c r="M83" i="27"/>
  <c r="V83" i="27" s="1"/>
  <c r="L83" i="27"/>
  <c r="U83" i="27" s="1"/>
  <c r="K83" i="27"/>
  <c r="T83" i="27" s="1"/>
  <c r="J83" i="27"/>
  <c r="S83" i="27" s="1"/>
  <c r="I83" i="27"/>
  <c r="R83" i="27" s="1"/>
  <c r="X82" i="27"/>
  <c r="W82" i="27"/>
  <c r="V82" i="27"/>
  <c r="T82" i="27"/>
  <c r="Q82" i="27"/>
  <c r="N82" i="27"/>
  <c r="L82" i="27"/>
  <c r="U82" i="27" s="1"/>
  <c r="I82" i="27"/>
  <c r="R82" i="27" s="1"/>
  <c r="X81" i="27"/>
  <c r="S81" i="27"/>
  <c r="Q81" i="27"/>
  <c r="O81" i="27"/>
  <c r="N81" i="27"/>
  <c r="W81" i="27" s="1"/>
  <c r="M81" i="27"/>
  <c r="V81" i="27" s="1"/>
  <c r="L81" i="27"/>
  <c r="U81" i="27" s="1"/>
  <c r="K81" i="27"/>
  <c r="T81" i="27" s="1"/>
  <c r="J81" i="27"/>
  <c r="I81" i="27"/>
  <c r="R81" i="27" s="1"/>
  <c r="Q80" i="27"/>
  <c r="O80" i="27"/>
  <c r="X80" i="27" s="1"/>
  <c r="N80" i="27"/>
  <c r="W80" i="27" s="1"/>
  <c r="M80" i="27"/>
  <c r="V80" i="27" s="1"/>
  <c r="L80" i="27"/>
  <c r="U80" i="27" s="1"/>
  <c r="K80" i="27"/>
  <c r="T80" i="27" s="1"/>
  <c r="J80" i="27"/>
  <c r="S80" i="27" s="1"/>
  <c r="I80" i="27"/>
  <c r="R80" i="27" s="1"/>
  <c r="X79" i="27"/>
  <c r="W79" i="27"/>
  <c r="V79" i="27"/>
  <c r="T79" i="27"/>
  <c r="R79" i="27"/>
  <c r="Q79" i="27"/>
  <c r="N79" i="27"/>
  <c r="L79" i="27"/>
  <c r="U79" i="27" s="1"/>
  <c r="J79" i="27"/>
  <c r="S79" i="27" s="1"/>
  <c r="X78" i="27"/>
  <c r="V78" i="27"/>
  <c r="T78" i="27"/>
  <c r="R78" i="27"/>
  <c r="Q78" i="27"/>
  <c r="N78" i="27"/>
  <c r="W78" i="27" s="1"/>
  <c r="L78" i="27"/>
  <c r="U78" i="27" s="1"/>
  <c r="J78" i="27"/>
  <c r="S78" i="27" s="1"/>
  <c r="X77" i="27"/>
  <c r="W77" i="27"/>
  <c r="V77" i="27"/>
  <c r="T77" i="27"/>
  <c r="R77" i="27"/>
  <c r="Q77" i="27"/>
  <c r="N77" i="27"/>
  <c r="L77" i="27"/>
  <c r="U77" i="27" s="1"/>
  <c r="J77" i="27"/>
  <c r="S77" i="27" s="1"/>
  <c r="R76" i="27"/>
  <c r="Q76" i="27"/>
  <c r="I76" i="27"/>
  <c r="Q75" i="27"/>
  <c r="M75" i="27"/>
  <c r="V75" i="27" s="1"/>
  <c r="I75" i="27"/>
  <c r="K75" i="27" s="1"/>
  <c r="X74" i="27"/>
  <c r="V74" i="27"/>
  <c r="U74" i="27"/>
  <c r="T74" i="27"/>
  <c r="R74" i="27"/>
  <c r="Q74" i="27"/>
  <c r="N74" i="27"/>
  <c r="W74" i="27" s="1"/>
  <c r="L74" i="27"/>
  <c r="J74" i="27"/>
  <c r="S74" i="27" s="1"/>
  <c r="X73" i="27"/>
  <c r="V73" i="27"/>
  <c r="T73" i="27"/>
  <c r="S73" i="27"/>
  <c r="R73" i="27"/>
  <c r="Q73" i="27"/>
  <c r="N73" i="27"/>
  <c r="W73" i="27" s="1"/>
  <c r="L73" i="27"/>
  <c r="U73" i="27" s="1"/>
  <c r="J73" i="27"/>
  <c r="V72" i="27"/>
  <c r="Q72" i="27"/>
  <c r="M72" i="27"/>
  <c r="K72" i="27"/>
  <c r="T72" i="27" s="1"/>
  <c r="J72" i="27"/>
  <c r="S72" i="27" s="1"/>
  <c r="I72" i="27"/>
  <c r="R72" i="27" s="1"/>
  <c r="Q71" i="27"/>
  <c r="I71" i="27"/>
  <c r="R71" i="27" s="1"/>
  <c r="Q70" i="27"/>
  <c r="O70" i="27"/>
  <c r="X70" i="27" s="1"/>
  <c r="N70" i="27"/>
  <c r="W70" i="27" s="1"/>
  <c r="M70" i="27"/>
  <c r="V70" i="27" s="1"/>
  <c r="L70" i="27"/>
  <c r="U70" i="27" s="1"/>
  <c r="K70" i="27"/>
  <c r="T70" i="27" s="1"/>
  <c r="J70" i="27"/>
  <c r="S70" i="27" s="1"/>
  <c r="I70" i="27"/>
  <c r="R70" i="27" s="1"/>
  <c r="X69" i="27"/>
  <c r="V69" i="27"/>
  <c r="T69" i="27"/>
  <c r="S69" i="27"/>
  <c r="Q69" i="27"/>
  <c r="N69" i="27"/>
  <c r="W69" i="27" s="1"/>
  <c r="L69" i="27"/>
  <c r="U69" i="27" s="1"/>
  <c r="I69" i="27"/>
  <c r="J69" i="27" s="1"/>
  <c r="W68" i="27"/>
  <c r="T68" i="27"/>
  <c r="Q68" i="27"/>
  <c r="O68" i="27"/>
  <c r="X68" i="27" s="1"/>
  <c r="N68" i="27"/>
  <c r="M68" i="27"/>
  <c r="V68" i="27" s="1"/>
  <c r="L68" i="27"/>
  <c r="U68" i="27" s="1"/>
  <c r="K68" i="27"/>
  <c r="J68" i="27"/>
  <c r="S68" i="27" s="1"/>
  <c r="I68" i="27"/>
  <c r="R68" i="27" s="1"/>
  <c r="Q67" i="27"/>
  <c r="O67" i="27"/>
  <c r="X67" i="27" s="1"/>
  <c r="N67" i="27"/>
  <c r="W67" i="27" s="1"/>
  <c r="M67" i="27"/>
  <c r="V67" i="27" s="1"/>
  <c r="L67" i="27"/>
  <c r="U67" i="27" s="1"/>
  <c r="K67" i="27"/>
  <c r="T67" i="27" s="1"/>
  <c r="J67" i="27"/>
  <c r="S67" i="27" s="1"/>
  <c r="I67" i="27"/>
  <c r="R67" i="27" s="1"/>
  <c r="X66" i="27"/>
  <c r="V66" i="27"/>
  <c r="U66" i="27"/>
  <c r="T66" i="27"/>
  <c r="S66" i="27"/>
  <c r="R66" i="27"/>
  <c r="Q66" i="27"/>
  <c r="N66" i="27"/>
  <c r="W66" i="27" s="1"/>
  <c r="L66" i="27"/>
  <c r="J66" i="27"/>
  <c r="X65" i="27"/>
  <c r="V65" i="27"/>
  <c r="U65" i="27"/>
  <c r="T65" i="27"/>
  <c r="R65" i="27"/>
  <c r="Q65" i="27"/>
  <c r="N65" i="27"/>
  <c r="W65" i="27" s="1"/>
  <c r="L65" i="27"/>
  <c r="J65" i="27"/>
  <c r="S65" i="27" s="1"/>
  <c r="X64" i="27"/>
  <c r="V64" i="27"/>
  <c r="T64" i="27"/>
  <c r="S64" i="27"/>
  <c r="R64" i="27"/>
  <c r="Q64" i="27"/>
  <c r="N64" i="27"/>
  <c r="W64" i="27" s="1"/>
  <c r="L64" i="27"/>
  <c r="U64" i="27" s="1"/>
  <c r="J64" i="27"/>
  <c r="Q63" i="27"/>
  <c r="M63" i="27"/>
  <c r="K63" i="27"/>
  <c r="T63" i="27" s="1"/>
  <c r="J63" i="27"/>
  <c r="S63" i="27" s="1"/>
  <c r="I63" i="27"/>
  <c r="R63" i="27" s="1"/>
  <c r="Q62" i="27"/>
  <c r="I62" i="27"/>
  <c r="X61" i="27"/>
  <c r="W61" i="27"/>
  <c r="V61" i="27"/>
  <c r="T61" i="27"/>
  <c r="R61" i="27"/>
  <c r="Q61" i="27"/>
  <c r="N61" i="27"/>
  <c r="L61" i="27"/>
  <c r="U61" i="27" s="1"/>
  <c r="J61" i="27"/>
  <c r="S61" i="27" s="1"/>
  <c r="X60" i="27"/>
  <c r="W60" i="27"/>
  <c r="V60" i="27"/>
  <c r="T60" i="27"/>
  <c r="R60" i="27"/>
  <c r="Q60" i="27"/>
  <c r="N60" i="27"/>
  <c r="L60" i="27"/>
  <c r="U60" i="27" s="1"/>
  <c r="J60" i="27"/>
  <c r="S60" i="27" s="1"/>
  <c r="R59" i="27"/>
  <c r="Q59" i="27"/>
  <c r="I59" i="27"/>
  <c r="Q58" i="27"/>
  <c r="M58" i="27"/>
  <c r="V58" i="27" s="1"/>
  <c r="K58" i="27"/>
  <c r="J58" i="27"/>
  <c r="S58" i="27" s="1"/>
  <c r="I58" i="27"/>
  <c r="R58" i="27" s="1"/>
  <c r="X57" i="27"/>
  <c r="U57" i="27"/>
  <c r="Q57" i="27"/>
  <c r="O57" i="27"/>
  <c r="N57" i="27"/>
  <c r="W57" i="27" s="1"/>
  <c r="M57" i="27"/>
  <c r="V57" i="27" s="1"/>
  <c r="L57" i="27"/>
  <c r="K57" i="27"/>
  <c r="T57" i="27" s="1"/>
  <c r="J57" i="27"/>
  <c r="S57" i="27" s="1"/>
  <c r="I57" i="27"/>
  <c r="R57" i="27" s="1"/>
  <c r="X56" i="27"/>
  <c r="W56" i="27"/>
  <c r="V56" i="27"/>
  <c r="T56" i="27"/>
  <c r="Q56" i="27"/>
  <c r="N56" i="27"/>
  <c r="L56" i="27"/>
  <c r="U56" i="27" s="1"/>
  <c r="I56" i="27"/>
  <c r="R56" i="27" s="1"/>
  <c r="Q55" i="27"/>
  <c r="O55" i="27"/>
  <c r="X55" i="27" s="1"/>
  <c r="N55" i="27"/>
  <c r="W55" i="27" s="1"/>
  <c r="M55" i="27"/>
  <c r="V55" i="27" s="1"/>
  <c r="L55" i="27"/>
  <c r="U55" i="27" s="1"/>
  <c r="K55" i="27"/>
  <c r="T55" i="27" s="1"/>
  <c r="J55" i="27"/>
  <c r="S55" i="27" s="1"/>
  <c r="I55" i="27"/>
  <c r="R55" i="27" s="1"/>
  <c r="W54" i="27"/>
  <c r="Q54" i="27"/>
  <c r="O54" i="27"/>
  <c r="X54" i="27" s="1"/>
  <c r="N54" i="27"/>
  <c r="M54" i="27"/>
  <c r="V54" i="27" s="1"/>
  <c r="L54" i="27"/>
  <c r="U54" i="27" s="1"/>
  <c r="K54" i="27"/>
  <c r="T54" i="27" s="1"/>
  <c r="J54" i="27"/>
  <c r="S54" i="27" s="1"/>
  <c r="I54" i="27"/>
  <c r="R54" i="27" s="1"/>
  <c r="X53" i="27"/>
  <c r="W53" i="27"/>
  <c r="V53" i="27"/>
  <c r="T53" i="27"/>
  <c r="R53" i="27"/>
  <c r="Q53" i="27"/>
  <c r="N53" i="27"/>
  <c r="L53" i="27"/>
  <c r="U53" i="27" s="1"/>
  <c r="J53" i="27"/>
  <c r="S53" i="27" s="1"/>
  <c r="X52" i="27"/>
  <c r="V52" i="27"/>
  <c r="T52" i="27"/>
  <c r="R52" i="27"/>
  <c r="Q52" i="27"/>
  <c r="N52" i="27"/>
  <c r="W52" i="27" s="1"/>
  <c r="L52" i="27"/>
  <c r="U52" i="27" s="1"/>
  <c r="J52" i="27"/>
  <c r="S52" i="27" s="1"/>
  <c r="X51" i="27"/>
  <c r="W51" i="27"/>
  <c r="V51" i="27"/>
  <c r="T51" i="27"/>
  <c r="R51" i="27"/>
  <c r="Q51" i="27"/>
  <c r="N51" i="27"/>
  <c r="L51" i="27"/>
  <c r="U51" i="27" s="1"/>
  <c r="J51" i="27"/>
  <c r="S51" i="27" s="1"/>
  <c r="Q50" i="27"/>
  <c r="I50" i="27"/>
  <c r="R50" i="27" s="1"/>
  <c r="V49" i="27"/>
  <c r="Q49" i="27"/>
  <c r="M49" i="27"/>
  <c r="K49" i="27"/>
  <c r="L49" i="27" s="1"/>
  <c r="U49" i="27" s="1"/>
  <c r="J49" i="27"/>
  <c r="S49" i="27" s="1"/>
  <c r="I49" i="27"/>
  <c r="R49" i="27" s="1"/>
  <c r="X48" i="27"/>
  <c r="V48" i="27"/>
  <c r="U48" i="27"/>
  <c r="T48" i="27"/>
  <c r="R48" i="27"/>
  <c r="Q48" i="27"/>
  <c r="N48" i="27"/>
  <c r="W48" i="27" s="1"/>
  <c r="L48" i="27"/>
  <c r="J48" i="27"/>
  <c r="S48" i="27" s="1"/>
  <c r="X47" i="27"/>
  <c r="V47" i="27"/>
  <c r="U47" i="27"/>
  <c r="T47" i="27"/>
  <c r="S47" i="27"/>
  <c r="R47" i="27"/>
  <c r="Q47" i="27"/>
  <c r="N47" i="27"/>
  <c r="W47" i="27" s="1"/>
  <c r="L47" i="27"/>
  <c r="J47" i="27"/>
  <c r="V46" i="27"/>
  <c r="Q46" i="27"/>
  <c r="M46" i="27"/>
  <c r="K46" i="27"/>
  <c r="T46" i="27" s="1"/>
  <c r="J46" i="27"/>
  <c r="S46" i="27" s="1"/>
  <c r="I46" i="27"/>
  <c r="R46" i="27" s="1"/>
  <c r="Q45" i="27"/>
  <c r="I45" i="27"/>
  <c r="R45" i="27" s="1"/>
  <c r="Q44" i="27"/>
  <c r="O44" i="27"/>
  <c r="X44" i="27" s="1"/>
  <c r="N44" i="27"/>
  <c r="W44" i="27" s="1"/>
  <c r="M44" i="27"/>
  <c r="V44" i="27" s="1"/>
  <c r="L44" i="27"/>
  <c r="U44" i="27" s="1"/>
  <c r="K44" i="27"/>
  <c r="T44" i="27" s="1"/>
  <c r="J44" i="27"/>
  <c r="S44" i="27" s="1"/>
  <c r="I44" i="27"/>
  <c r="R44" i="27" s="1"/>
  <c r="X43" i="27"/>
  <c r="V43" i="27"/>
  <c r="U43" i="27"/>
  <c r="T43" i="27"/>
  <c r="Q43" i="27"/>
  <c r="N43" i="27"/>
  <c r="W43" i="27" s="1"/>
  <c r="L43" i="27"/>
  <c r="I43" i="27"/>
  <c r="J43" i="27" s="1"/>
  <c r="S43" i="27" s="1"/>
  <c r="W42" i="27"/>
  <c r="Q42" i="27"/>
  <c r="O42" i="27"/>
  <c r="X42" i="27" s="1"/>
  <c r="N42" i="27"/>
  <c r="M42" i="27"/>
  <c r="V42" i="27" s="1"/>
  <c r="L42" i="27"/>
  <c r="U42" i="27" s="1"/>
  <c r="K42" i="27"/>
  <c r="T42" i="27" s="1"/>
  <c r="J42" i="27"/>
  <c r="S42" i="27" s="1"/>
  <c r="I42" i="27"/>
  <c r="R42" i="27" s="1"/>
  <c r="V41" i="27"/>
  <c r="Q41" i="27"/>
  <c r="O41" i="27"/>
  <c r="X41" i="27" s="1"/>
  <c r="N41" i="27"/>
  <c r="W41" i="27" s="1"/>
  <c r="M41" i="27"/>
  <c r="L41" i="27"/>
  <c r="U41" i="27" s="1"/>
  <c r="K41" i="27"/>
  <c r="T41" i="27" s="1"/>
  <c r="J41" i="27"/>
  <c r="S41" i="27" s="1"/>
  <c r="I41" i="27"/>
  <c r="R41" i="27" s="1"/>
  <c r="X40" i="27"/>
  <c r="W40" i="27"/>
  <c r="V40" i="27"/>
  <c r="U40" i="27"/>
  <c r="T40" i="27"/>
  <c r="R40" i="27"/>
  <c r="Q40" i="27"/>
  <c r="N40" i="27"/>
  <c r="L40" i="27"/>
  <c r="J40" i="27"/>
  <c r="S40" i="27" s="1"/>
  <c r="X39" i="27"/>
  <c r="V39" i="27"/>
  <c r="U39" i="27"/>
  <c r="T39" i="27"/>
  <c r="S39" i="27"/>
  <c r="R39" i="27"/>
  <c r="Q39" i="27"/>
  <c r="N39" i="27"/>
  <c r="W39" i="27" s="1"/>
  <c r="L39" i="27"/>
  <c r="J39" i="27"/>
  <c r="X38" i="27"/>
  <c r="V38" i="27"/>
  <c r="U38" i="27"/>
  <c r="T38" i="27"/>
  <c r="S38" i="27"/>
  <c r="R38" i="27"/>
  <c r="Q38" i="27"/>
  <c r="N38" i="27"/>
  <c r="W38" i="27" s="1"/>
  <c r="L38" i="27"/>
  <c r="J38" i="27"/>
  <c r="Q37" i="27"/>
  <c r="M37" i="27"/>
  <c r="V37" i="27" s="1"/>
  <c r="J37" i="27"/>
  <c r="S37" i="27" s="1"/>
  <c r="I37" i="27"/>
  <c r="K37" i="27" s="1"/>
  <c r="Q36" i="27"/>
  <c r="I36" i="27"/>
  <c r="X35" i="27"/>
  <c r="V35" i="27"/>
  <c r="T35" i="27"/>
  <c r="R35" i="27"/>
  <c r="Q35" i="27"/>
  <c r="N35" i="27"/>
  <c r="W35" i="27" s="1"/>
  <c r="L35" i="27"/>
  <c r="U35" i="27" s="1"/>
  <c r="J35" i="27"/>
  <c r="S35" i="27" s="1"/>
  <c r="X34" i="27"/>
  <c r="W34" i="27"/>
  <c r="V34" i="27"/>
  <c r="T34" i="27"/>
  <c r="R34" i="27"/>
  <c r="Q34" i="27"/>
  <c r="N34" i="27"/>
  <c r="L34" i="27"/>
  <c r="U34" i="27" s="1"/>
  <c r="J34" i="27"/>
  <c r="S34" i="27" s="1"/>
  <c r="Q33" i="27"/>
  <c r="I33" i="27"/>
  <c r="Q32" i="27"/>
  <c r="I32" i="27"/>
  <c r="K32" i="27" s="1"/>
  <c r="U31" i="27"/>
  <c r="Q31" i="27"/>
  <c r="O31" i="27"/>
  <c r="X31" i="27" s="1"/>
  <c r="N31" i="27"/>
  <c r="W31" i="27" s="1"/>
  <c r="M31" i="27"/>
  <c r="V31" i="27" s="1"/>
  <c r="L31" i="27"/>
  <c r="K31" i="27"/>
  <c r="T31" i="27" s="1"/>
  <c r="J31" i="27"/>
  <c r="S31" i="27" s="1"/>
  <c r="I31" i="27"/>
  <c r="R31" i="27" s="1"/>
  <c r="X30" i="27"/>
  <c r="W30" i="27"/>
  <c r="V30" i="27"/>
  <c r="T30" i="27"/>
  <c r="Q30" i="27"/>
  <c r="N30" i="27"/>
  <c r="L30" i="27"/>
  <c r="U30" i="27" s="1"/>
  <c r="J30" i="27"/>
  <c r="S30" i="27" s="1"/>
  <c r="I30" i="27"/>
  <c r="R30" i="27" s="1"/>
  <c r="Q29" i="27"/>
  <c r="O29" i="27"/>
  <c r="X29" i="27" s="1"/>
  <c r="N29" i="27"/>
  <c r="W29" i="27" s="1"/>
  <c r="M29" i="27"/>
  <c r="V29" i="27" s="1"/>
  <c r="L29" i="27"/>
  <c r="U29" i="27" s="1"/>
  <c r="K29" i="27"/>
  <c r="T29" i="27" s="1"/>
  <c r="J29" i="27"/>
  <c r="S29" i="27" s="1"/>
  <c r="I29" i="27"/>
  <c r="R29" i="27" s="1"/>
  <c r="W28" i="27"/>
  <c r="Q28" i="27"/>
  <c r="O28" i="27"/>
  <c r="X28" i="27" s="1"/>
  <c r="N28" i="27"/>
  <c r="M28" i="27"/>
  <c r="V28" i="27" s="1"/>
  <c r="L28" i="27"/>
  <c r="U28" i="27" s="1"/>
  <c r="K28" i="27"/>
  <c r="T28" i="27" s="1"/>
  <c r="J28" i="27"/>
  <c r="S28" i="27" s="1"/>
  <c r="I28" i="27"/>
  <c r="R28" i="27" s="1"/>
  <c r="X27" i="27"/>
  <c r="V27" i="27"/>
  <c r="T27" i="27"/>
  <c r="R27" i="27"/>
  <c r="Q27" i="27"/>
  <c r="N27" i="27"/>
  <c r="W27" i="27" s="1"/>
  <c r="L27" i="27"/>
  <c r="U27" i="27" s="1"/>
  <c r="J27" i="27"/>
  <c r="S27" i="27" s="1"/>
  <c r="X26" i="27"/>
  <c r="V26" i="27"/>
  <c r="T26" i="27"/>
  <c r="R26" i="27"/>
  <c r="Q26" i="27"/>
  <c r="N26" i="27"/>
  <c r="W26" i="27" s="1"/>
  <c r="L26" i="27"/>
  <c r="U26" i="27" s="1"/>
  <c r="J26" i="27"/>
  <c r="S26" i="27" s="1"/>
  <c r="X25" i="27"/>
  <c r="W25" i="27"/>
  <c r="V25" i="27"/>
  <c r="T25" i="27"/>
  <c r="R25" i="27"/>
  <c r="Q25" i="27"/>
  <c r="N25" i="27"/>
  <c r="L25" i="27"/>
  <c r="U25" i="27" s="1"/>
  <c r="J25" i="27"/>
  <c r="S25" i="27" s="1"/>
  <c r="Q24" i="27"/>
  <c r="I24" i="27"/>
  <c r="R24" i="27" s="1"/>
  <c r="Q23" i="27"/>
  <c r="M23" i="27"/>
  <c r="I23" i="27"/>
  <c r="K23" i="27" s="1"/>
  <c r="X22" i="27"/>
  <c r="V22" i="27"/>
  <c r="U22" i="27"/>
  <c r="T22" i="27"/>
  <c r="R22" i="27"/>
  <c r="Q22" i="27"/>
  <c r="N22" i="27"/>
  <c r="W22" i="27" s="1"/>
  <c r="L22" i="27"/>
  <c r="J22" i="27"/>
  <c r="S22" i="27" s="1"/>
  <c r="X21" i="27"/>
  <c r="V21" i="27"/>
  <c r="U21" i="27"/>
  <c r="T21" i="27"/>
  <c r="S21" i="27"/>
  <c r="R21" i="27"/>
  <c r="Q21" i="27"/>
  <c r="N21" i="27"/>
  <c r="W21" i="27" s="1"/>
  <c r="L21" i="27"/>
  <c r="J21" i="27"/>
  <c r="S20" i="27"/>
  <c r="Q20" i="27"/>
  <c r="J20" i="27"/>
  <c r="I20" i="27"/>
  <c r="K20" i="27" s="1"/>
  <c r="R19" i="27"/>
  <c r="Q19" i="27"/>
  <c r="I19" i="27"/>
  <c r="T18" i="27"/>
  <c r="Q18" i="27"/>
  <c r="O18" i="27"/>
  <c r="X18" i="27" s="1"/>
  <c r="N18" i="27"/>
  <c r="W18" i="27" s="1"/>
  <c r="M18" i="27"/>
  <c r="V18" i="27" s="1"/>
  <c r="L18" i="27"/>
  <c r="U18" i="27" s="1"/>
  <c r="K18" i="27"/>
  <c r="J18" i="27"/>
  <c r="S18" i="27" s="1"/>
  <c r="I18" i="27"/>
  <c r="R18" i="27" s="1"/>
  <c r="X17" i="27"/>
  <c r="V17" i="27"/>
  <c r="U17" i="27"/>
  <c r="T17" i="27"/>
  <c r="S17" i="27"/>
  <c r="Q17" i="27"/>
  <c r="N17" i="27"/>
  <c r="W17" i="27" s="1"/>
  <c r="L17" i="27"/>
  <c r="I17" i="27"/>
  <c r="J17" i="27" s="1"/>
  <c r="Q16" i="27"/>
  <c r="O16" i="27"/>
  <c r="X16" i="27" s="1"/>
  <c r="N16" i="27"/>
  <c r="W16" i="27" s="1"/>
  <c r="M16" i="27"/>
  <c r="V16" i="27" s="1"/>
  <c r="L16" i="27"/>
  <c r="U16" i="27" s="1"/>
  <c r="K16" i="27"/>
  <c r="T16" i="27" s="1"/>
  <c r="J16" i="27"/>
  <c r="S16" i="27" s="1"/>
  <c r="I16" i="27"/>
  <c r="R16" i="27" s="1"/>
  <c r="V15" i="27"/>
  <c r="Q15" i="27"/>
  <c r="O15" i="27"/>
  <c r="X15" i="27" s="1"/>
  <c r="N15" i="27"/>
  <c r="W15" i="27" s="1"/>
  <c r="M15" i="27"/>
  <c r="L15" i="27"/>
  <c r="U15" i="27" s="1"/>
  <c r="K15" i="27"/>
  <c r="T15" i="27" s="1"/>
  <c r="J15" i="27"/>
  <c r="S15" i="27" s="1"/>
  <c r="I15" i="27"/>
  <c r="R15" i="27" s="1"/>
  <c r="X14" i="27"/>
  <c r="W14" i="27"/>
  <c r="V14" i="27"/>
  <c r="U14" i="27"/>
  <c r="T14" i="27"/>
  <c r="R14" i="27"/>
  <c r="Q14" i="27"/>
  <c r="N14" i="27"/>
  <c r="L14" i="27"/>
  <c r="J14" i="27"/>
  <c r="S14" i="27" s="1"/>
  <c r="X13" i="27"/>
  <c r="V13" i="27"/>
  <c r="U13" i="27"/>
  <c r="T13" i="27"/>
  <c r="S13" i="27"/>
  <c r="R13" i="27"/>
  <c r="Q13" i="27"/>
  <c r="N13" i="27"/>
  <c r="W13" i="27" s="1"/>
  <c r="L13" i="27"/>
  <c r="J13" i="27"/>
  <c r="X12" i="27"/>
  <c r="V12" i="27"/>
  <c r="U12" i="27"/>
  <c r="T12" i="27"/>
  <c r="S12" i="27"/>
  <c r="R12" i="27"/>
  <c r="Q12" i="27"/>
  <c r="N12" i="27"/>
  <c r="W12" i="27" s="1"/>
  <c r="L12" i="27"/>
  <c r="J12" i="27"/>
  <c r="V11" i="27"/>
  <c r="Q11" i="27"/>
  <c r="M11" i="27"/>
  <c r="J11" i="27"/>
  <c r="S11" i="27" s="1"/>
  <c r="I11" i="27"/>
  <c r="K11" i="27" s="1"/>
  <c r="Q10" i="27"/>
  <c r="I10" i="27"/>
  <c r="X9" i="27"/>
  <c r="V9" i="27"/>
  <c r="T9" i="27"/>
  <c r="R9" i="27"/>
  <c r="Q9" i="27"/>
  <c r="N9" i="27"/>
  <c r="W9" i="27" s="1"/>
  <c r="L9" i="27"/>
  <c r="U9" i="27" s="1"/>
  <c r="J9" i="27"/>
  <c r="S9" i="27" s="1"/>
  <c r="X8" i="27"/>
  <c r="W8" i="27"/>
  <c r="V8" i="27"/>
  <c r="T8" i="27"/>
  <c r="R8" i="27"/>
  <c r="Q8" i="27"/>
  <c r="N8" i="27"/>
  <c r="L8" i="27"/>
  <c r="U8" i="27" s="1"/>
  <c r="J8" i="27"/>
  <c r="S8" i="27" s="1"/>
  <c r="Q7" i="27"/>
  <c r="I7" i="27"/>
  <c r="R7" i="27" s="1"/>
  <c r="Q6" i="27"/>
  <c r="I6" i="27"/>
  <c r="K6" i="27" s="1"/>
  <c r="Q5" i="27"/>
  <c r="O5" i="27"/>
  <c r="X5" i="27" s="1"/>
  <c r="N5" i="27"/>
  <c r="W5" i="27" s="1"/>
  <c r="M5" i="27"/>
  <c r="V5" i="27" s="1"/>
  <c r="L5" i="27"/>
  <c r="U5" i="27" s="1"/>
  <c r="K5" i="27"/>
  <c r="T5" i="27" s="1"/>
  <c r="J5" i="27"/>
  <c r="S5" i="27" s="1"/>
  <c r="I5" i="27"/>
  <c r="R5" i="27" s="1"/>
  <c r="X4" i="27"/>
  <c r="W4" i="27"/>
  <c r="V4" i="27"/>
  <c r="T4" i="27"/>
  <c r="Q4" i="27"/>
  <c r="N4" i="27"/>
  <c r="L4" i="27"/>
  <c r="U4" i="27" s="1"/>
  <c r="J4" i="27"/>
  <c r="S4" i="27" s="1"/>
  <c r="I4" i="27"/>
  <c r="R4" i="27" s="1"/>
  <c r="X3" i="27"/>
  <c r="Q3" i="27"/>
  <c r="O3" i="27"/>
  <c r="N3" i="27"/>
  <c r="W3" i="27" s="1"/>
  <c r="M3" i="27"/>
  <c r="V3" i="27" s="1"/>
  <c r="L3" i="27"/>
  <c r="U3" i="27" s="1"/>
  <c r="K3" i="27"/>
  <c r="T3" i="27" s="1"/>
  <c r="J3" i="27"/>
  <c r="S3" i="27" s="1"/>
  <c r="I3" i="27"/>
  <c r="R3" i="27" s="1"/>
  <c r="Q2" i="27"/>
  <c r="O2" i="27"/>
  <c r="X2" i="27" s="1"/>
  <c r="N2" i="27"/>
  <c r="W2" i="27" s="1"/>
  <c r="M2" i="27"/>
  <c r="V2" i="27" s="1"/>
  <c r="L2" i="27"/>
  <c r="U2" i="27" s="1"/>
  <c r="K2" i="27"/>
  <c r="T2" i="27" s="1"/>
  <c r="J2" i="27"/>
  <c r="S2" i="27" s="1"/>
  <c r="I2" i="27"/>
  <c r="R2" i="27" s="1"/>
  <c r="X365" i="26"/>
  <c r="V365" i="26"/>
  <c r="T365" i="26"/>
  <c r="R365" i="26"/>
  <c r="Q365" i="26"/>
  <c r="N365" i="26"/>
  <c r="W365" i="26" s="1"/>
  <c r="L365" i="26"/>
  <c r="U365" i="26" s="1"/>
  <c r="J365" i="26"/>
  <c r="S365" i="26" s="1"/>
  <c r="X364" i="26"/>
  <c r="V364" i="26"/>
  <c r="T364" i="26"/>
  <c r="R364" i="26"/>
  <c r="Q364" i="26"/>
  <c r="N364" i="26"/>
  <c r="W364" i="26" s="1"/>
  <c r="L364" i="26"/>
  <c r="U364" i="26" s="1"/>
  <c r="J364" i="26"/>
  <c r="S364" i="26" s="1"/>
  <c r="X363" i="26"/>
  <c r="W363" i="26"/>
  <c r="V363" i="26"/>
  <c r="T363" i="26"/>
  <c r="R363" i="26"/>
  <c r="Q363" i="26"/>
  <c r="N363" i="26"/>
  <c r="L363" i="26"/>
  <c r="U363" i="26" s="1"/>
  <c r="J363" i="26"/>
  <c r="S363" i="26" s="1"/>
  <c r="R362" i="26"/>
  <c r="Q362" i="26"/>
  <c r="I362" i="26"/>
  <c r="Q361" i="26"/>
  <c r="M361" i="26"/>
  <c r="V361" i="26" s="1"/>
  <c r="I361" i="26"/>
  <c r="K361" i="26" s="1"/>
  <c r="X360" i="26"/>
  <c r="V360" i="26"/>
  <c r="U360" i="26"/>
  <c r="T360" i="26"/>
  <c r="R360" i="26"/>
  <c r="Q360" i="26"/>
  <c r="N360" i="26"/>
  <c r="W360" i="26" s="1"/>
  <c r="L360" i="26"/>
  <c r="J360" i="26"/>
  <c r="S360" i="26" s="1"/>
  <c r="X359" i="26"/>
  <c r="V359" i="26"/>
  <c r="U359" i="26"/>
  <c r="T359" i="26"/>
  <c r="S359" i="26"/>
  <c r="R359" i="26"/>
  <c r="Q359" i="26"/>
  <c r="N359" i="26"/>
  <c r="W359" i="26" s="1"/>
  <c r="L359" i="26"/>
  <c r="J359" i="26"/>
  <c r="Q358" i="26"/>
  <c r="I358" i="26"/>
  <c r="K358" i="26" s="1"/>
  <c r="M358" i="26" s="1"/>
  <c r="Q357" i="26"/>
  <c r="I357" i="26"/>
  <c r="R357" i="26" s="1"/>
  <c r="Q356" i="26"/>
  <c r="O356" i="26"/>
  <c r="X356" i="26" s="1"/>
  <c r="N356" i="26"/>
  <c r="W356" i="26" s="1"/>
  <c r="M356" i="26"/>
  <c r="V356" i="26" s="1"/>
  <c r="L356" i="26"/>
  <c r="U356" i="26" s="1"/>
  <c r="K356" i="26"/>
  <c r="T356" i="26" s="1"/>
  <c r="J356" i="26"/>
  <c r="S356" i="26" s="1"/>
  <c r="I356" i="26"/>
  <c r="R356" i="26" s="1"/>
  <c r="X355" i="26"/>
  <c r="V355" i="26"/>
  <c r="U355" i="26"/>
  <c r="T355" i="26"/>
  <c r="Q355" i="26"/>
  <c r="N355" i="26"/>
  <c r="W355" i="26" s="1"/>
  <c r="L355" i="26"/>
  <c r="I355" i="26"/>
  <c r="J355" i="26" s="1"/>
  <c r="S355" i="26" s="1"/>
  <c r="W354" i="26"/>
  <c r="Q354" i="26"/>
  <c r="O354" i="26"/>
  <c r="X354" i="26" s="1"/>
  <c r="N354" i="26"/>
  <c r="M354" i="26"/>
  <c r="V354" i="26" s="1"/>
  <c r="L354" i="26"/>
  <c r="U354" i="26" s="1"/>
  <c r="K354" i="26"/>
  <c r="T354" i="26" s="1"/>
  <c r="J354" i="26"/>
  <c r="S354" i="26" s="1"/>
  <c r="I354" i="26"/>
  <c r="R354" i="26" s="1"/>
  <c r="V353" i="26"/>
  <c r="Q353" i="26"/>
  <c r="O353" i="26"/>
  <c r="X353" i="26" s="1"/>
  <c r="N353" i="26"/>
  <c r="W353" i="26" s="1"/>
  <c r="M353" i="26"/>
  <c r="L353" i="26"/>
  <c r="U353" i="26" s="1"/>
  <c r="K353" i="26"/>
  <c r="T353" i="26" s="1"/>
  <c r="J353" i="26"/>
  <c r="S353" i="26" s="1"/>
  <c r="I353" i="26"/>
  <c r="R353" i="26" s="1"/>
  <c r="X352" i="26"/>
  <c r="V352" i="26"/>
  <c r="U352" i="26"/>
  <c r="T352" i="26"/>
  <c r="R352" i="26"/>
  <c r="Q352" i="26"/>
  <c r="N352" i="26"/>
  <c r="W352" i="26" s="1"/>
  <c r="L352" i="26"/>
  <c r="J352" i="26"/>
  <c r="S352" i="26" s="1"/>
  <c r="X351" i="26"/>
  <c r="V351" i="26"/>
  <c r="U351" i="26"/>
  <c r="T351" i="26"/>
  <c r="S351" i="26"/>
  <c r="R351" i="26"/>
  <c r="Q351" i="26"/>
  <c r="N351" i="26"/>
  <c r="W351" i="26" s="1"/>
  <c r="L351" i="26"/>
  <c r="J351" i="26"/>
  <c r="X350" i="26"/>
  <c r="V350" i="26"/>
  <c r="U350" i="26"/>
  <c r="T350" i="26"/>
  <c r="S350" i="26"/>
  <c r="R350" i="26"/>
  <c r="Q350" i="26"/>
  <c r="N350" i="26"/>
  <c r="W350" i="26" s="1"/>
  <c r="L350" i="26"/>
  <c r="J350" i="26"/>
  <c r="Q349" i="26"/>
  <c r="I349" i="26"/>
  <c r="K349" i="26" s="1"/>
  <c r="J349" i="26" s="1"/>
  <c r="S349" i="26" s="1"/>
  <c r="Q348" i="26"/>
  <c r="I348" i="26"/>
  <c r="R348" i="26" s="1"/>
  <c r="X347" i="26"/>
  <c r="V347" i="26"/>
  <c r="T347" i="26"/>
  <c r="R347" i="26"/>
  <c r="Q347" i="26"/>
  <c r="N347" i="26"/>
  <c r="W347" i="26" s="1"/>
  <c r="L347" i="26"/>
  <c r="U347" i="26" s="1"/>
  <c r="J347" i="26"/>
  <c r="S347" i="26" s="1"/>
  <c r="X346" i="26"/>
  <c r="W346" i="26"/>
  <c r="V346" i="26"/>
  <c r="T346" i="26"/>
  <c r="R346" i="26"/>
  <c r="Q346" i="26"/>
  <c r="N346" i="26"/>
  <c r="L346" i="26"/>
  <c r="U346" i="26" s="1"/>
  <c r="J346" i="26"/>
  <c r="S346" i="26" s="1"/>
  <c r="R345" i="26"/>
  <c r="Q345" i="26"/>
  <c r="I345" i="26"/>
  <c r="Q344" i="26"/>
  <c r="M344" i="26"/>
  <c r="V344" i="26" s="1"/>
  <c r="K344" i="26"/>
  <c r="I344" i="26"/>
  <c r="R344" i="26" s="1"/>
  <c r="U343" i="26"/>
  <c r="Q343" i="26"/>
  <c r="O343" i="26"/>
  <c r="X343" i="26" s="1"/>
  <c r="N343" i="26"/>
  <c r="W343" i="26" s="1"/>
  <c r="M343" i="26"/>
  <c r="V343" i="26" s="1"/>
  <c r="L343" i="26"/>
  <c r="K343" i="26"/>
  <c r="T343" i="26" s="1"/>
  <c r="J343" i="26"/>
  <c r="S343" i="26" s="1"/>
  <c r="I343" i="26"/>
  <c r="R343" i="26" s="1"/>
  <c r="X342" i="26"/>
  <c r="W342" i="26"/>
  <c r="V342" i="26"/>
  <c r="T342" i="26"/>
  <c r="R342" i="26"/>
  <c r="Q342" i="26"/>
  <c r="N342" i="26"/>
  <c r="L342" i="26"/>
  <c r="U342" i="26" s="1"/>
  <c r="I342" i="26"/>
  <c r="J342" i="26" s="1"/>
  <c r="S342" i="26" s="1"/>
  <c r="Q341" i="26"/>
  <c r="O341" i="26"/>
  <c r="X341" i="26" s="1"/>
  <c r="N341" i="26"/>
  <c r="W341" i="26" s="1"/>
  <c r="M341" i="26"/>
  <c r="V341" i="26" s="1"/>
  <c r="L341" i="26"/>
  <c r="U341" i="26" s="1"/>
  <c r="K341" i="26"/>
  <c r="T341" i="26" s="1"/>
  <c r="J341" i="26"/>
  <c r="S341" i="26" s="1"/>
  <c r="I341" i="26"/>
  <c r="R341" i="26" s="1"/>
  <c r="W340" i="26"/>
  <c r="Q340" i="26"/>
  <c r="O340" i="26"/>
  <c r="X340" i="26" s="1"/>
  <c r="N340" i="26"/>
  <c r="M340" i="26"/>
  <c r="V340" i="26" s="1"/>
  <c r="L340" i="26"/>
  <c r="U340" i="26" s="1"/>
  <c r="K340" i="26"/>
  <c r="T340" i="26" s="1"/>
  <c r="J340" i="26"/>
  <c r="S340" i="26" s="1"/>
  <c r="I340" i="26"/>
  <c r="R340" i="26" s="1"/>
  <c r="X339" i="26"/>
  <c r="V339" i="26"/>
  <c r="T339" i="26"/>
  <c r="R339" i="26"/>
  <c r="Q339" i="26"/>
  <c r="N339" i="26"/>
  <c r="W339" i="26" s="1"/>
  <c r="L339" i="26"/>
  <c r="U339" i="26" s="1"/>
  <c r="J339" i="26"/>
  <c r="S339" i="26" s="1"/>
  <c r="X338" i="26"/>
  <c r="V338" i="26"/>
  <c r="T338" i="26"/>
  <c r="R338" i="26"/>
  <c r="Q338" i="26"/>
  <c r="N338" i="26"/>
  <c r="W338" i="26" s="1"/>
  <c r="L338" i="26"/>
  <c r="U338" i="26" s="1"/>
  <c r="J338" i="26"/>
  <c r="S338" i="26" s="1"/>
  <c r="X337" i="26"/>
  <c r="W337" i="26"/>
  <c r="V337" i="26"/>
  <c r="T337" i="26"/>
  <c r="R337" i="26"/>
  <c r="Q337" i="26"/>
  <c r="N337" i="26"/>
  <c r="L337" i="26"/>
  <c r="U337" i="26" s="1"/>
  <c r="J337" i="26"/>
  <c r="S337" i="26" s="1"/>
  <c r="Q336" i="26"/>
  <c r="I336" i="26"/>
  <c r="R336" i="26" s="1"/>
  <c r="Q335" i="26"/>
  <c r="M335" i="26"/>
  <c r="I335" i="26"/>
  <c r="K335" i="26" s="1"/>
  <c r="X334" i="26"/>
  <c r="V334" i="26"/>
  <c r="U334" i="26"/>
  <c r="T334" i="26"/>
  <c r="R334" i="26"/>
  <c r="Q334" i="26"/>
  <c r="N334" i="26"/>
  <c r="W334" i="26" s="1"/>
  <c r="L334" i="26"/>
  <c r="J334" i="26"/>
  <c r="S334" i="26" s="1"/>
  <c r="X333" i="26"/>
  <c r="V333" i="26"/>
  <c r="T333" i="26"/>
  <c r="S333" i="26"/>
  <c r="R333" i="26"/>
  <c r="Q333" i="26"/>
  <c r="N333" i="26"/>
  <c r="W333" i="26" s="1"/>
  <c r="L333" i="26"/>
  <c r="U333" i="26" s="1"/>
  <c r="J333" i="26"/>
  <c r="Q332" i="26"/>
  <c r="I332" i="26"/>
  <c r="K332" i="26" s="1"/>
  <c r="R331" i="26"/>
  <c r="Q331" i="26"/>
  <c r="I331" i="26"/>
  <c r="Q330" i="26"/>
  <c r="O330" i="26"/>
  <c r="X330" i="26" s="1"/>
  <c r="N330" i="26"/>
  <c r="W330" i="26" s="1"/>
  <c r="M330" i="26"/>
  <c r="V330" i="26" s="1"/>
  <c r="L330" i="26"/>
  <c r="U330" i="26" s="1"/>
  <c r="K330" i="26"/>
  <c r="T330" i="26" s="1"/>
  <c r="J330" i="26"/>
  <c r="S330" i="26" s="1"/>
  <c r="I330" i="26"/>
  <c r="R330" i="26" s="1"/>
  <c r="X329" i="26"/>
  <c r="V329" i="26"/>
  <c r="T329" i="26"/>
  <c r="Q329" i="26"/>
  <c r="N329" i="26"/>
  <c r="W329" i="26" s="1"/>
  <c r="L329" i="26"/>
  <c r="U329" i="26" s="1"/>
  <c r="I329" i="26"/>
  <c r="J329" i="26" s="1"/>
  <c r="S329" i="26" s="1"/>
  <c r="T328" i="26"/>
  <c r="Q328" i="26"/>
  <c r="O328" i="26"/>
  <c r="X328" i="26" s="1"/>
  <c r="N328" i="26"/>
  <c r="W328" i="26" s="1"/>
  <c r="M328" i="26"/>
  <c r="V328" i="26" s="1"/>
  <c r="L328" i="26"/>
  <c r="U328" i="26" s="1"/>
  <c r="K328" i="26"/>
  <c r="J328" i="26"/>
  <c r="S328" i="26" s="1"/>
  <c r="I328" i="26"/>
  <c r="R328" i="26" s="1"/>
  <c r="V327" i="26"/>
  <c r="S327" i="26"/>
  <c r="Q327" i="26"/>
  <c r="O327" i="26"/>
  <c r="X327" i="26" s="1"/>
  <c r="N327" i="26"/>
  <c r="W327" i="26" s="1"/>
  <c r="M327" i="26"/>
  <c r="L327" i="26"/>
  <c r="U327" i="26" s="1"/>
  <c r="K327" i="26"/>
  <c r="T327" i="26" s="1"/>
  <c r="J327" i="26"/>
  <c r="I327" i="26"/>
  <c r="R327" i="26" s="1"/>
  <c r="X326" i="26"/>
  <c r="V326" i="26"/>
  <c r="U326" i="26"/>
  <c r="T326" i="26"/>
  <c r="R326" i="26"/>
  <c r="Q326" i="26"/>
  <c r="N326" i="26"/>
  <c r="W326" i="26" s="1"/>
  <c r="L326" i="26"/>
  <c r="J326" i="26"/>
  <c r="S326" i="26" s="1"/>
  <c r="X325" i="26"/>
  <c r="V325" i="26"/>
  <c r="U325" i="26"/>
  <c r="T325" i="26"/>
  <c r="S325" i="26"/>
  <c r="R325" i="26"/>
  <c r="Q325" i="26"/>
  <c r="N325" i="26"/>
  <c r="W325" i="26" s="1"/>
  <c r="L325" i="26"/>
  <c r="J325" i="26"/>
  <c r="X324" i="26"/>
  <c r="V324" i="26"/>
  <c r="U324" i="26"/>
  <c r="T324" i="26"/>
  <c r="S324" i="26"/>
  <c r="R324" i="26"/>
  <c r="Q324" i="26"/>
  <c r="N324" i="26"/>
  <c r="W324" i="26" s="1"/>
  <c r="L324" i="26"/>
  <c r="J324" i="26"/>
  <c r="Q323" i="26"/>
  <c r="M323" i="26"/>
  <c r="V323" i="26" s="1"/>
  <c r="I323" i="26"/>
  <c r="K323" i="26" s="1"/>
  <c r="R322" i="26"/>
  <c r="Q322" i="26"/>
  <c r="I322" i="26"/>
  <c r="X321" i="26"/>
  <c r="W321" i="26"/>
  <c r="V321" i="26"/>
  <c r="T321" i="26"/>
  <c r="R321" i="26"/>
  <c r="Q321" i="26"/>
  <c r="N321" i="26"/>
  <c r="L321" i="26"/>
  <c r="U321" i="26" s="1"/>
  <c r="J321" i="26"/>
  <c r="S321" i="26" s="1"/>
  <c r="X320" i="26"/>
  <c r="W320" i="26"/>
  <c r="V320" i="26"/>
  <c r="T320" i="26"/>
  <c r="S320" i="26"/>
  <c r="R320" i="26"/>
  <c r="Q320" i="26"/>
  <c r="N320" i="26"/>
  <c r="L320" i="26"/>
  <c r="U320" i="26" s="1"/>
  <c r="J320" i="26"/>
  <c r="Q319" i="26"/>
  <c r="I319" i="26"/>
  <c r="R319" i="26" s="1"/>
  <c r="Q318" i="26"/>
  <c r="M318" i="26"/>
  <c r="K318" i="26"/>
  <c r="I318" i="26"/>
  <c r="R318" i="26" s="1"/>
  <c r="Q317" i="26"/>
  <c r="O317" i="26"/>
  <c r="X317" i="26" s="1"/>
  <c r="N317" i="26"/>
  <c r="W317" i="26" s="1"/>
  <c r="M317" i="26"/>
  <c r="V317" i="26" s="1"/>
  <c r="L317" i="26"/>
  <c r="U317" i="26" s="1"/>
  <c r="K317" i="26"/>
  <c r="T317" i="26" s="1"/>
  <c r="J317" i="26"/>
  <c r="S317" i="26" s="1"/>
  <c r="I317" i="26"/>
  <c r="R317" i="26" s="1"/>
  <c r="X316" i="26"/>
  <c r="W316" i="26"/>
  <c r="V316" i="26"/>
  <c r="T316" i="26"/>
  <c r="R316" i="26"/>
  <c r="Q316" i="26"/>
  <c r="N316" i="26"/>
  <c r="L316" i="26"/>
  <c r="U316" i="26" s="1"/>
  <c r="I316" i="26"/>
  <c r="J316" i="26" s="1"/>
  <c r="S316" i="26" s="1"/>
  <c r="X315" i="26"/>
  <c r="Q315" i="26"/>
  <c r="O315" i="26"/>
  <c r="N315" i="26"/>
  <c r="W315" i="26" s="1"/>
  <c r="M315" i="26"/>
  <c r="V315" i="26" s="1"/>
  <c r="L315" i="26"/>
  <c r="U315" i="26" s="1"/>
  <c r="K315" i="26"/>
  <c r="T315" i="26" s="1"/>
  <c r="J315" i="26"/>
  <c r="S315" i="26" s="1"/>
  <c r="I315" i="26"/>
  <c r="R315" i="26" s="1"/>
  <c r="Q314" i="26"/>
  <c r="O314" i="26"/>
  <c r="X314" i="26" s="1"/>
  <c r="N314" i="26"/>
  <c r="W314" i="26" s="1"/>
  <c r="M314" i="26"/>
  <c r="V314" i="26" s="1"/>
  <c r="L314" i="26"/>
  <c r="U314" i="26" s="1"/>
  <c r="K314" i="26"/>
  <c r="T314" i="26" s="1"/>
  <c r="J314" i="26"/>
  <c r="S314" i="26" s="1"/>
  <c r="I314" i="26"/>
  <c r="R314" i="26" s="1"/>
  <c r="X313" i="26"/>
  <c r="V313" i="26"/>
  <c r="T313" i="26"/>
  <c r="R313" i="26"/>
  <c r="Q313" i="26"/>
  <c r="N313" i="26"/>
  <c r="W313" i="26" s="1"/>
  <c r="L313" i="26"/>
  <c r="U313" i="26" s="1"/>
  <c r="J313" i="26"/>
  <c r="S313" i="26" s="1"/>
  <c r="X312" i="26"/>
  <c r="W312" i="26"/>
  <c r="V312" i="26"/>
  <c r="T312" i="26"/>
  <c r="R312" i="26"/>
  <c r="Q312" i="26"/>
  <c r="N312" i="26"/>
  <c r="L312" i="26"/>
  <c r="U312" i="26" s="1"/>
  <c r="J312" i="26"/>
  <c r="S312" i="26" s="1"/>
  <c r="X311" i="26"/>
  <c r="W311" i="26"/>
  <c r="V311" i="26"/>
  <c r="T311" i="26"/>
  <c r="R311" i="26"/>
  <c r="Q311" i="26"/>
  <c r="N311" i="26"/>
  <c r="L311" i="26"/>
  <c r="U311" i="26" s="1"/>
  <c r="J311" i="26"/>
  <c r="S311" i="26" s="1"/>
  <c r="Q310" i="26"/>
  <c r="I310" i="26"/>
  <c r="V309" i="26"/>
  <c r="Q309" i="26"/>
  <c r="M309" i="26"/>
  <c r="K309" i="26"/>
  <c r="L309" i="26" s="1"/>
  <c r="U309" i="26" s="1"/>
  <c r="J309" i="26"/>
  <c r="S309" i="26" s="1"/>
  <c r="I309" i="26"/>
  <c r="R309" i="26" s="1"/>
  <c r="X308" i="26"/>
  <c r="V308" i="26"/>
  <c r="U308" i="26"/>
  <c r="T308" i="26"/>
  <c r="S308" i="26"/>
  <c r="R308" i="26"/>
  <c r="Q308" i="26"/>
  <c r="N308" i="26"/>
  <c r="W308" i="26" s="1"/>
  <c r="L308" i="26"/>
  <c r="J308" i="26"/>
  <c r="X307" i="26"/>
  <c r="V307" i="26"/>
  <c r="U307" i="26"/>
  <c r="T307" i="26"/>
  <c r="S307" i="26"/>
  <c r="R307" i="26"/>
  <c r="Q307" i="26"/>
  <c r="N307" i="26"/>
  <c r="W307" i="26" s="1"/>
  <c r="L307" i="26"/>
  <c r="J307" i="26"/>
  <c r="Q306" i="26"/>
  <c r="K306" i="26"/>
  <c r="I306" i="26"/>
  <c r="R306" i="26" s="1"/>
  <c r="Q305" i="26"/>
  <c r="I305" i="26"/>
  <c r="K305" i="26" s="1"/>
  <c r="Q304" i="26"/>
  <c r="O304" i="26"/>
  <c r="X304" i="26" s="1"/>
  <c r="N304" i="26"/>
  <c r="W304" i="26" s="1"/>
  <c r="M304" i="26"/>
  <c r="V304" i="26" s="1"/>
  <c r="L304" i="26"/>
  <c r="U304" i="26" s="1"/>
  <c r="K304" i="26"/>
  <c r="T304" i="26" s="1"/>
  <c r="J304" i="26"/>
  <c r="S304" i="26" s="1"/>
  <c r="I304" i="26"/>
  <c r="R304" i="26" s="1"/>
  <c r="X303" i="26"/>
  <c r="W303" i="26"/>
  <c r="V303" i="26"/>
  <c r="T303" i="26"/>
  <c r="Q303" i="26"/>
  <c r="N303" i="26"/>
  <c r="L303" i="26"/>
  <c r="U303" i="26" s="1"/>
  <c r="I303" i="26"/>
  <c r="J303" i="26" s="1"/>
  <c r="S303" i="26" s="1"/>
  <c r="T302" i="26"/>
  <c r="Q302" i="26"/>
  <c r="O302" i="26"/>
  <c r="X302" i="26" s="1"/>
  <c r="N302" i="26"/>
  <c r="W302" i="26" s="1"/>
  <c r="M302" i="26"/>
  <c r="V302" i="26" s="1"/>
  <c r="L302" i="26"/>
  <c r="U302" i="26" s="1"/>
  <c r="K302" i="26"/>
  <c r="J302" i="26"/>
  <c r="S302" i="26" s="1"/>
  <c r="I302" i="26"/>
  <c r="R302" i="26" s="1"/>
  <c r="S301" i="26"/>
  <c r="Q301" i="26"/>
  <c r="O301" i="26"/>
  <c r="X301" i="26" s="1"/>
  <c r="N301" i="26"/>
  <c r="W301" i="26" s="1"/>
  <c r="M301" i="26"/>
  <c r="V301" i="26" s="1"/>
  <c r="L301" i="26"/>
  <c r="U301" i="26" s="1"/>
  <c r="K301" i="26"/>
  <c r="T301" i="26" s="1"/>
  <c r="J301" i="26"/>
  <c r="I301" i="26"/>
  <c r="R301" i="26" s="1"/>
  <c r="X300" i="26"/>
  <c r="W300" i="26"/>
  <c r="V300" i="26"/>
  <c r="U300" i="26"/>
  <c r="T300" i="26"/>
  <c r="S300" i="26"/>
  <c r="R300" i="26"/>
  <c r="Q300" i="26"/>
  <c r="N300" i="26"/>
  <c r="L300" i="26"/>
  <c r="J300" i="26"/>
  <c r="X299" i="26"/>
  <c r="V299" i="26"/>
  <c r="U299" i="26"/>
  <c r="T299" i="26"/>
  <c r="R299" i="26"/>
  <c r="Q299" i="26"/>
  <c r="N299" i="26"/>
  <c r="W299" i="26" s="1"/>
  <c r="L299" i="26"/>
  <c r="J299" i="26"/>
  <c r="S299" i="26" s="1"/>
  <c r="X298" i="26"/>
  <c r="W298" i="26"/>
  <c r="V298" i="26"/>
  <c r="T298" i="26"/>
  <c r="S298" i="26"/>
  <c r="R298" i="26"/>
  <c r="Q298" i="26"/>
  <c r="N298" i="26"/>
  <c r="L298" i="26"/>
  <c r="U298" i="26" s="1"/>
  <c r="J298" i="26"/>
  <c r="Q297" i="26"/>
  <c r="I297" i="26"/>
  <c r="Q296" i="26"/>
  <c r="I296" i="26"/>
  <c r="R296" i="26" s="1"/>
  <c r="X295" i="26"/>
  <c r="V295" i="26"/>
  <c r="U295" i="26"/>
  <c r="T295" i="26"/>
  <c r="R295" i="26"/>
  <c r="Q295" i="26"/>
  <c r="N295" i="26"/>
  <c r="W295" i="26" s="1"/>
  <c r="L295" i="26"/>
  <c r="J295" i="26"/>
  <c r="S295" i="26" s="1"/>
  <c r="X294" i="26"/>
  <c r="W294" i="26"/>
  <c r="V294" i="26"/>
  <c r="U294" i="26"/>
  <c r="T294" i="26"/>
  <c r="S294" i="26"/>
  <c r="R294" i="26"/>
  <c r="Q294" i="26"/>
  <c r="N294" i="26"/>
  <c r="L294" i="26"/>
  <c r="J294" i="26"/>
  <c r="Q293" i="26"/>
  <c r="I293" i="26"/>
  <c r="K293" i="26" s="1"/>
  <c r="Q292" i="26"/>
  <c r="I292" i="26"/>
  <c r="K292" i="26" s="1"/>
  <c r="Q291" i="26"/>
  <c r="O291" i="26"/>
  <c r="X291" i="26" s="1"/>
  <c r="N291" i="26"/>
  <c r="W291" i="26" s="1"/>
  <c r="M291" i="26"/>
  <c r="V291" i="26" s="1"/>
  <c r="L291" i="26"/>
  <c r="U291" i="26" s="1"/>
  <c r="K291" i="26"/>
  <c r="T291" i="26" s="1"/>
  <c r="J291" i="26"/>
  <c r="S291" i="26" s="1"/>
  <c r="I291" i="26"/>
  <c r="R291" i="26" s="1"/>
  <c r="X290" i="26"/>
  <c r="W290" i="26"/>
  <c r="V290" i="26"/>
  <c r="U290" i="26"/>
  <c r="T290" i="26"/>
  <c r="Q290" i="26"/>
  <c r="N290" i="26"/>
  <c r="L290" i="26"/>
  <c r="I290" i="26"/>
  <c r="R290" i="26" s="1"/>
  <c r="X289" i="26"/>
  <c r="W289" i="26"/>
  <c r="Q289" i="26"/>
  <c r="O289" i="26"/>
  <c r="N289" i="26"/>
  <c r="M289" i="26"/>
  <c r="V289" i="26" s="1"/>
  <c r="L289" i="26"/>
  <c r="U289" i="26" s="1"/>
  <c r="K289" i="26"/>
  <c r="T289" i="26" s="1"/>
  <c r="J289" i="26"/>
  <c r="S289" i="26" s="1"/>
  <c r="I289" i="26"/>
  <c r="R289" i="26" s="1"/>
  <c r="W288" i="26"/>
  <c r="Q288" i="26"/>
  <c r="O288" i="26"/>
  <c r="X288" i="26" s="1"/>
  <c r="N288" i="26"/>
  <c r="M288" i="26"/>
  <c r="V288" i="26" s="1"/>
  <c r="L288" i="26"/>
  <c r="U288" i="26" s="1"/>
  <c r="K288" i="26"/>
  <c r="T288" i="26" s="1"/>
  <c r="J288" i="26"/>
  <c r="S288" i="26" s="1"/>
  <c r="I288" i="26"/>
  <c r="R288" i="26" s="1"/>
  <c r="X287" i="26"/>
  <c r="W287" i="26"/>
  <c r="V287" i="26"/>
  <c r="U287" i="26"/>
  <c r="T287" i="26"/>
  <c r="R287" i="26"/>
  <c r="Q287" i="26"/>
  <c r="N287" i="26"/>
  <c r="L287" i="26"/>
  <c r="J287" i="26"/>
  <c r="S287" i="26" s="1"/>
  <c r="X286" i="26"/>
  <c r="V286" i="26"/>
  <c r="U286" i="26"/>
  <c r="T286" i="26"/>
  <c r="R286" i="26"/>
  <c r="Q286" i="26"/>
  <c r="N286" i="26"/>
  <c r="W286" i="26" s="1"/>
  <c r="L286" i="26"/>
  <c r="J286" i="26"/>
  <c r="S286" i="26" s="1"/>
  <c r="X285" i="26"/>
  <c r="W285" i="26"/>
  <c r="V285" i="26"/>
  <c r="U285" i="26"/>
  <c r="T285" i="26"/>
  <c r="S285" i="26"/>
  <c r="R285" i="26"/>
  <c r="Q285" i="26"/>
  <c r="N285" i="26"/>
  <c r="L285" i="26"/>
  <c r="J285" i="26"/>
  <c r="Q284" i="26"/>
  <c r="I284" i="26"/>
  <c r="K284" i="26" s="1"/>
  <c r="Q283" i="26"/>
  <c r="I283" i="26"/>
  <c r="K283" i="26" s="1"/>
  <c r="X282" i="26"/>
  <c r="V282" i="26"/>
  <c r="U282" i="26"/>
  <c r="T282" i="26"/>
  <c r="R282" i="26"/>
  <c r="Q282" i="26"/>
  <c r="N282" i="26"/>
  <c r="W282" i="26" s="1"/>
  <c r="L282" i="26"/>
  <c r="J282" i="26"/>
  <c r="S282" i="26" s="1"/>
  <c r="X281" i="26"/>
  <c r="W281" i="26"/>
  <c r="V281" i="26"/>
  <c r="T281" i="26"/>
  <c r="S281" i="26"/>
  <c r="R281" i="26"/>
  <c r="Q281" i="26"/>
  <c r="N281" i="26"/>
  <c r="L281" i="26"/>
  <c r="U281" i="26" s="1"/>
  <c r="J281" i="26"/>
  <c r="Q280" i="26"/>
  <c r="I280" i="26"/>
  <c r="Q279" i="26"/>
  <c r="I279" i="26"/>
  <c r="K279" i="26" s="1"/>
  <c r="X278" i="26"/>
  <c r="Q278" i="26"/>
  <c r="O278" i="26"/>
  <c r="N278" i="26"/>
  <c r="W278" i="26" s="1"/>
  <c r="M278" i="26"/>
  <c r="V278" i="26" s="1"/>
  <c r="L278" i="26"/>
  <c r="U278" i="26" s="1"/>
  <c r="K278" i="26"/>
  <c r="T278" i="26" s="1"/>
  <c r="J278" i="26"/>
  <c r="S278" i="26" s="1"/>
  <c r="I278" i="26"/>
  <c r="R278" i="26" s="1"/>
  <c r="X277" i="26"/>
  <c r="W277" i="26"/>
  <c r="V277" i="26"/>
  <c r="T277" i="26"/>
  <c r="Q277" i="26"/>
  <c r="N277" i="26"/>
  <c r="L277" i="26"/>
  <c r="U277" i="26" s="1"/>
  <c r="I277" i="26"/>
  <c r="J277" i="26" s="1"/>
  <c r="S277" i="26" s="1"/>
  <c r="Q276" i="26"/>
  <c r="O276" i="26"/>
  <c r="X276" i="26" s="1"/>
  <c r="N276" i="26"/>
  <c r="W276" i="26" s="1"/>
  <c r="M276" i="26"/>
  <c r="V276" i="26" s="1"/>
  <c r="L276" i="26"/>
  <c r="U276" i="26" s="1"/>
  <c r="K276" i="26"/>
  <c r="T276" i="26" s="1"/>
  <c r="J276" i="26"/>
  <c r="S276" i="26" s="1"/>
  <c r="I276" i="26"/>
  <c r="R276" i="26" s="1"/>
  <c r="Q275" i="26"/>
  <c r="O275" i="26"/>
  <c r="X275" i="26" s="1"/>
  <c r="N275" i="26"/>
  <c r="W275" i="26" s="1"/>
  <c r="M275" i="26"/>
  <c r="V275" i="26" s="1"/>
  <c r="L275" i="26"/>
  <c r="U275" i="26" s="1"/>
  <c r="K275" i="26"/>
  <c r="T275" i="26" s="1"/>
  <c r="J275" i="26"/>
  <c r="S275" i="26" s="1"/>
  <c r="I275" i="26"/>
  <c r="R275" i="26" s="1"/>
  <c r="X274" i="26"/>
  <c r="W274" i="26"/>
  <c r="V274" i="26"/>
  <c r="U274" i="26"/>
  <c r="T274" i="26"/>
  <c r="S274" i="26"/>
  <c r="R274" i="26"/>
  <c r="Q274" i="26"/>
  <c r="N274" i="26"/>
  <c r="L274" i="26"/>
  <c r="J274" i="26"/>
  <c r="X273" i="26"/>
  <c r="V273" i="26"/>
  <c r="U273" i="26"/>
  <c r="T273" i="26"/>
  <c r="R273" i="26"/>
  <c r="Q273" i="26"/>
  <c r="N273" i="26"/>
  <c r="W273" i="26" s="1"/>
  <c r="L273" i="26"/>
  <c r="J273" i="26"/>
  <c r="S273" i="26" s="1"/>
  <c r="X272" i="26"/>
  <c r="W272" i="26"/>
  <c r="V272" i="26"/>
  <c r="T272" i="26"/>
  <c r="S272" i="26"/>
  <c r="R272" i="26"/>
  <c r="Q272" i="26"/>
  <c r="N272" i="26"/>
  <c r="L272" i="26"/>
  <c r="U272" i="26" s="1"/>
  <c r="J272" i="26"/>
  <c r="Q271" i="26"/>
  <c r="I271" i="26"/>
  <c r="R271" i="26" s="1"/>
  <c r="Q270" i="26"/>
  <c r="I270" i="26"/>
  <c r="R270" i="26" s="1"/>
  <c r="X269" i="26"/>
  <c r="V269" i="26"/>
  <c r="U269" i="26"/>
  <c r="T269" i="26"/>
  <c r="R269" i="26"/>
  <c r="Q269" i="26"/>
  <c r="N269" i="26"/>
  <c r="W269" i="26" s="1"/>
  <c r="L269" i="26"/>
  <c r="J269" i="26"/>
  <c r="S269" i="26" s="1"/>
  <c r="X268" i="26"/>
  <c r="W268" i="26"/>
  <c r="V268" i="26"/>
  <c r="U268" i="26"/>
  <c r="T268" i="26"/>
  <c r="S268" i="26"/>
  <c r="R268" i="26"/>
  <c r="Q268" i="26"/>
  <c r="N268" i="26"/>
  <c r="L268" i="26"/>
  <c r="J268" i="26"/>
  <c r="Q267" i="26"/>
  <c r="I267" i="26"/>
  <c r="K267" i="26" s="1"/>
  <c r="Q266" i="26"/>
  <c r="I266" i="26"/>
  <c r="K266" i="26" s="1"/>
  <c r="U265" i="26"/>
  <c r="Q265" i="26"/>
  <c r="O265" i="26"/>
  <c r="X265" i="26" s="1"/>
  <c r="N265" i="26"/>
  <c r="W265" i="26" s="1"/>
  <c r="M265" i="26"/>
  <c r="V265" i="26" s="1"/>
  <c r="L265" i="26"/>
  <c r="K265" i="26"/>
  <c r="T265" i="26" s="1"/>
  <c r="J265" i="26"/>
  <c r="S265" i="26" s="1"/>
  <c r="I265" i="26"/>
  <c r="R265" i="26" s="1"/>
  <c r="X264" i="26"/>
  <c r="W264" i="26"/>
  <c r="V264" i="26"/>
  <c r="U264" i="26"/>
  <c r="T264" i="26"/>
  <c r="Q264" i="26"/>
  <c r="N264" i="26"/>
  <c r="L264" i="26"/>
  <c r="I264" i="26"/>
  <c r="R264" i="26" s="1"/>
  <c r="Q263" i="26"/>
  <c r="O263" i="26"/>
  <c r="X263" i="26" s="1"/>
  <c r="N263" i="26"/>
  <c r="W263" i="26" s="1"/>
  <c r="M263" i="26"/>
  <c r="V263" i="26" s="1"/>
  <c r="L263" i="26"/>
  <c r="U263" i="26" s="1"/>
  <c r="K263" i="26"/>
  <c r="T263" i="26" s="1"/>
  <c r="J263" i="26"/>
  <c r="S263" i="26" s="1"/>
  <c r="I263" i="26"/>
  <c r="R263" i="26" s="1"/>
  <c r="X262" i="26"/>
  <c r="V262" i="26"/>
  <c r="Q262" i="26"/>
  <c r="O262" i="26"/>
  <c r="N262" i="26"/>
  <c r="W262" i="26" s="1"/>
  <c r="M262" i="26"/>
  <c r="L262" i="26"/>
  <c r="U262" i="26" s="1"/>
  <c r="K262" i="26"/>
  <c r="T262" i="26" s="1"/>
  <c r="J262" i="26"/>
  <c r="S262" i="26" s="1"/>
  <c r="I262" i="26"/>
  <c r="R262" i="26" s="1"/>
  <c r="X261" i="26"/>
  <c r="W261" i="26"/>
  <c r="V261" i="26"/>
  <c r="U261" i="26"/>
  <c r="T261" i="26"/>
  <c r="R261" i="26"/>
  <c r="Q261" i="26"/>
  <c r="N261" i="26"/>
  <c r="L261" i="26"/>
  <c r="J261" i="26"/>
  <c r="S261" i="26" s="1"/>
  <c r="X260" i="26"/>
  <c r="V260" i="26"/>
  <c r="U260" i="26"/>
  <c r="T260" i="26"/>
  <c r="R260" i="26"/>
  <c r="Q260" i="26"/>
  <c r="N260" i="26"/>
  <c r="W260" i="26" s="1"/>
  <c r="L260" i="26"/>
  <c r="J260" i="26"/>
  <c r="S260" i="26" s="1"/>
  <c r="X259" i="26"/>
  <c r="W259" i="26"/>
  <c r="V259" i="26"/>
  <c r="U259" i="26"/>
  <c r="T259" i="26"/>
  <c r="S259" i="26"/>
  <c r="R259" i="26"/>
  <c r="Q259" i="26"/>
  <c r="N259" i="26"/>
  <c r="L259" i="26"/>
  <c r="J259" i="26"/>
  <c r="Q258" i="26"/>
  <c r="I258" i="26"/>
  <c r="K258" i="26" s="1"/>
  <c r="Q257" i="26"/>
  <c r="I257" i="26"/>
  <c r="K257" i="26" s="1"/>
  <c r="X256" i="26"/>
  <c r="V256" i="26"/>
  <c r="U256" i="26"/>
  <c r="T256" i="26"/>
  <c r="R256" i="26"/>
  <c r="Q256" i="26"/>
  <c r="N256" i="26"/>
  <c r="W256" i="26" s="1"/>
  <c r="L256" i="26"/>
  <c r="J256" i="26"/>
  <c r="S256" i="26" s="1"/>
  <c r="X255" i="26"/>
  <c r="W255" i="26"/>
  <c r="V255" i="26"/>
  <c r="T255" i="26"/>
  <c r="S255" i="26"/>
  <c r="R255" i="26"/>
  <c r="Q255" i="26"/>
  <c r="N255" i="26"/>
  <c r="L255" i="26"/>
  <c r="U255" i="26" s="1"/>
  <c r="J255" i="26"/>
  <c r="Q254" i="26"/>
  <c r="I254" i="26"/>
  <c r="Q253" i="26"/>
  <c r="I253" i="26"/>
  <c r="K253" i="26" s="1"/>
  <c r="R252" i="26"/>
  <c r="Q252" i="26"/>
  <c r="O252" i="26"/>
  <c r="X252" i="26" s="1"/>
  <c r="N252" i="26"/>
  <c r="W252" i="26" s="1"/>
  <c r="M252" i="26"/>
  <c r="V252" i="26" s="1"/>
  <c r="L252" i="26"/>
  <c r="U252" i="26" s="1"/>
  <c r="K252" i="26"/>
  <c r="T252" i="26" s="1"/>
  <c r="J252" i="26"/>
  <c r="S252" i="26" s="1"/>
  <c r="I252" i="26"/>
  <c r="X251" i="26"/>
  <c r="W251" i="26"/>
  <c r="V251" i="26"/>
  <c r="T251" i="26"/>
  <c r="S251" i="26"/>
  <c r="Q251" i="26"/>
  <c r="N251" i="26"/>
  <c r="L251" i="26"/>
  <c r="U251" i="26" s="1"/>
  <c r="J251" i="26"/>
  <c r="I251" i="26"/>
  <c r="R251" i="26" s="1"/>
  <c r="Q250" i="26"/>
  <c r="O250" i="26"/>
  <c r="X250" i="26" s="1"/>
  <c r="N250" i="26"/>
  <c r="W250" i="26" s="1"/>
  <c r="M250" i="26"/>
  <c r="V250" i="26" s="1"/>
  <c r="L250" i="26"/>
  <c r="U250" i="26" s="1"/>
  <c r="K250" i="26"/>
  <c r="T250" i="26" s="1"/>
  <c r="J250" i="26"/>
  <c r="S250" i="26" s="1"/>
  <c r="I250" i="26"/>
  <c r="R250" i="26" s="1"/>
  <c r="Q249" i="26"/>
  <c r="O249" i="26"/>
  <c r="X249" i="26" s="1"/>
  <c r="N249" i="26"/>
  <c r="W249" i="26" s="1"/>
  <c r="M249" i="26"/>
  <c r="V249" i="26" s="1"/>
  <c r="L249" i="26"/>
  <c r="U249" i="26" s="1"/>
  <c r="K249" i="26"/>
  <c r="T249" i="26" s="1"/>
  <c r="J249" i="26"/>
  <c r="S249" i="26" s="1"/>
  <c r="I249" i="26"/>
  <c r="R249" i="26" s="1"/>
  <c r="X248" i="26"/>
  <c r="V248" i="26"/>
  <c r="U248" i="26"/>
  <c r="T248" i="26"/>
  <c r="S248" i="26"/>
  <c r="R248" i="26"/>
  <c r="Q248" i="26"/>
  <c r="N248" i="26"/>
  <c r="W248" i="26" s="1"/>
  <c r="L248" i="26"/>
  <c r="J248" i="26"/>
  <c r="X247" i="26"/>
  <c r="V247" i="26"/>
  <c r="U247" i="26"/>
  <c r="T247" i="26"/>
  <c r="R247" i="26"/>
  <c r="Q247" i="26"/>
  <c r="N247" i="26"/>
  <c r="W247" i="26" s="1"/>
  <c r="L247" i="26"/>
  <c r="J247" i="26"/>
  <c r="S247" i="26" s="1"/>
  <c r="X246" i="26"/>
  <c r="W246" i="26"/>
  <c r="V246" i="26"/>
  <c r="T246" i="26"/>
  <c r="S246" i="26"/>
  <c r="R246" i="26"/>
  <c r="Q246" i="26"/>
  <c r="N246" i="26"/>
  <c r="L246" i="26"/>
  <c r="U246" i="26" s="1"/>
  <c r="J246" i="26"/>
  <c r="Q245" i="26"/>
  <c r="I245" i="26"/>
  <c r="K245" i="26" s="1"/>
  <c r="Q244" i="26"/>
  <c r="I244" i="26"/>
  <c r="X243" i="26"/>
  <c r="V243" i="26"/>
  <c r="T243" i="26"/>
  <c r="R243" i="26"/>
  <c r="Q243" i="26"/>
  <c r="N243" i="26"/>
  <c r="W243" i="26" s="1"/>
  <c r="L243" i="26"/>
  <c r="U243" i="26" s="1"/>
  <c r="J243" i="26"/>
  <c r="S243" i="26" s="1"/>
  <c r="X242" i="26"/>
  <c r="W242" i="26"/>
  <c r="V242" i="26"/>
  <c r="U242" i="26"/>
  <c r="T242" i="26"/>
  <c r="S242" i="26"/>
  <c r="R242" i="26"/>
  <c r="Q242" i="26"/>
  <c r="N242" i="26"/>
  <c r="L242" i="26"/>
  <c r="J242" i="26"/>
  <c r="Q241" i="26"/>
  <c r="I241" i="26"/>
  <c r="K241" i="26" s="1"/>
  <c r="Q240" i="26"/>
  <c r="I240" i="26"/>
  <c r="K240" i="26" s="1"/>
  <c r="V239" i="26"/>
  <c r="Q239" i="26"/>
  <c r="O239" i="26"/>
  <c r="X239" i="26" s="1"/>
  <c r="N239" i="26"/>
  <c r="W239" i="26" s="1"/>
  <c r="M239" i="26"/>
  <c r="L239" i="26"/>
  <c r="U239" i="26" s="1"/>
  <c r="K239" i="26"/>
  <c r="T239" i="26" s="1"/>
  <c r="J239" i="26"/>
  <c r="S239" i="26" s="1"/>
  <c r="I239" i="26"/>
  <c r="R239" i="26" s="1"/>
  <c r="X238" i="26"/>
  <c r="W238" i="26"/>
  <c r="V238" i="26"/>
  <c r="U238" i="26"/>
  <c r="T238" i="26"/>
  <c r="Q238" i="26"/>
  <c r="N238" i="26"/>
  <c r="L238" i="26"/>
  <c r="I238" i="26"/>
  <c r="R238" i="26" s="1"/>
  <c r="X237" i="26"/>
  <c r="Q237" i="26"/>
  <c r="O237" i="26"/>
  <c r="N237" i="26"/>
  <c r="W237" i="26" s="1"/>
  <c r="M237" i="26"/>
  <c r="V237" i="26" s="1"/>
  <c r="L237" i="26"/>
  <c r="U237" i="26" s="1"/>
  <c r="K237" i="26"/>
  <c r="T237" i="26" s="1"/>
  <c r="J237" i="26"/>
  <c r="S237" i="26" s="1"/>
  <c r="I237" i="26"/>
  <c r="R237" i="26" s="1"/>
  <c r="W236" i="26"/>
  <c r="V236" i="26"/>
  <c r="Q236" i="26"/>
  <c r="O236" i="26"/>
  <c r="X236" i="26" s="1"/>
  <c r="N236" i="26"/>
  <c r="M236" i="26"/>
  <c r="L236" i="26"/>
  <c r="U236" i="26" s="1"/>
  <c r="K236" i="26"/>
  <c r="T236" i="26" s="1"/>
  <c r="J236" i="26"/>
  <c r="S236" i="26" s="1"/>
  <c r="I236" i="26"/>
  <c r="R236" i="26" s="1"/>
  <c r="X235" i="26"/>
  <c r="W235" i="26"/>
  <c r="V235" i="26"/>
  <c r="U235" i="26"/>
  <c r="T235" i="26"/>
  <c r="R235" i="26"/>
  <c r="Q235" i="26"/>
  <c r="N235" i="26"/>
  <c r="L235" i="26"/>
  <c r="J235" i="26"/>
  <c r="S235" i="26" s="1"/>
  <c r="X234" i="26"/>
  <c r="V234" i="26"/>
  <c r="T234" i="26"/>
  <c r="S234" i="26"/>
  <c r="R234" i="26"/>
  <c r="Q234" i="26"/>
  <c r="N234" i="26"/>
  <c r="W234" i="26" s="1"/>
  <c r="L234" i="26"/>
  <c r="U234" i="26" s="1"/>
  <c r="J234" i="26"/>
  <c r="X233" i="26"/>
  <c r="W233" i="26"/>
  <c r="V233" i="26"/>
  <c r="U233" i="26"/>
  <c r="T233" i="26"/>
  <c r="S233" i="26"/>
  <c r="R233" i="26"/>
  <c r="Q233" i="26"/>
  <c r="N233" i="26"/>
  <c r="L233" i="26"/>
  <c r="J233" i="26"/>
  <c r="Q232" i="26"/>
  <c r="I232" i="26"/>
  <c r="K232" i="26" s="1"/>
  <c r="Q231" i="26"/>
  <c r="I231" i="26"/>
  <c r="K231" i="26" s="1"/>
  <c r="X230" i="26"/>
  <c r="V230" i="26"/>
  <c r="U230" i="26"/>
  <c r="T230" i="26"/>
  <c r="R230" i="26"/>
  <c r="Q230" i="26"/>
  <c r="N230" i="26"/>
  <c r="W230" i="26" s="1"/>
  <c r="L230" i="26"/>
  <c r="J230" i="26"/>
  <c r="S230" i="26" s="1"/>
  <c r="X229" i="26"/>
  <c r="W229" i="26"/>
  <c r="V229" i="26"/>
  <c r="T229" i="26"/>
  <c r="S229" i="26"/>
  <c r="R229" i="26"/>
  <c r="Q229" i="26"/>
  <c r="N229" i="26"/>
  <c r="L229" i="26"/>
  <c r="U229" i="26" s="1"/>
  <c r="J229" i="26"/>
  <c r="Q228" i="26"/>
  <c r="I228" i="26"/>
  <c r="K228" i="26" s="1"/>
  <c r="Q227" i="26"/>
  <c r="I227" i="26"/>
  <c r="Q226" i="26"/>
  <c r="O226" i="26"/>
  <c r="X226" i="26" s="1"/>
  <c r="N226" i="26"/>
  <c r="W226" i="26" s="1"/>
  <c r="M226" i="26"/>
  <c r="V226" i="26" s="1"/>
  <c r="L226" i="26"/>
  <c r="U226" i="26" s="1"/>
  <c r="K226" i="26"/>
  <c r="T226" i="26" s="1"/>
  <c r="J226" i="26"/>
  <c r="S226" i="26" s="1"/>
  <c r="I226" i="26"/>
  <c r="R226" i="26" s="1"/>
  <c r="X225" i="26"/>
  <c r="W225" i="26"/>
  <c r="V225" i="26"/>
  <c r="T225" i="26"/>
  <c r="S225" i="26"/>
  <c r="R225" i="26"/>
  <c r="Q225" i="26"/>
  <c r="N225" i="26"/>
  <c r="L225" i="26"/>
  <c r="U225" i="26" s="1"/>
  <c r="J225" i="26"/>
  <c r="I225" i="26"/>
  <c r="Q224" i="26"/>
  <c r="O224" i="26"/>
  <c r="X224" i="26" s="1"/>
  <c r="N224" i="26"/>
  <c r="W224" i="26" s="1"/>
  <c r="M224" i="26"/>
  <c r="V224" i="26" s="1"/>
  <c r="L224" i="26"/>
  <c r="U224" i="26" s="1"/>
  <c r="K224" i="26"/>
  <c r="T224" i="26" s="1"/>
  <c r="J224" i="26"/>
  <c r="S224" i="26" s="1"/>
  <c r="I224" i="26"/>
  <c r="R224" i="26" s="1"/>
  <c r="Q223" i="26"/>
  <c r="O223" i="26"/>
  <c r="X223" i="26" s="1"/>
  <c r="N223" i="26"/>
  <c r="W223" i="26" s="1"/>
  <c r="M223" i="26"/>
  <c r="V223" i="26" s="1"/>
  <c r="L223" i="26"/>
  <c r="U223" i="26" s="1"/>
  <c r="K223" i="26"/>
  <c r="T223" i="26" s="1"/>
  <c r="J223" i="26"/>
  <c r="S223" i="26" s="1"/>
  <c r="I223" i="26"/>
  <c r="R223" i="26" s="1"/>
  <c r="X222" i="26"/>
  <c r="V222" i="26"/>
  <c r="U222" i="26"/>
  <c r="T222" i="26"/>
  <c r="S222" i="26"/>
  <c r="R222" i="26"/>
  <c r="Q222" i="26"/>
  <c r="N222" i="26"/>
  <c r="W222" i="26" s="1"/>
  <c r="L222" i="26"/>
  <c r="J222" i="26"/>
  <c r="X221" i="26"/>
  <c r="V221" i="26"/>
  <c r="U221" i="26"/>
  <c r="T221" i="26"/>
  <c r="R221" i="26"/>
  <c r="Q221" i="26"/>
  <c r="N221" i="26"/>
  <c r="W221" i="26" s="1"/>
  <c r="L221" i="26"/>
  <c r="J221" i="26"/>
  <c r="S221" i="26" s="1"/>
  <c r="X220" i="26"/>
  <c r="W220" i="26"/>
  <c r="V220" i="26"/>
  <c r="T220" i="26"/>
  <c r="S220" i="26"/>
  <c r="R220" i="26"/>
  <c r="Q220" i="26"/>
  <c r="N220" i="26"/>
  <c r="L220" i="26"/>
  <c r="U220" i="26" s="1"/>
  <c r="J220" i="26"/>
  <c r="Q219" i="26"/>
  <c r="I219" i="26"/>
  <c r="K219" i="26" s="1"/>
  <c r="Q218" i="26"/>
  <c r="I218" i="26"/>
  <c r="R218" i="26" s="1"/>
  <c r="X217" i="26"/>
  <c r="V217" i="26"/>
  <c r="T217" i="26"/>
  <c r="R217" i="26"/>
  <c r="Q217" i="26"/>
  <c r="N217" i="26"/>
  <c r="W217" i="26" s="1"/>
  <c r="L217" i="26"/>
  <c r="U217" i="26" s="1"/>
  <c r="J217" i="26"/>
  <c r="S217" i="26" s="1"/>
  <c r="X216" i="26"/>
  <c r="W216" i="26"/>
  <c r="V216" i="26"/>
  <c r="U216" i="26"/>
  <c r="T216" i="26"/>
  <c r="S216" i="26"/>
  <c r="R216" i="26"/>
  <c r="Q216" i="26"/>
  <c r="N216" i="26"/>
  <c r="L216" i="26"/>
  <c r="J216" i="26"/>
  <c r="Q215" i="26"/>
  <c r="I215" i="26"/>
  <c r="K215" i="26" s="1"/>
  <c r="Q214" i="26"/>
  <c r="I214" i="26"/>
  <c r="K214" i="26" s="1"/>
  <c r="Q213" i="26"/>
  <c r="O213" i="26"/>
  <c r="X213" i="26" s="1"/>
  <c r="N213" i="26"/>
  <c r="W213" i="26" s="1"/>
  <c r="M213" i="26"/>
  <c r="V213" i="26" s="1"/>
  <c r="L213" i="26"/>
  <c r="U213" i="26" s="1"/>
  <c r="K213" i="26"/>
  <c r="T213" i="26" s="1"/>
  <c r="J213" i="26"/>
  <c r="S213" i="26" s="1"/>
  <c r="I213" i="26"/>
  <c r="R213" i="26" s="1"/>
  <c r="X212" i="26"/>
  <c r="W212" i="26"/>
  <c r="V212" i="26"/>
  <c r="U212" i="26"/>
  <c r="T212" i="26"/>
  <c r="Q212" i="26"/>
  <c r="N212" i="26"/>
  <c r="L212" i="26"/>
  <c r="I212" i="26"/>
  <c r="R212" i="26" s="1"/>
  <c r="Q211" i="26"/>
  <c r="O211" i="26"/>
  <c r="X211" i="26" s="1"/>
  <c r="N211" i="26"/>
  <c r="W211" i="26" s="1"/>
  <c r="M211" i="26"/>
  <c r="V211" i="26" s="1"/>
  <c r="L211" i="26"/>
  <c r="U211" i="26" s="1"/>
  <c r="K211" i="26"/>
  <c r="T211" i="26" s="1"/>
  <c r="J211" i="26"/>
  <c r="S211" i="26" s="1"/>
  <c r="I211" i="26"/>
  <c r="R211" i="26" s="1"/>
  <c r="W210" i="26"/>
  <c r="Q210" i="26"/>
  <c r="O210" i="26"/>
  <c r="X210" i="26" s="1"/>
  <c r="N210" i="26"/>
  <c r="M210" i="26"/>
  <c r="V210" i="26" s="1"/>
  <c r="L210" i="26"/>
  <c r="U210" i="26" s="1"/>
  <c r="K210" i="26"/>
  <c r="T210" i="26" s="1"/>
  <c r="J210" i="26"/>
  <c r="S210" i="26" s="1"/>
  <c r="I210" i="26"/>
  <c r="R210" i="26" s="1"/>
  <c r="X209" i="26"/>
  <c r="W209" i="26"/>
  <c r="V209" i="26"/>
  <c r="U209" i="26"/>
  <c r="T209" i="26"/>
  <c r="R209" i="26"/>
  <c r="Q209" i="26"/>
  <c r="N209" i="26"/>
  <c r="L209" i="26"/>
  <c r="J209" i="26"/>
  <c r="S209" i="26" s="1"/>
  <c r="X208" i="26"/>
  <c r="V208" i="26"/>
  <c r="T208" i="26"/>
  <c r="R208" i="26"/>
  <c r="Q208" i="26"/>
  <c r="N208" i="26"/>
  <c r="W208" i="26" s="1"/>
  <c r="L208" i="26"/>
  <c r="U208" i="26" s="1"/>
  <c r="J208" i="26"/>
  <c r="S208" i="26" s="1"/>
  <c r="X207" i="26"/>
  <c r="W207" i="26"/>
  <c r="V207" i="26"/>
  <c r="U207" i="26"/>
  <c r="T207" i="26"/>
  <c r="S207" i="26"/>
  <c r="R207" i="26"/>
  <c r="Q207" i="26"/>
  <c r="N207" i="26"/>
  <c r="L207" i="26"/>
  <c r="J207" i="26"/>
  <c r="Q206" i="26"/>
  <c r="I206" i="26"/>
  <c r="K206" i="26" s="1"/>
  <c r="Q205" i="26"/>
  <c r="I205" i="26"/>
  <c r="K205" i="26" s="1"/>
  <c r="X204" i="26"/>
  <c r="V204" i="26"/>
  <c r="U204" i="26"/>
  <c r="T204" i="26"/>
  <c r="R204" i="26"/>
  <c r="Q204" i="26"/>
  <c r="N204" i="26"/>
  <c r="W204" i="26" s="1"/>
  <c r="L204" i="26"/>
  <c r="J204" i="26"/>
  <c r="S204" i="26" s="1"/>
  <c r="X203" i="26"/>
  <c r="W203" i="26"/>
  <c r="V203" i="26"/>
  <c r="T203" i="26"/>
  <c r="S203" i="26"/>
  <c r="R203" i="26"/>
  <c r="Q203" i="26"/>
  <c r="N203" i="26"/>
  <c r="L203" i="26"/>
  <c r="U203" i="26" s="1"/>
  <c r="J203" i="26"/>
  <c r="Q202" i="26"/>
  <c r="I202" i="26"/>
  <c r="K202" i="26" s="1"/>
  <c r="Q201" i="26"/>
  <c r="I201" i="26"/>
  <c r="K201" i="26" s="1"/>
  <c r="X200" i="26"/>
  <c r="Q200" i="26"/>
  <c r="O200" i="26"/>
  <c r="N200" i="26"/>
  <c r="W200" i="26" s="1"/>
  <c r="M200" i="26"/>
  <c r="V200" i="26" s="1"/>
  <c r="L200" i="26"/>
  <c r="U200" i="26" s="1"/>
  <c r="K200" i="26"/>
  <c r="T200" i="26" s="1"/>
  <c r="J200" i="26"/>
  <c r="S200" i="26" s="1"/>
  <c r="I200" i="26"/>
  <c r="R200" i="26" s="1"/>
  <c r="X199" i="26"/>
  <c r="W199" i="26"/>
  <c r="V199" i="26"/>
  <c r="T199" i="26"/>
  <c r="S199" i="26"/>
  <c r="Q199" i="26"/>
  <c r="N199" i="26"/>
  <c r="L199" i="26"/>
  <c r="U199" i="26" s="1"/>
  <c r="J199" i="26"/>
  <c r="I199" i="26"/>
  <c r="R199" i="26" s="1"/>
  <c r="T198" i="26"/>
  <c r="Q198" i="26"/>
  <c r="O198" i="26"/>
  <c r="X198" i="26" s="1"/>
  <c r="N198" i="26"/>
  <c r="W198" i="26" s="1"/>
  <c r="M198" i="26"/>
  <c r="V198" i="26" s="1"/>
  <c r="L198" i="26"/>
  <c r="U198" i="26" s="1"/>
  <c r="K198" i="26"/>
  <c r="J198" i="26"/>
  <c r="S198" i="26" s="1"/>
  <c r="I198" i="26"/>
  <c r="R198" i="26" s="1"/>
  <c r="R197" i="26"/>
  <c r="Q197" i="26"/>
  <c r="O197" i="26"/>
  <c r="X197" i="26" s="1"/>
  <c r="N197" i="26"/>
  <c r="W197" i="26" s="1"/>
  <c r="M197" i="26"/>
  <c r="V197" i="26" s="1"/>
  <c r="L197" i="26"/>
  <c r="U197" i="26" s="1"/>
  <c r="K197" i="26"/>
  <c r="T197" i="26" s="1"/>
  <c r="J197" i="26"/>
  <c r="S197" i="26" s="1"/>
  <c r="I197" i="26"/>
  <c r="X196" i="26"/>
  <c r="V196" i="26"/>
  <c r="U196" i="26"/>
  <c r="T196" i="26"/>
  <c r="S196" i="26"/>
  <c r="R196" i="26"/>
  <c r="Q196" i="26"/>
  <c r="N196" i="26"/>
  <c r="W196" i="26" s="1"/>
  <c r="L196" i="26"/>
  <c r="J196" i="26"/>
  <c r="X195" i="26"/>
  <c r="V195" i="26"/>
  <c r="U195" i="26"/>
  <c r="T195" i="26"/>
  <c r="R195" i="26"/>
  <c r="Q195" i="26"/>
  <c r="N195" i="26"/>
  <c r="W195" i="26" s="1"/>
  <c r="L195" i="26"/>
  <c r="J195" i="26"/>
  <c r="S195" i="26" s="1"/>
  <c r="X194" i="26"/>
  <c r="W194" i="26"/>
  <c r="V194" i="26"/>
  <c r="T194" i="26"/>
  <c r="S194" i="26"/>
  <c r="R194" i="26"/>
  <c r="Q194" i="26"/>
  <c r="N194" i="26"/>
  <c r="L194" i="26"/>
  <c r="U194" i="26" s="1"/>
  <c r="J194" i="26"/>
  <c r="R193" i="26"/>
  <c r="Q193" i="26"/>
  <c r="I193" i="26"/>
  <c r="K193" i="26" s="1"/>
  <c r="Q192" i="26"/>
  <c r="I192" i="26"/>
  <c r="X191" i="26"/>
  <c r="V191" i="26"/>
  <c r="T191" i="26"/>
  <c r="R191" i="26"/>
  <c r="Q191" i="26"/>
  <c r="N191" i="26"/>
  <c r="W191" i="26" s="1"/>
  <c r="L191" i="26"/>
  <c r="U191" i="26" s="1"/>
  <c r="J191" i="26"/>
  <c r="S191" i="26" s="1"/>
  <c r="X190" i="26"/>
  <c r="W190" i="26"/>
  <c r="V190" i="26"/>
  <c r="U190" i="26"/>
  <c r="T190" i="26"/>
  <c r="S190" i="26"/>
  <c r="R190" i="26"/>
  <c r="Q190" i="26"/>
  <c r="N190" i="26"/>
  <c r="L190" i="26"/>
  <c r="J190" i="26"/>
  <c r="Q189" i="26"/>
  <c r="I189" i="26"/>
  <c r="K189" i="26" s="1"/>
  <c r="Q188" i="26"/>
  <c r="I188" i="26"/>
  <c r="K188" i="26" s="1"/>
  <c r="T187" i="26"/>
  <c r="Q187" i="26"/>
  <c r="O187" i="26"/>
  <c r="X187" i="26" s="1"/>
  <c r="N187" i="26"/>
  <c r="W187" i="26" s="1"/>
  <c r="M187" i="26"/>
  <c r="V187" i="26" s="1"/>
  <c r="L187" i="26"/>
  <c r="U187" i="26" s="1"/>
  <c r="K187" i="26"/>
  <c r="J187" i="26"/>
  <c r="S187" i="26" s="1"/>
  <c r="I187" i="26"/>
  <c r="R187" i="26" s="1"/>
  <c r="X186" i="26"/>
  <c r="W186" i="26"/>
  <c r="V186" i="26"/>
  <c r="U186" i="26"/>
  <c r="T186" i="26"/>
  <c r="Q186" i="26"/>
  <c r="N186" i="26"/>
  <c r="L186" i="26"/>
  <c r="I186" i="26"/>
  <c r="R186" i="26" s="1"/>
  <c r="Q185" i="26"/>
  <c r="O185" i="26"/>
  <c r="X185" i="26" s="1"/>
  <c r="N185" i="26"/>
  <c r="W185" i="26" s="1"/>
  <c r="M185" i="26"/>
  <c r="V185" i="26" s="1"/>
  <c r="L185" i="26"/>
  <c r="U185" i="26" s="1"/>
  <c r="K185" i="26"/>
  <c r="T185" i="26" s="1"/>
  <c r="J185" i="26"/>
  <c r="S185" i="26" s="1"/>
  <c r="I185" i="26"/>
  <c r="R185" i="26" s="1"/>
  <c r="Q184" i="26"/>
  <c r="O184" i="26"/>
  <c r="X184" i="26" s="1"/>
  <c r="N184" i="26"/>
  <c r="W184" i="26" s="1"/>
  <c r="M184" i="26"/>
  <c r="V184" i="26" s="1"/>
  <c r="L184" i="26"/>
  <c r="U184" i="26" s="1"/>
  <c r="K184" i="26"/>
  <c r="T184" i="26" s="1"/>
  <c r="J184" i="26"/>
  <c r="S184" i="26" s="1"/>
  <c r="I184" i="26"/>
  <c r="R184" i="26" s="1"/>
  <c r="X183" i="26"/>
  <c r="W183" i="26"/>
  <c r="V183" i="26"/>
  <c r="U183" i="26"/>
  <c r="T183" i="26"/>
  <c r="R183" i="26"/>
  <c r="Q183" i="26"/>
  <c r="N183" i="26"/>
  <c r="L183" i="26"/>
  <c r="J183" i="26"/>
  <c r="S183" i="26" s="1"/>
  <c r="X182" i="26"/>
  <c r="V182" i="26"/>
  <c r="T182" i="26"/>
  <c r="S182" i="26"/>
  <c r="R182" i="26"/>
  <c r="Q182" i="26"/>
  <c r="N182" i="26"/>
  <c r="W182" i="26" s="1"/>
  <c r="L182" i="26"/>
  <c r="U182" i="26" s="1"/>
  <c r="J182" i="26"/>
  <c r="X181" i="26"/>
  <c r="W181" i="26"/>
  <c r="V181" i="26"/>
  <c r="U181" i="26"/>
  <c r="T181" i="26"/>
  <c r="S181" i="26"/>
  <c r="R181" i="26"/>
  <c r="Q181" i="26"/>
  <c r="N181" i="26"/>
  <c r="L181" i="26"/>
  <c r="J181" i="26"/>
  <c r="Q180" i="26"/>
  <c r="I180" i="26"/>
  <c r="K180" i="26" s="1"/>
  <c r="Q179" i="26"/>
  <c r="M179" i="26"/>
  <c r="L179" i="26"/>
  <c r="U179" i="26" s="1"/>
  <c r="K179" i="26"/>
  <c r="T179" i="26" s="1"/>
  <c r="I179" i="26"/>
  <c r="J179" i="26" s="1"/>
  <c r="S179" i="26" s="1"/>
  <c r="X178" i="26"/>
  <c r="V178" i="26"/>
  <c r="U178" i="26"/>
  <c r="T178" i="26"/>
  <c r="R178" i="26"/>
  <c r="Q178" i="26"/>
  <c r="N178" i="26"/>
  <c r="W178" i="26" s="1"/>
  <c r="L178" i="26"/>
  <c r="J178" i="26"/>
  <c r="S178" i="26" s="1"/>
  <c r="X177" i="26"/>
  <c r="W177" i="26"/>
  <c r="V177" i="26"/>
  <c r="T177" i="26"/>
  <c r="S177" i="26"/>
  <c r="R177" i="26"/>
  <c r="Q177" i="26"/>
  <c r="N177" i="26"/>
  <c r="L177" i="26"/>
  <c r="U177" i="26" s="1"/>
  <c r="J177" i="26"/>
  <c r="Q176" i="26"/>
  <c r="I176" i="26"/>
  <c r="Q175" i="26"/>
  <c r="I175" i="26"/>
  <c r="Q174" i="26"/>
  <c r="O174" i="26"/>
  <c r="X174" i="26" s="1"/>
  <c r="N174" i="26"/>
  <c r="W174" i="26" s="1"/>
  <c r="M174" i="26"/>
  <c r="V174" i="26" s="1"/>
  <c r="L174" i="26"/>
  <c r="U174" i="26" s="1"/>
  <c r="K174" i="26"/>
  <c r="T174" i="26" s="1"/>
  <c r="J174" i="26"/>
  <c r="S174" i="26" s="1"/>
  <c r="I174" i="26"/>
  <c r="R174" i="26" s="1"/>
  <c r="X173" i="26"/>
  <c r="W173" i="26"/>
  <c r="V173" i="26"/>
  <c r="T173" i="26"/>
  <c r="S173" i="26"/>
  <c r="Q173" i="26"/>
  <c r="N173" i="26"/>
  <c r="L173" i="26"/>
  <c r="U173" i="26" s="1"/>
  <c r="J173" i="26"/>
  <c r="I173" i="26"/>
  <c r="R173" i="26" s="1"/>
  <c r="Q172" i="26"/>
  <c r="O172" i="26"/>
  <c r="X172" i="26" s="1"/>
  <c r="N172" i="26"/>
  <c r="W172" i="26" s="1"/>
  <c r="M172" i="26"/>
  <c r="V172" i="26" s="1"/>
  <c r="L172" i="26"/>
  <c r="U172" i="26" s="1"/>
  <c r="K172" i="26"/>
  <c r="T172" i="26" s="1"/>
  <c r="J172" i="26"/>
  <c r="S172" i="26" s="1"/>
  <c r="I172" i="26"/>
  <c r="R172" i="26" s="1"/>
  <c r="R171" i="26"/>
  <c r="Q171" i="26"/>
  <c r="O171" i="26"/>
  <c r="X171" i="26" s="1"/>
  <c r="N171" i="26"/>
  <c r="W171" i="26" s="1"/>
  <c r="M171" i="26"/>
  <c r="V171" i="26" s="1"/>
  <c r="L171" i="26"/>
  <c r="U171" i="26" s="1"/>
  <c r="K171" i="26"/>
  <c r="T171" i="26" s="1"/>
  <c r="J171" i="26"/>
  <c r="S171" i="26" s="1"/>
  <c r="I171" i="26"/>
  <c r="X170" i="26"/>
  <c r="V170" i="26"/>
  <c r="U170" i="26"/>
  <c r="T170" i="26"/>
  <c r="S170" i="26"/>
  <c r="R170" i="26"/>
  <c r="Q170" i="26"/>
  <c r="N170" i="26"/>
  <c r="W170" i="26" s="1"/>
  <c r="L170" i="26"/>
  <c r="J170" i="26"/>
  <c r="X169" i="26"/>
  <c r="V169" i="26"/>
  <c r="U169" i="26"/>
  <c r="T169" i="26"/>
  <c r="R169" i="26"/>
  <c r="Q169" i="26"/>
  <c r="N169" i="26"/>
  <c r="W169" i="26" s="1"/>
  <c r="L169" i="26"/>
  <c r="J169" i="26"/>
  <c r="S169" i="26" s="1"/>
  <c r="X168" i="26"/>
  <c r="W168" i="26"/>
  <c r="V168" i="26"/>
  <c r="T168" i="26"/>
  <c r="S168" i="26"/>
  <c r="R168" i="26"/>
  <c r="Q168" i="26"/>
  <c r="N168" i="26"/>
  <c r="L168" i="26"/>
  <c r="U168" i="26" s="1"/>
  <c r="J168" i="26"/>
  <c r="Q167" i="26"/>
  <c r="I167" i="26"/>
  <c r="Q166" i="26"/>
  <c r="I166" i="26"/>
  <c r="X165" i="26"/>
  <c r="V165" i="26"/>
  <c r="T165" i="26"/>
  <c r="R165" i="26"/>
  <c r="Q165" i="26"/>
  <c r="N165" i="26"/>
  <c r="W165" i="26" s="1"/>
  <c r="L165" i="26"/>
  <c r="U165" i="26" s="1"/>
  <c r="J165" i="26"/>
  <c r="S165" i="26" s="1"/>
  <c r="X164" i="26"/>
  <c r="W164" i="26"/>
  <c r="V164" i="26"/>
  <c r="U164" i="26"/>
  <c r="T164" i="26"/>
  <c r="S164" i="26"/>
  <c r="R164" i="26"/>
  <c r="Q164" i="26"/>
  <c r="N164" i="26"/>
  <c r="L164" i="26"/>
  <c r="J164" i="26"/>
  <c r="Q163" i="26"/>
  <c r="I163" i="26"/>
  <c r="K163" i="26" s="1"/>
  <c r="Q162" i="26"/>
  <c r="I162" i="26"/>
  <c r="K162" i="26" s="1"/>
  <c r="Q161" i="26"/>
  <c r="O161" i="26"/>
  <c r="X161" i="26" s="1"/>
  <c r="N161" i="26"/>
  <c r="W161" i="26" s="1"/>
  <c r="M161" i="26"/>
  <c r="V161" i="26" s="1"/>
  <c r="L161" i="26"/>
  <c r="U161" i="26" s="1"/>
  <c r="K161" i="26"/>
  <c r="T161" i="26" s="1"/>
  <c r="J161" i="26"/>
  <c r="S161" i="26" s="1"/>
  <c r="I161" i="26"/>
  <c r="R161" i="26" s="1"/>
  <c r="X160" i="26"/>
  <c r="W160" i="26"/>
  <c r="V160" i="26"/>
  <c r="U160" i="26"/>
  <c r="T160" i="26"/>
  <c r="Q160" i="26"/>
  <c r="N160" i="26"/>
  <c r="L160" i="26"/>
  <c r="I160" i="26"/>
  <c r="R160" i="26" s="1"/>
  <c r="X159" i="26"/>
  <c r="Q159" i="26"/>
  <c r="O159" i="26"/>
  <c r="N159" i="26"/>
  <c r="W159" i="26" s="1"/>
  <c r="M159" i="26"/>
  <c r="V159" i="26" s="1"/>
  <c r="L159" i="26"/>
  <c r="U159" i="26" s="1"/>
  <c r="K159" i="26"/>
  <c r="T159" i="26" s="1"/>
  <c r="J159" i="26"/>
  <c r="S159" i="26" s="1"/>
  <c r="I159" i="26"/>
  <c r="R159" i="26" s="1"/>
  <c r="Q158" i="26"/>
  <c r="O158" i="26"/>
  <c r="X158" i="26" s="1"/>
  <c r="N158" i="26"/>
  <c r="W158" i="26" s="1"/>
  <c r="M158" i="26"/>
  <c r="V158" i="26" s="1"/>
  <c r="L158" i="26"/>
  <c r="U158" i="26" s="1"/>
  <c r="K158" i="26"/>
  <c r="T158" i="26" s="1"/>
  <c r="J158" i="26"/>
  <c r="S158" i="26" s="1"/>
  <c r="I158" i="26"/>
  <c r="R158" i="26" s="1"/>
  <c r="X157" i="26"/>
  <c r="W157" i="26"/>
  <c r="V157" i="26"/>
  <c r="U157" i="26"/>
  <c r="T157" i="26"/>
  <c r="R157" i="26"/>
  <c r="Q157" i="26"/>
  <c r="N157" i="26"/>
  <c r="L157" i="26"/>
  <c r="J157" i="26"/>
  <c r="S157" i="26" s="1"/>
  <c r="X156" i="26"/>
  <c r="V156" i="26"/>
  <c r="T156" i="26"/>
  <c r="R156" i="26"/>
  <c r="Q156" i="26"/>
  <c r="N156" i="26"/>
  <c r="W156" i="26" s="1"/>
  <c r="L156" i="26"/>
  <c r="U156" i="26" s="1"/>
  <c r="J156" i="26"/>
  <c r="S156" i="26" s="1"/>
  <c r="X155" i="26"/>
  <c r="W155" i="26"/>
  <c r="V155" i="26"/>
  <c r="U155" i="26"/>
  <c r="T155" i="26"/>
  <c r="S155" i="26"/>
  <c r="R155" i="26"/>
  <c r="Q155" i="26"/>
  <c r="N155" i="26"/>
  <c r="L155" i="26"/>
  <c r="J155" i="26"/>
  <c r="Q154" i="26"/>
  <c r="I154" i="26"/>
  <c r="K154" i="26" s="1"/>
  <c r="Q153" i="26"/>
  <c r="I153" i="26"/>
  <c r="K153" i="26" s="1"/>
  <c r="X152" i="26"/>
  <c r="V152" i="26"/>
  <c r="U152" i="26"/>
  <c r="T152" i="26"/>
  <c r="R152" i="26"/>
  <c r="Q152" i="26"/>
  <c r="N152" i="26"/>
  <c r="W152" i="26" s="1"/>
  <c r="L152" i="26"/>
  <c r="J152" i="26"/>
  <c r="S152" i="26" s="1"/>
  <c r="X151" i="26"/>
  <c r="W151" i="26"/>
  <c r="V151" i="26"/>
  <c r="T151" i="26"/>
  <c r="S151" i="26"/>
  <c r="R151" i="26"/>
  <c r="Q151" i="26"/>
  <c r="N151" i="26"/>
  <c r="L151" i="26"/>
  <c r="U151" i="26" s="1"/>
  <c r="J151" i="26"/>
  <c r="Q150" i="26"/>
  <c r="I150" i="26"/>
  <c r="R150" i="26" s="1"/>
  <c r="Q149" i="26"/>
  <c r="I149" i="26"/>
  <c r="X148" i="26"/>
  <c r="Q148" i="26"/>
  <c r="O148" i="26"/>
  <c r="N148" i="26"/>
  <c r="W148" i="26" s="1"/>
  <c r="M148" i="26"/>
  <c r="V148" i="26" s="1"/>
  <c r="L148" i="26"/>
  <c r="U148" i="26" s="1"/>
  <c r="K148" i="26"/>
  <c r="T148" i="26" s="1"/>
  <c r="J148" i="26"/>
  <c r="S148" i="26" s="1"/>
  <c r="I148" i="26"/>
  <c r="R148" i="26" s="1"/>
  <c r="X147" i="26"/>
  <c r="W147" i="26"/>
  <c r="V147" i="26"/>
  <c r="T147" i="26"/>
  <c r="S147" i="26"/>
  <c r="Q147" i="26"/>
  <c r="N147" i="26"/>
  <c r="L147" i="26"/>
  <c r="U147" i="26" s="1"/>
  <c r="J147" i="26"/>
  <c r="I147" i="26"/>
  <c r="R147" i="26" s="1"/>
  <c r="S146" i="26"/>
  <c r="Q146" i="26"/>
  <c r="O146" i="26"/>
  <c r="X146" i="26" s="1"/>
  <c r="N146" i="26"/>
  <c r="W146" i="26" s="1"/>
  <c r="M146" i="26"/>
  <c r="V146" i="26" s="1"/>
  <c r="L146" i="26"/>
  <c r="U146" i="26" s="1"/>
  <c r="K146" i="26"/>
  <c r="T146" i="26" s="1"/>
  <c r="J146" i="26"/>
  <c r="I146" i="26"/>
  <c r="R146" i="26" s="1"/>
  <c r="Q145" i="26"/>
  <c r="O145" i="26"/>
  <c r="X145" i="26" s="1"/>
  <c r="N145" i="26"/>
  <c r="W145" i="26" s="1"/>
  <c r="M145" i="26"/>
  <c r="V145" i="26" s="1"/>
  <c r="L145" i="26"/>
  <c r="U145" i="26" s="1"/>
  <c r="K145" i="26"/>
  <c r="T145" i="26" s="1"/>
  <c r="J145" i="26"/>
  <c r="S145" i="26" s="1"/>
  <c r="I145" i="26"/>
  <c r="R145" i="26" s="1"/>
  <c r="X144" i="26"/>
  <c r="V144" i="26"/>
  <c r="U144" i="26"/>
  <c r="T144" i="26"/>
  <c r="S144" i="26"/>
  <c r="R144" i="26"/>
  <c r="Q144" i="26"/>
  <c r="N144" i="26"/>
  <c r="W144" i="26" s="1"/>
  <c r="L144" i="26"/>
  <c r="J144" i="26"/>
  <c r="X143" i="26"/>
  <c r="V143" i="26"/>
  <c r="U143" i="26"/>
  <c r="T143" i="26"/>
  <c r="R143" i="26"/>
  <c r="Q143" i="26"/>
  <c r="N143" i="26"/>
  <c r="W143" i="26" s="1"/>
  <c r="L143" i="26"/>
  <c r="J143" i="26"/>
  <c r="S143" i="26" s="1"/>
  <c r="X142" i="26"/>
  <c r="W142" i="26"/>
  <c r="V142" i="26"/>
  <c r="T142" i="26"/>
  <c r="S142" i="26"/>
  <c r="R142" i="26"/>
  <c r="Q142" i="26"/>
  <c r="N142" i="26"/>
  <c r="L142" i="26"/>
  <c r="U142" i="26" s="1"/>
  <c r="J142" i="26"/>
  <c r="Q141" i="26"/>
  <c r="I141" i="26"/>
  <c r="K141" i="26" s="1"/>
  <c r="Q140" i="26"/>
  <c r="I140" i="26"/>
  <c r="R140" i="26" s="1"/>
  <c r="X139" i="26"/>
  <c r="V139" i="26"/>
  <c r="T139" i="26"/>
  <c r="R139" i="26"/>
  <c r="Q139" i="26"/>
  <c r="N139" i="26"/>
  <c r="W139" i="26" s="1"/>
  <c r="L139" i="26"/>
  <c r="U139" i="26" s="1"/>
  <c r="J139" i="26"/>
  <c r="S139" i="26" s="1"/>
  <c r="X138" i="26"/>
  <c r="W138" i="26"/>
  <c r="V138" i="26"/>
  <c r="U138" i="26"/>
  <c r="T138" i="26"/>
  <c r="S138" i="26"/>
  <c r="R138" i="26"/>
  <c r="Q138" i="26"/>
  <c r="N138" i="26"/>
  <c r="L138" i="26"/>
  <c r="J138" i="26"/>
  <c r="Q137" i="26"/>
  <c r="I137" i="26"/>
  <c r="K137" i="26" s="1"/>
  <c r="Q136" i="26"/>
  <c r="I136" i="26"/>
  <c r="K136" i="26" s="1"/>
  <c r="Q135" i="26"/>
  <c r="O135" i="26"/>
  <c r="X135" i="26" s="1"/>
  <c r="N135" i="26"/>
  <c r="W135" i="26" s="1"/>
  <c r="M135" i="26"/>
  <c r="V135" i="26" s="1"/>
  <c r="L135" i="26"/>
  <c r="U135" i="26" s="1"/>
  <c r="K135" i="26"/>
  <c r="T135" i="26" s="1"/>
  <c r="J135" i="26"/>
  <c r="S135" i="26" s="1"/>
  <c r="I135" i="26"/>
  <c r="R135" i="26" s="1"/>
  <c r="X134" i="26"/>
  <c r="W134" i="26"/>
  <c r="V134" i="26"/>
  <c r="U134" i="26"/>
  <c r="T134" i="26"/>
  <c r="Q134" i="26"/>
  <c r="N134" i="26"/>
  <c r="L134" i="26"/>
  <c r="I134" i="26"/>
  <c r="R134" i="26" s="1"/>
  <c r="Q133" i="26"/>
  <c r="O133" i="26"/>
  <c r="X133" i="26" s="1"/>
  <c r="N133" i="26"/>
  <c r="W133" i="26" s="1"/>
  <c r="M133" i="26"/>
  <c r="V133" i="26" s="1"/>
  <c r="L133" i="26"/>
  <c r="U133" i="26" s="1"/>
  <c r="K133" i="26"/>
  <c r="T133" i="26" s="1"/>
  <c r="J133" i="26"/>
  <c r="S133" i="26" s="1"/>
  <c r="I133" i="26"/>
  <c r="R133" i="26" s="1"/>
  <c r="Q132" i="26"/>
  <c r="O132" i="26"/>
  <c r="X132" i="26" s="1"/>
  <c r="N132" i="26"/>
  <c r="W132" i="26" s="1"/>
  <c r="M132" i="26"/>
  <c r="V132" i="26" s="1"/>
  <c r="L132" i="26"/>
  <c r="U132" i="26" s="1"/>
  <c r="K132" i="26"/>
  <c r="T132" i="26" s="1"/>
  <c r="J132" i="26"/>
  <c r="S132" i="26" s="1"/>
  <c r="I132" i="26"/>
  <c r="R132" i="26" s="1"/>
  <c r="X131" i="26"/>
  <c r="W131" i="26"/>
  <c r="V131" i="26"/>
  <c r="U131" i="26"/>
  <c r="T131" i="26"/>
  <c r="R131" i="26"/>
  <c r="Q131" i="26"/>
  <c r="N131" i="26"/>
  <c r="L131" i="26"/>
  <c r="J131" i="26"/>
  <c r="S131" i="26" s="1"/>
  <c r="X130" i="26"/>
  <c r="V130" i="26"/>
  <c r="T130" i="26"/>
  <c r="S130" i="26"/>
  <c r="R130" i="26"/>
  <c r="Q130" i="26"/>
  <c r="N130" i="26"/>
  <c r="W130" i="26" s="1"/>
  <c r="L130" i="26"/>
  <c r="U130" i="26" s="1"/>
  <c r="J130" i="26"/>
  <c r="X129" i="26"/>
  <c r="W129" i="26"/>
  <c r="V129" i="26"/>
  <c r="U129" i="26"/>
  <c r="T129" i="26"/>
  <c r="S129" i="26"/>
  <c r="R129" i="26"/>
  <c r="Q129" i="26"/>
  <c r="N129" i="26"/>
  <c r="L129" i="26"/>
  <c r="J129" i="26"/>
  <c r="Q128" i="26"/>
  <c r="I128" i="26"/>
  <c r="K128" i="26" s="1"/>
  <c r="V127" i="26"/>
  <c r="Q127" i="26"/>
  <c r="M127" i="26"/>
  <c r="L127" i="26"/>
  <c r="U127" i="26" s="1"/>
  <c r="K127" i="26"/>
  <c r="T127" i="26" s="1"/>
  <c r="I127" i="26"/>
  <c r="J127" i="26" s="1"/>
  <c r="S127" i="26" s="1"/>
  <c r="X126" i="26"/>
  <c r="V126" i="26"/>
  <c r="U126" i="26"/>
  <c r="T126" i="26"/>
  <c r="R126" i="26"/>
  <c r="Q126" i="26"/>
  <c r="N126" i="26"/>
  <c r="W126" i="26" s="1"/>
  <c r="L126" i="26"/>
  <c r="J126" i="26"/>
  <c r="S126" i="26" s="1"/>
  <c r="X125" i="26"/>
  <c r="W125" i="26"/>
  <c r="V125" i="26"/>
  <c r="T125" i="26"/>
  <c r="S125" i="26"/>
  <c r="R125" i="26"/>
  <c r="Q125" i="26"/>
  <c r="N125" i="26"/>
  <c r="L125" i="26"/>
  <c r="U125" i="26" s="1"/>
  <c r="J125" i="26"/>
  <c r="Q124" i="26"/>
  <c r="I124" i="26"/>
  <c r="R124" i="26" s="1"/>
  <c r="Q123" i="26"/>
  <c r="I123" i="26"/>
  <c r="R122" i="26"/>
  <c r="Q122" i="26"/>
  <c r="O122" i="26"/>
  <c r="X122" i="26" s="1"/>
  <c r="N122" i="26"/>
  <c r="W122" i="26" s="1"/>
  <c r="M122" i="26"/>
  <c r="V122" i="26" s="1"/>
  <c r="L122" i="26"/>
  <c r="U122" i="26" s="1"/>
  <c r="K122" i="26"/>
  <c r="T122" i="26" s="1"/>
  <c r="J122" i="26"/>
  <c r="S122" i="26" s="1"/>
  <c r="I122" i="26"/>
  <c r="X121" i="26"/>
  <c r="W121" i="26"/>
  <c r="V121" i="26"/>
  <c r="T121" i="26"/>
  <c r="S121" i="26"/>
  <c r="Q121" i="26"/>
  <c r="N121" i="26"/>
  <c r="L121" i="26"/>
  <c r="U121" i="26" s="1"/>
  <c r="J121" i="26"/>
  <c r="I121" i="26"/>
  <c r="R121" i="26" s="1"/>
  <c r="Q120" i="26"/>
  <c r="O120" i="26"/>
  <c r="X120" i="26" s="1"/>
  <c r="N120" i="26"/>
  <c r="W120" i="26" s="1"/>
  <c r="M120" i="26"/>
  <c r="V120" i="26" s="1"/>
  <c r="L120" i="26"/>
  <c r="U120" i="26" s="1"/>
  <c r="K120" i="26"/>
  <c r="T120" i="26" s="1"/>
  <c r="J120" i="26"/>
  <c r="S120" i="26" s="1"/>
  <c r="I120" i="26"/>
  <c r="R120" i="26" s="1"/>
  <c r="Q119" i="26"/>
  <c r="O119" i="26"/>
  <c r="X119" i="26" s="1"/>
  <c r="N119" i="26"/>
  <c r="W119" i="26" s="1"/>
  <c r="M119" i="26"/>
  <c r="V119" i="26" s="1"/>
  <c r="L119" i="26"/>
  <c r="U119" i="26" s="1"/>
  <c r="K119" i="26"/>
  <c r="T119" i="26" s="1"/>
  <c r="J119" i="26"/>
  <c r="S119" i="26" s="1"/>
  <c r="I119" i="26"/>
  <c r="R119" i="26" s="1"/>
  <c r="X118" i="26"/>
  <c r="V118" i="26"/>
  <c r="U118" i="26"/>
  <c r="T118" i="26"/>
  <c r="S118" i="26"/>
  <c r="R118" i="26"/>
  <c r="Q118" i="26"/>
  <c r="N118" i="26"/>
  <c r="W118" i="26" s="1"/>
  <c r="L118" i="26"/>
  <c r="J118" i="26"/>
  <c r="X117" i="26"/>
  <c r="V117" i="26"/>
  <c r="U117" i="26"/>
  <c r="T117" i="26"/>
  <c r="R117" i="26"/>
  <c r="Q117" i="26"/>
  <c r="N117" i="26"/>
  <c r="W117" i="26" s="1"/>
  <c r="L117" i="26"/>
  <c r="J117" i="26"/>
  <c r="S117" i="26" s="1"/>
  <c r="X116" i="26"/>
  <c r="W116" i="26"/>
  <c r="V116" i="26"/>
  <c r="T116" i="26"/>
  <c r="S116" i="26"/>
  <c r="R116" i="26"/>
  <c r="Q116" i="26"/>
  <c r="N116" i="26"/>
  <c r="L116" i="26"/>
  <c r="U116" i="26" s="1"/>
  <c r="J116" i="26"/>
  <c r="Q115" i="26"/>
  <c r="I115" i="26"/>
  <c r="K115" i="26" s="1"/>
  <c r="Q114" i="26"/>
  <c r="I114" i="26"/>
  <c r="R114" i="26" s="1"/>
  <c r="X113" i="26"/>
  <c r="V113" i="26"/>
  <c r="T113" i="26"/>
  <c r="R113" i="26"/>
  <c r="Q113" i="26"/>
  <c r="N113" i="26"/>
  <c r="W113" i="26" s="1"/>
  <c r="L113" i="26"/>
  <c r="U113" i="26" s="1"/>
  <c r="J113" i="26"/>
  <c r="S113" i="26" s="1"/>
  <c r="X112" i="26"/>
  <c r="W112" i="26"/>
  <c r="V112" i="26"/>
  <c r="U112" i="26"/>
  <c r="T112" i="26"/>
  <c r="S112" i="26"/>
  <c r="R112" i="26"/>
  <c r="Q112" i="26"/>
  <c r="N112" i="26"/>
  <c r="L112" i="26"/>
  <c r="J112" i="26"/>
  <c r="Q111" i="26"/>
  <c r="I111" i="26"/>
  <c r="K111" i="26" s="1"/>
  <c r="Q110" i="26"/>
  <c r="I110" i="26"/>
  <c r="K110" i="26" s="1"/>
  <c r="Q109" i="26"/>
  <c r="O109" i="26"/>
  <c r="X109" i="26" s="1"/>
  <c r="N109" i="26"/>
  <c r="W109" i="26" s="1"/>
  <c r="M109" i="26"/>
  <c r="V109" i="26" s="1"/>
  <c r="L109" i="26"/>
  <c r="U109" i="26" s="1"/>
  <c r="K109" i="26"/>
  <c r="T109" i="26" s="1"/>
  <c r="J109" i="26"/>
  <c r="S109" i="26" s="1"/>
  <c r="I109" i="26"/>
  <c r="R109" i="26" s="1"/>
  <c r="X108" i="26"/>
  <c r="W108" i="26"/>
  <c r="V108" i="26"/>
  <c r="U108" i="26"/>
  <c r="T108" i="26"/>
  <c r="Q108" i="26"/>
  <c r="N108" i="26"/>
  <c r="L108" i="26"/>
  <c r="I108" i="26"/>
  <c r="R108" i="26" s="1"/>
  <c r="Q107" i="26"/>
  <c r="O107" i="26"/>
  <c r="X107" i="26" s="1"/>
  <c r="N107" i="26"/>
  <c r="W107" i="26" s="1"/>
  <c r="M107" i="26"/>
  <c r="V107" i="26" s="1"/>
  <c r="L107" i="26"/>
  <c r="U107" i="26" s="1"/>
  <c r="K107" i="26"/>
  <c r="T107" i="26" s="1"/>
  <c r="J107" i="26"/>
  <c r="S107" i="26" s="1"/>
  <c r="I107" i="26"/>
  <c r="R107" i="26" s="1"/>
  <c r="Q106" i="26"/>
  <c r="O106" i="26"/>
  <c r="X106" i="26" s="1"/>
  <c r="N106" i="26"/>
  <c r="W106" i="26" s="1"/>
  <c r="M106" i="26"/>
  <c r="V106" i="26" s="1"/>
  <c r="L106" i="26"/>
  <c r="U106" i="26" s="1"/>
  <c r="K106" i="26"/>
  <c r="T106" i="26" s="1"/>
  <c r="J106" i="26"/>
  <c r="S106" i="26" s="1"/>
  <c r="I106" i="26"/>
  <c r="R106" i="26" s="1"/>
  <c r="X105" i="26"/>
  <c r="W105" i="26"/>
  <c r="V105" i="26"/>
  <c r="U105" i="26"/>
  <c r="T105" i="26"/>
  <c r="R105" i="26"/>
  <c r="Q105" i="26"/>
  <c r="N105" i="26"/>
  <c r="L105" i="26"/>
  <c r="J105" i="26"/>
  <c r="S105" i="26" s="1"/>
  <c r="X104" i="26"/>
  <c r="V104" i="26"/>
  <c r="T104" i="26"/>
  <c r="S104" i="26"/>
  <c r="R104" i="26"/>
  <c r="Q104" i="26"/>
  <c r="N104" i="26"/>
  <c r="W104" i="26" s="1"/>
  <c r="L104" i="26"/>
  <c r="U104" i="26" s="1"/>
  <c r="J104" i="26"/>
  <c r="X103" i="26"/>
  <c r="W103" i="26"/>
  <c r="V103" i="26"/>
  <c r="U103" i="26"/>
  <c r="T103" i="26"/>
  <c r="S103" i="26"/>
  <c r="R103" i="26"/>
  <c r="Q103" i="26"/>
  <c r="N103" i="26"/>
  <c r="L103" i="26"/>
  <c r="J103" i="26"/>
  <c r="Q102" i="26"/>
  <c r="I102" i="26"/>
  <c r="K102" i="26" s="1"/>
  <c r="Q101" i="26"/>
  <c r="I101" i="26"/>
  <c r="K101" i="26" s="1"/>
  <c r="X100" i="26"/>
  <c r="V100" i="26"/>
  <c r="U100" i="26"/>
  <c r="T100" i="26"/>
  <c r="R100" i="26"/>
  <c r="Q100" i="26"/>
  <c r="N100" i="26"/>
  <c r="W100" i="26" s="1"/>
  <c r="L100" i="26"/>
  <c r="J100" i="26"/>
  <c r="S100" i="26" s="1"/>
  <c r="X99" i="26"/>
  <c r="W99" i="26"/>
  <c r="V99" i="26"/>
  <c r="T99" i="26"/>
  <c r="S99" i="26"/>
  <c r="R99" i="26"/>
  <c r="Q99" i="26"/>
  <c r="N99" i="26"/>
  <c r="L99" i="26"/>
  <c r="U99" i="26" s="1"/>
  <c r="J99" i="26"/>
  <c r="Q98" i="26"/>
  <c r="I98" i="26"/>
  <c r="Q97" i="26"/>
  <c r="I97" i="26"/>
  <c r="K97" i="26" s="1"/>
  <c r="Q96" i="26"/>
  <c r="O96" i="26"/>
  <c r="X96" i="26" s="1"/>
  <c r="N96" i="26"/>
  <c r="W96" i="26" s="1"/>
  <c r="M96" i="26"/>
  <c r="V96" i="26" s="1"/>
  <c r="L96" i="26"/>
  <c r="U96" i="26" s="1"/>
  <c r="K96" i="26"/>
  <c r="T96" i="26" s="1"/>
  <c r="J96" i="26"/>
  <c r="S96" i="26" s="1"/>
  <c r="I96" i="26"/>
  <c r="R96" i="26" s="1"/>
  <c r="X95" i="26"/>
  <c r="W95" i="26"/>
  <c r="V95" i="26"/>
  <c r="T95" i="26"/>
  <c r="S95" i="26"/>
  <c r="Q95" i="26"/>
  <c r="N95" i="26"/>
  <c r="L95" i="26"/>
  <c r="U95" i="26" s="1"/>
  <c r="J95" i="26"/>
  <c r="I95" i="26"/>
  <c r="R95" i="26" s="1"/>
  <c r="Q94" i="26"/>
  <c r="O94" i="26"/>
  <c r="X94" i="26" s="1"/>
  <c r="N94" i="26"/>
  <c r="W94" i="26" s="1"/>
  <c r="M94" i="26"/>
  <c r="V94" i="26" s="1"/>
  <c r="L94" i="26"/>
  <c r="U94" i="26" s="1"/>
  <c r="K94" i="26"/>
  <c r="T94" i="26" s="1"/>
  <c r="J94" i="26"/>
  <c r="S94" i="26" s="1"/>
  <c r="I94" i="26"/>
  <c r="R94" i="26" s="1"/>
  <c r="Q93" i="26"/>
  <c r="O93" i="26"/>
  <c r="X93" i="26" s="1"/>
  <c r="N93" i="26"/>
  <c r="W93" i="26" s="1"/>
  <c r="M93" i="26"/>
  <c r="V93" i="26" s="1"/>
  <c r="L93" i="26"/>
  <c r="U93" i="26" s="1"/>
  <c r="K93" i="26"/>
  <c r="T93" i="26" s="1"/>
  <c r="J93" i="26"/>
  <c r="S93" i="26" s="1"/>
  <c r="I93" i="26"/>
  <c r="R93" i="26" s="1"/>
  <c r="X92" i="26"/>
  <c r="V92" i="26"/>
  <c r="U92" i="26"/>
  <c r="T92" i="26"/>
  <c r="S92" i="26"/>
  <c r="R92" i="26"/>
  <c r="Q92" i="26"/>
  <c r="N92" i="26"/>
  <c r="W92" i="26" s="1"/>
  <c r="L92" i="26"/>
  <c r="J92" i="26"/>
  <c r="X91" i="26"/>
  <c r="V91" i="26"/>
  <c r="U91" i="26"/>
  <c r="T91" i="26"/>
  <c r="R91" i="26"/>
  <c r="Q91" i="26"/>
  <c r="N91" i="26"/>
  <c r="W91" i="26" s="1"/>
  <c r="L91" i="26"/>
  <c r="J91" i="26"/>
  <c r="S91" i="26" s="1"/>
  <c r="X90" i="26"/>
  <c r="W90" i="26"/>
  <c r="V90" i="26"/>
  <c r="T90" i="26"/>
  <c r="S90" i="26"/>
  <c r="R90" i="26"/>
  <c r="Q90" i="26"/>
  <c r="N90" i="26"/>
  <c r="L90" i="26"/>
  <c r="U90" i="26" s="1"/>
  <c r="J90" i="26"/>
  <c r="Q89" i="26"/>
  <c r="I89" i="26"/>
  <c r="K89" i="26" s="1"/>
  <c r="Q88" i="26"/>
  <c r="I88" i="26"/>
  <c r="R88" i="26" s="1"/>
  <c r="X87" i="26"/>
  <c r="V87" i="26"/>
  <c r="T87" i="26"/>
  <c r="R87" i="26"/>
  <c r="Q87" i="26"/>
  <c r="N87" i="26"/>
  <c r="W87" i="26" s="1"/>
  <c r="L87" i="26"/>
  <c r="U87" i="26" s="1"/>
  <c r="J87" i="26"/>
  <c r="S87" i="26" s="1"/>
  <c r="X86" i="26"/>
  <c r="W86" i="26"/>
  <c r="V86" i="26"/>
  <c r="U86" i="26"/>
  <c r="T86" i="26"/>
  <c r="S86" i="26"/>
  <c r="R86" i="26"/>
  <c r="Q86" i="26"/>
  <c r="N86" i="26"/>
  <c r="L86" i="26"/>
  <c r="J86" i="26"/>
  <c r="Q85" i="26"/>
  <c r="I85" i="26"/>
  <c r="K85" i="26" s="1"/>
  <c r="Q84" i="26"/>
  <c r="M84" i="26"/>
  <c r="O84" i="26" s="1"/>
  <c r="X84" i="26" s="1"/>
  <c r="L84" i="26"/>
  <c r="U84" i="26" s="1"/>
  <c r="K84" i="26"/>
  <c r="T84" i="26" s="1"/>
  <c r="I84" i="26"/>
  <c r="J84" i="26" s="1"/>
  <c r="S84" i="26" s="1"/>
  <c r="Q83" i="26"/>
  <c r="O83" i="26"/>
  <c r="X83" i="26" s="1"/>
  <c r="N83" i="26"/>
  <c r="W83" i="26" s="1"/>
  <c r="M83" i="26"/>
  <c r="V83" i="26" s="1"/>
  <c r="L83" i="26"/>
  <c r="U83" i="26" s="1"/>
  <c r="K83" i="26"/>
  <c r="T83" i="26" s="1"/>
  <c r="J83" i="26"/>
  <c r="S83" i="26" s="1"/>
  <c r="I83" i="26"/>
  <c r="R83" i="26" s="1"/>
  <c r="X82" i="26"/>
  <c r="W82" i="26"/>
  <c r="V82" i="26"/>
  <c r="U82" i="26"/>
  <c r="T82" i="26"/>
  <c r="Q82" i="26"/>
  <c r="N82" i="26"/>
  <c r="L82" i="26"/>
  <c r="I82" i="26"/>
  <c r="R82" i="26" s="1"/>
  <c r="Q81" i="26"/>
  <c r="O81" i="26"/>
  <c r="X81" i="26" s="1"/>
  <c r="N81" i="26"/>
  <c r="W81" i="26" s="1"/>
  <c r="M81" i="26"/>
  <c r="V81" i="26" s="1"/>
  <c r="L81" i="26"/>
  <c r="U81" i="26" s="1"/>
  <c r="K81" i="26"/>
  <c r="T81" i="26" s="1"/>
  <c r="J81" i="26"/>
  <c r="S81" i="26" s="1"/>
  <c r="I81" i="26"/>
  <c r="R81" i="26" s="1"/>
  <c r="Q80" i="26"/>
  <c r="O80" i="26"/>
  <c r="X80" i="26" s="1"/>
  <c r="N80" i="26"/>
  <c r="W80" i="26" s="1"/>
  <c r="M80" i="26"/>
  <c r="V80" i="26" s="1"/>
  <c r="L80" i="26"/>
  <c r="U80" i="26" s="1"/>
  <c r="K80" i="26"/>
  <c r="T80" i="26" s="1"/>
  <c r="J80" i="26"/>
  <c r="S80" i="26" s="1"/>
  <c r="I80" i="26"/>
  <c r="R80" i="26" s="1"/>
  <c r="X79" i="26"/>
  <c r="W79" i="26"/>
  <c r="V79" i="26"/>
  <c r="U79" i="26"/>
  <c r="T79" i="26"/>
  <c r="R79" i="26"/>
  <c r="Q79" i="26"/>
  <c r="N79" i="26"/>
  <c r="L79" i="26"/>
  <c r="J79" i="26"/>
  <c r="S79" i="26" s="1"/>
  <c r="X78" i="26"/>
  <c r="V78" i="26"/>
  <c r="T78" i="26"/>
  <c r="S78" i="26"/>
  <c r="R78" i="26"/>
  <c r="Q78" i="26"/>
  <c r="N78" i="26"/>
  <c r="W78" i="26" s="1"/>
  <c r="L78" i="26"/>
  <c r="U78" i="26" s="1"/>
  <c r="J78" i="26"/>
  <c r="X77" i="26"/>
  <c r="W77" i="26"/>
  <c r="V77" i="26"/>
  <c r="U77" i="26"/>
  <c r="T77" i="26"/>
  <c r="S77" i="26"/>
  <c r="R77" i="26"/>
  <c r="Q77" i="26"/>
  <c r="N77" i="26"/>
  <c r="L77" i="26"/>
  <c r="J77" i="26"/>
  <c r="Q76" i="26"/>
  <c r="I76" i="26"/>
  <c r="K76" i="26" s="1"/>
  <c r="Q75" i="26"/>
  <c r="I75" i="26"/>
  <c r="K75" i="26" s="1"/>
  <c r="X74" i="26"/>
  <c r="V74" i="26"/>
  <c r="U74" i="26"/>
  <c r="T74" i="26"/>
  <c r="R74" i="26"/>
  <c r="Q74" i="26"/>
  <c r="N74" i="26"/>
  <c r="W74" i="26" s="1"/>
  <c r="L74" i="26"/>
  <c r="J74" i="26"/>
  <c r="S74" i="26" s="1"/>
  <c r="X73" i="26"/>
  <c r="W73" i="26"/>
  <c r="V73" i="26"/>
  <c r="T73" i="26"/>
  <c r="S73" i="26"/>
  <c r="R73" i="26"/>
  <c r="Q73" i="26"/>
  <c r="N73" i="26"/>
  <c r="L73" i="26"/>
  <c r="U73" i="26" s="1"/>
  <c r="J73" i="26"/>
  <c r="Q72" i="26"/>
  <c r="I72" i="26"/>
  <c r="K72" i="26" s="1"/>
  <c r="Q71" i="26"/>
  <c r="I71" i="26"/>
  <c r="R71" i="26" s="1"/>
  <c r="Q70" i="26"/>
  <c r="O70" i="26"/>
  <c r="X70" i="26" s="1"/>
  <c r="N70" i="26"/>
  <c r="W70" i="26" s="1"/>
  <c r="M70" i="26"/>
  <c r="V70" i="26" s="1"/>
  <c r="L70" i="26"/>
  <c r="U70" i="26" s="1"/>
  <c r="K70" i="26"/>
  <c r="T70" i="26" s="1"/>
  <c r="J70" i="26"/>
  <c r="S70" i="26" s="1"/>
  <c r="I70" i="26"/>
  <c r="R70" i="26" s="1"/>
  <c r="X69" i="26"/>
  <c r="W69" i="26"/>
  <c r="V69" i="26"/>
  <c r="T69" i="26"/>
  <c r="Q69" i="26"/>
  <c r="N69" i="26"/>
  <c r="L69" i="26"/>
  <c r="U69" i="26" s="1"/>
  <c r="I69" i="26"/>
  <c r="J69" i="26" s="1"/>
  <c r="S69" i="26" s="1"/>
  <c r="T68" i="26"/>
  <c r="S68" i="26"/>
  <c r="Q68" i="26"/>
  <c r="O68" i="26"/>
  <c r="X68" i="26" s="1"/>
  <c r="N68" i="26"/>
  <c r="W68" i="26" s="1"/>
  <c r="M68" i="26"/>
  <c r="V68" i="26" s="1"/>
  <c r="L68" i="26"/>
  <c r="U68" i="26" s="1"/>
  <c r="K68" i="26"/>
  <c r="J68" i="26"/>
  <c r="I68" i="26"/>
  <c r="R68" i="26" s="1"/>
  <c r="Q67" i="26"/>
  <c r="O67" i="26"/>
  <c r="X67" i="26" s="1"/>
  <c r="N67" i="26"/>
  <c r="W67" i="26" s="1"/>
  <c r="M67" i="26"/>
  <c r="V67" i="26" s="1"/>
  <c r="L67" i="26"/>
  <c r="U67" i="26" s="1"/>
  <c r="K67" i="26"/>
  <c r="T67" i="26" s="1"/>
  <c r="J67" i="26"/>
  <c r="S67" i="26" s="1"/>
  <c r="I67" i="26"/>
  <c r="R67" i="26" s="1"/>
  <c r="X66" i="26"/>
  <c r="V66" i="26"/>
  <c r="U66" i="26"/>
  <c r="T66" i="26"/>
  <c r="S66" i="26"/>
  <c r="R66" i="26"/>
  <c r="Q66" i="26"/>
  <c r="N66" i="26"/>
  <c r="W66" i="26" s="1"/>
  <c r="L66" i="26"/>
  <c r="J66" i="26"/>
  <c r="X65" i="26"/>
  <c r="V65" i="26"/>
  <c r="U65" i="26"/>
  <c r="T65" i="26"/>
  <c r="R65" i="26"/>
  <c r="Q65" i="26"/>
  <c r="N65" i="26"/>
  <c r="W65" i="26" s="1"/>
  <c r="L65" i="26"/>
  <c r="J65" i="26"/>
  <c r="S65" i="26" s="1"/>
  <c r="X64" i="26"/>
  <c r="W64" i="26"/>
  <c r="V64" i="26"/>
  <c r="T64" i="26"/>
  <c r="S64" i="26"/>
  <c r="R64" i="26"/>
  <c r="Q64" i="26"/>
  <c r="N64" i="26"/>
  <c r="L64" i="26"/>
  <c r="U64" i="26" s="1"/>
  <c r="J64" i="26"/>
  <c r="Q63" i="26"/>
  <c r="I63" i="26"/>
  <c r="K63" i="26" s="1"/>
  <c r="Q62" i="26"/>
  <c r="I62" i="26"/>
  <c r="R62" i="26" s="1"/>
  <c r="X61" i="26"/>
  <c r="V61" i="26"/>
  <c r="T61" i="26"/>
  <c r="R61" i="26"/>
  <c r="Q61" i="26"/>
  <c r="N61" i="26"/>
  <c r="W61" i="26" s="1"/>
  <c r="L61" i="26"/>
  <c r="U61" i="26" s="1"/>
  <c r="J61" i="26"/>
  <c r="S61" i="26" s="1"/>
  <c r="X60" i="26"/>
  <c r="W60" i="26"/>
  <c r="V60" i="26"/>
  <c r="U60" i="26"/>
  <c r="T60" i="26"/>
  <c r="S60" i="26"/>
  <c r="R60" i="26"/>
  <c r="Q60" i="26"/>
  <c r="N60" i="26"/>
  <c r="L60" i="26"/>
  <c r="J60" i="26"/>
  <c r="Q59" i="26"/>
  <c r="I59" i="26"/>
  <c r="K59" i="26" s="1"/>
  <c r="Q58" i="26"/>
  <c r="I58" i="26"/>
  <c r="K58" i="26" s="1"/>
  <c r="Q57" i="26"/>
  <c r="O57" i="26"/>
  <c r="X57" i="26" s="1"/>
  <c r="N57" i="26"/>
  <c r="W57" i="26" s="1"/>
  <c r="M57" i="26"/>
  <c r="V57" i="26" s="1"/>
  <c r="L57" i="26"/>
  <c r="U57" i="26" s="1"/>
  <c r="K57" i="26"/>
  <c r="T57" i="26" s="1"/>
  <c r="J57" i="26"/>
  <c r="S57" i="26" s="1"/>
  <c r="I57" i="26"/>
  <c r="R57" i="26" s="1"/>
  <c r="X56" i="26"/>
  <c r="W56" i="26"/>
  <c r="V56" i="26"/>
  <c r="U56" i="26"/>
  <c r="T56" i="26"/>
  <c r="Q56" i="26"/>
  <c r="N56" i="26"/>
  <c r="L56" i="26"/>
  <c r="I56" i="26"/>
  <c r="R56" i="26" s="1"/>
  <c r="Q55" i="26"/>
  <c r="O55" i="26"/>
  <c r="X55" i="26" s="1"/>
  <c r="N55" i="26"/>
  <c r="W55" i="26" s="1"/>
  <c r="M55" i="26"/>
  <c r="V55" i="26" s="1"/>
  <c r="L55" i="26"/>
  <c r="U55" i="26" s="1"/>
  <c r="K55" i="26"/>
  <c r="T55" i="26" s="1"/>
  <c r="J55" i="26"/>
  <c r="S55" i="26" s="1"/>
  <c r="I55" i="26"/>
  <c r="R55" i="26" s="1"/>
  <c r="Q54" i="26"/>
  <c r="O54" i="26"/>
  <c r="X54" i="26" s="1"/>
  <c r="N54" i="26"/>
  <c r="W54" i="26" s="1"/>
  <c r="M54" i="26"/>
  <c r="V54" i="26" s="1"/>
  <c r="L54" i="26"/>
  <c r="U54" i="26" s="1"/>
  <c r="K54" i="26"/>
  <c r="T54" i="26" s="1"/>
  <c r="J54" i="26"/>
  <c r="S54" i="26" s="1"/>
  <c r="I54" i="26"/>
  <c r="R54" i="26" s="1"/>
  <c r="X53" i="26"/>
  <c r="W53" i="26"/>
  <c r="V53" i="26"/>
  <c r="U53" i="26"/>
  <c r="T53" i="26"/>
  <c r="R53" i="26"/>
  <c r="Q53" i="26"/>
  <c r="N53" i="26"/>
  <c r="L53" i="26"/>
  <c r="J53" i="26"/>
  <c r="S53" i="26" s="1"/>
  <c r="X52" i="26"/>
  <c r="V52" i="26"/>
  <c r="T52" i="26"/>
  <c r="R52" i="26"/>
  <c r="Q52" i="26"/>
  <c r="N52" i="26"/>
  <c r="W52" i="26" s="1"/>
  <c r="L52" i="26"/>
  <c r="U52" i="26" s="1"/>
  <c r="J52" i="26"/>
  <c r="S52" i="26" s="1"/>
  <c r="X51" i="26"/>
  <c r="W51" i="26"/>
  <c r="V51" i="26"/>
  <c r="U51" i="26"/>
  <c r="T51" i="26"/>
  <c r="S51" i="26"/>
  <c r="R51" i="26"/>
  <c r="Q51" i="26"/>
  <c r="N51" i="26"/>
  <c r="L51" i="26"/>
  <c r="J51" i="26"/>
  <c r="Q50" i="26"/>
  <c r="I50" i="26"/>
  <c r="K50" i="26" s="1"/>
  <c r="Q49" i="26"/>
  <c r="I49" i="26"/>
  <c r="K49" i="26" s="1"/>
  <c r="X48" i="26"/>
  <c r="V48" i="26"/>
  <c r="U48" i="26"/>
  <c r="T48" i="26"/>
  <c r="R48" i="26"/>
  <c r="Q48" i="26"/>
  <c r="N48" i="26"/>
  <c r="W48" i="26" s="1"/>
  <c r="L48" i="26"/>
  <c r="J48" i="26"/>
  <c r="S48" i="26" s="1"/>
  <c r="X47" i="26"/>
  <c r="W47" i="26"/>
  <c r="V47" i="26"/>
  <c r="T47" i="26"/>
  <c r="S47" i="26"/>
  <c r="R47" i="26"/>
  <c r="Q47" i="26"/>
  <c r="N47" i="26"/>
  <c r="L47" i="26"/>
  <c r="U47" i="26" s="1"/>
  <c r="J47" i="26"/>
  <c r="Q46" i="26"/>
  <c r="I46" i="26"/>
  <c r="R46" i="26" s="1"/>
  <c r="Q45" i="26"/>
  <c r="I45" i="26"/>
  <c r="R45" i="26" s="1"/>
  <c r="Q44" i="26"/>
  <c r="O44" i="26"/>
  <c r="X44" i="26" s="1"/>
  <c r="N44" i="26"/>
  <c r="W44" i="26" s="1"/>
  <c r="M44" i="26"/>
  <c r="V44" i="26" s="1"/>
  <c r="L44" i="26"/>
  <c r="U44" i="26" s="1"/>
  <c r="K44" i="26"/>
  <c r="T44" i="26" s="1"/>
  <c r="J44" i="26"/>
  <c r="S44" i="26" s="1"/>
  <c r="I44" i="26"/>
  <c r="R44" i="26" s="1"/>
  <c r="X43" i="26"/>
  <c r="W43" i="26"/>
  <c r="V43" i="26"/>
  <c r="T43" i="26"/>
  <c r="S43" i="26"/>
  <c r="Q43" i="26"/>
  <c r="N43" i="26"/>
  <c r="L43" i="26"/>
  <c r="U43" i="26" s="1"/>
  <c r="J43" i="26"/>
  <c r="I43" i="26"/>
  <c r="R43" i="26" s="1"/>
  <c r="U42" i="26"/>
  <c r="Q42" i="26"/>
  <c r="O42" i="26"/>
  <c r="X42" i="26" s="1"/>
  <c r="N42" i="26"/>
  <c r="W42" i="26" s="1"/>
  <c r="M42" i="26"/>
  <c r="V42" i="26" s="1"/>
  <c r="L42" i="26"/>
  <c r="K42" i="26"/>
  <c r="T42" i="26" s="1"/>
  <c r="J42" i="26"/>
  <c r="S42" i="26" s="1"/>
  <c r="I42" i="26"/>
  <c r="R42" i="26" s="1"/>
  <c r="R41" i="26"/>
  <c r="Q41" i="26"/>
  <c r="O41" i="26"/>
  <c r="X41" i="26" s="1"/>
  <c r="N41" i="26"/>
  <c r="W41" i="26" s="1"/>
  <c r="M41" i="26"/>
  <c r="V41" i="26" s="1"/>
  <c r="L41" i="26"/>
  <c r="U41" i="26" s="1"/>
  <c r="K41" i="26"/>
  <c r="T41" i="26" s="1"/>
  <c r="J41" i="26"/>
  <c r="S41" i="26" s="1"/>
  <c r="I41" i="26"/>
  <c r="X40" i="26"/>
  <c r="V40" i="26"/>
  <c r="U40" i="26"/>
  <c r="T40" i="26"/>
  <c r="S40" i="26"/>
  <c r="R40" i="26"/>
  <c r="Q40" i="26"/>
  <c r="N40" i="26"/>
  <c r="W40" i="26" s="1"/>
  <c r="L40" i="26"/>
  <c r="J40" i="26"/>
  <c r="X39" i="26"/>
  <c r="V39" i="26"/>
  <c r="U39" i="26"/>
  <c r="T39" i="26"/>
  <c r="R39" i="26"/>
  <c r="Q39" i="26"/>
  <c r="N39" i="26"/>
  <c r="W39" i="26" s="1"/>
  <c r="L39" i="26"/>
  <c r="J39" i="26"/>
  <c r="S39" i="26" s="1"/>
  <c r="X38" i="26"/>
  <c r="W38" i="26"/>
  <c r="V38" i="26"/>
  <c r="T38" i="26"/>
  <c r="S38" i="26"/>
  <c r="R38" i="26"/>
  <c r="Q38" i="26"/>
  <c r="N38" i="26"/>
  <c r="L38" i="26"/>
  <c r="U38" i="26" s="1"/>
  <c r="J38" i="26"/>
  <c r="Q37" i="26"/>
  <c r="I37" i="26"/>
  <c r="K37" i="26" s="1"/>
  <c r="Q36" i="26"/>
  <c r="I36" i="26"/>
  <c r="X35" i="26"/>
  <c r="V35" i="26"/>
  <c r="T35" i="26"/>
  <c r="R35" i="26"/>
  <c r="Q35" i="26"/>
  <c r="N35" i="26"/>
  <c r="W35" i="26" s="1"/>
  <c r="L35" i="26"/>
  <c r="U35" i="26" s="1"/>
  <c r="J35" i="26"/>
  <c r="S35" i="26" s="1"/>
  <c r="X34" i="26"/>
  <c r="W34" i="26"/>
  <c r="V34" i="26"/>
  <c r="U34" i="26"/>
  <c r="T34" i="26"/>
  <c r="S34" i="26"/>
  <c r="R34" i="26"/>
  <c r="Q34" i="26"/>
  <c r="N34" i="26"/>
  <c r="L34" i="26"/>
  <c r="J34" i="26"/>
  <c r="Q33" i="26"/>
  <c r="I33" i="26"/>
  <c r="K33" i="26" s="1"/>
  <c r="Q32" i="26"/>
  <c r="I32" i="26"/>
  <c r="K32" i="26" s="1"/>
  <c r="Q31" i="26"/>
  <c r="O31" i="26"/>
  <c r="X31" i="26" s="1"/>
  <c r="N31" i="26"/>
  <c r="W31" i="26" s="1"/>
  <c r="M31" i="26"/>
  <c r="V31" i="26" s="1"/>
  <c r="L31" i="26"/>
  <c r="U31" i="26" s="1"/>
  <c r="K31" i="26"/>
  <c r="T31" i="26" s="1"/>
  <c r="J31" i="26"/>
  <c r="S31" i="26" s="1"/>
  <c r="I31" i="26"/>
  <c r="R31" i="26" s="1"/>
  <c r="X30" i="26"/>
  <c r="W30" i="26"/>
  <c r="V30" i="26"/>
  <c r="U30" i="26"/>
  <c r="T30" i="26"/>
  <c r="Q30" i="26"/>
  <c r="N30" i="26"/>
  <c r="L30" i="26"/>
  <c r="I30" i="26"/>
  <c r="R30" i="26" s="1"/>
  <c r="X29" i="26"/>
  <c r="Q29" i="26"/>
  <c r="O29" i="26"/>
  <c r="N29" i="26"/>
  <c r="W29" i="26" s="1"/>
  <c r="M29" i="26"/>
  <c r="V29" i="26" s="1"/>
  <c r="L29" i="26"/>
  <c r="U29" i="26" s="1"/>
  <c r="K29" i="26"/>
  <c r="T29" i="26" s="1"/>
  <c r="J29" i="26"/>
  <c r="S29" i="26" s="1"/>
  <c r="I29" i="26"/>
  <c r="R29" i="26" s="1"/>
  <c r="Q28" i="26"/>
  <c r="O28" i="26"/>
  <c r="X28" i="26" s="1"/>
  <c r="N28" i="26"/>
  <c r="W28" i="26" s="1"/>
  <c r="M28" i="26"/>
  <c r="V28" i="26" s="1"/>
  <c r="L28" i="26"/>
  <c r="U28" i="26" s="1"/>
  <c r="K28" i="26"/>
  <c r="T28" i="26" s="1"/>
  <c r="J28" i="26"/>
  <c r="S28" i="26" s="1"/>
  <c r="I28" i="26"/>
  <c r="R28" i="26" s="1"/>
  <c r="X27" i="26"/>
  <c r="W27" i="26"/>
  <c r="V27" i="26"/>
  <c r="U27" i="26"/>
  <c r="T27" i="26"/>
  <c r="R27" i="26"/>
  <c r="Q27" i="26"/>
  <c r="N27" i="26"/>
  <c r="L27" i="26"/>
  <c r="J27" i="26"/>
  <c r="S27" i="26" s="1"/>
  <c r="X26" i="26"/>
  <c r="V26" i="26"/>
  <c r="T26" i="26"/>
  <c r="R26" i="26"/>
  <c r="Q26" i="26"/>
  <c r="N26" i="26"/>
  <c r="W26" i="26" s="1"/>
  <c r="L26" i="26"/>
  <c r="U26" i="26" s="1"/>
  <c r="J26" i="26"/>
  <c r="S26" i="26" s="1"/>
  <c r="X25" i="26"/>
  <c r="W25" i="26"/>
  <c r="V25" i="26"/>
  <c r="U25" i="26"/>
  <c r="T25" i="26"/>
  <c r="S25" i="26"/>
  <c r="R25" i="26"/>
  <c r="Q25" i="26"/>
  <c r="N25" i="26"/>
  <c r="L25" i="26"/>
  <c r="J25" i="26"/>
  <c r="Q24" i="26"/>
  <c r="I24" i="26"/>
  <c r="K24" i="26" s="1"/>
  <c r="Q23" i="26"/>
  <c r="M23" i="26"/>
  <c r="L23" i="26"/>
  <c r="U23" i="26" s="1"/>
  <c r="K23" i="26"/>
  <c r="T23" i="26" s="1"/>
  <c r="I23" i="26"/>
  <c r="J23" i="26" s="1"/>
  <c r="S23" i="26" s="1"/>
  <c r="X22" i="26"/>
  <c r="V22" i="26"/>
  <c r="U22" i="26"/>
  <c r="T22" i="26"/>
  <c r="R22" i="26"/>
  <c r="Q22" i="26"/>
  <c r="N22" i="26"/>
  <c r="W22" i="26" s="1"/>
  <c r="L22" i="26"/>
  <c r="J22" i="26"/>
  <c r="S22" i="26" s="1"/>
  <c r="X21" i="26"/>
  <c r="W21" i="26"/>
  <c r="V21" i="26"/>
  <c r="T21" i="26"/>
  <c r="S21" i="26"/>
  <c r="R21" i="26"/>
  <c r="Q21" i="26"/>
  <c r="N21" i="26"/>
  <c r="L21" i="26"/>
  <c r="U21" i="26" s="1"/>
  <c r="J21" i="26"/>
  <c r="R20" i="26"/>
  <c r="Q20" i="26"/>
  <c r="I20" i="26"/>
  <c r="K20" i="26" s="1"/>
  <c r="Q19" i="26"/>
  <c r="I19" i="26"/>
  <c r="R19" i="26" s="1"/>
  <c r="X18" i="26"/>
  <c r="Q18" i="26"/>
  <c r="O18" i="26"/>
  <c r="N18" i="26"/>
  <c r="W18" i="26" s="1"/>
  <c r="M18" i="26"/>
  <c r="V18" i="26" s="1"/>
  <c r="L18" i="26"/>
  <c r="U18" i="26" s="1"/>
  <c r="K18" i="26"/>
  <c r="T18" i="26" s="1"/>
  <c r="J18" i="26"/>
  <c r="S18" i="26" s="1"/>
  <c r="I18" i="26"/>
  <c r="R18" i="26" s="1"/>
  <c r="X17" i="26"/>
  <c r="W17" i="26"/>
  <c r="V17" i="26"/>
  <c r="T17" i="26"/>
  <c r="S17" i="26"/>
  <c r="Q17" i="26"/>
  <c r="N17" i="26"/>
  <c r="L17" i="26"/>
  <c r="U17" i="26" s="1"/>
  <c r="J17" i="26"/>
  <c r="I17" i="26"/>
  <c r="R17" i="26" s="1"/>
  <c r="Q16" i="26"/>
  <c r="O16" i="26"/>
  <c r="X16" i="26" s="1"/>
  <c r="N16" i="26"/>
  <c r="W16" i="26" s="1"/>
  <c r="M16" i="26"/>
  <c r="V16" i="26" s="1"/>
  <c r="L16" i="26"/>
  <c r="U16" i="26" s="1"/>
  <c r="K16" i="26"/>
  <c r="T16" i="26" s="1"/>
  <c r="J16" i="26"/>
  <c r="S16" i="26" s="1"/>
  <c r="I16" i="26"/>
  <c r="R16" i="26" s="1"/>
  <c r="T15" i="26"/>
  <c r="S15" i="26"/>
  <c r="R15" i="26"/>
  <c r="Q15" i="26"/>
  <c r="O15" i="26"/>
  <c r="X15" i="26" s="1"/>
  <c r="N15" i="26"/>
  <c r="W15" i="26" s="1"/>
  <c r="M15" i="26"/>
  <c r="V15" i="26" s="1"/>
  <c r="L15" i="26"/>
  <c r="U15" i="26" s="1"/>
  <c r="K15" i="26"/>
  <c r="J15" i="26"/>
  <c r="I15" i="26"/>
  <c r="X14" i="26"/>
  <c r="V14" i="26"/>
  <c r="U14" i="26"/>
  <c r="T14" i="26"/>
  <c r="S14" i="26"/>
  <c r="R14" i="26"/>
  <c r="Q14" i="26"/>
  <c r="N14" i="26"/>
  <c r="W14" i="26" s="1"/>
  <c r="L14" i="26"/>
  <c r="J14" i="26"/>
  <c r="X13" i="26"/>
  <c r="V13" i="26"/>
  <c r="U13" i="26"/>
  <c r="T13" i="26"/>
  <c r="R13" i="26"/>
  <c r="Q13" i="26"/>
  <c r="N13" i="26"/>
  <c r="W13" i="26" s="1"/>
  <c r="L13" i="26"/>
  <c r="J13" i="26"/>
  <c r="S13" i="26" s="1"/>
  <c r="X12" i="26"/>
  <c r="W12" i="26"/>
  <c r="V12" i="26"/>
  <c r="T12" i="26"/>
  <c r="S12" i="26"/>
  <c r="R12" i="26"/>
  <c r="Q12" i="26"/>
  <c r="N12" i="26"/>
  <c r="L12" i="26"/>
  <c r="U12" i="26" s="1"/>
  <c r="J12" i="26"/>
  <c r="Q11" i="26"/>
  <c r="I11" i="26"/>
  <c r="K11" i="26" s="1"/>
  <c r="Q10" i="26"/>
  <c r="I10" i="26"/>
  <c r="R10" i="26" s="1"/>
  <c r="X9" i="26"/>
  <c r="V9" i="26"/>
  <c r="T9" i="26"/>
  <c r="R9" i="26"/>
  <c r="Q9" i="26"/>
  <c r="N9" i="26"/>
  <c r="W9" i="26" s="1"/>
  <c r="L9" i="26"/>
  <c r="U9" i="26" s="1"/>
  <c r="J9" i="26"/>
  <c r="S9" i="26" s="1"/>
  <c r="X8" i="26"/>
  <c r="W8" i="26"/>
  <c r="V8" i="26"/>
  <c r="U8" i="26"/>
  <c r="T8" i="26"/>
  <c r="S8" i="26"/>
  <c r="R8" i="26"/>
  <c r="Q8" i="26"/>
  <c r="N8" i="26"/>
  <c r="L8" i="26"/>
  <c r="J8" i="26"/>
  <c r="Q7" i="26"/>
  <c r="I7" i="26"/>
  <c r="K7" i="26" s="1"/>
  <c r="Q6" i="26"/>
  <c r="I6" i="26"/>
  <c r="K6" i="26" s="1"/>
  <c r="Q5" i="26"/>
  <c r="O5" i="26"/>
  <c r="X5" i="26" s="1"/>
  <c r="N5" i="26"/>
  <c r="W5" i="26" s="1"/>
  <c r="M5" i="26"/>
  <c r="V5" i="26" s="1"/>
  <c r="L5" i="26"/>
  <c r="U5" i="26" s="1"/>
  <c r="K5" i="26"/>
  <c r="T5" i="26" s="1"/>
  <c r="J5" i="26"/>
  <c r="S5" i="26" s="1"/>
  <c r="I5" i="26"/>
  <c r="R5" i="26" s="1"/>
  <c r="X4" i="26"/>
  <c r="W4" i="26"/>
  <c r="V4" i="26"/>
  <c r="U4" i="26"/>
  <c r="T4" i="26"/>
  <c r="Q4" i="26"/>
  <c r="N4" i="26"/>
  <c r="L4" i="26"/>
  <c r="I4" i="26"/>
  <c r="R4" i="26" s="1"/>
  <c r="Q3" i="26"/>
  <c r="O3" i="26"/>
  <c r="X3" i="26" s="1"/>
  <c r="N3" i="26"/>
  <c r="W3" i="26" s="1"/>
  <c r="M3" i="26"/>
  <c r="V3" i="26" s="1"/>
  <c r="L3" i="26"/>
  <c r="U3" i="26" s="1"/>
  <c r="K3" i="26"/>
  <c r="T3" i="26" s="1"/>
  <c r="J3" i="26"/>
  <c r="S3" i="26" s="1"/>
  <c r="I3" i="26"/>
  <c r="R3" i="26" s="1"/>
  <c r="Q2" i="26"/>
  <c r="O2" i="26"/>
  <c r="X2" i="26" s="1"/>
  <c r="N2" i="26"/>
  <c r="W2" i="26" s="1"/>
  <c r="M2" i="26"/>
  <c r="V2" i="26" s="1"/>
  <c r="L2" i="26"/>
  <c r="U2" i="26" s="1"/>
  <c r="K2" i="26"/>
  <c r="T2" i="26" s="1"/>
  <c r="J2" i="26"/>
  <c r="S2" i="26" s="1"/>
  <c r="I2" i="26"/>
  <c r="R2" i="26" s="1"/>
  <c r="O138" i="25"/>
  <c r="N138" i="25"/>
  <c r="I138" i="25"/>
  <c r="G138" i="25"/>
  <c r="F138" i="25"/>
  <c r="E138" i="25"/>
  <c r="K136" i="25"/>
  <c r="P134" i="25"/>
  <c r="O134" i="25"/>
  <c r="J134" i="25"/>
  <c r="F134" i="25"/>
  <c r="K133" i="25"/>
  <c r="J133" i="25"/>
  <c r="F133" i="25"/>
  <c r="D133" i="25"/>
  <c r="P132" i="25"/>
  <c r="O132" i="25"/>
  <c r="I132" i="25"/>
  <c r="H132" i="25"/>
  <c r="G132" i="25"/>
  <c r="M131" i="25"/>
  <c r="L131" i="25"/>
  <c r="H131" i="25"/>
  <c r="F131" i="25"/>
  <c r="E131" i="25"/>
  <c r="D131" i="25"/>
  <c r="J116" i="25"/>
  <c r="I116" i="25"/>
  <c r="E116" i="25"/>
  <c r="P89" i="25"/>
  <c r="O89" i="25"/>
  <c r="N89" i="25"/>
  <c r="J89" i="25"/>
  <c r="H89" i="25"/>
  <c r="F89" i="25"/>
  <c r="M87" i="25"/>
  <c r="L87" i="25"/>
  <c r="K87" i="25"/>
  <c r="D87" i="25"/>
  <c r="D150" i="24"/>
  <c r="D149" i="24"/>
  <c r="D148" i="24"/>
  <c r="D147" i="24"/>
  <c r="D146" i="24"/>
  <c r="P138" i="25" s="1"/>
  <c r="D145" i="24"/>
  <c r="P136" i="25" s="1"/>
  <c r="D144" i="24"/>
  <c r="P133" i="25" s="1"/>
  <c r="D143" i="24"/>
  <c r="D151" i="24" s="1"/>
  <c r="D142" i="24"/>
  <c r="D141" i="24"/>
  <c r="P87" i="25" s="1"/>
  <c r="D140" i="24"/>
  <c r="P116" i="25" s="1"/>
  <c r="D138" i="24"/>
  <c r="D137" i="24"/>
  <c r="D136" i="24"/>
  <c r="D135" i="24"/>
  <c r="D134" i="24"/>
  <c r="D133" i="24"/>
  <c r="O136" i="25" s="1"/>
  <c r="D132" i="24"/>
  <c r="O133" i="25" s="1"/>
  <c r="D131" i="24"/>
  <c r="O131" i="25" s="1"/>
  <c r="D130" i="24"/>
  <c r="D129" i="24"/>
  <c r="O87" i="25" s="1"/>
  <c r="D128" i="24"/>
  <c r="O116" i="25" s="1"/>
  <c r="D127" i="24"/>
  <c r="D126" i="24"/>
  <c r="D125" i="24"/>
  <c r="N134" i="25" s="1"/>
  <c r="D124" i="24"/>
  <c r="N132" i="25" s="1"/>
  <c r="D123" i="24"/>
  <c r="D122" i="24"/>
  <c r="D121" i="24"/>
  <c r="N136" i="25" s="1"/>
  <c r="D120" i="24"/>
  <c r="N133" i="25" s="1"/>
  <c r="D119" i="24"/>
  <c r="N131" i="25" s="1"/>
  <c r="D118" i="24"/>
  <c r="D117" i="24"/>
  <c r="N87" i="25" s="1"/>
  <c r="D116" i="24"/>
  <c r="N116" i="25" s="1"/>
  <c r="D114" i="24"/>
  <c r="D113" i="24"/>
  <c r="M132" i="25" s="1"/>
  <c r="D112" i="24"/>
  <c r="D111" i="24"/>
  <c r="M138" i="25" s="1"/>
  <c r="D110" i="24"/>
  <c r="M136" i="25" s="1"/>
  <c r="D109" i="24"/>
  <c r="M133" i="25" s="1"/>
  <c r="D108" i="24"/>
  <c r="D107" i="24"/>
  <c r="M89" i="25" s="1"/>
  <c r="D106" i="24"/>
  <c r="D105" i="24"/>
  <c r="M116" i="25" s="1"/>
  <c r="D103" i="24"/>
  <c r="L136" i="25" s="1"/>
  <c r="D102" i="24"/>
  <c r="L134" i="25" s="1"/>
  <c r="D101" i="24"/>
  <c r="L132" i="25" s="1"/>
  <c r="D100" i="24"/>
  <c r="D99" i="24"/>
  <c r="L138" i="25" s="1"/>
  <c r="D98" i="24"/>
  <c r="D97" i="24"/>
  <c r="L133" i="25" s="1"/>
  <c r="D96" i="24"/>
  <c r="D95" i="24"/>
  <c r="L89" i="25" s="1"/>
  <c r="D94" i="24"/>
  <c r="D93" i="24"/>
  <c r="L116" i="25" s="1"/>
  <c r="D91" i="24"/>
  <c r="D90" i="24"/>
  <c r="K134" i="25" s="1"/>
  <c r="D89" i="24"/>
  <c r="K132" i="25" s="1"/>
  <c r="D88" i="24"/>
  <c r="D87" i="24"/>
  <c r="K138" i="25" s="1"/>
  <c r="D86" i="24"/>
  <c r="D85" i="24"/>
  <c r="D84" i="24"/>
  <c r="K131" i="25" s="1"/>
  <c r="D83" i="24"/>
  <c r="K89" i="25" s="1"/>
  <c r="D82" i="24"/>
  <c r="D81" i="24"/>
  <c r="K116" i="25" s="1"/>
  <c r="D79" i="24"/>
  <c r="J136" i="25" s="1"/>
  <c r="D78" i="24"/>
  <c r="D77" i="24"/>
  <c r="J132" i="25" s="1"/>
  <c r="D76" i="24"/>
  <c r="D75" i="24"/>
  <c r="J138" i="25" s="1"/>
  <c r="D74" i="24"/>
  <c r="D73" i="24"/>
  <c r="D72" i="24"/>
  <c r="J131" i="25" s="1"/>
  <c r="D71" i="24"/>
  <c r="D80" i="24" s="1"/>
  <c r="D70" i="24"/>
  <c r="J87" i="25" s="1"/>
  <c r="D69" i="24"/>
  <c r="D67" i="24"/>
  <c r="D66" i="24"/>
  <c r="D65" i="24"/>
  <c r="I136" i="25" s="1"/>
  <c r="D64" i="24"/>
  <c r="I133" i="25" s="1"/>
  <c r="D63" i="24"/>
  <c r="I131" i="25" s="1"/>
  <c r="D62" i="24"/>
  <c r="I89" i="25" s="1"/>
  <c r="D61" i="24"/>
  <c r="I87" i="25" s="1"/>
  <c r="D60" i="24"/>
  <c r="D68" i="24" s="1"/>
  <c r="D58" i="24"/>
  <c r="H134" i="25" s="1"/>
  <c r="D57" i="24"/>
  <c r="D56" i="24"/>
  <c r="H138" i="25" s="1"/>
  <c r="D55" i="24"/>
  <c r="H136" i="25" s="1"/>
  <c r="D54" i="24"/>
  <c r="H133" i="25" s="1"/>
  <c r="D53" i="24"/>
  <c r="D52" i="24"/>
  <c r="D51" i="24"/>
  <c r="H87" i="25" s="1"/>
  <c r="D50" i="24"/>
  <c r="H116" i="25" s="1"/>
  <c r="D48" i="24"/>
  <c r="D47" i="24"/>
  <c r="G134" i="25" s="1"/>
  <c r="D46" i="24"/>
  <c r="D45" i="24"/>
  <c r="D44" i="24"/>
  <c r="D43" i="24"/>
  <c r="G136" i="25" s="1"/>
  <c r="D42" i="24"/>
  <c r="G133" i="25" s="1"/>
  <c r="D41" i="24"/>
  <c r="G131" i="25" s="1"/>
  <c r="D40" i="24"/>
  <c r="G89" i="25" s="1"/>
  <c r="D39" i="24"/>
  <c r="D49" i="24" s="1"/>
  <c r="D38" i="24"/>
  <c r="G116" i="25" s="1"/>
  <c r="D36" i="24"/>
  <c r="D35" i="24"/>
  <c r="D34" i="24"/>
  <c r="F132" i="25" s="1"/>
  <c r="D33" i="24"/>
  <c r="D32" i="24"/>
  <c r="D31" i="24"/>
  <c r="F136" i="25" s="1"/>
  <c r="D30" i="24"/>
  <c r="D29" i="24"/>
  <c r="D28" i="24"/>
  <c r="D27" i="24"/>
  <c r="F87" i="25" s="1"/>
  <c r="D26" i="24"/>
  <c r="D37" i="24" s="1"/>
  <c r="D24" i="24"/>
  <c r="D23" i="24"/>
  <c r="E134" i="25" s="1"/>
  <c r="D22" i="24"/>
  <c r="E132" i="25" s="1"/>
  <c r="D21" i="24"/>
  <c r="D20" i="24"/>
  <c r="D19" i="24"/>
  <c r="E136" i="25" s="1"/>
  <c r="D18" i="24"/>
  <c r="E133" i="25" s="1"/>
  <c r="D17" i="24"/>
  <c r="D16" i="24"/>
  <c r="E89" i="25" s="1"/>
  <c r="D15" i="24"/>
  <c r="E87" i="25" s="1"/>
  <c r="D14" i="24"/>
  <c r="D12" i="24"/>
  <c r="D11" i="24"/>
  <c r="D134" i="25" s="1"/>
  <c r="D10" i="24"/>
  <c r="D132" i="25" s="1"/>
  <c r="D9" i="24"/>
  <c r="D8" i="24"/>
  <c r="D138" i="25" s="1"/>
  <c r="D7" i="24"/>
  <c r="D136" i="25" s="1"/>
  <c r="D6" i="24"/>
  <c r="D5" i="24"/>
  <c r="D4" i="24"/>
  <c r="D89" i="25" s="1"/>
  <c r="D3" i="24"/>
  <c r="D2" i="24"/>
  <c r="D13" i="24" s="1"/>
  <c r="D259" i="23"/>
  <c r="D248" i="23"/>
  <c r="D231" i="23"/>
  <c r="D224" i="23"/>
  <c r="D219" i="23"/>
  <c r="D212" i="23"/>
  <c r="D206" i="23"/>
  <c r="D196" i="23"/>
  <c r="D187" i="23"/>
  <c r="D181" i="23"/>
  <c r="D170" i="23"/>
  <c r="D164" i="23"/>
  <c r="D151" i="23"/>
  <c r="H150" i="23"/>
  <c r="G150" i="23"/>
  <c r="F150" i="23"/>
  <c r="E150" i="23"/>
  <c r="H149" i="23"/>
  <c r="G149" i="23"/>
  <c r="F149" i="23"/>
  <c r="E149" i="23"/>
  <c r="H148" i="23"/>
  <c r="G148" i="23"/>
  <c r="F148" i="23"/>
  <c r="E148" i="23"/>
  <c r="H147" i="23"/>
  <c r="G147" i="23"/>
  <c r="F147" i="23"/>
  <c r="E147" i="23"/>
  <c r="H146" i="23"/>
  <c r="G146" i="23"/>
  <c r="F146" i="23"/>
  <c r="E146" i="23"/>
  <c r="H145" i="23"/>
  <c r="G145" i="23"/>
  <c r="F145" i="23"/>
  <c r="E145" i="23"/>
  <c r="H144" i="23"/>
  <c r="G144" i="23"/>
  <c r="F144" i="23"/>
  <c r="E144" i="23"/>
  <c r="H143" i="23"/>
  <c r="G143" i="23"/>
  <c r="F143" i="23"/>
  <c r="E143" i="23"/>
  <c r="H142" i="23"/>
  <c r="G142" i="23"/>
  <c r="F142" i="23"/>
  <c r="E142" i="23"/>
  <c r="H141" i="23"/>
  <c r="G141" i="23"/>
  <c r="F141" i="23"/>
  <c r="E141" i="23"/>
  <c r="H140" i="23"/>
  <c r="G140" i="23"/>
  <c r="F140" i="23"/>
  <c r="E140" i="23"/>
  <c r="H139" i="23"/>
  <c r="G139" i="23"/>
  <c r="F139" i="23"/>
  <c r="E139" i="23"/>
  <c r="H138" i="23"/>
  <c r="G138" i="23"/>
  <c r="F138" i="23"/>
  <c r="E138" i="23"/>
  <c r="H137" i="23"/>
  <c r="G137" i="23"/>
  <c r="F137" i="23"/>
  <c r="E137" i="23"/>
  <c r="H136" i="23"/>
  <c r="G136" i="23"/>
  <c r="F136" i="23"/>
  <c r="E136" i="23"/>
  <c r="H135" i="23"/>
  <c r="G135" i="23"/>
  <c r="G151" i="23" s="1"/>
  <c r="F135" i="23"/>
  <c r="E135" i="23"/>
  <c r="D134" i="23"/>
  <c r="D128" i="23"/>
  <c r="D119" i="23"/>
  <c r="D110" i="23"/>
  <c r="D104" i="23"/>
  <c r="D98" i="23"/>
  <c r="D92" i="23"/>
  <c r="D86" i="23"/>
  <c r="D80" i="23"/>
  <c r="D74" i="23"/>
  <c r="D66" i="23"/>
  <c r="D60" i="23"/>
  <c r="D59" i="23"/>
  <c r="D58" i="23"/>
  <c r="D57" i="23"/>
  <c r="D56" i="23"/>
  <c r="D55" i="23"/>
  <c r="D50" i="23"/>
  <c r="D43" i="23"/>
  <c r="D37" i="23"/>
  <c r="D31" i="23"/>
  <c r="D25" i="23"/>
  <c r="D19" i="23"/>
  <c r="D13" i="23"/>
  <c r="D7" i="23"/>
  <c r="C14" i="22"/>
  <c r="E13" i="22"/>
  <c r="AD286" i="15" s="1"/>
  <c r="AA286" i="27" s="1"/>
  <c r="D13" i="22"/>
  <c r="AC182" i="15" s="1"/>
  <c r="Z182" i="27" s="1"/>
  <c r="C13" i="22"/>
  <c r="E12" i="22"/>
  <c r="D12" i="22"/>
  <c r="AC181" i="15" s="1"/>
  <c r="Z181" i="27" s="1"/>
  <c r="C12" i="22"/>
  <c r="E11" i="22"/>
  <c r="D11" i="22"/>
  <c r="C11" i="22"/>
  <c r="E10" i="22"/>
  <c r="D10" i="22"/>
  <c r="C10" i="22"/>
  <c r="E9" i="22"/>
  <c r="D9" i="22"/>
  <c r="C9" i="22"/>
  <c r="E8" i="22"/>
  <c r="D8" i="22"/>
  <c r="C8" i="22"/>
  <c r="J7" i="22"/>
  <c r="AI215" i="8" s="1"/>
  <c r="H7" i="22"/>
  <c r="F7" i="22"/>
  <c r="AE228" i="8" s="1"/>
  <c r="D7" i="22"/>
  <c r="C7" i="22"/>
  <c r="J6" i="22"/>
  <c r="H6" i="22"/>
  <c r="F6" i="22"/>
  <c r="E6" i="22"/>
  <c r="D6" i="22"/>
  <c r="C6" i="22"/>
  <c r="E5" i="22"/>
  <c r="D5" i="22"/>
  <c r="C5" i="22"/>
  <c r="D4" i="22"/>
  <c r="C4" i="22"/>
  <c r="C3" i="22"/>
  <c r="E2" i="22"/>
  <c r="D2" i="22"/>
  <c r="C2" i="22"/>
  <c r="J22" i="21"/>
  <c r="J14" i="22" s="1"/>
  <c r="I22" i="21"/>
  <c r="I14" i="22" s="1"/>
  <c r="AH365" i="15" s="1"/>
  <c r="AE365" i="27" s="1"/>
  <c r="H22" i="21"/>
  <c r="H14" i="22" s="1"/>
  <c r="G22" i="21"/>
  <c r="G14" i="22" s="1"/>
  <c r="F22" i="21"/>
  <c r="F14" i="22" s="1"/>
  <c r="AE235" i="8" s="1"/>
  <c r="AB235" i="26" s="1"/>
  <c r="E22" i="21"/>
  <c r="E14" i="22" s="1"/>
  <c r="D22" i="21"/>
  <c r="D14" i="22" s="1"/>
  <c r="J21" i="21"/>
  <c r="I21" i="21"/>
  <c r="H21" i="21"/>
  <c r="G21" i="21"/>
  <c r="F21" i="21"/>
  <c r="E21" i="21"/>
  <c r="D21" i="21"/>
  <c r="J20" i="21"/>
  <c r="J13" i="22" s="1"/>
  <c r="I20" i="21"/>
  <c r="I13" i="22" s="1"/>
  <c r="H20" i="21"/>
  <c r="H13" i="22" s="1"/>
  <c r="G20" i="21"/>
  <c r="G13" i="22" s="1"/>
  <c r="F20" i="21"/>
  <c r="F13" i="22" s="1"/>
  <c r="E20" i="21"/>
  <c r="D20" i="21"/>
  <c r="J19" i="21"/>
  <c r="J12" i="22" s="1"/>
  <c r="AI181" i="15" s="1"/>
  <c r="AF181" i="27" s="1"/>
  <c r="I19" i="21"/>
  <c r="I12" i="22" s="1"/>
  <c r="H19" i="21"/>
  <c r="H12" i="22" s="1"/>
  <c r="G19" i="21"/>
  <c r="G12" i="22" s="1"/>
  <c r="F19" i="21"/>
  <c r="F12" i="22" s="1"/>
  <c r="AE233" i="8" s="1"/>
  <c r="AB233" i="26" s="1"/>
  <c r="E19" i="21"/>
  <c r="D19" i="21"/>
  <c r="J18" i="21"/>
  <c r="J11" i="22" s="1"/>
  <c r="AI219" i="8" s="1"/>
  <c r="I18" i="21"/>
  <c r="I11" i="22" s="1"/>
  <c r="AH219" i="8" s="1"/>
  <c r="H18" i="21"/>
  <c r="H11" i="22" s="1"/>
  <c r="G18" i="21"/>
  <c r="G11" i="22" s="1"/>
  <c r="AF245" i="8" s="1"/>
  <c r="F18" i="21"/>
  <c r="F11" i="22" s="1"/>
  <c r="AE232" i="8" s="1"/>
  <c r="E18" i="21"/>
  <c r="D18" i="21"/>
  <c r="J17" i="21"/>
  <c r="J10" i="22" s="1"/>
  <c r="I17" i="21"/>
  <c r="I10" i="22" s="1"/>
  <c r="H17" i="21"/>
  <c r="H10" i="22" s="1"/>
  <c r="G17" i="21"/>
  <c r="G10" i="22" s="1"/>
  <c r="AF257" i="8" s="1"/>
  <c r="F17" i="21"/>
  <c r="F10" i="22" s="1"/>
  <c r="AE231" i="8" s="1"/>
  <c r="E17" i="21"/>
  <c r="D17" i="21"/>
  <c r="J16" i="21"/>
  <c r="I16" i="21"/>
  <c r="H16" i="21"/>
  <c r="G16" i="21"/>
  <c r="F16" i="21"/>
  <c r="E16" i="21"/>
  <c r="D16" i="21"/>
  <c r="J15" i="21"/>
  <c r="I15" i="21"/>
  <c r="H15" i="21"/>
  <c r="G15" i="21"/>
  <c r="F15" i="21"/>
  <c r="E15" i="21"/>
  <c r="D15" i="21"/>
  <c r="J14" i="21"/>
  <c r="I14" i="21"/>
  <c r="H14" i="21"/>
  <c r="G14" i="21"/>
  <c r="F14" i="21"/>
  <c r="E14" i="21"/>
  <c r="D14" i="21"/>
  <c r="J13" i="21"/>
  <c r="J9" i="22" s="1"/>
  <c r="I13" i="21"/>
  <c r="I9" i="22" s="1"/>
  <c r="H13" i="21"/>
  <c r="H9" i="22" s="1"/>
  <c r="G13" i="21"/>
  <c r="G9" i="22" s="1"/>
  <c r="F13" i="21"/>
  <c r="F9" i="22" s="1"/>
  <c r="E13" i="21"/>
  <c r="D13" i="21"/>
  <c r="J12" i="21"/>
  <c r="J8" i="22" s="1"/>
  <c r="I12" i="21"/>
  <c r="I8" i="22" s="1"/>
  <c r="AH216" i="8" s="1"/>
  <c r="AE216" i="26" s="1"/>
  <c r="H12" i="21"/>
  <c r="H8" i="22" s="1"/>
  <c r="G12" i="21"/>
  <c r="G8" i="22" s="1"/>
  <c r="F12" i="21"/>
  <c r="F8" i="22" s="1"/>
  <c r="AE229" i="8" s="1"/>
  <c r="AB229" i="26" s="1"/>
  <c r="E12" i="21"/>
  <c r="D12" i="21"/>
  <c r="I10" i="21"/>
  <c r="I7" i="22" s="1"/>
  <c r="AH215" i="8" s="1"/>
  <c r="G10" i="21"/>
  <c r="G7" i="22" s="1"/>
  <c r="AF241" i="8" s="1"/>
  <c r="E10" i="21"/>
  <c r="E7" i="22" s="1"/>
  <c r="I9" i="21"/>
  <c r="I6" i="22" s="1"/>
  <c r="G9" i="21"/>
  <c r="G6" i="22" s="1"/>
  <c r="AF253" i="8" s="1"/>
  <c r="E9" i="21"/>
  <c r="J8" i="21"/>
  <c r="J5" i="22" s="1"/>
  <c r="I8" i="21"/>
  <c r="I5" i="22" s="1"/>
  <c r="H8" i="21"/>
  <c r="H5" i="22" s="1"/>
  <c r="G8" i="21"/>
  <c r="G5" i="22" s="1"/>
  <c r="AF213" i="8" s="1"/>
  <c r="F8" i="21"/>
  <c r="F5" i="22" s="1"/>
  <c r="E8" i="21"/>
  <c r="D8" i="21"/>
  <c r="J7" i="21"/>
  <c r="J4" i="22" s="1"/>
  <c r="I7" i="21"/>
  <c r="I4" i="22" s="1"/>
  <c r="AH212" i="8" s="1"/>
  <c r="AE212" i="26" s="1"/>
  <c r="H7" i="21"/>
  <c r="H4" i="22" s="1"/>
  <c r="G7" i="21"/>
  <c r="G4" i="22" s="1"/>
  <c r="F7" i="21"/>
  <c r="F4" i="22" s="1"/>
  <c r="E7" i="21"/>
  <c r="E4" i="22" s="1"/>
  <c r="D7" i="21"/>
  <c r="J6" i="21"/>
  <c r="I6" i="21"/>
  <c r="H6" i="21"/>
  <c r="G6" i="21"/>
  <c r="F6" i="21"/>
  <c r="E6" i="21"/>
  <c r="D6" i="21"/>
  <c r="J5" i="21"/>
  <c r="J3" i="22" s="1"/>
  <c r="I5" i="21"/>
  <c r="I3" i="22" s="1"/>
  <c r="AH224" i="8" s="1"/>
  <c r="AE224" i="26" s="1"/>
  <c r="H5" i="21"/>
  <c r="H3" i="22" s="1"/>
  <c r="G5" i="21"/>
  <c r="G3" i="22" s="1"/>
  <c r="AF224" i="8" s="1"/>
  <c r="AC224" i="26" s="1"/>
  <c r="F5" i="21"/>
  <c r="F3" i="22" s="1"/>
  <c r="AE237" i="8" s="1"/>
  <c r="AB237" i="26" s="1"/>
  <c r="E5" i="21"/>
  <c r="E3" i="22" s="1"/>
  <c r="D5" i="21"/>
  <c r="D3" i="22" s="1"/>
  <c r="J3" i="21"/>
  <c r="I3" i="21"/>
  <c r="H3" i="21"/>
  <c r="G3" i="21"/>
  <c r="F3" i="21"/>
  <c r="E3" i="21"/>
  <c r="D3" i="21"/>
  <c r="J2" i="21"/>
  <c r="J2" i="22" s="1"/>
  <c r="AI223" i="8" s="1"/>
  <c r="AF223" i="26" s="1"/>
  <c r="I2" i="21"/>
  <c r="I2" i="22" s="1"/>
  <c r="AH223" i="8" s="1"/>
  <c r="AE223" i="26" s="1"/>
  <c r="H2" i="21"/>
  <c r="H2" i="22" s="1"/>
  <c r="G2" i="21"/>
  <c r="G2" i="22" s="1"/>
  <c r="AF249" i="8" s="1"/>
  <c r="AC249" i="26" s="1"/>
  <c r="F2" i="21"/>
  <c r="F2" i="22" s="1"/>
  <c r="AE236" i="8" s="1"/>
  <c r="AB236" i="26" s="1"/>
  <c r="E2" i="21"/>
  <c r="D2" i="21"/>
  <c r="H151" i="23" l="1"/>
  <c r="D61" i="23"/>
  <c r="E151" i="23"/>
  <c r="F151" i="23"/>
  <c r="T267" i="26"/>
  <c r="M267" i="26"/>
  <c r="AF259" i="8"/>
  <c r="AC259" i="26" s="1"/>
  <c r="AF220" i="8"/>
  <c r="AC220" i="26" s="1"/>
  <c r="T6" i="26"/>
  <c r="M6" i="26"/>
  <c r="L6" i="26"/>
  <c r="U6" i="26" s="1"/>
  <c r="M20" i="26"/>
  <c r="L20" i="26" s="1"/>
  <c r="U20" i="26" s="1"/>
  <c r="T20" i="26"/>
  <c r="T153" i="26"/>
  <c r="M153" i="26"/>
  <c r="L153" i="26" s="1"/>
  <c r="U153" i="26" s="1"/>
  <c r="L232" i="26"/>
  <c r="U232" i="26" s="1"/>
  <c r="T232" i="26"/>
  <c r="AB232" i="26" s="1"/>
  <c r="M232" i="26"/>
  <c r="M253" i="26"/>
  <c r="L253" i="26" s="1"/>
  <c r="U253" i="26" s="1"/>
  <c r="AC253" i="26" s="1"/>
  <c r="T253" i="26"/>
  <c r="M279" i="26"/>
  <c r="L279" i="26"/>
  <c r="U279" i="26" s="1"/>
  <c r="T279" i="26"/>
  <c r="L137" i="26"/>
  <c r="U137" i="26" s="1"/>
  <c r="T137" i="26"/>
  <c r="M137" i="26"/>
  <c r="T241" i="26"/>
  <c r="M241" i="26"/>
  <c r="L241" i="26" s="1"/>
  <c r="U241" i="26" s="1"/>
  <c r="AC241" i="26" s="1"/>
  <c r="J297" i="26"/>
  <c r="S297" i="26" s="1"/>
  <c r="N179" i="27"/>
  <c r="W179" i="27" s="1"/>
  <c r="O179" i="27"/>
  <c r="X179" i="27" s="1"/>
  <c r="V179" i="27"/>
  <c r="AE239" i="8"/>
  <c r="AB239" i="26" s="1"/>
  <c r="AE226" i="8"/>
  <c r="AB226" i="26" s="1"/>
  <c r="AE213" i="8"/>
  <c r="AB213" i="26" s="1"/>
  <c r="AB231" i="26"/>
  <c r="AG194" i="15"/>
  <c r="AD194" i="27" s="1"/>
  <c r="AG181" i="15"/>
  <c r="AD181" i="27" s="1"/>
  <c r="AH351" i="15"/>
  <c r="AE351" i="27" s="1"/>
  <c r="AH221" i="15"/>
  <c r="AE221" i="27" s="1"/>
  <c r="T11" i="26"/>
  <c r="M11" i="26"/>
  <c r="L11" i="26"/>
  <c r="U11" i="26" s="1"/>
  <c r="L50" i="26"/>
  <c r="U50" i="26" s="1"/>
  <c r="M50" i="26"/>
  <c r="T50" i="26"/>
  <c r="T58" i="26"/>
  <c r="M58" i="26"/>
  <c r="M89" i="26"/>
  <c r="L89" i="26"/>
  <c r="U89" i="26" s="1"/>
  <c r="T89" i="26"/>
  <c r="T101" i="26"/>
  <c r="L101" i="26"/>
  <c r="U101" i="26" s="1"/>
  <c r="M101" i="26"/>
  <c r="T205" i="26"/>
  <c r="M205" i="26"/>
  <c r="T228" i="26"/>
  <c r="AB228" i="26" s="1"/>
  <c r="M228" i="26"/>
  <c r="L228" i="26" s="1"/>
  <c r="U228" i="26" s="1"/>
  <c r="T258" i="26"/>
  <c r="M258" i="26"/>
  <c r="L258" i="26" s="1"/>
  <c r="U258" i="26" s="1"/>
  <c r="L284" i="26"/>
  <c r="U284" i="26" s="1"/>
  <c r="T284" i="26"/>
  <c r="M284" i="26"/>
  <c r="M305" i="26"/>
  <c r="L305" i="26" s="1"/>
  <c r="U305" i="26" s="1"/>
  <c r="T305" i="26"/>
  <c r="O358" i="26"/>
  <c r="X358" i="26" s="1"/>
  <c r="N358" i="26"/>
  <c r="W358" i="26" s="1"/>
  <c r="V358" i="26"/>
  <c r="N127" i="27"/>
  <c r="W127" i="27" s="1"/>
  <c r="O127" i="27"/>
  <c r="X127" i="27" s="1"/>
  <c r="V127" i="27"/>
  <c r="AC213" i="26"/>
  <c r="AI208" i="15"/>
  <c r="AF208" i="27" s="1"/>
  <c r="AI221" i="15"/>
  <c r="AF221" i="27" s="1"/>
  <c r="T63" i="26"/>
  <c r="M63" i="26"/>
  <c r="L63" i="26"/>
  <c r="U63" i="26" s="1"/>
  <c r="T75" i="26"/>
  <c r="M75" i="26"/>
  <c r="M201" i="26"/>
  <c r="L201" i="26"/>
  <c r="U201" i="26" s="1"/>
  <c r="T201" i="26"/>
  <c r="J280" i="26"/>
  <c r="S280" i="26" s="1"/>
  <c r="AF225" i="8"/>
  <c r="AC225" i="26" s="1"/>
  <c r="AF251" i="8"/>
  <c r="AC251" i="26" s="1"/>
  <c r="AF212" i="8"/>
  <c r="AC212" i="26" s="1"/>
  <c r="L24" i="26"/>
  <c r="U24" i="26" s="1"/>
  <c r="M24" i="26"/>
  <c r="T24" i="26"/>
  <c r="T59" i="26"/>
  <c r="M59" i="26"/>
  <c r="L59" i="26" s="1"/>
  <c r="U59" i="26" s="1"/>
  <c r="L102" i="26"/>
  <c r="U102" i="26" s="1"/>
  <c r="T102" i="26"/>
  <c r="M102" i="26"/>
  <c r="T162" i="26"/>
  <c r="M162" i="26"/>
  <c r="L162" i="26" s="1"/>
  <c r="U162" i="26" s="1"/>
  <c r="T206" i="26"/>
  <c r="M206" i="26"/>
  <c r="AE238" i="8"/>
  <c r="AB238" i="26" s="1"/>
  <c r="AE225" i="8"/>
  <c r="AB225" i="26" s="1"/>
  <c r="AH181" i="15"/>
  <c r="AE181" i="27" s="1"/>
  <c r="AH220" i="8"/>
  <c r="AE220" i="26" s="1"/>
  <c r="T7" i="26"/>
  <c r="M7" i="26"/>
  <c r="T85" i="26"/>
  <c r="M85" i="26"/>
  <c r="M97" i="26"/>
  <c r="T97" i="26"/>
  <c r="L154" i="26"/>
  <c r="U154" i="26" s="1"/>
  <c r="T154" i="26"/>
  <c r="M154" i="26"/>
  <c r="L180" i="26"/>
  <c r="U180" i="26" s="1"/>
  <c r="T180" i="26"/>
  <c r="M180" i="26"/>
  <c r="T32" i="26"/>
  <c r="M32" i="26"/>
  <c r="L32" i="26" s="1"/>
  <c r="U32" i="26" s="1"/>
  <c r="L76" i="26"/>
  <c r="U76" i="26" s="1"/>
  <c r="T76" i="26"/>
  <c r="M76" i="26"/>
  <c r="T110" i="26"/>
  <c r="M110" i="26"/>
  <c r="L110" i="26" s="1"/>
  <c r="U110" i="26" s="1"/>
  <c r="T128" i="26"/>
  <c r="M128" i="26"/>
  <c r="T188" i="26"/>
  <c r="M188" i="26"/>
  <c r="T202" i="26"/>
  <c r="M202" i="26"/>
  <c r="L202" i="26"/>
  <c r="U202" i="26" s="1"/>
  <c r="T214" i="26"/>
  <c r="M214" i="26"/>
  <c r="J244" i="26"/>
  <c r="S244" i="26" s="1"/>
  <c r="AE230" i="8"/>
  <c r="AB230" i="26" s="1"/>
  <c r="AE217" i="8"/>
  <c r="AB217" i="26" s="1"/>
  <c r="M37" i="26"/>
  <c r="L37" i="26"/>
  <c r="U37" i="26" s="1"/>
  <c r="T37" i="26"/>
  <c r="T72" i="26"/>
  <c r="M72" i="26"/>
  <c r="L72" i="26"/>
  <c r="U72" i="26" s="1"/>
  <c r="M115" i="26"/>
  <c r="L115" i="26" s="1"/>
  <c r="U115" i="26" s="1"/>
  <c r="T115" i="26"/>
  <c r="T136" i="26"/>
  <c r="M136" i="26"/>
  <c r="L136" i="26" s="1"/>
  <c r="U136" i="26" s="1"/>
  <c r="M163" i="26"/>
  <c r="T163" i="26"/>
  <c r="T193" i="26"/>
  <c r="M193" i="26"/>
  <c r="L193" i="26"/>
  <c r="U193" i="26" s="1"/>
  <c r="T219" i="26"/>
  <c r="M219" i="26"/>
  <c r="T240" i="26"/>
  <c r="M240" i="26"/>
  <c r="L240" i="26" s="1"/>
  <c r="U240" i="26" s="1"/>
  <c r="T266" i="26"/>
  <c r="L266" i="26"/>
  <c r="U266" i="26" s="1"/>
  <c r="M266" i="26"/>
  <c r="T292" i="26"/>
  <c r="M292" i="26"/>
  <c r="L292" i="26"/>
  <c r="U292" i="26" s="1"/>
  <c r="AF217" i="8"/>
  <c r="AC217" i="26" s="1"/>
  <c r="AF243" i="8"/>
  <c r="AC243" i="26" s="1"/>
  <c r="AE312" i="15"/>
  <c r="AB312" i="27" s="1"/>
  <c r="AE351" i="15"/>
  <c r="AB351" i="27" s="1"/>
  <c r="AE234" i="8"/>
  <c r="AB234" i="26" s="1"/>
  <c r="AE221" i="8"/>
  <c r="AB221" i="26" s="1"/>
  <c r="T33" i="26"/>
  <c r="M33" i="26"/>
  <c r="L111" i="26"/>
  <c r="U111" i="26" s="1"/>
  <c r="T111" i="26"/>
  <c r="M111" i="26"/>
  <c r="T141" i="26"/>
  <c r="M141" i="26"/>
  <c r="J175" i="26"/>
  <c r="S175" i="26" s="1"/>
  <c r="L189" i="26"/>
  <c r="U189" i="26" s="1"/>
  <c r="T189" i="26"/>
  <c r="M189" i="26"/>
  <c r="L215" i="26"/>
  <c r="U215" i="26" s="1"/>
  <c r="M215" i="26"/>
  <c r="T215" i="26"/>
  <c r="T231" i="26"/>
  <c r="M231" i="26"/>
  <c r="M245" i="26"/>
  <c r="L245" i="26" s="1"/>
  <c r="U245" i="26" s="1"/>
  <c r="AC245" i="26" s="1"/>
  <c r="T245" i="26"/>
  <c r="AF255" i="8"/>
  <c r="AC255" i="26" s="1"/>
  <c r="AF216" i="8"/>
  <c r="AC216" i="26" s="1"/>
  <c r="AF221" i="8"/>
  <c r="AC221" i="26" s="1"/>
  <c r="AF247" i="8"/>
  <c r="AC247" i="26" s="1"/>
  <c r="T49" i="26"/>
  <c r="M49" i="26"/>
  <c r="L49" i="26" s="1"/>
  <c r="U49" i="26" s="1"/>
  <c r="T257" i="26"/>
  <c r="M257" i="26"/>
  <c r="L257" i="26" s="1"/>
  <c r="U257" i="26" s="1"/>
  <c r="AC257" i="26" s="1"/>
  <c r="T283" i="26"/>
  <c r="M283" i="26"/>
  <c r="L293" i="26"/>
  <c r="U293" i="26" s="1"/>
  <c r="T293" i="26"/>
  <c r="M293" i="26"/>
  <c r="N5" i="7"/>
  <c r="O5" i="7" s="1"/>
  <c r="P5" i="7" s="1"/>
  <c r="Q5" i="7" s="1"/>
  <c r="R5" i="7" s="1"/>
  <c r="S5" i="7" s="1"/>
  <c r="T5" i="7" s="1"/>
  <c r="U5" i="7"/>
  <c r="V5" i="7" s="1"/>
  <c r="W5" i="7" s="1"/>
  <c r="X5" i="7" s="1"/>
  <c r="Y5" i="7" s="1"/>
  <c r="Z5" i="7" s="1"/>
  <c r="AA5" i="7" s="1"/>
  <c r="AB5" i="7" s="1"/>
  <c r="N11" i="7"/>
  <c r="O11" i="7" s="1"/>
  <c r="P11" i="7" s="1"/>
  <c r="Q11" i="7" s="1"/>
  <c r="R11" i="7" s="1"/>
  <c r="S11" i="7" s="1"/>
  <c r="T11" i="7" s="1"/>
  <c r="U11" i="7"/>
  <c r="V11" i="7" s="1"/>
  <c r="W11" i="7" s="1"/>
  <c r="X11" i="7" s="1"/>
  <c r="Y11" i="7" s="1"/>
  <c r="Z11" i="7" s="1"/>
  <c r="AA11" i="7" s="1"/>
  <c r="AB11" i="7" s="1"/>
  <c r="N21" i="7"/>
  <c r="O21" i="7" s="1"/>
  <c r="P21" i="7" s="1"/>
  <c r="Q21" i="7" s="1"/>
  <c r="R21" i="7" s="1"/>
  <c r="S21" i="7" s="1"/>
  <c r="T21" i="7" s="1"/>
  <c r="U21" i="7"/>
  <c r="V21" i="7" s="1"/>
  <c r="W21" i="7" s="1"/>
  <c r="X21" i="7" s="1"/>
  <c r="Y21" i="7" s="1"/>
  <c r="Z21" i="7" s="1"/>
  <c r="AA21" i="7" s="1"/>
  <c r="AB21" i="7" s="1"/>
  <c r="N27" i="7"/>
  <c r="O27" i="7" s="1"/>
  <c r="P27" i="7" s="1"/>
  <c r="Q27" i="7" s="1"/>
  <c r="R27" i="7" s="1"/>
  <c r="S27" i="7" s="1"/>
  <c r="T27" i="7" s="1"/>
  <c r="U27" i="7"/>
  <c r="V27" i="7" s="1"/>
  <c r="W27" i="7" s="1"/>
  <c r="X27" i="7" s="1"/>
  <c r="Y27" i="7" s="1"/>
  <c r="Z27" i="7" s="1"/>
  <c r="AA27" i="7" s="1"/>
  <c r="AB27" i="7" s="1"/>
  <c r="N244" i="7"/>
  <c r="O244" i="7" s="1"/>
  <c r="P244" i="7" s="1"/>
  <c r="Q244" i="7" s="1"/>
  <c r="R244" i="7" s="1"/>
  <c r="S244" i="7" s="1"/>
  <c r="T244" i="7" s="1"/>
  <c r="U244" i="7"/>
  <c r="V244" i="7" s="1"/>
  <c r="W244" i="7" s="1"/>
  <c r="X244" i="7" s="1"/>
  <c r="Y244" i="7" s="1"/>
  <c r="Z244" i="7" s="1"/>
  <c r="AA244" i="7" s="1"/>
  <c r="AB244" i="7" s="1"/>
  <c r="V84" i="26"/>
  <c r="R175" i="26"/>
  <c r="O232" i="27"/>
  <c r="X232" i="27" s="1"/>
  <c r="L232" i="27"/>
  <c r="U232" i="27" s="1"/>
  <c r="V232" i="27"/>
  <c r="N39" i="7"/>
  <c r="O39" i="7" s="1"/>
  <c r="P39" i="7" s="1"/>
  <c r="Q39" i="7" s="1"/>
  <c r="R39" i="7" s="1"/>
  <c r="S39" i="7" s="1"/>
  <c r="T39" i="7" s="1"/>
  <c r="U39" i="7"/>
  <c r="V39" i="7" s="1"/>
  <c r="W39" i="7" s="1"/>
  <c r="X39" i="7" s="1"/>
  <c r="Y39" i="7" s="1"/>
  <c r="Z39" i="7" s="1"/>
  <c r="AA39" i="7" s="1"/>
  <c r="AB39" i="7" s="1"/>
  <c r="N55" i="7"/>
  <c r="O55" i="7" s="1"/>
  <c r="P55" i="7" s="1"/>
  <c r="Q55" i="7" s="1"/>
  <c r="R55" i="7" s="1"/>
  <c r="S55" i="7" s="1"/>
  <c r="T55" i="7" s="1"/>
  <c r="U55" i="7"/>
  <c r="V55" i="7" s="1"/>
  <c r="W55" i="7" s="1"/>
  <c r="X55" i="7" s="1"/>
  <c r="Y55" i="7" s="1"/>
  <c r="Z55" i="7" s="1"/>
  <c r="AA55" i="7" s="1"/>
  <c r="AB55" i="7" s="1"/>
  <c r="N79" i="7"/>
  <c r="O79" i="7" s="1"/>
  <c r="P79" i="7" s="1"/>
  <c r="Q79" i="7" s="1"/>
  <c r="R79" i="7" s="1"/>
  <c r="S79" i="7" s="1"/>
  <c r="T79" i="7" s="1"/>
  <c r="U79" i="7"/>
  <c r="V79" i="7" s="1"/>
  <c r="W79" i="7" s="1"/>
  <c r="X79" i="7" s="1"/>
  <c r="Y79" i="7" s="1"/>
  <c r="Z79" i="7" s="1"/>
  <c r="AA79" i="7" s="1"/>
  <c r="AB79" i="7" s="1"/>
  <c r="N260" i="7"/>
  <c r="O260" i="7" s="1"/>
  <c r="P260" i="7" s="1"/>
  <c r="Q260" i="7" s="1"/>
  <c r="R260" i="7" s="1"/>
  <c r="S260" i="7" s="1"/>
  <c r="T260" i="7" s="1"/>
  <c r="U260" i="7"/>
  <c r="V260" i="7" s="1"/>
  <c r="W260" i="7" s="1"/>
  <c r="X260" i="7" s="1"/>
  <c r="Y260" i="7" s="1"/>
  <c r="Z260" i="7" s="1"/>
  <c r="AA260" i="7" s="1"/>
  <c r="AB260" i="7" s="1"/>
  <c r="N320" i="7"/>
  <c r="O320" i="7" s="1"/>
  <c r="P320" i="7" s="1"/>
  <c r="Q320" i="7" s="1"/>
  <c r="R320" i="7" s="1"/>
  <c r="S320" i="7" s="1"/>
  <c r="T320" i="7" s="1"/>
  <c r="U320" i="7"/>
  <c r="V320" i="7" s="1"/>
  <c r="W320" i="7" s="1"/>
  <c r="X320" i="7" s="1"/>
  <c r="Y320" i="7" s="1"/>
  <c r="Z320" i="7" s="1"/>
  <c r="AA320" i="7" s="1"/>
  <c r="AB320" i="7" s="1"/>
  <c r="N327" i="7"/>
  <c r="O327" i="7" s="1"/>
  <c r="P327" i="7" s="1"/>
  <c r="Q327" i="7" s="1"/>
  <c r="R327" i="7" s="1"/>
  <c r="S327" i="7" s="1"/>
  <c r="T327" i="7" s="1"/>
  <c r="U327" i="7"/>
  <c r="V327" i="7" s="1"/>
  <c r="W327" i="7" s="1"/>
  <c r="X327" i="7" s="1"/>
  <c r="Y327" i="7" s="1"/>
  <c r="Z327" i="7" s="1"/>
  <c r="AA327" i="7" s="1"/>
  <c r="AB327" i="7" s="1"/>
  <c r="D25" i="24"/>
  <c r="J97" i="26"/>
  <c r="S97" i="26" s="1"/>
  <c r="J279" i="26"/>
  <c r="S279" i="26" s="1"/>
  <c r="K280" i="26"/>
  <c r="K297" i="26"/>
  <c r="J305" i="26"/>
  <c r="S305" i="26" s="1"/>
  <c r="T6" i="27"/>
  <c r="J6" i="27"/>
  <c r="S6" i="27" s="1"/>
  <c r="J62" i="27"/>
  <c r="S62" i="27" s="1"/>
  <c r="K62" i="27"/>
  <c r="T84" i="27"/>
  <c r="K102" i="27"/>
  <c r="J102" i="27"/>
  <c r="S102" i="27" s="1"/>
  <c r="J123" i="27"/>
  <c r="S123" i="27" s="1"/>
  <c r="K123" i="27"/>
  <c r="J175" i="27"/>
  <c r="S175" i="27" s="1"/>
  <c r="K175" i="27"/>
  <c r="O193" i="27"/>
  <c r="X193" i="27" s="1"/>
  <c r="O202" i="27"/>
  <c r="X202" i="27" s="1"/>
  <c r="N202" i="27"/>
  <c r="W202" i="27" s="1"/>
  <c r="N241" i="27"/>
  <c r="W241" i="27" s="1"/>
  <c r="O241" i="27"/>
  <c r="X241" i="27" s="1"/>
  <c r="N45" i="7"/>
  <c r="O45" i="7" s="1"/>
  <c r="P45" i="7" s="1"/>
  <c r="Q45" i="7" s="1"/>
  <c r="R45" i="7" s="1"/>
  <c r="S45" i="7" s="1"/>
  <c r="T45" i="7" s="1"/>
  <c r="U45" i="7"/>
  <c r="V45" i="7" s="1"/>
  <c r="W45" i="7" s="1"/>
  <c r="X45" i="7" s="1"/>
  <c r="Y45" i="7" s="1"/>
  <c r="Z45" i="7" s="1"/>
  <c r="AA45" i="7" s="1"/>
  <c r="AB45" i="7" s="1"/>
  <c r="N276" i="7"/>
  <c r="O276" i="7" s="1"/>
  <c r="P276" i="7" s="1"/>
  <c r="Q276" i="7" s="1"/>
  <c r="R276" i="7" s="1"/>
  <c r="S276" i="7" s="1"/>
  <c r="T276" i="7" s="1"/>
  <c r="U276" i="7"/>
  <c r="V276" i="7" s="1"/>
  <c r="W276" i="7" s="1"/>
  <c r="X276" i="7" s="1"/>
  <c r="Y276" i="7" s="1"/>
  <c r="Z276" i="7" s="1"/>
  <c r="AA276" i="7" s="1"/>
  <c r="AB276" i="7" s="1"/>
  <c r="R37" i="26"/>
  <c r="R115" i="26"/>
  <c r="R141" i="26"/>
  <c r="R202" i="26"/>
  <c r="R245" i="26"/>
  <c r="R280" i="26"/>
  <c r="N361" i="26"/>
  <c r="W361" i="26" s="1"/>
  <c r="O361" i="26"/>
  <c r="X361" i="26" s="1"/>
  <c r="K36" i="27"/>
  <c r="N110" i="27"/>
  <c r="W110" i="27" s="1"/>
  <c r="O110" i="27"/>
  <c r="X110" i="27" s="1"/>
  <c r="T162" i="27"/>
  <c r="J192" i="27"/>
  <c r="S192" i="27" s="1"/>
  <c r="K192" i="27"/>
  <c r="O215" i="27"/>
  <c r="X215" i="27" s="1"/>
  <c r="J11" i="26"/>
  <c r="S11" i="26" s="1"/>
  <c r="J63" i="26"/>
  <c r="S63" i="26" s="1"/>
  <c r="J72" i="26"/>
  <c r="S72" i="26" s="1"/>
  <c r="J89" i="26"/>
  <c r="S89" i="26" s="1"/>
  <c r="R97" i="26"/>
  <c r="V179" i="26"/>
  <c r="R192" i="26"/>
  <c r="R201" i="26"/>
  <c r="R253" i="26"/>
  <c r="R279" i="26"/>
  <c r="R305" i="26"/>
  <c r="N84" i="26"/>
  <c r="W84" i="26" s="1"/>
  <c r="J88" i="26"/>
  <c r="S88" i="26" s="1"/>
  <c r="K150" i="26"/>
  <c r="J201" i="26"/>
  <c r="S201" i="26" s="1"/>
  <c r="J253" i="26"/>
  <c r="S253" i="26" s="1"/>
  <c r="AE240" i="8"/>
  <c r="AB240" i="26" s="1"/>
  <c r="AE227" i="8"/>
  <c r="D116" i="25"/>
  <c r="J4" i="26"/>
  <c r="S4" i="26" s="1"/>
  <c r="K10" i="26"/>
  <c r="J10" i="26" s="1"/>
  <c r="S10" i="26" s="1"/>
  <c r="K19" i="26"/>
  <c r="O23" i="26"/>
  <c r="X23" i="26" s="1"/>
  <c r="J30" i="26"/>
  <c r="S30" i="26" s="1"/>
  <c r="K36" i="26"/>
  <c r="K45" i="26"/>
  <c r="J56" i="26"/>
  <c r="S56" i="26" s="1"/>
  <c r="K62" i="26"/>
  <c r="J62" i="26" s="1"/>
  <c r="S62" i="26" s="1"/>
  <c r="R69" i="26"/>
  <c r="K71" i="26"/>
  <c r="J82" i="26"/>
  <c r="S82" i="26" s="1"/>
  <c r="K88" i="26"/>
  <c r="J108" i="26"/>
  <c r="S108" i="26" s="1"/>
  <c r="K114" i="26"/>
  <c r="K123" i="26"/>
  <c r="O127" i="26"/>
  <c r="X127" i="26" s="1"/>
  <c r="J134" i="26"/>
  <c r="S134" i="26" s="1"/>
  <c r="K140" i="26"/>
  <c r="K149" i="26"/>
  <c r="J160" i="26"/>
  <c r="S160" i="26" s="1"/>
  <c r="K166" i="26"/>
  <c r="K175" i="26"/>
  <c r="O179" i="26"/>
  <c r="X179" i="26" s="1"/>
  <c r="J186" i="26"/>
  <c r="S186" i="26" s="1"/>
  <c r="K192" i="26"/>
  <c r="J212" i="26"/>
  <c r="S212" i="26" s="1"/>
  <c r="K218" i="26"/>
  <c r="K227" i="26"/>
  <c r="J238" i="26"/>
  <c r="S238" i="26" s="1"/>
  <c r="K244" i="26"/>
  <c r="J264" i="26"/>
  <c r="S264" i="26" s="1"/>
  <c r="K270" i="26"/>
  <c r="J270" i="26" s="1"/>
  <c r="S270" i="26" s="1"/>
  <c r="R277" i="26"/>
  <c r="J290" i="26"/>
  <c r="S290" i="26" s="1"/>
  <c r="K296" i="26"/>
  <c r="J296" i="26" s="1"/>
  <c r="S296" i="26" s="1"/>
  <c r="R303" i="26"/>
  <c r="L318" i="26"/>
  <c r="U318" i="26" s="1"/>
  <c r="L335" i="26"/>
  <c r="U335" i="26" s="1"/>
  <c r="T335" i="26"/>
  <c r="J335" i="26"/>
  <c r="S335" i="26" s="1"/>
  <c r="M6" i="27"/>
  <c r="T11" i="27"/>
  <c r="L11" i="27"/>
  <c r="U11" i="27" s="1"/>
  <c r="L23" i="27"/>
  <c r="U23" i="27" s="1"/>
  <c r="T23" i="27"/>
  <c r="J23" i="27"/>
  <c r="S23" i="27" s="1"/>
  <c r="R36" i="27"/>
  <c r="O46" i="27"/>
  <c r="X46" i="27" s="1"/>
  <c r="O49" i="27"/>
  <c r="X49" i="27" s="1"/>
  <c r="O72" i="27"/>
  <c r="X72" i="27" s="1"/>
  <c r="N72" i="27"/>
  <c r="W72" i="27" s="1"/>
  <c r="M84" i="27"/>
  <c r="L84" i="27" s="1"/>
  <c r="U84" i="27" s="1"/>
  <c r="O115" i="27"/>
  <c r="X115" i="27" s="1"/>
  <c r="N115" i="27"/>
  <c r="W115" i="27" s="1"/>
  <c r="L136" i="27"/>
  <c r="U136" i="27" s="1"/>
  <c r="T136" i="27"/>
  <c r="K154" i="27"/>
  <c r="J154" i="27" s="1"/>
  <c r="S154" i="27" s="1"/>
  <c r="J166" i="27"/>
  <c r="S166" i="27" s="1"/>
  <c r="K166" i="27"/>
  <c r="K189" i="27"/>
  <c r="J189" i="27"/>
  <c r="S189" i="27" s="1"/>
  <c r="R192" i="27"/>
  <c r="V267" i="27"/>
  <c r="O267" i="27"/>
  <c r="X267" i="27" s="1"/>
  <c r="N7" i="7"/>
  <c r="O7" i="7" s="1"/>
  <c r="P7" i="7" s="1"/>
  <c r="Q7" i="7" s="1"/>
  <c r="R7" i="7" s="1"/>
  <c r="S7" i="7" s="1"/>
  <c r="T7" i="7" s="1"/>
  <c r="U7" i="7"/>
  <c r="V7" i="7" s="1"/>
  <c r="W7" i="7" s="1"/>
  <c r="X7" i="7" s="1"/>
  <c r="Y7" i="7" s="1"/>
  <c r="Z7" i="7" s="1"/>
  <c r="AA7" i="7" s="1"/>
  <c r="AB7" i="7" s="1"/>
  <c r="N8" i="7"/>
  <c r="O8" i="7" s="1"/>
  <c r="P8" i="7" s="1"/>
  <c r="Q8" i="7" s="1"/>
  <c r="R8" i="7" s="1"/>
  <c r="S8" i="7" s="1"/>
  <c r="T8" i="7" s="1"/>
  <c r="U8" i="7"/>
  <c r="V8" i="7" s="1"/>
  <c r="W8" i="7" s="1"/>
  <c r="X8" i="7" s="1"/>
  <c r="Y8" i="7" s="1"/>
  <c r="Z8" i="7" s="1"/>
  <c r="AA8" i="7" s="1"/>
  <c r="AB8" i="7" s="1"/>
  <c r="N23" i="7"/>
  <c r="O23" i="7" s="1"/>
  <c r="P23" i="7" s="1"/>
  <c r="Q23" i="7" s="1"/>
  <c r="R23" i="7" s="1"/>
  <c r="S23" i="7" s="1"/>
  <c r="T23" i="7" s="1"/>
  <c r="U23" i="7"/>
  <c r="V23" i="7" s="1"/>
  <c r="W23" i="7" s="1"/>
  <c r="X23" i="7" s="1"/>
  <c r="Y23" i="7" s="1"/>
  <c r="Z23" i="7" s="1"/>
  <c r="AA23" i="7" s="1"/>
  <c r="AB23" i="7" s="1"/>
  <c r="N24" i="7"/>
  <c r="O24" i="7" s="1"/>
  <c r="P24" i="7" s="1"/>
  <c r="Q24" i="7" s="1"/>
  <c r="R24" i="7" s="1"/>
  <c r="S24" i="7" s="1"/>
  <c r="T24" i="7" s="1"/>
  <c r="U24" i="7"/>
  <c r="V24" i="7" s="1"/>
  <c r="W24" i="7" s="1"/>
  <c r="X24" i="7" s="1"/>
  <c r="Y24" i="7" s="1"/>
  <c r="Z24" i="7" s="1"/>
  <c r="AA24" i="7" s="1"/>
  <c r="AB24" i="7" s="1"/>
  <c r="N87" i="7"/>
  <c r="O87" i="7" s="1"/>
  <c r="P87" i="7" s="1"/>
  <c r="Q87" i="7" s="1"/>
  <c r="R87" i="7" s="1"/>
  <c r="S87" i="7" s="1"/>
  <c r="T87" i="7" s="1"/>
  <c r="U87" i="7"/>
  <c r="V87" i="7" s="1"/>
  <c r="W87" i="7" s="1"/>
  <c r="X87" i="7" s="1"/>
  <c r="Y87" i="7" s="1"/>
  <c r="Z87" i="7" s="1"/>
  <c r="AA87" i="7" s="1"/>
  <c r="AB87" i="7" s="1"/>
  <c r="N107" i="7"/>
  <c r="O107" i="7" s="1"/>
  <c r="P107" i="7" s="1"/>
  <c r="Q107" i="7" s="1"/>
  <c r="R107" i="7" s="1"/>
  <c r="S107" i="7" s="1"/>
  <c r="T107" i="7" s="1"/>
  <c r="U107" i="7"/>
  <c r="V107" i="7" s="1"/>
  <c r="W107" i="7" s="1"/>
  <c r="X107" i="7" s="1"/>
  <c r="Y107" i="7" s="1"/>
  <c r="Z107" i="7" s="1"/>
  <c r="AA107" i="7" s="1"/>
  <c r="AB107" i="7" s="1"/>
  <c r="R63" i="26"/>
  <c r="R72" i="26"/>
  <c r="R228" i="26"/>
  <c r="R297" i="26"/>
  <c r="T306" i="26"/>
  <c r="L306" i="26"/>
  <c r="U306" i="26" s="1"/>
  <c r="K85" i="27"/>
  <c r="J85" i="27"/>
  <c r="S85" i="27" s="1"/>
  <c r="J245" i="26"/>
  <c r="S245" i="26" s="1"/>
  <c r="M306" i="26"/>
  <c r="J45" i="26"/>
  <c r="S45" i="26" s="1"/>
  <c r="K167" i="26"/>
  <c r="J167" i="26" s="1"/>
  <c r="S167" i="26" s="1"/>
  <c r="K176" i="26"/>
  <c r="D59" i="24"/>
  <c r="D115" i="24"/>
  <c r="D139" i="24"/>
  <c r="G87" i="25"/>
  <c r="P131" i="25"/>
  <c r="R7" i="26"/>
  <c r="R24" i="26"/>
  <c r="R33" i="26"/>
  <c r="R50" i="26"/>
  <c r="R59" i="26"/>
  <c r="R76" i="26"/>
  <c r="R85" i="26"/>
  <c r="R102" i="26"/>
  <c r="R111" i="26"/>
  <c r="R128" i="26"/>
  <c r="R137" i="26"/>
  <c r="R154" i="26"/>
  <c r="R163" i="26"/>
  <c r="R180" i="26"/>
  <c r="R189" i="26"/>
  <c r="R206" i="26"/>
  <c r="R215" i="26"/>
  <c r="R232" i="26"/>
  <c r="R241" i="26"/>
  <c r="R258" i="26"/>
  <c r="R267" i="26"/>
  <c r="R284" i="26"/>
  <c r="R293" i="26"/>
  <c r="K310" i="26"/>
  <c r="J310" i="26"/>
  <c r="S310" i="26" s="1"/>
  <c r="O318" i="26"/>
  <c r="X318" i="26" s="1"/>
  <c r="N335" i="26"/>
  <c r="W335" i="26" s="1"/>
  <c r="O335" i="26"/>
  <c r="X335" i="26" s="1"/>
  <c r="K10" i="27"/>
  <c r="T20" i="27"/>
  <c r="O23" i="27"/>
  <c r="X23" i="27" s="1"/>
  <c r="K33" i="27"/>
  <c r="J33" i="27" s="1"/>
  <c r="S33" i="27" s="1"/>
  <c r="O63" i="27"/>
  <c r="X63" i="27" s="1"/>
  <c r="N63" i="27"/>
  <c r="W63" i="27" s="1"/>
  <c r="L101" i="27"/>
  <c r="U101" i="27" s="1"/>
  <c r="T101" i="27"/>
  <c r="O124" i="27"/>
  <c r="X124" i="27" s="1"/>
  <c r="N124" i="27"/>
  <c r="W124" i="27" s="1"/>
  <c r="N136" i="27"/>
  <c r="W136" i="27" s="1"/>
  <c r="O136" i="27"/>
  <c r="X136" i="27" s="1"/>
  <c r="O176" i="27"/>
  <c r="X176" i="27" s="1"/>
  <c r="N176" i="27"/>
  <c r="W176" i="27" s="1"/>
  <c r="K206" i="27"/>
  <c r="J206" i="27" s="1"/>
  <c r="S206" i="27" s="1"/>
  <c r="V241" i="27"/>
  <c r="V345" i="27"/>
  <c r="O345" i="27"/>
  <c r="X345" i="27" s="1"/>
  <c r="N3" i="7"/>
  <c r="O3" i="7" s="1"/>
  <c r="P3" i="7" s="1"/>
  <c r="Q3" i="7" s="1"/>
  <c r="R3" i="7" s="1"/>
  <c r="S3" i="7" s="1"/>
  <c r="T3" i="7" s="1"/>
  <c r="U3" i="7"/>
  <c r="V3" i="7" s="1"/>
  <c r="W3" i="7" s="1"/>
  <c r="X3" i="7" s="1"/>
  <c r="Y3" i="7" s="1"/>
  <c r="Z3" i="7" s="1"/>
  <c r="AA3" i="7" s="1"/>
  <c r="AB3" i="7" s="1"/>
  <c r="N13" i="7"/>
  <c r="O13" i="7" s="1"/>
  <c r="P13" i="7" s="1"/>
  <c r="Q13" i="7" s="1"/>
  <c r="R13" i="7" s="1"/>
  <c r="S13" i="7" s="1"/>
  <c r="T13" i="7" s="1"/>
  <c r="U13" i="7"/>
  <c r="V13" i="7" s="1"/>
  <c r="W13" i="7" s="1"/>
  <c r="X13" i="7" s="1"/>
  <c r="Y13" i="7" s="1"/>
  <c r="Z13" i="7" s="1"/>
  <c r="AA13" i="7" s="1"/>
  <c r="AB13" i="7" s="1"/>
  <c r="N19" i="7"/>
  <c r="O19" i="7" s="1"/>
  <c r="P19" i="7" s="1"/>
  <c r="Q19" i="7" s="1"/>
  <c r="R19" i="7" s="1"/>
  <c r="S19" i="7" s="1"/>
  <c r="T19" i="7" s="1"/>
  <c r="U19" i="7"/>
  <c r="V19" i="7" s="1"/>
  <c r="W19" i="7" s="1"/>
  <c r="X19" i="7" s="1"/>
  <c r="Y19" i="7" s="1"/>
  <c r="Z19" i="7" s="1"/>
  <c r="AA19" i="7" s="1"/>
  <c r="AB19" i="7" s="1"/>
  <c r="N29" i="7"/>
  <c r="O29" i="7" s="1"/>
  <c r="P29" i="7" s="1"/>
  <c r="Q29" i="7" s="1"/>
  <c r="R29" i="7" s="1"/>
  <c r="S29" i="7" s="1"/>
  <c r="T29" i="7" s="1"/>
  <c r="U29" i="7"/>
  <c r="V29" i="7" s="1"/>
  <c r="W29" i="7" s="1"/>
  <c r="X29" i="7" s="1"/>
  <c r="Y29" i="7" s="1"/>
  <c r="Z29" i="7" s="1"/>
  <c r="AA29" i="7" s="1"/>
  <c r="AB29" i="7" s="1"/>
  <c r="N307" i="7"/>
  <c r="O307" i="7" s="1"/>
  <c r="P307" i="7" s="1"/>
  <c r="Q307" i="7" s="1"/>
  <c r="R307" i="7" s="1"/>
  <c r="S307" i="7" s="1"/>
  <c r="T307" i="7" s="1"/>
  <c r="U307" i="7"/>
  <c r="V307" i="7" s="1"/>
  <c r="W307" i="7" s="1"/>
  <c r="X307" i="7" s="1"/>
  <c r="Y307" i="7" s="1"/>
  <c r="Z307" i="7" s="1"/>
  <c r="AA307" i="7" s="1"/>
  <c r="AB307" i="7" s="1"/>
  <c r="R11" i="26"/>
  <c r="R98" i="26"/>
  <c r="R176" i="26"/>
  <c r="O344" i="26"/>
  <c r="X344" i="26" s="1"/>
  <c r="T349" i="26"/>
  <c r="K50" i="27"/>
  <c r="J50" i="27" s="1"/>
  <c r="S50" i="27" s="1"/>
  <c r="N75" i="27"/>
  <c r="W75" i="27" s="1"/>
  <c r="O75" i="27"/>
  <c r="X75" i="27" s="1"/>
  <c r="V293" i="27"/>
  <c r="O293" i="27"/>
  <c r="X293" i="27" s="1"/>
  <c r="J115" i="26"/>
  <c r="S115" i="26" s="1"/>
  <c r="R149" i="26"/>
  <c r="R166" i="26"/>
  <c r="J193" i="26"/>
  <c r="S193" i="26" s="1"/>
  <c r="J202" i="26"/>
  <c r="S202" i="26" s="1"/>
  <c r="R227" i="26"/>
  <c r="J271" i="26"/>
  <c r="S271" i="26" s="1"/>
  <c r="K319" i="26"/>
  <c r="J319" i="26" s="1"/>
  <c r="S319" i="26" s="1"/>
  <c r="J357" i="26"/>
  <c r="S357" i="26" s="1"/>
  <c r="K357" i="26"/>
  <c r="J71" i="27"/>
  <c r="S71" i="27" s="1"/>
  <c r="K71" i="27"/>
  <c r="M162" i="27"/>
  <c r="L162" i="27" s="1"/>
  <c r="U162" i="27" s="1"/>
  <c r="J71" i="26"/>
  <c r="S71" i="26" s="1"/>
  <c r="K124" i="26"/>
  <c r="J140" i="26"/>
  <c r="S140" i="26" s="1"/>
  <c r="K254" i="26"/>
  <c r="K271" i="26"/>
  <c r="M349" i="26"/>
  <c r="D92" i="24"/>
  <c r="F116" i="25"/>
  <c r="R6" i="26"/>
  <c r="J7" i="26"/>
  <c r="S7" i="26" s="1"/>
  <c r="R23" i="26"/>
  <c r="J24" i="26"/>
  <c r="S24" i="26" s="1"/>
  <c r="R32" i="26"/>
  <c r="J33" i="26"/>
  <c r="S33" i="26" s="1"/>
  <c r="R49" i="26"/>
  <c r="J50" i="26"/>
  <c r="S50" i="26" s="1"/>
  <c r="R58" i="26"/>
  <c r="J59" i="26"/>
  <c r="S59" i="26" s="1"/>
  <c r="R75" i="26"/>
  <c r="J76" i="26"/>
  <c r="S76" i="26" s="1"/>
  <c r="R84" i="26"/>
  <c r="J85" i="26"/>
  <c r="S85" i="26" s="1"/>
  <c r="R101" i="26"/>
  <c r="J102" i="26"/>
  <c r="S102" i="26" s="1"/>
  <c r="R110" i="26"/>
  <c r="J111" i="26"/>
  <c r="S111" i="26" s="1"/>
  <c r="R127" i="26"/>
  <c r="J128" i="26"/>
  <c r="S128" i="26" s="1"/>
  <c r="R136" i="26"/>
  <c r="J137" i="26"/>
  <c r="S137" i="26" s="1"/>
  <c r="R153" i="26"/>
  <c r="J154" i="26"/>
  <c r="S154" i="26" s="1"/>
  <c r="R162" i="26"/>
  <c r="J163" i="26"/>
  <c r="S163" i="26" s="1"/>
  <c r="R179" i="26"/>
  <c r="J180" i="26"/>
  <c r="S180" i="26" s="1"/>
  <c r="R188" i="26"/>
  <c r="J189" i="26"/>
  <c r="S189" i="26" s="1"/>
  <c r="R205" i="26"/>
  <c r="J206" i="26"/>
  <c r="S206" i="26" s="1"/>
  <c r="R214" i="26"/>
  <c r="J215" i="26"/>
  <c r="S215" i="26" s="1"/>
  <c r="R231" i="26"/>
  <c r="J232" i="26"/>
  <c r="S232" i="26" s="1"/>
  <c r="R240" i="26"/>
  <c r="J241" i="26"/>
  <c r="S241" i="26" s="1"/>
  <c r="R257" i="26"/>
  <c r="J258" i="26"/>
  <c r="S258" i="26" s="1"/>
  <c r="R266" i="26"/>
  <c r="J267" i="26"/>
  <c r="S267" i="26" s="1"/>
  <c r="R283" i="26"/>
  <c r="J284" i="26"/>
  <c r="S284" i="26" s="1"/>
  <c r="R292" i="26"/>
  <c r="J293" i="26"/>
  <c r="S293" i="26" s="1"/>
  <c r="T332" i="26"/>
  <c r="K345" i="26"/>
  <c r="J345" i="26"/>
  <c r="S345" i="26" s="1"/>
  <c r="K362" i="26"/>
  <c r="J362" i="26"/>
  <c r="S362" i="26" s="1"/>
  <c r="O11" i="27"/>
  <c r="X11" i="27" s="1"/>
  <c r="N11" i="27"/>
  <c r="W11" i="27" s="1"/>
  <c r="K19" i="27"/>
  <c r="K59" i="27"/>
  <c r="J59" i="27"/>
  <c r="S59" i="27" s="1"/>
  <c r="R62" i="27"/>
  <c r="K76" i="27"/>
  <c r="J76" i="27" s="1"/>
  <c r="S76" i="27" s="1"/>
  <c r="J88" i="27"/>
  <c r="S88" i="27" s="1"/>
  <c r="K88" i="27"/>
  <c r="O101" i="27"/>
  <c r="X101" i="27" s="1"/>
  <c r="R102" i="27"/>
  <c r="K111" i="27"/>
  <c r="J111" i="27"/>
  <c r="S111" i="27" s="1"/>
  <c r="R123" i="27"/>
  <c r="J140" i="27"/>
  <c r="S140" i="27" s="1"/>
  <c r="K140" i="27"/>
  <c r="K149" i="27"/>
  <c r="O167" i="27"/>
  <c r="X167" i="27" s="1"/>
  <c r="R175" i="27"/>
  <c r="V193" i="27"/>
  <c r="V202" i="27"/>
  <c r="V319" i="27"/>
  <c r="O319" i="27"/>
  <c r="X319" i="27" s="1"/>
  <c r="N47" i="7"/>
  <c r="O47" i="7" s="1"/>
  <c r="P47" i="7" s="1"/>
  <c r="Q47" i="7" s="1"/>
  <c r="R47" i="7" s="1"/>
  <c r="S47" i="7" s="1"/>
  <c r="T47" i="7" s="1"/>
  <c r="U47" i="7"/>
  <c r="V47" i="7" s="1"/>
  <c r="W47" i="7" s="1"/>
  <c r="X47" i="7" s="1"/>
  <c r="Y47" i="7" s="1"/>
  <c r="Z47" i="7" s="1"/>
  <c r="AA47" i="7" s="1"/>
  <c r="AB47" i="7" s="1"/>
  <c r="N63" i="7"/>
  <c r="O63" i="7" s="1"/>
  <c r="P63" i="7" s="1"/>
  <c r="Q63" i="7" s="1"/>
  <c r="R63" i="7" s="1"/>
  <c r="S63" i="7" s="1"/>
  <c r="T63" i="7" s="1"/>
  <c r="U63" i="7"/>
  <c r="V63" i="7" s="1"/>
  <c r="W63" i="7" s="1"/>
  <c r="X63" i="7" s="1"/>
  <c r="Y63" i="7" s="1"/>
  <c r="Z63" i="7" s="1"/>
  <c r="AA63" i="7" s="1"/>
  <c r="AB63" i="7" s="1"/>
  <c r="N95" i="7"/>
  <c r="O95" i="7" s="1"/>
  <c r="P95" i="7" s="1"/>
  <c r="Q95" i="7" s="1"/>
  <c r="R95" i="7" s="1"/>
  <c r="S95" i="7" s="1"/>
  <c r="T95" i="7" s="1"/>
  <c r="U95" i="7"/>
  <c r="V95" i="7" s="1"/>
  <c r="W95" i="7" s="1"/>
  <c r="X95" i="7" s="1"/>
  <c r="Y95" i="7" s="1"/>
  <c r="Z95" i="7" s="1"/>
  <c r="AA95" i="7" s="1"/>
  <c r="AB95" i="7" s="1"/>
  <c r="U122" i="7"/>
  <c r="V122" i="7" s="1"/>
  <c r="W122" i="7" s="1"/>
  <c r="X122" i="7" s="1"/>
  <c r="Y122" i="7" s="1"/>
  <c r="Z122" i="7" s="1"/>
  <c r="AA122" i="7" s="1"/>
  <c r="AB122" i="7" s="1"/>
  <c r="N122" i="7"/>
  <c r="O122" i="7" s="1"/>
  <c r="P122" i="7" s="1"/>
  <c r="Q122" i="7" s="1"/>
  <c r="R122" i="7" s="1"/>
  <c r="S122" i="7" s="1"/>
  <c r="T122" i="7" s="1"/>
  <c r="U130" i="7"/>
  <c r="V130" i="7" s="1"/>
  <c r="W130" i="7" s="1"/>
  <c r="X130" i="7" s="1"/>
  <c r="Y130" i="7" s="1"/>
  <c r="Z130" i="7" s="1"/>
  <c r="AA130" i="7" s="1"/>
  <c r="AB130" i="7" s="1"/>
  <c r="N130" i="7"/>
  <c r="O130" i="7" s="1"/>
  <c r="P130" i="7" s="1"/>
  <c r="Q130" i="7" s="1"/>
  <c r="R130" i="7" s="1"/>
  <c r="S130" i="7" s="1"/>
  <c r="T130" i="7" s="1"/>
  <c r="U138" i="7"/>
  <c r="V138" i="7" s="1"/>
  <c r="W138" i="7" s="1"/>
  <c r="X138" i="7" s="1"/>
  <c r="Y138" i="7" s="1"/>
  <c r="Z138" i="7" s="1"/>
  <c r="AA138" i="7" s="1"/>
  <c r="AB138" i="7" s="1"/>
  <c r="N138" i="7"/>
  <c r="O138" i="7" s="1"/>
  <c r="P138" i="7" s="1"/>
  <c r="Q138" i="7" s="1"/>
  <c r="R138" i="7" s="1"/>
  <c r="S138" i="7" s="1"/>
  <c r="T138" i="7" s="1"/>
  <c r="U146" i="7"/>
  <c r="V146" i="7" s="1"/>
  <c r="W146" i="7" s="1"/>
  <c r="X146" i="7" s="1"/>
  <c r="Y146" i="7" s="1"/>
  <c r="Z146" i="7" s="1"/>
  <c r="AA146" i="7" s="1"/>
  <c r="AB146" i="7" s="1"/>
  <c r="N146" i="7"/>
  <c r="O146" i="7" s="1"/>
  <c r="P146" i="7" s="1"/>
  <c r="Q146" i="7" s="1"/>
  <c r="R146" i="7" s="1"/>
  <c r="S146" i="7" s="1"/>
  <c r="T146" i="7" s="1"/>
  <c r="U154" i="7"/>
  <c r="V154" i="7" s="1"/>
  <c r="W154" i="7" s="1"/>
  <c r="X154" i="7" s="1"/>
  <c r="Y154" i="7" s="1"/>
  <c r="Z154" i="7" s="1"/>
  <c r="AA154" i="7" s="1"/>
  <c r="AB154" i="7" s="1"/>
  <c r="N154" i="7"/>
  <c r="O154" i="7" s="1"/>
  <c r="P154" i="7" s="1"/>
  <c r="Q154" i="7" s="1"/>
  <c r="R154" i="7" s="1"/>
  <c r="S154" i="7" s="1"/>
  <c r="T154" i="7" s="1"/>
  <c r="U155" i="7"/>
  <c r="V155" i="7" s="1"/>
  <c r="W155" i="7" s="1"/>
  <c r="X155" i="7" s="1"/>
  <c r="Y155" i="7" s="1"/>
  <c r="Z155" i="7" s="1"/>
  <c r="AA155" i="7" s="1"/>
  <c r="AB155" i="7" s="1"/>
  <c r="N155" i="7"/>
  <c r="O155" i="7" s="1"/>
  <c r="P155" i="7" s="1"/>
  <c r="Q155" i="7" s="1"/>
  <c r="R155" i="7" s="1"/>
  <c r="S155" i="7" s="1"/>
  <c r="T155" i="7" s="1"/>
  <c r="U162" i="7"/>
  <c r="V162" i="7" s="1"/>
  <c r="W162" i="7" s="1"/>
  <c r="X162" i="7" s="1"/>
  <c r="Y162" i="7" s="1"/>
  <c r="Z162" i="7" s="1"/>
  <c r="AA162" i="7" s="1"/>
  <c r="AB162" i="7" s="1"/>
  <c r="N162" i="7"/>
  <c r="O162" i="7" s="1"/>
  <c r="P162" i="7" s="1"/>
  <c r="Q162" i="7" s="1"/>
  <c r="R162" i="7" s="1"/>
  <c r="S162" i="7" s="1"/>
  <c r="T162" i="7" s="1"/>
  <c r="U170" i="7"/>
  <c r="V170" i="7" s="1"/>
  <c r="W170" i="7" s="1"/>
  <c r="X170" i="7" s="1"/>
  <c r="Y170" i="7" s="1"/>
  <c r="Z170" i="7" s="1"/>
  <c r="AA170" i="7" s="1"/>
  <c r="AB170" i="7" s="1"/>
  <c r="N170" i="7"/>
  <c r="O170" i="7" s="1"/>
  <c r="P170" i="7" s="1"/>
  <c r="Q170" i="7" s="1"/>
  <c r="R170" i="7" s="1"/>
  <c r="S170" i="7" s="1"/>
  <c r="T170" i="7" s="1"/>
  <c r="U178" i="7"/>
  <c r="V178" i="7" s="1"/>
  <c r="W178" i="7" s="1"/>
  <c r="X178" i="7" s="1"/>
  <c r="Y178" i="7" s="1"/>
  <c r="Z178" i="7" s="1"/>
  <c r="AA178" i="7" s="1"/>
  <c r="AB178" i="7" s="1"/>
  <c r="N178" i="7"/>
  <c r="O178" i="7" s="1"/>
  <c r="P178" i="7" s="1"/>
  <c r="Q178" i="7" s="1"/>
  <c r="R178" i="7" s="1"/>
  <c r="S178" i="7" s="1"/>
  <c r="T178" i="7" s="1"/>
  <c r="U186" i="7"/>
  <c r="V186" i="7" s="1"/>
  <c r="W186" i="7" s="1"/>
  <c r="X186" i="7" s="1"/>
  <c r="Y186" i="7" s="1"/>
  <c r="Z186" i="7" s="1"/>
  <c r="AA186" i="7" s="1"/>
  <c r="AB186" i="7" s="1"/>
  <c r="N186" i="7"/>
  <c r="O186" i="7" s="1"/>
  <c r="P186" i="7" s="1"/>
  <c r="Q186" i="7" s="1"/>
  <c r="R186" i="7" s="1"/>
  <c r="S186" i="7" s="1"/>
  <c r="T186" i="7" s="1"/>
  <c r="U187" i="7"/>
  <c r="V187" i="7" s="1"/>
  <c r="W187" i="7" s="1"/>
  <c r="X187" i="7" s="1"/>
  <c r="Y187" i="7" s="1"/>
  <c r="Z187" i="7" s="1"/>
  <c r="AA187" i="7" s="1"/>
  <c r="AB187" i="7" s="1"/>
  <c r="N187" i="7"/>
  <c r="O187" i="7" s="1"/>
  <c r="P187" i="7" s="1"/>
  <c r="Q187" i="7" s="1"/>
  <c r="R187" i="7" s="1"/>
  <c r="S187" i="7" s="1"/>
  <c r="T187" i="7" s="1"/>
  <c r="U194" i="7"/>
  <c r="V194" i="7" s="1"/>
  <c r="W194" i="7" s="1"/>
  <c r="X194" i="7" s="1"/>
  <c r="Y194" i="7" s="1"/>
  <c r="Z194" i="7" s="1"/>
  <c r="AA194" i="7" s="1"/>
  <c r="AB194" i="7" s="1"/>
  <c r="N194" i="7"/>
  <c r="O194" i="7" s="1"/>
  <c r="P194" i="7" s="1"/>
  <c r="Q194" i="7" s="1"/>
  <c r="R194" i="7" s="1"/>
  <c r="S194" i="7" s="1"/>
  <c r="T194" i="7" s="1"/>
  <c r="U202" i="7"/>
  <c r="V202" i="7" s="1"/>
  <c r="W202" i="7" s="1"/>
  <c r="X202" i="7" s="1"/>
  <c r="Y202" i="7" s="1"/>
  <c r="Z202" i="7" s="1"/>
  <c r="AA202" i="7" s="1"/>
  <c r="AB202" i="7" s="1"/>
  <c r="N202" i="7"/>
  <c r="O202" i="7" s="1"/>
  <c r="P202" i="7" s="1"/>
  <c r="Q202" i="7" s="1"/>
  <c r="R202" i="7" s="1"/>
  <c r="S202" i="7" s="1"/>
  <c r="T202" i="7" s="1"/>
  <c r="R89" i="26"/>
  <c r="R219" i="26"/>
  <c r="R254" i="26"/>
  <c r="O323" i="26"/>
  <c r="X323" i="26" s="1"/>
  <c r="O58" i="27"/>
  <c r="X58" i="27" s="1"/>
  <c r="O98" i="27"/>
  <c r="X98" i="27" s="1"/>
  <c r="N98" i="27"/>
  <c r="W98" i="27" s="1"/>
  <c r="L179" i="27"/>
  <c r="U179" i="27" s="1"/>
  <c r="T179" i="27"/>
  <c r="J201" i="27"/>
  <c r="S201" i="27" s="1"/>
  <c r="K201" i="27"/>
  <c r="D104" i="24"/>
  <c r="J20" i="26"/>
  <c r="S20" i="26" s="1"/>
  <c r="V23" i="26"/>
  <c r="J37" i="26"/>
  <c r="S37" i="26" s="1"/>
  <c r="J141" i="26"/>
  <c r="S141" i="26" s="1"/>
  <c r="J228" i="26"/>
  <c r="S228" i="26" s="1"/>
  <c r="R244" i="26"/>
  <c r="J348" i="26"/>
  <c r="S348" i="26" s="1"/>
  <c r="K348" i="26"/>
  <c r="K45" i="27"/>
  <c r="J19" i="26"/>
  <c r="S19" i="26" s="1"/>
  <c r="K46" i="26"/>
  <c r="K98" i="26"/>
  <c r="J114" i="26"/>
  <c r="S114" i="26" s="1"/>
  <c r="J6" i="26"/>
  <c r="S6" i="26" s="1"/>
  <c r="J32" i="26"/>
  <c r="S32" i="26" s="1"/>
  <c r="J49" i="26"/>
  <c r="S49" i="26" s="1"/>
  <c r="J58" i="26"/>
  <c r="S58" i="26" s="1"/>
  <c r="J75" i="26"/>
  <c r="S75" i="26" s="1"/>
  <c r="J101" i="26"/>
  <c r="S101" i="26" s="1"/>
  <c r="J110" i="26"/>
  <c r="S110" i="26" s="1"/>
  <c r="J136" i="26"/>
  <c r="S136" i="26" s="1"/>
  <c r="J153" i="26"/>
  <c r="S153" i="26" s="1"/>
  <c r="J162" i="26"/>
  <c r="S162" i="26" s="1"/>
  <c r="J188" i="26"/>
  <c r="S188" i="26" s="1"/>
  <c r="J205" i="26"/>
  <c r="S205" i="26" s="1"/>
  <c r="J214" i="26"/>
  <c r="S214" i="26" s="1"/>
  <c r="J231" i="26"/>
  <c r="S231" i="26" s="1"/>
  <c r="J240" i="26"/>
  <c r="S240" i="26" s="1"/>
  <c r="J257" i="26"/>
  <c r="S257" i="26" s="1"/>
  <c r="J266" i="26"/>
  <c r="S266" i="26" s="1"/>
  <c r="J283" i="26"/>
  <c r="S283" i="26" s="1"/>
  <c r="J292" i="26"/>
  <c r="S292" i="26" s="1"/>
  <c r="V318" i="26"/>
  <c r="T323" i="26"/>
  <c r="L323" i="26"/>
  <c r="U323" i="26" s="1"/>
  <c r="J331" i="26"/>
  <c r="S331" i="26" s="1"/>
  <c r="K331" i="26"/>
  <c r="J332" i="26"/>
  <c r="S332" i="26" s="1"/>
  <c r="V335" i="26"/>
  <c r="M20" i="27"/>
  <c r="L20" i="27" s="1"/>
  <c r="U20" i="27" s="1"/>
  <c r="V23" i="27"/>
  <c r="L32" i="27"/>
  <c r="U32" i="27" s="1"/>
  <c r="T32" i="27"/>
  <c r="J32" i="27"/>
  <c r="S32" i="27" s="1"/>
  <c r="K97" i="27"/>
  <c r="K128" i="27"/>
  <c r="J128" i="27"/>
  <c r="S128" i="27" s="1"/>
  <c r="O153" i="27"/>
  <c r="X153" i="27" s="1"/>
  <c r="K163" i="27"/>
  <c r="J163" i="27"/>
  <c r="S163" i="27" s="1"/>
  <c r="K180" i="27"/>
  <c r="J180" i="27" s="1"/>
  <c r="S180" i="27" s="1"/>
  <c r="L188" i="27"/>
  <c r="U188" i="27" s="1"/>
  <c r="O188" i="27"/>
  <c r="X188" i="27" s="1"/>
  <c r="L205" i="27"/>
  <c r="U205" i="27" s="1"/>
  <c r="T205" i="27"/>
  <c r="J205" i="27"/>
  <c r="S205" i="27" s="1"/>
  <c r="N37" i="7"/>
  <c r="O37" i="7" s="1"/>
  <c r="P37" i="7" s="1"/>
  <c r="Q37" i="7" s="1"/>
  <c r="R37" i="7" s="1"/>
  <c r="S37" i="7" s="1"/>
  <c r="T37" i="7" s="1"/>
  <c r="U37" i="7"/>
  <c r="V37" i="7" s="1"/>
  <c r="W37" i="7" s="1"/>
  <c r="X37" i="7" s="1"/>
  <c r="Y37" i="7" s="1"/>
  <c r="Z37" i="7" s="1"/>
  <c r="AA37" i="7" s="1"/>
  <c r="AB37" i="7" s="1"/>
  <c r="N53" i="7"/>
  <c r="O53" i="7" s="1"/>
  <c r="P53" i="7" s="1"/>
  <c r="Q53" i="7" s="1"/>
  <c r="R53" i="7" s="1"/>
  <c r="S53" i="7" s="1"/>
  <c r="T53" i="7" s="1"/>
  <c r="U53" i="7"/>
  <c r="V53" i="7" s="1"/>
  <c r="W53" i="7" s="1"/>
  <c r="X53" i="7" s="1"/>
  <c r="Y53" i="7" s="1"/>
  <c r="Z53" i="7" s="1"/>
  <c r="AA53" i="7" s="1"/>
  <c r="AB53" i="7" s="1"/>
  <c r="U210" i="7"/>
  <c r="V210" i="7" s="1"/>
  <c r="W210" i="7" s="1"/>
  <c r="X210" i="7" s="1"/>
  <c r="Y210" i="7" s="1"/>
  <c r="Z210" i="7" s="1"/>
  <c r="AA210" i="7" s="1"/>
  <c r="AB210" i="7" s="1"/>
  <c r="N210" i="7"/>
  <c r="O210" i="7" s="1"/>
  <c r="P210" i="7" s="1"/>
  <c r="Q210" i="7" s="1"/>
  <c r="R210" i="7" s="1"/>
  <c r="S210" i="7" s="1"/>
  <c r="T210" i="7" s="1"/>
  <c r="U218" i="7"/>
  <c r="V218" i="7" s="1"/>
  <c r="W218" i="7" s="1"/>
  <c r="X218" i="7" s="1"/>
  <c r="Y218" i="7" s="1"/>
  <c r="Z218" i="7" s="1"/>
  <c r="AA218" i="7" s="1"/>
  <c r="AB218" i="7" s="1"/>
  <c r="N218" i="7"/>
  <c r="O218" i="7" s="1"/>
  <c r="P218" i="7" s="1"/>
  <c r="Q218" i="7" s="1"/>
  <c r="R218" i="7" s="1"/>
  <c r="S218" i="7" s="1"/>
  <c r="T218" i="7" s="1"/>
  <c r="U219" i="7"/>
  <c r="V219" i="7" s="1"/>
  <c r="W219" i="7" s="1"/>
  <c r="X219" i="7" s="1"/>
  <c r="Y219" i="7" s="1"/>
  <c r="Z219" i="7" s="1"/>
  <c r="AA219" i="7" s="1"/>
  <c r="AB219" i="7" s="1"/>
  <c r="N219" i="7"/>
  <c r="O219" i="7" s="1"/>
  <c r="P219" i="7" s="1"/>
  <c r="Q219" i="7" s="1"/>
  <c r="R219" i="7" s="1"/>
  <c r="S219" i="7" s="1"/>
  <c r="T219" i="7" s="1"/>
  <c r="U226" i="7"/>
  <c r="V226" i="7" s="1"/>
  <c r="W226" i="7" s="1"/>
  <c r="X226" i="7" s="1"/>
  <c r="Y226" i="7" s="1"/>
  <c r="Z226" i="7" s="1"/>
  <c r="AA226" i="7" s="1"/>
  <c r="AB226" i="7" s="1"/>
  <c r="N226" i="7"/>
  <c r="O226" i="7" s="1"/>
  <c r="P226" i="7" s="1"/>
  <c r="Q226" i="7" s="1"/>
  <c r="R226" i="7" s="1"/>
  <c r="S226" i="7" s="1"/>
  <c r="T226" i="7" s="1"/>
  <c r="R167" i="26"/>
  <c r="T358" i="26"/>
  <c r="L358" i="26"/>
  <c r="U358" i="26" s="1"/>
  <c r="K7" i="27"/>
  <c r="J7" i="27" s="1"/>
  <c r="S7" i="27" s="1"/>
  <c r="L127" i="27"/>
  <c r="U127" i="27" s="1"/>
  <c r="T127" i="27"/>
  <c r="J127" i="27"/>
  <c r="S127" i="27" s="1"/>
  <c r="R36" i="26"/>
  <c r="R123" i="26"/>
  <c r="J219" i="26"/>
  <c r="S219" i="26" s="1"/>
  <c r="K336" i="26"/>
  <c r="J336" i="26" s="1"/>
  <c r="S336" i="26" s="1"/>
  <c r="J358" i="26"/>
  <c r="S358" i="26" s="1"/>
  <c r="K24" i="27"/>
  <c r="J24" i="27"/>
  <c r="S24" i="27" s="1"/>
  <c r="O37" i="27"/>
  <c r="X37" i="27" s="1"/>
  <c r="N37" i="27"/>
  <c r="W37" i="27" s="1"/>
  <c r="K114" i="27"/>
  <c r="K137" i="27"/>
  <c r="J137" i="27"/>
  <c r="S137" i="27" s="1"/>
  <c r="J306" i="26"/>
  <c r="S306" i="26" s="1"/>
  <c r="O309" i="26"/>
  <c r="X309" i="26" s="1"/>
  <c r="R310" i="26"/>
  <c r="K322" i="26"/>
  <c r="J323" i="26"/>
  <c r="S323" i="26" s="1"/>
  <c r="M332" i="26"/>
  <c r="L344" i="26"/>
  <c r="U344" i="26" s="1"/>
  <c r="L361" i="26"/>
  <c r="U361" i="26" s="1"/>
  <c r="T361" i="26"/>
  <c r="J361" i="26"/>
  <c r="S361" i="26" s="1"/>
  <c r="R10" i="27"/>
  <c r="M32" i="27"/>
  <c r="R33" i="27"/>
  <c r="T37" i="27"/>
  <c r="L37" i="27"/>
  <c r="U37" i="27" s="1"/>
  <c r="L58" i="27"/>
  <c r="U58" i="27" s="1"/>
  <c r="V63" i="27"/>
  <c r="L75" i="27"/>
  <c r="U75" i="27" s="1"/>
  <c r="T75" i="27"/>
  <c r="O89" i="27"/>
  <c r="X89" i="27" s="1"/>
  <c r="V101" i="27"/>
  <c r="L110" i="27"/>
  <c r="U110" i="27" s="1"/>
  <c r="T110" i="27"/>
  <c r="V124" i="27"/>
  <c r="O141" i="27"/>
  <c r="X141" i="27" s="1"/>
  <c r="O150" i="27"/>
  <c r="X150" i="27" s="1"/>
  <c r="V176" i="27"/>
  <c r="M205" i="27"/>
  <c r="N15" i="7"/>
  <c r="O15" i="7" s="1"/>
  <c r="P15" i="7" s="1"/>
  <c r="Q15" i="7" s="1"/>
  <c r="R15" i="7" s="1"/>
  <c r="S15" i="7" s="1"/>
  <c r="T15" i="7" s="1"/>
  <c r="U15" i="7"/>
  <c r="V15" i="7" s="1"/>
  <c r="W15" i="7" s="1"/>
  <c r="X15" i="7" s="1"/>
  <c r="Y15" i="7" s="1"/>
  <c r="Z15" i="7" s="1"/>
  <c r="AA15" i="7" s="1"/>
  <c r="AB15" i="7" s="1"/>
  <c r="N16" i="7"/>
  <c r="O16" i="7" s="1"/>
  <c r="P16" i="7" s="1"/>
  <c r="Q16" i="7" s="1"/>
  <c r="R16" i="7" s="1"/>
  <c r="S16" i="7" s="1"/>
  <c r="T16" i="7" s="1"/>
  <c r="U16" i="7"/>
  <c r="V16" i="7" s="1"/>
  <c r="W16" i="7" s="1"/>
  <c r="X16" i="7" s="1"/>
  <c r="Y16" i="7" s="1"/>
  <c r="Z16" i="7" s="1"/>
  <c r="AA16" i="7" s="1"/>
  <c r="AB16" i="7" s="1"/>
  <c r="N31" i="7"/>
  <c r="O31" i="7" s="1"/>
  <c r="P31" i="7" s="1"/>
  <c r="Q31" i="7" s="1"/>
  <c r="R31" i="7" s="1"/>
  <c r="S31" i="7" s="1"/>
  <c r="T31" i="7" s="1"/>
  <c r="U31" i="7"/>
  <c r="V31" i="7" s="1"/>
  <c r="W31" i="7" s="1"/>
  <c r="X31" i="7" s="1"/>
  <c r="Y31" i="7" s="1"/>
  <c r="Z31" i="7" s="1"/>
  <c r="AA31" i="7" s="1"/>
  <c r="AB31" i="7" s="1"/>
  <c r="N32" i="7"/>
  <c r="O32" i="7" s="1"/>
  <c r="P32" i="7" s="1"/>
  <c r="Q32" i="7" s="1"/>
  <c r="R32" i="7" s="1"/>
  <c r="S32" i="7" s="1"/>
  <c r="T32" i="7" s="1"/>
  <c r="U32" i="7"/>
  <c r="V32" i="7" s="1"/>
  <c r="W32" i="7" s="1"/>
  <c r="X32" i="7" s="1"/>
  <c r="Y32" i="7" s="1"/>
  <c r="Z32" i="7" s="1"/>
  <c r="AA32" i="7" s="1"/>
  <c r="AB32" i="7" s="1"/>
  <c r="N71" i="7"/>
  <c r="O71" i="7" s="1"/>
  <c r="P71" i="7" s="1"/>
  <c r="Q71" i="7" s="1"/>
  <c r="R71" i="7" s="1"/>
  <c r="S71" i="7" s="1"/>
  <c r="T71" i="7" s="1"/>
  <c r="U71" i="7"/>
  <c r="V71" i="7" s="1"/>
  <c r="W71" i="7" s="1"/>
  <c r="X71" i="7" s="1"/>
  <c r="Y71" i="7" s="1"/>
  <c r="Z71" i="7" s="1"/>
  <c r="AA71" i="7" s="1"/>
  <c r="AB71" i="7" s="1"/>
  <c r="N228" i="7"/>
  <c r="O228" i="7" s="1"/>
  <c r="P228" i="7" s="1"/>
  <c r="Q228" i="7" s="1"/>
  <c r="R228" i="7" s="1"/>
  <c r="S228" i="7" s="1"/>
  <c r="T228" i="7" s="1"/>
  <c r="U228" i="7"/>
  <c r="V228" i="7" s="1"/>
  <c r="W228" i="7" s="1"/>
  <c r="X228" i="7" s="1"/>
  <c r="Y228" i="7" s="1"/>
  <c r="Z228" i="7" s="1"/>
  <c r="AA228" i="7" s="1"/>
  <c r="AB228" i="7" s="1"/>
  <c r="N288" i="7"/>
  <c r="O288" i="7" s="1"/>
  <c r="P288" i="7" s="1"/>
  <c r="Q288" i="7" s="1"/>
  <c r="R288" i="7" s="1"/>
  <c r="S288" i="7" s="1"/>
  <c r="T288" i="7" s="1"/>
  <c r="U288" i="7"/>
  <c r="V288" i="7" s="1"/>
  <c r="W288" i="7" s="1"/>
  <c r="X288" i="7" s="1"/>
  <c r="Y288" i="7" s="1"/>
  <c r="Z288" i="7" s="1"/>
  <c r="AA288" i="7" s="1"/>
  <c r="AB288" i="7" s="1"/>
  <c r="R329" i="26"/>
  <c r="R355" i="26"/>
  <c r="R17" i="27"/>
  <c r="R43" i="27"/>
  <c r="L46" i="27"/>
  <c r="U46" i="27" s="1"/>
  <c r="J56" i="27"/>
  <c r="S56" i="27" s="1"/>
  <c r="L63" i="27"/>
  <c r="U63" i="27" s="1"/>
  <c r="R69" i="27"/>
  <c r="L72" i="27"/>
  <c r="U72" i="27" s="1"/>
  <c r="J82" i="27"/>
  <c r="S82" i="27" s="1"/>
  <c r="L89" i="27"/>
  <c r="U89" i="27" s="1"/>
  <c r="L98" i="27"/>
  <c r="U98" i="27" s="1"/>
  <c r="J108" i="27"/>
  <c r="S108" i="27" s="1"/>
  <c r="L115" i="27"/>
  <c r="U115" i="27" s="1"/>
  <c r="L124" i="27"/>
  <c r="U124" i="27" s="1"/>
  <c r="J134" i="27"/>
  <c r="S134" i="27" s="1"/>
  <c r="L141" i="27"/>
  <c r="U141" i="27" s="1"/>
  <c r="L150" i="27"/>
  <c r="U150" i="27" s="1"/>
  <c r="J160" i="27"/>
  <c r="S160" i="27" s="1"/>
  <c r="L167" i="27"/>
  <c r="U167" i="27" s="1"/>
  <c r="R173" i="27"/>
  <c r="L176" i="27"/>
  <c r="U176" i="27" s="1"/>
  <c r="J186" i="27"/>
  <c r="S186" i="27" s="1"/>
  <c r="L193" i="27"/>
  <c r="U193" i="27" s="1"/>
  <c r="R199" i="27"/>
  <c r="L202" i="27"/>
  <c r="U202" i="27" s="1"/>
  <c r="L215" i="27"/>
  <c r="U215" i="27" s="1"/>
  <c r="K228" i="27"/>
  <c r="L231" i="27"/>
  <c r="U231" i="27" s="1"/>
  <c r="L241" i="27"/>
  <c r="U241" i="27" s="1"/>
  <c r="K254" i="27"/>
  <c r="L257" i="27"/>
  <c r="U257" i="27" s="1"/>
  <c r="L267" i="27"/>
  <c r="U267" i="27" s="1"/>
  <c r="K280" i="27"/>
  <c r="L283" i="27"/>
  <c r="U283" i="27" s="1"/>
  <c r="L293" i="27"/>
  <c r="U293" i="27" s="1"/>
  <c r="K306" i="27"/>
  <c r="L309" i="27"/>
  <c r="U309" i="27" s="1"/>
  <c r="L319" i="27"/>
  <c r="U319" i="27" s="1"/>
  <c r="K332" i="27"/>
  <c r="L335" i="27"/>
  <c r="U335" i="27" s="1"/>
  <c r="L345" i="27"/>
  <c r="U345" i="27" s="1"/>
  <c r="K358" i="27"/>
  <c r="L361" i="27"/>
  <c r="U361" i="27" s="1"/>
  <c r="M42" i="7"/>
  <c r="M50" i="7"/>
  <c r="M58" i="7"/>
  <c r="U61" i="7"/>
  <c r="V61" i="7" s="1"/>
  <c r="W61" i="7" s="1"/>
  <c r="X61" i="7" s="1"/>
  <c r="Y61" i="7" s="1"/>
  <c r="Z61" i="7" s="1"/>
  <c r="AA61" i="7" s="1"/>
  <c r="AB61" i="7" s="1"/>
  <c r="N61" i="7"/>
  <c r="O61" i="7" s="1"/>
  <c r="P61" i="7" s="1"/>
  <c r="Q61" i="7" s="1"/>
  <c r="R61" i="7" s="1"/>
  <c r="S61" i="7" s="1"/>
  <c r="T61" i="7" s="1"/>
  <c r="N64" i="7"/>
  <c r="O64" i="7" s="1"/>
  <c r="P64" i="7" s="1"/>
  <c r="Q64" i="7" s="1"/>
  <c r="R64" i="7" s="1"/>
  <c r="S64" i="7" s="1"/>
  <c r="T64" i="7" s="1"/>
  <c r="U64" i="7"/>
  <c r="V64" i="7" s="1"/>
  <c r="W64" i="7" s="1"/>
  <c r="X64" i="7" s="1"/>
  <c r="Y64" i="7" s="1"/>
  <c r="Z64" i="7" s="1"/>
  <c r="AA64" i="7" s="1"/>
  <c r="AB64" i="7" s="1"/>
  <c r="U69" i="7"/>
  <c r="V69" i="7" s="1"/>
  <c r="W69" i="7" s="1"/>
  <c r="X69" i="7" s="1"/>
  <c r="Y69" i="7" s="1"/>
  <c r="Z69" i="7" s="1"/>
  <c r="AA69" i="7" s="1"/>
  <c r="AB69" i="7" s="1"/>
  <c r="N69" i="7"/>
  <c r="O69" i="7" s="1"/>
  <c r="P69" i="7" s="1"/>
  <c r="Q69" i="7" s="1"/>
  <c r="R69" i="7" s="1"/>
  <c r="S69" i="7" s="1"/>
  <c r="T69" i="7" s="1"/>
  <c r="N72" i="7"/>
  <c r="O72" i="7" s="1"/>
  <c r="P72" i="7" s="1"/>
  <c r="Q72" i="7" s="1"/>
  <c r="R72" i="7" s="1"/>
  <c r="S72" i="7" s="1"/>
  <c r="T72" i="7" s="1"/>
  <c r="U72" i="7"/>
  <c r="V72" i="7" s="1"/>
  <c r="W72" i="7" s="1"/>
  <c r="X72" i="7" s="1"/>
  <c r="Y72" i="7" s="1"/>
  <c r="Z72" i="7" s="1"/>
  <c r="AA72" i="7" s="1"/>
  <c r="AB72" i="7" s="1"/>
  <c r="N75" i="7"/>
  <c r="O75" i="7" s="1"/>
  <c r="P75" i="7" s="1"/>
  <c r="Q75" i="7" s="1"/>
  <c r="R75" i="7" s="1"/>
  <c r="S75" i="7" s="1"/>
  <c r="T75" i="7" s="1"/>
  <c r="U75" i="7"/>
  <c r="V75" i="7" s="1"/>
  <c r="W75" i="7" s="1"/>
  <c r="X75" i="7" s="1"/>
  <c r="Y75" i="7" s="1"/>
  <c r="Z75" i="7" s="1"/>
  <c r="AA75" i="7" s="1"/>
  <c r="AB75" i="7" s="1"/>
  <c r="N83" i="7"/>
  <c r="O83" i="7" s="1"/>
  <c r="P83" i="7" s="1"/>
  <c r="Q83" i="7" s="1"/>
  <c r="R83" i="7" s="1"/>
  <c r="S83" i="7" s="1"/>
  <c r="T83" i="7" s="1"/>
  <c r="U83" i="7"/>
  <c r="V83" i="7" s="1"/>
  <c r="W83" i="7" s="1"/>
  <c r="X83" i="7" s="1"/>
  <c r="Y83" i="7" s="1"/>
  <c r="Z83" i="7" s="1"/>
  <c r="AA83" i="7" s="1"/>
  <c r="AB83" i="7" s="1"/>
  <c r="N91" i="7"/>
  <c r="O91" i="7" s="1"/>
  <c r="P91" i="7" s="1"/>
  <c r="Q91" i="7" s="1"/>
  <c r="R91" i="7" s="1"/>
  <c r="S91" i="7" s="1"/>
  <c r="T91" i="7" s="1"/>
  <c r="U91" i="7"/>
  <c r="V91" i="7" s="1"/>
  <c r="W91" i="7" s="1"/>
  <c r="X91" i="7" s="1"/>
  <c r="Y91" i="7" s="1"/>
  <c r="Z91" i="7" s="1"/>
  <c r="AA91" i="7" s="1"/>
  <c r="AB91" i="7" s="1"/>
  <c r="U100" i="7"/>
  <c r="V100" i="7" s="1"/>
  <c r="W100" i="7" s="1"/>
  <c r="X100" i="7" s="1"/>
  <c r="Y100" i="7" s="1"/>
  <c r="Z100" i="7" s="1"/>
  <c r="AA100" i="7" s="1"/>
  <c r="AB100" i="7" s="1"/>
  <c r="N100" i="7"/>
  <c r="O100" i="7" s="1"/>
  <c r="P100" i="7" s="1"/>
  <c r="Q100" i="7" s="1"/>
  <c r="R100" i="7" s="1"/>
  <c r="S100" i="7" s="1"/>
  <c r="T100" i="7" s="1"/>
  <c r="N106" i="7"/>
  <c r="O106" i="7" s="1"/>
  <c r="P106" i="7" s="1"/>
  <c r="Q106" i="7" s="1"/>
  <c r="R106" i="7" s="1"/>
  <c r="S106" i="7" s="1"/>
  <c r="T106" i="7" s="1"/>
  <c r="U106" i="7"/>
  <c r="V106" i="7" s="1"/>
  <c r="W106" i="7" s="1"/>
  <c r="X106" i="7" s="1"/>
  <c r="Y106" i="7" s="1"/>
  <c r="Z106" i="7" s="1"/>
  <c r="AA106" i="7" s="1"/>
  <c r="AB106" i="7" s="1"/>
  <c r="M116" i="7"/>
  <c r="N120" i="7"/>
  <c r="O120" i="7" s="1"/>
  <c r="P120" i="7" s="1"/>
  <c r="Q120" i="7" s="1"/>
  <c r="R120" i="7" s="1"/>
  <c r="S120" i="7" s="1"/>
  <c r="T120" i="7" s="1"/>
  <c r="U120" i="7"/>
  <c r="V120" i="7" s="1"/>
  <c r="W120" i="7" s="1"/>
  <c r="X120" i="7" s="1"/>
  <c r="Y120" i="7" s="1"/>
  <c r="Z120" i="7" s="1"/>
  <c r="AA120" i="7" s="1"/>
  <c r="AB120" i="7" s="1"/>
  <c r="M124" i="7"/>
  <c r="N128" i="7"/>
  <c r="O128" i="7" s="1"/>
  <c r="P128" i="7" s="1"/>
  <c r="Q128" i="7" s="1"/>
  <c r="R128" i="7" s="1"/>
  <c r="S128" i="7" s="1"/>
  <c r="T128" i="7" s="1"/>
  <c r="U128" i="7"/>
  <c r="V128" i="7" s="1"/>
  <c r="W128" i="7" s="1"/>
  <c r="X128" i="7" s="1"/>
  <c r="Y128" i="7" s="1"/>
  <c r="Z128" i="7" s="1"/>
  <c r="AA128" i="7" s="1"/>
  <c r="AB128" i="7" s="1"/>
  <c r="M132" i="7"/>
  <c r="N136" i="7"/>
  <c r="O136" i="7" s="1"/>
  <c r="P136" i="7" s="1"/>
  <c r="Q136" i="7" s="1"/>
  <c r="R136" i="7" s="1"/>
  <c r="S136" i="7" s="1"/>
  <c r="T136" i="7" s="1"/>
  <c r="U136" i="7"/>
  <c r="V136" i="7" s="1"/>
  <c r="W136" i="7" s="1"/>
  <c r="X136" i="7" s="1"/>
  <c r="Y136" i="7" s="1"/>
  <c r="Z136" i="7" s="1"/>
  <c r="AA136" i="7" s="1"/>
  <c r="AB136" i="7" s="1"/>
  <c r="M140" i="7"/>
  <c r="U145" i="7"/>
  <c r="V145" i="7" s="1"/>
  <c r="W145" i="7" s="1"/>
  <c r="X145" i="7" s="1"/>
  <c r="Y145" i="7" s="1"/>
  <c r="Z145" i="7" s="1"/>
  <c r="AA145" i="7" s="1"/>
  <c r="AB145" i="7" s="1"/>
  <c r="N145" i="7"/>
  <c r="O145" i="7" s="1"/>
  <c r="P145" i="7" s="1"/>
  <c r="Q145" i="7" s="1"/>
  <c r="R145" i="7" s="1"/>
  <c r="S145" i="7" s="1"/>
  <c r="T145" i="7" s="1"/>
  <c r="N172" i="7"/>
  <c r="O172" i="7" s="1"/>
  <c r="P172" i="7" s="1"/>
  <c r="Q172" i="7" s="1"/>
  <c r="R172" i="7" s="1"/>
  <c r="S172" i="7" s="1"/>
  <c r="T172" i="7" s="1"/>
  <c r="U172" i="7"/>
  <c r="V172" i="7" s="1"/>
  <c r="W172" i="7" s="1"/>
  <c r="X172" i="7" s="1"/>
  <c r="Y172" i="7" s="1"/>
  <c r="Z172" i="7" s="1"/>
  <c r="AA172" i="7" s="1"/>
  <c r="AB172" i="7" s="1"/>
  <c r="U177" i="7"/>
  <c r="V177" i="7" s="1"/>
  <c r="W177" i="7" s="1"/>
  <c r="X177" i="7" s="1"/>
  <c r="Y177" i="7" s="1"/>
  <c r="Z177" i="7" s="1"/>
  <c r="AA177" i="7" s="1"/>
  <c r="AB177" i="7" s="1"/>
  <c r="N177" i="7"/>
  <c r="O177" i="7" s="1"/>
  <c r="P177" i="7" s="1"/>
  <c r="Q177" i="7" s="1"/>
  <c r="R177" i="7" s="1"/>
  <c r="S177" i="7" s="1"/>
  <c r="T177" i="7" s="1"/>
  <c r="N204" i="7"/>
  <c r="O204" i="7" s="1"/>
  <c r="P204" i="7" s="1"/>
  <c r="Q204" i="7" s="1"/>
  <c r="R204" i="7" s="1"/>
  <c r="S204" i="7" s="1"/>
  <c r="T204" i="7" s="1"/>
  <c r="U204" i="7"/>
  <c r="V204" i="7" s="1"/>
  <c r="W204" i="7" s="1"/>
  <c r="X204" i="7" s="1"/>
  <c r="Y204" i="7" s="1"/>
  <c r="Z204" i="7" s="1"/>
  <c r="AA204" i="7" s="1"/>
  <c r="AB204" i="7" s="1"/>
  <c r="U209" i="7"/>
  <c r="V209" i="7" s="1"/>
  <c r="W209" i="7" s="1"/>
  <c r="X209" i="7" s="1"/>
  <c r="Y209" i="7" s="1"/>
  <c r="Z209" i="7" s="1"/>
  <c r="AA209" i="7" s="1"/>
  <c r="AB209" i="7" s="1"/>
  <c r="N209" i="7"/>
  <c r="O209" i="7" s="1"/>
  <c r="P209" i="7" s="1"/>
  <c r="Q209" i="7" s="1"/>
  <c r="R209" i="7" s="1"/>
  <c r="S209" i="7" s="1"/>
  <c r="T209" i="7" s="1"/>
  <c r="M243" i="7"/>
  <c r="M259" i="7"/>
  <c r="M275" i="7"/>
  <c r="R335" i="26"/>
  <c r="R361" i="26"/>
  <c r="R6" i="27"/>
  <c r="R23" i="27"/>
  <c r="R32" i="27"/>
  <c r="R75" i="27"/>
  <c r="R84" i="27"/>
  <c r="R101" i="27"/>
  <c r="R110" i="27"/>
  <c r="R127" i="27"/>
  <c r="R136" i="27"/>
  <c r="R162" i="27"/>
  <c r="R179" i="27"/>
  <c r="R188" i="27"/>
  <c r="R205" i="27"/>
  <c r="O214" i="27"/>
  <c r="X214" i="27" s="1"/>
  <c r="V214" i="27"/>
  <c r="O240" i="27"/>
  <c r="V240" i="27"/>
  <c r="O266" i="27"/>
  <c r="X266" i="27" s="1"/>
  <c r="V266" i="27"/>
  <c r="O292" i="27"/>
  <c r="X292" i="27" s="1"/>
  <c r="V292" i="27"/>
  <c r="O318" i="27"/>
  <c r="X318" i="27" s="1"/>
  <c r="V318" i="27"/>
  <c r="O344" i="27"/>
  <c r="X344" i="27" s="1"/>
  <c r="V344" i="27"/>
  <c r="M36" i="7"/>
  <c r="M44" i="7"/>
  <c r="M52" i="7"/>
  <c r="M60" i="7"/>
  <c r="M62" i="7"/>
  <c r="M67" i="7"/>
  <c r="M70" i="7"/>
  <c r="M76" i="7"/>
  <c r="M81" i="7"/>
  <c r="M84" i="7"/>
  <c r="M89" i="7"/>
  <c r="M92" i="7"/>
  <c r="M101" i="7"/>
  <c r="N164" i="7"/>
  <c r="O164" i="7" s="1"/>
  <c r="P164" i="7" s="1"/>
  <c r="Q164" i="7" s="1"/>
  <c r="R164" i="7" s="1"/>
  <c r="S164" i="7" s="1"/>
  <c r="T164" i="7" s="1"/>
  <c r="U164" i="7"/>
  <c r="V164" i="7" s="1"/>
  <c r="W164" i="7" s="1"/>
  <c r="X164" i="7" s="1"/>
  <c r="Y164" i="7" s="1"/>
  <c r="Z164" i="7" s="1"/>
  <c r="AA164" i="7" s="1"/>
  <c r="AB164" i="7" s="1"/>
  <c r="U169" i="7"/>
  <c r="V169" i="7" s="1"/>
  <c r="W169" i="7" s="1"/>
  <c r="X169" i="7" s="1"/>
  <c r="Y169" i="7" s="1"/>
  <c r="Z169" i="7" s="1"/>
  <c r="AA169" i="7" s="1"/>
  <c r="AB169" i="7" s="1"/>
  <c r="N169" i="7"/>
  <c r="O169" i="7" s="1"/>
  <c r="P169" i="7" s="1"/>
  <c r="Q169" i="7" s="1"/>
  <c r="R169" i="7" s="1"/>
  <c r="S169" i="7" s="1"/>
  <c r="T169" i="7" s="1"/>
  <c r="N196" i="7"/>
  <c r="O196" i="7" s="1"/>
  <c r="P196" i="7" s="1"/>
  <c r="Q196" i="7" s="1"/>
  <c r="R196" i="7" s="1"/>
  <c r="S196" i="7" s="1"/>
  <c r="T196" i="7" s="1"/>
  <c r="U196" i="7"/>
  <c r="V196" i="7" s="1"/>
  <c r="W196" i="7" s="1"/>
  <c r="X196" i="7" s="1"/>
  <c r="Y196" i="7" s="1"/>
  <c r="Z196" i="7" s="1"/>
  <c r="AA196" i="7" s="1"/>
  <c r="AB196" i="7" s="1"/>
  <c r="U201" i="7"/>
  <c r="V201" i="7" s="1"/>
  <c r="W201" i="7" s="1"/>
  <c r="X201" i="7" s="1"/>
  <c r="Y201" i="7" s="1"/>
  <c r="Z201" i="7" s="1"/>
  <c r="AA201" i="7" s="1"/>
  <c r="AB201" i="7" s="1"/>
  <c r="N201" i="7"/>
  <c r="O201" i="7" s="1"/>
  <c r="P201" i="7" s="1"/>
  <c r="Q201" i="7" s="1"/>
  <c r="R201" i="7" s="1"/>
  <c r="S201" i="7" s="1"/>
  <c r="T201" i="7" s="1"/>
  <c r="U229" i="7"/>
  <c r="V229" i="7" s="1"/>
  <c r="W229" i="7" s="1"/>
  <c r="X229" i="7" s="1"/>
  <c r="Y229" i="7" s="1"/>
  <c r="Z229" i="7" s="1"/>
  <c r="AA229" i="7" s="1"/>
  <c r="AB229" i="7" s="1"/>
  <c r="N229" i="7"/>
  <c r="O229" i="7" s="1"/>
  <c r="P229" i="7" s="1"/>
  <c r="Q229" i="7" s="1"/>
  <c r="R229" i="7" s="1"/>
  <c r="S229" i="7" s="1"/>
  <c r="T229" i="7" s="1"/>
  <c r="U245" i="7"/>
  <c r="V245" i="7" s="1"/>
  <c r="W245" i="7" s="1"/>
  <c r="X245" i="7" s="1"/>
  <c r="Y245" i="7" s="1"/>
  <c r="Z245" i="7" s="1"/>
  <c r="AA245" i="7" s="1"/>
  <c r="AB245" i="7" s="1"/>
  <c r="N245" i="7"/>
  <c r="O245" i="7" s="1"/>
  <c r="P245" i="7" s="1"/>
  <c r="Q245" i="7" s="1"/>
  <c r="R245" i="7" s="1"/>
  <c r="S245" i="7" s="1"/>
  <c r="T245" i="7" s="1"/>
  <c r="U261" i="7"/>
  <c r="V261" i="7" s="1"/>
  <c r="W261" i="7" s="1"/>
  <c r="X261" i="7" s="1"/>
  <c r="Y261" i="7" s="1"/>
  <c r="Z261" i="7" s="1"/>
  <c r="AA261" i="7" s="1"/>
  <c r="AB261" i="7" s="1"/>
  <c r="N261" i="7"/>
  <c r="O261" i="7" s="1"/>
  <c r="P261" i="7" s="1"/>
  <c r="Q261" i="7" s="1"/>
  <c r="R261" i="7" s="1"/>
  <c r="S261" i="7" s="1"/>
  <c r="T261" i="7" s="1"/>
  <c r="U277" i="7"/>
  <c r="V277" i="7" s="1"/>
  <c r="W277" i="7" s="1"/>
  <c r="X277" i="7" s="1"/>
  <c r="Y277" i="7" s="1"/>
  <c r="Z277" i="7" s="1"/>
  <c r="AA277" i="7" s="1"/>
  <c r="AB277" i="7" s="1"/>
  <c r="N277" i="7"/>
  <c r="O277" i="7" s="1"/>
  <c r="P277" i="7" s="1"/>
  <c r="Q277" i="7" s="1"/>
  <c r="R277" i="7" s="1"/>
  <c r="S277" i="7" s="1"/>
  <c r="T277" i="7" s="1"/>
  <c r="N329" i="7"/>
  <c r="O329" i="7" s="1"/>
  <c r="P329" i="7" s="1"/>
  <c r="Q329" i="7" s="1"/>
  <c r="R329" i="7" s="1"/>
  <c r="S329" i="7" s="1"/>
  <c r="T329" i="7" s="1"/>
  <c r="U329" i="7"/>
  <c r="V329" i="7" s="1"/>
  <c r="W329" i="7" s="1"/>
  <c r="X329" i="7" s="1"/>
  <c r="Y329" i="7" s="1"/>
  <c r="Z329" i="7" s="1"/>
  <c r="AA329" i="7" s="1"/>
  <c r="AB329" i="7" s="1"/>
  <c r="J318" i="26"/>
  <c r="S318" i="26" s="1"/>
  <c r="J344" i="26"/>
  <c r="S344" i="26" s="1"/>
  <c r="J75" i="27"/>
  <c r="S75" i="27" s="1"/>
  <c r="J84" i="27"/>
  <c r="S84" i="27" s="1"/>
  <c r="J101" i="27"/>
  <c r="S101" i="27" s="1"/>
  <c r="J110" i="27"/>
  <c r="S110" i="27" s="1"/>
  <c r="J136" i="27"/>
  <c r="S136" i="27" s="1"/>
  <c r="J162" i="27"/>
  <c r="S162" i="27" s="1"/>
  <c r="J179" i="27"/>
  <c r="S179" i="27" s="1"/>
  <c r="M227" i="27"/>
  <c r="L227" i="27" s="1"/>
  <c r="U227" i="27" s="1"/>
  <c r="T227" i="27"/>
  <c r="M253" i="27"/>
  <c r="T253" i="27"/>
  <c r="V258" i="27"/>
  <c r="M279" i="27"/>
  <c r="L279" i="27"/>
  <c r="U279" i="27" s="1"/>
  <c r="T279" i="27"/>
  <c r="V284" i="27"/>
  <c r="M305" i="27"/>
  <c r="L305" i="27"/>
  <c r="U305" i="27" s="1"/>
  <c r="T305" i="27"/>
  <c r="V310" i="27"/>
  <c r="M331" i="27"/>
  <c r="L331" i="27" s="1"/>
  <c r="U331" i="27" s="1"/>
  <c r="T331" i="27"/>
  <c r="V336" i="27"/>
  <c r="J349" i="27"/>
  <c r="S349" i="27" s="1"/>
  <c r="M357" i="27"/>
  <c r="L357" i="27" s="1"/>
  <c r="U357" i="27" s="1"/>
  <c r="T357" i="27"/>
  <c r="V362" i="27"/>
  <c r="M2" i="7"/>
  <c r="M10" i="7"/>
  <c r="M18" i="7"/>
  <c r="M26" i="7"/>
  <c r="M34" i="7"/>
  <c r="U104" i="7"/>
  <c r="V104" i="7" s="1"/>
  <c r="W104" i="7" s="1"/>
  <c r="X104" i="7" s="1"/>
  <c r="Y104" i="7" s="1"/>
  <c r="Z104" i="7" s="1"/>
  <c r="AA104" i="7" s="1"/>
  <c r="AB104" i="7" s="1"/>
  <c r="M147" i="7"/>
  <c r="M179" i="7"/>
  <c r="M211" i="7"/>
  <c r="N240" i="7"/>
  <c r="O240" i="7" s="1"/>
  <c r="P240" i="7" s="1"/>
  <c r="Q240" i="7" s="1"/>
  <c r="R240" i="7" s="1"/>
  <c r="S240" i="7" s="1"/>
  <c r="T240" i="7" s="1"/>
  <c r="U240" i="7"/>
  <c r="V240" i="7" s="1"/>
  <c r="W240" i="7" s="1"/>
  <c r="X240" i="7" s="1"/>
  <c r="Y240" i="7" s="1"/>
  <c r="Z240" i="7" s="1"/>
  <c r="AA240" i="7" s="1"/>
  <c r="AB240" i="7" s="1"/>
  <c r="N256" i="7"/>
  <c r="O256" i="7" s="1"/>
  <c r="P256" i="7" s="1"/>
  <c r="Q256" i="7" s="1"/>
  <c r="R256" i="7" s="1"/>
  <c r="S256" i="7" s="1"/>
  <c r="T256" i="7" s="1"/>
  <c r="U256" i="7"/>
  <c r="V256" i="7" s="1"/>
  <c r="W256" i="7" s="1"/>
  <c r="X256" i="7" s="1"/>
  <c r="Y256" i="7" s="1"/>
  <c r="Z256" i="7" s="1"/>
  <c r="AA256" i="7" s="1"/>
  <c r="AB256" i="7" s="1"/>
  <c r="N272" i="7"/>
  <c r="O272" i="7" s="1"/>
  <c r="P272" i="7" s="1"/>
  <c r="Q272" i="7" s="1"/>
  <c r="R272" i="7" s="1"/>
  <c r="S272" i="7" s="1"/>
  <c r="T272" i="7" s="1"/>
  <c r="U272" i="7"/>
  <c r="V272" i="7" s="1"/>
  <c r="W272" i="7" s="1"/>
  <c r="X272" i="7" s="1"/>
  <c r="Y272" i="7" s="1"/>
  <c r="Z272" i="7" s="1"/>
  <c r="AA272" i="7" s="1"/>
  <c r="AB272" i="7" s="1"/>
  <c r="N283" i="7"/>
  <c r="O283" i="7" s="1"/>
  <c r="P283" i="7" s="1"/>
  <c r="Q283" i="7" s="1"/>
  <c r="R283" i="7" s="1"/>
  <c r="S283" i="7" s="1"/>
  <c r="T283" i="7" s="1"/>
  <c r="U283" i="7"/>
  <c r="V283" i="7" s="1"/>
  <c r="W283" i="7" s="1"/>
  <c r="X283" i="7" s="1"/>
  <c r="Y283" i="7" s="1"/>
  <c r="Z283" i="7" s="1"/>
  <c r="AA283" i="7" s="1"/>
  <c r="AB283" i="7" s="1"/>
  <c r="N296" i="7"/>
  <c r="O296" i="7" s="1"/>
  <c r="P296" i="7" s="1"/>
  <c r="Q296" i="7" s="1"/>
  <c r="R296" i="7" s="1"/>
  <c r="S296" i="7" s="1"/>
  <c r="T296" i="7" s="1"/>
  <c r="U296" i="7"/>
  <c r="V296" i="7" s="1"/>
  <c r="W296" i="7" s="1"/>
  <c r="X296" i="7" s="1"/>
  <c r="Y296" i="7" s="1"/>
  <c r="Z296" i="7" s="1"/>
  <c r="AA296" i="7" s="1"/>
  <c r="AB296" i="7" s="1"/>
  <c r="N315" i="7"/>
  <c r="O315" i="7" s="1"/>
  <c r="P315" i="7" s="1"/>
  <c r="Q315" i="7" s="1"/>
  <c r="R315" i="7" s="1"/>
  <c r="S315" i="7" s="1"/>
  <c r="T315" i="7" s="1"/>
  <c r="U315" i="7"/>
  <c r="V315" i="7" s="1"/>
  <c r="W315" i="7" s="1"/>
  <c r="X315" i="7" s="1"/>
  <c r="Y315" i="7" s="1"/>
  <c r="Z315" i="7" s="1"/>
  <c r="AA315" i="7" s="1"/>
  <c r="AB315" i="7" s="1"/>
  <c r="T309" i="26"/>
  <c r="T318" i="26"/>
  <c r="T344" i="26"/>
  <c r="T49" i="27"/>
  <c r="T58" i="27"/>
  <c r="T153" i="27"/>
  <c r="N214" i="27"/>
  <c r="W214" i="27" s="1"/>
  <c r="K219" i="27"/>
  <c r="J227" i="27"/>
  <c r="S227" i="27" s="1"/>
  <c r="T231" i="27"/>
  <c r="K245" i="27"/>
  <c r="J253" i="27"/>
  <c r="S253" i="27" s="1"/>
  <c r="T257" i="27"/>
  <c r="N266" i="27"/>
  <c r="W266" i="27" s="1"/>
  <c r="K271" i="27"/>
  <c r="J271" i="27" s="1"/>
  <c r="S271" i="27" s="1"/>
  <c r="J279" i="27"/>
  <c r="S279" i="27" s="1"/>
  <c r="T283" i="27"/>
  <c r="N292" i="27"/>
  <c r="W292" i="27" s="1"/>
  <c r="K297" i="27"/>
  <c r="J305" i="27"/>
  <c r="S305" i="27" s="1"/>
  <c r="T309" i="27"/>
  <c r="N318" i="27"/>
  <c r="W318" i="27" s="1"/>
  <c r="T319" i="27"/>
  <c r="K323" i="27"/>
  <c r="J323" i="27" s="1"/>
  <c r="S323" i="27" s="1"/>
  <c r="J331" i="27"/>
  <c r="S331" i="27" s="1"/>
  <c r="T335" i="27"/>
  <c r="N344" i="27"/>
  <c r="W344" i="27" s="1"/>
  <c r="T345" i="27"/>
  <c r="K349" i="27"/>
  <c r="J357" i="27"/>
  <c r="S357" i="27" s="1"/>
  <c r="T361" i="27"/>
  <c r="M38" i="7"/>
  <c r="M41" i="7"/>
  <c r="M46" i="7"/>
  <c r="M49" i="7"/>
  <c r="M54" i="7"/>
  <c r="M57" i="7"/>
  <c r="N65" i="7"/>
  <c r="O65" i="7" s="1"/>
  <c r="P65" i="7" s="1"/>
  <c r="Q65" i="7" s="1"/>
  <c r="R65" i="7" s="1"/>
  <c r="S65" i="7" s="1"/>
  <c r="T65" i="7" s="1"/>
  <c r="U65" i="7"/>
  <c r="V65" i="7" s="1"/>
  <c r="W65" i="7" s="1"/>
  <c r="X65" i="7" s="1"/>
  <c r="Y65" i="7" s="1"/>
  <c r="Z65" i="7" s="1"/>
  <c r="AA65" i="7" s="1"/>
  <c r="AB65" i="7" s="1"/>
  <c r="M68" i="7"/>
  <c r="N73" i="7"/>
  <c r="O73" i="7" s="1"/>
  <c r="P73" i="7" s="1"/>
  <c r="Q73" i="7" s="1"/>
  <c r="R73" i="7" s="1"/>
  <c r="S73" i="7" s="1"/>
  <c r="T73" i="7" s="1"/>
  <c r="U73" i="7"/>
  <c r="N74" i="7"/>
  <c r="O74" i="7" s="1"/>
  <c r="P74" i="7" s="1"/>
  <c r="Q74" i="7" s="1"/>
  <c r="R74" i="7" s="1"/>
  <c r="S74" i="7" s="1"/>
  <c r="T74" i="7" s="1"/>
  <c r="U74" i="7"/>
  <c r="V74" i="7" s="1"/>
  <c r="W74" i="7" s="1"/>
  <c r="X74" i="7" s="1"/>
  <c r="Y74" i="7" s="1"/>
  <c r="Z74" i="7" s="1"/>
  <c r="AA74" i="7" s="1"/>
  <c r="AB74" i="7" s="1"/>
  <c r="N82" i="7"/>
  <c r="O82" i="7" s="1"/>
  <c r="P82" i="7" s="1"/>
  <c r="Q82" i="7" s="1"/>
  <c r="R82" i="7" s="1"/>
  <c r="S82" i="7" s="1"/>
  <c r="T82" i="7" s="1"/>
  <c r="U82" i="7"/>
  <c r="V82" i="7" s="1"/>
  <c r="W82" i="7" s="1"/>
  <c r="X82" i="7" s="1"/>
  <c r="Y82" i="7" s="1"/>
  <c r="Z82" i="7" s="1"/>
  <c r="AA82" i="7" s="1"/>
  <c r="AB82" i="7" s="1"/>
  <c r="N90" i="7"/>
  <c r="O90" i="7" s="1"/>
  <c r="P90" i="7" s="1"/>
  <c r="Q90" i="7" s="1"/>
  <c r="R90" i="7" s="1"/>
  <c r="S90" i="7" s="1"/>
  <c r="T90" i="7" s="1"/>
  <c r="U90" i="7"/>
  <c r="V90" i="7" s="1"/>
  <c r="W90" i="7" s="1"/>
  <c r="X90" i="7" s="1"/>
  <c r="Y90" i="7" s="1"/>
  <c r="Z90" i="7" s="1"/>
  <c r="AA90" i="7" s="1"/>
  <c r="AB90" i="7" s="1"/>
  <c r="N98" i="7"/>
  <c r="O98" i="7" s="1"/>
  <c r="P98" i="7" s="1"/>
  <c r="Q98" i="7" s="1"/>
  <c r="R98" i="7" s="1"/>
  <c r="S98" i="7" s="1"/>
  <c r="T98" i="7" s="1"/>
  <c r="U98" i="7"/>
  <c r="V98" i="7" s="1"/>
  <c r="W98" i="7" s="1"/>
  <c r="X98" i="7" s="1"/>
  <c r="Y98" i="7" s="1"/>
  <c r="Z98" i="7" s="1"/>
  <c r="AA98" i="7" s="1"/>
  <c r="AB98" i="7" s="1"/>
  <c r="M105" i="7"/>
  <c r="U108" i="7"/>
  <c r="V108" i="7" s="1"/>
  <c r="W108" i="7" s="1"/>
  <c r="X108" i="7" s="1"/>
  <c r="Y108" i="7" s="1"/>
  <c r="Z108" i="7" s="1"/>
  <c r="AA108" i="7" s="1"/>
  <c r="AB108" i="7" s="1"/>
  <c r="N108" i="7"/>
  <c r="O108" i="7" s="1"/>
  <c r="P108" i="7" s="1"/>
  <c r="Q108" i="7" s="1"/>
  <c r="R108" i="7" s="1"/>
  <c r="S108" i="7" s="1"/>
  <c r="T108" i="7" s="1"/>
  <c r="N114" i="7"/>
  <c r="O114" i="7" s="1"/>
  <c r="P114" i="7" s="1"/>
  <c r="Q114" i="7" s="1"/>
  <c r="R114" i="7" s="1"/>
  <c r="S114" i="7" s="1"/>
  <c r="T114" i="7" s="1"/>
  <c r="U114" i="7"/>
  <c r="V114" i="7" s="1"/>
  <c r="W114" i="7" s="1"/>
  <c r="X114" i="7" s="1"/>
  <c r="Y114" i="7" s="1"/>
  <c r="Z114" i="7" s="1"/>
  <c r="AA114" i="7" s="1"/>
  <c r="AB114" i="7" s="1"/>
  <c r="N156" i="7"/>
  <c r="O156" i="7" s="1"/>
  <c r="P156" i="7" s="1"/>
  <c r="Q156" i="7" s="1"/>
  <c r="R156" i="7" s="1"/>
  <c r="S156" i="7" s="1"/>
  <c r="T156" i="7" s="1"/>
  <c r="U156" i="7"/>
  <c r="V156" i="7" s="1"/>
  <c r="W156" i="7" s="1"/>
  <c r="X156" i="7" s="1"/>
  <c r="Y156" i="7" s="1"/>
  <c r="Z156" i="7" s="1"/>
  <c r="AA156" i="7" s="1"/>
  <c r="AB156" i="7" s="1"/>
  <c r="U161" i="7"/>
  <c r="V161" i="7" s="1"/>
  <c r="W161" i="7" s="1"/>
  <c r="X161" i="7" s="1"/>
  <c r="Y161" i="7" s="1"/>
  <c r="Z161" i="7" s="1"/>
  <c r="AA161" i="7" s="1"/>
  <c r="AB161" i="7" s="1"/>
  <c r="N161" i="7"/>
  <c r="O161" i="7" s="1"/>
  <c r="P161" i="7" s="1"/>
  <c r="Q161" i="7" s="1"/>
  <c r="R161" i="7" s="1"/>
  <c r="S161" i="7" s="1"/>
  <c r="T161" i="7" s="1"/>
  <c r="N188" i="7"/>
  <c r="O188" i="7" s="1"/>
  <c r="P188" i="7" s="1"/>
  <c r="Q188" i="7" s="1"/>
  <c r="R188" i="7" s="1"/>
  <c r="S188" i="7" s="1"/>
  <c r="T188" i="7" s="1"/>
  <c r="U188" i="7"/>
  <c r="V188" i="7" s="1"/>
  <c r="W188" i="7" s="1"/>
  <c r="X188" i="7" s="1"/>
  <c r="Y188" i="7" s="1"/>
  <c r="Z188" i="7" s="1"/>
  <c r="AA188" i="7" s="1"/>
  <c r="AB188" i="7" s="1"/>
  <c r="U193" i="7"/>
  <c r="V193" i="7" s="1"/>
  <c r="W193" i="7" s="1"/>
  <c r="X193" i="7" s="1"/>
  <c r="Y193" i="7" s="1"/>
  <c r="Z193" i="7" s="1"/>
  <c r="AA193" i="7" s="1"/>
  <c r="AB193" i="7" s="1"/>
  <c r="N193" i="7"/>
  <c r="O193" i="7" s="1"/>
  <c r="P193" i="7" s="1"/>
  <c r="Q193" i="7" s="1"/>
  <c r="R193" i="7" s="1"/>
  <c r="S193" i="7" s="1"/>
  <c r="T193" i="7" s="1"/>
  <c r="N220" i="7"/>
  <c r="O220" i="7" s="1"/>
  <c r="P220" i="7" s="1"/>
  <c r="Q220" i="7" s="1"/>
  <c r="R220" i="7" s="1"/>
  <c r="S220" i="7" s="1"/>
  <c r="T220" i="7" s="1"/>
  <c r="U220" i="7"/>
  <c r="V220" i="7" s="1"/>
  <c r="W220" i="7" s="1"/>
  <c r="X220" i="7" s="1"/>
  <c r="Y220" i="7" s="1"/>
  <c r="Z220" i="7" s="1"/>
  <c r="AA220" i="7" s="1"/>
  <c r="AB220" i="7" s="1"/>
  <c r="U225" i="7"/>
  <c r="V225" i="7" s="1"/>
  <c r="W225" i="7" s="1"/>
  <c r="X225" i="7" s="1"/>
  <c r="Y225" i="7" s="1"/>
  <c r="Z225" i="7" s="1"/>
  <c r="AA225" i="7" s="1"/>
  <c r="AB225" i="7" s="1"/>
  <c r="N225" i="7"/>
  <c r="O225" i="7" s="1"/>
  <c r="P225" i="7" s="1"/>
  <c r="Q225" i="7" s="1"/>
  <c r="R225" i="7" s="1"/>
  <c r="S225" i="7" s="1"/>
  <c r="T225" i="7" s="1"/>
  <c r="M235" i="7"/>
  <c r="M251" i="7"/>
  <c r="M267" i="7"/>
  <c r="R323" i="26"/>
  <c r="R332" i="26"/>
  <c r="R349" i="26"/>
  <c r="R358" i="26"/>
  <c r="R11" i="27"/>
  <c r="R20" i="27"/>
  <c r="R37" i="27"/>
  <c r="M4" i="7"/>
  <c r="M12" i="7"/>
  <c r="M20" i="7"/>
  <c r="M28" i="7"/>
  <c r="N99" i="7"/>
  <c r="O99" i="7" s="1"/>
  <c r="P99" i="7" s="1"/>
  <c r="Q99" i="7" s="1"/>
  <c r="R99" i="7" s="1"/>
  <c r="S99" i="7" s="1"/>
  <c r="T99" i="7" s="1"/>
  <c r="U99" i="7"/>
  <c r="V99" i="7" s="1"/>
  <c r="W99" i="7" s="1"/>
  <c r="X99" i="7" s="1"/>
  <c r="Y99" i="7" s="1"/>
  <c r="Z99" i="7" s="1"/>
  <c r="AA99" i="7" s="1"/>
  <c r="AB99" i="7" s="1"/>
  <c r="U115" i="7"/>
  <c r="V115" i="7" s="1"/>
  <c r="W115" i="7" s="1"/>
  <c r="X115" i="7" s="1"/>
  <c r="Y115" i="7" s="1"/>
  <c r="Z115" i="7" s="1"/>
  <c r="AA115" i="7" s="1"/>
  <c r="AB115" i="7" s="1"/>
  <c r="N115" i="7"/>
  <c r="O115" i="7" s="1"/>
  <c r="P115" i="7" s="1"/>
  <c r="Q115" i="7" s="1"/>
  <c r="R115" i="7" s="1"/>
  <c r="S115" i="7" s="1"/>
  <c r="T115" i="7" s="1"/>
  <c r="U123" i="7"/>
  <c r="V123" i="7" s="1"/>
  <c r="W123" i="7" s="1"/>
  <c r="X123" i="7" s="1"/>
  <c r="Y123" i="7" s="1"/>
  <c r="Z123" i="7" s="1"/>
  <c r="AA123" i="7" s="1"/>
  <c r="AB123" i="7" s="1"/>
  <c r="N123" i="7"/>
  <c r="O123" i="7" s="1"/>
  <c r="P123" i="7" s="1"/>
  <c r="Q123" i="7" s="1"/>
  <c r="R123" i="7" s="1"/>
  <c r="S123" i="7" s="1"/>
  <c r="T123" i="7" s="1"/>
  <c r="U131" i="7"/>
  <c r="V131" i="7" s="1"/>
  <c r="W131" i="7" s="1"/>
  <c r="X131" i="7" s="1"/>
  <c r="Y131" i="7" s="1"/>
  <c r="Z131" i="7" s="1"/>
  <c r="AA131" i="7" s="1"/>
  <c r="AB131" i="7" s="1"/>
  <c r="N131" i="7"/>
  <c r="O131" i="7" s="1"/>
  <c r="P131" i="7" s="1"/>
  <c r="Q131" i="7" s="1"/>
  <c r="R131" i="7" s="1"/>
  <c r="S131" i="7" s="1"/>
  <c r="T131" i="7" s="1"/>
  <c r="U139" i="7"/>
  <c r="V139" i="7" s="1"/>
  <c r="W139" i="7" s="1"/>
  <c r="X139" i="7" s="1"/>
  <c r="Y139" i="7" s="1"/>
  <c r="Z139" i="7" s="1"/>
  <c r="AA139" i="7" s="1"/>
  <c r="AB139" i="7" s="1"/>
  <c r="N139" i="7"/>
  <c r="O139" i="7" s="1"/>
  <c r="P139" i="7" s="1"/>
  <c r="Q139" i="7" s="1"/>
  <c r="R139" i="7" s="1"/>
  <c r="S139" i="7" s="1"/>
  <c r="T139" i="7" s="1"/>
  <c r="M171" i="7"/>
  <c r="N236" i="7"/>
  <c r="O236" i="7" s="1"/>
  <c r="P236" i="7" s="1"/>
  <c r="Q236" i="7" s="1"/>
  <c r="R236" i="7" s="1"/>
  <c r="S236" i="7" s="1"/>
  <c r="T236" i="7" s="1"/>
  <c r="U236" i="7"/>
  <c r="V236" i="7" s="1"/>
  <c r="W236" i="7" s="1"/>
  <c r="X236" i="7" s="1"/>
  <c r="Y236" i="7" s="1"/>
  <c r="Z236" i="7" s="1"/>
  <c r="AA236" i="7" s="1"/>
  <c r="AB236" i="7" s="1"/>
  <c r="N252" i="7"/>
  <c r="O252" i="7" s="1"/>
  <c r="P252" i="7" s="1"/>
  <c r="Q252" i="7" s="1"/>
  <c r="R252" i="7" s="1"/>
  <c r="S252" i="7" s="1"/>
  <c r="T252" i="7" s="1"/>
  <c r="U252" i="7"/>
  <c r="V252" i="7" s="1"/>
  <c r="W252" i="7" s="1"/>
  <c r="X252" i="7" s="1"/>
  <c r="Y252" i="7" s="1"/>
  <c r="Z252" i="7" s="1"/>
  <c r="AA252" i="7" s="1"/>
  <c r="AB252" i="7" s="1"/>
  <c r="N268" i="7"/>
  <c r="O268" i="7" s="1"/>
  <c r="P268" i="7" s="1"/>
  <c r="Q268" i="7" s="1"/>
  <c r="R268" i="7" s="1"/>
  <c r="S268" i="7" s="1"/>
  <c r="T268" i="7" s="1"/>
  <c r="U268" i="7"/>
  <c r="V268" i="7" s="1"/>
  <c r="W268" i="7" s="1"/>
  <c r="X268" i="7" s="1"/>
  <c r="Y268" i="7" s="1"/>
  <c r="Z268" i="7" s="1"/>
  <c r="AA268" i="7" s="1"/>
  <c r="AB268" i="7" s="1"/>
  <c r="N291" i="7"/>
  <c r="O291" i="7" s="1"/>
  <c r="P291" i="7" s="1"/>
  <c r="Q291" i="7" s="1"/>
  <c r="R291" i="7" s="1"/>
  <c r="S291" i="7" s="1"/>
  <c r="T291" i="7" s="1"/>
  <c r="U291" i="7"/>
  <c r="V291" i="7" s="1"/>
  <c r="W291" i="7" s="1"/>
  <c r="X291" i="7" s="1"/>
  <c r="Y291" i="7" s="1"/>
  <c r="Z291" i="7" s="1"/>
  <c r="AA291" i="7" s="1"/>
  <c r="AB291" i="7" s="1"/>
  <c r="N304" i="7"/>
  <c r="O304" i="7" s="1"/>
  <c r="P304" i="7" s="1"/>
  <c r="Q304" i="7" s="1"/>
  <c r="R304" i="7" s="1"/>
  <c r="S304" i="7" s="1"/>
  <c r="T304" i="7" s="1"/>
  <c r="U304" i="7"/>
  <c r="V304" i="7" s="1"/>
  <c r="W304" i="7" s="1"/>
  <c r="X304" i="7" s="1"/>
  <c r="Y304" i="7" s="1"/>
  <c r="Z304" i="7" s="1"/>
  <c r="AA304" i="7" s="1"/>
  <c r="AB304" i="7" s="1"/>
  <c r="N323" i="7"/>
  <c r="O323" i="7" s="1"/>
  <c r="P323" i="7" s="1"/>
  <c r="Q323" i="7" s="1"/>
  <c r="R323" i="7" s="1"/>
  <c r="S323" i="7" s="1"/>
  <c r="T323" i="7" s="1"/>
  <c r="U323" i="7"/>
  <c r="V323" i="7" s="1"/>
  <c r="W323" i="7" s="1"/>
  <c r="X323" i="7" s="1"/>
  <c r="Y323" i="7" s="1"/>
  <c r="Z323" i="7" s="1"/>
  <c r="AA323" i="7" s="1"/>
  <c r="AB323" i="7" s="1"/>
  <c r="AB2" i="15"/>
  <c r="Y2" i="27" s="1"/>
  <c r="AB2" i="8"/>
  <c r="Y2" i="26" s="1"/>
  <c r="N9" i="7"/>
  <c r="O9" i="7" s="1"/>
  <c r="P9" i="7" s="1"/>
  <c r="Q9" i="7" s="1"/>
  <c r="R9" i="7" s="1"/>
  <c r="S9" i="7" s="1"/>
  <c r="T9" i="7" s="1"/>
  <c r="U9" i="7"/>
  <c r="V9" i="7" s="1"/>
  <c r="W9" i="7" s="1"/>
  <c r="X9" i="7" s="1"/>
  <c r="Y9" i="7" s="1"/>
  <c r="Z9" i="7" s="1"/>
  <c r="AA9" i="7" s="1"/>
  <c r="AB9" i="7" s="1"/>
  <c r="N35" i="7"/>
  <c r="O35" i="7" s="1"/>
  <c r="P35" i="7" s="1"/>
  <c r="Q35" i="7" s="1"/>
  <c r="R35" i="7" s="1"/>
  <c r="S35" i="7" s="1"/>
  <c r="T35" i="7" s="1"/>
  <c r="U35" i="7"/>
  <c r="V35" i="7" s="1"/>
  <c r="W35" i="7" s="1"/>
  <c r="X35" i="7" s="1"/>
  <c r="Y35" i="7" s="1"/>
  <c r="Z35" i="7" s="1"/>
  <c r="AA35" i="7" s="1"/>
  <c r="AB35" i="7" s="1"/>
  <c r="N40" i="7"/>
  <c r="O40" i="7" s="1"/>
  <c r="P40" i="7" s="1"/>
  <c r="Q40" i="7" s="1"/>
  <c r="R40" i="7" s="1"/>
  <c r="S40" i="7" s="1"/>
  <c r="T40" i="7" s="1"/>
  <c r="U40" i="7"/>
  <c r="V40" i="7" s="1"/>
  <c r="W40" i="7" s="1"/>
  <c r="X40" i="7" s="1"/>
  <c r="Y40" i="7" s="1"/>
  <c r="Z40" i="7" s="1"/>
  <c r="AA40" i="7" s="1"/>
  <c r="AB40" i="7" s="1"/>
  <c r="N43" i="7"/>
  <c r="O43" i="7" s="1"/>
  <c r="P43" i="7" s="1"/>
  <c r="Q43" i="7" s="1"/>
  <c r="R43" i="7" s="1"/>
  <c r="S43" i="7" s="1"/>
  <c r="T43" i="7" s="1"/>
  <c r="U43" i="7"/>
  <c r="V43" i="7" s="1"/>
  <c r="W43" i="7" s="1"/>
  <c r="X43" i="7" s="1"/>
  <c r="Y43" i="7" s="1"/>
  <c r="Z43" i="7" s="1"/>
  <c r="AA43" i="7" s="1"/>
  <c r="AB43" i="7" s="1"/>
  <c r="N48" i="7"/>
  <c r="O48" i="7" s="1"/>
  <c r="P48" i="7" s="1"/>
  <c r="Q48" i="7" s="1"/>
  <c r="R48" i="7" s="1"/>
  <c r="S48" i="7" s="1"/>
  <c r="T48" i="7" s="1"/>
  <c r="U48" i="7"/>
  <c r="V48" i="7" s="1"/>
  <c r="W48" i="7" s="1"/>
  <c r="X48" i="7" s="1"/>
  <c r="Y48" i="7" s="1"/>
  <c r="Z48" i="7" s="1"/>
  <c r="AA48" i="7" s="1"/>
  <c r="AB48" i="7" s="1"/>
  <c r="N51" i="7"/>
  <c r="O51" i="7" s="1"/>
  <c r="P51" i="7" s="1"/>
  <c r="Q51" i="7" s="1"/>
  <c r="R51" i="7" s="1"/>
  <c r="S51" i="7" s="1"/>
  <c r="T51" i="7" s="1"/>
  <c r="U51" i="7"/>
  <c r="V51" i="7" s="1"/>
  <c r="W51" i="7" s="1"/>
  <c r="X51" i="7" s="1"/>
  <c r="Y51" i="7" s="1"/>
  <c r="Z51" i="7" s="1"/>
  <c r="AA51" i="7" s="1"/>
  <c r="AB51" i="7" s="1"/>
  <c r="N56" i="7"/>
  <c r="O56" i="7" s="1"/>
  <c r="P56" i="7" s="1"/>
  <c r="Q56" i="7" s="1"/>
  <c r="R56" i="7" s="1"/>
  <c r="S56" i="7" s="1"/>
  <c r="T56" i="7" s="1"/>
  <c r="U56" i="7"/>
  <c r="V56" i="7" s="1"/>
  <c r="W56" i="7" s="1"/>
  <c r="X56" i="7" s="1"/>
  <c r="Y56" i="7" s="1"/>
  <c r="Z56" i="7" s="1"/>
  <c r="AA56" i="7" s="1"/>
  <c r="AB56" i="7" s="1"/>
  <c r="N59" i="7"/>
  <c r="O59" i="7" s="1"/>
  <c r="P59" i="7" s="1"/>
  <c r="Q59" i="7" s="1"/>
  <c r="R59" i="7" s="1"/>
  <c r="S59" i="7" s="1"/>
  <c r="T59" i="7" s="1"/>
  <c r="U59" i="7"/>
  <c r="V59" i="7" s="1"/>
  <c r="W59" i="7" s="1"/>
  <c r="X59" i="7" s="1"/>
  <c r="Y59" i="7" s="1"/>
  <c r="Z59" i="7" s="1"/>
  <c r="AA59" i="7" s="1"/>
  <c r="AB59" i="7" s="1"/>
  <c r="N66" i="7"/>
  <c r="O66" i="7" s="1"/>
  <c r="P66" i="7" s="1"/>
  <c r="Q66" i="7" s="1"/>
  <c r="R66" i="7" s="1"/>
  <c r="S66" i="7" s="1"/>
  <c r="T66" i="7" s="1"/>
  <c r="U66" i="7"/>
  <c r="V66" i="7" s="1"/>
  <c r="W66" i="7" s="1"/>
  <c r="X66" i="7" s="1"/>
  <c r="Y66" i="7" s="1"/>
  <c r="Z66" i="7" s="1"/>
  <c r="AA66" i="7" s="1"/>
  <c r="AB66" i="7" s="1"/>
  <c r="U77" i="7"/>
  <c r="V77" i="7" s="1"/>
  <c r="W77" i="7" s="1"/>
  <c r="X77" i="7" s="1"/>
  <c r="Y77" i="7" s="1"/>
  <c r="Z77" i="7" s="1"/>
  <c r="AA77" i="7" s="1"/>
  <c r="AB77" i="7" s="1"/>
  <c r="N77" i="7"/>
  <c r="O77" i="7" s="1"/>
  <c r="P77" i="7" s="1"/>
  <c r="Q77" i="7" s="1"/>
  <c r="R77" i="7" s="1"/>
  <c r="S77" i="7" s="1"/>
  <c r="T77" i="7" s="1"/>
  <c r="N80" i="7"/>
  <c r="O80" i="7" s="1"/>
  <c r="P80" i="7" s="1"/>
  <c r="Q80" i="7" s="1"/>
  <c r="R80" i="7" s="1"/>
  <c r="S80" i="7" s="1"/>
  <c r="T80" i="7" s="1"/>
  <c r="U80" i="7"/>
  <c r="V80" i="7" s="1"/>
  <c r="W80" i="7" s="1"/>
  <c r="X80" i="7" s="1"/>
  <c r="Y80" i="7" s="1"/>
  <c r="Z80" i="7" s="1"/>
  <c r="AA80" i="7" s="1"/>
  <c r="AB80" i="7" s="1"/>
  <c r="U85" i="7"/>
  <c r="V85" i="7" s="1"/>
  <c r="W85" i="7" s="1"/>
  <c r="X85" i="7" s="1"/>
  <c r="Y85" i="7" s="1"/>
  <c r="Z85" i="7" s="1"/>
  <c r="AA85" i="7" s="1"/>
  <c r="AB85" i="7" s="1"/>
  <c r="N85" i="7"/>
  <c r="O85" i="7" s="1"/>
  <c r="P85" i="7" s="1"/>
  <c r="Q85" i="7" s="1"/>
  <c r="R85" i="7" s="1"/>
  <c r="S85" i="7" s="1"/>
  <c r="T85" i="7" s="1"/>
  <c r="N88" i="7"/>
  <c r="O88" i="7" s="1"/>
  <c r="P88" i="7" s="1"/>
  <c r="Q88" i="7" s="1"/>
  <c r="R88" i="7" s="1"/>
  <c r="S88" i="7" s="1"/>
  <c r="T88" i="7" s="1"/>
  <c r="U88" i="7"/>
  <c r="V88" i="7" s="1"/>
  <c r="W88" i="7" s="1"/>
  <c r="X88" i="7" s="1"/>
  <c r="Y88" i="7" s="1"/>
  <c r="Z88" i="7" s="1"/>
  <c r="AA88" i="7" s="1"/>
  <c r="AB88" i="7" s="1"/>
  <c r="U93" i="7"/>
  <c r="V93" i="7" s="1"/>
  <c r="W93" i="7" s="1"/>
  <c r="X93" i="7" s="1"/>
  <c r="Y93" i="7" s="1"/>
  <c r="Z93" i="7" s="1"/>
  <c r="AA93" i="7" s="1"/>
  <c r="AB93" i="7" s="1"/>
  <c r="N93" i="7"/>
  <c r="O93" i="7" s="1"/>
  <c r="P93" i="7" s="1"/>
  <c r="Q93" i="7" s="1"/>
  <c r="R93" i="7" s="1"/>
  <c r="S93" i="7" s="1"/>
  <c r="T93" i="7" s="1"/>
  <c r="N109" i="7"/>
  <c r="O109" i="7" s="1"/>
  <c r="P109" i="7" s="1"/>
  <c r="Q109" i="7" s="1"/>
  <c r="R109" i="7" s="1"/>
  <c r="S109" i="7" s="1"/>
  <c r="T109" i="7" s="1"/>
  <c r="U109" i="7"/>
  <c r="V109" i="7" s="1"/>
  <c r="W109" i="7" s="1"/>
  <c r="X109" i="7" s="1"/>
  <c r="Y109" i="7" s="1"/>
  <c r="Z109" i="7" s="1"/>
  <c r="AA109" i="7" s="1"/>
  <c r="AB109" i="7" s="1"/>
  <c r="N148" i="7"/>
  <c r="O148" i="7" s="1"/>
  <c r="P148" i="7" s="1"/>
  <c r="Q148" i="7" s="1"/>
  <c r="R148" i="7" s="1"/>
  <c r="S148" i="7" s="1"/>
  <c r="T148" i="7" s="1"/>
  <c r="U148" i="7"/>
  <c r="V148" i="7" s="1"/>
  <c r="W148" i="7" s="1"/>
  <c r="X148" i="7" s="1"/>
  <c r="Y148" i="7" s="1"/>
  <c r="Z148" i="7" s="1"/>
  <c r="AA148" i="7" s="1"/>
  <c r="AB148" i="7" s="1"/>
  <c r="U153" i="7"/>
  <c r="V153" i="7" s="1"/>
  <c r="W153" i="7" s="1"/>
  <c r="X153" i="7" s="1"/>
  <c r="Y153" i="7" s="1"/>
  <c r="Z153" i="7" s="1"/>
  <c r="AA153" i="7" s="1"/>
  <c r="AB153" i="7" s="1"/>
  <c r="N153" i="7"/>
  <c r="O153" i="7" s="1"/>
  <c r="P153" i="7" s="1"/>
  <c r="Q153" i="7" s="1"/>
  <c r="R153" i="7" s="1"/>
  <c r="S153" i="7" s="1"/>
  <c r="T153" i="7" s="1"/>
  <c r="N180" i="7"/>
  <c r="O180" i="7" s="1"/>
  <c r="P180" i="7" s="1"/>
  <c r="Q180" i="7" s="1"/>
  <c r="R180" i="7" s="1"/>
  <c r="S180" i="7" s="1"/>
  <c r="T180" i="7" s="1"/>
  <c r="U180" i="7"/>
  <c r="V180" i="7" s="1"/>
  <c r="W180" i="7" s="1"/>
  <c r="X180" i="7" s="1"/>
  <c r="Y180" i="7" s="1"/>
  <c r="Z180" i="7" s="1"/>
  <c r="AA180" i="7" s="1"/>
  <c r="AB180" i="7" s="1"/>
  <c r="U185" i="7"/>
  <c r="V185" i="7" s="1"/>
  <c r="W185" i="7" s="1"/>
  <c r="X185" i="7" s="1"/>
  <c r="Y185" i="7" s="1"/>
  <c r="Z185" i="7" s="1"/>
  <c r="AA185" i="7" s="1"/>
  <c r="AB185" i="7" s="1"/>
  <c r="N185" i="7"/>
  <c r="O185" i="7" s="1"/>
  <c r="P185" i="7" s="1"/>
  <c r="Q185" i="7" s="1"/>
  <c r="R185" i="7" s="1"/>
  <c r="S185" i="7" s="1"/>
  <c r="T185" i="7" s="1"/>
  <c r="N212" i="7"/>
  <c r="O212" i="7" s="1"/>
  <c r="P212" i="7" s="1"/>
  <c r="Q212" i="7" s="1"/>
  <c r="R212" i="7" s="1"/>
  <c r="S212" i="7" s="1"/>
  <c r="T212" i="7" s="1"/>
  <c r="U212" i="7"/>
  <c r="V212" i="7" s="1"/>
  <c r="W212" i="7" s="1"/>
  <c r="X212" i="7" s="1"/>
  <c r="Y212" i="7" s="1"/>
  <c r="Z212" i="7" s="1"/>
  <c r="AA212" i="7" s="1"/>
  <c r="AB212" i="7" s="1"/>
  <c r="U217" i="7"/>
  <c r="V217" i="7" s="1"/>
  <c r="W217" i="7" s="1"/>
  <c r="X217" i="7" s="1"/>
  <c r="Y217" i="7" s="1"/>
  <c r="Z217" i="7" s="1"/>
  <c r="AA217" i="7" s="1"/>
  <c r="AB217" i="7" s="1"/>
  <c r="N217" i="7"/>
  <c r="O217" i="7" s="1"/>
  <c r="P217" i="7" s="1"/>
  <c r="Q217" i="7" s="1"/>
  <c r="R217" i="7" s="1"/>
  <c r="S217" i="7" s="1"/>
  <c r="T217" i="7" s="1"/>
  <c r="U237" i="7"/>
  <c r="V237" i="7" s="1"/>
  <c r="W237" i="7" s="1"/>
  <c r="X237" i="7" s="1"/>
  <c r="Y237" i="7" s="1"/>
  <c r="Z237" i="7" s="1"/>
  <c r="AA237" i="7" s="1"/>
  <c r="AB237" i="7" s="1"/>
  <c r="N237" i="7"/>
  <c r="O237" i="7" s="1"/>
  <c r="P237" i="7" s="1"/>
  <c r="Q237" i="7" s="1"/>
  <c r="R237" i="7" s="1"/>
  <c r="S237" i="7" s="1"/>
  <c r="T237" i="7" s="1"/>
  <c r="U253" i="7"/>
  <c r="V253" i="7" s="1"/>
  <c r="W253" i="7" s="1"/>
  <c r="X253" i="7" s="1"/>
  <c r="Y253" i="7" s="1"/>
  <c r="Z253" i="7" s="1"/>
  <c r="AA253" i="7" s="1"/>
  <c r="AB253" i="7" s="1"/>
  <c r="N253" i="7"/>
  <c r="O253" i="7" s="1"/>
  <c r="P253" i="7" s="1"/>
  <c r="Q253" i="7" s="1"/>
  <c r="R253" i="7" s="1"/>
  <c r="S253" i="7" s="1"/>
  <c r="T253" i="7" s="1"/>
  <c r="U269" i="7"/>
  <c r="V269" i="7" s="1"/>
  <c r="W269" i="7" s="1"/>
  <c r="X269" i="7" s="1"/>
  <c r="Y269" i="7" s="1"/>
  <c r="Z269" i="7" s="1"/>
  <c r="AA269" i="7" s="1"/>
  <c r="AB269" i="7" s="1"/>
  <c r="N269" i="7"/>
  <c r="O269" i="7" s="1"/>
  <c r="P269" i="7" s="1"/>
  <c r="Q269" i="7" s="1"/>
  <c r="R269" i="7" s="1"/>
  <c r="S269" i="7" s="1"/>
  <c r="T269" i="7" s="1"/>
  <c r="M218" i="27"/>
  <c r="L218" i="27" s="1"/>
  <c r="U218" i="27" s="1"/>
  <c r="T218" i="27"/>
  <c r="J228" i="27"/>
  <c r="S228" i="27" s="1"/>
  <c r="O231" i="27"/>
  <c r="V231" i="27"/>
  <c r="M244" i="27"/>
  <c r="L244" i="27"/>
  <c r="U244" i="27" s="1"/>
  <c r="T244" i="27"/>
  <c r="J254" i="27"/>
  <c r="S254" i="27" s="1"/>
  <c r="O257" i="27"/>
  <c r="V257" i="27"/>
  <c r="O258" i="27"/>
  <c r="X258" i="27" s="1"/>
  <c r="M270" i="27"/>
  <c r="L270" i="27"/>
  <c r="U270" i="27" s="1"/>
  <c r="T270" i="27"/>
  <c r="J280" i="27"/>
  <c r="S280" i="27" s="1"/>
  <c r="O283" i="27"/>
  <c r="V283" i="27"/>
  <c r="O284" i="27"/>
  <c r="X284" i="27" s="1"/>
  <c r="M296" i="27"/>
  <c r="T296" i="27"/>
  <c r="J306" i="27"/>
  <c r="S306" i="27" s="1"/>
  <c r="O309" i="27"/>
  <c r="V309" i="27"/>
  <c r="O310" i="27"/>
  <c r="X310" i="27" s="1"/>
  <c r="M322" i="27"/>
  <c r="L322" i="27" s="1"/>
  <c r="U322" i="27" s="1"/>
  <c r="T322" i="27"/>
  <c r="J332" i="27"/>
  <c r="S332" i="27" s="1"/>
  <c r="O335" i="27"/>
  <c r="V335" i="27"/>
  <c r="O336" i="27"/>
  <c r="X336" i="27" s="1"/>
  <c r="M348" i="27"/>
  <c r="L348" i="27" s="1"/>
  <c r="U348" i="27" s="1"/>
  <c r="T348" i="27"/>
  <c r="J358" i="27"/>
  <c r="S358" i="27" s="1"/>
  <c r="O361" i="27"/>
  <c r="V361" i="27"/>
  <c r="O362" i="27"/>
  <c r="X362" i="27" s="1"/>
  <c r="M6" i="7"/>
  <c r="M14" i="7"/>
  <c r="N17" i="7"/>
  <c r="O17" i="7" s="1"/>
  <c r="P17" i="7" s="1"/>
  <c r="Q17" i="7" s="1"/>
  <c r="R17" i="7" s="1"/>
  <c r="S17" i="7" s="1"/>
  <c r="T17" i="7" s="1"/>
  <c r="U17" i="7"/>
  <c r="V17" i="7" s="1"/>
  <c r="W17" i="7" s="1"/>
  <c r="X17" i="7" s="1"/>
  <c r="Y17" i="7" s="1"/>
  <c r="Z17" i="7" s="1"/>
  <c r="AA17" i="7" s="1"/>
  <c r="AB17" i="7" s="1"/>
  <c r="M22" i="7"/>
  <c r="M25" i="7"/>
  <c r="M30" i="7"/>
  <c r="M33" i="7"/>
  <c r="U96" i="7"/>
  <c r="V96" i="7" s="1"/>
  <c r="W96" i="7" s="1"/>
  <c r="X96" i="7" s="1"/>
  <c r="Y96" i="7" s="1"/>
  <c r="Z96" i="7" s="1"/>
  <c r="AA96" i="7" s="1"/>
  <c r="AB96" i="7" s="1"/>
  <c r="U112" i="7"/>
  <c r="V112" i="7" s="1"/>
  <c r="W112" i="7" s="1"/>
  <c r="X112" i="7" s="1"/>
  <c r="Y112" i="7" s="1"/>
  <c r="Z112" i="7" s="1"/>
  <c r="AA112" i="7" s="1"/>
  <c r="AB112" i="7" s="1"/>
  <c r="M163" i="7"/>
  <c r="M195" i="7"/>
  <c r="M227" i="7"/>
  <c r="N232" i="7"/>
  <c r="O232" i="7" s="1"/>
  <c r="P232" i="7" s="1"/>
  <c r="Q232" i="7" s="1"/>
  <c r="R232" i="7" s="1"/>
  <c r="S232" i="7" s="1"/>
  <c r="T232" i="7" s="1"/>
  <c r="U232" i="7"/>
  <c r="V232" i="7" s="1"/>
  <c r="W232" i="7" s="1"/>
  <c r="X232" i="7" s="1"/>
  <c r="Y232" i="7" s="1"/>
  <c r="Z232" i="7" s="1"/>
  <c r="AA232" i="7" s="1"/>
  <c r="AB232" i="7" s="1"/>
  <c r="N248" i="7"/>
  <c r="O248" i="7" s="1"/>
  <c r="P248" i="7" s="1"/>
  <c r="Q248" i="7" s="1"/>
  <c r="R248" i="7" s="1"/>
  <c r="S248" i="7" s="1"/>
  <c r="T248" i="7" s="1"/>
  <c r="U248" i="7"/>
  <c r="V248" i="7" s="1"/>
  <c r="W248" i="7" s="1"/>
  <c r="X248" i="7" s="1"/>
  <c r="Y248" i="7" s="1"/>
  <c r="Z248" i="7" s="1"/>
  <c r="AA248" i="7" s="1"/>
  <c r="AB248" i="7" s="1"/>
  <c r="N264" i="7"/>
  <c r="O264" i="7" s="1"/>
  <c r="P264" i="7" s="1"/>
  <c r="Q264" i="7" s="1"/>
  <c r="R264" i="7" s="1"/>
  <c r="S264" i="7" s="1"/>
  <c r="T264" i="7" s="1"/>
  <c r="U264" i="7"/>
  <c r="V264" i="7" s="1"/>
  <c r="W264" i="7" s="1"/>
  <c r="X264" i="7" s="1"/>
  <c r="Y264" i="7" s="1"/>
  <c r="Z264" i="7" s="1"/>
  <c r="AA264" i="7" s="1"/>
  <c r="AB264" i="7" s="1"/>
  <c r="N280" i="7"/>
  <c r="O280" i="7" s="1"/>
  <c r="P280" i="7" s="1"/>
  <c r="Q280" i="7" s="1"/>
  <c r="R280" i="7" s="1"/>
  <c r="S280" i="7" s="1"/>
  <c r="T280" i="7" s="1"/>
  <c r="U280" i="7"/>
  <c r="V280" i="7" s="1"/>
  <c r="W280" i="7" s="1"/>
  <c r="X280" i="7" s="1"/>
  <c r="Y280" i="7" s="1"/>
  <c r="Z280" i="7" s="1"/>
  <c r="AA280" i="7" s="1"/>
  <c r="AB280" i="7" s="1"/>
  <c r="N299" i="7"/>
  <c r="O299" i="7" s="1"/>
  <c r="P299" i="7" s="1"/>
  <c r="Q299" i="7" s="1"/>
  <c r="R299" i="7" s="1"/>
  <c r="S299" i="7" s="1"/>
  <c r="T299" i="7" s="1"/>
  <c r="U299" i="7"/>
  <c r="V299" i="7" s="1"/>
  <c r="W299" i="7" s="1"/>
  <c r="X299" i="7" s="1"/>
  <c r="Y299" i="7" s="1"/>
  <c r="Z299" i="7" s="1"/>
  <c r="AA299" i="7" s="1"/>
  <c r="AB299" i="7" s="1"/>
  <c r="N312" i="7"/>
  <c r="O312" i="7" s="1"/>
  <c r="P312" i="7" s="1"/>
  <c r="Q312" i="7" s="1"/>
  <c r="R312" i="7" s="1"/>
  <c r="S312" i="7" s="1"/>
  <c r="T312" i="7" s="1"/>
  <c r="U312" i="7"/>
  <c r="V312" i="7" s="1"/>
  <c r="W312" i="7" s="1"/>
  <c r="X312" i="7" s="1"/>
  <c r="Y312" i="7" s="1"/>
  <c r="Z312" i="7" s="1"/>
  <c r="AA312" i="7" s="1"/>
  <c r="AB312" i="7" s="1"/>
  <c r="U326" i="7"/>
  <c r="V326" i="7" s="1"/>
  <c r="W326" i="7" s="1"/>
  <c r="X326" i="7" s="1"/>
  <c r="Y326" i="7" s="1"/>
  <c r="Z326" i="7" s="1"/>
  <c r="AA326" i="7" s="1"/>
  <c r="AB326" i="7" s="1"/>
  <c r="N326" i="7"/>
  <c r="O326" i="7" s="1"/>
  <c r="P326" i="7" s="1"/>
  <c r="Q326" i="7" s="1"/>
  <c r="R326" i="7" s="1"/>
  <c r="S326" i="7" s="1"/>
  <c r="T326" i="7" s="1"/>
  <c r="R218" i="27"/>
  <c r="R227" i="27"/>
  <c r="R244" i="27"/>
  <c r="R253" i="27"/>
  <c r="R270" i="27"/>
  <c r="R279" i="27"/>
  <c r="R296" i="27"/>
  <c r="R305" i="27"/>
  <c r="R322" i="27"/>
  <c r="R331" i="27"/>
  <c r="R348" i="27"/>
  <c r="R357" i="27"/>
  <c r="M102" i="7"/>
  <c r="M110" i="7"/>
  <c r="N342" i="7"/>
  <c r="O342" i="7" s="1"/>
  <c r="P342" i="7" s="1"/>
  <c r="Q342" i="7" s="1"/>
  <c r="R342" i="7" s="1"/>
  <c r="S342" i="7" s="1"/>
  <c r="T342" i="7" s="1"/>
  <c r="U342" i="7"/>
  <c r="V342" i="7" s="1"/>
  <c r="W342" i="7" s="1"/>
  <c r="X342" i="7" s="1"/>
  <c r="Y342" i="7" s="1"/>
  <c r="Z342" i="7" s="1"/>
  <c r="AA342" i="7" s="1"/>
  <c r="AB342" i="7" s="1"/>
  <c r="N286" i="7"/>
  <c r="O286" i="7" s="1"/>
  <c r="P286" i="7" s="1"/>
  <c r="Q286" i="7" s="1"/>
  <c r="R286" i="7" s="1"/>
  <c r="S286" i="7" s="1"/>
  <c r="T286" i="7" s="1"/>
  <c r="U286" i="7"/>
  <c r="V286" i="7" s="1"/>
  <c r="W286" i="7" s="1"/>
  <c r="X286" i="7" s="1"/>
  <c r="Y286" i="7" s="1"/>
  <c r="Z286" i="7" s="1"/>
  <c r="AA286" i="7" s="1"/>
  <c r="AB286" i="7" s="1"/>
  <c r="N294" i="7"/>
  <c r="O294" i="7" s="1"/>
  <c r="P294" i="7" s="1"/>
  <c r="Q294" i="7" s="1"/>
  <c r="R294" i="7" s="1"/>
  <c r="S294" i="7" s="1"/>
  <c r="T294" i="7" s="1"/>
  <c r="U294" i="7"/>
  <c r="V294" i="7" s="1"/>
  <c r="W294" i="7" s="1"/>
  <c r="X294" i="7" s="1"/>
  <c r="Y294" i="7" s="1"/>
  <c r="Z294" i="7" s="1"/>
  <c r="AA294" i="7" s="1"/>
  <c r="AB294" i="7" s="1"/>
  <c r="N302" i="7"/>
  <c r="O302" i="7" s="1"/>
  <c r="P302" i="7" s="1"/>
  <c r="Q302" i="7" s="1"/>
  <c r="R302" i="7" s="1"/>
  <c r="S302" i="7" s="1"/>
  <c r="T302" i="7" s="1"/>
  <c r="U302" i="7"/>
  <c r="V302" i="7" s="1"/>
  <c r="W302" i="7" s="1"/>
  <c r="X302" i="7" s="1"/>
  <c r="Y302" i="7" s="1"/>
  <c r="Z302" i="7" s="1"/>
  <c r="AA302" i="7" s="1"/>
  <c r="AB302" i="7" s="1"/>
  <c r="N310" i="7"/>
  <c r="O310" i="7" s="1"/>
  <c r="P310" i="7" s="1"/>
  <c r="Q310" i="7" s="1"/>
  <c r="R310" i="7" s="1"/>
  <c r="S310" i="7" s="1"/>
  <c r="T310" i="7" s="1"/>
  <c r="U310" i="7"/>
  <c r="V310" i="7" s="1"/>
  <c r="W310" i="7" s="1"/>
  <c r="X310" i="7" s="1"/>
  <c r="Y310" i="7" s="1"/>
  <c r="Z310" i="7" s="1"/>
  <c r="AA310" i="7" s="1"/>
  <c r="AB310" i="7" s="1"/>
  <c r="N318" i="7"/>
  <c r="O318" i="7" s="1"/>
  <c r="P318" i="7" s="1"/>
  <c r="Q318" i="7" s="1"/>
  <c r="R318" i="7" s="1"/>
  <c r="S318" i="7" s="1"/>
  <c r="T318" i="7" s="1"/>
  <c r="U318" i="7"/>
  <c r="V318" i="7" s="1"/>
  <c r="W318" i="7" s="1"/>
  <c r="X318" i="7" s="1"/>
  <c r="Y318" i="7" s="1"/>
  <c r="Z318" i="7" s="1"/>
  <c r="AA318" i="7" s="1"/>
  <c r="AB318" i="7" s="1"/>
  <c r="U333" i="7"/>
  <c r="V333" i="7" s="1"/>
  <c r="W333" i="7" s="1"/>
  <c r="X333" i="7" s="1"/>
  <c r="Y333" i="7" s="1"/>
  <c r="Z333" i="7" s="1"/>
  <c r="AA333" i="7" s="1"/>
  <c r="AB333" i="7" s="1"/>
  <c r="N333" i="7"/>
  <c r="O333" i="7" s="1"/>
  <c r="P333" i="7" s="1"/>
  <c r="Q333" i="7" s="1"/>
  <c r="R333" i="7" s="1"/>
  <c r="S333" i="7" s="1"/>
  <c r="T333" i="7" s="1"/>
  <c r="N337" i="7"/>
  <c r="O337" i="7" s="1"/>
  <c r="P337" i="7" s="1"/>
  <c r="Q337" i="7" s="1"/>
  <c r="R337" i="7" s="1"/>
  <c r="S337" i="7" s="1"/>
  <c r="T337" i="7" s="1"/>
  <c r="U337" i="7"/>
  <c r="V337" i="7" s="1"/>
  <c r="W337" i="7" s="1"/>
  <c r="X337" i="7" s="1"/>
  <c r="Y337" i="7" s="1"/>
  <c r="Z337" i="7" s="1"/>
  <c r="AA337" i="7" s="1"/>
  <c r="AB337" i="7" s="1"/>
  <c r="N338" i="7"/>
  <c r="O338" i="7" s="1"/>
  <c r="P338" i="7" s="1"/>
  <c r="Q338" i="7" s="1"/>
  <c r="R338" i="7" s="1"/>
  <c r="S338" i="7" s="1"/>
  <c r="T338" i="7" s="1"/>
  <c r="U338" i="7"/>
  <c r="V338" i="7" s="1"/>
  <c r="W338" i="7" s="1"/>
  <c r="X338" i="7" s="1"/>
  <c r="Y338" i="7" s="1"/>
  <c r="Z338" i="7" s="1"/>
  <c r="AA338" i="7" s="1"/>
  <c r="AB338" i="7" s="1"/>
  <c r="R215" i="27"/>
  <c r="R232" i="27"/>
  <c r="R241" i="27"/>
  <c r="R258" i="27"/>
  <c r="R267" i="27"/>
  <c r="R284" i="27"/>
  <c r="R293" i="27"/>
  <c r="M117" i="7"/>
  <c r="M125" i="7"/>
  <c r="M133" i="7"/>
  <c r="M141" i="7"/>
  <c r="M143" i="7"/>
  <c r="M144" i="7"/>
  <c r="M151" i="7"/>
  <c r="M152" i="7"/>
  <c r="M159" i="7"/>
  <c r="M160" i="7"/>
  <c r="M167" i="7"/>
  <c r="M168" i="7"/>
  <c r="M175" i="7"/>
  <c r="M176" i="7"/>
  <c r="M184" i="7"/>
  <c r="M191" i="7"/>
  <c r="M192" i="7"/>
  <c r="M199" i="7"/>
  <c r="M200" i="7"/>
  <c r="M207" i="7"/>
  <c r="M208" i="7"/>
  <c r="M216" i="7"/>
  <c r="M223" i="7"/>
  <c r="M224" i="7"/>
  <c r="M231" i="7"/>
  <c r="M234" i="7"/>
  <c r="M239" i="7"/>
  <c r="M242" i="7"/>
  <c r="M247" i="7"/>
  <c r="M250" i="7"/>
  <c r="M258" i="7"/>
  <c r="M263" i="7"/>
  <c r="M266" i="7"/>
  <c r="M271" i="7"/>
  <c r="M274" i="7"/>
  <c r="M279" i="7"/>
  <c r="M281" i="7"/>
  <c r="M289" i="7"/>
  <c r="M297" i="7"/>
  <c r="M305" i="7"/>
  <c r="M313" i="7"/>
  <c r="M321" i="7"/>
  <c r="N345" i="7"/>
  <c r="O345" i="7" s="1"/>
  <c r="P345" i="7" s="1"/>
  <c r="Q345" i="7" s="1"/>
  <c r="R345" i="7" s="1"/>
  <c r="S345" i="7" s="1"/>
  <c r="T345" i="7" s="1"/>
  <c r="U345" i="7"/>
  <c r="V345" i="7" s="1"/>
  <c r="W345" i="7" s="1"/>
  <c r="X345" i="7" s="1"/>
  <c r="Y345" i="7" s="1"/>
  <c r="Z345" i="7" s="1"/>
  <c r="AA345" i="7" s="1"/>
  <c r="AB345" i="7" s="1"/>
  <c r="M118" i="7"/>
  <c r="M126" i="7"/>
  <c r="M134" i="7"/>
  <c r="M142" i="7"/>
  <c r="M150" i="7"/>
  <c r="M158" i="7"/>
  <c r="M166" i="7"/>
  <c r="M174" i="7"/>
  <c r="M182" i="7"/>
  <c r="M183" i="7"/>
  <c r="M190" i="7"/>
  <c r="M198" i="7"/>
  <c r="M206" i="7"/>
  <c r="M214" i="7"/>
  <c r="M215" i="7"/>
  <c r="M222" i="7"/>
  <c r="M255" i="7"/>
  <c r="N284" i="7"/>
  <c r="O284" i="7" s="1"/>
  <c r="P284" i="7" s="1"/>
  <c r="Q284" i="7" s="1"/>
  <c r="R284" i="7" s="1"/>
  <c r="S284" i="7" s="1"/>
  <c r="T284" i="7" s="1"/>
  <c r="U284" i="7"/>
  <c r="V284" i="7" s="1"/>
  <c r="W284" i="7" s="1"/>
  <c r="X284" i="7" s="1"/>
  <c r="Y284" i="7" s="1"/>
  <c r="Z284" i="7" s="1"/>
  <c r="AA284" i="7" s="1"/>
  <c r="AB284" i="7" s="1"/>
  <c r="N292" i="7"/>
  <c r="O292" i="7" s="1"/>
  <c r="P292" i="7" s="1"/>
  <c r="Q292" i="7" s="1"/>
  <c r="R292" i="7" s="1"/>
  <c r="S292" i="7" s="1"/>
  <c r="T292" i="7" s="1"/>
  <c r="U292" i="7"/>
  <c r="V292" i="7" s="1"/>
  <c r="W292" i="7" s="1"/>
  <c r="X292" i="7" s="1"/>
  <c r="Y292" i="7" s="1"/>
  <c r="Z292" i="7" s="1"/>
  <c r="AA292" i="7" s="1"/>
  <c r="AB292" i="7" s="1"/>
  <c r="N300" i="7"/>
  <c r="O300" i="7" s="1"/>
  <c r="P300" i="7" s="1"/>
  <c r="Q300" i="7" s="1"/>
  <c r="R300" i="7" s="1"/>
  <c r="S300" i="7" s="1"/>
  <c r="T300" i="7" s="1"/>
  <c r="U300" i="7"/>
  <c r="V300" i="7" s="1"/>
  <c r="W300" i="7" s="1"/>
  <c r="X300" i="7" s="1"/>
  <c r="Y300" i="7" s="1"/>
  <c r="Z300" i="7" s="1"/>
  <c r="AA300" i="7" s="1"/>
  <c r="AB300" i="7" s="1"/>
  <c r="N308" i="7"/>
  <c r="O308" i="7" s="1"/>
  <c r="P308" i="7" s="1"/>
  <c r="Q308" i="7" s="1"/>
  <c r="R308" i="7" s="1"/>
  <c r="S308" i="7" s="1"/>
  <c r="T308" i="7" s="1"/>
  <c r="U308" i="7"/>
  <c r="V308" i="7" s="1"/>
  <c r="W308" i="7" s="1"/>
  <c r="X308" i="7" s="1"/>
  <c r="Y308" i="7" s="1"/>
  <c r="Z308" i="7" s="1"/>
  <c r="AA308" i="7" s="1"/>
  <c r="AB308" i="7" s="1"/>
  <c r="N316" i="7"/>
  <c r="O316" i="7" s="1"/>
  <c r="P316" i="7" s="1"/>
  <c r="Q316" i="7" s="1"/>
  <c r="R316" i="7" s="1"/>
  <c r="S316" i="7" s="1"/>
  <c r="T316" i="7" s="1"/>
  <c r="U316" i="7"/>
  <c r="V316" i="7" s="1"/>
  <c r="W316" i="7" s="1"/>
  <c r="X316" i="7" s="1"/>
  <c r="Y316" i="7" s="1"/>
  <c r="Z316" i="7" s="1"/>
  <c r="AA316" i="7" s="1"/>
  <c r="AB316" i="7" s="1"/>
  <c r="N324" i="7"/>
  <c r="O324" i="7" s="1"/>
  <c r="P324" i="7" s="1"/>
  <c r="Q324" i="7" s="1"/>
  <c r="R324" i="7" s="1"/>
  <c r="S324" i="7" s="1"/>
  <c r="T324" i="7" s="1"/>
  <c r="U324" i="7"/>
  <c r="V324" i="7" s="1"/>
  <c r="W324" i="7" s="1"/>
  <c r="X324" i="7" s="1"/>
  <c r="Y324" i="7" s="1"/>
  <c r="Z324" i="7" s="1"/>
  <c r="AA324" i="7" s="1"/>
  <c r="AB324" i="7" s="1"/>
  <c r="M334" i="7"/>
  <c r="M103" i="7"/>
  <c r="M111" i="7"/>
  <c r="M119" i="7"/>
  <c r="M127" i="7"/>
  <c r="M135" i="7"/>
  <c r="U149" i="7"/>
  <c r="V149" i="7" s="1"/>
  <c r="W149" i="7" s="1"/>
  <c r="X149" i="7" s="1"/>
  <c r="Y149" i="7" s="1"/>
  <c r="Z149" i="7" s="1"/>
  <c r="AA149" i="7" s="1"/>
  <c r="AB149" i="7" s="1"/>
  <c r="N149" i="7"/>
  <c r="O149" i="7" s="1"/>
  <c r="P149" i="7" s="1"/>
  <c r="Q149" i="7" s="1"/>
  <c r="R149" i="7" s="1"/>
  <c r="S149" i="7" s="1"/>
  <c r="T149" i="7" s="1"/>
  <c r="U157" i="7"/>
  <c r="V157" i="7" s="1"/>
  <c r="W157" i="7" s="1"/>
  <c r="X157" i="7" s="1"/>
  <c r="Y157" i="7" s="1"/>
  <c r="Z157" i="7" s="1"/>
  <c r="AA157" i="7" s="1"/>
  <c r="AB157" i="7" s="1"/>
  <c r="N157" i="7"/>
  <c r="O157" i="7" s="1"/>
  <c r="P157" i="7" s="1"/>
  <c r="Q157" i="7" s="1"/>
  <c r="R157" i="7" s="1"/>
  <c r="S157" i="7" s="1"/>
  <c r="T157" i="7" s="1"/>
  <c r="U165" i="7"/>
  <c r="V165" i="7" s="1"/>
  <c r="W165" i="7" s="1"/>
  <c r="X165" i="7" s="1"/>
  <c r="Y165" i="7" s="1"/>
  <c r="Z165" i="7" s="1"/>
  <c r="AA165" i="7" s="1"/>
  <c r="AB165" i="7" s="1"/>
  <c r="N165" i="7"/>
  <c r="O165" i="7" s="1"/>
  <c r="P165" i="7" s="1"/>
  <c r="Q165" i="7" s="1"/>
  <c r="R165" i="7" s="1"/>
  <c r="S165" i="7" s="1"/>
  <c r="T165" i="7" s="1"/>
  <c r="U173" i="7"/>
  <c r="V173" i="7" s="1"/>
  <c r="W173" i="7" s="1"/>
  <c r="X173" i="7" s="1"/>
  <c r="Y173" i="7" s="1"/>
  <c r="Z173" i="7" s="1"/>
  <c r="AA173" i="7" s="1"/>
  <c r="AB173" i="7" s="1"/>
  <c r="N173" i="7"/>
  <c r="O173" i="7" s="1"/>
  <c r="P173" i="7" s="1"/>
  <c r="Q173" i="7" s="1"/>
  <c r="R173" i="7" s="1"/>
  <c r="S173" i="7" s="1"/>
  <c r="T173" i="7" s="1"/>
  <c r="U181" i="7"/>
  <c r="V181" i="7" s="1"/>
  <c r="W181" i="7" s="1"/>
  <c r="X181" i="7" s="1"/>
  <c r="Y181" i="7" s="1"/>
  <c r="Z181" i="7" s="1"/>
  <c r="AA181" i="7" s="1"/>
  <c r="AB181" i="7" s="1"/>
  <c r="N181" i="7"/>
  <c r="O181" i="7" s="1"/>
  <c r="P181" i="7" s="1"/>
  <c r="Q181" i="7" s="1"/>
  <c r="R181" i="7" s="1"/>
  <c r="S181" i="7" s="1"/>
  <c r="T181" i="7" s="1"/>
  <c r="U189" i="7"/>
  <c r="V189" i="7" s="1"/>
  <c r="W189" i="7" s="1"/>
  <c r="X189" i="7" s="1"/>
  <c r="Y189" i="7" s="1"/>
  <c r="Z189" i="7" s="1"/>
  <c r="AA189" i="7" s="1"/>
  <c r="AB189" i="7" s="1"/>
  <c r="N189" i="7"/>
  <c r="O189" i="7" s="1"/>
  <c r="P189" i="7" s="1"/>
  <c r="Q189" i="7" s="1"/>
  <c r="R189" i="7" s="1"/>
  <c r="S189" i="7" s="1"/>
  <c r="T189" i="7" s="1"/>
  <c r="U197" i="7"/>
  <c r="V197" i="7" s="1"/>
  <c r="W197" i="7" s="1"/>
  <c r="X197" i="7" s="1"/>
  <c r="Y197" i="7" s="1"/>
  <c r="Z197" i="7" s="1"/>
  <c r="AA197" i="7" s="1"/>
  <c r="AB197" i="7" s="1"/>
  <c r="N197" i="7"/>
  <c r="O197" i="7" s="1"/>
  <c r="P197" i="7" s="1"/>
  <c r="Q197" i="7" s="1"/>
  <c r="R197" i="7" s="1"/>
  <c r="S197" i="7" s="1"/>
  <c r="T197" i="7" s="1"/>
  <c r="M205" i="7"/>
  <c r="M213" i="7"/>
  <c r="M221" i="7"/>
  <c r="M233" i="7"/>
  <c r="M241" i="7"/>
  <c r="M249" i="7"/>
  <c r="M257" i="7"/>
  <c r="M265" i="7"/>
  <c r="M273" i="7"/>
  <c r="AB3" i="15"/>
  <c r="Y3" i="27" s="1"/>
  <c r="AB3" i="8"/>
  <c r="Y3" i="26" s="1"/>
  <c r="AB4" i="15"/>
  <c r="Y4" i="27" s="1"/>
  <c r="AB4" i="8"/>
  <c r="Y4" i="26" s="1"/>
  <c r="AB5" i="15"/>
  <c r="Y5" i="27" s="1"/>
  <c r="AB5" i="8"/>
  <c r="Y5" i="26" s="1"/>
  <c r="AB6" i="8"/>
  <c r="Y6" i="26" s="1"/>
  <c r="AB7" i="8"/>
  <c r="Y7" i="26" s="1"/>
  <c r="AB8" i="15"/>
  <c r="Y8" i="27" s="1"/>
  <c r="AB8" i="8"/>
  <c r="Y8" i="26" s="1"/>
  <c r="AB9" i="15"/>
  <c r="Y9" i="27" s="1"/>
  <c r="AB9" i="8"/>
  <c r="Y9" i="26" s="1"/>
  <c r="AB10" i="8"/>
  <c r="Y10" i="26" s="1"/>
  <c r="AB11" i="8"/>
  <c r="Y11" i="26" s="1"/>
  <c r="AB12" i="15"/>
  <c r="Y12" i="27" s="1"/>
  <c r="AB12" i="8"/>
  <c r="Y12" i="26" s="1"/>
  <c r="AB13" i="15"/>
  <c r="Y13" i="27" s="1"/>
  <c r="AB13" i="8"/>
  <c r="Y13" i="26" s="1"/>
  <c r="AB14" i="15"/>
  <c r="Y14" i="27" s="1"/>
  <c r="AB14" i="8"/>
  <c r="Y14" i="26" s="1"/>
  <c r="AB15" i="15"/>
  <c r="Y15" i="27" s="1"/>
  <c r="AB15" i="8"/>
  <c r="Y15" i="26" s="1"/>
  <c r="AB16" i="15"/>
  <c r="Y16" i="27" s="1"/>
  <c r="AB16" i="8"/>
  <c r="Y16" i="26" s="1"/>
  <c r="AB17" i="15"/>
  <c r="Y17" i="27" s="1"/>
  <c r="AB17" i="8"/>
  <c r="Y17" i="26" s="1"/>
  <c r="AB18" i="15"/>
  <c r="Y18" i="27" s="1"/>
  <c r="AB18" i="8"/>
  <c r="Y18" i="26" s="1"/>
  <c r="AB19" i="8"/>
  <c r="Y19" i="26" s="1"/>
  <c r="AB20" i="8"/>
  <c r="Y20" i="26" s="1"/>
  <c r="AB21" i="15"/>
  <c r="Y21" i="27" s="1"/>
  <c r="AB21" i="8"/>
  <c r="Y21" i="26" s="1"/>
  <c r="AB22" i="15"/>
  <c r="Y22" i="27" s="1"/>
  <c r="AB22" i="8"/>
  <c r="Y22" i="26" s="1"/>
  <c r="AB23" i="8"/>
  <c r="Y23" i="26" s="1"/>
  <c r="AB24" i="8"/>
  <c r="Y24" i="26" s="1"/>
  <c r="AB25" i="15"/>
  <c r="Y25" i="27" s="1"/>
  <c r="AB25" i="8"/>
  <c r="Y25" i="26" s="1"/>
  <c r="AB26" i="15"/>
  <c r="Y26" i="27" s="1"/>
  <c r="AB26" i="8"/>
  <c r="Y26" i="26" s="1"/>
  <c r="AB27" i="15"/>
  <c r="Y27" i="27" s="1"/>
  <c r="AB27" i="8"/>
  <c r="Y27" i="26" s="1"/>
  <c r="AB28" i="15"/>
  <c r="Y28" i="27" s="1"/>
  <c r="AB28" i="8"/>
  <c r="Y28" i="26" s="1"/>
  <c r="AB29" i="15"/>
  <c r="Y29" i="27" s="1"/>
  <c r="AB29" i="8"/>
  <c r="Y29" i="26" s="1"/>
  <c r="AB30" i="15"/>
  <c r="Y30" i="27" s="1"/>
  <c r="AB30" i="8"/>
  <c r="Y30" i="26" s="1"/>
  <c r="AB31" i="15"/>
  <c r="Y31" i="27" s="1"/>
  <c r="AB31" i="8"/>
  <c r="Y31" i="26" s="1"/>
  <c r="AB32" i="8"/>
  <c r="Y32" i="26" s="1"/>
  <c r="AB33" i="8"/>
  <c r="Y33" i="26" s="1"/>
  <c r="AB34" i="15"/>
  <c r="Y34" i="27" s="1"/>
  <c r="AB34" i="8"/>
  <c r="Y34" i="26" s="1"/>
  <c r="AB35" i="15"/>
  <c r="Y35" i="27" s="1"/>
  <c r="AB35" i="8"/>
  <c r="Y35" i="26" s="1"/>
  <c r="AB36" i="8"/>
  <c r="Y36" i="26" s="1"/>
  <c r="AB37" i="8"/>
  <c r="Y37" i="26" s="1"/>
  <c r="AB38" i="15"/>
  <c r="Y38" i="27" s="1"/>
  <c r="AB38" i="8"/>
  <c r="Y38" i="26" s="1"/>
  <c r="AB39" i="15"/>
  <c r="Y39" i="27" s="1"/>
  <c r="AB39" i="8"/>
  <c r="Y39" i="26" s="1"/>
  <c r="AB40" i="15"/>
  <c r="Y40" i="27" s="1"/>
  <c r="AB40" i="8"/>
  <c r="Y40" i="26" s="1"/>
  <c r="AB41" i="15"/>
  <c r="Y41" i="27" s="1"/>
  <c r="AB41" i="8"/>
  <c r="Y41" i="26" s="1"/>
  <c r="AB42" i="15"/>
  <c r="Y42" i="27" s="1"/>
  <c r="AB42" i="8"/>
  <c r="Y42" i="26" s="1"/>
  <c r="AB43" i="15"/>
  <c r="Y43" i="27" s="1"/>
  <c r="AB43" i="8"/>
  <c r="Y43" i="26" s="1"/>
  <c r="AB44" i="15"/>
  <c r="Y44" i="27" s="1"/>
  <c r="AB44" i="8"/>
  <c r="Y44" i="26" s="1"/>
  <c r="AB45" i="8"/>
  <c r="Y45" i="26" s="1"/>
  <c r="AB46" i="8"/>
  <c r="Y46" i="26" s="1"/>
  <c r="AB47" i="15"/>
  <c r="Y47" i="27" s="1"/>
  <c r="AB47" i="8"/>
  <c r="Y47" i="26" s="1"/>
  <c r="AB48" i="15"/>
  <c r="Y48" i="27" s="1"/>
  <c r="AB48" i="8"/>
  <c r="Y48" i="26" s="1"/>
  <c r="AB49" i="8"/>
  <c r="Y49" i="26" s="1"/>
  <c r="AB50" i="8"/>
  <c r="Y50" i="26" s="1"/>
  <c r="AB51" i="15"/>
  <c r="Y51" i="27" s="1"/>
  <c r="AB51" i="8"/>
  <c r="Y51" i="26" s="1"/>
  <c r="AB52" i="15"/>
  <c r="Y52" i="27" s="1"/>
  <c r="AB52" i="8"/>
  <c r="Y52" i="26" s="1"/>
  <c r="AB53" i="15"/>
  <c r="Y53" i="27" s="1"/>
  <c r="AB53" i="8"/>
  <c r="Y53" i="26" s="1"/>
  <c r="AB54" i="15"/>
  <c r="Y54" i="27" s="1"/>
  <c r="AB54" i="8"/>
  <c r="Y54" i="26" s="1"/>
  <c r="AB55" i="15"/>
  <c r="Y55" i="27" s="1"/>
  <c r="AB55" i="8"/>
  <c r="Y55" i="26" s="1"/>
  <c r="AB56" i="15"/>
  <c r="Y56" i="27" s="1"/>
  <c r="AB56" i="8"/>
  <c r="Y56" i="26" s="1"/>
  <c r="AB57" i="15"/>
  <c r="Y57" i="27" s="1"/>
  <c r="AB57" i="8"/>
  <c r="Y57" i="26" s="1"/>
  <c r="AB58" i="8"/>
  <c r="Y58" i="26" s="1"/>
  <c r="AB59" i="8"/>
  <c r="Y59" i="26" s="1"/>
  <c r="AB60" i="15"/>
  <c r="Y60" i="27" s="1"/>
  <c r="AB60" i="8"/>
  <c r="Y60" i="26" s="1"/>
  <c r="AB61" i="15"/>
  <c r="Y61" i="27" s="1"/>
  <c r="AB61" i="8"/>
  <c r="Y61" i="26" s="1"/>
  <c r="AB62" i="8"/>
  <c r="Y62" i="26" s="1"/>
  <c r="AB63" i="8"/>
  <c r="Y63" i="26" s="1"/>
  <c r="AB64" i="15"/>
  <c r="Y64" i="27" s="1"/>
  <c r="AB64" i="8"/>
  <c r="Y64" i="26" s="1"/>
  <c r="AB65" i="15"/>
  <c r="Y65" i="27" s="1"/>
  <c r="AB65" i="8"/>
  <c r="Y65" i="26" s="1"/>
  <c r="AB66" i="15"/>
  <c r="Y66" i="27" s="1"/>
  <c r="AB66" i="8"/>
  <c r="Y66" i="26" s="1"/>
  <c r="AB67" i="15"/>
  <c r="Y67" i="27" s="1"/>
  <c r="AB67" i="8"/>
  <c r="Y67" i="26" s="1"/>
  <c r="AB68" i="15"/>
  <c r="Y68" i="27" s="1"/>
  <c r="AB68" i="8"/>
  <c r="Y68" i="26" s="1"/>
  <c r="AB69" i="15"/>
  <c r="Y69" i="27" s="1"/>
  <c r="AB69" i="8"/>
  <c r="Y69" i="26" s="1"/>
  <c r="AB70" i="15"/>
  <c r="Y70" i="27" s="1"/>
  <c r="AB70" i="8"/>
  <c r="Y70" i="26" s="1"/>
  <c r="AB71" i="8"/>
  <c r="Y71" i="26" s="1"/>
  <c r="AB72" i="8"/>
  <c r="Y72" i="26" s="1"/>
  <c r="AB73" i="15"/>
  <c r="Y73" i="27" s="1"/>
  <c r="AB73" i="8"/>
  <c r="Y73" i="26" s="1"/>
  <c r="AB74" i="15"/>
  <c r="Y74" i="27" s="1"/>
  <c r="AB74" i="8"/>
  <c r="Y74" i="26" s="1"/>
  <c r="AB75" i="8"/>
  <c r="Y75" i="26" s="1"/>
  <c r="AB76" i="8"/>
  <c r="Y76" i="26" s="1"/>
  <c r="AB77" i="15"/>
  <c r="Y77" i="27" s="1"/>
  <c r="AB77" i="8"/>
  <c r="Y77" i="26" s="1"/>
  <c r="AB78" i="15"/>
  <c r="Y78" i="27" s="1"/>
  <c r="AB78" i="8"/>
  <c r="Y78" i="26" s="1"/>
  <c r="AB79" i="15"/>
  <c r="Y79" i="27" s="1"/>
  <c r="AB79" i="8"/>
  <c r="Y79" i="26" s="1"/>
  <c r="AB80" i="15"/>
  <c r="Y80" i="27" s="1"/>
  <c r="AB80" i="8"/>
  <c r="Y80" i="26" s="1"/>
  <c r="AB81" i="15"/>
  <c r="Y81" i="27" s="1"/>
  <c r="AB81" i="8"/>
  <c r="Y81" i="26" s="1"/>
  <c r="AB82" i="15"/>
  <c r="Y82" i="27" s="1"/>
  <c r="AB82" i="8"/>
  <c r="Y82" i="26" s="1"/>
  <c r="AB83" i="15"/>
  <c r="Y83" i="27" s="1"/>
  <c r="AB83" i="8"/>
  <c r="Y83" i="26" s="1"/>
  <c r="AB84" i="8"/>
  <c r="Y84" i="26" s="1"/>
  <c r="AB85" i="8"/>
  <c r="Y85" i="26" s="1"/>
  <c r="AB86" i="15"/>
  <c r="Y86" i="27" s="1"/>
  <c r="AB86" i="8"/>
  <c r="Y86" i="26" s="1"/>
  <c r="AB87" i="15"/>
  <c r="Y87" i="27" s="1"/>
  <c r="AB87" i="8"/>
  <c r="Y87" i="26" s="1"/>
  <c r="AB88" i="8"/>
  <c r="Y88" i="26" s="1"/>
  <c r="AB89" i="8"/>
  <c r="Y89" i="26" s="1"/>
  <c r="AB90" i="15"/>
  <c r="Y90" i="27" s="1"/>
  <c r="AB90" i="8"/>
  <c r="Y90" i="26" s="1"/>
  <c r="AB91" i="15"/>
  <c r="Y91" i="27" s="1"/>
  <c r="AB91" i="8"/>
  <c r="Y91" i="26" s="1"/>
  <c r="AB92" i="15"/>
  <c r="Y92" i="27" s="1"/>
  <c r="AB92" i="8"/>
  <c r="Y92" i="26" s="1"/>
  <c r="AB93" i="15"/>
  <c r="Y93" i="27" s="1"/>
  <c r="AB93" i="8"/>
  <c r="Y93" i="26" s="1"/>
  <c r="AB94" i="15"/>
  <c r="Y94" i="27" s="1"/>
  <c r="AB94" i="8"/>
  <c r="Y94" i="26" s="1"/>
  <c r="AB95" i="15"/>
  <c r="Y95" i="27" s="1"/>
  <c r="AB95" i="8"/>
  <c r="Y95" i="26" s="1"/>
  <c r="AB96" i="15"/>
  <c r="Y96" i="27" s="1"/>
  <c r="AB96" i="8"/>
  <c r="Y96" i="26" s="1"/>
  <c r="AB97" i="8"/>
  <c r="Y97" i="26" s="1"/>
  <c r="AB98" i="8"/>
  <c r="Y98" i="26" s="1"/>
  <c r="AB99" i="15"/>
  <c r="Y99" i="27" s="1"/>
  <c r="AB99" i="8"/>
  <c r="Y99" i="26" s="1"/>
  <c r="AB100" i="15"/>
  <c r="Y100" i="27" s="1"/>
  <c r="AB100" i="8"/>
  <c r="Y100" i="26" s="1"/>
  <c r="AB101" i="8"/>
  <c r="Y101" i="26" s="1"/>
  <c r="AB102" i="8"/>
  <c r="Y102" i="26" s="1"/>
  <c r="AB103" i="15"/>
  <c r="Y103" i="27" s="1"/>
  <c r="AB103" i="8"/>
  <c r="Y103" i="26" s="1"/>
  <c r="AB104" i="15"/>
  <c r="Y104" i="27" s="1"/>
  <c r="AB104" i="8"/>
  <c r="Y104" i="26" s="1"/>
  <c r="AB105" i="15"/>
  <c r="Y105" i="27" s="1"/>
  <c r="AB105" i="8"/>
  <c r="Y105" i="26" s="1"/>
  <c r="AB106" i="15"/>
  <c r="Y106" i="27" s="1"/>
  <c r="AB106" i="8"/>
  <c r="Y106" i="26" s="1"/>
  <c r="AB107" i="15"/>
  <c r="Y107" i="27" s="1"/>
  <c r="AB107" i="8"/>
  <c r="Y107" i="26" s="1"/>
  <c r="AB108" i="15"/>
  <c r="Y108" i="27" s="1"/>
  <c r="AB108" i="8"/>
  <c r="Y108" i="26" s="1"/>
  <c r="AB109" i="15"/>
  <c r="Y109" i="27" s="1"/>
  <c r="AB109" i="8"/>
  <c r="Y109" i="26" s="1"/>
  <c r="AB110" i="8"/>
  <c r="Y110" i="26" s="1"/>
  <c r="AB111" i="8"/>
  <c r="Y111" i="26" s="1"/>
  <c r="AB112" i="15"/>
  <c r="Y112" i="27" s="1"/>
  <c r="AB112" i="8"/>
  <c r="Y112" i="26" s="1"/>
  <c r="AB113" i="15"/>
  <c r="Y113" i="27" s="1"/>
  <c r="AB113" i="8"/>
  <c r="Y113" i="26" s="1"/>
  <c r="AB114" i="8"/>
  <c r="Y114" i="26" s="1"/>
  <c r="AB115" i="8"/>
  <c r="Y115" i="26" s="1"/>
  <c r="AB116" i="15"/>
  <c r="Y116" i="27" s="1"/>
  <c r="AB116" i="8"/>
  <c r="Y116" i="26" s="1"/>
  <c r="AB117" i="15"/>
  <c r="Y117" i="27" s="1"/>
  <c r="AB117" i="8"/>
  <c r="Y117" i="26" s="1"/>
  <c r="AB118" i="15"/>
  <c r="Y118" i="27" s="1"/>
  <c r="AB118" i="8"/>
  <c r="Y118" i="26" s="1"/>
  <c r="AB119" i="15"/>
  <c r="Y119" i="27" s="1"/>
  <c r="AB119" i="8"/>
  <c r="Y119" i="26" s="1"/>
  <c r="AB120" i="15"/>
  <c r="Y120" i="27" s="1"/>
  <c r="AB120" i="8"/>
  <c r="Y120" i="26" s="1"/>
  <c r="AB121" i="15"/>
  <c r="Y121" i="27" s="1"/>
  <c r="AB121" i="8"/>
  <c r="Y121" i="26" s="1"/>
  <c r="AB122" i="15"/>
  <c r="Y122" i="27" s="1"/>
  <c r="AB122" i="8"/>
  <c r="Y122" i="26" s="1"/>
  <c r="AB123" i="8"/>
  <c r="Y123" i="26" s="1"/>
  <c r="AB124" i="8"/>
  <c r="Y124" i="26" s="1"/>
  <c r="AB125" i="15"/>
  <c r="Y125" i="27" s="1"/>
  <c r="AB125" i="8"/>
  <c r="Y125" i="26" s="1"/>
  <c r="AB126" i="15"/>
  <c r="Y126" i="27" s="1"/>
  <c r="AB126" i="8"/>
  <c r="Y126" i="26" s="1"/>
  <c r="AB127" i="8"/>
  <c r="Y127" i="26" s="1"/>
  <c r="AB128" i="8"/>
  <c r="Y128" i="26" s="1"/>
  <c r="AB129" i="15"/>
  <c r="Y129" i="27" s="1"/>
  <c r="AB129" i="8"/>
  <c r="Y129" i="26" s="1"/>
  <c r="AB130" i="15"/>
  <c r="Y130" i="27" s="1"/>
  <c r="AB130" i="8"/>
  <c r="Y130" i="26" s="1"/>
  <c r="AB131" i="15"/>
  <c r="Y131" i="27" s="1"/>
  <c r="AB131" i="8"/>
  <c r="Y131" i="26" s="1"/>
  <c r="AB132" i="15"/>
  <c r="Y132" i="27" s="1"/>
  <c r="AB132" i="8"/>
  <c r="Y132" i="26" s="1"/>
  <c r="AB133" i="15"/>
  <c r="Y133" i="27" s="1"/>
  <c r="AB133" i="8"/>
  <c r="Y133" i="26" s="1"/>
  <c r="AB134" i="15"/>
  <c r="Y134" i="27" s="1"/>
  <c r="AB134" i="8"/>
  <c r="Y134" i="26" s="1"/>
  <c r="AB135" i="15"/>
  <c r="Y135" i="27" s="1"/>
  <c r="AB135" i="8"/>
  <c r="Y135" i="26" s="1"/>
  <c r="AB136" i="8"/>
  <c r="Y136" i="26" s="1"/>
  <c r="AB137" i="8"/>
  <c r="Y137" i="26" s="1"/>
  <c r="AB138" i="15"/>
  <c r="Y138" i="27" s="1"/>
  <c r="AB138" i="8"/>
  <c r="Y138" i="26" s="1"/>
  <c r="AB139" i="15"/>
  <c r="Y139" i="27" s="1"/>
  <c r="AB139" i="8"/>
  <c r="Y139" i="26" s="1"/>
  <c r="AB140" i="8"/>
  <c r="Y140" i="26" s="1"/>
  <c r="AB141" i="8"/>
  <c r="Y141" i="26" s="1"/>
  <c r="AB142" i="15"/>
  <c r="Y142" i="27" s="1"/>
  <c r="AB142" i="8"/>
  <c r="Y142" i="26" s="1"/>
  <c r="AB143" i="15"/>
  <c r="Y143" i="27" s="1"/>
  <c r="AB143" i="8"/>
  <c r="Y143" i="26" s="1"/>
  <c r="AB144" i="15"/>
  <c r="Y144" i="27" s="1"/>
  <c r="AB144" i="8"/>
  <c r="Y144" i="26" s="1"/>
  <c r="AB145" i="15"/>
  <c r="Y145" i="27" s="1"/>
  <c r="AB145" i="8"/>
  <c r="Y145" i="26" s="1"/>
  <c r="AB146" i="15"/>
  <c r="Y146" i="27" s="1"/>
  <c r="AB146" i="8"/>
  <c r="Y146" i="26" s="1"/>
  <c r="AB147" i="15"/>
  <c r="Y147" i="27" s="1"/>
  <c r="AB147" i="8"/>
  <c r="Y147" i="26" s="1"/>
  <c r="AB148" i="15"/>
  <c r="Y148" i="27" s="1"/>
  <c r="AB148" i="8"/>
  <c r="Y148" i="26" s="1"/>
  <c r="AB149" i="8"/>
  <c r="Y149" i="26" s="1"/>
  <c r="AB150" i="8"/>
  <c r="Y150" i="26" s="1"/>
  <c r="AB151" i="15"/>
  <c r="Y151" i="27" s="1"/>
  <c r="AB151" i="8"/>
  <c r="Y151" i="26" s="1"/>
  <c r="AB152" i="15"/>
  <c r="Y152" i="27" s="1"/>
  <c r="AB152" i="8"/>
  <c r="Y152" i="26" s="1"/>
  <c r="AB153" i="8"/>
  <c r="Y153" i="26" s="1"/>
  <c r="AB154" i="8"/>
  <c r="Y154" i="26" s="1"/>
  <c r="AB155" i="15"/>
  <c r="Y155" i="27" s="1"/>
  <c r="AB155" i="8"/>
  <c r="Y155" i="26" s="1"/>
  <c r="AB156" i="15"/>
  <c r="Y156" i="27" s="1"/>
  <c r="AB156" i="8"/>
  <c r="Y156" i="26" s="1"/>
  <c r="AB157" i="15"/>
  <c r="Y157" i="27" s="1"/>
  <c r="AB157" i="8"/>
  <c r="Y157" i="26" s="1"/>
  <c r="AB158" i="15"/>
  <c r="Y158" i="27" s="1"/>
  <c r="AB158" i="8"/>
  <c r="Y158" i="26" s="1"/>
  <c r="AB159" i="15"/>
  <c r="Y159" i="27" s="1"/>
  <c r="AB159" i="8"/>
  <c r="Y159" i="26" s="1"/>
  <c r="AB160" i="15"/>
  <c r="Y160" i="27" s="1"/>
  <c r="AB160" i="8"/>
  <c r="Y160" i="26" s="1"/>
  <c r="AB161" i="15"/>
  <c r="Y161" i="27" s="1"/>
  <c r="AB161" i="8"/>
  <c r="Y161" i="26" s="1"/>
  <c r="AB162" i="8"/>
  <c r="Y162" i="26" s="1"/>
  <c r="AB163" i="8"/>
  <c r="Y163" i="26" s="1"/>
  <c r="AB164" i="15"/>
  <c r="Y164" i="27" s="1"/>
  <c r="AB164" i="8"/>
  <c r="Y164" i="26" s="1"/>
  <c r="AB165" i="15"/>
  <c r="Y165" i="27" s="1"/>
  <c r="AB165" i="8"/>
  <c r="Y165" i="26" s="1"/>
  <c r="AB166" i="8"/>
  <c r="Y166" i="26" s="1"/>
  <c r="AB167" i="8"/>
  <c r="Y167" i="26" s="1"/>
  <c r="AB168" i="15"/>
  <c r="Y168" i="27" s="1"/>
  <c r="AB168" i="8"/>
  <c r="Y168" i="26" s="1"/>
  <c r="AB169" i="15"/>
  <c r="Y169" i="27" s="1"/>
  <c r="AB169" i="8"/>
  <c r="Y169" i="26" s="1"/>
  <c r="AB170" i="15"/>
  <c r="Y170" i="27" s="1"/>
  <c r="AB170" i="8"/>
  <c r="Y170" i="26" s="1"/>
  <c r="AB171" i="15"/>
  <c r="Y171" i="27" s="1"/>
  <c r="AB171" i="8"/>
  <c r="Y171" i="26" s="1"/>
  <c r="AB172" i="15"/>
  <c r="Y172" i="27" s="1"/>
  <c r="AB172" i="8"/>
  <c r="Y172" i="26" s="1"/>
  <c r="AB173" i="15"/>
  <c r="Y173" i="27" s="1"/>
  <c r="AB173" i="8"/>
  <c r="Y173" i="26" s="1"/>
  <c r="AB174" i="15"/>
  <c r="Y174" i="27" s="1"/>
  <c r="AB174" i="8"/>
  <c r="Y174" i="26" s="1"/>
  <c r="AB175" i="8"/>
  <c r="Y175" i="26" s="1"/>
  <c r="AB176" i="8"/>
  <c r="Y176" i="26" s="1"/>
  <c r="AB177" i="15"/>
  <c r="Y177" i="27" s="1"/>
  <c r="AB177" i="8"/>
  <c r="Y177" i="26" s="1"/>
  <c r="AB178" i="15"/>
  <c r="Y178" i="27" s="1"/>
  <c r="AB178" i="8"/>
  <c r="Y178" i="26" s="1"/>
  <c r="AB179" i="8"/>
  <c r="Y179" i="26" s="1"/>
  <c r="AB180" i="8"/>
  <c r="Y180" i="26" s="1"/>
  <c r="AB181" i="15"/>
  <c r="Y181" i="27" s="1"/>
  <c r="AB181" i="8"/>
  <c r="Y181" i="26" s="1"/>
  <c r="AB182" i="15"/>
  <c r="Y182" i="27" s="1"/>
  <c r="AB182" i="8"/>
  <c r="Y182" i="26" s="1"/>
  <c r="AB183" i="15"/>
  <c r="Y183" i="27" s="1"/>
  <c r="AB183" i="8"/>
  <c r="Y183" i="26" s="1"/>
  <c r="AB184" i="15"/>
  <c r="Y184" i="27" s="1"/>
  <c r="AB184" i="8"/>
  <c r="Y184" i="26" s="1"/>
  <c r="AB185" i="15"/>
  <c r="Y185" i="27" s="1"/>
  <c r="AB185" i="8"/>
  <c r="Y185" i="26" s="1"/>
  <c r="AB186" i="15"/>
  <c r="Y186" i="27" s="1"/>
  <c r="AB186" i="8"/>
  <c r="Y186" i="26" s="1"/>
  <c r="AB187" i="15"/>
  <c r="Y187" i="27" s="1"/>
  <c r="AB187" i="8"/>
  <c r="Y187" i="26" s="1"/>
  <c r="AB188" i="8"/>
  <c r="Y188" i="26" s="1"/>
  <c r="AB189" i="8"/>
  <c r="Y189" i="26" s="1"/>
  <c r="AB190" i="15"/>
  <c r="Y190" i="27" s="1"/>
  <c r="AB190" i="8"/>
  <c r="Y190" i="26" s="1"/>
  <c r="AB191" i="15"/>
  <c r="Y191" i="27" s="1"/>
  <c r="AB191" i="8"/>
  <c r="Y191" i="26" s="1"/>
  <c r="AB192" i="8"/>
  <c r="Y192" i="26" s="1"/>
  <c r="AB193" i="8"/>
  <c r="Y193" i="26" s="1"/>
  <c r="AB194" i="15"/>
  <c r="Y194" i="27" s="1"/>
  <c r="AB194" i="8"/>
  <c r="Y194" i="26" s="1"/>
  <c r="AB195" i="15"/>
  <c r="Y195" i="27" s="1"/>
  <c r="AB195" i="8"/>
  <c r="Y195" i="26" s="1"/>
  <c r="AB196" i="15"/>
  <c r="Y196" i="27" s="1"/>
  <c r="AB196" i="8"/>
  <c r="Y196" i="26" s="1"/>
  <c r="AB197" i="15"/>
  <c r="Y197" i="27" s="1"/>
  <c r="AB197" i="8"/>
  <c r="Y197" i="26" s="1"/>
  <c r="AB198" i="15"/>
  <c r="Y198" i="27" s="1"/>
  <c r="AB198" i="8"/>
  <c r="Y198" i="26" s="1"/>
  <c r="AB199" i="15"/>
  <c r="Y199" i="27" s="1"/>
  <c r="AB199" i="8"/>
  <c r="Y199" i="26" s="1"/>
  <c r="AB200" i="15"/>
  <c r="Y200" i="27" s="1"/>
  <c r="AB200" i="8"/>
  <c r="Y200" i="26" s="1"/>
  <c r="AB201" i="8"/>
  <c r="Y201" i="26" s="1"/>
  <c r="AB202" i="8"/>
  <c r="Y202" i="26" s="1"/>
  <c r="AB203" i="15"/>
  <c r="Y203" i="27" s="1"/>
  <c r="AB203" i="8"/>
  <c r="Y203" i="26" s="1"/>
  <c r="AB204" i="15"/>
  <c r="Y204" i="27" s="1"/>
  <c r="AB204" i="8"/>
  <c r="Y204" i="26" s="1"/>
  <c r="AB205" i="8"/>
  <c r="Y205" i="26" s="1"/>
  <c r="AB206" i="8"/>
  <c r="Y206" i="26" s="1"/>
  <c r="AB207" i="15"/>
  <c r="Y207" i="27" s="1"/>
  <c r="AB207" i="8"/>
  <c r="Y207" i="26" s="1"/>
  <c r="AB208" i="15"/>
  <c r="Y208" i="27" s="1"/>
  <c r="AB208" i="8"/>
  <c r="Y208" i="26" s="1"/>
  <c r="AB209" i="15"/>
  <c r="Y209" i="27" s="1"/>
  <c r="AB209" i="8"/>
  <c r="Y209" i="26" s="1"/>
  <c r="AB210" i="15"/>
  <c r="Y210" i="27" s="1"/>
  <c r="AB210" i="8"/>
  <c r="Y210" i="26" s="1"/>
  <c r="AB211" i="15"/>
  <c r="Y211" i="27" s="1"/>
  <c r="AB211" i="8"/>
  <c r="Y211" i="26" s="1"/>
  <c r="AB212" i="15"/>
  <c r="Y212" i="27" s="1"/>
  <c r="AB212" i="8"/>
  <c r="Y212" i="26" s="1"/>
  <c r="AB213" i="15"/>
  <c r="Y213" i="27" s="1"/>
  <c r="AB213" i="8"/>
  <c r="Y213" i="26" s="1"/>
  <c r="AB214" i="8"/>
  <c r="Y214" i="26" s="1"/>
  <c r="AB215" i="8"/>
  <c r="Y215" i="26" s="1"/>
  <c r="AB216" i="15"/>
  <c r="Y216" i="27" s="1"/>
  <c r="AB216" i="8"/>
  <c r="Y216" i="26" s="1"/>
  <c r="AB217" i="15"/>
  <c r="Y217" i="27" s="1"/>
  <c r="AB217" i="8"/>
  <c r="Y217" i="26" s="1"/>
  <c r="AB218" i="8"/>
  <c r="Y218" i="26" s="1"/>
  <c r="AB219" i="8"/>
  <c r="Y219" i="26" s="1"/>
  <c r="AB220" i="15"/>
  <c r="Y220" i="27" s="1"/>
  <c r="AB220" i="8"/>
  <c r="Y220" i="26" s="1"/>
  <c r="AB221" i="15"/>
  <c r="Y221" i="27" s="1"/>
  <c r="AB221" i="8"/>
  <c r="Y221" i="26" s="1"/>
  <c r="AB222" i="15"/>
  <c r="Y222" i="27" s="1"/>
  <c r="AB222" i="8"/>
  <c r="Y222" i="26" s="1"/>
  <c r="AB223" i="15"/>
  <c r="Y223" i="27" s="1"/>
  <c r="AB223" i="8"/>
  <c r="Y223" i="26" s="1"/>
  <c r="AB224" i="15"/>
  <c r="Y224" i="27" s="1"/>
  <c r="AB224" i="8"/>
  <c r="Y224" i="26" s="1"/>
  <c r="AB225" i="15"/>
  <c r="Y225" i="27" s="1"/>
  <c r="AB225" i="8"/>
  <c r="Y225" i="26" s="1"/>
  <c r="AB226" i="15"/>
  <c r="Y226" i="27" s="1"/>
  <c r="AB226" i="8"/>
  <c r="Y226" i="26" s="1"/>
  <c r="AB227" i="8"/>
  <c r="Y227" i="26" s="1"/>
  <c r="AB228" i="8"/>
  <c r="Y228" i="26" s="1"/>
  <c r="AB229" i="15"/>
  <c r="Y229" i="27" s="1"/>
  <c r="AB229" i="8"/>
  <c r="Y229" i="26" s="1"/>
  <c r="AB230" i="15"/>
  <c r="Y230" i="27" s="1"/>
  <c r="AB230" i="8"/>
  <c r="Y230" i="26" s="1"/>
  <c r="AB231" i="8"/>
  <c r="Y231" i="26" s="1"/>
  <c r="AB232" i="8"/>
  <c r="Y232" i="26" s="1"/>
  <c r="AB233" i="15"/>
  <c r="Y233" i="27" s="1"/>
  <c r="AB233" i="8"/>
  <c r="Y233" i="26" s="1"/>
  <c r="AB234" i="15"/>
  <c r="Y234" i="27" s="1"/>
  <c r="AB234" i="8"/>
  <c r="Y234" i="26" s="1"/>
  <c r="AB235" i="15"/>
  <c r="Y235" i="27" s="1"/>
  <c r="AB235" i="8"/>
  <c r="Y235" i="26" s="1"/>
  <c r="AB236" i="15"/>
  <c r="Y236" i="27" s="1"/>
  <c r="AB236" i="8"/>
  <c r="Y236" i="26" s="1"/>
  <c r="AB237" i="15"/>
  <c r="Y237" i="27" s="1"/>
  <c r="AB237" i="8"/>
  <c r="Y237" i="26" s="1"/>
  <c r="AB238" i="15"/>
  <c r="Y238" i="27" s="1"/>
  <c r="AB238" i="8"/>
  <c r="Y238" i="26" s="1"/>
  <c r="AB239" i="15"/>
  <c r="Y239" i="27" s="1"/>
  <c r="AB239" i="8"/>
  <c r="Y239" i="26" s="1"/>
  <c r="AB240" i="8"/>
  <c r="Y240" i="26" s="1"/>
  <c r="AB241" i="8"/>
  <c r="Y241" i="26" s="1"/>
  <c r="AB242" i="15"/>
  <c r="Y242" i="27" s="1"/>
  <c r="AB242" i="8"/>
  <c r="Y242" i="26" s="1"/>
  <c r="AB243" i="15"/>
  <c r="Y243" i="27" s="1"/>
  <c r="AB243" i="8"/>
  <c r="Y243" i="26" s="1"/>
  <c r="AB244" i="8"/>
  <c r="Y244" i="26" s="1"/>
  <c r="AB245" i="8"/>
  <c r="Y245" i="26" s="1"/>
  <c r="AB246" i="15"/>
  <c r="Y246" i="27" s="1"/>
  <c r="AB246" i="8"/>
  <c r="Y246" i="26" s="1"/>
  <c r="AB247" i="15"/>
  <c r="Y247" i="27" s="1"/>
  <c r="AB247" i="8"/>
  <c r="Y247" i="26" s="1"/>
  <c r="AB248" i="15"/>
  <c r="Y248" i="27" s="1"/>
  <c r="AB248" i="8"/>
  <c r="Y248" i="26" s="1"/>
  <c r="AB249" i="15"/>
  <c r="Y249" i="27" s="1"/>
  <c r="AB249" i="8"/>
  <c r="Y249" i="26" s="1"/>
  <c r="AB250" i="15"/>
  <c r="Y250" i="27" s="1"/>
  <c r="AB250" i="8"/>
  <c r="Y250" i="26" s="1"/>
  <c r="AB251" i="15"/>
  <c r="Y251" i="27" s="1"/>
  <c r="AB251" i="8"/>
  <c r="Y251" i="26" s="1"/>
  <c r="AB252" i="15"/>
  <c r="Y252" i="27" s="1"/>
  <c r="AB252" i="8"/>
  <c r="Y252" i="26" s="1"/>
  <c r="AB253" i="8"/>
  <c r="Y253" i="26" s="1"/>
  <c r="AB254" i="8"/>
  <c r="Y254" i="26" s="1"/>
  <c r="AB255" i="15"/>
  <c r="Y255" i="27" s="1"/>
  <c r="AB255" i="8"/>
  <c r="Y255" i="26" s="1"/>
  <c r="AB256" i="15"/>
  <c r="Y256" i="27" s="1"/>
  <c r="AB256" i="8"/>
  <c r="Y256" i="26" s="1"/>
  <c r="AB257" i="8"/>
  <c r="Y257" i="26" s="1"/>
  <c r="AB258" i="15"/>
  <c r="Y258" i="27" s="1"/>
  <c r="AB258" i="8"/>
  <c r="Y258" i="26" s="1"/>
  <c r="AB259" i="15"/>
  <c r="Y259" i="27" s="1"/>
  <c r="AB259" i="8"/>
  <c r="Y259" i="26" s="1"/>
  <c r="AB260" i="15"/>
  <c r="Y260" i="27" s="1"/>
  <c r="AB260" i="8"/>
  <c r="Y260" i="26" s="1"/>
  <c r="AB261" i="15"/>
  <c r="Y261" i="27" s="1"/>
  <c r="AB261" i="8"/>
  <c r="Y261" i="26" s="1"/>
  <c r="AB262" i="15"/>
  <c r="Y262" i="27" s="1"/>
  <c r="AB262" i="8"/>
  <c r="Y262" i="26" s="1"/>
  <c r="AB263" i="15"/>
  <c r="Y263" i="27" s="1"/>
  <c r="AB263" i="8"/>
  <c r="Y263" i="26" s="1"/>
  <c r="AB264" i="15"/>
  <c r="Y264" i="27" s="1"/>
  <c r="AB264" i="8"/>
  <c r="Y264" i="26" s="1"/>
  <c r="AB265" i="15"/>
  <c r="Y265" i="27" s="1"/>
  <c r="AB265" i="8"/>
  <c r="Y265" i="26" s="1"/>
  <c r="AB266" i="8"/>
  <c r="Y266" i="26" s="1"/>
  <c r="AB267" i="8"/>
  <c r="Y267" i="26" s="1"/>
  <c r="AB268" i="15"/>
  <c r="Y268" i="27" s="1"/>
  <c r="AB268" i="8"/>
  <c r="Y268" i="26" s="1"/>
  <c r="AB269" i="15"/>
  <c r="Y269" i="27" s="1"/>
  <c r="AB269" i="8"/>
  <c r="Y269" i="26" s="1"/>
  <c r="AB270" i="8"/>
  <c r="Y270" i="26" s="1"/>
  <c r="AB271" i="8"/>
  <c r="Y271" i="26" s="1"/>
  <c r="AB272" i="15"/>
  <c r="Y272" i="27" s="1"/>
  <c r="AB272" i="8"/>
  <c r="Y272" i="26" s="1"/>
  <c r="AB273" i="15"/>
  <c r="Y273" i="27" s="1"/>
  <c r="AB273" i="8"/>
  <c r="Y273" i="26" s="1"/>
  <c r="AB274" i="15"/>
  <c r="Y274" i="27" s="1"/>
  <c r="AB274" i="8"/>
  <c r="Y274" i="26" s="1"/>
  <c r="AB275" i="15"/>
  <c r="Y275" i="27" s="1"/>
  <c r="AB275" i="8"/>
  <c r="Y275" i="26" s="1"/>
  <c r="AB276" i="15"/>
  <c r="Y276" i="27" s="1"/>
  <c r="AB276" i="8"/>
  <c r="Y276" i="26" s="1"/>
  <c r="AB277" i="15"/>
  <c r="Y277" i="27" s="1"/>
  <c r="AB277" i="8"/>
  <c r="Y277" i="26" s="1"/>
  <c r="AB278" i="15"/>
  <c r="Y278" i="27" s="1"/>
  <c r="AB278" i="8"/>
  <c r="Y278" i="26" s="1"/>
  <c r="AB279" i="8"/>
  <c r="Y279" i="26" s="1"/>
  <c r="AB280" i="8"/>
  <c r="Y280" i="26" s="1"/>
  <c r="AB281" i="15"/>
  <c r="Y281" i="27" s="1"/>
  <c r="AB281" i="8"/>
  <c r="Y281" i="26" s="1"/>
  <c r="AB282" i="15"/>
  <c r="Y282" i="27" s="1"/>
  <c r="AB282" i="8"/>
  <c r="Y282" i="26" s="1"/>
  <c r="AB283" i="8"/>
  <c r="Y283" i="26" s="1"/>
  <c r="AB284" i="8"/>
  <c r="Y284" i="26" s="1"/>
  <c r="AB285" i="15"/>
  <c r="Y285" i="27" s="1"/>
  <c r="AB285" i="8"/>
  <c r="Y285" i="26" s="1"/>
  <c r="AB286" i="15"/>
  <c r="Y286" i="27" s="1"/>
  <c r="AB286" i="8"/>
  <c r="Y286" i="26" s="1"/>
  <c r="AB287" i="15"/>
  <c r="Y287" i="27" s="1"/>
  <c r="AB287" i="8"/>
  <c r="Y287" i="26" s="1"/>
  <c r="AB288" i="15"/>
  <c r="Y288" i="27" s="1"/>
  <c r="AB288" i="8"/>
  <c r="Y288" i="26" s="1"/>
  <c r="AB289" i="15"/>
  <c r="Y289" i="27" s="1"/>
  <c r="AB289" i="8"/>
  <c r="Y289" i="26" s="1"/>
  <c r="AB290" i="15"/>
  <c r="Y290" i="27" s="1"/>
  <c r="AB290" i="8"/>
  <c r="Y290" i="26" s="1"/>
  <c r="AB291" i="15"/>
  <c r="Y291" i="27" s="1"/>
  <c r="AB291" i="8"/>
  <c r="Y291" i="26" s="1"/>
  <c r="AB292" i="8"/>
  <c r="Y292" i="26" s="1"/>
  <c r="AB293" i="8"/>
  <c r="Y293" i="26" s="1"/>
  <c r="AB294" i="15"/>
  <c r="Y294" i="27" s="1"/>
  <c r="AB294" i="8"/>
  <c r="Y294" i="26" s="1"/>
  <c r="AB295" i="15"/>
  <c r="Y295" i="27" s="1"/>
  <c r="AB295" i="8"/>
  <c r="Y295" i="26" s="1"/>
  <c r="AB296" i="8"/>
  <c r="Y296" i="26" s="1"/>
  <c r="AB297" i="8"/>
  <c r="Y297" i="26" s="1"/>
  <c r="AB298" i="15"/>
  <c r="Y298" i="27" s="1"/>
  <c r="AB298" i="8"/>
  <c r="Y298" i="26" s="1"/>
  <c r="AB299" i="15"/>
  <c r="Y299" i="27" s="1"/>
  <c r="AB299" i="8"/>
  <c r="Y299" i="26" s="1"/>
  <c r="AB300" i="15"/>
  <c r="Y300" i="27" s="1"/>
  <c r="AB300" i="8"/>
  <c r="Y300" i="26" s="1"/>
  <c r="AB301" i="15"/>
  <c r="Y301" i="27" s="1"/>
  <c r="AB301" i="8"/>
  <c r="Y301" i="26" s="1"/>
  <c r="AB302" i="15"/>
  <c r="Y302" i="27" s="1"/>
  <c r="AB302" i="8"/>
  <c r="Y302" i="26" s="1"/>
  <c r="AB303" i="15"/>
  <c r="Y303" i="27" s="1"/>
  <c r="AB303" i="8"/>
  <c r="Y303" i="26" s="1"/>
  <c r="AB304" i="15"/>
  <c r="Y304" i="27" s="1"/>
  <c r="AB304" i="8"/>
  <c r="Y304" i="26" s="1"/>
  <c r="AB305" i="8"/>
  <c r="Y305" i="26" s="1"/>
  <c r="AB306" i="8"/>
  <c r="Y306" i="26" s="1"/>
  <c r="AB307" i="15"/>
  <c r="Y307" i="27" s="1"/>
  <c r="AB307" i="8"/>
  <c r="Y307" i="26" s="1"/>
  <c r="AB308" i="15"/>
  <c r="Y308" i="27" s="1"/>
  <c r="AB308" i="8"/>
  <c r="Y308" i="26" s="1"/>
  <c r="AB309" i="8"/>
  <c r="Y309" i="26" s="1"/>
  <c r="AB310" i="8"/>
  <c r="Y310" i="26" s="1"/>
  <c r="AB311" i="15"/>
  <c r="Y311" i="27" s="1"/>
  <c r="AB311" i="8"/>
  <c r="Y311" i="26" s="1"/>
  <c r="AB312" i="15"/>
  <c r="Y312" i="27" s="1"/>
  <c r="AB312" i="8"/>
  <c r="Y312" i="26" s="1"/>
  <c r="AB313" i="15"/>
  <c r="Y313" i="27" s="1"/>
  <c r="AB313" i="8"/>
  <c r="Y313" i="26" s="1"/>
  <c r="AB314" i="15"/>
  <c r="Y314" i="27" s="1"/>
  <c r="AB314" i="8"/>
  <c r="Y314" i="26" s="1"/>
  <c r="AB315" i="15"/>
  <c r="Y315" i="27" s="1"/>
  <c r="AB315" i="8"/>
  <c r="Y315" i="26" s="1"/>
  <c r="AB316" i="15"/>
  <c r="Y316" i="27" s="1"/>
  <c r="AB316" i="8"/>
  <c r="Y316" i="26" s="1"/>
  <c r="AB317" i="15"/>
  <c r="Y317" i="27" s="1"/>
  <c r="AB317" i="8"/>
  <c r="Y317" i="26" s="1"/>
  <c r="AB318" i="8"/>
  <c r="Y318" i="26" s="1"/>
  <c r="AB319" i="8"/>
  <c r="Y319" i="26" s="1"/>
  <c r="AB320" i="15"/>
  <c r="Y320" i="27" s="1"/>
  <c r="AB320" i="8"/>
  <c r="Y320" i="26" s="1"/>
  <c r="AB321" i="15"/>
  <c r="Y321" i="27" s="1"/>
  <c r="AB321" i="8"/>
  <c r="Y321" i="26" s="1"/>
  <c r="AB322" i="8"/>
  <c r="Y322" i="26" s="1"/>
  <c r="AB323" i="8"/>
  <c r="Y323" i="26" s="1"/>
  <c r="AB324" i="15"/>
  <c r="Y324" i="27" s="1"/>
  <c r="AB324" i="8"/>
  <c r="Y324" i="26" s="1"/>
  <c r="AB325" i="15"/>
  <c r="Y325" i="27" s="1"/>
  <c r="AB325" i="8"/>
  <c r="Y325" i="26" s="1"/>
  <c r="AB326" i="15"/>
  <c r="Y326" i="27" s="1"/>
  <c r="AB326" i="8"/>
  <c r="Y326" i="26" s="1"/>
  <c r="AB327" i="15"/>
  <c r="Y327" i="27" s="1"/>
  <c r="AB327" i="8"/>
  <c r="Y327" i="26" s="1"/>
  <c r="AB328" i="15"/>
  <c r="Y328" i="27" s="1"/>
  <c r="AB328" i="8"/>
  <c r="Y328" i="26" s="1"/>
  <c r="AB329" i="15"/>
  <c r="Y329" i="27" s="1"/>
  <c r="AB329" i="8"/>
  <c r="Y329" i="26" s="1"/>
  <c r="AB330" i="15"/>
  <c r="Y330" i="27" s="1"/>
  <c r="AB330" i="8"/>
  <c r="Y330" i="26" s="1"/>
  <c r="AB331" i="8"/>
  <c r="Y331" i="26" s="1"/>
  <c r="AB332" i="8"/>
  <c r="Y332" i="26" s="1"/>
  <c r="AB333" i="15"/>
  <c r="Y333" i="27" s="1"/>
  <c r="AB333" i="8"/>
  <c r="Y333" i="26" s="1"/>
  <c r="AB334" i="15"/>
  <c r="Y334" i="27" s="1"/>
  <c r="AB334" i="8"/>
  <c r="Y334" i="26" s="1"/>
  <c r="AB335" i="8"/>
  <c r="Y335" i="26" s="1"/>
  <c r="AB336" i="8"/>
  <c r="Y336" i="26" s="1"/>
  <c r="AB337" i="15"/>
  <c r="Y337" i="27" s="1"/>
  <c r="AB337" i="8"/>
  <c r="Y337" i="26" s="1"/>
  <c r="AB338" i="15"/>
  <c r="Y338" i="27" s="1"/>
  <c r="AB338" i="8"/>
  <c r="Y338" i="26" s="1"/>
  <c r="AB339" i="15"/>
  <c r="Y339" i="27" s="1"/>
  <c r="AB339" i="8"/>
  <c r="Y339" i="26" s="1"/>
  <c r="AB340" i="15"/>
  <c r="Y340" i="27" s="1"/>
  <c r="AB340" i="8"/>
  <c r="Y340" i="26" s="1"/>
  <c r="AB341" i="15"/>
  <c r="Y341" i="27" s="1"/>
  <c r="AB341" i="8"/>
  <c r="Y341" i="26" s="1"/>
  <c r="AB342" i="15"/>
  <c r="Y342" i="27" s="1"/>
  <c r="AB342" i="8"/>
  <c r="Y342" i="26" s="1"/>
  <c r="AB343" i="15"/>
  <c r="Y343" i="27" s="1"/>
  <c r="AB343" i="8"/>
  <c r="Y343" i="26" s="1"/>
  <c r="AB344" i="8"/>
  <c r="Y344" i="26" s="1"/>
  <c r="AB345" i="8"/>
  <c r="Y345" i="26" s="1"/>
  <c r="AB346" i="15"/>
  <c r="Y346" i="27" s="1"/>
  <c r="AB346" i="8"/>
  <c r="Y346" i="26" s="1"/>
  <c r="AB347" i="15"/>
  <c r="Y347" i="27" s="1"/>
  <c r="AB347" i="8"/>
  <c r="Y347" i="26" s="1"/>
  <c r="AB348" i="8"/>
  <c r="Y348" i="26" s="1"/>
  <c r="AB349" i="8"/>
  <c r="Y349" i="26" s="1"/>
  <c r="AB350" i="15"/>
  <c r="Y350" i="27" s="1"/>
  <c r="AB350" i="8"/>
  <c r="Y350" i="26" s="1"/>
  <c r="AB351" i="15"/>
  <c r="Y351" i="27" s="1"/>
  <c r="AB351" i="8"/>
  <c r="Y351" i="26" s="1"/>
  <c r="AB352" i="15"/>
  <c r="Y352" i="27" s="1"/>
  <c r="AB352" i="8"/>
  <c r="Y352" i="26" s="1"/>
  <c r="AB353" i="15"/>
  <c r="Y353" i="27" s="1"/>
  <c r="AB353" i="8"/>
  <c r="Y353" i="26" s="1"/>
  <c r="AB354" i="15"/>
  <c r="Y354" i="27" s="1"/>
  <c r="AB354" i="8"/>
  <c r="Y354" i="26" s="1"/>
  <c r="AB355" i="15"/>
  <c r="Y355" i="27" s="1"/>
  <c r="AB355" i="8"/>
  <c r="Y355" i="26" s="1"/>
  <c r="AB356" i="15"/>
  <c r="Y356" i="27" s="1"/>
  <c r="AB356" i="8"/>
  <c r="Y356" i="26" s="1"/>
  <c r="AB357" i="8"/>
  <c r="Y357" i="26" s="1"/>
  <c r="AB358" i="8"/>
  <c r="Y358" i="26" s="1"/>
  <c r="AB359" i="15"/>
  <c r="Y359" i="27" s="1"/>
  <c r="AB359" i="8"/>
  <c r="Y359" i="26" s="1"/>
  <c r="AB360" i="15"/>
  <c r="Y360" i="27" s="1"/>
  <c r="AB360" i="8"/>
  <c r="Y360" i="26" s="1"/>
  <c r="AB361" i="8"/>
  <c r="Y361" i="26" s="1"/>
  <c r="AB362" i="8"/>
  <c r="Y362" i="26" s="1"/>
  <c r="AB363" i="15"/>
  <c r="Y363" i="27" s="1"/>
  <c r="AB363" i="8"/>
  <c r="Y363" i="26" s="1"/>
  <c r="AB364" i="15"/>
  <c r="Y364" i="27" s="1"/>
  <c r="AB364" i="8"/>
  <c r="Y364" i="26" s="1"/>
  <c r="AB365" i="15"/>
  <c r="Y365" i="27" s="1"/>
  <c r="AB365" i="8"/>
  <c r="Y365" i="26" s="1"/>
  <c r="N230" i="7"/>
  <c r="O230" i="7" s="1"/>
  <c r="P230" i="7" s="1"/>
  <c r="Q230" i="7" s="1"/>
  <c r="R230" i="7" s="1"/>
  <c r="S230" i="7" s="1"/>
  <c r="T230" i="7" s="1"/>
  <c r="U230" i="7"/>
  <c r="V230" i="7" s="1"/>
  <c r="W230" i="7" s="1"/>
  <c r="X230" i="7" s="1"/>
  <c r="Y230" i="7" s="1"/>
  <c r="Z230" i="7" s="1"/>
  <c r="AA230" i="7" s="1"/>
  <c r="AB230" i="7" s="1"/>
  <c r="N238" i="7"/>
  <c r="O238" i="7" s="1"/>
  <c r="P238" i="7" s="1"/>
  <c r="Q238" i="7" s="1"/>
  <c r="R238" i="7" s="1"/>
  <c r="S238" i="7" s="1"/>
  <c r="T238" i="7" s="1"/>
  <c r="U238" i="7"/>
  <c r="V238" i="7" s="1"/>
  <c r="W238" i="7" s="1"/>
  <c r="X238" i="7" s="1"/>
  <c r="Y238" i="7" s="1"/>
  <c r="Z238" i="7" s="1"/>
  <c r="AA238" i="7" s="1"/>
  <c r="AB238" i="7" s="1"/>
  <c r="N246" i="7"/>
  <c r="O246" i="7" s="1"/>
  <c r="P246" i="7" s="1"/>
  <c r="Q246" i="7" s="1"/>
  <c r="R246" i="7" s="1"/>
  <c r="S246" i="7" s="1"/>
  <c r="T246" i="7" s="1"/>
  <c r="U246" i="7"/>
  <c r="V246" i="7" s="1"/>
  <c r="W246" i="7" s="1"/>
  <c r="X246" i="7" s="1"/>
  <c r="Y246" i="7" s="1"/>
  <c r="Z246" i="7" s="1"/>
  <c r="AA246" i="7" s="1"/>
  <c r="AB246" i="7" s="1"/>
  <c r="N254" i="7"/>
  <c r="O254" i="7" s="1"/>
  <c r="P254" i="7" s="1"/>
  <c r="Q254" i="7" s="1"/>
  <c r="R254" i="7" s="1"/>
  <c r="S254" i="7" s="1"/>
  <c r="T254" i="7" s="1"/>
  <c r="U254" i="7"/>
  <c r="V254" i="7" s="1"/>
  <c r="W254" i="7" s="1"/>
  <c r="X254" i="7" s="1"/>
  <c r="Y254" i="7" s="1"/>
  <c r="Z254" i="7" s="1"/>
  <c r="AA254" i="7" s="1"/>
  <c r="AB254" i="7" s="1"/>
  <c r="N262" i="7"/>
  <c r="O262" i="7" s="1"/>
  <c r="P262" i="7" s="1"/>
  <c r="Q262" i="7" s="1"/>
  <c r="R262" i="7" s="1"/>
  <c r="S262" i="7" s="1"/>
  <c r="T262" i="7" s="1"/>
  <c r="U262" i="7"/>
  <c r="V262" i="7" s="1"/>
  <c r="W262" i="7" s="1"/>
  <c r="X262" i="7" s="1"/>
  <c r="Y262" i="7" s="1"/>
  <c r="Z262" i="7" s="1"/>
  <c r="AA262" i="7" s="1"/>
  <c r="AB262" i="7" s="1"/>
  <c r="N270" i="7"/>
  <c r="O270" i="7" s="1"/>
  <c r="P270" i="7" s="1"/>
  <c r="Q270" i="7" s="1"/>
  <c r="R270" i="7" s="1"/>
  <c r="S270" i="7" s="1"/>
  <c r="T270" i="7" s="1"/>
  <c r="U270" i="7"/>
  <c r="V270" i="7" s="1"/>
  <c r="W270" i="7" s="1"/>
  <c r="X270" i="7" s="1"/>
  <c r="Y270" i="7" s="1"/>
  <c r="Z270" i="7" s="1"/>
  <c r="AA270" i="7" s="1"/>
  <c r="AB270" i="7" s="1"/>
  <c r="N278" i="7"/>
  <c r="O278" i="7" s="1"/>
  <c r="P278" i="7" s="1"/>
  <c r="Q278" i="7" s="1"/>
  <c r="R278" i="7" s="1"/>
  <c r="S278" i="7" s="1"/>
  <c r="T278" i="7" s="1"/>
  <c r="U278" i="7"/>
  <c r="V278" i="7" s="1"/>
  <c r="W278" i="7" s="1"/>
  <c r="X278" i="7" s="1"/>
  <c r="Y278" i="7" s="1"/>
  <c r="Z278" i="7" s="1"/>
  <c r="AA278" i="7" s="1"/>
  <c r="AB278" i="7" s="1"/>
  <c r="N287" i="7"/>
  <c r="O287" i="7" s="1"/>
  <c r="P287" i="7" s="1"/>
  <c r="Q287" i="7" s="1"/>
  <c r="R287" i="7" s="1"/>
  <c r="S287" i="7" s="1"/>
  <c r="T287" i="7" s="1"/>
  <c r="U287" i="7"/>
  <c r="V287" i="7" s="1"/>
  <c r="W287" i="7" s="1"/>
  <c r="X287" i="7" s="1"/>
  <c r="Y287" i="7" s="1"/>
  <c r="Z287" i="7" s="1"/>
  <c r="AA287" i="7" s="1"/>
  <c r="AB287" i="7" s="1"/>
  <c r="N295" i="7"/>
  <c r="O295" i="7" s="1"/>
  <c r="P295" i="7" s="1"/>
  <c r="Q295" i="7" s="1"/>
  <c r="R295" i="7" s="1"/>
  <c r="S295" i="7" s="1"/>
  <c r="T295" i="7" s="1"/>
  <c r="U295" i="7"/>
  <c r="V295" i="7" s="1"/>
  <c r="W295" i="7" s="1"/>
  <c r="X295" i="7" s="1"/>
  <c r="Y295" i="7" s="1"/>
  <c r="Z295" i="7" s="1"/>
  <c r="AA295" i="7" s="1"/>
  <c r="AB295" i="7" s="1"/>
  <c r="N303" i="7"/>
  <c r="O303" i="7" s="1"/>
  <c r="P303" i="7" s="1"/>
  <c r="Q303" i="7" s="1"/>
  <c r="R303" i="7" s="1"/>
  <c r="S303" i="7" s="1"/>
  <c r="T303" i="7" s="1"/>
  <c r="U303" i="7"/>
  <c r="V303" i="7" s="1"/>
  <c r="W303" i="7" s="1"/>
  <c r="X303" i="7" s="1"/>
  <c r="Y303" i="7" s="1"/>
  <c r="Z303" i="7" s="1"/>
  <c r="AA303" i="7" s="1"/>
  <c r="AB303" i="7" s="1"/>
  <c r="N311" i="7"/>
  <c r="O311" i="7" s="1"/>
  <c r="P311" i="7" s="1"/>
  <c r="Q311" i="7" s="1"/>
  <c r="R311" i="7" s="1"/>
  <c r="S311" i="7" s="1"/>
  <c r="T311" i="7" s="1"/>
  <c r="U311" i="7"/>
  <c r="V311" i="7" s="1"/>
  <c r="W311" i="7" s="1"/>
  <c r="X311" i="7" s="1"/>
  <c r="Y311" i="7" s="1"/>
  <c r="Z311" i="7" s="1"/>
  <c r="AA311" i="7" s="1"/>
  <c r="AB311" i="7" s="1"/>
  <c r="N319" i="7"/>
  <c r="O319" i="7" s="1"/>
  <c r="P319" i="7" s="1"/>
  <c r="Q319" i="7" s="1"/>
  <c r="R319" i="7" s="1"/>
  <c r="S319" i="7" s="1"/>
  <c r="T319" i="7" s="1"/>
  <c r="U319" i="7"/>
  <c r="V319" i="7" s="1"/>
  <c r="W319" i="7" s="1"/>
  <c r="X319" i="7" s="1"/>
  <c r="Y319" i="7" s="1"/>
  <c r="Z319" i="7" s="1"/>
  <c r="AA319" i="7" s="1"/>
  <c r="AB319" i="7" s="1"/>
  <c r="M325" i="7"/>
  <c r="M121" i="7"/>
  <c r="M129" i="7"/>
  <c r="M137" i="7"/>
  <c r="N282" i="7"/>
  <c r="O282" i="7" s="1"/>
  <c r="P282" i="7" s="1"/>
  <c r="Q282" i="7" s="1"/>
  <c r="R282" i="7" s="1"/>
  <c r="S282" i="7" s="1"/>
  <c r="T282" i="7" s="1"/>
  <c r="U285" i="7"/>
  <c r="V285" i="7" s="1"/>
  <c r="W285" i="7" s="1"/>
  <c r="X285" i="7" s="1"/>
  <c r="Y285" i="7" s="1"/>
  <c r="Z285" i="7" s="1"/>
  <c r="AA285" i="7" s="1"/>
  <c r="AB285" i="7" s="1"/>
  <c r="N285" i="7"/>
  <c r="O285" i="7" s="1"/>
  <c r="P285" i="7" s="1"/>
  <c r="Q285" i="7" s="1"/>
  <c r="R285" i="7" s="1"/>
  <c r="S285" i="7" s="1"/>
  <c r="T285" i="7" s="1"/>
  <c r="N290" i="7"/>
  <c r="O290" i="7" s="1"/>
  <c r="P290" i="7" s="1"/>
  <c r="Q290" i="7" s="1"/>
  <c r="R290" i="7" s="1"/>
  <c r="S290" i="7" s="1"/>
  <c r="T290" i="7" s="1"/>
  <c r="U293" i="7"/>
  <c r="V293" i="7" s="1"/>
  <c r="W293" i="7" s="1"/>
  <c r="X293" i="7" s="1"/>
  <c r="Y293" i="7" s="1"/>
  <c r="Z293" i="7" s="1"/>
  <c r="AA293" i="7" s="1"/>
  <c r="AB293" i="7" s="1"/>
  <c r="N293" i="7"/>
  <c r="O293" i="7" s="1"/>
  <c r="P293" i="7" s="1"/>
  <c r="Q293" i="7" s="1"/>
  <c r="R293" i="7" s="1"/>
  <c r="S293" i="7" s="1"/>
  <c r="T293" i="7" s="1"/>
  <c r="N298" i="7"/>
  <c r="O298" i="7" s="1"/>
  <c r="P298" i="7" s="1"/>
  <c r="Q298" i="7" s="1"/>
  <c r="R298" i="7" s="1"/>
  <c r="S298" i="7" s="1"/>
  <c r="T298" i="7" s="1"/>
  <c r="U301" i="7"/>
  <c r="V301" i="7" s="1"/>
  <c r="W301" i="7" s="1"/>
  <c r="X301" i="7" s="1"/>
  <c r="Y301" i="7" s="1"/>
  <c r="Z301" i="7" s="1"/>
  <c r="AA301" i="7" s="1"/>
  <c r="AB301" i="7" s="1"/>
  <c r="N301" i="7"/>
  <c r="O301" i="7" s="1"/>
  <c r="P301" i="7" s="1"/>
  <c r="Q301" i="7" s="1"/>
  <c r="R301" i="7" s="1"/>
  <c r="S301" i="7" s="1"/>
  <c r="T301" i="7" s="1"/>
  <c r="N306" i="7"/>
  <c r="O306" i="7" s="1"/>
  <c r="P306" i="7" s="1"/>
  <c r="Q306" i="7" s="1"/>
  <c r="R306" i="7" s="1"/>
  <c r="S306" i="7" s="1"/>
  <c r="T306" i="7" s="1"/>
  <c r="U309" i="7"/>
  <c r="V309" i="7" s="1"/>
  <c r="W309" i="7" s="1"/>
  <c r="X309" i="7" s="1"/>
  <c r="Y309" i="7" s="1"/>
  <c r="Z309" i="7" s="1"/>
  <c r="AA309" i="7" s="1"/>
  <c r="AB309" i="7" s="1"/>
  <c r="N309" i="7"/>
  <c r="O309" i="7" s="1"/>
  <c r="P309" i="7" s="1"/>
  <c r="Q309" i="7" s="1"/>
  <c r="R309" i="7" s="1"/>
  <c r="S309" i="7" s="1"/>
  <c r="T309" i="7" s="1"/>
  <c r="N314" i="7"/>
  <c r="O314" i="7" s="1"/>
  <c r="P314" i="7" s="1"/>
  <c r="Q314" i="7" s="1"/>
  <c r="R314" i="7" s="1"/>
  <c r="S314" i="7" s="1"/>
  <c r="T314" i="7" s="1"/>
  <c r="U317" i="7"/>
  <c r="V317" i="7" s="1"/>
  <c r="W317" i="7" s="1"/>
  <c r="X317" i="7" s="1"/>
  <c r="Y317" i="7" s="1"/>
  <c r="Z317" i="7" s="1"/>
  <c r="AA317" i="7" s="1"/>
  <c r="AB317" i="7" s="1"/>
  <c r="N317" i="7"/>
  <c r="O317" i="7" s="1"/>
  <c r="P317" i="7" s="1"/>
  <c r="Q317" i="7" s="1"/>
  <c r="R317" i="7" s="1"/>
  <c r="S317" i="7" s="1"/>
  <c r="T317" i="7" s="1"/>
  <c r="N322" i="7"/>
  <c r="O322" i="7" s="1"/>
  <c r="P322" i="7" s="1"/>
  <c r="Q322" i="7" s="1"/>
  <c r="R322" i="7" s="1"/>
  <c r="S322" i="7" s="1"/>
  <c r="T322" i="7" s="1"/>
  <c r="N328" i="7"/>
  <c r="O328" i="7" s="1"/>
  <c r="P328" i="7" s="1"/>
  <c r="Q328" i="7" s="1"/>
  <c r="R328" i="7" s="1"/>
  <c r="S328" i="7" s="1"/>
  <c r="T328" i="7" s="1"/>
  <c r="U328" i="7"/>
  <c r="V328" i="7" s="1"/>
  <c r="W328" i="7" s="1"/>
  <c r="X328" i="7" s="1"/>
  <c r="Y328" i="7" s="1"/>
  <c r="Z328" i="7" s="1"/>
  <c r="AA328" i="7" s="1"/>
  <c r="AB328" i="7" s="1"/>
  <c r="U341" i="7"/>
  <c r="V341" i="7" s="1"/>
  <c r="W341" i="7" s="1"/>
  <c r="X341" i="7" s="1"/>
  <c r="Y341" i="7" s="1"/>
  <c r="Z341" i="7" s="1"/>
  <c r="AA341" i="7" s="1"/>
  <c r="AB341" i="7" s="1"/>
  <c r="N341" i="7"/>
  <c r="O341" i="7" s="1"/>
  <c r="P341" i="7" s="1"/>
  <c r="Q341" i="7" s="1"/>
  <c r="R341" i="7" s="1"/>
  <c r="S341" i="7" s="1"/>
  <c r="T341" i="7" s="1"/>
  <c r="N349" i="7"/>
  <c r="O349" i="7" s="1"/>
  <c r="P349" i="7" s="1"/>
  <c r="Q349" i="7" s="1"/>
  <c r="R349" i="7" s="1"/>
  <c r="S349" i="7" s="1"/>
  <c r="T349" i="7" s="1"/>
  <c r="U349" i="7"/>
  <c r="V349" i="7" s="1"/>
  <c r="W349" i="7" s="1"/>
  <c r="X349" i="7" s="1"/>
  <c r="Y349" i="7" s="1"/>
  <c r="Z349" i="7" s="1"/>
  <c r="AA349" i="7" s="1"/>
  <c r="AB349" i="7" s="1"/>
  <c r="N357" i="7"/>
  <c r="O357" i="7" s="1"/>
  <c r="P357" i="7" s="1"/>
  <c r="Q357" i="7" s="1"/>
  <c r="R357" i="7" s="1"/>
  <c r="S357" i="7" s="1"/>
  <c r="T357" i="7" s="1"/>
  <c r="U357" i="7"/>
  <c r="V357" i="7" s="1"/>
  <c r="W357" i="7" s="1"/>
  <c r="X357" i="7" s="1"/>
  <c r="Y357" i="7" s="1"/>
  <c r="Z357" i="7" s="1"/>
  <c r="AA357" i="7" s="1"/>
  <c r="AB357" i="7" s="1"/>
  <c r="N365" i="7"/>
  <c r="O365" i="7" s="1"/>
  <c r="P365" i="7" s="1"/>
  <c r="Q365" i="7" s="1"/>
  <c r="R365" i="7" s="1"/>
  <c r="S365" i="7" s="1"/>
  <c r="T365" i="7" s="1"/>
  <c r="U365" i="7"/>
  <c r="V365" i="7" s="1"/>
  <c r="W365" i="7" s="1"/>
  <c r="X365" i="7" s="1"/>
  <c r="Y365" i="7" s="1"/>
  <c r="Z365" i="7" s="1"/>
  <c r="AA365" i="7" s="1"/>
  <c r="AB365" i="7" s="1"/>
  <c r="M335" i="7"/>
  <c r="M343" i="7"/>
  <c r="M355" i="7"/>
  <c r="AH2" i="8"/>
  <c r="AE2" i="26" s="1"/>
  <c r="AF3" i="8"/>
  <c r="AC3" i="26" s="1"/>
  <c r="AD4" i="8"/>
  <c r="AA4" i="26" s="1"/>
  <c r="D5" i="52"/>
  <c r="AH6" i="8"/>
  <c r="AF7" i="8"/>
  <c r="AD8" i="8"/>
  <c r="AA8" i="26" s="1"/>
  <c r="D9" i="52"/>
  <c r="AH10" i="8"/>
  <c r="AF11" i="8"/>
  <c r="AC11" i="26" s="1"/>
  <c r="AD12" i="8"/>
  <c r="AA12" i="26" s="1"/>
  <c r="D13" i="52"/>
  <c r="AH14" i="8"/>
  <c r="AE14" i="26" s="1"/>
  <c r="AF15" i="8"/>
  <c r="AC15" i="26" s="1"/>
  <c r="AD16" i="8"/>
  <c r="AA16" i="26" s="1"/>
  <c r="AH18" i="8"/>
  <c r="AE18" i="26" s="1"/>
  <c r="AF19" i="8"/>
  <c r="AD20" i="8"/>
  <c r="AA20" i="26" s="1"/>
  <c r="AH22" i="8"/>
  <c r="AE22" i="26" s="1"/>
  <c r="AF23" i="8"/>
  <c r="AC23" i="26" s="1"/>
  <c r="AD24" i="8"/>
  <c r="AA24" i="26" s="1"/>
  <c r="AH26" i="8"/>
  <c r="AE26" i="26" s="1"/>
  <c r="AF27" i="8"/>
  <c r="AC27" i="26" s="1"/>
  <c r="AD28" i="8"/>
  <c r="AA28" i="26" s="1"/>
  <c r="AH30" i="8"/>
  <c r="AE30" i="26" s="1"/>
  <c r="AF31" i="8"/>
  <c r="AC31" i="26" s="1"/>
  <c r="AD32" i="8"/>
  <c r="AA32" i="26" s="1"/>
  <c r="AH34" i="8"/>
  <c r="AE34" i="26" s="1"/>
  <c r="AF35" i="8"/>
  <c r="AC35" i="26" s="1"/>
  <c r="AD36" i="8"/>
  <c r="AH38" i="8"/>
  <c r="AE38" i="26" s="1"/>
  <c r="AF39" i="8"/>
  <c r="AC39" i="26" s="1"/>
  <c r="AD40" i="8"/>
  <c r="AA40" i="26" s="1"/>
  <c r="AC41" i="8"/>
  <c r="Z41" i="26" s="1"/>
  <c r="AI43" i="8"/>
  <c r="AF43" i="26" s="1"/>
  <c r="AH44" i="8"/>
  <c r="AE44" i="26" s="1"/>
  <c r="AG45" i="8"/>
  <c r="AF46" i="8"/>
  <c r="AE47" i="8"/>
  <c r="AB47" i="26" s="1"/>
  <c r="AD48" i="8"/>
  <c r="AA48" i="26" s="1"/>
  <c r="AC49" i="8"/>
  <c r="Z49" i="26" s="1"/>
  <c r="AI51" i="8"/>
  <c r="AF51" i="26" s="1"/>
  <c r="AH52" i="8"/>
  <c r="AE52" i="26" s="1"/>
  <c r="AG53" i="8"/>
  <c r="AD53" i="26" s="1"/>
  <c r="AF54" i="8"/>
  <c r="AC54" i="26" s="1"/>
  <c r="AE55" i="8"/>
  <c r="AB55" i="26" s="1"/>
  <c r="AD56" i="8"/>
  <c r="AA56" i="26" s="1"/>
  <c r="AC57" i="8"/>
  <c r="Z57" i="26" s="1"/>
  <c r="AI59" i="8"/>
  <c r="AH60" i="8"/>
  <c r="AE60" i="26" s="1"/>
  <c r="AG61" i="8"/>
  <c r="AD61" i="26" s="1"/>
  <c r="AF62" i="8"/>
  <c r="AE63" i="8"/>
  <c r="AB63" i="26" s="1"/>
  <c r="AD64" i="8"/>
  <c r="AA64" i="26" s="1"/>
  <c r="AC65" i="8"/>
  <c r="Z65" i="26" s="1"/>
  <c r="AI67" i="8"/>
  <c r="AF67" i="26" s="1"/>
  <c r="AH68" i="8"/>
  <c r="AE68" i="26" s="1"/>
  <c r="AG69" i="8"/>
  <c r="AD69" i="26" s="1"/>
  <c r="AF70" i="8"/>
  <c r="AC70" i="26" s="1"/>
  <c r="AE71" i="8"/>
  <c r="AD72" i="8"/>
  <c r="AA72" i="26" s="1"/>
  <c r="AC73" i="8"/>
  <c r="Z73" i="26" s="1"/>
  <c r="AI75" i="8"/>
  <c r="AH76" i="8"/>
  <c r="AG77" i="8"/>
  <c r="AD77" i="26" s="1"/>
  <c r="AF78" i="8"/>
  <c r="AC78" i="26" s="1"/>
  <c r="AE79" i="8"/>
  <c r="AB79" i="26" s="1"/>
  <c r="AD80" i="8"/>
  <c r="AA80" i="26" s="1"/>
  <c r="AC81" i="8"/>
  <c r="Z81" i="26" s="1"/>
  <c r="AI83" i="8"/>
  <c r="AF83" i="26" s="1"/>
  <c r="AI87" i="8"/>
  <c r="AF87" i="26" s="1"/>
  <c r="AH88" i="8"/>
  <c r="AG89" i="8"/>
  <c r="AF90" i="8"/>
  <c r="AC90" i="26" s="1"/>
  <c r="AE91" i="8"/>
  <c r="AB91" i="26" s="1"/>
  <c r="AD92" i="8"/>
  <c r="AA92" i="26" s="1"/>
  <c r="AC93" i="8"/>
  <c r="Z93" i="26" s="1"/>
  <c r="AI95" i="8"/>
  <c r="AF95" i="26" s="1"/>
  <c r="AH96" i="8"/>
  <c r="AE96" i="26" s="1"/>
  <c r="AG97" i="8"/>
  <c r="AF98" i="8"/>
  <c r="AE99" i="8"/>
  <c r="AB99" i="26" s="1"/>
  <c r="AD100" i="8"/>
  <c r="AA100" i="26" s="1"/>
  <c r="AC101" i="8"/>
  <c r="Z101" i="26" s="1"/>
  <c r="AI103" i="8"/>
  <c r="AF103" i="26" s="1"/>
  <c r="AH104" i="8"/>
  <c r="AE104" i="26" s="1"/>
  <c r="AG105" i="8"/>
  <c r="AD105" i="26" s="1"/>
  <c r="AF106" i="8"/>
  <c r="AC106" i="26" s="1"/>
  <c r="AE107" i="8"/>
  <c r="AB107" i="26" s="1"/>
  <c r="AD108" i="8"/>
  <c r="AA108" i="26" s="1"/>
  <c r="AC109" i="8"/>
  <c r="Z109" i="26" s="1"/>
  <c r="AI111" i="8"/>
  <c r="AH112" i="8"/>
  <c r="AE112" i="26" s="1"/>
  <c r="AG113" i="8"/>
  <c r="AD113" i="26" s="1"/>
  <c r="AF114" i="8"/>
  <c r="AE115" i="8"/>
  <c r="AB115" i="26" s="1"/>
  <c r="AD116" i="8"/>
  <c r="AA116" i="26" s="1"/>
  <c r="AC117" i="8"/>
  <c r="Z117" i="26" s="1"/>
  <c r="AI119" i="8"/>
  <c r="AF119" i="26" s="1"/>
  <c r="AH120" i="8"/>
  <c r="AE120" i="26" s="1"/>
  <c r="AG121" i="8"/>
  <c r="AD121" i="26" s="1"/>
  <c r="AF122" i="8"/>
  <c r="AC122" i="26" s="1"/>
  <c r="AE123" i="8"/>
  <c r="AD124" i="8"/>
  <c r="AC125" i="8"/>
  <c r="Z125" i="26" s="1"/>
  <c r="AI127" i="8"/>
  <c r="AF127" i="26" s="1"/>
  <c r="AH128" i="8"/>
  <c r="AG129" i="8"/>
  <c r="AD129" i="26" s="1"/>
  <c r="AF130" i="8"/>
  <c r="AC130" i="26" s="1"/>
  <c r="AE131" i="8"/>
  <c r="AB131" i="26" s="1"/>
  <c r="AD132" i="8"/>
  <c r="AA132" i="26" s="1"/>
  <c r="AC133" i="8"/>
  <c r="Z133" i="26" s="1"/>
  <c r="AI135" i="8"/>
  <c r="AF135" i="26" s="1"/>
  <c r="AH136" i="8"/>
  <c r="AG137" i="8"/>
  <c r="AF138" i="8"/>
  <c r="AC138" i="26" s="1"/>
  <c r="AE139" i="8"/>
  <c r="AB139" i="26" s="1"/>
  <c r="AD140" i="8"/>
  <c r="AA140" i="26" s="1"/>
  <c r="AC141" i="8"/>
  <c r="Z141" i="26" s="1"/>
  <c r="AI143" i="8"/>
  <c r="AF143" i="26" s="1"/>
  <c r="AH144" i="8"/>
  <c r="AE144" i="26" s="1"/>
  <c r="AG145" i="8"/>
  <c r="AD145" i="26" s="1"/>
  <c r="AF146" i="8"/>
  <c r="AC146" i="26" s="1"/>
  <c r="AE147" i="8"/>
  <c r="AB147" i="26" s="1"/>
  <c r="AD148" i="8"/>
  <c r="AA148" i="26" s="1"/>
  <c r="AC149" i="8"/>
  <c r="Z149" i="26" s="1"/>
  <c r="AI151" i="8"/>
  <c r="AF151" i="26" s="1"/>
  <c r="AH152" i="8"/>
  <c r="AE152" i="26" s="1"/>
  <c r="AG153" i="8"/>
  <c r="AF154" i="8"/>
  <c r="AC154" i="26" s="1"/>
  <c r="AE155" i="8"/>
  <c r="AB155" i="26" s="1"/>
  <c r="AD156" i="8"/>
  <c r="AA156" i="26" s="1"/>
  <c r="AC157" i="8"/>
  <c r="Z157" i="26" s="1"/>
  <c r="AI159" i="8"/>
  <c r="AF159" i="26" s="1"/>
  <c r="AH160" i="8"/>
  <c r="AE160" i="26" s="1"/>
  <c r="AG161" i="8"/>
  <c r="AD161" i="26" s="1"/>
  <c r="AF162" i="8"/>
  <c r="AE163" i="8"/>
  <c r="AB163" i="26" s="1"/>
  <c r="AD164" i="8"/>
  <c r="AA164" i="26" s="1"/>
  <c r="AC165" i="8"/>
  <c r="Z165" i="26" s="1"/>
  <c r="AI167" i="8"/>
  <c r="AH168" i="8"/>
  <c r="AE168" i="26" s="1"/>
  <c r="AG169" i="8"/>
  <c r="AD169" i="26" s="1"/>
  <c r="AF170" i="8"/>
  <c r="AC170" i="26" s="1"/>
  <c r="AE171" i="8"/>
  <c r="AB171" i="26" s="1"/>
  <c r="AD172" i="8"/>
  <c r="AA172" i="26" s="1"/>
  <c r="AC173" i="8"/>
  <c r="Z173" i="26" s="1"/>
  <c r="AI175" i="8"/>
  <c r="AH176" i="8"/>
  <c r="AG177" i="8"/>
  <c r="AD177" i="26" s="1"/>
  <c r="AF178" i="8"/>
  <c r="AC178" i="26" s="1"/>
  <c r="AE179" i="8"/>
  <c r="AB179" i="26" s="1"/>
  <c r="AD180" i="8"/>
  <c r="AA180" i="26" s="1"/>
  <c r="AC181" i="8"/>
  <c r="Z181" i="26" s="1"/>
  <c r="AI183" i="8"/>
  <c r="AF183" i="26" s="1"/>
  <c r="AH184" i="8"/>
  <c r="AE184" i="26" s="1"/>
  <c r="AG185" i="8"/>
  <c r="AD185" i="26" s="1"/>
  <c r="AF186" i="8"/>
  <c r="AC186" i="26" s="1"/>
  <c r="AE187" i="8"/>
  <c r="AB187" i="26" s="1"/>
  <c r="AD188" i="8"/>
  <c r="AA188" i="26" s="1"/>
  <c r="AC189" i="8"/>
  <c r="Z189" i="26" s="1"/>
  <c r="AI191" i="8"/>
  <c r="AF191" i="26" s="1"/>
  <c r="AH192" i="8"/>
  <c r="AG193" i="8"/>
  <c r="AF194" i="8"/>
  <c r="AC194" i="26" s="1"/>
  <c r="AE195" i="8"/>
  <c r="AB195" i="26" s="1"/>
  <c r="AD196" i="8"/>
  <c r="AA196" i="26" s="1"/>
  <c r="AC197" i="8"/>
  <c r="Z197" i="26" s="1"/>
  <c r="AI199" i="8"/>
  <c r="AF199" i="26" s="1"/>
  <c r="AH200" i="8"/>
  <c r="AE200" i="26" s="1"/>
  <c r="AG201" i="8"/>
  <c r="AF202" i="8"/>
  <c r="AC202" i="26" s="1"/>
  <c r="AE203" i="8"/>
  <c r="AB203" i="26" s="1"/>
  <c r="AD204" i="8"/>
  <c r="AA204" i="26" s="1"/>
  <c r="AC205" i="8"/>
  <c r="Z205" i="26" s="1"/>
  <c r="AI207" i="8"/>
  <c r="AF207" i="26" s="1"/>
  <c r="AH208" i="8"/>
  <c r="AE208" i="26" s="1"/>
  <c r="AG209" i="8"/>
  <c r="AD209" i="26" s="1"/>
  <c r="AF210" i="8"/>
  <c r="AC210" i="26" s="1"/>
  <c r="AE211" i="8"/>
  <c r="AB211" i="26" s="1"/>
  <c r="AE212" i="8"/>
  <c r="AB212" i="26" s="1"/>
  <c r="AF214" i="8"/>
  <c r="AI217" i="8"/>
  <c r="AF217" i="26" s="1"/>
  <c r="AF218" i="8"/>
  <c r="AH221" i="8"/>
  <c r="AE221" i="26" s="1"/>
  <c r="AE222" i="8"/>
  <c r="AB222" i="26" s="1"/>
  <c r="AI224" i="8"/>
  <c r="AF224" i="26" s="1"/>
  <c r="AI228" i="8"/>
  <c r="AF229" i="8"/>
  <c r="AC229" i="26" s="1"/>
  <c r="AI236" i="8"/>
  <c r="AF236" i="26" s="1"/>
  <c r="AF237" i="8"/>
  <c r="AC237" i="26" s="1"/>
  <c r="AF250" i="8"/>
  <c r="AC250" i="26" s="1"/>
  <c r="N350" i="7"/>
  <c r="O350" i="7" s="1"/>
  <c r="P350" i="7" s="1"/>
  <c r="Q350" i="7" s="1"/>
  <c r="R350" i="7" s="1"/>
  <c r="S350" i="7" s="1"/>
  <c r="T350" i="7" s="1"/>
  <c r="U350" i="7"/>
  <c r="V350" i="7" s="1"/>
  <c r="W350" i="7" s="1"/>
  <c r="X350" i="7" s="1"/>
  <c r="Y350" i="7" s="1"/>
  <c r="Z350" i="7" s="1"/>
  <c r="AA350" i="7" s="1"/>
  <c r="AB350" i="7" s="1"/>
  <c r="N358" i="7"/>
  <c r="O358" i="7" s="1"/>
  <c r="P358" i="7" s="1"/>
  <c r="Q358" i="7" s="1"/>
  <c r="R358" i="7" s="1"/>
  <c r="S358" i="7" s="1"/>
  <c r="T358" i="7" s="1"/>
  <c r="U358" i="7"/>
  <c r="V358" i="7" s="1"/>
  <c r="W358" i="7" s="1"/>
  <c r="X358" i="7" s="1"/>
  <c r="Y358" i="7" s="1"/>
  <c r="Z358" i="7" s="1"/>
  <c r="AA358" i="7" s="1"/>
  <c r="AB358" i="7" s="1"/>
  <c r="M363" i="7"/>
  <c r="P2" i="8"/>
  <c r="O2" i="8"/>
  <c r="N2" i="8"/>
  <c r="M2" i="8"/>
  <c r="S2" i="8"/>
  <c r="R2" i="8"/>
  <c r="Q2" i="8"/>
  <c r="AI2" i="8"/>
  <c r="AF2" i="26" s="1"/>
  <c r="AG3" i="8"/>
  <c r="AD3" i="26" s="1"/>
  <c r="AE4" i="8"/>
  <c r="AB4" i="26" s="1"/>
  <c r="AC5" i="8"/>
  <c r="Z5" i="26" s="1"/>
  <c r="S331" i="8"/>
  <c r="R331" i="8"/>
  <c r="Q331" i="8"/>
  <c r="P331" i="8"/>
  <c r="O331" i="8"/>
  <c r="N331" i="8"/>
  <c r="M331" i="8"/>
  <c r="P6" i="8"/>
  <c r="O6" i="8"/>
  <c r="N6" i="8"/>
  <c r="M6" i="8"/>
  <c r="S6" i="8"/>
  <c r="R6" i="8"/>
  <c r="Q6" i="8"/>
  <c r="AI6" i="8"/>
  <c r="AG7" i="8"/>
  <c r="AE8" i="8"/>
  <c r="AB8" i="26" s="1"/>
  <c r="AC9" i="8"/>
  <c r="Z9" i="26" s="1"/>
  <c r="P10" i="8"/>
  <c r="O10" i="8"/>
  <c r="N10" i="8"/>
  <c r="M10" i="8"/>
  <c r="S10" i="8"/>
  <c r="R10" i="8"/>
  <c r="Q10" i="8"/>
  <c r="AI10" i="8"/>
  <c r="AG11" i="8"/>
  <c r="AE12" i="8"/>
  <c r="AB12" i="26" s="1"/>
  <c r="AC13" i="8"/>
  <c r="Z13" i="26" s="1"/>
  <c r="P183" i="8"/>
  <c r="P66" i="8"/>
  <c r="P14" i="8"/>
  <c r="O183" i="8"/>
  <c r="O66" i="8"/>
  <c r="O14" i="8"/>
  <c r="N183" i="8"/>
  <c r="N66" i="8"/>
  <c r="N14" i="8"/>
  <c r="M183" i="8"/>
  <c r="M66" i="8"/>
  <c r="M14" i="8"/>
  <c r="S183" i="8"/>
  <c r="S66" i="8"/>
  <c r="S27" i="8"/>
  <c r="S14" i="8"/>
  <c r="R183" i="8"/>
  <c r="R66" i="8"/>
  <c r="R27" i="8"/>
  <c r="R14" i="8"/>
  <c r="Q183" i="8"/>
  <c r="Q66" i="8"/>
  <c r="Q27" i="8"/>
  <c r="Q14" i="8"/>
  <c r="AI14" i="8"/>
  <c r="AF14" i="26" s="1"/>
  <c r="AG15" i="8"/>
  <c r="AD15" i="26" s="1"/>
  <c r="AE16" i="8"/>
  <c r="AB16" i="26" s="1"/>
  <c r="AC17" i="8"/>
  <c r="Z17" i="26" s="1"/>
  <c r="P18" i="8"/>
  <c r="O18" i="8"/>
  <c r="N18" i="8"/>
  <c r="M18" i="8"/>
  <c r="S18" i="8"/>
  <c r="R18" i="8"/>
  <c r="Q18" i="8"/>
  <c r="AI18" i="8"/>
  <c r="AF18" i="26" s="1"/>
  <c r="AG19" i="8"/>
  <c r="AE20" i="8"/>
  <c r="AB20" i="26" s="1"/>
  <c r="AC21" i="8"/>
  <c r="Z21" i="26" s="1"/>
  <c r="P22" i="8"/>
  <c r="O22" i="8"/>
  <c r="N22" i="8"/>
  <c r="M22" i="8"/>
  <c r="S22" i="8"/>
  <c r="R22" i="8"/>
  <c r="Q22" i="8"/>
  <c r="AI22" i="8"/>
  <c r="AF22" i="26" s="1"/>
  <c r="AG23" i="8"/>
  <c r="AD23" i="26" s="1"/>
  <c r="AE24" i="8"/>
  <c r="AB24" i="26" s="1"/>
  <c r="AC25" i="8"/>
  <c r="Z25" i="26" s="1"/>
  <c r="P26" i="8"/>
  <c r="O26" i="8"/>
  <c r="N26" i="8"/>
  <c r="M26" i="8"/>
  <c r="S26" i="8"/>
  <c r="R26" i="8"/>
  <c r="Q26" i="8"/>
  <c r="AI26" i="8"/>
  <c r="AF26" i="26" s="1"/>
  <c r="AG27" i="8"/>
  <c r="AD27" i="26" s="1"/>
  <c r="AE28" i="8"/>
  <c r="AB28" i="26" s="1"/>
  <c r="AC29" i="8"/>
  <c r="Z29" i="26" s="1"/>
  <c r="P30" i="8"/>
  <c r="O30" i="8"/>
  <c r="N30" i="8"/>
  <c r="M30" i="8"/>
  <c r="S30" i="8"/>
  <c r="R30" i="8"/>
  <c r="Q30" i="8"/>
  <c r="AI30" i="8"/>
  <c r="AF30" i="26" s="1"/>
  <c r="AG31" i="8"/>
  <c r="AD31" i="26" s="1"/>
  <c r="AE32" i="8"/>
  <c r="AB32" i="26" s="1"/>
  <c r="AC33" i="8"/>
  <c r="Z33" i="26" s="1"/>
  <c r="P34" i="8"/>
  <c r="O34" i="8"/>
  <c r="N34" i="8"/>
  <c r="M34" i="8"/>
  <c r="S34" i="8"/>
  <c r="R34" i="8"/>
  <c r="Q34" i="8"/>
  <c r="AI34" i="8"/>
  <c r="AF34" i="26" s="1"/>
  <c r="AG35" i="8"/>
  <c r="AD35" i="26" s="1"/>
  <c r="AE36" i="8"/>
  <c r="AC37" i="8"/>
  <c r="Z37" i="26" s="1"/>
  <c r="P38" i="8"/>
  <c r="O38" i="8"/>
  <c r="N38" i="8"/>
  <c r="M38" i="8"/>
  <c r="S38" i="8"/>
  <c r="R38" i="8"/>
  <c r="Q38" i="8"/>
  <c r="AI38" i="8"/>
  <c r="AF38" i="26" s="1"/>
  <c r="AG39" i="8"/>
  <c r="AD39" i="26" s="1"/>
  <c r="AE40" i="8"/>
  <c r="AB40" i="26" s="1"/>
  <c r="AD41" i="8"/>
  <c r="AA41" i="26" s="1"/>
  <c r="AC42" i="8"/>
  <c r="Z42" i="26" s="1"/>
  <c r="AI44" i="8"/>
  <c r="AF44" i="26" s="1"/>
  <c r="AH45" i="8"/>
  <c r="AG46" i="8"/>
  <c r="AF47" i="8"/>
  <c r="AC47" i="26" s="1"/>
  <c r="AE48" i="8"/>
  <c r="AB48" i="26" s="1"/>
  <c r="AD49" i="8"/>
  <c r="AA49" i="26" s="1"/>
  <c r="AC50" i="8"/>
  <c r="Z50" i="26" s="1"/>
  <c r="AI52" i="8"/>
  <c r="AF52" i="26" s="1"/>
  <c r="AH53" i="8"/>
  <c r="AE53" i="26" s="1"/>
  <c r="AG54" i="8"/>
  <c r="AD54" i="26" s="1"/>
  <c r="AF55" i="8"/>
  <c r="AC55" i="26" s="1"/>
  <c r="AE56" i="8"/>
  <c r="AB56" i="26" s="1"/>
  <c r="AD57" i="8"/>
  <c r="AA57" i="26" s="1"/>
  <c r="AC58" i="8"/>
  <c r="Z58" i="26" s="1"/>
  <c r="AI60" i="8"/>
  <c r="AF60" i="26" s="1"/>
  <c r="AH61" i="8"/>
  <c r="AE61" i="26" s="1"/>
  <c r="AG62" i="8"/>
  <c r="AF63" i="8"/>
  <c r="AC63" i="26" s="1"/>
  <c r="AE64" i="8"/>
  <c r="AB64" i="26" s="1"/>
  <c r="AD65" i="8"/>
  <c r="AA65" i="26" s="1"/>
  <c r="AC66" i="8"/>
  <c r="Z66" i="26" s="1"/>
  <c r="AI68" i="8"/>
  <c r="AF68" i="26" s="1"/>
  <c r="AH69" i="8"/>
  <c r="AE69" i="26" s="1"/>
  <c r="AG70" i="8"/>
  <c r="AD70" i="26" s="1"/>
  <c r="AF71" i="8"/>
  <c r="AE72" i="8"/>
  <c r="AB72" i="26" s="1"/>
  <c r="AD73" i="8"/>
  <c r="AA73" i="26" s="1"/>
  <c r="AC74" i="8"/>
  <c r="Z74" i="26" s="1"/>
  <c r="AI76" i="8"/>
  <c r="AH77" i="8"/>
  <c r="AE77" i="26" s="1"/>
  <c r="AG78" i="8"/>
  <c r="AD78" i="26" s="1"/>
  <c r="AF79" i="8"/>
  <c r="AC79" i="26" s="1"/>
  <c r="AE80" i="8"/>
  <c r="AB80" i="26" s="1"/>
  <c r="AD81" i="8"/>
  <c r="AA81" i="26" s="1"/>
  <c r="AC82" i="8"/>
  <c r="Z82" i="26" s="1"/>
  <c r="AC86" i="8"/>
  <c r="Z86" i="26" s="1"/>
  <c r="AI88" i="8"/>
  <c r="AH89" i="8"/>
  <c r="AG90" i="8"/>
  <c r="AD90" i="26" s="1"/>
  <c r="AF91" i="8"/>
  <c r="AC91" i="26" s="1"/>
  <c r="AE92" i="8"/>
  <c r="AB92" i="26" s="1"/>
  <c r="AD93" i="8"/>
  <c r="AA93" i="26" s="1"/>
  <c r="AC94" i="8"/>
  <c r="Z94" i="26" s="1"/>
  <c r="AI96" i="8"/>
  <c r="AF96" i="26" s="1"/>
  <c r="AH97" i="8"/>
  <c r="AG98" i="8"/>
  <c r="AF99" i="8"/>
  <c r="AC99" i="26" s="1"/>
  <c r="AE100" i="8"/>
  <c r="AB100" i="26" s="1"/>
  <c r="AD101" i="8"/>
  <c r="AA101" i="26" s="1"/>
  <c r="AC102" i="8"/>
  <c r="Z102" i="26" s="1"/>
  <c r="AI104" i="8"/>
  <c r="AF104" i="26" s="1"/>
  <c r="AH105" i="8"/>
  <c r="AE105" i="26" s="1"/>
  <c r="AG106" i="8"/>
  <c r="AD106" i="26" s="1"/>
  <c r="AF107" i="8"/>
  <c r="AC107" i="26" s="1"/>
  <c r="AE108" i="8"/>
  <c r="AB108" i="26" s="1"/>
  <c r="AD109" i="8"/>
  <c r="AA109" i="26" s="1"/>
  <c r="AC110" i="8"/>
  <c r="Z110" i="26" s="1"/>
  <c r="AI112" i="8"/>
  <c r="AF112" i="26" s="1"/>
  <c r="AH113" i="8"/>
  <c r="AE113" i="26" s="1"/>
  <c r="AG114" i="8"/>
  <c r="AF115" i="8"/>
  <c r="AE116" i="8"/>
  <c r="AB116" i="26" s="1"/>
  <c r="AD117" i="8"/>
  <c r="AA117" i="26" s="1"/>
  <c r="AC118" i="8"/>
  <c r="Z118" i="26" s="1"/>
  <c r="AI120" i="8"/>
  <c r="AF120" i="26" s="1"/>
  <c r="AH121" i="8"/>
  <c r="AE121" i="26" s="1"/>
  <c r="AG122" i="8"/>
  <c r="AD122" i="26" s="1"/>
  <c r="AF123" i="8"/>
  <c r="AE124" i="8"/>
  <c r="AD125" i="8"/>
  <c r="AA125" i="26" s="1"/>
  <c r="AC126" i="8"/>
  <c r="Z126" i="26" s="1"/>
  <c r="AI128" i="8"/>
  <c r="AH129" i="8"/>
  <c r="AE129" i="26" s="1"/>
  <c r="AG130" i="8"/>
  <c r="AD130" i="26" s="1"/>
  <c r="AF131" i="8"/>
  <c r="AC131" i="26" s="1"/>
  <c r="AE132" i="8"/>
  <c r="AB132" i="26" s="1"/>
  <c r="AD133" i="8"/>
  <c r="AA133" i="26" s="1"/>
  <c r="AC134" i="8"/>
  <c r="Z134" i="26" s="1"/>
  <c r="AI136" i="8"/>
  <c r="AH137" i="8"/>
  <c r="AG138" i="8"/>
  <c r="AD138" i="26" s="1"/>
  <c r="AF139" i="8"/>
  <c r="AC139" i="26" s="1"/>
  <c r="AE140" i="8"/>
  <c r="AD141" i="8"/>
  <c r="AA141" i="26" s="1"/>
  <c r="AC142" i="8"/>
  <c r="Z142" i="26" s="1"/>
  <c r="AI144" i="8"/>
  <c r="AF144" i="26" s="1"/>
  <c r="AH145" i="8"/>
  <c r="AE145" i="26" s="1"/>
  <c r="AG146" i="8"/>
  <c r="AD146" i="26" s="1"/>
  <c r="AF147" i="8"/>
  <c r="AC147" i="26" s="1"/>
  <c r="AE148" i="8"/>
  <c r="AB148" i="26" s="1"/>
  <c r="AD149" i="8"/>
  <c r="AC150" i="8"/>
  <c r="Z150" i="26" s="1"/>
  <c r="AI152" i="8"/>
  <c r="AF152" i="26" s="1"/>
  <c r="AH153" i="8"/>
  <c r="AG154" i="8"/>
  <c r="AF155" i="8"/>
  <c r="AC155" i="26" s="1"/>
  <c r="AE156" i="8"/>
  <c r="AB156" i="26" s="1"/>
  <c r="AD157" i="8"/>
  <c r="AA157" i="26" s="1"/>
  <c r="AC158" i="8"/>
  <c r="Z158" i="26" s="1"/>
  <c r="AI160" i="8"/>
  <c r="AF160" i="26" s="1"/>
  <c r="AH161" i="8"/>
  <c r="AE161" i="26" s="1"/>
  <c r="AG162" i="8"/>
  <c r="AF163" i="8"/>
  <c r="AE164" i="8"/>
  <c r="AB164" i="26" s="1"/>
  <c r="AD165" i="8"/>
  <c r="AA165" i="26" s="1"/>
  <c r="AC166" i="8"/>
  <c r="Z166" i="26" s="1"/>
  <c r="AI168" i="8"/>
  <c r="AF168" i="26" s="1"/>
  <c r="AH169" i="8"/>
  <c r="AE169" i="26" s="1"/>
  <c r="AG170" i="8"/>
  <c r="AD170" i="26" s="1"/>
  <c r="AF171" i="8"/>
  <c r="AC171" i="26" s="1"/>
  <c r="AE172" i="8"/>
  <c r="AB172" i="26" s="1"/>
  <c r="AD173" i="8"/>
  <c r="AA173" i="26" s="1"/>
  <c r="AC174" i="8"/>
  <c r="Z174" i="26" s="1"/>
  <c r="AI176" i="8"/>
  <c r="AH177" i="8"/>
  <c r="AE177" i="26" s="1"/>
  <c r="AG178" i="8"/>
  <c r="AD178" i="26" s="1"/>
  <c r="AF179" i="8"/>
  <c r="AC179" i="26" s="1"/>
  <c r="AE180" i="8"/>
  <c r="AB180" i="26" s="1"/>
  <c r="AD181" i="8"/>
  <c r="AA181" i="26" s="1"/>
  <c r="AC182" i="8"/>
  <c r="Z182" i="26" s="1"/>
  <c r="AI184" i="8"/>
  <c r="AF184" i="26" s="1"/>
  <c r="AH185" i="8"/>
  <c r="AE185" i="26" s="1"/>
  <c r="AG186" i="8"/>
  <c r="AD186" i="26" s="1"/>
  <c r="AF187" i="8"/>
  <c r="AC187" i="26" s="1"/>
  <c r="AE188" i="8"/>
  <c r="AB188" i="26" s="1"/>
  <c r="AD189" i="8"/>
  <c r="AA189" i="26" s="1"/>
  <c r="AC190" i="8"/>
  <c r="Z190" i="26" s="1"/>
  <c r="AI192" i="8"/>
  <c r="AH193" i="8"/>
  <c r="AG194" i="8"/>
  <c r="AD194" i="26" s="1"/>
  <c r="AF195" i="8"/>
  <c r="AC195" i="26" s="1"/>
  <c r="AE196" i="8"/>
  <c r="AB196" i="26" s="1"/>
  <c r="AD197" i="8"/>
  <c r="AA197" i="26" s="1"/>
  <c r="AC198" i="8"/>
  <c r="Z198" i="26" s="1"/>
  <c r="AI200" i="8"/>
  <c r="AF200" i="26" s="1"/>
  <c r="AH201" i="8"/>
  <c r="AG202" i="8"/>
  <c r="AF203" i="8"/>
  <c r="AC203" i="26" s="1"/>
  <c r="AE204" i="8"/>
  <c r="AB204" i="26" s="1"/>
  <c r="AD205" i="8"/>
  <c r="AA205" i="26" s="1"/>
  <c r="AC206" i="8"/>
  <c r="Z206" i="26" s="1"/>
  <c r="AI208" i="8"/>
  <c r="AF208" i="26" s="1"/>
  <c r="AH209" i="8"/>
  <c r="AE209" i="26" s="1"/>
  <c r="AG210" i="8"/>
  <c r="AD210" i="26" s="1"/>
  <c r="AF211" i="8"/>
  <c r="AC211" i="26" s="1"/>
  <c r="AE215" i="8"/>
  <c r="AB215" i="26" s="1"/>
  <c r="AI221" i="8"/>
  <c r="AF221" i="26" s="1"/>
  <c r="AF222" i="8"/>
  <c r="AC222" i="26" s="1"/>
  <c r="AH225" i="8"/>
  <c r="AE225" i="26" s="1"/>
  <c r="AF226" i="8"/>
  <c r="AC226" i="26" s="1"/>
  <c r="AI231" i="8"/>
  <c r="AF232" i="8"/>
  <c r="AC232" i="26" s="1"/>
  <c r="AI239" i="8"/>
  <c r="AF239" i="26" s="1"/>
  <c r="AF240" i="8"/>
  <c r="AF256" i="8"/>
  <c r="AC256" i="26" s="1"/>
  <c r="N348" i="7"/>
  <c r="O348" i="7" s="1"/>
  <c r="P348" i="7" s="1"/>
  <c r="Q348" i="7" s="1"/>
  <c r="R348" i="7" s="1"/>
  <c r="S348" i="7" s="1"/>
  <c r="T348" i="7" s="1"/>
  <c r="D2" i="52"/>
  <c r="AH3" i="8"/>
  <c r="AE3" i="26" s="1"/>
  <c r="AF4" i="8"/>
  <c r="AC4" i="26" s="1"/>
  <c r="AD5" i="8"/>
  <c r="AA5" i="26" s="1"/>
  <c r="D6" i="52"/>
  <c r="AH7" i="8"/>
  <c r="AF8" i="8"/>
  <c r="AC8" i="26" s="1"/>
  <c r="AD9" i="8"/>
  <c r="AA9" i="26" s="1"/>
  <c r="D10" i="52"/>
  <c r="AH11" i="8"/>
  <c r="AF12" i="8"/>
  <c r="AC12" i="26" s="1"/>
  <c r="AD13" i="8"/>
  <c r="AA13" i="26" s="1"/>
  <c r="AH15" i="8"/>
  <c r="AE15" i="26" s="1"/>
  <c r="AF16" i="8"/>
  <c r="AC16" i="26" s="1"/>
  <c r="AD17" i="8"/>
  <c r="AA17" i="26" s="1"/>
  <c r="AH19" i="8"/>
  <c r="AF20" i="8"/>
  <c r="AD21" i="8"/>
  <c r="AA21" i="26" s="1"/>
  <c r="AH23" i="8"/>
  <c r="AF24" i="8"/>
  <c r="AC24" i="26" s="1"/>
  <c r="AD25" i="8"/>
  <c r="AA25" i="26" s="1"/>
  <c r="AH27" i="8"/>
  <c r="AE27" i="26" s="1"/>
  <c r="AF28" i="8"/>
  <c r="AC28" i="26" s="1"/>
  <c r="AD29" i="8"/>
  <c r="AA29" i="26" s="1"/>
  <c r="AH31" i="8"/>
  <c r="AE31" i="26" s="1"/>
  <c r="AF32" i="8"/>
  <c r="AD33" i="8"/>
  <c r="AA33" i="26" s="1"/>
  <c r="AH35" i="8"/>
  <c r="AE35" i="26" s="1"/>
  <c r="AF36" i="8"/>
  <c r="AD37" i="8"/>
  <c r="AA37" i="26" s="1"/>
  <c r="AH39" i="8"/>
  <c r="AE39" i="26" s="1"/>
  <c r="AF40" i="8"/>
  <c r="AC40" i="26" s="1"/>
  <c r="AE41" i="8"/>
  <c r="AB41" i="26" s="1"/>
  <c r="AD42" i="8"/>
  <c r="AA42" i="26" s="1"/>
  <c r="AC43" i="8"/>
  <c r="Z43" i="26" s="1"/>
  <c r="AI45" i="8"/>
  <c r="AH46" i="8"/>
  <c r="AG47" i="8"/>
  <c r="AD47" i="26" s="1"/>
  <c r="AF48" i="8"/>
  <c r="AC48" i="26" s="1"/>
  <c r="AE49" i="8"/>
  <c r="AB49" i="26" s="1"/>
  <c r="AD50" i="8"/>
  <c r="AA50" i="26" s="1"/>
  <c r="AC51" i="8"/>
  <c r="Z51" i="26" s="1"/>
  <c r="AI53" i="8"/>
  <c r="AF53" i="26" s="1"/>
  <c r="AH54" i="8"/>
  <c r="AE54" i="26" s="1"/>
  <c r="AG55" i="8"/>
  <c r="AD55" i="26" s="1"/>
  <c r="AF56" i="8"/>
  <c r="AC56" i="26" s="1"/>
  <c r="AE57" i="8"/>
  <c r="AB57" i="26" s="1"/>
  <c r="AD58" i="8"/>
  <c r="AA58" i="26" s="1"/>
  <c r="AC59" i="8"/>
  <c r="Z59" i="26" s="1"/>
  <c r="AI61" i="8"/>
  <c r="AF61" i="26" s="1"/>
  <c r="AH62" i="8"/>
  <c r="AG63" i="8"/>
  <c r="AF64" i="8"/>
  <c r="AC64" i="26" s="1"/>
  <c r="AE65" i="8"/>
  <c r="AB65" i="26" s="1"/>
  <c r="AD66" i="8"/>
  <c r="AA66" i="26" s="1"/>
  <c r="AC67" i="8"/>
  <c r="Z67" i="26" s="1"/>
  <c r="AI69" i="8"/>
  <c r="AF69" i="26" s="1"/>
  <c r="AH70" i="8"/>
  <c r="AE70" i="26" s="1"/>
  <c r="AG71" i="8"/>
  <c r="AF72" i="8"/>
  <c r="AC72" i="26" s="1"/>
  <c r="AE73" i="8"/>
  <c r="AB73" i="26" s="1"/>
  <c r="AD74" i="8"/>
  <c r="AA74" i="26" s="1"/>
  <c r="AC75" i="8"/>
  <c r="Z75" i="26" s="1"/>
  <c r="AI77" i="8"/>
  <c r="AF77" i="26" s="1"/>
  <c r="AH78" i="8"/>
  <c r="AE78" i="26" s="1"/>
  <c r="AG79" i="8"/>
  <c r="AD79" i="26" s="1"/>
  <c r="AF80" i="8"/>
  <c r="AC80" i="26" s="1"/>
  <c r="AE81" i="8"/>
  <c r="AB81" i="26" s="1"/>
  <c r="AD82" i="8"/>
  <c r="AA82" i="26" s="1"/>
  <c r="AC83" i="8"/>
  <c r="Z83" i="26" s="1"/>
  <c r="AD86" i="8"/>
  <c r="AA86" i="26" s="1"/>
  <c r="AC87" i="8"/>
  <c r="Z87" i="26" s="1"/>
  <c r="AI89" i="8"/>
  <c r="AH90" i="8"/>
  <c r="AE90" i="26" s="1"/>
  <c r="AG91" i="8"/>
  <c r="AD91" i="26" s="1"/>
  <c r="AF92" i="8"/>
  <c r="AC92" i="26" s="1"/>
  <c r="AE93" i="8"/>
  <c r="AB93" i="26" s="1"/>
  <c r="AD94" i="8"/>
  <c r="AA94" i="26" s="1"/>
  <c r="AC95" i="8"/>
  <c r="Z95" i="26" s="1"/>
  <c r="AI97" i="8"/>
  <c r="AH98" i="8"/>
  <c r="AG99" i="8"/>
  <c r="AD99" i="26" s="1"/>
  <c r="AF100" i="8"/>
  <c r="AC100" i="26" s="1"/>
  <c r="AE101" i="8"/>
  <c r="AB101" i="26" s="1"/>
  <c r="AD102" i="8"/>
  <c r="AA102" i="26" s="1"/>
  <c r="AC103" i="8"/>
  <c r="Z103" i="26" s="1"/>
  <c r="AI105" i="8"/>
  <c r="AF105" i="26" s="1"/>
  <c r="AH106" i="8"/>
  <c r="AE106" i="26" s="1"/>
  <c r="AG107" i="8"/>
  <c r="AD107" i="26" s="1"/>
  <c r="AF108" i="8"/>
  <c r="AC108" i="26" s="1"/>
  <c r="AE109" i="8"/>
  <c r="AB109" i="26" s="1"/>
  <c r="AD110" i="8"/>
  <c r="AA110" i="26" s="1"/>
  <c r="AC111" i="8"/>
  <c r="Z111" i="26" s="1"/>
  <c r="AI113" i="8"/>
  <c r="AF113" i="26" s="1"/>
  <c r="AH114" i="8"/>
  <c r="AG115" i="8"/>
  <c r="AF116" i="8"/>
  <c r="AC116" i="26" s="1"/>
  <c r="AE117" i="8"/>
  <c r="AB117" i="26" s="1"/>
  <c r="AD118" i="8"/>
  <c r="AA118" i="26" s="1"/>
  <c r="AC119" i="8"/>
  <c r="Z119" i="26" s="1"/>
  <c r="AI121" i="8"/>
  <c r="AF121" i="26" s="1"/>
  <c r="AH122" i="8"/>
  <c r="AE122" i="26" s="1"/>
  <c r="AG123" i="8"/>
  <c r="AF124" i="8"/>
  <c r="AE125" i="8"/>
  <c r="AB125" i="26" s="1"/>
  <c r="AD126" i="8"/>
  <c r="AA126" i="26" s="1"/>
  <c r="AC127" i="8"/>
  <c r="Z127" i="26" s="1"/>
  <c r="AI129" i="8"/>
  <c r="AF129" i="26" s="1"/>
  <c r="AH130" i="8"/>
  <c r="AE130" i="26" s="1"/>
  <c r="AG131" i="8"/>
  <c r="AD131" i="26" s="1"/>
  <c r="AF132" i="8"/>
  <c r="AC132" i="26" s="1"/>
  <c r="AE133" i="8"/>
  <c r="AB133" i="26" s="1"/>
  <c r="AD134" i="8"/>
  <c r="AA134" i="26" s="1"/>
  <c r="AC135" i="8"/>
  <c r="Z135" i="26" s="1"/>
  <c r="AI137" i="8"/>
  <c r="AH138" i="8"/>
  <c r="AE138" i="26" s="1"/>
  <c r="AG139" i="8"/>
  <c r="AD139" i="26" s="1"/>
  <c r="AF140" i="8"/>
  <c r="AE141" i="8"/>
  <c r="AB141" i="26" s="1"/>
  <c r="AD142" i="8"/>
  <c r="AA142" i="26" s="1"/>
  <c r="AC143" i="8"/>
  <c r="Z143" i="26" s="1"/>
  <c r="AI145" i="8"/>
  <c r="AF145" i="26" s="1"/>
  <c r="AH146" i="8"/>
  <c r="AE146" i="26" s="1"/>
  <c r="AG147" i="8"/>
  <c r="AD147" i="26" s="1"/>
  <c r="AF148" i="8"/>
  <c r="AC148" i="26" s="1"/>
  <c r="AE149" i="8"/>
  <c r="AD150" i="8"/>
  <c r="AC151" i="8"/>
  <c r="Z151" i="26" s="1"/>
  <c r="AI153" i="8"/>
  <c r="AH154" i="8"/>
  <c r="AG155" i="8"/>
  <c r="AD155" i="26" s="1"/>
  <c r="AF156" i="8"/>
  <c r="AC156" i="26" s="1"/>
  <c r="AE157" i="8"/>
  <c r="AB157" i="26" s="1"/>
  <c r="AD158" i="8"/>
  <c r="AA158" i="26" s="1"/>
  <c r="AC159" i="8"/>
  <c r="Z159" i="26" s="1"/>
  <c r="AI161" i="8"/>
  <c r="AF161" i="26" s="1"/>
  <c r="AH162" i="8"/>
  <c r="AG163" i="8"/>
  <c r="AF164" i="8"/>
  <c r="AC164" i="26" s="1"/>
  <c r="AE165" i="8"/>
  <c r="AB165" i="26" s="1"/>
  <c r="AD166" i="8"/>
  <c r="AC167" i="8"/>
  <c r="Z167" i="26" s="1"/>
  <c r="AI169" i="8"/>
  <c r="AF169" i="26" s="1"/>
  <c r="AH170" i="8"/>
  <c r="AE170" i="26" s="1"/>
  <c r="AG171" i="8"/>
  <c r="AD171" i="26" s="1"/>
  <c r="AF172" i="8"/>
  <c r="AC172" i="26" s="1"/>
  <c r="AE173" i="8"/>
  <c r="AB173" i="26" s="1"/>
  <c r="AD174" i="8"/>
  <c r="AA174" i="26" s="1"/>
  <c r="AC175" i="8"/>
  <c r="Z175" i="26" s="1"/>
  <c r="AI177" i="8"/>
  <c r="AF177" i="26" s="1"/>
  <c r="AH178" i="8"/>
  <c r="AE178" i="26" s="1"/>
  <c r="AG179" i="8"/>
  <c r="AD179" i="26" s="1"/>
  <c r="AF180" i="8"/>
  <c r="AC180" i="26" s="1"/>
  <c r="AE181" i="8"/>
  <c r="AB181" i="26" s="1"/>
  <c r="AD182" i="8"/>
  <c r="AA182" i="26" s="1"/>
  <c r="AC183" i="8"/>
  <c r="Z183" i="26" s="1"/>
  <c r="AI185" i="8"/>
  <c r="AF185" i="26" s="1"/>
  <c r="AH186" i="8"/>
  <c r="AE186" i="26" s="1"/>
  <c r="AG187" i="8"/>
  <c r="AD187" i="26" s="1"/>
  <c r="AF188" i="8"/>
  <c r="AE189" i="8"/>
  <c r="AB189" i="26" s="1"/>
  <c r="AD190" i="8"/>
  <c r="AA190" i="26" s="1"/>
  <c r="AC191" i="8"/>
  <c r="Z191" i="26" s="1"/>
  <c r="AI193" i="8"/>
  <c r="AH194" i="8"/>
  <c r="AE194" i="26" s="1"/>
  <c r="AG195" i="8"/>
  <c r="AD195" i="26" s="1"/>
  <c r="AF196" i="8"/>
  <c r="AC196" i="26" s="1"/>
  <c r="AE197" i="8"/>
  <c r="AB197" i="26" s="1"/>
  <c r="AD198" i="8"/>
  <c r="AA198" i="26" s="1"/>
  <c r="AC199" i="8"/>
  <c r="Z199" i="26" s="1"/>
  <c r="AI201" i="8"/>
  <c r="AH202" i="8"/>
  <c r="AG203" i="8"/>
  <c r="AD203" i="26" s="1"/>
  <c r="AF204" i="8"/>
  <c r="AC204" i="26" s="1"/>
  <c r="AE205" i="8"/>
  <c r="AB205" i="26" s="1"/>
  <c r="AD206" i="8"/>
  <c r="AA206" i="26" s="1"/>
  <c r="AC207" i="8"/>
  <c r="Z207" i="26" s="1"/>
  <c r="AI209" i="8"/>
  <c r="AF209" i="26" s="1"/>
  <c r="AH210" i="8"/>
  <c r="AE210" i="26" s="1"/>
  <c r="AG211" i="8"/>
  <c r="AD211" i="26" s="1"/>
  <c r="AH214" i="8"/>
  <c r="AF215" i="8"/>
  <c r="AC215" i="26" s="1"/>
  <c r="AE216" i="8"/>
  <c r="AB216" i="26" s="1"/>
  <c r="AH218" i="8"/>
  <c r="AE219" i="8"/>
  <c r="AB219" i="26" s="1"/>
  <c r="AI225" i="8"/>
  <c r="AF225" i="26" s="1"/>
  <c r="AI234" i="8"/>
  <c r="AF234" i="26" s="1"/>
  <c r="AF235" i="8"/>
  <c r="AC235" i="26" s="1"/>
  <c r="AF246" i="8"/>
  <c r="AC246" i="26" s="1"/>
  <c r="M330" i="7"/>
  <c r="M353" i="7"/>
  <c r="M361" i="7"/>
  <c r="AC2" i="8"/>
  <c r="Z2" i="26" s="1"/>
  <c r="P3" i="8"/>
  <c r="O3" i="8"/>
  <c r="N3" i="8"/>
  <c r="M3" i="8"/>
  <c r="S3" i="8"/>
  <c r="R3" i="8"/>
  <c r="Q3" i="8"/>
  <c r="AI3" i="8"/>
  <c r="AF3" i="26" s="1"/>
  <c r="AG4" i="8"/>
  <c r="AD4" i="26" s="1"/>
  <c r="AE5" i="8"/>
  <c r="AB5" i="26" s="1"/>
  <c r="AC6" i="8"/>
  <c r="Z6" i="26" s="1"/>
  <c r="S332" i="8"/>
  <c r="R332" i="8"/>
  <c r="Q332" i="8"/>
  <c r="P332" i="8"/>
  <c r="O332" i="8"/>
  <c r="N332" i="8"/>
  <c r="M332" i="8"/>
  <c r="P7" i="8"/>
  <c r="O7" i="8"/>
  <c r="N7" i="8"/>
  <c r="M7" i="8"/>
  <c r="S7" i="8"/>
  <c r="R7" i="8"/>
  <c r="Q7" i="8"/>
  <c r="AI7" i="8"/>
  <c r="AG8" i="8"/>
  <c r="AD8" i="26" s="1"/>
  <c r="AE9" i="8"/>
  <c r="AB9" i="26" s="1"/>
  <c r="AC10" i="8"/>
  <c r="Z10" i="26" s="1"/>
  <c r="P11" i="8"/>
  <c r="O11" i="8"/>
  <c r="N11" i="8"/>
  <c r="M11" i="8"/>
  <c r="S11" i="8"/>
  <c r="R11" i="8"/>
  <c r="Q11" i="8"/>
  <c r="AI11" i="8"/>
  <c r="AG12" i="8"/>
  <c r="AD12" i="26" s="1"/>
  <c r="AE13" i="8"/>
  <c r="AB13" i="26" s="1"/>
  <c r="AC14" i="8"/>
  <c r="Z14" i="26" s="1"/>
  <c r="P15" i="8"/>
  <c r="O15" i="8"/>
  <c r="N15" i="8"/>
  <c r="M15" i="8"/>
  <c r="S15" i="8"/>
  <c r="R15" i="8"/>
  <c r="Q15" i="8"/>
  <c r="AI15" i="8"/>
  <c r="AF15" i="26" s="1"/>
  <c r="AG16" i="8"/>
  <c r="AD16" i="26" s="1"/>
  <c r="AE17" i="8"/>
  <c r="AB17" i="26" s="1"/>
  <c r="AC18" i="8"/>
  <c r="Z18" i="26" s="1"/>
  <c r="P19" i="8"/>
  <c r="O19" i="8"/>
  <c r="N19" i="8"/>
  <c r="M19" i="8"/>
  <c r="S19" i="8"/>
  <c r="R19" i="8"/>
  <c r="Q19" i="8"/>
  <c r="AI19" i="8"/>
  <c r="AG20" i="8"/>
  <c r="AE21" i="8"/>
  <c r="AB21" i="26" s="1"/>
  <c r="AC22" i="8"/>
  <c r="Z22" i="26" s="1"/>
  <c r="P23" i="8"/>
  <c r="O23" i="8"/>
  <c r="N23" i="8"/>
  <c r="M23" i="8"/>
  <c r="S23" i="8"/>
  <c r="R23" i="8"/>
  <c r="Q23" i="8"/>
  <c r="AI23" i="8"/>
  <c r="AF23" i="26" s="1"/>
  <c r="AG24" i="8"/>
  <c r="AE25" i="8"/>
  <c r="AB25" i="26" s="1"/>
  <c r="AC26" i="8"/>
  <c r="Z26" i="26" s="1"/>
  <c r="P27" i="8"/>
  <c r="O27" i="8"/>
  <c r="N27" i="8"/>
  <c r="M27" i="8"/>
  <c r="AI27" i="8"/>
  <c r="AF27" i="26" s="1"/>
  <c r="AG28" i="8"/>
  <c r="AD28" i="26" s="1"/>
  <c r="AE29" i="8"/>
  <c r="AB29" i="26" s="1"/>
  <c r="AC30" i="8"/>
  <c r="Z30" i="26" s="1"/>
  <c r="P31" i="8"/>
  <c r="O31" i="8"/>
  <c r="N31" i="8"/>
  <c r="M31" i="8"/>
  <c r="S31" i="8"/>
  <c r="R31" i="8"/>
  <c r="Q31" i="8"/>
  <c r="AI31" i="8"/>
  <c r="AF31" i="26" s="1"/>
  <c r="AG32" i="8"/>
  <c r="AE33" i="8"/>
  <c r="AB33" i="26" s="1"/>
  <c r="AC34" i="8"/>
  <c r="Z34" i="26" s="1"/>
  <c r="P35" i="8"/>
  <c r="O35" i="8"/>
  <c r="N35" i="8"/>
  <c r="M35" i="8"/>
  <c r="S35" i="8"/>
  <c r="R35" i="8"/>
  <c r="Q35" i="8"/>
  <c r="AI35" i="8"/>
  <c r="AF35" i="26" s="1"/>
  <c r="AG36" i="8"/>
  <c r="AE37" i="8"/>
  <c r="AB37" i="26" s="1"/>
  <c r="AC38" i="8"/>
  <c r="Z38" i="26" s="1"/>
  <c r="P39" i="8"/>
  <c r="O39" i="8"/>
  <c r="N39" i="8"/>
  <c r="M39" i="8"/>
  <c r="S39" i="8"/>
  <c r="R39" i="8"/>
  <c r="Q39" i="8"/>
  <c r="AI39" i="8"/>
  <c r="AF39" i="26" s="1"/>
  <c r="AG40" i="8"/>
  <c r="AD40" i="26" s="1"/>
  <c r="AF41" i="8"/>
  <c r="AC41" i="26" s="1"/>
  <c r="AE42" i="8"/>
  <c r="AB42" i="26" s="1"/>
  <c r="AD43" i="8"/>
  <c r="AA43" i="26" s="1"/>
  <c r="AC44" i="8"/>
  <c r="Z44" i="26" s="1"/>
  <c r="AI46" i="8"/>
  <c r="AH47" i="8"/>
  <c r="AE47" i="26" s="1"/>
  <c r="AG48" i="8"/>
  <c r="AD48" i="26" s="1"/>
  <c r="AF49" i="8"/>
  <c r="AE50" i="8"/>
  <c r="AB50" i="26" s="1"/>
  <c r="AD51" i="8"/>
  <c r="AA51" i="26" s="1"/>
  <c r="AC52" i="8"/>
  <c r="Z52" i="26" s="1"/>
  <c r="AI54" i="8"/>
  <c r="AF54" i="26" s="1"/>
  <c r="AH55" i="8"/>
  <c r="AE55" i="26" s="1"/>
  <c r="AG56" i="8"/>
  <c r="AD56" i="26" s="1"/>
  <c r="AF57" i="8"/>
  <c r="AC57" i="26" s="1"/>
  <c r="AE58" i="8"/>
  <c r="AB58" i="26" s="1"/>
  <c r="AD59" i="8"/>
  <c r="AA59" i="26" s="1"/>
  <c r="AC60" i="8"/>
  <c r="Z60" i="26" s="1"/>
  <c r="AI62" i="8"/>
  <c r="AH63" i="8"/>
  <c r="AG64" i="8"/>
  <c r="AD64" i="26" s="1"/>
  <c r="AF65" i="8"/>
  <c r="AC65" i="26" s="1"/>
  <c r="AE66" i="8"/>
  <c r="AB66" i="26" s="1"/>
  <c r="AD67" i="8"/>
  <c r="AA67" i="26" s="1"/>
  <c r="AC68" i="8"/>
  <c r="Z68" i="26" s="1"/>
  <c r="AI70" i="8"/>
  <c r="AF70" i="26" s="1"/>
  <c r="AH71" i="8"/>
  <c r="AG72" i="8"/>
  <c r="AF73" i="8"/>
  <c r="AC73" i="26" s="1"/>
  <c r="AE74" i="8"/>
  <c r="AB74" i="26" s="1"/>
  <c r="AD75" i="8"/>
  <c r="AA75" i="26" s="1"/>
  <c r="AC76" i="8"/>
  <c r="Z76" i="26" s="1"/>
  <c r="AI78" i="8"/>
  <c r="AF78" i="26" s="1"/>
  <c r="AH79" i="8"/>
  <c r="AE79" i="26" s="1"/>
  <c r="AG80" i="8"/>
  <c r="AD80" i="26" s="1"/>
  <c r="AF81" i="8"/>
  <c r="AC81" i="26" s="1"/>
  <c r="AE82" i="8"/>
  <c r="AB82" i="26" s="1"/>
  <c r="AD83" i="8"/>
  <c r="AA83" i="26" s="1"/>
  <c r="AE86" i="8"/>
  <c r="AB86" i="26" s="1"/>
  <c r="AD87" i="8"/>
  <c r="AA87" i="26" s="1"/>
  <c r="AC88" i="8"/>
  <c r="Z88" i="26" s="1"/>
  <c r="AI90" i="8"/>
  <c r="AF90" i="26" s="1"/>
  <c r="AH91" i="8"/>
  <c r="AE91" i="26" s="1"/>
  <c r="AG92" i="8"/>
  <c r="AD92" i="26" s="1"/>
  <c r="AF93" i="8"/>
  <c r="AC93" i="26" s="1"/>
  <c r="AE94" i="8"/>
  <c r="AB94" i="26" s="1"/>
  <c r="AD95" i="8"/>
  <c r="AA95" i="26" s="1"/>
  <c r="AC96" i="8"/>
  <c r="Z96" i="26" s="1"/>
  <c r="AI98" i="8"/>
  <c r="AH99" i="8"/>
  <c r="AE99" i="26" s="1"/>
  <c r="AG100" i="8"/>
  <c r="AD100" i="26" s="1"/>
  <c r="AF101" i="8"/>
  <c r="AC101" i="26" s="1"/>
  <c r="AE102" i="8"/>
  <c r="AB102" i="26" s="1"/>
  <c r="AD103" i="8"/>
  <c r="AA103" i="26" s="1"/>
  <c r="AC104" i="8"/>
  <c r="Z104" i="26" s="1"/>
  <c r="AI106" i="8"/>
  <c r="AF106" i="26" s="1"/>
  <c r="AH107" i="8"/>
  <c r="AE107" i="26" s="1"/>
  <c r="AG108" i="8"/>
  <c r="AD108" i="26" s="1"/>
  <c r="AF109" i="8"/>
  <c r="AC109" i="26" s="1"/>
  <c r="AE110" i="8"/>
  <c r="AB110" i="26" s="1"/>
  <c r="AD111" i="8"/>
  <c r="AA111" i="26" s="1"/>
  <c r="AC112" i="8"/>
  <c r="Z112" i="26" s="1"/>
  <c r="AI114" i="8"/>
  <c r="AH115" i="8"/>
  <c r="AG116" i="8"/>
  <c r="AD116" i="26" s="1"/>
  <c r="AF117" i="8"/>
  <c r="AC117" i="26" s="1"/>
  <c r="AE118" i="8"/>
  <c r="AB118" i="26" s="1"/>
  <c r="AD119" i="8"/>
  <c r="AA119" i="26" s="1"/>
  <c r="AC120" i="8"/>
  <c r="Z120" i="26" s="1"/>
  <c r="AI122" i="8"/>
  <c r="AF122" i="26" s="1"/>
  <c r="AH123" i="8"/>
  <c r="AG124" i="8"/>
  <c r="AF125" i="8"/>
  <c r="AC125" i="26" s="1"/>
  <c r="AE126" i="8"/>
  <c r="AB126" i="26" s="1"/>
  <c r="AD127" i="8"/>
  <c r="AA127" i="26" s="1"/>
  <c r="AC128" i="8"/>
  <c r="Z128" i="26" s="1"/>
  <c r="AI130" i="8"/>
  <c r="AF130" i="26" s="1"/>
  <c r="AH131" i="8"/>
  <c r="AE131" i="26" s="1"/>
  <c r="AG132" i="8"/>
  <c r="AD132" i="26" s="1"/>
  <c r="AF133" i="8"/>
  <c r="AC133" i="26" s="1"/>
  <c r="AE134" i="8"/>
  <c r="AB134" i="26" s="1"/>
  <c r="AD135" i="8"/>
  <c r="AA135" i="26" s="1"/>
  <c r="AC136" i="8"/>
  <c r="Z136" i="26" s="1"/>
  <c r="AI138" i="8"/>
  <c r="AF138" i="26" s="1"/>
  <c r="AH139" i="8"/>
  <c r="AE139" i="26" s="1"/>
  <c r="AG140" i="8"/>
  <c r="AF141" i="8"/>
  <c r="AE142" i="8"/>
  <c r="AB142" i="26" s="1"/>
  <c r="AD143" i="8"/>
  <c r="AA143" i="26" s="1"/>
  <c r="AC144" i="8"/>
  <c r="Z144" i="26" s="1"/>
  <c r="AI146" i="8"/>
  <c r="AF146" i="26" s="1"/>
  <c r="AH147" i="8"/>
  <c r="AE147" i="26" s="1"/>
  <c r="AG148" i="8"/>
  <c r="AD148" i="26" s="1"/>
  <c r="AF149" i="8"/>
  <c r="AE150" i="8"/>
  <c r="AD151" i="8"/>
  <c r="AA151" i="26" s="1"/>
  <c r="AC152" i="8"/>
  <c r="Z152" i="26" s="1"/>
  <c r="AI154" i="8"/>
  <c r="AH155" i="8"/>
  <c r="AE155" i="26" s="1"/>
  <c r="AG156" i="8"/>
  <c r="AD156" i="26" s="1"/>
  <c r="AF157" i="8"/>
  <c r="AC157" i="26" s="1"/>
  <c r="AE158" i="8"/>
  <c r="AB158" i="26" s="1"/>
  <c r="AD159" i="8"/>
  <c r="AA159" i="26" s="1"/>
  <c r="AC160" i="8"/>
  <c r="Z160" i="26" s="1"/>
  <c r="AI162" i="8"/>
  <c r="AH163" i="8"/>
  <c r="AG164" i="8"/>
  <c r="AD164" i="26" s="1"/>
  <c r="AF165" i="8"/>
  <c r="AC165" i="26" s="1"/>
  <c r="AE166" i="8"/>
  <c r="AD167" i="8"/>
  <c r="AC168" i="8"/>
  <c r="Z168" i="26" s="1"/>
  <c r="AI170" i="8"/>
  <c r="AF170" i="26" s="1"/>
  <c r="AH171" i="8"/>
  <c r="AE171" i="26" s="1"/>
  <c r="AG172" i="8"/>
  <c r="AD172" i="26" s="1"/>
  <c r="AF173" i="8"/>
  <c r="AC173" i="26" s="1"/>
  <c r="AE174" i="8"/>
  <c r="AB174" i="26" s="1"/>
  <c r="AD175" i="8"/>
  <c r="AA175" i="26" s="1"/>
  <c r="AC176" i="8"/>
  <c r="Z176" i="26" s="1"/>
  <c r="AI178" i="8"/>
  <c r="AF178" i="26" s="1"/>
  <c r="AH179" i="8"/>
  <c r="AG180" i="8"/>
  <c r="AF181" i="8"/>
  <c r="AC181" i="26" s="1"/>
  <c r="AE182" i="8"/>
  <c r="AB182" i="26" s="1"/>
  <c r="AD183" i="8"/>
  <c r="AA183" i="26" s="1"/>
  <c r="AC184" i="8"/>
  <c r="Z184" i="26" s="1"/>
  <c r="AI186" i="8"/>
  <c r="AF186" i="26" s="1"/>
  <c r="AH187" i="8"/>
  <c r="AE187" i="26" s="1"/>
  <c r="AG188" i="8"/>
  <c r="AF189" i="8"/>
  <c r="AC189" i="26" s="1"/>
  <c r="AE190" i="8"/>
  <c r="AB190" i="26" s="1"/>
  <c r="AD191" i="8"/>
  <c r="AA191" i="26" s="1"/>
  <c r="AC192" i="8"/>
  <c r="Z192" i="26" s="1"/>
  <c r="AI194" i="8"/>
  <c r="AF194" i="26" s="1"/>
  <c r="AH195" i="8"/>
  <c r="AE195" i="26" s="1"/>
  <c r="AG196" i="8"/>
  <c r="AD196" i="26" s="1"/>
  <c r="AF197" i="8"/>
  <c r="AC197" i="26" s="1"/>
  <c r="AE198" i="8"/>
  <c r="AB198" i="26" s="1"/>
  <c r="AD199" i="8"/>
  <c r="AA199" i="26" s="1"/>
  <c r="AC200" i="8"/>
  <c r="Z200" i="26" s="1"/>
  <c r="AI202" i="8"/>
  <c r="AH203" i="8"/>
  <c r="AE203" i="26" s="1"/>
  <c r="AG204" i="8"/>
  <c r="AD204" i="26" s="1"/>
  <c r="AF205" i="8"/>
  <c r="AE206" i="8"/>
  <c r="AB206" i="26" s="1"/>
  <c r="AD207" i="8"/>
  <c r="AA207" i="26" s="1"/>
  <c r="AC208" i="8"/>
  <c r="Z208" i="26" s="1"/>
  <c r="AI210" i="8"/>
  <c r="AF210" i="26" s="1"/>
  <c r="AH211" i="8"/>
  <c r="AE211" i="26" s="1"/>
  <c r="AI214" i="8"/>
  <c r="AI218" i="8"/>
  <c r="AF219" i="8"/>
  <c r="AE220" i="8"/>
  <c r="AB220" i="26" s="1"/>
  <c r="AH222" i="8"/>
  <c r="AE222" i="26" s="1"/>
  <c r="AE223" i="8"/>
  <c r="AB223" i="26" s="1"/>
  <c r="AF227" i="8"/>
  <c r="AI229" i="8"/>
  <c r="AF229" i="26" s="1"/>
  <c r="AF230" i="8"/>
  <c r="AC230" i="26" s="1"/>
  <c r="AI237" i="8"/>
  <c r="AF237" i="26" s="1"/>
  <c r="AF238" i="8"/>
  <c r="AC238" i="26" s="1"/>
  <c r="AF252" i="8"/>
  <c r="AC252" i="26" s="1"/>
  <c r="N331" i="7"/>
  <c r="O331" i="7" s="1"/>
  <c r="P331" i="7" s="1"/>
  <c r="Q331" i="7" s="1"/>
  <c r="R331" i="7" s="1"/>
  <c r="S331" i="7" s="1"/>
  <c r="T331" i="7" s="1"/>
  <c r="U331" i="7"/>
  <c r="V331" i="7" s="1"/>
  <c r="W331" i="7" s="1"/>
  <c r="X331" i="7" s="1"/>
  <c r="Y331" i="7" s="1"/>
  <c r="Z331" i="7" s="1"/>
  <c r="AA331" i="7" s="1"/>
  <c r="AB331" i="7" s="1"/>
  <c r="M332" i="7"/>
  <c r="N339" i="7"/>
  <c r="O339" i="7" s="1"/>
  <c r="P339" i="7" s="1"/>
  <c r="Q339" i="7" s="1"/>
  <c r="R339" i="7" s="1"/>
  <c r="S339" i="7" s="1"/>
  <c r="T339" i="7" s="1"/>
  <c r="U339" i="7"/>
  <c r="V339" i="7" s="1"/>
  <c r="W339" i="7" s="1"/>
  <c r="X339" i="7" s="1"/>
  <c r="Y339" i="7" s="1"/>
  <c r="Z339" i="7" s="1"/>
  <c r="AA339" i="7" s="1"/>
  <c r="AB339" i="7" s="1"/>
  <c r="M340" i="7"/>
  <c r="N347" i="7"/>
  <c r="O347" i="7" s="1"/>
  <c r="P347" i="7" s="1"/>
  <c r="Q347" i="7" s="1"/>
  <c r="R347" i="7" s="1"/>
  <c r="S347" i="7" s="1"/>
  <c r="T347" i="7" s="1"/>
  <c r="U347" i="7"/>
  <c r="V347" i="7" s="1"/>
  <c r="W347" i="7" s="1"/>
  <c r="X347" i="7" s="1"/>
  <c r="Y347" i="7" s="1"/>
  <c r="Z347" i="7" s="1"/>
  <c r="AA347" i="7" s="1"/>
  <c r="AB347" i="7" s="1"/>
  <c r="N351" i="7"/>
  <c r="O351" i="7" s="1"/>
  <c r="P351" i="7" s="1"/>
  <c r="Q351" i="7" s="1"/>
  <c r="R351" i="7" s="1"/>
  <c r="S351" i="7" s="1"/>
  <c r="T351" i="7" s="1"/>
  <c r="U351" i="7"/>
  <c r="V351" i="7" s="1"/>
  <c r="W351" i="7" s="1"/>
  <c r="X351" i="7" s="1"/>
  <c r="Y351" i="7" s="1"/>
  <c r="Z351" i="7" s="1"/>
  <c r="AA351" i="7" s="1"/>
  <c r="AB351" i="7" s="1"/>
  <c r="N356" i="7"/>
  <c r="O356" i="7" s="1"/>
  <c r="P356" i="7" s="1"/>
  <c r="Q356" i="7" s="1"/>
  <c r="R356" i="7" s="1"/>
  <c r="S356" i="7" s="1"/>
  <c r="T356" i="7" s="1"/>
  <c r="N359" i="7"/>
  <c r="O359" i="7" s="1"/>
  <c r="P359" i="7" s="1"/>
  <c r="Q359" i="7" s="1"/>
  <c r="R359" i="7" s="1"/>
  <c r="S359" i="7" s="1"/>
  <c r="T359" i="7" s="1"/>
  <c r="U359" i="7"/>
  <c r="V359" i="7" s="1"/>
  <c r="W359" i="7" s="1"/>
  <c r="X359" i="7" s="1"/>
  <c r="Y359" i="7" s="1"/>
  <c r="Z359" i="7" s="1"/>
  <c r="AA359" i="7" s="1"/>
  <c r="AB359" i="7" s="1"/>
  <c r="N364" i="7"/>
  <c r="O364" i="7" s="1"/>
  <c r="P364" i="7" s="1"/>
  <c r="Q364" i="7" s="1"/>
  <c r="R364" i="7" s="1"/>
  <c r="S364" i="7" s="1"/>
  <c r="T364" i="7" s="1"/>
  <c r="AD2" i="8"/>
  <c r="AA2" i="26" s="1"/>
  <c r="D3" i="52"/>
  <c r="AH4" i="8"/>
  <c r="AE4" i="26" s="1"/>
  <c r="AF5" i="8"/>
  <c r="AC5" i="26" s="1"/>
  <c r="AD6" i="8"/>
  <c r="AA6" i="26" s="1"/>
  <c r="D7" i="52"/>
  <c r="AH8" i="8"/>
  <c r="AE8" i="26" s="1"/>
  <c r="AF9" i="8"/>
  <c r="AC9" i="26" s="1"/>
  <c r="AD10" i="8"/>
  <c r="D11" i="52"/>
  <c r="AH12" i="8"/>
  <c r="AE12" i="26" s="1"/>
  <c r="AF13" i="8"/>
  <c r="AC13" i="26" s="1"/>
  <c r="AD14" i="8"/>
  <c r="AA14" i="26" s="1"/>
  <c r="AH16" i="8"/>
  <c r="AE16" i="26" s="1"/>
  <c r="AF17" i="8"/>
  <c r="AC17" i="26" s="1"/>
  <c r="AD18" i="8"/>
  <c r="AA18" i="26" s="1"/>
  <c r="AH20" i="8"/>
  <c r="AF21" i="8"/>
  <c r="AC21" i="26" s="1"/>
  <c r="AD22" i="8"/>
  <c r="AA22" i="26" s="1"/>
  <c r="AH24" i="8"/>
  <c r="AF25" i="8"/>
  <c r="AC25" i="26" s="1"/>
  <c r="AD26" i="8"/>
  <c r="AA26" i="26" s="1"/>
  <c r="AH28" i="8"/>
  <c r="AE28" i="26" s="1"/>
  <c r="AF29" i="8"/>
  <c r="AC29" i="26" s="1"/>
  <c r="AD30" i="8"/>
  <c r="AA30" i="26" s="1"/>
  <c r="AH32" i="8"/>
  <c r="AF33" i="8"/>
  <c r="AD34" i="8"/>
  <c r="AA34" i="26" s="1"/>
  <c r="AH36" i="8"/>
  <c r="AF37" i="8"/>
  <c r="AC37" i="26" s="1"/>
  <c r="AD38" i="8"/>
  <c r="AA38" i="26" s="1"/>
  <c r="AH40" i="8"/>
  <c r="AE40" i="26" s="1"/>
  <c r="AG41" i="8"/>
  <c r="AD41" i="26" s="1"/>
  <c r="AF42" i="8"/>
  <c r="AC42" i="26" s="1"/>
  <c r="AE43" i="8"/>
  <c r="AB43" i="26" s="1"/>
  <c r="AD44" i="8"/>
  <c r="AA44" i="26" s="1"/>
  <c r="AC45" i="8"/>
  <c r="Z45" i="26" s="1"/>
  <c r="AI47" i="8"/>
  <c r="AF47" i="26" s="1"/>
  <c r="AH48" i="8"/>
  <c r="AE48" i="26" s="1"/>
  <c r="AG49" i="8"/>
  <c r="AF50" i="8"/>
  <c r="AC50" i="26" s="1"/>
  <c r="AE51" i="8"/>
  <c r="AB51" i="26" s="1"/>
  <c r="AD52" i="8"/>
  <c r="AA52" i="26" s="1"/>
  <c r="AC53" i="8"/>
  <c r="Z53" i="26" s="1"/>
  <c r="AI55" i="8"/>
  <c r="AF55" i="26" s="1"/>
  <c r="AH56" i="8"/>
  <c r="AE56" i="26" s="1"/>
  <c r="AG57" i="8"/>
  <c r="AD57" i="26" s="1"/>
  <c r="AF58" i="8"/>
  <c r="AE59" i="8"/>
  <c r="AB59" i="26" s="1"/>
  <c r="AD60" i="8"/>
  <c r="AA60" i="26" s="1"/>
  <c r="AC61" i="8"/>
  <c r="Z61" i="26" s="1"/>
  <c r="AI63" i="8"/>
  <c r="AH64" i="8"/>
  <c r="AE64" i="26" s="1"/>
  <c r="AG65" i="8"/>
  <c r="AD65" i="26" s="1"/>
  <c r="AF66" i="8"/>
  <c r="AC66" i="26" s="1"/>
  <c r="AE67" i="8"/>
  <c r="AB67" i="26" s="1"/>
  <c r="AD68" i="8"/>
  <c r="AA68" i="26" s="1"/>
  <c r="AC69" i="8"/>
  <c r="Z69" i="26" s="1"/>
  <c r="AI71" i="8"/>
  <c r="AH72" i="8"/>
  <c r="AG73" i="8"/>
  <c r="AD73" i="26" s="1"/>
  <c r="AF74" i="8"/>
  <c r="AC74" i="26" s="1"/>
  <c r="AE75" i="8"/>
  <c r="AB75" i="26" s="1"/>
  <c r="AD76" i="8"/>
  <c r="AA76" i="26" s="1"/>
  <c r="AC77" i="8"/>
  <c r="Z77" i="26" s="1"/>
  <c r="AI79" i="8"/>
  <c r="AF79" i="26" s="1"/>
  <c r="AH80" i="8"/>
  <c r="AE80" i="26" s="1"/>
  <c r="AG81" i="8"/>
  <c r="AD81" i="26" s="1"/>
  <c r="AF82" i="8"/>
  <c r="AC82" i="26" s="1"/>
  <c r="AE83" i="8"/>
  <c r="AB83" i="26" s="1"/>
  <c r="AF86" i="8"/>
  <c r="AC86" i="26" s="1"/>
  <c r="AE87" i="8"/>
  <c r="AB87" i="26" s="1"/>
  <c r="AD88" i="8"/>
  <c r="AA88" i="26" s="1"/>
  <c r="AC89" i="8"/>
  <c r="Z89" i="26" s="1"/>
  <c r="AI91" i="8"/>
  <c r="AF91" i="26" s="1"/>
  <c r="AH92" i="8"/>
  <c r="AE92" i="26" s="1"/>
  <c r="AG93" i="8"/>
  <c r="AD93" i="26" s="1"/>
  <c r="AF94" i="8"/>
  <c r="AC94" i="26" s="1"/>
  <c r="AE95" i="8"/>
  <c r="AB95" i="26" s="1"/>
  <c r="AD96" i="8"/>
  <c r="AA96" i="26" s="1"/>
  <c r="AC97" i="8"/>
  <c r="Z97" i="26" s="1"/>
  <c r="AI99" i="8"/>
  <c r="AF99" i="26" s="1"/>
  <c r="AH100" i="8"/>
  <c r="AE100" i="26" s="1"/>
  <c r="AG101" i="8"/>
  <c r="AF102" i="8"/>
  <c r="AC102" i="26" s="1"/>
  <c r="AE103" i="8"/>
  <c r="AB103" i="26" s="1"/>
  <c r="AD104" i="8"/>
  <c r="AA104" i="26" s="1"/>
  <c r="AC105" i="8"/>
  <c r="Z105" i="26" s="1"/>
  <c r="AI107" i="8"/>
  <c r="AF107" i="26" s="1"/>
  <c r="AH108" i="8"/>
  <c r="AE108" i="26" s="1"/>
  <c r="AG109" i="8"/>
  <c r="AD109" i="26" s="1"/>
  <c r="AF110" i="8"/>
  <c r="AE111" i="8"/>
  <c r="AB111" i="26" s="1"/>
  <c r="AD112" i="8"/>
  <c r="AA112" i="26" s="1"/>
  <c r="AC113" i="8"/>
  <c r="Z113" i="26" s="1"/>
  <c r="AI115" i="8"/>
  <c r="AH116" i="8"/>
  <c r="AE116" i="26" s="1"/>
  <c r="AG117" i="8"/>
  <c r="AD117" i="26" s="1"/>
  <c r="AF118" i="8"/>
  <c r="AC118" i="26" s="1"/>
  <c r="AE119" i="8"/>
  <c r="AB119" i="26" s="1"/>
  <c r="AD120" i="8"/>
  <c r="AA120" i="26" s="1"/>
  <c r="AC121" i="8"/>
  <c r="Z121" i="26" s="1"/>
  <c r="AI123" i="8"/>
  <c r="AH124" i="8"/>
  <c r="AG125" i="8"/>
  <c r="AD125" i="26" s="1"/>
  <c r="AF126" i="8"/>
  <c r="AC126" i="26" s="1"/>
  <c r="AE127" i="8"/>
  <c r="AB127" i="26" s="1"/>
  <c r="AD128" i="8"/>
  <c r="AA128" i="26" s="1"/>
  <c r="AC129" i="8"/>
  <c r="Z129" i="26" s="1"/>
  <c r="AI131" i="8"/>
  <c r="AF131" i="26" s="1"/>
  <c r="AH132" i="8"/>
  <c r="AE132" i="26" s="1"/>
  <c r="AG133" i="8"/>
  <c r="AD133" i="26" s="1"/>
  <c r="AF134" i="8"/>
  <c r="AC134" i="26" s="1"/>
  <c r="AE135" i="8"/>
  <c r="AB135" i="26" s="1"/>
  <c r="AD136" i="8"/>
  <c r="AA136" i="26" s="1"/>
  <c r="AC137" i="8"/>
  <c r="Z137" i="26" s="1"/>
  <c r="AI139" i="8"/>
  <c r="AF139" i="26" s="1"/>
  <c r="AH140" i="8"/>
  <c r="AG141" i="8"/>
  <c r="AF142" i="8"/>
  <c r="AC142" i="26" s="1"/>
  <c r="AE143" i="8"/>
  <c r="AB143" i="26" s="1"/>
  <c r="AD144" i="8"/>
  <c r="AA144" i="26" s="1"/>
  <c r="AC145" i="8"/>
  <c r="Z145" i="26" s="1"/>
  <c r="AI147" i="8"/>
  <c r="AF147" i="26" s="1"/>
  <c r="AH148" i="8"/>
  <c r="AE148" i="26" s="1"/>
  <c r="AG149" i="8"/>
  <c r="AF150" i="8"/>
  <c r="AE151" i="8"/>
  <c r="AB151" i="26" s="1"/>
  <c r="AD152" i="8"/>
  <c r="AA152" i="26" s="1"/>
  <c r="AC153" i="8"/>
  <c r="Z153" i="26" s="1"/>
  <c r="AI155" i="8"/>
  <c r="AF155" i="26" s="1"/>
  <c r="AH156" i="8"/>
  <c r="AE156" i="26" s="1"/>
  <c r="AG157" i="8"/>
  <c r="AD157" i="26" s="1"/>
  <c r="AF158" i="8"/>
  <c r="AC158" i="26" s="1"/>
  <c r="AE159" i="8"/>
  <c r="AB159" i="26" s="1"/>
  <c r="AD160" i="8"/>
  <c r="AA160" i="26" s="1"/>
  <c r="AC161" i="8"/>
  <c r="Z161" i="26" s="1"/>
  <c r="AI163" i="8"/>
  <c r="AH164" i="8"/>
  <c r="AE164" i="26" s="1"/>
  <c r="AG165" i="8"/>
  <c r="AD165" i="26" s="1"/>
  <c r="AF166" i="8"/>
  <c r="AE167" i="8"/>
  <c r="AD168" i="8"/>
  <c r="AA168" i="26" s="1"/>
  <c r="AC169" i="8"/>
  <c r="Z169" i="26" s="1"/>
  <c r="AI171" i="8"/>
  <c r="AF171" i="26" s="1"/>
  <c r="AH172" i="8"/>
  <c r="AE172" i="26" s="1"/>
  <c r="AG173" i="8"/>
  <c r="AD173" i="26" s="1"/>
  <c r="AF174" i="8"/>
  <c r="AC174" i="26" s="1"/>
  <c r="AE175" i="8"/>
  <c r="AD176" i="8"/>
  <c r="AC177" i="8"/>
  <c r="Z177" i="26" s="1"/>
  <c r="AI179" i="8"/>
  <c r="AF179" i="26" s="1"/>
  <c r="AH180" i="8"/>
  <c r="AG181" i="8"/>
  <c r="AD181" i="26" s="1"/>
  <c r="AF182" i="8"/>
  <c r="AC182" i="26" s="1"/>
  <c r="AE183" i="8"/>
  <c r="AB183" i="26" s="1"/>
  <c r="AD184" i="8"/>
  <c r="AA184" i="26" s="1"/>
  <c r="AC185" i="8"/>
  <c r="Z185" i="26" s="1"/>
  <c r="AI187" i="8"/>
  <c r="AF187" i="26" s="1"/>
  <c r="AH188" i="8"/>
  <c r="AG189" i="8"/>
  <c r="AF190" i="8"/>
  <c r="AC190" i="26" s="1"/>
  <c r="AE191" i="8"/>
  <c r="AB191" i="26" s="1"/>
  <c r="AD192" i="8"/>
  <c r="AC193" i="8"/>
  <c r="Z193" i="26" s="1"/>
  <c r="AI195" i="8"/>
  <c r="AF195" i="26" s="1"/>
  <c r="AH196" i="8"/>
  <c r="AE196" i="26" s="1"/>
  <c r="AG197" i="8"/>
  <c r="AD197" i="26" s="1"/>
  <c r="AF198" i="8"/>
  <c r="AC198" i="26" s="1"/>
  <c r="AE199" i="8"/>
  <c r="AB199" i="26" s="1"/>
  <c r="AD200" i="8"/>
  <c r="AA200" i="26" s="1"/>
  <c r="AC201" i="8"/>
  <c r="Z201" i="26" s="1"/>
  <c r="AI203" i="8"/>
  <c r="AF203" i="26" s="1"/>
  <c r="AH204" i="8"/>
  <c r="AE204" i="26" s="1"/>
  <c r="AG205" i="8"/>
  <c r="AF206" i="8"/>
  <c r="AE207" i="8"/>
  <c r="AB207" i="26" s="1"/>
  <c r="AD208" i="8"/>
  <c r="AA208" i="26" s="1"/>
  <c r="AC209" i="8"/>
  <c r="Z209" i="26" s="1"/>
  <c r="AI211" i="8"/>
  <c r="AF211" i="26" s="1"/>
  <c r="AI222" i="8"/>
  <c r="AF222" i="26" s="1"/>
  <c r="AF223" i="8"/>
  <c r="AC223" i="26" s="1"/>
  <c r="AE224" i="8"/>
  <c r="AB224" i="26" s="1"/>
  <c r="AI226" i="8"/>
  <c r="AF226" i="26" s="1"/>
  <c r="AI232" i="8"/>
  <c r="AF233" i="8"/>
  <c r="AC233" i="26" s="1"/>
  <c r="AI240" i="8"/>
  <c r="AF242" i="8"/>
  <c r="AC242" i="26" s="1"/>
  <c r="AF258" i="8"/>
  <c r="M346" i="7"/>
  <c r="N354" i="7"/>
  <c r="O354" i="7" s="1"/>
  <c r="P354" i="7" s="1"/>
  <c r="Q354" i="7" s="1"/>
  <c r="R354" i="7" s="1"/>
  <c r="S354" i="7" s="1"/>
  <c r="T354" i="7" s="1"/>
  <c r="U354" i="7"/>
  <c r="V354" i="7" s="1"/>
  <c r="W354" i="7" s="1"/>
  <c r="X354" i="7" s="1"/>
  <c r="Y354" i="7" s="1"/>
  <c r="Z354" i="7" s="1"/>
  <c r="AA354" i="7" s="1"/>
  <c r="AB354" i="7" s="1"/>
  <c r="N362" i="7"/>
  <c r="O362" i="7" s="1"/>
  <c r="P362" i="7" s="1"/>
  <c r="Q362" i="7" s="1"/>
  <c r="R362" i="7" s="1"/>
  <c r="S362" i="7" s="1"/>
  <c r="T362" i="7" s="1"/>
  <c r="U362" i="7"/>
  <c r="V362" i="7" s="1"/>
  <c r="W362" i="7" s="1"/>
  <c r="X362" i="7" s="1"/>
  <c r="Y362" i="7" s="1"/>
  <c r="Z362" i="7" s="1"/>
  <c r="AA362" i="7" s="1"/>
  <c r="AB362" i="7" s="1"/>
  <c r="AE2" i="8"/>
  <c r="AB2" i="26" s="1"/>
  <c r="AC3" i="8"/>
  <c r="Z3" i="26" s="1"/>
  <c r="P4" i="8"/>
  <c r="O4" i="8"/>
  <c r="N4" i="8"/>
  <c r="M4" i="8"/>
  <c r="S4" i="8"/>
  <c r="R4" i="8"/>
  <c r="Q4" i="8"/>
  <c r="AI4" i="8"/>
  <c r="AF4" i="26" s="1"/>
  <c r="AG5" i="8"/>
  <c r="AD5" i="26" s="1"/>
  <c r="AE6" i="8"/>
  <c r="AB6" i="26" s="1"/>
  <c r="AC7" i="8"/>
  <c r="Z7" i="26" s="1"/>
  <c r="P8" i="8"/>
  <c r="O8" i="8"/>
  <c r="N8" i="8"/>
  <c r="M8" i="8"/>
  <c r="S8" i="8"/>
  <c r="R8" i="8"/>
  <c r="Q8" i="8"/>
  <c r="AI8" i="8"/>
  <c r="AF8" i="26" s="1"/>
  <c r="AG9" i="8"/>
  <c r="AD9" i="26" s="1"/>
  <c r="AE10" i="8"/>
  <c r="AC11" i="8"/>
  <c r="Z11" i="26" s="1"/>
  <c r="P12" i="8"/>
  <c r="O12" i="8"/>
  <c r="N12" i="8"/>
  <c r="M12" i="8"/>
  <c r="S12" i="8"/>
  <c r="R12" i="8"/>
  <c r="Q12" i="8"/>
  <c r="AI12" i="8"/>
  <c r="AF12" i="26" s="1"/>
  <c r="AG13" i="8"/>
  <c r="AD13" i="26" s="1"/>
  <c r="AE14" i="8"/>
  <c r="AB14" i="26" s="1"/>
  <c r="AC15" i="8"/>
  <c r="Z15" i="26" s="1"/>
  <c r="P16" i="8"/>
  <c r="O16" i="8"/>
  <c r="N16" i="8"/>
  <c r="M16" i="8"/>
  <c r="S16" i="8"/>
  <c r="R16" i="8"/>
  <c r="Q16" i="8"/>
  <c r="AI16" i="8"/>
  <c r="AF16" i="26" s="1"/>
  <c r="AG17" i="8"/>
  <c r="AD17" i="26" s="1"/>
  <c r="AE18" i="8"/>
  <c r="AB18" i="26" s="1"/>
  <c r="AC19" i="8"/>
  <c r="Z19" i="26" s="1"/>
  <c r="P20" i="8"/>
  <c r="O20" i="8"/>
  <c r="N20" i="8"/>
  <c r="M20" i="8"/>
  <c r="S20" i="8"/>
  <c r="R20" i="8"/>
  <c r="Q20" i="8"/>
  <c r="AI20" i="8"/>
  <c r="AG21" i="8"/>
  <c r="AD21" i="26" s="1"/>
  <c r="AE22" i="8"/>
  <c r="AB22" i="26" s="1"/>
  <c r="AC23" i="8"/>
  <c r="Z23" i="26" s="1"/>
  <c r="P24" i="8"/>
  <c r="O24" i="8"/>
  <c r="N24" i="8"/>
  <c r="M24" i="8"/>
  <c r="S24" i="8"/>
  <c r="R24" i="8"/>
  <c r="Q24" i="8"/>
  <c r="AI24" i="8"/>
  <c r="AG25" i="8"/>
  <c r="AD25" i="26" s="1"/>
  <c r="AE26" i="8"/>
  <c r="AB26" i="26" s="1"/>
  <c r="AC27" i="8"/>
  <c r="Z27" i="26" s="1"/>
  <c r="P28" i="8"/>
  <c r="O28" i="8"/>
  <c r="N28" i="8"/>
  <c r="M28" i="8"/>
  <c r="S28" i="8"/>
  <c r="R28" i="8"/>
  <c r="Q28" i="8"/>
  <c r="AI28" i="8"/>
  <c r="AF28" i="26" s="1"/>
  <c r="AG29" i="8"/>
  <c r="AD29" i="26" s="1"/>
  <c r="AE30" i="8"/>
  <c r="AB30" i="26" s="1"/>
  <c r="AC31" i="8"/>
  <c r="Z31" i="26" s="1"/>
  <c r="P32" i="8"/>
  <c r="O32" i="8"/>
  <c r="N32" i="8"/>
  <c r="M32" i="8"/>
  <c r="S32" i="8"/>
  <c r="R32" i="8"/>
  <c r="Q32" i="8"/>
  <c r="AI32" i="8"/>
  <c r="AG33" i="8"/>
  <c r="AE34" i="8"/>
  <c r="AB34" i="26" s="1"/>
  <c r="AC35" i="8"/>
  <c r="Z35" i="26" s="1"/>
  <c r="P36" i="8"/>
  <c r="O36" i="8"/>
  <c r="N36" i="8"/>
  <c r="M36" i="8"/>
  <c r="S36" i="8"/>
  <c r="R36" i="8"/>
  <c r="Q36" i="8"/>
  <c r="AI36" i="8"/>
  <c r="AG37" i="8"/>
  <c r="AE38" i="8"/>
  <c r="AB38" i="26" s="1"/>
  <c r="AC39" i="8"/>
  <c r="Z39" i="26" s="1"/>
  <c r="AI40" i="8"/>
  <c r="AF40" i="26" s="1"/>
  <c r="AH41" i="8"/>
  <c r="AE41" i="26" s="1"/>
  <c r="AG42" i="8"/>
  <c r="AD42" i="26" s="1"/>
  <c r="AF43" i="8"/>
  <c r="AC43" i="26" s="1"/>
  <c r="AE44" i="8"/>
  <c r="AB44" i="26" s="1"/>
  <c r="AD45" i="8"/>
  <c r="AA45" i="26" s="1"/>
  <c r="AC46" i="8"/>
  <c r="Z46" i="26" s="1"/>
  <c r="AI48" i="8"/>
  <c r="AF48" i="26" s="1"/>
  <c r="AH49" i="8"/>
  <c r="AG50" i="8"/>
  <c r="AF51" i="8"/>
  <c r="AC51" i="26" s="1"/>
  <c r="AE52" i="8"/>
  <c r="AB52" i="26" s="1"/>
  <c r="AD53" i="8"/>
  <c r="AA53" i="26" s="1"/>
  <c r="AC54" i="8"/>
  <c r="Z54" i="26" s="1"/>
  <c r="AI56" i="8"/>
  <c r="AF56" i="26" s="1"/>
  <c r="AH57" i="8"/>
  <c r="AE57" i="26" s="1"/>
  <c r="AG58" i="8"/>
  <c r="AF59" i="8"/>
  <c r="AE60" i="8"/>
  <c r="AB60" i="26" s="1"/>
  <c r="AD61" i="8"/>
  <c r="AA61" i="26" s="1"/>
  <c r="AC62" i="8"/>
  <c r="Z62" i="26" s="1"/>
  <c r="AI64" i="8"/>
  <c r="AF64" i="26" s="1"/>
  <c r="AH65" i="8"/>
  <c r="AE65" i="26" s="1"/>
  <c r="AG66" i="8"/>
  <c r="AD66" i="26" s="1"/>
  <c r="AF67" i="8"/>
  <c r="AC67" i="26" s="1"/>
  <c r="AE68" i="8"/>
  <c r="AB68" i="26" s="1"/>
  <c r="AD69" i="8"/>
  <c r="AA69" i="26" s="1"/>
  <c r="AC70" i="8"/>
  <c r="Z70" i="26" s="1"/>
  <c r="AI72" i="8"/>
  <c r="AH73" i="8"/>
  <c r="AE73" i="26" s="1"/>
  <c r="AG74" i="8"/>
  <c r="AD74" i="26" s="1"/>
  <c r="AF75" i="8"/>
  <c r="AE76" i="8"/>
  <c r="AB76" i="26" s="1"/>
  <c r="AD77" i="8"/>
  <c r="AA77" i="26" s="1"/>
  <c r="AC78" i="8"/>
  <c r="Z78" i="26" s="1"/>
  <c r="AI80" i="8"/>
  <c r="AF80" i="26" s="1"/>
  <c r="AH81" i="8"/>
  <c r="AE81" i="26" s="1"/>
  <c r="AG82" i="8"/>
  <c r="AD82" i="26" s="1"/>
  <c r="AF83" i="8"/>
  <c r="AC83" i="26" s="1"/>
  <c r="AG86" i="8"/>
  <c r="AD86" i="26" s="1"/>
  <c r="AF87" i="8"/>
  <c r="AC87" i="26" s="1"/>
  <c r="AE88" i="8"/>
  <c r="AD89" i="8"/>
  <c r="AA89" i="26" s="1"/>
  <c r="AC90" i="8"/>
  <c r="Z90" i="26" s="1"/>
  <c r="AI92" i="8"/>
  <c r="AF92" i="26" s="1"/>
  <c r="AH93" i="8"/>
  <c r="AE93" i="26" s="1"/>
  <c r="AG94" i="8"/>
  <c r="AD94" i="26" s="1"/>
  <c r="AF95" i="8"/>
  <c r="AC95" i="26" s="1"/>
  <c r="AE96" i="8"/>
  <c r="AB96" i="26" s="1"/>
  <c r="AD97" i="8"/>
  <c r="AA97" i="26" s="1"/>
  <c r="AC98" i="8"/>
  <c r="Z98" i="26" s="1"/>
  <c r="AI100" i="8"/>
  <c r="AF100" i="26" s="1"/>
  <c r="AH101" i="8"/>
  <c r="AG102" i="8"/>
  <c r="AF103" i="8"/>
  <c r="AC103" i="26" s="1"/>
  <c r="AE104" i="8"/>
  <c r="AB104" i="26" s="1"/>
  <c r="AD105" i="8"/>
  <c r="AA105" i="26" s="1"/>
  <c r="AC106" i="8"/>
  <c r="Z106" i="26" s="1"/>
  <c r="AI108" i="8"/>
  <c r="AF108" i="26" s="1"/>
  <c r="AH109" i="8"/>
  <c r="AE109" i="26" s="1"/>
  <c r="AG110" i="8"/>
  <c r="AF111" i="8"/>
  <c r="AC111" i="26" s="1"/>
  <c r="AE112" i="8"/>
  <c r="AB112" i="26" s="1"/>
  <c r="AD113" i="8"/>
  <c r="AA113" i="26" s="1"/>
  <c r="AC114" i="8"/>
  <c r="Z114" i="26" s="1"/>
  <c r="AI116" i="8"/>
  <c r="AF116" i="26" s="1"/>
  <c r="AH117" i="8"/>
  <c r="AE117" i="26" s="1"/>
  <c r="AG118" i="8"/>
  <c r="AD118" i="26" s="1"/>
  <c r="AF119" i="8"/>
  <c r="AC119" i="26" s="1"/>
  <c r="AE120" i="8"/>
  <c r="AB120" i="26" s="1"/>
  <c r="AD121" i="8"/>
  <c r="AA121" i="26" s="1"/>
  <c r="AC122" i="8"/>
  <c r="Z122" i="26" s="1"/>
  <c r="AI124" i="8"/>
  <c r="AH125" i="8"/>
  <c r="AE125" i="26" s="1"/>
  <c r="AG126" i="8"/>
  <c r="AD126" i="26" s="1"/>
  <c r="AF127" i="8"/>
  <c r="AC127" i="26" s="1"/>
  <c r="AE128" i="8"/>
  <c r="AB128" i="26" s="1"/>
  <c r="AD129" i="8"/>
  <c r="AA129" i="26" s="1"/>
  <c r="AC130" i="8"/>
  <c r="Z130" i="26" s="1"/>
  <c r="AI132" i="8"/>
  <c r="AF132" i="26" s="1"/>
  <c r="AH133" i="8"/>
  <c r="AE133" i="26" s="1"/>
  <c r="AG134" i="8"/>
  <c r="AD134" i="26" s="1"/>
  <c r="AF135" i="8"/>
  <c r="AC135" i="26" s="1"/>
  <c r="AE136" i="8"/>
  <c r="AB136" i="26" s="1"/>
  <c r="AD137" i="8"/>
  <c r="AA137" i="26" s="1"/>
  <c r="AC138" i="8"/>
  <c r="Z138" i="26" s="1"/>
  <c r="AI140" i="8"/>
  <c r="AH141" i="8"/>
  <c r="AG142" i="8"/>
  <c r="AD142" i="26" s="1"/>
  <c r="AF143" i="8"/>
  <c r="AC143" i="26" s="1"/>
  <c r="AE144" i="8"/>
  <c r="AB144" i="26" s="1"/>
  <c r="AD145" i="8"/>
  <c r="AA145" i="26" s="1"/>
  <c r="AC146" i="8"/>
  <c r="Z146" i="26" s="1"/>
  <c r="AI148" i="8"/>
  <c r="AF148" i="26" s="1"/>
  <c r="AH149" i="8"/>
  <c r="AG150" i="8"/>
  <c r="AF151" i="8"/>
  <c r="AC151" i="26" s="1"/>
  <c r="AE152" i="8"/>
  <c r="AB152" i="26" s="1"/>
  <c r="AD153" i="8"/>
  <c r="AA153" i="26" s="1"/>
  <c r="AC154" i="8"/>
  <c r="Z154" i="26" s="1"/>
  <c r="AI156" i="8"/>
  <c r="AF156" i="26" s="1"/>
  <c r="AH157" i="8"/>
  <c r="AE157" i="26" s="1"/>
  <c r="AG158" i="8"/>
  <c r="AD158" i="26" s="1"/>
  <c r="AF159" i="8"/>
  <c r="AC159" i="26" s="1"/>
  <c r="AE160" i="8"/>
  <c r="AB160" i="26" s="1"/>
  <c r="AD161" i="8"/>
  <c r="AA161" i="26" s="1"/>
  <c r="AC162" i="8"/>
  <c r="Z162" i="26" s="1"/>
  <c r="AI164" i="8"/>
  <c r="AF164" i="26" s="1"/>
  <c r="AH165" i="8"/>
  <c r="AE165" i="26" s="1"/>
  <c r="AG166" i="8"/>
  <c r="AF167" i="8"/>
  <c r="AE168" i="8"/>
  <c r="AB168" i="26" s="1"/>
  <c r="AD169" i="8"/>
  <c r="AA169" i="26" s="1"/>
  <c r="AC170" i="8"/>
  <c r="Z170" i="26" s="1"/>
  <c r="AI172" i="8"/>
  <c r="AF172" i="26" s="1"/>
  <c r="AH173" i="8"/>
  <c r="AE173" i="26" s="1"/>
  <c r="AG174" i="8"/>
  <c r="AD174" i="26" s="1"/>
  <c r="AF175" i="8"/>
  <c r="AE176" i="8"/>
  <c r="AD177" i="8"/>
  <c r="AA177" i="26" s="1"/>
  <c r="AC178" i="8"/>
  <c r="Z178" i="26" s="1"/>
  <c r="AI180" i="8"/>
  <c r="AH181" i="8"/>
  <c r="AE181" i="26" s="1"/>
  <c r="AG182" i="8"/>
  <c r="AD182" i="26" s="1"/>
  <c r="AF183" i="8"/>
  <c r="AC183" i="26" s="1"/>
  <c r="AE184" i="8"/>
  <c r="AB184" i="26" s="1"/>
  <c r="AD185" i="8"/>
  <c r="AA185" i="26" s="1"/>
  <c r="AC186" i="8"/>
  <c r="Z186" i="26" s="1"/>
  <c r="AI188" i="8"/>
  <c r="AH189" i="8"/>
  <c r="AG190" i="8"/>
  <c r="AD190" i="26" s="1"/>
  <c r="AF191" i="8"/>
  <c r="AC191" i="26" s="1"/>
  <c r="AE192" i="8"/>
  <c r="AD193" i="8"/>
  <c r="AA193" i="26" s="1"/>
  <c r="AC194" i="8"/>
  <c r="Z194" i="26" s="1"/>
  <c r="AI196" i="8"/>
  <c r="AF196" i="26" s="1"/>
  <c r="AH197" i="8"/>
  <c r="AE197" i="26" s="1"/>
  <c r="AG198" i="8"/>
  <c r="AD198" i="26" s="1"/>
  <c r="AF199" i="8"/>
  <c r="AC199" i="26" s="1"/>
  <c r="AE200" i="8"/>
  <c r="AB200" i="26" s="1"/>
  <c r="AD201" i="8"/>
  <c r="AA201" i="26" s="1"/>
  <c r="AC202" i="8"/>
  <c r="Z202" i="26" s="1"/>
  <c r="AI204" i="8"/>
  <c r="AF204" i="26" s="1"/>
  <c r="AH205" i="8"/>
  <c r="AG206" i="8"/>
  <c r="AF207" i="8"/>
  <c r="AC207" i="26" s="1"/>
  <c r="AE208" i="8"/>
  <c r="AB208" i="26" s="1"/>
  <c r="AD209" i="8"/>
  <c r="AA209" i="26" s="1"/>
  <c r="AC210" i="8"/>
  <c r="Z210" i="26" s="1"/>
  <c r="AI212" i="8"/>
  <c r="AF212" i="26" s="1"/>
  <c r="AF228" i="8"/>
  <c r="AI235" i="8"/>
  <c r="AF235" i="26" s="1"/>
  <c r="AF236" i="8"/>
  <c r="AC236" i="26" s="1"/>
  <c r="AF248" i="8"/>
  <c r="AC248" i="26" s="1"/>
  <c r="AF2" i="8"/>
  <c r="AC2" i="26" s="1"/>
  <c r="AD3" i="8"/>
  <c r="AA3" i="26" s="1"/>
  <c r="AH5" i="8"/>
  <c r="AE5" i="26" s="1"/>
  <c r="AF6" i="8"/>
  <c r="AC6" i="26" s="1"/>
  <c r="AD7" i="8"/>
  <c r="AA7" i="26" s="1"/>
  <c r="AH9" i="8"/>
  <c r="AE9" i="26" s="1"/>
  <c r="AF10" i="8"/>
  <c r="AD11" i="8"/>
  <c r="AA11" i="26" s="1"/>
  <c r="AH13" i="8"/>
  <c r="AE13" i="26" s="1"/>
  <c r="AF14" i="8"/>
  <c r="AC14" i="26" s="1"/>
  <c r="AD15" i="8"/>
  <c r="AA15" i="26" s="1"/>
  <c r="AH17" i="8"/>
  <c r="AE17" i="26" s="1"/>
  <c r="AF18" i="8"/>
  <c r="AC18" i="26" s="1"/>
  <c r="AD19" i="8"/>
  <c r="AA19" i="26" s="1"/>
  <c r="AH21" i="8"/>
  <c r="AE21" i="26" s="1"/>
  <c r="AF22" i="8"/>
  <c r="AC22" i="26" s="1"/>
  <c r="AD23" i="8"/>
  <c r="AA23" i="26" s="1"/>
  <c r="AH25" i="8"/>
  <c r="AE25" i="26" s="1"/>
  <c r="AF26" i="8"/>
  <c r="AC26" i="26" s="1"/>
  <c r="AD27" i="8"/>
  <c r="AA27" i="26" s="1"/>
  <c r="AH29" i="8"/>
  <c r="AE29" i="26" s="1"/>
  <c r="AF30" i="8"/>
  <c r="AC30" i="26" s="1"/>
  <c r="AD31" i="8"/>
  <c r="AA31" i="26" s="1"/>
  <c r="AH33" i="8"/>
  <c r="AF34" i="8"/>
  <c r="AC34" i="26" s="1"/>
  <c r="AD35" i="8"/>
  <c r="AA35" i="26" s="1"/>
  <c r="AH37" i="8"/>
  <c r="AF38" i="8"/>
  <c r="AC38" i="26" s="1"/>
  <c r="AD39" i="8"/>
  <c r="AA39" i="26" s="1"/>
  <c r="AI41" i="8"/>
  <c r="AF41" i="26" s="1"/>
  <c r="AH42" i="8"/>
  <c r="AE42" i="26" s="1"/>
  <c r="AG43" i="8"/>
  <c r="AD43" i="26" s="1"/>
  <c r="AF44" i="8"/>
  <c r="AC44" i="26" s="1"/>
  <c r="AE45" i="8"/>
  <c r="AD46" i="8"/>
  <c r="AC47" i="8"/>
  <c r="Z47" i="26" s="1"/>
  <c r="AI49" i="8"/>
  <c r="AH50" i="8"/>
  <c r="AG51" i="8"/>
  <c r="AD51" i="26" s="1"/>
  <c r="AF52" i="8"/>
  <c r="AC52" i="26" s="1"/>
  <c r="AE53" i="8"/>
  <c r="AB53" i="26" s="1"/>
  <c r="AD54" i="8"/>
  <c r="AA54" i="26" s="1"/>
  <c r="AC55" i="8"/>
  <c r="Z55" i="26" s="1"/>
  <c r="AI57" i="8"/>
  <c r="AF57" i="26" s="1"/>
  <c r="AH58" i="8"/>
  <c r="AG59" i="8"/>
  <c r="AF60" i="8"/>
  <c r="AC60" i="26" s="1"/>
  <c r="AE61" i="8"/>
  <c r="AB61" i="26" s="1"/>
  <c r="AD62" i="8"/>
  <c r="AC63" i="8"/>
  <c r="Z63" i="26" s="1"/>
  <c r="AI65" i="8"/>
  <c r="AF65" i="26" s="1"/>
  <c r="AH66" i="8"/>
  <c r="AE66" i="26" s="1"/>
  <c r="AG67" i="8"/>
  <c r="AD67" i="26" s="1"/>
  <c r="AF68" i="8"/>
  <c r="AC68" i="26" s="1"/>
  <c r="AE69" i="8"/>
  <c r="AB69" i="26" s="1"/>
  <c r="AD70" i="8"/>
  <c r="AA70" i="26" s="1"/>
  <c r="AC71" i="8"/>
  <c r="Z71" i="26" s="1"/>
  <c r="AI73" i="8"/>
  <c r="AF73" i="26" s="1"/>
  <c r="AH74" i="8"/>
  <c r="AE74" i="26" s="1"/>
  <c r="AG75" i="8"/>
  <c r="AF76" i="8"/>
  <c r="AC76" i="26" s="1"/>
  <c r="AE77" i="8"/>
  <c r="AB77" i="26" s="1"/>
  <c r="AD78" i="8"/>
  <c r="AA78" i="26" s="1"/>
  <c r="AC79" i="8"/>
  <c r="Z79" i="26" s="1"/>
  <c r="AI81" i="8"/>
  <c r="AF81" i="26" s="1"/>
  <c r="AH82" i="8"/>
  <c r="AE82" i="26" s="1"/>
  <c r="AG83" i="8"/>
  <c r="AD83" i="26" s="1"/>
  <c r="AH86" i="8"/>
  <c r="AE86" i="26" s="1"/>
  <c r="AG87" i="8"/>
  <c r="AD87" i="26" s="1"/>
  <c r="AF88" i="8"/>
  <c r="AE89" i="8"/>
  <c r="AB89" i="26" s="1"/>
  <c r="AD90" i="8"/>
  <c r="AA90" i="26" s="1"/>
  <c r="AC91" i="8"/>
  <c r="Z91" i="26" s="1"/>
  <c r="AI93" i="8"/>
  <c r="AF93" i="26" s="1"/>
  <c r="AH94" i="8"/>
  <c r="AE94" i="26" s="1"/>
  <c r="AG95" i="8"/>
  <c r="AD95" i="26" s="1"/>
  <c r="AF96" i="8"/>
  <c r="AC96" i="26" s="1"/>
  <c r="AE97" i="8"/>
  <c r="AB97" i="26" s="1"/>
  <c r="AD98" i="8"/>
  <c r="AC99" i="8"/>
  <c r="Z99" i="26" s="1"/>
  <c r="AI101" i="8"/>
  <c r="AH102" i="8"/>
  <c r="AG103" i="8"/>
  <c r="AD103" i="26" s="1"/>
  <c r="AF104" i="8"/>
  <c r="AC104" i="26" s="1"/>
  <c r="AE105" i="8"/>
  <c r="AB105" i="26" s="1"/>
  <c r="AD106" i="8"/>
  <c r="AA106" i="26" s="1"/>
  <c r="AC107" i="8"/>
  <c r="Z107" i="26" s="1"/>
  <c r="AI109" i="8"/>
  <c r="AF109" i="26" s="1"/>
  <c r="AH110" i="8"/>
  <c r="AG111" i="8"/>
  <c r="AF112" i="8"/>
  <c r="AC112" i="26" s="1"/>
  <c r="AE113" i="8"/>
  <c r="AB113" i="26" s="1"/>
  <c r="AD114" i="8"/>
  <c r="AA114" i="26" s="1"/>
  <c r="AC115" i="8"/>
  <c r="Z115" i="26" s="1"/>
  <c r="AI117" i="8"/>
  <c r="AF117" i="26" s="1"/>
  <c r="AH118" i="8"/>
  <c r="AE118" i="26" s="1"/>
  <c r="AG119" i="8"/>
  <c r="AD119" i="26" s="1"/>
  <c r="AF120" i="8"/>
  <c r="AC120" i="26" s="1"/>
  <c r="AE121" i="8"/>
  <c r="AB121" i="26" s="1"/>
  <c r="AD122" i="8"/>
  <c r="AA122" i="26" s="1"/>
  <c r="AC123" i="8"/>
  <c r="Z123" i="26" s="1"/>
  <c r="AI125" i="8"/>
  <c r="AF125" i="26" s="1"/>
  <c r="AH126" i="8"/>
  <c r="AE126" i="26" s="1"/>
  <c r="AG127" i="8"/>
  <c r="AD127" i="26" s="1"/>
  <c r="AF128" i="8"/>
  <c r="AE129" i="8"/>
  <c r="AB129" i="26" s="1"/>
  <c r="AD130" i="8"/>
  <c r="AA130" i="26" s="1"/>
  <c r="AC131" i="8"/>
  <c r="Z131" i="26" s="1"/>
  <c r="AI133" i="8"/>
  <c r="AF133" i="26" s="1"/>
  <c r="AH134" i="8"/>
  <c r="AE134" i="26" s="1"/>
  <c r="AG135" i="8"/>
  <c r="AD135" i="26" s="1"/>
  <c r="AF136" i="8"/>
  <c r="AE137" i="8"/>
  <c r="AB137" i="26" s="1"/>
  <c r="AD138" i="8"/>
  <c r="AA138" i="26" s="1"/>
  <c r="AC139" i="8"/>
  <c r="Z139" i="26" s="1"/>
  <c r="AI141" i="8"/>
  <c r="AH142" i="8"/>
  <c r="AE142" i="26" s="1"/>
  <c r="AG143" i="8"/>
  <c r="AD143" i="26" s="1"/>
  <c r="AF144" i="8"/>
  <c r="AC144" i="26" s="1"/>
  <c r="AE145" i="8"/>
  <c r="AB145" i="26" s="1"/>
  <c r="AD146" i="8"/>
  <c r="AA146" i="26" s="1"/>
  <c r="AC147" i="8"/>
  <c r="Z147" i="26" s="1"/>
  <c r="AI149" i="8"/>
  <c r="AH150" i="8"/>
  <c r="AG151" i="8"/>
  <c r="AD151" i="26" s="1"/>
  <c r="AF152" i="8"/>
  <c r="AC152" i="26" s="1"/>
  <c r="AE153" i="8"/>
  <c r="AB153" i="26" s="1"/>
  <c r="AD154" i="8"/>
  <c r="AA154" i="26" s="1"/>
  <c r="AC155" i="8"/>
  <c r="Z155" i="26" s="1"/>
  <c r="AI157" i="8"/>
  <c r="AF157" i="26" s="1"/>
  <c r="AH158" i="8"/>
  <c r="AE158" i="26" s="1"/>
  <c r="AG159" i="8"/>
  <c r="AD159" i="26" s="1"/>
  <c r="AF160" i="8"/>
  <c r="AC160" i="26" s="1"/>
  <c r="AE161" i="8"/>
  <c r="AB161" i="26" s="1"/>
  <c r="AD162" i="8"/>
  <c r="AA162" i="26" s="1"/>
  <c r="AC163" i="8"/>
  <c r="Z163" i="26" s="1"/>
  <c r="AI165" i="8"/>
  <c r="AF165" i="26" s="1"/>
  <c r="AH166" i="8"/>
  <c r="AG167" i="8"/>
  <c r="AF168" i="8"/>
  <c r="AC168" i="26" s="1"/>
  <c r="AE169" i="8"/>
  <c r="AB169" i="26" s="1"/>
  <c r="AD170" i="8"/>
  <c r="AA170" i="26" s="1"/>
  <c r="AC171" i="8"/>
  <c r="Z171" i="26" s="1"/>
  <c r="AI173" i="8"/>
  <c r="AF173" i="26" s="1"/>
  <c r="AH174" i="8"/>
  <c r="AE174" i="26" s="1"/>
  <c r="AG175" i="8"/>
  <c r="AF176" i="8"/>
  <c r="AE177" i="8"/>
  <c r="AB177" i="26" s="1"/>
  <c r="AD178" i="8"/>
  <c r="AA178" i="26" s="1"/>
  <c r="AC179" i="8"/>
  <c r="Z179" i="26" s="1"/>
  <c r="AI181" i="8"/>
  <c r="AF181" i="26" s="1"/>
  <c r="AH182" i="8"/>
  <c r="AE182" i="26" s="1"/>
  <c r="AG183" i="8"/>
  <c r="AD183" i="26" s="1"/>
  <c r="AF184" i="8"/>
  <c r="AC184" i="26" s="1"/>
  <c r="AE185" i="8"/>
  <c r="AB185" i="26" s="1"/>
  <c r="AD186" i="8"/>
  <c r="AA186" i="26" s="1"/>
  <c r="AC187" i="8"/>
  <c r="Z187" i="26" s="1"/>
  <c r="AI189" i="8"/>
  <c r="AH190" i="8"/>
  <c r="AE190" i="26" s="1"/>
  <c r="AG191" i="8"/>
  <c r="AD191" i="26" s="1"/>
  <c r="AF192" i="8"/>
  <c r="AE193" i="8"/>
  <c r="AB193" i="26" s="1"/>
  <c r="AD194" i="8"/>
  <c r="AA194" i="26" s="1"/>
  <c r="AC195" i="8"/>
  <c r="Z195" i="26" s="1"/>
  <c r="AI197" i="8"/>
  <c r="AF197" i="26" s="1"/>
  <c r="AH198" i="8"/>
  <c r="AE198" i="26" s="1"/>
  <c r="AG199" i="8"/>
  <c r="AD199" i="26" s="1"/>
  <c r="AF200" i="8"/>
  <c r="AC200" i="26" s="1"/>
  <c r="AE201" i="8"/>
  <c r="AB201" i="26" s="1"/>
  <c r="AD202" i="8"/>
  <c r="AA202" i="26" s="1"/>
  <c r="AC203" i="8"/>
  <c r="Z203" i="26" s="1"/>
  <c r="AI205" i="8"/>
  <c r="AH206" i="8"/>
  <c r="AG207" i="8"/>
  <c r="AD207" i="26" s="1"/>
  <c r="AF208" i="8"/>
  <c r="AC208" i="26" s="1"/>
  <c r="AE209" i="8"/>
  <c r="AB209" i="26" s="1"/>
  <c r="AD210" i="8"/>
  <c r="AA210" i="26" s="1"/>
  <c r="AC211" i="8"/>
  <c r="Z211" i="26" s="1"/>
  <c r="AH213" i="8"/>
  <c r="AE213" i="26" s="1"/>
  <c r="AI216" i="8"/>
  <c r="AF216" i="26" s="1"/>
  <c r="AI227" i="8"/>
  <c r="AI230" i="8"/>
  <c r="AF230" i="26" s="1"/>
  <c r="AF231" i="8"/>
  <c r="AI238" i="8"/>
  <c r="AF238" i="26" s="1"/>
  <c r="AF239" i="8"/>
  <c r="AC239" i="26" s="1"/>
  <c r="AF254" i="8"/>
  <c r="M336" i="7"/>
  <c r="M344" i="7"/>
  <c r="M352" i="7"/>
  <c r="M360" i="7"/>
  <c r="AG2" i="8"/>
  <c r="AD2" i="26" s="1"/>
  <c r="AE3" i="8"/>
  <c r="AB3" i="26" s="1"/>
  <c r="AC4" i="8"/>
  <c r="Z4" i="26" s="1"/>
  <c r="P5" i="8"/>
  <c r="O5" i="8"/>
  <c r="N5" i="8"/>
  <c r="M5" i="8"/>
  <c r="S5" i="8"/>
  <c r="R5" i="8"/>
  <c r="Q5" i="8"/>
  <c r="AI5" i="8"/>
  <c r="AF5" i="26" s="1"/>
  <c r="AG6" i="8"/>
  <c r="AE7" i="8"/>
  <c r="AB7" i="26" s="1"/>
  <c r="AC8" i="8"/>
  <c r="Z8" i="26" s="1"/>
  <c r="P9" i="8"/>
  <c r="O9" i="8"/>
  <c r="N9" i="8"/>
  <c r="M9" i="8"/>
  <c r="S9" i="8"/>
  <c r="R9" i="8"/>
  <c r="Q9" i="8"/>
  <c r="AI9" i="8"/>
  <c r="AF9" i="26" s="1"/>
  <c r="AG10" i="8"/>
  <c r="AE11" i="8"/>
  <c r="AB11" i="26" s="1"/>
  <c r="AC12" i="8"/>
  <c r="Z12" i="26" s="1"/>
  <c r="P13" i="8"/>
  <c r="O13" i="8"/>
  <c r="N13" i="8"/>
  <c r="M13" i="8"/>
  <c r="S13" i="8"/>
  <c r="R13" i="8"/>
  <c r="Q13" i="8"/>
  <c r="AI13" i="8"/>
  <c r="AF13" i="26" s="1"/>
  <c r="AG14" i="8"/>
  <c r="AD14" i="26" s="1"/>
  <c r="AE15" i="8"/>
  <c r="AB15" i="26" s="1"/>
  <c r="AC16" i="8"/>
  <c r="Z16" i="26" s="1"/>
  <c r="P17" i="8"/>
  <c r="O17" i="8"/>
  <c r="N17" i="8"/>
  <c r="M17" i="8"/>
  <c r="S17" i="8"/>
  <c r="R17" i="8"/>
  <c r="Q17" i="8"/>
  <c r="AI17" i="8"/>
  <c r="AF17" i="26" s="1"/>
  <c r="AG18" i="8"/>
  <c r="AD18" i="26" s="1"/>
  <c r="AE19" i="8"/>
  <c r="AC20" i="8"/>
  <c r="Z20" i="26" s="1"/>
  <c r="P21" i="8"/>
  <c r="O21" i="8"/>
  <c r="N21" i="8"/>
  <c r="M21" i="8"/>
  <c r="S21" i="8"/>
  <c r="R21" i="8"/>
  <c r="Q21" i="8"/>
  <c r="AI21" i="8"/>
  <c r="AF21" i="26" s="1"/>
  <c r="AG22" i="8"/>
  <c r="AD22" i="26" s="1"/>
  <c r="AE23" i="8"/>
  <c r="AB23" i="26" s="1"/>
  <c r="AC24" i="8"/>
  <c r="Z24" i="26" s="1"/>
  <c r="P25" i="8"/>
  <c r="O25" i="8"/>
  <c r="N25" i="8"/>
  <c r="M25" i="8"/>
  <c r="S25" i="8"/>
  <c r="R25" i="8"/>
  <c r="Q25" i="8"/>
  <c r="AI25" i="8"/>
  <c r="AF25" i="26" s="1"/>
  <c r="AG26" i="8"/>
  <c r="AD26" i="26" s="1"/>
  <c r="AE27" i="8"/>
  <c r="AB27" i="26" s="1"/>
  <c r="AC28" i="8"/>
  <c r="Z28" i="26" s="1"/>
  <c r="P29" i="8"/>
  <c r="O29" i="8"/>
  <c r="N29" i="8"/>
  <c r="M29" i="8"/>
  <c r="S29" i="8"/>
  <c r="R29" i="8"/>
  <c r="Q29" i="8"/>
  <c r="AI29" i="8"/>
  <c r="AF29" i="26" s="1"/>
  <c r="AG30" i="8"/>
  <c r="AD30" i="26" s="1"/>
  <c r="AE31" i="8"/>
  <c r="AB31" i="26" s="1"/>
  <c r="AC32" i="8"/>
  <c r="Z32" i="26" s="1"/>
  <c r="P33" i="8"/>
  <c r="O33" i="8"/>
  <c r="N33" i="8"/>
  <c r="M33" i="8"/>
  <c r="S33" i="8"/>
  <c r="R33" i="8"/>
  <c r="Q33" i="8"/>
  <c r="AI33" i="8"/>
  <c r="AG34" i="8"/>
  <c r="AD34" i="26" s="1"/>
  <c r="AE35" i="8"/>
  <c r="AB35" i="26" s="1"/>
  <c r="AC36" i="8"/>
  <c r="Z36" i="26" s="1"/>
  <c r="P37" i="8"/>
  <c r="O37" i="8"/>
  <c r="N37" i="8"/>
  <c r="M37" i="8"/>
  <c r="S37" i="8"/>
  <c r="R37" i="8"/>
  <c r="Q37" i="8"/>
  <c r="AI37" i="8"/>
  <c r="AG38" i="8"/>
  <c r="AD38" i="26" s="1"/>
  <c r="AE39" i="8"/>
  <c r="AB39" i="26" s="1"/>
  <c r="AC40" i="8"/>
  <c r="Z40" i="26" s="1"/>
  <c r="AI42" i="8"/>
  <c r="AF42" i="26" s="1"/>
  <c r="AH43" i="8"/>
  <c r="AE43" i="26" s="1"/>
  <c r="AG44" i="8"/>
  <c r="AD44" i="26" s="1"/>
  <c r="AF45" i="8"/>
  <c r="AE46" i="8"/>
  <c r="AD47" i="8"/>
  <c r="AA47" i="26" s="1"/>
  <c r="AC48" i="8"/>
  <c r="Z48" i="26" s="1"/>
  <c r="AI50" i="8"/>
  <c r="AH51" i="8"/>
  <c r="AE51" i="26" s="1"/>
  <c r="AG52" i="8"/>
  <c r="AD52" i="26" s="1"/>
  <c r="AF53" i="8"/>
  <c r="AC53" i="26" s="1"/>
  <c r="AE54" i="8"/>
  <c r="AB54" i="26" s="1"/>
  <c r="AD55" i="8"/>
  <c r="AA55" i="26" s="1"/>
  <c r="AC56" i="8"/>
  <c r="Z56" i="26" s="1"/>
  <c r="AI58" i="8"/>
  <c r="AH59" i="8"/>
  <c r="AG60" i="8"/>
  <c r="AD60" i="26" s="1"/>
  <c r="AF61" i="8"/>
  <c r="AC61" i="26" s="1"/>
  <c r="AE62" i="8"/>
  <c r="AD63" i="8"/>
  <c r="AA63" i="26" s="1"/>
  <c r="AC64" i="8"/>
  <c r="Z64" i="26" s="1"/>
  <c r="AI66" i="8"/>
  <c r="AF66" i="26" s="1"/>
  <c r="AH67" i="8"/>
  <c r="AE67" i="26" s="1"/>
  <c r="AG68" i="8"/>
  <c r="AD68" i="26" s="1"/>
  <c r="AF69" i="8"/>
  <c r="AC69" i="26" s="1"/>
  <c r="AE70" i="8"/>
  <c r="AB70" i="26" s="1"/>
  <c r="AD71" i="8"/>
  <c r="AA71" i="26" s="1"/>
  <c r="AC72" i="8"/>
  <c r="Z72" i="26" s="1"/>
  <c r="AI74" i="8"/>
  <c r="AF74" i="26" s="1"/>
  <c r="AH75" i="8"/>
  <c r="AG76" i="8"/>
  <c r="AF77" i="8"/>
  <c r="AC77" i="26" s="1"/>
  <c r="AE78" i="8"/>
  <c r="AB78" i="26" s="1"/>
  <c r="AD79" i="8"/>
  <c r="AA79" i="26" s="1"/>
  <c r="AC80" i="8"/>
  <c r="Z80" i="26" s="1"/>
  <c r="AI82" i="8"/>
  <c r="AF82" i="26" s="1"/>
  <c r="AH83" i="8"/>
  <c r="AE83" i="26" s="1"/>
  <c r="AI86" i="8"/>
  <c r="AF86" i="26" s="1"/>
  <c r="AH87" i="8"/>
  <c r="AE87" i="26" s="1"/>
  <c r="AG88" i="8"/>
  <c r="AF89" i="8"/>
  <c r="AC89" i="26" s="1"/>
  <c r="AE90" i="8"/>
  <c r="AB90" i="26" s="1"/>
  <c r="AD91" i="8"/>
  <c r="AA91" i="26" s="1"/>
  <c r="AC92" i="8"/>
  <c r="Z92" i="26" s="1"/>
  <c r="AI94" i="8"/>
  <c r="AF94" i="26" s="1"/>
  <c r="AH95" i="8"/>
  <c r="AE95" i="26" s="1"/>
  <c r="AG96" i="8"/>
  <c r="AD96" i="26" s="1"/>
  <c r="AF97" i="8"/>
  <c r="AE98" i="8"/>
  <c r="AD99" i="8"/>
  <c r="AA99" i="26" s="1"/>
  <c r="AC100" i="8"/>
  <c r="Z100" i="26" s="1"/>
  <c r="AI102" i="8"/>
  <c r="AH103" i="8"/>
  <c r="AE103" i="26" s="1"/>
  <c r="AG104" i="8"/>
  <c r="AD104" i="26" s="1"/>
  <c r="AF105" i="8"/>
  <c r="AC105" i="26" s="1"/>
  <c r="AE106" i="8"/>
  <c r="AB106" i="26" s="1"/>
  <c r="AD107" i="8"/>
  <c r="AA107" i="26" s="1"/>
  <c r="AC108" i="8"/>
  <c r="Z108" i="26" s="1"/>
  <c r="AI110" i="8"/>
  <c r="AH111" i="8"/>
  <c r="AG112" i="8"/>
  <c r="AD112" i="26" s="1"/>
  <c r="AF113" i="8"/>
  <c r="AC113" i="26" s="1"/>
  <c r="AE114" i="8"/>
  <c r="AD115" i="8"/>
  <c r="AA115" i="26" s="1"/>
  <c r="AC116" i="8"/>
  <c r="Z116" i="26" s="1"/>
  <c r="AI118" i="8"/>
  <c r="AF118" i="26" s="1"/>
  <c r="AH119" i="8"/>
  <c r="AE119" i="26" s="1"/>
  <c r="AG120" i="8"/>
  <c r="AD120" i="26" s="1"/>
  <c r="AF121" i="8"/>
  <c r="AC121" i="26" s="1"/>
  <c r="AE122" i="8"/>
  <c r="AB122" i="26" s="1"/>
  <c r="AD123" i="8"/>
  <c r="AC124" i="8"/>
  <c r="Z124" i="26" s="1"/>
  <c r="AI126" i="8"/>
  <c r="AF126" i="26" s="1"/>
  <c r="AH127" i="8"/>
  <c r="AG128" i="8"/>
  <c r="AF129" i="8"/>
  <c r="AC129" i="26" s="1"/>
  <c r="AE130" i="8"/>
  <c r="AB130" i="26" s="1"/>
  <c r="AD131" i="8"/>
  <c r="AA131" i="26" s="1"/>
  <c r="AC132" i="8"/>
  <c r="Z132" i="26" s="1"/>
  <c r="AI134" i="8"/>
  <c r="AF134" i="26" s="1"/>
  <c r="AH135" i="8"/>
  <c r="AE135" i="26" s="1"/>
  <c r="AG136" i="8"/>
  <c r="AF137" i="8"/>
  <c r="AC137" i="26" s="1"/>
  <c r="AE138" i="8"/>
  <c r="AB138" i="26" s="1"/>
  <c r="AD139" i="8"/>
  <c r="AA139" i="26" s="1"/>
  <c r="AC140" i="8"/>
  <c r="Z140" i="26" s="1"/>
  <c r="AI142" i="8"/>
  <c r="AF142" i="26" s="1"/>
  <c r="AH143" i="8"/>
  <c r="AE143" i="26" s="1"/>
  <c r="AG144" i="8"/>
  <c r="AD144" i="26" s="1"/>
  <c r="AF145" i="8"/>
  <c r="AC145" i="26" s="1"/>
  <c r="AE146" i="8"/>
  <c r="AB146" i="26" s="1"/>
  <c r="AD147" i="8"/>
  <c r="AA147" i="26" s="1"/>
  <c r="AC148" i="8"/>
  <c r="Z148" i="26" s="1"/>
  <c r="AI150" i="8"/>
  <c r="AH151" i="8"/>
  <c r="AE151" i="26" s="1"/>
  <c r="AG152" i="8"/>
  <c r="AD152" i="26" s="1"/>
  <c r="AF153" i="8"/>
  <c r="AE154" i="8"/>
  <c r="AB154" i="26" s="1"/>
  <c r="AD155" i="8"/>
  <c r="AA155" i="26" s="1"/>
  <c r="AC156" i="8"/>
  <c r="Z156" i="26" s="1"/>
  <c r="AI158" i="8"/>
  <c r="AF158" i="26" s="1"/>
  <c r="AH159" i="8"/>
  <c r="AE159" i="26" s="1"/>
  <c r="AG160" i="8"/>
  <c r="AD160" i="26" s="1"/>
  <c r="AF161" i="8"/>
  <c r="AC161" i="26" s="1"/>
  <c r="AE162" i="8"/>
  <c r="AB162" i="26" s="1"/>
  <c r="AD163" i="8"/>
  <c r="AA163" i="26" s="1"/>
  <c r="AC164" i="8"/>
  <c r="Z164" i="26" s="1"/>
  <c r="AI166" i="8"/>
  <c r="AH167" i="8"/>
  <c r="AG168" i="8"/>
  <c r="AD168" i="26" s="1"/>
  <c r="AF169" i="8"/>
  <c r="AC169" i="26" s="1"/>
  <c r="AE170" i="8"/>
  <c r="AB170" i="26" s="1"/>
  <c r="AD171" i="8"/>
  <c r="AA171" i="26" s="1"/>
  <c r="AC172" i="8"/>
  <c r="Z172" i="26" s="1"/>
  <c r="AI174" i="8"/>
  <c r="AF174" i="26" s="1"/>
  <c r="AH175" i="8"/>
  <c r="AG176" i="8"/>
  <c r="AF177" i="8"/>
  <c r="AC177" i="26" s="1"/>
  <c r="AE178" i="8"/>
  <c r="AB178" i="26" s="1"/>
  <c r="AD179" i="8"/>
  <c r="AA179" i="26" s="1"/>
  <c r="AC180" i="8"/>
  <c r="Z180" i="26" s="1"/>
  <c r="AI182" i="8"/>
  <c r="AF182" i="26" s="1"/>
  <c r="AH183" i="8"/>
  <c r="AE183" i="26" s="1"/>
  <c r="AG184" i="8"/>
  <c r="AD184" i="26" s="1"/>
  <c r="AF185" i="8"/>
  <c r="AC185" i="26" s="1"/>
  <c r="AE186" i="8"/>
  <c r="AB186" i="26" s="1"/>
  <c r="AD187" i="8"/>
  <c r="AA187" i="26" s="1"/>
  <c r="AC188" i="8"/>
  <c r="Z188" i="26" s="1"/>
  <c r="AI190" i="8"/>
  <c r="AF190" i="26" s="1"/>
  <c r="AH191" i="8"/>
  <c r="AE191" i="26" s="1"/>
  <c r="AG192" i="8"/>
  <c r="AF193" i="8"/>
  <c r="AC193" i="26" s="1"/>
  <c r="AE194" i="8"/>
  <c r="AB194" i="26" s="1"/>
  <c r="AD195" i="8"/>
  <c r="AA195" i="26" s="1"/>
  <c r="AC196" i="8"/>
  <c r="Z196" i="26" s="1"/>
  <c r="AI198" i="8"/>
  <c r="AF198" i="26" s="1"/>
  <c r="AH199" i="8"/>
  <c r="AE199" i="26" s="1"/>
  <c r="AG200" i="8"/>
  <c r="AD200" i="26" s="1"/>
  <c r="AF201" i="8"/>
  <c r="AC201" i="26" s="1"/>
  <c r="AE202" i="8"/>
  <c r="AB202" i="26" s="1"/>
  <c r="AD203" i="8"/>
  <c r="AA203" i="26" s="1"/>
  <c r="AC204" i="8"/>
  <c r="Z204" i="26" s="1"/>
  <c r="AI206" i="8"/>
  <c r="AH207" i="8"/>
  <c r="AE207" i="26" s="1"/>
  <c r="AG208" i="8"/>
  <c r="AD208" i="26" s="1"/>
  <c r="AF209" i="8"/>
  <c r="AC209" i="26" s="1"/>
  <c r="AE210" i="8"/>
  <c r="AB210" i="26" s="1"/>
  <c r="AD211" i="8"/>
  <c r="AA211" i="26" s="1"/>
  <c r="AI213" i="8"/>
  <c r="AF213" i="26" s="1"/>
  <c r="AE214" i="8"/>
  <c r="AB214" i="26" s="1"/>
  <c r="AH217" i="8"/>
  <c r="AE217" i="26" s="1"/>
  <c r="AE218" i="8"/>
  <c r="AI220" i="8"/>
  <c r="AF220" i="26" s="1"/>
  <c r="AI233" i="8"/>
  <c r="AF233" i="26" s="1"/>
  <c r="AF234" i="8"/>
  <c r="AC234" i="26" s="1"/>
  <c r="AF244" i="8"/>
  <c r="Q40" i="8"/>
  <c r="Q41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4" i="8"/>
  <c r="Q185" i="8"/>
  <c r="Q186" i="8"/>
  <c r="Q187" i="8"/>
  <c r="Q188" i="8"/>
  <c r="Q189" i="8"/>
  <c r="Q190" i="8"/>
  <c r="Q191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AG212" i="8"/>
  <c r="AD212" i="26" s="1"/>
  <c r="Q213" i="8"/>
  <c r="N213" i="8"/>
  <c r="M213" i="8"/>
  <c r="AC214" i="8"/>
  <c r="Z214" i="26" s="1"/>
  <c r="P216" i="8"/>
  <c r="AG216" i="8"/>
  <c r="AD216" i="26" s="1"/>
  <c r="Q217" i="8"/>
  <c r="N217" i="8"/>
  <c r="M217" i="8"/>
  <c r="AC218" i="8"/>
  <c r="Z218" i="26" s="1"/>
  <c r="P220" i="8"/>
  <c r="AG220" i="8"/>
  <c r="AD220" i="26" s="1"/>
  <c r="Q221" i="8"/>
  <c r="N221" i="8"/>
  <c r="M221" i="8"/>
  <c r="AC222" i="8"/>
  <c r="Z222" i="26" s="1"/>
  <c r="P224" i="8"/>
  <c r="AG224" i="8"/>
  <c r="AD224" i="26" s="1"/>
  <c r="Q225" i="8"/>
  <c r="N225" i="8"/>
  <c r="M225" i="8"/>
  <c r="AD226" i="8"/>
  <c r="AA226" i="26" s="1"/>
  <c r="AD227" i="8"/>
  <c r="AD228" i="8"/>
  <c r="AA228" i="26" s="1"/>
  <c r="AD229" i="8"/>
  <c r="AA229" i="26" s="1"/>
  <c r="AD230" i="8"/>
  <c r="AA230" i="26" s="1"/>
  <c r="AD231" i="8"/>
  <c r="AA231" i="26" s="1"/>
  <c r="AD232" i="8"/>
  <c r="AA232" i="26" s="1"/>
  <c r="AD233" i="8"/>
  <c r="AA233" i="26" s="1"/>
  <c r="AD234" i="8"/>
  <c r="AA234" i="26" s="1"/>
  <c r="AD235" i="8"/>
  <c r="AA235" i="26" s="1"/>
  <c r="AD236" i="8"/>
  <c r="AA236" i="26" s="1"/>
  <c r="AD237" i="8"/>
  <c r="AA237" i="26" s="1"/>
  <c r="AD238" i="8"/>
  <c r="AA238" i="26" s="1"/>
  <c r="AD239" i="8"/>
  <c r="AA239" i="26" s="1"/>
  <c r="AD240" i="8"/>
  <c r="AA240" i="26" s="1"/>
  <c r="AE241" i="8"/>
  <c r="AB241" i="26" s="1"/>
  <c r="AI242" i="8"/>
  <c r="AF242" i="26" s="1"/>
  <c r="AE243" i="8"/>
  <c r="AB243" i="26" s="1"/>
  <c r="AI244" i="8"/>
  <c r="AE245" i="8"/>
  <c r="AB245" i="26" s="1"/>
  <c r="AI246" i="8"/>
  <c r="AF246" i="26" s="1"/>
  <c r="AE247" i="8"/>
  <c r="AB247" i="26" s="1"/>
  <c r="AI248" i="8"/>
  <c r="AF248" i="26" s="1"/>
  <c r="AE249" i="8"/>
  <c r="AB249" i="26" s="1"/>
  <c r="P250" i="8"/>
  <c r="AI250" i="8"/>
  <c r="AF250" i="26" s="1"/>
  <c r="AE251" i="8"/>
  <c r="AB251" i="26" s="1"/>
  <c r="AI252" i="8"/>
  <c r="AF252" i="26" s="1"/>
  <c r="AE253" i="8"/>
  <c r="AB253" i="26" s="1"/>
  <c r="AI254" i="8"/>
  <c r="AE255" i="8"/>
  <c r="AB255" i="26" s="1"/>
  <c r="AI256" i="8"/>
  <c r="AF256" i="26" s="1"/>
  <c r="AE257" i="8"/>
  <c r="AB257" i="26" s="1"/>
  <c r="AI258" i="8"/>
  <c r="AE259" i="8"/>
  <c r="AB259" i="26" s="1"/>
  <c r="AI260" i="8"/>
  <c r="AF260" i="26" s="1"/>
  <c r="AG261" i="8"/>
  <c r="AD261" i="26" s="1"/>
  <c r="AE262" i="8"/>
  <c r="AB262" i="26" s="1"/>
  <c r="AC263" i="8"/>
  <c r="Z263" i="26" s="1"/>
  <c r="S264" i="8"/>
  <c r="R264" i="8"/>
  <c r="Q264" i="8"/>
  <c r="P264" i="8"/>
  <c r="O264" i="8"/>
  <c r="N264" i="8"/>
  <c r="M264" i="8"/>
  <c r="AI264" i="8"/>
  <c r="AF264" i="26" s="1"/>
  <c r="AG265" i="8"/>
  <c r="AD265" i="26" s="1"/>
  <c r="AE266" i="8"/>
  <c r="AB266" i="26" s="1"/>
  <c r="AC267" i="8"/>
  <c r="Z267" i="26" s="1"/>
  <c r="S268" i="8"/>
  <c r="R268" i="8"/>
  <c r="Q268" i="8"/>
  <c r="P268" i="8"/>
  <c r="O268" i="8"/>
  <c r="N268" i="8"/>
  <c r="M268" i="8"/>
  <c r="AI268" i="8"/>
  <c r="AF268" i="26" s="1"/>
  <c r="AG269" i="8"/>
  <c r="AD269" i="26" s="1"/>
  <c r="AE270" i="8"/>
  <c r="AC271" i="8"/>
  <c r="Z271" i="26" s="1"/>
  <c r="S272" i="8"/>
  <c r="R272" i="8"/>
  <c r="Q272" i="8"/>
  <c r="P272" i="8"/>
  <c r="O272" i="8"/>
  <c r="N272" i="8"/>
  <c r="M272" i="8"/>
  <c r="AI272" i="8"/>
  <c r="AF272" i="26" s="1"/>
  <c r="AG273" i="8"/>
  <c r="AD273" i="26" s="1"/>
  <c r="AE274" i="8"/>
  <c r="AB274" i="26" s="1"/>
  <c r="AC275" i="8"/>
  <c r="Z275" i="26" s="1"/>
  <c r="S276" i="8"/>
  <c r="R276" i="8"/>
  <c r="Q276" i="8"/>
  <c r="P276" i="8"/>
  <c r="O276" i="8"/>
  <c r="N276" i="8"/>
  <c r="M276" i="8"/>
  <c r="AI276" i="8"/>
  <c r="AF276" i="26" s="1"/>
  <c r="AG277" i="8"/>
  <c r="AD277" i="26" s="1"/>
  <c r="AE278" i="8"/>
  <c r="AB278" i="26" s="1"/>
  <c r="AD279" i="8"/>
  <c r="AA279" i="26" s="1"/>
  <c r="AC280" i="8"/>
  <c r="Z280" i="26" s="1"/>
  <c r="AI282" i="8"/>
  <c r="AF282" i="26" s="1"/>
  <c r="AH283" i="8"/>
  <c r="AG284" i="8"/>
  <c r="AF285" i="8"/>
  <c r="AC285" i="26" s="1"/>
  <c r="AE286" i="8"/>
  <c r="AB286" i="26" s="1"/>
  <c r="AD287" i="8"/>
  <c r="AA287" i="26" s="1"/>
  <c r="AC288" i="8"/>
  <c r="Z288" i="26" s="1"/>
  <c r="AI290" i="8"/>
  <c r="AF290" i="26" s="1"/>
  <c r="AH291" i="8"/>
  <c r="AE291" i="26" s="1"/>
  <c r="AG292" i="8"/>
  <c r="AF293" i="8"/>
  <c r="AC293" i="26" s="1"/>
  <c r="AE294" i="8"/>
  <c r="AB294" i="26" s="1"/>
  <c r="AD295" i="8"/>
  <c r="AA295" i="26" s="1"/>
  <c r="AC296" i="8"/>
  <c r="Z296" i="26" s="1"/>
  <c r="AI298" i="8"/>
  <c r="AF298" i="26" s="1"/>
  <c r="AH299" i="8"/>
  <c r="AE299" i="26" s="1"/>
  <c r="AG300" i="8"/>
  <c r="AD300" i="26" s="1"/>
  <c r="AF301" i="8"/>
  <c r="AC301" i="26" s="1"/>
  <c r="AE302" i="8"/>
  <c r="AB302" i="26" s="1"/>
  <c r="AD303" i="8"/>
  <c r="AA303" i="26" s="1"/>
  <c r="AC304" i="8"/>
  <c r="Z304" i="26" s="1"/>
  <c r="AI306" i="8"/>
  <c r="AH307" i="8"/>
  <c r="AE307" i="26" s="1"/>
  <c r="AG308" i="8"/>
  <c r="AD308" i="26" s="1"/>
  <c r="AF309" i="8"/>
  <c r="AC309" i="26" s="1"/>
  <c r="AE310" i="8"/>
  <c r="AD311" i="8"/>
  <c r="AA311" i="26" s="1"/>
  <c r="AC312" i="8"/>
  <c r="Z312" i="26" s="1"/>
  <c r="AI314" i="8"/>
  <c r="AF314" i="26" s="1"/>
  <c r="AH315" i="8"/>
  <c r="AE315" i="26" s="1"/>
  <c r="AG316" i="8"/>
  <c r="AD316" i="26" s="1"/>
  <c r="AF317" i="8"/>
  <c r="AC317" i="26" s="1"/>
  <c r="AE318" i="8"/>
  <c r="AB318" i="26" s="1"/>
  <c r="AD319" i="8"/>
  <c r="AC320" i="8"/>
  <c r="Z320" i="26" s="1"/>
  <c r="AI322" i="8"/>
  <c r="AH323" i="8"/>
  <c r="AG324" i="8"/>
  <c r="AD324" i="26" s="1"/>
  <c r="AF325" i="8"/>
  <c r="AC325" i="26" s="1"/>
  <c r="AE326" i="8"/>
  <c r="AB326" i="26" s="1"/>
  <c r="AD327" i="8"/>
  <c r="AA327" i="26" s="1"/>
  <c r="AC328" i="8"/>
  <c r="Z328" i="26" s="1"/>
  <c r="AI330" i="8"/>
  <c r="AF330" i="26" s="1"/>
  <c r="AH331" i="8"/>
  <c r="AG332" i="8"/>
  <c r="AF333" i="8"/>
  <c r="AC333" i="26" s="1"/>
  <c r="AE334" i="8"/>
  <c r="AB334" i="26" s="1"/>
  <c r="AD335" i="8"/>
  <c r="AA335" i="26" s="1"/>
  <c r="AC336" i="8"/>
  <c r="Z336" i="26" s="1"/>
  <c r="AI338" i="8"/>
  <c r="AF338" i="26" s="1"/>
  <c r="AH339" i="8"/>
  <c r="AE339" i="26" s="1"/>
  <c r="AG340" i="8"/>
  <c r="AD340" i="26" s="1"/>
  <c r="AF341" i="8"/>
  <c r="AC341" i="26" s="1"/>
  <c r="AE342" i="8"/>
  <c r="AB342" i="26" s="1"/>
  <c r="AD343" i="8"/>
  <c r="AA343" i="26" s="1"/>
  <c r="AC344" i="8"/>
  <c r="Z344" i="26" s="1"/>
  <c r="AI346" i="8"/>
  <c r="AF346" i="26" s="1"/>
  <c r="AH347" i="8"/>
  <c r="AE347" i="26" s="1"/>
  <c r="AG348" i="8"/>
  <c r="AF349" i="8"/>
  <c r="AE350" i="8"/>
  <c r="AB350" i="26" s="1"/>
  <c r="AD351" i="8"/>
  <c r="AA351" i="26" s="1"/>
  <c r="AC352" i="8"/>
  <c r="Z352" i="26" s="1"/>
  <c r="AI354" i="8"/>
  <c r="AF354" i="26" s="1"/>
  <c r="AH355" i="8"/>
  <c r="AE355" i="26" s="1"/>
  <c r="AG356" i="8"/>
  <c r="AD356" i="26" s="1"/>
  <c r="AF357" i="8"/>
  <c r="AE358" i="8"/>
  <c r="AB358" i="26" s="1"/>
  <c r="AD359" i="8"/>
  <c r="AA359" i="26" s="1"/>
  <c r="AC360" i="8"/>
  <c r="Z360" i="26" s="1"/>
  <c r="AI362" i="8"/>
  <c r="AH363" i="8"/>
  <c r="AE363" i="26" s="1"/>
  <c r="AG364" i="8"/>
  <c r="AD364" i="26" s="1"/>
  <c r="AF365" i="8"/>
  <c r="AC365" i="26" s="1"/>
  <c r="AI12" i="15"/>
  <c r="AF12" i="27" s="1"/>
  <c r="AF26" i="15"/>
  <c r="AC26" i="27" s="1"/>
  <c r="AH38" i="15"/>
  <c r="AE38" i="27" s="1"/>
  <c r="AG39" i="15"/>
  <c r="AD39" i="27" s="1"/>
  <c r="AC90" i="15"/>
  <c r="Z90" i="27" s="1"/>
  <c r="AE104" i="15"/>
  <c r="AB104" i="27" s="1"/>
  <c r="R40" i="8"/>
  <c r="R41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4" i="8"/>
  <c r="R185" i="8"/>
  <c r="R186" i="8"/>
  <c r="R187" i="8"/>
  <c r="R188" i="8"/>
  <c r="R189" i="8"/>
  <c r="R190" i="8"/>
  <c r="R191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2" i="8"/>
  <c r="AD214" i="8"/>
  <c r="AA214" i="26" s="1"/>
  <c r="R216" i="8"/>
  <c r="AD218" i="8"/>
  <c r="R220" i="8"/>
  <c r="AD222" i="8"/>
  <c r="AA222" i="26" s="1"/>
  <c r="R224" i="8"/>
  <c r="AH261" i="8"/>
  <c r="AE261" i="26" s="1"/>
  <c r="AF262" i="8"/>
  <c r="AC262" i="26" s="1"/>
  <c r="AD263" i="8"/>
  <c r="AA263" i="26" s="1"/>
  <c r="AH265" i="8"/>
  <c r="AE265" i="26" s="1"/>
  <c r="AF266" i="8"/>
  <c r="AC266" i="26" s="1"/>
  <c r="AD267" i="8"/>
  <c r="AA267" i="26" s="1"/>
  <c r="AH269" i="8"/>
  <c r="AE269" i="26" s="1"/>
  <c r="AF270" i="8"/>
  <c r="AD271" i="8"/>
  <c r="AA271" i="26" s="1"/>
  <c r="AH273" i="8"/>
  <c r="AE273" i="26" s="1"/>
  <c r="AF274" i="8"/>
  <c r="AC274" i="26" s="1"/>
  <c r="AD275" i="8"/>
  <c r="AA275" i="26" s="1"/>
  <c r="AH277" i="8"/>
  <c r="AE277" i="26" s="1"/>
  <c r="AF278" i="8"/>
  <c r="AC278" i="26" s="1"/>
  <c r="AE279" i="8"/>
  <c r="AB279" i="26" s="1"/>
  <c r="AD280" i="8"/>
  <c r="AA280" i="26" s="1"/>
  <c r="AC281" i="8"/>
  <c r="Z281" i="26" s="1"/>
  <c r="AI283" i="8"/>
  <c r="AH284" i="8"/>
  <c r="AG285" i="8"/>
  <c r="AD285" i="26" s="1"/>
  <c r="AF286" i="8"/>
  <c r="AC286" i="26" s="1"/>
  <c r="AE287" i="8"/>
  <c r="AB287" i="26" s="1"/>
  <c r="AD288" i="8"/>
  <c r="AA288" i="26" s="1"/>
  <c r="AC289" i="8"/>
  <c r="Z289" i="26" s="1"/>
  <c r="AI291" i="8"/>
  <c r="AF291" i="26" s="1"/>
  <c r="AH292" i="8"/>
  <c r="AG293" i="8"/>
  <c r="AF294" i="8"/>
  <c r="AC294" i="26" s="1"/>
  <c r="AE295" i="8"/>
  <c r="AB295" i="26" s="1"/>
  <c r="AD296" i="8"/>
  <c r="AC297" i="8"/>
  <c r="Z297" i="26" s="1"/>
  <c r="AI299" i="8"/>
  <c r="AF299" i="26" s="1"/>
  <c r="AH300" i="8"/>
  <c r="AE300" i="26" s="1"/>
  <c r="AG301" i="8"/>
  <c r="AD301" i="26" s="1"/>
  <c r="AF302" i="8"/>
  <c r="AC302" i="26" s="1"/>
  <c r="AE303" i="8"/>
  <c r="AB303" i="26" s="1"/>
  <c r="AD304" i="8"/>
  <c r="AA304" i="26" s="1"/>
  <c r="AC305" i="8"/>
  <c r="Z305" i="26" s="1"/>
  <c r="AI307" i="8"/>
  <c r="AF307" i="26" s="1"/>
  <c r="AH308" i="8"/>
  <c r="AE308" i="26" s="1"/>
  <c r="AG309" i="8"/>
  <c r="AD309" i="26" s="1"/>
  <c r="AF310" i="8"/>
  <c r="AE311" i="8"/>
  <c r="AB311" i="26" s="1"/>
  <c r="AD312" i="8"/>
  <c r="AA312" i="26" s="1"/>
  <c r="AC313" i="8"/>
  <c r="Z313" i="26" s="1"/>
  <c r="AI315" i="8"/>
  <c r="AF315" i="26" s="1"/>
  <c r="AH316" i="8"/>
  <c r="AE316" i="26" s="1"/>
  <c r="AG317" i="8"/>
  <c r="AD317" i="26" s="1"/>
  <c r="AF318" i="8"/>
  <c r="AC318" i="26" s="1"/>
  <c r="AE319" i="8"/>
  <c r="AD320" i="8"/>
  <c r="AA320" i="26" s="1"/>
  <c r="AC321" i="8"/>
  <c r="Z321" i="26" s="1"/>
  <c r="AI323" i="8"/>
  <c r="AF323" i="26" s="1"/>
  <c r="AH324" i="8"/>
  <c r="AE324" i="26" s="1"/>
  <c r="AG325" i="8"/>
  <c r="AD325" i="26" s="1"/>
  <c r="AF326" i="8"/>
  <c r="AC326" i="26" s="1"/>
  <c r="AE327" i="8"/>
  <c r="AB327" i="26" s="1"/>
  <c r="AD328" i="8"/>
  <c r="AA328" i="26" s="1"/>
  <c r="AC329" i="8"/>
  <c r="Z329" i="26" s="1"/>
  <c r="AI331" i="8"/>
  <c r="AH332" i="8"/>
  <c r="AG333" i="8"/>
  <c r="AD333" i="26" s="1"/>
  <c r="AF334" i="8"/>
  <c r="AC334" i="26" s="1"/>
  <c r="AE335" i="8"/>
  <c r="AB335" i="26" s="1"/>
  <c r="AD336" i="8"/>
  <c r="AC337" i="8"/>
  <c r="Z337" i="26" s="1"/>
  <c r="AI339" i="8"/>
  <c r="AF339" i="26" s="1"/>
  <c r="AH340" i="8"/>
  <c r="AE340" i="26" s="1"/>
  <c r="AG341" i="8"/>
  <c r="AD341" i="26" s="1"/>
  <c r="AF342" i="8"/>
  <c r="AC342" i="26" s="1"/>
  <c r="AE343" i="8"/>
  <c r="AB343" i="26" s="1"/>
  <c r="AD344" i="8"/>
  <c r="AA344" i="26" s="1"/>
  <c r="AC345" i="8"/>
  <c r="Z345" i="26" s="1"/>
  <c r="AI347" i="8"/>
  <c r="AF347" i="26" s="1"/>
  <c r="AH348" i="8"/>
  <c r="AG349" i="8"/>
  <c r="AF350" i="8"/>
  <c r="AC350" i="26" s="1"/>
  <c r="AE351" i="8"/>
  <c r="AB351" i="26" s="1"/>
  <c r="AD352" i="8"/>
  <c r="AA352" i="26" s="1"/>
  <c r="AC353" i="8"/>
  <c r="Z353" i="26" s="1"/>
  <c r="AI355" i="8"/>
  <c r="AF355" i="26" s="1"/>
  <c r="AH356" i="8"/>
  <c r="AE356" i="26" s="1"/>
  <c r="AG357" i="8"/>
  <c r="AF358" i="8"/>
  <c r="AC358" i="26" s="1"/>
  <c r="AE359" i="8"/>
  <c r="AB359" i="26" s="1"/>
  <c r="AD360" i="8"/>
  <c r="AA360" i="26" s="1"/>
  <c r="AC361" i="8"/>
  <c r="Z361" i="26" s="1"/>
  <c r="AI363" i="8"/>
  <c r="AF363" i="26" s="1"/>
  <c r="AH364" i="8"/>
  <c r="AE364" i="26" s="1"/>
  <c r="AG365" i="8"/>
  <c r="AD365" i="26" s="1"/>
  <c r="AH25" i="15"/>
  <c r="AE25" i="27" s="1"/>
  <c r="AG26" i="15"/>
  <c r="AD26" i="27" s="1"/>
  <c r="AI38" i="15"/>
  <c r="AF38" i="27" s="1"/>
  <c r="AH39" i="15"/>
  <c r="AE39" i="27" s="1"/>
  <c r="AC64" i="15"/>
  <c r="Z64" i="27" s="1"/>
  <c r="AC65" i="15"/>
  <c r="Z65" i="27" s="1"/>
  <c r="AD90" i="15"/>
  <c r="AA90" i="27" s="1"/>
  <c r="AF103" i="15"/>
  <c r="AC103" i="27" s="1"/>
  <c r="S40" i="8"/>
  <c r="S41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7" i="8"/>
  <c r="S58" i="8"/>
  <c r="S59" i="8"/>
  <c r="S60" i="8"/>
  <c r="S61" i="8"/>
  <c r="S64" i="8"/>
  <c r="S65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4" i="8"/>
  <c r="S185" i="8"/>
  <c r="S186" i="8"/>
  <c r="S187" i="8"/>
  <c r="S188" i="8"/>
  <c r="S189" i="8"/>
  <c r="S190" i="8"/>
  <c r="S191" i="8"/>
  <c r="S194" i="8"/>
  <c r="S195" i="8"/>
  <c r="S196" i="8"/>
  <c r="S197" i="8"/>
  <c r="S199" i="8"/>
  <c r="S200" i="8"/>
  <c r="S212" i="8"/>
  <c r="AG213" i="8"/>
  <c r="AD213" i="26" s="1"/>
  <c r="Q214" i="8"/>
  <c r="N214" i="8"/>
  <c r="M214" i="8"/>
  <c r="AC215" i="8"/>
  <c r="Z215" i="26" s="1"/>
  <c r="AG217" i="8"/>
  <c r="AD217" i="26" s="1"/>
  <c r="AC219" i="8"/>
  <c r="Z219" i="26" s="1"/>
  <c r="AG221" i="8"/>
  <c r="AD221" i="26" s="1"/>
  <c r="Q222" i="8"/>
  <c r="N222" i="8"/>
  <c r="M222" i="8"/>
  <c r="AC223" i="8"/>
  <c r="Z223" i="26" s="1"/>
  <c r="AG225" i="8"/>
  <c r="AD225" i="26" s="1"/>
  <c r="R226" i="8"/>
  <c r="Q226" i="8"/>
  <c r="N226" i="8"/>
  <c r="M226" i="8"/>
  <c r="R227" i="8"/>
  <c r="Q227" i="8"/>
  <c r="N227" i="8"/>
  <c r="M227" i="8"/>
  <c r="R228" i="8"/>
  <c r="Q228" i="8"/>
  <c r="N228" i="8"/>
  <c r="M228" i="8"/>
  <c r="R229" i="8"/>
  <c r="Q229" i="8"/>
  <c r="N229" i="8"/>
  <c r="M229" i="8"/>
  <c r="R230" i="8"/>
  <c r="Q230" i="8"/>
  <c r="N230" i="8"/>
  <c r="M230" i="8"/>
  <c r="R231" i="8"/>
  <c r="Q231" i="8"/>
  <c r="N231" i="8"/>
  <c r="M231" i="8"/>
  <c r="R232" i="8"/>
  <c r="Q232" i="8"/>
  <c r="N232" i="8"/>
  <c r="M232" i="8"/>
  <c r="R233" i="8"/>
  <c r="Q233" i="8"/>
  <c r="N233" i="8"/>
  <c r="M233" i="8"/>
  <c r="R234" i="8"/>
  <c r="Q234" i="8"/>
  <c r="N234" i="8"/>
  <c r="M234" i="8"/>
  <c r="R235" i="8"/>
  <c r="Q235" i="8"/>
  <c r="N235" i="8"/>
  <c r="M235" i="8"/>
  <c r="R236" i="8"/>
  <c r="Q236" i="8"/>
  <c r="N236" i="8"/>
  <c r="M236" i="8"/>
  <c r="R237" i="8"/>
  <c r="Q237" i="8"/>
  <c r="N237" i="8"/>
  <c r="M237" i="8"/>
  <c r="R238" i="8"/>
  <c r="Q238" i="8"/>
  <c r="N238" i="8"/>
  <c r="M238" i="8"/>
  <c r="R239" i="8"/>
  <c r="Q239" i="8"/>
  <c r="N239" i="8"/>
  <c r="M239" i="8"/>
  <c r="R240" i="8"/>
  <c r="Q240" i="8"/>
  <c r="N240" i="8"/>
  <c r="M240" i="8"/>
  <c r="S241" i="8"/>
  <c r="R241" i="8"/>
  <c r="Q241" i="8"/>
  <c r="N241" i="8"/>
  <c r="M241" i="8"/>
  <c r="AG241" i="8"/>
  <c r="AC242" i="8"/>
  <c r="Z242" i="26" s="1"/>
  <c r="AG243" i="8"/>
  <c r="AD243" i="26" s="1"/>
  <c r="AC244" i="8"/>
  <c r="Z244" i="26" s="1"/>
  <c r="AG245" i="8"/>
  <c r="AC246" i="8"/>
  <c r="Z246" i="26" s="1"/>
  <c r="AG247" i="8"/>
  <c r="AD247" i="26" s="1"/>
  <c r="AC248" i="8"/>
  <c r="Z248" i="26" s="1"/>
  <c r="AG249" i="8"/>
  <c r="AD249" i="26" s="1"/>
  <c r="AC250" i="8"/>
  <c r="Z250" i="26" s="1"/>
  <c r="AG251" i="8"/>
  <c r="AD251" i="26" s="1"/>
  <c r="AC252" i="8"/>
  <c r="Z252" i="26" s="1"/>
  <c r="AG253" i="8"/>
  <c r="AC254" i="8"/>
  <c r="Z254" i="26" s="1"/>
  <c r="AG255" i="8"/>
  <c r="AD255" i="26" s="1"/>
  <c r="AC256" i="8"/>
  <c r="Z256" i="26" s="1"/>
  <c r="AG257" i="8"/>
  <c r="AC258" i="8"/>
  <c r="Z258" i="26" s="1"/>
  <c r="AG259" i="8"/>
  <c r="AD259" i="26" s="1"/>
  <c r="AC260" i="8"/>
  <c r="Z260" i="26" s="1"/>
  <c r="S261" i="8"/>
  <c r="R261" i="8"/>
  <c r="Q261" i="8"/>
  <c r="P261" i="8"/>
  <c r="O261" i="8"/>
  <c r="N261" i="8"/>
  <c r="M261" i="8"/>
  <c r="AI261" i="8"/>
  <c r="AF261" i="26" s="1"/>
  <c r="AG262" i="8"/>
  <c r="AD262" i="26" s="1"/>
  <c r="AE263" i="8"/>
  <c r="AB263" i="26" s="1"/>
  <c r="AC264" i="8"/>
  <c r="Z264" i="26" s="1"/>
  <c r="S265" i="8"/>
  <c r="R265" i="8"/>
  <c r="Q265" i="8"/>
  <c r="P265" i="8"/>
  <c r="O265" i="8"/>
  <c r="N265" i="8"/>
  <c r="M265" i="8"/>
  <c r="AI265" i="8"/>
  <c r="AF265" i="26" s="1"/>
  <c r="AG266" i="8"/>
  <c r="AE267" i="8"/>
  <c r="AB267" i="26" s="1"/>
  <c r="AC268" i="8"/>
  <c r="Z268" i="26" s="1"/>
  <c r="S269" i="8"/>
  <c r="R269" i="8"/>
  <c r="Q269" i="8"/>
  <c r="P269" i="8"/>
  <c r="O269" i="8"/>
  <c r="N269" i="8"/>
  <c r="M269" i="8"/>
  <c r="AI269" i="8"/>
  <c r="AF269" i="26" s="1"/>
  <c r="AG270" i="8"/>
  <c r="AE271" i="8"/>
  <c r="AC272" i="8"/>
  <c r="Z272" i="26" s="1"/>
  <c r="S273" i="8"/>
  <c r="R273" i="8"/>
  <c r="Q273" i="8"/>
  <c r="P273" i="8"/>
  <c r="O273" i="8"/>
  <c r="N273" i="8"/>
  <c r="M273" i="8"/>
  <c r="AI273" i="8"/>
  <c r="AF273" i="26" s="1"/>
  <c r="AG274" i="8"/>
  <c r="AD274" i="26" s="1"/>
  <c r="AE275" i="8"/>
  <c r="AB275" i="26" s="1"/>
  <c r="AC276" i="8"/>
  <c r="Z276" i="26" s="1"/>
  <c r="O277" i="8"/>
  <c r="N277" i="8"/>
  <c r="M277" i="8"/>
  <c r="AI277" i="8"/>
  <c r="AF277" i="26" s="1"/>
  <c r="AG278" i="8"/>
  <c r="AD278" i="26" s="1"/>
  <c r="AF279" i="8"/>
  <c r="AC279" i="26" s="1"/>
  <c r="AE280" i="8"/>
  <c r="AD281" i="8"/>
  <c r="AA281" i="26" s="1"/>
  <c r="AC282" i="8"/>
  <c r="Z282" i="26" s="1"/>
  <c r="AI284" i="8"/>
  <c r="AH285" i="8"/>
  <c r="AE285" i="26" s="1"/>
  <c r="AG286" i="8"/>
  <c r="AD286" i="26" s="1"/>
  <c r="AF287" i="8"/>
  <c r="AC287" i="26" s="1"/>
  <c r="AE288" i="8"/>
  <c r="AB288" i="26" s="1"/>
  <c r="AD289" i="8"/>
  <c r="AA289" i="26" s="1"/>
  <c r="AC290" i="8"/>
  <c r="Z290" i="26" s="1"/>
  <c r="AI292" i="8"/>
  <c r="AH293" i="8"/>
  <c r="AG294" i="8"/>
  <c r="AD294" i="26" s="1"/>
  <c r="AF295" i="8"/>
  <c r="AC295" i="26" s="1"/>
  <c r="AE296" i="8"/>
  <c r="AD297" i="8"/>
  <c r="AA297" i="26" s="1"/>
  <c r="AC298" i="8"/>
  <c r="Z298" i="26" s="1"/>
  <c r="AI300" i="8"/>
  <c r="AF300" i="26" s="1"/>
  <c r="AH301" i="8"/>
  <c r="AE301" i="26" s="1"/>
  <c r="AG302" i="8"/>
  <c r="AD302" i="26" s="1"/>
  <c r="AF303" i="8"/>
  <c r="AC303" i="26" s="1"/>
  <c r="AE304" i="8"/>
  <c r="AB304" i="26" s="1"/>
  <c r="AD305" i="8"/>
  <c r="AA305" i="26" s="1"/>
  <c r="AC306" i="8"/>
  <c r="Z306" i="26" s="1"/>
  <c r="AI308" i="8"/>
  <c r="AF308" i="26" s="1"/>
  <c r="AH309" i="8"/>
  <c r="AG310" i="8"/>
  <c r="AF311" i="8"/>
  <c r="AC311" i="26" s="1"/>
  <c r="AE312" i="8"/>
  <c r="AB312" i="26" s="1"/>
  <c r="AD313" i="8"/>
  <c r="AA313" i="26" s="1"/>
  <c r="AC314" i="8"/>
  <c r="Z314" i="26" s="1"/>
  <c r="AI316" i="8"/>
  <c r="AF316" i="26" s="1"/>
  <c r="AH317" i="8"/>
  <c r="AE317" i="26" s="1"/>
  <c r="AG318" i="8"/>
  <c r="AD318" i="26" s="1"/>
  <c r="AF319" i="8"/>
  <c r="AE320" i="8"/>
  <c r="AB320" i="26" s="1"/>
  <c r="AD321" i="8"/>
  <c r="AA321" i="26" s="1"/>
  <c r="AC322" i="8"/>
  <c r="Z322" i="26" s="1"/>
  <c r="AI324" i="8"/>
  <c r="AF324" i="26" s="1"/>
  <c r="AH325" i="8"/>
  <c r="AE325" i="26" s="1"/>
  <c r="AG326" i="8"/>
  <c r="AD326" i="26" s="1"/>
  <c r="AF327" i="8"/>
  <c r="AC327" i="26" s="1"/>
  <c r="AE328" i="8"/>
  <c r="AB328" i="26" s="1"/>
  <c r="AD329" i="8"/>
  <c r="AA329" i="26" s="1"/>
  <c r="AC330" i="8"/>
  <c r="Z330" i="26" s="1"/>
  <c r="AI332" i="8"/>
  <c r="AH333" i="8"/>
  <c r="AE333" i="26" s="1"/>
  <c r="AG334" i="8"/>
  <c r="AD334" i="26" s="1"/>
  <c r="AF335" i="8"/>
  <c r="AC335" i="26" s="1"/>
  <c r="AE336" i="8"/>
  <c r="AD337" i="8"/>
  <c r="AA337" i="26" s="1"/>
  <c r="AC338" i="8"/>
  <c r="Z338" i="26" s="1"/>
  <c r="AI340" i="8"/>
  <c r="AF340" i="26" s="1"/>
  <c r="AH341" i="8"/>
  <c r="AE341" i="26" s="1"/>
  <c r="AG342" i="8"/>
  <c r="AD342" i="26" s="1"/>
  <c r="AF343" i="8"/>
  <c r="AC343" i="26" s="1"/>
  <c r="AE344" i="8"/>
  <c r="AB344" i="26" s="1"/>
  <c r="AD345" i="8"/>
  <c r="AA345" i="26" s="1"/>
  <c r="AC346" i="8"/>
  <c r="Z346" i="26" s="1"/>
  <c r="AI348" i="8"/>
  <c r="AH349" i="8"/>
  <c r="AG350" i="8"/>
  <c r="AD350" i="26" s="1"/>
  <c r="AF351" i="8"/>
  <c r="AC351" i="26" s="1"/>
  <c r="AE352" i="8"/>
  <c r="AB352" i="26" s="1"/>
  <c r="AD353" i="8"/>
  <c r="AA353" i="26" s="1"/>
  <c r="AC354" i="8"/>
  <c r="Z354" i="26" s="1"/>
  <c r="AI356" i="8"/>
  <c r="AF356" i="26" s="1"/>
  <c r="AH357" i="8"/>
  <c r="AG358" i="8"/>
  <c r="AD358" i="26" s="1"/>
  <c r="AF359" i="8"/>
  <c r="AC359" i="26" s="1"/>
  <c r="AE360" i="8"/>
  <c r="AB360" i="26" s="1"/>
  <c r="AD361" i="8"/>
  <c r="AA361" i="26" s="1"/>
  <c r="AC362" i="8"/>
  <c r="Z362" i="26" s="1"/>
  <c r="AI364" i="8"/>
  <c r="AF364" i="26" s="1"/>
  <c r="AH365" i="8"/>
  <c r="AE365" i="26" s="1"/>
  <c r="AI25" i="15"/>
  <c r="AF25" i="27" s="1"/>
  <c r="AH26" i="15"/>
  <c r="AE26" i="27" s="1"/>
  <c r="AI39" i="15"/>
  <c r="AF39" i="27" s="1"/>
  <c r="AD64" i="15"/>
  <c r="AA64" i="27" s="1"/>
  <c r="AD65" i="15"/>
  <c r="AA65" i="27" s="1"/>
  <c r="AE90" i="15"/>
  <c r="AB90" i="27" s="1"/>
  <c r="AF104" i="15"/>
  <c r="AC104" i="27" s="1"/>
  <c r="S277" i="8"/>
  <c r="R277" i="8"/>
  <c r="Q277" i="8"/>
  <c r="P277" i="8"/>
  <c r="S283" i="8"/>
  <c r="R283" i="8"/>
  <c r="Q283" i="8"/>
  <c r="P283" i="8"/>
  <c r="O283" i="8"/>
  <c r="N283" i="8"/>
  <c r="M283" i="8"/>
  <c r="S284" i="8"/>
  <c r="R284" i="8"/>
  <c r="Q284" i="8"/>
  <c r="P284" i="8"/>
  <c r="O284" i="8"/>
  <c r="N284" i="8"/>
  <c r="M284" i="8"/>
  <c r="S364" i="8"/>
  <c r="R364" i="8"/>
  <c r="Q364" i="8"/>
  <c r="P364" i="8"/>
  <c r="O364" i="8"/>
  <c r="N364" i="8"/>
  <c r="M364" i="8"/>
  <c r="S250" i="8"/>
  <c r="R250" i="8"/>
  <c r="Q250" i="8"/>
  <c r="O250" i="8"/>
  <c r="N250" i="8"/>
  <c r="M250" i="8"/>
  <c r="S253" i="8"/>
  <c r="R253" i="8"/>
  <c r="S254" i="8"/>
  <c r="R254" i="8"/>
  <c r="O214" i="8"/>
  <c r="AD215" i="8"/>
  <c r="AA215" i="26" s="1"/>
  <c r="AD219" i="8"/>
  <c r="AA219" i="26" s="1"/>
  <c r="O222" i="8"/>
  <c r="AD223" i="8"/>
  <c r="AA223" i="26" s="1"/>
  <c r="O226" i="8"/>
  <c r="AG226" i="8"/>
  <c r="AD226" i="26" s="1"/>
  <c r="O227" i="8"/>
  <c r="AG227" i="8"/>
  <c r="O228" i="8"/>
  <c r="AG228" i="8"/>
  <c r="O229" i="8"/>
  <c r="AG229" i="8"/>
  <c r="AD229" i="26" s="1"/>
  <c r="O230" i="8"/>
  <c r="AG230" i="8"/>
  <c r="AD230" i="26" s="1"/>
  <c r="O231" i="8"/>
  <c r="AG231" i="8"/>
  <c r="O232" i="8"/>
  <c r="AG232" i="8"/>
  <c r="O233" i="8"/>
  <c r="AG233" i="8"/>
  <c r="AD233" i="26" s="1"/>
  <c r="O234" i="8"/>
  <c r="AG234" i="8"/>
  <c r="AD234" i="26" s="1"/>
  <c r="O235" i="8"/>
  <c r="AG235" i="8"/>
  <c r="AD235" i="26" s="1"/>
  <c r="O236" i="8"/>
  <c r="AG236" i="8"/>
  <c r="AD236" i="26" s="1"/>
  <c r="AG237" i="8"/>
  <c r="AD237" i="26" s="1"/>
  <c r="AG238" i="8"/>
  <c r="AD238" i="26" s="1"/>
  <c r="AG239" i="8"/>
  <c r="AD239" i="26" s="1"/>
  <c r="AG240" i="8"/>
  <c r="AH241" i="8"/>
  <c r="AD242" i="8"/>
  <c r="AA242" i="26" s="1"/>
  <c r="S243" i="8"/>
  <c r="R243" i="8"/>
  <c r="Q243" i="8"/>
  <c r="O243" i="8"/>
  <c r="N243" i="8"/>
  <c r="M243" i="8"/>
  <c r="AH243" i="8"/>
  <c r="AE243" i="26" s="1"/>
  <c r="AD244" i="8"/>
  <c r="AA244" i="26" s="1"/>
  <c r="AH245" i="8"/>
  <c r="AD246" i="8"/>
  <c r="AA246" i="26" s="1"/>
  <c r="S247" i="8"/>
  <c r="R247" i="8"/>
  <c r="Q247" i="8"/>
  <c r="O247" i="8"/>
  <c r="N247" i="8"/>
  <c r="M247" i="8"/>
  <c r="AH247" i="8"/>
  <c r="AE247" i="26" s="1"/>
  <c r="AD248" i="8"/>
  <c r="AA248" i="26" s="1"/>
  <c r="S249" i="8"/>
  <c r="R249" i="8"/>
  <c r="Q249" i="8"/>
  <c r="O249" i="8"/>
  <c r="N249" i="8"/>
  <c r="M249" i="8"/>
  <c r="AH249" i="8"/>
  <c r="AE249" i="26" s="1"/>
  <c r="AD250" i="8"/>
  <c r="AA250" i="26" s="1"/>
  <c r="S251" i="8"/>
  <c r="R251" i="8"/>
  <c r="Q251" i="8"/>
  <c r="O251" i="8"/>
  <c r="N251" i="8"/>
  <c r="M251" i="8"/>
  <c r="AH251" i="8"/>
  <c r="AE251" i="26" s="1"/>
  <c r="AD252" i="8"/>
  <c r="AA252" i="26" s="1"/>
  <c r="Q253" i="8"/>
  <c r="O253" i="8"/>
  <c r="N253" i="8"/>
  <c r="M253" i="8"/>
  <c r="AH253" i="8"/>
  <c r="AD254" i="8"/>
  <c r="S255" i="8"/>
  <c r="R255" i="8"/>
  <c r="Q255" i="8"/>
  <c r="O255" i="8"/>
  <c r="N255" i="8"/>
  <c r="M255" i="8"/>
  <c r="AH255" i="8"/>
  <c r="AE255" i="26" s="1"/>
  <c r="AD256" i="8"/>
  <c r="AA256" i="26" s="1"/>
  <c r="S257" i="8"/>
  <c r="R257" i="8"/>
  <c r="Q257" i="8"/>
  <c r="O257" i="8"/>
  <c r="N257" i="8"/>
  <c r="M257" i="8"/>
  <c r="AH257" i="8"/>
  <c r="AD258" i="8"/>
  <c r="AA258" i="26" s="1"/>
  <c r="S259" i="8"/>
  <c r="R259" i="8"/>
  <c r="Q259" i="8"/>
  <c r="O259" i="8"/>
  <c r="N259" i="8"/>
  <c r="M259" i="8"/>
  <c r="AH259" i="8"/>
  <c r="AE259" i="26" s="1"/>
  <c r="AD260" i="8"/>
  <c r="AA260" i="26" s="1"/>
  <c r="AH262" i="8"/>
  <c r="AE262" i="26" s="1"/>
  <c r="AF263" i="8"/>
  <c r="AC263" i="26" s="1"/>
  <c r="AD264" i="8"/>
  <c r="AA264" i="26" s="1"/>
  <c r="AH266" i="8"/>
  <c r="AF267" i="8"/>
  <c r="AD268" i="8"/>
  <c r="AA268" i="26" s="1"/>
  <c r="AH270" i="8"/>
  <c r="AF271" i="8"/>
  <c r="AD272" i="8"/>
  <c r="AA272" i="26" s="1"/>
  <c r="AH274" i="8"/>
  <c r="AE274" i="26" s="1"/>
  <c r="AF275" i="8"/>
  <c r="AC275" i="26" s="1"/>
  <c r="AD276" i="8"/>
  <c r="AA276" i="26" s="1"/>
  <c r="AH278" i="8"/>
  <c r="AE278" i="26" s="1"/>
  <c r="AG279" i="8"/>
  <c r="AF280" i="8"/>
  <c r="AE281" i="8"/>
  <c r="AB281" i="26" s="1"/>
  <c r="AD282" i="8"/>
  <c r="AA282" i="26" s="1"/>
  <c r="AC283" i="8"/>
  <c r="Z283" i="26" s="1"/>
  <c r="AI285" i="8"/>
  <c r="AF285" i="26" s="1"/>
  <c r="AH286" i="8"/>
  <c r="AE286" i="26" s="1"/>
  <c r="AG287" i="8"/>
  <c r="AD287" i="26" s="1"/>
  <c r="AF288" i="8"/>
  <c r="AC288" i="26" s="1"/>
  <c r="AE289" i="8"/>
  <c r="AB289" i="26" s="1"/>
  <c r="AD290" i="8"/>
  <c r="AA290" i="26" s="1"/>
  <c r="AC291" i="8"/>
  <c r="Z291" i="26" s="1"/>
  <c r="AI293" i="8"/>
  <c r="AH294" i="8"/>
  <c r="AE294" i="26" s="1"/>
  <c r="AG295" i="8"/>
  <c r="AD295" i="26" s="1"/>
  <c r="AF296" i="8"/>
  <c r="AE297" i="8"/>
  <c r="AD298" i="8"/>
  <c r="AA298" i="26" s="1"/>
  <c r="AC299" i="8"/>
  <c r="Z299" i="26" s="1"/>
  <c r="AI301" i="8"/>
  <c r="AF301" i="26" s="1"/>
  <c r="AH302" i="8"/>
  <c r="AE302" i="26" s="1"/>
  <c r="AG303" i="8"/>
  <c r="AD303" i="26" s="1"/>
  <c r="AF304" i="8"/>
  <c r="AC304" i="26" s="1"/>
  <c r="AE305" i="8"/>
  <c r="AB305" i="26" s="1"/>
  <c r="AD306" i="8"/>
  <c r="AA306" i="26" s="1"/>
  <c r="AC307" i="8"/>
  <c r="Z307" i="26" s="1"/>
  <c r="AI309" i="8"/>
  <c r="AF309" i="26" s="1"/>
  <c r="AH310" i="8"/>
  <c r="AG311" i="8"/>
  <c r="AD311" i="26" s="1"/>
  <c r="AF312" i="8"/>
  <c r="AC312" i="26" s="1"/>
  <c r="AE313" i="8"/>
  <c r="AB313" i="26" s="1"/>
  <c r="AD314" i="8"/>
  <c r="AA314" i="26" s="1"/>
  <c r="AC315" i="8"/>
  <c r="Z315" i="26" s="1"/>
  <c r="AI317" i="8"/>
  <c r="AF317" i="26" s="1"/>
  <c r="AH318" i="8"/>
  <c r="AG319" i="8"/>
  <c r="AF320" i="8"/>
  <c r="AC320" i="26" s="1"/>
  <c r="AE321" i="8"/>
  <c r="AB321" i="26" s="1"/>
  <c r="AD322" i="8"/>
  <c r="AC323" i="8"/>
  <c r="Z323" i="26" s="1"/>
  <c r="AI325" i="8"/>
  <c r="AF325" i="26" s="1"/>
  <c r="AH326" i="8"/>
  <c r="AE326" i="26" s="1"/>
  <c r="AG327" i="8"/>
  <c r="AD327" i="26" s="1"/>
  <c r="AF328" i="8"/>
  <c r="AC328" i="26" s="1"/>
  <c r="AE329" i="8"/>
  <c r="AB329" i="26" s="1"/>
  <c r="AD330" i="8"/>
  <c r="AA330" i="26" s="1"/>
  <c r="AC331" i="8"/>
  <c r="Z331" i="26" s="1"/>
  <c r="AI333" i="8"/>
  <c r="AF333" i="26" s="1"/>
  <c r="AH334" i="8"/>
  <c r="AE334" i="26" s="1"/>
  <c r="AG335" i="8"/>
  <c r="AD335" i="26" s="1"/>
  <c r="AF336" i="8"/>
  <c r="AE337" i="8"/>
  <c r="AB337" i="26" s="1"/>
  <c r="AD338" i="8"/>
  <c r="AA338" i="26" s="1"/>
  <c r="AC339" i="8"/>
  <c r="Z339" i="26" s="1"/>
  <c r="AI341" i="8"/>
  <c r="AF341" i="26" s="1"/>
  <c r="AH342" i="8"/>
  <c r="AE342" i="26" s="1"/>
  <c r="AG343" i="8"/>
  <c r="AD343" i="26" s="1"/>
  <c r="AF344" i="8"/>
  <c r="AC344" i="26" s="1"/>
  <c r="AE345" i="8"/>
  <c r="AD346" i="8"/>
  <c r="AA346" i="26" s="1"/>
  <c r="AC347" i="8"/>
  <c r="Z347" i="26" s="1"/>
  <c r="AI349" i="8"/>
  <c r="AH350" i="8"/>
  <c r="AE350" i="26" s="1"/>
  <c r="AG351" i="8"/>
  <c r="AD351" i="26" s="1"/>
  <c r="AF352" i="8"/>
  <c r="AC352" i="26" s="1"/>
  <c r="AE353" i="8"/>
  <c r="AB353" i="26" s="1"/>
  <c r="AD354" i="8"/>
  <c r="AA354" i="26" s="1"/>
  <c r="AC355" i="8"/>
  <c r="Z355" i="26" s="1"/>
  <c r="AI357" i="8"/>
  <c r="AH358" i="8"/>
  <c r="AE358" i="26" s="1"/>
  <c r="AG359" i="8"/>
  <c r="AD359" i="26" s="1"/>
  <c r="AF360" i="8"/>
  <c r="AC360" i="26" s="1"/>
  <c r="AE361" i="8"/>
  <c r="AB361" i="26" s="1"/>
  <c r="AD362" i="8"/>
  <c r="AA362" i="26" s="1"/>
  <c r="AC363" i="8"/>
  <c r="Z363" i="26" s="1"/>
  <c r="AI365" i="8"/>
  <c r="AF365" i="26" s="1"/>
  <c r="AI26" i="15"/>
  <c r="AF26" i="27" s="1"/>
  <c r="AC38" i="15"/>
  <c r="Z38" i="27" s="1"/>
  <c r="AE64" i="15"/>
  <c r="AB64" i="27" s="1"/>
  <c r="AE65" i="15"/>
  <c r="AB65" i="27" s="1"/>
  <c r="AF90" i="15"/>
  <c r="AC90" i="27" s="1"/>
  <c r="M40" i="8"/>
  <c r="M41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E84" i="8"/>
  <c r="M84" i="8" s="1"/>
  <c r="U84" i="8"/>
  <c r="M85" i="8"/>
  <c r="U85" i="8"/>
  <c r="AC85" i="8" s="1"/>
  <c r="Z85" i="26" s="1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4" i="8"/>
  <c r="M185" i="8"/>
  <c r="AC212" i="8"/>
  <c r="Z212" i="26" s="1"/>
  <c r="AG214" i="8"/>
  <c r="Q215" i="8"/>
  <c r="N215" i="8"/>
  <c r="M215" i="8"/>
  <c r="AC216" i="8"/>
  <c r="Z216" i="26" s="1"/>
  <c r="AG218" i="8"/>
  <c r="AC220" i="8"/>
  <c r="Z220" i="26" s="1"/>
  <c r="AG222" i="8"/>
  <c r="AD222" i="26" s="1"/>
  <c r="Q223" i="8"/>
  <c r="N223" i="8"/>
  <c r="M223" i="8"/>
  <c r="AC224" i="8"/>
  <c r="Z224" i="26" s="1"/>
  <c r="AH226" i="8"/>
  <c r="AE226" i="26" s="1"/>
  <c r="AH227" i="8"/>
  <c r="AH228" i="8"/>
  <c r="AH229" i="8"/>
  <c r="AE229" i="26" s="1"/>
  <c r="AH230" i="8"/>
  <c r="AE230" i="26" s="1"/>
  <c r="AH231" i="8"/>
  <c r="AH232" i="8"/>
  <c r="AH233" i="8"/>
  <c r="AE233" i="26" s="1"/>
  <c r="AH234" i="8"/>
  <c r="AE234" i="26" s="1"/>
  <c r="AH235" i="8"/>
  <c r="AE235" i="26" s="1"/>
  <c r="AH236" i="8"/>
  <c r="AE236" i="26" s="1"/>
  <c r="AH237" i="8"/>
  <c r="AE237" i="26" s="1"/>
  <c r="AH238" i="8"/>
  <c r="AE238" i="26" s="1"/>
  <c r="AH239" i="8"/>
  <c r="AE239" i="26" s="1"/>
  <c r="AH240" i="8"/>
  <c r="AI241" i="8"/>
  <c r="AE242" i="8"/>
  <c r="AB242" i="26" s="1"/>
  <c r="AI243" i="8"/>
  <c r="AF243" i="26" s="1"/>
  <c r="AE244" i="8"/>
  <c r="AI245" i="8"/>
  <c r="AE246" i="8"/>
  <c r="AB246" i="26" s="1"/>
  <c r="AI247" i="8"/>
  <c r="AF247" i="26" s="1"/>
  <c r="AE248" i="8"/>
  <c r="AB248" i="26" s="1"/>
  <c r="AI249" i="8"/>
  <c r="AF249" i="26" s="1"/>
  <c r="AE250" i="8"/>
  <c r="AB250" i="26" s="1"/>
  <c r="AI251" i="8"/>
  <c r="AF251" i="26" s="1"/>
  <c r="AE252" i="8"/>
  <c r="AB252" i="26" s="1"/>
  <c r="AI253" i="8"/>
  <c r="AE254" i="8"/>
  <c r="AI255" i="8"/>
  <c r="AF255" i="26" s="1"/>
  <c r="AE256" i="8"/>
  <c r="AB256" i="26" s="1"/>
  <c r="AI257" i="8"/>
  <c r="AE258" i="8"/>
  <c r="AB258" i="26" s="1"/>
  <c r="AI259" i="8"/>
  <c r="AF259" i="26" s="1"/>
  <c r="AE260" i="8"/>
  <c r="AB260" i="26" s="1"/>
  <c r="AC261" i="8"/>
  <c r="Z261" i="26" s="1"/>
  <c r="S262" i="8"/>
  <c r="R262" i="8"/>
  <c r="Q262" i="8"/>
  <c r="P262" i="8"/>
  <c r="O262" i="8"/>
  <c r="N262" i="8"/>
  <c r="M262" i="8"/>
  <c r="AI262" i="8"/>
  <c r="AF262" i="26" s="1"/>
  <c r="AG263" i="8"/>
  <c r="AD263" i="26" s="1"/>
  <c r="AE264" i="8"/>
  <c r="AB264" i="26" s="1"/>
  <c r="AC265" i="8"/>
  <c r="Z265" i="26" s="1"/>
  <c r="S266" i="8"/>
  <c r="R266" i="8"/>
  <c r="Q266" i="8"/>
  <c r="P266" i="8"/>
  <c r="O266" i="8"/>
  <c r="N266" i="8"/>
  <c r="M266" i="8"/>
  <c r="AI266" i="8"/>
  <c r="AG267" i="8"/>
  <c r="AE268" i="8"/>
  <c r="AB268" i="26" s="1"/>
  <c r="AC269" i="8"/>
  <c r="Z269" i="26" s="1"/>
  <c r="S270" i="8"/>
  <c r="R270" i="8"/>
  <c r="Q270" i="8"/>
  <c r="P270" i="8"/>
  <c r="O270" i="8"/>
  <c r="N270" i="8"/>
  <c r="M270" i="8"/>
  <c r="AI270" i="8"/>
  <c r="AG271" i="8"/>
  <c r="AE272" i="8"/>
  <c r="AB272" i="26" s="1"/>
  <c r="AC273" i="8"/>
  <c r="Z273" i="26" s="1"/>
  <c r="S274" i="8"/>
  <c r="R274" i="8"/>
  <c r="Q274" i="8"/>
  <c r="P274" i="8"/>
  <c r="O274" i="8"/>
  <c r="N274" i="8"/>
  <c r="M274" i="8"/>
  <c r="AI274" i="8"/>
  <c r="AF274" i="26" s="1"/>
  <c r="AG275" i="8"/>
  <c r="AD275" i="26" s="1"/>
  <c r="AE276" i="8"/>
  <c r="AB276" i="26" s="1"/>
  <c r="AC277" i="8"/>
  <c r="Z277" i="26" s="1"/>
  <c r="S278" i="8"/>
  <c r="R278" i="8"/>
  <c r="Q278" i="8"/>
  <c r="P278" i="8"/>
  <c r="O278" i="8"/>
  <c r="N278" i="8"/>
  <c r="M278" i="8"/>
  <c r="AI278" i="8"/>
  <c r="AF278" i="26" s="1"/>
  <c r="AH279" i="8"/>
  <c r="AG280" i="8"/>
  <c r="AF281" i="8"/>
  <c r="AC281" i="26" s="1"/>
  <c r="AE282" i="8"/>
  <c r="AB282" i="26" s="1"/>
  <c r="AD283" i="8"/>
  <c r="AA283" i="26" s="1"/>
  <c r="AC284" i="8"/>
  <c r="Z284" i="26" s="1"/>
  <c r="AI286" i="8"/>
  <c r="AF286" i="26" s="1"/>
  <c r="AH287" i="8"/>
  <c r="AE287" i="26" s="1"/>
  <c r="AG288" i="8"/>
  <c r="AD288" i="26" s="1"/>
  <c r="AF289" i="8"/>
  <c r="AC289" i="26" s="1"/>
  <c r="AE290" i="8"/>
  <c r="AB290" i="26" s="1"/>
  <c r="AD291" i="8"/>
  <c r="AA291" i="26" s="1"/>
  <c r="AC292" i="8"/>
  <c r="Z292" i="26" s="1"/>
  <c r="AI294" i="8"/>
  <c r="AF294" i="26" s="1"/>
  <c r="AH295" i="8"/>
  <c r="AE295" i="26" s="1"/>
  <c r="AG296" i="8"/>
  <c r="AF297" i="8"/>
  <c r="AE298" i="8"/>
  <c r="AB298" i="26" s="1"/>
  <c r="AD299" i="8"/>
  <c r="AA299" i="26" s="1"/>
  <c r="AC300" i="8"/>
  <c r="Z300" i="26" s="1"/>
  <c r="AI302" i="8"/>
  <c r="AF302" i="26" s="1"/>
  <c r="AH303" i="8"/>
  <c r="AE303" i="26" s="1"/>
  <c r="AG304" i="8"/>
  <c r="AD304" i="26" s="1"/>
  <c r="AF305" i="8"/>
  <c r="AE306" i="8"/>
  <c r="AB306" i="26" s="1"/>
  <c r="AD307" i="8"/>
  <c r="AA307" i="26" s="1"/>
  <c r="AC308" i="8"/>
  <c r="Z308" i="26" s="1"/>
  <c r="AI310" i="8"/>
  <c r="AH311" i="8"/>
  <c r="AE311" i="26" s="1"/>
  <c r="AG312" i="8"/>
  <c r="AD312" i="26" s="1"/>
  <c r="AF313" i="8"/>
  <c r="AC313" i="26" s="1"/>
  <c r="AE314" i="8"/>
  <c r="AB314" i="26" s="1"/>
  <c r="AD315" i="8"/>
  <c r="AA315" i="26" s="1"/>
  <c r="AC316" i="8"/>
  <c r="Z316" i="26" s="1"/>
  <c r="AI318" i="8"/>
  <c r="AF318" i="26" s="1"/>
  <c r="AH319" i="8"/>
  <c r="AG320" i="8"/>
  <c r="AD320" i="26" s="1"/>
  <c r="AF321" i="8"/>
  <c r="AC321" i="26" s="1"/>
  <c r="AE322" i="8"/>
  <c r="AD323" i="8"/>
  <c r="AA323" i="26" s="1"/>
  <c r="AC324" i="8"/>
  <c r="Z324" i="26" s="1"/>
  <c r="AI326" i="8"/>
  <c r="AF326" i="26" s="1"/>
  <c r="AH327" i="8"/>
  <c r="AE327" i="26" s="1"/>
  <c r="AG328" i="8"/>
  <c r="AD328" i="26" s="1"/>
  <c r="AF329" i="8"/>
  <c r="AC329" i="26" s="1"/>
  <c r="AE330" i="8"/>
  <c r="AB330" i="26" s="1"/>
  <c r="AD331" i="8"/>
  <c r="AA331" i="26" s="1"/>
  <c r="AC332" i="8"/>
  <c r="Z332" i="26" s="1"/>
  <c r="AI334" i="8"/>
  <c r="AF334" i="26" s="1"/>
  <c r="AH335" i="8"/>
  <c r="AE335" i="26" s="1"/>
  <c r="AG336" i="8"/>
  <c r="AF337" i="8"/>
  <c r="AC337" i="26" s="1"/>
  <c r="AE338" i="8"/>
  <c r="AB338" i="26" s="1"/>
  <c r="AD339" i="8"/>
  <c r="AA339" i="26" s="1"/>
  <c r="AC340" i="8"/>
  <c r="Z340" i="26" s="1"/>
  <c r="AI342" i="8"/>
  <c r="AF342" i="26" s="1"/>
  <c r="AH343" i="8"/>
  <c r="AE343" i="26" s="1"/>
  <c r="AG344" i="8"/>
  <c r="AD344" i="26" s="1"/>
  <c r="AF345" i="8"/>
  <c r="AE346" i="8"/>
  <c r="AB346" i="26" s="1"/>
  <c r="AD347" i="8"/>
  <c r="AA347" i="26" s="1"/>
  <c r="AC348" i="8"/>
  <c r="Z348" i="26" s="1"/>
  <c r="AI350" i="8"/>
  <c r="AF350" i="26" s="1"/>
  <c r="AH351" i="8"/>
  <c r="AE351" i="26" s="1"/>
  <c r="AG352" i="8"/>
  <c r="AD352" i="26" s="1"/>
  <c r="AF353" i="8"/>
  <c r="AC353" i="26" s="1"/>
  <c r="AE354" i="8"/>
  <c r="AB354" i="26" s="1"/>
  <c r="AD355" i="8"/>
  <c r="AA355" i="26" s="1"/>
  <c r="AC356" i="8"/>
  <c r="Z356" i="26" s="1"/>
  <c r="AI358" i="8"/>
  <c r="AF358" i="26" s="1"/>
  <c r="AH359" i="8"/>
  <c r="AE359" i="26" s="1"/>
  <c r="AG360" i="8"/>
  <c r="AD360" i="26" s="1"/>
  <c r="AF361" i="8"/>
  <c r="AC361" i="26" s="1"/>
  <c r="AE362" i="8"/>
  <c r="AD363" i="8"/>
  <c r="AA363" i="26" s="1"/>
  <c r="AC364" i="8"/>
  <c r="Z364" i="26" s="1"/>
  <c r="AD38" i="15"/>
  <c r="AA38" i="27" s="1"/>
  <c r="AC39" i="15"/>
  <c r="Z39" i="27" s="1"/>
  <c r="AF65" i="15"/>
  <c r="AC65" i="27" s="1"/>
  <c r="AG90" i="15"/>
  <c r="AD90" i="27" s="1"/>
  <c r="N40" i="8"/>
  <c r="N41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4" i="8"/>
  <c r="N185" i="8"/>
  <c r="N186" i="8"/>
  <c r="N187" i="8"/>
  <c r="AD212" i="8"/>
  <c r="AA212" i="26" s="1"/>
  <c r="AD216" i="8"/>
  <c r="AA216" i="26" s="1"/>
  <c r="AD220" i="8"/>
  <c r="AA220" i="26" s="1"/>
  <c r="AD224" i="8"/>
  <c r="AA224" i="26" s="1"/>
  <c r="AF260" i="8"/>
  <c r="AC260" i="26" s="1"/>
  <c r="AD261" i="8"/>
  <c r="AA261" i="26" s="1"/>
  <c r="AH263" i="8"/>
  <c r="AE263" i="26" s="1"/>
  <c r="AF264" i="8"/>
  <c r="AC264" i="26" s="1"/>
  <c r="AD265" i="8"/>
  <c r="AA265" i="26" s="1"/>
  <c r="AH267" i="8"/>
  <c r="AF268" i="8"/>
  <c r="AC268" i="26" s="1"/>
  <c r="AD269" i="8"/>
  <c r="AA269" i="26" s="1"/>
  <c r="AH271" i="8"/>
  <c r="AF272" i="8"/>
  <c r="AC272" i="26" s="1"/>
  <c r="AD273" i="8"/>
  <c r="AA273" i="26" s="1"/>
  <c r="AH275" i="8"/>
  <c r="AE275" i="26" s="1"/>
  <c r="AF276" i="8"/>
  <c r="AC276" i="26" s="1"/>
  <c r="AD277" i="8"/>
  <c r="AA277" i="26" s="1"/>
  <c r="AI279" i="8"/>
  <c r="AH280" i="8"/>
  <c r="AG281" i="8"/>
  <c r="AD281" i="26" s="1"/>
  <c r="AF282" i="8"/>
  <c r="AC282" i="26" s="1"/>
  <c r="AE283" i="8"/>
  <c r="AB283" i="26" s="1"/>
  <c r="AD284" i="8"/>
  <c r="AA284" i="26" s="1"/>
  <c r="AC285" i="8"/>
  <c r="Z285" i="26" s="1"/>
  <c r="AI287" i="8"/>
  <c r="AF287" i="26" s="1"/>
  <c r="AH288" i="8"/>
  <c r="AE288" i="26" s="1"/>
  <c r="AG289" i="8"/>
  <c r="AD289" i="26" s="1"/>
  <c r="AF290" i="8"/>
  <c r="AC290" i="26" s="1"/>
  <c r="AE291" i="8"/>
  <c r="AB291" i="26" s="1"/>
  <c r="AD292" i="8"/>
  <c r="AA292" i="26" s="1"/>
  <c r="AC293" i="8"/>
  <c r="Z293" i="26" s="1"/>
  <c r="AI295" i="8"/>
  <c r="AF295" i="26" s="1"/>
  <c r="AH296" i="8"/>
  <c r="AG297" i="8"/>
  <c r="AF298" i="8"/>
  <c r="AC298" i="26" s="1"/>
  <c r="AE299" i="8"/>
  <c r="AB299" i="26" s="1"/>
  <c r="AD300" i="8"/>
  <c r="AA300" i="26" s="1"/>
  <c r="AC301" i="8"/>
  <c r="Z301" i="26" s="1"/>
  <c r="AI303" i="8"/>
  <c r="AF303" i="26" s="1"/>
  <c r="AH304" i="8"/>
  <c r="AE304" i="26" s="1"/>
  <c r="AG305" i="8"/>
  <c r="AF306" i="8"/>
  <c r="AC306" i="26" s="1"/>
  <c r="AE307" i="8"/>
  <c r="AB307" i="26" s="1"/>
  <c r="AD308" i="8"/>
  <c r="AA308" i="26" s="1"/>
  <c r="AC309" i="8"/>
  <c r="Z309" i="26" s="1"/>
  <c r="AI311" i="8"/>
  <c r="AF311" i="26" s="1"/>
  <c r="AH312" i="8"/>
  <c r="AE312" i="26" s="1"/>
  <c r="AG313" i="8"/>
  <c r="AD313" i="26" s="1"/>
  <c r="AF314" i="8"/>
  <c r="AC314" i="26" s="1"/>
  <c r="AE315" i="8"/>
  <c r="AB315" i="26" s="1"/>
  <c r="AD316" i="8"/>
  <c r="AA316" i="26" s="1"/>
  <c r="AC317" i="8"/>
  <c r="Z317" i="26" s="1"/>
  <c r="AI319" i="8"/>
  <c r="AH320" i="8"/>
  <c r="AE320" i="26" s="1"/>
  <c r="AG321" i="8"/>
  <c r="AD321" i="26" s="1"/>
  <c r="AF322" i="8"/>
  <c r="AE323" i="8"/>
  <c r="AB323" i="26" s="1"/>
  <c r="AD324" i="8"/>
  <c r="AA324" i="26" s="1"/>
  <c r="AC325" i="8"/>
  <c r="Z325" i="26" s="1"/>
  <c r="AI327" i="8"/>
  <c r="AF327" i="26" s="1"/>
  <c r="AH328" i="8"/>
  <c r="AE328" i="26" s="1"/>
  <c r="AG329" i="8"/>
  <c r="AD329" i="26" s="1"/>
  <c r="AF330" i="8"/>
  <c r="AC330" i="26" s="1"/>
  <c r="AE331" i="8"/>
  <c r="AD332" i="8"/>
  <c r="AA332" i="26" s="1"/>
  <c r="AC333" i="8"/>
  <c r="Z333" i="26" s="1"/>
  <c r="AI335" i="8"/>
  <c r="AF335" i="26" s="1"/>
  <c r="AH336" i="8"/>
  <c r="AG337" i="8"/>
  <c r="AD337" i="26" s="1"/>
  <c r="AF338" i="8"/>
  <c r="AC338" i="26" s="1"/>
  <c r="AE339" i="8"/>
  <c r="AB339" i="26" s="1"/>
  <c r="AD340" i="8"/>
  <c r="AA340" i="26" s="1"/>
  <c r="AC341" i="8"/>
  <c r="Z341" i="26" s="1"/>
  <c r="AI343" i="8"/>
  <c r="AF343" i="26" s="1"/>
  <c r="AH344" i="8"/>
  <c r="AG345" i="8"/>
  <c r="AF346" i="8"/>
  <c r="AC346" i="26" s="1"/>
  <c r="AE347" i="8"/>
  <c r="AB347" i="26" s="1"/>
  <c r="AD348" i="8"/>
  <c r="AA348" i="26" s="1"/>
  <c r="AC349" i="8"/>
  <c r="Z349" i="26" s="1"/>
  <c r="AI351" i="8"/>
  <c r="AF351" i="26" s="1"/>
  <c r="AH352" i="8"/>
  <c r="AE352" i="26" s="1"/>
  <c r="AG353" i="8"/>
  <c r="AD353" i="26" s="1"/>
  <c r="AF354" i="8"/>
  <c r="AC354" i="26" s="1"/>
  <c r="AE355" i="8"/>
  <c r="AB355" i="26" s="1"/>
  <c r="AD356" i="8"/>
  <c r="AA356" i="26" s="1"/>
  <c r="AC357" i="8"/>
  <c r="Z357" i="26" s="1"/>
  <c r="AI359" i="8"/>
  <c r="AF359" i="26" s="1"/>
  <c r="AH360" i="8"/>
  <c r="AE360" i="26" s="1"/>
  <c r="AG361" i="8"/>
  <c r="AD361" i="26" s="1"/>
  <c r="AF362" i="8"/>
  <c r="AE363" i="8"/>
  <c r="AB363" i="26" s="1"/>
  <c r="AD364" i="8"/>
  <c r="AA364" i="26" s="1"/>
  <c r="AC365" i="8"/>
  <c r="Z365" i="26" s="1"/>
  <c r="AC12" i="15"/>
  <c r="Z12" i="27" s="1"/>
  <c r="AC25" i="15"/>
  <c r="Z25" i="27" s="1"/>
  <c r="AC26" i="15"/>
  <c r="Z26" i="27" s="1"/>
  <c r="AE38" i="15"/>
  <c r="AB38" i="27" s="1"/>
  <c r="AD39" i="15"/>
  <c r="AA39" i="27" s="1"/>
  <c r="AG65" i="15"/>
  <c r="AD65" i="27" s="1"/>
  <c r="AC77" i="15"/>
  <c r="Z77" i="27" s="1"/>
  <c r="AD117" i="15"/>
  <c r="AA117" i="27" s="1"/>
  <c r="O40" i="8"/>
  <c r="O41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4" i="8"/>
  <c r="O185" i="8"/>
  <c r="O186" i="8"/>
  <c r="O187" i="8"/>
  <c r="O188" i="8"/>
  <c r="O189" i="8"/>
  <c r="O190" i="8"/>
  <c r="O191" i="8"/>
  <c r="O212" i="8"/>
  <c r="AC213" i="8"/>
  <c r="Z213" i="26" s="1"/>
  <c r="P215" i="8"/>
  <c r="AG215" i="8"/>
  <c r="Q216" i="8"/>
  <c r="N216" i="8"/>
  <c r="M216" i="8"/>
  <c r="AC217" i="8"/>
  <c r="Z217" i="26" s="1"/>
  <c r="AG219" i="8"/>
  <c r="Q220" i="8"/>
  <c r="N220" i="8"/>
  <c r="M220" i="8"/>
  <c r="AC221" i="8"/>
  <c r="Z221" i="26" s="1"/>
  <c r="AG223" i="8"/>
  <c r="AD223" i="26" s="1"/>
  <c r="Q224" i="8"/>
  <c r="N224" i="8"/>
  <c r="M224" i="8"/>
  <c r="AC225" i="8"/>
  <c r="Z225" i="26" s="1"/>
  <c r="AC241" i="8"/>
  <c r="Z241" i="26" s="1"/>
  <c r="AG242" i="8"/>
  <c r="AD242" i="26" s="1"/>
  <c r="AC243" i="8"/>
  <c r="Z243" i="26" s="1"/>
  <c r="AG244" i="8"/>
  <c r="AC245" i="8"/>
  <c r="Z245" i="26" s="1"/>
  <c r="AG246" i="8"/>
  <c r="AD246" i="26" s="1"/>
  <c r="AC247" i="8"/>
  <c r="Z247" i="26" s="1"/>
  <c r="AG248" i="8"/>
  <c r="AD248" i="26" s="1"/>
  <c r="AC249" i="8"/>
  <c r="Z249" i="26" s="1"/>
  <c r="AG250" i="8"/>
  <c r="AD250" i="26" s="1"/>
  <c r="AC251" i="8"/>
  <c r="Z251" i="26" s="1"/>
  <c r="AG252" i="8"/>
  <c r="AD252" i="26" s="1"/>
  <c r="AC253" i="8"/>
  <c r="Z253" i="26" s="1"/>
  <c r="AG254" i="8"/>
  <c r="AC255" i="8"/>
  <c r="Z255" i="26" s="1"/>
  <c r="AG256" i="8"/>
  <c r="AD256" i="26" s="1"/>
  <c r="AC257" i="8"/>
  <c r="Z257" i="26" s="1"/>
  <c r="AG258" i="8"/>
  <c r="AC259" i="8"/>
  <c r="Z259" i="26" s="1"/>
  <c r="AG260" i="8"/>
  <c r="AD260" i="26" s="1"/>
  <c r="AE261" i="8"/>
  <c r="AB261" i="26" s="1"/>
  <c r="AC262" i="8"/>
  <c r="Z262" i="26" s="1"/>
  <c r="S263" i="8"/>
  <c r="R263" i="8"/>
  <c r="Q263" i="8"/>
  <c r="P263" i="8"/>
  <c r="O263" i="8"/>
  <c r="N263" i="8"/>
  <c r="M263" i="8"/>
  <c r="AI263" i="8"/>
  <c r="AF263" i="26" s="1"/>
  <c r="AG264" i="8"/>
  <c r="AD264" i="26" s="1"/>
  <c r="AE265" i="8"/>
  <c r="AB265" i="26" s="1"/>
  <c r="AC266" i="8"/>
  <c r="Z266" i="26" s="1"/>
  <c r="S267" i="8"/>
  <c r="R267" i="8"/>
  <c r="Q267" i="8"/>
  <c r="P267" i="8"/>
  <c r="O267" i="8"/>
  <c r="N267" i="8"/>
  <c r="M267" i="8"/>
  <c r="AI267" i="8"/>
  <c r="AG268" i="8"/>
  <c r="AD268" i="26" s="1"/>
  <c r="AE269" i="8"/>
  <c r="AB269" i="26" s="1"/>
  <c r="AC270" i="8"/>
  <c r="Z270" i="26" s="1"/>
  <c r="S271" i="8"/>
  <c r="R271" i="8"/>
  <c r="Q271" i="8"/>
  <c r="P271" i="8"/>
  <c r="O271" i="8"/>
  <c r="N271" i="8"/>
  <c r="M271" i="8"/>
  <c r="AI271" i="8"/>
  <c r="AG272" i="8"/>
  <c r="AD272" i="26" s="1"/>
  <c r="AE273" i="8"/>
  <c r="AB273" i="26" s="1"/>
  <c r="AC274" i="8"/>
  <c r="Z274" i="26" s="1"/>
  <c r="S275" i="8"/>
  <c r="R275" i="8"/>
  <c r="Q275" i="8"/>
  <c r="P275" i="8"/>
  <c r="O275" i="8"/>
  <c r="N275" i="8"/>
  <c r="M275" i="8"/>
  <c r="AI275" i="8"/>
  <c r="AF275" i="26" s="1"/>
  <c r="AG276" i="8"/>
  <c r="AD276" i="26" s="1"/>
  <c r="AE277" i="8"/>
  <c r="AB277" i="26" s="1"/>
  <c r="AC278" i="8"/>
  <c r="Z278" i="26" s="1"/>
  <c r="AI280" i="8"/>
  <c r="AH281" i="8"/>
  <c r="AE281" i="26" s="1"/>
  <c r="AG282" i="8"/>
  <c r="AD282" i="26" s="1"/>
  <c r="AF283" i="8"/>
  <c r="AE284" i="8"/>
  <c r="AB284" i="26" s="1"/>
  <c r="AD285" i="8"/>
  <c r="AA285" i="26" s="1"/>
  <c r="AC286" i="8"/>
  <c r="Z286" i="26" s="1"/>
  <c r="AI288" i="8"/>
  <c r="AF288" i="26" s="1"/>
  <c r="AH289" i="8"/>
  <c r="AE289" i="26" s="1"/>
  <c r="AG290" i="8"/>
  <c r="AD290" i="26" s="1"/>
  <c r="AF291" i="8"/>
  <c r="AC291" i="26" s="1"/>
  <c r="AE292" i="8"/>
  <c r="AB292" i="26" s="1"/>
  <c r="AD293" i="8"/>
  <c r="AA293" i="26" s="1"/>
  <c r="AC294" i="8"/>
  <c r="Z294" i="26" s="1"/>
  <c r="AI296" i="8"/>
  <c r="AH297" i="8"/>
  <c r="AG298" i="8"/>
  <c r="AD298" i="26" s="1"/>
  <c r="AF299" i="8"/>
  <c r="AC299" i="26" s="1"/>
  <c r="AE300" i="8"/>
  <c r="AB300" i="26" s="1"/>
  <c r="AD301" i="8"/>
  <c r="AA301" i="26" s="1"/>
  <c r="AC302" i="8"/>
  <c r="Z302" i="26" s="1"/>
  <c r="AI304" i="8"/>
  <c r="AF304" i="26" s="1"/>
  <c r="AH305" i="8"/>
  <c r="AG306" i="8"/>
  <c r="AF307" i="8"/>
  <c r="AC307" i="26" s="1"/>
  <c r="AE308" i="8"/>
  <c r="AB308" i="26" s="1"/>
  <c r="AD309" i="8"/>
  <c r="AA309" i="26" s="1"/>
  <c r="AC310" i="8"/>
  <c r="Z310" i="26" s="1"/>
  <c r="AI312" i="8"/>
  <c r="AF312" i="26" s="1"/>
  <c r="AH313" i="8"/>
  <c r="AE313" i="26" s="1"/>
  <c r="AG314" i="8"/>
  <c r="AD314" i="26" s="1"/>
  <c r="AF315" i="8"/>
  <c r="AC315" i="26" s="1"/>
  <c r="AE316" i="8"/>
  <c r="AB316" i="26" s="1"/>
  <c r="AD317" i="8"/>
  <c r="AA317" i="26" s="1"/>
  <c r="AC318" i="8"/>
  <c r="Z318" i="26" s="1"/>
  <c r="AI320" i="8"/>
  <c r="AF320" i="26" s="1"/>
  <c r="AH321" i="8"/>
  <c r="AE321" i="26" s="1"/>
  <c r="AG322" i="8"/>
  <c r="AF323" i="8"/>
  <c r="AC323" i="26" s="1"/>
  <c r="AE324" i="8"/>
  <c r="AB324" i="26" s="1"/>
  <c r="AD325" i="8"/>
  <c r="AA325" i="26" s="1"/>
  <c r="AC326" i="8"/>
  <c r="Z326" i="26" s="1"/>
  <c r="AI328" i="8"/>
  <c r="AF328" i="26" s="1"/>
  <c r="AH329" i="8"/>
  <c r="AE329" i="26" s="1"/>
  <c r="AG330" i="8"/>
  <c r="AD330" i="26" s="1"/>
  <c r="AF331" i="8"/>
  <c r="AE332" i="8"/>
  <c r="AB332" i="26" s="1"/>
  <c r="AD333" i="8"/>
  <c r="AA333" i="26" s="1"/>
  <c r="AC334" i="8"/>
  <c r="Z334" i="26" s="1"/>
  <c r="AI336" i="8"/>
  <c r="AH337" i="8"/>
  <c r="AE337" i="26" s="1"/>
  <c r="AG338" i="8"/>
  <c r="AD338" i="26" s="1"/>
  <c r="AF339" i="8"/>
  <c r="AC339" i="26" s="1"/>
  <c r="AE340" i="8"/>
  <c r="AB340" i="26" s="1"/>
  <c r="AD341" i="8"/>
  <c r="AA341" i="26" s="1"/>
  <c r="AC342" i="8"/>
  <c r="Z342" i="26" s="1"/>
  <c r="AI344" i="8"/>
  <c r="AF344" i="26" s="1"/>
  <c r="AH345" i="8"/>
  <c r="AG346" i="8"/>
  <c r="AD346" i="26" s="1"/>
  <c r="AF347" i="8"/>
  <c r="AC347" i="26" s="1"/>
  <c r="AE348" i="8"/>
  <c r="AD349" i="8"/>
  <c r="AA349" i="26" s="1"/>
  <c r="AC350" i="8"/>
  <c r="Z350" i="26" s="1"/>
  <c r="AI352" i="8"/>
  <c r="AF352" i="26" s="1"/>
  <c r="AH353" i="8"/>
  <c r="AE353" i="26" s="1"/>
  <c r="AG354" i="8"/>
  <c r="AD354" i="26" s="1"/>
  <c r="AF355" i="8"/>
  <c r="AC355" i="26" s="1"/>
  <c r="AE356" i="8"/>
  <c r="AB356" i="26" s="1"/>
  <c r="AD357" i="8"/>
  <c r="AA357" i="26" s="1"/>
  <c r="AC358" i="8"/>
  <c r="Z358" i="26" s="1"/>
  <c r="AI360" i="8"/>
  <c r="AF360" i="26" s="1"/>
  <c r="AH361" i="8"/>
  <c r="AE361" i="26" s="1"/>
  <c r="AG362" i="8"/>
  <c r="AF363" i="8"/>
  <c r="AC363" i="26" s="1"/>
  <c r="AE364" i="8"/>
  <c r="AB364" i="26" s="1"/>
  <c r="AD365" i="8"/>
  <c r="AA365" i="26" s="1"/>
  <c r="AD25" i="15"/>
  <c r="AA25" i="27" s="1"/>
  <c r="AD26" i="15"/>
  <c r="AA26" i="27" s="1"/>
  <c r="AF38" i="15"/>
  <c r="AC38" i="27" s="1"/>
  <c r="AE39" i="15"/>
  <c r="AB39" i="27" s="1"/>
  <c r="AF51" i="15"/>
  <c r="AC51" i="27" s="1"/>
  <c r="AD77" i="15"/>
  <c r="AA77" i="27" s="1"/>
  <c r="P56" i="8"/>
  <c r="P62" i="8"/>
  <c r="P63" i="8"/>
  <c r="P121" i="8"/>
  <c r="P143" i="8"/>
  <c r="P198" i="8"/>
  <c r="P201" i="8"/>
  <c r="P202" i="8"/>
  <c r="AD213" i="8"/>
  <c r="AA213" i="26" s="1"/>
  <c r="R215" i="8"/>
  <c r="O216" i="8"/>
  <c r="AD217" i="8"/>
  <c r="AA217" i="26" s="1"/>
  <c r="O220" i="8"/>
  <c r="AD221" i="8"/>
  <c r="AA221" i="26" s="1"/>
  <c r="R223" i="8"/>
  <c r="O224" i="8"/>
  <c r="AD225" i="8"/>
  <c r="AA225" i="26" s="1"/>
  <c r="AC226" i="8"/>
  <c r="Z226" i="26" s="1"/>
  <c r="AC227" i="8"/>
  <c r="Z227" i="26" s="1"/>
  <c r="AC228" i="8"/>
  <c r="Z228" i="26" s="1"/>
  <c r="AC229" i="8"/>
  <c r="Z229" i="26" s="1"/>
  <c r="AC230" i="8"/>
  <c r="Z230" i="26" s="1"/>
  <c r="AC231" i="8"/>
  <c r="Z231" i="26" s="1"/>
  <c r="AC232" i="8"/>
  <c r="Z232" i="26" s="1"/>
  <c r="AC233" i="8"/>
  <c r="Z233" i="26" s="1"/>
  <c r="AC234" i="8"/>
  <c r="Z234" i="26" s="1"/>
  <c r="AC235" i="8"/>
  <c r="Z235" i="26" s="1"/>
  <c r="AC236" i="8"/>
  <c r="Z236" i="26" s="1"/>
  <c r="AC237" i="8"/>
  <c r="Z237" i="26" s="1"/>
  <c r="AC238" i="8"/>
  <c r="Z238" i="26" s="1"/>
  <c r="AC239" i="8"/>
  <c r="Z239" i="26" s="1"/>
  <c r="AC240" i="8"/>
  <c r="Z240" i="26" s="1"/>
  <c r="AD241" i="8"/>
  <c r="AA241" i="26" s="1"/>
  <c r="S242" i="8"/>
  <c r="R242" i="8"/>
  <c r="Q242" i="8"/>
  <c r="O242" i="8"/>
  <c r="N242" i="8"/>
  <c r="M242" i="8"/>
  <c r="AH242" i="8"/>
  <c r="AE242" i="26" s="1"/>
  <c r="AD243" i="8"/>
  <c r="AA243" i="26" s="1"/>
  <c r="AH244" i="8"/>
  <c r="AD245" i="8"/>
  <c r="AA245" i="26" s="1"/>
  <c r="S246" i="8"/>
  <c r="R246" i="8"/>
  <c r="Q246" i="8"/>
  <c r="O246" i="8"/>
  <c r="N246" i="8"/>
  <c r="M246" i="8"/>
  <c r="AH246" i="8"/>
  <c r="AE246" i="26" s="1"/>
  <c r="AD247" i="8"/>
  <c r="AA247" i="26" s="1"/>
  <c r="S248" i="8"/>
  <c r="R248" i="8"/>
  <c r="Q248" i="8"/>
  <c r="O248" i="8"/>
  <c r="N248" i="8"/>
  <c r="M248" i="8"/>
  <c r="AH248" i="8"/>
  <c r="AE248" i="26" s="1"/>
  <c r="AD249" i="8"/>
  <c r="AA249" i="26" s="1"/>
  <c r="AH250" i="8"/>
  <c r="AE250" i="26" s="1"/>
  <c r="AD251" i="8"/>
  <c r="AA251" i="26" s="1"/>
  <c r="S252" i="8"/>
  <c r="R252" i="8"/>
  <c r="Q252" i="8"/>
  <c r="O252" i="8"/>
  <c r="N252" i="8"/>
  <c r="M252" i="8"/>
  <c r="AH252" i="8"/>
  <c r="AE252" i="26" s="1"/>
  <c r="AD253" i="8"/>
  <c r="AA253" i="26" s="1"/>
  <c r="Q254" i="8"/>
  <c r="O254" i="8"/>
  <c r="N254" i="8"/>
  <c r="M254" i="8"/>
  <c r="AH254" i="8"/>
  <c r="AD255" i="8"/>
  <c r="AA255" i="26" s="1"/>
  <c r="S256" i="8"/>
  <c r="R256" i="8"/>
  <c r="Q256" i="8"/>
  <c r="O256" i="8"/>
  <c r="N256" i="8"/>
  <c r="M256" i="8"/>
  <c r="AH256" i="8"/>
  <c r="AE256" i="26" s="1"/>
  <c r="AD257" i="8"/>
  <c r="AA257" i="26" s="1"/>
  <c r="S258" i="8"/>
  <c r="R258" i="8"/>
  <c r="Q258" i="8"/>
  <c r="O258" i="8"/>
  <c r="N258" i="8"/>
  <c r="M258" i="8"/>
  <c r="AH258" i="8"/>
  <c r="AD259" i="8"/>
  <c r="AA259" i="26" s="1"/>
  <c r="S260" i="8"/>
  <c r="R260" i="8"/>
  <c r="Q260" i="8"/>
  <c r="O260" i="8"/>
  <c r="N260" i="8"/>
  <c r="M260" i="8"/>
  <c r="AH260" i="8"/>
  <c r="AE260" i="26" s="1"/>
  <c r="AF261" i="8"/>
  <c r="AC261" i="26" s="1"/>
  <c r="AD262" i="8"/>
  <c r="AA262" i="26" s="1"/>
  <c r="AH264" i="8"/>
  <c r="AE264" i="26" s="1"/>
  <c r="AF265" i="8"/>
  <c r="AC265" i="26" s="1"/>
  <c r="AD266" i="8"/>
  <c r="AA266" i="26" s="1"/>
  <c r="AH268" i="8"/>
  <c r="AE268" i="26" s="1"/>
  <c r="AF269" i="8"/>
  <c r="AC269" i="26" s="1"/>
  <c r="AD270" i="8"/>
  <c r="AH272" i="8"/>
  <c r="AE272" i="26" s="1"/>
  <c r="AF273" i="8"/>
  <c r="AC273" i="26" s="1"/>
  <c r="AD274" i="8"/>
  <c r="AA274" i="26" s="1"/>
  <c r="AH276" i="8"/>
  <c r="AE276" i="26" s="1"/>
  <c r="AF277" i="8"/>
  <c r="AC277" i="26" s="1"/>
  <c r="AD278" i="8"/>
  <c r="AA278" i="26" s="1"/>
  <c r="AC279" i="8"/>
  <c r="Z279" i="26" s="1"/>
  <c r="AI281" i="8"/>
  <c r="AF281" i="26" s="1"/>
  <c r="AH282" i="8"/>
  <c r="AE282" i="26" s="1"/>
  <c r="AG283" i="8"/>
  <c r="AF284" i="8"/>
  <c r="AC284" i="26" s="1"/>
  <c r="AE285" i="8"/>
  <c r="AB285" i="26" s="1"/>
  <c r="AD286" i="8"/>
  <c r="AA286" i="26" s="1"/>
  <c r="AC287" i="8"/>
  <c r="Z287" i="26" s="1"/>
  <c r="AI289" i="8"/>
  <c r="AF289" i="26" s="1"/>
  <c r="AH290" i="8"/>
  <c r="AE290" i="26" s="1"/>
  <c r="AG291" i="8"/>
  <c r="AD291" i="26" s="1"/>
  <c r="AF292" i="8"/>
  <c r="AC292" i="26" s="1"/>
  <c r="AE293" i="8"/>
  <c r="AB293" i="26" s="1"/>
  <c r="AD294" i="8"/>
  <c r="AA294" i="26" s="1"/>
  <c r="AC295" i="8"/>
  <c r="Z295" i="26" s="1"/>
  <c r="AI297" i="8"/>
  <c r="AH298" i="8"/>
  <c r="AE298" i="26" s="1"/>
  <c r="AG299" i="8"/>
  <c r="AD299" i="26" s="1"/>
  <c r="AF300" i="8"/>
  <c r="AC300" i="26" s="1"/>
  <c r="AE301" i="8"/>
  <c r="AB301" i="26" s="1"/>
  <c r="AD302" i="8"/>
  <c r="AA302" i="26" s="1"/>
  <c r="AC303" i="8"/>
  <c r="Z303" i="26" s="1"/>
  <c r="AI305" i="8"/>
  <c r="AH306" i="8"/>
  <c r="AG307" i="8"/>
  <c r="AD307" i="26" s="1"/>
  <c r="AF308" i="8"/>
  <c r="AC308" i="26" s="1"/>
  <c r="AE309" i="8"/>
  <c r="AB309" i="26" s="1"/>
  <c r="AD310" i="8"/>
  <c r="AA310" i="26" s="1"/>
  <c r="AC311" i="8"/>
  <c r="Z311" i="26" s="1"/>
  <c r="AI313" i="8"/>
  <c r="AF313" i="26" s="1"/>
  <c r="AH314" i="8"/>
  <c r="AE314" i="26" s="1"/>
  <c r="AG315" i="8"/>
  <c r="AD315" i="26" s="1"/>
  <c r="AF316" i="8"/>
  <c r="AC316" i="26" s="1"/>
  <c r="AE317" i="8"/>
  <c r="AB317" i="26" s="1"/>
  <c r="AD318" i="8"/>
  <c r="AA318" i="26" s="1"/>
  <c r="AC319" i="8"/>
  <c r="Z319" i="26" s="1"/>
  <c r="AI321" i="8"/>
  <c r="AF321" i="26" s="1"/>
  <c r="AH322" i="8"/>
  <c r="AG323" i="8"/>
  <c r="AD323" i="26" s="1"/>
  <c r="AF324" i="8"/>
  <c r="AC324" i="26" s="1"/>
  <c r="AE325" i="8"/>
  <c r="AB325" i="26" s="1"/>
  <c r="AD326" i="8"/>
  <c r="AA326" i="26" s="1"/>
  <c r="AC327" i="8"/>
  <c r="Z327" i="26" s="1"/>
  <c r="AI329" i="8"/>
  <c r="AF329" i="26" s="1"/>
  <c r="AH330" i="8"/>
  <c r="AE330" i="26" s="1"/>
  <c r="AG331" i="8"/>
  <c r="AF332" i="8"/>
  <c r="AE333" i="8"/>
  <c r="AB333" i="26" s="1"/>
  <c r="AD334" i="8"/>
  <c r="AA334" i="26" s="1"/>
  <c r="AC335" i="8"/>
  <c r="Z335" i="26" s="1"/>
  <c r="AI337" i="8"/>
  <c r="AF337" i="26" s="1"/>
  <c r="AH338" i="8"/>
  <c r="AE338" i="26" s="1"/>
  <c r="AG339" i="8"/>
  <c r="AD339" i="26" s="1"/>
  <c r="AF340" i="8"/>
  <c r="AC340" i="26" s="1"/>
  <c r="AE341" i="8"/>
  <c r="AB341" i="26" s="1"/>
  <c r="AD342" i="8"/>
  <c r="AA342" i="26" s="1"/>
  <c r="AC343" i="8"/>
  <c r="Z343" i="26" s="1"/>
  <c r="AI345" i="8"/>
  <c r="AH346" i="8"/>
  <c r="AE346" i="26" s="1"/>
  <c r="AG347" i="8"/>
  <c r="AD347" i="26" s="1"/>
  <c r="AF348" i="8"/>
  <c r="AE349" i="8"/>
  <c r="AB349" i="26" s="1"/>
  <c r="AD350" i="8"/>
  <c r="AA350" i="26" s="1"/>
  <c r="AC351" i="8"/>
  <c r="Z351" i="26" s="1"/>
  <c r="AI353" i="8"/>
  <c r="AF353" i="26" s="1"/>
  <c r="AH354" i="8"/>
  <c r="AE354" i="26" s="1"/>
  <c r="AG355" i="8"/>
  <c r="AD355" i="26" s="1"/>
  <c r="AF356" i="8"/>
  <c r="AC356" i="26" s="1"/>
  <c r="AE357" i="8"/>
  <c r="AD358" i="8"/>
  <c r="AA358" i="26" s="1"/>
  <c r="AC359" i="8"/>
  <c r="Z359" i="26" s="1"/>
  <c r="AI361" i="8"/>
  <c r="AF361" i="26" s="1"/>
  <c r="AH362" i="8"/>
  <c r="AG363" i="8"/>
  <c r="AD363" i="26" s="1"/>
  <c r="AF364" i="8"/>
  <c r="AC364" i="26" s="1"/>
  <c r="AE365" i="8"/>
  <c r="AB365" i="26" s="1"/>
  <c r="AH12" i="15"/>
  <c r="AE12" i="27" s="1"/>
  <c r="AE25" i="15"/>
  <c r="AB25" i="27" s="1"/>
  <c r="AE26" i="15"/>
  <c r="AB26" i="27" s="1"/>
  <c r="AG38" i="15"/>
  <c r="AD38" i="27" s="1"/>
  <c r="AF39" i="15"/>
  <c r="AC39" i="27" s="1"/>
  <c r="AG51" i="15"/>
  <c r="AD51" i="27" s="1"/>
  <c r="AE77" i="15"/>
  <c r="AB77" i="27" s="1"/>
  <c r="AH52" i="15"/>
  <c r="AE52" i="27" s="1"/>
  <c r="N64" i="15"/>
  <c r="AI77" i="15"/>
  <c r="AF77" i="27" s="1"/>
  <c r="AG142" i="15"/>
  <c r="AD142" i="27" s="1"/>
  <c r="AH208" i="15"/>
  <c r="AE208" i="27" s="1"/>
  <c r="M279" i="8"/>
  <c r="M280" i="8"/>
  <c r="M281" i="8"/>
  <c r="M282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5" i="8"/>
  <c r="M12" i="15"/>
  <c r="M38" i="15"/>
  <c r="AI52" i="15"/>
  <c r="AF52" i="27" s="1"/>
  <c r="O64" i="15"/>
  <c r="S90" i="15"/>
  <c r="R90" i="15"/>
  <c r="AE103" i="15"/>
  <c r="AB103" i="27" s="1"/>
  <c r="AC117" i="15"/>
  <c r="Z117" i="27" s="1"/>
  <c r="AH142" i="15"/>
  <c r="AE142" i="27" s="1"/>
  <c r="AE155" i="15"/>
  <c r="AB155" i="27" s="1"/>
  <c r="AE182" i="15"/>
  <c r="AB182" i="27" s="1"/>
  <c r="AH220" i="15"/>
  <c r="AE220" i="27" s="1"/>
  <c r="N279" i="8"/>
  <c r="N280" i="8"/>
  <c r="N281" i="8"/>
  <c r="N282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5" i="8"/>
  <c r="P64" i="15"/>
  <c r="AH64" i="15"/>
  <c r="AE64" i="27" s="1"/>
  <c r="S65" i="15"/>
  <c r="R65" i="15"/>
  <c r="AI142" i="15"/>
  <c r="AF142" i="27" s="1"/>
  <c r="AF155" i="15"/>
  <c r="AC155" i="27" s="1"/>
  <c r="AH194" i="15"/>
  <c r="AE194" i="27" s="1"/>
  <c r="AI220" i="15"/>
  <c r="AF220" i="27" s="1"/>
  <c r="AD221" i="15"/>
  <c r="AA221" i="27" s="1"/>
  <c r="AD260" i="15"/>
  <c r="AA260" i="27" s="1"/>
  <c r="O279" i="8"/>
  <c r="O280" i="8"/>
  <c r="O281" i="8"/>
  <c r="O282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5" i="8"/>
  <c r="O13" i="15"/>
  <c r="O38" i="15"/>
  <c r="AI64" i="15"/>
  <c r="AF64" i="27" s="1"/>
  <c r="M65" i="15"/>
  <c r="S77" i="15"/>
  <c r="AH78" i="15"/>
  <c r="AE78" i="27" s="1"/>
  <c r="AG104" i="15"/>
  <c r="AD104" i="27" s="1"/>
  <c r="AE117" i="15"/>
  <c r="AB117" i="27" s="1"/>
  <c r="AG155" i="15"/>
  <c r="AD155" i="27" s="1"/>
  <c r="AG182" i="15"/>
  <c r="AD182" i="27" s="1"/>
  <c r="AI194" i="15"/>
  <c r="AF194" i="27" s="1"/>
  <c r="P279" i="8"/>
  <c r="P280" i="8"/>
  <c r="P281" i="8"/>
  <c r="P282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AH51" i="15"/>
  <c r="AE51" i="27" s="1"/>
  <c r="AI78" i="15"/>
  <c r="AF78" i="27" s="1"/>
  <c r="M103" i="15"/>
  <c r="S103" i="15"/>
  <c r="AG103" i="15"/>
  <c r="AD103" i="27" s="1"/>
  <c r="AH104" i="15"/>
  <c r="AE104" i="27" s="1"/>
  <c r="AF117" i="15"/>
  <c r="AC117" i="27" s="1"/>
  <c r="AC142" i="15"/>
  <c r="Z142" i="27" s="1"/>
  <c r="AH155" i="15"/>
  <c r="AE155" i="27" s="1"/>
  <c r="AE181" i="15"/>
  <c r="AB181" i="27" s="1"/>
  <c r="AH182" i="15"/>
  <c r="AE182" i="27" s="1"/>
  <c r="Q279" i="8"/>
  <c r="Q280" i="8"/>
  <c r="Q281" i="8"/>
  <c r="Q282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3" i="8"/>
  <c r="Q334" i="8"/>
  <c r="Q335" i="8"/>
  <c r="Q336" i="8"/>
  <c r="Q337" i="8"/>
  <c r="Q338" i="8"/>
  <c r="Q339" i="8"/>
  <c r="Q340" i="8"/>
  <c r="Q341" i="8"/>
  <c r="AI51" i="15"/>
  <c r="AF51" i="27" s="1"/>
  <c r="O65" i="15"/>
  <c r="N77" i="15"/>
  <c r="AH90" i="15"/>
  <c r="AE90" i="27" s="1"/>
  <c r="AH103" i="15"/>
  <c r="AE103" i="27" s="1"/>
  <c r="AI104" i="15"/>
  <c r="AF104" i="27" s="1"/>
  <c r="AG117" i="15"/>
  <c r="AD117" i="27" s="1"/>
  <c r="AD142" i="15"/>
  <c r="AA142" i="27" s="1"/>
  <c r="AI155" i="15"/>
  <c r="AF155" i="27" s="1"/>
  <c r="AH156" i="15"/>
  <c r="AE156" i="27" s="1"/>
  <c r="AI182" i="15"/>
  <c r="AF182" i="27" s="1"/>
  <c r="AD246" i="15"/>
  <c r="AA246" i="27" s="1"/>
  <c r="R279" i="8"/>
  <c r="R280" i="8"/>
  <c r="R281" i="8"/>
  <c r="R282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3" i="8"/>
  <c r="R334" i="8"/>
  <c r="R335" i="8"/>
  <c r="S64" i="15"/>
  <c r="R64" i="15"/>
  <c r="AH65" i="15"/>
  <c r="AE65" i="27" s="1"/>
  <c r="AI90" i="15"/>
  <c r="AF90" i="27" s="1"/>
  <c r="O103" i="15"/>
  <c r="AI103" i="15"/>
  <c r="AF103" i="27" s="1"/>
  <c r="AH117" i="15"/>
  <c r="AE117" i="27" s="1"/>
  <c r="AH129" i="15"/>
  <c r="AE129" i="27" s="1"/>
  <c r="AE142" i="15"/>
  <c r="AB142" i="27" s="1"/>
  <c r="AI156" i="15"/>
  <c r="AF156" i="27" s="1"/>
  <c r="M64" i="15"/>
  <c r="AI65" i="15"/>
  <c r="AF65" i="27" s="1"/>
  <c r="AH77" i="15"/>
  <c r="AE77" i="27" s="1"/>
  <c r="AI117" i="15"/>
  <c r="AF117" i="27" s="1"/>
  <c r="AI129" i="15"/>
  <c r="AF129" i="27" s="1"/>
  <c r="AF142" i="15"/>
  <c r="AC142" i="27" s="1"/>
  <c r="AD182" i="15"/>
  <c r="AA182" i="27" s="1"/>
  <c r="AC208" i="15"/>
  <c r="Z208" i="27" s="1"/>
  <c r="R129" i="15"/>
  <c r="AF194" i="15"/>
  <c r="AC194" i="27" s="1"/>
  <c r="AG221" i="15"/>
  <c r="AD221" i="27" s="1"/>
  <c r="AI246" i="15"/>
  <c r="AF246" i="27" s="1"/>
  <c r="AI247" i="15"/>
  <c r="AF247" i="27" s="1"/>
  <c r="AH260" i="15"/>
  <c r="AE260" i="27" s="1"/>
  <c r="AF286" i="15"/>
  <c r="AC286" i="27" s="1"/>
  <c r="AI312" i="15"/>
  <c r="AF312" i="27" s="1"/>
  <c r="AI351" i="15"/>
  <c r="AF351" i="27" s="1"/>
  <c r="S129" i="15"/>
  <c r="AC233" i="15"/>
  <c r="Z233" i="27" s="1"/>
  <c r="AH234" i="15"/>
  <c r="AE234" i="27" s="1"/>
  <c r="AI260" i="15"/>
  <c r="AF260" i="27" s="1"/>
  <c r="AC272" i="15"/>
  <c r="Z272" i="27" s="1"/>
  <c r="AG286" i="15"/>
  <c r="AD286" i="27" s="1"/>
  <c r="AH298" i="15"/>
  <c r="AE298" i="27" s="1"/>
  <c r="AF182" i="15"/>
  <c r="AC182" i="27" s="1"/>
  <c r="AI234" i="15"/>
  <c r="AF234" i="27" s="1"/>
  <c r="AC246" i="15"/>
  <c r="Z246" i="27" s="1"/>
  <c r="AE273" i="15"/>
  <c r="AB273" i="27" s="1"/>
  <c r="AH286" i="15"/>
  <c r="AE286" i="27" s="1"/>
  <c r="AI298" i="15"/>
  <c r="AF298" i="27" s="1"/>
  <c r="AE365" i="15"/>
  <c r="AB365" i="27" s="1"/>
  <c r="M129" i="15"/>
  <c r="AD181" i="15"/>
  <c r="AA181" i="27" s="1"/>
  <c r="AE220" i="15"/>
  <c r="AB220" i="27" s="1"/>
  <c r="AH259" i="15"/>
  <c r="AE259" i="27" s="1"/>
  <c r="AC285" i="15"/>
  <c r="Z285" i="27" s="1"/>
  <c r="AI286" i="15"/>
  <c r="AF286" i="27" s="1"/>
  <c r="AC299" i="15"/>
  <c r="Z299" i="27" s="1"/>
  <c r="AE325" i="15"/>
  <c r="AB325" i="27" s="1"/>
  <c r="AE337" i="15"/>
  <c r="AB337" i="27" s="1"/>
  <c r="AC221" i="15"/>
  <c r="Z221" i="27" s="1"/>
  <c r="AE246" i="15"/>
  <c r="AB246" i="27" s="1"/>
  <c r="AI259" i="15"/>
  <c r="AF259" i="27" s="1"/>
  <c r="AC260" i="15"/>
  <c r="Z260" i="27" s="1"/>
  <c r="AH272" i="15"/>
  <c r="AE272" i="27" s="1"/>
  <c r="AH273" i="15"/>
  <c r="AE273" i="27" s="1"/>
  <c r="O129" i="15"/>
  <c r="AF246" i="15"/>
  <c r="AC246" i="27" s="1"/>
  <c r="AI272" i="15"/>
  <c r="AF272" i="27" s="1"/>
  <c r="AI273" i="15"/>
  <c r="AF273" i="27" s="1"/>
  <c r="AC286" i="15"/>
  <c r="Z286" i="27" s="1"/>
  <c r="AG337" i="15"/>
  <c r="AD337" i="27" s="1"/>
  <c r="AI365" i="15"/>
  <c r="AF365" i="27" s="1"/>
  <c r="AF181" i="15"/>
  <c r="AC181" i="27" s="1"/>
  <c r="AE221" i="15"/>
  <c r="AB221" i="27" s="1"/>
  <c r="AG246" i="15"/>
  <c r="AD246" i="27" s="1"/>
  <c r="AE260" i="15"/>
  <c r="AB260" i="27" s="1"/>
  <c r="AF221" i="15"/>
  <c r="AC221" i="27" s="1"/>
  <c r="AH246" i="15"/>
  <c r="AE246" i="27" s="1"/>
  <c r="AH247" i="15"/>
  <c r="AE247" i="27" s="1"/>
  <c r="AE286" i="15"/>
  <c r="AB286" i="27" s="1"/>
  <c r="AE311" i="15"/>
  <c r="AB311" i="27" s="1"/>
  <c r="AG312" i="15"/>
  <c r="AD312" i="27" s="1"/>
  <c r="AC337" i="15"/>
  <c r="Z337" i="27" s="1"/>
  <c r="AC350" i="15"/>
  <c r="Z350" i="27" s="1"/>
  <c r="AC365" i="15"/>
  <c r="Z365" i="27" s="1"/>
  <c r="AD337" i="15"/>
  <c r="AA337" i="27" s="1"/>
  <c r="AD365" i="15"/>
  <c r="AA365" i="27" s="1"/>
  <c r="AF337" i="15"/>
  <c r="AC337" i="27" s="1"/>
  <c r="AH312" i="15"/>
  <c r="AE312" i="27" s="1"/>
  <c r="AC351" i="15"/>
  <c r="Z351" i="27" s="1"/>
  <c r="AF312" i="15"/>
  <c r="AC312" i="27" s="1"/>
  <c r="AD351" i="15"/>
  <c r="AA351" i="27" s="1"/>
  <c r="D2" i="34"/>
  <c r="D2" i="32"/>
  <c r="D3" i="34"/>
  <c r="D3" i="32"/>
  <c r="D4" i="34"/>
  <c r="D4" i="32"/>
  <c r="D5" i="34"/>
  <c r="D5" i="32"/>
  <c r="D6" i="34"/>
  <c r="D7" i="34"/>
  <c r="D6" i="32"/>
  <c r="D8" i="34"/>
  <c r="D7" i="32"/>
  <c r="D9" i="34"/>
  <c r="D8" i="32"/>
  <c r="D11" i="34"/>
  <c r="D10" i="34"/>
  <c r="D9" i="32"/>
  <c r="D14" i="34"/>
  <c r="D12" i="32"/>
  <c r="D15" i="34"/>
  <c r="D13" i="32"/>
  <c r="D16" i="34"/>
  <c r="D14" i="32"/>
  <c r="D17" i="34"/>
  <c r="D15" i="32"/>
  <c r="D18" i="34"/>
  <c r="D16" i="32"/>
  <c r="D19" i="34"/>
  <c r="D20" i="34"/>
  <c r="D17" i="32"/>
  <c r="D21" i="34"/>
  <c r="D18" i="32"/>
  <c r="D22" i="34"/>
  <c r="D19" i="32"/>
  <c r="D24" i="34"/>
  <c r="D23" i="34"/>
  <c r="D20" i="32"/>
  <c r="D27" i="34"/>
  <c r="D23" i="32"/>
  <c r="D28" i="34"/>
  <c r="D24" i="32"/>
  <c r="D29" i="34"/>
  <c r="D25" i="32"/>
  <c r="D30" i="34"/>
  <c r="D26" i="32"/>
  <c r="D31" i="34"/>
  <c r="D27" i="32"/>
  <c r="D32" i="34"/>
  <c r="D33" i="34"/>
  <c r="D28" i="32"/>
  <c r="D34" i="34"/>
  <c r="D29" i="32"/>
  <c r="D35" i="34"/>
  <c r="D30" i="32"/>
  <c r="D36" i="34"/>
  <c r="D37" i="34"/>
  <c r="D31" i="32"/>
  <c r="D40" i="34"/>
  <c r="D34" i="32"/>
  <c r="D41" i="34"/>
  <c r="D35" i="32"/>
  <c r="D42" i="34"/>
  <c r="D36" i="32"/>
  <c r="D43" i="34"/>
  <c r="D37" i="32"/>
  <c r="D44" i="34"/>
  <c r="D38" i="32"/>
  <c r="D46" i="34"/>
  <c r="D45" i="34"/>
  <c r="D39" i="32"/>
  <c r="D47" i="34"/>
  <c r="D40" i="32"/>
  <c r="D48" i="34"/>
  <c r="D41" i="32"/>
  <c r="D49" i="34"/>
  <c r="D50" i="34"/>
  <c r="D42" i="32"/>
  <c r="D53" i="34"/>
  <c r="D45" i="32"/>
  <c r="D54" i="34"/>
  <c r="D46" i="32"/>
  <c r="D55" i="34"/>
  <c r="D47" i="32"/>
  <c r="D56" i="34"/>
  <c r="D48" i="32"/>
  <c r="D57" i="34"/>
  <c r="D49" i="32"/>
  <c r="D59" i="34"/>
  <c r="D58" i="34"/>
  <c r="D50" i="32"/>
  <c r="D60" i="34"/>
  <c r="D51" i="32"/>
  <c r="D61" i="34"/>
  <c r="D52" i="32"/>
  <c r="D63" i="34"/>
  <c r="D62" i="34"/>
  <c r="D53" i="32"/>
  <c r="D66" i="34"/>
  <c r="D56" i="32"/>
  <c r="D67" i="34"/>
  <c r="D57" i="32"/>
  <c r="D68" i="34"/>
  <c r="D58" i="32"/>
  <c r="D69" i="34"/>
  <c r="D59" i="32"/>
  <c r="D70" i="34"/>
  <c r="D60" i="32"/>
  <c r="D71" i="34"/>
  <c r="D72" i="34"/>
  <c r="D61" i="32"/>
  <c r="D73" i="34"/>
  <c r="D62" i="32"/>
  <c r="D74" i="34"/>
  <c r="D63" i="32"/>
  <c r="D75" i="34"/>
  <c r="D76" i="34"/>
  <c r="D64" i="32"/>
  <c r="D79" i="34"/>
  <c r="D67" i="32"/>
  <c r="D80" i="34"/>
  <c r="D68" i="32"/>
  <c r="D81" i="34"/>
  <c r="D69" i="32"/>
  <c r="D82" i="34"/>
  <c r="D70" i="32"/>
  <c r="D83" i="34"/>
  <c r="D71" i="32"/>
  <c r="D85" i="34"/>
  <c r="D84" i="34"/>
  <c r="D72" i="32"/>
  <c r="D86" i="34"/>
  <c r="D73" i="32"/>
  <c r="D87" i="34"/>
  <c r="D74" i="32"/>
  <c r="D88" i="34"/>
  <c r="D89" i="34"/>
  <c r="D75" i="32"/>
  <c r="D92" i="34"/>
  <c r="D78" i="32"/>
  <c r="D93" i="34"/>
  <c r="D79" i="32"/>
  <c r="D94" i="34"/>
  <c r="D80" i="32"/>
  <c r="D95" i="34"/>
  <c r="D81" i="32"/>
  <c r="D96" i="34"/>
  <c r="D82" i="32"/>
  <c r="D97" i="34"/>
  <c r="D98" i="34"/>
  <c r="D83" i="32"/>
  <c r="D99" i="34"/>
  <c r="D84" i="32"/>
  <c r="D100" i="34"/>
  <c r="D85" i="32"/>
  <c r="D101" i="34"/>
  <c r="D102" i="34"/>
  <c r="D86" i="32"/>
  <c r="D105" i="34"/>
  <c r="D89" i="32"/>
  <c r="D106" i="34"/>
  <c r="D90" i="32"/>
  <c r="D107" i="34"/>
  <c r="D91" i="32"/>
  <c r="D108" i="34"/>
  <c r="D92" i="32"/>
  <c r="D109" i="34"/>
  <c r="D93" i="32"/>
  <c r="D110" i="34"/>
  <c r="D111" i="34"/>
  <c r="D94" i="32"/>
  <c r="D112" i="34"/>
  <c r="D95" i="32"/>
  <c r="D113" i="34"/>
  <c r="D96" i="32"/>
  <c r="D115" i="34"/>
  <c r="D114" i="34"/>
  <c r="D97" i="32"/>
  <c r="D116" i="34"/>
  <c r="D98" i="32"/>
  <c r="D118" i="34"/>
  <c r="D100" i="32"/>
  <c r="D119" i="34"/>
  <c r="D101" i="32"/>
  <c r="D120" i="34"/>
  <c r="D102" i="32"/>
  <c r="D121" i="34"/>
  <c r="D103" i="32"/>
  <c r="D122" i="34"/>
  <c r="D104" i="32"/>
  <c r="D123" i="34"/>
  <c r="D124" i="34"/>
  <c r="D105" i="32"/>
  <c r="D125" i="34"/>
  <c r="D106" i="32"/>
  <c r="D126" i="34"/>
  <c r="D107" i="32"/>
  <c r="D127" i="34"/>
  <c r="D128" i="34"/>
  <c r="D108" i="32"/>
  <c r="D131" i="34"/>
  <c r="D111" i="32"/>
  <c r="D132" i="34"/>
  <c r="D112" i="32"/>
  <c r="D133" i="34"/>
  <c r="D113" i="32"/>
  <c r="D134" i="34"/>
  <c r="D114" i="32"/>
  <c r="D135" i="34"/>
  <c r="D115" i="32"/>
  <c r="D137" i="34"/>
  <c r="D136" i="34"/>
  <c r="D116" i="32"/>
  <c r="D138" i="34"/>
  <c r="D117" i="32"/>
  <c r="D139" i="34"/>
  <c r="D118" i="32"/>
  <c r="D140" i="34"/>
  <c r="D141" i="34"/>
  <c r="D119" i="32"/>
  <c r="D143" i="34"/>
  <c r="D121" i="32"/>
  <c r="D144" i="34"/>
  <c r="D122" i="32"/>
  <c r="D145" i="34"/>
  <c r="D123" i="32"/>
  <c r="D146" i="34"/>
  <c r="D124" i="32"/>
  <c r="D147" i="34"/>
  <c r="D125" i="32"/>
  <c r="D148" i="34"/>
  <c r="D126" i="32"/>
  <c r="D149" i="34"/>
  <c r="D150" i="34"/>
  <c r="D127" i="32"/>
  <c r="D151" i="34"/>
  <c r="D128" i="32"/>
  <c r="D152" i="34"/>
  <c r="D129" i="32"/>
  <c r="D153" i="34"/>
  <c r="D154" i="34"/>
  <c r="D130" i="32"/>
  <c r="D157" i="34"/>
  <c r="D133" i="32"/>
  <c r="D158" i="34"/>
  <c r="D134" i="32"/>
  <c r="D159" i="34"/>
  <c r="D135" i="32"/>
  <c r="D160" i="34"/>
  <c r="D136" i="32"/>
  <c r="D161" i="34"/>
  <c r="D137" i="32"/>
  <c r="D163" i="34"/>
  <c r="D162" i="34"/>
  <c r="D138" i="32"/>
  <c r="D164" i="34"/>
  <c r="D139" i="32"/>
  <c r="D165" i="34"/>
  <c r="D140" i="32"/>
  <c r="D167" i="34"/>
  <c r="D166" i="34"/>
  <c r="D141" i="32"/>
  <c r="D170" i="34"/>
  <c r="D144" i="32"/>
  <c r="D171" i="34"/>
  <c r="D145" i="32"/>
  <c r="D172" i="34"/>
  <c r="D146" i="32"/>
  <c r="D173" i="34"/>
  <c r="D147" i="32"/>
  <c r="D174" i="34"/>
  <c r="D148" i="32"/>
  <c r="D175" i="34"/>
  <c r="D176" i="34"/>
  <c r="D149" i="32"/>
  <c r="D177" i="34"/>
  <c r="D150" i="32"/>
  <c r="D178" i="34"/>
  <c r="D151" i="32"/>
  <c r="D180" i="34"/>
  <c r="D179" i="34"/>
  <c r="D152" i="32"/>
  <c r="D183" i="34"/>
  <c r="D155" i="32"/>
  <c r="D184" i="34"/>
  <c r="D156" i="32"/>
  <c r="D185" i="34"/>
  <c r="D157" i="32"/>
  <c r="D186" i="34"/>
  <c r="D158" i="32"/>
  <c r="D187" i="34"/>
  <c r="D159" i="32"/>
  <c r="D188" i="34"/>
  <c r="D189" i="34"/>
  <c r="D160" i="32"/>
  <c r="D190" i="34"/>
  <c r="D161" i="32"/>
  <c r="D191" i="34"/>
  <c r="D162" i="32"/>
  <c r="D192" i="34"/>
  <c r="D193" i="34"/>
  <c r="D163" i="32"/>
  <c r="D196" i="34"/>
  <c r="D166" i="32"/>
  <c r="D197" i="34"/>
  <c r="D167" i="32"/>
  <c r="D198" i="34"/>
  <c r="D168" i="32"/>
  <c r="D199" i="34"/>
  <c r="D169" i="32"/>
  <c r="D200" i="34"/>
  <c r="D170" i="32"/>
  <c r="D201" i="34"/>
  <c r="D202" i="34"/>
  <c r="D171" i="32"/>
  <c r="D203" i="34"/>
  <c r="D172" i="32"/>
  <c r="D204" i="34"/>
  <c r="D173" i="32"/>
  <c r="D205" i="34"/>
  <c r="D206" i="34"/>
  <c r="D174" i="32"/>
  <c r="D209" i="34"/>
  <c r="D177" i="32"/>
  <c r="D210" i="34"/>
  <c r="D178" i="32"/>
  <c r="D211" i="34"/>
  <c r="D179" i="32"/>
  <c r="D212" i="34"/>
  <c r="D180" i="32"/>
  <c r="D213" i="34"/>
  <c r="D181" i="32"/>
  <c r="D215" i="34"/>
  <c r="D214" i="34"/>
  <c r="D182" i="32"/>
  <c r="D216" i="34"/>
  <c r="D183" i="32"/>
  <c r="D217" i="34"/>
  <c r="D184" i="32"/>
  <c r="D218" i="34"/>
  <c r="D219" i="34"/>
  <c r="D185" i="32"/>
  <c r="D222" i="34"/>
  <c r="D188" i="32"/>
  <c r="D223" i="34"/>
  <c r="D189" i="32"/>
  <c r="D224" i="34"/>
  <c r="D190" i="32"/>
  <c r="D225" i="34"/>
  <c r="D191" i="32"/>
  <c r="D226" i="34"/>
  <c r="D192" i="32"/>
  <c r="D228" i="34"/>
  <c r="D227" i="34"/>
  <c r="D193" i="32"/>
  <c r="D229" i="34"/>
  <c r="D194" i="32"/>
  <c r="D230" i="34"/>
  <c r="D195" i="32"/>
  <c r="D231" i="34"/>
  <c r="D232" i="34"/>
  <c r="D196" i="32"/>
  <c r="D235" i="34"/>
  <c r="D199" i="32"/>
  <c r="D236" i="34"/>
  <c r="D200" i="32"/>
  <c r="D237" i="34"/>
  <c r="D201" i="32"/>
  <c r="D238" i="34"/>
  <c r="D202" i="32"/>
  <c r="D239" i="34"/>
  <c r="D203" i="32"/>
  <c r="D240" i="34"/>
  <c r="D241" i="34"/>
  <c r="D204" i="32"/>
  <c r="D242" i="34"/>
  <c r="D205" i="32"/>
  <c r="D243" i="34"/>
  <c r="D206" i="32"/>
  <c r="D244" i="34"/>
  <c r="D245" i="34"/>
  <c r="D207" i="32"/>
  <c r="D248" i="34"/>
  <c r="D210" i="32"/>
  <c r="D249" i="34"/>
  <c r="D211" i="32"/>
  <c r="D250" i="34"/>
  <c r="D212" i="32"/>
  <c r="D251" i="34"/>
  <c r="D213" i="32"/>
  <c r="D252" i="34"/>
  <c r="D214" i="32"/>
  <c r="D253" i="34"/>
  <c r="D254" i="34"/>
  <c r="D215" i="32"/>
  <c r="D255" i="34"/>
  <c r="D216" i="32"/>
  <c r="D256" i="34"/>
  <c r="D217" i="32"/>
  <c r="D257" i="34"/>
  <c r="D258" i="34"/>
  <c r="D218" i="32"/>
  <c r="D261" i="34"/>
  <c r="D221" i="32"/>
  <c r="D262" i="34"/>
  <c r="D222" i="32"/>
  <c r="D263" i="34"/>
  <c r="D223" i="32"/>
  <c r="D264" i="34"/>
  <c r="D224" i="32"/>
  <c r="D265" i="34"/>
  <c r="D225" i="32"/>
  <c r="D266" i="34"/>
  <c r="D267" i="34"/>
  <c r="D226" i="32"/>
  <c r="D268" i="34"/>
  <c r="D227" i="32"/>
  <c r="D269" i="34"/>
  <c r="D228" i="32"/>
  <c r="D271" i="34"/>
  <c r="D270" i="34"/>
  <c r="D229" i="32"/>
  <c r="D274" i="34"/>
  <c r="D232" i="32"/>
  <c r="D275" i="34"/>
  <c r="D233" i="32"/>
  <c r="D276" i="34"/>
  <c r="D234" i="32"/>
  <c r="D277" i="34"/>
  <c r="D235" i="32"/>
  <c r="D278" i="34"/>
  <c r="D236" i="32"/>
  <c r="D279" i="34"/>
  <c r="D280" i="34"/>
  <c r="D237" i="32"/>
  <c r="D281" i="34"/>
  <c r="D238" i="32"/>
  <c r="D282" i="34"/>
  <c r="D239" i="32"/>
  <c r="D283" i="34"/>
  <c r="D284" i="34"/>
  <c r="D240" i="32"/>
  <c r="D287" i="34"/>
  <c r="D243" i="32"/>
  <c r="D288" i="34"/>
  <c r="D244" i="32"/>
  <c r="D289" i="34"/>
  <c r="D245" i="32"/>
  <c r="D290" i="34"/>
  <c r="D246" i="32"/>
  <c r="D291" i="34"/>
  <c r="D247" i="32"/>
  <c r="D292" i="34"/>
  <c r="D293" i="34"/>
  <c r="D248" i="32"/>
  <c r="D294" i="34"/>
  <c r="D249" i="32"/>
  <c r="D295" i="34"/>
  <c r="D250" i="32"/>
  <c r="D296" i="34"/>
  <c r="D297" i="34"/>
  <c r="D251" i="32"/>
  <c r="D300" i="34"/>
  <c r="D254" i="32"/>
  <c r="D301" i="34"/>
  <c r="D255" i="32"/>
  <c r="D302" i="34"/>
  <c r="D256" i="32"/>
  <c r="D303" i="34"/>
  <c r="D257" i="32"/>
  <c r="D304" i="34"/>
  <c r="D258" i="32"/>
  <c r="D306" i="34"/>
  <c r="D305" i="34"/>
  <c r="D259" i="32"/>
  <c r="D307" i="34"/>
  <c r="D260" i="32"/>
  <c r="D308" i="34"/>
  <c r="D261" i="32"/>
  <c r="D309" i="34"/>
  <c r="D310" i="34"/>
  <c r="D262" i="32"/>
  <c r="D313" i="34"/>
  <c r="D265" i="32"/>
  <c r="D314" i="34"/>
  <c r="D266" i="32"/>
  <c r="D315" i="34"/>
  <c r="D267" i="32"/>
  <c r="D316" i="34"/>
  <c r="D268" i="32"/>
  <c r="D317" i="34"/>
  <c r="D269" i="32"/>
  <c r="D319" i="34"/>
  <c r="D318" i="34"/>
  <c r="D270" i="32"/>
  <c r="D320" i="34"/>
  <c r="D271" i="32"/>
  <c r="D321" i="34"/>
  <c r="D272" i="32"/>
  <c r="D323" i="34"/>
  <c r="D322" i="34"/>
  <c r="D273" i="32"/>
  <c r="D326" i="34"/>
  <c r="D276" i="32"/>
  <c r="D327" i="34"/>
  <c r="D277" i="32"/>
  <c r="D328" i="34"/>
  <c r="D278" i="32"/>
  <c r="D329" i="34"/>
  <c r="D279" i="32"/>
  <c r="D330" i="34"/>
  <c r="D280" i="32"/>
  <c r="D331" i="34"/>
  <c r="D332" i="34"/>
  <c r="D281" i="32"/>
  <c r="D333" i="34"/>
  <c r="D282" i="32"/>
  <c r="D334" i="34"/>
  <c r="D283" i="32"/>
  <c r="D335" i="34"/>
  <c r="D336" i="34"/>
  <c r="D284" i="32"/>
  <c r="D339" i="34"/>
  <c r="D287" i="32"/>
  <c r="D340" i="34"/>
  <c r="D288" i="32"/>
  <c r="D341" i="34"/>
  <c r="D289" i="32"/>
  <c r="D342" i="34"/>
  <c r="D290" i="32"/>
  <c r="D343" i="34"/>
  <c r="D291" i="32"/>
  <c r="D344" i="34"/>
  <c r="D345" i="34"/>
  <c r="D292" i="32"/>
  <c r="D346" i="34"/>
  <c r="D293" i="32"/>
  <c r="D347" i="34"/>
  <c r="D294" i="32"/>
  <c r="D349" i="34"/>
  <c r="D348" i="34"/>
  <c r="D295" i="32"/>
  <c r="D352" i="34"/>
  <c r="D298" i="32"/>
  <c r="D353" i="34"/>
  <c r="D299" i="32"/>
  <c r="D354" i="34"/>
  <c r="D300" i="32"/>
  <c r="D355" i="34"/>
  <c r="D301" i="32"/>
  <c r="D356" i="34"/>
  <c r="D302" i="32"/>
  <c r="D357" i="34"/>
  <c r="D358" i="34"/>
  <c r="D303" i="32"/>
  <c r="D359" i="34"/>
  <c r="D304" i="32"/>
  <c r="D360" i="34"/>
  <c r="D305" i="32"/>
  <c r="D361" i="34"/>
  <c r="D362" i="34"/>
  <c r="D306" i="32"/>
  <c r="D364" i="34"/>
  <c r="D308" i="32"/>
  <c r="E2" i="33"/>
  <c r="U2" i="15" s="1"/>
  <c r="AC2" i="15" s="1"/>
  <c r="Z2" i="27" s="1"/>
  <c r="G2" i="33"/>
  <c r="F2" i="33"/>
  <c r="V2" i="15" s="1"/>
  <c r="AD2" i="15" s="1"/>
  <c r="AA2" i="27" s="1"/>
  <c r="I2" i="33"/>
  <c r="F3" i="33"/>
  <c r="V3" i="15" s="1"/>
  <c r="AD3" i="15" s="1"/>
  <c r="AA3" i="27" s="1"/>
  <c r="E3" i="33"/>
  <c r="U3" i="15" s="1"/>
  <c r="AC3" i="15" s="1"/>
  <c r="Z3" i="27" s="1"/>
  <c r="I3" i="33"/>
  <c r="G3" i="33"/>
  <c r="G4" i="33"/>
  <c r="F4" i="33"/>
  <c r="V4" i="15" s="1"/>
  <c r="AD4" i="15" s="1"/>
  <c r="AA4" i="27" s="1"/>
  <c r="I4" i="33"/>
  <c r="E4" i="33"/>
  <c r="U4" i="15" s="1"/>
  <c r="AC4" i="15" s="1"/>
  <c r="Z4" i="27" s="1"/>
  <c r="G5" i="33"/>
  <c r="I5" i="33"/>
  <c r="F5" i="33"/>
  <c r="V5" i="15" s="1"/>
  <c r="AD5" i="15" s="1"/>
  <c r="AA5" i="27" s="1"/>
  <c r="E5" i="33"/>
  <c r="U5" i="15" s="1"/>
  <c r="AC5" i="15" s="1"/>
  <c r="Z5" i="27" s="1"/>
  <c r="D7" i="33"/>
  <c r="D6" i="33"/>
  <c r="G8" i="33"/>
  <c r="F8" i="33"/>
  <c r="V8" i="15" s="1"/>
  <c r="AD8" i="15" s="1"/>
  <c r="AA8" i="27" s="1"/>
  <c r="E8" i="33"/>
  <c r="U8" i="15" s="1"/>
  <c r="AC8" i="15" s="1"/>
  <c r="Z8" i="27" s="1"/>
  <c r="I8" i="33"/>
  <c r="I9" i="33"/>
  <c r="G9" i="33"/>
  <c r="F9" i="33"/>
  <c r="V9" i="15" s="1"/>
  <c r="E9" i="33"/>
  <c r="U9" i="15" s="1"/>
  <c r="AC9" i="15" s="1"/>
  <c r="Z9" i="27" s="1"/>
  <c r="D10" i="33"/>
  <c r="D11" i="33"/>
  <c r="I14" i="33"/>
  <c r="G14" i="33"/>
  <c r="F14" i="33"/>
  <c r="V14" i="15" s="1"/>
  <c r="E14" i="33"/>
  <c r="U14" i="15" s="1"/>
  <c r="AC14" i="15" s="1"/>
  <c r="Z14" i="27" s="1"/>
  <c r="I15" i="33"/>
  <c r="G15" i="33"/>
  <c r="F15" i="33"/>
  <c r="V15" i="15" s="1"/>
  <c r="E15" i="33"/>
  <c r="U15" i="15" s="1"/>
  <c r="AC15" i="15" s="1"/>
  <c r="Z15" i="27" s="1"/>
  <c r="F16" i="33"/>
  <c r="V16" i="15" s="1"/>
  <c r="AD16" i="15" s="1"/>
  <c r="AA16" i="27" s="1"/>
  <c r="E16" i="33"/>
  <c r="U16" i="15" s="1"/>
  <c r="AC16" i="15" s="1"/>
  <c r="Z16" i="27" s="1"/>
  <c r="I16" i="33"/>
  <c r="G16" i="33"/>
  <c r="I17" i="33"/>
  <c r="G17" i="33"/>
  <c r="F17" i="33"/>
  <c r="V17" i="15" s="1"/>
  <c r="E17" i="33"/>
  <c r="U17" i="15" s="1"/>
  <c r="AC17" i="15" s="1"/>
  <c r="Z17" i="27" s="1"/>
  <c r="E18" i="33"/>
  <c r="U18" i="15" s="1"/>
  <c r="AC18" i="15" s="1"/>
  <c r="Z18" i="27" s="1"/>
  <c r="I18" i="33"/>
  <c r="G18" i="33"/>
  <c r="F18" i="33"/>
  <c r="V18" i="15" s="1"/>
  <c r="D19" i="33"/>
  <c r="D20" i="33"/>
  <c r="G21" i="33"/>
  <c r="I21" i="33"/>
  <c r="F21" i="33"/>
  <c r="V21" i="15" s="1"/>
  <c r="AD21" i="15" s="1"/>
  <c r="AA21" i="27" s="1"/>
  <c r="E21" i="33"/>
  <c r="U21" i="15" s="1"/>
  <c r="AC21" i="15" s="1"/>
  <c r="Z21" i="27" s="1"/>
  <c r="I22" i="33"/>
  <c r="F22" i="33"/>
  <c r="V22" i="15" s="1"/>
  <c r="AD22" i="15" s="1"/>
  <c r="AA22" i="27" s="1"/>
  <c r="E22" i="33"/>
  <c r="U22" i="15" s="1"/>
  <c r="AC22" i="15" s="1"/>
  <c r="Z22" i="27" s="1"/>
  <c r="G22" i="33"/>
  <c r="D24" i="33"/>
  <c r="D23" i="33"/>
  <c r="F27" i="33"/>
  <c r="V27" i="15" s="1"/>
  <c r="AD27" i="15" s="1"/>
  <c r="AA27" i="27" s="1"/>
  <c r="E27" i="33"/>
  <c r="U27" i="15" s="1"/>
  <c r="AC27" i="15" s="1"/>
  <c r="Z27" i="27" s="1"/>
  <c r="I27" i="33"/>
  <c r="G27" i="33"/>
  <c r="G28" i="33"/>
  <c r="F28" i="33"/>
  <c r="V28" i="15" s="1"/>
  <c r="I28" i="33"/>
  <c r="E28" i="33"/>
  <c r="U28" i="15" s="1"/>
  <c r="AC28" i="15" s="1"/>
  <c r="Z28" i="27" s="1"/>
  <c r="G29" i="33"/>
  <c r="I29" i="33"/>
  <c r="F29" i="33"/>
  <c r="V29" i="15" s="1"/>
  <c r="E29" i="33"/>
  <c r="U29" i="15" s="1"/>
  <c r="AC29" i="15" s="1"/>
  <c r="Z29" i="27" s="1"/>
  <c r="I30" i="33"/>
  <c r="G30" i="33"/>
  <c r="F30" i="33"/>
  <c r="V30" i="15" s="1"/>
  <c r="E30" i="33"/>
  <c r="U30" i="15" s="1"/>
  <c r="AC30" i="15" s="1"/>
  <c r="Z30" i="27" s="1"/>
  <c r="I31" i="33"/>
  <c r="E31" i="33"/>
  <c r="U31" i="15" s="1"/>
  <c r="AC31" i="15" s="1"/>
  <c r="Z31" i="27" s="1"/>
  <c r="G31" i="33"/>
  <c r="F31" i="33"/>
  <c r="V31" i="15" s="1"/>
  <c r="AD31" i="15" s="1"/>
  <c r="AA31" i="27" s="1"/>
  <c r="D33" i="33"/>
  <c r="D32" i="33"/>
  <c r="E34" i="33"/>
  <c r="U34" i="15" s="1"/>
  <c r="AC34" i="15" s="1"/>
  <c r="Z34" i="27" s="1"/>
  <c r="F34" i="33"/>
  <c r="V34" i="15" s="1"/>
  <c r="AD34" i="15" s="1"/>
  <c r="AA34" i="27" s="1"/>
  <c r="I34" i="33"/>
  <c r="G34" i="33"/>
  <c r="F35" i="33"/>
  <c r="V35" i="15" s="1"/>
  <c r="E35" i="33"/>
  <c r="U35" i="15" s="1"/>
  <c r="AC35" i="15" s="1"/>
  <c r="Z35" i="27" s="1"/>
  <c r="I35" i="33"/>
  <c r="G35" i="33"/>
  <c r="D37" i="33"/>
  <c r="D36" i="33"/>
  <c r="F40" i="33"/>
  <c r="V40" i="15" s="1"/>
  <c r="E40" i="33"/>
  <c r="U40" i="15" s="1"/>
  <c r="AC40" i="15" s="1"/>
  <c r="Z40" i="27" s="1"/>
  <c r="I40" i="33"/>
  <c r="G40" i="33"/>
  <c r="I41" i="33"/>
  <c r="G41" i="33"/>
  <c r="F41" i="33"/>
  <c r="V41" i="15" s="1"/>
  <c r="E41" i="33"/>
  <c r="U41" i="15" s="1"/>
  <c r="AC41" i="15" s="1"/>
  <c r="Z41" i="27" s="1"/>
  <c r="E42" i="33"/>
  <c r="U42" i="15" s="1"/>
  <c r="AC42" i="15" s="1"/>
  <c r="Z42" i="27" s="1"/>
  <c r="I42" i="33"/>
  <c r="G42" i="33"/>
  <c r="F42" i="33"/>
  <c r="V42" i="15" s="1"/>
  <c r="AD42" i="15" s="1"/>
  <c r="AA42" i="27" s="1"/>
  <c r="F43" i="33"/>
  <c r="V43" i="15" s="1"/>
  <c r="AD43" i="15" s="1"/>
  <c r="AA43" i="27" s="1"/>
  <c r="E43" i="33"/>
  <c r="U43" i="15" s="1"/>
  <c r="AC43" i="15" s="1"/>
  <c r="Z43" i="27" s="1"/>
  <c r="G43" i="33"/>
  <c r="I43" i="33"/>
  <c r="G44" i="33"/>
  <c r="F44" i="33"/>
  <c r="V44" i="15" s="1"/>
  <c r="I44" i="33"/>
  <c r="E44" i="33"/>
  <c r="U44" i="15" s="1"/>
  <c r="AC44" i="15" s="1"/>
  <c r="Z44" i="27" s="1"/>
  <c r="D46" i="33"/>
  <c r="D45" i="33"/>
  <c r="I47" i="33"/>
  <c r="G47" i="33"/>
  <c r="F47" i="33"/>
  <c r="V47" i="15" s="1"/>
  <c r="AD47" i="15" s="1"/>
  <c r="AA47" i="27" s="1"/>
  <c r="E47" i="33"/>
  <c r="U47" i="15" s="1"/>
  <c r="AC47" i="15" s="1"/>
  <c r="Z47" i="27" s="1"/>
  <c r="I48" i="33"/>
  <c r="G48" i="33"/>
  <c r="F48" i="33"/>
  <c r="V48" i="15" s="1"/>
  <c r="AD48" i="15" s="1"/>
  <c r="AA48" i="27" s="1"/>
  <c r="E48" i="33"/>
  <c r="U48" i="15" s="1"/>
  <c r="AC48" i="15" s="1"/>
  <c r="Z48" i="27" s="1"/>
  <c r="D49" i="33"/>
  <c r="D50" i="33"/>
  <c r="G53" i="33"/>
  <c r="I53" i="33"/>
  <c r="F53" i="33"/>
  <c r="V53" i="15" s="1"/>
  <c r="E53" i="33"/>
  <c r="U53" i="15" s="1"/>
  <c r="AC53" i="15" s="1"/>
  <c r="Z53" i="27" s="1"/>
  <c r="I54" i="33"/>
  <c r="G54" i="33"/>
  <c r="F54" i="33"/>
  <c r="V54" i="15" s="1"/>
  <c r="E54" i="33"/>
  <c r="U54" i="15" s="1"/>
  <c r="AC54" i="15" s="1"/>
  <c r="Z54" i="27" s="1"/>
  <c r="I55" i="33"/>
  <c r="G55" i="33"/>
  <c r="F55" i="33"/>
  <c r="V55" i="15" s="1"/>
  <c r="E55" i="33"/>
  <c r="U55" i="15" s="1"/>
  <c r="AC55" i="15" s="1"/>
  <c r="Z55" i="27" s="1"/>
  <c r="I56" i="33"/>
  <c r="G56" i="33"/>
  <c r="F56" i="33"/>
  <c r="V56" i="15" s="1"/>
  <c r="E56" i="33"/>
  <c r="U56" i="15" s="1"/>
  <c r="AC56" i="15" s="1"/>
  <c r="Z56" i="27" s="1"/>
  <c r="E57" i="33"/>
  <c r="U57" i="15" s="1"/>
  <c r="AC57" i="15" s="1"/>
  <c r="Z57" i="27" s="1"/>
  <c r="I57" i="33"/>
  <c r="G57" i="33"/>
  <c r="F57" i="33"/>
  <c r="V57" i="15" s="1"/>
  <c r="AD57" i="15" s="1"/>
  <c r="AA57" i="27" s="1"/>
  <c r="D58" i="33"/>
  <c r="D59" i="33"/>
  <c r="G60" i="33"/>
  <c r="F60" i="33"/>
  <c r="V60" i="15" s="1"/>
  <c r="AD60" i="15" s="1"/>
  <c r="AA60" i="27" s="1"/>
  <c r="I60" i="33"/>
  <c r="E60" i="33"/>
  <c r="U60" i="15" s="1"/>
  <c r="AC60" i="15" s="1"/>
  <c r="Z60" i="27" s="1"/>
  <c r="G61" i="33"/>
  <c r="I61" i="33"/>
  <c r="F61" i="33"/>
  <c r="V61" i="15" s="1"/>
  <c r="AD61" i="15" s="1"/>
  <c r="AA61" i="27" s="1"/>
  <c r="E61" i="33"/>
  <c r="U61" i="15" s="1"/>
  <c r="AC61" i="15" s="1"/>
  <c r="Z61" i="27" s="1"/>
  <c r="D63" i="33"/>
  <c r="D62" i="33"/>
  <c r="E66" i="33"/>
  <c r="U66" i="15" s="1"/>
  <c r="AC66" i="15" s="1"/>
  <c r="Z66" i="27" s="1"/>
  <c r="I66" i="33"/>
  <c r="G66" i="33"/>
  <c r="F66" i="33"/>
  <c r="V66" i="15" s="1"/>
  <c r="AD66" i="15" s="1"/>
  <c r="AA66" i="27" s="1"/>
  <c r="F67" i="33"/>
  <c r="V67" i="15" s="1"/>
  <c r="E67" i="33"/>
  <c r="U67" i="15" s="1"/>
  <c r="AC67" i="15" s="1"/>
  <c r="Z67" i="27" s="1"/>
  <c r="G67" i="33"/>
  <c r="I67" i="33"/>
  <c r="G68" i="33"/>
  <c r="F68" i="33"/>
  <c r="V68" i="15" s="1"/>
  <c r="I68" i="33"/>
  <c r="E68" i="33"/>
  <c r="U68" i="15" s="1"/>
  <c r="AC68" i="15" s="1"/>
  <c r="Z68" i="27" s="1"/>
  <c r="G69" i="33"/>
  <c r="I69" i="33"/>
  <c r="F69" i="33"/>
  <c r="V69" i="15" s="1"/>
  <c r="E69" i="33"/>
  <c r="U69" i="15" s="1"/>
  <c r="AC69" i="15" s="1"/>
  <c r="Z69" i="27" s="1"/>
  <c r="I70" i="33"/>
  <c r="G70" i="33"/>
  <c r="F70" i="33"/>
  <c r="V70" i="15" s="1"/>
  <c r="E70" i="33"/>
  <c r="U70" i="15" s="1"/>
  <c r="AC70" i="15" s="1"/>
  <c r="Z70" i="27" s="1"/>
  <c r="D72" i="33"/>
  <c r="D71" i="33"/>
  <c r="G73" i="33"/>
  <c r="F73" i="33"/>
  <c r="V73" i="15" s="1"/>
  <c r="AD73" i="15" s="1"/>
  <c r="AA73" i="27" s="1"/>
  <c r="E73" i="33"/>
  <c r="U73" i="15" s="1"/>
  <c r="AC73" i="15" s="1"/>
  <c r="Z73" i="27" s="1"/>
  <c r="I73" i="33"/>
  <c r="E74" i="33"/>
  <c r="U74" i="15" s="1"/>
  <c r="AC74" i="15" s="1"/>
  <c r="Z74" i="27" s="1"/>
  <c r="I74" i="33"/>
  <c r="G74" i="33"/>
  <c r="F74" i="33"/>
  <c r="V74" i="15" s="1"/>
  <c r="AD74" i="15" s="1"/>
  <c r="AA74" i="27" s="1"/>
  <c r="D75" i="33"/>
  <c r="D76" i="33"/>
  <c r="I79" i="33"/>
  <c r="G79" i="33"/>
  <c r="F79" i="33"/>
  <c r="V79" i="15" s="1"/>
  <c r="E79" i="33"/>
  <c r="U79" i="15" s="1"/>
  <c r="AC79" i="15" s="1"/>
  <c r="Z79" i="27" s="1"/>
  <c r="I80" i="33"/>
  <c r="G80" i="33"/>
  <c r="F80" i="33"/>
  <c r="V80" i="15" s="1"/>
  <c r="E80" i="33"/>
  <c r="U80" i="15" s="1"/>
  <c r="AC80" i="15" s="1"/>
  <c r="Z80" i="27" s="1"/>
  <c r="F81" i="33"/>
  <c r="V81" i="15" s="1"/>
  <c r="AD81" i="15" s="1"/>
  <c r="AA81" i="27" s="1"/>
  <c r="E81" i="33"/>
  <c r="U81" i="15" s="1"/>
  <c r="AC81" i="15" s="1"/>
  <c r="Z81" i="27" s="1"/>
  <c r="I81" i="33"/>
  <c r="G81" i="33"/>
  <c r="E82" i="33"/>
  <c r="U82" i="15" s="1"/>
  <c r="AC82" i="15" s="1"/>
  <c r="Z82" i="27" s="1"/>
  <c r="I82" i="33"/>
  <c r="G82" i="33"/>
  <c r="F82" i="33"/>
  <c r="V82" i="15" s="1"/>
  <c r="AD82" i="15" s="1"/>
  <c r="AA82" i="27" s="1"/>
  <c r="F83" i="33"/>
  <c r="V83" i="15" s="1"/>
  <c r="AD83" i="15" s="1"/>
  <c r="AA83" i="27" s="1"/>
  <c r="E83" i="33"/>
  <c r="U83" i="15" s="1"/>
  <c r="AC83" i="15" s="1"/>
  <c r="Z83" i="27" s="1"/>
  <c r="I83" i="33"/>
  <c r="G83" i="33"/>
  <c r="D84" i="33"/>
  <c r="D85" i="33"/>
  <c r="I86" i="33"/>
  <c r="G86" i="33"/>
  <c r="F86" i="33"/>
  <c r="V86" i="15" s="1"/>
  <c r="AD86" i="15" s="1"/>
  <c r="AA86" i="27" s="1"/>
  <c r="E86" i="33"/>
  <c r="U86" i="15" s="1"/>
  <c r="AC86" i="15" s="1"/>
  <c r="Z86" i="27" s="1"/>
  <c r="I87" i="33"/>
  <c r="F87" i="33"/>
  <c r="V87" i="15" s="1"/>
  <c r="AD87" i="15" s="1"/>
  <c r="AA87" i="27" s="1"/>
  <c r="E87" i="33"/>
  <c r="U87" i="15" s="1"/>
  <c r="AC87" i="15" s="1"/>
  <c r="Z87" i="27" s="1"/>
  <c r="G87" i="33"/>
  <c r="D89" i="33"/>
  <c r="D88" i="33"/>
  <c r="G92" i="33"/>
  <c r="F92" i="33"/>
  <c r="V92" i="15" s="1"/>
  <c r="I92" i="33"/>
  <c r="E92" i="33"/>
  <c r="U92" i="15" s="1"/>
  <c r="AC92" i="15" s="1"/>
  <c r="Z92" i="27" s="1"/>
  <c r="G93" i="33"/>
  <c r="E93" i="33"/>
  <c r="U93" i="15" s="1"/>
  <c r="AC93" i="15" s="1"/>
  <c r="Z93" i="27" s="1"/>
  <c r="I93" i="33"/>
  <c r="F93" i="33"/>
  <c r="V93" i="15" s="1"/>
  <c r="AD93" i="15" s="1"/>
  <c r="AA93" i="27" s="1"/>
  <c r="I94" i="33"/>
  <c r="G94" i="33"/>
  <c r="F94" i="33"/>
  <c r="V94" i="15" s="1"/>
  <c r="E94" i="33"/>
  <c r="U94" i="15" s="1"/>
  <c r="AC94" i="15" s="1"/>
  <c r="Z94" i="27" s="1"/>
  <c r="I95" i="33"/>
  <c r="G95" i="33"/>
  <c r="F95" i="33"/>
  <c r="V95" i="15" s="1"/>
  <c r="E95" i="33"/>
  <c r="U95" i="15" s="1"/>
  <c r="AC95" i="15" s="1"/>
  <c r="Z95" i="27" s="1"/>
  <c r="F96" i="33"/>
  <c r="V96" i="15" s="1"/>
  <c r="AD96" i="15" s="1"/>
  <c r="AA96" i="27" s="1"/>
  <c r="E96" i="33"/>
  <c r="U96" i="15" s="1"/>
  <c r="AC96" i="15" s="1"/>
  <c r="Z96" i="27" s="1"/>
  <c r="I96" i="33"/>
  <c r="G96" i="33"/>
  <c r="D97" i="33"/>
  <c r="D98" i="33"/>
  <c r="F99" i="33"/>
  <c r="V99" i="15" s="1"/>
  <c r="E99" i="33"/>
  <c r="U99" i="15" s="1"/>
  <c r="AC99" i="15" s="1"/>
  <c r="Z99" i="27" s="1"/>
  <c r="G99" i="33"/>
  <c r="I99" i="33"/>
  <c r="G100" i="33"/>
  <c r="F100" i="33"/>
  <c r="V100" i="15" s="1"/>
  <c r="AD100" i="15" s="1"/>
  <c r="AA100" i="27" s="1"/>
  <c r="I100" i="33"/>
  <c r="E100" i="33"/>
  <c r="U100" i="15" s="1"/>
  <c r="AC100" i="15" s="1"/>
  <c r="Z100" i="27" s="1"/>
  <c r="D102" i="33"/>
  <c r="D101" i="33"/>
  <c r="G105" i="33"/>
  <c r="F105" i="33"/>
  <c r="V105" i="15" s="1"/>
  <c r="AD105" i="15" s="1"/>
  <c r="AA105" i="27" s="1"/>
  <c r="E105" i="33"/>
  <c r="U105" i="15" s="1"/>
  <c r="AC105" i="15" s="1"/>
  <c r="Z105" i="27" s="1"/>
  <c r="I105" i="33"/>
  <c r="E106" i="33"/>
  <c r="U106" i="15" s="1"/>
  <c r="AC106" i="15" s="1"/>
  <c r="Z106" i="27" s="1"/>
  <c r="I106" i="33"/>
  <c r="G106" i="33"/>
  <c r="F106" i="33"/>
  <c r="V106" i="15" s="1"/>
  <c r="AD106" i="15" s="1"/>
  <c r="AA106" i="27" s="1"/>
  <c r="F107" i="33"/>
  <c r="V107" i="15" s="1"/>
  <c r="AD107" i="15" s="1"/>
  <c r="AA107" i="27" s="1"/>
  <c r="E107" i="33"/>
  <c r="U107" i="15" s="1"/>
  <c r="AC107" i="15" s="1"/>
  <c r="Z107" i="27" s="1"/>
  <c r="I107" i="33"/>
  <c r="G107" i="33"/>
  <c r="G108" i="33"/>
  <c r="F108" i="33"/>
  <c r="V108" i="15" s="1"/>
  <c r="AD108" i="15" s="1"/>
  <c r="AA108" i="27" s="1"/>
  <c r="E108" i="33"/>
  <c r="U108" i="15" s="1"/>
  <c r="AC108" i="15" s="1"/>
  <c r="Z108" i="27" s="1"/>
  <c r="I108" i="33"/>
  <c r="G109" i="33"/>
  <c r="I109" i="33"/>
  <c r="F109" i="33"/>
  <c r="V109" i="15" s="1"/>
  <c r="E109" i="33"/>
  <c r="U109" i="15" s="1"/>
  <c r="AC109" i="15" s="1"/>
  <c r="Z109" i="27" s="1"/>
  <c r="D110" i="33"/>
  <c r="D111" i="33"/>
  <c r="I112" i="33"/>
  <c r="G112" i="33"/>
  <c r="F112" i="33"/>
  <c r="V112" i="15" s="1"/>
  <c r="E112" i="33"/>
  <c r="U112" i="15" s="1"/>
  <c r="AC112" i="15" s="1"/>
  <c r="Z112" i="27" s="1"/>
  <c r="E113" i="33"/>
  <c r="U113" i="15" s="1"/>
  <c r="AC113" i="15" s="1"/>
  <c r="Z113" i="27" s="1"/>
  <c r="I113" i="33"/>
  <c r="G113" i="33"/>
  <c r="F113" i="33"/>
  <c r="V113" i="15" s="1"/>
  <c r="AD113" i="15" s="1"/>
  <c r="AA113" i="27" s="1"/>
  <c r="D115" i="33"/>
  <c r="D114" i="33"/>
  <c r="I116" i="33"/>
  <c r="G116" i="33"/>
  <c r="F116" i="33"/>
  <c r="V116" i="15" s="1"/>
  <c r="E116" i="33"/>
  <c r="U116" i="15" s="1"/>
  <c r="AC116" i="15" s="1"/>
  <c r="Z116" i="27" s="1"/>
  <c r="E118" i="33"/>
  <c r="U118" i="15" s="1"/>
  <c r="AC118" i="15" s="1"/>
  <c r="Z118" i="27" s="1"/>
  <c r="I118" i="33"/>
  <c r="F118" i="33"/>
  <c r="V118" i="15" s="1"/>
  <c r="G118" i="33"/>
  <c r="F119" i="33"/>
  <c r="V119" i="15" s="1"/>
  <c r="E119" i="33"/>
  <c r="U119" i="15" s="1"/>
  <c r="AC119" i="15" s="1"/>
  <c r="Z119" i="27" s="1"/>
  <c r="I119" i="33"/>
  <c r="G119" i="33"/>
  <c r="G120" i="33"/>
  <c r="F120" i="33"/>
  <c r="V120" i="15" s="1"/>
  <c r="AD120" i="15" s="1"/>
  <c r="AA120" i="27" s="1"/>
  <c r="E120" i="33"/>
  <c r="U120" i="15" s="1"/>
  <c r="AC120" i="15" s="1"/>
  <c r="Z120" i="27" s="1"/>
  <c r="I120" i="33"/>
  <c r="G121" i="33"/>
  <c r="I121" i="33"/>
  <c r="F121" i="33"/>
  <c r="V121" i="15" s="1"/>
  <c r="E121" i="33"/>
  <c r="U121" i="15" s="1"/>
  <c r="AC121" i="15" s="1"/>
  <c r="Z121" i="27" s="1"/>
  <c r="I122" i="33"/>
  <c r="F122" i="33"/>
  <c r="V122" i="15" s="1"/>
  <c r="AD122" i="15" s="1"/>
  <c r="AA122" i="27" s="1"/>
  <c r="E122" i="33"/>
  <c r="U122" i="15" s="1"/>
  <c r="AC122" i="15" s="1"/>
  <c r="Z122" i="27" s="1"/>
  <c r="G122" i="33"/>
  <c r="D124" i="33"/>
  <c r="D123" i="33"/>
  <c r="I125" i="33"/>
  <c r="G125" i="33"/>
  <c r="F125" i="33"/>
  <c r="V125" i="15" s="1"/>
  <c r="E125" i="33"/>
  <c r="U125" i="15" s="1"/>
  <c r="AC125" i="15" s="1"/>
  <c r="Z125" i="27" s="1"/>
  <c r="E126" i="33"/>
  <c r="U126" i="15" s="1"/>
  <c r="AC126" i="15" s="1"/>
  <c r="Z126" i="27" s="1"/>
  <c r="I126" i="33"/>
  <c r="G126" i="33"/>
  <c r="F126" i="33"/>
  <c r="V126" i="15" s="1"/>
  <c r="AD126" i="15" s="1"/>
  <c r="AA126" i="27" s="1"/>
  <c r="D128" i="33"/>
  <c r="D127" i="33"/>
  <c r="I131" i="33"/>
  <c r="F131" i="33"/>
  <c r="V131" i="15" s="1"/>
  <c r="G131" i="33"/>
  <c r="E131" i="33"/>
  <c r="U131" i="15" s="1"/>
  <c r="AC131" i="15" s="1"/>
  <c r="Z131" i="27" s="1"/>
  <c r="E132" i="33"/>
  <c r="U132" i="15" s="1"/>
  <c r="AC132" i="15" s="1"/>
  <c r="Z132" i="27" s="1"/>
  <c r="I132" i="33"/>
  <c r="G132" i="33"/>
  <c r="F132" i="33"/>
  <c r="V132" i="15" s="1"/>
  <c r="AD132" i="15" s="1"/>
  <c r="AA132" i="27" s="1"/>
  <c r="I133" i="33"/>
  <c r="G133" i="33"/>
  <c r="F133" i="33"/>
  <c r="V133" i="15" s="1"/>
  <c r="E133" i="33"/>
  <c r="U133" i="15" s="1"/>
  <c r="AC133" i="15" s="1"/>
  <c r="Z133" i="27" s="1"/>
  <c r="E134" i="33"/>
  <c r="U134" i="15" s="1"/>
  <c r="AC134" i="15" s="1"/>
  <c r="Z134" i="27" s="1"/>
  <c r="G134" i="33"/>
  <c r="I134" i="33"/>
  <c r="F134" i="33"/>
  <c r="V134" i="15" s="1"/>
  <c r="AD134" i="15" s="1"/>
  <c r="AA134" i="27" s="1"/>
  <c r="F135" i="33"/>
  <c r="V135" i="15" s="1"/>
  <c r="E135" i="33"/>
  <c r="U135" i="15" s="1"/>
  <c r="AC135" i="15" s="1"/>
  <c r="Z135" i="27" s="1"/>
  <c r="G135" i="33"/>
  <c r="I135" i="33"/>
  <c r="D137" i="33"/>
  <c r="D136" i="33"/>
  <c r="I138" i="33"/>
  <c r="E138" i="33"/>
  <c r="U138" i="15" s="1"/>
  <c r="AC138" i="15" s="1"/>
  <c r="Z138" i="27" s="1"/>
  <c r="G138" i="33"/>
  <c r="F138" i="33"/>
  <c r="V138" i="15" s="1"/>
  <c r="I139" i="33"/>
  <c r="G139" i="33"/>
  <c r="F139" i="33"/>
  <c r="V139" i="15" s="1"/>
  <c r="AD139" i="15" s="1"/>
  <c r="AA139" i="27" s="1"/>
  <c r="E139" i="33"/>
  <c r="U139" i="15" s="1"/>
  <c r="AC139" i="15" s="1"/>
  <c r="Z139" i="27" s="1"/>
  <c r="D141" i="33"/>
  <c r="D140" i="33"/>
  <c r="F143" i="33"/>
  <c r="V143" i="15" s="1"/>
  <c r="E143" i="33"/>
  <c r="U143" i="15" s="1"/>
  <c r="AC143" i="15" s="1"/>
  <c r="Z143" i="27" s="1"/>
  <c r="G143" i="33"/>
  <c r="I143" i="33"/>
  <c r="G144" i="33"/>
  <c r="F144" i="33"/>
  <c r="V144" i="15" s="1"/>
  <c r="AD144" i="15" s="1"/>
  <c r="AA144" i="27" s="1"/>
  <c r="E144" i="33"/>
  <c r="U144" i="15" s="1"/>
  <c r="AC144" i="15" s="1"/>
  <c r="Z144" i="27" s="1"/>
  <c r="I144" i="33"/>
  <c r="G145" i="33"/>
  <c r="I145" i="33"/>
  <c r="F145" i="33"/>
  <c r="V145" i="15" s="1"/>
  <c r="E145" i="33"/>
  <c r="U145" i="15" s="1"/>
  <c r="AC145" i="15" s="1"/>
  <c r="Z145" i="27" s="1"/>
  <c r="I146" i="33"/>
  <c r="F146" i="33"/>
  <c r="V146" i="15" s="1"/>
  <c r="G146" i="33"/>
  <c r="E146" i="33"/>
  <c r="U146" i="15" s="1"/>
  <c r="AC146" i="15" s="1"/>
  <c r="Z146" i="27" s="1"/>
  <c r="I147" i="33"/>
  <c r="E147" i="33"/>
  <c r="U147" i="15" s="1"/>
  <c r="AC147" i="15" s="1"/>
  <c r="Z147" i="27" s="1"/>
  <c r="G147" i="33"/>
  <c r="F147" i="33"/>
  <c r="V147" i="15" s="1"/>
  <c r="AD147" i="15" s="1"/>
  <c r="AA147" i="27" s="1"/>
  <c r="I148" i="33"/>
  <c r="G148" i="33"/>
  <c r="F148" i="33"/>
  <c r="V148" i="15" s="1"/>
  <c r="E148" i="33"/>
  <c r="U148" i="15" s="1"/>
  <c r="AC148" i="15" s="1"/>
  <c r="Z148" i="27" s="1"/>
  <c r="D149" i="33"/>
  <c r="D150" i="33"/>
  <c r="F151" i="33"/>
  <c r="V151" i="15" s="1"/>
  <c r="E151" i="33"/>
  <c r="U151" i="15" s="1"/>
  <c r="AC151" i="15" s="1"/>
  <c r="Z151" i="27" s="1"/>
  <c r="I151" i="33"/>
  <c r="G151" i="33"/>
  <c r="G152" i="33"/>
  <c r="F152" i="33"/>
  <c r="V152" i="15" s="1"/>
  <c r="AD152" i="15" s="1"/>
  <c r="AA152" i="27" s="1"/>
  <c r="I152" i="33"/>
  <c r="E152" i="33"/>
  <c r="U152" i="15" s="1"/>
  <c r="AC152" i="15" s="1"/>
  <c r="Z152" i="27" s="1"/>
  <c r="D154" i="33"/>
  <c r="D153" i="33"/>
  <c r="I157" i="33"/>
  <c r="E157" i="33"/>
  <c r="U157" i="15" s="1"/>
  <c r="AC157" i="15" s="1"/>
  <c r="Z157" i="27" s="1"/>
  <c r="G157" i="33"/>
  <c r="F157" i="33"/>
  <c r="V157" i="15" s="1"/>
  <c r="AD157" i="15" s="1"/>
  <c r="AA157" i="27" s="1"/>
  <c r="E158" i="33"/>
  <c r="U158" i="15" s="1"/>
  <c r="AC158" i="15" s="1"/>
  <c r="Z158" i="27" s="1"/>
  <c r="F158" i="33"/>
  <c r="V158" i="15" s="1"/>
  <c r="AD158" i="15" s="1"/>
  <c r="AA158" i="27" s="1"/>
  <c r="I158" i="33"/>
  <c r="G158" i="33"/>
  <c r="F159" i="33"/>
  <c r="V159" i="15" s="1"/>
  <c r="E159" i="33"/>
  <c r="U159" i="15" s="1"/>
  <c r="AC159" i="15" s="1"/>
  <c r="Z159" i="27" s="1"/>
  <c r="G159" i="33"/>
  <c r="I159" i="33"/>
  <c r="G160" i="33"/>
  <c r="F160" i="33"/>
  <c r="V160" i="15" s="1"/>
  <c r="I160" i="33"/>
  <c r="E160" i="33"/>
  <c r="U160" i="15" s="1"/>
  <c r="AC160" i="15" s="1"/>
  <c r="Z160" i="27" s="1"/>
  <c r="G161" i="33"/>
  <c r="I161" i="33"/>
  <c r="E161" i="33"/>
  <c r="U161" i="15" s="1"/>
  <c r="AC161" i="15" s="1"/>
  <c r="Z161" i="27" s="1"/>
  <c r="F161" i="33"/>
  <c r="V161" i="15" s="1"/>
  <c r="AD161" i="15" s="1"/>
  <c r="AA161" i="27" s="1"/>
  <c r="D163" i="33"/>
  <c r="D162" i="33"/>
  <c r="F164" i="33"/>
  <c r="V164" i="15" s="1"/>
  <c r="E164" i="33"/>
  <c r="U164" i="15" s="1"/>
  <c r="AC164" i="15" s="1"/>
  <c r="Z164" i="27" s="1"/>
  <c r="I164" i="33"/>
  <c r="G164" i="33"/>
  <c r="G165" i="33"/>
  <c r="I165" i="33"/>
  <c r="F165" i="33"/>
  <c r="V165" i="15" s="1"/>
  <c r="E165" i="33"/>
  <c r="U165" i="15" s="1"/>
  <c r="AC165" i="15" s="1"/>
  <c r="Z165" i="27" s="1"/>
  <c r="D166" i="33"/>
  <c r="D167" i="33"/>
  <c r="I170" i="33"/>
  <c r="F170" i="33"/>
  <c r="V170" i="15" s="1"/>
  <c r="AD170" i="15" s="1"/>
  <c r="AA170" i="27" s="1"/>
  <c r="E170" i="33"/>
  <c r="U170" i="15" s="1"/>
  <c r="AC170" i="15" s="1"/>
  <c r="Z170" i="27" s="1"/>
  <c r="G170" i="33"/>
  <c r="I171" i="33"/>
  <c r="G171" i="33"/>
  <c r="F171" i="33"/>
  <c r="V171" i="15" s="1"/>
  <c r="E171" i="33"/>
  <c r="U171" i="15" s="1"/>
  <c r="AC171" i="15" s="1"/>
  <c r="Z171" i="27" s="1"/>
  <c r="F172" i="33"/>
  <c r="V172" i="15" s="1"/>
  <c r="I172" i="33"/>
  <c r="G172" i="33"/>
  <c r="E172" i="33"/>
  <c r="U172" i="15" s="1"/>
  <c r="AC172" i="15" s="1"/>
  <c r="Z172" i="27" s="1"/>
  <c r="E173" i="33"/>
  <c r="U173" i="15" s="1"/>
  <c r="AC173" i="15" s="1"/>
  <c r="Z173" i="27" s="1"/>
  <c r="I173" i="33"/>
  <c r="G173" i="33"/>
  <c r="F173" i="33"/>
  <c r="V173" i="15" s="1"/>
  <c r="AD173" i="15" s="1"/>
  <c r="AA173" i="27" s="1"/>
  <c r="E174" i="33"/>
  <c r="U174" i="15" s="1"/>
  <c r="AC174" i="15" s="1"/>
  <c r="Z174" i="27" s="1"/>
  <c r="I174" i="33"/>
  <c r="G174" i="33"/>
  <c r="F174" i="33"/>
  <c r="V174" i="15" s="1"/>
  <c r="AD174" i="15" s="1"/>
  <c r="AA174" i="27" s="1"/>
  <c r="D176" i="33"/>
  <c r="D175" i="33"/>
  <c r="G177" i="33"/>
  <c r="I177" i="33"/>
  <c r="F177" i="33"/>
  <c r="V177" i="15" s="1"/>
  <c r="E177" i="33"/>
  <c r="U177" i="15" s="1"/>
  <c r="AC177" i="15" s="1"/>
  <c r="Z177" i="27" s="1"/>
  <c r="I178" i="33"/>
  <c r="F178" i="33"/>
  <c r="V178" i="15" s="1"/>
  <c r="AD178" i="15" s="1"/>
  <c r="AA178" i="27" s="1"/>
  <c r="G178" i="33"/>
  <c r="E178" i="33"/>
  <c r="U178" i="15" s="1"/>
  <c r="AC178" i="15" s="1"/>
  <c r="Z178" i="27" s="1"/>
  <c r="D180" i="33"/>
  <c r="D179" i="33"/>
  <c r="F183" i="33"/>
  <c r="V183" i="15" s="1"/>
  <c r="E183" i="33"/>
  <c r="U183" i="15" s="1"/>
  <c r="AC183" i="15" s="1"/>
  <c r="Z183" i="27" s="1"/>
  <c r="G183" i="33"/>
  <c r="I183" i="33"/>
  <c r="G184" i="33"/>
  <c r="F184" i="33"/>
  <c r="V184" i="15" s="1"/>
  <c r="I184" i="33"/>
  <c r="E184" i="33"/>
  <c r="U184" i="15" s="1"/>
  <c r="AC184" i="15" s="1"/>
  <c r="Z184" i="27" s="1"/>
  <c r="G185" i="33"/>
  <c r="I185" i="33"/>
  <c r="E185" i="33"/>
  <c r="U185" i="15" s="1"/>
  <c r="AC185" i="15" s="1"/>
  <c r="Z185" i="27" s="1"/>
  <c r="F185" i="33"/>
  <c r="V185" i="15" s="1"/>
  <c r="AD185" i="15" s="1"/>
  <c r="AA185" i="27" s="1"/>
  <c r="I186" i="33"/>
  <c r="F186" i="33"/>
  <c r="V186" i="15" s="1"/>
  <c r="G186" i="33"/>
  <c r="E186" i="33"/>
  <c r="U186" i="15" s="1"/>
  <c r="AC186" i="15" s="1"/>
  <c r="Z186" i="27" s="1"/>
  <c r="I187" i="33"/>
  <c r="E187" i="33"/>
  <c r="U187" i="15" s="1"/>
  <c r="AC187" i="15" s="1"/>
  <c r="Z187" i="27" s="1"/>
  <c r="G187" i="33"/>
  <c r="F187" i="33"/>
  <c r="V187" i="15" s="1"/>
  <c r="AD187" i="15" s="1"/>
  <c r="AA187" i="27" s="1"/>
  <c r="D189" i="33"/>
  <c r="D188" i="33"/>
  <c r="E190" i="33"/>
  <c r="U190" i="15" s="1"/>
  <c r="AC190" i="15" s="1"/>
  <c r="Z190" i="27" s="1"/>
  <c r="F190" i="33"/>
  <c r="V190" i="15" s="1"/>
  <c r="AD190" i="15" s="1"/>
  <c r="AA190" i="27" s="1"/>
  <c r="I190" i="33"/>
  <c r="G190" i="33"/>
  <c r="F191" i="33"/>
  <c r="V191" i="15" s="1"/>
  <c r="E191" i="33"/>
  <c r="U191" i="15" s="1"/>
  <c r="AC191" i="15" s="1"/>
  <c r="Z191" i="27" s="1"/>
  <c r="I191" i="33"/>
  <c r="G191" i="33"/>
  <c r="D192" i="33"/>
  <c r="D193" i="33"/>
  <c r="F196" i="33"/>
  <c r="V196" i="15" s="1"/>
  <c r="I196" i="33"/>
  <c r="G196" i="33"/>
  <c r="E196" i="33"/>
  <c r="U196" i="15" s="1"/>
  <c r="AC196" i="15" s="1"/>
  <c r="Z196" i="27" s="1"/>
  <c r="E197" i="33"/>
  <c r="U197" i="15" s="1"/>
  <c r="AC197" i="15" s="1"/>
  <c r="Z197" i="27" s="1"/>
  <c r="I197" i="33"/>
  <c r="G197" i="33"/>
  <c r="F197" i="33"/>
  <c r="V197" i="15" s="1"/>
  <c r="AD197" i="15" s="1"/>
  <c r="AA197" i="27" s="1"/>
  <c r="E198" i="33"/>
  <c r="U198" i="15" s="1"/>
  <c r="AC198" i="15" s="1"/>
  <c r="Z198" i="27" s="1"/>
  <c r="I198" i="33"/>
  <c r="F198" i="33"/>
  <c r="V198" i="15" s="1"/>
  <c r="G198" i="33"/>
  <c r="F199" i="33"/>
  <c r="V199" i="15" s="1"/>
  <c r="E199" i="33"/>
  <c r="U199" i="15" s="1"/>
  <c r="AC199" i="15" s="1"/>
  <c r="Z199" i="27" s="1"/>
  <c r="G199" i="33"/>
  <c r="I199" i="33"/>
  <c r="G200" i="33"/>
  <c r="F200" i="33"/>
  <c r="V200" i="15" s="1"/>
  <c r="AD200" i="15" s="1"/>
  <c r="AA200" i="27" s="1"/>
  <c r="E200" i="33"/>
  <c r="U200" i="15" s="1"/>
  <c r="AC200" i="15" s="1"/>
  <c r="Z200" i="27" s="1"/>
  <c r="I200" i="33"/>
  <c r="D202" i="33"/>
  <c r="D201" i="33"/>
  <c r="I203" i="33"/>
  <c r="E203" i="33"/>
  <c r="U203" i="15" s="1"/>
  <c r="AC203" i="15" s="1"/>
  <c r="Z203" i="27" s="1"/>
  <c r="G203" i="33"/>
  <c r="F203" i="33"/>
  <c r="V203" i="15" s="1"/>
  <c r="I204" i="33"/>
  <c r="F204" i="33"/>
  <c r="V204" i="15" s="1"/>
  <c r="AD204" i="15" s="1"/>
  <c r="AA204" i="27" s="1"/>
  <c r="E204" i="33"/>
  <c r="U204" i="15" s="1"/>
  <c r="AC204" i="15" s="1"/>
  <c r="Z204" i="27" s="1"/>
  <c r="G204" i="33"/>
  <c r="D205" i="33"/>
  <c r="D206" i="33"/>
  <c r="G209" i="33"/>
  <c r="E209" i="33"/>
  <c r="U209" i="15" s="1"/>
  <c r="AC209" i="15" s="1"/>
  <c r="Z209" i="27" s="1"/>
  <c r="I209" i="33"/>
  <c r="F209" i="33"/>
  <c r="V209" i="15" s="1"/>
  <c r="AD209" i="15" s="1"/>
  <c r="AA209" i="27" s="1"/>
  <c r="I210" i="33"/>
  <c r="E210" i="33"/>
  <c r="U210" i="15" s="1"/>
  <c r="AC210" i="15" s="1"/>
  <c r="Z210" i="27" s="1"/>
  <c r="G210" i="33"/>
  <c r="F210" i="33"/>
  <c r="V210" i="15" s="1"/>
  <c r="I211" i="33"/>
  <c r="G211" i="33"/>
  <c r="E211" i="33"/>
  <c r="U211" i="15" s="1"/>
  <c r="AC211" i="15" s="1"/>
  <c r="Z211" i="27" s="1"/>
  <c r="F211" i="33"/>
  <c r="V211" i="15" s="1"/>
  <c r="AD211" i="15" s="1"/>
  <c r="AA211" i="27" s="1"/>
  <c r="F212" i="33"/>
  <c r="V212" i="15" s="1"/>
  <c r="G212" i="33"/>
  <c r="I212" i="33"/>
  <c r="E212" i="33"/>
  <c r="U212" i="15" s="1"/>
  <c r="AC212" i="15" s="1"/>
  <c r="Z212" i="27" s="1"/>
  <c r="I213" i="33"/>
  <c r="E213" i="33"/>
  <c r="U213" i="15" s="1"/>
  <c r="AC213" i="15" s="1"/>
  <c r="Z213" i="27" s="1"/>
  <c r="F213" i="33"/>
  <c r="V213" i="15" s="1"/>
  <c r="G213" i="33"/>
  <c r="D214" i="33"/>
  <c r="D215" i="33"/>
  <c r="G216" i="33"/>
  <c r="F216" i="33"/>
  <c r="V216" i="15" s="1"/>
  <c r="AD216" i="15" s="1"/>
  <c r="AA216" i="27" s="1"/>
  <c r="E216" i="33"/>
  <c r="U216" i="15" s="1"/>
  <c r="AC216" i="15" s="1"/>
  <c r="Z216" i="27" s="1"/>
  <c r="I216" i="33"/>
  <c r="G217" i="33"/>
  <c r="I217" i="33"/>
  <c r="E217" i="33"/>
  <c r="U217" i="15" s="1"/>
  <c r="AC217" i="15" s="1"/>
  <c r="Z217" i="27" s="1"/>
  <c r="F217" i="33"/>
  <c r="V217" i="15" s="1"/>
  <c r="AD217" i="15" s="1"/>
  <c r="AA217" i="27" s="1"/>
  <c r="D219" i="33"/>
  <c r="D218" i="33"/>
  <c r="E222" i="33"/>
  <c r="U222" i="15" s="1"/>
  <c r="AC222" i="15" s="1"/>
  <c r="Z222" i="27" s="1"/>
  <c r="I222" i="33"/>
  <c r="G222" i="33"/>
  <c r="F222" i="33"/>
  <c r="V222" i="15" s="1"/>
  <c r="AD222" i="15" s="1"/>
  <c r="AA222" i="27" s="1"/>
  <c r="F223" i="33"/>
  <c r="V223" i="15" s="1"/>
  <c r="E223" i="33"/>
  <c r="U223" i="15" s="1"/>
  <c r="AC223" i="15" s="1"/>
  <c r="Z223" i="27" s="1"/>
  <c r="I223" i="33"/>
  <c r="G223" i="33"/>
  <c r="G224" i="33"/>
  <c r="F224" i="33"/>
  <c r="V224" i="15" s="1"/>
  <c r="AD224" i="15" s="1"/>
  <c r="AA224" i="27" s="1"/>
  <c r="E224" i="33"/>
  <c r="U224" i="15" s="1"/>
  <c r="AC224" i="15" s="1"/>
  <c r="Z224" i="27" s="1"/>
  <c r="I224" i="33"/>
  <c r="G225" i="33"/>
  <c r="I225" i="33"/>
  <c r="F225" i="33"/>
  <c r="V225" i="15" s="1"/>
  <c r="E225" i="33"/>
  <c r="U225" i="15" s="1"/>
  <c r="AC225" i="15" s="1"/>
  <c r="Z225" i="27" s="1"/>
  <c r="I226" i="33"/>
  <c r="G226" i="33"/>
  <c r="E226" i="33"/>
  <c r="U226" i="15" s="1"/>
  <c r="AC226" i="15" s="1"/>
  <c r="Z226" i="27" s="1"/>
  <c r="F226" i="33"/>
  <c r="V226" i="15" s="1"/>
  <c r="AD226" i="15" s="1"/>
  <c r="AA226" i="27" s="1"/>
  <c r="D227" i="33"/>
  <c r="D228" i="33"/>
  <c r="F229" i="33"/>
  <c r="V229" i="15" s="1"/>
  <c r="E229" i="33"/>
  <c r="U229" i="15" s="1"/>
  <c r="AC229" i="15" s="1"/>
  <c r="Z229" i="27" s="1"/>
  <c r="I229" i="33"/>
  <c r="G229" i="33"/>
  <c r="E230" i="33"/>
  <c r="U230" i="15" s="1"/>
  <c r="AC230" i="15" s="1"/>
  <c r="Z230" i="27" s="1"/>
  <c r="G230" i="33"/>
  <c r="I230" i="33"/>
  <c r="F230" i="33"/>
  <c r="V230" i="15" s="1"/>
  <c r="AD230" i="15" s="1"/>
  <c r="AA230" i="27" s="1"/>
  <c r="D231" i="33"/>
  <c r="D232" i="33"/>
  <c r="I235" i="33"/>
  <c r="G235" i="33"/>
  <c r="F235" i="33"/>
  <c r="V235" i="15" s="1"/>
  <c r="E235" i="33"/>
  <c r="U235" i="15" s="1"/>
  <c r="AC235" i="15" s="1"/>
  <c r="Z235" i="27" s="1"/>
  <c r="G236" i="33"/>
  <c r="E236" i="33"/>
  <c r="U236" i="15" s="1"/>
  <c r="AC236" i="15" s="1"/>
  <c r="Z236" i="27" s="1"/>
  <c r="I236" i="33"/>
  <c r="F236" i="33"/>
  <c r="V236" i="15" s="1"/>
  <c r="F237" i="33"/>
  <c r="V237" i="15" s="1"/>
  <c r="E237" i="33"/>
  <c r="U237" i="15" s="1"/>
  <c r="AC237" i="15" s="1"/>
  <c r="Z237" i="27" s="1"/>
  <c r="I237" i="33"/>
  <c r="G237" i="33"/>
  <c r="E238" i="33"/>
  <c r="U238" i="15" s="1"/>
  <c r="AC238" i="15" s="1"/>
  <c r="Z238" i="27" s="1"/>
  <c r="I238" i="33"/>
  <c r="G238" i="33"/>
  <c r="F238" i="33"/>
  <c r="V238" i="15" s="1"/>
  <c r="AD238" i="15" s="1"/>
  <c r="AA238" i="27" s="1"/>
  <c r="F239" i="33"/>
  <c r="V239" i="15" s="1"/>
  <c r="E239" i="33"/>
  <c r="U239" i="15" s="1"/>
  <c r="AC239" i="15" s="1"/>
  <c r="Z239" i="27" s="1"/>
  <c r="I239" i="33"/>
  <c r="G239" i="33"/>
  <c r="D241" i="33"/>
  <c r="D240" i="33"/>
  <c r="I242" i="33"/>
  <c r="G242" i="33"/>
  <c r="E242" i="33"/>
  <c r="U242" i="15" s="1"/>
  <c r="AC242" i="15" s="1"/>
  <c r="Z242" i="27" s="1"/>
  <c r="F242" i="33"/>
  <c r="V242" i="15" s="1"/>
  <c r="AD242" i="15" s="1"/>
  <c r="AA242" i="27" s="1"/>
  <c r="I243" i="33"/>
  <c r="F243" i="33"/>
  <c r="V243" i="15" s="1"/>
  <c r="AD243" i="15" s="1"/>
  <c r="AA243" i="27" s="1"/>
  <c r="E243" i="33"/>
  <c r="U243" i="15" s="1"/>
  <c r="AC243" i="15" s="1"/>
  <c r="Z243" i="27" s="1"/>
  <c r="G243" i="33"/>
  <c r="D245" i="33"/>
  <c r="D244" i="33"/>
  <c r="G248" i="33"/>
  <c r="F248" i="33"/>
  <c r="V248" i="15" s="1"/>
  <c r="I248" i="33"/>
  <c r="E248" i="33"/>
  <c r="U248" i="15" s="1"/>
  <c r="AC248" i="15" s="1"/>
  <c r="Z248" i="27" s="1"/>
  <c r="G249" i="33"/>
  <c r="I249" i="33"/>
  <c r="E249" i="33"/>
  <c r="U249" i="15" s="1"/>
  <c r="AC249" i="15" s="1"/>
  <c r="Z249" i="27" s="1"/>
  <c r="F249" i="33"/>
  <c r="V249" i="15" s="1"/>
  <c r="AD249" i="15" s="1"/>
  <c r="AA249" i="27" s="1"/>
  <c r="I250" i="33"/>
  <c r="G250" i="33"/>
  <c r="F250" i="33"/>
  <c r="V250" i="15" s="1"/>
  <c r="E250" i="33"/>
  <c r="U250" i="15" s="1"/>
  <c r="AC250" i="15" s="1"/>
  <c r="Z250" i="27" s="1"/>
  <c r="I251" i="33"/>
  <c r="G251" i="33"/>
  <c r="E251" i="33"/>
  <c r="U251" i="15" s="1"/>
  <c r="AC251" i="15" s="1"/>
  <c r="Z251" i="27" s="1"/>
  <c r="F251" i="33"/>
  <c r="V251" i="15" s="1"/>
  <c r="AD251" i="15" s="1"/>
  <c r="AA251" i="27" s="1"/>
  <c r="F252" i="33"/>
  <c r="V252" i="15" s="1"/>
  <c r="E252" i="33"/>
  <c r="U252" i="15" s="1"/>
  <c r="AC252" i="15" s="1"/>
  <c r="Z252" i="27" s="1"/>
  <c r="I252" i="33"/>
  <c r="G252" i="33"/>
  <c r="D253" i="33"/>
  <c r="D254" i="33"/>
  <c r="F255" i="33"/>
  <c r="V255" i="15" s="1"/>
  <c r="E255" i="33"/>
  <c r="U255" i="15" s="1"/>
  <c r="AC255" i="15" s="1"/>
  <c r="Z255" i="27" s="1"/>
  <c r="I255" i="33"/>
  <c r="G255" i="33"/>
  <c r="G256" i="33"/>
  <c r="F256" i="33"/>
  <c r="V256" i="15" s="1"/>
  <c r="AD256" i="15" s="1"/>
  <c r="AA256" i="27" s="1"/>
  <c r="I256" i="33"/>
  <c r="E256" i="33"/>
  <c r="U256" i="15" s="1"/>
  <c r="AC256" i="15" s="1"/>
  <c r="Z256" i="27" s="1"/>
  <c r="H64" i="33"/>
  <c r="X64" i="15" s="1"/>
  <c r="AF64" i="15" s="1"/>
  <c r="AC64" i="27" s="1"/>
  <c r="F13" i="33"/>
  <c r="V13" i="15" s="1"/>
  <c r="F51" i="33"/>
  <c r="V51" i="15" s="1"/>
  <c r="AE51" i="15" s="1"/>
  <c r="AB51" i="27" s="1"/>
  <c r="E51" i="33"/>
  <c r="U51" i="15" s="1"/>
  <c r="AC51" i="15" s="1"/>
  <c r="Z51" i="27" s="1"/>
  <c r="F78" i="33"/>
  <c r="V78" i="15" s="1"/>
  <c r="E104" i="33"/>
  <c r="U104" i="15" s="1"/>
  <c r="H129" i="33"/>
  <c r="X129" i="15" s="1"/>
  <c r="AF129" i="15" s="1"/>
  <c r="AC129" i="27" s="1"/>
  <c r="H260" i="33"/>
  <c r="X260" i="15" s="1"/>
  <c r="AF260" i="15" s="1"/>
  <c r="AC260" i="27" s="1"/>
  <c r="I258" i="33"/>
  <c r="F258" i="33"/>
  <c r="V258" i="15" s="1"/>
  <c r="AD258" i="15" s="1"/>
  <c r="AA258" i="27" s="1"/>
  <c r="E258" i="33"/>
  <c r="U258" i="15" s="1"/>
  <c r="AC258" i="15" s="1"/>
  <c r="Z258" i="27" s="1"/>
  <c r="I261" i="33"/>
  <c r="G261" i="33"/>
  <c r="F261" i="33"/>
  <c r="V261" i="15" s="1"/>
  <c r="AD261" i="15" s="1"/>
  <c r="AA261" i="27" s="1"/>
  <c r="E261" i="33"/>
  <c r="U261" i="15" s="1"/>
  <c r="AC261" i="15" s="1"/>
  <c r="Z261" i="27" s="1"/>
  <c r="E262" i="33"/>
  <c r="U262" i="15" s="1"/>
  <c r="AC262" i="15" s="1"/>
  <c r="Z262" i="27" s="1"/>
  <c r="F262" i="33"/>
  <c r="V262" i="15" s="1"/>
  <c r="I262" i="33"/>
  <c r="G262" i="33"/>
  <c r="F263" i="33"/>
  <c r="V263" i="15" s="1"/>
  <c r="AD263" i="15" s="1"/>
  <c r="AA263" i="27" s="1"/>
  <c r="E263" i="33"/>
  <c r="U263" i="15" s="1"/>
  <c r="AC263" i="15" s="1"/>
  <c r="Z263" i="27" s="1"/>
  <c r="I263" i="33"/>
  <c r="G263" i="33"/>
  <c r="G264" i="33"/>
  <c r="F264" i="33"/>
  <c r="V264" i="15" s="1"/>
  <c r="I264" i="33"/>
  <c r="E264" i="33"/>
  <c r="U264" i="15" s="1"/>
  <c r="AC264" i="15" s="1"/>
  <c r="Z264" i="27" s="1"/>
  <c r="G265" i="33"/>
  <c r="E265" i="33"/>
  <c r="U265" i="15" s="1"/>
  <c r="AC265" i="15" s="1"/>
  <c r="Z265" i="27" s="1"/>
  <c r="I265" i="33"/>
  <c r="F265" i="33"/>
  <c r="V265" i="15" s="1"/>
  <c r="D266" i="33"/>
  <c r="D267" i="33"/>
  <c r="F268" i="33"/>
  <c r="V268" i="15" s="1"/>
  <c r="AD268" i="15" s="1"/>
  <c r="AA268" i="27" s="1"/>
  <c r="E268" i="33"/>
  <c r="U268" i="15" s="1"/>
  <c r="AC268" i="15" s="1"/>
  <c r="Z268" i="27" s="1"/>
  <c r="I268" i="33"/>
  <c r="G268" i="33"/>
  <c r="I269" i="33"/>
  <c r="G269" i="33"/>
  <c r="F269" i="33"/>
  <c r="V269" i="15" s="1"/>
  <c r="AD269" i="15" s="1"/>
  <c r="AA269" i="27" s="1"/>
  <c r="E269" i="33"/>
  <c r="U269" i="15" s="1"/>
  <c r="AC269" i="15" s="1"/>
  <c r="Z269" i="27" s="1"/>
  <c r="D270" i="33"/>
  <c r="D271" i="33"/>
  <c r="I274" i="33"/>
  <c r="F274" i="33"/>
  <c r="V274" i="15" s="1"/>
  <c r="E274" i="33"/>
  <c r="U274" i="15" s="1"/>
  <c r="AC274" i="15" s="1"/>
  <c r="Z274" i="27" s="1"/>
  <c r="G274" i="33"/>
  <c r="I275" i="33"/>
  <c r="G275" i="33"/>
  <c r="F275" i="33"/>
  <c r="V275" i="15" s="1"/>
  <c r="AD275" i="15" s="1"/>
  <c r="AA275" i="27" s="1"/>
  <c r="E275" i="33"/>
  <c r="U275" i="15" s="1"/>
  <c r="AC275" i="15" s="1"/>
  <c r="Z275" i="27" s="1"/>
  <c r="I276" i="33"/>
  <c r="G276" i="33"/>
  <c r="F276" i="33"/>
  <c r="V276" i="15" s="1"/>
  <c r="AD276" i="15" s="1"/>
  <c r="AA276" i="27" s="1"/>
  <c r="E276" i="33"/>
  <c r="U276" i="15" s="1"/>
  <c r="AC276" i="15" s="1"/>
  <c r="Z276" i="27" s="1"/>
  <c r="G277" i="33"/>
  <c r="F277" i="33"/>
  <c r="V277" i="15" s="1"/>
  <c r="E277" i="33"/>
  <c r="U277" i="15" s="1"/>
  <c r="AC277" i="15" s="1"/>
  <c r="Z277" i="27" s="1"/>
  <c r="I277" i="33"/>
  <c r="E278" i="33"/>
  <c r="U278" i="15" s="1"/>
  <c r="AC278" i="15" s="1"/>
  <c r="Z278" i="27" s="1"/>
  <c r="I278" i="33"/>
  <c r="G278" i="33"/>
  <c r="F278" i="33"/>
  <c r="V278" i="15" s="1"/>
  <c r="D280" i="33"/>
  <c r="D279" i="33"/>
  <c r="G281" i="33"/>
  <c r="I281" i="33"/>
  <c r="F281" i="33"/>
  <c r="V281" i="15" s="1"/>
  <c r="AD281" i="15" s="1"/>
  <c r="AA281" i="27" s="1"/>
  <c r="E281" i="33"/>
  <c r="U281" i="15" s="1"/>
  <c r="AC281" i="15" s="1"/>
  <c r="Z281" i="27" s="1"/>
  <c r="E282" i="33"/>
  <c r="U282" i="15" s="1"/>
  <c r="AC282" i="15" s="1"/>
  <c r="Z282" i="27" s="1"/>
  <c r="I282" i="33"/>
  <c r="G282" i="33"/>
  <c r="F282" i="33"/>
  <c r="V282" i="15" s="1"/>
  <c r="D284" i="33"/>
  <c r="D283" i="33"/>
  <c r="F287" i="33"/>
  <c r="V287" i="15" s="1"/>
  <c r="AD287" i="15" s="1"/>
  <c r="AA287" i="27" s="1"/>
  <c r="E287" i="33"/>
  <c r="U287" i="15" s="1"/>
  <c r="AC287" i="15" s="1"/>
  <c r="Z287" i="27" s="1"/>
  <c r="I287" i="33"/>
  <c r="G287" i="33"/>
  <c r="E288" i="33"/>
  <c r="U288" i="15" s="1"/>
  <c r="AC288" i="15" s="1"/>
  <c r="Z288" i="27" s="1"/>
  <c r="I288" i="33"/>
  <c r="G288" i="33"/>
  <c r="F288" i="33"/>
  <c r="V288" i="15" s="1"/>
  <c r="G289" i="33"/>
  <c r="F289" i="33"/>
  <c r="V289" i="15" s="1"/>
  <c r="AD289" i="15" s="1"/>
  <c r="AA289" i="27" s="1"/>
  <c r="I289" i="33"/>
  <c r="E289" i="33"/>
  <c r="U289" i="15" s="1"/>
  <c r="AC289" i="15" s="1"/>
  <c r="Z289" i="27" s="1"/>
  <c r="E290" i="33"/>
  <c r="U290" i="15" s="1"/>
  <c r="AC290" i="15" s="1"/>
  <c r="Z290" i="27" s="1"/>
  <c r="I290" i="33"/>
  <c r="G290" i="33"/>
  <c r="F290" i="33"/>
  <c r="V290" i="15" s="1"/>
  <c r="F291" i="33"/>
  <c r="V291" i="15" s="1"/>
  <c r="AD291" i="15" s="1"/>
  <c r="AA291" i="27" s="1"/>
  <c r="I291" i="33"/>
  <c r="G291" i="33"/>
  <c r="E291" i="33"/>
  <c r="U291" i="15" s="1"/>
  <c r="AC291" i="15" s="1"/>
  <c r="Z291" i="27" s="1"/>
  <c r="D292" i="33"/>
  <c r="D293" i="33"/>
  <c r="I294" i="33"/>
  <c r="G294" i="33"/>
  <c r="E294" i="33"/>
  <c r="U294" i="15" s="1"/>
  <c r="AC294" i="15" s="1"/>
  <c r="Z294" i="27" s="1"/>
  <c r="F294" i="33"/>
  <c r="V294" i="15" s="1"/>
  <c r="I295" i="33"/>
  <c r="G295" i="33"/>
  <c r="F295" i="33"/>
  <c r="V295" i="15" s="1"/>
  <c r="AD295" i="15" s="1"/>
  <c r="AA295" i="27" s="1"/>
  <c r="E295" i="33"/>
  <c r="U295" i="15" s="1"/>
  <c r="AC295" i="15" s="1"/>
  <c r="Z295" i="27" s="1"/>
  <c r="D297" i="33"/>
  <c r="D296" i="33"/>
  <c r="G300" i="33"/>
  <c r="I300" i="33"/>
  <c r="F300" i="33"/>
  <c r="V300" i="15" s="1"/>
  <c r="AD300" i="15" s="1"/>
  <c r="AA300" i="27" s="1"/>
  <c r="E300" i="33"/>
  <c r="U300" i="15" s="1"/>
  <c r="AC300" i="15" s="1"/>
  <c r="Z300" i="27" s="1"/>
  <c r="E301" i="33"/>
  <c r="U301" i="15" s="1"/>
  <c r="AC301" i="15" s="1"/>
  <c r="Z301" i="27" s="1"/>
  <c r="F301" i="33"/>
  <c r="V301" i="15" s="1"/>
  <c r="I301" i="33"/>
  <c r="G301" i="33"/>
  <c r="I302" i="33"/>
  <c r="G302" i="33"/>
  <c r="F302" i="33"/>
  <c r="V302" i="15" s="1"/>
  <c r="AD302" i="15" s="1"/>
  <c r="AA302" i="27" s="1"/>
  <c r="E302" i="33"/>
  <c r="U302" i="15" s="1"/>
  <c r="AC302" i="15" s="1"/>
  <c r="Z302" i="27" s="1"/>
  <c r="I303" i="33"/>
  <c r="G303" i="33"/>
  <c r="F303" i="33"/>
  <c r="V303" i="15" s="1"/>
  <c r="AD303" i="15" s="1"/>
  <c r="AA303" i="27" s="1"/>
  <c r="E303" i="33"/>
  <c r="U303" i="15" s="1"/>
  <c r="AC303" i="15" s="1"/>
  <c r="Z303" i="27" s="1"/>
  <c r="G304" i="33"/>
  <c r="F304" i="33"/>
  <c r="V304" i="15" s="1"/>
  <c r="E304" i="33"/>
  <c r="U304" i="15" s="1"/>
  <c r="AC304" i="15" s="1"/>
  <c r="Z304" i="27" s="1"/>
  <c r="I304" i="33"/>
  <c r="D305" i="33"/>
  <c r="D306" i="33"/>
  <c r="F307" i="33"/>
  <c r="V307" i="15" s="1"/>
  <c r="AD307" i="15" s="1"/>
  <c r="AA307" i="27" s="1"/>
  <c r="I307" i="33"/>
  <c r="G307" i="33"/>
  <c r="E307" i="33"/>
  <c r="U307" i="15" s="1"/>
  <c r="AC307" i="15" s="1"/>
  <c r="Z307" i="27" s="1"/>
  <c r="G308" i="33"/>
  <c r="E308" i="33"/>
  <c r="U308" i="15" s="1"/>
  <c r="AC308" i="15" s="1"/>
  <c r="Z308" i="27" s="1"/>
  <c r="I308" i="33"/>
  <c r="F308" i="33"/>
  <c r="V308" i="15" s="1"/>
  <c r="D309" i="33"/>
  <c r="D310" i="33"/>
  <c r="G313" i="33"/>
  <c r="F313" i="33"/>
  <c r="V313" i="15" s="1"/>
  <c r="E313" i="33"/>
  <c r="U313" i="15" s="1"/>
  <c r="AC313" i="15" s="1"/>
  <c r="Z313" i="27" s="1"/>
  <c r="I313" i="33"/>
  <c r="E314" i="33"/>
  <c r="U314" i="15" s="1"/>
  <c r="AC314" i="15" s="1"/>
  <c r="Z314" i="27" s="1"/>
  <c r="F314" i="33"/>
  <c r="V314" i="15" s="1"/>
  <c r="I314" i="33"/>
  <c r="G314" i="33"/>
  <c r="F315" i="33"/>
  <c r="V315" i="15" s="1"/>
  <c r="G315" i="33"/>
  <c r="I315" i="33"/>
  <c r="E315" i="33"/>
  <c r="U315" i="15" s="1"/>
  <c r="AC315" i="15" s="1"/>
  <c r="Z315" i="27" s="1"/>
  <c r="G316" i="33"/>
  <c r="I316" i="33"/>
  <c r="F316" i="33"/>
  <c r="V316" i="15" s="1"/>
  <c r="AD316" i="15" s="1"/>
  <c r="AA316" i="27" s="1"/>
  <c r="E316" i="33"/>
  <c r="U316" i="15" s="1"/>
  <c r="AC316" i="15" s="1"/>
  <c r="Z316" i="27" s="1"/>
  <c r="I317" i="33"/>
  <c r="G317" i="33"/>
  <c r="F317" i="33"/>
  <c r="V317" i="15" s="1"/>
  <c r="AD317" i="15" s="1"/>
  <c r="AA317" i="27" s="1"/>
  <c r="E317" i="33"/>
  <c r="U317" i="15" s="1"/>
  <c r="AC317" i="15" s="1"/>
  <c r="Z317" i="27" s="1"/>
  <c r="D318" i="33"/>
  <c r="D319" i="33"/>
  <c r="I320" i="33"/>
  <c r="F320" i="33"/>
  <c r="V320" i="15" s="1"/>
  <c r="AD320" i="15" s="1"/>
  <c r="AA320" i="27" s="1"/>
  <c r="E320" i="33"/>
  <c r="U320" i="15" s="1"/>
  <c r="AC320" i="15" s="1"/>
  <c r="Z320" i="27" s="1"/>
  <c r="G320" i="33"/>
  <c r="I321" i="33"/>
  <c r="G321" i="33"/>
  <c r="F321" i="33"/>
  <c r="V321" i="15" s="1"/>
  <c r="AD321" i="15" s="1"/>
  <c r="AA321" i="27" s="1"/>
  <c r="E321" i="33"/>
  <c r="U321" i="15" s="1"/>
  <c r="AC321" i="15" s="1"/>
  <c r="Z321" i="27" s="1"/>
  <c r="D322" i="33"/>
  <c r="D323" i="33"/>
  <c r="I326" i="33"/>
  <c r="G326" i="33"/>
  <c r="F326" i="33"/>
  <c r="V326" i="15" s="1"/>
  <c r="AD326" i="15" s="1"/>
  <c r="AA326" i="27" s="1"/>
  <c r="E326" i="33"/>
  <c r="U326" i="15" s="1"/>
  <c r="AC326" i="15" s="1"/>
  <c r="Z326" i="27" s="1"/>
  <c r="F327" i="33"/>
  <c r="V327" i="15" s="1"/>
  <c r="AD327" i="15" s="1"/>
  <c r="AA327" i="27" s="1"/>
  <c r="E327" i="33"/>
  <c r="U327" i="15" s="1"/>
  <c r="AC327" i="15" s="1"/>
  <c r="Z327" i="27" s="1"/>
  <c r="G327" i="33"/>
  <c r="I327" i="33"/>
  <c r="G328" i="33"/>
  <c r="I328" i="33"/>
  <c r="F328" i="33"/>
  <c r="V328" i="15" s="1"/>
  <c r="AD328" i="15" s="1"/>
  <c r="AA328" i="27" s="1"/>
  <c r="E328" i="33"/>
  <c r="U328" i="15" s="1"/>
  <c r="AC328" i="15" s="1"/>
  <c r="Z328" i="27" s="1"/>
  <c r="I329" i="33"/>
  <c r="E329" i="33"/>
  <c r="U329" i="15" s="1"/>
  <c r="AC329" i="15" s="1"/>
  <c r="Z329" i="27" s="1"/>
  <c r="G329" i="33"/>
  <c r="F329" i="33"/>
  <c r="V329" i="15" s="1"/>
  <c r="AD329" i="15" s="1"/>
  <c r="AA329" i="27" s="1"/>
  <c r="E330" i="33"/>
  <c r="U330" i="15" s="1"/>
  <c r="AC330" i="15" s="1"/>
  <c r="Z330" i="27" s="1"/>
  <c r="I330" i="33"/>
  <c r="G330" i="33"/>
  <c r="F330" i="33"/>
  <c r="V330" i="15" s="1"/>
  <c r="AD330" i="15" s="1"/>
  <c r="AA330" i="27" s="1"/>
  <c r="D331" i="33"/>
  <c r="D332" i="33"/>
  <c r="I333" i="33"/>
  <c r="G333" i="33"/>
  <c r="F333" i="33"/>
  <c r="V333" i="15" s="1"/>
  <c r="AD333" i="15" s="1"/>
  <c r="AA333" i="27" s="1"/>
  <c r="E333" i="33"/>
  <c r="U333" i="15" s="1"/>
  <c r="AC333" i="15" s="1"/>
  <c r="Z333" i="27" s="1"/>
  <c r="I334" i="33"/>
  <c r="F334" i="33"/>
  <c r="V334" i="15" s="1"/>
  <c r="E334" i="33"/>
  <c r="U334" i="15" s="1"/>
  <c r="AC334" i="15" s="1"/>
  <c r="Z334" i="27" s="1"/>
  <c r="G334" i="33"/>
  <c r="D335" i="33"/>
  <c r="D336" i="33"/>
  <c r="F339" i="33"/>
  <c r="V339" i="15" s="1"/>
  <c r="AD339" i="15" s="1"/>
  <c r="AA339" i="27" s="1"/>
  <c r="E339" i="33"/>
  <c r="U339" i="15" s="1"/>
  <c r="AC339" i="15" s="1"/>
  <c r="Z339" i="27" s="1"/>
  <c r="I339" i="33"/>
  <c r="G339" i="33"/>
  <c r="G340" i="33"/>
  <c r="E340" i="33"/>
  <c r="U340" i="15" s="1"/>
  <c r="AC340" i="15" s="1"/>
  <c r="Z340" i="27" s="1"/>
  <c r="I340" i="33"/>
  <c r="F340" i="33"/>
  <c r="V340" i="15" s="1"/>
  <c r="AD340" i="15" s="1"/>
  <c r="AA340" i="27" s="1"/>
  <c r="G341" i="33"/>
  <c r="F341" i="33"/>
  <c r="V341" i="15" s="1"/>
  <c r="I341" i="33"/>
  <c r="E341" i="33"/>
  <c r="U341" i="15" s="1"/>
  <c r="AC341" i="15" s="1"/>
  <c r="Z341" i="27" s="1"/>
  <c r="I342" i="33"/>
  <c r="G342" i="33"/>
  <c r="F342" i="33"/>
  <c r="V342" i="15" s="1"/>
  <c r="E342" i="33"/>
  <c r="U342" i="15" s="1"/>
  <c r="AC342" i="15" s="1"/>
  <c r="Z342" i="27" s="1"/>
  <c r="I343" i="33"/>
  <c r="G343" i="33"/>
  <c r="F343" i="33"/>
  <c r="V343" i="15" s="1"/>
  <c r="AD343" i="15" s="1"/>
  <c r="AA343" i="27" s="1"/>
  <c r="E343" i="33"/>
  <c r="U343" i="15" s="1"/>
  <c r="AC343" i="15" s="1"/>
  <c r="Z343" i="27" s="1"/>
  <c r="D345" i="33"/>
  <c r="D344" i="33"/>
  <c r="E346" i="33"/>
  <c r="U346" i="15" s="1"/>
  <c r="AC346" i="15" s="1"/>
  <c r="Z346" i="27" s="1"/>
  <c r="G346" i="33"/>
  <c r="I346" i="33"/>
  <c r="F346" i="33"/>
  <c r="V346" i="15" s="1"/>
  <c r="F347" i="33"/>
  <c r="V347" i="15" s="1"/>
  <c r="AD347" i="15" s="1"/>
  <c r="AA347" i="27" s="1"/>
  <c r="I347" i="33"/>
  <c r="G347" i="33"/>
  <c r="E347" i="33"/>
  <c r="U347" i="15" s="1"/>
  <c r="AC347" i="15" s="1"/>
  <c r="Z347" i="27" s="1"/>
  <c r="D349" i="33"/>
  <c r="D348" i="33"/>
  <c r="F352" i="33"/>
  <c r="V352" i="15" s="1"/>
  <c r="I352" i="33"/>
  <c r="G352" i="33"/>
  <c r="E352" i="33"/>
  <c r="U352" i="15" s="1"/>
  <c r="AC352" i="15" s="1"/>
  <c r="Z352" i="27" s="1"/>
  <c r="F353" i="33"/>
  <c r="V353" i="15" s="1"/>
  <c r="AD353" i="15" s="1"/>
  <c r="AA353" i="27" s="1"/>
  <c r="E353" i="33"/>
  <c r="U353" i="15" s="1"/>
  <c r="AC353" i="15" s="1"/>
  <c r="Z353" i="27" s="1"/>
  <c r="I353" i="33"/>
  <c r="G353" i="33"/>
  <c r="E354" i="33"/>
  <c r="U354" i="15" s="1"/>
  <c r="AC354" i="15" s="1"/>
  <c r="Z354" i="27" s="1"/>
  <c r="F354" i="33"/>
  <c r="V354" i="15" s="1"/>
  <c r="AD354" i="15" s="1"/>
  <c r="AA354" i="27" s="1"/>
  <c r="G354" i="33"/>
  <c r="I354" i="33"/>
  <c r="F355" i="33"/>
  <c r="V355" i="15" s="1"/>
  <c r="I355" i="33"/>
  <c r="G355" i="33"/>
  <c r="E355" i="33"/>
  <c r="U355" i="15" s="1"/>
  <c r="AC355" i="15" s="1"/>
  <c r="Z355" i="27" s="1"/>
  <c r="G356" i="33"/>
  <c r="E356" i="33"/>
  <c r="U356" i="15" s="1"/>
  <c r="AC356" i="15" s="1"/>
  <c r="Z356" i="27" s="1"/>
  <c r="F356" i="33"/>
  <c r="V356" i="15" s="1"/>
  <c r="AD356" i="15" s="1"/>
  <c r="AA356" i="27" s="1"/>
  <c r="I356" i="33"/>
  <c r="D357" i="33"/>
  <c r="D358" i="33"/>
  <c r="G359" i="33"/>
  <c r="I359" i="33"/>
  <c r="F359" i="33"/>
  <c r="V359" i="15" s="1"/>
  <c r="E359" i="33"/>
  <c r="U359" i="15" s="1"/>
  <c r="AC359" i="15" s="1"/>
  <c r="Z359" i="27" s="1"/>
  <c r="I360" i="33"/>
  <c r="E360" i="33"/>
  <c r="U360" i="15" s="1"/>
  <c r="AC360" i="15" s="1"/>
  <c r="Z360" i="27" s="1"/>
  <c r="G360" i="33"/>
  <c r="F360" i="33"/>
  <c r="V360" i="15" s="1"/>
  <c r="D361" i="33"/>
  <c r="D362" i="33"/>
  <c r="G364" i="33"/>
  <c r="I364" i="33"/>
  <c r="E364" i="33"/>
  <c r="U364" i="15" s="1"/>
  <c r="AC364" i="15" s="1"/>
  <c r="Z364" i="27" s="1"/>
  <c r="F364" i="33"/>
  <c r="V364" i="15" s="1"/>
  <c r="G12" i="33"/>
  <c r="F12" i="33"/>
  <c r="V12" i="15" s="1"/>
  <c r="AD12" i="15" s="1"/>
  <c r="AA12" i="27" s="1"/>
  <c r="I13" i="33"/>
  <c r="H25" i="33"/>
  <c r="X25" i="15" s="1"/>
  <c r="AF25" i="15" s="1"/>
  <c r="AC25" i="27" s="1"/>
  <c r="H77" i="33"/>
  <c r="X77" i="15" s="1"/>
  <c r="AF77" i="15" s="1"/>
  <c r="AC77" i="27" s="1"/>
  <c r="G78" i="33"/>
  <c r="I130" i="33"/>
  <c r="G130" i="33"/>
  <c r="F156" i="33"/>
  <c r="V156" i="15" s="1"/>
  <c r="AD156" i="15" s="1"/>
  <c r="AA156" i="27" s="1"/>
  <c r="G156" i="33"/>
  <c r="G168" i="33"/>
  <c r="F168" i="33"/>
  <c r="V168" i="15" s="1"/>
  <c r="AD168" i="15" s="1"/>
  <c r="AA168" i="27" s="1"/>
  <c r="I168" i="33"/>
  <c r="D257" i="33"/>
  <c r="E103" i="33"/>
  <c r="U103" i="15" s="1"/>
  <c r="E130" i="33"/>
  <c r="U130" i="15" s="1"/>
  <c r="AC130" i="15" s="1"/>
  <c r="Z130" i="27" s="1"/>
  <c r="E156" i="33"/>
  <c r="U156" i="15" s="1"/>
  <c r="AC156" i="15" s="1"/>
  <c r="Z156" i="27" s="1"/>
  <c r="E168" i="33"/>
  <c r="U168" i="15" s="1"/>
  <c r="AC168" i="15" s="1"/>
  <c r="Z168" i="27" s="1"/>
  <c r="H220" i="33"/>
  <c r="X220" i="15" s="1"/>
  <c r="AF220" i="15" s="1"/>
  <c r="AC220" i="27" s="1"/>
  <c r="G258" i="33"/>
  <c r="F91" i="33"/>
  <c r="V91" i="15" s="1"/>
  <c r="E91" i="33"/>
  <c r="U91" i="15" s="1"/>
  <c r="AC91" i="15" s="1"/>
  <c r="Z91" i="27" s="1"/>
  <c r="G169" i="33"/>
  <c r="E169" i="33"/>
  <c r="U169" i="15" s="1"/>
  <c r="AC169" i="15" s="1"/>
  <c r="Z169" i="27" s="1"/>
  <c r="G52" i="33"/>
  <c r="F52" i="33"/>
  <c r="V52" i="15" s="1"/>
  <c r="G91" i="33"/>
  <c r="F169" i="33"/>
  <c r="V169" i="15" s="1"/>
  <c r="AD169" i="15" s="1"/>
  <c r="AA169" i="27" s="1"/>
  <c r="H13" i="33"/>
  <c r="X13" i="15" s="1"/>
  <c r="AF13" i="15" s="1"/>
  <c r="AC13" i="27" s="1"/>
  <c r="E52" i="33"/>
  <c r="U52" i="15" s="1"/>
  <c r="AC52" i="15" s="1"/>
  <c r="Z52" i="27" s="1"/>
  <c r="I169" i="33"/>
  <c r="I195" i="33"/>
  <c r="G195" i="33"/>
  <c r="F207" i="33"/>
  <c r="V207" i="15" s="1"/>
  <c r="E207" i="33"/>
  <c r="U207" i="15" s="1"/>
  <c r="AC207" i="15" s="1"/>
  <c r="Z207" i="27" s="1"/>
  <c r="I207" i="33"/>
  <c r="E13" i="33"/>
  <c r="U13" i="15" s="1"/>
  <c r="AC13" i="15" s="1"/>
  <c r="Z13" i="27" s="1"/>
  <c r="E78" i="33"/>
  <c r="U78" i="15" s="1"/>
  <c r="AC78" i="15" s="1"/>
  <c r="Z78" i="27" s="1"/>
  <c r="I91" i="33"/>
  <c r="E195" i="33"/>
  <c r="U195" i="15" s="1"/>
  <c r="AC195" i="15" s="1"/>
  <c r="Z195" i="27" s="1"/>
  <c r="G207" i="33"/>
  <c r="E129" i="33"/>
  <c r="U129" i="15" s="1"/>
  <c r="AC129" i="15" s="1"/>
  <c r="Z129" i="27" s="1"/>
  <c r="E194" i="33"/>
  <c r="U194" i="15" s="1"/>
  <c r="AC194" i="15" s="1"/>
  <c r="Z194" i="27" s="1"/>
  <c r="E220" i="33"/>
  <c r="U220" i="15" s="1"/>
  <c r="AC220" i="15" s="1"/>
  <c r="Z220" i="27" s="1"/>
  <c r="I233" i="33"/>
  <c r="F247" i="33"/>
  <c r="V247" i="15" s="1"/>
  <c r="E247" i="33"/>
  <c r="U247" i="15" s="1"/>
  <c r="AC247" i="15" s="1"/>
  <c r="Z247" i="27" s="1"/>
  <c r="F259" i="33"/>
  <c r="V259" i="15" s="1"/>
  <c r="H273" i="33"/>
  <c r="X273" i="15" s="1"/>
  <c r="AF273" i="15" s="1"/>
  <c r="AC273" i="27" s="1"/>
  <c r="G324" i="33"/>
  <c r="I324" i="33"/>
  <c r="I325" i="33"/>
  <c r="H325" i="33" s="1"/>
  <c r="X325" i="15" s="1"/>
  <c r="AF325" i="15" s="1"/>
  <c r="AC325" i="27" s="1"/>
  <c r="F129" i="33"/>
  <c r="V129" i="15" s="1"/>
  <c r="AD129" i="15" s="1"/>
  <c r="AA129" i="27" s="1"/>
  <c r="E155" i="33"/>
  <c r="U155" i="15" s="1"/>
  <c r="AC155" i="15" s="1"/>
  <c r="Z155" i="27" s="1"/>
  <c r="F194" i="33"/>
  <c r="V194" i="15" s="1"/>
  <c r="G208" i="33"/>
  <c r="F208" i="33"/>
  <c r="V208" i="15" s="1"/>
  <c r="AD208" i="15" s="1"/>
  <c r="AA208" i="27" s="1"/>
  <c r="G247" i="33"/>
  <c r="G259" i="33"/>
  <c r="E273" i="33"/>
  <c r="U273" i="15" s="1"/>
  <c r="E298" i="33"/>
  <c r="U298" i="15" s="1"/>
  <c r="AC298" i="15" s="1"/>
  <c r="Z298" i="27" s="1"/>
  <c r="G298" i="33"/>
  <c r="E312" i="33"/>
  <c r="U312" i="15" s="1"/>
  <c r="AC312" i="15" s="1"/>
  <c r="Z312" i="27" s="1"/>
  <c r="E324" i="33"/>
  <c r="U324" i="15" s="1"/>
  <c r="AC324" i="15" s="1"/>
  <c r="Z324" i="27" s="1"/>
  <c r="J337" i="33"/>
  <c r="Z337" i="15" s="1"/>
  <c r="H351" i="33"/>
  <c r="X351" i="15" s="1"/>
  <c r="AF351" i="15" s="1"/>
  <c r="AC351" i="27" s="1"/>
  <c r="E338" i="33"/>
  <c r="U338" i="15" s="1"/>
  <c r="AC338" i="15" s="1"/>
  <c r="Z338" i="27" s="1"/>
  <c r="I338" i="33"/>
  <c r="E234" i="33"/>
  <c r="U234" i="15" s="1"/>
  <c r="AC234" i="15" s="1"/>
  <c r="Z234" i="27" s="1"/>
  <c r="G272" i="33"/>
  <c r="F272" i="33"/>
  <c r="V272" i="15" s="1"/>
  <c r="AD272" i="15" s="1"/>
  <c r="AA272" i="27" s="1"/>
  <c r="F338" i="33"/>
  <c r="V338" i="15" s="1"/>
  <c r="AD338" i="15" s="1"/>
  <c r="AA338" i="27" s="1"/>
  <c r="I350" i="33"/>
  <c r="F350" i="33"/>
  <c r="V350" i="15" s="1"/>
  <c r="AD350" i="15" s="1"/>
  <c r="AA350" i="27" s="1"/>
  <c r="G350" i="33"/>
  <c r="G182" i="34"/>
  <c r="E182" i="34"/>
  <c r="E182" i="15" s="1"/>
  <c r="M182" i="15" s="1"/>
  <c r="I182" i="34"/>
  <c r="F182" i="34"/>
  <c r="F182" i="15" s="1"/>
  <c r="N182" i="15" s="1"/>
  <c r="P5" i="36"/>
  <c r="F363" i="33"/>
  <c r="V363" i="15" s="1"/>
  <c r="AD363" i="15" s="1"/>
  <c r="AA363" i="27" s="1"/>
  <c r="G363" i="33"/>
  <c r="I363" i="33"/>
  <c r="G234" i="33"/>
  <c r="G285" i="33"/>
  <c r="F285" i="33"/>
  <c r="V285" i="15" s="1"/>
  <c r="AD285" i="15" s="1"/>
  <c r="AA285" i="27" s="1"/>
  <c r="F299" i="33"/>
  <c r="V299" i="15" s="1"/>
  <c r="AD299" i="15" s="1"/>
  <c r="AA299" i="27" s="1"/>
  <c r="I299" i="33"/>
  <c r="E311" i="33"/>
  <c r="U311" i="15" s="1"/>
  <c r="AC311" i="15" s="1"/>
  <c r="Z311" i="27" s="1"/>
  <c r="E325" i="33"/>
  <c r="U325" i="15" s="1"/>
  <c r="AC325" i="15" s="1"/>
  <c r="Z325" i="27" s="1"/>
  <c r="E363" i="33"/>
  <c r="U363" i="15" s="1"/>
  <c r="AC363" i="15" s="1"/>
  <c r="Z363" i="27" s="1"/>
  <c r="H365" i="33"/>
  <c r="X365" i="15" s="1"/>
  <c r="AF365" i="15" s="1"/>
  <c r="AC365" i="27" s="1"/>
  <c r="F13" i="34"/>
  <c r="F13" i="15" s="1"/>
  <c r="N13" i="15" s="1"/>
  <c r="I13" i="34"/>
  <c r="H13" i="34" s="1"/>
  <c r="H13" i="15" s="1"/>
  <c r="P13" i="15" s="1"/>
  <c r="G25" i="34"/>
  <c r="I25" i="34"/>
  <c r="F286" i="34"/>
  <c r="F286" i="15" s="1"/>
  <c r="G286" i="34"/>
  <c r="I286" i="34"/>
  <c r="E286" i="34"/>
  <c r="E286" i="15" s="1"/>
  <c r="F233" i="33"/>
  <c r="V233" i="15" s="1"/>
  <c r="AD233" i="15" s="1"/>
  <c r="AA233" i="27" s="1"/>
  <c r="E259" i="33"/>
  <c r="U259" i="15" s="1"/>
  <c r="AC259" i="15" s="1"/>
  <c r="Z259" i="27" s="1"/>
  <c r="I285" i="33"/>
  <c r="G299" i="33"/>
  <c r="I311" i="33"/>
  <c r="E13" i="34"/>
  <c r="E13" i="15" s="1"/>
  <c r="M13" i="15" s="1"/>
  <c r="E25" i="34"/>
  <c r="E25" i="15" s="1"/>
  <c r="M25" i="15" s="1"/>
  <c r="O7" i="36"/>
  <c r="F12" i="34"/>
  <c r="F12" i="15" s="1"/>
  <c r="N12" i="15" s="1"/>
  <c r="E77" i="34"/>
  <c r="E77" i="15" s="1"/>
  <c r="M77" i="15" s="1"/>
  <c r="G90" i="34"/>
  <c r="I103" i="34"/>
  <c r="G12" i="34"/>
  <c r="G77" i="34"/>
  <c r="H129" i="34"/>
  <c r="H129" i="15" s="1"/>
  <c r="P129" i="15" s="1"/>
  <c r="J4" i="36"/>
  <c r="J14" i="36"/>
  <c r="F169" i="34"/>
  <c r="F169" i="15" s="1"/>
  <c r="G169" i="34"/>
  <c r="I169" i="34"/>
  <c r="E169" i="34"/>
  <c r="E169" i="15" s="1"/>
  <c r="E181" i="34"/>
  <c r="E181" i="15" s="1"/>
  <c r="M181" i="15" s="1"/>
  <c r="G181" i="34"/>
  <c r="F181" i="34"/>
  <c r="F181" i="15" s="1"/>
  <c r="N181" i="15" s="1"/>
  <c r="I260" i="34"/>
  <c r="G260" i="34"/>
  <c r="F260" i="34"/>
  <c r="F260" i="15" s="1"/>
  <c r="G298" i="34"/>
  <c r="F298" i="34"/>
  <c r="F298" i="15" s="1"/>
  <c r="I298" i="34"/>
  <c r="P7" i="36"/>
  <c r="O9" i="36"/>
  <c r="I12" i="34"/>
  <c r="I77" i="34"/>
  <c r="F130" i="34"/>
  <c r="F130" i="15" s="1"/>
  <c r="E130" i="34"/>
  <c r="E130" i="15" s="1"/>
  <c r="I181" i="34"/>
  <c r="E260" i="34"/>
  <c r="E260" i="15" s="1"/>
  <c r="E298" i="34"/>
  <c r="E298" i="15" s="1"/>
  <c r="H103" i="34"/>
  <c r="H103" i="15" s="1"/>
  <c r="P103" i="15" s="1"/>
  <c r="G195" i="34"/>
  <c r="I195" i="34"/>
  <c r="E195" i="34"/>
  <c r="E195" i="15" s="1"/>
  <c r="I38" i="34"/>
  <c r="F103" i="34"/>
  <c r="F103" i="15" s="1"/>
  <c r="N103" i="15" s="1"/>
  <c r="F195" i="34"/>
  <c r="F195" i="15" s="1"/>
  <c r="J311" i="34"/>
  <c r="J311" i="15" s="1"/>
  <c r="R311" i="15" s="1"/>
  <c r="H311" i="34"/>
  <c r="H311" i="15" s="1"/>
  <c r="P311" i="15" s="1"/>
  <c r="K7" i="36"/>
  <c r="N16" i="36"/>
  <c r="E285" i="34"/>
  <c r="E285" i="15" s="1"/>
  <c r="M285" i="15" s="1"/>
  <c r="L8" i="36"/>
  <c r="O11" i="36"/>
  <c r="M13" i="36"/>
  <c r="N20" i="36"/>
  <c r="N19" i="36" s="1"/>
  <c r="L22" i="36"/>
  <c r="O23" i="36"/>
  <c r="I156" i="34"/>
  <c r="F156" i="34"/>
  <c r="F156" i="15" s="1"/>
  <c r="E246" i="34"/>
  <c r="E246" i="15" s="1"/>
  <c r="M246" i="15" s="1"/>
  <c r="F273" i="34"/>
  <c r="F273" i="15" s="1"/>
  <c r="E273" i="34"/>
  <c r="E273" i="15" s="1"/>
  <c r="F285" i="34"/>
  <c r="F285" i="15" s="1"/>
  <c r="N285" i="15" s="1"/>
  <c r="E299" i="34"/>
  <c r="E299" i="15" s="1"/>
  <c r="L6" i="36"/>
  <c r="M7" i="36"/>
  <c r="J16" i="36"/>
  <c r="J21" i="36"/>
  <c r="P23" i="36"/>
  <c r="P37" i="36"/>
  <c r="G234" i="34"/>
  <c r="F234" i="34"/>
  <c r="F234" i="15" s="1"/>
  <c r="N234" i="15" s="1"/>
  <c r="F246" i="34"/>
  <c r="F246" i="15" s="1"/>
  <c r="N246" i="15" s="1"/>
  <c r="G285" i="34"/>
  <c r="F299" i="34"/>
  <c r="F299" i="15" s="1"/>
  <c r="I325" i="34"/>
  <c r="G325" i="34"/>
  <c r="F337" i="34"/>
  <c r="F337" i="15" s="1"/>
  <c r="N337" i="15" s="1"/>
  <c r="E337" i="34"/>
  <c r="E337" i="15" s="1"/>
  <c r="M337" i="15" s="1"/>
  <c r="I337" i="34"/>
  <c r="G363" i="34"/>
  <c r="F363" i="34"/>
  <c r="F363" i="15" s="1"/>
  <c r="N363" i="15" s="1"/>
  <c r="J10" i="36"/>
  <c r="N13" i="36"/>
  <c r="K16" i="36"/>
  <c r="J18" i="36"/>
  <c r="L19" i="36"/>
  <c r="I299" i="34"/>
  <c r="H299" i="34" s="1"/>
  <c r="H299" i="15" s="1"/>
  <c r="N9" i="36"/>
  <c r="K10" i="36"/>
  <c r="K13" i="36" s="1"/>
  <c r="O13" i="36"/>
  <c r="N15" i="36"/>
  <c r="K17" i="36"/>
  <c r="K19" i="36"/>
  <c r="L30" i="36"/>
  <c r="J12" i="36"/>
  <c r="P25" i="36"/>
  <c r="M25" i="36"/>
  <c r="O32" i="36"/>
  <c r="O31" i="36" s="1"/>
  <c r="N28" i="36"/>
  <c r="H155" i="34"/>
  <c r="H155" i="15" s="1"/>
  <c r="I221" i="34"/>
  <c r="E221" i="34"/>
  <c r="E221" i="15" s="1"/>
  <c r="F233" i="34"/>
  <c r="F233" i="15" s="1"/>
  <c r="N233" i="15" s="1"/>
  <c r="E233" i="34"/>
  <c r="E233" i="15" s="1"/>
  <c r="M233" i="15" s="1"/>
  <c r="G233" i="34"/>
  <c r="H272" i="34"/>
  <c r="H272" i="15" s="1"/>
  <c r="P272" i="15" s="1"/>
  <c r="G338" i="34"/>
  <c r="F338" i="34"/>
  <c r="F338" i="15" s="1"/>
  <c r="K4" i="36"/>
  <c r="N10" i="36"/>
  <c r="N18" i="36"/>
  <c r="J24" i="36"/>
  <c r="N26" i="36"/>
  <c r="N25" i="36" s="1"/>
  <c r="J27" i="36"/>
  <c r="Q27" i="36"/>
  <c r="X27" i="36" s="1"/>
  <c r="K15" i="36"/>
  <c r="O17" i="36"/>
  <c r="J6" i="36"/>
  <c r="J8" i="36"/>
  <c r="M21" i="36"/>
  <c r="M19" i="36" s="1"/>
  <c r="K27" i="36"/>
  <c r="K25" i="36" s="1"/>
  <c r="N27" i="36"/>
  <c r="J29" i="36"/>
  <c r="J31" i="36" s="1"/>
  <c r="L29" i="36"/>
  <c r="K33" i="36"/>
  <c r="K31" i="36" s="1"/>
  <c r="O33" i="36"/>
  <c r="U34" i="36"/>
  <c r="AB34" i="36" s="1"/>
  <c r="N35" i="36"/>
  <c r="N37" i="36" s="1"/>
  <c r="K36" i="36"/>
  <c r="P44" i="36"/>
  <c r="M47" i="36"/>
  <c r="M49" i="36" s="1"/>
  <c r="P48" i="36"/>
  <c r="M58" i="36"/>
  <c r="K59" i="36"/>
  <c r="M69" i="36"/>
  <c r="N11" i="36"/>
  <c r="N21" i="36"/>
  <c r="L23" i="36"/>
  <c r="L25" i="36" s="1"/>
  <c r="O27" i="36"/>
  <c r="M29" i="36"/>
  <c r="M31" i="36" s="1"/>
  <c r="P54" i="36"/>
  <c r="P57" i="36"/>
  <c r="R23" i="36"/>
  <c r="Y23" i="36" s="1"/>
  <c r="G41" i="17" s="1"/>
  <c r="T27" i="36"/>
  <c r="AA27" i="36" s="1"/>
  <c r="O30" i="36"/>
  <c r="K49" i="36"/>
  <c r="P50" i="36"/>
  <c r="V24" i="36"/>
  <c r="AC24" i="36" s="1"/>
  <c r="O24" i="36"/>
  <c r="N43" i="36"/>
  <c r="L45" i="36"/>
  <c r="K55" i="36"/>
  <c r="O66" i="36"/>
  <c r="Q22" i="36"/>
  <c r="X22" i="36" s="1"/>
  <c r="W22" i="36"/>
  <c r="AD22" i="36" s="1"/>
  <c r="W24" i="36"/>
  <c r="AD24" i="36" s="1"/>
  <c r="J25" i="36"/>
  <c r="S22" i="36" s="1"/>
  <c r="Z22" i="36" s="1"/>
  <c r="M45" i="36"/>
  <c r="M43" i="36" s="1"/>
  <c r="T41" i="36" s="1"/>
  <c r="AA41" i="36" s="1"/>
  <c r="I77" i="17" s="1"/>
  <c r="P46" i="36"/>
  <c r="M62" i="36"/>
  <c r="G194" i="34"/>
  <c r="F194" i="34"/>
  <c r="F194" i="15" s="1"/>
  <c r="N194" i="15" s="1"/>
  <c r="H259" i="34"/>
  <c r="H259" i="15" s="1"/>
  <c r="N5" i="36"/>
  <c r="N7" i="36" s="1"/>
  <c r="O20" i="36"/>
  <c r="O19" i="36" s="1"/>
  <c r="S26" i="36"/>
  <c r="Z26" i="36" s="1"/>
  <c r="H44" i="17" s="1"/>
  <c r="O26" i="36"/>
  <c r="O25" i="36" s="1"/>
  <c r="N49" i="36"/>
  <c r="N32" i="36"/>
  <c r="N31" i="36" s="1"/>
  <c r="J35" i="36"/>
  <c r="Q35" i="36"/>
  <c r="X35" i="36" s="1"/>
  <c r="F65" i="17" s="1"/>
  <c r="O36" i="36"/>
  <c r="O38" i="36"/>
  <c r="V45" i="36"/>
  <c r="AC45" i="36" s="1"/>
  <c r="P52" i="36"/>
  <c r="M57" i="36"/>
  <c r="M55" i="36" s="1"/>
  <c r="O79" i="36"/>
  <c r="M37" i="36"/>
  <c r="W38" i="36"/>
  <c r="AD38" i="36" s="1"/>
  <c r="L68" i="17" s="1"/>
  <c r="L39" i="36"/>
  <c r="L37" i="36" s="1"/>
  <c r="L47" i="36"/>
  <c r="L49" i="36" s="1"/>
  <c r="N57" i="36"/>
  <c r="N55" i="36" s="1"/>
  <c r="O67" i="36"/>
  <c r="P60" i="36"/>
  <c r="M61" i="36"/>
  <c r="O82" i="36"/>
  <c r="P93" i="36"/>
  <c r="W93" i="36"/>
  <c r="AD93" i="36" s="1"/>
  <c r="J19" i="36"/>
  <c r="R21" i="36" s="1"/>
  <c r="Y21" i="36" s="1"/>
  <c r="W36" i="36"/>
  <c r="AD36" i="36" s="1"/>
  <c r="J43" i="36"/>
  <c r="S42" i="36" s="1"/>
  <c r="Z42" i="36" s="1"/>
  <c r="L51" i="36"/>
  <c r="L53" i="36"/>
  <c r="L55" i="36" s="1"/>
  <c r="N61" i="36"/>
  <c r="P65" i="36"/>
  <c r="K67" i="36"/>
  <c r="M72" i="36"/>
  <c r="M83" i="36"/>
  <c r="M85" i="36" s="1"/>
  <c r="L84" i="36"/>
  <c r="V22" i="36"/>
  <c r="AC22" i="36" s="1"/>
  <c r="J37" i="36"/>
  <c r="T35" i="36" s="1"/>
  <c r="AA35" i="36" s="1"/>
  <c r="I65" i="17" s="1"/>
  <c r="K39" i="36"/>
  <c r="K37" i="36" s="1"/>
  <c r="P40" i="36"/>
  <c r="W45" i="36" s="1"/>
  <c r="AD45" i="36" s="1"/>
  <c r="P42" i="36"/>
  <c r="P43" i="36" s="1"/>
  <c r="W42" i="36" s="1"/>
  <c r="AD42" i="36" s="1"/>
  <c r="L79" i="17" s="1"/>
  <c r="K43" i="36"/>
  <c r="R44" i="36" s="1"/>
  <c r="Y44" i="36" s="1"/>
  <c r="G80" i="17" s="1"/>
  <c r="P67" i="36"/>
  <c r="N72" i="36"/>
  <c r="N73" i="36" s="1"/>
  <c r="K73" i="36"/>
  <c r="P76" i="36"/>
  <c r="J82" i="36"/>
  <c r="T84" i="36"/>
  <c r="AA84" i="36" s="1"/>
  <c r="N88" i="36"/>
  <c r="V92" i="36"/>
  <c r="AC92" i="36" s="1"/>
  <c r="K176" i="17" s="1"/>
  <c r="O92" i="36"/>
  <c r="J96" i="36"/>
  <c r="L41" i="36"/>
  <c r="L43" i="36"/>
  <c r="S41" i="36" s="1"/>
  <c r="Z41" i="36" s="1"/>
  <c r="H77" i="17" s="1"/>
  <c r="P56" i="36"/>
  <c r="P55" i="36" s="1"/>
  <c r="J58" i="36"/>
  <c r="J61" i="36" s="1"/>
  <c r="P61" i="36"/>
  <c r="L68" i="36"/>
  <c r="L67" i="36" s="1"/>
  <c r="J69" i="36"/>
  <c r="N77" i="36"/>
  <c r="P81" i="36"/>
  <c r="U84" i="36"/>
  <c r="AB84" i="36" s="1"/>
  <c r="J87" i="36"/>
  <c r="N89" i="36"/>
  <c r="T39" i="36"/>
  <c r="AA39" i="36" s="1"/>
  <c r="J49" i="36"/>
  <c r="L57" i="36"/>
  <c r="N58" i="36"/>
  <c r="L78" i="36"/>
  <c r="L79" i="36" s="1"/>
  <c r="S78" i="36" s="1"/>
  <c r="Z78" i="36" s="1"/>
  <c r="P82" i="36"/>
  <c r="L88" i="36"/>
  <c r="S88" i="36"/>
  <c r="Z88" i="36" s="1"/>
  <c r="L91" i="36"/>
  <c r="S105" i="36"/>
  <c r="Z105" i="36" s="1"/>
  <c r="V100" i="36"/>
  <c r="AC100" i="36" s="1"/>
  <c r="Q105" i="36"/>
  <c r="X105" i="36" s="1"/>
  <c r="V102" i="36"/>
  <c r="AC102" i="36" s="1"/>
  <c r="R100" i="36"/>
  <c r="Y100" i="36" s="1"/>
  <c r="U102" i="36"/>
  <c r="AB102" i="36" s="1"/>
  <c r="S102" i="36"/>
  <c r="Z102" i="36" s="1"/>
  <c r="H199" i="17" s="1"/>
  <c r="W101" i="36"/>
  <c r="AD101" i="36" s="1"/>
  <c r="L197" i="17" s="1"/>
  <c r="R104" i="36"/>
  <c r="Y104" i="36" s="1"/>
  <c r="G200" i="17" s="1"/>
  <c r="R102" i="36"/>
  <c r="Y102" i="36" s="1"/>
  <c r="V101" i="36"/>
  <c r="AC101" i="36" s="1"/>
  <c r="K197" i="17" s="1"/>
  <c r="U101" i="36"/>
  <c r="AB101" i="36" s="1"/>
  <c r="J197" i="17" s="1"/>
  <c r="W105" i="36"/>
  <c r="AD105" i="36" s="1"/>
  <c r="V105" i="36"/>
  <c r="AC105" i="36" s="1"/>
  <c r="Q101" i="36"/>
  <c r="X101" i="36" s="1"/>
  <c r="F197" i="17" s="1"/>
  <c r="L58" i="36"/>
  <c r="L62" i="36"/>
  <c r="L61" i="36" s="1"/>
  <c r="O62" i="36"/>
  <c r="O61" i="36" s="1"/>
  <c r="J70" i="36"/>
  <c r="J73" i="36" s="1"/>
  <c r="J74" i="36"/>
  <c r="M74" i="36"/>
  <c r="M73" i="36" s="1"/>
  <c r="P77" i="36"/>
  <c r="M78" i="36"/>
  <c r="J79" i="36"/>
  <c r="W76" i="36" s="1"/>
  <c r="AD76" i="36" s="1"/>
  <c r="Q81" i="36"/>
  <c r="X81" i="36" s="1"/>
  <c r="O85" i="36"/>
  <c r="L87" i="36"/>
  <c r="T88" i="36"/>
  <c r="AA88" i="36" s="1"/>
  <c r="M88" i="36"/>
  <c r="M89" i="36"/>
  <c r="T89" i="36"/>
  <c r="AA89" i="36" s="1"/>
  <c r="I173" i="17" s="1"/>
  <c r="J95" i="36"/>
  <c r="J97" i="36" s="1"/>
  <c r="K97" i="36"/>
  <c r="K79" i="36"/>
  <c r="T87" i="36"/>
  <c r="AA87" i="36" s="1"/>
  <c r="J55" i="36"/>
  <c r="W54" i="36" s="1"/>
  <c r="AD54" i="36" s="1"/>
  <c r="K63" i="36"/>
  <c r="J64" i="36"/>
  <c r="J67" i="36" s="1"/>
  <c r="M67" i="36"/>
  <c r="P71" i="36"/>
  <c r="P73" i="36" s="1"/>
  <c r="O72" i="36"/>
  <c r="O73" i="36" s="1"/>
  <c r="L74" i="36"/>
  <c r="L73" i="36" s="1"/>
  <c r="K75" i="36"/>
  <c r="V78" i="36"/>
  <c r="AC78" i="36" s="1"/>
  <c r="J85" i="36"/>
  <c r="S87" i="36" s="1"/>
  <c r="Z87" i="36" s="1"/>
  <c r="O90" i="36"/>
  <c r="V90" i="36"/>
  <c r="AC90" i="36" s="1"/>
  <c r="P91" i="36"/>
  <c r="S92" i="36"/>
  <c r="Z92" i="36" s="1"/>
  <c r="H176" i="17" s="1"/>
  <c r="U93" i="36"/>
  <c r="AB93" i="36" s="1"/>
  <c r="O97" i="36"/>
  <c r="W100" i="36"/>
  <c r="AD100" i="36" s="1"/>
  <c r="Q102" i="36"/>
  <c r="X102" i="36" s="1"/>
  <c r="F199" i="17" s="1"/>
  <c r="L107" i="36"/>
  <c r="L109" i="36" s="1"/>
  <c r="O108" i="36"/>
  <c r="W116" i="36"/>
  <c r="AD116" i="36" s="1"/>
  <c r="L224" i="17" s="1"/>
  <c r="M122" i="36"/>
  <c r="M121" i="36" s="1"/>
  <c r="K125" i="36"/>
  <c r="O126" i="36"/>
  <c r="O127" i="36" s="1"/>
  <c r="T86" i="36"/>
  <c r="AA86" i="36" s="1"/>
  <c r="I164" i="17" s="1"/>
  <c r="U87" i="36"/>
  <c r="AB87" i="36" s="1"/>
  <c r="R88" i="36"/>
  <c r="Y88" i="36" s="1"/>
  <c r="U90" i="36"/>
  <c r="AB90" i="36" s="1"/>
  <c r="J175" i="17" s="1"/>
  <c r="U92" i="36"/>
  <c r="AB92" i="36" s="1"/>
  <c r="J176" i="17" s="1"/>
  <c r="V93" i="36"/>
  <c r="AC93" i="36" s="1"/>
  <c r="Q100" i="36"/>
  <c r="X100" i="36" s="1"/>
  <c r="T101" i="36"/>
  <c r="AA101" i="36" s="1"/>
  <c r="I197" i="17" s="1"/>
  <c r="O120" i="36"/>
  <c r="V40" i="36"/>
  <c r="AC40" i="36" s="1"/>
  <c r="R41" i="36"/>
  <c r="Y41" i="36" s="1"/>
  <c r="G77" i="17" s="1"/>
  <c r="V42" i="36"/>
  <c r="AC42" i="36" s="1"/>
  <c r="K79" i="17" s="1"/>
  <c r="V44" i="36"/>
  <c r="AC44" i="36" s="1"/>
  <c r="K80" i="17" s="1"/>
  <c r="R45" i="36"/>
  <c r="Y45" i="36" s="1"/>
  <c r="V46" i="36"/>
  <c r="AC46" i="36" s="1"/>
  <c r="R47" i="36"/>
  <c r="Y47" i="36" s="1"/>
  <c r="G89" i="17" s="1"/>
  <c r="V48" i="36"/>
  <c r="AC48" i="36" s="1"/>
  <c r="V50" i="36"/>
  <c r="AC50" i="36" s="1"/>
  <c r="K92" i="17" s="1"/>
  <c r="R51" i="36"/>
  <c r="Y51" i="36" s="1"/>
  <c r="V52" i="36"/>
  <c r="AC52" i="36" s="1"/>
  <c r="R53" i="36"/>
  <c r="Y53" i="36" s="1"/>
  <c r="G101" i="17" s="1"/>
  <c r="V54" i="36"/>
  <c r="AC54" i="36" s="1"/>
  <c r="V56" i="36"/>
  <c r="AC56" i="36" s="1"/>
  <c r="K104" i="17" s="1"/>
  <c r="P79" i="36"/>
  <c r="P97" i="36"/>
  <c r="Q104" i="36"/>
  <c r="X104" i="36" s="1"/>
  <c r="F200" i="17" s="1"/>
  <c r="P115" i="36"/>
  <c r="P120" i="36"/>
  <c r="J124" i="36"/>
  <c r="J127" i="36" s="1"/>
  <c r="P85" i="36"/>
  <c r="R89" i="36"/>
  <c r="Y89" i="36" s="1"/>
  <c r="G173" i="17" s="1"/>
  <c r="V89" i="36"/>
  <c r="AC89" i="36" s="1"/>
  <c r="K173" i="17" s="1"/>
  <c r="M90" i="36"/>
  <c r="W90" i="36"/>
  <c r="AD90" i="36" s="1"/>
  <c r="L175" i="17" s="1"/>
  <c r="L100" i="36"/>
  <c r="S100" i="36"/>
  <c r="Z100" i="36" s="1"/>
  <c r="T102" i="36"/>
  <c r="AA102" i="36" s="1"/>
  <c r="T104" i="36"/>
  <c r="AA104" i="36" s="1"/>
  <c r="I200" i="17" s="1"/>
  <c r="M104" i="36"/>
  <c r="M103" i="36" s="1"/>
  <c r="R105" i="36"/>
  <c r="Y105" i="36" s="1"/>
  <c r="N112" i="36"/>
  <c r="L116" i="36"/>
  <c r="P118" i="36"/>
  <c r="T82" i="36"/>
  <c r="AA82" i="36" s="1"/>
  <c r="W86" i="36"/>
  <c r="AD86" i="36" s="1"/>
  <c r="L164" i="17" s="1"/>
  <c r="W89" i="36"/>
  <c r="AD89" i="36" s="1"/>
  <c r="L173" i="17" s="1"/>
  <c r="T93" i="36"/>
  <c r="AA93" i="36" s="1"/>
  <c r="T100" i="36"/>
  <c r="AA100" i="36" s="1"/>
  <c r="N103" i="36"/>
  <c r="U104" i="36"/>
  <c r="AB104" i="36" s="1"/>
  <c r="J200" i="17" s="1"/>
  <c r="P109" i="36"/>
  <c r="Q113" i="36"/>
  <c r="X113" i="36" s="1"/>
  <c r="F221" i="17" s="1"/>
  <c r="W113" i="36"/>
  <c r="AD113" i="36" s="1"/>
  <c r="L221" i="17" s="1"/>
  <c r="J115" i="36"/>
  <c r="T116" i="36" s="1"/>
  <c r="AA116" i="36" s="1"/>
  <c r="I224" i="17" s="1"/>
  <c r="K121" i="36"/>
  <c r="K123" i="36"/>
  <c r="L124" i="36"/>
  <c r="N91" i="36"/>
  <c r="T92" i="36"/>
  <c r="AA92" i="36" s="1"/>
  <c r="I176" i="17" s="1"/>
  <c r="M92" i="36"/>
  <c r="M91" i="36" s="1"/>
  <c r="U100" i="36"/>
  <c r="AB100" i="36" s="1"/>
  <c r="R101" i="36"/>
  <c r="Y101" i="36" s="1"/>
  <c r="G197" i="17" s="1"/>
  <c r="L103" i="36"/>
  <c r="V104" i="36"/>
  <c r="AC104" i="36" s="1"/>
  <c r="K200" i="17" s="1"/>
  <c r="T105" i="36"/>
  <c r="AA105" i="36" s="1"/>
  <c r="U114" i="36"/>
  <c r="AB114" i="36" s="1"/>
  <c r="N114" i="36"/>
  <c r="N115" i="36" s="1"/>
  <c r="J118" i="36"/>
  <c r="J121" i="36" s="1"/>
  <c r="S101" i="36"/>
  <c r="Z101" i="36" s="1"/>
  <c r="H197" i="17" s="1"/>
  <c r="W102" i="36"/>
  <c r="AD102" i="36" s="1"/>
  <c r="L199" i="17" s="1"/>
  <c r="P102" i="36"/>
  <c r="P103" i="36" s="1"/>
  <c r="W104" i="36"/>
  <c r="AD104" i="36" s="1"/>
  <c r="L200" i="17" s="1"/>
  <c r="U105" i="36"/>
  <c r="AB105" i="36" s="1"/>
  <c r="O110" i="36"/>
  <c r="O109" i="36" s="1"/>
  <c r="L111" i="36"/>
  <c r="L117" i="36"/>
  <c r="N121" i="36"/>
  <c r="O122" i="36"/>
  <c r="O121" i="36" s="1"/>
  <c r="K127" i="36"/>
  <c r="N98" i="36"/>
  <c r="N97" i="36" s="1"/>
  <c r="L106" i="36"/>
  <c r="K109" i="36"/>
  <c r="M110" i="36"/>
  <c r="M109" i="36" s="1"/>
  <c r="W114" i="36"/>
  <c r="AD114" i="36" s="1"/>
  <c r="M115" i="36"/>
  <c r="L122" i="36"/>
  <c r="L121" i="36" s="1"/>
  <c r="L133" i="36"/>
  <c r="O133" i="36"/>
  <c r="V130" i="36"/>
  <c r="AC130" i="36" s="1"/>
  <c r="L138" i="36"/>
  <c r="L142" i="36"/>
  <c r="L145" i="36" s="1"/>
  <c r="K143" i="36"/>
  <c r="J111" i="36"/>
  <c r="J109" i="36" s="1"/>
  <c r="O124" i="36"/>
  <c r="M125" i="36"/>
  <c r="M127" i="36" s="1"/>
  <c r="N127" i="36"/>
  <c r="Q131" i="36"/>
  <c r="X131" i="36" s="1"/>
  <c r="F257" i="17" s="1"/>
  <c r="O136" i="36"/>
  <c r="M139" i="36"/>
  <c r="P151" i="36"/>
  <c r="T114" i="36"/>
  <c r="AA114" i="36" s="1"/>
  <c r="L130" i="36"/>
  <c r="K134" i="36"/>
  <c r="K133" i="36" s="1"/>
  <c r="P127" i="36"/>
  <c r="L128" i="36"/>
  <c r="J133" i="36"/>
  <c r="S130" i="36" s="1"/>
  <c r="Z130" i="36" s="1"/>
  <c r="S134" i="36"/>
  <c r="Z134" i="36" s="1"/>
  <c r="H260" i="17" s="1"/>
  <c r="O130" i="36"/>
  <c r="U131" i="36"/>
  <c r="AB131" i="36" s="1"/>
  <c r="J257" i="17" s="1"/>
  <c r="Q134" i="36"/>
  <c r="X134" i="36" s="1"/>
  <c r="F260" i="17" s="1"/>
  <c r="J136" i="36"/>
  <c r="L151" i="36"/>
  <c r="N134" i="36"/>
  <c r="S135" i="36"/>
  <c r="Z135" i="36" s="1"/>
  <c r="M145" i="36"/>
  <c r="L136" i="36"/>
  <c r="L139" i="36" s="1"/>
  <c r="O137" i="36"/>
  <c r="S104" i="36"/>
  <c r="Z104" i="36" s="1"/>
  <c r="H200" i="17" s="1"/>
  <c r="M108" i="36"/>
  <c r="T112" i="36"/>
  <c r="AA112" i="36" s="1"/>
  <c r="P121" i="36"/>
  <c r="M124" i="36"/>
  <c r="N130" i="36"/>
  <c r="N133" i="36" s="1"/>
  <c r="U130" i="36"/>
  <c r="AB130" i="36" s="1"/>
  <c r="W132" i="36"/>
  <c r="AD132" i="36" s="1"/>
  <c r="N135" i="36"/>
  <c r="U135" i="36"/>
  <c r="AB135" i="36" s="1"/>
  <c r="O140" i="36"/>
  <c r="S143" i="36"/>
  <c r="Z143" i="36" s="1"/>
  <c r="H281" i="17" s="1"/>
  <c r="K144" i="36"/>
  <c r="J145" i="36"/>
  <c r="V143" i="36" s="1"/>
  <c r="AC143" i="36" s="1"/>
  <c r="K281" i="17" s="1"/>
  <c r="S147" i="36"/>
  <c r="Z147" i="36" s="1"/>
  <c r="K148" i="36"/>
  <c r="K152" i="36"/>
  <c r="R152" i="36"/>
  <c r="Y152" i="36" s="1"/>
  <c r="G296" i="17" s="1"/>
  <c r="O156" i="36"/>
  <c r="V156" i="36"/>
  <c r="AC156" i="36" s="1"/>
  <c r="N157" i="36"/>
  <c r="O160" i="36"/>
  <c r="V160" i="36"/>
  <c r="AC160" i="36" s="1"/>
  <c r="O164" i="36"/>
  <c r="V164" i="36"/>
  <c r="AC164" i="36" s="1"/>
  <c r="K320" i="17" s="1"/>
  <c r="U165" i="36"/>
  <c r="AB165" i="36" s="1"/>
  <c r="P4" i="38"/>
  <c r="L5" i="38"/>
  <c r="P6" i="38"/>
  <c r="L8" i="38"/>
  <c r="L7" i="38" s="1"/>
  <c r="P9" i="38"/>
  <c r="O141" i="36"/>
  <c r="S144" i="36"/>
  <c r="Z144" i="36" s="1"/>
  <c r="H283" i="17" s="1"/>
  <c r="S148" i="36"/>
  <c r="Z148" i="36" s="1"/>
  <c r="K149" i="36"/>
  <c r="R149" i="36"/>
  <c r="Y149" i="36" s="1"/>
  <c r="G293" i="17" s="1"/>
  <c r="K153" i="36"/>
  <c r="R153" i="36"/>
  <c r="Y153" i="36" s="1"/>
  <c r="L155" i="36"/>
  <c r="W156" i="36"/>
  <c r="AD156" i="36" s="1"/>
  <c r="L307" i="17" s="1"/>
  <c r="O161" i="36"/>
  <c r="V161" i="36"/>
  <c r="AC161" i="36" s="1"/>
  <c r="K317" i="17" s="1"/>
  <c r="U162" i="36"/>
  <c r="AB162" i="36" s="1"/>
  <c r="W164" i="36"/>
  <c r="AD164" i="36" s="1"/>
  <c r="L320" i="17" s="1"/>
  <c r="O165" i="36"/>
  <c r="V165" i="36"/>
  <c r="AC165" i="36" s="1"/>
  <c r="P170" i="36"/>
  <c r="P169" i="36" s="1"/>
  <c r="L171" i="36"/>
  <c r="J4" i="38"/>
  <c r="J5" i="38"/>
  <c r="J6" i="38"/>
  <c r="V134" i="36"/>
  <c r="AC134" i="36" s="1"/>
  <c r="K260" i="17" s="1"/>
  <c r="K136" i="36"/>
  <c r="O138" i="36"/>
  <c r="N139" i="36"/>
  <c r="O142" i="36"/>
  <c r="V142" i="36"/>
  <c r="AC142" i="36" s="1"/>
  <c r="O146" i="36"/>
  <c r="V146" i="36"/>
  <c r="AC146" i="36" s="1"/>
  <c r="K284" i="17" s="1"/>
  <c r="S149" i="36"/>
  <c r="Z149" i="36" s="1"/>
  <c r="H293" i="17" s="1"/>
  <c r="K150" i="36"/>
  <c r="K151" i="36" s="1"/>
  <c r="R150" i="36"/>
  <c r="Y150" i="36" s="1"/>
  <c r="J151" i="36"/>
  <c r="S153" i="36"/>
  <c r="Z153" i="36" s="1"/>
  <c r="K154" i="36"/>
  <c r="R154" i="36"/>
  <c r="Y154" i="36" s="1"/>
  <c r="P154" i="36"/>
  <c r="L156" i="36"/>
  <c r="L157" i="36" s="1"/>
  <c r="K158" i="36"/>
  <c r="K157" i="36" s="1"/>
  <c r="R158" i="36"/>
  <c r="Y158" i="36" s="1"/>
  <c r="G308" i="17" s="1"/>
  <c r="P158" i="36"/>
  <c r="W161" i="36"/>
  <c r="AD161" i="36" s="1"/>
  <c r="L317" i="17" s="1"/>
  <c r="O162" i="36"/>
  <c r="O163" i="36" s="1"/>
  <c r="V162" i="36"/>
  <c r="AC162" i="36" s="1"/>
  <c r="N163" i="36"/>
  <c r="W165" i="36"/>
  <c r="AD165" i="36" s="1"/>
  <c r="O166" i="36"/>
  <c r="V167" i="36" s="1"/>
  <c r="AC167" i="36" s="1"/>
  <c r="K329" i="17" s="1"/>
  <c r="J169" i="36"/>
  <c r="K4" i="38"/>
  <c r="K5" i="38"/>
  <c r="K6" i="38"/>
  <c r="K7" i="38" s="1"/>
  <c r="K8" i="38"/>
  <c r="K9" i="38"/>
  <c r="O139" i="36"/>
  <c r="W142" i="36"/>
  <c r="AD142" i="36" s="1"/>
  <c r="O143" i="36"/>
  <c r="W146" i="36"/>
  <c r="AD146" i="36" s="1"/>
  <c r="L284" i="17" s="1"/>
  <c r="O147" i="36"/>
  <c r="V147" i="36"/>
  <c r="AC147" i="36" s="1"/>
  <c r="S150" i="36"/>
  <c r="Z150" i="36" s="1"/>
  <c r="Q154" i="36"/>
  <c r="X154" i="36" s="1"/>
  <c r="K155" i="36"/>
  <c r="R155" i="36"/>
  <c r="Y155" i="36" s="1"/>
  <c r="G305" i="17" s="1"/>
  <c r="P155" i="36"/>
  <c r="S158" i="36"/>
  <c r="Z158" i="36" s="1"/>
  <c r="H308" i="17" s="1"/>
  <c r="Q158" i="36"/>
  <c r="X158" i="36" s="1"/>
  <c r="F308" i="17" s="1"/>
  <c r="K159" i="36"/>
  <c r="R159" i="36"/>
  <c r="Y159" i="36" s="1"/>
  <c r="P159" i="36"/>
  <c r="L161" i="36"/>
  <c r="W162" i="36"/>
  <c r="AD162" i="36" s="1"/>
  <c r="O167" i="36"/>
  <c r="P168" i="36"/>
  <c r="L9" i="38"/>
  <c r="R130" i="36"/>
  <c r="Y130" i="36" s="1"/>
  <c r="V132" i="36"/>
  <c r="AC132" i="36" s="1"/>
  <c r="R135" i="36"/>
  <c r="Y135" i="36" s="1"/>
  <c r="K140" i="36"/>
  <c r="K139" i="36" s="1"/>
  <c r="P140" i="36"/>
  <c r="W143" i="36"/>
  <c r="AD143" i="36" s="1"/>
  <c r="L281" i="17" s="1"/>
  <c r="O144" i="36"/>
  <c r="O145" i="36" s="1"/>
  <c r="V144" i="36"/>
  <c r="AC144" i="36" s="1"/>
  <c r="K283" i="17" s="1"/>
  <c r="N145" i="36"/>
  <c r="W147" i="36"/>
  <c r="AD147" i="36" s="1"/>
  <c r="O148" i="36"/>
  <c r="O151" i="36" s="1"/>
  <c r="V148" i="36"/>
  <c r="AC148" i="36" s="1"/>
  <c r="O152" i="36"/>
  <c r="V152" i="36"/>
  <c r="AC152" i="36" s="1"/>
  <c r="K296" i="17" s="1"/>
  <c r="K156" i="36"/>
  <c r="R156" i="36"/>
  <c r="Y156" i="36" s="1"/>
  <c r="G307" i="17" s="1"/>
  <c r="T158" i="36"/>
  <c r="AA158" i="36" s="1"/>
  <c r="I308" i="17" s="1"/>
  <c r="S159" i="36"/>
  <c r="Z159" i="36" s="1"/>
  <c r="Q159" i="36"/>
  <c r="X159" i="36" s="1"/>
  <c r="K160" i="36"/>
  <c r="R160" i="36"/>
  <c r="Y160" i="36" s="1"/>
  <c r="P160" i="36"/>
  <c r="L162" i="36"/>
  <c r="L163" i="36" s="1"/>
  <c r="K164" i="36"/>
  <c r="K163" i="36" s="1"/>
  <c r="R164" i="36"/>
  <c r="Y164" i="36" s="1"/>
  <c r="G320" i="17" s="1"/>
  <c r="L169" i="36"/>
  <c r="S166" i="36" s="1"/>
  <c r="Z166" i="36" s="1"/>
  <c r="M4" i="38"/>
  <c r="M5" i="38"/>
  <c r="M7" i="38" s="1"/>
  <c r="M6" i="38"/>
  <c r="M8" i="38"/>
  <c r="M9" i="38"/>
  <c r="K137" i="36"/>
  <c r="K141" i="36"/>
  <c r="W148" i="36"/>
  <c r="AD148" i="36" s="1"/>
  <c r="O149" i="36"/>
  <c r="V149" i="36"/>
  <c r="AC149" i="36" s="1"/>
  <c r="K293" i="17" s="1"/>
  <c r="W152" i="36"/>
  <c r="AD152" i="36" s="1"/>
  <c r="L296" i="17" s="1"/>
  <c r="O153" i="36"/>
  <c r="V153" i="36"/>
  <c r="AC153" i="36" s="1"/>
  <c r="U158" i="36"/>
  <c r="AB158" i="36" s="1"/>
  <c r="J308" i="17" s="1"/>
  <c r="S160" i="36"/>
  <c r="Z160" i="36" s="1"/>
  <c r="Q160" i="36"/>
  <c r="X160" i="36" s="1"/>
  <c r="K161" i="36"/>
  <c r="R161" i="36"/>
  <c r="Y161" i="36" s="1"/>
  <c r="G317" i="17" s="1"/>
  <c r="S164" i="36"/>
  <c r="Z164" i="36" s="1"/>
  <c r="H320" i="17" s="1"/>
  <c r="Q164" i="36"/>
  <c r="X164" i="36" s="1"/>
  <c r="F320" i="17" s="1"/>
  <c r="K165" i="36"/>
  <c r="R165" i="36"/>
  <c r="Y165" i="36" s="1"/>
  <c r="P165" i="36"/>
  <c r="L167" i="36"/>
  <c r="S167" i="36" s="1"/>
  <c r="Z167" i="36" s="1"/>
  <c r="H329" i="17" s="1"/>
  <c r="L170" i="36"/>
  <c r="P171" i="36"/>
  <c r="N4" i="38"/>
  <c r="N5" i="38"/>
  <c r="N8" i="38"/>
  <c r="K138" i="36"/>
  <c r="P138" i="36"/>
  <c r="J139" i="36"/>
  <c r="Q136" i="36" s="1"/>
  <c r="X136" i="36" s="1"/>
  <c r="K142" i="36"/>
  <c r="R142" i="36"/>
  <c r="Y142" i="36" s="1"/>
  <c r="P142" i="36"/>
  <c r="K146" i="36"/>
  <c r="K145" i="36" s="1"/>
  <c r="P146" i="36"/>
  <c r="P145" i="36" s="1"/>
  <c r="W149" i="36"/>
  <c r="AD149" i="36" s="1"/>
  <c r="L293" i="17" s="1"/>
  <c r="O150" i="36"/>
  <c r="V150" i="36"/>
  <c r="AC150" i="36" s="1"/>
  <c r="K295" i="17" s="1"/>
  <c r="N151" i="36"/>
  <c r="W153" i="36"/>
  <c r="AD153" i="36" s="1"/>
  <c r="O154" i="36"/>
  <c r="V154" i="36"/>
  <c r="AC154" i="36" s="1"/>
  <c r="O158" i="36"/>
  <c r="O157" i="36" s="1"/>
  <c r="V158" i="36"/>
  <c r="AC158" i="36" s="1"/>
  <c r="K308" i="17" s="1"/>
  <c r="K162" i="36"/>
  <c r="R162" i="36"/>
  <c r="Y162" i="36" s="1"/>
  <c r="G319" i="17" s="1"/>
  <c r="T164" i="36"/>
  <c r="AA164" i="36" s="1"/>
  <c r="I320" i="17" s="1"/>
  <c r="S165" i="36"/>
  <c r="Z165" i="36" s="1"/>
  <c r="K166" i="36"/>
  <c r="R166" i="36" s="1"/>
  <c r="Y166" i="36" s="1"/>
  <c r="K168" i="36"/>
  <c r="K169" i="36" s="1"/>
  <c r="N169" i="36"/>
  <c r="O4" i="38"/>
  <c r="O5" i="38"/>
  <c r="O6" i="38"/>
  <c r="O7" i="38"/>
  <c r="O8" i="38"/>
  <c r="O9" i="38"/>
  <c r="S146" i="36"/>
  <c r="Z146" i="36" s="1"/>
  <c r="H284" i="17" s="1"/>
  <c r="K147" i="36"/>
  <c r="R147" i="36"/>
  <c r="Y147" i="36" s="1"/>
  <c r="W150" i="36"/>
  <c r="AD150" i="36" s="1"/>
  <c r="L295" i="17" s="1"/>
  <c r="O155" i="36"/>
  <c r="V155" i="36"/>
  <c r="AC155" i="36" s="1"/>
  <c r="K305" i="17" s="1"/>
  <c r="O159" i="36"/>
  <c r="V159" i="36"/>
  <c r="AC159" i="36" s="1"/>
  <c r="K167" i="36"/>
  <c r="R168" i="36" s="1"/>
  <c r="Y168" i="36" s="1"/>
  <c r="P167" i="36"/>
  <c r="W170" i="36" s="1"/>
  <c r="AD170" i="36" s="1"/>
  <c r="L332" i="17" s="1"/>
  <c r="S168" i="36"/>
  <c r="Z168" i="36" s="1"/>
  <c r="O169" i="36"/>
  <c r="H2" i="42"/>
  <c r="G4" i="43" s="1"/>
  <c r="G4" i="41"/>
  <c r="I2" i="40"/>
  <c r="F4" i="42"/>
  <c r="E6" i="43" s="1"/>
  <c r="E6" i="41"/>
  <c r="G4" i="40"/>
  <c r="F6" i="42"/>
  <c r="E8" i="43" s="1"/>
  <c r="E8" i="41"/>
  <c r="D8" i="42"/>
  <c r="J11" i="41"/>
  <c r="N12" i="41"/>
  <c r="E14" i="41"/>
  <c r="G13" i="40"/>
  <c r="F14" i="41" s="1"/>
  <c r="J17" i="41"/>
  <c r="I18" i="40"/>
  <c r="H18" i="41" s="1"/>
  <c r="G18" i="41"/>
  <c r="E20" i="41"/>
  <c r="G20" i="40"/>
  <c r="F20" i="41" s="1"/>
  <c r="J23" i="41"/>
  <c r="N26" i="41"/>
  <c r="G29" i="40"/>
  <c r="K29" i="41"/>
  <c r="G32" i="41"/>
  <c r="I34" i="40"/>
  <c r="H32" i="41" s="1"/>
  <c r="G36" i="40"/>
  <c r="J39" i="41"/>
  <c r="E41" i="41"/>
  <c r="G45" i="40"/>
  <c r="F41" i="41" s="1"/>
  <c r="E47" i="41"/>
  <c r="G52" i="40"/>
  <c r="F47" i="41" s="1"/>
  <c r="J51" i="41"/>
  <c r="J52" i="41"/>
  <c r="E55" i="41"/>
  <c r="G61" i="40"/>
  <c r="F55" i="41" s="1"/>
  <c r="G59" i="41"/>
  <c r="I66" i="40"/>
  <c r="H59" i="41" s="1"/>
  <c r="E61" i="41"/>
  <c r="G68" i="40"/>
  <c r="F61" i="41" s="1"/>
  <c r="J64" i="41"/>
  <c r="J66" i="41"/>
  <c r="E69" i="41"/>
  <c r="G77" i="40"/>
  <c r="F69" i="41" s="1"/>
  <c r="G73" i="41"/>
  <c r="I82" i="40"/>
  <c r="H73" i="41" s="1"/>
  <c r="E75" i="41"/>
  <c r="G84" i="40"/>
  <c r="F75" i="41" s="1"/>
  <c r="J78" i="41"/>
  <c r="J80" i="41"/>
  <c r="E82" i="41"/>
  <c r="G93" i="40"/>
  <c r="F82" i="41" s="1"/>
  <c r="G87" i="41"/>
  <c r="I98" i="40"/>
  <c r="H87" i="41" s="1"/>
  <c r="E88" i="41"/>
  <c r="G100" i="40"/>
  <c r="F88" i="41" s="1"/>
  <c r="J92" i="41"/>
  <c r="J91" i="41" s="1"/>
  <c r="E96" i="41"/>
  <c r="G109" i="40"/>
  <c r="F96" i="41" s="1"/>
  <c r="G100" i="41"/>
  <c r="I114" i="40"/>
  <c r="H100" i="41" s="1"/>
  <c r="J107" i="41"/>
  <c r="I7" i="38"/>
  <c r="P7" i="38" s="1"/>
  <c r="Z7" i="38"/>
  <c r="D3" i="42"/>
  <c r="C5" i="43" s="1"/>
  <c r="C5" i="41"/>
  <c r="H4" i="42"/>
  <c r="G6" i="43" s="1"/>
  <c r="G6" i="41"/>
  <c r="I4" i="40"/>
  <c r="F8" i="41"/>
  <c r="K11" i="41"/>
  <c r="O12" i="41"/>
  <c r="I13" i="40"/>
  <c r="H14" i="41" s="1"/>
  <c r="G14" i="41"/>
  <c r="K17" i="41"/>
  <c r="G20" i="41"/>
  <c r="I20" i="40"/>
  <c r="H20" i="41" s="1"/>
  <c r="K23" i="41"/>
  <c r="O26" i="41"/>
  <c r="E29" i="41"/>
  <c r="G31" i="40"/>
  <c r="F29" i="41" s="1"/>
  <c r="J33" i="41"/>
  <c r="M35" i="41"/>
  <c r="G41" i="41"/>
  <c r="I45" i="40"/>
  <c r="H41" i="41" s="1"/>
  <c r="E43" i="41"/>
  <c r="G47" i="40"/>
  <c r="F43" i="41" s="1"/>
  <c r="K45" i="41"/>
  <c r="J46" i="41"/>
  <c r="G47" i="41"/>
  <c r="I52" i="40"/>
  <c r="H47" i="41" s="1"/>
  <c r="O53" i="41"/>
  <c r="G55" i="41"/>
  <c r="I61" i="40"/>
  <c r="H55" i="41" s="1"/>
  <c r="E57" i="41"/>
  <c r="G63" i="40"/>
  <c r="F57" i="41" s="1"/>
  <c r="K58" i="41"/>
  <c r="J60" i="41"/>
  <c r="G61" i="41"/>
  <c r="I68" i="40"/>
  <c r="H61" i="41" s="1"/>
  <c r="M63" i="41"/>
  <c r="G69" i="41"/>
  <c r="I77" i="40"/>
  <c r="H69" i="41" s="1"/>
  <c r="E70" i="41"/>
  <c r="G79" i="40"/>
  <c r="F70" i="41" s="1"/>
  <c r="K72" i="41"/>
  <c r="J74" i="41"/>
  <c r="G75" i="41"/>
  <c r="I84" i="40"/>
  <c r="H75" i="41" s="1"/>
  <c r="M76" i="41"/>
  <c r="O81" i="41"/>
  <c r="G82" i="41"/>
  <c r="I93" i="40"/>
  <c r="H82" i="41" s="1"/>
  <c r="E84" i="41"/>
  <c r="G95" i="40"/>
  <c r="F84" i="41" s="1"/>
  <c r="K86" i="41"/>
  <c r="G88" i="41"/>
  <c r="I100" i="40"/>
  <c r="H88" i="41" s="1"/>
  <c r="M90" i="41"/>
  <c r="O94" i="41"/>
  <c r="E98" i="41"/>
  <c r="G111" i="40"/>
  <c r="F98" i="41" s="1"/>
  <c r="G102" i="41"/>
  <c r="I116" i="40"/>
  <c r="H102" i="41" s="1"/>
  <c r="M104" i="41"/>
  <c r="O108" i="41"/>
  <c r="K113" i="41"/>
  <c r="C8" i="38"/>
  <c r="C9" i="38"/>
  <c r="D5" i="42"/>
  <c r="C7" i="43" s="1"/>
  <c r="C7" i="41"/>
  <c r="H6" i="42"/>
  <c r="G8" i="43" s="1"/>
  <c r="I6" i="40"/>
  <c r="G8" i="41"/>
  <c r="F8" i="42"/>
  <c r="G8" i="40"/>
  <c r="L11" i="41"/>
  <c r="J15" i="41"/>
  <c r="E17" i="41"/>
  <c r="G17" i="40"/>
  <c r="F17" i="41" s="1"/>
  <c r="J21" i="41"/>
  <c r="E23" i="41"/>
  <c r="G24" i="40"/>
  <c r="F23" i="41" s="1"/>
  <c r="J27" i="41"/>
  <c r="J28" i="41"/>
  <c r="N29" i="41"/>
  <c r="G33" i="40"/>
  <c r="F31" i="41" s="1"/>
  <c r="E31" i="41"/>
  <c r="K33" i="41"/>
  <c r="G35" i="41"/>
  <c r="I38" i="40"/>
  <c r="H35" i="41" s="1"/>
  <c r="E37" i="41"/>
  <c r="G40" i="40"/>
  <c r="F37" i="41" s="1"/>
  <c r="J40" i="41"/>
  <c r="J42" i="41"/>
  <c r="E45" i="41"/>
  <c r="G49" i="40"/>
  <c r="F45" i="41" s="1"/>
  <c r="G49" i="41"/>
  <c r="I54" i="40"/>
  <c r="H49" i="41" s="1"/>
  <c r="E51" i="41"/>
  <c r="G56" i="40"/>
  <c r="F51" i="41" s="1"/>
  <c r="J54" i="41"/>
  <c r="J56" i="41"/>
  <c r="E58" i="41"/>
  <c r="G65" i="40"/>
  <c r="F58" i="41" s="1"/>
  <c r="G63" i="41"/>
  <c r="I70" i="40"/>
  <c r="H63" i="41" s="1"/>
  <c r="E64" i="41"/>
  <c r="G72" i="40"/>
  <c r="F64" i="41" s="1"/>
  <c r="J68" i="41"/>
  <c r="E72" i="41"/>
  <c r="G81" i="40"/>
  <c r="F72" i="41" s="1"/>
  <c r="G76" i="41"/>
  <c r="I86" i="40"/>
  <c r="H76" i="41" s="1"/>
  <c r="E78" i="41"/>
  <c r="G88" i="40"/>
  <c r="F78" i="41" s="1"/>
  <c r="J83" i="41"/>
  <c r="E86" i="41"/>
  <c r="G97" i="40"/>
  <c r="F86" i="41" s="1"/>
  <c r="G90" i="41"/>
  <c r="I102" i="40"/>
  <c r="H90" i="41" s="1"/>
  <c r="E92" i="41"/>
  <c r="G104" i="40"/>
  <c r="F92" i="41" s="1"/>
  <c r="J95" i="41"/>
  <c r="G104" i="41"/>
  <c r="I118" i="40"/>
  <c r="H104" i="41" s="1"/>
  <c r="G120" i="40"/>
  <c r="J111" i="41"/>
  <c r="F3" i="42"/>
  <c r="E5" i="43" s="1"/>
  <c r="E5" i="41"/>
  <c r="G3" i="40"/>
  <c r="E5" i="42"/>
  <c r="D7" i="43" s="1"/>
  <c r="D7" i="41"/>
  <c r="D7" i="42"/>
  <c r="C9" i="43" s="1"/>
  <c r="C9" i="41"/>
  <c r="H8" i="42"/>
  <c r="I8" i="40"/>
  <c r="M11" i="41"/>
  <c r="K15" i="41"/>
  <c r="G17" i="41"/>
  <c r="I17" i="40"/>
  <c r="H17" i="41" s="1"/>
  <c r="E19" i="41"/>
  <c r="G19" i="40"/>
  <c r="F19" i="41" s="1"/>
  <c r="K21" i="41"/>
  <c r="J22" i="41"/>
  <c r="G23" i="41"/>
  <c r="I24" i="40"/>
  <c r="H23" i="41" s="1"/>
  <c r="K27" i="41"/>
  <c r="K28" i="41"/>
  <c r="O29" i="41"/>
  <c r="G31" i="41"/>
  <c r="I33" i="40"/>
  <c r="H31" i="41" s="1"/>
  <c r="E33" i="41"/>
  <c r="G35" i="40"/>
  <c r="F33" i="41" s="1"/>
  <c r="K34" i="41"/>
  <c r="J36" i="41"/>
  <c r="G37" i="41"/>
  <c r="I40" i="40"/>
  <c r="H37" i="41" s="1"/>
  <c r="M39" i="41"/>
  <c r="G45" i="41"/>
  <c r="I49" i="40"/>
  <c r="H45" i="41" s="1"/>
  <c r="E46" i="41"/>
  <c r="G51" i="40"/>
  <c r="F46" i="41" s="1"/>
  <c r="K48" i="41"/>
  <c r="J50" i="41"/>
  <c r="G51" i="41"/>
  <c r="I56" i="40"/>
  <c r="H51" i="41" s="1"/>
  <c r="M52" i="41"/>
  <c r="O57" i="41"/>
  <c r="G58" i="41"/>
  <c r="I65" i="40"/>
  <c r="H58" i="41" s="1"/>
  <c r="E60" i="41"/>
  <c r="G67" i="40"/>
  <c r="F60" i="41" s="1"/>
  <c r="K62" i="41"/>
  <c r="G64" i="41"/>
  <c r="I72" i="40"/>
  <c r="H64" i="41" s="1"/>
  <c r="M66" i="41"/>
  <c r="O70" i="41"/>
  <c r="G72" i="41"/>
  <c r="I81" i="40"/>
  <c r="H72" i="41" s="1"/>
  <c r="E74" i="41"/>
  <c r="G83" i="40"/>
  <c r="F74" i="41" s="1"/>
  <c r="J77" i="41"/>
  <c r="G78" i="41"/>
  <c r="I88" i="40"/>
  <c r="H78" i="41" s="1"/>
  <c r="M80" i="41"/>
  <c r="O84" i="41"/>
  <c r="G86" i="41"/>
  <c r="I97" i="40"/>
  <c r="H86" i="41" s="1"/>
  <c r="K89" i="41"/>
  <c r="G92" i="41"/>
  <c r="I104" i="40"/>
  <c r="H92" i="41" s="1"/>
  <c r="O98" i="41"/>
  <c r="E101" i="41"/>
  <c r="G115" i="40"/>
  <c r="F101" i="41" s="1"/>
  <c r="M107" i="41"/>
  <c r="K117" i="41"/>
  <c r="V168" i="36"/>
  <c r="AC168" i="36" s="1"/>
  <c r="V170" i="36"/>
  <c r="AC170" i="36" s="1"/>
  <c r="K332" i="17" s="1"/>
  <c r="D2" i="42"/>
  <c r="C4" i="43" s="1"/>
  <c r="C4" i="41"/>
  <c r="H3" i="42"/>
  <c r="G5" i="43" s="1"/>
  <c r="G5" i="41"/>
  <c r="F5" i="42"/>
  <c r="E7" i="43" s="1"/>
  <c r="G5" i="40"/>
  <c r="E7" i="41"/>
  <c r="K9" i="41"/>
  <c r="J10" i="41"/>
  <c r="G11" i="41"/>
  <c r="I10" i="40"/>
  <c r="H11" i="41" s="1"/>
  <c r="G12" i="40"/>
  <c r="F13" i="41" s="1"/>
  <c r="E13" i="41"/>
  <c r="L15" i="41"/>
  <c r="J16" i="41"/>
  <c r="J18" i="41"/>
  <c r="G21" i="40"/>
  <c r="F21" i="41" s="1"/>
  <c r="E21" i="41"/>
  <c r="K22" i="41"/>
  <c r="J24" i="41"/>
  <c r="J25" i="41" s="1"/>
  <c r="G25" i="41"/>
  <c r="I26" i="40"/>
  <c r="H25" i="41" s="1"/>
  <c r="G28" i="40"/>
  <c r="F27" i="41" s="1"/>
  <c r="E27" i="41"/>
  <c r="L28" i="41"/>
  <c r="J30" i="41"/>
  <c r="J32" i="41"/>
  <c r="J31" i="41" s="1"/>
  <c r="E34" i="41"/>
  <c r="G37" i="40"/>
  <c r="F34" i="41" s="1"/>
  <c r="G39" i="41"/>
  <c r="I42" i="40"/>
  <c r="H39" i="41" s="1"/>
  <c r="E40" i="41"/>
  <c r="G44" i="40"/>
  <c r="F40" i="41" s="1"/>
  <c r="J44" i="41"/>
  <c r="J43" i="41" s="1"/>
  <c r="E48" i="41"/>
  <c r="G53" i="40"/>
  <c r="F48" i="41" s="1"/>
  <c r="G52" i="41"/>
  <c r="I58" i="40"/>
  <c r="H52" i="41" s="1"/>
  <c r="E54" i="41"/>
  <c r="G60" i="40"/>
  <c r="F54" i="41" s="1"/>
  <c r="J59" i="41"/>
  <c r="E62" i="41"/>
  <c r="G69" i="40"/>
  <c r="F62" i="41" s="1"/>
  <c r="G66" i="41"/>
  <c r="I74" i="40"/>
  <c r="H66" i="41" s="1"/>
  <c r="E68" i="41"/>
  <c r="G76" i="40"/>
  <c r="F68" i="41" s="1"/>
  <c r="J71" i="41"/>
  <c r="G85" i="40"/>
  <c r="G80" i="41"/>
  <c r="I90" i="40"/>
  <c r="H80" i="41" s="1"/>
  <c r="G92" i="40"/>
  <c r="J87" i="41"/>
  <c r="E89" i="41"/>
  <c r="G101" i="40"/>
  <c r="F89" i="41" s="1"/>
  <c r="J99" i="41"/>
  <c r="J100" i="41"/>
  <c r="E103" i="41"/>
  <c r="G117" i="40"/>
  <c r="F103" i="41" s="1"/>
  <c r="J114" i="41"/>
  <c r="G6" i="38"/>
  <c r="AD7" i="38"/>
  <c r="H5" i="41"/>
  <c r="H5" i="42"/>
  <c r="G7" i="43" s="1"/>
  <c r="I5" i="40"/>
  <c r="G7" i="41"/>
  <c r="F7" i="42"/>
  <c r="E9" i="43" s="1"/>
  <c r="E9" i="41"/>
  <c r="G7" i="40"/>
  <c r="K10" i="41"/>
  <c r="J12" i="41"/>
  <c r="G13" i="41"/>
  <c r="I12" i="40"/>
  <c r="H13" i="41" s="1"/>
  <c r="M15" i="41"/>
  <c r="K16" i="41"/>
  <c r="K18" i="41"/>
  <c r="I21" i="40"/>
  <c r="H21" i="41" s="1"/>
  <c r="G21" i="41"/>
  <c r="E22" i="41"/>
  <c r="G23" i="40"/>
  <c r="F22" i="41" s="1"/>
  <c r="K24" i="41"/>
  <c r="J26" i="41"/>
  <c r="G27" i="41"/>
  <c r="I28" i="40"/>
  <c r="H27" i="41" s="1"/>
  <c r="M28" i="41"/>
  <c r="K30" i="41"/>
  <c r="O33" i="41"/>
  <c r="I37" i="40"/>
  <c r="H34" i="41" s="1"/>
  <c r="G34" i="41"/>
  <c r="E36" i="41"/>
  <c r="G39" i="40"/>
  <c r="F36" i="41" s="1"/>
  <c r="K38" i="41"/>
  <c r="G40" i="41"/>
  <c r="I44" i="40"/>
  <c r="H40" i="41" s="1"/>
  <c r="M42" i="41"/>
  <c r="O46" i="41"/>
  <c r="G48" i="41"/>
  <c r="I53" i="40"/>
  <c r="H48" i="41" s="1"/>
  <c r="E50" i="41"/>
  <c r="G55" i="40"/>
  <c r="F50" i="41" s="1"/>
  <c r="J53" i="41"/>
  <c r="J55" i="41" s="1"/>
  <c r="G54" i="41"/>
  <c r="I60" i="40"/>
  <c r="H54" i="41" s="1"/>
  <c r="M56" i="41"/>
  <c r="O60" i="41"/>
  <c r="G62" i="41"/>
  <c r="I69" i="40"/>
  <c r="H62" i="41" s="1"/>
  <c r="K65" i="41"/>
  <c r="G68" i="41"/>
  <c r="I76" i="40"/>
  <c r="H68" i="41" s="1"/>
  <c r="O74" i="41"/>
  <c r="E77" i="41"/>
  <c r="G87" i="40"/>
  <c r="F77" i="41" s="1"/>
  <c r="J81" i="41"/>
  <c r="M83" i="41"/>
  <c r="G89" i="41"/>
  <c r="I101" i="40"/>
  <c r="H89" i="41" s="1"/>
  <c r="E91" i="41"/>
  <c r="G103" i="40"/>
  <c r="F91" i="41" s="1"/>
  <c r="K93" i="41"/>
  <c r="J94" i="41"/>
  <c r="G95" i="41"/>
  <c r="I108" i="40"/>
  <c r="H95" i="41" s="1"/>
  <c r="O101" i="41"/>
  <c r="E105" i="41"/>
  <c r="G119" i="40"/>
  <c r="F105" i="41" s="1"/>
  <c r="K106" i="41"/>
  <c r="G109" i="41"/>
  <c r="I124" i="40"/>
  <c r="H109" i="41" s="1"/>
  <c r="M111" i="41"/>
  <c r="G7" i="38"/>
  <c r="G9" i="38"/>
  <c r="F2" i="42"/>
  <c r="E4" i="43" s="1"/>
  <c r="E4" i="41"/>
  <c r="D4" i="42"/>
  <c r="C6" i="43" s="1"/>
  <c r="C6" i="41"/>
  <c r="D6" i="42"/>
  <c r="C8" i="43" s="1"/>
  <c r="C8" i="41"/>
  <c r="H7" i="42"/>
  <c r="G9" i="43" s="1"/>
  <c r="G9" i="41"/>
  <c r="E10" i="41"/>
  <c r="G9" i="40"/>
  <c r="F10" i="41" s="1"/>
  <c r="K12" i="41"/>
  <c r="K13" i="41" s="1"/>
  <c r="J14" i="41"/>
  <c r="J13" i="41" s="1"/>
  <c r="I14" i="40"/>
  <c r="H15" i="41" s="1"/>
  <c r="G15" i="41"/>
  <c r="E16" i="41"/>
  <c r="G16" i="40"/>
  <c r="F16" i="41" s="1"/>
  <c r="L18" i="41"/>
  <c r="J20" i="41"/>
  <c r="J19" i="41" s="1"/>
  <c r="N22" i="41"/>
  <c r="E24" i="41"/>
  <c r="G25" i="40"/>
  <c r="F24" i="41" s="1"/>
  <c r="K26" i="41"/>
  <c r="K25" i="41" s="1"/>
  <c r="G28" i="41"/>
  <c r="I30" i="40"/>
  <c r="H28" i="41" s="1"/>
  <c r="E30" i="41"/>
  <c r="G32" i="40"/>
  <c r="F30" i="41" s="1"/>
  <c r="L32" i="41"/>
  <c r="J35" i="41"/>
  <c r="E38" i="41"/>
  <c r="G41" i="40"/>
  <c r="F38" i="41" s="1"/>
  <c r="G42" i="41"/>
  <c r="I46" i="40"/>
  <c r="H42" i="41" s="1"/>
  <c r="E44" i="41"/>
  <c r="G48" i="40"/>
  <c r="F44" i="41" s="1"/>
  <c r="J47" i="41"/>
  <c r="J49" i="41"/>
  <c r="G57" i="40"/>
  <c r="G56" i="41"/>
  <c r="I62" i="40"/>
  <c r="H56" i="41" s="1"/>
  <c r="G64" i="40"/>
  <c r="J63" i="41"/>
  <c r="E65" i="41"/>
  <c r="G73" i="40"/>
  <c r="F65" i="41" s="1"/>
  <c r="E71" i="41"/>
  <c r="G80" i="40"/>
  <c r="F71" i="41" s="1"/>
  <c r="J75" i="41"/>
  <c r="J76" i="41"/>
  <c r="J79" i="41" s="1"/>
  <c r="E79" i="41"/>
  <c r="G89" i="40"/>
  <c r="F79" i="41" s="1"/>
  <c r="G83" i="41"/>
  <c r="I94" i="40"/>
  <c r="H83" i="41" s="1"/>
  <c r="E85" i="41"/>
  <c r="G96" i="40"/>
  <c r="F85" i="41" s="1"/>
  <c r="J88" i="41"/>
  <c r="J90" i="41"/>
  <c r="E93" i="41"/>
  <c r="G105" i="40"/>
  <c r="F93" i="41" s="1"/>
  <c r="G97" i="41"/>
  <c r="I110" i="40"/>
  <c r="H97" i="41" s="1"/>
  <c r="J102" i="41"/>
  <c r="J104" i="41"/>
  <c r="F4" i="41"/>
  <c r="K6" i="41"/>
  <c r="H9" i="41"/>
  <c r="I9" i="40"/>
  <c r="H10" i="41" s="1"/>
  <c r="G10" i="41"/>
  <c r="E12" i="41"/>
  <c r="G11" i="40"/>
  <c r="F12" i="41" s="1"/>
  <c r="K14" i="41"/>
  <c r="G16" i="41"/>
  <c r="I16" i="40"/>
  <c r="H16" i="41" s="1"/>
  <c r="M18" i="41"/>
  <c r="K20" i="41"/>
  <c r="K19" i="41" s="1"/>
  <c r="O22" i="41"/>
  <c r="G24" i="41"/>
  <c r="I25" i="40"/>
  <c r="H24" i="41" s="1"/>
  <c r="E26" i="41"/>
  <c r="G27" i="40"/>
  <c r="F26" i="41" s="1"/>
  <c r="J29" i="41"/>
  <c r="G30" i="41"/>
  <c r="I32" i="40"/>
  <c r="H30" i="41" s="1"/>
  <c r="M32" i="41"/>
  <c r="O36" i="41"/>
  <c r="G38" i="41"/>
  <c r="I41" i="40"/>
  <c r="H38" i="41" s="1"/>
  <c r="K41" i="41"/>
  <c r="G44" i="41"/>
  <c r="I48" i="40"/>
  <c r="H44" i="41" s="1"/>
  <c r="O50" i="41"/>
  <c r="E53" i="41"/>
  <c r="G59" i="40"/>
  <c r="F53" i="41" s="1"/>
  <c r="J57" i="41"/>
  <c r="M59" i="41"/>
  <c r="G65" i="41"/>
  <c r="I73" i="40"/>
  <c r="H65" i="41" s="1"/>
  <c r="E67" i="41"/>
  <c r="G75" i="40"/>
  <c r="F67" i="41" s="1"/>
  <c r="K69" i="41"/>
  <c r="J70" i="41"/>
  <c r="G71" i="41"/>
  <c r="I80" i="40"/>
  <c r="H71" i="41" s="1"/>
  <c r="O77" i="41"/>
  <c r="G79" i="41"/>
  <c r="I89" i="40"/>
  <c r="H79" i="41" s="1"/>
  <c r="E81" i="41"/>
  <c r="G91" i="40"/>
  <c r="F81" i="41" s="1"/>
  <c r="K82" i="41"/>
  <c r="J84" i="41"/>
  <c r="J85" i="41" s="1"/>
  <c r="G85" i="41"/>
  <c r="I96" i="40"/>
  <c r="H85" i="41" s="1"/>
  <c r="M87" i="41"/>
  <c r="G93" i="41"/>
  <c r="I105" i="40"/>
  <c r="H93" i="41" s="1"/>
  <c r="E94" i="41"/>
  <c r="G107" i="40"/>
  <c r="F94" i="41" s="1"/>
  <c r="K96" i="41"/>
  <c r="G99" i="41"/>
  <c r="I112" i="40"/>
  <c r="H99" i="41" s="1"/>
  <c r="M100" i="41"/>
  <c r="O105" i="41"/>
  <c r="E108" i="41"/>
  <c r="G123" i="40"/>
  <c r="F108" i="41" s="1"/>
  <c r="K110" i="41"/>
  <c r="G112" i="41"/>
  <c r="I128" i="40"/>
  <c r="H112" i="41" s="1"/>
  <c r="M114" i="41"/>
  <c r="E2" i="42"/>
  <c r="D4" i="43" s="1"/>
  <c r="E6" i="42"/>
  <c r="D8" i="43" s="1"/>
  <c r="K32" i="41"/>
  <c r="K31" i="41" s="1"/>
  <c r="K35" i="41"/>
  <c r="K39" i="41"/>
  <c r="K42" i="41"/>
  <c r="K52" i="41"/>
  <c r="K56" i="41"/>
  <c r="K59" i="41"/>
  <c r="K63" i="41"/>
  <c r="K66" i="41"/>
  <c r="K76" i="41"/>
  <c r="K80" i="41"/>
  <c r="K83" i="41"/>
  <c r="K87" i="41"/>
  <c r="K90" i="41"/>
  <c r="K100" i="41"/>
  <c r="K104" i="41"/>
  <c r="K103" i="41" s="1"/>
  <c r="K107" i="41"/>
  <c r="K111" i="41"/>
  <c r="K114" i="41"/>
  <c r="G131" i="40"/>
  <c r="F115" i="41" s="1"/>
  <c r="I132" i="40"/>
  <c r="H116" i="41" s="1"/>
  <c r="G135" i="40"/>
  <c r="F118" i="41" s="1"/>
  <c r="I136" i="40"/>
  <c r="H119" i="41" s="1"/>
  <c r="G139" i="40"/>
  <c r="F122" i="41" s="1"/>
  <c r="I140" i="40"/>
  <c r="H123" i="41" s="1"/>
  <c r="K124" i="41"/>
  <c r="G143" i="40"/>
  <c r="F125" i="41" s="1"/>
  <c r="I144" i="40"/>
  <c r="H126" i="41" s="1"/>
  <c r="K128" i="41"/>
  <c r="K127" i="41" s="1"/>
  <c r="G147" i="40"/>
  <c r="F129" i="41" s="1"/>
  <c r="K131" i="41"/>
  <c r="G151" i="40"/>
  <c r="F132" i="41" s="1"/>
  <c r="I152" i="40"/>
  <c r="H133" i="41" s="1"/>
  <c r="K135" i="41"/>
  <c r="I156" i="40"/>
  <c r="H136" i="41" s="1"/>
  <c r="K138" i="41"/>
  <c r="G159" i="40"/>
  <c r="F139" i="41" s="1"/>
  <c r="I160" i="40"/>
  <c r="H140" i="41" s="1"/>
  <c r="G163" i="40"/>
  <c r="F142" i="41" s="1"/>
  <c r="I164" i="40"/>
  <c r="H143" i="41" s="1"/>
  <c r="G167" i="40"/>
  <c r="F146" i="41" s="1"/>
  <c r="I168" i="40"/>
  <c r="H147" i="41" s="1"/>
  <c r="N152" i="41"/>
  <c r="G177" i="40"/>
  <c r="F154" i="41" s="1"/>
  <c r="J156" i="41"/>
  <c r="E157" i="41"/>
  <c r="G180" i="40"/>
  <c r="F157" i="41" s="1"/>
  <c r="J159" i="41"/>
  <c r="G162" i="41"/>
  <c r="G186" i="40"/>
  <c r="F162" i="41" s="1"/>
  <c r="J164" i="41"/>
  <c r="G189" i="40"/>
  <c r="F165" i="41" s="1"/>
  <c r="N167" i="41"/>
  <c r="D8" i="41"/>
  <c r="P43" i="41"/>
  <c r="J34" i="41"/>
  <c r="L35" i="41"/>
  <c r="N36" i="41"/>
  <c r="J38" i="41"/>
  <c r="J37" i="41" s="1"/>
  <c r="L39" i="41"/>
  <c r="J41" i="41"/>
  <c r="L42" i="41"/>
  <c r="J45" i="41"/>
  <c r="N46" i="41"/>
  <c r="Q48" i="41"/>
  <c r="X48" i="41" s="1"/>
  <c r="J48" i="41"/>
  <c r="N50" i="41"/>
  <c r="L52" i="41"/>
  <c r="N53" i="41"/>
  <c r="L56" i="41"/>
  <c r="N57" i="41"/>
  <c r="J58" i="41"/>
  <c r="L59" i="41"/>
  <c r="N60" i="41"/>
  <c r="J62" i="41"/>
  <c r="J61" i="41" s="1"/>
  <c r="L63" i="41"/>
  <c r="J65" i="41"/>
  <c r="J67" i="41" s="1"/>
  <c r="L66" i="41"/>
  <c r="J69" i="41"/>
  <c r="N70" i="41"/>
  <c r="J72" i="41"/>
  <c r="J73" i="41" s="1"/>
  <c r="N74" i="41"/>
  <c r="L76" i="41"/>
  <c r="N77" i="41"/>
  <c r="L80" i="41"/>
  <c r="N81" i="41"/>
  <c r="J82" i="41"/>
  <c r="L83" i="41"/>
  <c r="N84" i="41"/>
  <c r="J86" i="41"/>
  <c r="L87" i="41"/>
  <c r="J89" i="41"/>
  <c r="L90" i="41"/>
  <c r="J93" i="41"/>
  <c r="N94" i="41"/>
  <c r="J96" i="41"/>
  <c r="N98" i="41"/>
  <c r="L100" i="41"/>
  <c r="N101" i="41"/>
  <c r="L104" i="41"/>
  <c r="N105" i="41"/>
  <c r="Q106" i="41"/>
  <c r="X106" i="41" s="1"/>
  <c r="J106" i="41"/>
  <c r="L107" i="41"/>
  <c r="N108" i="41"/>
  <c r="J110" i="41"/>
  <c r="L111" i="41"/>
  <c r="J113" i="41"/>
  <c r="L114" i="41"/>
  <c r="J117" i="41"/>
  <c r="N118" i="41"/>
  <c r="G170" i="40"/>
  <c r="F148" i="41" s="1"/>
  <c r="I174" i="40"/>
  <c r="H152" i="41" s="1"/>
  <c r="G154" i="41"/>
  <c r="I177" i="40"/>
  <c r="H154" i="41" s="1"/>
  <c r="K159" i="41"/>
  <c r="I186" i="40"/>
  <c r="H162" i="41" s="1"/>
  <c r="K164" i="41"/>
  <c r="G165" i="41"/>
  <c r="I189" i="40"/>
  <c r="H165" i="41" s="1"/>
  <c r="L166" i="41"/>
  <c r="I192" i="40"/>
  <c r="H167" i="41" s="1"/>
  <c r="O118" i="41"/>
  <c r="K120" i="41"/>
  <c r="O122" i="41"/>
  <c r="M124" i="41"/>
  <c r="O125" i="41"/>
  <c r="M128" i="41"/>
  <c r="O129" i="41"/>
  <c r="K130" i="41"/>
  <c r="M131" i="41"/>
  <c r="O132" i="41"/>
  <c r="K134" i="41"/>
  <c r="M135" i="41"/>
  <c r="K137" i="41"/>
  <c r="M138" i="41"/>
  <c r="K141" i="41"/>
  <c r="O142" i="41"/>
  <c r="K144" i="41"/>
  <c r="O146" i="41"/>
  <c r="N148" i="41"/>
  <c r="J150" i="41"/>
  <c r="J153" i="41"/>
  <c r="J155" i="41"/>
  <c r="L156" i="41"/>
  <c r="L161" i="41"/>
  <c r="E164" i="41"/>
  <c r="G188" i="40"/>
  <c r="F164" i="41" s="1"/>
  <c r="M166" i="41"/>
  <c r="G169" i="41"/>
  <c r="G194" i="40"/>
  <c r="F169" i="41" s="1"/>
  <c r="J171" i="41"/>
  <c r="L106" i="41"/>
  <c r="N107" i="41"/>
  <c r="J109" i="41"/>
  <c r="L110" i="41"/>
  <c r="N111" i="41"/>
  <c r="J112" i="41"/>
  <c r="J115" i="41" s="1"/>
  <c r="L113" i="41"/>
  <c r="N114" i="41"/>
  <c r="J116" i="41"/>
  <c r="L117" i="41"/>
  <c r="J119" i="41"/>
  <c r="L120" i="41"/>
  <c r="J123" i="41"/>
  <c r="N124" i="41"/>
  <c r="J126" i="41"/>
  <c r="N128" i="41"/>
  <c r="L130" i="41"/>
  <c r="N131" i="41"/>
  <c r="L134" i="41"/>
  <c r="N135" i="41"/>
  <c r="J136" i="41"/>
  <c r="L137" i="41"/>
  <c r="N138" i="41"/>
  <c r="J140" i="41"/>
  <c r="J139" i="41" s="1"/>
  <c r="L141" i="41"/>
  <c r="J143" i="41"/>
  <c r="L144" i="41"/>
  <c r="J147" i="41"/>
  <c r="I170" i="40"/>
  <c r="H148" i="41" s="1"/>
  <c r="K150" i="41"/>
  <c r="G151" i="41"/>
  <c r="I173" i="40"/>
  <c r="H151" i="41" s="1"/>
  <c r="K155" i="41"/>
  <c r="G179" i="40"/>
  <c r="F156" i="41" s="1"/>
  <c r="G159" i="41"/>
  <c r="G182" i="40"/>
  <c r="F159" i="41" s="1"/>
  <c r="J160" i="41"/>
  <c r="G185" i="40"/>
  <c r="F161" i="41" s="1"/>
  <c r="N164" i="41"/>
  <c r="I194" i="40"/>
  <c r="H169" i="41" s="1"/>
  <c r="K171" i="41"/>
  <c r="P10" i="41"/>
  <c r="P13" i="41" s="1"/>
  <c r="E4" i="42"/>
  <c r="D6" i="43" s="1"/>
  <c r="E8" i="42"/>
  <c r="K37" i="41"/>
  <c r="K40" i="41"/>
  <c r="K44" i="41"/>
  <c r="K47" i="41"/>
  <c r="K51" i="41"/>
  <c r="K54" i="41"/>
  <c r="K55" i="41" s="1"/>
  <c r="K64" i="41"/>
  <c r="K67" i="41" s="1"/>
  <c r="K68" i="41"/>
  <c r="K71" i="41"/>
  <c r="K75" i="41"/>
  <c r="K78" i="41"/>
  <c r="K79" i="41" s="1"/>
  <c r="K88" i="41"/>
  <c r="K91" i="41" s="1"/>
  <c r="K92" i="41"/>
  <c r="K95" i="41"/>
  <c r="K99" i="41"/>
  <c r="K102" i="41"/>
  <c r="G121" i="40"/>
  <c r="F106" i="41" s="1"/>
  <c r="I122" i="40"/>
  <c r="H107" i="41" s="1"/>
  <c r="G125" i="40"/>
  <c r="F110" i="41" s="1"/>
  <c r="I126" i="40"/>
  <c r="H111" i="41" s="1"/>
  <c r="K112" i="41"/>
  <c r="G129" i="40"/>
  <c r="F113" i="41" s="1"/>
  <c r="I130" i="40"/>
  <c r="H114" i="41" s="1"/>
  <c r="K116" i="41"/>
  <c r="G133" i="40"/>
  <c r="F117" i="41" s="1"/>
  <c r="K119" i="41"/>
  <c r="G137" i="40"/>
  <c r="F120" i="41" s="1"/>
  <c r="I138" i="40"/>
  <c r="H121" i="41" s="1"/>
  <c r="K123" i="41"/>
  <c r="I142" i="40"/>
  <c r="H124" i="41" s="1"/>
  <c r="K126" i="41"/>
  <c r="G145" i="40"/>
  <c r="F127" i="41" s="1"/>
  <c r="I146" i="40"/>
  <c r="H128" i="41" s="1"/>
  <c r="G149" i="40"/>
  <c r="F130" i="41" s="1"/>
  <c r="I150" i="40"/>
  <c r="H131" i="41" s="1"/>
  <c r="G153" i="40"/>
  <c r="F134" i="41" s="1"/>
  <c r="I154" i="40"/>
  <c r="H135" i="41" s="1"/>
  <c r="K136" i="41"/>
  <c r="K139" i="41" s="1"/>
  <c r="G157" i="40"/>
  <c r="F137" i="41" s="1"/>
  <c r="I158" i="40"/>
  <c r="H138" i="41" s="1"/>
  <c r="K140" i="41"/>
  <c r="G161" i="40"/>
  <c r="F141" i="41" s="1"/>
  <c r="K143" i="41"/>
  <c r="G165" i="40"/>
  <c r="F144" i="41" s="1"/>
  <c r="I166" i="40"/>
  <c r="H145" i="41" s="1"/>
  <c r="K147" i="41"/>
  <c r="E150" i="41"/>
  <c r="G172" i="40"/>
  <c r="F150" i="41" s="1"/>
  <c r="J152" i="41"/>
  <c r="L153" i="41"/>
  <c r="K158" i="41"/>
  <c r="I182" i="40"/>
  <c r="H159" i="41" s="1"/>
  <c r="K160" i="41"/>
  <c r="G161" i="41"/>
  <c r="I185" i="40"/>
  <c r="H161" i="41" s="1"/>
  <c r="I188" i="40"/>
  <c r="H164" i="41" s="1"/>
  <c r="L168" i="41"/>
  <c r="J170" i="41"/>
  <c r="E171" i="41"/>
  <c r="G196" i="40"/>
  <c r="F171" i="41" s="1"/>
  <c r="L95" i="41"/>
  <c r="N96" i="41"/>
  <c r="J98" i="41"/>
  <c r="J97" i="41" s="1"/>
  <c r="L99" i="41"/>
  <c r="J101" i="41"/>
  <c r="L102" i="41"/>
  <c r="J105" i="41"/>
  <c r="J103" i="41" s="1"/>
  <c r="N106" i="41"/>
  <c r="J108" i="41"/>
  <c r="N110" i="41"/>
  <c r="L112" i="41"/>
  <c r="N113" i="41"/>
  <c r="L116" i="41"/>
  <c r="L115" i="41" s="1"/>
  <c r="N117" i="41"/>
  <c r="J118" i="41"/>
  <c r="L119" i="41"/>
  <c r="N120" i="41"/>
  <c r="J122" i="41"/>
  <c r="L123" i="41"/>
  <c r="J125" i="41"/>
  <c r="L126" i="41"/>
  <c r="J129" i="41"/>
  <c r="N130" i="41"/>
  <c r="J132" i="41"/>
  <c r="N134" i="41"/>
  <c r="L136" i="41"/>
  <c r="N137" i="41"/>
  <c r="L140" i="41"/>
  <c r="L139" i="41" s="1"/>
  <c r="N141" i="41"/>
  <c r="J142" i="41"/>
  <c r="L143" i="41"/>
  <c r="N144" i="41"/>
  <c r="J146" i="41"/>
  <c r="J145" i="41" s="1"/>
  <c r="L147" i="41"/>
  <c r="N150" i="41"/>
  <c r="K152" i="41"/>
  <c r="K151" i="41" s="1"/>
  <c r="R153" i="41" s="1"/>
  <c r="Y153" i="41" s="1"/>
  <c r="M153" i="41"/>
  <c r="M155" i="41"/>
  <c r="O156" i="41"/>
  <c r="L158" i="41"/>
  <c r="E160" i="41"/>
  <c r="G184" i="40"/>
  <c r="F160" i="41" s="1"/>
  <c r="J162" i="41"/>
  <c r="J163" i="41" s="1"/>
  <c r="J167" i="41"/>
  <c r="M168" i="41"/>
  <c r="N171" i="41"/>
  <c r="D4" i="41"/>
  <c r="E3" i="42"/>
  <c r="D5" i="43" s="1"/>
  <c r="E7" i="42"/>
  <c r="D9" i="43" s="1"/>
  <c r="K36" i="41"/>
  <c r="K43" i="41"/>
  <c r="K46" i="41"/>
  <c r="R51" i="41" s="1"/>
  <c r="Y51" i="41" s="1"/>
  <c r="K50" i="41"/>
  <c r="K49" i="41" s="1"/>
  <c r="K53" i="41"/>
  <c r="K57" i="41"/>
  <c r="K60" i="41"/>
  <c r="K61" i="41" s="1"/>
  <c r="K70" i="41"/>
  <c r="K74" i="41"/>
  <c r="K73" i="41" s="1"/>
  <c r="K77" i="41"/>
  <c r="K81" i="41"/>
  <c r="K84" i="41"/>
  <c r="K85" i="41" s="1"/>
  <c r="K94" i="41"/>
  <c r="G108" i="40"/>
  <c r="F95" i="41" s="1"/>
  <c r="I109" i="40"/>
  <c r="H96" i="41" s="1"/>
  <c r="K98" i="41"/>
  <c r="K97" i="41" s="1"/>
  <c r="G112" i="40"/>
  <c r="F99" i="41" s="1"/>
  <c r="K101" i="41"/>
  <c r="G116" i="40"/>
  <c r="F102" i="41" s="1"/>
  <c r="I117" i="40"/>
  <c r="H103" i="41" s="1"/>
  <c r="K105" i="41"/>
  <c r="I121" i="40"/>
  <c r="H106" i="41" s="1"/>
  <c r="K108" i="41"/>
  <c r="K109" i="41" s="1"/>
  <c r="R108" i="41" s="1"/>
  <c r="Y108" i="41" s="1"/>
  <c r="G124" i="40"/>
  <c r="F109" i="41" s="1"/>
  <c r="I125" i="40"/>
  <c r="H110" i="41" s="1"/>
  <c r="G128" i="40"/>
  <c r="F112" i="41" s="1"/>
  <c r="I129" i="40"/>
  <c r="H113" i="41" s="1"/>
  <c r="K115" i="41"/>
  <c r="G132" i="40"/>
  <c r="F116" i="41" s="1"/>
  <c r="I133" i="40"/>
  <c r="H117" i="41" s="1"/>
  <c r="K118" i="41"/>
  <c r="G136" i="40"/>
  <c r="F119" i="41" s="1"/>
  <c r="I137" i="40"/>
  <c r="H120" i="41" s="1"/>
  <c r="K122" i="41"/>
  <c r="K121" i="41" s="1"/>
  <c r="G140" i="40"/>
  <c r="F123" i="41" s="1"/>
  <c r="K125" i="41"/>
  <c r="G144" i="40"/>
  <c r="F126" i="41" s="1"/>
  <c r="I145" i="40"/>
  <c r="H127" i="41" s="1"/>
  <c r="K129" i="41"/>
  <c r="I149" i="40"/>
  <c r="H130" i="41" s="1"/>
  <c r="K132" i="41"/>
  <c r="K133" i="41" s="1"/>
  <c r="G152" i="40"/>
  <c r="F133" i="41" s="1"/>
  <c r="I153" i="40"/>
  <c r="H134" i="41" s="1"/>
  <c r="G156" i="40"/>
  <c r="F136" i="41" s="1"/>
  <c r="I157" i="40"/>
  <c r="H137" i="41" s="1"/>
  <c r="G160" i="40"/>
  <c r="F140" i="41" s="1"/>
  <c r="I161" i="40"/>
  <c r="H141" i="41" s="1"/>
  <c r="K142" i="41"/>
  <c r="G164" i="40"/>
  <c r="F143" i="41" s="1"/>
  <c r="I165" i="40"/>
  <c r="H144" i="41" s="1"/>
  <c r="K146" i="41"/>
  <c r="K145" i="41" s="1"/>
  <c r="G168" i="40"/>
  <c r="F147" i="41" s="1"/>
  <c r="J148" i="41"/>
  <c r="Q148" i="41"/>
  <c r="X148" i="41" s="1"/>
  <c r="I172" i="40"/>
  <c r="H150" i="41" s="1"/>
  <c r="K154" i="41"/>
  <c r="N155" i="41"/>
  <c r="G181" i="40"/>
  <c r="F158" i="41" s="1"/>
  <c r="N160" i="41"/>
  <c r="K162" i="41"/>
  <c r="I190" i="40"/>
  <c r="K167" i="41"/>
  <c r="G168" i="41"/>
  <c r="I193" i="40"/>
  <c r="H168" i="41" s="1"/>
  <c r="L170" i="41"/>
  <c r="I196" i="40"/>
  <c r="H171" i="41" s="1"/>
  <c r="D5" i="41"/>
  <c r="N116" i="41"/>
  <c r="L118" i="41"/>
  <c r="L121" i="41" s="1"/>
  <c r="N119" i="41"/>
  <c r="J121" i="41"/>
  <c r="W118" i="41" s="1"/>
  <c r="AD118" i="41" s="1"/>
  <c r="L122" i="41"/>
  <c r="N123" i="41"/>
  <c r="J124" i="41"/>
  <c r="L125" i="41"/>
  <c r="N126" i="41"/>
  <c r="J128" i="41"/>
  <c r="L129" i="41"/>
  <c r="J131" i="41"/>
  <c r="L132" i="41"/>
  <c r="J135" i="41"/>
  <c r="N136" i="41"/>
  <c r="J138" i="41"/>
  <c r="N140" i="41"/>
  <c r="N139" i="41" s="1"/>
  <c r="L142" i="41"/>
  <c r="N143" i="41"/>
  <c r="L146" i="41"/>
  <c r="L145" i="41" s="1"/>
  <c r="N147" i="41"/>
  <c r="K148" i="41"/>
  <c r="M152" i="41"/>
  <c r="O153" i="41"/>
  <c r="L154" i="41"/>
  <c r="O155" i="41"/>
  <c r="G158" i="41"/>
  <c r="I181" i="40"/>
  <c r="H158" i="41" s="1"/>
  <c r="O160" i="41"/>
  <c r="L165" i="41"/>
  <c r="J166" i="41"/>
  <c r="E167" i="41"/>
  <c r="G192" i="40"/>
  <c r="F167" i="41" s="1"/>
  <c r="M170" i="41"/>
  <c r="P28" i="41"/>
  <c r="P31" i="41" s="1"/>
  <c r="P35" i="41"/>
  <c r="P37" i="41" s="1"/>
  <c r="J120" i="41"/>
  <c r="Q120" i="41"/>
  <c r="X120" i="41" s="1"/>
  <c r="N122" i="41"/>
  <c r="N121" i="41" s="1"/>
  <c r="U123" i="41" s="1"/>
  <c r="AB123" i="41" s="1"/>
  <c r="L124" i="41"/>
  <c r="N125" i="41"/>
  <c r="N127" i="41" s="1"/>
  <c r="J127" i="41"/>
  <c r="R128" i="41" s="1"/>
  <c r="Y128" i="41" s="1"/>
  <c r="G248" i="18" s="1"/>
  <c r="L128" i="41"/>
  <c r="L127" i="41" s="1"/>
  <c r="N129" i="41"/>
  <c r="J130" i="41"/>
  <c r="L131" i="41"/>
  <c r="L133" i="41" s="1"/>
  <c r="N132" i="41"/>
  <c r="N133" i="41" s="1"/>
  <c r="J134" i="41"/>
  <c r="J133" i="41" s="1"/>
  <c r="L135" i="41"/>
  <c r="J137" i="41"/>
  <c r="L138" i="41"/>
  <c r="J141" i="41"/>
  <c r="N142" i="41"/>
  <c r="J144" i="41"/>
  <c r="N146" i="41"/>
  <c r="N145" i="41" s="1"/>
  <c r="L148" i="41"/>
  <c r="J151" i="41"/>
  <c r="L152" i="41"/>
  <c r="N153" i="41"/>
  <c r="J154" i="41"/>
  <c r="J157" i="41" s="1"/>
  <c r="L155" i="41"/>
  <c r="N156" i="41"/>
  <c r="J158" i="41"/>
  <c r="L159" i="41"/>
  <c r="J161" i="41"/>
  <c r="L162" i="41"/>
  <c r="J165" i="41"/>
  <c r="N166" i="41"/>
  <c r="J168" i="41"/>
  <c r="J169" i="41" s="1"/>
  <c r="N170" i="41"/>
  <c r="P91" i="41"/>
  <c r="K161" i="41"/>
  <c r="K165" i="41"/>
  <c r="K163" i="41" s="1"/>
  <c r="O166" i="41"/>
  <c r="K168" i="41"/>
  <c r="O170" i="41"/>
  <c r="P39" i="41"/>
  <c r="W47" i="41"/>
  <c r="AD47" i="41" s="1"/>
  <c r="L89" i="18" s="1"/>
  <c r="K153" i="41"/>
  <c r="K156" i="41"/>
  <c r="K157" i="41" s="1"/>
  <c r="K166" i="41"/>
  <c r="K170" i="41"/>
  <c r="K169" i="41" s="1"/>
  <c r="P57" i="41"/>
  <c r="P63" i="41"/>
  <c r="P61" i="41" s="1"/>
  <c r="P56" i="41"/>
  <c r="P64" i="41"/>
  <c r="P67" i="41" s="1"/>
  <c r="P76" i="41"/>
  <c r="P79" i="41" s="1"/>
  <c r="P82" i="41"/>
  <c r="P85" i="41"/>
  <c r="P75" i="41"/>
  <c r="P73" i="41" s="1"/>
  <c r="P84" i="41"/>
  <c r="P103" i="41"/>
  <c r="P92" i="41"/>
  <c r="P95" i="41"/>
  <c r="P97" i="41" s="1"/>
  <c r="P115" i="41"/>
  <c r="P124" i="41"/>
  <c r="P111" i="41"/>
  <c r="P109" i="41" s="1"/>
  <c r="P132" i="41"/>
  <c r="P147" i="41"/>
  <c r="W120" i="41"/>
  <c r="AD120" i="41" s="1"/>
  <c r="W122" i="41"/>
  <c r="AD122" i="41" s="1"/>
  <c r="L236" i="18" s="1"/>
  <c r="P127" i="41"/>
  <c r="P140" i="41"/>
  <c r="P139" i="41" s="1"/>
  <c r="P146" i="41"/>
  <c r="P145" i="41" s="1"/>
  <c r="P141" i="41"/>
  <c r="P154" i="41"/>
  <c r="O149" i="41"/>
  <c r="W119" i="41"/>
  <c r="AD119" i="41" s="1"/>
  <c r="L233" i="18" s="1"/>
  <c r="P134" i="41"/>
  <c r="W149" i="41"/>
  <c r="AD149" i="41" s="1"/>
  <c r="L293" i="18" s="1"/>
  <c r="P149" i="41"/>
  <c r="P151" i="41" s="1"/>
  <c r="P157" i="41"/>
  <c r="P131" i="41"/>
  <c r="P163" i="41"/>
  <c r="P6" i="43"/>
  <c r="P4" i="43"/>
  <c r="P8" i="43"/>
  <c r="G2" i="47"/>
  <c r="G3" i="47"/>
  <c r="O2" i="47"/>
  <c r="O3" i="47"/>
  <c r="W2" i="47"/>
  <c r="W3" i="47"/>
  <c r="P9" i="43"/>
  <c r="X7" i="43"/>
  <c r="I5" i="43"/>
  <c r="I7" i="43"/>
  <c r="Y7" i="43"/>
  <c r="Z7" i="43"/>
  <c r="B2" i="46"/>
  <c r="B6" i="46"/>
  <c r="AD4" i="46"/>
  <c r="B3" i="46"/>
  <c r="J2" i="46"/>
  <c r="J6" i="46"/>
  <c r="J3" i="46"/>
  <c r="R2" i="46"/>
  <c r="R6" i="46"/>
  <c r="R3" i="46"/>
  <c r="Z2" i="46"/>
  <c r="Z6" i="46"/>
  <c r="Z3" i="46"/>
  <c r="AD4" i="47"/>
  <c r="AA7" i="43"/>
  <c r="W15" i="41" l="1"/>
  <c r="AD15" i="41" s="1"/>
  <c r="W11" i="41"/>
  <c r="AD11" i="41" s="1"/>
  <c r="L17" i="18" s="1"/>
  <c r="Q11" i="41"/>
  <c r="X11" i="41" s="1"/>
  <c r="F17" i="18" s="1"/>
  <c r="R14" i="41"/>
  <c r="Y14" i="41" s="1"/>
  <c r="G20" i="18" s="1"/>
  <c r="Q10" i="41"/>
  <c r="X10" i="41" s="1"/>
  <c r="R11" i="41"/>
  <c r="Y11" i="41" s="1"/>
  <c r="G17" i="18" s="1"/>
  <c r="W12" i="41"/>
  <c r="AD12" i="41" s="1"/>
  <c r="L19" i="18" s="1"/>
  <c r="R12" i="41"/>
  <c r="Y12" i="41" s="1"/>
  <c r="R10" i="41"/>
  <c r="Y10" i="41" s="1"/>
  <c r="W14" i="41"/>
  <c r="AD14" i="41" s="1"/>
  <c r="L20" i="18" s="1"/>
  <c r="W10" i="41"/>
  <c r="AD10" i="41" s="1"/>
  <c r="Q15" i="41"/>
  <c r="X15" i="41" s="1"/>
  <c r="R15" i="41"/>
  <c r="Y15" i="41" s="1"/>
  <c r="Q14" i="41"/>
  <c r="X14" i="41" s="1"/>
  <c r="F20" i="18" s="1"/>
  <c r="Q12" i="41"/>
  <c r="X12" i="41" s="1"/>
  <c r="F19" i="18" s="1"/>
  <c r="R62" i="41"/>
  <c r="Y62" i="41" s="1"/>
  <c r="G116" i="18" s="1"/>
  <c r="R63" i="41"/>
  <c r="Y63" i="41" s="1"/>
  <c r="Q58" i="41"/>
  <c r="X58" i="41" s="1"/>
  <c r="R60" i="41"/>
  <c r="Y60" i="41" s="1"/>
  <c r="G115" i="18" s="1"/>
  <c r="W58" i="41"/>
  <c r="AD58" i="41" s="1"/>
  <c r="Q63" i="41"/>
  <c r="X63" i="41" s="1"/>
  <c r="W59" i="41"/>
  <c r="AD59" i="41" s="1"/>
  <c r="L113" i="18" s="1"/>
  <c r="R58" i="41"/>
  <c r="Y58" i="41" s="1"/>
  <c r="Q59" i="41"/>
  <c r="X59" i="41" s="1"/>
  <c r="F113" i="18" s="1"/>
  <c r="Q62" i="41"/>
  <c r="X62" i="41" s="1"/>
  <c r="F116" i="18" s="1"/>
  <c r="Q60" i="41"/>
  <c r="X60" i="41" s="1"/>
  <c r="F115" i="18" s="1"/>
  <c r="R59" i="41"/>
  <c r="Y59" i="41" s="1"/>
  <c r="G113" i="18" s="1"/>
  <c r="W62" i="41"/>
  <c r="AD62" i="41" s="1"/>
  <c r="L116" i="18" s="1"/>
  <c r="W60" i="41"/>
  <c r="AD60" i="41" s="1"/>
  <c r="W63" i="41"/>
  <c r="AD63" i="41" s="1"/>
  <c r="W36" i="41"/>
  <c r="AD36" i="41" s="1"/>
  <c r="W38" i="41"/>
  <c r="AD38" i="41" s="1"/>
  <c r="L68" i="18" s="1"/>
  <c r="W34" i="41"/>
  <c r="AD34" i="41" s="1"/>
  <c r="Q39" i="41"/>
  <c r="X39" i="41" s="1"/>
  <c r="R35" i="41"/>
  <c r="Y35" i="41" s="1"/>
  <c r="G65" i="18" s="1"/>
  <c r="W35" i="41"/>
  <c r="AD35" i="41" s="1"/>
  <c r="L65" i="18" s="1"/>
  <c r="R34" i="41"/>
  <c r="Y34" i="41" s="1"/>
  <c r="Q35" i="41"/>
  <c r="X35" i="41" s="1"/>
  <c r="F65" i="18" s="1"/>
  <c r="R39" i="41"/>
  <c r="Y39" i="41" s="1"/>
  <c r="Q38" i="41"/>
  <c r="X38" i="41" s="1"/>
  <c r="F68" i="18" s="1"/>
  <c r="R38" i="41"/>
  <c r="Y38" i="41" s="1"/>
  <c r="G68" i="18" s="1"/>
  <c r="Q36" i="41"/>
  <c r="X36" i="41" s="1"/>
  <c r="Q34" i="41"/>
  <c r="X34" i="41" s="1"/>
  <c r="W39" i="41"/>
  <c r="AD39" i="41" s="1"/>
  <c r="R36" i="41"/>
  <c r="Y36" i="41" s="1"/>
  <c r="G30" i="17"/>
  <c r="G33" i="17"/>
  <c r="G34" i="17"/>
  <c r="G26" i="17"/>
  <c r="G35" i="17"/>
  <c r="G37" i="17"/>
  <c r="G36" i="17"/>
  <c r="H39" i="17"/>
  <c r="H40" i="17"/>
  <c r="J238" i="18"/>
  <c r="J230" i="18"/>
  <c r="J237" i="18"/>
  <c r="J234" i="18"/>
  <c r="J239" i="18"/>
  <c r="J241" i="18"/>
  <c r="J240" i="18"/>
  <c r="W164" i="41"/>
  <c r="AD164" i="41" s="1"/>
  <c r="L320" i="18" s="1"/>
  <c r="W162" i="41"/>
  <c r="AD162" i="41" s="1"/>
  <c r="W160" i="41"/>
  <c r="AD160" i="41" s="1"/>
  <c r="W161" i="41"/>
  <c r="AD161" i="41" s="1"/>
  <c r="L317" i="18" s="1"/>
  <c r="Q162" i="41"/>
  <c r="X162" i="41" s="1"/>
  <c r="R161" i="41"/>
  <c r="Y161" i="41" s="1"/>
  <c r="G317" i="18" s="1"/>
  <c r="Q164" i="41"/>
  <c r="X164" i="41" s="1"/>
  <c r="F320" i="18" s="1"/>
  <c r="R160" i="41"/>
  <c r="Y160" i="41" s="1"/>
  <c r="Q161" i="41"/>
  <c r="X161" i="41" s="1"/>
  <c r="F317" i="18" s="1"/>
  <c r="R165" i="41"/>
  <c r="Y165" i="41" s="1"/>
  <c r="R164" i="41"/>
  <c r="Y164" i="41" s="1"/>
  <c r="G320" i="18" s="1"/>
  <c r="Q160" i="41"/>
  <c r="X160" i="41" s="1"/>
  <c r="R162" i="41"/>
  <c r="Y162" i="41" s="1"/>
  <c r="G319" i="18" s="1"/>
  <c r="W165" i="41"/>
  <c r="AD165" i="41" s="1"/>
  <c r="Q165" i="41"/>
  <c r="X165" i="41" s="1"/>
  <c r="W96" i="41"/>
  <c r="AD96" i="41" s="1"/>
  <c r="L187" i="18" s="1"/>
  <c r="W98" i="41"/>
  <c r="AD98" i="41" s="1"/>
  <c r="L188" i="18" s="1"/>
  <c r="W99" i="41"/>
  <c r="AD99" i="41" s="1"/>
  <c r="W94" i="41"/>
  <c r="AD94" i="41" s="1"/>
  <c r="Q95" i="41"/>
  <c r="X95" i="41" s="1"/>
  <c r="F185" i="18" s="1"/>
  <c r="Q99" i="41"/>
  <c r="X99" i="41" s="1"/>
  <c r="Q96" i="41"/>
  <c r="X96" i="41" s="1"/>
  <c r="R98" i="41"/>
  <c r="Y98" i="41" s="1"/>
  <c r="G188" i="18" s="1"/>
  <c r="W95" i="41"/>
  <c r="AD95" i="41" s="1"/>
  <c r="L185" i="18" s="1"/>
  <c r="R95" i="41"/>
  <c r="Y95" i="41" s="1"/>
  <c r="G185" i="18" s="1"/>
  <c r="Q98" i="41"/>
  <c r="X98" i="41" s="1"/>
  <c r="F188" i="18" s="1"/>
  <c r="R96" i="41"/>
  <c r="Y96" i="41" s="1"/>
  <c r="R99" i="41"/>
  <c r="Y99" i="41" s="1"/>
  <c r="Q94" i="41"/>
  <c r="X94" i="41" s="1"/>
  <c r="R94" i="41"/>
  <c r="Y94" i="41" s="1"/>
  <c r="W21" i="41"/>
  <c r="AD21" i="41" s="1"/>
  <c r="W17" i="41"/>
  <c r="AD17" i="41" s="1"/>
  <c r="L29" i="18" s="1"/>
  <c r="R17" i="41"/>
  <c r="Y17" i="41" s="1"/>
  <c r="G29" i="18" s="1"/>
  <c r="W20" i="41"/>
  <c r="AD20" i="41" s="1"/>
  <c r="L32" i="18" s="1"/>
  <c r="Q21" i="41"/>
  <c r="X21" i="41" s="1"/>
  <c r="Q16" i="41"/>
  <c r="X16" i="41" s="1"/>
  <c r="R21" i="41"/>
  <c r="Y21" i="41" s="1"/>
  <c r="W16" i="41"/>
  <c r="AD16" i="41" s="1"/>
  <c r="Q18" i="41"/>
  <c r="X18" i="41" s="1"/>
  <c r="F31" i="18" s="1"/>
  <c r="R16" i="41"/>
  <c r="Y16" i="41" s="1"/>
  <c r="W18" i="41"/>
  <c r="AD18" i="41" s="1"/>
  <c r="L31" i="18" s="1"/>
  <c r="R18" i="41"/>
  <c r="Y18" i="41" s="1"/>
  <c r="G31" i="18" s="1"/>
  <c r="Q20" i="41"/>
  <c r="X20" i="41" s="1"/>
  <c r="F32" i="18" s="1"/>
  <c r="Q17" i="41"/>
  <c r="X17" i="41" s="1"/>
  <c r="F29" i="18" s="1"/>
  <c r="R20" i="41"/>
  <c r="Y20" i="41" s="1"/>
  <c r="G32" i="18" s="1"/>
  <c r="W93" i="41"/>
  <c r="AD93" i="41" s="1"/>
  <c r="W89" i="41"/>
  <c r="AD89" i="41" s="1"/>
  <c r="L173" i="18" s="1"/>
  <c r="R88" i="41"/>
  <c r="Y88" i="41" s="1"/>
  <c r="W92" i="41"/>
  <c r="AD92" i="41" s="1"/>
  <c r="L176" i="18" s="1"/>
  <c r="W88" i="41"/>
  <c r="AD88" i="41" s="1"/>
  <c r="Q89" i="41"/>
  <c r="X89" i="41" s="1"/>
  <c r="F173" i="18" s="1"/>
  <c r="R92" i="41"/>
  <c r="Y92" i="41" s="1"/>
  <c r="G176" i="18" s="1"/>
  <c r="W90" i="41"/>
  <c r="AD90" i="41" s="1"/>
  <c r="L175" i="18" s="1"/>
  <c r="Q88" i="41"/>
  <c r="X88" i="41" s="1"/>
  <c r="Q92" i="41"/>
  <c r="X92" i="41" s="1"/>
  <c r="F176" i="18" s="1"/>
  <c r="R90" i="41"/>
  <c r="Y90" i="41" s="1"/>
  <c r="R89" i="41"/>
  <c r="Y89" i="41" s="1"/>
  <c r="G173" i="18" s="1"/>
  <c r="R93" i="41"/>
  <c r="Y93" i="41" s="1"/>
  <c r="Q90" i="41"/>
  <c r="X90" i="41" s="1"/>
  <c r="Q93" i="41"/>
  <c r="X93" i="41" s="1"/>
  <c r="R110" i="36"/>
  <c r="Y110" i="36" s="1"/>
  <c r="G212" i="17" s="1"/>
  <c r="R106" i="36"/>
  <c r="Y106" i="36" s="1"/>
  <c r="S108" i="36"/>
  <c r="Z108" i="36" s="1"/>
  <c r="R108" i="36"/>
  <c r="Y108" i="36" s="1"/>
  <c r="G211" i="17" s="1"/>
  <c r="V107" i="36"/>
  <c r="AC107" i="36" s="1"/>
  <c r="K209" i="17" s="1"/>
  <c r="Q108" i="36"/>
  <c r="X108" i="36" s="1"/>
  <c r="F211" i="17" s="1"/>
  <c r="U107" i="36"/>
  <c r="AB107" i="36" s="1"/>
  <c r="J209" i="17" s="1"/>
  <c r="V111" i="36"/>
  <c r="AC111" i="36" s="1"/>
  <c r="T107" i="36"/>
  <c r="AA107" i="36" s="1"/>
  <c r="I209" i="17" s="1"/>
  <c r="W106" i="36"/>
  <c r="AD106" i="36" s="1"/>
  <c r="R111" i="36"/>
  <c r="Y111" i="36" s="1"/>
  <c r="W110" i="36"/>
  <c r="AD110" i="36" s="1"/>
  <c r="L212" i="17" s="1"/>
  <c r="S110" i="36"/>
  <c r="Z110" i="36" s="1"/>
  <c r="H212" i="17" s="1"/>
  <c r="U106" i="36"/>
  <c r="AB106" i="36" s="1"/>
  <c r="Q110" i="36"/>
  <c r="X110" i="36" s="1"/>
  <c r="F212" i="17" s="1"/>
  <c r="U108" i="36"/>
  <c r="AB108" i="36" s="1"/>
  <c r="J211" i="17" s="1"/>
  <c r="W108" i="36"/>
  <c r="AD108" i="36" s="1"/>
  <c r="W107" i="36"/>
  <c r="AD107" i="36" s="1"/>
  <c r="L209" i="17" s="1"/>
  <c r="T106" i="36"/>
  <c r="AA106" i="36" s="1"/>
  <c r="Q111" i="36"/>
  <c r="X111" i="36" s="1"/>
  <c r="Q106" i="36"/>
  <c r="X106" i="36" s="1"/>
  <c r="V110" i="36"/>
  <c r="AC110" i="36" s="1"/>
  <c r="K212" i="17" s="1"/>
  <c r="R107" i="36"/>
  <c r="Y107" i="36" s="1"/>
  <c r="G209" i="17" s="1"/>
  <c r="S111" i="36"/>
  <c r="Z111" i="36" s="1"/>
  <c r="T111" i="36"/>
  <c r="AA111" i="36" s="1"/>
  <c r="W111" i="36"/>
  <c r="AD111" i="36" s="1"/>
  <c r="V106" i="36"/>
  <c r="AC106" i="36" s="1"/>
  <c r="S106" i="36"/>
  <c r="Z106" i="36" s="1"/>
  <c r="S107" i="36"/>
  <c r="Z107" i="36" s="1"/>
  <c r="H209" i="17" s="1"/>
  <c r="V108" i="36"/>
  <c r="AC108" i="36" s="1"/>
  <c r="K211" i="17" s="1"/>
  <c r="Q107" i="36"/>
  <c r="X107" i="36" s="1"/>
  <c r="F209" i="17" s="1"/>
  <c r="T108" i="36"/>
  <c r="AA108" i="36" s="1"/>
  <c r="I211" i="17" s="1"/>
  <c r="U111" i="36"/>
  <c r="AB111" i="36" s="1"/>
  <c r="U110" i="36"/>
  <c r="AB110" i="36" s="1"/>
  <c r="J212" i="17" s="1"/>
  <c r="T110" i="36"/>
  <c r="AA110" i="36" s="1"/>
  <c r="I212" i="17" s="1"/>
  <c r="U129" i="36"/>
  <c r="AB129" i="36" s="1"/>
  <c r="T129" i="36"/>
  <c r="AA129" i="36" s="1"/>
  <c r="Q125" i="36"/>
  <c r="X125" i="36" s="1"/>
  <c r="F245" i="17" s="1"/>
  <c r="R124" i="36"/>
  <c r="Y124" i="36" s="1"/>
  <c r="Q129" i="36"/>
  <c r="X129" i="36" s="1"/>
  <c r="W128" i="36"/>
  <c r="AD128" i="36" s="1"/>
  <c r="L248" i="17" s="1"/>
  <c r="U128" i="36"/>
  <c r="AB128" i="36" s="1"/>
  <c r="J248" i="17" s="1"/>
  <c r="V125" i="36"/>
  <c r="AC125" i="36" s="1"/>
  <c r="K245" i="17" s="1"/>
  <c r="T128" i="36"/>
  <c r="AA128" i="36" s="1"/>
  <c r="I248" i="17" s="1"/>
  <c r="W126" i="36"/>
  <c r="AD126" i="36" s="1"/>
  <c r="L247" i="17" s="1"/>
  <c r="U125" i="36"/>
  <c r="AB125" i="36" s="1"/>
  <c r="J245" i="17" s="1"/>
  <c r="W129" i="36"/>
  <c r="AD129" i="36" s="1"/>
  <c r="W124" i="36"/>
  <c r="AD124" i="36" s="1"/>
  <c r="T126" i="36"/>
  <c r="AA126" i="36" s="1"/>
  <c r="U124" i="36"/>
  <c r="AB124" i="36" s="1"/>
  <c r="Q128" i="36"/>
  <c r="X128" i="36" s="1"/>
  <c r="F248" i="17" s="1"/>
  <c r="V126" i="36"/>
  <c r="AC126" i="36" s="1"/>
  <c r="K247" i="17" s="1"/>
  <c r="T124" i="36"/>
  <c r="AA124" i="36" s="1"/>
  <c r="Q124" i="36"/>
  <c r="X124" i="36" s="1"/>
  <c r="V128" i="36"/>
  <c r="AC128" i="36" s="1"/>
  <c r="K248" i="17" s="1"/>
  <c r="Q126" i="36"/>
  <c r="X126" i="36" s="1"/>
  <c r="F247" i="17" s="1"/>
  <c r="T125" i="36"/>
  <c r="AA125" i="36" s="1"/>
  <c r="I245" i="17" s="1"/>
  <c r="R129" i="36"/>
  <c r="Y129" i="36" s="1"/>
  <c r="R128" i="36"/>
  <c r="Y128" i="36" s="1"/>
  <c r="G248" i="17" s="1"/>
  <c r="W125" i="36"/>
  <c r="AD125" i="36" s="1"/>
  <c r="L245" i="17" s="1"/>
  <c r="R126" i="36"/>
  <c r="Y126" i="36" s="1"/>
  <c r="G247" i="17" s="1"/>
  <c r="V129" i="36"/>
  <c r="AC129" i="36" s="1"/>
  <c r="R125" i="36"/>
  <c r="Y125" i="36" s="1"/>
  <c r="G245" i="17" s="1"/>
  <c r="V124" i="36"/>
  <c r="AC124" i="36" s="1"/>
  <c r="U126" i="36"/>
  <c r="AB126" i="36" s="1"/>
  <c r="J247" i="17" s="1"/>
  <c r="R94" i="36"/>
  <c r="Y94" i="36" s="1"/>
  <c r="V99" i="36"/>
  <c r="AC99" i="36" s="1"/>
  <c r="R98" i="36"/>
  <c r="Y98" i="36" s="1"/>
  <c r="G188" i="17" s="1"/>
  <c r="W96" i="36"/>
  <c r="AD96" i="36" s="1"/>
  <c r="L187" i="17" s="1"/>
  <c r="Q98" i="36"/>
  <c r="X98" i="36" s="1"/>
  <c r="F188" i="17" s="1"/>
  <c r="V96" i="36"/>
  <c r="AC96" i="36" s="1"/>
  <c r="K187" i="17" s="1"/>
  <c r="T95" i="36"/>
  <c r="AA95" i="36" s="1"/>
  <c r="I185" i="17" s="1"/>
  <c r="S94" i="36"/>
  <c r="Z94" i="36" s="1"/>
  <c r="U96" i="36"/>
  <c r="AB96" i="36" s="1"/>
  <c r="S95" i="36"/>
  <c r="Z95" i="36" s="1"/>
  <c r="H185" i="17" s="1"/>
  <c r="Q94" i="36"/>
  <c r="X94" i="36" s="1"/>
  <c r="R96" i="36"/>
  <c r="Y96" i="36" s="1"/>
  <c r="G187" i="17" s="1"/>
  <c r="R99" i="36"/>
  <c r="Y99" i="36" s="1"/>
  <c r="W94" i="36"/>
  <c r="AD94" i="36" s="1"/>
  <c r="S98" i="36"/>
  <c r="Z98" i="36" s="1"/>
  <c r="H188" i="17" s="1"/>
  <c r="V95" i="36"/>
  <c r="AC95" i="36" s="1"/>
  <c r="K185" i="17" s="1"/>
  <c r="U94" i="36"/>
  <c r="AB94" i="36" s="1"/>
  <c r="U95" i="36"/>
  <c r="AB95" i="36" s="1"/>
  <c r="J185" i="17" s="1"/>
  <c r="W95" i="36"/>
  <c r="AD95" i="36" s="1"/>
  <c r="L185" i="17" s="1"/>
  <c r="U99" i="36"/>
  <c r="AB99" i="36" s="1"/>
  <c r="U98" i="36"/>
  <c r="AB98" i="36" s="1"/>
  <c r="J188" i="17" s="1"/>
  <c r="W98" i="36"/>
  <c r="AD98" i="36" s="1"/>
  <c r="L188" i="17" s="1"/>
  <c r="S96" i="36"/>
  <c r="Z96" i="36" s="1"/>
  <c r="R95" i="36"/>
  <c r="Y95" i="36" s="1"/>
  <c r="G185" i="17" s="1"/>
  <c r="V98" i="36"/>
  <c r="AC98" i="36" s="1"/>
  <c r="K188" i="17" s="1"/>
  <c r="W99" i="36"/>
  <c r="AD99" i="36" s="1"/>
  <c r="T98" i="36"/>
  <c r="AA98" i="36" s="1"/>
  <c r="I188" i="17" s="1"/>
  <c r="Q95" i="36"/>
  <c r="X95" i="36" s="1"/>
  <c r="F185" i="17" s="1"/>
  <c r="V94" i="36"/>
  <c r="AC94" i="36" s="1"/>
  <c r="Q99" i="36"/>
  <c r="X99" i="36" s="1"/>
  <c r="Q96" i="36"/>
  <c r="X96" i="36" s="1"/>
  <c r="S99" i="36"/>
  <c r="Z99" i="36" s="1"/>
  <c r="T94" i="36"/>
  <c r="AA94" i="36" s="1"/>
  <c r="T96" i="36"/>
  <c r="AA96" i="36" s="1"/>
  <c r="I187" i="17" s="1"/>
  <c r="T99" i="36"/>
  <c r="AA99" i="36" s="1"/>
  <c r="L147" i="17"/>
  <c r="L148" i="17"/>
  <c r="S34" i="36"/>
  <c r="Z34" i="36" s="1"/>
  <c r="S39" i="36"/>
  <c r="Z39" i="36" s="1"/>
  <c r="W71" i="41"/>
  <c r="AD71" i="41" s="1"/>
  <c r="L137" i="18" s="1"/>
  <c r="R72" i="41"/>
  <c r="Y72" i="41" s="1"/>
  <c r="G139" i="18" s="1"/>
  <c r="Q74" i="41"/>
  <c r="X74" i="41" s="1"/>
  <c r="F140" i="18" s="1"/>
  <c r="Q75" i="41"/>
  <c r="X75" i="41" s="1"/>
  <c r="Q72" i="41"/>
  <c r="X72" i="41" s="1"/>
  <c r="F139" i="18" s="1"/>
  <c r="R71" i="41"/>
  <c r="Y71" i="41" s="1"/>
  <c r="G137" i="18" s="1"/>
  <c r="Q71" i="41"/>
  <c r="X71" i="41" s="1"/>
  <c r="F137" i="18" s="1"/>
  <c r="R75" i="41"/>
  <c r="Y75" i="41" s="1"/>
  <c r="R70" i="41"/>
  <c r="Y70" i="41" s="1"/>
  <c r="W72" i="41"/>
  <c r="AD72" i="41" s="1"/>
  <c r="Q70" i="41"/>
  <c r="X70" i="41" s="1"/>
  <c r="W74" i="41"/>
  <c r="AD74" i="41" s="1"/>
  <c r="L140" i="18" s="1"/>
  <c r="W70" i="41"/>
  <c r="AD70" i="41" s="1"/>
  <c r="R74" i="41"/>
  <c r="Y74" i="41" s="1"/>
  <c r="G140" i="18" s="1"/>
  <c r="W75" i="41"/>
  <c r="AD75" i="41" s="1"/>
  <c r="R57" i="41"/>
  <c r="Y57" i="41" s="1"/>
  <c r="Q56" i="41"/>
  <c r="X56" i="41" s="1"/>
  <c r="F104" i="18" s="1"/>
  <c r="Q52" i="41"/>
  <c r="X52" i="41" s="1"/>
  <c r="Q53" i="41"/>
  <c r="X53" i="41" s="1"/>
  <c r="F101" i="18" s="1"/>
  <c r="R52" i="41"/>
  <c r="Y52" i="41" s="1"/>
  <c r="R54" i="41"/>
  <c r="Y54" i="41" s="1"/>
  <c r="Q57" i="41"/>
  <c r="X57" i="41" s="1"/>
  <c r="R56" i="41"/>
  <c r="Y56" i="41" s="1"/>
  <c r="G104" i="18" s="1"/>
  <c r="R53" i="41"/>
  <c r="Y53" i="41" s="1"/>
  <c r="G101" i="18" s="1"/>
  <c r="Q54" i="41"/>
  <c r="X54" i="41" s="1"/>
  <c r="F103" i="18" s="1"/>
  <c r="W166" i="36"/>
  <c r="AD166" i="36" s="1"/>
  <c r="W168" i="36"/>
  <c r="AD168" i="36" s="1"/>
  <c r="T123" i="36"/>
  <c r="AA123" i="36" s="1"/>
  <c r="R119" i="36"/>
  <c r="Y119" i="36" s="1"/>
  <c r="G233" i="17" s="1"/>
  <c r="S118" i="36"/>
  <c r="Z118" i="36" s="1"/>
  <c r="U122" i="36"/>
  <c r="AB122" i="36" s="1"/>
  <c r="J236" i="17" s="1"/>
  <c r="R118" i="36"/>
  <c r="Y118" i="36" s="1"/>
  <c r="R122" i="36"/>
  <c r="Y122" i="36" s="1"/>
  <c r="G236" i="17" s="1"/>
  <c r="V123" i="36"/>
  <c r="AC123" i="36" s="1"/>
  <c r="Q122" i="36"/>
  <c r="X122" i="36" s="1"/>
  <c r="F236" i="17" s="1"/>
  <c r="S119" i="36"/>
  <c r="Z119" i="36" s="1"/>
  <c r="H233" i="17" s="1"/>
  <c r="U118" i="36"/>
  <c r="AB118" i="36" s="1"/>
  <c r="U120" i="36"/>
  <c r="AB120" i="36" s="1"/>
  <c r="R120" i="36"/>
  <c r="Y120" i="36" s="1"/>
  <c r="G235" i="17" s="1"/>
  <c r="V119" i="36"/>
  <c r="AC119" i="36" s="1"/>
  <c r="K233" i="17" s="1"/>
  <c r="W122" i="36"/>
  <c r="AD122" i="36" s="1"/>
  <c r="L236" i="17" s="1"/>
  <c r="T119" i="36"/>
  <c r="AA119" i="36" s="1"/>
  <c r="I233" i="17" s="1"/>
  <c r="V118" i="36"/>
  <c r="AC118" i="36" s="1"/>
  <c r="V122" i="36"/>
  <c r="AC122" i="36" s="1"/>
  <c r="K236" i="17" s="1"/>
  <c r="R123" i="36"/>
  <c r="Y123" i="36" s="1"/>
  <c r="W118" i="36"/>
  <c r="AD118" i="36" s="1"/>
  <c r="Q118" i="36"/>
  <c r="X118" i="36" s="1"/>
  <c r="S123" i="36"/>
  <c r="Z123" i="36" s="1"/>
  <c r="T118" i="36"/>
  <c r="AA118" i="36" s="1"/>
  <c r="Q119" i="36"/>
  <c r="X119" i="36" s="1"/>
  <c r="F233" i="17" s="1"/>
  <c r="T120" i="36"/>
  <c r="AA120" i="36" s="1"/>
  <c r="S120" i="36"/>
  <c r="Z120" i="36" s="1"/>
  <c r="T122" i="36"/>
  <c r="AA122" i="36" s="1"/>
  <c r="I236" i="17" s="1"/>
  <c r="Q123" i="36"/>
  <c r="X123" i="36" s="1"/>
  <c r="Q120" i="36"/>
  <c r="X120" i="36" s="1"/>
  <c r="U119" i="36"/>
  <c r="AB119" i="36" s="1"/>
  <c r="J233" i="17" s="1"/>
  <c r="W123" i="36"/>
  <c r="AD123" i="36" s="1"/>
  <c r="U123" i="36"/>
  <c r="AB123" i="36" s="1"/>
  <c r="S122" i="36"/>
  <c r="Z122" i="36" s="1"/>
  <c r="H236" i="17" s="1"/>
  <c r="V120" i="36"/>
  <c r="AC120" i="36" s="1"/>
  <c r="K235" i="17" s="1"/>
  <c r="W120" i="36"/>
  <c r="AD120" i="36" s="1"/>
  <c r="W119" i="36"/>
  <c r="AD119" i="36" s="1"/>
  <c r="L233" i="17" s="1"/>
  <c r="Q62" i="36"/>
  <c r="X62" i="36" s="1"/>
  <c r="F116" i="17" s="1"/>
  <c r="U60" i="36"/>
  <c r="AB60" i="36" s="1"/>
  <c r="J115" i="17" s="1"/>
  <c r="V59" i="36"/>
  <c r="AC59" i="36" s="1"/>
  <c r="K113" i="17" s="1"/>
  <c r="W63" i="36"/>
  <c r="AD63" i="36" s="1"/>
  <c r="Q60" i="36"/>
  <c r="X60" i="36" s="1"/>
  <c r="F115" i="17" s="1"/>
  <c r="U59" i="36"/>
  <c r="AB59" i="36" s="1"/>
  <c r="J113" i="17" s="1"/>
  <c r="V63" i="36"/>
  <c r="AC63" i="36" s="1"/>
  <c r="Q63" i="36"/>
  <c r="X63" i="36" s="1"/>
  <c r="W58" i="36"/>
  <c r="AD58" i="36" s="1"/>
  <c r="V60" i="36"/>
  <c r="AC60" i="36" s="1"/>
  <c r="V58" i="36"/>
  <c r="AC58" i="36" s="1"/>
  <c r="S60" i="36"/>
  <c r="Z60" i="36" s="1"/>
  <c r="W59" i="36"/>
  <c r="AD59" i="36" s="1"/>
  <c r="L113" i="17" s="1"/>
  <c r="U63" i="36"/>
  <c r="AB63" i="36" s="1"/>
  <c r="U58" i="36"/>
  <c r="AB58" i="36" s="1"/>
  <c r="T63" i="36"/>
  <c r="AA63" i="36" s="1"/>
  <c r="S59" i="36"/>
  <c r="Z59" i="36" s="1"/>
  <c r="H113" i="17" s="1"/>
  <c r="S58" i="36"/>
  <c r="Z58" i="36" s="1"/>
  <c r="T62" i="36"/>
  <c r="AA62" i="36" s="1"/>
  <c r="I116" i="17" s="1"/>
  <c r="W60" i="36"/>
  <c r="AD60" i="36" s="1"/>
  <c r="L115" i="17" s="1"/>
  <c r="Q59" i="36"/>
  <c r="X59" i="36" s="1"/>
  <c r="F113" i="17" s="1"/>
  <c r="T58" i="36"/>
  <c r="AA58" i="36" s="1"/>
  <c r="V62" i="36"/>
  <c r="AC62" i="36" s="1"/>
  <c r="K116" i="17" s="1"/>
  <c r="Q58" i="36"/>
  <c r="X58" i="36" s="1"/>
  <c r="S62" i="36"/>
  <c r="Z62" i="36" s="1"/>
  <c r="H116" i="17" s="1"/>
  <c r="W62" i="36"/>
  <c r="AD62" i="36" s="1"/>
  <c r="L116" i="17" s="1"/>
  <c r="S63" i="36"/>
  <c r="Z63" i="36" s="1"/>
  <c r="T59" i="36"/>
  <c r="AA59" i="36" s="1"/>
  <c r="I113" i="17" s="1"/>
  <c r="U62" i="36"/>
  <c r="AB62" i="36" s="1"/>
  <c r="J116" i="17" s="1"/>
  <c r="T60" i="36"/>
  <c r="AA60" i="36" s="1"/>
  <c r="I115" i="17" s="1"/>
  <c r="L83" i="17"/>
  <c r="L84" i="17"/>
  <c r="L85" i="17"/>
  <c r="L78" i="17"/>
  <c r="L74" i="17"/>
  <c r="L82" i="17"/>
  <c r="L81" i="17"/>
  <c r="T32" i="36"/>
  <c r="AA32" i="36" s="1"/>
  <c r="I56" i="17" s="1"/>
  <c r="Q32" i="36"/>
  <c r="X32" i="36" s="1"/>
  <c r="F56" i="17" s="1"/>
  <c r="U29" i="36"/>
  <c r="AB29" i="36" s="1"/>
  <c r="J53" i="17" s="1"/>
  <c r="U30" i="36"/>
  <c r="AB30" i="36" s="1"/>
  <c r="J55" i="17" s="1"/>
  <c r="S33" i="36"/>
  <c r="Z33" i="36" s="1"/>
  <c r="T30" i="36"/>
  <c r="AA30" i="36" s="1"/>
  <c r="I55" i="17" s="1"/>
  <c r="W28" i="36"/>
  <c r="AD28" i="36" s="1"/>
  <c r="Q33" i="36"/>
  <c r="X33" i="36" s="1"/>
  <c r="W32" i="36"/>
  <c r="AD32" i="36" s="1"/>
  <c r="L56" i="17" s="1"/>
  <c r="T28" i="36"/>
  <c r="AA28" i="36" s="1"/>
  <c r="Q30" i="36"/>
  <c r="X30" i="36" s="1"/>
  <c r="S28" i="36"/>
  <c r="Z28" i="36" s="1"/>
  <c r="R32" i="36"/>
  <c r="Y32" i="36" s="1"/>
  <c r="G56" i="17" s="1"/>
  <c r="V29" i="36"/>
  <c r="AC29" i="36" s="1"/>
  <c r="K53" i="17" s="1"/>
  <c r="U33" i="36"/>
  <c r="AB33" i="36" s="1"/>
  <c r="W33" i="36"/>
  <c r="AD33" i="36" s="1"/>
  <c r="V32" i="36"/>
  <c r="AC32" i="36" s="1"/>
  <c r="K56" i="17" s="1"/>
  <c r="V33" i="36"/>
  <c r="AC33" i="36" s="1"/>
  <c r="R29" i="36"/>
  <c r="Y29" i="36" s="1"/>
  <c r="G53" i="17" s="1"/>
  <c r="T33" i="36"/>
  <c r="AA33" i="36" s="1"/>
  <c r="V28" i="36"/>
  <c r="AC28" i="36" s="1"/>
  <c r="Q29" i="36"/>
  <c r="X29" i="36" s="1"/>
  <c r="F53" i="17" s="1"/>
  <c r="W30" i="36"/>
  <c r="AD30" i="36" s="1"/>
  <c r="R30" i="36"/>
  <c r="Y30" i="36" s="1"/>
  <c r="G55" i="17" s="1"/>
  <c r="W29" i="36"/>
  <c r="AD29" i="36" s="1"/>
  <c r="L53" i="17" s="1"/>
  <c r="R28" i="36"/>
  <c r="Y28" i="36" s="1"/>
  <c r="S32" i="36"/>
  <c r="Z32" i="36" s="1"/>
  <c r="H56" i="17" s="1"/>
  <c r="R33" i="36"/>
  <c r="Y33" i="36" s="1"/>
  <c r="V30" i="36"/>
  <c r="AC30" i="36" s="1"/>
  <c r="U32" i="36"/>
  <c r="AB32" i="36" s="1"/>
  <c r="J56" i="17" s="1"/>
  <c r="S29" i="36"/>
  <c r="Z29" i="36" s="1"/>
  <c r="H53" i="17" s="1"/>
  <c r="T29" i="36"/>
  <c r="AA29" i="36" s="1"/>
  <c r="I53" i="17" s="1"/>
  <c r="S30" i="36"/>
  <c r="Z30" i="36" s="1"/>
  <c r="H55" i="17" s="1"/>
  <c r="U28" i="36"/>
  <c r="AB28" i="36" s="1"/>
  <c r="Q28" i="36"/>
  <c r="X28" i="36" s="1"/>
  <c r="R131" i="41"/>
  <c r="Y131" i="41" s="1"/>
  <c r="G257" i="18" s="1"/>
  <c r="Q131" i="41"/>
  <c r="X131" i="41" s="1"/>
  <c r="F257" i="18" s="1"/>
  <c r="U130" i="41"/>
  <c r="AB130" i="41" s="1"/>
  <c r="Q134" i="41"/>
  <c r="X134" i="41" s="1"/>
  <c r="F260" i="18" s="1"/>
  <c r="S130" i="41"/>
  <c r="Z130" i="41" s="1"/>
  <c r="S132" i="41"/>
  <c r="Z132" i="41" s="1"/>
  <c r="S135" i="41"/>
  <c r="Z135" i="41" s="1"/>
  <c r="R135" i="41"/>
  <c r="Y135" i="41" s="1"/>
  <c r="Q130" i="41"/>
  <c r="X130" i="41" s="1"/>
  <c r="S131" i="41"/>
  <c r="Z131" i="41" s="1"/>
  <c r="H257" i="18" s="1"/>
  <c r="R134" i="41"/>
  <c r="Y134" i="41" s="1"/>
  <c r="G260" i="18" s="1"/>
  <c r="U131" i="41"/>
  <c r="AB131" i="41" s="1"/>
  <c r="J257" i="18" s="1"/>
  <c r="Q132" i="41"/>
  <c r="X132" i="41" s="1"/>
  <c r="R132" i="41"/>
  <c r="Y132" i="41" s="1"/>
  <c r="R130" i="41"/>
  <c r="Y130" i="41" s="1"/>
  <c r="S134" i="41"/>
  <c r="Z134" i="41" s="1"/>
  <c r="H260" i="18" s="1"/>
  <c r="Q135" i="41"/>
  <c r="X135" i="41" s="1"/>
  <c r="U134" i="41"/>
  <c r="AB134" i="41" s="1"/>
  <c r="J260" i="18" s="1"/>
  <c r="U132" i="41"/>
  <c r="AB132" i="41" s="1"/>
  <c r="U135" i="41"/>
  <c r="AB135" i="41" s="1"/>
  <c r="W170" i="41"/>
  <c r="AD170" i="41" s="1"/>
  <c r="L332" i="18" s="1"/>
  <c r="W166" i="41"/>
  <c r="AD166" i="41" s="1"/>
  <c r="W168" i="41"/>
  <c r="AD168" i="41" s="1"/>
  <c r="W167" i="41"/>
  <c r="AD167" i="41" s="1"/>
  <c r="L329" i="18" s="1"/>
  <c r="Q166" i="41"/>
  <c r="X166" i="41" s="1"/>
  <c r="W171" i="41"/>
  <c r="AD171" i="41" s="1"/>
  <c r="R167" i="41"/>
  <c r="Y167" i="41" s="1"/>
  <c r="G329" i="18" s="1"/>
  <c r="R168" i="41"/>
  <c r="Y168" i="41" s="1"/>
  <c r="G331" i="18" s="1"/>
  <c r="R166" i="41"/>
  <c r="Y166" i="41" s="1"/>
  <c r="Q171" i="41"/>
  <c r="X171" i="41" s="1"/>
  <c r="R171" i="41"/>
  <c r="Y171" i="41" s="1"/>
  <c r="Q168" i="41"/>
  <c r="X168" i="41" s="1"/>
  <c r="F331" i="18" s="1"/>
  <c r="R170" i="41"/>
  <c r="Y170" i="41" s="1"/>
  <c r="G332" i="18" s="1"/>
  <c r="Q170" i="41"/>
  <c r="X170" i="41" s="1"/>
  <c r="F332" i="18" s="1"/>
  <c r="Q167" i="41"/>
  <c r="X167" i="41" s="1"/>
  <c r="F329" i="18" s="1"/>
  <c r="W142" i="41"/>
  <c r="AD142" i="41" s="1"/>
  <c r="R147" i="41"/>
  <c r="Y147" i="41" s="1"/>
  <c r="U143" i="41"/>
  <c r="AB143" i="41" s="1"/>
  <c r="J281" i="18" s="1"/>
  <c r="U146" i="41"/>
  <c r="AB146" i="41" s="1"/>
  <c r="J284" i="18" s="1"/>
  <c r="R144" i="41"/>
  <c r="Y144" i="41" s="1"/>
  <c r="G283" i="18" s="1"/>
  <c r="Q147" i="41"/>
  <c r="X147" i="41" s="1"/>
  <c r="Q142" i="41"/>
  <c r="X142" i="41" s="1"/>
  <c r="S147" i="41"/>
  <c r="Z147" i="41" s="1"/>
  <c r="R146" i="41"/>
  <c r="Y146" i="41" s="1"/>
  <c r="G284" i="18" s="1"/>
  <c r="W146" i="41"/>
  <c r="AD146" i="41" s="1"/>
  <c r="L284" i="18" s="1"/>
  <c r="S146" i="41"/>
  <c r="Z146" i="41" s="1"/>
  <c r="H284" i="18" s="1"/>
  <c r="U142" i="41"/>
  <c r="AB142" i="41" s="1"/>
  <c r="Q143" i="41"/>
  <c r="X143" i="41" s="1"/>
  <c r="F281" i="18" s="1"/>
  <c r="S143" i="41"/>
  <c r="Z143" i="41" s="1"/>
  <c r="H281" i="18" s="1"/>
  <c r="R143" i="41"/>
  <c r="Y143" i="41" s="1"/>
  <c r="G281" i="18" s="1"/>
  <c r="U144" i="41"/>
  <c r="AB144" i="41" s="1"/>
  <c r="J283" i="18" s="1"/>
  <c r="U147" i="41"/>
  <c r="AB147" i="41" s="1"/>
  <c r="Q144" i="41"/>
  <c r="X144" i="41" s="1"/>
  <c r="F283" i="18" s="1"/>
  <c r="S144" i="41"/>
  <c r="Z144" i="41" s="1"/>
  <c r="H283" i="18" s="1"/>
  <c r="R142" i="41"/>
  <c r="Y142" i="41" s="1"/>
  <c r="S142" i="41"/>
  <c r="Z142" i="41" s="1"/>
  <c r="Q146" i="41"/>
  <c r="X146" i="41" s="1"/>
  <c r="F284" i="18" s="1"/>
  <c r="W147" i="41"/>
  <c r="AD147" i="41" s="1"/>
  <c r="W143" i="41"/>
  <c r="AD143" i="41" s="1"/>
  <c r="L281" i="18" s="1"/>
  <c r="W144" i="41"/>
  <c r="AD144" i="41" s="1"/>
  <c r="L283" i="18" s="1"/>
  <c r="W156" i="41"/>
  <c r="AD156" i="41" s="1"/>
  <c r="W158" i="41"/>
  <c r="AD158" i="41" s="1"/>
  <c r="L308" i="18" s="1"/>
  <c r="W159" i="41"/>
  <c r="AD159" i="41" s="1"/>
  <c r="W155" i="41"/>
  <c r="AD155" i="41" s="1"/>
  <c r="L305" i="18" s="1"/>
  <c r="Q159" i="41"/>
  <c r="X159" i="41" s="1"/>
  <c r="R155" i="41"/>
  <c r="Y155" i="41" s="1"/>
  <c r="G305" i="18" s="1"/>
  <c r="R154" i="41"/>
  <c r="Y154" i="41" s="1"/>
  <c r="Q158" i="41"/>
  <c r="X158" i="41" s="1"/>
  <c r="F308" i="18" s="1"/>
  <c r="R158" i="41"/>
  <c r="Y158" i="41" s="1"/>
  <c r="G308" i="18" s="1"/>
  <c r="Q154" i="41"/>
  <c r="X154" i="41" s="1"/>
  <c r="W154" i="41"/>
  <c r="AD154" i="41" s="1"/>
  <c r="R159" i="41"/>
  <c r="Y159" i="41" s="1"/>
  <c r="Q156" i="41"/>
  <c r="X156" i="41" s="1"/>
  <c r="F307" i="18" s="1"/>
  <c r="Q155" i="41"/>
  <c r="X155" i="41" s="1"/>
  <c r="F305" i="18" s="1"/>
  <c r="R156" i="41"/>
  <c r="Y156" i="41" s="1"/>
  <c r="G307" i="18" s="1"/>
  <c r="W136" i="41"/>
  <c r="AD136" i="41" s="1"/>
  <c r="W138" i="41"/>
  <c r="AD138" i="41" s="1"/>
  <c r="Q140" i="41"/>
  <c r="X140" i="41" s="1"/>
  <c r="F272" i="18" s="1"/>
  <c r="S136" i="41"/>
  <c r="Z136" i="41" s="1"/>
  <c r="Q138" i="41"/>
  <c r="X138" i="41" s="1"/>
  <c r="Q136" i="41"/>
  <c r="X136" i="41" s="1"/>
  <c r="U137" i="41"/>
  <c r="AB137" i="41" s="1"/>
  <c r="J269" i="18" s="1"/>
  <c r="S141" i="41"/>
  <c r="Z141" i="41" s="1"/>
  <c r="R140" i="41"/>
  <c r="Y140" i="41" s="1"/>
  <c r="G272" i="18" s="1"/>
  <c r="W137" i="41"/>
  <c r="AD137" i="41" s="1"/>
  <c r="L269" i="18" s="1"/>
  <c r="U140" i="41"/>
  <c r="AB140" i="41" s="1"/>
  <c r="J272" i="18" s="1"/>
  <c r="W141" i="41"/>
  <c r="AD141" i="41" s="1"/>
  <c r="R141" i="41"/>
  <c r="Y141" i="41" s="1"/>
  <c r="Q137" i="41"/>
  <c r="X137" i="41" s="1"/>
  <c r="F269" i="18" s="1"/>
  <c r="S137" i="41"/>
  <c r="Z137" i="41" s="1"/>
  <c r="H269" i="18" s="1"/>
  <c r="S140" i="41"/>
  <c r="Z140" i="41" s="1"/>
  <c r="H272" i="18" s="1"/>
  <c r="U138" i="41"/>
  <c r="AB138" i="41" s="1"/>
  <c r="S138" i="41"/>
  <c r="Z138" i="41" s="1"/>
  <c r="R138" i="41"/>
  <c r="Y138" i="41" s="1"/>
  <c r="G271" i="18" s="1"/>
  <c r="R137" i="41"/>
  <c r="Y137" i="41" s="1"/>
  <c r="G269" i="18" s="1"/>
  <c r="R136" i="41"/>
  <c r="Y136" i="41" s="1"/>
  <c r="U141" i="41"/>
  <c r="AB141" i="41" s="1"/>
  <c r="W140" i="41"/>
  <c r="AD140" i="41" s="1"/>
  <c r="L272" i="18" s="1"/>
  <c r="U136" i="41"/>
  <c r="AB136" i="41" s="1"/>
  <c r="Q141" i="41"/>
  <c r="X141" i="41" s="1"/>
  <c r="W27" i="41"/>
  <c r="AD27" i="41" s="1"/>
  <c r="W23" i="41"/>
  <c r="AD23" i="41" s="1"/>
  <c r="L41" i="18" s="1"/>
  <c r="R22" i="41"/>
  <c r="Y22" i="41" s="1"/>
  <c r="Q26" i="41"/>
  <c r="X26" i="41" s="1"/>
  <c r="F44" i="18" s="1"/>
  <c r="W26" i="41"/>
  <c r="AD26" i="41" s="1"/>
  <c r="L44" i="18" s="1"/>
  <c r="R27" i="41"/>
  <c r="Y27" i="41" s="1"/>
  <c r="Q24" i="41"/>
  <c r="X24" i="41" s="1"/>
  <c r="F43" i="18" s="1"/>
  <c r="R26" i="41"/>
  <c r="Y26" i="41" s="1"/>
  <c r="G44" i="18" s="1"/>
  <c r="Q23" i="41"/>
  <c r="X23" i="41" s="1"/>
  <c r="F41" i="18" s="1"/>
  <c r="R24" i="41"/>
  <c r="Y24" i="41" s="1"/>
  <c r="G43" i="18" s="1"/>
  <c r="Q22" i="41"/>
  <c r="X22" i="41" s="1"/>
  <c r="W22" i="41"/>
  <c r="AD22" i="41" s="1"/>
  <c r="R23" i="41"/>
  <c r="Y23" i="41" s="1"/>
  <c r="G41" i="18" s="1"/>
  <c r="Q27" i="41"/>
  <c r="X27" i="41" s="1"/>
  <c r="W24" i="41"/>
  <c r="AD24" i="41" s="1"/>
  <c r="L43" i="18" s="1"/>
  <c r="R64" i="36"/>
  <c r="Y64" i="36" s="1"/>
  <c r="R68" i="36"/>
  <c r="Y68" i="36" s="1"/>
  <c r="G128" i="17" s="1"/>
  <c r="W68" i="36"/>
  <c r="AD68" i="36" s="1"/>
  <c r="L128" i="17" s="1"/>
  <c r="W64" i="36"/>
  <c r="AD64" i="36" s="1"/>
  <c r="Q68" i="36"/>
  <c r="X68" i="36" s="1"/>
  <c r="F128" i="17" s="1"/>
  <c r="S66" i="36"/>
  <c r="Z66" i="36" s="1"/>
  <c r="U64" i="36"/>
  <c r="AB64" i="36" s="1"/>
  <c r="R66" i="36"/>
  <c r="Y66" i="36" s="1"/>
  <c r="V65" i="36"/>
  <c r="AC65" i="36" s="1"/>
  <c r="K125" i="17" s="1"/>
  <c r="S64" i="36"/>
  <c r="Z64" i="36" s="1"/>
  <c r="Q66" i="36"/>
  <c r="X66" i="36" s="1"/>
  <c r="U65" i="36"/>
  <c r="AB65" i="36" s="1"/>
  <c r="J125" i="17" s="1"/>
  <c r="W69" i="36"/>
  <c r="AD69" i="36" s="1"/>
  <c r="T65" i="36"/>
  <c r="AA65" i="36" s="1"/>
  <c r="I125" i="17" s="1"/>
  <c r="V69" i="36"/>
  <c r="AC69" i="36" s="1"/>
  <c r="U69" i="36"/>
  <c r="AB69" i="36" s="1"/>
  <c r="R65" i="36"/>
  <c r="Y65" i="36" s="1"/>
  <c r="G125" i="17" s="1"/>
  <c r="U66" i="36"/>
  <c r="AB66" i="36" s="1"/>
  <c r="J127" i="17" s="1"/>
  <c r="V68" i="36"/>
  <c r="AC68" i="36" s="1"/>
  <c r="K128" i="17" s="1"/>
  <c r="V64" i="36"/>
  <c r="AC64" i="36" s="1"/>
  <c r="Q64" i="36"/>
  <c r="X64" i="36" s="1"/>
  <c r="U68" i="36"/>
  <c r="AB68" i="36" s="1"/>
  <c r="J128" i="17" s="1"/>
  <c r="T64" i="36"/>
  <c r="AA64" i="36" s="1"/>
  <c r="T68" i="36"/>
  <c r="AA68" i="36" s="1"/>
  <c r="I128" i="17" s="1"/>
  <c r="S69" i="36"/>
  <c r="Z69" i="36" s="1"/>
  <c r="T69" i="36"/>
  <c r="AA69" i="36" s="1"/>
  <c r="Q65" i="36"/>
  <c r="X65" i="36" s="1"/>
  <c r="F125" i="17" s="1"/>
  <c r="R69" i="36"/>
  <c r="Y69" i="36" s="1"/>
  <c r="W66" i="36"/>
  <c r="AD66" i="36" s="1"/>
  <c r="L127" i="17" s="1"/>
  <c r="W65" i="36"/>
  <c r="AD65" i="36" s="1"/>
  <c r="L125" i="17" s="1"/>
  <c r="S68" i="36"/>
  <c r="Z68" i="36" s="1"/>
  <c r="H128" i="17" s="1"/>
  <c r="V66" i="36"/>
  <c r="AC66" i="36" s="1"/>
  <c r="S65" i="36"/>
  <c r="Z65" i="36" s="1"/>
  <c r="H125" i="17" s="1"/>
  <c r="T66" i="36"/>
  <c r="AA66" i="36" s="1"/>
  <c r="I127" i="17" s="1"/>
  <c r="Q69" i="36"/>
  <c r="X69" i="36" s="1"/>
  <c r="R34" i="36"/>
  <c r="Y34" i="36" s="1"/>
  <c r="R35" i="36"/>
  <c r="Y35" i="36" s="1"/>
  <c r="G65" i="17" s="1"/>
  <c r="R38" i="36"/>
  <c r="Y38" i="36" s="1"/>
  <c r="G68" i="17" s="1"/>
  <c r="R39" i="36"/>
  <c r="Y39" i="36" s="1"/>
  <c r="H255" i="17"/>
  <c r="H256" i="17"/>
  <c r="H166" i="17"/>
  <c r="H162" i="17"/>
  <c r="H158" i="17"/>
  <c r="H167" i="17"/>
  <c r="H168" i="17"/>
  <c r="H169" i="17"/>
  <c r="H165" i="17"/>
  <c r="G93" i="18"/>
  <c r="G94" i="18"/>
  <c r="G86" i="18"/>
  <c r="G95" i="18"/>
  <c r="G90" i="18"/>
  <c r="G97" i="18"/>
  <c r="G96" i="18"/>
  <c r="W102" i="41"/>
  <c r="AD102" i="41" s="1"/>
  <c r="L199" i="18" s="1"/>
  <c r="W101" i="41"/>
  <c r="AD101" i="41" s="1"/>
  <c r="L197" i="18" s="1"/>
  <c r="W100" i="41"/>
  <c r="AD100" i="41" s="1"/>
  <c r="W104" i="41"/>
  <c r="AD104" i="41" s="1"/>
  <c r="L200" i="18" s="1"/>
  <c r="W105" i="41"/>
  <c r="AD105" i="41" s="1"/>
  <c r="R102" i="41"/>
  <c r="Y102" i="41" s="1"/>
  <c r="G199" i="18" s="1"/>
  <c r="Q101" i="41"/>
  <c r="X101" i="41" s="1"/>
  <c r="F197" i="18" s="1"/>
  <c r="Q100" i="41"/>
  <c r="X100" i="41" s="1"/>
  <c r="R104" i="41"/>
  <c r="Y104" i="41" s="1"/>
  <c r="G200" i="18" s="1"/>
  <c r="R105" i="41"/>
  <c r="Y105" i="41" s="1"/>
  <c r="Q102" i="41"/>
  <c r="X102" i="41" s="1"/>
  <c r="F199" i="18" s="1"/>
  <c r="Q104" i="41"/>
  <c r="X104" i="41" s="1"/>
  <c r="F200" i="18" s="1"/>
  <c r="R101" i="41"/>
  <c r="Y101" i="41" s="1"/>
  <c r="G197" i="18" s="1"/>
  <c r="R100" i="41"/>
  <c r="Y100" i="41" s="1"/>
  <c r="Q105" i="41"/>
  <c r="X105" i="41" s="1"/>
  <c r="W81" i="41"/>
  <c r="AD81" i="41" s="1"/>
  <c r="W77" i="41"/>
  <c r="AD77" i="41" s="1"/>
  <c r="L149" i="18" s="1"/>
  <c r="R77" i="41"/>
  <c r="Y77" i="41" s="1"/>
  <c r="G149" i="18" s="1"/>
  <c r="W80" i="41"/>
  <c r="AD80" i="41" s="1"/>
  <c r="L152" i="18" s="1"/>
  <c r="W78" i="41"/>
  <c r="AD78" i="41" s="1"/>
  <c r="Q78" i="41"/>
  <c r="X78" i="41" s="1"/>
  <c r="F151" i="18" s="1"/>
  <c r="Q76" i="41"/>
  <c r="X76" i="41" s="1"/>
  <c r="R81" i="41"/>
  <c r="Y81" i="41" s="1"/>
  <c r="Q77" i="41"/>
  <c r="X77" i="41" s="1"/>
  <c r="F149" i="18" s="1"/>
  <c r="R76" i="41"/>
  <c r="Y76" i="41" s="1"/>
  <c r="Q80" i="41"/>
  <c r="X80" i="41" s="1"/>
  <c r="F152" i="18" s="1"/>
  <c r="Q81" i="41"/>
  <c r="X81" i="41" s="1"/>
  <c r="R80" i="41"/>
  <c r="Y80" i="41" s="1"/>
  <c r="G152" i="18" s="1"/>
  <c r="R78" i="41"/>
  <c r="Y78" i="41" s="1"/>
  <c r="G151" i="18" s="1"/>
  <c r="W76" i="41"/>
  <c r="AD76" i="41" s="1"/>
  <c r="W29" i="41"/>
  <c r="AD29" i="41" s="1"/>
  <c r="L53" i="18" s="1"/>
  <c r="W33" i="41"/>
  <c r="AD33" i="41" s="1"/>
  <c r="Q29" i="41"/>
  <c r="X29" i="41" s="1"/>
  <c r="F53" i="18" s="1"/>
  <c r="Q28" i="41"/>
  <c r="X28" i="41" s="1"/>
  <c r="R32" i="41"/>
  <c r="Y32" i="41" s="1"/>
  <c r="G56" i="18" s="1"/>
  <c r="R29" i="41"/>
  <c r="Y29" i="41" s="1"/>
  <c r="G53" i="18" s="1"/>
  <c r="Q30" i="41"/>
  <c r="X30" i="41" s="1"/>
  <c r="W32" i="41"/>
  <c r="AD32" i="41" s="1"/>
  <c r="L56" i="18" s="1"/>
  <c r="W28" i="41"/>
  <c r="AD28" i="41" s="1"/>
  <c r="R28" i="41"/>
  <c r="Y28" i="41" s="1"/>
  <c r="Q32" i="41"/>
  <c r="X32" i="41" s="1"/>
  <c r="F56" i="18" s="1"/>
  <c r="Q33" i="41"/>
  <c r="X33" i="41" s="1"/>
  <c r="R33" i="41"/>
  <c r="Y33" i="41" s="1"/>
  <c r="R30" i="41"/>
  <c r="Y30" i="41" s="1"/>
  <c r="W30" i="41"/>
  <c r="AD30" i="41" s="1"/>
  <c r="L55" i="18" s="1"/>
  <c r="W116" i="41"/>
  <c r="AD116" i="41" s="1"/>
  <c r="L224" i="18" s="1"/>
  <c r="W114" i="41"/>
  <c r="AD114" i="41" s="1"/>
  <c r="R114" i="41"/>
  <c r="Y114" i="41" s="1"/>
  <c r="G223" i="18" s="1"/>
  <c r="Q117" i="41"/>
  <c r="X117" i="41" s="1"/>
  <c r="Q116" i="41"/>
  <c r="X116" i="41" s="1"/>
  <c r="F224" i="18" s="1"/>
  <c r="R112" i="41"/>
  <c r="Y112" i="41" s="1"/>
  <c r="S112" i="41"/>
  <c r="Z112" i="41" s="1"/>
  <c r="R117" i="41"/>
  <c r="Y117" i="41" s="1"/>
  <c r="Q112" i="41"/>
  <c r="X112" i="41" s="1"/>
  <c r="S117" i="41"/>
  <c r="Z117" i="41" s="1"/>
  <c r="Q113" i="41"/>
  <c r="X113" i="41" s="1"/>
  <c r="F221" i="18" s="1"/>
  <c r="S113" i="41"/>
  <c r="Z113" i="41" s="1"/>
  <c r="H221" i="18" s="1"/>
  <c r="R116" i="41"/>
  <c r="Y116" i="41" s="1"/>
  <c r="G224" i="18" s="1"/>
  <c r="W113" i="41"/>
  <c r="AD113" i="41" s="1"/>
  <c r="L221" i="18" s="1"/>
  <c r="S116" i="41"/>
  <c r="Z116" i="41" s="1"/>
  <c r="H224" i="18" s="1"/>
  <c r="W117" i="41"/>
  <c r="AD117" i="41" s="1"/>
  <c r="S114" i="41"/>
  <c r="Z114" i="41" s="1"/>
  <c r="H223" i="18" s="1"/>
  <c r="W112" i="41"/>
  <c r="AD112" i="41" s="1"/>
  <c r="R113" i="41"/>
  <c r="Y113" i="41" s="1"/>
  <c r="G221" i="18" s="1"/>
  <c r="Q114" i="41"/>
  <c r="X114" i="41" s="1"/>
  <c r="F223" i="18" s="1"/>
  <c r="W42" i="41"/>
  <c r="AD42" i="41" s="1"/>
  <c r="W44" i="41"/>
  <c r="AD44" i="41" s="1"/>
  <c r="L80" i="18" s="1"/>
  <c r="W40" i="41"/>
  <c r="AD40" i="41" s="1"/>
  <c r="R41" i="41"/>
  <c r="Y41" i="41" s="1"/>
  <c r="G77" i="18" s="1"/>
  <c r="Q41" i="41"/>
  <c r="X41" i="41" s="1"/>
  <c r="F77" i="18" s="1"/>
  <c r="R40" i="41"/>
  <c r="Y40" i="41" s="1"/>
  <c r="Q40" i="41"/>
  <c r="X40" i="41" s="1"/>
  <c r="Q44" i="41"/>
  <c r="X44" i="41" s="1"/>
  <c r="F80" i="18" s="1"/>
  <c r="R44" i="41"/>
  <c r="Y44" i="41" s="1"/>
  <c r="G80" i="18" s="1"/>
  <c r="R45" i="41"/>
  <c r="Y45" i="41" s="1"/>
  <c r="Q42" i="41"/>
  <c r="X42" i="41" s="1"/>
  <c r="Q45" i="41"/>
  <c r="X45" i="41" s="1"/>
  <c r="W41" i="41"/>
  <c r="AD41" i="41" s="1"/>
  <c r="L77" i="18" s="1"/>
  <c r="R42" i="41"/>
  <c r="Y42" i="41" s="1"/>
  <c r="W45" i="41"/>
  <c r="AD45" i="41" s="1"/>
  <c r="G327" i="17"/>
  <c r="G328" i="17"/>
  <c r="W108" i="41"/>
  <c r="AD108" i="41" s="1"/>
  <c r="W111" i="41"/>
  <c r="AD111" i="41" s="1"/>
  <c r="W107" i="41"/>
  <c r="AD107" i="41" s="1"/>
  <c r="L209" i="18" s="1"/>
  <c r="W69" i="41"/>
  <c r="AD69" i="41" s="1"/>
  <c r="W65" i="41"/>
  <c r="AD65" i="41" s="1"/>
  <c r="L125" i="18" s="1"/>
  <c r="Q64" i="41"/>
  <c r="X64" i="41" s="1"/>
  <c r="Q68" i="41"/>
  <c r="X68" i="41" s="1"/>
  <c r="F128" i="18" s="1"/>
  <c r="R66" i="41"/>
  <c r="Y66" i="41" s="1"/>
  <c r="G127" i="18" s="1"/>
  <c r="Q65" i="41"/>
  <c r="X65" i="41" s="1"/>
  <c r="F125" i="18" s="1"/>
  <c r="Q66" i="41"/>
  <c r="X66" i="41" s="1"/>
  <c r="R65" i="41"/>
  <c r="Y65" i="41" s="1"/>
  <c r="G125" i="18" s="1"/>
  <c r="R69" i="41"/>
  <c r="Y69" i="41" s="1"/>
  <c r="W64" i="41"/>
  <c r="AD64" i="41" s="1"/>
  <c r="W66" i="41"/>
  <c r="AD66" i="41" s="1"/>
  <c r="R64" i="41"/>
  <c r="Y64" i="41" s="1"/>
  <c r="Q69" i="41"/>
  <c r="X69" i="41" s="1"/>
  <c r="W68" i="41"/>
  <c r="AD68" i="41" s="1"/>
  <c r="L128" i="18" s="1"/>
  <c r="R68" i="41"/>
  <c r="Y68" i="41" s="1"/>
  <c r="G128" i="18" s="1"/>
  <c r="R74" i="36"/>
  <c r="Y74" i="36" s="1"/>
  <c r="G140" i="17" s="1"/>
  <c r="V71" i="36"/>
  <c r="AC71" i="36" s="1"/>
  <c r="K137" i="17" s="1"/>
  <c r="V75" i="36"/>
  <c r="AC75" i="36" s="1"/>
  <c r="T71" i="36"/>
  <c r="AA71" i="36" s="1"/>
  <c r="I137" i="17" s="1"/>
  <c r="U75" i="36"/>
  <c r="AB75" i="36" s="1"/>
  <c r="S71" i="36"/>
  <c r="Z71" i="36" s="1"/>
  <c r="H137" i="17" s="1"/>
  <c r="T75" i="36"/>
  <c r="AA75" i="36" s="1"/>
  <c r="R71" i="36"/>
  <c r="Y71" i="36" s="1"/>
  <c r="G137" i="17" s="1"/>
  <c r="W70" i="36"/>
  <c r="AD70" i="36" s="1"/>
  <c r="V70" i="36"/>
  <c r="AC70" i="36" s="1"/>
  <c r="W74" i="36"/>
  <c r="AD74" i="36" s="1"/>
  <c r="L140" i="17" s="1"/>
  <c r="S72" i="36"/>
  <c r="Z72" i="36" s="1"/>
  <c r="U70" i="36"/>
  <c r="AB70" i="36" s="1"/>
  <c r="V74" i="36"/>
  <c r="AC74" i="36" s="1"/>
  <c r="K140" i="17" s="1"/>
  <c r="R72" i="36"/>
  <c r="Y72" i="36" s="1"/>
  <c r="Q72" i="36"/>
  <c r="X72" i="36" s="1"/>
  <c r="F139" i="17" s="1"/>
  <c r="R70" i="36"/>
  <c r="Y70" i="36" s="1"/>
  <c r="W75" i="36"/>
  <c r="AD75" i="36" s="1"/>
  <c r="U71" i="36"/>
  <c r="AB71" i="36" s="1"/>
  <c r="J137" i="17" s="1"/>
  <c r="U72" i="36"/>
  <c r="AB72" i="36" s="1"/>
  <c r="J139" i="17" s="1"/>
  <c r="Q71" i="36"/>
  <c r="X71" i="36" s="1"/>
  <c r="F137" i="17" s="1"/>
  <c r="T74" i="36"/>
  <c r="AA74" i="36" s="1"/>
  <c r="I140" i="17" s="1"/>
  <c r="R75" i="36"/>
  <c r="Y75" i="36" s="1"/>
  <c r="S74" i="36"/>
  <c r="Z74" i="36" s="1"/>
  <c r="H140" i="17" s="1"/>
  <c r="W72" i="36"/>
  <c r="AD72" i="36" s="1"/>
  <c r="Q75" i="36"/>
  <c r="X75" i="36" s="1"/>
  <c r="Q70" i="36"/>
  <c r="X70" i="36" s="1"/>
  <c r="Q74" i="36"/>
  <c r="X74" i="36" s="1"/>
  <c r="F140" i="17" s="1"/>
  <c r="U74" i="36"/>
  <c r="AB74" i="36" s="1"/>
  <c r="J140" i="17" s="1"/>
  <c r="S75" i="36"/>
  <c r="Z75" i="36" s="1"/>
  <c r="S70" i="36"/>
  <c r="Z70" i="36" s="1"/>
  <c r="W71" i="36"/>
  <c r="AD71" i="36" s="1"/>
  <c r="L137" i="17" s="1"/>
  <c r="T70" i="36"/>
  <c r="AA70" i="36" s="1"/>
  <c r="T72" i="36"/>
  <c r="AA72" i="36" s="1"/>
  <c r="I139" i="17" s="1"/>
  <c r="V72" i="36"/>
  <c r="AC72" i="36" s="1"/>
  <c r="K139" i="17" s="1"/>
  <c r="G299" i="18"/>
  <c r="G301" i="18"/>
  <c r="G298" i="18"/>
  <c r="G290" i="18"/>
  <c r="G300" i="18"/>
  <c r="G297" i="18"/>
  <c r="G294" i="18"/>
  <c r="W83" i="41"/>
  <c r="AD83" i="41" s="1"/>
  <c r="L161" i="18" s="1"/>
  <c r="R82" i="41"/>
  <c r="Y82" i="41" s="1"/>
  <c r="Q82" i="41"/>
  <c r="X82" i="41" s="1"/>
  <c r="Q83" i="41"/>
  <c r="X83" i="41" s="1"/>
  <c r="F161" i="18" s="1"/>
  <c r="R83" i="41"/>
  <c r="Y83" i="41" s="1"/>
  <c r="G161" i="18" s="1"/>
  <c r="Q84" i="41"/>
  <c r="X84" i="41" s="1"/>
  <c r="R87" i="41"/>
  <c r="Y87" i="41" s="1"/>
  <c r="W84" i="41"/>
  <c r="AD84" i="41" s="1"/>
  <c r="W87" i="41"/>
  <c r="AD87" i="41" s="1"/>
  <c r="Q87" i="41"/>
  <c r="X87" i="41" s="1"/>
  <c r="R84" i="41"/>
  <c r="Y84" i="41" s="1"/>
  <c r="Q86" i="41"/>
  <c r="X86" i="41" s="1"/>
  <c r="F164" i="18" s="1"/>
  <c r="R86" i="41"/>
  <c r="Y86" i="41" s="1"/>
  <c r="G164" i="18" s="1"/>
  <c r="W82" i="41"/>
  <c r="AD82" i="41" s="1"/>
  <c r="W86" i="41"/>
  <c r="AD86" i="41" s="1"/>
  <c r="L164" i="18" s="1"/>
  <c r="F267" i="17"/>
  <c r="F268" i="17"/>
  <c r="H328" i="17"/>
  <c r="H327" i="17"/>
  <c r="L235" i="18"/>
  <c r="L232" i="18"/>
  <c r="L231" i="18"/>
  <c r="K5" i="41"/>
  <c r="S123" i="41"/>
  <c r="Z123" i="41" s="1"/>
  <c r="O164" i="41"/>
  <c r="AD2" i="47"/>
  <c r="AD3" i="47"/>
  <c r="P133" i="41"/>
  <c r="W135" i="41" s="1"/>
  <c r="AD135" i="41" s="1"/>
  <c r="U119" i="41"/>
  <c r="AB119" i="41" s="1"/>
  <c r="J233" i="18" s="1"/>
  <c r="O171" i="41"/>
  <c r="G259" i="18"/>
  <c r="J259" i="18"/>
  <c r="H259" i="18"/>
  <c r="F259" i="18"/>
  <c r="H259" i="17"/>
  <c r="W123" i="41"/>
  <c r="AD123" i="41" s="1"/>
  <c r="W152" i="41"/>
  <c r="AD152" i="41" s="1"/>
  <c r="L296" i="18" s="1"/>
  <c r="U122" i="41"/>
  <c r="AB122" i="41" s="1"/>
  <c r="J236" i="18" s="1"/>
  <c r="Q124" i="41"/>
  <c r="X124" i="41" s="1"/>
  <c r="M143" i="41"/>
  <c r="O134" i="41"/>
  <c r="M126" i="41"/>
  <c r="M127" i="41" s="1"/>
  <c r="R118" i="41"/>
  <c r="Y118" i="41" s="1"/>
  <c r="L160" i="41"/>
  <c r="S161" i="41" s="1"/>
  <c r="Z161" i="41" s="1"/>
  <c r="H317" i="18" s="1"/>
  <c r="Q122" i="41"/>
  <c r="X122" i="41" s="1"/>
  <c r="F236" i="18" s="1"/>
  <c r="M171" i="41"/>
  <c r="O161" i="41"/>
  <c r="M144" i="41"/>
  <c r="K6" i="43"/>
  <c r="M161" i="41"/>
  <c r="Q150" i="41"/>
  <c r="X150" i="41" s="1"/>
  <c r="N165" i="41"/>
  <c r="N154" i="41"/>
  <c r="U154" i="41" s="1"/>
  <c r="AB154" i="41" s="1"/>
  <c r="O123" i="41"/>
  <c r="K8" i="43"/>
  <c r="N99" i="41"/>
  <c r="M81" i="41"/>
  <c r="N71" i="41"/>
  <c r="N65" i="41"/>
  <c r="N38" i="41"/>
  <c r="L12" i="41"/>
  <c r="G2" i="42"/>
  <c r="F4" i="43" s="1"/>
  <c r="L93" i="41"/>
  <c r="N83" i="41"/>
  <c r="L71" i="41"/>
  <c r="N56" i="41"/>
  <c r="N42" i="41"/>
  <c r="L30" i="41"/>
  <c r="O15" i="41"/>
  <c r="N9" i="43"/>
  <c r="M105" i="41"/>
  <c r="O68" i="41"/>
  <c r="L50" i="41"/>
  <c r="N40" i="41"/>
  <c r="I5" i="42"/>
  <c r="H7" i="43" s="1"/>
  <c r="H7" i="41"/>
  <c r="M89" i="41"/>
  <c r="M62" i="41"/>
  <c r="M48" i="41"/>
  <c r="M34" i="41"/>
  <c r="T39" i="41" s="1"/>
  <c r="AA39" i="41" s="1"/>
  <c r="L27" i="41"/>
  <c r="L21" i="41"/>
  <c r="R171" i="36"/>
  <c r="Y171" i="36" s="1"/>
  <c r="N72" i="41"/>
  <c r="L46" i="41"/>
  <c r="N23" i="41"/>
  <c r="N17" i="41"/>
  <c r="J9" i="41"/>
  <c r="M92" i="41"/>
  <c r="M78" i="41"/>
  <c r="M64" i="41"/>
  <c r="T64" i="41" s="1"/>
  <c r="AA64" i="41" s="1"/>
  <c r="M17" i="41"/>
  <c r="M98" i="41"/>
  <c r="M70" i="41"/>
  <c r="O14" i="41"/>
  <c r="N6" i="41"/>
  <c r="L96" i="41"/>
  <c r="L82" i="41"/>
  <c r="S87" i="41" s="1"/>
  <c r="Z87" i="41" s="1"/>
  <c r="N4" i="43"/>
  <c r="K303" i="17"/>
  <c r="K304" i="17"/>
  <c r="R146" i="36"/>
  <c r="Y146" i="36" s="1"/>
  <c r="G284" i="17" s="1"/>
  <c r="R138" i="36"/>
  <c r="Y138" i="36" s="1"/>
  <c r="W144" i="36"/>
  <c r="AD144" i="36" s="1"/>
  <c r="L283" i="17" s="1"/>
  <c r="G315" i="17"/>
  <c r="G316" i="17"/>
  <c r="P139" i="36"/>
  <c r="L319" i="17"/>
  <c r="U171" i="36"/>
  <c r="AB171" i="36" s="1"/>
  <c r="T171" i="36"/>
  <c r="AA171" i="36" s="1"/>
  <c r="T167" i="36"/>
  <c r="AA167" i="36" s="1"/>
  <c r="I329" i="17" s="1"/>
  <c r="Q171" i="36"/>
  <c r="X171" i="36" s="1"/>
  <c r="T170" i="36"/>
  <c r="AA170" i="36" s="1"/>
  <c r="I332" i="17" s="1"/>
  <c r="T168" i="36"/>
  <c r="AA168" i="36" s="1"/>
  <c r="U168" i="36"/>
  <c r="AB168" i="36" s="1"/>
  <c r="Q166" i="36"/>
  <c r="X166" i="36" s="1"/>
  <c r="Q168" i="36"/>
  <c r="X168" i="36" s="1"/>
  <c r="F331" i="17" s="1"/>
  <c r="U170" i="36"/>
  <c r="AB170" i="36" s="1"/>
  <c r="J332" i="17" s="1"/>
  <c r="Q170" i="36"/>
  <c r="X170" i="36" s="1"/>
  <c r="F332" i="17" s="1"/>
  <c r="U167" i="36"/>
  <c r="AB167" i="36" s="1"/>
  <c r="J329" i="17" s="1"/>
  <c r="U166" i="36"/>
  <c r="AB166" i="36" s="1"/>
  <c r="Q167" i="36"/>
  <c r="X167" i="36" s="1"/>
  <c r="F329" i="17" s="1"/>
  <c r="T166" i="36"/>
  <c r="AA166" i="36" s="1"/>
  <c r="P157" i="36"/>
  <c r="U150" i="36"/>
  <c r="AB150" i="36" s="1"/>
  <c r="J295" i="17" s="1"/>
  <c r="U153" i="36"/>
  <c r="AB153" i="36" s="1"/>
  <c r="T150" i="36"/>
  <c r="AA150" i="36" s="1"/>
  <c r="U149" i="36"/>
  <c r="AB149" i="36" s="1"/>
  <c r="J293" i="17" s="1"/>
  <c r="T153" i="36"/>
  <c r="AA153" i="36" s="1"/>
  <c r="U152" i="36"/>
  <c r="AB152" i="36" s="1"/>
  <c r="J296" i="17" s="1"/>
  <c r="Q150" i="36"/>
  <c r="X150" i="36" s="1"/>
  <c r="F295" i="17" s="1"/>
  <c r="T149" i="36"/>
  <c r="AA149" i="36" s="1"/>
  <c r="I293" i="17" s="1"/>
  <c r="U148" i="36"/>
  <c r="AB148" i="36" s="1"/>
  <c r="Q153" i="36"/>
  <c r="X153" i="36" s="1"/>
  <c r="T152" i="36"/>
  <c r="AA152" i="36" s="1"/>
  <c r="I296" i="17" s="1"/>
  <c r="Q149" i="36"/>
  <c r="X149" i="36" s="1"/>
  <c r="F293" i="17" s="1"/>
  <c r="T148" i="36"/>
  <c r="AA148" i="36" s="1"/>
  <c r="Q152" i="36"/>
  <c r="X152" i="36" s="1"/>
  <c r="F296" i="17" s="1"/>
  <c r="Q148" i="36"/>
  <c r="X148" i="36" s="1"/>
  <c r="W141" i="36"/>
  <c r="AD141" i="36" s="1"/>
  <c r="R131" i="36"/>
  <c r="Y131" i="36" s="1"/>
  <c r="G257" i="17" s="1"/>
  <c r="R148" i="36"/>
  <c r="Y148" i="36" s="1"/>
  <c r="U134" i="36"/>
  <c r="AB134" i="36" s="1"/>
  <c r="J260" i="17" s="1"/>
  <c r="S132" i="36"/>
  <c r="Z132" i="36" s="1"/>
  <c r="R132" i="36"/>
  <c r="Y132" i="36" s="1"/>
  <c r="G259" i="17" s="1"/>
  <c r="J205" i="17"/>
  <c r="J204" i="17"/>
  <c r="J201" i="17"/>
  <c r="J202" i="17"/>
  <c r="J198" i="17"/>
  <c r="J194" i="17"/>
  <c r="J203" i="17"/>
  <c r="R117" i="36"/>
  <c r="Y117" i="36" s="1"/>
  <c r="L115" i="36"/>
  <c r="L196" i="17"/>
  <c r="L195" i="17"/>
  <c r="W77" i="36"/>
  <c r="AD77" i="36" s="1"/>
  <c r="L149" i="17" s="1"/>
  <c r="L205" i="17"/>
  <c r="L201" i="17"/>
  <c r="L202" i="17"/>
  <c r="L198" i="17"/>
  <c r="L194" i="17"/>
  <c r="L203" i="17"/>
  <c r="L204" i="17"/>
  <c r="G195" i="17"/>
  <c r="G196" i="17"/>
  <c r="S57" i="36"/>
  <c r="Z57" i="36" s="1"/>
  <c r="W40" i="36"/>
  <c r="AD40" i="36" s="1"/>
  <c r="S53" i="36"/>
  <c r="Z53" i="36" s="1"/>
  <c r="H101" i="17" s="1"/>
  <c r="Q46" i="36"/>
  <c r="X46" i="36" s="1"/>
  <c r="H194" i="34"/>
  <c r="H194" i="15" s="1"/>
  <c r="P194" i="15" s="1"/>
  <c r="G194" i="15"/>
  <c r="O194" i="15" s="1"/>
  <c r="R20" i="36"/>
  <c r="Y20" i="36" s="1"/>
  <c r="G32" i="17" s="1"/>
  <c r="S45" i="36"/>
  <c r="Z45" i="36" s="1"/>
  <c r="H79" i="17" s="1"/>
  <c r="S27" i="36"/>
  <c r="Z27" i="36" s="1"/>
  <c r="W78" i="36"/>
  <c r="AD78" i="36" s="1"/>
  <c r="W44" i="36"/>
  <c r="AD44" i="36" s="1"/>
  <c r="L80" i="17" s="1"/>
  <c r="V17" i="36"/>
  <c r="AC17" i="36" s="1"/>
  <c r="K29" i="17" s="1"/>
  <c r="U26" i="36"/>
  <c r="AB26" i="36" s="1"/>
  <c r="J44" i="17" s="1"/>
  <c r="J325" i="34"/>
  <c r="J325" i="15" s="1"/>
  <c r="I325" i="15"/>
  <c r="W17" i="36"/>
  <c r="AD17" i="36" s="1"/>
  <c r="L29" i="17" s="1"/>
  <c r="H195" i="34"/>
  <c r="H195" i="15" s="1"/>
  <c r="G195" i="15"/>
  <c r="H234" i="33"/>
  <c r="X234" i="15" s="1"/>
  <c r="W234" i="15"/>
  <c r="AE234" i="15" s="1"/>
  <c r="AB234" i="27" s="1"/>
  <c r="J182" i="34"/>
  <c r="J182" i="15" s="1"/>
  <c r="R182" i="15" s="1"/>
  <c r="I182" i="15"/>
  <c r="Q182" i="15" s="1"/>
  <c r="H272" i="33"/>
  <c r="X272" i="15" s="1"/>
  <c r="W272" i="15"/>
  <c r="AE272" i="15" s="1"/>
  <c r="AB272" i="27" s="1"/>
  <c r="H298" i="33"/>
  <c r="X298" i="15" s="1"/>
  <c r="W298" i="15"/>
  <c r="AE298" i="15" s="1"/>
  <c r="AB298" i="27" s="1"/>
  <c r="AD247" i="15"/>
  <c r="AA247" i="27" s="1"/>
  <c r="J91" i="33"/>
  <c r="Z91" i="15" s="1"/>
  <c r="Y91" i="15"/>
  <c r="J169" i="33"/>
  <c r="Z169" i="15" s="1"/>
  <c r="Y169" i="15"/>
  <c r="H156" i="33"/>
  <c r="X156" i="15" s="1"/>
  <c r="W156" i="15"/>
  <c r="AE156" i="15" s="1"/>
  <c r="AB156" i="27" s="1"/>
  <c r="AD360" i="15"/>
  <c r="AA360" i="27" s="1"/>
  <c r="I358" i="33"/>
  <c r="E358" i="33"/>
  <c r="U358" i="15" s="1"/>
  <c r="AC358" i="15" s="1"/>
  <c r="Z358" i="27" s="1"/>
  <c r="G358" i="33"/>
  <c r="F358" i="33"/>
  <c r="V358" i="15" s="1"/>
  <c r="AD358" i="15" s="1"/>
  <c r="AA358" i="27" s="1"/>
  <c r="T358" i="15"/>
  <c r="AB358" i="15" s="1"/>
  <c r="Y358" i="27" s="1"/>
  <c r="J355" i="33"/>
  <c r="Z355" i="15" s="1"/>
  <c r="Y355" i="15"/>
  <c r="E344" i="33"/>
  <c r="U344" i="15" s="1"/>
  <c r="G344" i="33"/>
  <c r="F344" i="33"/>
  <c r="V344" i="15" s="1"/>
  <c r="I344" i="33"/>
  <c r="T344" i="15"/>
  <c r="AB344" i="15" s="1"/>
  <c r="Y344" i="27" s="1"/>
  <c r="H342" i="33"/>
  <c r="X342" i="15" s="1"/>
  <c r="W342" i="15"/>
  <c r="AE342" i="15" s="1"/>
  <c r="AB342" i="27" s="1"/>
  <c r="H334" i="33"/>
  <c r="X334" i="15" s="1"/>
  <c r="W334" i="15"/>
  <c r="AE334" i="15" s="1"/>
  <c r="AB334" i="27" s="1"/>
  <c r="G332" i="33"/>
  <c r="F332" i="33"/>
  <c r="V332" i="15" s="1"/>
  <c r="I332" i="33"/>
  <c r="E332" i="33"/>
  <c r="U332" i="15" s="1"/>
  <c r="AC332" i="15" s="1"/>
  <c r="Z332" i="27" s="1"/>
  <c r="T332" i="15"/>
  <c r="AB332" i="15" s="1"/>
  <c r="Y332" i="27" s="1"/>
  <c r="G319" i="33"/>
  <c r="F319" i="33"/>
  <c r="V319" i="15" s="1"/>
  <c r="AD319" i="15" s="1"/>
  <c r="AA319" i="27" s="1"/>
  <c r="I319" i="33"/>
  <c r="E319" i="33"/>
  <c r="U319" i="15" s="1"/>
  <c r="T319" i="15"/>
  <c r="AB319" i="15" s="1"/>
  <c r="Y319" i="27" s="1"/>
  <c r="J316" i="33"/>
  <c r="Z316" i="15" s="1"/>
  <c r="Y316" i="15"/>
  <c r="AG316" i="15" s="1"/>
  <c r="AD316" i="27" s="1"/>
  <c r="AD314" i="15"/>
  <c r="AA314" i="27" s="1"/>
  <c r="AD308" i="15"/>
  <c r="AA308" i="27" s="1"/>
  <c r="E306" i="33"/>
  <c r="U306" i="15" s="1"/>
  <c r="AC306" i="15" s="1"/>
  <c r="Z306" i="27" s="1"/>
  <c r="G306" i="33"/>
  <c r="F306" i="33"/>
  <c r="V306" i="15" s="1"/>
  <c r="I306" i="33"/>
  <c r="T306" i="15"/>
  <c r="AB306" i="15" s="1"/>
  <c r="Y306" i="27" s="1"/>
  <c r="H303" i="33"/>
  <c r="X303" i="15" s="1"/>
  <c r="AF303" i="15" s="1"/>
  <c r="AC303" i="27" s="1"/>
  <c r="W303" i="15"/>
  <c r="AE303" i="15" s="1"/>
  <c r="AB303" i="27" s="1"/>
  <c r="AD301" i="15"/>
  <c r="AA301" i="27" s="1"/>
  <c r="F293" i="33"/>
  <c r="V293" i="15" s="1"/>
  <c r="E293" i="33"/>
  <c r="U293" i="15" s="1"/>
  <c r="AC293" i="15" s="1"/>
  <c r="Z293" i="27" s="1"/>
  <c r="I293" i="33"/>
  <c r="G293" i="33"/>
  <c r="T293" i="15"/>
  <c r="AB293" i="15" s="1"/>
  <c r="Y293" i="27" s="1"/>
  <c r="J290" i="33"/>
  <c r="Z290" i="15" s="1"/>
  <c r="Y290" i="15"/>
  <c r="J288" i="33"/>
  <c r="Z288" i="15" s="1"/>
  <c r="Y288" i="15"/>
  <c r="AD282" i="15"/>
  <c r="AA282" i="27" s="1"/>
  <c r="F279" i="33"/>
  <c r="V279" i="15" s="1"/>
  <c r="E279" i="33"/>
  <c r="U279" i="15" s="1"/>
  <c r="AC279" i="15" s="1"/>
  <c r="Z279" i="27" s="1"/>
  <c r="I279" i="33"/>
  <c r="G279" i="33"/>
  <c r="T279" i="15"/>
  <c r="AB279" i="15" s="1"/>
  <c r="Y279" i="27" s="1"/>
  <c r="AD277" i="15"/>
  <c r="AA277" i="27" s="1"/>
  <c r="H275" i="33"/>
  <c r="X275" i="15" s="1"/>
  <c r="W275" i="15"/>
  <c r="AE275" i="15" s="1"/>
  <c r="AB275" i="27" s="1"/>
  <c r="I267" i="33"/>
  <c r="G267" i="33"/>
  <c r="F267" i="33"/>
  <c r="V267" i="15" s="1"/>
  <c r="E267" i="33"/>
  <c r="U267" i="15" s="1"/>
  <c r="AC267" i="15" s="1"/>
  <c r="Z267" i="27" s="1"/>
  <c r="T267" i="15"/>
  <c r="AB267" i="15" s="1"/>
  <c r="Y267" i="27" s="1"/>
  <c r="AD264" i="15"/>
  <c r="AA264" i="27" s="1"/>
  <c r="AD262" i="15"/>
  <c r="AA262" i="27" s="1"/>
  <c r="J258" i="33"/>
  <c r="Z258" i="15" s="1"/>
  <c r="Y258" i="15"/>
  <c r="AD255" i="15"/>
  <c r="AA255" i="27" s="1"/>
  <c r="F245" i="33"/>
  <c r="V245" i="15" s="1"/>
  <c r="I245" i="33"/>
  <c r="G245" i="33"/>
  <c r="E245" i="33"/>
  <c r="U245" i="15" s="1"/>
  <c r="AC245" i="15" s="1"/>
  <c r="Z245" i="27" s="1"/>
  <c r="T245" i="15"/>
  <c r="AB245" i="15" s="1"/>
  <c r="Y245" i="27" s="1"/>
  <c r="J242" i="33"/>
  <c r="Z242" i="15" s="1"/>
  <c r="Y242" i="15"/>
  <c r="H238" i="33"/>
  <c r="X238" i="15" s="1"/>
  <c r="AF238" i="15" s="1"/>
  <c r="AC238" i="27" s="1"/>
  <c r="W238" i="15"/>
  <c r="AE238" i="15" s="1"/>
  <c r="AB238" i="27" s="1"/>
  <c r="J236" i="33"/>
  <c r="Z236" i="15" s="1"/>
  <c r="Y236" i="15"/>
  <c r="F231" i="33"/>
  <c r="V231" i="15" s="1"/>
  <c r="AD231" i="15" s="1"/>
  <c r="AA231" i="27" s="1"/>
  <c r="E231" i="33"/>
  <c r="U231" i="15" s="1"/>
  <c r="I231" i="33"/>
  <c r="G231" i="33"/>
  <c r="T231" i="15"/>
  <c r="AB231" i="15" s="1"/>
  <c r="Y231" i="27" s="1"/>
  <c r="AD229" i="15"/>
  <c r="AA229" i="27" s="1"/>
  <c r="AD225" i="15"/>
  <c r="AA225" i="27" s="1"/>
  <c r="J223" i="33"/>
  <c r="Z223" i="15" s="1"/>
  <c r="Y223" i="15"/>
  <c r="I219" i="33"/>
  <c r="E219" i="33"/>
  <c r="U219" i="15" s="1"/>
  <c r="AC219" i="15" s="1"/>
  <c r="Z219" i="27" s="1"/>
  <c r="F219" i="33"/>
  <c r="V219" i="15" s="1"/>
  <c r="G219" i="33"/>
  <c r="T219" i="15"/>
  <c r="AB219" i="15" s="1"/>
  <c r="Y219" i="27" s="1"/>
  <c r="H216" i="33"/>
  <c r="X216" i="15" s="1"/>
  <c r="AF216" i="15" s="1"/>
  <c r="AC216" i="27" s="1"/>
  <c r="W216" i="15"/>
  <c r="AE216" i="15" s="1"/>
  <c r="AB216" i="27" s="1"/>
  <c r="J212" i="33"/>
  <c r="Z212" i="15" s="1"/>
  <c r="Y212" i="15"/>
  <c r="H210" i="33"/>
  <c r="X210" i="15" s="1"/>
  <c r="AF210" i="15" s="1"/>
  <c r="AC210" i="27" s="1"/>
  <c r="W210" i="15"/>
  <c r="AE210" i="15" s="1"/>
  <c r="AB210" i="27" s="1"/>
  <c r="G205" i="33"/>
  <c r="E205" i="33"/>
  <c r="U205" i="15" s="1"/>
  <c r="I205" i="33"/>
  <c r="F205" i="33"/>
  <c r="V205" i="15" s="1"/>
  <c r="AD205" i="15" s="1"/>
  <c r="AA205" i="27" s="1"/>
  <c r="T205" i="15"/>
  <c r="AB205" i="15" s="1"/>
  <c r="Y205" i="27" s="1"/>
  <c r="J203" i="33"/>
  <c r="Z203" i="15" s="1"/>
  <c r="Y203" i="15"/>
  <c r="H199" i="33"/>
  <c r="X199" i="15" s="1"/>
  <c r="W199" i="15"/>
  <c r="AE199" i="15" s="1"/>
  <c r="AB199" i="27" s="1"/>
  <c r="H197" i="33"/>
  <c r="X197" i="15" s="1"/>
  <c r="W197" i="15"/>
  <c r="AE197" i="15" s="1"/>
  <c r="AB197" i="27" s="1"/>
  <c r="G192" i="33"/>
  <c r="F192" i="33"/>
  <c r="V192" i="15" s="1"/>
  <c r="I192" i="33"/>
  <c r="E192" i="33"/>
  <c r="U192" i="15" s="1"/>
  <c r="AC192" i="15" s="1"/>
  <c r="Z192" i="27" s="1"/>
  <c r="T192" i="15"/>
  <c r="AB192" i="15" s="1"/>
  <c r="Y192" i="27" s="1"/>
  <c r="H186" i="33"/>
  <c r="X186" i="15" s="1"/>
  <c r="AF186" i="15" s="1"/>
  <c r="AC186" i="27" s="1"/>
  <c r="W186" i="15"/>
  <c r="AE186" i="15" s="1"/>
  <c r="AB186" i="27" s="1"/>
  <c r="J184" i="33"/>
  <c r="Z184" i="15" s="1"/>
  <c r="Y184" i="15"/>
  <c r="I180" i="33"/>
  <c r="G180" i="33"/>
  <c r="F180" i="33"/>
  <c r="V180" i="15" s="1"/>
  <c r="AD180" i="15" s="1"/>
  <c r="AA180" i="27" s="1"/>
  <c r="E180" i="33"/>
  <c r="U180" i="15" s="1"/>
  <c r="T180" i="15"/>
  <c r="AB180" i="15" s="1"/>
  <c r="Y180" i="27" s="1"/>
  <c r="H177" i="33"/>
  <c r="X177" i="15" s="1"/>
  <c r="W177" i="15"/>
  <c r="AE177" i="15" s="1"/>
  <c r="AB177" i="27" s="1"/>
  <c r="H173" i="33"/>
  <c r="X173" i="15" s="1"/>
  <c r="W173" i="15"/>
  <c r="AE173" i="15" s="1"/>
  <c r="AB173" i="27" s="1"/>
  <c r="AD171" i="15"/>
  <c r="AA171" i="27" s="1"/>
  <c r="E166" i="33"/>
  <c r="U166" i="15" s="1"/>
  <c r="F166" i="33"/>
  <c r="V166" i="15" s="1"/>
  <c r="I166" i="33"/>
  <c r="G166" i="33"/>
  <c r="T166" i="15"/>
  <c r="AB166" i="15" s="1"/>
  <c r="Y166" i="27" s="1"/>
  <c r="AD164" i="15"/>
  <c r="AA164" i="27" s="1"/>
  <c r="J160" i="33"/>
  <c r="Z160" i="15" s="1"/>
  <c r="Y160" i="15"/>
  <c r="J158" i="33"/>
  <c r="Z158" i="15" s="1"/>
  <c r="Y158" i="15"/>
  <c r="I154" i="33"/>
  <c r="G154" i="33"/>
  <c r="F154" i="33"/>
  <c r="V154" i="15" s="1"/>
  <c r="AD154" i="15" s="1"/>
  <c r="AA154" i="27" s="1"/>
  <c r="E154" i="33"/>
  <c r="U154" i="15" s="1"/>
  <c r="T154" i="15"/>
  <c r="AB154" i="15" s="1"/>
  <c r="Y154" i="27" s="1"/>
  <c r="AD151" i="15"/>
  <c r="AA151" i="27" s="1"/>
  <c r="H147" i="33"/>
  <c r="X147" i="15" s="1"/>
  <c r="AF147" i="15" s="1"/>
  <c r="AC147" i="27" s="1"/>
  <c r="W147" i="15"/>
  <c r="AE147" i="15" s="1"/>
  <c r="AB147" i="27" s="1"/>
  <c r="AD145" i="15"/>
  <c r="AA145" i="27" s="1"/>
  <c r="H143" i="33"/>
  <c r="X143" i="15" s="1"/>
  <c r="W143" i="15"/>
  <c r="AE143" i="15" s="1"/>
  <c r="AB143" i="27" s="1"/>
  <c r="J139" i="33"/>
  <c r="Z139" i="15" s="1"/>
  <c r="Y139" i="15"/>
  <c r="H135" i="33"/>
  <c r="X135" i="15" s="1"/>
  <c r="W135" i="15"/>
  <c r="AE135" i="15" s="1"/>
  <c r="AB135" i="27" s="1"/>
  <c r="AD133" i="15"/>
  <c r="AA133" i="27" s="1"/>
  <c r="H131" i="33"/>
  <c r="X131" i="15" s="1"/>
  <c r="AF131" i="15" s="1"/>
  <c r="AC131" i="27" s="1"/>
  <c r="W131" i="15"/>
  <c r="AE131" i="15" s="1"/>
  <c r="AB131" i="27" s="1"/>
  <c r="AD118" i="15"/>
  <c r="AA118" i="27" s="1"/>
  <c r="I115" i="33"/>
  <c r="G115" i="33"/>
  <c r="F115" i="33"/>
  <c r="V115" i="15" s="1"/>
  <c r="E115" i="33"/>
  <c r="U115" i="15" s="1"/>
  <c r="AC115" i="15" s="1"/>
  <c r="Z115" i="27" s="1"/>
  <c r="T115" i="15"/>
  <c r="AB115" i="15" s="1"/>
  <c r="Y115" i="27" s="1"/>
  <c r="J112" i="33"/>
  <c r="Z112" i="15" s="1"/>
  <c r="Y112" i="15"/>
  <c r="H106" i="33"/>
  <c r="X106" i="15" s="1"/>
  <c r="AF106" i="15" s="1"/>
  <c r="AC106" i="27" s="1"/>
  <c r="W106" i="15"/>
  <c r="AE106" i="15" s="1"/>
  <c r="AB106" i="27" s="1"/>
  <c r="I102" i="33"/>
  <c r="F102" i="33"/>
  <c r="V102" i="15" s="1"/>
  <c r="E102" i="33"/>
  <c r="U102" i="15" s="1"/>
  <c r="AC102" i="15" s="1"/>
  <c r="Z102" i="27" s="1"/>
  <c r="G102" i="33"/>
  <c r="T102" i="15"/>
  <c r="AB102" i="15" s="1"/>
  <c r="Y102" i="27" s="1"/>
  <c r="AD99" i="15"/>
  <c r="AA99" i="27" s="1"/>
  <c r="AD95" i="15"/>
  <c r="AA95" i="27" s="1"/>
  <c r="J93" i="33"/>
  <c r="Z93" i="15" s="1"/>
  <c r="Y93" i="15"/>
  <c r="I89" i="33"/>
  <c r="G89" i="33"/>
  <c r="F89" i="33"/>
  <c r="V89" i="15" s="1"/>
  <c r="E89" i="33"/>
  <c r="U89" i="15" s="1"/>
  <c r="AC89" i="15" s="1"/>
  <c r="Z89" i="27" s="1"/>
  <c r="T89" i="15"/>
  <c r="AB89" i="15" s="1"/>
  <c r="Y89" i="27" s="1"/>
  <c r="J86" i="33"/>
  <c r="Z86" i="15" s="1"/>
  <c r="Y86" i="15"/>
  <c r="H82" i="33"/>
  <c r="X82" i="15" s="1"/>
  <c r="AF82" i="15" s="1"/>
  <c r="AC82" i="27" s="1"/>
  <c r="W82" i="15"/>
  <c r="AE82" i="15" s="1"/>
  <c r="AB82" i="27" s="1"/>
  <c r="AD80" i="15"/>
  <c r="AA80" i="27" s="1"/>
  <c r="F75" i="33"/>
  <c r="V75" i="15" s="1"/>
  <c r="E75" i="33"/>
  <c r="U75" i="15" s="1"/>
  <c r="AC75" i="15" s="1"/>
  <c r="Z75" i="27" s="1"/>
  <c r="I75" i="33"/>
  <c r="G75" i="33"/>
  <c r="T75" i="15"/>
  <c r="AB75" i="15" s="1"/>
  <c r="Y75" i="27" s="1"/>
  <c r="H73" i="33"/>
  <c r="X73" i="15" s="1"/>
  <c r="AF73" i="15" s="1"/>
  <c r="AC73" i="27" s="1"/>
  <c r="W73" i="15"/>
  <c r="AE73" i="15" s="1"/>
  <c r="AB73" i="27" s="1"/>
  <c r="AD69" i="15"/>
  <c r="AA69" i="27" s="1"/>
  <c r="H67" i="33"/>
  <c r="X67" i="15" s="1"/>
  <c r="W67" i="15"/>
  <c r="AE67" i="15" s="1"/>
  <c r="AB67" i="27" s="1"/>
  <c r="I63" i="33"/>
  <c r="E63" i="33"/>
  <c r="U63" i="15" s="1"/>
  <c r="AC63" i="15" s="1"/>
  <c r="Z63" i="27" s="1"/>
  <c r="G63" i="33"/>
  <c r="F63" i="33"/>
  <c r="V63" i="15" s="1"/>
  <c r="T63" i="15"/>
  <c r="AB63" i="15" s="1"/>
  <c r="Y63" i="27" s="1"/>
  <c r="H60" i="33"/>
  <c r="X60" i="15" s="1"/>
  <c r="AF60" i="15" s="1"/>
  <c r="AC60" i="27" s="1"/>
  <c r="W60" i="15"/>
  <c r="AE60" i="15" s="1"/>
  <c r="AB60" i="27" s="1"/>
  <c r="AD56" i="15"/>
  <c r="AA56" i="27" s="1"/>
  <c r="AD54" i="15"/>
  <c r="AA54" i="27" s="1"/>
  <c r="G49" i="33"/>
  <c r="F49" i="33"/>
  <c r="V49" i="15" s="1"/>
  <c r="E49" i="33"/>
  <c r="U49" i="15" s="1"/>
  <c r="I49" i="33"/>
  <c r="T49" i="15"/>
  <c r="AB49" i="15" s="1"/>
  <c r="Y49" i="27" s="1"/>
  <c r="J47" i="33"/>
  <c r="Z47" i="15" s="1"/>
  <c r="Y47" i="15"/>
  <c r="H43" i="33"/>
  <c r="X43" i="15" s="1"/>
  <c r="W43" i="15"/>
  <c r="AE43" i="15" s="1"/>
  <c r="AB43" i="27" s="1"/>
  <c r="AD41" i="15"/>
  <c r="AA41" i="27" s="1"/>
  <c r="G37" i="33"/>
  <c r="E37" i="33"/>
  <c r="U37" i="15" s="1"/>
  <c r="I37" i="33"/>
  <c r="F37" i="33"/>
  <c r="V37" i="15" s="1"/>
  <c r="T37" i="15"/>
  <c r="AB37" i="15" s="1"/>
  <c r="Y37" i="27" s="1"/>
  <c r="AD30" i="15"/>
  <c r="AA30" i="27" s="1"/>
  <c r="J28" i="33"/>
  <c r="Z28" i="15" s="1"/>
  <c r="Y28" i="15"/>
  <c r="I24" i="33"/>
  <c r="G24" i="33"/>
  <c r="F24" i="33"/>
  <c r="V24" i="15" s="1"/>
  <c r="AD24" i="15" s="1"/>
  <c r="AA24" i="27" s="1"/>
  <c r="E24" i="33"/>
  <c r="U24" i="15" s="1"/>
  <c r="T24" i="15"/>
  <c r="AB24" i="15" s="1"/>
  <c r="Y24" i="27" s="1"/>
  <c r="H21" i="33"/>
  <c r="X21" i="15" s="1"/>
  <c r="W21" i="15"/>
  <c r="AE21" i="15" s="1"/>
  <c r="AB21" i="27" s="1"/>
  <c r="AD17" i="15"/>
  <c r="AA17" i="27" s="1"/>
  <c r="AD15" i="15"/>
  <c r="AA15" i="27" s="1"/>
  <c r="E10" i="33"/>
  <c r="U10" i="15" s="1"/>
  <c r="AC10" i="15" s="1"/>
  <c r="Z10" i="27" s="1"/>
  <c r="F10" i="33"/>
  <c r="V10" i="15" s="1"/>
  <c r="AD10" i="15" s="1"/>
  <c r="I10" i="33"/>
  <c r="G10" i="33"/>
  <c r="T10" i="15"/>
  <c r="AB10" i="15" s="1"/>
  <c r="Y10" i="27" s="1"/>
  <c r="H8" i="33"/>
  <c r="X8" i="15" s="1"/>
  <c r="AF8" i="15" s="1"/>
  <c r="AC8" i="27" s="1"/>
  <c r="W8" i="15"/>
  <c r="AE8" i="15" s="1"/>
  <c r="AB8" i="27" s="1"/>
  <c r="J4" i="33"/>
  <c r="Z4" i="15" s="1"/>
  <c r="Y4" i="15"/>
  <c r="I356" i="34"/>
  <c r="G356" i="34"/>
  <c r="F356" i="34"/>
  <c r="F356" i="15" s="1"/>
  <c r="E356" i="34"/>
  <c r="E356" i="15" s="1"/>
  <c r="D356" i="15"/>
  <c r="S356" i="15" s="1"/>
  <c r="E352" i="34"/>
  <c r="E352" i="15" s="1"/>
  <c r="M352" i="15" s="1"/>
  <c r="I352" i="34"/>
  <c r="G352" i="34"/>
  <c r="F352" i="34"/>
  <c r="F352" i="15" s="1"/>
  <c r="N352" i="15" s="1"/>
  <c r="D352" i="15"/>
  <c r="S352" i="15" s="1"/>
  <c r="I341" i="34"/>
  <c r="G341" i="34"/>
  <c r="E341" i="34"/>
  <c r="E341" i="15" s="1"/>
  <c r="M341" i="15" s="1"/>
  <c r="F341" i="34"/>
  <c r="F341" i="15" s="1"/>
  <c r="D341" i="15"/>
  <c r="S341" i="15" s="1"/>
  <c r="G330" i="34"/>
  <c r="F330" i="34"/>
  <c r="F330" i="15" s="1"/>
  <c r="N330" i="15" s="1"/>
  <c r="E330" i="34"/>
  <c r="E330" i="15" s="1"/>
  <c r="M330" i="15" s="1"/>
  <c r="I330" i="34"/>
  <c r="D330" i="15"/>
  <c r="S330" i="15" s="1"/>
  <c r="E326" i="34"/>
  <c r="E326" i="15" s="1"/>
  <c r="M326" i="15" s="1"/>
  <c r="I326" i="34"/>
  <c r="G326" i="34"/>
  <c r="F326" i="34"/>
  <c r="F326" i="15" s="1"/>
  <c r="D326" i="15"/>
  <c r="S326" i="15" s="1"/>
  <c r="G315" i="34"/>
  <c r="I315" i="34"/>
  <c r="E315" i="34"/>
  <c r="E315" i="15" s="1"/>
  <c r="F315" i="34"/>
  <c r="F315" i="15" s="1"/>
  <c r="N315" i="15" s="1"/>
  <c r="D315" i="15"/>
  <c r="S315" i="15" s="1"/>
  <c r="E304" i="34"/>
  <c r="E304" i="15" s="1"/>
  <c r="I304" i="34"/>
  <c r="G304" i="34"/>
  <c r="F304" i="34"/>
  <c r="F304" i="15" s="1"/>
  <c r="D304" i="15"/>
  <c r="S304" i="15" s="1"/>
  <c r="I300" i="34"/>
  <c r="G300" i="34"/>
  <c r="F300" i="34"/>
  <c r="F300" i="15" s="1"/>
  <c r="E300" i="34"/>
  <c r="E300" i="15" s="1"/>
  <c r="M300" i="15" s="1"/>
  <c r="D300" i="15"/>
  <c r="S300" i="15" s="1"/>
  <c r="F289" i="34"/>
  <c r="F289" i="15" s="1"/>
  <c r="E289" i="34"/>
  <c r="E289" i="15" s="1"/>
  <c r="G289" i="34"/>
  <c r="I289" i="34"/>
  <c r="D289" i="15"/>
  <c r="S289" i="15" s="1"/>
  <c r="I278" i="34"/>
  <c r="G278" i="34"/>
  <c r="F278" i="34"/>
  <c r="F278" i="15" s="1"/>
  <c r="N278" i="15" s="1"/>
  <c r="E278" i="34"/>
  <c r="E278" i="15" s="1"/>
  <c r="M278" i="15" s="1"/>
  <c r="D278" i="15"/>
  <c r="S278" i="15" s="1"/>
  <c r="G274" i="34"/>
  <c r="F274" i="34"/>
  <c r="F274" i="15" s="1"/>
  <c r="E274" i="34"/>
  <c r="E274" i="15" s="1"/>
  <c r="M274" i="15" s="1"/>
  <c r="I274" i="34"/>
  <c r="D274" i="15"/>
  <c r="S274" i="15" s="1"/>
  <c r="F263" i="34"/>
  <c r="F263" i="15" s="1"/>
  <c r="N263" i="15" s="1"/>
  <c r="E263" i="34"/>
  <c r="E263" i="15" s="1"/>
  <c r="M263" i="15" s="1"/>
  <c r="I263" i="34"/>
  <c r="G263" i="34"/>
  <c r="D263" i="15"/>
  <c r="S263" i="15" s="1"/>
  <c r="I252" i="34"/>
  <c r="G252" i="34"/>
  <c r="F252" i="34"/>
  <c r="F252" i="15" s="1"/>
  <c r="E252" i="34"/>
  <c r="E252" i="15" s="1"/>
  <c r="D252" i="15"/>
  <c r="S252" i="15" s="1"/>
  <c r="E248" i="34"/>
  <c r="E248" i="15" s="1"/>
  <c r="G248" i="34"/>
  <c r="I248" i="34"/>
  <c r="F248" i="34"/>
  <c r="F248" i="15" s="1"/>
  <c r="N248" i="15" s="1"/>
  <c r="D248" i="15"/>
  <c r="S248" i="15" s="1"/>
  <c r="I237" i="34"/>
  <c r="G237" i="34"/>
  <c r="F237" i="34"/>
  <c r="F237" i="15" s="1"/>
  <c r="N237" i="15" s="1"/>
  <c r="E237" i="34"/>
  <c r="E237" i="15" s="1"/>
  <c r="D237" i="15"/>
  <c r="S237" i="15" s="1"/>
  <c r="G226" i="34"/>
  <c r="F226" i="34"/>
  <c r="F226" i="15" s="1"/>
  <c r="N226" i="15" s="1"/>
  <c r="E226" i="34"/>
  <c r="E226" i="15" s="1"/>
  <c r="I226" i="34"/>
  <c r="D226" i="15"/>
  <c r="S226" i="15" s="1"/>
  <c r="I222" i="34"/>
  <c r="E222" i="34"/>
  <c r="E222" i="15" s="1"/>
  <c r="F222" i="34"/>
  <c r="F222" i="15" s="1"/>
  <c r="G222" i="34"/>
  <c r="D222" i="15"/>
  <c r="S222" i="15" s="1"/>
  <c r="G211" i="34"/>
  <c r="I211" i="34"/>
  <c r="F211" i="34"/>
  <c r="F211" i="15" s="1"/>
  <c r="N211" i="15" s="1"/>
  <c r="E211" i="34"/>
  <c r="E211" i="15" s="1"/>
  <c r="M211" i="15" s="1"/>
  <c r="D211" i="15"/>
  <c r="S211" i="15" s="1"/>
  <c r="E200" i="34"/>
  <c r="E200" i="15" s="1"/>
  <c r="M200" i="15" s="1"/>
  <c r="F200" i="34"/>
  <c r="F200" i="15" s="1"/>
  <c r="I200" i="34"/>
  <c r="G200" i="34"/>
  <c r="D200" i="15"/>
  <c r="S200" i="15" s="1"/>
  <c r="I196" i="34"/>
  <c r="F196" i="34"/>
  <c r="F196" i="15" s="1"/>
  <c r="N196" i="15" s="1"/>
  <c r="E196" i="34"/>
  <c r="E196" i="15" s="1"/>
  <c r="M196" i="15" s="1"/>
  <c r="G196" i="34"/>
  <c r="D196" i="15"/>
  <c r="S196" i="15" s="1"/>
  <c r="F185" i="34"/>
  <c r="F185" i="15" s="1"/>
  <c r="N185" i="15" s="1"/>
  <c r="E185" i="34"/>
  <c r="E185" i="15" s="1"/>
  <c r="I185" i="34"/>
  <c r="G185" i="34"/>
  <c r="D185" i="15"/>
  <c r="S185" i="15" s="1"/>
  <c r="I174" i="34"/>
  <c r="E174" i="34"/>
  <c r="E174" i="15" s="1"/>
  <c r="M174" i="15" s="1"/>
  <c r="F174" i="34"/>
  <c r="F174" i="15" s="1"/>
  <c r="G174" i="34"/>
  <c r="D174" i="15"/>
  <c r="S174" i="15" s="1"/>
  <c r="G170" i="34"/>
  <c r="I170" i="34"/>
  <c r="E170" i="34"/>
  <c r="E170" i="15" s="1"/>
  <c r="M170" i="15" s="1"/>
  <c r="F170" i="34"/>
  <c r="F170" i="15" s="1"/>
  <c r="D170" i="15"/>
  <c r="S170" i="15" s="1"/>
  <c r="G159" i="34"/>
  <c r="F159" i="34"/>
  <c r="F159" i="15" s="1"/>
  <c r="N159" i="15" s="1"/>
  <c r="E159" i="34"/>
  <c r="E159" i="15" s="1"/>
  <c r="I159" i="34"/>
  <c r="D159" i="15"/>
  <c r="S159" i="15" s="1"/>
  <c r="I148" i="34"/>
  <c r="G148" i="34"/>
  <c r="E148" i="34"/>
  <c r="E148" i="15" s="1"/>
  <c r="F148" i="34"/>
  <c r="F148" i="15" s="1"/>
  <c r="D148" i="15"/>
  <c r="S148" i="15" s="1"/>
  <c r="I144" i="34"/>
  <c r="G144" i="34"/>
  <c r="E144" i="34"/>
  <c r="E144" i="15" s="1"/>
  <c r="M144" i="15" s="1"/>
  <c r="F144" i="34"/>
  <c r="F144" i="15" s="1"/>
  <c r="N144" i="15" s="1"/>
  <c r="D144" i="15"/>
  <c r="S144" i="15" s="1"/>
  <c r="G134" i="34"/>
  <c r="E134" i="34"/>
  <c r="E134" i="15" s="1"/>
  <c r="I134" i="34"/>
  <c r="F134" i="34"/>
  <c r="F134" i="15" s="1"/>
  <c r="D134" i="15"/>
  <c r="S134" i="15" s="1"/>
  <c r="I128" i="34"/>
  <c r="F128" i="34"/>
  <c r="F128" i="15" s="1"/>
  <c r="N128" i="15" s="1"/>
  <c r="E128" i="34"/>
  <c r="E128" i="15" s="1"/>
  <c r="M128" i="15" s="1"/>
  <c r="G128" i="34"/>
  <c r="D128" i="15"/>
  <c r="S128" i="15" s="1"/>
  <c r="E123" i="34"/>
  <c r="E123" i="15" s="1"/>
  <c r="M123" i="15" s="1"/>
  <c r="I123" i="34"/>
  <c r="G123" i="34"/>
  <c r="F123" i="34"/>
  <c r="F123" i="15" s="1"/>
  <c r="D123" i="15"/>
  <c r="S123" i="15" s="1"/>
  <c r="E119" i="34"/>
  <c r="E119" i="15" s="1"/>
  <c r="I119" i="34"/>
  <c r="G119" i="34"/>
  <c r="F119" i="34"/>
  <c r="F119" i="15" s="1"/>
  <c r="N119" i="15" s="1"/>
  <c r="D119" i="15"/>
  <c r="S119" i="15" s="1"/>
  <c r="F109" i="34"/>
  <c r="F109" i="15" s="1"/>
  <c r="G109" i="34"/>
  <c r="E109" i="34"/>
  <c r="E109" i="15" s="1"/>
  <c r="M109" i="15" s="1"/>
  <c r="I109" i="34"/>
  <c r="D109" i="15"/>
  <c r="S109" i="15" s="1"/>
  <c r="G105" i="34"/>
  <c r="F105" i="34"/>
  <c r="F105" i="15" s="1"/>
  <c r="N105" i="15" s="1"/>
  <c r="I105" i="34"/>
  <c r="E105" i="34"/>
  <c r="E105" i="15" s="1"/>
  <c r="M105" i="15" s="1"/>
  <c r="D105" i="15"/>
  <c r="S105" i="15" s="1"/>
  <c r="G94" i="34"/>
  <c r="F94" i="34"/>
  <c r="F94" i="15" s="1"/>
  <c r="I94" i="34"/>
  <c r="E94" i="34"/>
  <c r="E94" i="15" s="1"/>
  <c r="D94" i="15"/>
  <c r="S94" i="15" s="1"/>
  <c r="F83" i="34"/>
  <c r="F83" i="15" s="1"/>
  <c r="N83" i="15" s="1"/>
  <c r="E83" i="34"/>
  <c r="E83" i="15" s="1"/>
  <c r="M83" i="15" s="1"/>
  <c r="I83" i="34"/>
  <c r="G83" i="34"/>
  <c r="D83" i="15"/>
  <c r="S83" i="15" s="1"/>
  <c r="F79" i="34"/>
  <c r="F79" i="15" s="1"/>
  <c r="N79" i="15" s="1"/>
  <c r="G79" i="34"/>
  <c r="I79" i="34"/>
  <c r="E79" i="34"/>
  <c r="E79" i="15" s="1"/>
  <c r="D79" i="15"/>
  <c r="S79" i="15" s="1"/>
  <c r="E68" i="34"/>
  <c r="E68" i="15" s="1"/>
  <c r="M68" i="15" s="1"/>
  <c r="I68" i="34"/>
  <c r="G68" i="34"/>
  <c r="F68" i="34"/>
  <c r="F68" i="15" s="1"/>
  <c r="N68" i="15" s="1"/>
  <c r="D68" i="15"/>
  <c r="S68" i="15" s="1"/>
  <c r="E57" i="34"/>
  <c r="E57" i="15" s="1"/>
  <c r="M57" i="15" s="1"/>
  <c r="I57" i="34"/>
  <c r="G57" i="34"/>
  <c r="F57" i="34"/>
  <c r="F57" i="15" s="1"/>
  <c r="D57" i="15"/>
  <c r="S57" i="15" s="1"/>
  <c r="F53" i="34"/>
  <c r="F53" i="15" s="1"/>
  <c r="E53" i="34"/>
  <c r="E53" i="15" s="1"/>
  <c r="M53" i="15" s="1"/>
  <c r="G53" i="34"/>
  <c r="I53" i="34"/>
  <c r="D53" i="15"/>
  <c r="S53" i="15" s="1"/>
  <c r="F42" i="34"/>
  <c r="F42" i="15" s="1"/>
  <c r="I42" i="34"/>
  <c r="G42" i="34"/>
  <c r="E42" i="34"/>
  <c r="E42" i="15" s="1"/>
  <c r="D42" i="15"/>
  <c r="S42" i="15" s="1"/>
  <c r="E31" i="34"/>
  <c r="E31" i="15" s="1"/>
  <c r="F31" i="34"/>
  <c r="F31" i="15" s="1"/>
  <c r="N31" i="15" s="1"/>
  <c r="I31" i="34"/>
  <c r="G31" i="34"/>
  <c r="D31" i="15"/>
  <c r="S31" i="15" s="1"/>
  <c r="F27" i="34"/>
  <c r="F27" i="15" s="1"/>
  <c r="E27" i="34"/>
  <c r="E27" i="15" s="1"/>
  <c r="G27" i="34"/>
  <c r="I27" i="34"/>
  <c r="D27" i="15"/>
  <c r="S27" i="15" s="1"/>
  <c r="I16" i="34"/>
  <c r="G16" i="34"/>
  <c r="E16" i="34"/>
  <c r="E16" i="15" s="1"/>
  <c r="M16" i="15" s="1"/>
  <c r="F16" i="34"/>
  <c r="F16" i="15" s="1"/>
  <c r="N16" i="15" s="1"/>
  <c r="D16" i="15"/>
  <c r="S16" i="15" s="1"/>
  <c r="F5" i="34"/>
  <c r="F5" i="15" s="1"/>
  <c r="N5" i="15" s="1"/>
  <c r="G5" i="34"/>
  <c r="I5" i="34"/>
  <c r="E5" i="34"/>
  <c r="E5" i="15" s="1"/>
  <c r="D5" i="15"/>
  <c r="S5" i="15" s="1"/>
  <c r="AD195" i="15"/>
  <c r="AA195" i="27" s="1"/>
  <c r="V85" i="8"/>
  <c r="AD85" i="8" s="1"/>
  <c r="AA85" i="26" s="1"/>
  <c r="V84" i="8"/>
  <c r="AC84" i="8"/>
  <c r="Z84" i="26" s="1"/>
  <c r="U336" i="7"/>
  <c r="V336" i="7" s="1"/>
  <c r="W336" i="7" s="1"/>
  <c r="X336" i="7" s="1"/>
  <c r="Y336" i="7" s="1"/>
  <c r="Z336" i="7" s="1"/>
  <c r="AA336" i="7" s="1"/>
  <c r="AB336" i="7" s="1"/>
  <c r="N336" i="7"/>
  <c r="O336" i="7" s="1"/>
  <c r="P336" i="7" s="1"/>
  <c r="Q336" i="7" s="1"/>
  <c r="R336" i="7" s="1"/>
  <c r="S336" i="7" s="1"/>
  <c r="T336" i="7" s="1"/>
  <c r="AC258" i="26"/>
  <c r="U332" i="7"/>
  <c r="V332" i="7" s="1"/>
  <c r="W332" i="7" s="1"/>
  <c r="X332" i="7" s="1"/>
  <c r="Y332" i="7" s="1"/>
  <c r="Z332" i="7" s="1"/>
  <c r="AA332" i="7" s="1"/>
  <c r="AB332" i="7" s="1"/>
  <c r="N332" i="7"/>
  <c r="O332" i="7" s="1"/>
  <c r="P332" i="7" s="1"/>
  <c r="Q332" i="7" s="1"/>
  <c r="R332" i="7" s="1"/>
  <c r="S332" i="7" s="1"/>
  <c r="T332" i="7" s="1"/>
  <c r="N363" i="7"/>
  <c r="O363" i="7" s="1"/>
  <c r="P363" i="7" s="1"/>
  <c r="Q363" i="7" s="1"/>
  <c r="R363" i="7" s="1"/>
  <c r="S363" i="7" s="1"/>
  <c r="T363" i="7" s="1"/>
  <c r="U363" i="7"/>
  <c r="V363" i="7" s="1"/>
  <c r="W363" i="7" s="1"/>
  <c r="X363" i="7" s="1"/>
  <c r="Y363" i="7" s="1"/>
  <c r="Z363" i="7" s="1"/>
  <c r="AA363" i="7" s="1"/>
  <c r="AB363" i="7" s="1"/>
  <c r="N241" i="7"/>
  <c r="O241" i="7" s="1"/>
  <c r="P241" i="7" s="1"/>
  <c r="Q241" i="7" s="1"/>
  <c r="R241" i="7" s="1"/>
  <c r="S241" i="7" s="1"/>
  <c r="T241" i="7" s="1"/>
  <c r="U241" i="7"/>
  <c r="V241" i="7" s="1"/>
  <c r="W241" i="7" s="1"/>
  <c r="X241" i="7" s="1"/>
  <c r="Y241" i="7" s="1"/>
  <c r="Z241" i="7" s="1"/>
  <c r="AA241" i="7" s="1"/>
  <c r="AB241" i="7" s="1"/>
  <c r="N334" i="7"/>
  <c r="O334" i="7" s="1"/>
  <c r="P334" i="7" s="1"/>
  <c r="Q334" i="7" s="1"/>
  <c r="R334" i="7" s="1"/>
  <c r="S334" i="7" s="1"/>
  <c r="T334" i="7" s="1"/>
  <c r="U334" i="7"/>
  <c r="V334" i="7" s="1"/>
  <c r="W334" i="7" s="1"/>
  <c r="X334" i="7" s="1"/>
  <c r="Y334" i="7" s="1"/>
  <c r="Z334" i="7" s="1"/>
  <c r="AA334" i="7" s="1"/>
  <c r="AB334" i="7" s="1"/>
  <c r="N214" i="7"/>
  <c r="O214" i="7" s="1"/>
  <c r="P214" i="7" s="1"/>
  <c r="Q214" i="7" s="1"/>
  <c r="R214" i="7" s="1"/>
  <c r="S214" i="7" s="1"/>
  <c r="T214" i="7" s="1"/>
  <c r="U214" i="7"/>
  <c r="V214" i="7" s="1"/>
  <c r="W214" i="7" s="1"/>
  <c r="X214" i="7" s="1"/>
  <c r="Y214" i="7" s="1"/>
  <c r="Z214" i="7" s="1"/>
  <c r="AA214" i="7" s="1"/>
  <c r="AB214" i="7" s="1"/>
  <c r="N158" i="7"/>
  <c r="O158" i="7" s="1"/>
  <c r="P158" i="7" s="1"/>
  <c r="Q158" i="7" s="1"/>
  <c r="R158" i="7" s="1"/>
  <c r="S158" i="7" s="1"/>
  <c r="T158" i="7" s="1"/>
  <c r="U158" i="7"/>
  <c r="V158" i="7" s="1"/>
  <c r="W158" i="7" s="1"/>
  <c r="X158" i="7" s="1"/>
  <c r="Y158" i="7" s="1"/>
  <c r="Z158" i="7" s="1"/>
  <c r="AA158" i="7" s="1"/>
  <c r="AB158" i="7" s="1"/>
  <c r="N321" i="7"/>
  <c r="O321" i="7" s="1"/>
  <c r="P321" i="7" s="1"/>
  <c r="Q321" i="7" s="1"/>
  <c r="R321" i="7" s="1"/>
  <c r="S321" i="7" s="1"/>
  <c r="T321" i="7" s="1"/>
  <c r="U321" i="7"/>
  <c r="V321" i="7" s="1"/>
  <c r="W321" i="7" s="1"/>
  <c r="X321" i="7" s="1"/>
  <c r="Y321" i="7" s="1"/>
  <c r="Z321" i="7" s="1"/>
  <c r="AA321" i="7" s="1"/>
  <c r="AB321" i="7" s="1"/>
  <c r="N271" i="7"/>
  <c r="O271" i="7" s="1"/>
  <c r="P271" i="7" s="1"/>
  <c r="Q271" i="7" s="1"/>
  <c r="R271" i="7" s="1"/>
  <c r="S271" i="7" s="1"/>
  <c r="T271" i="7" s="1"/>
  <c r="U271" i="7"/>
  <c r="V271" i="7" s="1"/>
  <c r="W271" i="7" s="1"/>
  <c r="X271" i="7" s="1"/>
  <c r="Y271" i="7" s="1"/>
  <c r="Z271" i="7" s="1"/>
  <c r="AA271" i="7" s="1"/>
  <c r="AB271" i="7" s="1"/>
  <c r="U234" i="7"/>
  <c r="V234" i="7" s="1"/>
  <c r="W234" i="7" s="1"/>
  <c r="X234" i="7" s="1"/>
  <c r="Y234" i="7" s="1"/>
  <c r="Z234" i="7" s="1"/>
  <c r="AA234" i="7" s="1"/>
  <c r="AB234" i="7" s="1"/>
  <c r="N234" i="7"/>
  <c r="O234" i="7" s="1"/>
  <c r="P234" i="7" s="1"/>
  <c r="Q234" i="7" s="1"/>
  <c r="R234" i="7" s="1"/>
  <c r="S234" i="7" s="1"/>
  <c r="T234" i="7" s="1"/>
  <c r="N199" i="7"/>
  <c r="O199" i="7" s="1"/>
  <c r="P199" i="7" s="1"/>
  <c r="Q199" i="7" s="1"/>
  <c r="R199" i="7" s="1"/>
  <c r="S199" i="7" s="1"/>
  <c r="T199" i="7" s="1"/>
  <c r="U199" i="7"/>
  <c r="V199" i="7" s="1"/>
  <c r="W199" i="7" s="1"/>
  <c r="X199" i="7" s="1"/>
  <c r="Y199" i="7" s="1"/>
  <c r="Z199" i="7" s="1"/>
  <c r="AA199" i="7" s="1"/>
  <c r="AB199" i="7" s="1"/>
  <c r="N160" i="7"/>
  <c r="O160" i="7" s="1"/>
  <c r="P160" i="7" s="1"/>
  <c r="Q160" i="7" s="1"/>
  <c r="R160" i="7" s="1"/>
  <c r="S160" i="7" s="1"/>
  <c r="T160" i="7" s="1"/>
  <c r="U160" i="7"/>
  <c r="V160" i="7" s="1"/>
  <c r="W160" i="7" s="1"/>
  <c r="X160" i="7" s="1"/>
  <c r="Y160" i="7" s="1"/>
  <c r="Z160" i="7" s="1"/>
  <c r="AA160" i="7" s="1"/>
  <c r="AB160" i="7" s="1"/>
  <c r="U125" i="7"/>
  <c r="V125" i="7" s="1"/>
  <c r="W125" i="7" s="1"/>
  <c r="X125" i="7" s="1"/>
  <c r="Y125" i="7" s="1"/>
  <c r="Z125" i="7" s="1"/>
  <c r="AA125" i="7" s="1"/>
  <c r="AB125" i="7" s="1"/>
  <c r="N125" i="7"/>
  <c r="O125" i="7" s="1"/>
  <c r="P125" i="7" s="1"/>
  <c r="Q125" i="7" s="1"/>
  <c r="R125" i="7" s="1"/>
  <c r="S125" i="7" s="1"/>
  <c r="T125" i="7" s="1"/>
  <c r="U195" i="7"/>
  <c r="V195" i="7" s="1"/>
  <c r="W195" i="7" s="1"/>
  <c r="X195" i="7" s="1"/>
  <c r="Y195" i="7" s="1"/>
  <c r="Z195" i="7" s="1"/>
  <c r="AA195" i="7" s="1"/>
  <c r="AB195" i="7" s="1"/>
  <c r="N195" i="7"/>
  <c r="O195" i="7" s="1"/>
  <c r="P195" i="7" s="1"/>
  <c r="Q195" i="7" s="1"/>
  <c r="R195" i="7" s="1"/>
  <c r="S195" i="7" s="1"/>
  <c r="T195" i="7" s="1"/>
  <c r="V296" i="27"/>
  <c r="O296" i="27"/>
  <c r="X296" i="27" s="1"/>
  <c r="X231" i="27"/>
  <c r="N231" i="27"/>
  <c r="W231" i="27" s="1"/>
  <c r="N336" i="27"/>
  <c r="W336" i="27" s="1"/>
  <c r="U171" i="7"/>
  <c r="V171" i="7" s="1"/>
  <c r="W171" i="7" s="1"/>
  <c r="X171" i="7" s="1"/>
  <c r="Y171" i="7" s="1"/>
  <c r="Z171" i="7" s="1"/>
  <c r="AA171" i="7" s="1"/>
  <c r="AB171" i="7" s="1"/>
  <c r="N171" i="7"/>
  <c r="O171" i="7" s="1"/>
  <c r="P171" i="7" s="1"/>
  <c r="Q171" i="7" s="1"/>
  <c r="R171" i="7" s="1"/>
  <c r="S171" i="7" s="1"/>
  <c r="T171" i="7" s="1"/>
  <c r="U235" i="7"/>
  <c r="V235" i="7" s="1"/>
  <c r="W235" i="7" s="1"/>
  <c r="X235" i="7" s="1"/>
  <c r="Y235" i="7" s="1"/>
  <c r="Z235" i="7" s="1"/>
  <c r="AA235" i="7" s="1"/>
  <c r="AB235" i="7" s="1"/>
  <c r="N235" i="7"/>
  <c r="O235" i="7" s="1"/>
  <c r="P235" i="7" s="1"/>
  <c r="Q235" i="7" s="1"/>
  <c r="R235" i="7" s="1"/>
  <c r="S235" i="7" s="1"/>
  <c r="T235" i="7" s="1"/>
  <c r="U54" i="7"/>
  <c r="V54" i="7" s="1"/>
  <c r="W54" i="7" s="1"/>
  <c r="X54" i="7" s="1"/>
  <c r="Y54" i="7" s="1"/>
  <c r="Z54" i="7" s="1"/>
  <c r="AA54" i="7" s="1"/>
  <c r="AB54" i="7" s="1"/>
  <c r="N54" i="7"/>
  <c r="O54" i="7" s="1"/>
  <c r="P54" i="7" s="1"/>
  <c r="Q54" i="7" s="1"/>
  <c r="R54" i="7" s="1"/>
  <c r="S54" i="7" s="1"/>
  <c r="T54" i="7" s="1"/>
  <c r="U211" i="7"/>
  <c r="V211" i="7" s="1"/>
  <c r="W211" i="7" s="1"/>
  <c r="X211" i="7" s="1"/>
  <c r="Y211" i="7" s="1"/>
  <c r="Z211" i="7" s="1"/>
  <c r="AA211" i="7" s="1"/>
  <c r="AB211" i="7" s="1"/>
  <c r="N211" i="7"/>
  <c r="O211" i="7" s="1"/>
  <c r="P211" i="7" s="1"/>
  <c r="Q211" i="7" s="1"/>
  <c r="R211" i="7" s="1"/>
  <c r="S211" i="7" s="1"/>
  <c r="T211" i="7" s="1"/>
  <c r="N2" i="7"/>
  <c r="O2" i="7" s="1"/>
  <c r="P2" i="7" s="1"/>
  <c r="Q2" i="7" s="1"/>
  <c r="R2" i="7" s="1"/>
  <c r="S2" i="7" s="1"/>
  <c r="T2" i="7" s="1"/>
  <c r="U2" i="7"/>
  <c r="V2" i="7" s="1"/>
  <c r="W2" i="7" s="1"/>
  <c r="X2" i="7" s="1"/>
  <c r="Y2" i="7" s="1"/>
  <c r="Z2" i="7" s="1"/>
  <c r="AA2" i="7" s="1"/>
  <c r="AB2" i="7" s="1"/>
  <c r="V253" i="27"/>
  <c r="O253" i="27"/>
  <c r="X253" i="27" s="1"/>
  <c r="N67" i="7"/>
  <c r="O67" i="7" s="1"/>
  <c r="P67" i="7" s="1"/>
  <c r="Q67" i="7" s="1"/>
  <c r="R67" i="7" s="1"/>
  <c r="S67" i="7" s="1"/>
  <c r="T67" i="7" s="1"/>
  <c r="U67" i="7"/>
  <c r="V67" i="7" s="1"/>
  <c r="W67" i="7" s="1"/>
  <c r="X67" i="7" s="1"/>
  <c r="Y67" i="7" s="1"/>
  <c r="Z67" i="7" s="1"/>
  <c r="AA67" i="7" s="1"/>
  <c r="AB67" i="7" s="1"/>
  <c r="O332" i="26"/>
  <c r="X332" i="26" s="1"/>
  <c r="V332" i="26"/>
  <c r="M97" i="27"/>
  <c r="T97" i="27"/>
  <c r="L97" i="27"/>
  <c r="U97" i="27" s="1"/>
  <c r="M201" i="27"/>
  <c r="L201" i="27" s="1"/>
  <c r="U201" i="27" s="1"/>
  <c r="T201" i="27"/>
  <c r="N323" i="26"/>
  <c r="W323" i="26" s="1"/>
  <c r="O349" i="26"/>
  <c r="X349" i="26" s="1"/>
  <c r="V349" i="26"/>
  <c r="M166" i="26"/>
  <c r="L166" i="26"/>
  <c r="U166" i="26" s="1"/>
  <c r="AC166" i="26" s="1"/>
  <c r="T166" i="26"/>
  <c r="M36" i="26"/>
  <c r="L36" i="26" s="1"/>
  <c r="U36" i="26" s="1"/>
  <c r="AC36" i="26" s="1"/>
  <c r="T36" i="26"/>
  <c r="O141" i="26"/>
  <c r="X141" i="26" s="1"/>
  <c r="N141" i="26"/>
  <c r="W141" i="26" s="1"/>
  <c r="V141" i="26"/>
  <c r="O219" i="26"/>
  <c r="X219" i="26" s="1"/>
  <c r="AF219" i="26" s="1"/>
  <c r="V219" i="26"/>
  <c r="V214" i="26"/>
  <c r="O214" i="26"/>
  <c r="X214" i="26" s="1"/>
  <c r="O76" i="26"/>
  <c r="X76" i="26" s="1"/>
  <c r="V76" i="26"/>
  <c r="AD76" i="26" s="1"/>
  <c r="O97" i="26"/>
  <c r="X97" i="26" s="1"/>
  <c r="N97" i="26"/>
  <c r="W97" i="26" s="1"/>
  <c r="V97" i="26"/>
  <c r="N75" i="26"/>
  <c r="W75" i="26" s="1"/>
  <c r="AE75" i="26" s="1"/>
  <c r="O75" i="26"/>
  <c r="X75" i="26" s="1"/>
  <c r="V75" i="26"/>
  <c r="N127" i="26"/>
  <c r="W127" i="26" s="1"/>
  <c r="V58" i="26"/>
  <c r="O58" i="26"/>
  <c r="X58" i="26" s="1"/>
  <c r="AF58" i="26" s="1"/>
  <c r="N58" i="26"/>
  <c r="W58" i="26" s="1"/>
  <c r="S128" i="41"/>
  <c r="Z128" i="41" s="1"/>
  <c r="H248" i="18" s="1"/>
  <c r="S129" i="41"/>
  <c r="Z129" i="41" s="1"/>
  <c r="S118" i="41"/>
  <c r="Z118" i="41" s="1"/>
  <c r="O150" i="41"/>
  <c r="R125" i="41"/>
  <c r="Y125" i="41" s="1"/>
  <c r="G245" i="18" s="1"/>
  <c r="R152" i="41"/>
  <c r="Y152" i="41" s="1"/>
  <c r="G296" i="18" s="1"/>
  <c r="L171" i="41"/>
  <c r="N161" i="41"/>
  <c r="U164" i="41" s="1"/>
  <c r="AB164" i="41" s="1"/>
  <c r="J320" i="18" s="1"/>
  <c r="Q152" i="41"/>
  <c r="X152" i="41" s="1"/>
  <c r="F296" i="18" s="1"/>
  <c r="R119" i="41"/>
  <c r="Y119" i="41" s="1"/>
  <c r="G233" i="18" s="1"/>
  <c r="O111" i="41"/>
  <c r="R47" i="41"/>
  <c r="Y47" i="41" s="1"/>
  <c r="G89" i="18" s="1"/>
  <c r="N151" i="41"/>
  <c r="U153" i="41" s="1"/>
  <c r="AB153" i="41" s="1"/>
  <c r="S120" i="41"/>
  <c r="Z120" i="41" s="1"/>
  <c r="O152" i="41"/>
  <c r="O151" i="41" s="1"/>
  <c r="O147" i="41"/>
  <c r="M129" i="41"/>
  <c r="M122" i="41"/>
  <c r="K4" i="43"/>
  <c r="M108" i="41"/>
  <c r="L81" i="41"/>
  <c r="M26" i="41"/>
  <c r="N10" i="41"/>
  <c r="M65" i="41"/>
  <c r="T65" i="41" s="1"/>
  <c r="AA65" i="41" s="1"/>
  <c r="I125" i="18" s="1"/>
  <c r="M38" i="41"/>
  <c r="O28" i="41"/>
  <c r="J8" i="41"/>
  <c r="L105" i="41"/>
  <c r="N68" i="41"/>
  <c r="O48" i="41"/>
  <c r="L89" i="41"/>
  <c r="L62" i="41"/>
  <c r="L61" i="41" s="1"/>
  <c r="S58" i="41" s="1"/>
  <c r="Z58" i="41" s="1"/>
  <c r="L48" i="41"/>
  <c r="L34" i="41"/>
  <c r="S35" i="41" s="1"/>
  <c r="Z35" i="41" s="1"/>
  <c r="H65" i="18" s="1"/>
  <c r="M27" i="41"/>
  <c r="M21" i="41"/>
  <c r="O78" i="41"/>
  <c r="M60" i="41"/>
  <c r="O51" i="41"/>
  <c r="O45" i="41"/>
  <c r="J9" i="43"/>
  <c r="Q111" i="41"/>
  <c r="X111" i="41" s="1"/>
  <c r="L92" i="41"/>
  <c r="L78" i="41"/>
  <c r="L64" i="41"/>
  <c r="S66" i="41" s="1"/>
  <c r="Z66" i="41" s="1"/>
  <c r="L17" i="41"/>
  <c r="N8" i="41"/>
  <c r="L98" i="41"/>
  <c r="L70" i="41"/>
  <c r="N6" i="43"/>
  <c r="M69" i="41"/>
  <c r="O59" i="41"/>
  <c r="M47" i="41"/>
  <c r="O32" i="41"/>
  <c r="L8" i="41"/>
  <c r="L7" i="41" s="1"/>
  <c r="R170" i="36"/>
  <c r="Y170" i="36" s="1"/>
  <c r="G332" i="17" s="1"/>
  <c r="K311" i="17"/>
  <c r="K312" i="17"/>
  <c r="K313" i="17"/>
  <c r="K310" i="17"/>
  <c r="K302" i="17"/>
  <c r="K306" i="17"/>
  <c r="K309" i="17"/>
  <c r="W171" i="36"/>
  <c r="AD171" i="36" s="1"/>
  <c r="K297" i="17"/>
  <c r="K299" i="17"/>
  <c r="K294" i="17"/>
  <c r="K298" i="17"/>
  <c r="K301" i="17"/>
  <c r="K300" i="17"/>
  <c r="K290" i="17"/>
  <c r="R141" i="36"/>
  <c r="Y141" i="36" s="1"/>
  <c r="V171" i="36"/>
  <c r="AC171" i="36" s="1"/>
  <c r="K291" i="17"/>
  <c r="K292" i="17"/>
  <c r="R140" i="36"/>
  <c r="Y140" i="36" s="1"/>
  <c r="G272" i="17" s="1"/>
  <c r="V166" i="36"/>
  <c r="AC166" i="36" s="1"/>
  <c r="G295" i="17"/>
  <c r="J319" i="17"/>
  <c r="S152" i="36"/>
  <c r="Z152" i="36" s="1"/>
  <c r="H296" i="17" s="1"/>
  <c r="W140" i="36"/>
  <c r="AD140" i="36" s="1"/>
  <c r="L272" i="17" s="1"/>
  <c r="K315" i="17"/>
  <c r="K316" i="17"/>
  <c r="V135" i="36"/>
  <c r="AC135" i="36" s="1"/>
  <c r="Q132" i="36"/>
  <c r="X132" i="36" s="1"/>
  <c r="F259" i="17" s="1"/>
  <c r="V131" i="36"/>
  <c r="AC131" i="36" s="1"/>
  <c r="K257" i="17" s="1"/>
  <c r="V136" i="36"/>
  <c r="AC136" i="36" s="1"/>
  <c r="U116" i="36"/>
  <c r="AB116" i="36" s="1"/>
  <c r="J224" i="17" s="1"/>
  <c r="J195" i="17"/>
  <c r="J196" i="17"/>
  <c r="I159" i="17"/>
  <c r="I160" i="17"/>
  <c r="S86" i="36"/>
  <c r="Z86" i="36" s="1"/>
  <c r="H164" i="17" s="1"/>
  <c r="V83" i="36"/>
  <c r="AC83" i="36" s="1"/>
  <c r="K161" i="17" s="1"/>
  <c r="R86" i="36"/>
  <c r="Y86" i="36" s="1"/>
  <c r="G164" i="17" s="1"/>
  <c r="R87" i="36"/>
  <c r="Y87" i="36" s="1"/>
  <c r="R84" i="36"/>
  <c r="Y84" i="36" s="1"/>
  <c r="Q84" i="36"/>
  <c r="X84" i="36" s="1"/>
  <c r="S83" i="36"/>
  <c r="Z83" i="36" s="1"/>
  <c r="H161" i="17" s="1"/>
  <c r="W87" i="36"/>
  <c r="AD87" i="36" s="1"/>
  <c r="U86" i="36"/>
  <c r="AB86" i="36" s="1"/>
  <c r="J164" i="17" s="1"/>
  <c r="S82" i="36"/>
  <c r="Z82" i="36" s="1"/>
  <c r="V87" i="36"/>
  <c r="AC87" i="36" s="1"/>
  <c r="R82" i="36"/>
  <c r="Y82" i="36" s="1"/>
  <c r="W84" i="36"/>
  <c r="AD84" i="36" s="1"/>
  <c r="V84" i="36"/>
  <c r="AC84" i="36" s="1"/>
  <c r="W83" i="36"/>
  <c r="AD83" i="36" s="1"/>
  <c r="L161" i="17" s="1"/>
  <c r="R83" i="36"/>
  <c r="Y83" i="36" s="1"/>
  <c r="G161" i="17" s="1"/>
  <c r="Q83" i="36"/>
  <c r="X83" i="36" s="1"/>
  <c r="F161" i="17" s="1"/>
  <c r="V86" i="36"/>
  <c r="AC86" i="36" s="1"/>
  <c r="K164" i="17" s="1"/>
  <c r="U82" i="36"/>
  <c r="AB82" i="36" s="1"/>
  <c r="S54" i="36"/>
  <c r="Z54" i="36" s="1"/>
  <c r="H103" i="17" s="1"/>
  <c r="S52" i="36"/>
  <c r="Z52" i="36" s="1"/>
  <c r="R57" i="36"/>
  <c r="Y57" i="36" s="1"/>
  <c r="Q57" i="36"/>
  <c r="X57" i="36" s="1"/>
  <c r="U56" i="36"/>
  <c r="AB56" i="36" s="1"/>
  <c r="J104" i="17" s="1"/>
  <c r="T56" i="36"/>
  <c r="AA56" i="36" s="1"/>
  <c r="I104" i="17" s="1"/>
  <c r="Q53" i="36"/>
  <c r="X53" i="36" s="1"/>
  <c r="F101" i="17" s="1"/>
  <c r="U54" i="36"/>
  <c r="AB54" i="36" s="1"/>
  <c r="U52" i="36"/>
  <c r="AB52" i="36" s="1"/>
  <c r="Q56" i="36"/>
  <c r="X56" i="36" s="1"/>
  <c r="F104" i="17" s="1"/>
  <c r="T54" i="36"/>
  <c r="AA54" i="36" s="1"/>
  <c r="R54" i="36"/>
  <c r="Y54" i="36" s="1"/>
  <c r="G103" i="17" s="1"/>
  <c r="Q54" i="36"/>
  <c r="X54" i="36" s="1"/>
  <c r="T52" i="36"/>
  <c r="AA52" i="36" s="1"/>
  <c r="V57" i="36"/>
  <c r="AC57" i="36" s="1"/>
  <c r="R52" i="36"/>
  <c r="Y52" i="36" s="1"/>
  <c r="Q52" i="36"/>
  <c r="X52" i="36" s="1"/>
  <c r="W53" i="36"/>
  <c r="AD53" i="36" s="1"/>
  <c r="L101" i="17" s="1"/>
  <c r="K199" i="17"/>
  <c r="Q86" i="36"/>
  <c r="X86" i="36" s="1"/>
  <c r="F164" i="17" s="1"/>
  <c r="R81" i="36"/>
  <c r="Y81" i="36" s="1"/>
  <c r="S84" i="36"/>
  <c r="Z84" i="36" s="1"/>
  <c r="L179" i="17"/>
  <c r="L180" i="17"/>
  <c r="L174" i="17"/>
  <c r="L170" i="17"/>
  <c r="L181" i="17"/>
  <c r="L177" i="17"/>
  <c r="L178" i="17"/>
  <c r="N79" i="36"/>
  <c r="U78" i="36" s="1"/>
  <c r="AB78" i="36" s="1"/>
  <c r="J151" i="17" s="1"/>
  <c r="K82" i="17"/>
  <c r="K74" i="17"/>
  <c r="K83" i="17"/>
  <c r="K84" i="17"/>
  <c r="K85" i="17"/>
  <c r="K78" i="17"/>
  <c r="K81" i="17"/>
  <c r="W41" i="36"/>
  <c r="AD41" i="36" s="1"/>
  <c r="L77" i="17" s="1"/>
  <c r="S20" i="36"/>
  <c r="Z20" i="36" s="1"/>
  <c r="H32" i="17" s="1"/>
  <c r="T45" i="36"/>
  <c r="AA45" i="36" s="1"/>
  <c r="P49" i="36"/>
  <c r="W50" i="36" s="1"/>
  <c r="AD50" i="36" s="1"/>
  <c r="L92" i="17" s="1"/>
  <c r="Q77" i="36"/>
  <c r="X77" i="36" s="1"/>
  <c r="F149" i="17" s="1"/>
  <c r="R27" i="36"/>
  <c r="Y27" i="36" s="1"/>
  <c r="H233" i="34"/>
  <c r="H233" i="15" s="1"/>
  <c r="P233" i="15" s="1"/>
  <c r="G233" i="15"/>
  <c r="O233" i="15" s="1"/>
  <c r="L31" i="36"/>
  <c r="W23" i="36"/>
  <c r="AD23" i="36" s="1"/>
  <c r="L41" i="17" s="1"/>
  <c r="V23" i="36"/>
  <c r="AC23" i="36" s="1"/>
  <c r="K41" i="17" s="1"/>
  <c r="H298" i="34"/>
  <c r="H298" i="15" s="1"/>
  <c r="G298" i="15"/>
  <c r="J286" i="34"/>
  <c r="J286" i="15" s="1"/>
  <c r="I286" i="15"/>
  <c r="J363" i="33"/>
  <c r="Z363" i="15" s="1"/>
  <c r="Y363" i="15"/>
  <c r="J233" i="33"/>
  <c r="Z233" i="15" s="1"/>
  <c r="Y233" i="15"/>
  <c r="H12" i="33"/>
  <c r="X12" i="15" s="1"/>
  <c r="W12" i="15"/>
  <c r="AE12" i="15" s="1"/>
  <c r="AB12" i="27" s="1"/>
  <c r="H360" i="33"/>
  <c r="X360" i="15" s="1"/>
  <c r="AF360" i="15" s="1"/>
  <c r="AC360" i="27" s="1"/>
  <c r="W360" i="15"/>
  <c r="AE360" i="15" s="1"/>
  <c r="AB360" i="27" s="1"/>
  <c r="G357" i="33"/>
  <c r="E357" i="33"/>
  <c r="U357" i="15" s="1"/>
  <c r="I357" i="33"/>
  <c r="F357" i="33"/>
  <c r="V357" i="15" s="1"/>
  <c r="AD357" i="15" s="1"/>
  <c r="AA357" i="27" s="1"/>
  <c r="T357" i="15"/>
  <c r="AB357" i="15" s="1"/>
  <c r="Y357" i="27" s="1"/>
  <c r="AD355" i="15"/>
  <c r="AA355" i="27" s="1"/>
  <c r="H347" i="33"/>
  <c r="X347" i="15" s="1"/>
  <c r="AF347" i="15" s="1"/>
  <c r="AC347" i="27" s="1"/>
  <c r="W347" i="15"/>
  <c r="AE347" i="15" s="1"/>
  <c r="AB347" i="27" s="1"/>
  <c r="G345" i="33"/>
  <c r="F345" i="33"/>
  <c r="V345" i="15" s="1"/>
  <c r="I345" i="33"/>
  <c r="E345" i="33"/>
  <c r="U345" i="15" s="1"/>
  <c r="T345" i="15"/>
  <c r="AB345" i="15" s="1"/>
  <c r="Y345" i="27" s="1"/>
  <c r="J342" i="33"/>
  <c r="Z342" i="15" s="1"/>
  <c r="Y342" i="15"/>
  <c r="AG342" i="15" s="1"/>
  <c r="AD342" i="27" s="1"/>
  <c r="H340" i="33"/>
  <c r="X340" i="15" s="1"/>
  <c r="W340" i="15"/>
  <c r="AE340" i="15" s="1"/>
  <c r="AB340" i="27" s="1"/>
  <c r="F331" i="33"/>
  <c r="V331" i="15" s="1"/>
  <c r="E331" i="33"/>
  <c r="U331" i="15" s="1"/>
  <c r="AC331" i="15" s="1"/>
  <c r="Z331" i="27" s="1"/>
  <c r="I331" i="33"/>
  <c r="G331" i="33"/>
  <c r="T331" i="15"/>
  <c r="AB331" i="15" s="1"/>
  <c r="Y331" i="27" s="1"/>
  <c r="J329" i="33"/>
  <c r="Z329" i="15" s="1"/>
  <c r="Y329" i="15"/>
  <c r="I318" i="33"/>
  <c r="E318" i="33"/>
  <c r="U318" i="15" s="1"/>
  <c r="G318" i="33"/>
  <c r="F318" i="33"/>
  <c r="V318" i="15" s="1"/>
  <c r="AD318" i="15" s="1"/>
  <c r="AA318" i="27" s="1"/>
  <c r="T318" i="15"/>
  <c r="AB318" i="15" s="1"/>
  <c r="Y318" i="27" s="1"/>
  <c r="H316" i="33"/>
  <c r="X316" i="15" s="1"/>
  <c r="W316" i="15"/>
  <c r="AE316" i="15" s="1"/>
  <c r="AB316" i="27" s="1"/>
  <c r="J308" i="33"/>
  <c r="Z308" i="15" s="1"/>
  <c r="Y308" i="15"/>
  <c r="AG308" i="15" s="1"/>
  <c r="AD308" i="27" s="1"/>
  <c r="E305" i="33"/>
  <c r="U305" i="15" s="1"/>
  <c r="AC305" i="15" s="1"/>
  <c r="Z305" i="27" s="1"/>
  <c r="I305" i="33"/>
  <c r="G305" i="33"/>
  <c r="F305" i="33"/>
  <c r="V305" i="15" s="1"/>
  <c r="AD305" i="15" s="1"/>
  <c r="AA305" i="27" s="1"/>
  <c r="T305" i="15"/>
  <c r="AB305" i="15" s="1"/>
  <c r="Y305" i="27" s="1"/>
  <c r="J303" i="33"/>
  <c r="Z303" i="15" s="1"/>
  <c r="Y303" i="15"/>
  <c r="G292" i="33"/>
  <c r="F292" i="33"/>
  <c r="V292" i="15" s="1"/>
  <c r="E292" i="33"/>
  <c r="U292" i="15" s="1"/>
  <c r="I292" i="33"/>
  <c r="T292" i="15"/>
  <c r="AB292" i="15" s="1"/>
  <c r="Y292" i="27" s="1"/>
  <c r="H282" i="33"/>
  <c r="X282" i="15" s="1"/>
  <c r="W282" i="15"/>
  <c r="AE282" i="15" s="1"/>
  <c r="AB282" i="27" s="1"/>
  <c r="G280" i="33"/>
  <c r="F280" i="33"/>
  <c r="V280" i="15" s="1"/>
  <c r="AD280" i="15" s="1"/>
  <c r="AA280" i="27" s="1"/>
  <c r="E280" i="33"/>
  <c r="U280" i="15" s="1"/>
  <c r="I280" i="33"/>
  <c r="T280" i="15"/>
  <c r="AB280" i="15" s="1"/>
  <c r="Y280" i="27" s="1"/>
  <c r="H277" i="33"/>
  <c r="X277" i="15" s="1"/>
  <c r="AF277" i="15" s="1"/>
  <c r="AC277" i="27" s="1"/>
  <c r="W277" i="15"/>
  <c r="AE277" i="15" s="1"/>
  <c r="AB277" i="27" s="1"/>
  <c r="J275" i="33"/>
  <c r="Z275" i="15" s="1"/>
  <c r="Y275" i="15"/>
  <c r="AG275" i="15" s="1"/>
  <c r="AD275" i="27" s="1"/>
  <c r="I266" i="33"/>
  <c r="G266" i="33"/>
  <c r="F266" i="33"/>
  <c r="V266" i="15" s="1"/>
  <c r="E266" i="33"/>
  <c r="U266" i="15" s="1"/>
  <c r="T266" i="15"/>
  <c r="AB266" i="15" s="1"/>
  <c r="Y266" i="27" s="1"/>
  <c r="H264" i="33"/>
  <c r="X264" i="15" s="1"/>
  <c r="W264" i="15"/>
  <c r="AE264" i="15" s="1"/>
  <c r="AB264" i="27" s="1"/>
  <c r="E254" i="33"/>
  <c r="U254" i="15" s="1"/>
  <c r="G254" i="33"/>
  <c r="F254" i="33"/>
  <c r="V254" i="15" s="1"/>
  <c r="AD254" i="15" s="1"/>
  <c r="AA254" i="27" s="1"/>
  <c r="I254" i="33"/>
  <c r="T254" i="15"/>
  <c r="AB254" i="15" s="1"/>
  <c r="Y254" i="27" s="1"/>
  <c r="H251" i="33"/>
  <c r="X251" i="15" s="1"/>
  <c r="AF251" i="15" s="1"/>
  <c r="AC251" i="27" s="1"/>
  <c r="W251" i="15"/>
  <c r="AE251" i="15" s="1"/>
  <c r="AB251" i="27" s="1"/>
  <c r="J249" i="33"/>
  <c r="Z249" i="15" s="1"/>
  <c r="Y249" i="15"/>
  <c r="H243" i="33"/>
  <c r="X243" i="15" s="1"/>
  <c r="AF243" i="15" s="1"/>
  <c r="AC243" i="27" s="1"/>
  <c r="W243" i="15"/>
  <c r="AE243" i="15" s="1"/>
  <c r="AB243" i="27" s="1"/>
  <c r="G240" i="33"/>
  <c r="F240" i="33"/>
  <c r="V240" i="15" s="1"/>
  <c r="AD240" i="15" s="1"/>
  <c r="AA240" i="27" s="1"/>
  <c r="I240" i="33"/>
  <c r="E240" i="33"/>
  <c r="U240" i="15" s="1"/>
  <c r="T240" i="15"/>
  <c r="AB240" i="15" s="1"/>
  <c r="Y240" i="27" s="1"/>
  <c r="J238" i="33"/>
  <c r="Z238" i="15" s="1"/>
  <c r="Y238" i="15"/>
  <c r="AG238" i="15" s="1"/>
  <c r="AD238" i="27" s="1"/>
  <c r="I228" i="33"/>
  <c r="E228" i="33"/>
  <c r="U228" i="15" s="1"/>
  <c r="AC228" i="15" s="1"/>
  <c r="Z228" i="27" s="1"/>
  <c r="G228" i="33"/>
  <c r="F228" i="33"/>
  <c r="V228" i="15" s="1"/>
  <c r="AD228" i="15" s="1"/>
  <c r="AA228" i="27" s="1"/>
  <c r="T228" i="15"/>
  <c r="AB228" i="15" s="1"/>
  <c r="Y228" i="27" s="1"/>
  <c r="J225" i="33"/>
  <c r="Z225" i="15" s="1"/>
  <c r="Y225" i="15"/>
  <c r="F215" i="33"/>
  <c r="V215" i="15" s="1"/>
  <c r="AD215" i="15" s="1"/>
  <c r="AA215" i="27" s="1"/>
  <c r="E215" i="33"/>
  <c r="U215" i="15" s="1"/>
  <c r="G215" i="33"/>
  <c r="I215" i="33"/>
  <c r="T215" i="15"/>
  <c r="AB215" i="15" s="1"/>
  <c r="Y215" i="27" s="1"/>
  <c r="H212" i="33"/>
  <c r="X212" i="15" s="1"/>
  <c r="W212" i="15"/>
  <c r="AE212" i="15" s="1"/>
  <c r="AB212" i="27" s="1"/>
  <c r="H204" i="33"/>
  <c r="X204" i="15" s="1"/>
  <c r="W204" i="15"/>
  <c r="AE204" i="15" s="1"/>
  <c r="AB204" i="27" s="1"/>
  <c r="G201" i="33"/>
  <c r="I201" i="33"/>
  <c r="E201" i="33"/>
  <c r="U201" i="15" s="1"/>
  <c r="AC201" i="15" s="1"/>
  <c r="Z201" i="27" s="1"/>
  <c r="F201" i="33"/>
  <c r="V201" i="15" s="1"/>
  <c r="AD201" i="15" s="1"/>
  <c r="AA201" i="27" s="1"/>
  <c r="T201" i="15"/>
  <c r="AB201" i="15" s="1"/>
  <c r="Y201" i="27" s="1"/>
  <c r="J197" i="33"/>
  <c r="Z197" i="15" s="1"/>
  <c r="Y197" i="15"/>
  <c r="AG197" i="15" s="1"/>
  <c r="AD197" i="27" s="1"/>
  <c r="H191" i="33"/>
  <c r="X191" i="15" s="1"/>
  <c r="AF191" i="15" s="1"/>
  <c r="AC191" i="27" s="1"/>
  <c r="W191" i="15"/>
  <c r="AE191" i="15" s="1"/>
  <c r="AB191" i="27" s="1"/>
  <c r="F188" i="33"/>
  <c r="V188" i="15" s="1"/>
  <c r="E188" i="33"/>
  <c r="U188" i="15" s="1"/>
  <c r="AC188" i="15" s="1"/>
  <c r="Z188" i="27" s="1"/>
  <c r="I188" i="33"/>
  <c r="G188" i="33"/>
  <c r="T188" i="15"/>
  <c r="AB188" i="15" s="1"/>
  <c r="Y188" i="27" s="1"/>
  <c r="AD186" i="15"/>
  <c r="AA186" i="27" s="1"/>
  <c r="AD184" i="15"/>
  <c r="AA184" i="27" s="1"/>
  <c r="F175" i="33"/>
  <c r="V175" i="15" s="1"/>
  <c r="E175" i="33"/>
  <c r="U175" i="15" s="1"/>
  <c r="AC175" i="15" s="1"/>
  <c r="Z175" i="27" s="1"/>
  <c r="G175" i="33"/>
  <c r="I175" i="33"/>
  <c r="T175" i="15"/>
  <c r="AB175" i="15" s="1"/>
  <c r="Y175" i="27" s="1"/>
  <c r="J173" i="33"/>
  <c r="Z173" i="15" s="1"/>
  <c r="Y173" i="15"/>
  <c r="AG173" i="15" s="1"/>
  <c r="AD173" i="27" s="1"/>
  <c r="H171" i="33"/>
  <c r="X171" i="15" s="1"/>
  <c r="AF171" i="15" s="1"/>
  <c r="AC171" i="27" s="1"/>
  <c r="W171" i="15"/>
  <c r="AE171" i="15" s="1"/>
  <c r="AB171" i="27" s="1"/>
  <c r="I162" i="33"/>
  <c r="F162" i="33"/>
  <c r="V162" i="15" s="1"/>
  <c r="AD162" i="15" s="1"/>
  <c r="AA162" i="27" s="1"/>
  <c r="G162" i="33"/>
  <c r="E162" i="33"/>
  <c r="U162" i="15" s="1"/>
  <c r="T162" i="15"/>
  <c r="AB162" i="15" s="1"/>
  <c r="Y162" i="27" s="1"/>
  <c r="AD160" i="15"/>
  <c r="AA160" i="27" s="1"/>
  <c r="E150" i="33"/>
  <c r="U150" i="15" s="1"/>
  <c r="AC150" i="15" s="1"/>
  <c r="Z150" i="27" s="1"/>
  <c r="F150" i="33"/>
  <c r="V150" i="15" s="1"/>
  <c r="G150" i="33"/>
  <c r="I150" i="33"/>
  <c r="T150" i="15"/>
  <c r="AB150" i="15" s="1"/>
  <c r="Y150" i="27" s="1"/>
  <c r="J145" i="33"/>
  <c r="Z145" i="15" s="1"/>
  <c r="Y145" i="15"/>
  <c r="AD138" i="15"/>
  <c r="AA138" i="27" s="1"/>
  <c r="H133" i="33"/>
  <c r="X133" i="15" s="1"/>
  <c r="AF133" i="15" s="1"/>
  <c r="AC133" i="27" s="1"/>
  <c r="W133" i="15"/>
  <c r="AE133" i="15" s="1"/>
  <c r="AB133" i="27" s="1"/>
  <c r="AD131" i="15"/>
  <c r="AA131" i="27" s="1"/>
  <c r="J118" i="33"/>
  <c r="Z118" i="15" s="1"/>
  <c r="Y118" i="15"/>
  <c r="I111" i="33"/>
  <c r="G111" i="33"/>
  <c r="F111" i="33"/>
  <c r="V111" i="15" s="1"/>
  <c r="E111" i="33"/>
  <c r="U111" i="15" s="1"/>
  <c r="AC111" i="15" s="1"/>
  <c r="Z111" i="27" s="1"/>
  <c r="T111" i="15"/>
  <c r="AB111" i="15" s="1"/>
  <c r="Y111" i="27" s="1"/>
  <c r="J106" i="33"/>
  <c r="Z106" i="15" s="1"/>
  <c r="Y106" i="15"/>
  <c r="E98" i="33"/>
  <c r="U98" i="15" s="1"/>
  <c r="I98" i="33"/>
  <c r="G98" i="33"/>
  <c r="F98" i="33"/>
  <c r="V98" i="15" s="1"/>
  <c r="T98" i="15"/>
  <c r="AB98" i="15" s="1"/>
  <c r="Y98" i="27" s="1"/>
  <c r="H95" i="33"/>
  <c r="X95" i="15" s="1"/>
  <c r="W95" i="15"/>
  <c r="AE95" i="15" s="1"/>
  <c r="AB95" i="27" s="1"/>
  <c r="H87" i="33"/>
  <c r="X87" i="15" s="1"/>
  <c r="W87" i="15"/>
  <c r="AE87" i="15" s="1"/>
  <c r="AB87" i="27" s="1"/>
  <c r="G85" i="33"/>
  <c r="I85" i="33"/>
  <c r="F85" i="33"/>
  <c r="V85" i="15" s="1"/>
  <c r="E85" i="33"/>
  <c r="U85" i="15" s="1"/>
  <c r="AC85" i="15" s="1"/>
  <c r="Z85" i="27" s="1"/>
  <c r="T85" i="15"/>
  <c r="AB85" i="15" s="1"/>
  <c r="Y85" i="27" s="1"/>
  <c r="J82" i="33"/>
  <c r="Z82" i="15" s="1"/>
  <c r="Y82" i="15"/>
  <c r="AG82" i="15" s="1"/>
  <c r="AD82" i="27" s="1"/>
  <c r="H80" i="33"/>
  <c r="X80" i="15" s="1"/>
  <c r="AF80" i="15" s="1"/>
  <c r="AC80" i="27" s="1"/>
  <c r="W80" i="15"/>
  <c r="AE80" i="15" s="1"/>
  <c r="AB80" i="27" s="1"/>
  <c r="I71" i="33"/>
  <c r="G71" i="33"/>
  <c r="F71" i="33"/>
  <c r="V71" i="15" s="1"/>
  <c r="AD71" i="15" s="1"/>
  <c r="AA71" i="27" s="1"/>
  <c r="E71" i="33"/>
  <c r="U71" i="15" s="1"/>
  <c r="T71" i="15"/>
  <c r="AB71" i="15" s="1"/>
  <c r="Y71" i="27" s="1"/>
  <c r="J69" i="33"/>
  <c r="Z69" i="15" s="1"/>
  <c r="Y69" i="15"/>
  <c r="F59" i="33"/>
  <c r="V59" i="15" s="1"/>
  <c r="E59" i="33"/>
  <c r="U59" i="15" s="1"/>
  <c r="AC59" i="15" s="1"/>
  <c r="Z59" i="27" s="1"/>
  <c r="I59" i="33"/>
  <c r="G59" i="33"/>
  <c r="T59" i="15"/>
  <c r="AB59" i="15" s="1"/>
  <c r="Y59" i="27" s="1"/>
  <c r="H56" i="33"/>
  <c r="X56" i="15" s="1"/>
  <c r="W56" i="15"/>
  <c r="AE56" i="15" s="1"/>
  <c r="AB56" i="27" s="1"/>
  <c r="H54" i="33"/>
  <c r="X54" i="15" s="1"/>
  <c r="AF54" i="15" s="1"/>
  <c r="AC54" i="27" s="1"/>
  <c r="W54" i="15"/>
  <c r="AE54" i="15" s="1"/>
  <c r="AB54" i="27" s="1"/>
  <c r="G45" i="33"/>
  <c r="I45" i="33"/>
  <c r="F45" i="33"/>
  <c r="V45" i="15" s="1"/>
  <c r="AD45" i="15" s="1"/>
  <c r="E45" i="33"/>
  <c r="U45" i="15" s="1"/>
  <c r="T45" i="15"/>
  <c r="AB45" i="15" s="1"/>
  <c r="Y45" i="27" s="1"/>
  <c r="H41" i="33"/>
  <c r="X41" i="15" s="1"/>
  <c r="W41" i="15"/>
  <c r="AE41" i="15" s="1"/>
  <c r="AB41" i="27" s="1"/>
  <c r="H35" i="33"/>
  <c r="X35" i="15" s="1"/>
  <c r="W35" i="15"/>
  <c r="AE35" i="15" s="1"/>
  <c r="AB35" i="27" s="1"/>
  <c r="G32" i="33"/>
  <c r="F32" i="33"/>
  <c r="V32" i="15" s="1"/>
  <c r="AD32" i="15" s="1"/>
  <c r="AA32" i="27" s="1"/>
  <c r="E32" i="33"/>
  <c r="U32" i="15" s="1"/>
  <c r="I32" i="33"/>
  <c r="T32" i="15"/>
  <c r="AB32" i="15" s="1"/>
  <c r="Y32" i="27" s="1"/>
  <c r="H30" i="33"/>
  <c r="X30" i="15" s="1"/>
  <c r="AF30" i="15" s="1"/>
  <c r="AC30" i="27" s="1"/>
  <c r="W30" i="15"/>
  <c r="AE30" i="15" s="1"/>
  <c r="AB30" i="27" s="1"/>
  <c r="AD28" i="15"/>
  <c r="AA28" i="27" s="1"/>
  <c r="H22" i="33"/>
  <c r="X22" i="15" s="1"/>
  <c r="W22" i="15"/>
  <c r="AE22" i="15" s="1"/>
  <c r="AB22" i="27" s="1"/>
  <c r="G20" i="33"/>
  <c r="F20" i="33"/>
  <c r="V20" i="15" s="1"/>
  <c r="I20" i="33"/>
  <c r="E20" i="33"/>
  <c r="U20" i="15" s="1"/>
  <c r="AC20" i="15" s="1"/>
  <c r="Z20" i="27" s="1"/>
  <c r="T20" i="15"/>
  <c r="AB20" i="15" s="1"/>
  <c r="Y20" i="27" s="1"/>
  <c r="H17" i="33"/>
  <c r="X17" i="15" s="1"/>
  <c r="AF17" i="15" s="1"/>
  <c r="AC17" i="27" s="1"/>
  <c r="W17" i="15"/>
  <c r="AE17" i="15" s="1"/>
  <c r="AB17" i="27" s="1"/>
  <c r="H15" i="33"/>
  <c r="X15" i="15" s="1"/>
  <c r="AF15" i="15" s="1"/>
  <c r="AC15" i="27" s="1"/>
  <c r="W15" i="15"/>
  <c r="AE15" i="15" s="1"/>
  <c r="AB15" i="27" s="1"/>
  <c r="I6" i="33"/>
  <c r="G6" i="33"/>
  <c r="F6" i="33"/>
  <c r="V6" i="15" s="1"/>
  <c r="AD6" i="15" s="1"/>
  <c r="AA6" i="27" s="1"/>
  <c r="E6" i="33"/>
  <c r="U6" i="15" s="1"/>
  <c r="T6" i="15"/>
  <c r="AB6" i="15" s="1"/>
  <c r="Y6" i="27" s="1"/>
  <c r="H2" i="33"/>
  <c r="X2" i="15" s="1"/>
  <c r="W2" i="15"/>
  <c r="AE2" i="15" s="1"/>
  <c r="AB2" i="27" s="1"/>
  <c r="E360" i="34"/>
  <c r="E360" i="15" s="1"/>
  <c r="M360" i="15" s="1"/>
  <c r="G360" i="34"/>
  <c r="F360" i="34"/>
  <c r="F360" i="15" s="1"/>
  <c r="N360" i="15" s="1"/>
  <c r="I360" i="34"/>
  <c r="D360" i="15"/>
  <c r="S360" i="15" s="1"/>
  <c r="F345" i="34"/>
  <c r="F345" i="15" s="1"/>
  <c r="E345" i="34"/>
  <c r="E345" i="15" s="1"/>
  <c r="G345" i="34"/>
  <c r="I345" i="34"/>
  <c r="D345" i="15"/>
  <c r="S345" i="15" s="1"/>
  <c r="I334" i="34"/>
  <c r="G334" i="34"/>
  <c r="E334" i="34"/>
  <c r="E334" i="15" s="1"/>
  <c r="M334" i="15" s="1"/>
  <c r="F334" i="34"/>
  <c r="F334" i="15" s="1"/>
  <c r="N334" i="15" s="1"/>
  <c r="D334" i="15"/>
  <c r="S334" i="15" s="1"/>
  <c r="G318" i="34"/>
  <c r="F318" i="34"/>
  <c r="F318" i="15" s="1"/>
  <c r="E318" i="34"/>
  <c r="E318" i="15" s="1"/>
  <c r="I318" i="34"/>
  <c r="D318" i="15"/>
  <c r="S318" i="15" s="1"/>
  <c r="I308" i="34"/>
  <c r="F308" i="34"/>
  <c r="F308" i="15" s="1"/>
  <c r="N308" i="15" s="1"/>
  <c r="E308" i="34"/>
  <c r="E308" i="15" s="1"/>
  <c r="G308" i="34"/>
  <c r="D308" i="15"/>
  <c r="S308" i="15" s="1"/>
  <c r="I293" i="34"/>
  <c r="G293" i="34"/>
  <c r="F293" i="34"/>
  <c r="F293" i="15" s="1"/>
  <c r="N293" i="15" s="1"/>
  <c r="E293" i="34"/>
  <c r="E293" i="15" s="1"/>
  <c r="D293" i="15"/>
  <c r="G282" i="34"/>
  <c r="F282" i="34"/>
  <c r="F282" i="15" s="1"/>
  <c r="N282" i="15" s="1"/>
  <c r="E282" i="34"/>
  <c r="E282" i="15" s="1"/>
  <c r="I282" i="34"/>
  <c r="D282" i="15"/>
  <c r="S282" i="15" s="1"/>
  <c r="G267" i="34"/>
  <c r="F267" i="34"/>
  <c r="F267" i="15" s="1"/>
  <c r="E267" i="34"/>
  <c r="E267" i="15" s="1"/>
  <c r="I267" i="34"/>
  <c r="D267" i="15"/>
  <c r="S267" i="15" s="1"/>
  <c r="E256" i="34"/>
  <c r="E256" i="15" s="1"/>
  <c r="M256" i="15" s="1"/>
  <c r="G256" i="34"/>
  <c r="F256" i="34"/>
  <c r="F256" i="15" s="1"/>
  <c r="N256" i="15" s="1"/>
  <c r="I256" i="34"/>
  <c r="D256" i="15"/>
  <c r="S256" i="15" s="1"/>
  <c r="F241" i="34"/>
  <c r="F241" i="15" s="1"/>
  <c r="E241" i="34"/>
  <c r="E241" i="15" s="1"/>
  <c r="G241" i="34"/>
  <c r="I241" i="34"/>
  <c r="D241" i="15"/>
  <c r="F230" i="34"/>
  <c r="F230" i="15" s="1"/>
  <c r="N230" i="15" s="1"/>
  <c r="I230" i="34"/>
  <c r="G230" i="34"/>
  <c r="E230" i="34"/>
  <c r="E230" i="15" s="1"/>
  <c r="M230" i="15" s="1"/>
  <c r="D230" i="15"/>
  <c r="S230" i="15" s="1"/>
  <c r="E214" i="34"/>
  <c r="E214" i="15" s="1"/>
  <c r="M214" i="15" s="1"/>
  <c r="I214" i="34"/>
  <c r="F214" i="34"/>
  <c r="F214" i="15" s="1"/>
  <c r="G214" i="34"/>
  <c r="D214" i="15"/>
  <c r="S214" i="15" s="1"/>
  <c r="I204" i="34"/>
  <c r="G204" i="34"/>
  <c r="E204" i="34"/>
  <c r="E204" i="15" s="1"/>
  <c r="F204" i="34"/>
  <c r="F204" i="15" s="1"/>
  <c r="N204" i="15" s="1"/>
  <c r="D204" i="15"/>
  <c r="S204" i="15" s="1"/>
  <c r="I189" i="34"/>
  <c r="G189" i="34"/>
  <c r="F189" i="34"/>
  <c r="F189" i="15" s="1"/>
  <c r="E189" i="34"/>
  <c r="E189" i="15" s="1"/>
  <c r="D189" i="15"/>
  <c r="G178" i="34"/>
  <c r="I178" i="34"/>
  <c r="F178" i="34"/>
  <c r="F178" i="15" s="1"/>
  <c r="E178" i="34"/>
  <c r="E178" i="15" s="1"/>
  <c r="D178" i="15"/>
  <c r="S178" i="15" s="1"/>
  <c r="G162" i="34"/>
  <c r="F162" i="34"/>
  <c r="F162" i="15" s="1"/>
  <c r="E162" i="34"/>
  <c r="E162" i="15" s="1"/>
  <c r="I162" i="34"/>
  <c r="D162" i="15"/>
  <c r="S162" i="15" s="1"/>
  <c r="E152" i="34"/>
  <c r="E152" i="15" s="1"/>
  <c r="M152" i="15" s="1"/>
  <c r="G152" i="34"/>
  <c r="I152" i="34"/>
  <c r="F152" i="34"/>
  <c r="F152" i="15" s="1"/>
  <c r="N152" i="15" s="1"/>
  <c r="D152" i="15"/>
  <c r="S152" i="15" s="1"/>
  <c r="I138" i="34"/>
  <c r="E138" i="34"/>
  <c r="E138" i="15" s="1"/>
  <c r="G138" i="34"/>
  <c r="F138" i="34"/>
  <c r="F138" i="15" s="1"/>
  <c r="D138" i="15"/>
  <c r="S138" i="15" s="1"/>
  <c r="I127" i="34"/>
  <c r="G127" i="34"/>
  <c r="E127" i="34"/>
  <c r="E127" i="15" s="1"/>
  <c r="F127" i="34"/>
  <c r="F127" i="15" s="1"/>
  <c r="D127" i="15"/>
  <c r="F113" i="34"/>
  <c r="F113" i="15" s="1"/>
  <c r="N113" i="15" s="1"/>
  <c r="E113" i="34"/>
  <c r="E113" i="15" s="1"/>
  <c r="I113" i="34"/>
  <c r="G113" i="34"/>
  <c r="D113" i="15"/>
  <c r="S113" i="15" s="1"/>
  <c r="I98" i="34"/>
  <c r="G98" i="34"/>
  <c r="E98" i="34"/>
  <c r="E98" i="15" s="1"/>
  <c r="F98" i="34"/>
  <c r="F98" i="15" s="1"/>
  <c r="D98" i="15"/>
  <c r="E87" i="34"/>
  <c r="E87" i="15" s="1"/>
  <c r="M87" i="15" s="1"/>
  <c r="F87" i="34"/>
  <c r="F87" i="15" s="1"/>
  <c r="N87" i="15" s="1"/>
  <c r="I87" i="34"/>
  <c r="G87" i="34"/>
  <c r="D87" i="15"/>
  <c r="S87" i="15" s="1"/>
  <c r="I72" i="34"/>
  <c r="G72" i="34"/>
  <c r="E72" i="34"/>
  <c r="E72" i="15" s="1"/>
  <c r="F72" i="34"/>
  <c r="F72" i="15" s="1"/>
  <c r="D72" i="15"/>
  <c r="F61" i="34"/>
  <c r="F61" i="15" s="1"/>
  <c r="E61" i="34"/>
  <c r="E61" i="15" s="1"/>
  <c r="I61" i="34"/>
  <c r="G61" i="34"/>
  <c r="D61" i="15"/>
  <c r="S61" i="15" s="1"/>
  <c r="F45" i="34"/>
  <c r="F45" i="15" s="1"/>
  <c r="N45" i="15" s="1"/>
  <c r="I45" i="34"/>
  <c r="E45" i="34"/>
  <c r="E45" i="15" s="1"/>
  <c r="M45" i="15" s="1"/>
  <c r="G45" i="34"/>
  <c r="D45" i="15"/>
  <c r="S45" i="15" s="1"/>
  <c r="E35" i="34"/>
  <c r="E35" i="15" s="1"/>
  <c r="I35" i="34"/>
  <c r="G35" i="34"/>
  <c r="F35" i="34"/>
  <c r="F35" i="15" s="1"/>
  <c r="D35" i="15"/>
  <c r="S35" i="15" s="1"/>
  <c r="E20" i="34"/>
  <c r="E20" i="15" s="1"/>
  <c r="M20" i="15" s="1"/>
  <c r="I20" i="34"/>
  <c r="F20" i="34"/>
  <c r="F20" i="15" s="1"/>
  <c r="N20" i="15" s="1"/>
  <c r="G20" i="34"/>
  <c r="D20" i="15"/>
  <c r="S20" i="15" s="1"/>
  <c r="E9" i="34"/>
  <c r="E9" i="15" s="1"/>
  <c r="M9" i="15" s="1"/>
  <c r="I9" i="34"/>
  <c r="G9" i="34"/>
  <c r="F9" i="34"/>
  <c r="F9" i="15" s="1"/>
  <c r="D9" i="15"/>
  <c r="S9" i="15" s="1"/>
  <c r="AG260" i="15"/>
  <c r="AD260" i="27" s="1"/>
  <c r="AG273" i="15"/>
  <c r="AD273" i="27" s="1"/>
  <c r="AF305" i="26"/>
  <c r="AF332" i="26"/>
  <c r="AB271" i="26"/>
  <c r="AA296" i="26"/>
  <c r="AG25" i="15"/>
  <c r="AD25" i="27" s="1"/>
  <c r="AC110" i="26"/>
  <c r="AD101" i="26"/>
  <c r="AF228" i="26"/>
  <c r="N233" i="7"/>
  <c r="O233" i="7" s="1"/>
  <c r="P233" i="7" s="1"/>
  <c r="Q233" i="7" s="1"/>
  <c r="R233" i="7" s="1"/>
  <c r="S233" i="7" s="1"/>
  <c r="T233" i="7" s="1"/>
  <c r="U233" i="7"/>
  <c r="V233" i="7" s="1"/>
  <c r="W233" i="7" s="1"/>
  <c r="X233" i="7" s="1"/>
  <c r="Y233" i="7" s="1"/>
  <c r="Z233" i="7" s="1"/>
  <c r="AA233" i="7" s="1"/>
  <c r="AB233" i="7" s="1"/>
  <c r="N206" i="7"/>
  <c r="O206" i="7" s="1"/>
  <c r="P206" i="7" s="1"/>
  <c r="Q206" i="7" s="1"/>
  <c r="R206" i="7" s="1"/>
  <c r="S206" i="7" s="1"/>
  <c r="T206" i="7" s="1"/>
  <c r="U206" i="7"/>
  <c r="V206" i="7" s="1"/>
  <c r="W206" i="7" s="1"/>
  <c r="X206" i="7" s="1"/>
  <c r="Y206" i="7" s="1"/>
  <c r="Z206" i="7" s="1"/>
  <c r="AA206" i="7" s="1"/>
  <c r="AB206" i="7" s="1"/>
  <c r="N150" i="7"/>
  <c r="O150" i="7" s="1"/>
  <c r="P150" i="7" s="1"/>
  <c r="Q150" i="7" s="1"/>
  <c r="R150" i="7" s="1"/>
  <c r="S150" i="7" s="1"/>
  <c r="T150" i="7" s="1"/>
  <c r="U150" i="7"/>
  <c r="V150" i="7" s="1"/>
  <c r="W150" i="7" s="1"/>
  <c r="X150" i="7" s="1"/>
  <c r="Y150" i="7" s="1"/>
  <c r="Z150" i="7" s="1"/>
  <c r="AA150" i="7" s="1"/>
  <c r="AB150" i="7" s="1"/>
  <c r="N313" i="7"/>
  <c r="O313" i="7" s="1"/>
  <c r="P313" i="7" s="1"/>
  <c r="Q313" i="7" s="1"/>
  <c r="R313" i="7" s="1"/>
  <c r="S313" i="7" s="1"/>
  <c r="T313" i="7" s="1"/>
  <c r="U313" i="7"/>
  <c r="V313" i="7" s="1"/>
  <c r="W313" i="7" s="1"/>
  <c r="X313" i="7" s="1"/>
  <c r="Y313" i="7" s="1"/>
  <c r="Z313" i="7" s="1"/>
  <c r="AA313" i="7" s="1"/>
  <c r="AB313" i="7" s="1"/>
  <c r="U266" i="7"/>
  <c r="V266" i="7" s="1"/>
  <c r="W266" i="7" s="1"/>
  <c r="X266" i="7" s="1"/>
  <c r="Y266" i="7" s="1"/>
  <c r="Z266" i="7" s="1"/>
  <c r="AA266" i="7" s="1"/>
  <c r="AB266" i="7" s="1"/>
  <c r="N266" i="7"/>
  <c r="O266" i="7" s="1"/>
  <c r="P266" i="7" s="1"/>
  <c r="Q266" i="7" s="1"/>
  <c r="R266" i="7" s="1"/>
  <c r="S266" i="7" s="1"/>
  <c r="T266" i="7" s="1"/>
  <c r="N231" i="7"/>
  <c r="O231" i="7" s="1"/>
  <c r="P231" i="7" s="1"/>
  <c r="Q231" i="7" s="1"/>
  <c r="R231" i="7" s="1"/>
  <c r="S231" i="7" s="1"/>
  <c r="T231" i="7" s="1"/>
  <c r="U231" i="7"/>
  <c r="V231" i="7" s="1"/>
  <c r="W231" i="7" s="1"/>
  <c r="X231" i="7" s="1"/>
  <c r="Y231" i="7" s="1"/>
  <c r="Z231" i="7" s="1"/>
  <c r="AA231" i="7" s="1"/>
  <c r="AB231" i="7" s="1"/>
  <c r="N192" i="7"/>
  <c r="O192" i="7" s="1"/>
  <c r="P192" i="7" s="1"/>
  <c r="Q192" i="7" s="1"/>
  <c r="R192" i="7" s="1"/>
  <c r="S192" i="7" s="1"/>
  <c r="T192" i="7" s="1"/>
  <c r="U192" i="7"/>
  <c r="V192" i="7" s="1"/>
  <c r="W192" i="7" s="1"/>
  <c r="X192" i="7" s="1"/>
  <c r="Y192" i="7" s="1"/>
  <c r="Z192" i="7" s="1"/>
  <c r="AA192" i="7" s="1"/>
  <c r="AB192" i="7" s="1"/>
  <c r="N159" i="7"/>
  <c r="O159" i="7" s="1"/>
  <c r="P159" i="7" s="1"/>
  <c r="Q159" i="7" s="1"/>
  <c r="R159" i="7" s="1"/>
  <c r="S159" i="7" s="1"/>
  <c r="T159" i="7" s="1"/>
  <c r="U159" i="7"/>
  <c r="V159" i="7" s="1"/>
  <c r="W159" i="7" s="1"/>
  <c r="X159" i="7" s="1"/>
  <c r="Y159" i="7" s="1"/>
  <c r="Z159" i="7" s="1"/>
  <c r="AA159" i="7" s="1"/>
  <c r="AB159" i="7" s="1"/>
  <c r="U117" i="7"/>
  <c r="V117" i="7" s="1"/>
  <c r="W117" i="7" s="1"/>
  <c r="X117" i="7" s="1"/>
  <c r="Y117" i="7" s="1"/>
  <c r="Z117" i="7" s="1"/>
  <c r="AA117" i="7" s="1"/>
  <c r="AB117" i="7" s="1"/>
  <c r="N117" i="7"/>
  <c r="O117" i="7" s="1"/>
  <c r="P117" i="7" s="1"/>
  <c r="Q117" i="7" s="1"/>
  <c r="R117" i="7" s="1"/>
  <c r="S117" i="7" s="1"/>
  <c r="T117" i="7" s="1"/>
  <c r="U163" i="7"/>
  <c r="V163" i="7" s="1"/>
  <c r="W163" i="7" s="1"/>
  <c r="X163" i="7" s="1"/>
  <c r="Y163" i="7" s="1"/>
  <c r="Z163" i="7" s="1"/>
  <c r="AA163" i="7" s="1"/>
  <c r="AB163" i="7" s="1"/>
  <c r="N163" i="7"/>
  <c r="O163" i="7" s="1"/>
  <c r="P163" i="7" s="1"/>
  <c r="Q163" i="7" s="1"/>
  <c r="R163" i="7" s="1"/>
  <c r="S163" i="7" s="1"/>
  <c r="T163" i="7" s="1"/>
  <c r="V322" i="27"/>
  <c r="O322" i="27"/>
  <c r="X322" i="27" s="1"/>
  <c r="N322" i="27"/>
  <c r="W322" i="27" s="1"/>
  <c r="N310" i="27"/>
  <c r="W310" i="27" s="1"/>
  <c r="U105" i="7"/>
  <c r="V105" i="7" s="1"/>
  <c r="W105" i="7" s="1"/>
  <c r="X105" i="7" s="1"/>
  <c r="Y105" i="7" s="1"/>
  <c r="Z105" i="7" s="1"/>
  <c r="AA105" i="7" s="1"/>
  <c r="AB105" i="7" s="1"/>
  <c r="N105" i="7"/>
  <c r="O105" i="7" s="1"/>
  <c r="P105" i="7" s="1"/>
  <c r="Q105" i="7" s="1"/>
  <c r="R105" i="7" s="1"/>
  <c r="S105" i="7" s="1"/>
  <c r="T105" i="7" s="1"/>
  <c r="N49" i="7"/>
  <c r="O49" i="7" s="1"/>
  <c r="P49" i="7" s="1"/>
  <c r="Q49" i="7" s="1"/>
  <c r="R49" i="7" s="1"/>
  <c r="S49" i="7" s="1"/>
  <c r="T49" i="7" s="1"/>
  <c r="U49" i="7"/>
  <c r="V49" i="7" s="1"/>
  <c r="W49" i="7" s="1"/>
  <c r="X49" i="7" s="1"/>
  <c r="Y49" i="7" s="1"/>
  <c r="Z49" i="7" s="1"/>
  <c r="AA49" i="7" s="1"/>
  <c r="AB49" i="7" s="1"/>
  <c r="M297" i="27"/>
  <c r="L297" i="27"/>
  <c r="U297" i="27" s="1"/>
  <c r="T297" i="27"/>
  <c r="M245" i="27"/>
  <c r="L245" i="27"/>
  <c r="U245" i="27" s="1"/>
  <c r="T245" i="27"/>
  <c r="U179" i="7"/>
  <c r="V179" i="7" s="1"/>
  <c r="W179" i="7" s="1"/>
  <c r="X179" i="7" s="1"/>
  <c r="Y179" i="7" s="1"/>
  <c r="Z179" i="7" s="1"/>
  <c r="AA179" i="7" s="1"/>
  <c r="AB179" i="7" s="1"/>
  <c r="N179" i="7"/>
  <c r="O179" i="7" s="1"/>
  <c r="P179" i="7" s="1"/>
  <c r="Q179" i="7" s="1"/>
  <c r="R179" i="7" s="1"/>
  <c r="S179" i="7" s="1"/>
  <c r="T179" i="7" s="1"/>
  <c r="V331" i="27"/>
  <c r="O331" i="27"/>
  <c r="X331" i="27" s="1"/>
  <c r="N331" i="27"/>
  <c r="W331" i="27" s="1"/>
  <c r="J245" i="27"/>
  <c r="S245" i="27" s="1"/>
  <c r="N101" i="7"/>
  <c r="O101" i="7" s="1"/>
  <c r="P101" i="7" s="1"/>
  <c r="Q101" i="7" s="1"/>
  <c r="R101" i="7" s="1"/>
  <c r="S101" i="7" s="1"/>
  <c r="T101" i="7" s="1"/>
  <c r="U101" i="7"/>
  <c r="V101" i="7" s="1"/>
  <c r="W101" i="7" s="1"/>
  <c r="X101" i="7" s="1"/>
  <c r="Y101" i="7" s="1"/>
  <c r="Z101" i="7" s="1"/>
  <c r="AA101" i="7" s="1"/>
  <c r="AB101" i="7" s="1"/>
  <c r="U62" i="7"/>
  <c r="V62" i="7" s="1"/>
  <c r="W62" i="7" s="1"/>
  <c r="X62" i="7" s="1"/>
  <c r="Y62" i="7" s="1"/>
  <c r="Z62" i="7" s="1"/>
  <c r="AA62" i="7" s="1"/>
  <c r="AB62" i="7" s="1"/>
  <c r="N62" i="7"/>
  <c r="O62" i="7" s="1"/>
  <c r="P62" i="7" s="1"/>
  <c r="Q62" i="7" s="1"/>
  <c r="R62" i="7" s="1"/>
  <c r="S62" i="7" s="1"/>
  <c r="T62" i="7" s="1"/>
  <c r="U275" i="7"/>
  <c r="V275" i="7" s="1"/>
  <c r="W275" i="7" s="1"/>
  <c r="X275" i="7" s="1"/>
  <c r="Y275" i="7" s="1"/>
  <c r="Z275" i="7" s="1"/>
  <c r="AA275" i="7" s="1"/>
  <c r="AB275" i="7" s="1"/>
  <c r="N275" i="7"/>
  <c r="O275" i="7" s="1"/>
  <c r="P275" i="7" s="1"/>
  <c r="Q275" i="7" s="1"/>
  <c r="R275" i="7" s="1"/>
  <c r="S275" i="7" s="1"/>
  <c r="T275" i="7" s="1"/>
  <c r="N132" i="7"/>
  <c r="O132" i="7" s="1"/>
  <c r="P132" i="7" s="1"/>
  <c r="Q132" i="7" s="1"/>
  <c r="R132" i="7" s="1"/>
  <c r="S132" i="7" s="1"/>
  <c r="T132" i="7" s="1"/>
  <c r="U132" i="7"/>
  <c r="V132" i="7" s="1"/>
  <c r="W132" i="7" s="1"/>
  <c r="X132" i="7" s="1"/>
  <c r="Y132" i="7" s="1"/>
  <c r="Z132" i="7" s="1"/>
  <c r="AA132" i="7" s="1"/>
  <c r="AB132" i="7" s="1"/>
  <c r="M332" i="27"/>
  <c r="L332" i="27" s="1"/>
  <c r="U332" i="27" s="1"/>
  <c r="T332" i="27"/>
  <c r="N150" i="27"/>
  <c r="W150" i="27" s="1"/>
  <c r="N89" i="27"/>
  <c r="W89" i="27" s="1"/>
  <c r="M137" i="27"/>
  <c r="L137" i="27"/>
  <c r="U137" i="27" s="1"/>
  <c r="T137" i="27"/>
  <c r="M180" i="27"/>
  <c r="L180" i="27" s="1"/>
  <c r="U180" i="27" s="1"/>
  <c r="T180" i="27"/>
  <c r="J97" i="27"/>
  <c r="S97" i="27" s="1"/>
  <c r="M331" i="26"/>
  <c r="T331" i="26"/>
  <c r="L331" i="26"/>
  <c r="U331" i="26" s="1"/>
  <c r="M271" i="26"/>
  <c r="L271" i="26"/>
  <c r="U271" i="26" s="1"/>
  <c r="T271" i="26"/>
  <c r="M357" i="26"/>
  <c r="T357" i="26"/>
  <c r="M206" i="27"/>
  <c r="L206" i="27"/>
  <c r="U206" i="27" s="1"/>
  <c r="T206" i="27"/>
  <c r="M310" i="26"/>
  <c r="L310" i="26" s="1"/>
  <c r="U310" i="26" s="1"/>
  <c r="AC310" i="26" s="1"/>
  <c r="T310" i="26"/>
  <c r="AB310" i="26" s="1"/>
  <c r="M227" i="26"/>
  <c r="L227" i="26"/>
  <c r="U227" i="26" s="1"/>
  <c r="AC227" i="26" s="1"/>
  <c r="T227" i="26"/>
  <c r="M88" i="26"/>
  <c r="L88" i="26" s="1"/>
  <c r="U88" i="26" s="1"/>
  <c r="AC88" i="26" s="1"/>
  <c r="T88" i="26"/>
  <c r="M175" i="27"/>
  <c r="T175" i="27"/>
  <c r="L175" i="27"/>
  <c r="U175" i="27" s="1"/>
  <c r="M62" i="27"/>
  <c r="T62" i="27"/>
  <c r="L62" i="27"/>
  <c r="U62" i="27" s="1"/>
  <c r="T280" i="26"/>
  <c r="M280" i="26"/>
  <c r="L280" i="26" s="1"/>
  <c r="U280" i="26" s="1"/>
  <c r="AC280" i="26" s="1"/>
  <c r="N257" i="26"/>
  <c r="W257" i="26" s="1"/>
  <c r="V257" i="26"/>
  <c r="O257" i="26"/>
  <c r="X257" i="26" s="1"/>
  <c r="O215" i="26"/>
  <c r="X215" i="26" s="1"/>
  <c r="AF215" i="26" s="1"/>
  <c r="V215" i="26"/>
  <c r="AD215" i="26" s="1"/>
  <c r="N266" i="26"/>
  <c r="W266" i="26" s="1"/>
  <c r="O266" i="26"/>
  <c r="X266" i="26" s="1"/>
  <c r="V266" i="26"/>
  <c r="O136" i="26"/>
  <c r="X136" i="26" s="1"/>
  <c r="V136" i="26"/>
  <c r="N128" i="26"/>
  <c r="W128" i="26" s="1"/>
  <c r="V128" i="26"/>
  <c r="O128" i="26"/>
  <c r="X128" i="26" s="1"/>
  <c r="AF128" i="26" s="1"/>
  <c r="V85" i="26"/>
  <c r="O85" i="26"/>
  <c r="X85" i="26" s="1"/>
  <c r="V162" i="26"/>
  <c r="O162" i="26"/>
  <c r="X162" i="26" s="1"/>
  <c r="J36" i="26"/>
  <c r="S36" i="26" s="1"/>
  <c r="V101" i="26"/>
  <c r="O101" i="26"/>
  <c r="X101" i="26" s="1"/>
  <c r="AF101" i="26" s="1"/>
  <c r="J227" i="26"/>
  <c r="S227" i="26" s="1"/>
  <c r="O153" i="26"/>
  <c r="X153" i="26" s="1"/>
  <c r="V153" i="26"/>
  <c r="F292" i="18"/>
  <c r="F291" i="18"/>
  <c r="O117" i="41"/>
  <c r="M99" i="41"/>
  <c r="K9" i="43"/>
  <c r="S126" i="41"/>
  <c r="Z126" i="41" s="1"/>
  <c r="O135" i="41"/>
  <c r="R126" i="41"/>
  <c r="Y126" i="41" s="1"/>
  <c r="M117" i="41"/>
  <c r="M110" i="41"/>
  <c r="M109" i="41" s="1"/>
  <c r="R150" i="41"/>
  <c r="Y150" i="41" s="1"/>
  <c r="G295" i="18" s="1"/>
  <c r="Q126" i="41"/>
  <c r="X126" i="41" s="1"/>
  <c r="M164" i="41"/>
  <c r="M165" i="41"/>
  <c r="L157" i="41"/>
  <c r="S155" i="41" s="1"/>
  <c r="Z155" i="41" s="1"/>
  <c r="H305" i="18" s="1"/>
  <c r="M146" i="41"/>
  <c r="O136" i="41"/>
  <c r="R111" i="41"/>
  <c r="Y111" i="41" s="1"/>
  <c r="L108" i="41"/>
  <c r="L109" i="41" s="1"/>
  <c r="O44" i="41"/>
  <c r="L26" i="41"/>
  <c r="O10" i="41"/>
  <c r="V12" i="41" s="1"/>
  <c r="AC12" i="41" s="1"/>
  <c r="L65" i="41"/>
  <c r="S69" i="41" s="1"/>
  <c r="Z69" i="41" s="1"/>
  <c r="W50" i="41"/>
  <c r="AD50" i="41" s="1"/>
  <c r="L92" i="18" s="1"/>
  <c r="W46" i="41"/>
  <c r="AD46" i="41" s="1"/>
  <c r="W51" i="41"/>
  <c r="AD51" i="41" s="1"/>
  <c r="W48" i="41"/>
  <c r="AD48" i="41" s="1"/>
  <c r="L38" i="41"/>
  <c r="N28" i="41"/>
  <c r="U29" i="41" s="1"/>
  <c r="AB29" i="41" s="1"/>
  <c r="J53" i="18" s="1"/>
  <c r="J8" i="43"/>
  <c r="N48" i="41"/>
  <c r="O5" i="41"/>
  <c r="G5" i="42"/>
  <c r="F7" i="43" s="1"/>
  <c r="F7" i="41"/>
  <c r="K331" i="17"/>
  <c r="M101" i="41"/>
  <c r="N78" i="41"/>
  <c r="L60" i="41"/>
  <c r="N51" i="41"/>
  <c r="N45" i="41"/>
  <c r="O90" i="41"/>
  <c r="O76" i="41"/>
  <c r="O63" i="41"/>
  <c r="M51" i="41"/>
  <c r="I6" i="42"/>
  <c r="H8" i="43" s="1"/>
  <c r="H8" i="41"/>
  <c r="M84" i="41"/>
  <c r="O75" i="41"/>
  <c r="O69" i="41"/>
  <c r="O20" i="41"/>
  <c r="J5" i="41"/>
  <c r="L69" i="41"/>
  <c r="N59" i="41"/>
  <c r="L47" i="41"/>
  <c r="N32" i="41"/>
  <c r="M14" i="41"/>
  <c r="M13" i="41" s="1"/>
  <c r="L8" i="43"/>
  <c r="L7" i="43" s="1"/>
  <c r="H324" i="17"/>
  <c r="H325" i="17"/>
  <c r="H318" i="17"/>
  <c r="H323" i="17"/>
  <c r="H321" i="17"/>
  <c r="H319" i="17"/>
  <c r="H322" i="17"/>
  <c r="H314" i="17"/>
  <c r="L297" i="17"/>
  <c r="L298" i="17"/>
  <c r="L290" i="17"/>
  <c r="L300" i="17"/>
  <c r="L301" i="17"/>
  <c r="L294" i="17"/>
  <c r="L299" i="17"/>
  <c r="S137" i="36"/>
  <c r="Z137" i="36" s="1"/>
  <c r="H269" i="17" s="1"/>
  <c r="F306" i="17"/>
  <c r="F307" i="17"/>
  <c r="F310" i="17"/>
  <c r="F302" i="17"/>
  <c r="F313" i="17"/>
  <c r="F309" i="17"/>
  <c r="F312" i="17"/>
  <c r="F311" i="17"/>
  <c r="F303" i="17"/>
  <c r="F304" i="17"/>
  <c r="L279" i="17"/>
  <c r="L280" i="17"/>
  <c r="V138" i="36"/>
  <c r="AC138" i="36" s="1"/>
  <c r="S171" i="36"/>
  <c r="Z171" i="36" s="1"/>
  <c r="H285" i="17"/>
  <c r="H286" i="17"/>
  <c r="H278" i="17"/>
  <c r="H288" i="17"/>
  <c r="H287" i="17"/>
  <c r="H289" i="17"/>
  <c r="H282" i="17"/>
  <c r="J264" i="17"/>
  <c r="J261" i="17"/>
  <c r="J263" i="17"/>
  <c r="J258" i="17"/>
  <c r="J265" i="17"/>
  <c r="J262" i="17"/>
  <c r="J254" i="17"/>
  <c r="V137" i="36"/>
  <c r="AC137" i="36" s="1"/>
  <c r="K269" i="17" s="1"/>
  <c r="L127" i="36"/>
  <c r="S129" i="36" s="1"/>
  <c r="Z129" i="36" s="1"/>
  <c r="S138" i="36"/>
  <c r="Z138" i="36" s="1"/>
  <c r="G202" i="17"/>
  <c r="G194" i="17"/>
  <c r="G198" i="17"/>
  <c r="G203" i="17"/>
  <c r="G204" i="17"/>
  <c r="G205" i="17"/>
  <c r="G201" i="17"/>
  <c r="K87" i="17"/>
  <c r="K88" i="17"/>
  <c r="Q116" i="36"/>
  <c r="X116" i="36" s="1"/>
  <c r="F224" i="17" s="1"/>
  <c r="F195" i="17"/>
  <c r="F196" i="17"/>
  <c r="G171" i="17"/>
  <c r="G172" i="17"/>
  <c r="F201" i="17"/>
  <c r="F202" i="17"/>
  <c r="F198" i="17"/>
  <c r="F194" i="17"/>
  <c r="F203" i="17"/>
  <c r="F204" i="17"/>
  <c r="F205" i="17"/>
  <c r="S50" i="36"/>
  <c r="Z50" i="36" s="1"/>
  <c r="H92" i="17" s="1"/>
  <c r="S48" i="36"/>
  <c r="Z48" i="36" s="1"/>
  <c r="H91" i="17" s="1"/>
  <c r="S46" i="36"/>
  <c r="Z46" i="36" s="1"/>
  <c r="Q51" i="36"/>
  <c r="X51" i="36" s="1"/>
  <c r="U50" i="36"/>
  <c r="AB50" i="36" s="1"/>
  <c r="J92" i="17" s="1"/>
  <c r="R50" i="36"/>
  <c r="Y50" i="36" s="1"/>
  <c r="G92" i="17" s="1"/>
  <c r="U47" i="36"/>
  <c r="AB47" i="36" s="1"/>
  <c r="J89" i="17" s="1"/>
  <c r="Q50" i="36"/>
  <c r="X50" i="36" s="1"/>
  <c r="F92" i="17" s="1"/>
  <c r="U48" i="36"/>
  <c r="AB48" i="36" s="1"/>
  <c r="Q47" i="36"/>
  <c r="X47" i="36" s="1"/>
  <c r="F89" i="17" s="1"/>
  <c r="T48" i="36"/>
  <c r="AA48" i="36" s="1"/>
  <c r="U46" i="36"/>
  <c r="AB46" i="36" s="1"/>
  <c r="T46" i="36"/>
  <c r="AA46" i="36" s="1"/>
  <c r="T50" i="36"/>
  <c r="AA50" i="36" s="1"/>
  <c r="I92" i="17" s="1"/>
  <c r="Q80" i="36"/>
  <c r="X80" i="36" s="1"/>
  <c r="F152" i="17" s="1"/>
  <c r="L85" i="36"/>
  <c r="S51" i="36"/>
  <c r="Z51" i="36" s="1"/>
  <c r="U57" i="36"/>
  <c r="AB57" i="36" s="1"/>
  <c r="S40" i="36"/>
  <c r="Z40" i="36" s="1"/>
  <c r="K43" i="17"/>
  <c r="I48" i="17"/>
  <c r="I49" i="17"/>
  <c r="I42" i="17"/>
  <c r="I45" i="17"/>
  <c r="I38" i="17"/>
  <c r="I47" i="17"/>
  <c r="I46" i="17"/>
  <c r="W39" i="36"/>
  <c r="AD39" i="36" s="1"/>
  <c r="R26" i="36"/>
  <c r="Y26" i="36" s="1"/>
  <c r="G44" i="17" s="1"/>
  <c r="T21" i="36"/>
  <c r="AA21" i="36" s="1"/>
  <c r="V27" i="36"/>
  <c r="AC27" i="36" s="1"/>
  <c r="Q18" i="36"/>
  <c r="X18" i="36" s="1"/>
  <c r="H285" i="34"/>
  <c r="H285" i="15" s="1"/>
  <c r="P285" i="15" s="1"/>
  <c r="G285" i="15"/>
  <c r="O285" i="15" s="1"/>
  <c r="J77" i="34"/>
  <c r="J77" i="15" s="1"/>
  <c r="R77" i="15" s="1"/>
  <c r="I77" i="15"/>
  <c r="Q77" i="15" s="1"/>
  <c r="J169" i="34"/>
  <c r="J169" i="15" s="1"/>
  <c r="I169" i="15"/>
  <c r="H77" i="34"/>
  <c r="H77" i="15" s="1"/>
  <c r="P77" i="15" s="1"/>
  <c r="G77" i="15"/>
  <c r="O77" i="15" s="1"/>
  <c r="H286" i="34"/>
  <c r="H286" i="15" s="1"/>
  <c r="G286" i="15"/>
  <c r="H363" i="33"/>
  <c r="X363" i="15" s="1"/>
  <c r="AF363" i="15" s="1"/>
  <c r="AC363" i="27" s="1"/>
  <c r="W363" i="15"/>
  <c r="AE363" i="15" s="1"/>
  <c r="AB363" i="27" s="1"/>
  <c r="H182" i="34"/>
  <c r="H182" i="15" s="1"/>
  <c r="P182" i="15" s="1"/>
  <c r="G182" i="15"/>
  <c r="O182" i="15" s="1"/>
  <c r="J338" i="33"/>
  <c r="Z338" i="15" s="1"/>
  <c r="Y338" i="15"/>
  <c r="AC273" i="15"/>
  <c r="Z273" i="27" s="1"/>
  <c r="AD273" i="15"/>
  <c r="AA273" i="27" s="1"/>
  <c r="J325" i="33"/>
  <c r="Z325" i="15" s="1"/>
  <c r="Y325" i="15"/>
  <c r="AG325" i="15" s="1"/>
  <c r="AD325" i="27" s="1"/>
  <c r="H169" i="33"/>
  <c r="X169" i="15" s="1"/>
  <c r="AF169" i="15" s="1"/>
  <c r="AC169" i="27" s="1"/>
  <c r="W169" i="15"/>
  <c r="AE169" i="15" s="1"/>
  <c r="AB169" i="27" s="1"/>
  <c r="AC103" i="15"/>
  <c r="Z103" i="27" s="1"/>
  <c r="AD103" i="15"/>
  <c r="AA103" i="27" s="1"/>
  <c r="H130" i="33"/>
  <c r="X130" i="15" s="1"/>
  <c r="AF130" i="15" s="1"/>
  <c r="AC130" i="27" s="1"/>
  <c r="W130" i="15"/>
  <c r="AE130" i="15" s="1"/>
  <c r="AB130" i="27" s="1"/>
  <c r="AD364" i="15"/>
  <c r="AA364" i="27" s="1"/>
  <c r="J356" i="33"/>
  <c r="Z356" i="15" s="1"/>
  <c r="Y356" i="15"/>
  <c r="J354" i="33"/>
  <c r="Z354" i="15" s="1"/>
  <c r="Y354" i="15"/>
  <c r="J347" i="33"/>
  <c r="Z347" i="15" s="1"/>
  <c r="Y347" i="15"/>
  <c r="AG347" i="15" s="1"/>
  <c r="AD347" i="27" s="1"/>
  <c r="H339" i="33"/>
  <c r="X339" i="15" s="1"/>
  <c r="W339" i="15"/>
  <c r="AE339" i="15" s="1"/>
  <c r="AB339" i="27" s="1"/>
  <c r="AD334" i="15"/>
  <c r="AA334" i="27" s="1"/>
  <c r="H321" i="33"/>
  <c r="X321" i="15" s="1"/>
  <c r="AF321" i="15" s="1"/>
  <c r="AC321" i="27" s="1"/>
  <c r="W321" i="15"/>
  <c r="AE321" i="15" s="1"/>
  <c r="AB321" i="27" s="1"/>
  <c r="J313" i="33"/>
  <c r="Z313" i="15" s="1"/>
  <c r="Y313" i="15"/>
  <c r="J304" i="33"/>
  <c r="Z304" i="15" s="1"/>
  <c r="Y304" i="15"/>
  <c r="H295" i="33"/>
  <c r="X295" i="15" s="1"/>
  <c r="AF295" i="15" s="1"/>
  <c r="AC295" i="27" s="1"/>
  <c r="W295" i="15"/>
  <c r="AE295" i="15" s="1"/>
  <c r="AB295" i="27" s="1"/>
  <c r="H287" i="33"/>
  <c r="X287" i="15" s="1"/>
  <c r="AF287" i="15" s="1"/>
  <c r="AC287" i="27" s="1"/>
  <c r="W287" i="15"/>
  <c r="AE287" i="15" s="1"/>
  <c r="AB287" i="27" s="1"/>
  <c r="J282" i="33"/>
  <c r="Z282" i="15" s="1"/>
  <c r="Y282" i="15"/>
  <c r="AG282" i="15" s="1"/>
  <c r="AD282" i="27" s="1"/>
  <c r="AD278" i="15"/>
  <c r="AA278" i="27" s="1"/>
  <c r="H274" i="33"/>
  <c r="X274" i="15" s="1"/>
  <c r="W274" i="15"/>
  <c r="AE274" i="15" s="1"/>
  <c r="AB274" i="27" s="1"/>
  <c r="H269" i="33"/>
  <c r="X269" i="15" s="1"/>
  <c r="AF269" i="15" s="1"/>
  <c r="AC269" i="27" s="1"/>
  <c r="W269" i="15"/>
  <c r="AE269" i="15" s="1"/>
  <c r="AB269" i="27" s="1"/>
  <c r="AD265" i="15"/>
  <c r="AA265" i="27" s="1"/>
  <c r="H263" i="33"/>
  <c r="X263" i="15" s="1"/>
  <c r="AF263" i="15" s="1"/>
  <c r="AC263" i="27" s="1"/>
  <c r="W263" i="15"/>
  <c r="AE263" i="15" s="1"/>
  <c r="AB263" i="27" s="1"/>
  <c r="J256" i="33"/>
  <c r="Z256" i="15" s="1"/>
  <c r="Y256" i="15"/>
  <c r="E253" i="33"/>
  <c r="U253" i="15" s="1"/>
  <c r="AC253" i="15" s="1"/>
  <c r="Z253" i="27" s="1"/>
  <c r="I253" i="33"/>
  <c r="G253" i="33"/>
  <c r="F253" i="33"/>
  <c r="V253" i="15" s="1"/>
  <c r="T253" i="15"/>
  <c r="AB253" i="15" s="1"/>
  <c r="Y253" i="27" s="1"/>
  <c r="J251" i="33"/>
  <c r="Z251" i="15" s="1"/>
  <c r="Y251" i="15"/>
  <c r="AG251" i="15" s="1"/>
  <c r="AD251" i="27" s="1"/>
  <c r="H249" i="33"/>
  <c r="X249" i="15" s="1"/>
  <c r="W249" i="15"/>
  <c r="AE249" i="15" s="1"/>
  <c r="AB249" i="27" s="1"/>
  <c r="G241" i="33"/>
  <c r="I241" i="33"/>
  <c r="F241" i="33"/>
  <c r="V241" i="15" s="1"/>
  <c r="E241" i="33"/>
  <c r="U241" i="15" s="1"/>
  <c r="AC241" i="15" s="1"/>
  <c r="Z241" i="27" s="1"/>
  <c r="T241" i="15"/>
  <c r="AB241" i="15" s="1"/>
  <c r="Y241" i="27" s="1"/>
  <c r="H236" i="33"/>
  <c r="X236" i="15" s="1"/>
  <c r="AF236" i="15" s="1"/>
  <c r="AC236" i="27" s="1"/>
  <c r="W236" i="15"/>
  <c r="AE236" i="15" s="1"/>
  <c r="AB236" i="27" s="1"/>
  <c r="J230" i="33"/>
  <c r="Z230" i="15" s="1"/>
  <c r="Y230" i="15"/>
  <c r="I227" i="33"/>
  <c r="F227" i="33"/>
  <c r="V227" i="15" s="1"/>
  <c r="AD227" i="15" s="1"/>
  <c r="AA227" i="27" s="1"/>
  <c r="G227" i="33"/>
  <c r="E227" i="33"/>
  <c r="U227" i="15" s="1"/>
  <c r="T227" i="15"/>
  <c r="AB227" i="15" s="1"/>
  <c r="Y227" i="27" s="1"/>
  <c r="H225" i="33"/>
  <c r="X225" i="15" s="1"/>
  <c r="W225" i="15"/>
  <c r="AE225" i="15" s="1"/>
  <c r="AB225" i="27" s="1"/>
  <c r="AD223" i="15"/>
  <c r="AA223" i="27" s="1"/>
  <c r="E214" i="33"/>
  <c r="U214" i="15" s="1"/>
  <c r="F214" i="33"/>
  <c r="V214" i="15" s="1"/>
  <c r="I214" i="33"/>
  <c r="G214" i="33"/>
  <c r="T214" i="15"/>
  <c r="AB214" i="15" s="1"/>
  <c r="Y214" i="27" s="1"/>
  <c r="AD212" i="15"/>
  <c r="AA212" i="27" s="1"/>
  <c r="J210" i="33"/>
  <c r="Z210" i="15" s="1"/>
  <c r="Y210" i="15"/>
  <c r="AG210" i="15" s="1"/>
  <c r="AD210" i="27" s="1"/>
  <c r="I202" i="33"/>
  <c r="F202" i="33"/>
  <c r="V202" i="15" s="1"/>
  <c r="AD202" i="15" s="1"/>
  <c r="AA202" i="27" s="1"/>
  <c r="G202" i="33"/>
  <c r="E202" i="33"/>
  <c r="U202" i="15" s="1"/>
  <c r="T202" i="15"/>
  <c r="AB202" i="15" s="1"/>
  <c r="Y202" i="27" s="1"/>
  <c r="AD199" i="15"/>
  <c r="AA199" i="27" s="1"/>
  <c r="J191" i="33"/>
  <c r="Z191" i="15" s="1"/>
  <c r="Y191" i="15"/>
  <c r="G189" i="33"/>
  <c r="I189" i="33"/>
  <c r="F189" i="33"/>
  <c r="V189" i="15" s="1"/>
  <c r="AD189" i="15" s="1"/>
  <c r="AA189" i="27" s="1"/>
  <c r="E189" i="33"/>
  <c r="U189" i="15" s="1"/>
  <c r="T189" i="15"/>
  <c r="AB189" i="15" s="1"/>
  <c r="Y189" i="27" s="1"/>
  <c r="J186" i="33"/>
  <c r="Z186" i="15" s="1"/>
  <c r="Y186" i="15"/>
  <c r="AG186" i="15" s="1"/>
  <c r="AD186" i="27" s="1"/>
  <c r="H184" i="33"/>
  <c r="X184" i="15" s="1"/>
  <c r="AF184" i="15" s="1"/>
  <c r="AC184" i="27" s="1"/>
  <c r="W184" i="15"/>
  <c r="AE184" i="15" s="1"/>
  <c r="AB184" i="27" s="1"/>
  <c r="H178" i="33"/>
  <c r="X178" i="15" s="1"/>
  <c r="W178" i="15"/>
  <c r="AE178" i="15" s="1"/>
  <c r="AB178" i="27" s="1"/>
  <c r="G176" i="33"/>
  <c r="F176" i="33"/>
  <c r="V176" i="15" s="1"/>
  <c r="AD176" i="15" s="1"/>
  <c r="AA176" i="27" s="1"/>
  <c r="E176" i="33"/>
  <c r="U176" i="15" s="1"/>
  <c r="I176" i="33"/>
  <c r="T176" i="15"/>
  <c r="AB176" i="15" s="1"/>
  <c r="Y176" i="27" s="1"/>
  <c r="J171" i="33"/>
  <c r="Z171" i="15" s="1"/>
  <c r="Y171" i="15"/>
  <c r="AD165" i="15"/>
  <c r="AA165" i="27" s="1"/>
  <c r="I163" i="33"/>
  <c r="E163" i="33"/>
  <c r="U163" i="15" s="1"/>
  <c r="AC163" i="15" s="1"/>
  <c r="Z163" i="27" s="1"/>
  <c r="G163" i="33"/>
  <c r="F163" i="33"/>
  <c r="V163" i="15" s="1"/>
  <c r="T163" i="15"/>
  <c r="AB163" i="15" s="1"/>
  <c r="Y163" i="27" s="1"/>
  <c r="H160" i="33"/>
  <c r="X160" i="15" s="1"/>
  <c r="AF160" i="15" s="1"/>
  <c r="AC160" i="27" s="1"/>
  <c r="W160" i="15"/>
  <c r="AE160" i="15" s="1"/>
  <c r="AB160" i="27" s="1"/>
  <c r="J152" i="33"/>
  <c r="Z152" i="15" s="1"/>
  <c r="Y152" i="15"/>
  <c r="G149" i="33"/>
  <c r="E149" i="33"/>
  <c r="U149" i="15" s="1"/>
  <c r="F149" i="33"/>
  <c r="V149" i="15" s="1"/>
  <c r="AD149" i="15" s="1"/>
  <c r="I149" i="33"/>
  <c r="T149" i="15"/>
  <c r="AB149" i="15" s="1"/>
  <c r="Y149" i="27" s="1"/>
  <c r="J147" i="33"/>
  <c r="Z147" i="15" s="1"/>
  <c r="Y147" i="15"/>
  <c r="AG147" i="15" s="1"/>
  <c r="AD147" i="27" s="1"/>
  <c r="H145" i="33"/>
  <c r="X145" i="15" s="1"/>
  <c r="W145" i="15"/>
  <c r="AE145" i="15" s="1"/>
  <c r="AB145" i="27" s="1"/>
  <c r="AD143" i="15"/>
  <c r="AA143" i="27" s="1"/>
  <c r="H138" i="33"/>
  <c r="X138" i="15" s="1"/>
  <c r="AF138" i="15" s="1"/>
  <c r="AC138" i="27" s="1"/>
  <c r="W138" i="15"/>
  <c r="AE138" i="15" s="1"/>
  <c r="AB138" i="27" s="1"/>
  <c r="AD135" i="15"/>
  <c r="AA135" i="27" s="1"/>
  <c r="J133" i="33"/>
  <c r="Z133" i="15" s="1"/>
  <c r="Y133" i="15"/>
  <c r="J131" i="33"/>
  <c r="Z131" i="15" s="1"/>
  <c r="Y131" i="15"/>
  <c r="AG131" i="15" s="1"/>
  <c r="AD131" i="27" s="1"/>
  <c r="AD125" i="15"/>
  <c r="AA125" i="27" s="1"/>
  <c r="J122" i="33"/>
  <c r="Z122" i="15" s="1"/>
  <c r="Y122" i="15"/>
  <c r="H120" i="33"/>
  <c r="X120" i="15" s="1"/>
  <c r="AF120" i="15" s="1"/>
  <c r="AC120" i="27" s="1"/>
  <c r="W120" i="15"/>
  <c r="AE120" i="15" s="1"/>
  <c r="AB120" i="27" s="1"/>
  <c r="H113" i="33"/>
  <c r="X113" i="15" s="1"/>
  <c r="AF113" i="15" s="1"/>
  <c r="AC113" i="27" s="1"/>
  <c r="W113" i="15"/>
  <c r="AE113" i="15" s="1"/>
  <c r="AB113" i="27" s="1"/>
  <c r="I110" i="33"/>
  <c r="G110" i="33"/>
  <c r="F110" i="33"/>
  <c r="V110" i="15" s="1"/>
  <c r="AD110" i="15" s="1"/>
  <c r="AA110" i="27" s="1"/>
  <c r="E110" i="33"/>
  <c r="U110" i="15" s="1"/>
  <c r="AC110" i="15" s="1"/>
  <c r="Z110" i="27" s="1"/>
  <c r="T110" i="15"/>
  <c r="AB110" i="15" s="1"/>
  <c r="Y110" i="27" s="1"/>
  <c r="H108" i="33"/>
  <c r="X108" i="15" s="1"/>
  <c r="W108" i="15"/>
  <c r="AE108" i="15" s="1"/>
  <c r="AB108" i="27" s="1"/>
  <c r="J100" i="33"/>
  <c r="Z100" i="15" s="1"/>
  <c r="Y100" i="15"/>
  <c r="I97" i="33"/>
  <c r="G97" i="33"/>
  <c r="F97" i="33"/>
  <c r="V97" i="15" s="1"/>
  <c r="AD97" i="15" s="1"/>
  <c r="AA97" i="27" s="1"/>
  <c r="E97" i="33"/>
  <c r="U97" i="15" s="1"/>
  <c r="AC97" i="15" s="1"/>
  <c r="Z97" i="27" s="1"/>
  <c r="T97" i="15"/>
  <c r="AB97" i="15" s="1"/>
  <c r="Y97" i="27" s="1"/>
  <c r="J95" i="33"/>
  <c r="Z95" i="15" s="1"/>
  <c r="Y95" i="15"/>
  <c r="AG95" i="15" s="1"/>
  <c r="AD95" i="27" s="1"/>
  <c r="H93" i="33"/>
  <c r="X93" i="15" s="1"/>
  <c r="AF93" i="15" s="1"/>
  <c r="AC93" i="27" s="1"/>
  <c r="W93" i="15"/>
  <c r="AE93" i="15" s="1"/>
  <c r="AB93" i="27" s="1"/>
  <c r="G84" i="33"/>
  <c r="F84" i="33"/>
  <c r="V84" i="15" s="1"/>
  <c r="AD84" i="15" s="1"/>
  <c r="AA84" i="27" s="1"/>
  <c r="E84" i="33"/>
  <c r="U84" i="15" s="1"/>
  <c r="AC84" i="15" s="1"/>
  <c r="Z84" i="27" s="1"/>
  <c r="I84" i="33"/>
  <c r="T84" i="15"/>
  <c r="AB84" i="15" s="1"/>
  <c r="Y84" i="27" s="1"/>
  <c r="J80" i="33"/>
  <c r="Z80" i="15" s="1"/>
  <c r="Y80" i="15"/>
  <c r="AG80" i="15" s="1"/>
  <c r="AD80" i="27" s="1"/>
  <c r="H74" i="33"/>
  <c r="X74" i="15" s="1"/>
  <c r="W74" i="15"/>
  <c r="AE74" i="15" s="1"/>
  <c r="AB74" i="27" s="1"/>
  <c r="E72" i="33"/>
  <c r="U72" i="15" s="1"/>
  <c r="AC72" i="15" s="1"/>
  <c r="Z72" i="27" s="1"/>
  <c r="I72" i="33"/>
  <c r="G72" i="33"/>
  <c r="F72" i="33"/>
  <c r="V72" i="15" s="1"/>
  <c r="T72" i="15"/>
  <c r="AB72" i="15" s="1"/>
  <c r="Y72" i="27" s="1"/>
  <c r="H69" i="33"/>
  <c r="X69" i="15" s="1"/>
  <c r="AF69" i="15" s="1"/>
  <c r="AC69" i="27" s="1"/>
  <c r="W69" i="15"/>
  <c r="AE69" i="15" s="1"/>
  <c r="AB69" i="27" s="1"/>
  <c r="AD67" i="15"/>
  <c r="AA67" i="27" s="1"/>
  <c r="E58" i="33"/>
  <c r="U58" i="15" s="1"/>
  <c r="AC58" i="15" s="1"/>
  <c r="Z58" i="27" s="1"/>
  <c r="G58" i="33"/>
  <c r="F58" i="33"/>
  <c r="V58" i="15" s="1"/>
  <c r="I58" i="33"/>
  <c r="T58" i="15"/>
  <c r="AB58" i="15" s="1"/>
  <c r="Y58" i="27" s="1"/>
  <c r="J56" i="33"/>
  <c r="Z56" i="15" s="1"/>
  <c r="Y56" i="15"/>
  <c r="AG56" i="15" s="1"/>
  <c r="AD56" i="27" s="1"/>
  <c r="J54" i="33"/>
  <c r="Z54" i="15" s="1"/>
  <c r="Y54" i="15"/>
  <c r="AG54" i="15" s="1"/>
  <c r="AD54" i="27" s="1"/>
  <c r="I46" i="33"/>
  <c r="F46" i="33"/>
  <c r="V46" i="15" s="1"/>
  <c r="E46" i="33"/>
  <c r="U46" i="15" s="1"/>
  <c r="G46" i="33"/>
  <c r="T46" i="15"/>
  <c r="AB46" i="15" s="1"/>
  <c r="Y46" i="27" s="1"/>
  <c r="J41" i="33"/>
  <c r="Z41" i="15" s="1"/>
  <c r="Y41" i="15"/>
  <c r="AG41" i="15" s="1"/>
  <c r="AD41" i="27" s="1"/>
  <c r="J35" i="33"/>
  <c r="Z35" i="15" s="1"/>
  <c r="Y35" i="15"/>
  <c r="AG35" i="15" s="1"/>
  <c r="AD35" i="27" s="1"/>
  <c r="I33" i="33"/>
  <c r="G33" i="33"/>
  <c r="F33" i="33"/>
  <c r="V33" i="15" s="1"/>
  <c r="E33" i="33"/>
  <c r="U33" i="15" s="1"/>
  <c r="AC33" i="15" s="1"/>
  <c r="Z33" i="27" s="1"/>
  <c r="T33" i="15"/>
  <c r="AB33" i="15" s="1"/>
  <c r="Y33" i="27" s="1"/>
  <c r="J30" i="33"/>
  <c r="Z30" i="15" s="1"/>
  <c r="Y30" i="15"/>
  <c r="AG30" i="15" s="1"/>
  <c r="AD30" i="27" s="1"/>
  <c r="H28" i="33"/>
  <c r="X28" i="15" s="1"/>
  <c r="AF28" i="15" s="1"/>
  <c r="AC28" i="27" s="1"/>
  <c r="W28" i="15"/>
  <c r="AE28" i="15" s="1"/>
  <c r="AB28" i="27" s="1"/>
  <c r="F19" i="33"/>
  <c r="V19" i="15" s="1"/>
  <c r="AD19" i="15" s="1"/>
  <c r="E19" i="33"/>
  <c r="U19" i="15" s="1"/>
  <c r="G19" i="33"/>
  <c r="I19" i="33"/>
  <c r="T19" i="15"/>
  <c r="AB19" i="15" s="1"/>
  <c r="Y19" i="27" s="1"/>
  <c r="J17" i="33"/>
  <c r="Z17" i="15" s="1"/>
  <c r="Y17" i="15"/>
  <c r="AG17" i="15" s="1"/>
  <c r="AD17" i="27" s="1"/>
  <c r="J15" i="33"/>
  <c r="Z15" i="15" s="1"/>
  <c r="Y15" i="15"/>
  <c r="AD9" i="15"/>
  <c r="AA9" i="27" s="1"/>
  <c r="I7" i="33"/>
  <c r="E7" i="33"/>
  <c r="U7" i="15" s="1"/>
  <c r="G7" i="33"/>
  <c r="F7" i="33"/>
  <c r="V7" i="15" s="1"/>
  <c r="AD7" i="15" s="1"/>
  <c r="AA7" i="27" s="1"/>
  <c r="T7" i="15"/>
  <c r="AB7" i="15" s="1"/>
  <c r="Y7" i="27" s="1"/>
  <c r="H4" i="33"/>
  <c r="X4" i="15" s="1"/>
  <c r="W4" i="15"/>
  <c r="AE4" i="15" s="1"/>
  <c r="AB4" i="27" s="1"/>
  <c r="G355" i="34"/>
  <c r="I355" i="34"/>
  <c r="F355" i="34"/>
  <c r="F355" i="15" s="1"/>
  <c r="E355" i="34"/>
  <c r="E355" i="15" s="1"/>
  <c r="M355" i="15" s="1"/>
  <c r="D355" i="15"/>
  <c r="S355" i="15" s="1"/>
  <c r="I348" i="34"/>
  <c r="F348" i="34"/>
  <c r="F348" i="15" s="1"/>
  <c r="G348" i="34"/>
  <c r="E348" i="34"/>
  <c r="E348" i="15" s="1"/>
  <c r="D348" i="15"/>
  <c r="S348" i="15" s="1"/>
  <c r="E344" i="34"/>
  <c r="E344" i="15" s="1"/>
  <c r="M344" i="15" s="1"/>
  <c r="G344" i="34"/>
  <c r="F344" i="34"/>
  <c r="F344" i="15" s="1"/>
  <c r="N344" i="15" s="1"/>
  <c r="I344" i="34"/>
  <c r="D344" i="15"/>
  <c r="S344" i="15" s="1"/>
  <c r="I340" i="34"/>
  <c r="G340" i="34"/>
  <c r="F340" i="34"/>
  <c r="F340" i="15" s="1"/>
  <c r="N340" i="15" s="1"/>
  <c r="E340" i="34"/>
  <c r="E340" i="15" s="1"/>
  <c r="D340" i="15"/>
  <c r="S340" i="15" s="1"/>
  <c r="F329" i="34"/>
  <c r="F329" i="15" s="1"/>
  <c r="N329" i="15" s="1"/>
  <c r="E329" i="34"/>
  <c r="E329" i="15" s="1"/>
  <c r="M329" i="15" s="1"/>
  <c r="G329" i="34"/>
  <c r="I329" i="34"/>
  <c r="D329" i="15"/>
  <c r="S329" i="15" s="1"/>
  <c r="G322" i="34"/>
  <c r="F322" i="34"/>
  <c r="F322" i="15" s="1"/>
  <c r="I322" i="34"/>
  <c r="E322" i="34"/>
  <c r="E322" i="15" s="1"/>
  <c r="M322" i="15" s="1"/>
  <c r="D322" i="15"/>
  <c r="G319" i="34"/>
  <c r="F319" i="34"/>
  <c r="F319" i="15" s="1"/>
  <c r="E319" i="34"/>
  <c r="E319" i="15" s="1"/>
  <c r="I319" i="34"/>
  <c r="D319" i="15"/>
  <c r="S319" i="15" s="1"/>
  <c r="G314" i="34"/>
  <c r="F314" i="34"/>
  <c r="F314" i="15" s="1"/>
  <c r="N314" i="15" s="1"/>
  <c r="I314" i="34"/>
  <c r="E314" i="34"/>
  <c r="E314" i="15" s="1"/>
  <c r="D314" i="15"/>
  <c r="S314" i="15" s="1"/>
  <c r="E303" i="34"/>
  <c r="E303" i="15" s="1"/>
  <c r="I303" i="34"/>
  <c r="F303" i="34"/>
  <c r="F303" i="15" s="1"/>
  <c r="G303" i="34"/>
  <c r="D303" i="15"/>
  <c r="S303" i="15" s="1"/>
  <c r="F297" i="34"/>
  <c r="F297" i="15" s="1"/>
  <c r="E297" i="34"/>
  <c r="E297" i="15" s="1"/>
  <c r="I297" i="34"/>
  <c r="G297" i="34"/>
  <c r="D297" i="15"/>
  <c r="S297" i="15" s="1"/>
  <c r="I292" i="34"/>
  <c r="F292" i="34"/>
  <c r="F292" i="15" s="1"/>
  <c r="N292" i="15" s="1"/>
  <c r="G292" i="34"/>
  <c r="E292" i="34"/>
  <c r="E292" i="15" s="1"/>
  <c r="M292" i="15" s="1"/>
  <c r="D292" i="15"/>
  <c r="S292" i="15" s="1"/>
  <c r="E288" i="34"/>
  <c r="E288" i="15" s="1"/>
  <c r="G288" i="34"/>
  <c r="F288" i="34"/>
  <c r="F288" i="15" s="1"/>
  <c r="N288" i="15" s="1"/>
  <c r="I288" i="34"/>
  <c r="D288" i="15"/>
  <c r="S288" i="15" s="1"/>
  <c r="I277" i="34"/>
  <c r="E277" i="34"/>
  <c r="E277" i="15" s="1"/>
  <c r="M277" i="15" s="1"/>
  <c r="G277" i="34"/>
  <c r="F277" i="34"/>
  <c r="F277" i="15" s="1"/>
  <c r="N277" i="15" s="1"/>
  <c r="D277" i="15"/>
  <c r="S277" i="15" s="1"/>
  <c r="I270" i="34"/>
  <c r="F270" i="34"/>
  <c r="F270" i="15" s="1"/>
  <c r="E270" i="34"/>
  <c r="E270" i="15" s="1"/>
  <c r="M270" i="15" s="1"/>
  <c r="G270" i="34"/>
  <c r="D270" i="15"/>
  <c r="S270" i="15" s="1"/>
  <c r="G266" i="34"/>
  <c r="F266" i="34"/>
  <c r="F266" i="15" s="1"/>
  <c r="I266" i="34"/>
  <c r="E266" i="34"/>
  <c r="E266" i="15" s="1"/>
  <c r="M266" i="15" s="1"/>
  <c r="D266" i="15"/>
  <c r="S266" i="15" s="1"/>
  <c r="E262" i="34"/>
  <c r="E262" i="15" s="1"/>
  <c r="M262" i="15" s="1"/>
  <c r="F262" i="34"/>
  <c r="F262" i="15" s="1"/>
  <c r="N262" i="15" s="1"/>
  <c r="I262" i="34"/>
  <c r="G262" i="34"/>
  <c r="D262" i="15"/>
  <c r="S262" i="15" s="1"/>
  <c r="G251" i="34"/>
  <c r="F251" i="34"/>
  <c r="F251" i="15" s="1"/>
  <c r="N251" i="15" s="1"/>
  <c r="E251" i="34"/>
  <c r="E251" i="15" s="1"/>
  <c r="I251" i="34"/>
  <c r="D251" i="15"/>
  <c r="S251" i="15" s="1"/>
  <c r="I245" i="34"/>
  <c r="G245" i="34"/>
  <c r="F245" i="34"/>
  <c r="F245" i="15" s="1"/>
  <c r="E245" i="34"/>
  <c r="E245" i="15" s="1"/>
  <c r="D245" i="15"/>
  <c r="E240" i="34"/>
  <c r="E240" i="15" s="1"/>
  <c r="M240" i="15" s="1"/>
  <c r="F240" i="34"/>
  <c r="F240" i="15" s="1"/>
  <c r="N240" i="15" s="1"/>
  <c r="I240" i="34"/>
  <c r="G240" i="34"/>
  <c r="D240" i="15"/>
  <c r="S240" i="15" s="1"/>
  <c r="I236" i="34"/>
  <c r="F236" i="34"/>
  <c r="F236" i="15" s="1"/>
  <c r="E236" i="34"/>
  <c r="E236" i="15" s="1"/>
  <c r="M236" i="15" s="1"/>
  <c r="G236" i="34"/>
  <c r="D236" i="15"/>
  <c r="S236" i="15" s="1"/>
  <c r="F225" i="34"/>
  <c r="F225" i="15" s="1"/>
  <c r="N225" i="15" s="1"/>
  <c r="E225" i="34"/>
  <c r="E225" i="15" s="1"/>
  <c r="M225" i="15" s="1"/>
  <c r="I225" i="34"/>
  <c r="G225" i="34"/>
  <c r="D225" i="15"/>
  <c r="S225" i="15" s="1"/>
  <c r="G219" i="34"/>
  <c r="I219" i="34"/>
  <c r="E219" i="34"/>
  <c r="E219" i="15" s="1"/>
  <c r="F219" i="34"/>
  <c r="F219" i="15" s="1"/>
  <c r="D219" i="15"/>
  <c r="E215" i="34"/>
  <c r="E215" i="15" s="1"/>
  <c r="I215" i="34"/>
  <c r="F215" i="34"/>
  <c r="F215" i="15" s="1"/>
  <c r="G215" i="34"/>
  <c r="D215" i="15"/>
  <c r="G210" i="34"/>
  <c r="F210" i="34"/>
  <c r="F210" i="15" s="1"/>
  <c r="N210" i="15" s="1"/>
  <c r="I210" i="34"/>
  <c r="E210" i="34"/>
  <c r="E210" i="15" s="1"/>
  <c r="D210" i="15"/>
  <c r="S210" i="15" s="1"/>
  <c r="I199" i="34"/>
  <c r="G199" i="34"/>
  <c r="E199" i="34"/>
  <c r="E199" i="15" s="1"/>
  <c r="F199" i="34"/>
  <c r="F199" i="15" s="1"/>
  <c r="N199" i="15" s="1"/>
  <c r="D199" i="15"/>
  <c r="S199" i="15" s="1"/>
  <c r="F193" i="34"/>
  <c r="F193" i="15" s="1"/>
  <c r="E193" i="34"/>
  <c r="E193" i="15" s="1"/>
  <c r="I193" i="34"/>
  <c r="G193" i="34"/>
  <c r="D193" i="15"/>
  <c r="I188" i="34"/>
  <c r="G188" i="34"/>
  <c r="E188" i="34"/>
  <c r="E188" i="15" s="1"/>
  <c r="M188" i="15" s="1"/>
  <c r="F188" i="34"/>
  <c r="F188" i="15" s="1"/>
  <c r="N188" i="15" s="1"/>
  <c r="D188" i="15"/>
  <c r="S188" i="15" s="1"/>
  <c r="E184" i="34"/>
  <c r="E184" i="15" s="1"/>
  <c r="G184" i="34"/>
  <c r="F184" i="34"/>
  <c r="F184" i="15" s="1"/>
  <c r="N184" i="15" s="1"/>
  <c r="I184" i="34"/>
  <c r="D184" i="15"/>
  <c r="S184" i="15" s="1"/>
  <c r="F173" i="34"/>
  <c r="F173" i="15" s="1"/>
  <c r="N173" i="15" s="1"/>
  <c r="E173" i="34"/>
  <c r="E173" i="15" s="1"/>
  <c r="M173" i="15" s="1"/>
  <c r="I173" i="34"/>
  <c r="G173" i="34"/>
  <c r="D173" i="15"/>
  <c r="S173" i="15" s="1"/>
  <c r="I166" i="34"/>
  <c r="G166" i="34"/>
  <c r="F166" i="34"/>
  <c r="F166" i="15" s="1"/>
  <c r="E166" i="34"/>
  <c r="E166" i="15" s="1"/>
  <c r="D166" i="15"/>
  <c r="I163" i="34"/>
  <c r="G163" i="34"/>
  <c r="F163" i="34"/>
  <c r="F163" i="15" s="1"/>
  <c r="E163" i="34"/>
  <c r="E163" i="15" s="1"/>
  <c r="M163" i="15" s="1"/>
  <c r="D163" i="15"/>
  <c r="S163" i="15" s="1"/>
  <c r="G158" i="34"/>
  <c r="I158" i="34"/>
  <c r="F158" i="34"/>
  <c r="F158" i="15" s="1"/>
  <c r="N158" i="15" s="1"/>
  <c r="E158" i="34"/>
  <c r="E158" i="15" s="1"/>
  <c r="D158" i="15"/>
  <c r="S158" i="15" s="1"/>
  <c r="E147" i="34"/>
  <c r="E147" i="15" s="1"/>
  <c r="I147" i="34"/>
  <c r="G147" i="34"/>
  <c r="F147" i="34"/>
  <c r="F147" i="15" s="1"/>
  <c r="N147" i="15" s="1"/>
  <c r="D147" i="15"/>
  <c r="S147" i="15" s="1"/>
  <c r="F143" i="34"/>
  <c r="F143" i="15" s="1"/>
  <c r="E143" i="34"/>
  <c r="E143" i="15" s="1"/>
  <c r="I143" i="34"/>
  <c r="G143" i="34"/>
  <c r="D143" i="15"/>
  <c r="F133" i="34"/>
  <c r="F133" i="15" s="1"/>
  <c r="N133" i="15" s="1"/>
  <c r="E133" i="34"/>
  <c r="E133" i="15" s="1"/>
  <c r="M133" i="15" s="1"/>
  <c r="I133" i="34"/>
  <c r="G133" i="34"/>
  <c r="D133" i="15"/>
  <c r="S133" i="15" s="1"/>
  <c r="G122" i="34"/>
  <c r="F122" i="34"/>
  <c r="F122" i="15" s="1"/>
  <c r="I122" i="34"/>
  <c r="E122" i="34"/>
  <c r="E122" i="15" s="1"/>
  <c r="D122" i="15"/>
  <c r="S122" i="15" s="1"/>
  <c r="G118" i="34"/>
  <c r="F118" i="34"/>
  <c r="F118" i="15" s="1"/>
  <c r="I118" i="34"/>
  <c r="E118" i="34"/>
  <c r="E118" i="15" s="1"/>
  <c r="D118" i="15"/>
  <c r="E108" i="34"/>
  <c r="E108" i="15" s="1"/>
  <c r="M108" i="15" s="1"/>
  <c r="I108" i="34"/>
  <c r="G108" i="34"/>
  <c r="F108" i="34"/>
  <c r="F108" i="15" s="1"/>
  <c r="N108" i="15" s="1"/>
  <c r="D108" i="15"/>
  <c r="S108" i="15" s="1"/>
  <c r="G102" i="34"/>
  <c r="I102" i="34"/>
  <c r="F102" i="34"/>
  <c r="F102" i="15" s="1"/>
  <c r="E102" i="34"/>
  <c r="E102" i="15" s="1"/>
  <c r="M102" i="15" s="1"/>
  <c r="D102" i="15"/>
  <c r="G97" i="34"/>
  <c r="F97" i="34"/>
  <c r="F97" i="15" s="1"/>
  <c r="N97" i="15" s="1"/>
  <c r="I97" i="34"/>
  <c r="E97" i="34"/>
  <c r="E97" i="15" s="1"/>
  <c r="D97" i="15"/>
  <c r="S97" i="15" s="1"/>
  <c r="F93" i="34"/>
  <c r="F93" i="15" s="1"/>
  <c r="I93" i="34"/>
  <c r="E93" i="34"/>
  <c r="E93" i="15" s="1"/>
  <c r="G93" i="34"/>
  <c r="D93" i="15"/>
  <c r="S93" i="15" s="1"/>
  <c r="I82" i="34"/>
  <c r="G82" i="34"/>
  <c r="E82" i="34"/>
  <c r="E82" i="15" s="1"/>
  <c r="F82" i="34"/>
  <c r="F82" i="15" s="1"/>
  <c r="D82" i="15"/>
  <c r="S82" i="15" s="1"/>
  <c r="E76" i="34"/>
  <c r="E76" i="15" s="1"/>
  <c r="M76" i="15" s="1"/>
  <c r="I76" i="34"/>
  <c r="F76" i="34"/>
  <c r="F76" i="15" s="1"/>
  <c r="N76" i="15" s="1"/>
  <c r="G76" i="34"/>
  <c r="D76" i="15"/>
  <c r="S76" i="15" s="1"/>
  <c r="G71" i="34"/>
  <c r="F71" i="34"/>
  <c r="F71" i="15" s="1"/>
  <c r="E71" i="34"/>
  <c r="E71" i="15" s="1"/>
  <c r="M71" i="15" s="1"/>
  <c r="I71" i="34"/>
  <c r="D71" i="15"/>
  <c r="S71" i="15" s="1"/>
  <c r="I67" i="34"/>
  <c r="F67" i="34"/>
  <c r="F67" i="15" s="1"/>
  <c r="N67" i="15" s="1"/>
  <c r="G67" i="34"/>
  <c r="E67" i="34"/>
  <c r="E67" i="15" s="1"/>
  <c r="M67" i="15" s="1"/>
  <c r="D67" i="15"/>
  <c r="S67" i="15" s="1"/>
  <c r="I56" i="34"/>
  <c r="F56" i="34"/>
  <c r="F56" i="15" s="1"/>
  <c r="G56" i="34"/>
  <c r="E56" i="34"/>
  <c r="E56" i="15" s="1"/>
  <c r="M56" i="15" s="1"/>
  <c r="D56" i="15"/>
  <c r="S56" i="15" s="1"/>
  <c r="I50" i="34"/>
  <c r="G50" i="34"/>
  <c r="E50" i="34"/>
  <c r="E50" i="15" s="1"/>
  <c r="F50" i="34"/>
  <c r="F50" i="15" s="1"/>
  <c r="N50" i="15" s="1"/>
  <c r="D50" i="15"/>
  <c r="G46" i="34"/>
  <c r="I46" i="34"/>
  <c r="F46" i="34"/>
  <c r="F46" i="15" s="1"/>
  <c r="N46" i="15" s="1"/>
  <c r="E46" i="34"/>
  <c r="E46" i="15" s="1"/>
  <c r="M46" i="15" s="1"/>
  <c r="D46" i="15"/>
  <c r="G41" i="34"/>
  <c r="E41" i="34"/>
  <c r="E41" i="15" s="1"/>
  <c r="M41" i="15" s="1"/>
  <c r="I41" i="34"/>
  <c r="F41" i="34"/>
  <c r="F41" i="15" s="1"/>
  <c r="N41" i="15" s="1"/>
  <c r="D41" i="15"/>
  <c r="S41" i="15" s="1"/>
  <c r="G30" i="34"/>
  <c r="E30" i="34"/>
  <c r="E30" i="15" s="1"/>
  <c r="F30" i="34"/>
  <c r="F30" i="15" s="1"/>
  <c r="I30" i="34"/>
  <c r="D30" i="15"/>
  <c r="S30" i="15" s="1"/>
  <c r="F23" i="34"/>
  <c r="F23" i="15" s="1"/>
  <c r="N23" i="15" s="1"/>
  <c r="E23" i="34"/>
  <c r="E23" i="15" s="1"/>
  <c r="M23" i="15" s="1"/>
  <c r="I23" i="34"/>
  <c r="G23" i="34"/>
  <c r="D23" i="15"/>
  <c r="S23" i="15" s="1"/>
  <c r="G19" i="34"/>
  <c r="I19" i="34"/>
  <c r="E19" i="34"/>
  <c r="E19" i="15" s="1"/>
  <c r="M19" i="15" s="1"/>
  <c r="F19" i="34"/>
  <c r="F19" i="15" s="1"/>
  <c r="D19" i="15"/>
  <c r="S19" i="15" s="1"/>
  <c r="G15" i="34"/>
  <c r="F15" i="34"/>
  <c r="F15" i="15" s="1"/>
  <c r="N15" i="15" s="1"/>
  <c r="E15" i="34"/>
  <c r="E15" i="15" s="1"/>
  <c r="M15" i="15" s="1"/>
  <c r="I15" i="34"/>
  <c r="D15" i="15"/>
  <c r="S15" i="15" s="1"/>
  <c r="I4" i="34"/>
  <c r="G4" i="34"/>
  <c r="F4" i="34"/>
  <c r="F4" i="15" s="1"/>
  <c r="N4" i="15" s="1"/>
  <c r="E4" i="34"/>
  <c r="E4" i="15" s="1"/>
  <c r="M4" i="15" s="1"/>
  <c r="D4" i="15"/>
  <c r="S4" i="15" s="1"/>
  <c r="AG365" i="15"/>
  <c r="AD365" i="27" s="1"/>
  <c r="AD312" i="15"/>
  <c r="AA312" i="27" s="1"/>
  <c r="AG220" i="15"/>
  <c r="AD220" i="27" s="1"/>
  <c r="AD324" i="15"/>
  <c r="AA324" i="27" s="1"/>
  <c r="AD220" i="15"/>
  <c r="AA220" i="27" s="1"/>
  <c r="AC331" i="26"/>
  <c r="F85" i="8"/>
  <c r="N85" i="8" s="1"/>
  <c r="F84" i="8"/>
  <c r="AE266" i="26"/>
  <c r="AA218" i="26"/>
  <c r="AA319" i="26"/>
  <c r="AA62" i="26"/>
  <c r="AF162" i="26"/>
  <c r="AF136" i="26"/>
  <c r="AE128" i="26"/>
  <c r="U137" i="7"/>
  <c r="V137" i="7" s="1"/>
  <c r="W137" i="7" s="1"/>
  <c r="X137" i="7" s="1"/>
  <c r="Y137" i="7" s="1"/>
  <c r="Z137" i="7" s="1"/>
  <c r="AA137" i="7" s="1"/>
  <c r="AB137" i="7" s="1"/>
  <c r="N137" i="7"/>
  <c r="O137" i="7" s="1"/>
  <c r="P137" i="7" s="1"/>
  <c r="Q137" i="7" s="1"/>
  <c r="R137" i="7" s="1"/>
  <c r="S137" i="7" s="1"/>
  <c r="T137" i="7" s="1"/>
  <c r="U221" i="7"/>
  <c r="V221" i="7" s="1"/>
  <c r="W221" i="7" s="1"/>
  <c r="X221" i="7" s="1"/>
  <c r="Y221" i="7" s="1"/>
  <c r="Z221" i="7" s="1"/>
  <c r="AA221" i="7" s="1"/>
  <c r="AB221" i="7" s="1"/>
  <c r="N221" i="7"/>
  <c r="O221" i="7" s="1"/>
  <c r="P221" i="7" s="1"/>
  <c r="Q221" i="7" s="1"/>
  <c r="R221" i="7" s="1"/>
  <c r="S221" i="7" s="1"/>
  <c r="T221" i="7" s="1"/>
  <c r="N198" i="7"/>
  <c r="O198" i="7" s="1"/>
  <c r="P198" i="7" s="1"/>
  <c r="Q198" i="7" s="1"/>
  <c r="R198" i="7" s="1"/>
  <c r="S198" i="7" s="1"/>
  <c r="T198" i="7" s="1"/>
  <c r="U198" i="7"/>
  <c r="V198" i="7" s="1"/>
  <c r="W198" i="7" s="1"/>
  <c r="X198" i="7" s="1"/>
  <c r="Y198" i="7" s="1"/>
  <c r="Z198" i="7" s="1"/>
  <c r="AA198" i="7" s="1"/>
  <c r="AB198" i="7" s="1"/>
  <c r="N142" i="7"/>
  <c r="O142" i="7" s="1"/>
  <c r="P142" i="7" s="1"/>
  <c r="Q142" i="7" s="1"/>
  <c r="R142" i="7" s="1"/>
  <c r="S142" i="7" s="1"/>
  <c r="T142" i="7" s="1"/>
  <c r="U142" i="7"/>
  <c r="V142" i="7" s="1"/>
  <c r="W142" i="7" s="1"/>
  <c r="X142" i="7" s="1"/>
  <c r="Y142" i="7" s="1"/>
  <c r="Z142" i="7" s="1"/>
  <c r="AA142" i="7" s="1"/>
  <c r="AB142" i="7" s="1"/>
  <c r="N305" i="7"/>
  <c r="O305" i="7" s="1"/>
  <c r="P305" i="7" s="1"/>
  <c r="Q305" i="7" s="1"/>
  <c r="R305" i="7" s="1"/>
  <c r="S305" i="7" s="1"/>
  <c r="T305" i="7" s="1"/>
  <c r="U305" i="7"/>
  <c r="V305" i="7" s="1"/>
  <c r="W305" i="7" s="1"/>
  <c r="X305" i="7" s="1"/>
  <c r="Y305" i="7" s="1"/>
  <c r="Z305" i="7" s="1"/>
  <c r="AA305" i="7" s="1"/>
  <c r="AB305" i="7" s="1"/>
  <c r="N263" i="7"/>
  <c r="O263" i="7" s="1"/>
  <c r="P263" i="7" s="1"/>
  <c r="Q263" i="7" s="1"/>
  <c r="R263" i="7" s="1"/>
  <c r="S263" i="7" s="1"/>
  <c r="T263" i="7" s="1"/>
  <c r="U263" i="7"/>
  <c r="V263" i="7" s="1"/>
  <c r="W263" i="7" s="1"/>
  <c r="X263" i="7" s="1"/>
  <c r="Y263" i="7" s="1"/>
  <c r="Z263" i="7" s="1"/>
  <c r="AA263" i="7" s="1"/>
  <c r="AB263" i="7" s="1"/>
  <c r="N224" i="7"/>
  <c r="O224" i="7" s="1"/>
  <c r="P224" i="7" s="1"/>
  <c r="Q224" i="7" s="1"/>
  <c r="R224" i="7" s="1"/>
  <c r="S224" i="7" s="1"/>
  <c r="T224" i="7" s="1"/>
  <c r="U224" i="7"/>
  <c r="V224" i="7" s="1"/>
  <c r="W224" i="7" s="1"/>
  <c r="X224" i="7" s="1"/>
  <c r="Y224" i="7" s="1"/>
  <c r="Z224" i="7" s="1"/>
  <c r="AA224" i="7" s="1"/>
  <c r="AB224" i="7" s="1"/>
  <c r="N191" i="7"/>
  <c r="O191" i="7" s="1"/>
  <c r="P191" i="7" s="1"/>
  <c r="Q191" i="7" s="1"/>
  <c r="R191" i="7" s="1"/>
  <c r="S191" i="7" s="1"/>
  <c r="T191" i="7" s="1"/>
  <c r="U191" i="7"/>
  <c r="V191" i="7" s="1"/>
  <c r="W191" i="7" s="1"/>
  <c r="X191" i="7" s="1"/>
  <c r="Y191" i="7" s="1"/>
  <c r="Z191" i="7" s="1"/>
  <c r="AA191" i="7" s="1"/>
  <c r="AB191" i="7" s="1"/>
  <c r="N152" i="7"/>
  <c r="O152" i="7" s="1"/>
  <c r="P152" i="7" s="1"/>
  <c r="Q152" i="7" s="1"/>
  <c r="R152" i="7" s="1"/>
  <c r="S152" i="7" s="1"/>
  <c r="T152" i="7" s="1"/>
  <c r="U152" i="7"/>
  <c r="V152" i="7" s="1"/>
  <c r="W152" i="7" s="1"/>
  <c r="X152" i="7" s="1"/>
  <c r="Y152" i="7" s="1"/>
  <c r="Z152" i="7" s="1"/>
  <c r="AA152" i="7" s="1"/>
  <c r="AB152" i="7" s="1"/>
  <c r="U14" i="7"/>
  <c r="V14" i="7" s="1"/>
  <c r="W14" i="7" s="1"/>
  <c r="X14" i="7" s="1"/>
  <c r="Y14" i="7" s="1"/>
  <c r="Z14" i="7" s="1"/>
  <c r="AA14" i="7" s="1"/>
  <c r="AB14" i="7" s="1"/>
  <c r="N14" i="7"/>
  <c r="O14" i="7" s="1"/>
  <c r="P14" i="7" s="1"/>
  <c r="Q14" i="7" s="1"/>
  <c r="R14" i="7" s="1"/>
  <c r="S14" i="7" s="1"/>
  <c r="T14" i="7" s="1"/>
  <c r="V348" i="27"/>
  <c r="O348" i="27"/>
  <c r="X348" i="27" s="1"/>
  <c r="X257" i="27"/>
  <c r="N257" i="27"/>
  <c r="W257" i="27" s="1"/>
  <c r="N284" i="27"/>
  <c r="W284" i="27" s="1"/>
  <c r="U46" i="7"/>
  <c r="V46" i="7" s="1"/>
  <c r="W46" i="7" s="1"/>
  <c r="X46" i="7" s="1"/>
  <c r="Y46" i="7" s="1"/>
  <c r="Z46" i="7" s="1"/>
  <c r="AA46" i="7" s="1"/>
  <c r="AB46" i="7" s="1"/>
  <c r="N46" i="7"/>
  <c r="O46" i="7" s="1"/>
  <c r="P46" i="7" s="1"/>
  <c r="Q46" i="7" s="1"/>
  <c r="R46" i="7" s="1"/>
  <c r="S46" i="7" s="1"/>
  <c r="T46" i="7" s="1"/>
  <c r="U147" i="7"/>
  <c r="V147" i="7" s="1"/>
  <c r="W147" i="7" s="1"/>
  <c r="X147" i="7" s="1"/>
  <c r="Y147" i="7" s="1"/>
  <c r="Z147" i="7" s="1"/>
  <c r="AA147" i="7" s="1"/>
  <c r="AB147" i="7" s="1"/>
  <c r="N147" i="7"/>
  <c r="O147" i="7" s="1"/>
  <c r="P147" i="7" s="1"/>
  <c r="Q147" i="7" s="1"/>
  <c r="R147" i="7" s="1"/>
  <c r="S147" i="7" s="1"/>
  <c r="T147" i="7" s="1"/>
  <c r="N92" i="7"/>
  <c r="O92" i="7" s="1"/>
  <c r="P92" i="7" s="1"/>
  <c r="Q92" i="7" s="1"/>
  <c r="R92" i="7" s="1"/>
  <c r="S92" i="7" s="1"/>
  <c r="T92" i="7" s="1"/>
  <c r="U92" i="7"/>
  <c r="V92" i="7" s="1"/>
  <c r="W92" i="7" s="1"/>
  <c r="X92" i="7" s="1"/>
  <c r="Y92" i="7" s="1"/>
  <c r="Z92" i="7" s="1"/>
  <c r="AA92" i="7" s="1"/>
  <c r="AB92" i="7" s="1"/>
  <c r="U60" i="7"/>
  <c r="V60" i="7" s="1"/>
  <c r="W60" i="7" s="1"/>
  <c r="X60" i="7" s="1"/>
  <c r="Y60" i="7" s="1"/>
  <c r="Z60" i="7" s="1"/>
  <c r="AA60" i="7" s="1"/>
  <c r="AB60" i="7" s="1"/>
  <c r="N60" i="7"/>
  <c r="O60" i="7" s="1"/>
  <c r="P60" i="7" s="1"/>
  <c r="Q60" i="7" s="1"/>
  <c r="R60" i="7" s="1"/>
  <c r="S60" i="7" s="1"/>
  <c r="T60" i="7" s="1"/>
  <c r="U259" i="7"/>
  <c r="V259" i="7" s="1"/>
  <c r="W259" i="7" s="1"/>
  <c r="X259" i="7" s="1"/>
  <c r="Y259" i="7" s="1"/>
  <c r="Z259" i="7" s="1"/>
  <c r="AA259" i="7" s="1"/>
  <c r="AB259" i="7" s="1"/>
  <c r="N259" i="7"/>
  <c r="O259" i="7" s="1"/>
  <c r="P259" i="7" s="1"/>
  <c r="Q259" i="7" s="1"/>
  <c r="R259" i="7" s="1"/>
  <c r="S259" i="7" s="1"/>
  <c r="T259" i="7" s="1"/>
  <c r="N58" i="7"/>
  <c r="O58" i="7" s="1"/>
  <c r="P58" i="7" s="1"/>
  <c r="Q58" i="7" s="1"/>
  <c r="R58" i="7" s="1"/>
  <c r="S58" i="7" s="1"/>
  <c r="T58" i="7" s="1"/>
  <c r="U58" i="7"/>
  <c r="V58" i="7" s="1"/>
  <c r="W58" i="7" s="1"/>
  <c r="X58" i="7" s="1"/>
  <c r="Y58" i="7" s="1"/>
  <c r="Z58" i="7" s="1"/>
  <c r="AA58" i="7" s="1"/>
  <c r="AB58" i="7" s="1"/>
  <c r="M254" i="27"/>
  <c r="L254" i="27" s="1"/>
  <c r="U254" i="27" s="1"/>
  <c r="T254" i="27"/>
  <c r="O32" i="27"/>
  <c r="X32" i="27" s="1"/>
  <c r="V32" i="27"/>
  <c r="M322" i="26"/>
  <c r="L322" i="26" s="1"/>
  <c r="U322" i="26" s="1"/>
  <c r="AC322" i="26" s="1"/>
  <c r="T322" i="26"/>
  <c r="M114" i="27"/>
  <c r="L114" i="27" s="1"/>
  <c r="U114" i="27" s="1"/>
  <c r="T114" i="27"/>
  <c r="M336" i="26"/>
  <c r="T336" i="26"/>
  <c r="M7" i="27"/>
  <c r="L7" i="27" s="1"/>
  <c r="U7" i="27" s="1"/>
  <c r="T7" i="27"/>
  <c r="T98" i="26"/>
  <c r="M98" i="26"/>
  <c r="L98" i="26"/>
  <c r="U98" i="26" s="1"/>
  <c r="M76" i="27"/>
  <c r="L76" i="27"/>
  <c r="U76" i="27" s="1"/>
  <c r="T76" i="27"/>
  <c r="M254" i="26"/>
  <c r="L254" i="26" s="1"/>
  <c r="U254" i="26" s="1"/>
  <c r="AC254" i="26" s="1"/>
  <c r="T254" i="26"/>
  <c r="M50" i="27"/>
  <c r="L50" i="27"/>
  <c r="U50" i="27" s="1"/>
  <c r="T50" i="27"/>
  <c r="M10" i="27"/>
  <c r="L10" i="27" s="1"/>
  <c r="U10" i="27" s="1"/>
  <c r="T10" i="27"/>
  <c r="M154" i="27"/>
  <c r="L154" i="27"/>
  <c r="U154" i="27" s="1"/>
  <c r="T154" i="27"/>
  <c r="M296" i="26"/>
  <c r="T296" i="26"/>
  <c r="AB296" i="26" s="1"/>
  <c r="M218" i="26"/>
  <c r="L218" i="26" s="1"/>
  <c r="U218" i="26" s="1"/>
  <c r="AC218" i="26" s="1"/>
  <c r="T218" i="26"/>
  <c r="M149" i="26"/>
  <c r="L149" i="26" s="1"/>
  <c r="U149" i="26" s="1"/>
  <c r="AC149" i="26" s="1"/>
  <c r="T149" i="26"/>
  <c r="J218" i="26"/>
  <c r="S218" i="26" s="1"/>
  <c r="N293" i="26"/>
  <c r="W293" i="26" s="1"/>
  <c r="V293" i="26"/>
  <c r="O293" i="26"/>
  <c r="X293" i="26" s="1"/>
  <c r="N111" i="26"/>
  <c r="W111" i="26" s="1"/>
  <c r="V111" i="26"/>
  <c r="AD111" i="26" s="1"/>
  <c r="O111" i="26"/>
  <c r="X111" i="26" s="1"/>
  <c r="AF111" i="26" s="1"/>
  <c r="J166" i="26"/>
  <c r="S166" i="26" s="1"/>
  <c r="O305" i="26"/>
  <c r="X305" i="26" s="1"/>
  <c r="N305" i="26"/>
  <c r="W305" i="26" s="1"/>
  <c r="AE305" i="26" s="1"/>
  <c r="V305" i="26"/>
  <c r="O228" i="26"/>
  <c r="X228" i="26" s="1"/>
  <c r="V228" i="26"/>
  <c r="V137" i="26"/>
  <c r="AD137" i="26" s="1"/>
  <c r="O137" i="26"/>
  <c r="X137" i="26" s="1"/>
  <c r="AF137" i="26" s="1"/>
  <c r="O253" i="26"/>
  <c r="X253" i="26" s="1"/>
  <c r="V253" i="26"/>
  <c r="AD253" i="26" s="1"/>
  <c r="AD3" i="46"/>
  <c r="AD2" i="46"/>
  <c r="Q128" i="41"/>
  <c r="X128" i="41" s="1"/>
  <c r="F248" i="18" s="1"/>
  <c r="O168" i="41"/>
  <c r="P5" i="43"/>
  <c r="W125" i="41"/>
  <c r="AD125" i="41" s="1"/>
  <c r="L245" i="18" s="1"/>
  <c r="W150" i="41"/>
  <c r="AD150" i="41" s="1"/>
  <c r="W148" i="41"/>
  <c r="AD148" i="41" s="1"/>
  <c r="Q149" i="41"/>
  <c r="X149" i="41" s="1"/>
  <c r="F293" i="18" s="1"/>
  <c r="R149" i="41"/>
  <c r="Y149" i="41" s="1"/>
  <c r="G293" i="18" s="1"/>
  <c r="U125" i="41"/>
  <c r="AB125" i="41" s="1"/>
  <c r="J245" i="18" s="1"/>
  <c r="N168" i="41"/>
  <c r="U170" i="41" s="1"/>
  <c r="AB170" i="41" s="1"/>
  <c r="J332" i="18" s="1"/>
  <c r="M158" i="41"/>
  <c r="M157" i="41" s="1"/>
  <c r="T154" i="41" s="1"/>
  <c r="AA154" i="41" s="1"/>
  <c r="O141" i="41"/>
  <c r="M123" i="41"/>
  <c r="M116" i="41"/>
  <c r="O106" i="41"/>
  <c r="R50" i="41"/>
  <c r="Y50" i="41" s="1"/>
  <c r="G92" i="18" s="1"/>
  <c r="K5" i="43"/>
  <c r="K7" i="43" s="1"/>
  <c r="U120" i="41"/>
  <c r="AB120" i="41" s="1"/>
  <c r="J235" i="18" s="1"/>
  <c r="M150" i="41"/>
  <c r="M141" i="41"/>
  <c r="M134" i="41"/>
  <c r="M133" i="41" s="1"/>
  <c r="T130" i="41" s="1"/>
  <c r="AA130" i="41" s="1"/>
  <c r="O124" i="41"/>
  <c r="M159" i="41"/>
  <c r="W106" i="41"/>
  <c r="AD106" i="41" s="1"/>
  <c r="W110" i="41"/>
  <c r="AD110" i="41" s="1"/>
  <c r="L212" i="18" s="1"/>
  <c r="L164" i="41"/>
  <c r="L163" i="41" s="1"/>
  <c r="S164" i="41"/>
  <c r="Z164" i="41" s="1"/>
  <c r="H320" i="18" s="1"/>
  <c r="O162" i="41"/>
  <c r="M148" i="41"/>
  <c r="S107" i="41"/>
  <c r="Z107" i="41" s="1"/>
  <c r="H209" i="18" s="1"/>
  <c r="O119" i="41"/>
  <c r="R107" i="41"/>
  <c r="Y107" i="41" s="1"/>
  <c r="G209" i="18" s="1"/>
  <c r="M94" i="41"/>
  <c r="N44" i="41"/>
  <c r="O24" i="41"/>
  <c r="O16" i="41"/>
  <c r="O9" i="41"/>
  <c r="Q47" i="41"/>
  <c r="X47" i="41" s="1"/>
  <c r="F89" i="18" s="1"/>
  <c r="J6" i="41"/>
  <c r="J7" i="41" s="1"/>
  <c r="O54" i="41"/>
  <c r="M36" i="41"/>
  <c r="T38" i="41" s="1"/>
  <c r="AA38" i="41" s="1"/>
  <c r="I68" i="18" s="1"/>
  <c r="M22" i="41"/>
  <c r="I3" i="42"/>
  <c r="H5" i="43" s="1"/>
  <c r="O11" i="41"/>
  <c r="V10" i="41" s="1"/>
  <c r="AC10" i="41" s="1"/>
  <c r="L101" i="41"/>
  <c r="O86" i="41"/>
  <c r="O85" i="41" s="1"/>
  <c r="O58" i="41"/>
  <c r="V60" i="41" s="1"/>
  <c r="AC60" i="41" s="1"/>
  <c r="O104" i="41"/>
  <c r="N90" i="41"/>
  <c r="N76" i="41"/>
  <c r="N63" i="41"/>
  <c r="L51" i="41"/>
  <c r="M23" i="41"/>
  <c r="N8" i="43"/>
  <c r="N7" i="43" s="1"/>
  <c r="L84" i="41"/>
  <c r="S82" i="41" s="1"/>
  <c r="Z82" i="41" s="1"/>
  <c r="N75" i="41"/>
  <c r="N73" i="41" s="1"/>
  <c r="N69" i="41"/>
  <c r="M29" i="41"/>
  <c r="N20" i="41"/>
  <c r="J5" i="43"/>
  <c r="M88" i="41"/>
  <c r="M91" i="41" s="1"/>
  <c r="T93" i="41" s="1"/>
  <c r="AA93" i="41" s="1"/>
  <c r="M41" i="41"/>
  <c r="L14" i="41"/>
  <c r="L13" i="41" s="1"/>
  <c r="S10" i="41" s="1"/>
  <c r="Z10" i="41" s="1"/>
  <c r="G4" i="42"/>
  <c r="F6" i="43" s="1"/>
  <c r="F6" i="41"/>
  <c r="H331" i="17"/>
  <c r="G279" i="17"/>
  <c r="G280" i="17"/>
  <c r="S170" i="36"/>
  <c r="Z170" i="36" s="1"/>
  <c r="H332" i="17" s="1"/>
  <c r="S140" i="36"/>
  <c r="Z140" i="36" s="1"/>
  <c r="H272" i="17" s="1"/>
  <c r="W167" i="36"/>
  <c r="AD167" i="36" s="1"/>
  <c r="L329" i="17" s="1"/>
  <c r="H309" i="17"/>
  <c r="H310" i="17"/>
  <c r="H302" i="17"/>
  <c r="H312" i="17"/>
  <c r="H307" i="17"/>
  <c r="H306" i="17"/>
  <c r="H313" i="17"/>
  <c r="H311" i="17"/>
  <c r="L288" i="17"/>
  <c r="L289" i="17"/>
  <c r="L282" i="17"/>
  <c r="L287" i="17"/>
  <c r="L286" i="17"/>
  <c r="L278" i="17"/>
  <c r="L285" i="17"/>
  <c r="G261" i="17"/>
  <c r="G258" i="17"/>
  <c r="G265" i="17"/>
  <c r="G254" i="17"/>
  <c r="G263" i="17"/>
  <c r="G264" i="17"/>
  <c r="G262" i="17"/>
  <c r="G309" i="17"/>
  <c r="G311" i="17"/>
  <c r="G306" i="17"/>
  <c r="G302" i="17"/>
  <c r="G312" i="17"/>
  <c r="G310" i="17"/>
  <c r="G313" i="17"/>
  <c r="L321" i="17"/>
  <c r="L322" i="17"/>
  <c r="L314" i="17"/>
  <c r="L324" i="17"/>
  <c r="L325" i="17"/>
  <c r="L323" i="17"/>
  <c r="L318" i="17"/>
  <c r="Q146" i="36"/>
  <c r="X146" i="36" s="1"/>
  <c r="F284" i="17" s="1"/>
  <c r="U144" i="36"/>
  <c r="AB144" i="36" s="1"/>
  <c r="U147" i="36"/>
  <c r="AB147" i="36" s="1"/>
  <c r="T144" i="36"/>
  <c r="AA144" i="36" s="1"/>
  <c r="I283" i="17" s="1"/>
  <c r="U143" i="36"/>
  <c r="AB143" i="36" s="1"/>
  <c r="J281" i="17" s="1"/>
  <c r="T147" i="36"/>
  <c r="AA147" i="36" s="1"/>
  <c r="U146" i="36"/>
  <c r="AB146" i="36" s="1"/>
  <c r="J284" i="17" s="1"/>
  <c r="Q144" i="36"/>
  <c r="X144" i="36" s="1"/>
  <c r="T143" i="36"/>
  <c r="AA143" i="36" s="1"/>
  <c r="I281" i="17" s="1"/>
  <c r="U142" i="36"/>
  <c r="AB142" i="36" s="1"/>
  <c r="Q147" i="36"/>
  <c r="X147" i="36" s="1"/>
  <c r="T146" i="36"/>
  <c r="AA146" i="36" s="1"/>
  <c r="I284" i="17" s="1"/>
  <c r="Q143" i="36"/>
  <c r="X143" i="36" s="1"/>
  <c r="F281" i="17" s="1"/>
  <c r="T142" i="36"/>
  <c r="AA142" i="36" s="1"/>
  <c r="Q142" i="36"/>
  <c r="X142" i="36" s="1"/>
  <c r="K255" i="17"/>
  <c r="K256" i="17"/>
  <c r="J223" i="17"/>
  <c r="I196" i="17"/>
  <c r="I195" i="17"/>
  <c r="T113" i="36"/>
  <c r="AA113" i="36" s="1"/>
  <c r="I221" i="17" s="1"/>
  <c r="K103" i="17"/>
  <c r="G78" i="17"/>
  <c r="G81" i="17"/>
  <c r="G82" i="17"/>
  <c r="G74" i="17"/>
  <c r="G83" i="17"/>
  <c r="G84" i="17"/>
  <c r="G85" i="17"/>
  <c r="Q112" i="36"/>
  <c r="X112" i="36" s="1"/>
  <c r="J165" i="17"/>
  <c r="J167" i="17"/>
  <c r="J168" i="17"/>
  <c r="J169" i="17"/>
  <c r="J166" i="17"/>
  <c r="J158" i="17"/>
  <c r="J162" i="17"/>
  <c r="F156" i="17"/>
  <c r="F157" i="17"/>
  <c r="F150" i="17"/>
  <c r="F153" i="17"/>
  <c r="F154" i="17"/>
  <c r="F146" i="17"/>
  <c r="F155" i="17"/>
  <c r="G199" i="17"/>
  <c r="K196" i="17"/>
  <c r="K195" i="17"/>
  <c r="W81" i="36"/>
  <c r="AD81" i="36" s="1"/>
  <c r="W56" i="36"/>
  <c r="AD56" i="36" s="1"/>
  <c r="L104" i="17" s="1"/>
  <c r="O91" i="36"/>
  <c r="V76" i="36"/>
  <c r="AC76" i="36" s="1"/>
  <c r="T53" i="36"/>
  <c r="AA53" i="36" s="1"/>
  <c r="I101" i="17" s="1"/>
  <c r="T83" i="36"/>
  <c r="AA83" i="36" s="1"/>
  <c r="I161" i="17" s="1"/>
  <c r="V82" i="36"/>
  <c r="AC82" i="36" s="1"/>
  <c r="S56" i="36"/>
  <c r="Z56" i="36" s="1"/>
  <c r="H104" i="17" s="1"/>
  <c r="T57" i="36"/>
  <c r="AA57" i="36" s="1"/>
  <c r="O37" i="36"/>
  <c r="V34" i="36" s="1"/>
  <c r="AC34" i="36" s="1"/>
  <c r="V18" i="36"/>
  <c r="AC18" i="36" s="1"/>
  <c r="Q48" i="36"/>
  <c r="X48" i="36" s="1"/>
  <c r="F91" i="17" s="1"/>
  <c r="S21" i="36"/>
  <c r="Z21" i="36" s="1"/>
  <c r="V51" i="36"/>
  <c r="AC51" i="36" s="1"/>
  <c r="K91" i="17" s="1"/>
  <c r="V26" i="36"/>
  <c r="AC26" i="36" s="1"/>
  <c r="K44" i="17" s="1"/>
  <c r="J7" i="36"/>
  <c r="Q24" i="36"/>
  <c r="X24" i="36" s="1"/>
  <c r="F43" i="17" s="1"/>
  <c r="S23" i="36"/>
  <c r="Z23" i="36" s="1"/>
  <c r="H41" i="17" s="1"/>
  <c r="H363" i="34"/>
  <c r="H363" i="15" s="1"/>
  <c r="P363" i="15" s="1"/>
  <c r="G363" i="15"/>
  <c r="O363" i="15" s="1"/>
  <c r="Q21" i="36"/>
  <c r="X21" i="36" s="1"/>
  <c r="J38" i="34"/>
  <c r="J38" i="15" s="1"/>
  <c r="R38" i="15" s="1"/>
  <c r="H38" i="34"/>
  <c r="H38" i="15" s="1"/>
  <c r="P38" i="15" s="1"/>
  <c r="I38" i="15"/>
  <c r="Q38" i="15" s="1"/>
  <c r="J12" i="34"/>
  <c r="J12" i="15" s="1"/>
  <c r="R12" i="15" s="1"/>
  <c r="I12" i="15"/>
  <c r="Q12" i="15" s="1"/>
  <c r="H260" i="34"/>
  <c r="H260" i="15" s="1"/>
  <c r="P260" i="15" s="1"/>
  <c r="G260" i="15"/>
  <c r="H169" i="34"/>
  <c r="H169" i="15" s="1"/>
  <c r="G169" i="15"/>
  <c r="H12" i="34"/>
  <c r="H12" i="15" s="1"/>
  <c r="P12" i="15" s="1"/>
  <c r="G12" i="15"/>
  <c r="O12" i="15" s="1"/>
  <c r="J311" i="33"/>
  <c r="Z311" i="15" s="1"/>
  <c r="Y311" i="15"/>
  <c r="H350" i="33"/>
  <c r="X350" i="15" s="1"/>
  <c r="AF350" i="15" s="1"/>
  <c r="AC350" i="27" s="1"/>
  <c r="W350" i="15"/>
  <c r="AE350" i="15" s="1"/>
  <c r="AB350" i="27" s="1"/>
  <c r="H259" i="33"/>
  <c r="X259" i="15" s="1"/>
  <c r="W259" i="15"/>
  <c r="AE259" i="15" s="1"/>
  <c r="AB259" i="27" s="1"/>
  <c r="J324" i="33"/>
  <c r="Z324" i="15" s="1"/>
  <c r="Y324" i="15"/>
  <c r="J207" i="33"/>
  <c r="Z207" i="15" s="1"/>
  <c r="Y207" i="15"/>
  <c r="J130" i="33"/>
  <c r="Z130" i="15" s="1"/>
  <c r="Y130" i="15"/>
  <c r="J360" i="33"/>
  <c r="Z360" i="15" s="1"/>
  <c r="Y360" i="15"/>
  <c r="AG360" i="15" s="1"/>
  <c r="AD360" i="27" s="1"/>
  <c r="H354" i="33"/>
  <c r="X354" i="15" s="1"/>
  <c r="AF354" i="15" s="1"/>
  <c r="AC354" i="27" s="1"/>
  <c r="W354" i="15"/>
  <c r="AE354" i="15" s="1"/>
  <c r="AB354" i="27" s="1"/>
  <c r="H352" i="33"/>
  <c r="X352" i="15" s="1"/>
  <c r="W352" i="15"/>
  <c r="AE352" i="15" s="1"/>
  <c r="AB352" i="27" s="1"/>
  <c r="J341" i="33"/>
  <c r="Z341" i="15" s="1"/>
  <c r="Y341" i="15"/>
  <c r="J339" i="33"/>
  <c r="Z339" i="15" s="1"/>
  <c r="Y339" i="15"/>
  <c r="AG339" i="15" s="1"/>
  <c r="AD339" i="27" s="1"/>
  <c r="J334" i="33"/>
  <c r="Z334" i="15" s="1"/>
  <c r="Y334" i="15"/>
  <c r="AG334" i="15" s="1"/>
  <c r="AD334" i="27" s="1"/>
  <c r="H330" i="33"/>
  <c r="X330" i="15" s="1"/>
  <c r="W330" i="15"/>
  <c r="AE330" i="15" s="1"/>
  <c r="AB330" i="27" s="1"/>
  <c r="J321" i="33"/>
  <c r="Z321" i="15" s="1"/>
  <c r="Y321" i="15"/>
  <c r="AG321" i="15" s="1"/>
  <c r="AD321" i="27" s="1"/>
  <c r="J315" i="33"/>
  <c r="Z315" i="15" s="1"/>
  <c r="Y315" i="15"/>
  <c r="H308" i="33"/>
  <c r="X308" i="15" s="1"/>
  <c r="AF308" i="15" s="1"/>
  <c r="AC308" i="27" s="1"/>
  <c r="W308" i="15"/>
  <c r="AE308" i="15" s="1"/>
  <c r="AB308" i="27" s="1"/>
  <c r="J295" i="33"/>
  <c r="Z295" i="15" s="1"/>
  <c r="Y295" i="15"/>
  <c r="AG295" i="15" s="1"/>
  <c r="AD295" i="27" s="1"/>
  <c r="H291" i="33"/>
  <c r="X291" i="15" s="1"/>
  <c r="AF291" i="15" s="1"/>
  <c r="AC291" i="27" s="1"/>
  <c r="W291" i="15"/>
  <c r="AE291" i="15" s="1"/>
  <c r="AB291" i="27" s="1"/>
  <c r="J289" i="33"/>
  <c r="Z289" i="15" s="1"/>
  <c r="Y289" i="15"/>
  <c r="J287" i="33"/>
  <c r="Z287" i="15" s="1"/>
  <c r="Y287" i="15"/>
  <c r="H278" i="33"/>
  <c r="X278" i="15" s="1"/>
  <c r="W278" i="15"/>
  <c r="AE278" i="15" s="1"/>
  <c r="AB278" i="27" s="1"/>
  <c r="J269" i="33"/>
  <c r="Z269" i="15" s="1"/>
  <c r="Y269" i="15"/>
  <c r="AG269" i="15" s="1"/>
  <c r="AD269" i="27" s="1"/>
  <c r="J265" i="33"/>
  <c r="Z265" i="15" s="1"/>
  <c r="Y265" i="15"/>
  <c r="J263" i="33"/>
  <c r="Z263" i="15" s="1"/>
  <c r="Y263" i="15"/>
  <c r="AG263" i="15" s="1"/>
  <c r="AD263" i="27" s="1"/>
  <c r="AC104" i="15"/>
  <c r="Z104" i="27" s="1"/>
  <c r="AD104" i="15"/>
  <c r="AA104" i="27" s="1"/>
  <c r="H252" i="33"/>
  <c r="X252" i="15" s="1"/>
  <c r="AF252" i="15" s="1"/>
  <c r="AC252" i="27" s="1"/>
  <c r="W252" i="15"/>
  <c r="AE252" i="15" s="1"/>
  <c r="AB252" i="27" s="1"/>
  <c r="H239" i="33"/>
  <c r="X239" i="15" s="1"/>
  <c r="AF239" i="15" s="1"/>
  <c r="AC239" i="27" s="1"/>
  <c r="W239" i="15"/>
  <c r="AE239" i="15" s="1"/>
  <c r="AB239" i="27" s="1"/>
  <c r="H237" i="33"/>
  <c r="X237" i="15" s="1"/>
  <c r="AF237" i="15" s="1"/>
  <c r="AC237" i="27" s="1"/>
  <c r="W237" i="15"/>
  <c r="AE237" i="15" s="1"/>
  <c r="AB237" i="27" s="1"/>
  <c r="H230" i="33"/>
  <c r="X230" i="15" s="1"/>
  <c r="W230" i="15"/>
  <c r="AE230" i="15" s="1"/>
  <c r="AB230" i="27" s="1"/>
  <c r="J224" i="33"/>
  <c r="Z224" i="15" s="1"/>
  <c r="Y224" i="15"/>
  <c r="J217" i="33"/>
  <c r="Z217" i="15" s="1"/>
  <c r="Y217" i="15"/>
  <c r="H213" i="33"/>
  <c r="X213" i="15" s="1"/>
  <c r="AF213" i="15" s="1"/>
  <c r="AC213" i="27" s="1"/>
  <c r="W213" i="15"/>
  <c r="AE213" i="15" s="1"/>
  <c r="AB213" i="27" s="1"/>
  <c r="J200" i="33"/>
  <c r="Z200" i="15" s="1"/>
  <c r="Y200" i="15"/>
  <c r="H198" i="33"/>
  <c r="X198" i="15" s="1"/>
  <c r="AF198" i="15" s="1"/>
  <c r="AC198" i="27" s="1"/>
  <c r="W198" i="15"/>
  <c r="AE198" i="15" s="1"/>
  <c r="AB198" i="27" s="1"/>
  <c r="J183" i="33"/>
  <c r="Z183" i="15" s="1"/>
  <c r="Y183" i="15"/>
  <c r="H170" i="33"/>
  <c r="X170" i="15" s="1"/>
  <c r="AF170" i="15" s="1"/>
  <c r="AC170" i="27" s="1"/>
  <c r="W170" i="15"/>
  <c r="AE170" i="15" s="1"/>
  <c r="AB170" i="27" s="1"/>
  <c r="J165" i="33"/>
  <c r="Z165" i="15" s="1"/>
  <c r="Y165" i="15"/>
  <c r="J159" i="33"/>
  <c r="Z159" i="15" s="1"/>
  <c r="Y159" i="15"/>
  <c r="J144" i="33"/>
  <c r="Z144" i="15" s="1"/>
  <c r="Y144" i="15"/>
  <c r="G140" i="33"/>
  <c r="E140" i="33"/>
  <c r="U140" i="15" s="1"/>
  <c r="I140" i="33"/>
  <c r="F140" i="33"/>
  <c r="V140" i="15" s="1"/>
  <c r="AD140" i="15" s="1"/>
  <c r="AA140" i="27" s="1"/>
  <c r="T140" i="15"/>
  <c r="AB140" i="15" s="1"/>
  <c r="Y140" i="27" s="1"/>
  <c r="F127" i="33"/>
  <c r="V127" i="15" s="1"/>
  <c r="AD127" i="15" s="1"/>
  <c r="AA127" i="27" s="1"/>
  <c r="E127" i="33"/>
  <c r="U127" i="15" s="1"/>
  <c r="AC127" i="15" s="1"/>
  <c r="Z127" i="27" s="1"/>
  <c r="I127" i="33"/>
  <c r="G127" i="33"/>
  <c r="T127" i="15"/>
  <c r="AB127" i="15" s="1"/>
  <c r="Y127" i="27" s="1"/>
  <c r="H125" i="33"/>
  <c r="X125" i="15" s="1"/>
  <c r="W125" i="15"/>
  <c r="AE125" i="15" s="1"/>
  <c r="AB125" i="27" s="1"/>
  <c r="H119" i="33"/>
  <c r="X119" i="15" s="1"/>
  <c r="AF119" i="15" s="1"/>
  <c r="AC119" i="27" s="1"/>
  <c r="W119" i="15"/>
  <c r="AE119" i="15" s="1"/>
  <c r="AB119" i="27" s="1"/>
  <c r="J113" i="33"/>
  <c r="Z113" i="15" s="1"/>
  <c r="Y113" i="15"/>
  <c r="AG113" i="15" s="1"/>
  <c r="AD113" i="27" s="1"/>
  <c r="H107" i="33"/>
  <c r="X107" i="15" s="1"/>
  <c r="AF107" i="15" s="1"/>
  <c r="AC107" i="27" s="1"/>
  <c r="W107" i="15"/>
  <c r="AE107" i="15" s="1"/>
  <c r="AB107" i="27" s="1"/>
  <c r="J105" i="33"/>
  <c r="Z105" i="15" s="1"/>
  <c r="Y105" i="15"/>
  <c r="H96" i="33"/>
  <c r="X96" i="15" s="1"/>
  <c r="AF96" i="15" s="1"/>
  <c r="AC96" i="27" s="1"/>
  <c r="W96" i="15"/>
  <c r="AE96" i="15" s="1"/>
  <c r="AB96" i="27" s="1"/>
  <c r="H83" i="33"/>
  <c r="X83" i="15" s="1"/>
  <c r="AF83" i="15" s="1"/>
  <c r="AC83" i="27" s="1"/>
  <c r="W83" i="15"/>
  <c r="AE83" i="15" s="1"/>
  <c r="AB83" i="27" s="1"/>
  <c r="H81" i="33"/>
  <c r="X81" i="15" s="1"/>
  <c r="AF81" i="15" s="1"/>
  <c r="AC81" i="27" s="1"/>
  <c r="W81" i="15"/>
  <c r="AE81" i="15" s="1"/>
  <c r="AB81" i="27" s="1"/>
  <c r="J74" i="33"/>
  <c r="Z74" i="15" s="1"/>
  <c r="Y74" i="15"/>
  <c r="AG74" i="15" s="1"/>
  <c r="AD74" i="27" s="1"/>
  <c r="J61" i="33"/>
  <c r="Z61" i="15" s="1"/>
  <c r="Y61" i="15"/>
  <c r="H48" i="33"/>
  <c r="X48" i="15" s="1"/>
  <c r="AF48" i="15" s="1"/>
  <c r="AC48" i="27" s="1"/>
  <c r="W48" i="15"/>
  <c r="AE48" i="15" s="1"/>
  <c r="AB48" i="27" s="1"/>
  <c r="H40" i="33"/>
  <c r="X40" i="15" s="1"/>
  <c r="AF40" i="15" s="1"/>
  <c r="AC40" i="27" s="1"/>
  <c r="W40" i="15"/>
  <c r="AE40" i="15" s="1"/>
  <c r="AB40" i="27" s="1"/>
  <c r="H27" i="33"/>
  <c r="X27" i="15" s="1"/>
  <c r="W27" i="15"/>
  <c r="AE27" i="15" s="1"/>
  <c r="AB27" i="27" s="1"/>
  <c r="AD18" i="15"/>
  <c r="AA18" i="27" s="1"/>
  <c r="H16" i="33"/>
  <c r="X16" i="15" s="1"/>
  <c r="AF16" i="15" s="1"/>
  <c r="AC16" i="27" s="1"/>
  <c r="W16" i="15"/>
  <c r="AE16" i="15" s="1"/>
  <c r="AB16" i="27" s="1"/>
  <c r="H9" i="33"/>
  <c r="X9" i="15" s="1"/>
  <c r="AF9" i="15" s="1"/>
  <c r="AC9" i="27" s="1"/>
  <c r="W9" i="15"/>
  <c r="AE9" i="15" s="1"/>
  <c r="AB9" i="27" s="1"/>
  <c r="H3" i="33"/>
  <c r="X3" i="15" s="1"/>
  <c r="W3" i="15"/>
  <c r="AE3" i="15" s="1"/>
  <c r="AB3" i="27" s="1"/>
  <c r="G359" i="34"/>
  <c r="F359" i="34"/>
  <c r="F359" i="15" s="1"/>
  <c r="N359" i="15" s="1"/>
  <c r="E359" i="34"/>
  <c r="E359" i="15" s="1"/>
  <c r="M359" i="15" s="1"/>
  <c r="I359" i="34"/>
  <c r="D359" i="15"/>
  <c r="S359" i="15" s="1"/>
  <c r="I349" i="34"/>
  <c r="G349" i="34"/>
  <c r="F349" i="34"/>
  <c r="F349" i="15" s="1"/>
  <c r="E349" i="34"/>
  <c r="E349" i="15" s="1"/>
  <c r="D349" i="15"/>
  <c r="S349" i="15" s="1"/>
  <c r="I333" i="34"/>
  <c r="E333" i="34"/>
  <c r="E333" i="15" s="1"/>
  <c r="M333" i="15" s="1"/>
  <c r="G333" i="34"/>
  <c r="F333" i="34"/>
  <c r="F333" i="15" s="1"/>
  <c r="N333" i="15" s="1"/>
  <c r="D333" i="15"/>
  <c r="S333" i="15" s="1"/>
  <c r="G323" i="34"/>
  <c r="I323" i="34"/>
  <c r="F323" i="34"/>
  <c r="F323" i="15" s="1"/>
  <c r="N323" i="15" s="1"/>
  <c r="E323" i="34"/>
  <c r="E323" i="15" s="1"/>
  <c r="M323" i="15" s="1"/>
  <c r="D323" i="15"/>
  <c r="G307" i="34"/>
  <c r="I307" i="34"/>
  <c r="F307" i="34"/>
  <c r="F307" i="15" s="1"/>
  <c r="E307" i="34"/>
  <c r="E307" i="15" s="1"/>
  <c r="D307" i="15"/>
  <c r="S307" i="15" s="1"/>
  <c r="E296" i="34"/>
  <c r="E296" i="15" s="1"/>
  <c r="M296" i="15" s="1"/>
  <c r="I296" i="34"/>
  <c r="F296" i="34"/>
  <c r="F296" i="15" s="1"/>
  <c r="N296" i="15" s="1"/>
  <c r="G296" i="34"/>
  <c r="D296" i="15"/>
  <c r="S296" i="15" s="1"/>
  <c r="F281" i="34"/>
  <c r="F281" i="15" s="1"/>
  <c r="E281" i="34"/>
  <c r="E281" i="15" s="1"/>
  <c r="I281" i="34"/>
  <c r="G281" i="34"/>
  <c r="D281" i="15"/>
  <c r="S281" i="15" s="1"/>
  <c r="F271" i="34"/>
  <c r="F271" i="15" s="1"/>
  <c r="N271" i="15" s="1"/>
  <c r="I271" i="34"/>
  <c r="G271" i="34"/>
  <c r="E271" i="34"/>
  <c r="E271" i="15" s="1"/>
  <c r="D271" i="15"/>
  <c r="S271" i="15" s="1"/>
  <c r="G255" i="34"/>
  <c r="I255" i="34"/>
  <c r="F255" i="34"/>
  <c r="F255" i="15" s="1"/>
  <c r="N255" i="15" s="1"/>
  <c r="E255" i="34"/>
  <c r="E255" i="15" s="1"/>
  <c r="M255" i="15" s="1"/>
  <c r="D255" i="15"/>
  <c r="S255" i="15" s="1"/>
  <c r="I244" i="34"/>
  <c r="G244" i="34"/>
  <c r="F244" i="34"/>
  <c r="F244" i="15" s="1"/>
  <c r="N244" i="15" s="1"/>
  <c r="E244" i="34"/>
  <c r="E244" i="15" s="1"/>
  <c r="M244" i="15" s="1"/>
  <c r="D244" i="15"/>
  <c r="I229" i="34"/>
  <c r="E229" i="34"/>
  <c r="E229" i="15" s="1"/>
  <c r="M229" i="15" s="1"/>
  <c r="F229" i="34"/>
  <c r="F229" i="15" s="1"/>
  <c r="N229" i="15" s="1"/>
  <c r="G229" i="34"/>
  <c r="D229" i="15"/>
  <c r="S229" i="15" s="1"/>
  <c r="G218" i="34"/>
  <c r="F218" i="34"/>
  <c r="F218" i="15" s="1"/>
  <c r="N218" i="15" s="1"/>
  <c r="I218" i="34"/>
  <c r="E218" i="34"/>
  <c r="E218" i="15" s="1"/>
  <c r="M218" i="15" s="1"/>
  <c r="D218" i="15"/>
  <c r="G203" i="34"/>
  <c r="E203" i="34"/>
  <c r="E203" i="15" s="1"/>
  <c r="M203" i="15" s="1"/>
  <c r="F203" i="34"/>
  <c r="F203" i="15" s="1"/>
  <c r="I203" i="34"/>
  <c r="D203" i="15"/>
  <c r="S203" i="15" s="1"/>
  <c r="E192" i="34"/>
  <c r="E192" i="15" s="1"/>
  <c r="I192" i="34"/>
  <c r="G192" i="34"/>
  <c r="F192" i="34"/>
  <c r="F192" i="15" s="1"/>
  <c r="D192" i="15"/>
  <c r="F177" i="34"/>
  <c r="F177" i="15" s="1"/>
  <c r="E177" i="34"/>
  <c r="E177" i="15" s="1"/>
  <c r="I177" i="34"/>
  <c r="G177" i="34"/>
  <c r="D177" i="15"/>
  <c r="S177" i="15" s="1"/>
  <c r="G167" i="34"/>
  <c r="I167" i="34"/>
  <c r="F167" i="34"/>
  <c r="F167" i="15" s="1"/>
  <c r="E167" i="34"/>
  <c r="E167" i="15" s="1"/>
  <c r="D167" i="15"/>
  <c r="E151" i="34"/>
  <c r="E151" i="15" s="1"/>
  <c r="F151" i="34"/>
  <c r="F151" i="15" s="1"/>
  <c r="N151" i="15" s="1"/>
  <c r="I151" i="34"/>
  <c r="G151" i="34"/>
  <c r="D151" i="15"/>
  <c r="S151" i="15" s="1"/>
  <c r="I136" i="34"/>
  <c r="E136" i="34"/>
  <c r="E136" i="15" s="1"/>
  <c r="F136" i="34"/>
  <c r="F136" i="15" s="1"/>
  <c r="G136" i="34"/>
  <c r="D136" i="15"/>
  <c r="S136" i="15" s="1"/>
  <c r="G126" i="34"/>
  <c r="F126" i="34"/>
  <c r="F126" i="15" s="1"/>
  <c r="N126" i="15" s="1"/>
  <c r="E126" i="34"/>
  <c r="E126" i="15" s="1"/>
  <c r="M126" i="15" s="1"/>
  <c r="I126" i="34"/>
  <c r="D126" i="15"/>
  <c r="S126" i="15" s="1"/>
  <c r="I112" i="34"/>
  <c r="G112" i="34"/>
  <c r="E112" i="34"/>
  <c r="E112" i="15" s="1"/>
  <c r="M112" i="15" s="1"/>
  <c r="F112" i="34"/>
  <c r="F112" i="15" s="1"/>
  <c r="N112" i="15" s="1"/>
  <c r="D112" i="15"/>
  <c r="S112" i="15" s="1"/>
  <c r="F101" i="34"/>
  <c r="F101" i="15" s="1"/>
  <c r="N101" i="15" s="1"/>
  <c r="G101" i="34"/>
  <c r="I101" i="34"/>
  <c r="E101" i="34"/>
  <c r="E101" i="15" s="1"/>
  <c r="M101" i="15" s="1"/>
  <c r="D101" i="15"/>
  <c r="G86" i="34"/>
  <c r="E86" i="34"/>
  <c r="E86" i="15" s="1"/>
  <c r="M86" i="15" s="1"/>
  <c r="F86" i="34"/>
  <c r="F86" i="15" s="1"/>
  <c r="N86" i="15" s="1"/>
  <c r="I86" i="34"/>
  <c r="D86" i="15"/>
  <c r="S86" i="15" s="1"/>
  <c r="G75" i="34"/>
  <c r="E75" i="34"/>
  <c r="E75" i="15" s="1"/>
  <c r="I75" i="34"/>
  <c r="F75" i="34"/>
  <c r="F75" i="15" s="1"/>
  <c r="N75" i="15" s="1"/>
  <c r="D75" i="15"/>
  <c r="S75" i="15" s="1"/>
  <c r="E60" i="34"/>
  <c r="E60" i="15" s="1"/>
  <c r="M60" i="15" s="1"/>
  <c r="I60" i="34"/>
  <c r="G60" i="34"/>
  <c r="F60" i="34"/>
  <c r="F60" i="15" s="1"/>
  <c r="D60" i="15"/>
  <c r="S60" i="15" s="1"/>
  <c r="G49" i="34"/>
  <c r="I49" i="34"/>
  <c r="F49" i="34"/>
  <c r="F49" i="15" s="1"/>
  <c r="N49" i="15" s="1"/>
  <c r="E49" i="34"/>
  <c r="E49" i="15" s="1"/>
  <c r="M49" i="15" s="1"/>
  <c r="D49" i="15"/>
  <c r="F34" i="34"/>
  <c r="F34" i="15" s="1"/>
  <c r="G34" i="34"/>
  <c r="E34" i="34"/>
  <c r="E34" i="15" s="1"/>
  <c r="I34" i="34"/>
  <c r="D34" i="15"/>
  <c r="S34" i="15" s="1"/>
  <c r="I24" i="34"/>
  <c r="F24" i="34"/>
  <c r="F24" i="15" s="1"/>
  <c r="N24" i="15" s="1"/>
  <c r="E24" i="34"/>
  <c r="E24" i="15" s="1"/>
  <c r="M24" i="15" s="1"/>
  <c r="G24" i="34"/>
  <c r="D24" i="15"/>
  <c r="S24" i="15" s="1"/>
  <c r="I8" i="34"/>
  <c r="F8" i="34"/>
  <c r="F8" i="15" s="1"/>
  <c r="G8" i="34"/>
  <c r="E8" i="34"/>
  <c r="E8" i="15" s="1"/>
  <c r="M8" i="15" s="1"/>
  <c r="D8" i="15"/>
  <c r="S8" i="15" s="1"/>
  <c r="AD325" i="15"/>
  <c r="AA325" i="27" s="1"/>
  <c r="AG129" i="15"/>
  <c r="AD129" i="27" s="1"/>
  <c r="AB357" i="26"/>
  <c r="AD219" i="26"/>
  <c r="AC305" i="26"/>
  <c r="AF257" i="26"/>
  <c r="AF349" i="26"/>
  <c r="AE293" i="26"/>
  <c r="AD349" i="26"/>
  <c r="AE111" i="26"/>
  <c r="AC136" i="26"/>
  <c r="AB88" i="26"/>
  <c r="AC49" i="26"/>
  <c r="AF153" i="26"/>
  <c r="AC32" i="26"/>
  <c r="AD162" i="26"/>
  <c r="U129" i="7"/>
  <c r="V129" i="7" s="1"/>
  <c r="W129" i="7" s="1"/>
  <c r="X129" i="7" s="1"/>
  <c r="Y129" i="7" s="1"/>
  <c r="Z129" i="7" s="1"/>
  <c r="AA129" i="7" s="1"/>
  <c r="AB129" i="7" s="1"/>
  <c r="N129" i="7"/>
  <c r="O129" i="7" s="1"/>
  <c r="P129" i="7" s="1"/>
  <c r="Q129" i="7" s="1"/>
  <c r="R129" i="7" s="1"/>
  <c r="S129" i="7" s="1"/>
  <c r="T129" i="7" s="1"/>
  <c r="U213" i="7"/>
  <c r="V213" i="7" s="1"/>
  <c r="W213" i="7" s="1"/>
  <c r="X213" i="7" s="1"/>
  <c r="Y213" i="7" s="1"/>
  <c r="Z213" i="7" s="1"/>
  <c r="AA213" i="7" s="1"/>
  <c r="AB213" i="7" s="1"/>
  <c r="N213" i="7"/>
  <c r="O213" i="7" s="1"/>
  <c r="P213" i="7" s="1"/>
  <c r="Q213" i="7" s="1"/>
  <c r="R213" i="7" s="1"/>
  <c r="S213" i="7" s="1"/>
  <c r="T213" i="7" s="1"/>
  <c r="U135" i="7"/>
  <c r="V135" i="7" s="1"/>
  <c r="W135" i="7" s="1"/>
  <c r="X135" i="7" s="1"/>
  <c r="Y135" i="7" s="1"/>
  <c r="Z135" i="7" s="1"/>
  <c r="AA135" i="7" s="1"/>
  <c r="AB135" i="7" s="1"/>
  <c r="N135" i="7"/>
  <c r="O135" i="7" s="1"/>
  <c r="P135" i="7" s="1"/>
  <c r="Q135" i="7" s="1"/>
  <c r="R135" i="7" s="1"/>
  <c r="S135" i="7" s="1"/>
  <c r="T135" i="7" s="1"/>
  <c r="N190" i="7"/>
  <c r="O190" i="7" s="1"/>
  <c r="P190" i="7" s="1"/>
  <c r="Q190" i="7" s="1"/>
  <c r="R190" i="7" s="1"/>
  <c r="S190" i="7" s="1"/>
  <c r="T190" i="7" s="1"/>
  <c r="U190" i="7"/>
  <c r="V190" i="7" s="1"/>
  <c r="W190" i="7" s="1"/>
  <c r="X190" i="7" s="1"/>
  <c r="Y190" i="7" s="1"/>
  <c r="Z190" i="7" s="1"/>
  <c r="AA190" i="7" s="1"/>
  <c r="AB190" i="7" s="1"/>
  <c r="N134" i="7"/>
  <c r="O134" i="7" s="1"/>
  <c r="P134" i="7" s="1"/>
  <c r="Q134" i="7" s="1"/>
  <c r="R134" i="7" s="1"/>
  <c r="S134" i="7" s="1"/>
  <c r="T134" i="7" s="1"/>
  <c r="U134" i="7"/>
  <c r="V134" i="7" s="1"/>
  <c r="W134" i="7" s="1"/>
  <c r="X134" i="7" s="1"/>
  <c r="Y134" i="7" s="1"/>
  <c r="Z134" i="7" s="1"/>
  <c r="AA134" i="7" s="1"/>
  <c r="AB134" i="7" s="1"/>
  <c r="N297" i="7"/>
  <c r="O297" i="7" s="1"/>
  <c r="P297" i="7" s="1"/>
  <c r="Q297" i="7" s="1"/>
  <c r="R297" i="7" s="1"/>
  <c r="S297" i="7" s="1"/>
  <c r="T297" i="7" s="1"/>
  <c r="U297" i="7"/>
  <c r="V297" i="7" s="1"/>
  <c r="W297" i="7" s="1"/>
  <c r="X297" i="7" s="1"/>
  <c r="Y297" i="7" s="1"/>
  <c r="Z297" i="7" s="1"/>
  <c r="AA297" i="7" s="1"/>
  <c r="AB297" i="7" s="1"/>
  <c r="U258" i="7"/>
  <c r="V258" i="7" s="1"/>
  <c r="W258" i="7" s="1"/>
  <c r="X258" i="7" s="1"/>
  <c r="Y258" i="7" s="1"/>
  <c r="Z258" i="7" s="1"/>
  <c r="AA258" i="7" s="1"/>
  <c r="AB258" i="7" s="1"/>
  <c r="N258" i="7"/>
  <c r="O258" i="7" s="1"/>
  <c r="P258" i="7" s="1"/>
  <c r="Q258" i="7" s="1"/>
  <c r="R258" i="7" s="1"/>
  <c r="S258" i="7" s="1"/>
  <c r="T258" i="7" s="1"/>
  <c r="N223" i="7"/>
  <c r="O223" i="7" s="1"/>
  <c r="P223" i="7" s="1"/>
  <c r="Q223" i="7" s="1"/>
  <c r="R223" i="7" s="1"/>
  <c r="S223" i="7" s="1"/>
  <c r="T223" i="7" s="1"/>
  <c r="U223" i="7"/>
  <c r="V223" i="7" s="1"/>
  <c r="W223" i="7" s="1"/>
  <c r="X223" i="7" s="1"/>
  <c r="Y223" i="7" s="1"/>
  <c r="Z223" i="7" s="1"/>
  <c r="AA223" i="7" s="1"/>
  <c r="AB223" i="7" s="1"/>
  <c r="N184" i="7"/>
  <c r="O184" i="7" s="1"/>
  <c r="P184" i="7" s="1"/>
  <c r="Q184" i="7" s="1"/>
  <c r="R184" i="7" s="1"/>
  <c r="S184" i="7" s="1"/>
  <c r="T184" i="7" s="1"/>
  <c r="U184" i="7"/>
  <c r="V184" i="7" s="1"/>
  <c r="W184" i="7" s="1"/>
  <c r="X184" i="7" s="1"/>
  <c r="Y184" i="7" s="1"/>
  <c r="Z184" i="7" s="1"/>
  <c r="AA184" i="7" s="1"/>
  <c r="AB184" i="7" s="1"/>
  <c r="N151" i="7"/>
  <c r="O151" i="7" s="1"/>
  <c r="P151" i="7" s="1"/>
  <c r="Q151" i="7" s="1"/>
  <c r="R151" i="7" s="1"/>
  <c r="S151" i="7" s="1"/>
  <c r="T151" i="7" s="1"/>
  <c r="U151" i="7"/>
  <c r="V151" i="7" s="1"/>
  <c r="W151" i="7" s="1"/>
  <c r="X151" i="7" s="1"/>
  <c r="Y151" i="7" s="1"/>
  <c r="Z151" i="7" s="1"/>
  <c r="AA151" i="7" s="1"/>
  <c r="AB151" i="7" s="1"/>
  <c r="N110" i="7"/>
  <c r="O110" i="7" s="1"/>
  <c r="P110" i="7" s="1"/>
  <c r="Q110" i="7" s="1"/>
  <c r="R110" i="7" s="1"/>
  <c r="S110" i="7" s="1"/>
  <c r="T110" i="7" s="1"/>
  <c r="U110" i="7"/>
  <c r="V110" i="7" s="1"/>
  <c r="W110" i="7" s="1"/>
  <c r="X110" i="7" s="1"/>
  <c r="Y110" i="7" s="1"/>
  <c r="Z110" i="7" s="1"/>
  <c r="AA110" i="7" s="1"/>
  <c r="AB110" i="7" s="1"/>
  <c r="U6" i="7"/>
  <c r="V6" i="7" s="1"/>
  <c r="W6" i="7" s="1"/>
  <c r="X6" i="7" s="1"/>
  <c r="Y6" i="7" s="1"/>
  <c r="Z6" i="7" s="1"/>
  <c r="AA6" i="7" s="1"/>
  <c r="AB6" i="7" s="1"/>
  <c r="N6" i="7"/>
  <c r="O6" i="7" s="1"/>
  <c r="P6" i="7" s="1"/>
  <c r="Q6" i="7" s="1"/>
  <c r="R6" i="7" s="1"/>
  <c r="S6" i="7" s="1"/>
  <c r="T6" i="7" s="1"/>
  <c r="X283" i="27"/>
  <c r="N283" i="27"/>
  <c r="W283" i="27" s="1"/>
  <c r="N258" i="27"/>
  <c r="W258" i="27" s="1"/>
  <c r="U28" i="7"/>
  <c r="V28" i="7" s="1"/>
  <c r="W28" i="7" s="1"/>
  <c r="X28" i="7" s="1"/>
  <c r="Y28" i="7" s="1"/>
  <c r="Z28" i="7" s="1"/>
  <c r="AA28" i="7" s="1"/>
  <c r="AB28" i="7" s="1"/>
  <c r="N28" i="7"/>
  <c r="O28" i="7" s="1"/>
  <c r="P28" i="7" s="1"/>
  <c r="Q28" i="7" s="1"/>
  <c r="R28" i="7" s="1"/>
  <c r="S28" i="7" s="1"/>
  <c r="T28" i="7" s="1"/>
  <c r="N41" i="7"/>
  <c r="O41" i="7" s="1"/>
  <c r="P41" i="7" s="1"/>
  <c r="Q41" i="7" s="1"/>
  <c r="R41" i="7" s="1"/>
  <c r="S41" i="7" s="1"/>
  <c r="T41" i="7" s="1"/>
  <c r="U41" i="7"/>
  <c r="V41" i="7" s="1"/>
  <c r="W41" i="7" s="1"/>
  <c r="X41" i="7" s="1"/>
  <c r="Y41" i="7" s="1"/>
  <c r="Z41" i="7" s="1"/>
  <c r="AA41" i="7" s="1"/>
  <c r="AB41" i="7" s="1"/>
  <c r="V279" i="27"/>
  <c r="O279" i="27"/>
  <c r="X279" i="27" s="1"/>
  <c r="N89" i="7"/>
  <c r="O89" i="7" s="1"/>
  <c r="P89" i="7" s="1"/>
  <c r="Q89" i="7" s="1"/>
  <c r="R89" i="7" s="1"/>
  <c r="S89" i="7" s="1"/>
  <c r="T89" i="7" s="1"/>
  <c r="U89" i="7"/>
  <c r="V89" i="7" s="1"/>
  <c r="W89" i="7" s="1"/>
  <c r="X89" i="7" s="1"/>
  <c r="Y89" i="7" s="1"/>
  <c r="Z89" i="7" s="1"/>
  <c r="AA89" i="7" s="1"/>
  <c r="AB89" i="7" s="1"/>
  <c r="U52" i="7"/>
  <c r="V52" i="7" s="1"/>
  <c r="W52" i="7" s="1"/>
  <c r="X52" i="7" s="1"/>
  <c r="Y52" i="7" s="1"/>
  <c r="Z52" i="7" s="1"/>
  <c r="AA52" i="7" s="1"/>
  <c r="AB52" i="7" s="1"/>
  <c r="N52" i="7"/>
  <c r="O52" i="7" s="1"/>
  <c r="P52" i="7" s="1"/>
  <c r="Q52" i="7" s="1"/>
  <c r="R52" i="7" s="1"/>
  <c r="S52" i="7" s="1"/>
  <c r="T52" i="7" s="1"/>
  <c r="U243" i="7"/>
  <c r="V243" i="7" s="1"/>
  <c r="W243" i="7" s="1"/>
  <c r="X243" i="7" s="1"/>
  <c r="Y243" i="7" s="1"/>
  <c r="Z243" i="7" s="1"/>
  <c r="AA243" i="7" s="1"/>
  <c r="AB243" i="7" s="1"/>
  <c r="N243" i="7"/>
  <c r="O243" i="7" s="1"/>
  <c r="P243" i="7" s="1"/>
  <c r="Q243" i="7" s="1"/>
  <c r="R243" i="7" s="1"/>
  <c r="S243" i="7" s="1"/>
  <c r="T243" i="7" s="1"/>
  <c r="N50" i="7"/>
  <c r="O50" i="7" s="1"/>
  <c r="P50" i="7" s="1"/>
  <c r="Q50" i="7" s="1"/>
  <c r="R50" i="7" s="1"/>
  <c r="S50" i="7" s="1"/>
  <c r="T50" i="7" s="1"/>
  <c r="U50" i="7"/>
  <c r="V50" i="7" s="1"/>
  <c r="W50" i="7" s="1"/>
  <c r="X50" i="7" s="1"/>
  <c r="Y50" i="7" s="1"/>
  <c r="Z50" i="7" s="1"/>
  <c r="AA50" i="7" s="1"/>
  <c r="AB50" i="7" s="1"/>
  <c r="N141" i="27"/>
  <c r="W141" i="27" s="1"/>
  <c r="J322" i="26"/>
  <c r="S322" i="26" s="1"/>
  <c r="AA322" i="26" s="1"/>
  <c r="J114" i="27"/>
  <c r="S114" i="27" s="1"/>
  <c r="M163" i="27"/>
  <c r="L163" i="27"/>
  <c r="U163" i="27" s="1"/>
  <c r="T163" i="27"/>
  <c r="T46" i="26"/>
  <c r="AB46" i="26" s="1"/>
  <c r="M46" i="26"/>
  <c r="L46" i="26" s="1"/>
  <c r="U46" i="26" s="1"/>
  <c r="AC46" i="26" s="1"/>
  <c r="N167" i="27"/>
  <c r="W167" i="27" s="1"/>
  <c r="M111" i="27"/>
  <c r="L111" i="27" s="1"/>
  <c r="U111" i="27" s="1"/>
  <c r="T111" i="27"/>
  <c r="M362" i="26"/>
  <c r="L362" i="26"/>
  <c r="U362" i="26" s="1"/>
  <c r="AC362" i="26" s="1"/>
  <c r="T362" i="26"/>
  <c r="AB362" i="26" s="1"/>
  <c r="L349" i="26"/>
  <c r="U349" i="26" s="1"/>
  <c r="AC349" i="26" s="1"/>
  <c r="J10" i="27"/>
  <c r="S10" i="27" s="1"/>
  <c r="N306" i="26"/>
  <c r="W306" i="26" s="1"/>
  <c r="AE306" i="26" s="1"/>
  <c r="V306" i="26"/>
  <c r="AD306" i="26" s="1"/>
  <c r="O306" i="26"/>
  <c r="X306" i="26" s="1"/>
  <c r="N267" i="27"/>
  <c r="W267" i="27" s="1"/>
  <c r="N49" i="27"/>
  <c r="W49" i="27" s="1"/>
  <c r="M140" i="26"/>
  <c r="L140" i="26" s="1"/>
  <c r="U140" i="26" s="1"/>
  <c r="AC140" i="26" s="1"/>
  <c r="T140" i="26"/>
  <c r="M71" i="26"/>
  <c r="L71" i="26" s="1"/>
  <c r="U71" i="26" s="1"/>
  <c r="AC71" i="26" s="1"/>
  <c r="T71" i="26"/>
  <c r="AB71" i="26" s="1"/>
  <c r="M19" i="26"/>
  <c r="L19" i="26"/>
  <c r="U19" i="26" s="1"/>
  <c r="AC19" i="26" s="1"/>
  <c r="T19" i="26"/>
  <c r="J46" i="26"/>
  <c r="S46" i="26" s="1"/>
  <c r="AA46" i="26" s="1"/>
  <c r="M123" i="27"/>
  <c r="L123" i="27" s="1"/>
  <c r="U123" i="27" s="1"/>
  <c r="T123" i="27"/>
  <c r="V189" i="26"/>
  <c r="O189" i="26"/>
  <c r="X189" i="26" s="1"/>
  <c r="O193" i="26"/>
  <c r="X193" i="26" s="1"/>
  <c r="AF193" i="26" s="1"/>
  <c r="V193" i="26"/>
  <c r="AD193" i="26" s="1"/>
  <c r="O37" i="26"/>
  <c r="X37" i="26" s="1"/>
  <c r="AF37" i="26" s="1"/>
  <c r="V37" i="26"/>
  <c r="AD37" i="26" s="1"/>
  <c r="O202" i="26"/>
  <c r="X202" i="26" s="1"/>
  <c r="N202" i="26"/>
  <c r="W202" i="26" s="1"/>
  <c r="AE202" i="26" s="1"/>
  <c r="V202" i="26"/>
  <c r="AD202" i="26" s="1"/>
  <c r="L128" i="26"/>
  <c r="U128" i="26" s="1"/>
  <c r="AC128" i="26" s="1"/>
  <c r="V154" i="26"/>
  <c r="AD154" i="26" s="1"/>
  <c r="O154" i="26"/>
  <c r="X154" i="26" s="1"/>
  <c r="AF154" i="26" s="1"/>
  <c r="L85" i="26"/>
  <c r="U85" i="26" s="1"/>
  <c r="V102" i="26"/>
  <c r="O102" i="26"/>
  <c r="X102" i="26" s="1"/>
  <c r="AF102" i="26" s="1"/>
  <c r="O24" i="26"/>
  <c r="X24" i="26" s="1"/>
  <c r="AF24" i="26" s="1"/>
  <c r="V24" i="26"/>
  <c r="J254" i="26"/>
  <c r="S254" i="26" s="1"/>
  <c r="O63" i="26"/>
  <c r="X63" i="26" s="1"/>
  <c r="AF63" i="26" s="1"/>
  <c r="N63" i="26"/>
  <c r="W63" i="26" s="1"/>
  <c r="V63" i="26"/>
  <c r="AD63" i="26" s="1"/>
  <c r="V284" i="26"/>
  <c r="AD284" i="26" s="1"/>
  <c r="N284" i="26"/>
  <c r="W284" i="26" s="1"/>
  <c r="O284" i="26"/>
  <c r="X284" i="26" s="1"/>
  <c r="AF284" i="26" s="1"/>
  <c r="N50" i="26"/>
  <c r="W50" i="26" s="1"/>
  <c r="O50" i="26"/>
  <c r="X50" i="26" s="1"/>
  <c r="V50" i="26"/>
  <c r="V232" i="26"/>
  <c r="AD232" i="26" s="1"/>
  <c r="O232" i="26"/>
  <c r="X232" i="26" s="1"/>
  <c r="P7" i="43"/>
  <c r="G163" i="18"/>
  <c r="F163" i="18"/>
  <c r="L163" i="18"/>
  <c r="H163" i="17"/>
  <c r="K163" i="17"/>
  <c r="J163" i="17"/>
  <c r="I163" i="17"/>
  <c r="G163" i="17"/>
  <c r="L163" i="17"/>
  <c r="W126" i="41"/>
  <c r="AD126" i="41" s="1"/>
  <c r="L247" i="18" s="1"/>
  <c r="W129" i="41"/>
  <c r="AD129" i="41" s="1"/>
  <c r="W128" i="41"/>
  <c r="AD128" i="41" s="1"/>
  <c r="L248" i="18" s="1"/>
  <c r="W153" i="41"/>
  <c r="AD153" i="41" s="1"/>
  <c r="G67" i="18"/>
  <c r="F67" i="18"/>
  <c r="L67" i="18"/>
  <c r="L67" i="17"/>
  <c r="M167" i="41"/>
  <c r="T168" i="41" s="1"/>
  <c r="AA168" i="41" s="1"/>
  <c r="O158" i="41"/>
  <c r="S122" i="41"/>
  <c r="Z122" i="41" s="1"/>
  <c r="H236" i="18" s="1"/>
  <c r="M147" i="41"/>
  <c r="M140" i="41"/>
  <c r="O130" i="41"/>
  <c r="V130" i="41" s="1"/>
  <c r="AC130" i="41" s="1"/>
  <c r="R122" i="41"/>
  <c r="Y122" i="41" s="1"/>
  <c r="G236" i="18" s="1"/>
  <c r="U150" i="41"/>
  <c r="AB150" i="41" s="1"/>
  <c r="Q125" i="41"/>
  <c r="X125" i="41" s="1"/>
  <c r="F245" i="18" s="1"/>
  <c r="Q108" i="41"/>
  <c r="X108" i="41" s="1"/>
  <c r="F211" i="18" s="1"/>
  <c r="O159" i="41"/>
  <c r="L150" i="41"/>
  <c r="R123" i="41"/>
  <c r="Y123" i="41" s="1"/>
  <c r="O107" i="41"/>
  <c r="N159" i="41"/>
  <c r="O148" i="41"/>
  <c r="U124" i="41"/>
  <c r="AB124" i="41" s="1"/>
  <c r="Q119" i="41"/>
  <c r="X119" i="41" s="1"/>
  <c r="F233" i="18" s="1"/>
  <c r="Q153" i="41"/>
  <c r="X153" i="41" s="1"/>
  <c r="O167" i="41"/>
  <c r="V170" i="41" s="1"/>
  <c r="AC170" i="41" s="1"/>
  <c r="K332" i="18" s="1"/>
  <c r="O143" i="41"/>
  <c r="V142" i="41" s="1"/>
  <c r="AC142" i="41" s="1"/>
  <c r="O126" i="41"/>
  <c r="M118" i="41"/>
  <c r="L94" i="41"/>
  <c r="N24" i="41"/>
  <c r="N25" i="41" s="1"/>
  <c r="N16" i="41"/>
  <c r="I7" i="42"/>
  <c r="H9" i="43" s="1"/>
  <c r="J6" i="43"/>
  <c r="M77" i="41"/>
  <c r="N54" i="41"/>
  <c r="N55" i="41" s="1"/>
  <c r="L36" i="41"/>
  <c r="S38" i="41" s="1"/>
  <c r="Z38" i="41" s="1"/>
  <c r="H68" i="18" s="1"/>
  <c r="L22" i="41"/>
  <c r="G7" i="42"/>
  <c r="F9" i="43" s="1"/>
  <c r="F9" i="41"/>
  <c r="M68" i="41"/>
  <c r="M54" i="41"/>
  <c r="M55" i="41" s="1"/>
  <c r="T53" i="41" s="1"/>
  <c r="AA53" i="41" s="1"/>
  <c r="I101" i="18" s="1"/>
  <c r="M40" i="41"/>
  <c r="N11" i="41"/>
  <c r="N5" i="41"/>
  <c r="N86" i="41"/>
  <c r="N85" i="41" s="1"/>
  <c r="U87" i="41" s="1"/>
  <c r="AB87" i="41" s="1"/>
  <c r="N58" i="41"/>
  <c r="Q50" i="41"/>
  <c r="X50" i="41" s="1"/>
  <c r="F92" i="18" s="1"/>
  <c r="M33" i="41"/>
  <c r="G3" i="42"/>
  <c r="F5" i="43" s="1"/>
  <c r="F5" i="41"/>
  <c r="N104" i="41"/>
  <c r="M86" i="41"/>
  <c r="M85" i="41" s="1"/>
  <c r="T82" i="41" s="1"/>
  <c r="AA82" i="41" s="1"/>
  <c r="M72" i="41"/>
  <c r="M58" i="41"/>
  <c r="T63" i="41" s="1"/>
  <c r="AA63" i="41" s="1"/>
  <c r="M37" i="41"/>
  <c r="T36" i="41" s="1"/>
  <c r="AA36" i="41" s="1"/>
  <c r="I67" i="18" s="1"/>
  <c r="L23" i="41"/>
  <c r="O82" i="41"/>
  <c r="V86" i="41" s="1"/>
  <c r="AC86" i="41" s="1"/>
  <c r="K164" i="18" s="1"/>
  <c r="O47" i="41"/>
  <c r="O41" i="41"/>
  <c r="L29" i="41"/>
  <c r="Q107" i="41"/>
  <c r="X107" i="41" s="1"/>
  <c r="F209" i="18" s="1"/>
  <c r="L88" i="41"/>
  <c r="L41" i="41"/>
  <c r="M20" i="41"/>
  <c r="M19" i="41" s="1"/>
  <c r="L6" i="41"/>
  <c r="R137" i="36"/>
  <c r="Y137" i="36" s="1"/>
  <c r="G269" i="17" s="1"/>
  <c r="H295" i="17"/>
  <c r="W138" i="36"/>
  <c r="AD138" i="36" s="1"/>
  <c r="L271" i="17" s="1"/>
  <c r="W137" i="36"/>
  <c r="AD137" i="36" s="1"/>
  <c r="L269" i="17" s="1"/>
  <c r="H292" i="17"/>
  <c r="H291" i="17"/>
  <c r="K307" i="17"/>
  <c r="R144" i="36"/>
  <c r="Y144" i="36" s="1"/>
  <c r="G283" i="17" s="1"/>
  <c r="R143" i="36"/>
  <c r="Y143" i="36" s="1"/>
  <c r="G281" i="17" s="1"/>
  <c r="S117" i="36"/>
  <c r="Z117" i="36" s="1"/>
  <c r="J181" i="17"/>
  <c r="J177" i="17"/>
  <c r="J178" i="17"/>
  <c r="J179" i="17"/>
  <c r="J174" i="17"/>
  <c r="J180" i="17"/>
  <c r="J170" i="17"/>
  <c r="H203" i="17"/>
  <c r="H194" i="17"/>
  <c r="H204" i="17"/>
  <c r="H205" i="17"/>
  <c r="H201" i="17"/>
  <c r="H202" i="17"/>
  <c r="H198" i="17"/>
  <c r="I72" i="17"/>
  <c r="I73" i="17"/>
  <c r="I66" i="17"/>
  <c r="I69" i="17"/>
  <c r="I70" i="17"/>
  <c r="I62" i="17"/>
  <c r="I71" i="17"/>
  <c r="T51" i="36"/>
  <c r="AA51" i="36" s="1"/>
  <c r="Q39" i="36"/>
  <c r="X39" i="36" s="1"/>
  <c r="U38" i="36"/>
  <c r="AB38" i="36" s="1"/>
  <c r="J68" i="17" s="1"/>
  <c r="T36" i="36"/>
  <c r="AA36" i="36" s="1"/>
  <c r="I67" i="17" s="1"/>
  <c r="T38" i="36"/>
  <c r="AA38" i="36" s="1"/>
  <c r="I68" i="17" s="1"/>
  <c r="V39" i="36"/>
  <c r="AC39" i="36" s="1"/>
  <c r="T34" i="36"/>
  <c r="AA34" i="36" s="1"/>
  <c r="U39" i="36"/>
  <c r="AB39" i="36" s="1"/>
  <c r="S38" i="36"/>
  <c r="Z38" i="36" s="1"/>
  <c r="H68" i="17" s="1"/>
  <c r="U36" i="36"/>
  <c r="AB36" i="36" s="1"/>
  <c r="J67" i="17" s="1"/>
  <c r="Q34" i="36"/>
  <c r="X34" i="36" s="1"/>
  <c r="W35" i="36"/>
  <c r="AD35" i="36" s="1"/>
  <c r="L65" i="17" s="1"/>
  <c r="Q38" i="36"/>
  <c r="X38" i="36" s="1"/>
  <c r="F68" i="17" s="1"/>
  <c r="Q36" i="36"/>
  <c r="X36" i="36" s="1"/>
  <c r="F67" i="17" s="1"/>
  <c r="V35" i="36"/>
  <c r="AC35" i="36" s="1"/>
  <c r="K65" i="17" s="1"/>
  <c r="W34" i="36"/>
  <c r="AD34" i="36" s="1"/>
  <c r="S44" i="36"/>
  <c r="Z44" i="36" s="1"/>
  <c r="H80" i="17" s="1"/>
  <c r="Q41" i="36"/>
  <c r="X41" i="36" s="1"/>
  <c r="F77" i="17" s="1"/>
  <c r="U42" i="36"/>
  <c r="AB42" i="36" s="1"/>
  <c r="U40" i="36"/>
  <c r="AB40" i="36" s="1"/>
  <c r="T42" i="36"/>
  <c r="AA42" i="36" s="1"/>
  <c r="I79" i="17" s="1"/>
  <c r="T40" i="36"/>
  <c r="AA40" i="36" s="1"/>
  <c r="U44" i="36"/>
  <c r="AB44" i="36" s="1"/>
  <c r="J80" i="17" s="1"/>
  <c r="R40" i="36"/>
  <c r="Y40" i="36" s="1"/>
  <c r="T44" i="36"/>
  <c r="AA44" i="36" s="1"/>
  <c r="I80" i="17" s="1"/>
  <c r="Q40" i="36"/>
  <c r="X40" i="36" s="1"/>
  <c r="V41" i="36"/>
  <c r="AC41" i="36" s="1"/>
  <c r="K77" i="17" s="1"/>
  <c r="U45" i="36"/>
  <c r="AB45" i="36" s="1"/>
  <c r="Q45" i="36"/>
  <c r="X45" i="36" s="1"/>
  <c r="R42" i="36"/>
  <c r="Y42" i="36" s="1"/>
  <c r="G79" i="17" s="1"/>
  <c r="Q42" i="36"/>
  <c r="X42" i="36" s="1"/>
  <c r="U51" i="36"/>
  <c r="AB51" i="36" s="1"/>
  <c r="R56" i="36"/>
  <c r="Y56" i="36" s="1"/>
  <c r="G104" i="17" s="1"/>
  <c r="V53" i="36"/>
  <c r="AC53" i="36" s="1"/>
  <c r="K101" i="17" s="1"/>
  <c r="T26" i="36"/>
  <c r="AA26" i="36" s="1"/>
  <c r="I44" i="17" s="1"/>
  <c r="W27" i="36"/>
  <c r="AD27" i="36" s="1"/>
  <c r="U24" i="36"/>
  <c r="AB24" i="36" s="1"/>
  <c r="T24" i="36"/>
  <c r="AA24" i="36" s="1"/>
  <c r="I43" i="17" s="1"/>
  <c r="S24" i="36"/>
  <c r="Z24" i="36" s="1"/>
  <c r="H43" i="17" s="1"/>
  <c r="Q23" i="36"/>
  <c r="X23" i="36" s="1"/>
  <c r="F41" i="17" s="1"/>
  <c r="U22" i="36"/>
  <c r="AB22" i="36" s="1"/>
  <c r="W26" i="36"/>
  <c r="AD26" i="36" s="1"/>
  <c r="L44" i="17" s="1"/>
  <c r="T22" i="36"/>
  <c r="AA22" i="36" s="1"/>
  <c r="R22" i="36"/>
  <c r="Y22" i="36" s="1"/>
  <c r="Q26" i="36"/>
  <c r="X26" i="36" s="1"/>
  <c r="F44" i="17" s="1"/>
  <c r="U23" i="36"/>
  <c r="AB23" i="36" s="1"/>
  <c r="J41" i="17" s="1"/>
  <c r="T23" i="36"/>
  <c r="AA23" i="36" s="1"/>
  <c r="I41" i="17" s="1"/>
  <c r="U41" i="36"/>
  <c r="AB41" i="36" s="1"/>
  <c r="J77" i="17" s="1"/>
  <c r="Q82" i="36"/>
  <c r="X82" i="36" s="1"/>
  <c r="V47" i="36"/>
  <c r="AC47" i="36" s="1"/>
  <c r="K89" i="17" s="1"/>
  <c r="W48" i="36"/>
  <c r="AD48" i="36" s="1"/>
  <c r="U21" i="36"/>
  <c r="AB21" i="36" s="1"/>
  <c r="J337" i="34"/>
  <c r="J337" i="15" s="1"/>
  <c r="R337" i="15" s="1"/>
  <c r="H337" i="34"/>
  <c r="H337" i="15" s="1"/>
  <c r="P337" i="15" s="1"/>
  <c r="I337" i="15"/>
  <c r="Q337" i="15" s="1"/>
  <c r="J260" i="34"/>
  <c r="J260" i="15" s="1"/>
  <c r="R260" i="15" s="1"/>
  <c r="I260" i="15"/>
  <c r="Q260" i="15" s="1"/>
  <c r="J103" i="34"/>
  <c r="J103" i="15" s="1"/>
  <c r="R103" i="15" s="1"/>
  <c r="I103" i="15"/>
  <c r="Q103" i="15" s="1"/>
  <c r="H299" i="33"/>
  <c r="X299" i="15" s="1"/>
  <c r="W299" i="15"/>
  <c r="AE299" i="15" s="1"/>
  <c r="AB299" i="27" s="1"/>
  <c r="J25" i="34"/>
  <c r="J25" i="15" s="1"/>
  <c r="R25" i="15" s="1"/>
  <c r="I25" i="15"/>
  <c r="Q25" i="15" s="1"/>
  <c r="J299" i="33"/>
  <c r="Z299" i="15" s="1"/>
  <c r="Y299" i="15"/>
  <c r="H311" i="33"/>
  <c r="X311" i="15" s="1"/>
  <c r="AF311" i="15" s="1"/>
  <c r="AC311" i="27" s="1"/>
  <c r="H247" i="33"/>
  <c r="X247" i="15" s="1"/>
  <c r="W247" i="15"/>
  <c r="AE247" i="15" s="1"/>
  <c r="AB247" i="27" s="1"/>
  <c r="H324" i="33"/>
  <c r="X324" i="15" s="1"/>
  <c r="AF324" i="15" s="1"/>
  <c r="AC324" i="27" s="1"/>
  <c r="W324" i="15"/>
  <c r="AE324" i="15" s="1"/>
  <c r="AB324" i="27" s="1"/>
  <c r="H91" i="33"/>
  <c r="X91" i="15" s="1"/>
  <c r="AF91" i="15" s="1"/>
  <c r="AC91" i="27" s="1"/>
  <c r="W91" i="15"/>
  <c r="AE91" i="15" s="1"/>
  <c r="AB91" i="27" s="1"/>
  <c r="AD91" i="15"/>
  <c r="AA91" i="27" s="1"/>
  <c r="G257" i="33"/>
  <c r="I257" i="33"/>
  <c r="F257" i="33"/>
  <c r="V257" i="15" s="1"/>
  <c r="E257" i="33"/>
  <c r="U257" i="15" s="1"/>
  <c r="AC257" i="15" s="1"/>
  <c r="Z257" i="27" s="1"/>
  <c r="T257" i="15"/>
  <c r="AB257" i="15" s="1"/>
  <c r="Y257" i="27" s="1"/>
  <c r="H78" i="33"/>
  <c r="X78" i="15" s="1"/>
  <c r="W78" i="15"/>
  <c r="AE78" i="15" s="1"/>
  <c r="AB78" i="27" s="1"/>
  <c r="J364" i="33"/>
  <c r="Z364" i="15" s="1"/>
  <c r="Y364" i="15"/>
  <c r="J352" i="33"/>
  <c r="Z352" i="15" s="1"/>
  <c r="Y352" i="15"/>
  <c r="AG352" i="15" s="1"/>
  <c r="AD352" i="27" s="1"/>
  <c r="AD346" i="15"/>
  <c r="AA346" i="27" s="1"/>
  <c r="H343" i="33"/>
  <c r="X343" i="15" s="1"/>
  <c r="AF343" i="15" s="1"/>
  <c r="AC343" i="27" s="1"/>
  <c r="W343" i="15"/>
  <c r="AE343" i="15" s="1"/>
  <c r="AB343" i="27" s="1"/>
  <c r="AD341" i="15"/>
  <c r="AA341" i="27" s="1"/>
  <c r="J330" i="33"/>
  <c r="Z330" i="15" s="1"/>
  <c r="Y330" i="15"/>
  <c r="AG330" i="15" s="1"/>
  <c r="AD330" i="27" s="1"/>
  <c r="J328" i="33"/>
  <c r="Z328" i="15" s="1"/>
  <c r="Y328" i="15"/>
  <c r="H326" i="33"/>
  <c r="X326" i="15" s="1"/>
  <c r="AF326" i="15" s="1"/>
  <c r="AC326" i="27" s="1"/>
  <c r="W326" i="15"/>
  <c r="AE326" i="15" s="1"/>
  <c r="AB326" i="27" s="1"/>
  <c r="H320" i="33"/>
  <c r="X320" i="15" s="1"/>
  <c r="AF320" i="15" s="1"/>
  <c r="AC320" i="27" s="1"/>
  <c r="W320" i="15"/>
  <c r="AE320" i="15" s="1"/>
  <c r="AB320" i="27" s="1"/>
  <c r="H317" i="33"/>
  <c r="X317" i="15" s="1"/>
  <c r="AF317" i="15" s="1"/>
  <c r="AC317" i="27" s="1"/>
  <c r="W317" i="15"/>
  <c r="AE317" i="15" s="1"/>
  <c r="AB317" i="27" s="1"/>
  <c r="H315" i="33"/>
  <c r="X315" i="15" s="1"/>
  <c r="W315" i="15"/>
  <c r="AE315" i="15" s="1"/>
  <c r="AB315" i="27" s="1"/>
  <c r="AD313" i="15"/>
  <c r="AA313" i="27" s="1"/>
  <c r="AD304" i="15"/>
  <c r="AA304" i="27" s="1"/>
  <c r="H302" i="33"/>
  <c r="X302" i="15" s="1"/>
  <c r="AF302" i="15" s="1"/>
  <c r="AC302" i="27" s="1"/>
  <c r="W302" i="15"/>
  <c r="AE302" i="15" s="1"/>
  <c r="AB302" i="27" s="1"/>
  <c r="J300" i="33"/>
  <c r="Z300" i="15" s="1"/>
  <c r="Y300" i="15"/>
  <c r="AD294" i="15"/>
  <c r="AA294" i="27" s="1"/>
  <c r="J291" i="33"/>
  <c r="Z291" i="15" s="1"/>
  <c r="Y291" i="15"/>
  <c r="AG291" i="15" s="1"/>
  <c r="AD291" i="27" s="1"/>
  <c r="J278" i="33"/>
  <c r="Z278" i="15" s="1"/>
  <c r="Y278" i="15"/>
  <c r="AG278" i="15" s="1"/>
  <c r="AD278" i="27" s="1"/>
  <c r="H276" i="33"/>
  <c r="X276" i="15" s="1"/>
  <c r="AF276" i="15" s="1"/>
  <c r="AC276" i="27" s="1"/>
  <c r="W276" i="15"/>
  <c r="AE276" i="15" s="1"/>
  <c r="AB276" i="27" s="1"/>
  <c r="AD274" i="15"/>
  <c r="AA274" i="27" s="1"/>
  <c r="H268" i="33"/>
  <c r="X268" i="15" s="1"/>
  <c r="W268" i="15"/>
  <c r="AE268" i="15" s="1"/>
  <c r="AB268" i="27" s="1"/>
  <c r="H261" i="33"/>
  <c r="X261" i="15" s="1"/>
  <c r="AF261" i="15" s="1"/>
  <c r="AC261" i="27" s="1"/>
  <c r="W261" i="15"/>
  <c r="AE261" i="15" s="1"/>
  <c r="AB261" i="27" s="1"/>
  <c r="AD78" i="15"/>
  <c r="AA78" i="27" s="1"/>
  <c r="H256" i="33"/>
  <c r="X256" i="15" s="1"/>
  <c r="AF256" i="15" s="1"/>
  <c r="AC256" i="27" s="1"/>
  <c r="W256" i="15"/>
  <c r="AE256" i="15" s="1"/>
  <c r="AB256" i="27" s="1"/>
  <c r="J252" i="33"/>
  <c r="Z252" i="15" s="1"/>
  <c r="Y252" i="15"/>
  <c r="AD250" i="15"/>
  <c r="AA250" i="27" s="1"/>
  <c r="J248" i="33"/>
  <c r="Z248" i="15" s="1"/>
  <c r="Y248" i="15"/>
  <c r="J243" i="33"/>
  <c r="Z243" i="15" s="1"/>
  <c r="Y243" i="15"/>
  <c r="AG243" i="15" s="1"/>
  <c r="AD243" i="27" s="1"/>
  <c r="J239" i="33"/>
  <c r="Z239" i="15" s="1"/>
  <c r="Y239" i="15"/>
  <c r="AG239" i="15" s="1"/>
  <c r="AD239" i="27" s="1"/>
  <c r="J237" i="33"/>
  <c r="Z237" i="15" s="1"/>
  <c r="Y237" i="15"/>
  <c r="AG237" i="15" s="1"/>
  <c r="AD237" i="27" s="1"/>
  <c r="AD235" i="15"/>
  <c r="AA235" i="27" s="1"/>
  <c r="H222" i="33"/>
  <c r="X222" i="15" s="1"/>
  <c r="AF222" i="15" s="1"/>
  <c r="AC222" i="27" s="1"/>
  <c r="W222" i="15"/>
  <c r="AE222" i="15" s="1"/>
  <c r="AB222" i="27" s="1"/>
  <c r="H217" i="33"/>
  <c r="X217" i="15" s="1"/>
  <c r="AF217" i="15" s="1"/>
  <c r="AC217" i="27" s="1"/>
  <c r="W217" i="15"/>
  <c r="AE217" i="15" s="1"/>
  <c r="AB217" i="27" s="1"/>
  <c r="AD213" i="15"/>
  <c r="AA213" i="27" s="1"/>
  <c r="J209" i="33"/>
  <c r="Z209" i="15" s="1"/>
  <c r="Y209" i="15"/>
  <c r="J204" i="33"/>
  <c r="Z204" i="15" s="1"/>
  <c r="Y204" i="15"/>
  <c r="AG204" i="15" s="1"/>
  <c r="AD204" i="27" s="1"/>
  <c r="AD198" i="15"/>
  <c r="AA198" i="27" s="1"/>
  <c r="H196" i="33"/>
  <c r="X196" i="15" s="1"/>
  <c r="AF196" i="15" s="1"/>
  <c r="AC196" i="27" s="1"/>
  <c r="W196" i="15"/>
  <c r="AE196" i="15" s="1"/>
  <c r="AB196" i="27" s="1"/>
  <c r="AD191" i="15"/>
  <c r="AA191" i="27" s="1"/>
  <c r="H187" i="33"/>
  <c r="X187" i="15" s="1"/>
  <c r="W187" i="15"/>
  <c r="AE187" i="15" s="1"/>
  <c r="AB187" i="27" s="1"/>
  <c r="H183" i="33"/>
  <c r="X183" i="15" s="1"/>
  <c r="AF183" i="15" s="1"/>
  <c r="AC183" i="27" s="1"/>
  <c r="W183" i="15"/>
  <c r="AE183" i="15" s="1"/>
  <c r="AB183" i="27" s="1"/>
  <c r="J178" i="33"/>
  <c r="Z178" i="15" s="1"/>
  <c r="Y178" i="15"/>
  <c r="AG178" i="15" s="1"/>
  <c r="AD178" i="27" s="1"/>
  <c r="H174" i="33"/>
  <c r="X174" i="15" s="1"/>
  <c r="AF174" i="15" s="1"/>
  <c r="AC174" i="27" s="1"/>
  <c r="W174" i="15"/>
  <c r="AE174" i="15" s="1"/>
  <c r="AB174" i="27" s="1"/>
  <c r="H172" i="33"/>
  <c r="X172" i="15" s="1"/>
  <c r="W172" i="15"/>
  <c r="AE172" i="15" s="1"/>
  <c r="AB172" i="27" s="1"/>
  <c r="H165" i="33"/>
  <c r="X165" i="15" s="1"/>
  <c r="AF165" i="15" s="1"/>
  <c r="AC165" i="27" s="1"/>
  <c r="W165" i="15"/>
  <c r="AE165" i="15" s="1"/>
  <c r="AB165" i="27" s="1"/>
  <c r="H159" i="33"/>
  <c r="X159" i="15" s="1"/>
  <c r="AF159" i="15" s="1"/>
  <c r="AC159" i="27" s="1"/>
  <c r="W159" i="15"/>
  <c r="AE159" i="15" s="1"/>
  <c r="AB159" i="27" s="1"/>
  <c r="H157" i="33"/>
  <c r="X157" i="15" s="1"/>
  <c r="AF157" i="15" s="1"/>
  <c r="AC157" i="27" s="1"/>
  <c r="W157" i="15"/>
  <c r="AE157" i="15" s="1"/>
  <c r="AB157" i="27" s="1"/>
  <c r="H152" i="33"/>
  <c r="X152" i="15" s="1"/>
  <c r="W152" i="15"/>
  <c r="AE152" i="15" s="1"/>
  <c r="AB152" i="27" s="1"/>
  <c r="AD148" i="15"/>
  <c r="AA148" i="27" s="1"/>
  <c r="H146" i="33"/>
  <c r="X146" i="15" s="1"/>
  <c r="AF146" i="15" s="1"/>
  <c r="AC146" i="27" s="1"/>
  <c r="W146" i="15"/>
  <c r="AE146" i="15" s="1"/>
  <c r="AB146" i="27" s="1"/>
  <c r="F141" i="33"/>
  <c r="V141" i="15" s="1"/>
  <c r="AD141" i="15" s="1"/>
  <c r="AA141" i="27" s="1"/>
  <c r="G141" i="33"/>
  <c r="I141" i="33"/>
  <c r="E141" i="33"/>
  <c r="U141" i="15" s="1"/>
  <c r="T141" i="15"/>
  <c r="AB141" i="15" s="1"/>
  <c r="Y141" i="27" s="1"/>
  <c r="J138" i="33"/>
  <c r="Z138" i="15" s="1"/>
  <c r="Y138" i="15"/>
  <c r="AG138" i="15" s="1"/>
  <c r="AD138" i="27" s="1"/>
  <c r="J134" i="33"/>
  <c r="Z134" i="15" s="1"/>
  <c r="Y134" i="15"/>
  <c r="H132" i="33"/>
  <c r="X132" i="15" s="1"/>
  <c r="AF132" i="15" s="1"/>
  <c r="AC132" i="27" s="1"/>
  <c r="W132" i="15"/>
  <c r="AE132" i="15" s="1"/>
  <c r="AB132" i="27" s="1"/>
  <c r="G128" i="33"/>
  <c r="F128" i="33"/>
  <c r="V128" i="15" s="1"/>
  <c r="E128" i="33"/>
  <c r="U128" i="15" s="1"/>
  <c r="AC128" i="15" s="1"/>
  <c r="Z128" i="27" s="1"/>
  <c r="I128" i="33"/>
  <c r="T128" i="15"/>
  <c r="AB128" i="15" s="1"/>
  <c r="Y128" i="27" s="1"/>
  <c r="J125" i="33"/>
  <c r="Z125" i="15" s="1"/>
  <c r="Y125" i="15"/>
  <c r="AG125" i="15" s="1"/>
  <c r="AD125" i="27" s="1"/>
  <c r="AD121" i="15"/>
  <c r="AA121" i="27" s="1"/>
  <c r="J119" i="33"/>
  <c r="Z119" i="15" s="1"/>
  <c r="Y119" i="15"/>
  <c r="AD116" i="15"/>
  <c r="AA116" i="27" s="1"/>
  <c r="AD109" i="15"/>
  <c r="AA109" i="27" s="1"/>
  <c r="J107" i="33"/>
  <c r="Z107" i="15" s="1"/>
  <c r="Y107" i="15"/>
  <c r="AG107" i="15" s="1"/>
  <c r="AD107" i="27" s="1"/>
  <c r="H100" i="33"/>
  <c r="X100" i="15" s="1"/>
  <c r="AF100" i="15" s="1"/>
  <c r="AC100" i="27" s="1"/>
  <c r="W100" i="15"/>
  <c r="AE100" i="15" s="1"/>
  <c r="AB100" i="27" s="1"/>
  <c r="J96" i="33"/>
  <c r="Z96" i="15" s="1"/>
  <c r="Y96" i="15"/>
  <c r="AD94" i="15"/>
  <c r="AA94" i="27" s="1"/>
  <c r="J92" i="33"/>
  <c r="Z92" i="15" s="1"/>
  <c r="Y92" i="15"/>
  <c r="J87" i="33"/>
  <c r="Z87" i="15" s="1"/>
  <c r="Y87" i="15"/>
  <c r="AG87" i="15" s="1"/>
  <c r="AD87" i="27" s="1"/>
  <c r="J83" i="33"/>
  <c r="Z83" i="15" s="1"/>
  <c r="Y83" i="15"/>
  <c r="AG83" i="15" s="1"/>
  <c r="AD83" i="27" s="1"/>
  <c r="J81" i="33"/>
  <c r="Z81" i="15" s="1"/>
  <c r="Y81" i="15"/>
  <c r="AG81" i="15" s="1"/>
  <c r="AD81" i="27" s="1"/>
  <c r="AD79" i="15"/>
  <c r="AA79" i="27" s="1"/>
  <c r="AD70" i="15"/>
  <c r="AA70" i="27" s="1"/>
  <c r="J68" i="33"/>
  <c r="Z68" i="15" s="1"/>
  <c r="Y68" i="15"/>
  <c r="H66" i="33"/>
  <c r="X66" i="15" s="1"/>
  <c r="AF66" i="15" s="1"/>
  <c r="AC66" i="27" s="1"/>
  <c r="W66" i="15"/>
  <c r="AE66" i="15" s="1"/>
  <c r="AB66" i="27" s="1"/>
  <c r="H61" i="33"/>
  <c r="X61" i="15" s="1"/>
  <c r="W61" i="15"/>
  <c r="AE61" i="15" s="1"/>
  <c r="AB61" i="27" s="1"/>
  <c r="H57" i="33"/>
  <c r="X57" i="15" s="1"/>
  <c r="AF57" i="15" s="1"/>
  <c r="AC57" i="27" s="1"/>
  <c r="W57" i="15"/>
  <c r="AE57" i="15" s="1"/>
  <c r="AB57" i="27" s="1"/>
  <c r="AD55" i="15"/>
  <c r="AA55" i="27" s="1"/>
  <c r="AD53" i="15"/>
  <c r="AA53" i="27" s="1"/>
  <c r="J48" i="33"/>
  <c r="Z48" i="15" s="1"/>
  <c r="Y48" i="15"/>
  <c r="AG48" i="15" s="1"/>
  <c r="AD48" i="27" s="1"/>
  <c r="J44" i="33"/>
  <c r="Z44" i="15" s="1"/>
  <c r="Y44" i="15"/>
  <c r="H42" i="33"/>
  <c r="X42" i="15" s="1"/>
  <c r="AF42" i="15" s="1"/>
  <c r="AC42" i="27" s="1"/>
  <c r="W42" i="15"/>
  <c r="AE42" i="15" s="1"/>
  <c r="AB42" i="27" s="1"/>
  <c r="J40" i="33"/>
  <c r="Z40" i="15" s="1"/>
  <c r="Y40" i="15"/>
  <c r="AG40" i="15" s="1"/>
  <c r="AD40" i="27" s="1"/>
  <c r="AD35" i="15"/>
  <c r="AA35" i="27" s="1"/>
  <c r="H31" i="33"/>
  <c r="X31" i="15" s="1"/>
  <c r="W31" i="15"/>
  <c r="AE31" i="15" s="1"/>
  <c r="AB31" i="27" s="1"/>
  <c r="AD29" i="15"/>
  <c r="AA29" i="27" s="1"/>
  <c r="J27" i="33"/>
  <c r="Z27" i="15" s="1"/>
  <c r="Y27" i="15"/>
  <c r="AG27" i="15" s="1"/>
  <c r="AD27" i="27" s="1"/>
  <c r="J22" i="33"/>
  <c r="Z22" i="15" s="1"/>
  <c r="Y22" i="15"/>
  <c r="AG22" i="15" s="1"/>
  <c r="AD22" i="27" s="1"/>
  <c r="H18" i="33"/>
  <c r="X18" i="15" s="1"/>
  <c r="AF18" i="15" s="1"/>
  <c r="AC18" i="27" s="1"/>
  <c r="W18" i="15"/>
  <c r="AE18" i="15" s="1"/>
  <c r="AB18" i="27" s="1"/>
  <c r="J16" i="33"/>
  <c r="Z16" i="15" s="1"/>
  <c r="Y16" i="15"/>
  <c r="AG16" i="15" s="1"/>
  <c r="AD16" i="27" s="1"/>
  <c r="AD14" i="15"/>
  <c r="AA14" i="27" s="1"/>
  <c r="J9" i="33"/>
  <c r="Z9" i="15" s="1"/>
  <c r="Y9" i="15"/>
  <c r="AG9" i="15" s="1"/>
  <c r="AD9" i="27" s="1"/>
  <c r="J3" i="33"/>
  <c r="Z3" i="15" s="1"/>
  <c r="Y3" i="15"/>
  <c r="AG3" i="15" s="1"/>
  <c r="AD3" i="27" s="1"/>
  <c r="I364" i="34"/>
  <c r="E364" i="34"/>
  <c r="E364" i="15" s="1"/>
  <c r="M364" i="15" s="1"/>
  <c r="G364" i="34"/>
  <c r="F364" i="34"/>
  <c r="F364" i="15" s="1"/>
  <c r="N364" i="15" s="1"/>
  <c r="D364" i="15"/>
  <c r="G354" i="34"/>
  <c r="F354" i="34"/>
  <c r="F354" i="15" s="1"/>
  <c r="E354" i="34"/>
  <c r="E354" i="15" s="1"/>
  <c r="I354" i="34"/>
  <c r="D354" i="15"/>
  <c r="S354" i="15" s="1"/>
  <c r="I343" i="34"/>
  <c r="G343" i="34"/>
  <c r="F343" i="34"/>
  <c r="F343" i="15" s="1"/>
  <c r="N343" i="15" s="1"/>
  <c r="E343" i="34"/>
  <c r="E343" i="15" s="1"/>
  <c r="M343" i="15" s="1"/>
  <c r="D343" i="15"/>
  <c r="S343" i="15" s="1"/>
  <c r="G339" i="34"/>
  <c r="E339" i="34"/>
  <c r="E339" i="15" s="1"/>
  <c r="I339" i="34"/>
  <c r="F339" i="34"/>
  <c r="F339" i="15" s="1"/>
  <c r="N339" i="15" s="1"/>
  <c r="D339" i="15"/>
  <c r="E328" i="34"/>
  <c r="E328" i="15" s="1"/>
  <c r="M328" i="15" s="1"/>
  <c r="I328" i="34"/>
  <c r="G328" i="34"/>
  <c r="F328" i="34"/>
  <c r="F328" i="15" s="1"/>
  <c r="N328" i="15" s="1"/>
  <c r="D328" i="15"/>
  <c r="S328" i="15" s="1"/>
  <c r="I317" i="34"/>
  <c r="G317" i="34"/>
  <c r="F317" i="34"/>
  <c r="F317" i="15" s="1"/>
  <c r="N317" i="15" s="1"/>
  <c r="E317" i="34"/>
  <c r="E317" i="15" s="1"/>
  <c r="M317" i="15" s="1"/>
  <c r="D317" i="15"/>
  <c r="S317" i="15" s="1"/>
  <c r="F313" i="34"/>
  <c r="F313" i="15" s="1"/>
  <c r="E313" i="34"/>
  <c r="E313" i="15" s="1"/>
  <c r="G313" i="34"/>
  <c r="I313" i="34"/>
  <c r="D313" i="15"/>
  <c r="F302" i="34"/>
  <c r="F302" i="15" s="1"/>
  <c r="N302" i="15" s="1"/>
  <c r="E302" i="34"/>
  <c r="E302" i="15" s="1"/>
  <c r="M302" i="15" s="1"/>
  <c r="I302" i="34"/>
  <c r="G302" i="34"/>
  <c r="D302" i="15"/>
  <c r="S302" i="15" s="1"/>
  <c r="G291" i="34"/>
  <c r="I291" i="34"/>
  <c r="F291" i="34"/>
  <c r="F291" i="15" s="1"/>
  <c r="N291" i="15" s="1"/>
  <c r="E291" i="34"/>
  <c r="E291" i="15" s="1"/>
  <c r="M291" i="15" s="1"/>
  <c r="D291" i="15"/>
  <c r="S291" i="15" s="1"/>
  <c r="I287" i="34"/>
  <c r="G287" i="34"/>
  <c r="F287" i="34"/>
  <c r="F287" i="15" s="1"/>
  <c r="E287" i="34"/>
  <c r="E287" i="15" s="1"/>
  <c r="D287" i="15"/>
  <c r="I276" i="34"/>
  <c r="E276" i="34"/>
  <c r="E276" i="15" s="1"/>
  <c r="M276" i="15" s="1"/>
  <c r="G276" i="34"/>
  <c r="F276" i="34"/>
  <c r="F276" i="15" s="1"/>
  <c r="N276" i="15" s="1"/>
  <c r="D276" i="15"/>
  <c r="S276" i="15" s="1"/>
  <c r="F265" i="34"/>
  <c r="F265" i="15" s="1"/>
  <c r="E265" i="34"/>
  <c r="E265" i="15" s="1"/>
  <c r="I265" i="34"/>
  <c r="G265" i="34"/>
  <c r="D265" i="15"/>
  <c r="S265" i="15" s="1"/>
  <c r="I261" i="34"/>
  <c r="G261" i="34"/>
  <c r="F261" i="34"/>
  <c r="F261" i="15" s="1"/>
  <c r="N261" i="15" s="1"/>
  <c r="E261" i="34"/>
  <c r="E261" i="15" s="1"/>
  <c r="M261" i="15" s="1"/>
  <c r="D261" i="15"/>
  <c r="S261" i="15" s="1"/>
  <c r="G250" i="34"/>
  <c r="F250" i="34"/>
  <c r="F250" i="15" s="1"/>
  <c r="N250" i="15" s="1"/>
  <c r="E250" i="34"/>
  <c r="E250" i="15" s="1"/>
  <c r="M250" i="15" s="1"/>
  <c r="I250" i="34"/>
  <c r="D250" i="15"/>
  <c r="S250" i="15" s="1"/>
  <c r="G239" i="34"/>
  <c r="F239" i="34"/>
  <c r="F239" i="15" s="1"/>
  <c r="E239" i="34"/>
  <c r="E239" i="15" s="1"/>
  <c r="I239" i="34"/>
  <c r="D239" i="15"/>
  <c r="S239" i="15" s="1"/>
  <c r="G235" i="34"/>
  <c r="I235" i="34"/>
  <c r="F235" i="34"/>
  <c r="F235" i="15" s="1"/>
  <c r="N235" i="15" s="1"/>
  <c r="E235" i="34"/>
  <c r="E235" i="15" s="1"/>
  <c r="M235" i="15" s="1"/>
  <c r="D235" i="15"/>
  <c r="S235" i="15" s="1"/>
  <c r="E224" i="34"/>
  <c r="E224" i="15" s="1"/>
  <c r="F224" i="34"/>
  <c r="F224" i="15" s="1"/>
  <c r="G224" i="34"/>
  <c r="I224" i="34"/>
  <c r="D224" i="15"/>
  <c r="S224" i="15" s="1"/>
  <c r="I213" i="34"/>
  <c r="G213" i="34"/>
  <c r="F213" i="34"/>
  <c r="F213" i="15" s="1"/>
  <c r="E213" i="34"/>
  <c r="E213" i="15" s="1"/>
  <c r="D213" i="15"/>
  <c r="S213" i="15" s="1"/>
  <c r="F209" i="34"/>
  <c r="F209" i="15" s="1"/>
  <c r="N209" i="15" s="1"/>
  <c r="E209" i="34"/>
  <c r="E209" i="15" s="1"/>
  <c r="M209" i="15" s="1"/>
  <c r="I209" i="34"/>
  <c r="G209" i="34"/>
  <c r="D209" i="15"/>
  <c r="I198" i="34"/>
  <c r="E198" i="34"/>
  <c r="E198" i="15" s="1"/>
  <c r="G198" i="34"/>
  <c r="F198" i="34"/>
  <c r="F198" i="15" s="1"/>
  <c r="N198" i="15" s="1"/>
  <c r="D198" i="15"/>
  <c r="S198" i="15" s="1"/>
  <c r="G187" i="34"/>
  <c r="I187" i="34"/>
  <c r="F187" i="34"/>
  <c r="F187" i="15" s="1"/>
  <c r="N187" i="15" s="1"/>
  <c r="E187" i="34"/>
  <c r="E187" i="15" s="1"/>
  <c r="M187" i="15" s="1"/>
  <c r="D187" i="15"/>
  <c r="S187" i="15" s="1"/>
  <c r="I183" i="34"/>
  <c r="E183" i="34"/>
  <c r="E183" i="15" s="1"/>
  <c r="M183" i="15" s="1"/>
  <c r="F183" i="34"/>
  <c r="F183" i="15" s="1"/>
  <c r="N183" i="15" s="1"/>
  <c r="G183" i="34"/>
  <c r="D183" i="15"/>
  <c r="I172" i="34"/>
  <c r="G172" i="34"/>
  <c r="F172" i="34"/>
  <c r="F172" i="15" s="1"/>
  <c r="E172" i="34"/>
  <c r="E172" i="15" s="1"/>
  <c r="D172" i="15"/>
  <c r="S172" i="15" s="1"/>
  <c r="F161" i="34"/>
  <c r="F161" i="15" s="1"/>
  <c r="N161" i="15" s="1"/>
  <c r="G161" i="34"/>
  <c r="I161" i="34"/>
  <c r="E161" i="34"/>
  <c r="E161" i="15" s="1"/>
  <c r="M161" i="15" s="1"/>
  <c r="D161" i="15"/>
  <c r="S161" i="15" s="1"/>
  <c r="I157" i="34"/>
  <c r="G157" i="34"/>
  <c r="F157" i="34"/>
  <c r="F157" i="15" s="1"/>
  <c r="N157" i="15" s="1"/>
  <c r="E157" i="34"/>
  <c r="E157" i="15" s="1"/>
  <c r="M157" i="15" s="1"/>
  <c r="D157" i="15"/>
  <c r="G146" i="34"/>
  <c r="I146" i="34"/>
  <c r="F146" i="34"/>
  <c r="F146" i="15" s="1"/>
  <c r="E146" i="34"/>
  <c r="E146" i="15" s="1"/>
  <c r="D146" i="15"/>
  <c r="S146" i="15" s="1"/>
  <c r="F141" i="34"/>
  <c r="F141" i="15" s="1"/>
  <c r="N141" i="15" s="1"/>
  <c r="G141" i="34"/>
  <c r="E141" i="34"/>
  <c r="E141" i="15" s="1"/>
  <c r="M141" i="15" s="1"/>
  <c r="I141" i="34"/>
  <c r="D141" i="15"/>
  <c r="S141" i="15" s="1"/>
  <c r="G137" i="34"/>
  <c r="F137" i="34"/>
  <c r="F137" i="15" s="1"/>
  <c r="N137" i="15" s="1"/>
  <c r="E137" i="34"/>
  <c r="E137" i="15" s="1"/>
  <c r="M137" i="15" s="1"/>
  <c r="I137" i="34"/>
  <c r="D137" i="15"/>
  <c r="E132" i="34"/>
  <c r="E132" i="15" s="1"/>
  <c r="M132" i="15" s="1"/>
  <c r="F132" i="34"/>
  <c r="F132" i="15" s="1"/>
  <c r="N132" i="15" s="1"/>
  <c r="I132" i="34"/>
  <c r="G132" i="34"/>
  <c r="D132" i="15"/>
  <c r="S132" i="15" s="1"/>
  <c r="I121" i="34"/>
  <c r="E121" i="34"/>
  <c r="E121" i="15" s="1"/>
  <c r="M121" i="15" s="1"/>
  <c r="G121" i="34"/>
  <c r="F121" i="34"/>
  <c r="F121" i="15" s="1"/>
  <c r="N121" i="15" s="1"/>
  <c r="D121" i="15"/>
  <c r="S121" i="15" s="1"/>
  <c r="E116" i="34"/>
  <c r="E116" i="15" s="1"/>
  <c r="I116" i="34"/>
  <c r="F116" i="34"/>
  <c r="F116" i="15" s="1"/>
  <c r="G116" i="34"/>
  <c r="D116" i="15"/>
  <c r="G107" i="34"/>
  <c r="I107" i="34"/>
  <c r="F107" i="34"/>
  <c r="F107" i="15" s="1"/>
  <c r="N107" i="15" s="1"/>
  <c r="E107" i="34"/>
  <c r="E107" i="15" s="1"/>
  <c r="M107" i="15" s="1"/>
  <c r="D107" i="15"/>
  <c r="S107" i="15" s="1"/>
  <c r="I96" i="34"/>
  <c r="E96" i="34"/>
  <c r="E96" i="15" s="1"/>
  <c r="F96" i="34"/>
  <c r="F96" i="15" s="1"/>
  <c r="N96" i="15" s="1"/>
  <c r="G96" i="34"/>
  <c r="D96" i="15"/>
  <c r="S96" i="15" s="1"/>
  <c r="E92" i="34"/>
  <c r="E92" i="15" s="1"/>
  <c r="M92" i="15" s="1"/>
  <c r="F92" i="34"/>
  <c r="F92" i="15" s="1"/>
  <c r="I92" i="34"/>
  <c r="G92" i="34"/>
  <c r="D92" i="15"/>
  <c r="S92" i="15" s="1"/>
  <c r="F81" i="34"/>
  <c r="F81" i="15" s="1"/>
  <c r="N81" i="15" s="1"/>
  <c r="G81" i="34"/>
  <c r="I81" i="34"/>
  <c r="E81" i="34"/>
  <c r="E81" i="15" s="1"/>
  <c r="M81" i="15" s="1"/>
  <c r="D81" i="15"/>
  <c r="S81" i="15" s="1"/>
  <c r="G70" i="34"/>
  <c r="E70" i="34"/>
  <c r="E70" i="15" s="1"/>
  <c r="I70" i="34"/>
  <c r="F70" i="34"/>
  <c r="F70" i="15" s="1"/>
  <c r="N70" i="15" s="1"/>
  <c r="D70" i="15"/>
  <c r="S70" i="15" s="1"/>
  <c r="F66" i="34"/>
  <c r="F66" i="15" s="1"/>
  <c r="N66" i="15" s="1"/>
  <c r="E66" i="34"/>
  <c r="E66" i="15" s="1"/>
  <c r="M66" i="15" s="1"/>
  <c r="I66" i="34"/>
  <c r="G66" i="34"/>
  <c r="D66" i="15"/>
  <c r="S66" i="15" s="1"/>
  <c r="G55" i="34"/>
  <c r="E55" i="34"/>
  <c r="E55" i="15" s="1"/>
  <c r="M55" i="15" s="1"/>
  <c r="I55" i="34"/>
  <c r="F55" i="34"/>
  <c r="F55" i="15" s="1"/>
  <c r="N55" i="15" s="1"/>
  <c r="D55" i="15"/>
  <c r="S55" i="15" s="1"/>
  <c r="E44" i="34"/>
  <c r="E44" i="15" s="1"/>
  <c r="F44" i="34"/>
  <c r="F44" i="15" s="1"/>
  <c r="I44" i="34"/>
  <c r="G44" i="34"/>
  <c r="D44" i="15"/>
  <c r="S44" i="15" s="1"/>
  <c r="I40" i="34"/>
  <c r="F40" i="34"/>
  <c r="F40" i="15" s="1"/>
  <c r="N40" i="15" s="1"/>
  <c r="G40" i="34"/>
  <c r="E40" i="34"/>
  <c r="E40" i="15" s="1"/>
  <c r="M40" i="15" s="1"/>
  <c r="D40" i="15"/>
  <c r="S40" i="15" s="1"/>
  <c r="F29" i="34"/>
  <c r="F29" i="15" s="1"/>
  <c r="I29" i="34"/>
  <c r="G29" i="34"/>
  <c r="E29" i="34"/>
  <c r="E29" i="15" s="1"/>
  <c r="M29" i="15" s="1"/>
  <c r="D29" i="15"/>
  <c r="S29" i="15" s="1"/>
  <c r="E18" i="34"/>
  <c r="E18" i="15" s="1"/>
  <c r="M18" i="15" s="1"/>
  <c r="I18" i="34"/>
  <c r="G18" i="34"/>
  <c r="F18" i="34"/>
  <c r="F18" i="15" s="1"/>
  <c r="D18" i="15"/>
  <c r="S18" i="15" s="1"/>
  <c r="G14" i="34"/>
  <c r="E14" i="34"/>
  <c r="E14" i="15" s="1"/>
  <c r="M14" i="15" s="1"/>
  <c r="F14" i="34"/>
  <c r="F14" i="15" s="1"/>
  <c r="N14" i="15" s="1"/>
  <c r="I14" i="34"/>
  <c r="D14" i="15"/>
  <c r="F3" i="34"/>
  <c r="F3" i="15" s="1"/>
  <c r="G3" i="34"/>
  <c r="I3" i="34"/>
  <c r="E3" i="34"/>
  <c r="E3" i="15" s="1"/>
  <c r="M3" i="15" s="1"/>
  <c r="D3" i="15"/>
  <c r="S3" i="15" s="1"/>
  <c r="AD298" i="15"/>
  <c r="AA298" i="27" s="1"/>
  <c r="AB322" i="26"/>
  <c r="AF266" i="26"/>
  <c r="AF293" i="26"/>
  <c r="AD228" i="26"/>
  <c r="AD257" i="26"/>
  <c r="AD293" i="26"/>
  <c r="AE284" i="26"/>
  <c r="AD128" i="26"/>
  <c r="AD206" i="26"/>
  <c r="AC59" i="26"/>
  <c r="AD50" i="26"/>
  <c r="AB10" i="26"/>
  <c r="AF232" i="26"/>
  <c r="AD189" i="26"/>
  <c r="AA10" i="26"/>
  <c r="AD24" i="26"/>
  <c r="U361" i="7"/>
  <c r="V361" i="7" s="1"/>
  <c r="W361" i="7" s="1"/>
  <c r="X361" i="7" s="1"/>
  <c r="Y361" i="7" s="1"/>
  <c r="Z361" i="7" s="1"/>
  <c r="AA361" i="7" s="1"/>
  <c r="AB361" i="7" s="1"/>
  <c r="N361" i="7"/>
  <c r="O361" i="7" s="1"/>
  <c r="P361" i="7" s="1"/>
  <c r="Q361" i="7" s="1"/>
  <c r="R361" i="7" s="1"/>
  <c r="S361" i="7" s="1"/>
  <c r="T361" i="7" s="1"/>
  <c r="AF97" i="26"/>
  <c r="AC20" i="26"/>
  <c r="AC115" i="26"/>
  <c r="AE97" i="26"/>
  <c r="AF76" i="26"/>
  <c r="AC162" i="26"/>
  <c r="AD153" i="26"/>
  <c r="AC98" i="26"/>
  <c r="U121" i="7"/>
  <c r="V121" i="7" s="1"/>
  <c r="W121" i="7" s="1"/>
  <c r="X121" i="7" s="1"/>
  <c r="Y121" i="7" s="1"/>
  <c r="Z121" i="7" s="1"/>
  <c r="AA121" i="7" s="1"/>
  <c r="AB121" i="7" s="1"/>
  <c r="N121" i="7"/>
  <c r="O121" i="7" s="1"/>
  <c r="P121" i="7" s="1"/>
  <c r="Q121" i="7" s="1"/>
  <c r="R121" i="7" s="1"/>
  <c r="S121" i="7" s="1"/>
  <c r="T121" i="7" s="1"/>
  <c r="N273" i="7"/>
  <c r="O273" i="7" s="1"/>
  <c r="P273" i="7" s="1"/>
  <c r="Q273" i="7" s="1"/>
  <c r="R273" i="7" s="1"/>
  <c r="S273" i="7" s="1"/>
  <c r="T273" i="7" s="1"/>
  <c r="U273" i="7"/>
  <c r="V273" i="7" s="1"/>
  <c r="W273" i="7" s="1"/>
  <c r="X273" i="7" s="1"/>
  <c r="Y273" i="7" s="1"/>
  <c r="Z273" i="7" s="1"/>
  <c r="AA273" i="7" s="1"/>
  <c r="AB273" i="7" s="1"/>
  <c r="U205" i="7"/>
  <c r="V205" i="7" s="1"/>
  <c r="W205" i="7" s="1"/>
  <c r="X205" i="7" s="1"/>
  <c r="Y205" i="7" s="1"/>
  <c r="Z205" i="7" s="1"/>
  <c r="AA205" i="7" s="1"/>
  <c r="AB205" i="7" s="1"/>
  <c r="N205" i="7"/>
  <c r="O205" i="7" s="1"/>
  <c r="P205" i="7" s="1"/>
  <c r="Q205" i="7" s="1"/>
  <c r="R205" i="7" s="1"/>
  <c r="S205" i="7" s="1"/>
  <c r="T205" i="7" s="1"/>
  <c r="U127" i="7"/>
  <c r="V127" i="7" s="1"/>
  <c r="W127" i="7" s="1"/>
  <c r="X127" i="7" s="1"/>
  <c r="Y127" i="7" s="1"/>
  <c r="Z127" i="7" s="1"/>
  <c r="AA127" i="7" s="1"/>
  <c r="AB127" i="7" s="1"/>
  <c r="N127" i="7"/>
  <c r="O127" i="7" s="1"/>
  <c r="P127" i="7" s="1"/>
  <c r="Q127" i="7" s="1"/>
  <c r="R127" i="7" s="1"/>
  <c r="S127" i="7" s="1"/>
  <c r="T127" i="7" s="1"/>
  <c r="N183" i="7"/>
  <c r="O183" i="7" s="1"/>
  <c r="P183" i="7" s="1"/>
  <c r="Q183" i="7" s="1"/>
  <c r="R183" i="7" s="1"/>
  <c r="S183" i="7" s="1"/>
  <c r="T183" i="7" s="1"/>
  <c r="U183" i="7"/>
  <c r="V183" i="7" s="1"/>
  <c r="W183" i="7" s="1"/>
  <c r="X183" i="7" s="1"/>
  <c r="Y183" i="7" s="1"/>
  <c r="Z183" i="7" s="1"/>
  <c r="AA183" i="7" s="1"/>
  <c r="AB183" i="7" s="1"/>
  <c r="N126" i="7"/>
  <c r="O126" i="7" s="1"/>
  <c r="P126" i="7" s="1"/>
  <c r="Q126" i="7" s="1"/>
  <c r="R126" i="7" s="1"/>
  <c r="S126" i="7" s="1"/>
  <c r="T126" i="7" s="1"/>
  <c r="U126" i="7"/>
  <c r="V126" i="7" s="1"/>
  <c r="W126" i="7" s="1"/>
  <c r="X126" i="7" s="1"/>
  <c r="Y126" i="7" s="1"/>
  <c r="Z126" i="7" s="1"/>
  <c r="AA126" i="7" s="1"/>
  <c r="AB126" i="7" s="1"/>
  <c r="N289" i="7"/>
  <c r="O289" i="7" s="1"/>
  <c r="P289" i="7" s="1"/>
  <c r="Q289" i="7" s="1"/>
  <c r="R289" i="7" s="1"/>
  <c r="S289" i="7" s="1"/>
  <c r="T289" i="7" s="1"/>
  <c r="U289" i="7"/>
  <c r="V289" i="7" s="1"/>
  <c r="W289" i="7" s="1"/>
  <c r="X289" i="7" s="1"/>
  <c r="Y289" i="7" s="1"/>
  <c r="Z289" i="7" s="1"/>
  <c r="AA289" i="7" s="1"/>
  <c r="AB289" i="7" s="1"/>
  <c r="U250" i="7"/>
  <c r="V250" i="7" s="1"/>
  <c r="W250" i="7" s="1"/>
  <c r="X250" i="7" s="1"/>
  <c r="Y250" i="7" s="1"/>
  <c r="Z250" i="7" s="1"/>
  <c r="AA250" i="7" s="1"/>
  <c r="AB250" i="7" s="1"/>
  <c r="N250" i="7"/>
  <c r="O250" i="7" s="1"/>
  <c r="P250" i="7" s="1"/>
  <c r="Q250" i="7" s="1"/>
  <c r="R250" i="7" s="1"/>
  <c r="S250" i="7" s="1"/>
  <c r="T250" i="7" s="1"/>
  <c r="N216" i="7"/>
  <c r="O216" i="7" s="1"/>
  <c r="P216" i="7" s="1"/>
  <c r="Q216" i="7" s="1"/>
  <c r="R216" i="7" s="1"/>
  <c r="S216" i="7" s="1"/>
  <c r="T216" i="7" s="1"/>
  <c r="U216" i="7"/>
  <c r="V216" i="7" s="1"/>
  <c r="W216" i="7" s="1"/>
  <c r="X216" i="7" s="1"/>
  <c r="Y216" i="7" s="1"/>
  <c r="Z216" i="7" s="1"/>
  <c r="AA216" i="7" s="1"/>
  <c r="AB216" i="7" s="1"/>
  <c r="N176" i="7"/>
  <c r="O176" i="7" s="1"/>
  <c r="P176" i="7" s="1"/>
  <c r="Q176" i="7" s="1"/>
  <c r="R176" i="7" s="1"/>
  <c r="S176" i="7" s="1"/>
  <c r="T176" i="7" s="1"/>
  <c r="U176" i="7"/>
  <c r="V176" i="7" s="1"/>
  <c r="W176" i="7" s="1"/>
  <c r="X176" i="7" s="1"/>
  <c r="Y176" i="7" s="1"/>
  <c r="Z176" i="7" s="1"/>
  <c r="AA176" i="7" s="1"/>
  <c r="AB176" i="7" s="1"/>
  <c r="N144" i="7"/>
  <c r="O144" i="7" s="1"/>
  <c r="P144" i="7" s="1"/>
  <c r="Q144" i="7" s="1"/>
  <c r="R144" i="7" s="1"/>
  <c r="S144" i="7" s="1"/>
  <c r="T144" i="7" s="1"/>
  <c r="U144" i="7"/>
  <c r="V144" i="7" s="1"/>
  <c r="W144" i="7" s="1"/>
  <c r="X144" i="7" s="1"/>
  <c r="Y144" i="7" s="1"/>
  <c r="Z144" i="7" s="1"/>
  <c r="AA144" i="7" s="1"/>
  <c r="AB144" i="7" s="1"/>
  <c r="N102" i="7"/>
  <c r="O102" i="7" s="1"/>
  <c r="P102" i="7" s="1"/>
  <c r="Q102" i="7" s="1"/>
  <c r="R102" i="7" s="1"/>
  <c r="S102" i="7" s="1"/>
  <c r="T102" i="7" s="1"/>
  <c r="U102" i="7"/>
  <c r="V102" i="7" s="1"/>
  <c r="W102" i="7" s="1"/>
  <c r="X102" i="7" s="1"/>
  <c r="Y102" i="7" s="1"/>
  <c r="Z102" i="7" s="1"/>
  <c r="AA102" i="7" s="1"/>
  <c r="AB102" i="7" s="1"/>
  <c r="N33" i="7"/>
  <c r="O33" i="7" s="1"/>
  <c r="P33" i="7" s="1"/>
  <c r="Q33" i="7" s="1"/>
  <c r="R33" i="7" s="1"/>
  <c r="S33" i="7" s="1"/>
  <c r="T33" i="7" s="1"/>
  <c r="U33" i="7"/>
  <c r="V33" i="7" s="1"/>
  <c r="W33" i="7" s="1"/>
  <c r="X33" i="7" s="1"/>
  <c r="Y33" i="7" s="1"/>
  <c r="Z33" i="7" s="1"/>
  <c r="AA33" i="7" s="1"/>
  <c r="AB33" i="7" s="1"/>
  <c r="X309" i="27"/>
  <c r="N309" i="27"/>
  <c r="W309" i="27" s="1"/>
  <c r="V218" i="27"/>
  <c r="O218" i="27"/>
  <c r="X218" i="27" s="1"/>
  <c r="U20" i="7"/>
  <c r="V20" i="7" s="1"/>
  <c r="W20" i="7" s="1"/>
  <c r="X20" i="7" s="1"/>
  <c r="Y20" i="7" s="1"/>
  <c r="Z20" i="7" s="1"/>
  <c r="AA20" i="7" s="1"/>
  <c r="AB20" i="7" s="1"/>
  <c r="N20" i="7"/>
  <c r="O20" i="7" s="1"/>
  <c r="P20" i="7" s="1"/>
  <c r="Q20" i="7" s="1"/>
  <c r="R20" i="7" s="1"/>
  <c r="S20" i="7" s="1"/>
  <c r="T20" i="7" s="1"/>
  <c r="N68" i="7"/>
  <c r="O68" i="7" s="1"/>
  <c r="P68" i="7" s="1"/>
  <c r="Q68" i="7" s="1"/>
  <c r="R68" i="7" s="1"/>
  <c r="S68" i="7" s="1"/>
  <c r="T68" i="7" s="1"/>
  <c r="U68" i="7"/>
  <c r="V68" i="7" s="1"/>
  <c r="W68" i="7" s="1"/>
  <c r="X68" i="7" s="1"/>
  <c r="Y68" i="7" s="1"/>
  <c r="Z68" i="7" s="1"/>
  <c r="AA68" i="7" s="1"/>
  <c r="AB68" i="7" s="1"/>
  <c r="U38" i="7"/>
  <c r="V38" i="7" s="1"/>
  <c r="W38" i="7" s="1"/>
  <c r="X38" i="7" s="1"/>
  <c r="Y38" i="7" s="1"/>
  <c r="Z38" i="7" s="1"/>
  <c r="AA38" i="7" s="1"/>
  <c r="AB38" i="7" s="1"/>
  <c r="N38" i="7"/>
  <c r="O38" i="7" s="1"/>
  <c r="P38" i="7" s="1"/>
  <c r="Q38" i="7" s="1"/>
  <c r="R38" i="7" s="1"/>
  <c r="S38" i="7" s="1"/>
  <c r="T38" i="7" s="1"/>
  <c r="M323" i="27"/>
  <c r="L323" i="27" s="1"/>
  <c r="U323" i="27" s="1"/>
  <c r="T323" i="27"/>
  <c r="M219" i="27"/>
  <c r="T219" i="27"/>
  <c r="N34" i="7"/>
  <c r="O34" i="7" s="1"/>
  <c r="P34" i="7" s="1"/>
  <c r="Q34" i="7" s="1"/>
  <c r="R34" i="7" s="1"/>
  <c r="S34" i="7" s="1"/>
  <c r="T34" i="7" s="1"/>
  <c r="U34" i="7"/>
  <c r="V357" i="27"/>
  <c r="O357" i="27"/>
  <c r="X357" i="27" s="1"/>
  <c r="N357" i="27"/>
  <c r="W357" i="27" s="1"/>
  <c r="V227" i="27"/>
  <c r="N227" i="27"/>
  <c r="W227" i="27" s="1"/>
  <c r="O227" i="27"/>
  <c r="X227" i="27" s="1"/>
  <c r="N84" i="7"/>
  <c r="O84" i="7" s="1"/>
  <c r="P84" i="7" s="1"/>
  <c r="Q84" i="7" s="1"/>
  <c r="R84" i="7" s="1"/>
  <c r="S84" i="7" s="1"/>
  <c r="T84" i="7" s="1"/>
  <c r="U84" i="7"/>
  <c r="V84" i="7" s="1"/>
  <c r="W84" i="7" s="1"/>
  <c r="X84" i="7" s="1"/>
  <c r="Y84" i="7" s="1"/>
  <c r="Z84" i="7" s="1"/>
  <c r="AA84" i="7" s="1"/>
  <c r="AB84" i="7" s="1"/>
  <c r="U44" i="7"/>
  <c r="V44" i="7" s="1"/>
  <c r="W44" i="7" s="1"/>
  <c r="X44" i="7" s="1"/>
  <c r="Y44" i="7" s="1"/>
  <c r="Z44" i="7" s="1"/>
  <c r="AA44" i="7" s="1"/>
  <c r="AB44" i="7" s="1"/>
  <c r="N44" i="7"/>
  <c r="O44" i="7" s="1"/>
  <c r="P44" i="7" s="1"/>
  <c r="Q44" i="7" s="1"/>
  <c r="R44" i="7" s="1"/>
  <c r="S44" i="7" s="1"/>
  <c r="T44" i="7" s="1"/>
  <c r="N124" i="7"/>
  <c r="O124" i="7" s="1"/>
  <c r="P124" i="7" s="1"/>
  <c r="Q124" i="7" s="1"/>
  <c r="R124" i="7" s="1"/>
  <c r="S124" i="7" s="1"/>
  <c r="T124" i="7" s="1"/>
  <c r="U124" i="7"/>
  <c r="V124" i="7" s="1"/>
  <c r="W124" i="7" s="1"/>
  <c r="X124" i="7" s="1"/>
  <c r="Y124" i="7" s="1"/>
  <c r="Z124" i="7" s="1"/>
  <c r="AA124" i="7" s="1"/>
  <c r="AB124" i="7" s="1"/>
  <c r="N42" i="7"/>
  <c r="O42" i="7" s="1"/>
  <c r="P42" i="7" s="1"/>
  <c r="Q42" i="7" s="1"/>
  <c r="R42" i="7" s="1"/>
  <c r="S42" i="7" s="1"/>
  <c r="T42" i="7" s="1"/>
  <c r="U42" i="7"/>
  <c r="V42" i="7" s="1"/>
  <c r="W42" i="7" s="1"/>
  <c r="X42" i="7" s="1"/>
  <c r="Y42" i="7" s="1"/>
  <c r="Z42" i="7" s="1"/>
  <c r="AA42" i="7" s="1"/>
  <c r="AB42" i="7" s="1"/>
  <c r="M306" i="27"/>
  <c r="L306" i="27" s="1"/>
  <c r="U306" i="27" s="1"/>
  <c r="T306" i="27"/>
  <c r="M124" i="26"/>
  <c r="T124" i="26"/>
  <c r="AB124" i="26" s="1"/>
  <c r="L124" i="26"/>
  <c r="U124" i="26" s="1"/>
  <c r="AC124" i="26" s="1"/>
  <c r="M319" i="26"/>
  <c r="L319" i="26" s="1"/>
  <c r="U319" i="26" s="1"/>
  <c r="AC319" i="26" s="1"/>
  <c r="T319" i="26"/>
  <c r="N46" i="27"/>
  <c r="W46" i="27" s="1"/>
  <c r="N6" i="27"/>
  <c r="W6" i="27" s="1"/>
  <c r="O6" i="27"/>
  <c r="X6" i="27" s="1"/>
  <c r="V6" i="27"/>
  <c r="M192" i="26"/>
  <c r="T192" i="26"/>
  <c r="AB192" i="26" s="1"/>
  <c r="M10" i="26"/>
  <c r="L10" i="26" s="1"/>
  <c r="U10" i="26" s="1"/>
  <c r="AC10" i="26" s="1"/>
  <c r="T10" i="26"/>
  <c r="M150" i="26"/>
  <c r="T150" i="26"/>
  <c r="AB150" i="26" s="1"/>
  <c r="L150" i="26"/>
  <c r="U150" i="26" s="1"/>
  <c r="AC150" i="26" s="1"/>
  <c r="N49" i="26"/>
  <c r="W49" i="26" s="1"/>
  <c r="V49" i="26"/>
  <c r="O49" i="26"/>
  <c r="X49" i="26" s="1"/>
  <c r="O245" i="26"/>
  <c r="X245" i="26" s="1"/>
  <c r="V245" i="26"/>
  <c r="AD245" i="26" s="1"/>
  <c r="V32" i="26"/>
  <c r="AD32" i="26" s="1"/>
  <c r="O32" i="26"/>
  <c r="X32" i="26" s="1"/>
  <c r="AF32" i="26" s="1"/>
  <c r="V7" i="26"/>
  <c r="O7" i="26"/>
  <c r="X7" i="26" s="1"/>
  <c r="AF7" i="26" s="1"/>
  <c r="V206" i="26"/>
  <c r="O206" i="26"/>
  <c r="X206" i="26" s="1"/>
  <c r="AF206" i="26" s="1"/>
  <c r="N205" i="26"/>
  <c r="W205" i="26" s="1"/>
  <c r="AE205" i="26" s="1"/>
  <c r="V205" i="26"/>
  <c r="O205" i="26"/>
  <c r="X205" i="26" s="1"/>
  <c r="O267" i="26"/>
  <c r="X267" i="26" s="1"/>
  <c r="AF267" i="26" s="1"/>
  <c r="V267" i="26"/>
  <c r="AD267" i="26" s="1"/>
  <c r="P55" i="41"/>
  <c r="W52" i="41" s="1"/>
  <c r="AD52" i="41" s="1"/>
  <c r="S124" i="41"/>
  <c r="Z124" i="41" s="1"/>
  <c r="L167" i="41"/>
  <c r="L169" i="41" s="1"/>
  <c r="N158" i="41"/>
  <c r="N157" i="41" s="1"/>
  <c r="U159" i="41" s="1"/>
  <c r="AB159" i="41" s="1"/>
  <c r="U126" i="41"/>
  <c r="AB126" i="41" s="1"/>
  <c r="O113" i="41"/>
  <c r="O96" i="41"/>
  <c r="O97" i="41" s="1"/>
  <c r="R46" i="41"/>
  <c r="Y46" i="41" s="1"/>
  <c r="K4" i="41"/>
  <c r="S119" i="41"/>
  <c r="Z119" i="41" s="1"/>
  <c r="H233" i="18" s="1"/>
  <c r="O131" i="41"/>
  <c r="V135" i="41" s="1"/>
  <c r="AC135" i="41" s="1"/>
  <c r="O114" i="41"/>
  <c r="M106" i="41"/>
  <c r="T111" i="41" s="1"/>
  <c r="AA111" i="41" s="1"/>
  <c r="O169" i="41"/>
  <c r="M156" i="41"/>
  <c r="U118" i="41"/>
  <c r="AB118" i="41" s="1"/>
  <c r="K8" i="41"/>
  <c r="K7" i="41" s="1"/>
  <c r="M162" i="41"/>
  <c r="M154" i="41"/>
  <c r="T155" i="41" s="1"/>
  <c r="AA155" i="41" s="1"/>
  <c r="I305" i="18" s="1"/>
  <c r="M142" i="41"/>
  <c r="O133" i="41"/>
  <c r="V131" i="41" s="1"/>
  <c r="AC131" i="41" s="1"/>
  <c r="K257" i="18" s="1"/>
  <c r="M125" i="41"/>
  <c r="T126" i="41" s="1"/>
  <c r="AA126" i="41" s="1"/>
  <c r="O116" i="41"/>
  <c r="O112" i="41"/>
  <c r="O93" i="41"/>
  <c r="M67" i="41"/>
  <c r="T69" i="41" s="1"/>
  <c r="AA69" i="41" s="1"/>
  <c r="O30" i="41"/>
  <c r="M44" i="41"/>
  <c r="M43" i="41" s="1"/>
  <c r="M24" i="41"/>
  <c r="M16" i="41"/>
  <c r="T20" i="41" s="1"/>
  <c r="AA20" i="41" s="1"/>
  <c r="I32" i="18" s="1"/>
  <c r="M10" i="41"/>
  <c r="T11" i="41" s="1"/>
  <c r="AA11" i="41" s="1"/>
  <c r="I17" i="18" s="1"/>
  <c r="L4" i="41"/>
  <c r="N109" i="41"/>
  <c r="U106" i="41" s="1"/>
  <c r="AB106" i="41" s="1"/>
  <c r="O95" i="41"/>
  <c r="V98" i="41" s="1"/>
  <c r="AC98" i="41" s="1"/>
  <c r="K188" i="18" s="1"/>
  <c r="O89" i="41"/>
  <c r="L77" i="41"/>
  <c r="O62" i="41"/>
  <c r="N34" i="41"/>
  <c r="O27" i="41"/>
  <c r="N21" i="41"/>
  <c r="L9" i="41"/>
  <c r="N6" i="38"/>
  <c r="N7" i="38" s="1"/>
  <c r="L68" i="41"/>
  <c r="L54" i="41"/>
  <c r="L55" i="41" s="1"/>
  <c r="S53" i="41" s="1"/>
  <c r="Z53" i="41" s="1"/>
  <c r="H101" i="18" s="1"/>
  <c r="L40" i="41"/>
  <c r="N5" i="43"/>
  <c r="M74" i="41"/>
  <c r="O64" i="41"/>
  <c r="L33" i="41"/>
  <c r="L5" i="41"/>
  <c r="L86" i="41"/>
  <c r="L72" i="41"/>
  <c r="L58" i="41"/>
  <c r="S60" i="41" s="1"/>
  <c r="Z60" i="41" s="1"/>
  <c r="L37" i="41"/>
  <c r="N82" i="41"/>
  <c r="U84" i="41" s="1"/>
  <c r="AB84" i="41" s="1"/>
  <c r="J163" i="18" s="1"/>
  <c r="M57" i="41"/>
  <c r="N47" i="41"/>
  <c r="N41" i="41"/>
  <c r="M8" i="41"/>
  <c r="O100" i="41"/>
  <c r="V105" i="41" s="1"/>
  <c r="AC105" i="41" s="1"/>
  <c r="O87" i="41"/>
  <c r="M75" i="41"/>
  <c r="L20" i="41"/>
  <c r="L6" i="43"/>
  <c r="R167" i="36"/>
  <c r="Y167" i="36" s="1"/>
  <c r="G329" i="17" s="1"/>
  <c r="S141" i="36"/>
  <c r="Z141" i="36" s="1"/>
  <c r="F315" i="17"/>
  <c r="F316" i="17"/>
  <c r="G255" i="17"/>
  <c r="G256" i="17"/>
  <c r="K288" i="17"/>
  <c r="K289" i="17"/>
  <c r="K286" i="17"/>
  <c r="K278" i="17"/>
  <c r="K282" i="17"/>
  <c r="K285" i="17"/>
  <c r="K287" i="17"/>
  <c r="K319" i="17"/>
  <c r="G303" i="17"/>
  <c r="G304" i="17"/>
  <c r="R136" i="36"/>
  <c r="Y136" i="36" s="1"/>
  <c r="I220" i="17"/>
  <c r="I219" i="17"/>
  <c r="S136" i="36"/>
  <c r="Z136" i="36" s="1"/>
  <c r="I204" i="17"/>
  <c r="I203" i="17"/>
  <c r="I205" i="17"/>
  <c r="I201" i="17"/>
  <c r="I202" i="17"/>
  <c r="I198" i="17"/>
  <c r="I194" i="17"/>
  <c r="V113" i="36"/>
  <c r="AC113" i="36" s="1"/>
  <c r="K221" i="17" s="1"/>
  <c r="U117" i="36"/>
  <c r="AB117" i="36" s="1"/>
  <c r="R112" i="36"/>
  <c r="Y112" i="36" s="1"/>
  <c r="Q117" i="36"/>
  <c r="X117" i="36" s="1"/>
  <c r="V116" i="36"/>
  <c r="AC116" i="36" s="1"/>
  <c r="K224" i="17" s="1"/>
  <c r="V114" i="36"/>
  <c r="AC114" i="36" s="1"/>
  <c r="K223" i="17" s="1"/>
  <c r="V112" i="36"/>
  <c r="AC112" i="36" s="1"/>
  <c r="R116" i="36"/>
  <c r="Y116" i="36" s="1"/>
  <c r="G224" i="17" s="1"/>
  <c r="S114" i="36"/>
  <c r="Z114" i="36" s="1"/>
  <c r="H223" i="17" s="1"/>
  <c r="R114" i="36"/>
  <c r="Y114" i="36" s="1"/>
  <c r="G223" i="17" s="1"/>
  <c r="S112" i="36"/>
  <c r="Z112" i="36" s="1"/>
  <c r="Q114" i="36"/>
  <c r="X114" i="36" s="1"/>
  <c r="F223" i="17" s="1"/>
  <c r="U113" i="36"/>
  <c r="AB113" i="36" s="1"/>
  <c r="J221" i="17" s="1"/>
  <c r="W117" i="36"/>
  <c r="AD117" i="36" s="1"/>
  <c r="L223" i="17" s="1"/>
  <c r="V117" i="36"/>
  <c r="AC117" i="36" s="1"/>
  <c r="S113" i="36"/>
  <c r="Z113" i="36" s="1"/>
  <c r="H221" i="17" s="1"/>
  <c r="W112" i="36"/>
  <c r="AD112" i="36" s="1"/>
  <c r="I199" i="17"/>
  <c r="K99" i="17"/>
  <c r="K100" i="17"/>
  <c r="T117" i="36"/>
  <c r="AA117" i="36" s="1"/>
  <c r="I223" i="17" s="1"/>
  <c r="I162" i="17"/>
  <c r="I158" i="17"/>
  <c r="I167" i="17"/>
  <c r="I168" i="17"/>
  <c r="I169" i="17"/>
  <c r="I165" i="17"/>
  <c r="I166" i="17"/>
  <c r="R80" i="36"/>
  <c r="Y80" i="36" s="1"/>
  <c r="G152" i="17" s="1"/>
  <c r="V77" i="36"/>
  <c r="AC77" i="36" s="1"/>
  <c r="K149" i="17" s="1"/>
  <c r="U80" i="36"/>
  <c r="AB80" i="36" s="1"/>
  <c r="J152" i="17" s="1"/>
  <c r="R78" i="36"/>
  <c r="Y78" i="36" s="1"/>
  <c r="G151" i="17" s="1"/>
  <c r="R76" i="36"/>
  <c r="Y76" i="36" s="1"/>
  <c r="V81" i="36"/>
  <c r="AC81" i="36" s="1"/>
  <c r="K151" i="17" s="1"/>
  <c r="S80" i="36"/>
  <c r="Z80" i="36" s="1"/>
  <c r="H152" i="17" s="1"/>
  <c r="Q78" i="36"/>
  <c r="X78" i="36" s="1"/>
  <c r="F151" i="17" s="1"/>
  <c r="Q76" i="36"/>
  <c r="X76" i="36" s="1"/>
  <c r="U81" i="36"/>
  <c r="AB81" i="36" s="1"/>
  <c r="S81" i="36"/>
  <c r="Z81" i="36" s="1"/>
  <c r="H151" i="17" s="1"/>
  <c r="S77" i="36"/>
  <c r="Z77" i="36" s="1"/>
  <c r="H149" i="17" s="1"/>
  <c r="R77" i="36"/>
  <c r="Y77" i="36" s="1"/>
  <c r="G149" i="17" s="1"/>
  <c r="W80" i="36"/>
  <c r="AD80" i="36" s="1"/>
  <c r="L152" i="17" s="1"/>
  <c r="U76" i="36"/>
  <c r="AB76" i="36" s="1"/>
  <c r="V80" i="36"/>
  <c r="AC80" i="36" s="1"/>
  <c r="K152" i="17" s="1"/>
  <c r="S76" i="36"/>
  <c r="Z76" i="36" s="1"/>
  <c r="U112" i="36"/>
  <c r="AB112" i="36" s="1"/>
  <c r="U77" i="36"/>
  <c r="AB77" i="36" s="1"/>
  <c r="J149" i="17" s="1"/>
  <c r="U53" i="36"/>
  <c r="AB53" i="36" s="1"/>
  <c r="J101" i="17" s="1"/>
  <c r="K39" i="17"/>
  <c r="K40" i="17"/>
  <c r="W82" i="36"/>
  <c r="AD82" i="36" s="1"/>
  <c r="M79" i="36"/>
  <c r="T81" i="36" s="1"/>
  <c r="AA81" i="36" s="1"/>
  <c r="S47" i="36"/>
  <c r="Z47" i="36" s="1"/>
  <c r="H89" i="17" s="1"/>
  <c r="L43" i="17"/>
  <c r="S36" i="36"/>
  <c r="Z36" i="36" s="1"/>
  <c r="H67" i="17" s="1"/>
  <c r="Q44" i="36"/>
  <c r="X44" i="36" s="1"/>
  <c r="F80" i="17" s="1"/>
  <c r="S35" i="36"/>
  <c r="Z35" i="36" s="1"/>
  <c r="H65" i="17" s="1"/>
  <c r="U18" i="36"/>
  <c r="AB18" i="36" s="1"/>
  <c r="J31" i="17" s="1"/>
  <c r="J221" i="34"/>
  <c r="J221" i="15" s="1"/>
  <c r="R221" i="15" s="1"/>
  <c r="I221" i="15"/>
  <c r="Q221" i="15" s="1"/>
  <c r="R17" i="36"/>
  <c r="Y17" i="36" s="1"/>
  <c r="G29" i="17" s="1"/>
  <c r="R16" i="36"/>
  <c r="Y16" i="36" s="1"/>
  <c r="H234" i="34"/>
  <c r="H234" i="15" s="1"/>
  <c r="P234" i="15" s="1"/>
  <c r="G234" i="15"/>
  <c r="O234" i="15" s="1"/>
  <c r="Q16" i="36"/>
  <c r="X16" i="36" s="1"/>
  <c r="J156" i="34"/>
  <c r="J156" i="15" s="1"/>
  <c r="R156" i="15" s="1"/>
  <c r="H156" i="34"/>
  <c r="H156" i="15" s="1"/>
  <c r="P156" i="15" s="1"/>
  <c r="I156" i="15"/>
  <c r="Q156" i="15" s="1"/>
  <c r="U20" i="36"/>
  <c r="AB20" i="36" s="1"/>
  <c r="J32" i="17" s="1"/>
  <c r="U16" i="36"/>
  <c r="AB16" i="36" s="1"/>
  <c r="H221" i="34"/>
  <c r="H221" i="15" s="1"/>
  <c r="P221" i="15" s="1"/>
  <c r="H90" i="34"/>
  <c r="H90" i="15" s="1"/>
  <c r="P90" i="15" s="1"/>
  <c r="G90" i="15"/>
  <c r="O90" i="15" s="1"/>
  <c r="J285" i="33"/>
  <c r="Z285" i="15" s="1"/>
  <c r="Y285" i="15"/>
  <c r="H25" i="34"/>
  <c r="H25" i="15" s="1"/>
  <c r="P25" i="15" s="1"/>
  <c r="G25" i="15"/>
  <c r="O25" i="15" s="1"/>
  <c r="J350" i="33"/>
  <c r="Z350" i="15" s="1"/>
  <c r="Y350" i="15"/>
  <c r="AG350" i="15" s="1"/>
  <c r="AD350" i="27" s="1"/>
  <c r="AH337" i="15"/>
  <c r="AE337" i="27" s="1"/>
  <c r="AI337" i="15"/>
  <c r="AF337" i="27" s="1"/>
  <c r="H233" i="33"/>
  <c r="X233" i="15" s="1"/>
  <c r="AF233" i="15" s="1"/>
  <c r="AC233" i="27" s="1"/>
  <c r="AD207" i="15"/>
  <c r="AA207" i="27" s="1"/>
  <c r="AD52" i="15"/>
  <c r="AA52" i="27" s="1"/>
  <c r="H258" i="33"/>
  <c r="X258" i="15" s="1"/>
  <c r="AF258" i="15" s="1"/>
  <c r="AC258" i="27" s="1"/>
  <c r="W258" i="15"/>
  <c r="AE258" i="15" s="1"/>
  <c r="AB258" i="27" s="1"/>
  <c r="J168" i="33"/>
  <c r="Z168" i="15" s="1"/>
  <c r="Y168" i="15"/>
  <c r="H364" i="33"/>
  <c r="X364" i="15" s="1"/>
  <c r="W364" i="15"/>
  <c r="AE364" i="15" s="1"/>
  <c r="AB364" i="27" s="1"/>
  <c r="AD359" i="15"/>
  <c r="AA359" i="27" s="1"/>
  <c r="H356" i="33"/>
  <c r="X356" i="15" s="1"/>
  <c r="AF356" i="15" s="1"/>
  <c r="AC356" i="27" s="1"/>
  <c r="W356" i="15"/>
  <c r="AE356" i="15" s="1"/>
  <c r="AB356" i="27" s="1"/>
  <c r="AD352" i="15"/>
  <c r="AA352" i="27" s="1"/>
  <c r="J346" i="33"/>
  <c r="Z346" i="15" s="1"/>
  <c r="Y346" i="15"/>
  <c r="J343" i="33"/>
  <c r="Z343" i="15" s="1"/>
  <c r="Y343" i="15"/>
  <c r="AG343" i="15" s="1"/>
  <c r="AD343" i="27" s="1"/>
  <c r="H341" i="33"/>
  <c r="X341" i="15" s="1"/>
  <c r="W341" i="15"/>
  <c r="AE341" i="15" s="1"/>
  <c r="AB341" i="27" s="1"/>
  <c r="H328" i="33"/>
  <c r="X328" i="15" s="1"/>
  <c r="AF328" i="15" s="1"/>
  <c r="AC328" i="27" s="1"/>
  <c r="W328" i="15"/>
  <c r="AE328" i="15" s="1"/>
  <c r="AB328" i="27" s="1"/>
  <c r="J326" i="33"/>
  <c r="Z326" i="15" s="1"/>
  <c r="Y326" i="15"/>
  <c r="J317" i="33"/>
  <c r="Z317" i="15" s="1"/>
  <c r="Y317" i="15"/>
  <c r="AG317" i="15" s="1"/>
  <c r="AD317" i="27" s="1"/>
  <c r="AD315" i="15"/>
  <c r="AA315" i="27" s="1"/>
  <c r="H313" i="33"/>
  <c r="X313" i="15" s="1"/>
  <c r="AF313" i="15" s="1"/>
  <c r="AC313" i="27" s="1"/>
  <c r="W313" i="15"/>
  <c r="AE313" i="15" s="1"/>
  <c r="AB313" i="27" s="1"/>
  <c r="H307" i="33"/>
  <c r="X307" i="15" s="1"/>
  <c r="AF307" i="15" s="1"/>
  <c r="AC307" i="27" s="1"/>
  <c r="W307" i="15"/>
  <c r="AE307" i="15" s="1"/>
  <c r="AB307" i="27" s="1"/>
  <c r="H304" i="33"/>
  <c r="X304" i="15" s="1"/>
  <c r="W304" i="15"/>
  <c r="AE304" i="15" s="1"/>
  <c r="AB304" i="27" s="1"/>
  <c r="J302" i="33"/>
  <c r="Z302" i="15" s="1"/>
  <c r="Y302" i="15"/>
  <c r="AG302" i="15" s="1"/>
  <c r="AD302" i="27" s="1"/>
  <c r="H300" i="33"/>
  <c r="X300" i="15" s="1"/>
  <c r="AF300" i="15" s="1"/>
  <c r="AC300" i="27" s="1"/>
  <c r="W300" i="15"/>
  <c r="AE300" i="15" s="1"/>
  <c r="AB300" i="27" s="1"/>
  <c r="H289" i="33"/>
  <c r="X289" i="15" s="1"/>
  <c r="AF289" i="15" s="1"/>
  <c r="AC289" i="27" s="1"/>
  <c r="W289" i="15"/>
  <c r="AE289" i="15" s="1"/>
  <c r="AB289" i="27" s="1"/>
  <c r="J276" i="33"/>
  <c r="Z276" i="15" s="1"/>
  <c r="Y276" i="15"/>
  <c r="AG276" i="15" s="1"/>
  <c r="AD276" i="27" s="1"/>
  <c r="J274" i="33"/>
  <c r="Z274" i="15" s="1"/>
  <c r="Y274" i="15"/>
  <c r="AG274" i="15" s="1"/>
  <c r="AD274" i="27" s="1"/>
  <c r="J268" i="33"/>
  <c r="Z268" i="15" s="1"/>
  <c r="Y268" i="15"/>
  <c r="AG268" i="15" s="1"/>
  <c r="AD268" i="27" s="1"/>
  <c r="H265" i="33"/>
  <c r="X265" i="15" s="1"/>
  <c r="AF265" i="15" s="1"/>
  <c r="AC265" i="27" s="1"/>
  <c r="W265" i="15"/>
  <c r="AE265" i="15" s="1"/>
  <c r="AB265" i="27" s="1"/>
  <c r="J261" i="33"/>
  <c r="Z261" i="15" s="1"/>
  <c r="Y261" i="15"/>
  <c r="H255" i="33"/>
  <c r="X255" i="15" s="1"/>
  <c r="AF255" i="15" s="1"/>
  <c r="AC255" i="27" s="1"/>
  <c r="W255" i="15"/>
  <c r="AE255" i="15" s="1"/>
  <c r="AB255" i="27" s="1"/>
  <c r="H250" i="33"/>
  <c r="X250" i="15" s="1"/>
  <c r="AF250" i="15" s="1"/>
  <c r="AC250" i="27" s="1"/>
  <c r="W250" i="15"/>
  <c r="AE250" i="15" s="1"/>
  <c r="AB250" i="27" s="1"/>
  <c r="AD248" i="15"/>
  <c r="AA248" i="27" s="1"/>
  <c r="H235" i="33"/>
  <c r="X235" i="15" s="1"/>
  <c r="AF235" i="15" s="1"/>
  <c r="AC235" i="27" s="1"/>
  <c r="W235" i="15"/>
  <c r="AE235" i="15" s="1"/>
  <c r="AB235" i="27" s="1"/>
  <c r="H229" i="33"/>
  <c r="X229" i="15" s="1"/>
  <c r="W229" i="15"/>
  <c r="AE229" i="15" s="1"/>
  <c r="AB229" i="27" s="1"/>
  <c r="H226" i="33"/>
  <c r="X226" i="15" s="1"/>
  <c r="W226" i="15"/>
  <c r="AE226" i="15" s="1"/>
  <c r="AB226" i="27" s="1"/>
  <c r="J222" i="33"/>
  <c r="Z222" i="15" s="1"/>
  <c r="Y222" i="15"/>
  <c r="AG222" i="15" s="1"/>
  <c r="AD222" i="27" s="1"/>
  <c r="J216" i="33"/>
  <c r="Z216" i="15" s="1"/>
  <c r="Y216" i="15"/>
  <c r="AG216" i="15" s="1"/>
  <c r="AD216" i="27" s="1"/>
  <c r="H211" i="33"/>
  <c r="X211" i="15" s="1"/>
  <c r="W211" i="15"/>
  <c r="AE211" i="15" s="1"/>
  <c r="AB211" i="27" s="1"/>
  <c r="AD203" i="15"/>
  <c r="AA203" i="27" s="1"/>
  <c r="J198" i="33"/>
  <c r="Z198" i="15" s="1"/>
  <c r="Y198" i="15"/>
  <c r="AG198" i="15" s="1"/>
  <c r="AD198" i="27" s="1"/>
  <c r="J196" i="33"/>
  <c r="Z196" i="15" s="1"/>
  <c r="Y196" i="15"/>
  <c r="AG196" i="15" s="1"/>
  <c r="AD196" i="27" s="1"/>
  <c r="H190" i="33"/>
  <c r="X190" i="15" s="1"/>
  <c r="W190" i="15"/>
  <c r="AE190" i="15" s="1"/>
  <c r="AB190" i="27" s="1"/>
  <c r="J185" i="33"/>
  <c r="Z185" i="15" s="1"/>
  <c r="Y185" i="15"/>
  <c r="J174" i="33"/>
  <c r="Z174" i="15" s="1"/>
  <c r="Y174" i="15"/>
  <c r="AG174" i="15" s="1"/>
  <c r="AD174" i="27" s="1"/>
  <c r="J172" i="33"/>
  <c r="Z172" i="15" s="1"/>
  <c r="Y172" i="15"/>
  <c r="AG172" i="15" s="1"/>
  <c r="AD172" i="27" s="1"/>
  <c r="H164" i="33"/>
  <c r="X164" i="15" s="1"/>
  <c r="W164" i="15"/>
  <c r="AE164" i="15" s="1"/>
  <c r="AB164" i="27" s="1"/>
  <c r="J161" i="33"/>
  <c r="Z161" i="15" s="1"/>
  <c r="Y161" i="15"/>
  <c r="H151" i="33"/>
  <c r="X151" i="15" s="1"/>
  <c r="AF151" i="15" s="1"/>
  <c r="AC151" i="27" s="1"/>
  <c r="W151" i="15"/>
  <c r="AE151" i="15" s="1"/>
  <c r="AB151" i="27" s="1"/>
  <c r="H148" i="33"/>
  <c r="X148" i="15" s="1"/>
  <c r="AF148" i="15" s="1"/>
  <c r="AC148" i="27" s="1"/>
  <c r="W148" i="15"/>
  <c r="AE148" i="15" s="1"/>
  <c r="AB148" i="27" s="1"/>
  <c r="AD146" i="15"/>
  <c r="AA146" i="27" s="1"/>
  <c r="G136" i="33"/>
  <c r="F136" i="33"/>
  <c r="V136" i="15" s="1"/>
  <c r="AD136" i="15" s="1"/>
  <c r="AA136" i="27" s="1"/>
  <c r="I136" i="33"/>
  <c r="E136" i="33"/>
  <c r="U136" i="15" s="1"/>
  <c r="AC136" i="15" s="1"/>
  <c r="Z136" i="27" s="1"/>
  <c r="T136" i="15"/>
  <c r="AB136" i="15" s="1"/>
  <c r="Y136" i="27" s="1"/>
  <c r="H134" i="33"/>
  <c r="X134" i="15" s="1"/>
  <c r="AF134" i="15" s="1"/>
  <c r="AC134" i="27" s="1"/>
  <c r="W134" i="15"/>
  <c r="AE134" i="15" s="1"/>
  <c r="AB134" i="27" s="1"/>
  <c r="J132" i="33"/>
  <c r="Z132" i="15" s="1"/>
  <c r="Y132" i="15"/>
  <c r="AG132" i="15" s="1"/>
  <c r="AD132" i="27" s="1"/>
  <c r="I123" i="33"/>
  <c r="F123" i="33"/>
  <c r="V123" i="15" s="1"/>
  <c r="E123" i="33"/>
  <c r="U123" i="15" s="1"/>
  <c r="AC123" i="15" s="1"/>
  <c r="Z123" i="27" s="1"/>
  <c r="G123" i="33"/>
  <c r="T123" i="15"/>
  <c r="AB123" i="15" s="1"/>
  <c r="Y123" i="27" s="1"/>
  <c r="J121" i="33"/>
  <c r="Z121" i="15" s="1"/>
  <c r="Y121" i="15"/>
  <c r="H116" i="33"/>
  <c r="X116" i="15" s="1"/>
  <c r="W116" i="15"/>
  <c r="AE116" i="15" s="1"/>
  <c r="AB116" i="27" s="1"/>
  <c r="J109" i="33"/>
  <c r="Z109" i="15" s="1"/>
  <c r="Y109" i="15"/>
  <c r="J99" i="33"/>
  <c r="Z99" i="15" s="1"/>
  <c r="Y99" i="15"/>
  <c r="AG99" i="15" s="1"/>
  <c r="AD99" i="27" s="1"/>
  <c r="H94" i="33"/>
  <c r="X94" i="15" s="1"/>
  <c r="AF94" i="15" s="1"/>
  <c r="AC94" i="27" s="1"/>
  <c r="W94" i="15"/>
  <c r="AE94" i="15" s="1"/>
  <c r="AB94" i="27" s="1"/>
  <c r="AD92" i="15"/>
  <c r="AA92" i="27" s="1"/>
  <c r="H79" i="33"/>
  <c r="X79" i="15" s="1"/>
  <c r="AF79" i="15" s="1"/>
  <c r="AC79" i="27" s="1"/>
  <c r="W79" i="15"/>
  <c r="AE79" i="15" s="1"/>
  <c r="AB79" i="27" s="1"/>
  <c r="J73" i="33"/>
  <c r="Z73" i="15" s="1"/>
  <c r="Y73" i="15"/>
  <c r="AG73" i="15" s="1"/>
  <c r="AD73" i="27" s="1"/>
  <c r="H70" i="33"/>
  <c r="X70" i="15" s="1"/>
  <c r="AF70" i="15" s="1"/>
  <c r="AC70" i="27" s="1"/>
  <c r="W70" i="15"/>
  <c r="AE70" i="15" s="1"/>
  <c r="AB70" i="27" s="1"/>
  <c r="AD68" i="15"/>
  <c r="AA68" i="27" s="1"/>
  <c r="J66" i="33"/>
  <c r="Z66" i="15" s="1"/>
  <c r="Y66" i="15"/>
  <c r="AG66" i="15" s="1"/>
  <c r="AD66" i="27" s="1"/>
  <c r="J57" i="33"/>
  <c r="Z57" i="15" s="1"/>
  <c r="Y57" i="15"/>
  <c r="AG57" i="15" s="1"/>
  <c r="AD57" i="27" s="1"/>
  <c r="H55" i="33"/>
  <c r="X55" i="15" s="1"/>
  <c r="AF55" i="15" s="1"/>
  <c r="AC55" i="27" s="1"/>
  <c r="W55" i="15"/>
  <c r="AE55" i="15" s="1"/>
  <c r="AB55" i="27" s="1"/>
  <c r="J53" i="33"/>
  <c r="Z53" i="15" s="1"/>
  <c r="Y53" i="15"/>
  <c r="AD44" i="15"/>
  <c r="AA44" i="27" s="1"/>
  <c r="J42" i="33"/>
  <c r="Z42" i="15" s="1"/>
  <c r="Y42" i="15"/>
  <c r="AG42" i="15" s="1"/>
  <c r="AD42" i="27" s="1"/>
  <c r="H34" i="33"/>
  <c r="X34" i="15" s="1"/>
  <c r="AF34" i="15" s="1"/>
  <c r="AC34" i="27" s="1"/>
  <c r="W34" i="15"/>
  <c r="AE34" i="15" s="1"/>
  <c r="AB34" i="27" s="1"/>
  <c r="J29" i="33"/>
  <c r="Z29" i="15" s="1"/>
  <c r="Y29" i="15"/>
  <c r="J18" i="33"/>
  <c r="Z18" i="15" s="1"/>
  <c r="Y18" i="15"/>
  <c r="AG18" i="15" s="1"/>
  <c r="AD18" i="27" s="1"/>
  <c r="H14" i="33"/>
  <c r="X14" i="15" s="1"/>
  <c r="AF14" i="15" s="1"/>
  <c r="AC14" i="27" s="1"/>
  <c r="W14" i="15"/>
  <c r="AE14" i="15" s="1"/>
  <c r="AB14" i="27" s="1"/>
  <c r="J8" i="33"/>
  <c r="Z8" i="15" s="1"/>
  <c r="Y8" i="15"/>
  <c r="AG8" i="15" s="1"/>
  <c r="AD8" i="27" s="1"/>
  <c r="J5" i="33"/>
  <c r="Z5" i="15" s="1"/>
  <c r="Y5" i="15"/>
  <c r="I358" i="34"/>
  <c r="G358" i="34"/>
  <c r="F358" i="34"/>
  <c r="F358" i="15" s="1"/>
  <c r="N358" i="15" s="1"/>
  <c r="E358" i="34"/>
  <c r="E358" i="15" s="1"/>
  <c r="D358" i="15"/>
  <c r="G347" i="34"/>
  <c r="I347" i="34"/>
  <c r="F347" i="34"/>
  <c r="F347" i="15" s="1"/>
  <c r="E347" i="34"/>
  <c r="E347" i="15" s="1"/>
  <c r="D347" i="15"/>
  <c r="S347" i="15" s="1"/>
  <c r="I332" i="34"/>
  <c r="E332" i="34"/>
  <c r="E332" i="15" s="1"/>
  <c r="M332" i="15" s="1"/>
  <c r="G332" i="34"/>
  <c r="F332" i="34"/>
  <c r="F332" i="15" s="1"/>
  <c r="N332" i="15" s="1"/>
  <c r="D332" i="15"/>
  <c r="F321" i="34"/>
  <c r="F321" i="15" s="1"/>
  <c r="E321" i="34"/>
  <c r="E321" i="15" s="1"/>
  <c r="I321" i="34"/>
  <c r="G321" i="34"/>
  <c r="D321" i="15"/>
  <c r="S321" i="15" s="1"/>
  <c r="F305" i="34"/>
  <c r="F305" i="15" s="1"/>
  <c r="N305" i="15" s="1"/>
  <c r="E305" i="34"/>
  <c r="E305" i="15" s="1"/>
  <c r="M305" i="15" s="1"/>
  <c r="I305" i="34"/>
  <c r="G305" i="34"/>
  <c r="D305" i="15"/>
  <c r="S305" i="15" s="1"/>
  <c r="G295" i="34"/>
  <c r="F295" i="34"/>
  <c r="F295" i="15" s="1"/>
  <c r="N295" i="15" s="1"/>
  <c r="E295" i="34"/>
  <c r="E295" i="15" s="1"/>
  <c r="M295" i="15" s="1"/>
  <c r="I295" i="34"/>
  <c r="D295" i="15"/>
  <c r="S295" i="15" s="1"/>
  <c r="E280" i="34"/>
  <c r="E280" i="15" s="1"/>
  <c r="M280" i="15" s="1"/>
  <c r="F280" i="34"/>
  <c r="F280" i="15" s="1"/>
  <c r="N280" i="15" s="1"/>
  <c r="G280" i="34"/>
  <c r="I280" i="34"/>
  <c r="D280" i="15"/>
  <c r="I269" i="34"/>
  <c r="E269" i="34"/>
  <c r="E269" i="15" s="1"/>
  <c r="M269" i="15" s="1"/>
  <c r="G269" i="34"/>
  <c r="F269" i="34"/>
  <c r="F269" i="15" s="1"/>
  <c r="N269" i="15" s="1"/>
  <c r="D269" i="15"/>
  <c r="S269" i="15" s="1"/>
  <c r="G254" i="34"/>
  <c r="I254" i="34"/>
  <c r="F254" i="34"/>
  <c r="F254" i="15" s="1"/>
  <c r="N254" i="15" s="1"/>
  <c r="E254" i="34"/>
  <c r="E254" i="15" s="1"/>
  <c r="M254" i="15" s="1"/>
  <c r="D254" i="15"/>
  <c r="G243" i="34"/>
  <c r="I243" i="34"/>
  <c r="E243" i="34"/>
  <c r="E243" i="15" s="1"/>
  <c r="F243" i="34"/>
  <c r="F243" i="15" s="1"/>
  <c r="D243" i="15"/>
  <c r="S243" i="15" s="1"/>
  <c r="G227" i="34"/>
  <c r="E227" i="34"/>
  <c r="E227" i="15" s="1"/>
  <c r="M227" i="15" s="1"/>
  <c r="F227" i="34"/>
  <c r="F227" i="15" s="1"/>
  <c r="N227" i="15" s="1"/>
  <c r="I227" i="34"/>
  <c r="D227" i="15"/>
  <c r="S227" i="15" s="1"/>
  <c r="F217" i="34"/>
  <c r="F217" i="15" s="1"/>
  <c r="E217" i="34"/>
  <c r="E217" i="15" s="1"/>
  <c r="I217" i="34"/>
  <c r="G217" i="34"/>
  <c r="D217" i="15"/>
  <c r="S217" i="15" s="1"/>
  <c r="G202" i="34"/>
  <c r="F202" i="34"/>
  <c r="F202" i="15" s="1"/>
  <c r="N202" i="15" s="1"/>
  <c r="E202" i="34"/>
  <c r="E202" i="15" s="1"/>
  <c r="M202" i="15" s="1"/>
  <c r="I202" i="34"/>
  <c r="D202" i="15"/>
  <c r="E191" i="34"/>
  <c r="E191" i="15" s="1"/>
  <c r="G191" i="34"/>
  <c r="F191" i="34"/>
  <c r="F191" i="15" s="1"/>
  <c r="N191" i="15" s="1"/>
  <c r="I191" i="34"/>
  <c r="D191" i="15"/>
  <c r="S191" i="15" s="1"/>
  <c r="E176" i="34"/>
  <c r="E176" i="15" s="1"/>
  <c r="F176" i="34"/>
  <c r="F176" i="15" s="1"/>
  <c r="I176" i="34"/>
  <c r="G176" i="34"/>
  <c r="D176" i="15"/>
  <c r="S176" i="15" s="1"/>
  <c r="G165" i="34"/>
  <c r="F165" i="34"/>
  <c r="F165" i="15" s="1"/>
  <c r="N165" i="15" s="1"/>
  <c r="E165" i="34"/>
  <c r="E165" i="15" s="1"/>
  <c r="M165" i="15" s="1"/>
  <c r="I165" i="34"/>
  <c r="D165" i="15"/>
  <c r="S165" i="15" s="1"/>
  <c r="G150" i="34"/>
  <c r="F150" i="34"/>
  <c r="F150" i="15" s="1"/>
  <c r="N150" i="15" s="1"/>
  <c r="I150" i="34"/>
  <c r="E150" i="34"/>
  <c r="E150" i="15" s="1"/>
  <c r="M150" i="15" s="1"/>
  <c r="D150" i="15"/>
  <c r="E140" i="34"/>
  <c r="E140" i="15" s="1"/>
  <c r="M140" i="15" s="1"/>
  <c r="I140" i="34"/>
  <c r="G140" i="34"/>
  <c r="F140" i="34"/>
  <c r="F140" i="15" s="1"/>
  <c r="D140" i="15"/>
  <c r="S140" i="15" s="1"/>
  <c r="F125" i="34"/>
  <c r="F125" i="15" s="1"/>
  <c r="N125" i="15" s="1"/>
  <c r="I125" i="34"/>
  <c r="E125" i="34"/>
  <c r="E125" i="15" s="1"/>
  <c r="M125" i="15" s="1"/>
  <c r="G125" i="34"/>
  <c r="D125" i="15"/>
  <c r="S125" i="15" s="1"/>
  <c r="F111" i="34"/>
  <c r="F111" i="15" s="1"/>
  <c r="N111" i="15" s="1"/>
  <c r="I111" i="34"/>
  <c r="G111" i="34"/>
  <c r="E111" i="34"/>
  <c r="E111" i="15" s="1"/>
  <c r="M111" i="15" s="1"/>
  <c r="D111" i="15"/>
  <c r="E100" i="34"/>
  <c r="E100" i="15" s="1"/>
  <c r="M100" i="15" s="1"/>
  <c r="G100" i="34"/>
  <c r="I100" i="34"/>
  <c r="F100" i="34"/>
  <c r="F100" i="15" s="1"/>
  <c r="N100" i="15" s="1"/>
  <c r="D100" i="15"/>
  <c r="S100" i="15" s="1"/>
  <c r="E84" i="34"/>
  <c r="E84" i="15" s="1"/>
  <c r="F84" i="34"/>
  <c r="F84" i="15" s="1"/>
  <c r="N84" i="15" s="1"/>
  <c r="I84" i="34"/>
  <c r="G84" i="34"/>
  <c r="D84" i="15"/>
  <c r="S84" i="15" s="1"/>
  <c r="E74" i="34"/>
  <c r="E74" i="15" s="1"/>
  <c r="I74" i="34"/>
  <c r="G74" i="34"/>
  <c r="F74" i="34"/>
  <c r="F74" i="15" s="1"/>
  <c r="D74" i="15"/>
  <c r="S74" i="15" s="1"/>
  <c r="G58" i="34"/>
  <c r="E58" i="34"/>
  <c r="E58" i="15" s="1"/>
  <c r="M58" i="15" s="1"/>
  <c r="I58" i="34"/>
  <c r="F58" i="34"/>
  <c r="F58" i="15" s="1"/>
  <c r="N58" i="15" s="1"/>
  <c r="D58" i="15"/>
  <c r="S58" i="15" s="1"/>
  <c r="I48" i="34"/>
  <c r="E48" i="34"/>
  <c r="E48" i="15" s="1"/>
  <c r="F48" i="34"/>
  <c r="F48" i="15" s="1"/>
  <c r="N48" i="15" s="1"/>
  <c r="G48" i="34"/>
  <c r="D48" i="15"/>
  <c r="S48" i="15" s="1"/>
  <c r="I33" i="34"/>
  <c r="G33" i="34"/>
  <c r="E33" i="34"/>
  <c r="E33" i="15" s="1"/>
  <c r="M33" i="15" s="1"/>
  <c r="F33" i="34"/>
  <c r="F33" i="15" s="1"/>
  <c r="N33" i="15" s="1"/>
  <c r="D33" i="15"/>
  <c r="G22" i="34"/>
  <c r="I22" i="34"/>
  <c r="E22" i="34"/>
  <c r="E22" i="15" s="1"/>
  <c r="M22" i="15" s="1"/>
  <c r="F22" i="34"/>
  <c r="F22" i="15" s="1"/>
  <c r="N22" i="15" s="1"/>
  <c r="D22" i="15"/>
  <c r="S22" i="15" s="1"/>
  <c r="I7" i="34"/>
  <c r="G7" i="34"/>
  <c r="F7" i="34"/>
  <c r="F7" i="15" s="1"/>
  <c r="E7" i="34"/>
  <c r="E7" i="15" s="1"/>
  <c r="M7" i="15" s="1"/>
  <c r="D7" i="15"/>
  <c r="S7" i="15" s="1"/>
  <c r="AE338" i="15"/>
  <c r="AB338" i="27" s="1"/>
  <c r="AE129" i="15"/>
  <c r="AB129" i="27" s="1"/>
  <c r="AD234" i="15"/>
  <c r="AA234" i="27" s="1"/>
  <c r="AD155" i="15"/>
  <c r="AA155" i="27" s="1"/>
  <c r="AD305" i="26"/>
  <c r="AB336" i="26"/>
  <c r="AD266" i="26"/>
  <c r="AB319" i="26"/>
  <c r="AF283" i="26"/>
  <c r="AD136" i="26"/>
  <c r="AE127" i="26"/>
  <c r="AF33" i="26"/>
  <c r="N360" i="7"/>
  <c r="O360" i="7" s="1"/>
  <c r="P360" i="7" s="1"/>
  <c r="Q360" i="7" s="1"/>
  <c r="R360" i="7" s="1"/>
  <c r="S360" i="7" s="1"/>
  <c r="T360" i="7" s="1"/>
  <c r="U360" i="7"/>
  <c r="V360" i="7" s="1"/>
  <c r="W360" i="7" s="1"/>
  <c r="X360" i="7" s="1"/>
  <c r="Y360" i="7" s="1"/>
  <c r="Z360" i="7" s="1"/>
  <c r="AA360" i="7" s="1"/>
  <c r="AB360" i="7" s="1"/>
  <c r="AF189" i="26"/>
  <c r="AE50" i="26"/>
  <c r="AE141" i="26"/>
  <c r="AD58" i="26"/>
  <c r="AE49" i="26"/>
  <c r="AF20" i="26"/>
  <c r="AF115" i="26"/>
  <c r="AD49" i="26"/>
  <c r="U340" i="7"/>
  <c r="V340" i="7" s="1"/>
  <c r="W340" i="7" s="1"/>
  <c r="X340" i="7" s="1"/>
  <c r="Y340" i="7" s="1"/>
  <c r="Z340" i="7" s="1"/>
  <c r="AA340" i="7" s="1"/>
  <c r="AB340" i="7" s="1"/>
  <c r="N340" i="7"/>
  <c r="O340" i="7" s="1"/>
  <c r="P340" i="7" s="1"/>
  <c r="Q340" i="7" s="1"/>
  <c r="R340" i="7" s="1"/>
  <c r="S340" i="7" s="1"/>
  <c r="T340" i="7" s="1"/>
  <c r="AA167" i="26"/>
  <c r="U353" i="7"/>
  <c r="V353" i="7" s="1"/>
  <c r="W353" i="7" s="1"/>
  <c r="X353" i="7" s="1"/>
  <c r="Y353" i="7" s="1"/>
  <c r="Z353" i="7" s="1"/>
  <c r="AA353" i="7" s="1"/>
  <c r="AB353" i="7" s="1"/>
  <c r="N353" i="7"/>
  <c r="O353" i="7" s="1"/>
  <c r="P353" i="7" s="1"/>
  <c r="Q353" i="7" s="1"/>
  <c r="R353" i="7" s="1"/>
  <c r="S353" i="7" s="1"/>
  <c r="T353" i="7" s="1"/>
  <c r="AD7" i="26"/>
  <c r="AD97" i="26"/>
  <c r="N355" i="7"/>
  <c r="O355" i="7" s="1"/>
  <c r="P355" i="7" s="1"/>
  <c r="Q355" i="7" s="1"/>
  <c r="R355" i="7" s="1"/>
  <c r="S355" i="7" s="1"/>
  <c r="T355" i="7" s="1"/>
  <c r="U355" i="7"/>
  <c r="V355" i="7" s="1"/>
  <c r="W355" i="7" s="1"/>
  <c r="X355" i="7" s="1"/>
  <c r="Y355" i="7" s="1"/>
  <c r="Z355" i="7" s="1"/>
  <c r="AA355" i="7" s="1"/>
  <c r="AB355" i="7" s="1"/>
  <c r="N325" i="7"/>
  <c r="O325" i="7" s="1"/>
  <c r="P325" i="7" s="1"/>
  <c r="Q325" i="7" s="1"/>
  <c r="R325" i="7" s="1"/>
  <c r="S325" i="7" s="1"/>
  <c r="T325" i="7" s="1"/>
  <c r="U325" i="7"/>
  <c r="V325" i="7" s="1"/>
  <c r="W325" i="7" s="1"/>
  <c r="X325" i="7" s="1"/>
  <c r="Y325" i="7" s="1"/>
  <c r="Z325" i="7" s="1"/>
  <c r="AA325" i="7" s="1"/>
  <c r="AB325" i="7" s="1"/>
  <c r="N265" i="7"/>
  <c r="O265" i="7" s="1"/>
  <c r="P265" i="7" s="1"/>
  <c r="Q265" i="7" s="1"/>
  <c r="R265" i="7" s="1"/>
  <c r="S265" i="7" s="1"/>
  <c r="T265" i="7" s="1"/>
  <c r="U265" i="7"/>
  <c r="V265" i="7" s="1"/>
  <c r="W265" i="7" s="1"/>
  <c r="X265" i="7" s="1"/>
  <c r="Y265" i="7" s="1"/>
  <c r="Z265" i="7" s="1"/>
  <c r="AA265" i="7" s="1"/>
  <c r="AB265" i="7" s="1"/>
  <c r="U119" i="7"/>
  <c r="V119" i="7" s="1"/>
  <c r="W119" i="7" s="1"/>
  <c r="X119" i="7" s="1"/>
  <c r="Y119" i="7" s="1"/>
  <c r="Z119" i="7" s="1"/>
  <c r="AA119" i="7" s="1"/>
  <c r="AB119" i="7" s="1"/>
  <c r="N119" i="7"/>
  <c r="O119" i="7" s="1"/>
  <c r="P119" i="7" s="1"/>
  <c r="Q119" i="7" s="1"/>
  <c r="R119" i="7" s="1"/>
  <c r="S119" i="7" s="1"/>
  <c r="T119" i="7" s="1"/>
  <c r="N255" i="7"/>
  <c r="O255" i="7" s="1"/>
  <c r="P255" i="7" s="1"/>
  <c r="Q255" i="7" s="1"/>
  <c r="R255" i="7" s="1"/>
  <c r="S255" i="7" s="1"/>
  <c r="T255" i="7" s="1"/>
  <c r="U255" i="7"/>
  <c r="V255" i="7" s="1"/>
  <c r="W255" i="7" s="1"/>
  <c r="X255" i="7" s="1"/>
  <c r="Y255" i="7" s="1"/>
  <c r="Z255" i="7" s="1"/>
  <c r="AA255" i="7" s="1"/>
  <c r="AB255" i="7" s="1"/>
  <c r="N182" i="7"/>
  <c r="O182" i="7" s="1"/>
  <c r="P182" i="7" s="1"/>
  <c r="Q182" i="7" s="1"/>
  <c r="R182" i="7" s="1"/>
  <c r="S182" i="7" s="1"/>
  <c r="T182" i="7" s="1"/>
  <c r="U182" i="7"/>
  <c r="V182" i="7" s="1"/>
  <c r="W182" i="7" s="1"/>
  <c r="X182" i="7" s="1"/>
  <c r="Y182" i="7" s="1"/>
  <c r="Z182" i="7" s="1"/>
  <c r="AA182" i="7" s="1"/>
  <c r="AB182" i="7" s="1"/>
  <c r="N118" i="7"/>
  <c r="O118" i="7" s="1"/>
  <c r="P118" i="7" s="1"/>
  <c r="Q118" i="7" s="1"/>
  <c r="R118" i="7" s="1"/>
  <c r="S118" i="7" s="1"/>
  <c r="T118" i="7" s="1"/>
  <c r="U118" i="7"/>
  <c r="V118" i="7" s="1"/>
  <c r="W118" i="7" s="1"/>
  <c r="X118" i="7" s="1"/>
  <c r="Y118" i="7" s="1"/>
  <c r="Z118" i="7" s="1"/>
  <c r="AA118" i="7" s="1"/>
  <c r="AB118" i="7" s="1"/>
  <c r="N281" i="7"/>
  <c r="O281" i="7" s="1"/>
  <c r="P281" i="7" s="1"/>
  <c r="Q281" i="7" s="1"/>
  <c r="R281" i="7" s="1"/>
  <c r="S281" i="7" s="1"/>
  <c r="T281" i="7" s="1"/>
  <c r="U281" i="7"/>
  <c r="V281" i="7" s="1"/>
  <c r="W281" i="7" s="1"/>
  <c r="X281" i="7" s="1"/>
  <c r="Y281" i="7" s="1"/>
  <c r="Z281" i="7" s="1"/>
  <c r="AA281" i="7" s="1"/>
  <c r="AB281" i="7" s="1"/>
  <c r="N247" i="7"/>
  <c r="O247" i="7" s="1"/>
  <c r="P247" i="7" s="1"/>
  <c r="Q247" i="7" s="1"/>
  <c r="R247" i="7" s="1"/>
  <c r="S247" i="7" s="1"/>
  <c r="T247" i="7" s="1"/>
  <c r="U247" i="7"/>
  <c r="V247" i="7" s="1"/>
  <c r="W247" i="7" s="1"/>
  <c r="X247" i="7" s="1"/>
  <c r="Y247" i="7" s="1"/>
  <c r="Z247" i="7" s="1"/>
  <c r="AA247" i="7" s="1"/>
  <c r="AB247" i="7" s="1"/>
  <c r="N208" i="7"/>
  <c r="O208" i="7" s="1"/>
  <c r="P208" i="7" s="1"/>
  <c r="Q208" i="7" s="1"/>
  <c r="R208" i="7" s="1"/>
  <c r="S208" i="7" s="1"/>
  <c r="T208" i="7" s="1"/>
  <c r="U208" i="7"/>
  <c r="V208" i="7" s="1"/>
  <c r="W208" i="7" s="1"/>
  <c r="X208" i="7" s="1"/>
  <c r="Y208" i="7" s="1"/>
  <c r="Z208" i="7" s="1"/>
  <c r="AA208" i="7" s="1"/>
  <c r="AB208" i="7" s="1"/>
  <c r="N175" i="7"/>
  <c r="O175" i="7" s="1"/>
  <c r="P175" i="7" s="1"/>
  <c r="Q175" i="7" s="1"/>
  <c r="R175" i="7" s="1"/>
  <c r="S175" i="7" s="1"/>
  <c r="T175" i="7" s="1"/>
  <c r="U175" i="7"/>
  <c r="V175" i="7" s="1"/>
  <c r="W175" i="7" s="1"/>
  <c r="X175" i="7" s="1"/>
  <c r="Y175" i="7" s="1"/>
  <c r="Z175" i="7" s="1"/>
  <c r="AA175" i="7" s="1"/>
  <c r="AB175" i="7" s="1"/>
  <c r="N143" i="7"/>
  <c r="O143" i="7" s="1"/>
  <c r="P143" i="7" s="1"/>
  <c r="Q143" i="7" s="1"/>
  <c r="R143" i="7" s="1"/>
  <c r="S143" i="7" s="1"/>
  <c r="T143" i="7" s="1"/>
  <c r="U143" i="7"/>
  <c r="V143" i="7" s="1"/>
  <c r="W143" i="7" s="1"/>
  <c r="X143" i="7" s="1"/>
  <c r="Y143" i="7" s="1"/>
  <c r="Z143" i="7" s="1"/>
  <c r="AA143" i="7" s="1"/>
  <c r="AB143" i="7" s="1"/>
  <c r="U30" i="7"/>
  <c r="V30" i="7" s="1"/>
  <c r="W30" i="7" s="1"/>
  <c r="X30" i="7" s="1"/>
  <c r="Y30" i="7" s="1"/>
  <c r="Z30" i="7" s="1"/>
  <c r="AA30" i="7" s="1"/>
  <c r="AB30" i="7" s="1"/>
  <c r="N30" i="7"/>
  <c r="O30" i="7" s="1"/>
  <c r="P30" i="7" s="1"/>
  <c r="Q30" i="7" s="1"/>
  <c r="R30" i="7" s="1"/>
  <c r="S30" i="7" s="1"/>
  <c r="T30" i="7" s="1"/>
  <c r="X335" i="27"/>
  <c r="N335" i="27"/>
  <c r="W335" i="27" s="1"/>
  <c r="U12" i="7"/>
  <c r="V12" i="7" s="1"/>
  <c r="W12" i="7" s="1"/>
  <c r="X12" i="7" s="1"/>
  <c r="Y12" i="7" s="1"/>
  <c r="Z12" i="7" s="1"/>
  <c r="AA12" i="7" s="1"/>
  <c r="AB12" i="7" s="1"/>
  <c r="N12" i="7"/>
  <c r="O12" i="7" s="1"/>
  <c r="P12" i="7" s="1"/>
  <c r="Q12" i="7" s="1"/>
  <c r="R12" i="7" s="1"/>
  <c r="S12" i="7" s="1"/>
  <c r="T12" i="7" s="1"/>
  <c r="M271" i="27"/>
  <c r="L271" i="27" s="1"/>
  <c r="U271" i="27" s="1"/>
  <c r="T271" i="27"/>
  <c r="N26" i="7"/>
  <c r="O26" i="7" s="1"/>
  <c r="P26" i="7" s="1"/>
  <c r="Q26" i="7" s="1"/>
  <c r="R26" i="7" s="1"/>
  <c r="S26" i="7" s="1"/>
  <c r="T26" i="7" s="1"/>
  <c r="U26" i="7"/>
  <c r="V26" i="7" s="1"/>
  <c r="W26" i="7" s="1"/>
  <c r="X26" i="7" s="1"/>
  <c r="Y26" i="7" s="1"/>
  <c r="Z26" i="7" s="1"/>
  <c r="AA26" i="7" s="1"/>
  <c r="AB26" i="7" s="1"/>
  <c r="J219" i="27"/>
  <c r="S219" i="27" s="1"/>
  <c r="N81" i="7"/>
  <c r="O81" i="7" s="1"/>
  <c r="P81" i="7" s="1"/>
  <c r="Q81" i="7" s="1"/>
  <c r="R81" i="7" s="1"/>
  <c r="S81" i="7" s="1"/>
  <c r="T81" i="7" s="1"/>
  <c r="U81" i="7"/>
  <c r="V81" i="7" s="1"/>
  <c r="W81" i="7" s="1"/>
  <c r="X81" i="7" s="1"/>
  <c r="Y81" i="7" s="1"/>
  <c r="Z81" i="7" s="1"/>
  <c r="AA81" i="7" s="1"/>
  <c r="AB81" i="7" s="1"/>
  <c r="U36" i="7"/>
  <c r="V36" i="7" s="1"/>
  <c r="W36" i="7" s="1"/>
  <c r="X36" i="7" s="1"/>
  <c r="Y36" i="7" s="1"/>
  <c r="Z36" i="7" s="1"/>
  <c r="AA36" i="7" s="1"/>
  <c r="AB36" i="7" s="1"/>
  <c r="N36" i="7"/>
  <c r="O36" i="7" s="1"/>
  <c r="P36" i="7" s="1"/>
  <c r="Q36" i="7" s="1"/>
  <c r="R36" i="7" s="1"/>
  <c r="S36" i="7" s="1"/>
  <c r="T36" i="7" s="1"/>
  <c r="M228" i="27"/>
  <c r="L228" i="27"/>
  <c r="U228" i="27" s="1"/>
  <c r="T228" i="27"/>
  <c r="N153" i="27"/>
  <c r="W153" i="27" s="1"/>
  <c r="M45" i="27"/>
  <c r="L45" i="27" s="1"/>
  <c r="U45" i="27" s="1"/>
  <c r="T45" i="27"/>
  <c r="M149" i="27"/>
  <c r="T149" i="27"/>
  <c r="L149" i="27"/>
  <c r="U149" i="27" s="1"/>
  <c r="M59" i="27"/>
  <c r="L59" i="27"/>
  <c r="U59" i="27" s="1"/>
  <c r="T59" i="27"/>
  <c r="M345" i="26"/>
  <c r="L345" i="26" s="1"/>
  <c r="U345" i="26" s="1"/>
  <c r="AC345" i="26" s="1"/>
  <c r="T345" i="26"/>
  <c r="M33" i="27"/>
  <c r="L33" i="27"/>
  <c r="U33" i="27" s="1"/>
  <c r="T33" i="27"/>
  <c r="M270" i="26"/>
  <c r="L270" i="26" s="1"/>
  <c r="U270" i="26" s="1"/>
  <c r="AC270" i="26" s="1"/>
  <c r="T270" i="26"/>
  <c r="AB270" i="26" s="1"/>
  <c r="M62" i="26"/>
  <c r="L62" i="26" s="1"/>
  <c r="U62" i="26" s="1"/>
  <c r="AC62" i="26" s="1"/>
  <c r="T62" i="26"/>
  <c r="AB62" i="26" s="1"/>
  <c r="J150" i="26"/>
  <c r="S150" i="26" s="1"/>
  <c r="AA150" i="26" s="1"/>
  <c r="M36" i="27"/>
  <c r="L36" i="27" s="1"/>
  <c r="U36" i="27" s="1"/>
  <c r="T36" i="27"/>
  <c r="L6" i="27"/>
  <c r="U6" i="27" s="1"/>
  <c r="N232" i="27"/>
  <c r="W232" i="27" s="1"/>
  <c r="V283" i="26"/>
  <c r="AD283" i="26" s="1"/>
  <c r="O283" i="26"/>
  <c r="X283" i="26" s="1"/>
  <c r="N283" i="26"/>
  <c r="W283" i="26" s="1"/>
  <c r="AE283" i="26" s="1"/>
  <c r="O231" i="26"/>
  <c r="X231" i="26" s="1"/>
  <c r="AF231" i="26" s="1"/>
  <c r="V231" i="26"/>
  <c r="AD231" i="26" s="1"/>
  <c r="O33" i="26"/>
  <c r="X33" i="26" s="1"/>
  <c r="V33" i="26"/>
  <c r="AD33" i="26" s="1"/>
  <c r="O240" i="26"/>
  <c r="X240" i="26" s="1"/>
  <c r="AF240" i="26" s="1"/>
  <c r="V240" i="26"/>
  <c r="AD240" i="26" s="1"/>
  <c r="O115" i="26"/>
  <c r="X115" i="26" s="1"/>
  <c r="V115" i="26"/>
  <c r="AD115" i="26" s="1"/>
  <c r="V188" i="26"/>
  <c r="AD188" i="26" s="1"/>
  <c r="O188" i="26"/>
  <c r="X188" i="26" s="1"/>
  <c r="AF188" i="26" s="1"/>
  <c r="V110" i="26"/>
  <c r="AD110" i="26" s="1"/>
  <c r="O110" i="26"/>
  <c r="X110" i="26" s="1"/>
  <c r="AF110" i="26" s="1"/>
  <c r="L205" i="26"/>
  <c r="U205" i="26" s="1"/>
  <c r="AC205" i="26" s="1"/>
  <c r="N23" i="26"/>
  <c r="W23" i="26" s="1"/>
  <c r="AE23" i="26" s="1"/>
  <c r="O20" i="26"/>
  <c r="X20" i="26" s="1"/>
  <c r="V20" i="26"/>
  <c r="O137" i="41"/>
  <c r="Q118" i="41"/>
  <c r="X118" i="41" s="1"/>
  <c r="M169" i="41"/>
  <c r="F207" i="18"/>
  <c r="F208" i="18"/>
  <c r="N162" i="41"/>
  <c r="N163" i="41" s="1"/>
  <c r="O140" i="41"/>
  <c r="M132" i="41"/>
  <c r="N112" i="41"/>
  <c r="N93" i="41"/>
  <c r="L67" i="41"/>
  <c r="S68" i="41" s="1"/>
  <c r="Z68" i="41" s="1"/>
  <c r="H128" i="18" s="1"/>
  <c r="M53" i="41"/>
  <c r="T52" i="41" s="1"/>
  <c r="AA52" i="41" s="1"/>
  <c r="N30" i="41"/>
  <c r="U32" i="41" s="1"/>
  <c r="AB32" i="41" s="1"/>
  <c r="J56" i="18" s="1"/>
  <c r="N97" i="41"/>
  <c r="U95" i="41" s="1"/>
  <c r="AB95" i="41" s="1"/>
  <c r="J185" i="18" s="1"/>
  <c r="L85" i="41"/>
  <c r="S86" i="41" s="1"/>
  <c r="Z86" i="41" s="1"/>
  <c r="H164" i="18" s="1"/>
  <c r="L44" i="41"/>
  <c r="L43" i="41" s="1"/>
  <c r="L24" i="41"/>
  <c r="L16" i="41"/>
  <c r="L10" i="41"/>
  <c r="S12" i="41" s="1"/>
  <c r="Z12" i="41" s="1"/>
  <c r="L4" i="43"/>
  <c r="N95" i="41"/>
  <c r="U94" i="41" s="1"/>
  <c r="AB94" i="41" s="1"/>
  <c r="N89" i="41"/>
  <c r="N62" i="41"/>
  <c r="N61" i="41" s="1"/>
  <c r="U62" i="41" s="1"/>
  <c r="AB62" i="41" s="1"/>
  <c r="J116" i="18" s="1"/>
  <c r="O34" i="41"/>
  <c r="N27" i="41"/>
  <c r="O21" i="41"/>
  <c r="O13" i="41"/>
  <c r="L9" i="43"/>
  <c r="O80" i="41"/>
  <c r="O79" i="41" s="1"/>
  <c r="V80" i="41" s="1"/>
  <c r="AC80" i="41" s="1"/>
  <c r="K152" i="18" s="1"/>
  <c r="O66" i="41"/>
  <c r="O52" i="41"/>
  <c r="V57" i="41" s="1"/>
  <c r="AC57" i="41" s="1"/>
  <c r="O39" i="41"/>
  <c r="J4" i="41"/>
  <c r="O92" i="41"/>
  <c r="L74" i="41"/>
  <c r="N64" i="41"/>
  <c r="R48" i="41"/>
  <c r="Y48" i="41" s="1"/>
  <c r="G91" i="18" s="1"/>
  <c r="I8" i="42"/>
  <c r="L5" i="43"/>
  <c r="M45" i="41"/>
  <c r="O35" i="41"/>
  <c r="J9" i="38"/>
  <c r="O102" i="41"/>
  <c r="O103" i="41" s="1"/>
  <c r="O88" i="41"/>
  <c r="L57" i="41"/>
  <c r="G6" i="42"/>
  <c r="F8" i="43" s="1"/>
  <c r="N100" i="41"/>
  <c r="N87" i="41"/>
  <c r="L75" i="41"/>
  <c r="N18" i="41"/>
  <c r="I2" i="42"/>
  <c r="H4" i="43" s="1"/>
  <c r="H4" i="41"/>
  <c r="Q141" i="36"/>
  <c r="X141" i="36" s="1"/>
  <c r="T140" i="36"/>
  <c r="AA140" i="36" s="1"/>
  <c r="I272" i="17" s="1"/>
  <c r="Q137" i="36"/>
  <c r="X137" i="36" s="1"/>
  <c r="F269" i="17" s="1"/>
  <c r="Q140" i="36"/>
  <c r="X140" i="36" s="1"/>
  <c r="F272" i="17" s="1"/>
  <c r="T136" i="36"/>
  <c r="AA136" i="36" s="1"/>
  <c r="U138" i="36"/>
  <c r="AB138" i="36" s="1"/>
  <c r="U141" i="36"/>
  <c r="AB141" i="36" s="1"/>
  <c r="T138" i="36"/>
  <c r="AA138" i="36" s="1"/>
  <c r="I271" i="17" s="1"/>
  <c r="U137" i="36"/>
  <c r="AB137" i="36" s="1"/>
  <c r="J269" i="17" s="1"/>
  <c r="Q138" i="36"/>
  <c r="X138" i="36" s="1"/>
  <c r="F271" i="17" s="1"/>
  <c r="W136" i="36"/>
  <c r="AD136" i="36" s="1"/>
  <c r="T141" i="36"/>
  <c r="AA141" i="36" s="1"/>
  <c r="U136" i="36"/>
  <c r="AB136" i="36" s="1"/>
  <c r="T137" i="36"/>
  <c r="AA137" i="36" s="1"/>
  <c r="I269" i="17" s="1"/>
  <c r="U140" i="36"/>
  <c r="AB140" i="36" s="1"/>
  <c r="J272" i="17" s="1"/>
  <c r="H316" i="17"/>
  <c r="H315" i="17"/>
  <c r="L292" i="17"/>
  <c r="L291" i="17"/>
  <c r="K280" i="17"/>
  <c r="K279" i="17"/>
  <c r="K321" i="17"/>
  <c r="K323" i="17"/>
  <c r="K318" i="17"/>
  <c r="K325" i="17"/>
  <c r="K324" i="17"/>
  <c r="K322" i="17"/>
  <c r="K314" i="17"/>
  <c r="J318" i="17"/>
  <c r="J322" i="17"/>
  <c r="J314" i="17"/>
  <c r="J325" i="17"/>
  <c r="J321" i="17"/>
  <c r="J323" i="17"/>
  <c r="J324" i="17"/>
  <c r="J256" i="17"/>
  <c r="J255" i="17"/>
  <c r="I180" i="17"/>
  <c r="I177" i="17"/>
  <c r="I178" i="17"/>
  <c r="I179" i="17"/>
  <c r="I174" i="17"/>
  <c r="I181" i="17"/>
  <c r="I175" i="17"/>
  <c r="I170" i="17"/>
  <c r="H195" i="17"/>
  <c r="H196" i="17"/>
  <c r="G94" i="17"/>
  <c r="G86" i="17"/>
  <c r="G95" i="17"/>
  <c r="G96" i="17"/>
  <c r="G97" i="17"/>
  <c r="G90" i="17"/>
  <c r="G93" i="17"/>
  <c r="W52" i="36"/>
  <c r="AD52" i="36" s="1"/>
  <c r="W51" i="36"/>
  <c r="AD51" i="36" s="1"/>
  <c r="W46" i="36"/>
  <c r="AD46" i="36" s="1"/>
  <c r="L39" i="17"/>
  <c r="L40" i="17"/>
  <c r="R48" i="36"/>
  <c r="Y48" i="36" s="1"/>
  <c r="G91" i="17" s="1"/>
  <c r="W57" i="36"/>
  <c r="AD57" i="36" s="1"/>
  <c r="L103" i="17" s="1"/>
  <c r="K61" i="36"/>
  <c r="R63" i="36" s="1"/>
  <c r="Y63" i="36" s="1"/>
  <c r="J64" i="17"/>
  <c r="J63" i="17"/>
  <c r="F45" i="17"/>
  <c r="F46" i="17"/>
  <c r="F38" i="17"/>
  <c r="F47" i="17"/>
  <c r="F48" i="17"/>
  <c r="F49" i="17"/>
  <c r="F42" i="17"/>
  <c r="R36" i="36"/>
  <c r="Y36" i="36" s="1"/>
  <c r="G67" i="17" s="1"/>
  <c r="J299" i="34"/>
  <c r="J299" i="15" s="1"/>
  <c r="R299" i="15" s="1"/>
  <c r="I299" i="15"/>
  <c r="Q299" i="15" s="1"/>
  <c r="J13" i="36"/>
  <c r="J13" i="34"/>
  <c r="J13" i="15" s="1"/>
  <c r="R13" i="15" s="1"/>
  <c r="I13" i="15"/>
  <c r="Q13" i="15" s="1"/>
  <c r="H208" i="33"/>
  <c r="X208" i="15" s="1"/>
  <c r="W208" i="15"/>
  <c r="AE208" i="15" s="1"/>
  <c r="AB208" i="27" s="1"/>
  <c r="AD259" i="15"/>
  <c r="AA259" i="27" s="1"/>
  <c r="H207" i="33"/>
  <c r="X207" i="15" s="1"/>
  <c r="AF207" i="15" s="1"/>
  <c r="AC207" i="27" s="1"/>
  <c r="W207" i="15"/>
  <c r="AE207" i="15" s="1"/>
  <c r="AB207" i="27" s="1"/>
  <c r="H195" i="33"/>
  <c r="X195" i="15" s="1"/>
  <c r="AF195" i="15" s="1"/>
  <c r="AC195" i="27" s="1"/>
  <c r="W195" i="15"/>
  <c r="AE195" i="15" s="1"/>
  <c r="AB195" i="27" s="1"/>
  <c r="H52" i="33"/>
  <c r="X52" i="15" s="1"/>
  <c r="W52" i="15"/>
  <c r="AE52" i="15" s="1"/>
  <c r="AB52" i="27" s="1"/>
  <c r="E362" i="33"/>
  <c r="U362" i="15" s="1"/>
  <c r="I362" i="33"/>
  <c r="G362" i="33"/>
  <c r="F362" i="33"/>
  <c r="V362" i="15" s="1"/>
  <c r="AD362" i="15" s="1"/>
  <c r="AA362" i="27" s="1"/>
  <c r="T362" i="15"/>
  <c r="AB362" i="15" s="1"/>
  <c r="Y362" i="27" s="1"/>
  <c r="J359" i="33"/>
  <c r="Z359" i="15" s="1"/>
  <c r="Y359" i="15"/>
  <c r="H353" i="33"/>
  <c r="X353" i="15" s="1"/>
  <c r="W353" i="15"/>
  <c r="AE353" i="15" s="1"/>
  <c r="AB353" i="27" s="1"/>
  <c r="G348" i="33"/>
  <c r="F348" i="33"/>
  <c r="V348" i="15" s="1"/>
  <c r="AD348" i="15" s="1"/>
  <c r="AA348" i="27" s="1"/>
  <c r="I348" i="33"/>
  <c r="E348" i="33"/>
  <c r="U348" i="15" s="1"/>
  <c r="AC348" i="15" s="1"/>
  <c r="Z348" i="27" s="1"/>
  <c r="T348" i="15"/>
  <c r="AB348" i="15" s="1"/>
  <c r="Y348" i="27" s="1"/>
  <c r="H346" i="33"/>
  <c r="X346" i="15" s="1"/>
  <c r="AF346" i="15" s="1"/>
  <c r="AC346" i="27" s="1"/>
  <c r="W346" i="15"/>
  <c r="AE346" i="15" s="1"/>
  <c r="AB346" i="27" s="1"/>
  <c r="G336" i="33"/>
  <c r="F336" i="33"/>
  <c r="V336" i="15" s="1"/>
  <c r="AD336" i="15" s="1"/>
  <c r="AA336" i="27" s="1"/>
  <c r="I336" i="33"/>
  <c r="E336" i="33"/>
  <c r="U336" i="15" s="1"/>
  <c r="AC336" i="15" s="1"/>
  <c r="Z336" i="27" s="1"/>
  <c r="T336" i="15"/>
  <c r="AB336" i="15" s="1"/>
  <c r="Y336" i="27" s="1"/>
  <c r="H333" i="33"/>
  <c r="X333" i="15" s="1"/>
  <c r="AF333" i="15" s="1"/>
  <c r="AC333" i="27" s="1"/>
  <c r="W333" i="15"/>
  <c r="AE333" i="15" s="1"/>
  <c r="AB333" i="27" s="1"/>
  <c r="J327" i="33"/>
  <c r="Z327" i="15" s="1"/>
  <c r="Y327" i="15"/>
  <c r="F323" i="33"/>
  <c r="V323" i="15" s="1"/>
  <c r="AD323" i="15" s="1"/>
  <c r="AA323" i="27" s="1"/>
  <c r="G323" i="33"/>
  <c r="E323" i="33"/>
  <c r="U323" i="15" s="1"/>
  <c r="AC323" i="15" s="1"/>
  <c r="Z323" i="27" s="1"/>
  <c r="I323" i="33"/>
  <c r="T323" i="15"/>
  <c r="AB323" i="15" s="1"/>
  <c r="Y323" i="27" s="1"/>
  <c r="H314" i="33"/>
  <c r="X314" i="15" s="1"/>
  <c r="AF314" i="15" s="1"/>
  <c r="AC314" i="27" s="1"/>
  <c r="W314" i="15"/>
  <c r="AE314" i="15" s="1"/>
  <c r="AB314" i="27" s="1"/>
  <c r="I310" i="33"/>
  <c r="F310" i="33"/>
  <c r="V310" i="15" s="1"/>
  <c r="AD310" i="15" s="1"/>
  <c r="AA310" i="27" s="1"/>
  <c r="E310" i="33"/>
  <c r="U310" i="15" s="1"/>
  <c r="AC310" i="15" s="1"/>
  <c r="Z310" i="27" s="1"/>
  <c r="G310" i="33"/>
  <c r="T310" i="15"/>
  <c r="AB310" i="15" s="1"/>
  <c r="Y310" i="27" s="1"/>
  <c r="J307" i="33"/>
  <c r="Z307" i="15" s="1"/>
  <c r="Y307" i="15"/>
  <c r="AG307" i="15" s="1"/>
  <c r="AD307" i="27" s="1"/>
  <c r="H301" i="33"/>
  <c r="X301" i="15" s="1"/>
  <c r="W301" i="15"/>
  <c r="AE301" i="15" s="1"/>
  <c r="AB301" i="27" s="1"/>
  <c r="E296" i="33"/>
  <c r="U296" i="15" s="1"/>
  <c r="AC296" i="15" s="1"/>
  <c r="Z296" i="27" s="1"/>
  <c r="I296" i="33"/>
  <c r="G296" i="33"/>
  <c r="F296" i="33"/>
  <c r="V296" i="15" s="1"/>
  <c r="T296" i="15"/>
  <c r="AB296" i="15" s="1"/>
  <c r="Y296" i="27" s="1"/>
  <c r="H294" i="33"/>
  <c r="X294" i="15" s="1"/>
  <c r="AF294" i="15" s="1"/>
  <c r="AC294" i="27" s="1"/>
  <c r="W294" i="15"/>
  <c r="AE294" i="15" s="1"/>
  <c r="AB294" i="27" s="1"/>
  <c r="AD290" i="15"/>
  <c r="AA290" i="27" s="1"/>
  <c r="AD288" i="15"/>
  <c r="AA288" i="27" s="1"/>
  <c r="F283" i="33"/>
  <c r="V283" i="15" s="1"/>
  <c r="AD283" i="15" s="1"/>
  <c r="AA283" i="27" s="1"/>
  <c r="I283" i="33"/>
  <c r="G283" i="33"/>
  <c r="E283" i="33"/>
  <c r="U283" i="15" s="1"/>
  <c r="AC283" i="15" s="1"/>
  <c r="Z283" i="27" s="1"/>
  <c r="T283" i="15"/>
  <c r="AB283" i="15" s="1"/>
  <c r="Y283" i="27" s="1"/>
  <c r="J281" i="33"/>
  <c r="Z281" i="15" s="1"/>
  <c r="Y281" i="15"/>
  <c r="J277" i="33"/>
  <c r="Z277" i="15" s="1"/>
  <c r="Y277" i="15"/>
  <c r="AG277" i="15" s="1"/>
  <c r="AD277" i="27" s="1"/>
  <c r="F271" i="33"/>
  <c r="V271" i="15" s="1"/>
  <c r="AD271" i="15" s="1"/>
  <c r="AA271" i="27" s="1"/>
  <c r="E271" i="33"/>
  <c r="U271" i="15" s="1"/>
  <c r="AC271" i="15" s="1"/>
  <c r="Z271" i="27" s="1"/>
  <c r="G271" i="33"/>
  <c r="I271" i="33"/>
  <c r="T271" i="15"/>
  <c r="AB271" i="15" s="1"/>
  <c r="Y271" i="27" s="1"/>
  <c r="H262" i="33"/>
  <c r="X262" i="15" s="1"/>
  <c r="W262" i="15"/>
  <c r="AE262" i="15" s="1"/>
  <c r="AB262" i="27" s="1"/>
  <c r="AD51" i="15"/>
  <c r="AA51" i="27" s="1"/>
  <c r="J255" i="33"/>
  <c r="Z255" i="15" s="1"/>
  <c r="Y255" i="15"/>
  <c r="AD252" i="15"/>
  <c r="AA252" i="27" s="1"/>
  <c r="J250" i="33"/>
  <c r="Z250" i="15" s="1"/>
  <c r="Y250" i="15"/>
  <c r="H248" i="33"/>
  <c r="X248" i="15" s="1"/>
  <c r="W248" i="15"/>
  <c r="AE248" i="15" s="1"/>
  <c r="AB248" i="27" s="1"/>
  <c r="AD239" i="15"/>
  <c r="AA239" i="27" s="1"/>
  <c r="AD237" i="15"/>
  <c r="AA237" i="27" s="1"/>
  <c r="J235" i="33"/>
  <c r="Z235" i="15" s="1"/>
  <c r="Y235" i="15"/>
  <c r="AG235" i="15" s="1"/>
  <c r="AD235" i="27" s="1"/>
  <c r="J229" i="33"/>
  <c r="Z229" i="15" s="1"/>
  <c r="Y229" i="15"/>
  <c r="J226" i="33"/>
  <c r="Z226" i="15" s="1"/>
  <c r="Y226" i="15"/>
  <c r="AG226" i="15" s="1"/>
  <c r="AD226" i="27" s="1"/>
  <c r="H224" i="33"/>
  <c r="X224" i="15" s="1"/>
  <c r="AF224" i="15" s="1"/>
  <c r="AC224" i="27" s="1"/>
  <c r="W224" i="15"/>
  <c r="AE224" i="15" s="1"/>
  <c r="AB224" i="27" s="1"/>
  <c r="J213" i="33"/>
  <c r="Z213" i="15" s="1"/>
  <c r="Y213" i="15"/>
  <c r="AG213" i="15" s="1"/>
  <c r="AD213" i="27" s="1"/>
  <c r="J211" i="33"/>
  <c r="Z211" i="15" s="1"/>
  <c r="Y211" i="15"/>
  <c r="H209" i="33"/>
  <c r="X209" i="15" s="1"/>
  <c r="W209" i="15"/>
  <c r="AE209" i="15" s="1"/>
  <c r="AB209" i="27" s="1"/>
  <c r="H203" i="33"/>
  <c r="X203" i="15" s="1"/>
  <c r="AF203" i="15" s="1"/>
  <c r="AC203" i="27" s="1"/>
  <c r="W203" i="15"/>
  <c r="AE203" i="15" s="1"/>
  <c r="AB203" i="27" s="1"/>
  <c r="H200" i="33"/>
  <c r="X200" i="15" s="1"/>
  <c r="AF200" i="15" s="1"/>
  <c r="AC200" i="27" s="1"/>
  <c r="W200" i="15"/>
  <c r="AE200" i="15" s="1"/>
  <c r="AB200" i="27" s="1"/>
  <c r="AD196" i="15"/>
  <c r="AA196" i="27" s="1"/>
  <c r="J190" i="33"/>
  <c r="Z190" i="15" s="1"/>
  <c r="Y190" i="15"/>
  <c r="AG190" i="15" s="1"/>
  <c r="AD190" i="27" s="1"/>
  <c r="J187" i="33"/>
  <c r="Z187" i="15" s="1"/>
  <c r="Y187" i="15"/>
  <c r="AG187" i="15" s="1"/>
  <c r="AD187" i="27" s="1"/>
  <c r="H185" i="33"/>
  <c r="X185" i="15" s="1"/>
  <c r="AF185" i="15" s="1"/>
  <c r="AC185" i="27" s="1"/>
  <c r="W185" i="15"/>
  <c r="AE185" i="15" s="1"/>
  <c r="AB185" i="27" s="1"/>
  <c r="AD183" i="15"/>
  <c r="AA183" i="27" s="1"/>
  <c r="AD177" i="15"/>
  <c r="AA177" i="27" s="1"/>
  <c r="AD172" i="15"/>
  <c r="AA172" i="27" s="1"/>
  <c r="J170" i="33"/>
  <c r="Z170" i="15" s="1"/>
  <c r="Y170" i="15"/>
  <c r="AG170" i="15" s="1"/>
  <c r="AD170" i="27" s="1"/>
  <c r="J164" i="33"/>
  <c r="Z164" i="15" s="1"/>
  <c r="Y164" i="15"/>
  <c r="AG164" i="15" s="1"/>
  <c r="AD164" i="27" s="1"/>
  <c r="H161" i="33"/>
  <c r="X161" i="15" s="1"/>
  <c r="AF161" i="15" s="1"/>
  <c r="AC161" i="27" s="1"/>
  <c r="W161" i="15"/>
  <c r="AE161" i="15" s="1"/>
  <c r="AB161" i="27" s="1"/>
  <c r="AD159" i="15"/>
  <c r="AA159" i="27" s="1"/>
  <c r="J157" i="33"/>
  <c r="Z157" i="15" s="1"/>
  <c r="Y157" i="15"/>
  <c r="AG157" i="15" s="1"/>
  <c r="AD157" i="27" s="1"/>
  <c r="J151" i="33"/>
  <c r="Z151" i="15" s="1"/>
  <c r="Y151" i="15"/>
  <c r="AG151" i="15" s="1"/>
  <c r="AD151" i="27" s="1"/>
  <c r="J148" i="33"/>
  <c r="Z148" i="15" s="1"/>
  <c r="Y148" i="15"/>
  <c r="AG148" i="15" s="1"/>
  <c r="AD148" i="27" s="1"/>
  <c r="J146" i="33"/>
  <c r="Z146" i="15" s="1"/>
  <c r="Y146" i="15"/>
  <c r="AG146" i="15" s="1"/>
  <c r="AD146" i="27" s="1"/>
  <c r="H144" i="33"/>
  <c r="X144" i="15" s="1"/>
  <c r="W144" i="15"/>
  <c r="AE144" i="15" s="1"/>
  <c r="AB144" i="27" s="1"/>
  <c r="G137" i="33"/>
  <c r="F137" i="33"/>
  <c r="V137" i="15" s="1"/>
  <c r="AD137" i="15" s="1"/>
  <c r="AA137" i="27" s="1"/>
  <c r="I137" i="33"/>
  <c r="E137" i="33"/>
  <c r="U137" i="15" s="1"/>
  <c r="AC137" i="15" s="1"/>
  <c r="Z137" i="27" s="1"/>
  <c r="T137" i="15"/>
  <c r="AB137" i="15" s="1"/>
  <c r="Y137" i="27" s="1"/>
  <c r="H126" i="33"/>
  <c r="X126" i="15" s="1"/>
  <c r="AF126" i="15" s="1"/>
  <c r="AC126" i="27" s="1"/>
  <c r="W126" i="15"/>
  <c r="AE126" i="15" s="1"/>
  <c r="AB126" i="27" s="1"/>
  <c r="I124" i="33"/>
  <c r="F124" i="33"/>
  <c r="V124" i="15" s="1"/>
  <c r="AD124" i="15" s="1"/>
  <c r="AA124" i="27" s="1"/>
  <c r="E124" i="33"/>
  <c r="U124" i="15" s="1"/>
  <c r="AC124" i="15" s="1"/>
  <c r="Z124" i="27" s="1"/>
  <c r="G124" i="33"/>
  <c r="T124" i="15"/>
  <c r="AB124" i="15" s="1"/>
  <c r="Y124" i="27" s="1"/>
  <c r="H121" i="33"/>
  <c r="X121" i="15" s="1"/>
  <c r="AF121" i="15" s="1"/>
  <c r="AC121" i="27" s="1"/>
  <c r="W121" i="15"/>
  <c r="AE121" i="15" s="1"/>
  <c r="AB121" i="27" s="1"/>
  <c r="AD119" i="15"/>
  <c r="AA119" i="27" s="1"/>
  <c r="J116" i="33"/>
  <c r="Z116" i="15" s="1"/>
  <c r="Y116" i="15"/>
  <c r="AG116" i="15" s="1"/>
  <c r="AD116" i="27" s="1"/>
  <c r="AD112" i="15"/>
  <c r="AA112" i="27" s="1"/>
  <c r="H109" i="33"/>
  <c r="X109" i="15" s="1"/>
  <c r="AF109" i="15" s="1"/>
  <c r="AC109" i="27" s="1"/>
  <c r="W109" i="15"/>
  <c r="AE109" i="15" s="1"/>
  <c r="AB109" i="27" s="1"/>
  <c r="H105" i="33"/>
  <c r="X105" i="15" s="1"/>
  <c r="AF105" i="15" s="1"/>
  <c r="AC105" i="27" s="1"/>
  <c r="W105" i="15"/>
  <c r="AE105" i="15" s="1"/>
  <c r="AB105" i="27" s="1"/>
  <c r="H99" i="33"/>
  <c r="X99" i="15" s="1"/>
  <c r="W99" i="15"/>
  <c r="AE99" i="15" s="1"/>
  <c r="AB99" i="27" s="1"/>
  <c r="J94" i="33"/>
  <c r="Z94" i="15" s="1"/>
  <c r="Y94" i="15"/>
  <c r="AG94" i="15" s="1"/>
  <c r="AD94" i="27" s="1"/>
  <c r="H92" i="33"/>
  <c r="X92" i="15" s="1"/>
  <c r="AF92" i="15" s="1"/>
  <c r="AC92" i="27" s="1"/>
  <c r="W92" i="15"/>
  <c r="AE92" i="15" s="1"/>
  <c r="AB92" i="27" s="1"/>
  <c r="J79" i="33"/>
  <c r="Z79" i="15" s="1"/>
  <c r="Y79" i="15"/>
  <c r="J70" i="33"/>
  <c r="Z70" i="15" s="1"/>
  <c r="Y70" i="15"/>
  <c r="AG70" i="15" s="1"/>
  <c r="AD70" i="27" s="1"/>
  <c r="H68" i="33"/>
  <c r="X68" i="15" s="1"/>
  <c r="AF68" i="15" s="1"/>
  <c r="AC68" i="27" s="1"/>
  <c r="W68" i="15"/>
  <c r="AE68" i="15" s="1"/>
  <c r="AB68" i="27" s="1"/>
  <c r="J60" i="33"/>
  <c r="Z60" i="15" s="1"/>
  <c r="Y60" i="15"/>
  <c r="AG60" i="15" s="1"/>
  <c r="AD60" i="27" s="1"/>
  <c r="J55" i="33"/>
  <c r="Z55" i="15" s="1"/>
  <c r="Y55" i="15"/>
  <c r="H53" i="33"/>
  <c r="X53" i="15" s="1"/>
  <c r="W53" i="15"/>
  <c r="AE53" i="15" s="1"/>
  <c r="AB53" i="27" s="1"/>
  <c r="H44" i="33"/>
  <c r="X44" i="15" s="1"/>
  <c r="AF44" i="15" s="1"/>
  <c r="AC44" i="27" s="1"/>
  <c r="W44" i="15"/>
  <c r="AE44" i="15" s="1"/>
  <c r="AB44" i="27" s="1"/>
  <c r="AD40" i="15"/>
  <c r="AA40" i="27" s="1"/>
  <c r="J34" i="33"/>
  <c r="Z34" i="15" s="1"/>
  <c r="Y34" i="15"/>
  <c r="J31" i="33"/>
  <c r="Z31" i="15" s="1"/>
  <c r="Y31" i="15"/>
  <c r="AG31" i="15" s="1"/>
  <c r="AD31" i="27" s="1"/>
  <c r="H29" i="33"/>
  <c r="X29" i="15" s="1"/>
  <c r="W29" i="15"/>
  <c r="AE29" i="15" s="1"/>
  <c r="AB29" i="27" s="1"/>
  <c r="J14" i="33"/>
  <c r="Z14" i="15" s="1"/>
  <c r="Y14" i="15"/>
  <c r="H5" i="33"/>
  <c r="X5" i="15" s="1"/>
  <c r="AF5" i="15" s="1"/>
  <c r="AC5" i="27" s="1"/>
  <c r="W5" i="15"/>
  <c r="AE5" i="15" s="1"/>
  <c r="AB5" i="27" s="1"/>
  <c r="G362" i="34"/>
  <c r="F362" i="34"/>
  <c r="F362" i="15" s="1"/>
  <c r="I362" i="34"/>
  <c r="E362" i="34"/>
  <c r="E362" i="15" s="1"/>
  <c r="M362" i="15" s="1"/>
  <c r="D362" i="15"/>
  <c r="I357" i="34"/>
  <c r="F357" i="34"/>
  <c r="F357" i="15" s="1"/>
  <c r="N357" i="15" s="1"/>
  <c r="G357" i="34"/>
  <c r="E357" i="34"/>
  <c r="E357" i="15" s="1"/>
  <c r="M357" i="15" s="1"/>
  <c r="D357" i="15"/>
  <c r="S357" i="15" s="1"/>
  <c r="F353" i="34"/>
  <c r="F353" i="15" s="1"/>
  <c r="E353" i="34"/>
  <c r="E353" i="15" s="1"/>
  <c r="M353" i="15" s="1"/>
  <c r="G353" i="34"/>
  <c r="I353" i="34"/>
  <c r="D353" i="15"/>
  <c r="S353" i="15" s="1"/>
  <c r="F342" i="34"/>
  <c r="F342" i="15" s="1"/>
  <c r="G342" i="34"/>
  <c r="E342" i="34"/>
  <c r="E342" i="15" s="1"/>
  <c r="I342" i="34"/>
  <c r="D342" i="15"/>
  <c r="S342" i="15" s="1"/>
  <c r="E336" i="34"/>
  <c r="E336" i="15" s="1"/>
  <c r="M336" i="15" s="1"/>
  <c r="F336" i="34"/>
  <c r="F336" i="15" s="1"/>
  <c r="N336" i="15" s="1"/>
  <c r="G336" i="34"/>
  <c r="I336" i="34"/>
  <c r="D336" i="15"/>
  <c r="S336" i="15" s="1"/>
  <c r="G331" i="34"/>
  <c r="I331" i="34"/>
  <c r="E331" i="34"/>
  <c r="E331" i="15" s="1"/>
  <c r="M331" i="15" s="1"/>
  <c r="F331" i="34"/>
  <c r="F331" i="15" s="1"/>
  <c r="N331" i="15" s="1"/>
  <c r="D331" i="15"/>
  <c r="E327" i="34"/>
  <c r="E327" i="15" s="1"/>
  <c r="M327" i="15" s="1"/>
  <c r="I327" i="34"/>
  <c r="F327" i="34"/>
  <c r="F327" i="15" s="1"/>
  <c r="G327" i="34"/>
  <c r="D327" i="15"/>
  <c r="S327" i="15" s="1"/>
  <c r="I316" i="34"/>
  <c r="F316" i="34"/>
  <c r="F316" i="15" s="1"/>
  <c r="N316" i="15" s="1"/>
  <c r="G316" i="34"/>
  <c r="E316" i="34"/>
  <c r="E316" i="15" s="1"/>
  <c r="M316" i="15" s="1"/>
  <c r="D316" i="15"/>
  <c r="S316" i="15" s="1"/>
  <c r="I310" i="34"/>
  <c r="E310" i="34"/>
  <c r="E310" i="15" s="1"/>
  <c r="G310" i="34"/>
  <c r="F310" i="34"/>
  <c r="F310" i="15" s="1"/>
  <c r="N310" i="15" s="1"/>
  <c r="D310" i="15"/>
  <c r="G306" i="34"/>
  <c r="F306" i="34"/>
  <c r="F306" i="15" s="1"/>
  <c r="N306" i="15" s="1"/>
  <c r="I306" i="34"/>
  <c r="E306" i="34"/>
  <c r="E306" i="15" s="1"/>
  <c r="M306" i="15" s="1"/>
  <c r="D306" i="15"/>
  <c r="I301" i="34"/>
  <c r="G301" i="34"/>
  <c r="F301" i="34"/>
  <c r="F301" i="15" s="1"/>
  <c r="N301" i="15" s="1"/>
  <c r="E301" i="34"/>
  <c r="E301" i="15" s="1"/>
  <c r="M301" i="15" s="1"/>
  <c r="D301" i="15"/>
  <c r="S301" i="15" s="1"/>
  <c r="G290" i="34"/>
  <c r="F290" i="34"/>
  <c r="F290" i="15" s="1"/>
  <c r="I290" i="34"/>
  <c r="E290" i="34"/>
  <c r="E290" i="15" s="1"/>
  <c r="D290" i="15"/>
  <c r="S290" i="15" s="1"/>
  <c r="I284" i="34"/>
  <c r="G284" i="34"/>
  <c r="F284" i="34"/>
  <c r="F284" i="15" s="1"/>
  <c r="N284" i="15" s="1"/>
  <c r="E284" i="34"/>
  <c r="E284" i="15" s="1"/>
  <c r="M284" i="15" s="1"/>
  <c r="D284" i="15"/>
  <c r="G279" i="34"/>
  <c r="I279" i="34"/>
  <c r="E279" i="34"/>
  <c r="E279" i="15" s="1"/>
  <c r="M279" i="15" s="1"/>
  <c r="F279" i="34"/>
  <c r="F279" i="15" s="1"/>
  <c r="N279" i="15" s="1"/>
  <c r="D279" i="15"/>
  <c r="S279" i="15" s="1"/>
  <c r="G275" i="34"/>
  <c r="I275" i="34"/>
  <c r="E275" i="34"/>
  <c r="E275" i="15" s="1"/>
  <c r="F275" i="34"/>
  <c r="F275" i="15" s="1"/>
  <c r="D275" i="15"/>
  <c r="S275" i="15" s="1"/>
  <c r="E264" i="34"/>
  <c r="E264" i="15" s="1"/>
  <c r="M264" i="15" s="1"/>
  <c r="I264" i="34"/>
  <c r="G264" i="34"/>
  <c r="F264" i="34"/>
  <c r="F264" i="15" s="1"/>
  <c r="N264" i="15" s="1"/>
  <c r="D264" i="15"/>
  <c r="S264" i="15" s="1"/>
  <c r="G258" i="34"/>
  <c r="F258" i="34"/>
  <c r="F258" i="15" s="1"/>
  <c r="E258" i="34"/>
  <c r="E258" i="15" s="1"/>
  <c r="I258" i="34"/>
  <c r="D258" i="15"/>
  <c r="S258" i="15" s="1"/>
  <c r="I253" i="34"/>
  <c r="E253" i="34"/>
  <c r="E253" i="15" s="1"/>
  <c r="M253" i="15" s="1"/>
  <c r="G253" i="34"/>
  <c r="F253" i="34"/>
  <c r="F253" i="15" s="1"/>
  <c r="N253" i="15" s="1"/>
  <c r="D253" i="15"/>
  <c r="S253" i="15" s="1"/>
  <c r="F249" i="34"/>
  <c r="F249" i="15" s="1"/>
  <c r="E249" i="34"/>
  <c r="E249" i="15" s="1"/>
  <c r="M249" i="15" s="1"/>
  <c r="G249" i="34"/>
  <c r="I249" i="34"/>
  <c r="D249" i="15"/>
  <c r="S249" i="15" s="1"/>
  <c r="G238" i="34"/>
  <c r="I238" i="34"/>
  <c r="F238" i="34"/>
  <c r="F238" i="15" s="1"/>
  <c r="E238" i="34"/>
  <c r="E238" i="15" s="1"/>
  <c r="D238" i="15"/>
  <c r="S238" i="15" s="1"/>
  <c r="E232" i="34"/>
  <c r="E232" i="15" s="1"/>
  <c r="M232" i="15" s="1"/>
  <c r="G232" i="34"/>
  <c r="F232" i="34"/>
  <c r="F232" i="15" s="1"/>
  <c r="N232" i="15" s="1"/>
  <c r="I232" i="34"/>
  <c r="D232" i="15"/>
  <c r="S232" i="15" s="1"/>
  <c r="I228" i="34"/>
  <c r="G228" i="34"/>
  <c r="F228" i="34"/>
  <c r="F228" i="15" s="1"/>
  <c r="N228" i="15" s="1"/>
  <c r="E228" i="34"/>
  <c r="E228" i="15" s="1"/>
  <c r="M228" i="15" s="1"/>
  <c r="D228" i="15"/>
  <c r="S228" i="15" s="1"/>
  <c r="I223" i="34"/>
  <c r="G223" i="34"/>
  <c r="F223" i="34"/>
  <c r="F223" i="15" s="1"/>
  <c r="E223" i="34"/>
  <c r="E223" i="15" s="1"/>
  <c r="D223" i="15"/>
  <c r="S223" i="15" s="1"/>
  <c r="I212" i="34"/>
  <c r="F212" i="34"/>
  <c r="F212" i="15" s="1"/>
  <c r="N212" i="15" s="1"/>
  <c r="G212" i="34"/>
  <c r="E212" i="34"/>
  <c r="E212" i="15" s="1"/>
  <c r="M212" i="15" s="1"/>
  <c r="D212" i="15"/>
  <c r="S212" i="15" s="1"/>
  <c r="F206" i="34"/>
  <c r="F206" i="15" s="1"/>
  <c r="I206" i="34"/>
  <c r="G206" i="34"/>
  <c r="E206" i="34"/>
  <c r="E206" i="15" s="1"/>
  <c r="M206" i="15" s="1"/>
  <c r="D206" i="15"/>
  <c r="F201" i="34"/>
  <c r="F201" i="15" s="1"/>
  <c r="N201" i="15" s="1"/>
  <c r="E201" i="34"/>
  <c r="E201" i="15" s="1"/>
  <c r="M201" i="15" s="1"/>
  <c r="I201" i="34"/>
  <c r="G201" i="34"/>
  <c r="D201" i="15"/>
  <c r="S201" i="15" s="1"/>
  <c r="I197" i="34"/>
  <c r="E197" i="34"/>
  <c r="E197" i="15" s="1"/>
  <c r="M197" i="15" s="1"/>
  <c r="F197" i="34"/>
  <c r="F197" i="15" s="1"/>
  <c r="N197" i="15" s="1"/>
  <c r="G197" i="34"/>
  <c r="D197" i="15"/>
  <c r="S197" i="15" s="1"/>
  <c r="G186" i="34"/>
  <c r="F186" i="34"/>
  <c r="F186" i="15" s="1"/>
  <c r="E186" i="34"/>
  <c r="E186" i="15" s="1"/>
  <c r="I186" i="34"/>
  <c r="D186" i="15"/>
  <c r="S186" i="15" s="1"/>
  <c r="E179" i="34"/>
  <c r="E179" i="15" s="1"/>
  <c r="M179" i="15" s="1"/>
  <c r="I179" i="34"/>
  <c r="G179" i="34"/>
  <c r="F179" i="34"/>
  <c r="F179" i="15" s="1"/>
  <c r="N179" i="15" s="1"/>
  <c r="D179" i="15"/>
  <c r="S179" i="15" s="1"/>
  <c r="G175" i="34"/>
  <c r="F175" i="34"/>
  <c r="F175" i="15" s="1"/>
  <c r="I175" i="34"/>
  <c r="E175" i="34"/>
  <c r="E175" i="15" s="1"/>
  <c r="M175" i="15" s="1"/>
  <c r="D175" i="15"/>
  <c r="S175" i="15" s="1"/>
  <c r="I171" i="34"/>
  <c r="E171" i="34"/>
  <c r="E171" i="15" s="1"/>
  <c r="M171" i="15" s="1"/>
  <c r="F171" i="34"/>
  <c r="F171" i="15" s="1"/>
  <c r="G171" i="34"/>
  <c r="D171" i="15"/>
  <c r="S171" i="15" s="1"/>
  <c r="E160" i="34"/>
  <c r="E160" i="15" s="1"/>
  <c r="M160" i="15" s="1"/>
  <c r="F160" i="34"/>
  <c r="F160" i="15" s="1"/>
  <c r="N160" i="15" s="1"/>
  <c r="I160" i="34"/>
  <c r="G160" i="34"/>
  <c r="D160" i="15"/>
  <c r="S160" i="15" s="1"/>
  <c r="G154" i="34"/>
  <c r="E154" i="34"/>
  <c r="E154" i="15" s="1"/>
  <c r="I154" i="34"/>
  <c r="F154" i="34"/>
  <c r="F154" i="15" s="1"/>
  <c r="N154" i="15" s="1"/>
  <c r="D154" i="15"/>
  <c r="S154" i="15" s="1"/>
  <c r="I149" i="34"/>
  <c r="E149" i="34"/>
  <c r="E149" i="15" s="1"/>
  <c r="M149" i="15" s="1"/>
  <c r="F149" i="34"/>
  <c r="F149" i="15" s="1"/>
  <c r="N149" i="15" s="1"/>
  <c r="G149" i="34"/>
  <c r="D149" i="15"/>
  <c r="S149" i="15" s="1"/>
  <c r="F145" i="34"/>
  <c r="F145" i="15" s="1"/>
  <c r="I145" i="34"/>
  <c r="E145" i="34"/>
  <c r="E145" i="15" s="1"/>
  <c r="M145" i="15" s="1"/>
  <c r="G145" i="34"/>
  <c r="D145" i="15"/>
  <c r="S145" i="15" s="1"/>
  <c r="G135" i="34"/>
  <c r="F135" i="34"/>
  <c r="F135" i="15" s="1"/>
  <c r="E135" i="34"/>
  <c r="E135" i="15" s="1"/>
  <c r="I135" i="34"/>
  <c r="D135" i="15"/>
  <c r="S135" i="15" s="1"/>
  <c r="G131" i="34"/>
  <c r="E131" i="34"/>
  <c r="E131" i="15" s="1"/>
  <c r="M131" i="15" s="1"/>
  <c r="I131" i="34"/>
  <c r="F131" i="34"/>
  <c r="F131" i="15" s="1"/>
  <c r="N131" i="15" s="1"/>
  <c r="D131" i="15"/>
  <c r="S131" i="15" s="1"/>
  <c r="I120" i="34"/>
  <c r="G120" i="34"/>
  <c r="F120" i="34"/>
  <c r="F120" i="15" s="1"/>
  <c r="N120" i="15" s="1"/>
  <c r="E120" i="34"/>
  <c r="E120" i="15" s="1"/>
  <c r="M120" i="15" s="1"/>
  <c r="D120" i="15"/>
  <c r="S120" i="15" s="1"/>
  <c r="G114" i="34"/>
  <c r="I114" i="34"/>
  <c r="E114" i="34"/>
  <c r="E114" i="15" s="1"/>
  <c r="F114" i="34"/>
  <c r="F114" i="15" s="1"/>
  <c r="D114" i="15"/>
  <c r="S114" i="15" s="1"/>
  <c r="G110" i="34"/>
  <c r="I110" i="34"/>
  <c r="F110" i="34"/>
  <c r="F110" i="15" s="1"/>
  <c r="N110" i="15" s="1"/>
  <c r="E110" i="34"/>
  <c r="E110" i="15" s="1"/>
  <c r="M110" i="15" s="1"/>
  <c r="D110" i="15"/>
  <c r="S110" i="15" s="1"/>
  <c r="E106" i="34"/>
  <c r="E106" i="15" s="1"/>
  <c r="I106" i="34"/>
  <c r="G106" i="34"/>
  <c r="F106" i="34"/>
  <c r="F106" i="15" s="1"/>
  <c r="N106" i="15" s="1"/>
  <c r="D106" i="15"/>
  <c r="S106" i="15" s="1"/>
  <c r="G95" i="34"/>
  <c r="E95" i="34"/>
  <c r="E95" i="15" s="1"/>
  <c r="M95" i="15" s="1"/>
  <c r="I95" i="34"/>
  <c r="F95" i="34"/>
  <c r="F95" i="15" s="1"/>
  <c r="N95" i="15" s="1"/>
  <c r="D95" i="15"/>
  <c r="S95" i="15" s="1"/>
  <c r="I89" i="34"/>
  <c r="G89" i="34"/>
  <c r="E89" i="34"/>
  <c r="E89" i="15" s="1"/>
  <c r="M89" i="15" s="1"/>
  <c r="F89" i="34"/>
  <c r="F89" i="15" s="1"/>
  <c r="N89" i="15" s="1"/>
  <c r="D89" i="15"/>
  <c r="S89" i="15" s="1"/>
  <c r="F85" i="34"/>
  <c r="F85" i="15" s="1"/>
  <c r="I85" i="34"/>
  <c r="G85" i="34"/>
  <c r="E85" i="34"/>
  <c r="E85" i="15" s="1"/>
  <c r="D85" i="15"/>
  <c r="I80" i="34"/>
  <c r="G80" i="34"/>
  <c r="E80" i="34"/>
  <c r="E80" i="15" s="1"/>
  <c r="M80" i="15" s="1"/>
  <c r="F80" i="34"/>
  <c r="F80" i="15" s="1"/>
  <c r="N80" i="15" s="1"/>
  <c r="D80" i="15"/>
  <c r="S80" i="15" s="1"/>
  <c r="F69" i="34"/>
  <c r="F69" i="15" s="1"/>
  <c r="E69" i="34"/>
  <c r="E69" i="15" s="1"/>
  <c r="I69" i="34"/>
  <c r="G69" i="34"/>
  <c r="D69" i="15"/>
  <c r="S69" i="15" s="1"/>
  <c r="G62" i="34"/>
  <c r="F62" i="34"/>
  <c r="F62" i="15" s="1"/>
  <c r="N62" i="15" s="1"/>
  <c r="E62" i="34"/>
  <c r="E62" i="15" s="1"/>
  <c r="I62" i="34"/>
  <c r="D62" i="15"/>
  <c r="S62" i="15" s="1"/>
  <c r="I59" i="34"/>
  <c r="F59" i="34"/>
  <c r="F59" i="15" s="1"/>
  <c r="N59" i="15" s="1"/>
  <c r="G59" i="34"/>
  <c r="E59" i="34"/>
  <c r="E59" i="15" s="1"/>
  <c r="M59" i="15" s="1"/>
  <c r="D59" i="15"/>
  <c r="S59" i="15" s="1"/>
  <c r="G54" i="34"/>
  <c r="F54" i="34"/>
  <c r="F54" i="15" s="1"/>
  <c r="I54" i="34"/>
  <c r="E54" i="34"/>
  <c r="E54" i="15" s="1"/>
  <c r="M54" i="15" s="1"/>
  <c r="D54" i="15"/>
  <c r="S54" i="15" s="1"/>
  <c r="E43" i="34"/>
  <c r="E43" i="15" s="1"/>
  <c r="M43" i="15" s="1"/>
  <c r="I43" i="34"/>
  <c r="G43" i="34"/>
  <c r="F43" i="34"/>
  <c r="F43" i="15" s="1"/>
  <c r="N43" i="15" s="1"/>
  <c r="D43" i="15"/>
  <c r="S43" i="15" s="1"/>
  <c r="F37" i="34"/>
  <c r="F37" i="15" s="1"/>
  <c r="I37" i="34"/>
  <c r="E37" i="34"/>
  <c r="E37" i="15" s="1"/>
  <c r="M37" i="15" s="1"/>
  <c r="G37" i="34"/>
  <c r="D37" i="15"/>
  <c r="I32" i="34"/>
  <c r="G32" i="34"/>
  <c r="F32" i="34"/>
  <c r="F32" i="15" s="1"/>
  <c r="E32" i="34"/>
  <c r="E32" i="15" s="1"/>
  <c r="D32" i="15"/>
  <c r="S32" i="15" s="1"/>
  <c r="E28" i="34"/>
  <c r="E28" i="15" s="1"/>
  <c r="M28" i="15" s="1"/>
  <c r="F28" i="34"/>
  <c r="F28" i="15" s="1"/>
  <c r="N28" i="15" s="1"/>
  <c r="I28" i="34"/>
  <c r="G28" i="34"/>
  <c r="D28" i="15"/>
  <c r="S28" i="15" s="1"/>
  <c r="F17" i="34"/>
  <c r="F17" i="15" s="1"/>
  <c r="I17" i="34"/>
  <c r="G17" i="34"/>
  <c r="E17" i="34"/>
  <c r="E17" i="15" s="1"/>
  <c r="M17" i="15" s="1"/>
  <c r="D17" i="15"/>
  <c r="S17" i="15" s="1"/>
  <c r="F10" i="34"/>
  <c r="F10" i="15" s="1"/>
  <c r="N10" i="15" s="1"/>
  <c r="I10" i="34"/>
  <c r="G10" i="34"/>
  <c r="E10" i="34"/>
  <c r="E10" i="15" s="1"/>
  <c r="D10" i="15"/>
  <c r="G6" i="34"/>
  <c r="F6" i="34"/>
  <c r="F6" i="15" s="1"/>
  <c r="N6" i="15" s="1"/>
  <c r="E6" i="34"/>
  <c r="E6" i="15" s="1"/>
  <c r="M6" i="15" s="1"/>
  <c r="I6" i="34"/>
  <c r="D6" i="15"/>
  <c r="I2" i="34"/>
  <c r="F2" i="34"/>
  <c r="F2" i="15" s="1"/>
  <c r="E2" i="34"/>
  <c r="E2" i="15" s="1"/>
  <c r="G2" i="34"/>
  <c r="D2" i="15"/>
  <c r="S2" i="15" s="1"/>
  <c r="AD130" i="15"/>
  <c r="AA130" i="27" s="1"/>
  <c r="AA270" i="26"/>
  <c r="AB331" i="26"/>
  <c r="AB254" i="26"/>
  <c r="AD214" i="26"/>
  <c r="AB345" i="26"/>
  <c r="AC271" i="26"/>
  <c r="AA254" i="26"/>
  <c r="AB280" i="26"/>
  <c r="AA336" i="26"/>
  <c r="AF306" i="26"/>
  <c r="AF258" i="26"/>
  <c r="AA227" i="26"/>
  <c r="AC153" i="26"/>
  <c r="AB98" i="26"/>
  <c r="N352" i="7"/>
  <c r="O352" i="7" s="1"/>
  <c r="P352" i="7" s="1"/>
  <c r="Q352" i="7" s="1"/>
  <c r="R352" i="7" s="1"/>
  <c r="S352" i="7" s="1"/>
  <c r="T352" i="7" s="1"/>
  <c r="U352" i="7"/>
  <c r="V352" i="7" s="1"/>
  <c r="W352" i="7" s="1"/>
  <c r="X352" i="7" s="1"/>
  <c r="Y352" i="7" s="1"/>
  <c r="Z352" i="7" s="1"/>
  <c r="AA352" i="7" s="1"/>
  <c r="AB352" i="7" s="1"/>
  <c r="AE58" i="26"/>
  <c r="AF49" i="26"/>
  <c r="AC228" i="26"/>
  <c r="AD205" i="26"/>
  <c r="AD141" i="26"/>
  <c r="AF214" i="26"/>
  <c r="AB166" i="26"/>
  <c r="N330" i="7"/>
  <c r="O330" i="7" s="1"/>
  <c r="P330" i="7" s="1"/>
  <c r="Q330" i="7" s="1"/>
  <c r="R330" i="7" s="1"/>
  <c r="S330" i="7" s="1"/>
  <c r="T330" i="7" s="1"/>
  <c r="U330" i="7"/>
  <c r="V330" i="7" s="1"/>
  <c r="W330" i="7" s="1"/>
  <c r="X330" i="7" s="1"/>
  <c r="Y330" i="7" s="1"/>
  <c r="Z330" i="7" s="1"/>
  <c r="AA330" i="7" s="1"/>
  <c r="AB330" i="7" s="1"/>
  <c r="AB149" i="26"/>
  <c r="AA149" i="26"/>
  <c r="AB140" i="26"/>
  <c r="AB36" i="26"/>
  <c r="AF75" i="26"/>
  <c r="N343" i="7"/>
  <c r="O343" i="7" s="1"/>
  <c r="P343" i="7" s="1"/>
  <c r="Q343" i="7" s="1"/>
  <c r="R343" i="7" s="1"/>
  <c r="S343" i="7" s="1"/>
  <c r="T343" i="7" s="1"/>
  <c r="U343" i="7"/>
  <c r="V343" i="7" s="1"/>
  <c r="W343" i="7" s="1"/>
  <c r="X343" i="7" s="1"/>
  <c r="Y343" i="7" s="1"/>
  <c r="Z343" i="7" s="1"/>
  <c r="AA343" i="7" s="1"/>
  <c r="AB343" i="7" s="1"/>
  <c r="N257" i="7"/>
  <c r="O257" i="7" s="1"/>
  <c r="P257" i="7" s="1"/>
  <c r="Q257" i="7" s="1"/>
  <c r="R257" i="7" s="1"/>
  <c r="S257" i="7" s="1"/>
  <c r="T257" i="7" s="1"/>
  <c r="U257" i="7"/>
  <c r="V257" i="7" s="1"/>
  <c r="W257" i="7" s="1"/>
  <c r="X257" i="7" s="1"/>
  <c r="Y257" i="7" s="1"/>
  <c r="Z257" i="7" s="1"/>
  <c r="AA257" i="7" s="1"/>
  <c r="AB257" i="7" s="1"/>
  <c r="U111" i="7"/>
  <c r="V111" i="7" s="1"/>
  <c r="W111" i="7" s="1"/>
  <c r="X111" i="7" s="1"/>
  <c r="Y111" i="7" s="1"/>
  <c r="Z111" i="7" s="1"/>
  <c r="AA111" i="7" s="1"/>
  <c r="AB111" i="7" s="1"/>
  <c r="N111" i="7"/>
  <c r="O111" i="7" s="1"/>
  <c r="P111" i="7" s="1"/>
  <c r="Q111" i="7" s="1"/>
  <c r="R111" i="7" s="1"/>
  <c r="S111" i="7" s="1"/>
  <c r="T111" i="7" s="1"/>
  <c r="N222" i="7"/>
  <c r="O222" i="7" s="1"/>
  <c r="P222" i="7" s="1"/>
  <c r="Q222" i="7" s="1"/>
  <c r="R222" i="7" s="1"/>
  <c r="S222" i="7" s="1"/>
  <c r="T222" i="7" s="1"/>
  <c r="U222" i="7"/>
  <c r="V222" i="7" s="1"/>
  <c r="W222" i="7" s="1"/>
  <c r="X222" i="7" s="1"/>
  <c r="Y222" i="7" s="1"/>
  <c r="Z222" i="7" s="1"/>
  <c r="AA222" i="7" s="1"/>
  <c r="AB222" i="7" s="1"/>
  <c r="N174" i="7"/>
  <c r="O174" i="7" s="1"/>
  <c r="P174" i="7" s="1"/>
  <c r="Q174" i="7" s="1"/>
  <c r="R174" i="7" s="1"/>
  <c r="S174" i="7" s="1"/>
  <c r="T174" i="7" s="1"/>
  <c r="U174" i="7"/>
  <c r="V174" i="7" s="1"/>
  <c r="W174" i="7" s="1"/>
  <c r="X174" i="7" s="1"/>
  <c r="Y174" i="7" s="1"/>
  <c r="Z174" i="7" s="1"/>
  <c r="AA174" i="7" s="1"/>
  <c r="AB174" i="7" s="1"/>
  <c r="N279" i="7"/>
  <c r="O279" i="7" s="1"/>
  <c r="P279" i="7" s="1"/>
  <c r="Q279" i="7" s="1"/>
  <c r="R279" i="7" s="1"/>
  <c r="S279" i="7" s="1"/>
  <c r="T279" i="7" s="1"/>
  <c r="U279" i="7"/>
  <c r="V279" i="7" s="1"/>
  <c r="W279" i="7" s="1"/>
  <c r="X279" i="7" s="1"/>
  <c r="Y279" i="7" s="1"/>
  <c r="Z279" i="7" s="1"/>
  <c r="AA279" i="7" s="1"/>
  <c r="AB279" i="7" s="1"/>
  <c r="U242" i="7"/>
  <c r="V242" i="7" s="1"/>
  <c r="W242" i="7" s="1"/>
  <c r="X242" i="7" s="1"/>
  <c r="Y242" i="7" s="1"/>
  <c r="Z242" i="7" s="1"/>
  <c r="AA242" i="7" s="1"/>
  <c r="AB242" i="7" s="1"/>
  <c r="N242" i="7"/>
  <c r="O242" i="7" s="1"/>
  <c r="P242" i="7" s="1"/>
  <c r="Q242" i="7" s="1"/>
  <c r="R242" i="7" s="1"/>
  <c r="S242" i="7" s="1"/>
  <c r="T242" i="7" s="1"/>
  <c r="N207" i="7"/>
  <c r="O207" i="7" s="1"/>
  <c r="P207" i="7" s="1"/>
  <c r="Q207" i="7" s="1"/>
  <c r="R207" i="7" s="1"/>
  <c r="S207" i="7" s="1"/>
  <c r="T207" i="7" s="1"/>
  <c r="U207" i="7"/>
  <c r="V207" i="7" s="1"/>
  <c r="W207" i="7" s="1"/>
  <c r="X207" i="7" s="1"/>
  <c r="Y207" i="7" s="1"/>
  <c r="Z207" i="7" s="1"/>
  <c r="AA207" i="7" s="1"/>
  <c r="AB207" i="7" s="1"/>
  <c r="N168" i="7"/>
  <c r="O168" i="7" s="1"/>
  <c r="P168" i="7" s="1"/>
  <c r="Q168" i="7" s="1"/>
  <c r="R168" i="7" s="1"/>
  <c r="S168" i="7" s="1"/>
  <c r="T168" i="7" s="1"/>
  <c r="U168" i="7"/>
  <c r="V168" i="7" s="1"/>
  <c r="W168" i="7" s="1"/>
  <c r="X168" i="7" s="1"/>
  <c r="Y168" i="7" s="1"/>
  <c r="Z168" i="7" s="1"/>
  <c r="AA168" i="7" s="1"/>
  <c r="AB168" i="7" s="1"/>
  <c r="U141" i="7"/>
  <c r="V141" i="7" s="1"/>
  <c r="W141" i="7" s="1"/>
  <c r="X141" i="7" s="1"/>
  <c r="Y141" i="7" s="1"/>
  <c r="Z141" i="7" s="1"/>
  <c r="AA141" i="7" s="1"/>
  <c r="AB141" i="7" s="1"/>
  <c r="N141" i="7"/>
  <c r="O141" i="7" s="1"/>
  <c r="P141" i="7" s="1"/>
  <c r="Q141" i="7" s="1"/>
  <c r="R141" i="7" s="1"/>
  <c r="S141" i="7" s="1"/>
  <c r="T141" i="7" s="1"/>
  <c r="N25" i="7"/>
  <c r="O25" i="7" s="1"/>
  <c r="P25" i="7" s="1"/>
  <c r="Q25" i="7" s="1"/>
  <c r="R25" i="7" s="1"/>
  <c r="S25" i="7" s="1"/>
  <c r="T25" i="7" s="1"/>
  <c r="U25" i="7"/>
  <c r="V25" i="7" s="1"/>
  <c r="W25" i="7" s="1"/>
  <c r="X25" i="7" s="1"/>
  <c r="Y25" i="7" s="1"/>
  <c r="Z25" i="7" s="1"/>
  <c r="AA25" i="7" s="1"/>
  <c r="AB25" i="7" s="1"/>
  <c r="X361" i="27"/>
  <c r="N361" i="27"/>
  <c r="W361" i="27" s="1"/>
  <c r="V244" i="27"/>
  <c r="O244" i="27"/>
  <c r="X244" i="27" s="1"/>
  <c r="U4" i="7"/>
  <c r="V4" i="7" s="1"/>
  <c r="W4" i="7" s="1"/>
  <c r="X4" i="7" s="1"/>
  <c r="Y4" i="7" s="1"/>
  <c r="Z4" i="7" s="1"/>
  <c r="AA4" i="7" s="1"/>
  <c r="AB4" i="7" s="1"/>
  <c r="N4" i="7"/>
  <c r="O4" i="7" s="1"/>
  <c r="P4" i="7" s="1"/>
  <c r="Q4" i="7" s="1"/>
  <c r="R4" i="7" s="1"/>
  <c r="S4" i="7" s="1"/>
  <c r="T4" i="7" s="1"/>
  <c r="U267" i="7"/>
  <c r="V267" i="7" s="1"/>
  <c r="W267" i="7" s="1"/>
  <c r="X267" i="7" s="1"/>
  <c r="Y267" i="7" s="1"/>
  <c r="Z267" i="7" s="1"/>
  <c r="AA267" i="7" s="1"/>
  <c r="AB267" i="7" s="1"/>
  <c r="N267" i="7"/>
  <c r="O267" i="7" s="1"/>
  <c r="P267" i="7" s="1"/>
  <c r="Q267" i="7" s="1"/>
  <c r="R267" i="7" s="1"/>
  <c r="S267" i="7" s="1"/>
  <c r="T267" i="7" s="1"/>
  <c r="N18" i="7"/>
  <c r="O18" i="7" s="1"/>
  <c r="P18" i="7" s="1"/>
  <c r="Q18" i="7" s="1"/>
  <c r="R18" i="7" s="1"/>
  <c r="S18" i="7" s="1"/>
  <c r="T18" i="7" s="1"/>
  <c r="U18" i="7"/>
  <c r="V18" i="7" s="1"/>
  <c r="W18" i="7" s="1"/>
  <c r="X18" i="7" s="1"/>
  <c r="Y18" i="7" s="1"/>
  <c r="Z18" i="7" s="1"/>
  <c r="AA18" i="7" s="1"/>
  <c r="AB18" i="7" s="1"/>
  <c r="V305" i="27"/>
  <c r="O305" i="27"/>
  <c r="X305" i="27" s="1"/>
  <c r="N76" i="7"/>
  <c r="O76" i="7" s="1"/>
  <c r="P76" i="7" s="1"/>
  <c r="Q76" i="7" s="1"/>
  <c r="R76" i="7" s="1"/>
  <c r="S76" i="7" s="1"/>
  <c r="T76" i="7" s="1"/>
  <c r="U76" i="7"/>
  <c r="V76" i="7" s="1"/>
  <c r="W76" i="7" s="1"/>
  <c r="X76" i="7" s="1"/>
  <c r="Y76" i="7" s="1"/>
  <c r="Z76" i="7" s="1"/>
  <c r="AA76" i="7" s="1"/>
  <c r="AB76" i="7" s="1"/>
  <c r="N140" i="7"/>
  <c r="O140" i="7" s="1"/>
  <c r="P140" i="7" s="1"/>
  <c r="Q140" i="7" s="1"/>
  <c r="R140" i="7" s="1"/>
  <c r="S140" i="7" s="1"/>
  <c r="T140" i="7" s="1"/>
  <c r="U140" i="7"/>
  <c r="V140" i="7" s="1"/>
  <c r="W140" i="7" s="1"/>
  <c r="X140" i="7" s="1"/>
  <c r="Y140" i="7" s="1"/>
  <c r="Z140" i="7" s="1"/>
  <c r="AA140" i="7" s="1"/>
  <c r="AB140" i="7" s="1"/>
  <c r="M358" i="27"/>
  <c r="T358" i="27"/>
  <c r="N309" i="26"/>
  <c r="W309" i="26" s="1"/>
  <c r="AE309" i="26" s="1"/>
  <c r="O20" i="27"/>
  <c r="X20" i="27" s="1"/>
  <c r="V20" i="27"/>
  <c r="J45" i="27"/>
  <c r="S45" i="27" s="1"/>
  <c r="J149" i="27"/>
  <c r="S149" i="27" s="1"/>
  <c r="N101" i="27"/>
  <c r="W101" i="27" s="1"/>
  <c r="M19" i="27"/>
  <c r="L19" i="27" s="1"/>
  <c r="U19" i="27" s="1"/>
  <c r="T19" i="27"/>
  <c r="L332" i="26"/>
  <c r="U332" i="26" s="1"/>
  <c r="AC332" i="26" s="1"/>
  <c r="O162" i="27"/>
  <c r="X162" i="27" s="1"/>
  <c r="V162" i="27"/>
  <c r="N293" i="27"/>
  <c r="W293" i="27" s="1"/>
  <c r="N344" i="26"/>
  <c r="W344" i="26" s="1"/>
  <c r="AE344" i="26" s="1"/>
  <c r="N345" i="27"/>
  <c r="W345" i="27" s="1"/>
  <c r="T176" i="26"/>
  <c r="AB176" i="26" s="1"/>
  <c r="M176" i="26"/>
  <c r="L176" i="26" s="1"/>
  <c r="U176" i="26" s="1"/>
  <c r="AC176" i="26" s="1"/>
  <c r="M85" i="27"/>
  <c r="L85" i="27"/>
  <c r="U85" i="27" s="1"/>
  <c r="T85" i="27"/>
  <c r="M189" i="27"/>
  <c r="L189" i="27" s="1"/>
  <c r="U189" i="27" s="1"/>
  <c r="T189" i="27"/>
  <c r="M123" i="26"/>
  <c r="L123" i="26" s="1"/>
  <c r="U123" i="26" s="1"/>
  <c r="AC123" i="26" s="1"/>
  <c r="T123" i="26"/>
  <c r="AB123" i="26" s="1"/>
  <c r="J124" i="26"/>
  <c r="S124" i="26" s="1"/>
  <c r="AA124" i="26" s="1"/>
  <c r="N215" i="27"/>
  <c r="W215" i="27" s="1"/>
  <c r="J36" i="27"/>
  <c r="S36" i="27" s="1"/>
  <c r="M102" i="27"/>
  <c r="L102" i="27" s="1"/>
  <c r="U102" i="27" s="1"/>
  <c r="T102" i="27"/>
  <c r="L283" i="26"/>
  <c r="U283" i="26" s="1"/>
  <c r="AC283" i="26" s="1"/>
  <c r="L231" i="26"/>
  <c r="U231" i="26" s="1"/>
  <c r="AC231" i="26" s="1"/>
  <c r="O163" i="26"/>
  <c r="X163" i="26" s="1"/>
  <c r="AF163" i="26" s="1"/>
  <c r="V163" i="26"/>
  <c r="AD163" i="26" s="1"/>
  <c r="L188" i="26"/>
  <c r="U188" i="26" s="1"/>
  <c r="AC188" i="26" s="1"/>
  <c r="L7" i="26"/>
  <c r="U7" i="26" s="1"/>
  <c r="L206" i="26"/>
  <c r="U206" i="26" s="1"/>
  <c r="AC206" i="26" s="1"/>
  <c r="O59" i="26"/>
  <c r="X59" i="26" s="1"/>
  <c r="AF59" i="26" s="1"/>
  <c r="V59" i="26"/>
  <c r="AD59" i="26" s="1"/>
  <c r="O201" i="26"/>
  <c r="X201" i="26" s="1"/>
  <c r="AF201" i="26" s="1"/>
  <c r="V201" i="26"/>
  <c r="AD201" i="26" s="1"/>
  <c r="N258" i="26"/>
  <c r="W258" i="26" s="1"/>
  <c r="AE258" i="26" s="1"/>
  <c r="O258" i="26"/>
  <c r="X258" i="26" s="1"/>
  <c r="V258" i="26"/>
  <c r="AD258" i="26" s="1"/>
  <c r="O89" i="26"/>
  <c r="X89" i="26" s="1"/>
  <c r="AF89" i="26" s="1"/>
  <c r="N89" i="26"/>
  <c r="W89" i="26" s="1"/>
  <c r="AE89" i="26" s="1"/>
  <c r="V89" i="26"/>
  <c r="AD89" i="26" s="1"/>
  <c r="V241" i="26"/>
  <c r="AD241" i="26" s="1"/>
  <c r="N241" i="26"/>
  <c r="W241" i="26" s="1"/>
  <c r="O241" i="26"/>
  <c r="X241" i="26" s="1"/>
  <c r="AF241" i="26" s="1"/>
  <c r="N179" i="26"/>
  <c r="W179" i="26" s="1"/>
  <c r="AE179" i="26" s="1"/>
  <c r="L267" i="26"/>
  <c r="U267" i="26" s="1"/>
  <c r="AC267" i="26" s="1"/>
  <c r="U129" i="41"/>
  <c r="AB129" i="41" s="1"/>
  <c r="S125" i="41"/>
  <c r="Z125" i="41" s="1"/>
  <c r="H245" i="18" s="1"/>
  <c r="R129" i="41"/>
  <c r="Y129" i="41" s="1"/>
  <c r="O120" i="41"/>
  <c r="M112" i="41"/>
  <c r="M95" i="41"/>
  <c r="O138" i="41"/>
  <c r="M130" i="41"/>
  <c r="T131" i="41" s="1"/>
  <c r="AA131" i="41" s="1"/>
  <c r="I257" i="18" s="1"/>
  <c r="M113" i="41"/>
  <c r="M115" i="41" s="1"/>
  <c r="T113" i="41" s="1"/>
  <c r="AA113" i="41" s="1"/>
  <c r="I221" i="18" s="1"/>
  <c r="W124" i="41"/>
  <c r="AD124" i="41" s="1"/>
  <c r="R148" i="41"/>
  <c r="Y148" i="41" s="1"/>
  <c r="O144" i="41"/>
  <c r="V143" i="41" s="1"/>
  <c r="AC143" i="41" s="1"/>
  <c r="K281" i="18" s="1"/>
  <c r="M136" i="41"/>
  <c r="M119" i="41"/>
  <c r="O110" i="41"/>
  <c r="O109" i="41" s="1"/>
  <c r="M102" i="41"/>
  <c r="M160" i="41"/>
  <c r="Q129" i="41"/>
  <c r="X129" i="41" s="1"/>
  <c r="O145" i="41"/>
  <c r="V144" i="41" s="1"/>
  <c r="AC144" i="41" s="1"/>
  <c r="M137" i="41"/>
  <c r="O128" i="41"/>
  <c r="O127" i="41" s="1"/>
  <c r="M120" i="41"/>
  <c r="U128" i="41"/>
  <c r="AB128" i="41" s="1"/>
  <c r="J248" i="18" s="1"/>
  <c r="Q123" i="41"/>
  <c r="X123" i="41" s="1"/>
  <c r="F235" i="18" s="1"/>
  <c r="U111" i="41"/>
  <c r="AB111" i="41" s="1"/>
  <c r="S106" i="41"/>
  <c r="Z106" i="41" s="1"/>
  <c r="N169" i="41"/>
  <c r="U168" i="41" s="1"/>
  <c r="AB168" i="41" s="1"/>
  <c r="R120" i="41"/>
  <c r="Y120" i="41" s="1"/>
  <c r="G235" i="18" s="1"/>
  <c r="O165" i="41"/>
  <c r="O154" i="41"/>
  <c r="Q110" i="41"/>
  <c r="X110" i="41" s="1"/>
  <c r="F212" i="18" s="1"/>
  <c r="U152" i="41"/>
  <c r="AB152" i="41" s="1"/>
  <c r="J296" i="18" s="1"/>
  <c r="R124" i="41"/>
  <c r="Y124" i="41" s="1"/>
  <c r="R110" i="41"/>
  <c r="Y110" i="41" s="1"/>
  <c r="G212" i="18" s="1"/>
  <c r="O99" i="41"/>
  <c r="O71" i="41"/>
  <c r="O65" i="41"/>
  <c r="L53" i="41"/>
  <c r="S56" i="41" s="1"/>
  <c r="Z56" i="41" s="1"/>
  <c r="H104" i="18" s="1"/>
  <c r="O38" i="41"/>
  <c r="O37" i="41" s="1"/>
  <c r="M12" i="41"/>
  <c r="T12" i="41" s="1"/>
  <c r="AA12" i="41" s="1"/>
  <c r="M4" i="41"/>
  <c r="M93" i="41"/>
  <c r="O83" i="41"/>
  <c r="V87" i="41" s="1"/>
  <c r="AC87" i="41" s="1"/>
  <c r="M71" i="41"/>
  <c r="O56" i="41"/>
  <c r="O42" i="41"/>
  <c r="M30" i="41"/>
  <c r="M31" i="41" s="1"/>
  <c r="N15" i="41"/>
  <c r="N9" i="41"/>
  <c r="N9" i="38"/>
  <c r="R106" i="41"/>
  <c r="Y106" i="41" s="1"/>
  <c r="M50" i="41"/>
  <c r="M49" i="41" s="1"/>
  <c r="T50" i="41" s="1"/>
  <c r="AA50" i="41" s="1"/>
  <c r="I92" i="18" s="1"/>
  <c r="O40" i="41"/>
  <c r="N80" i="41"/>
  <c r="N79" i="41" s="1"/>
  <c r="N66" i="41"/>
  <c r="N52" i="41"/>
  <c r="U56" i="41" s="1"/>
  <c r="AB56" i="41" s="1"/>
  <c r="J104" i="18" s="1"/>
  <c r="N39" i="41"/>
  <c r="J4" i="43"/>
  <c r="J7" i="43" s="1"/>
  <c r="U92" i="41"/>
  <c r="AB92" i="41" s="1"/>
  <c r="J176" i="18" s="1"/>
  <c r="N92" i="41"/>
  <c r="N91" i="41" s="1"/>
  <c r="U93" i="41" s="1"/>
  <c r="AB93" i="41" s="1"/>
  <c r="O72" i="41"/>
  <c r="M46" i="41"/>
  <c r="T48" i="41" s="1"/>
  <c r="AA48" i="41" s="1"/>
  <c r="N31" i="41"/>
  <c r="U30" i="41" s="1"/>
  <c r="AB30" i="41" s="1"/>
  <c r="O23" i="41"/>
  <c r="O17" i="41"/>
  <c r="L45" i="41"/>
  <c r="N35" i="41"/>
  <c r="G8" i="42"/>
  <c r="J8" i="38"/>
  <c r="J7" i="38" s="1"/>
  <c r="Q8" i="38" s="1"/>
  <c r="N102" i="41"/>
  <c r="N88" i="41"/>
  <c r="U90" i="41" s="1"/>
  <c r="AB90" i="41" s="1"/>
  <c r="J175" i="18" s="1"/>
  <c r="O61" i="41"/>
  <c r="V62" i="41" s="1"/>
  <c r="AC62" i="41" s="1"/>
  <c r="K116" i="18" s="1"/>
  <c r="O55" i="41"/>
  <c r="V56" i="41" s="1"/>
  <c r="AC56" i="41" s="1"/>
  <c r="K104" i="18" s="1"/>
  <c r="Q46" i="41"/>
  <c r="X46" i="41" s="1"/>
  <c r="N14" i="41"/>
  <c r="N13" i="41" s="1"/>
  <c r="I4" i="42"/>
  <c r="H6" i="43" s="1"/>
  <c r="H6" i="41"/>
  <c r="M96" i="41"/>
  <c r="M82" i="41"/>
  <c r="T83" i="41" s="1"/>
  <c r="AA83" i="41" s="1"/>
  <c r="I161" i="18" s="1"/>
  <c r="M61" i="41"/>
  <c r="T58" i="41" s="1"/>
  <c r="AA58" i="41" s="1"/>
  <c r="Q51" i="41"/>
  <c r="X51" i="41" s="1"/>
  <c r="F91" i="18" s="1"/>
  <c r="O18" i="41"/>
  <c r="N4" i="41"/>
  <c r="N7" i="41" s="1"/>
  <c r="G285" i="17"/>
  <c r="G287" i="17"/>
  <c r="G282" i="17"/>
  <c r="G289" i="17"/>
  <c r="G286" i="17"/>
  <c r="G288" i="17"/>
  <c r="G278" i="17"/>
  <c r="G323" i="17"/>
  <c r="G324" i="17"/>
  <c r="G325" i="17"/>
  <c r="G322" i="17"/>
  <c r="G314" i="17"/>
  <c r="G321" i="17"/>
  <c r="G318" i="17"/>
  <c r="P163" i="36"/>
  <c r="H300" i="17"/>
  <c r="H301" i="17"/>
  <c r="H294" i="17"/>
  <c r="H299" i="17"/>
  <c r="H290" i="17"/>
  <c r="H298" i="17"/>
  <c r="H297" i="17"/>
  <c r="G299" i="17"/>
  <c r="G300" i="17"/>
  <c r="G301" i="17"/>
  <c r="G298" i="17"/>
  <c r="G290" i="17"/>
  <c r="G294" i="17"/>
  <c r="G297" i="17"/>
  <c r="V141" i="36"/>
  <c r="AC141" i="36" s="1"/>
  <c r="V140" i="36"/>
  <c r="AC140" i="36" s="1"/>
  <c r="K272" i="17" s="1"/>
  <c r="H262" i="17"/>
  <c r="H254" i="17"/>
  <c r="H263" i="17"/>
  <c r="H264" i="17"/>
  <c r="H261" i="17"/>
  <c r="H258" i="17"/>
  <c r="H265" i="17"/>
  <c r="T135" i="36"/>
  <c r="AA135" i="36" s="1"/>
  <c r="Q135" i="36"/>
  <c r="X135" i="36" s="1"/>
  <c r="W134" i="36"/>
  <c r="AD134" i="36" s="1"/>
  <c r="L260" i="17" s="1"/>
  <c r="U132" i="36"/>
  <c r="AB132" i="36" s="1"/>
  <c r="J259" i="17" s="1"/>
  <c r="Q130" i="36"/>
  <c r="X130" i="36" s="1"/>
  <c r="T134" i="36"/>
  <c r="AA134" i="36" s="1"/>
  <c r="I260" i="17" s="1"/>
  <c r="T132" i="36"/>
  <c r="AA132" i="36" s="1"/>
  <c r="I259" i="17" s="1"/>
  <c r="W131" i="36"/>
  <c r="AD131" i="36" s="1"/>
  <c r="L257" i="17" s="1"/>
  <c r="T131" i="36"/>
  <c r="AA131" i="36" s="1"/>
  <c r="I257" i="17" s="1"/>
  <c r="S131" i="36"/>
  <c r="Z131" i="36" s="1"/>
  <c r="H257" i="17" s="1"/>
  <c r="W135" i="36"/>
  <c r="AD135" i="36" s="1"/>
  <c r="T130" i="36"/>
  <c r="AA130" i="36" s="1"/>
  <c r="R134" i="36"/>
  <c r="Y134" i="36" s="1"/>
  <c r="G260" i="17" s="1"/>
  <c r="S142" i="36"/>
  <c r="Z142" i="36" s="1"/>
  <c r="W130" i="36"/>
  <c r="AD130" i="36" s="1"/>
  <c r="S116" i="36"/>
  <c r="Z116" i="36" s="1"/>
  <c r="H224" i="17" s="1"/>
  <c r="K75" i="17"/>
  <c r="K76" i="17"/>
  <c r="K174" i="17"/>
  <c r="K178" i="17"/>
  <c r="K179" i="17"/>
  <c r="K180" i="17"/>
  <c r="K170" i="17"/>
  <c r="K181" i="17"/>
  <c r="K177" i="17"/>
  <c r="R113" i="36"/>
  <c r="Y113" i="36" s="1"/>
  <c r="G221" i="17" s="1"/>
  <c r="K175" i="17"/>
  <c r="I172" i="17"/>
  <c r="I171" i="17"/>
  <c r="T78" i="36"/>
  <c r="AA78" i="36" s="1"/>
  <c r="K198" i="17"/>
  <c r="K204" i="17"/>
  <c r="K205" i="17"/>
  <c r="K201" i="17"/>
  <c r="K202" i="17"/>
  <c r="K194" i="17"/>
  <c r="K203" i="17"/>
  <c r="J199" i="17"/>
  <c r="H171" i="17"/>
  <c r="H172" i="17"/>
  <c r="Q87" i="36"/>
  <c r="X87" i="36" s="1"/>
  <c r="U83" i="36"/>
  <c r="AB83" i="36" s="1"/>
  <c r="J161" i="17" s="1"/>
  <c r="S18" i="36"/>
  <c r="Z18" i="36" s="1"/>
  <c r="H31" i="17" s="1"/>
  <c r="S17" i="36"/>
  <c r="Z17" i="36" s="1"/>
  <c r="H29" i="17" s="1"/>
  <c r="R18" i="36"/>
  <c r="Y18" i="36" s="1"/>
  <c r="G31" i="17" s="1"/>
  <c r="W20" i="36"/>
  <c r="AD20" i="36" s="1"/>
  <c r="L32" i="17" s="1"/>
  <c r="T20" i="36"/>
  <c r="AA20" i="36" s="1"/>
  <c r="I32" i="17" s="1"/>
  <c r="T16" i="36"/>
  <c r="AA16" i="36" s="1"/>
  <c r="Q20" i="36"/>
  <c r="X20" i="36" s="1"/>
  <c r="F32" i="17" s="1"/>
  <c r="U17" i="36"/>
  <c r="AB17" i="36" s="1"/>
  <c r="J29" i="17" s="1"/>
  <c r="W16" i="36"/>
  <c r="AD16" i="36" s="1"/>
  <c r="W21" i="36"/>
  <c r="AD21" i="36" s="1"/>
  <c r="T18" i="36"/>
  <c r="AA18" i="36" s="1"/>
  <c r="I31" i="17" s="1"/>
  <c r="T17" i="36"/>
  <c r="AA17" i="36" s="1"/>
  <c r="I29" i="17" s="1"/>
  <c r="V21" i="36"/>
  <c r="AC21" i="36" s="1"/>
  <c r="Q17" i="36"/>
  <c r="X17" i="36" s="1"/>
  <c r="F29" i="17" s="1"/>
  <c r="S16" i="36"/>
  <c r="Z16" i="36" s="1"/>
  <c r="V16" i="36"/>
  <c r="AC16" i="36" s="1"/>
  <c r="R46" i="36"/>
  <c r="Y46" i="36" s="1"/>
  <c r="F39" i="17"/>
  <c r="F40" i="17"/>
  <c r="W47" i="36"/>
  <c r="AD47" i="36" s="1"/>
  <c r="L89" i="17" s="1"/>
  <c r="T47" i="36"/>
  <c r="AA47" i="36" s="1"/>
  <c r="I89" i="17" s="1"/>
  <c r="V20" i="36"/>
  <c r="AC20" i="36" s="1"/>
  <c r="K32" i="17" s="1"/>
  <c r="R24" i="36"/>
  <c r="Y24" i="36" s="1"/>
  <c r="G43" i="17" s="1"/>
  <c r="H338" i="34"/>
  <c r="H338" i="15" s="1"/>
  <c r="P338" i="15" s="1"/>
  <c r="G338" i="15"/>
  <c r="O338" i="15" s="1"/>
  <c r="U35" i="36"/>
  <c r="AB35" i="36" s="1"/>
  <c r="J65" i="17" s="1"/>
  <c r="U27" i="36"/>
  <c r="AB27" i="36" s="1"/>
  <c r="H325" i="34"/>
  <c r="H325" i="15" s="1"/>
  <c r="P325" i="15" s="1"/>
  <c r="G325" i="15"/>
  <c r="O325" i="15" s="1"/>
  <c r="W18" i="36"/>
  <c r="AD18" i="36" s="1"/>
  <c r="L7" i="36"/>
  <c r="J195" i="34"/>
  <c r="J195" i="15" s="1"/>
  <c r="R195" i="15" s="1"/>
  <c r="I195" i="15"/>
  <c r="Q195" i="15" s="1"/>
  <c r="J181" i="34"/>
  <c r="J181" i="15" s="1"/>
  <c r="R181" i="15" s="1"/>
  <c r="I181" i="15"/>
  <c r="Q181" i="15" s="1"/>
  <c r="J298" i="34"/>
  <c r="J298" i="15" s="1"/>
  <c r="R298" i="15" s="1"/>
  <c r="I298" i="15"/>
  <c r="Q298" i="15" s="1"/>
  <c r="H181" i="34"/>
  <c r="H181" i="15" s="1"/>
  <c r="P181" i="15" s="1"/>
  <c r="G181" i="15"/>
  <c r="O181" i="15" s="1"/>
  <c r="H285" i="33"/>
  <c r="X285" i="15" s="1"/>
  <c r="W285" i="15"/>
  <c r="AE285" i="15" s="1"/>
  <c r="AB285" i="27" s="1"/>
  <c r="AE194" i="15"/>
  <c r="AB194" i="27" s="1"/>
  <c r="AD194" i="15"/>
  <c r="AA194" i="27" s="1"/>
  <c r="J195" i="33"/>
  <c r="Z195" i="15" s="1"/>
  <c r="Y195" i="15"/>
  <c r="AG195" i="15" s="1"/>
  <c r="AD195" i="27" s="1"/>
  <c r="H338" i="33"/>
  <c r="X338" i="15" s="1"/>
  <c r="AF338" i="15" s="1"/>
  <c r="AC338" i="27" s="1"/>
  <c r="H168" i="33"/>
  <c r="X168" i="15" s="1"/>
  <c r="W168" i="15"/>
  <c r="AE168" i="15" s="1"/>
  <c r="AB168" i="27" s="1"/>
  <c r="J13" i="33"/>
  <c r="Z13" i="15" s="1"/>
  <c r="Y13" i="15"/>
  <c r="AG13" i="15" s="1"/>
  <c r="AD13" i="27" s="1"/>
  <c r="G361" i="33"/>
  <c r="E361" i="33"/>
  <c r="U361" i="15" s="1"/>
  <c r="F361" i="33"/>
  <c r="V361" i="15" s="1"/>
  <c r="I361" i="33"/>
  <c r="T361" i="15"/>
  <c r="AB361" i="15" s="1"/>
  <c r="Y361" i="27" s="1"/>
  <c r="H359" i="33"/>
  <c r="X359" i="15" s="1"/>
  <c r="W359" i="15"/>
  <c r="AE359" i="15" s="1"/>
  <c r="AB359" i="27" s="1"/>
  <c r="H355" i="33"/>
  <c r="X355" i="15" s="1"/>
  <c r="AF355" i="15" s="1"/>
  <c r="AC355" i="27" s="1"/>
  <c r="W355" i="15"/>
  <c r="AE355" i="15" s="1"/>
  <c r="AB355" i="27" s="1"/>
  <c r="J353" i="33"/>
  <c r="Z353" i="15" s="1"/>
  <c r="Y353" i="15"/>
  <c r="AG353" i="15" s="1"/>
  <c r="AD353" i="27" s="1"/>
  <c r="I349" i="33"/>
  <c r="F349" i="33"/>
  <c r="V349" i="15" s="1"/>
  <c r="E349" i="33"/>
  <c r="U349" i="15" s="1"/>
  <c r="AC349" i="15" s="1"/>
  <c r="Z349" i="27" s="1"/>
  <c r="G349" i="33"/>
  <c r="T349" i="15"/>
  <c r="AB349" i="15" s="1"/>
  <c r="Y349" i="27" s="1"/>
  <c r="AD342" i="15"/>
  <c r="AA342" i="27" s="1"/>
  <c r="J340" i="33"/>
  <c r="Z340" i="15" s="1"/>
  <c r="Y340" i="15"/>
  <c r="AG340" i="15" s="1"/>
  <c r="AD340" i="27" s="1"/>
  <c r="E335" i="33"/>
  <c r="U335" i="15" s="1"/>
  <c r="I335" i="33"/>
  <c r="G335" i="33"/>
  <c r="F335" i="33"/>
  <c r="V335" i="15" s="1"/>
  <c r="AD335" i="15" s="1"/>
  <c r="AA335" i="27" s="1"/>
  <c r="T335" i="15"/>
  <c r="AB335" i="15" s="1"/>
  <c r="Y335" i="27" s="1"/>
  <c r="J333" i="33"/>
  <c r="Z333" i="15" s="1"/>
  <c r="Y333" i="15"/>
  <c r="AG333" i="15" s="1"/>
  <c r="AD333" i="27" s="1"/>
  <c r="H329" i="33"/>
  <c r="X329" i="15" s="1"/>
  <c r="W329" i="15"/>
  <c r="AE329" i="15" s="1"/>
  <c r="AB329" i="27" s="1"/>
  <c r="H327" i="33"/>
  <c r="X327" i="15" s="1"/>
  <c r="W327" i="15"/>
  <c r="AE327" i="15" s="1"/>
  <c r="AB327" i="27" s="1"/>
  <c r="E322" i="33"/>
  <c r="U322" i="15" s="1"/>
  <c r="AC322" i="15" s="1"/>
  <c r="Z322" i="27" s="1"/>
  <c r="F322" i="33"/>
  <c r="V322" i="15" s="1"/>
  <c r="I322" i="33"/>
  <c r="G322" i="33"/>
  <c r="T322" i="15"/>
  <c r="AB322" i="15" s="1"/>
  <c r="Y322" i="27" s="1"/>
  <c r="J320" i="33"/>
  <c r="Z320" i="15" s="1"/>
  <c r="Y320" i="15"/>
  <c r="AG320" i="15" s="1"/>
  <c r="AD320" i="27" s="1"/>
  <c r="J314" i="33"/>
  <c r="Z314" i="15" s="1"/>
  <c r="Y314" i="15"/>
  <c r="AG314" i="15" s="1"/>
  <c r="AD314" i="27" s="1"/>
  <c r="I309" i="33"/>
  <c r="G309" i="33"/>
  <c r="F309" i="33"/>
  <c r="V309" i="15" s="1"/>
  <c r="AD309" i="15" s="1"/>
  <c r="AA309" i="27" s="1"/>
  <c r="E309" i="33"/>
  <c r="U309" i="15" s="1"/>
  <c r="T309" i="15"/>
  <c r="AB309" i="15" s="1"/>
  <c r="Y309" i="27" s="1"/>
  <c r="J301" i="33"/>
  <c r="Z301" i="15" s="1"/>
  <c r="Y301" i="15"/>
  <c r="AG301" i="15" s="1"/>
  <c r="AD301" i="27" s="1"/>
  <c r="F297" i="33"/>
  <c r="V297" i="15" s="1"/>
  <c r="AD297" i="15" s="1"/>
  <c r="AA297" i="27" s="1"/>
  <c r="E297" i="33"/>
  <c r="U297" i="15" s="1"/>
  <c r="AC297" i="15" s="1"/>
  <c r="Z297" i="27" s="1"/>
  <c r="I297" i="33"/>
  <c r="G297" i="33"/>
  <c r="T297" i="15"/>
  <c r="AB297" i="15" s="1"/>
  <c r="Y297" i="27" s="1"/>
  <c r="J294" i="33"/>
  <c r="Z294" i="15" s="1"/>
  <c r="Y294" i="15"/>
  <c r="AG294" i="15" s="1"/>
  <c r="AD294" i="27" s="1"/>
  <c r="H290" i="33"/>
  <c r="X290" i="15" s="1"/>
  <c r="W290" i="15"/>
  <c r="AE290" i="15" s="1"/>
  <c r="AB290" i="27" s="1"/>
  <c r="H288" i="33"/>
  <c r="X288" i="15" s="1"/>
  <c r="AF288" i="15" s="1"/>
  <c r="AC288" i="27" s="1"/>
  <c r="W288" i="15"/>
  <c r="AE288" i="15" s="1"/>
  <c r="AB288" i="27" s="1"/>
  <c r="G284" i="33"/>
  <c r="E284" i="33"/>
  <c r="U284" i="15" s="1"/>
  <c r="I284" i="33"/>
  <c r="F284" i="33"/>
  <c r="V284" i="15" s="1"/>
  <c r="AD284" i="15" s="1"/>
  <c r="AA284" i="27" s="1"/>
  <c r="T284" i="15"/>
  <c r="AB284" i="15" s="1"/>
  <c r="Y284" i="27" s="1"/>
  <c r="H281" i="33"/>
  <c r="X281" i="15" s="1"/>
  <c r="AF281" i="15" s="1"/>
  <c r="AC281" i="27" s="1"/>
  <c r="W281" i="15"/>
  <c r="AE281" i="15" s="1"/>
  <c r="AB281" i="27" s="1"/>
  <c r="E270" i="33"/>
  <c r="U270" i="15" s="1"/>
  <c r="I270" i="33"/>
  <c r="G270" i="33"/>
  <c r="F270" i="33"/>
  <c r="V270" i="15" s="1"/>
  <c r="AD270" i="15" s="1"/>
  <c r="AA270" i="27" s="1"/>
  <c r="T270" i="15"/>
  <c r="AB270" i="15" s="1"/>
  <c r="Y270" i="27" s="1"/>
  <c r="J264" i="33"/>
  <c r="Z264" i="15" s="1"/>
  <c r="Y264" i="15"/>
  <c r="AG264" i="15" s="1"/>
  <c r="AD264" i="27" s="1"/>
  <c r="J262" i="33"/>
  <c r="Z262" i="15" s="1"/>
  <c r="Y262" i="15"/>
  <c r="AG262" i="15" s="1"/>
  <c r="AD262" i="27" s="1"/>
  <c r="AD13" i="15"/>
  <c r="AA13" i="27" s="1"/>
  <c r="E244" i="33"/>
  <c r="U244" i="15" s="1"/>
  <c r="I244" i="33"/>
  <c r="G244" i="33"/>
  <c r="F244" i="33"/>
  <c r="V244" i="15" s="1"/>
  <c r="AD244" i="15" s="1"/>
  <c r="AA244" i="27" s="1"/>
  <c r="T244" i="15"/>
  <c r="AB244" i="15" s="1"/>
  <c r="Y244" i="27" s="1"/>
  <c r="H242" i="33"/>
  <c r="X242" i="15" s="1"/>
  <c r="AF242" i="15" s="1"/>
  <c r="AC242" i="27" s="1"/>
  <c r="W242" i="15"/>
  <c r="AE242" i="15" s="1"/>
  <c r="AB242" i="27" s="1"/>
  <c r="AD236" i="15"/>
  <c r="AA236" i="27" s="1"/>
  <c r="G232" i="33"/>
  <c r="F232" i="33"/>
  <c r="V232" i="15" s="1"/>
  <c r="I232" i="33"/>
  <c r="E232" i="33"/>
  <c r="U232" i="15" s="1"/>
  <c r="T232" i="15"/>
  <c r="AB232" i="15" s="1"/>
  <c r="Y232" i="27" s="1"/>
  <c r="H223" i="33"/>
  <c r="X223" i="15" s="1"/>
  <c r="AF223" i="15" s="1"/>
  <c r="AC223" i="27" s="1"/>
  <c r="W223" i="15"/>
  <c r="AE223" i="15" s="1"/>
  <c r="AB223" i="27" s="1"/>
  <c r="I218" i="33"/>
  <c r="F218" i="33"/>
  <c r="V218" i="15" s="1"/>
  <c r="G218" i="33"/>
  <c r="E218" i="33"/>
  <c r="U218" i="15" s="1"/>
  <c r="T218" i="15"/>
  <c r="AB218" i="15" s="1"/>
  <c r="Y218" i="27" s="1"/>
  <c r="AD210" i="15"/>
  <c r="AA210" i="27" s="1"/>
  <c r="E206" i="33"/>
  <c r="U206" i="15" s="1"/>
  <c r="AC206" i="15" s="1"/>
  <c r="Z206" i="27" s="1"/>
  <c r="F206" i="33"/>
  <c r="V206" i="15" s="1"/>
  <c r="G206" i="33"/>
  <c r="I206" i="33"/>
  <c r="T206" i="15"/>
  <c r="AB206" i="15" s="1"/>
  <c r="Y206" i="27" s="1"/>
  <c r="J199" i="33"/>
  <c r="Z199" i="15" s="1"/>
  <c r="Y199" i="15"/>
  <c r="AG199" i="15" s="1"/>
  <c r="AD199" i="27" s="1"/>
  <c r="G193" i="33"/>
  <c r="E193" i="33"/>
  <c r="U193" i="15" s="1"/>
  <c r="AC193" i="15" s="1"/>
  <c r="Z193" i="27" s="1"/>
  <c r="I193" i="33"/>
  <c r="F193" i="33"/>
  <c r="V193" i="15" s="1"/>
  <c r="T193" i="15"/>
  <c r="AB193" i="15" s="1"/>
  <c r="Y193" i="27" s="1"/>
  <c r="I179" i="33"/>
  <c r="E179" i="33"/>
  <c r="U179" i="15" s="1"/>
  <c r="AC179" i="15" s="1"/>
  <c r="Z179" i="27" s="1"/>
  <c r="G179" i="33"/>
  <c r="F179" i="33"/>
  <c r="V179" i="15" s="1"/>
  <c r="AD179" i="15" s="1"/>
  <c r="AA179" i="27" s="1"/>
  <c r="T179" i="15"/>
  <c r="AB179" i="15" s="1"/>
  <c r="Y179" i="27" s="1"/>
  <c r="J177" i="33"/>
  <c r="Z177" i="15" s="1"/>
  <c r="Y177" i="15"/>
  <c r="AG177" i="15" s="1"/>
  <c r="AD177" i="27" s="1"/>
  <c r="F167" i="33"/>
  <c r="V167" i="15" s="1"/>
  <c r="E167" i="33"/>
  <c r="U167" i="15" s="1"/>
  <c r="I167" i="33"/>
  <c r="G167" i="33"/>
  <c r="T167" i="15"/>
  <c r="AB167" i="15" s="1"/>
  <c r="Y167" i="27" s="1"/>
  <c r="H158" i="33"/>
  <c r="X158" i="15" s="1"/>
  <c r="AF158" i="15" s="1"/>
  <c r="AC158" i="27" s="1"/>
  <c r="W158" i="15"/>
  <c r="AE158" i="15" s="1"/>
  <c r="AB158" i="27" s="1"/>
  <c r="G153" i="33"/>
  <c r="E153" i="33"/>
  <c r="U153" i="15" s="1"/>
  <c r="I153" i="33"/>
  <c r="F153" i="33"/>
  <c r="V153" i="15" s="1"/>
  <c r="AD153" i="15" s="1"/>
  <c r="AA153" i="27" s="1"/>
  <c r="T153" i="15"/>
  <c r="AB153" i="15" s="1"/>
  <c r="Y153" i="27" s="1"/>
  <c r="J143" i="33"/>
  <c r="Z143" i="15" s="1"/>
  <c r="Y143" i="15"/>
  <c r="AG143" i="15" s="1"/>
  <c r="AD143" i="27" s="1"/>
  <c r="H139" i="33"/>
  <c r="X139" i="15" s="1"/>
  <c r="AF139" i="15" s="1"/>
  <c r="AC139" i="27" s="1"/>
  <c r="W139" i="15"/>
  <c r="AE139" i="15" s="1"/>
  <c r="AB139" i="27" s="1"/>
  <c r="J135" i="33"/>
  <c r="Z135" i="15" s="1"/>
  <c r="Y135" i="15"/>
  <c r="AG135" i="15" s="1"/>
  <c r="AD135" i="27" s="1"/>
  <c r="J126" i="33"/>
  <c r="Z126" i="15" s="1"/>
  <c r="Y126" i="15"/>
  <c r="AG126" i="15" s="1"/>
  <c r="AD126" i="27" s="1"/>
  <c r="H122" i="33"/>
  <c r="X122" i="15" s="1"/>
  <c r="AF122" i="15" s="1"/>
  <c r="AC122" i="27" s="1"/>
  <c r="W122" i="15"/>
  <c r="AE122" i="15" s="1"/>
  <c r="AB122" i="27" s="1"/>
  <c r="J120" i="33"/>
  <c r="Z120" i="15" s="1"/>
  <c r="Y120" i="15"/>
  <c r="AG120" i="15" s="1"/>
  <c r="AD120" i="27" s="1"/>
  <c r="H118" i="33"/>
  <c r="X118" i="15" s="1"/>
  <c r="W118" i="15"/>
  <c r="AE118" i="15" s="1"/>
  <c r="AB118" i="27" s="1"/>
  <c r="I114" i="33"/>
  <c r="F114" i="33"/>
  <c r="V114" i="15" s="1"/>
  <c r="E114" i="33"/>
  <c r="U114" i="15" s="1"/>
  <c r="AC114" i="15" s="1"/>
  <c r="Z114" i="27" s="1"/>
  <c r="G114" i="33"/>
  <c r="T114" i="15"/>
  <c r="AB114" i="15" s="1"/>
  <c r="Y114" i="27" s="1"/>
  <c r="H112" i="33"/>
  <c r="X112" i="15" s="1"/>
  <c r="AF112" i="15" s="1"/>
  <c r="AC112" i="27" s="1"/>
  <c r="W112" i="15"/>
  <c r="AE112" i="15" s="1"/>
  <c r="AB112" i="27" s="1"/>
  <c r="J108" i="33"/>
  <c r="Z108" i="15" s="1"/>
  <c r="Y108" i="15"/>
  <c r="AG108" i="15" s="1"/>
  <c r="AD108" i="27" s="1"/>
  <c r="G101" i="33"/>
  <c r="I101" i="33"/>
  <c r="F101" i="33"/>
  <c r="V101" i="15" s="1"/>
  <c r="AD101" i="15" s="1"/>
  <c r="AA101" i="27" s="1"/>
  <c r="E101" i="33"/>
  <c r="U101" i="15" s="1"/>
  <c r="AC101" i="15" s="1"/>
  <c r="Z101" i="27" s="1"/>
  <c r="T101" i="15"/>
  <c r="AB101" i="15" s="1"/>
  <c r="Y101" i="27" s="1"/>
  <c r="I88" i="33"/>
  <c r="G88" i="33"/>
  <c r="F88" i="33"/>
  <c r="V88" i="15" s="1"/>
  <c r="E88" i="33"/>
  <c r="U88" i="15" s="1"/>
  <c r="T88" i="15"/>
  <c r="AB88" i="15" s="1"/>
  <c r="Y88" i="27" s="1"/>
  <c r="H86" i="33"/>
  <c r="X86" i="15" s="1"/>
  <c r="AF86" i="15" s="1"/>
  <c r="AC86" i="27" s="1"/>
  <c r="W86" i="15"/>
  <c r="AE86" i="15" s="1"/>
  <c r="AB86" i="27" s="1"/>
  <c r="G76" i="33"/>
  <c r="F76" i="33"/>
  <c r="V76" i="15" s="1"/>
  <c r="I76" i="33"/>
  <c r="E76" i="33"/>
  <c r="U76" i="15" s="1"/>
  <c r="T76" i="15"/>
  <c r="AB76" i="15" s="1"/>
  <c r="Y76" i="27" s="1"/>
  <c r="J67" i="33"/>
  <c r="Z67" i="15" s="1"/>
  <c r="Y67" i="15"/>
  <c r="AG67" i="15" s="1"/>
  <c r="AD67" i="27" s="1"/>
  <c r="I62" i="33"/>
  <c r="G62" i="33"/>
  <c r="F62" i="33"/>
  <c r="V62" i="15" s="1"/>
  <c r="E62" i="33"/>
  <c r="U62" i="15" s="1"/>
  <c r="T62" i="15"/>
  <c r="AB62" i="15" s="1"/>
  <c r="Y62" i="27" s="1"/>
  <c r="E50" i="33"/>
  <c r="U50" i="15" s="1"/>
  <c r="AC50" i="15" s="1"/>
  <c r="Z50" i="27" s="1"/>
  <c r="I50" i="33"/>
  <c r="G50" i="33"/>
  <c r="F50" i="33"/>
  <c r="V50" i="15" s="1"/>
  <c r="T50" i="15"/>
  <c r="AB50" i="15" s="1"/>
  <c r="Y50" i="27" s="1"/>
  <c r="H47" i="33"/>
  <c r="X47" i="15" s="1"/>
  <c r="W47" i="15"/>
  <c r="AE47" i="15" s="1"/>
  <c r="AB47" i="27" s="1"/>
  <c r="J43" i="33"/>
  <c r="Z43" i="15" s="1"/>
  <c r="Y43" i="15"/>
  <c r="AG43" i="15" s="1"/>
  <c r="AD43" i="27" s="1"/>
  <c r="G36" i="33"/>
  <c r="F36" i="33"/>
  <c r="V36" i="15" s="1"/>
  <c r="AD36" i="15" s="1"/>
  <c r="AA36" i="27" s="1"/>
  <c r="I36" i="33"/>
  <c r="E36" i="33"/>
  <c r="U36" i="15" s="1"/>
  <c r="AC36" i="15" s="1"/>
  <c r="Z36" i="27" s="1"/>
  <c r="T36" i="15"/>
  <c r="AB36" i="15" s="1"/>
  <c r="Y36" i="27" s="1"/>
  <c r="I23" i="33"/>
  <c r="G23" i="33"/>
  <c r="F23" i="33"/>
  <c r="V23" i="15" s="1"/>
  <c r="E23" i="33"/>
  <c r="U23" i="15" s="1"/>
  <c r="AC23" i="15" s="1"/>
  <c r="Z23" i="27" s="1"/>
  <c r="T23" i="15"/>
  <c r="AB23" i="15" s="1"/>
  <c r="Y23" i="27" s="1"/>
  <c r="J21" i="33"/>
  <c r="Z21" i="15" s="1"/>
  <c r="Y21" i="15"/>
  <c r="AG21" i="15" s="1"/>
  <c r="AD21" i="27" s="1"/>
  <c r="F11" i="33"/>
  <c r="V11" i="15" s="1"/>
  <c r="E11" i="33"/>
  <c r="U11" i="15" s="1"/>
  <c r="I11" i="33"/>
  <c r="G11" i="33"/>
  <c r="T11" i="15"/>
  <c r="AB11" i="15" s="1"/>
  <c r="Y11" i="27" s="1"/>
  <c r="J2" i="33"/>
  <c r="Z2" i="15" s="1"/>
  <c r="Y2" i="15"/>
  <c r="AG2" i="15" s="1"/>
  <c r="AD2" i="27" s="1"/>
  <c r="F361" i="34"/>
  <c r="F361" i="15" s="1"/>
  <c r="E361" i="34"/>
  <c r="E361" i="15" s="1"/>
  <c r="G361" i="34"/>
  <c r="I361" i="34"/>
  <c r="D361" i="15"/>
  <c r="G346" i="34"/>
  <c r="F346" i="34"/>
  <c r="F346" i="15" s="1"/>
  <c r="N346" i="15" s="1"/>
  <c r="I346" i="34"/>
  <c r="E346" i="34"/>
  <c r="E346" i="15" s="1"/>
  <c r="M346" i="15" s="1"/>
  <c r="D346" i="15"/>
  <c r="S346" i="15" s="1"/>
  <c r="G335" i="34"/>
  <c r="F335" i="34"/>
  <c r="F335" i="15" s="1"/>
  <c r="N335" i="15" s="1"/>
  <c r="E335" i="34"/>
  <c r="E335" i="15" s="1"/>
  <c r="M335" i="15" s="1"/>
  <c r="I335" i="34"/>
  <c r="D335" i="15"/>
  <c r="E320" i="34"/>
  <c r="E320" i="15" s="1"/>
  <c r="I320" i="34"/>
  <c r="F320" i="34"/>
  <c r="F320" i="15" s="1"/>
  <c r="G320" i="34"/>
  <c r="D320" i="15"/>
  <c r="S320" i="15" s="1"/>
  <c r="I309" i="34"/>
  <c r="E309" i="34"/>
  <c r="E309" i="15" s="1"/>
  <c r="M309" i="15" s="1"/>
  <c r="F309" i="34"/>
  <c r="F309" i="15" s="1"/>
  <c r="N309" i="15" s="1"/>
  <c r="G309" i="34"/>
  <c r="D309" i="15"/>
  <c r="S309" i="15" s="1"/>
  <c r="G294" i="34"/>
  <c r="F294" i="34"/>
  <c r="F294" i="15" s="1"/>
  <c r="E294" i="34"/>
  <c r="E294" i="15" s="1"/>
  <c r="I294" i="34"/>
  <c r="D294" i="15"/>
  <c r="S294" i="15" s="1"/>
  <c r="G283" i="34"/>
  <c r="E283" i="34"/>
  <c r="E283" i="15" s="1"/>
  <c r="M283" i="15" s="1"/>
  <c r="I283" i="34"/>
  <c r="F283" i="34"/>
  <c r="F283" i="15" s="1"/>
  <c r="N283" i="15" s="1"/>
  <c r="D283" i="15"/>
  <c r="I268" i="34"/>
  <c r="E268" i="34"/>
  <c r="E268" i="15" s="1"/>
  <c r="M268" i="15" s="1"/>
  <c r="G268" i="34"/>
  <c r="F268" i="34"/>
  <c r="F268" i="15" s="1"/>
  <c r="N268" i="15" s="1"/>
  <c r="D268" i="15"/>
  <c r="S268" i="15" s="1"/>
  <c r="F257" i="34"/>
  <c r="F257" i="15" s="1"/>
  <c r="E257" i="34"/>
  <c r="E257" i="15" s="1"/>
  <c r="I257" i="34"/>
  <c r="G257" i="34"/>
  <c r="D257" i="15"/>
  <c r="S257" i="15" s="1"/>
  <c r="G242" i="34"/>
  <c r="F242" i="34"/>
  <c r="F242" i="15" s="1"/>
  <c r="N242" i="15" s="1"/>
  <c r="I242" i="34"/>
  <c r="E242" i="34"/>
  <c r="E242" i="15" s="1"/>
  <c r="M242" i="15" s="1"/>
  <c r="D242" i="15"/>
  <c r="S242" i="15" s="1"/>
  <c r="I231" i="34"/>
  <c r="G231" i="34"/>
  <c r="F231" i="34"/>
  <c r="F231" i="15" s="1"/>
  <c r="N231" i="15" s="1"/>
  <c r="E231" i="34"/>
  <c r="E231" i="15" s="1"/>
  <c r="M231" i="15" s="1"/>
  <c r="D231" i="15"/>
  <c r="S231" i="15" s="1"/>
  <c r="E216" i="34"/>
  <c r="E216" i="15" s="1"/>
  <c r="I216" i="34"/>
  <c r="G216" i="34"/>
  <c r="F216" i="34"/>
  <c r="F216" i="15" s="1"/>
  <c r="D216" i="15"/>
  <c r="S216" i="15" s="1"/>
  <c r="I205" i="34"/>
  <c r="E205" i="34"/>
  <c r="E205" i="15" s="1"/>
  <c r="M205" i="15" s="1"/>
  <c r="G205" i="34"/>
  <c r="F205" i="34"/>
  <c r="F205" i="15" s="1"/>
  <c r="N205" i="15" s="1"/>
  <c r="D205" i="15"/>
  <c r="F190" i="34"/>
  <c r="F190" i="15" s="1"/>
  <c r="I190" i="34"/>
  <c r="G190" i="34"/>
  <c r="E190" i="34"/>
  <c r="E190" i="15" s="1"/>
  <c r="D190" i="15"/>
  <c r="S190" i="15" s="1"/>
  <c r="I180" i="34"/>
  <c r="E180" i="34"/>
  <c r="E180" i="15" s="1"/>
  <c r="F180" i="34"/>
  <c r="F180" i="15" s="1"/>
  <c r="G180" i="34"/>
  <c r="D180" i="15"/>
  <c r="S180" i="15" s="1"/>
  <c r="I164" i="34"/>
  <c r="E164" i="34"/>
  <c r="E164" i="15" s="1"/>
  <c r="M164" i="15" s="1"/>
  <c r="G164" i="34"/>
  <c r="F164" i="34"/>
  <c r="F164" i="15" s="1"/>
  <c r="N164" i="15" s="1"/>
  <c r="D164" i="15"/>
  <c r="S164" i="15" s="1"/>
  <c r="F153" i="34"/>
  <c r="F153" i="15" s="1"/>
  <c r="I153" i="34"/>
  <c r="G153" i="34"/>
  <c r="E153" i="34"/>
  <c r="E153" i="15" s="1"/>
  <c r="D153" i="15"/>
  <c r="S153" i="15" s="1"/>
  <c r="G139" i="34"/>
  <c r="F139" i="34"/>
  <c r="F139" i="15" s="1"/>
  <c r="N139" i="15" s="1"/>
  <c r="E139" i="34"/>
  <c r="E139" i="15" s="1"/>
  <c r="M139" i="15" s="1"/>
  <c r="I139" i="34"/>
  <c r="D139" i="15"/>
  <c r="S139" i="15" s="1"/>
  <c r="E124" i="34"/>
  <c r="E124" i="15" s="1"/>
  <c r="G124" i="34"/>
  <c r="I124" i="34"/>
  <c r="F124" i="34"/>
  <c r="F124" i="15" s="1"/>
  <c r="N124" i="15" s="1"/>
  <c r="D124" i="15"/>
  <c r="F115" i="34"/>
  <c r="F115" i="15" s="1"/>
  <c r="I115" i="34"/>
  <c r="E115" i="34"/>
  <c r="E115" i="15" s="1"/>
  <c r="G115" i="34"/>
  <c r="D115" i="15"/>
  <c r="S115" i="15" s="1"/>
  <c r="F99" i="34"/>
  <c r="F99" i="15" s="1"/>
  <c r="N99" i="15" s="1"/>
  <c r="E99" i="34"/>
  <c r="E99" i="15" s="1"/>
  <c r="M99" i="15" s="1"/>
  <c r="I99" i="34"/>
  <c r="G99" i="34"/>
  <c r="D99" i="15"/>
  <c r="S99" i="15" s="1"/>
  <c r="I88" i="34"/>
  <c r="G88" i="34"/>
  <c r="F88" i="34"/>
  <c r="F88" i="15" s="1"/>
  <c r="E88" i="34"/>
  <c r="E88" i="15" s="1"/>
  <c r="D88" i="15"/>
  <c r="S88" i="15" s="1"/>
  <c r="F73" i="34"/>
  <c r="F73" i="15" s="1"/>
  <c r="N73" i="15" s="1"/>
  <c r="I73" i="34"/>
  <c r="G73" i="34"/>
  <c r="E73" i="34"/>
  <c r="E73" i="15" s="1"/>
  <c r="D73" i="15"/>
  <c r="S73" i="15" s="1"/>
  <c r="I63" i="34"/>
  <c r="F63" i="34"/>
  <c r="F63" i="15" s="1"/>
  <c r="N63" i="15" s="1"/>
  <c r="G63" i="34"/>
  <c r="E63" i="34"/>
  <c r="E63" i="15" s="1"/>
  <c r="M63" i="15" s="1"/>
  <c r="D63" i="15"/>
  <c r="S63" i="15" s="1"/>
  <c r="G47" i="34"/>
  <c r="E47" i="34"/>
  <c r="E47" i="15" s="1"/>
  <c r="I47" i="34"/>
  <c r="F47" i="34"/>
  <c r="F47" i="15" s="1"/>
  <c r="D47" i="15"/>
  <c r="S47" i="15" s="1"/>
  <c r="E36" i="34"/>
  <c r="E36" i="15" s="1"/>
  <c r="M36" i="15" s="1"/>
  <c r="G36" i="34"/>
  <c r="I36" i="34"/>
  <c r="F36" i="34"/>
  <c r="F36" i="15" s="1"/>
  <c r="N36" i="15" s="1"/>
  <c r="D36" i="15"/>
  <c r="S36" i="15" s="1"/>
  <c r="F21" i="34"/>
  <c r="F21" i="15" s="1"/>
  <c r="I21" i="34"/>
  <c r="G21" i="34"/>
  <c r="E21" i="34"/>
  <c r="E21" i="15" s="1"/>
  <c r="M21" i="15" s="1"/>
  <c r="D21" i="15"/>
  <c r="S21" i="15" s="1"/>
  <c r="F11" i="34"/>
  <c r="F11" i="15" s="1"/>
  <c r="I11" i="34"/>
  <c r="G11" i="34"/>
  <c r="E11" i="34"/>
  <c r="E11" i="15" s="1"/>
  <c r="D11" i="15"/>
  <c r="S11" i="15" s="1"/>
  <c r="AG351" i="15"/>
  <c r="AD351" i="27" s="1"/>
  <c r="AD311" i="15"/>
  <c r="AA311" i="27" s="1"/>
  <c r="AE233" i="15"/>
  <c r="AB233" i="27" s="1"/>
  <c r="AE13" i="15"/>
  <c r="AB13" i="27" s="1"/>
  <c r="AG64" i="15"/>
  <c r="AD64" i="27" s="1"/>
  <c r="AF253" i="26"/>
  <c r="AF245" i="26"/>
  <c r="AE257" i="26"/>
  <c r="AE241" i="26"/>
  <c r="AG77" i="15"/>
  <c r="AD77" i="27" s="1"/>
  <c r="AD332" i="26"/>
  <c r="AE323" i="26"/>
  <c r="AB218" i="26"/>
  <c r="AF50" i="26"/>
  <c r="AB19" i="26"/>
  <c r="U344" i="7"/>
  <c r="V344" i="7" s="1"/>
  <c r="W344" i="7" s="1"/>
  <c r="X344" i="7" s="1"/>
  <c r="Y344" i="7" s="1"/>
  <c r="Z344" i="7" s="1"/>
  <c r="AA344" i="7" s="1"/>
  <c r="AB344" i="7" s="1"/>
  <c r="N344" i="7"/>
  <c r="O344" i="7" s="1"/>
  <c r="P344" i="7" s="1"/>
  <c r="Q344" i="7" s="1"/>
  <c r="R344" i="7" s="1"/>
  <c r="S344" i="7" s="1"/>
  <c r="T344" i="7" s="1"/>
  <c r="AF205" i="26"/>
  <c r="AF141" i="26"/>
  <c r="AD75" i="26"/>
  <c r="AD102" i="26"/>
  <c r="N346" i="7"/>
  <c r="O346" i="7" s="1"/>
  <c r="P346" i="7" s="1"/>
  <c r="Q346" i="7" s="1"/>
  <c r="R346" i="7" s="1"/>
  <c r="S346" i="7" s="1"/>
  <c r="T346" i="7" s="1"/>
  <c r="U346" i="7"/>
  <c r="V346" i="7" s="1"/>
  <c r="W346" i="7" s="1"/>
  <c r="X346" i="7" s="1"/>
  <c r="Y346" i="7" s="1"/>
  <c r="Z346" i="7" s="1"/>
  <c r="AA346" i="7" s="1"/>
  <c r="AB346" i="7" s="1"/>
  <c r="AA176" i="26"/>
  <c r="AB167" i="26"/>
  <c r="AF202" i="26"/>
  <c r="AE63" i="26"/>
  <c r="AD20" i="26"/>
  <c r="AA166" i="26"/>
  <c r="AC240" i="26"/>
  <c r="AA36" i="26"/>
  <c r="AC7" i="26"/>
  <c r="N335" i="7"/>
  <c r="O335" i="7" s="1"/>
  <c r="P335" i="7" s="1"/>
  <c r="Q335" i="7" s="1"/>
  <c r="R335" i="7" s="1"/>
  <c r="S335" i="7" s="1"/>
  <c r="T335" i="7" s="1"/>
  <c r="U335" i="7"/>
  <c r="V335" i="7" s="1"/>
  <c r="W335" i="7" s="1"/>
  <c r="X335" i="7" s="1"/>
  <c r="Y335" i="7" s="1"/>
  <c r="Z335" i="7" s="1"/>
  <c r="AA335" i="7" s="1"/>
  <c r="AB335" i="7" s="1"/>
  <c r="N249" i="7"/>
  <c r="O249" i="7" s="1"/>
  <c r="P249" i="7" s="1"/>
  <c r="Q249" i="7" s="1"/>
  <c r="R249" i="7" s="1"/>
  <c r="S249" i="7" s="1"/>
  <c r="T249" i="7" s="1"/>
  <c r="U249" i="7"/>
  <c r="V249" i="7" s="1"/>
  <c r="W249" i="7" s="1"/>
  <c r="X249" i="7" s="1"/>
  <c r="Y249" i="7" s="1"/>
  <c r="Z249" i="7" s="1"/>
  <c r="AA249" i="7" s="1"/>
  <c r="AB249" i="7" s="1"/>
  <c r="U103" i="7"/>
  <c r="V103" i="7" s="1"/>
  <c r="W103" i="7" s="1"/>
  <c r="X103" i="7" s="1"/>
  <c r="Y103" i="7" s="1"/>
  <c r="Z103" i="7" s="1"/>
  <c r="AA103" i="7" s="1"/>
  <c r="AB103" i="7" s="1"/>
  <c r="N103" i="7"/>
  <c r="O103" i="7" s="1"/>
  <c r="P103" i="7" s="1"/>
  <c r="Q103" i="7" s="1"/>
  <c r="R103" i="7" s="1"/>
  <c r="S103" i="7" s="1"/>
  <c r="T103" i="7" s="1"/>
  <c r="N215" i="7"/>
  <c r="O215" i="7" s="1"/>
  <c r="P215" i="7" s="1"/>
  <c r="Q215" i="7" s="1"/>
  <c r="R215" i="7" s="1"/>
  <c r="S215" i="7" s="1"/>
  <c r="T215" i="7" s="1"/>
  <c r="U215" i="7"/>
  <c r="V215" i="7" s="1"/>
  <c r="W215" i="7" s="1"/>
  <c r="X215" i="7" s="1"/>
  <c r="Y215" i="7" s="1"/>
  <c r="Z215" i="7" s="1"/>
  <c r="AA215" i="7" s="1"/>
  <c r="AB215" i="7" s="1"/>
  <c r="N166" i="7"/>
  <c r="O166" i="7" s="1"/>
  <c r="P166" i="7" s="1"/>
  <c r="Q166" i="7" s="1"/>
  <c r="R166" i="7" s="1"/>
  <c r="S166" i="7" s="1"/>
  <c r="T166" i="7" s="1"/>
  <c r="U166" i="7"/>
  <c r="V166" i="7" s="1"/>
  <c r="W166" i="7" s="1"/>
  <c r="X166" i="7" s="1"/>
  <c r="Y166" i="7" s="1"/>
  <c r="Z166" i="7" s="1"/>
  <c r="AA166" i="7" s="1"/>
  <c r="AB166" i="7" s="1"/>
  <c r="U274" i="7"/>
  <c r="V274" i="7" s="1"/>
  <c r="W274" i="7" s="1"/>
  <c r="X274" i="7" s="1"/>
  <c r="Y274" i="7" s="1"/>
  <c r="Z274" i="7" s="1"/>
  <c r="AA274" i="7" s="1"/>
  <c r="AB274" i="7" s="1"/>
  <c r="N274" i="7"/>
  <c r="O274" i="7" s="1"/>
  <c r="P274" i="7" s="1"/>
  <c r="Q274" i="7" s="1"/>
  <c r="R274" i="7" s="1"/>
  <c r="S274" i="7" s="1"/>
  <c r="T274" i="7" s="1"/>
  <c r="N239" i="7"/>
  <c r="O239" i="7" s="1"/>
  <c r="P239" i="7" s="1"/>
  <c r="Q239" i="7" s="1"/>
  <c r="R239" i="7" s="1"/>
  <c r="S239" i="7" s="1"/>
  <c r="T239" i="7" s="1"/>
  <c r="U239" i="7"/>
  <c r="V239" i="7" s="1"/>
  <c r="W239" i="7" s="1"/>
  <c r="X239" i="7" s="1"/>
  <c r="Y239" i="7" s="1"/>
  <c r="Z239" i="7" s="1"/>
  <c r="AA239" i="7" s="1"/>
  <c r="AB239" i="7" s="1"/>
  <c r="N200" i="7"/>
  <c r="O200" i="7" s="1"/>
  <c r="P200" i="7" s="1"/>
  <c r="Q200" i="7" s="1"/>
  <c r="R200" i="7" s="1"/>
  <c r="S200" i="7" s="1"/>
  <c r="T200" i="7" s="1"/>
  <c r="U200" i="7"/>
  <c r="V200" i="7" s="1"/>
  <c r="W200" i="7" s="1"/>
  <c r="X200" i="7" s="1"/>
  <c r="Y200" i="7" s="1"/>
  <c r="Z200" i="7" s="1"/>
  <c r="AA200" i="7" s="1"/>
  <c r="AB200" i="7" s="1"/>
  <c r="N167" i="7"/>
  <c r="O167" i="7" s="1"/>
  <c r="P167" i="7" s="1"/>
  <c r="Q167" i="7" s="1"/>
  <c r="R167" i="7" s="1"/>
  <c r="S167" i="7" s="1"/>
  <c r="T167" i="7" s="1"/>
  <c r="U167" i="7"/>
  <c r="V167" i="7" s="1"/>
  <c r="W167" i="7" s="1"/>
  <c r="X167" i="7" s="1"/>
  <c r="Y167" i="7" s="1"/>
  <c r="Z167" i="7" s="1"/>
  <c r="AA167" i="7" s="1"/>
  <c r="AB167" i="7" s="1"/>
  <c r="U133" i="7"/>
  <c r="V133" i="7" s="1"/>
  <c r="W133" i="7" s="1"/>
  <c r="X133" i="7" s="1"/>
  <c r="Y133" i="7" s="1"/>
  <c r="Z133" i="7" s="1"/>
  <c r="AA133" i="7" s="1"/>
  <c r="AB133" i="7" s="1"/>
  <c r="N133" i="7"/>
  <c r="O133" i="7" s="1"/>
  <c r="P133" i="7" s="1"/>
  <c r="Q133" i="7" s="1"/>
  <c r="R133" i="7" s="1"/>
  <c r="S133" i="7" s="1"/>
  <c r="T133" i="7" s="1"/>
  <c r="U227" i="7"/>
  <c r="V227" i="7" s="1"/>
  <c r="W227" i="7" s="1"/>
  <c r="X227" i="7" s="1"/>
  <c r="Y227" i="7" s="1"/>
  <c r="Z227" i="7" s="1"/>
  <c r="AA227" i="7" s="1"/>
  <c r="AB227" i="7" s="1"/>
  <c r="N227" i="7"/>
  <c r="O227" i="7" s="1"/>
  <c r="P227" i="7" s="1"/>
  <c r="Q227" i="7" s="1"/>
  <c r="R227" i="7" s="1"/>
  <c r="S227" i="7" s="1"/>
  <c r="T227" i="7" s="1"/>
  <c r="U22" i="7"/>
  <c r="V22" i="7" s="1"/>
  <c r="W22" i="7" s="1"/>
  <c r="X22" i="7" s="1"/>
  <c r="Y22" i="7" s="1"/>
  <c r="Z22" i="7" s="1"/>
  <c r="AA22" i="7" s="1"/>
  <c r="AB22" i="7" s="1"/>
  <c r="N22" i="7"/>
  <c r="O22" i="7" s="1"/>
  <c r="P22" i="7" s="1"/>
  <c r="Q22" i="7" s="1"/>
  <c r="R22" i="7" s="1"/>
  <c r="S22" i="7" s="1"/>
  <c r="T22" i="7" s="1"/>
  <c r="L296" i="27"/>
  <c r="U296" i="27" s="1"/>
  <c r="V270" i="27"/>
  <c r="O270" i="27"/>
  <c r="X270" i="27" s="1"/>
  <c r="N362" i="27"/>
  <c r="W362" i="27" s="1"/>
  <c r="U251" i="7"/>
  <c r="V251" i="7" s="1"/>
  <c r="W251" i="7" s="1"/>
  <c r="X251" i="7" s="1"/>
  <c r="Y251" i="7" s="1"/>
  <c r="Z251" i="7" s="1"/>
  <c r="AA251" i="7" s="1"/>
  <c r="AB251" i="7" s="1"/>
  <c r="N251" i="7"/>
  <c r="O251" i="7" s="1"/>
  <c r="P251" i="7" s="1"/>
  <c r="Q251" i="7" s="1"/>
  <c r="R251" i="7" s="1"/>
  <c r="S251" i="7" s="1"/>
  <c r="T251" i="7" s="1"/>
  <c r="N57" i="7"/>
  <c r="O57" i="7" s="1"/>
  <c r="P57" i="7" s="1"/>
  <c r="Q57" i="7" s="1"/>
  <c r="R57" i="7" s="1"/>
  <c r="S57" i="7" s="1"/>
  <c r="T57" i="7" s="1"/>
  <c r="U57" i="7"/>
  <c r="V57" i="7" s="1"/>
  <c r="W57" i="7" s="1"/>
  <c r="X57" i="7" s="1"/>
  <c r="Y57" i="7" s="1"/>
  <c r="Z57" i="7" s="1"/>
  <c r="AA57" i="7" s="1"/>
  <c r="AB57" i="7" s="1"/>
  <c r="M349" i="27"/>
  <c r="T349" i="27"/>
  <c r="N10" i="7"/>
  <c r="O10" i="7" s="1"/>
  <c r="P10" i="7" s="1"/>
  <c r="Q10" i="7" s="1"/>
  <c r="R10" i="7" s="1"/>
  <c r="S10" i="7" s="1"/>
  <c r="T10" i="7" s="1"/>
  <c r="U10" i="7"/>
  <c r="V10" i="7" s="1"/>
  <c r="W10" i="7" s="1"/>
  <c r="X10" i="7" s="1"/>
  <c r="Y10" i="7" s="1"/>
  <c r="Z10" i="7" s="1"/>
  <c r="AA10" i="7" s="1"/>
  <c r="AB10" i="7" s="1"/>
  <c r="J297" i="27"/>
  <c r="S297" i="27" s="1"/>
  <c r="L253" i="27"/>
  <c r="U253" i="27" s="1"/>
  <c r="U70" i="7"/>
  <c r="V70" i="7" s="1"/>
  <c r="W70" i="7" s="1"/>
  <c r="X70" i="7" s="1"/>
  <c r="Y70" i="7" s="1"/>
  <c r="Z70" i="7" s="1"/>
  <c r="AA70" i="7" s="1"/>
  <c r="AB70" i="7" s="1"/>
  <c r="N70" i="7"/>
  <c r="O70" i="7" s="1"/>
  <c r="P70" i="7" s="1"/>
  <c r="Q70" i="7" s="1"/>
  <c r="R70" i="7" s="1"/>
  <c r="S70" i="7" s="1"/>
  <c r="T70" i="7" s="1"/>
  <c r="X240" i="27"/>
  <c r="N240" i="27"/>
  <c r="W240" i="27" s="1"/>
  <c r="N116" i="7"/>
  <c r="O116" i="7" s="1"/>
  <c r="P116" i="7" s="1"/>
  <c r="Q116" i="7" s="1"/>
  <c r="R116" i="7" s="1"/>
  <c r="S116" i="7" s="1"/>
  <c r="T116" i="7" s="1"/>
  <c r="U116" i="7"/>
  <c r="V116" i="7" s="1"/>
  <c r="W116" i="7" s="1"/>
  <c r="X116" i="7" s="1"/>
  <c r="Y116" i="7" s="1"/>
  <c r="Z116" i="7" s="1"/>
  <c r="AA116" i="7" s="1"/>
  <c r="AB116" i="7" s="1"/>
  <c r="M280" i="27"/>
  <c r="L280" i="27"/>
  <c r="U280" i="27" s="1"/>
  <c r="T280" i="27"/>
  <c r="N205" i="27"/>
  <c r="W205" i="27" s="1"/>
  <c r="O205" i="27"/>
  <c r="X205" i="27" s="1"/>
  <c r="V205" i="27"/>
  <c r="M24" i="27"/>
  <c r="L24" i="27" s="1"/>
  <c r="U24" i="27" s="1"/>
  <c r="T24" i="27"/>
  <c r="N188" i="27"/>
  <c r="W188" i="27" s="1"/>
  <c r="M128" i="27"/>
  <c r="L128" i="27"/>
  <c r="U128" i="27" s="1"/>
  <c r="T128" i="27"/>
  <c r="M348" i="26"/>
  <c r="L348" i="26" s="1"/>
  <c r="U348" i="26" s="1"/>
  <c r="AC348" i="26" s="1"/>
  <c r="T348" i="26"/>
  <c r="AB348" i="26" s="1"/>
  <c r="N58" i="27"/>
  <c r="W58" i="27" s="1"/>
  <c r="N319" i="27"/>
  <c r="W319" i="27" s="1"/>
  <c r="M140" i="27"/>
  <c r="T140" i="27"/>
  <c r="M88" i="27"/>
  <c r="L88" i="27" s="1"/>
  <c r="U88" i="27" s="1"/>
  <c r="T88" i="27"/>
  <c r="J19" i="27"/>
  <c r="S19" i="27" s="1"/>
  <c r="M71" i="27"/>
  <c r="T71" i="27"/>
  <c r="L71" i="27"/>
  <c r="U71" i="27" s="1"/>
  <c r="N23" i="27"/>
  <c r="W23" i="27" s="1"/>
  <c r="N318" i="26"/>
  <c r="W318" i="26" s="1"/>
  <c r="AE318" i="26" s="1"/>
  <c r="T167" i="26"/>
  <c r="M167" i="26"/>
  <c r="L167" i="26"/>
  <c r="U167" i="26" s="1"/>
  <c r="AC167" i="26" s="1"/>
  <c r="M166" i="27"/>
  <c r="T166" i="27"/>
  <c r="L166" i="27"/>
  <c r="U166" i="27" s="1"/>
  <c r="N84" i="27"/>
  <c r="W84" i="27" s="1"/>
  <c r="O84" i="27"/>
  <c r="X84" i="27" s="1"/>
  <c r="V84" i="27"/>
  <c r="M244" i="26"/>
  <c r="L244" i="26"/>
  <c r="U244" i="26" s="1"/>
  <c r="AC244" i="26" s="1"/>
  <c r="T244" i="26"/>
  <c r="AB244" i="26" s="1"/>
  <c r="M175" i="26"/>
  <c r="L175" i="26"/>
  <c r="U175" i="26" s="1"/>
  <c r="AC175" i="26" s="1"/>
  <c r="T175" i="26"/>
  <c r="AB175" i="26" s="1"/>
  <c r="M114" i="26"/>
  <c r="L114" i="26" s="1"/>
  <c r="U114" i="26" s="1"/>
  <c r="AC114" i="26" s="1"/>
  <c r="T114" i="26"/>
  <c r="AB114" i="26" s="1"/>
  <c r="M45" i="26"/>
  <c r="L45" i="26"/>
  <c r="U45" i="26" s="1"/>
  <c r="AC45" i="26" s="1"/>
  <c r="T45" i="26"/>
  <c r="AB45" i="26" s="1"/>
  <c r="AB227" i="26"/>
  <c r="M192" i="27"/>
  <c r="L192" i="27" s="1"/>
  <c r="U192" i="27" s="1"/>
  <c r="T192" i="27"/>
  <c r="N193" i="27"/>
  <c r="W193" i="27" s="1"/>
  <c r="M297" i="26"/>
  <c r="L297" i="26"/>
  <c r="U297" i="26" s="1"/>
  <c r="AC297" i="26" s="1"/>
  <c r="T297" i="26"/>
  <c r="AB297" i="26" s="1"/>
  <c r="L141" i="26"/>
  <c r="U141" i="26" s="1"/>
  <c r="AC141" i="26" s="1"/>
  <c r="L33" i="26"/>
  <c r="U33" i="26" s="1"/>
  <c r="AC33" i="26" s="1"/>
  <c r="O292" i="26"/>
  <c r="X292" i="26" s="1"/>
  <c r="AF292" i="26" s="1"/>
  <c r="V292" i="26"/>
  <c r="AD292" i="26" s="1"/>
  <c r="L219" i="26"/>
  <c r="U219" i="26" s="1"/>
  <c r="AC219" i="26" s="1"/>
  <c r="L163" i="26"/>
  <c r="U163" i="26" s="1"/>
  <c r="AC163" i="26" s="1"/>
  <c r="O72" i="26"/>
  <c r="X72" i="26" s="1"/>
  <c r="AF72" i="26" s="1"/>
  <c r="N72" i="26"/>
  <c r="W72" i="26" s="1"/>
  <c r="AE72" i="26" s="1"/>
  <c r="V72" i="26"/>
  <c r="AD72" i="26" s="1"/>
  <c r="L214" i="26"/>
  <c r="U214" i="26" s="1"/>
  <c r="AC214" i="26" s="1"/>
  <c r="J98" i="26"/>
  <c r="S98" i="26" s="1"/>
  <c r="AA98" i="26" s="1"/>
  <c r="V180" i="26"/>
  <c r="AD180" i="26" s="1"/>
  <c r="O180" i="26"/>
  <c r="X180" i="26" s="1"/>
  <c r="AF180" i="26" s="1"/>
  <c r="L97" i="26"/>
  <c r="U97" i="26" s="1"/>
  <c r="AC97" i="26" s="1"/>
  <c r="J192" i="26"/>
  <c r="S192" i="26" s="1"/>
  <c r="AA192" i="26" s="1"/>
  <c r="L75" i="26"/>
  <c r="U75" i="26" s="1"/>
  <c r="AC75" i="26" s="1"/>
  <c r="J149" i="26"/>
  <c r="S149" i="26" s="1"/>
  <c r="L58" i="26"/>
  <c r="U58" i="26" s="1"/>
  <c r="AC58" i="26" s="1"/>
  <c r="O11" i="26"/>
  <c r="X11" i="26" s="1"/>
  <c r="AF11" i="26" s="1"/>
  <c r="N11" i="26"/>
  <c r="W11" i="26" s="1"/>
  <c r="AE11" i="26" s="1"/>
  <c r="V11" i="26"/>
  <c r="AD11" i="26" s="1"/>
  <c r="O279" i="26"/>
  <c r="X279" i="26" s="1"/>
  <c r="AF279" i="26" s="1"/>
  <c r="N279" i="26"/>
  <c r="W279" i="26" s="1"/>
  <c r="AE279" i="26" s="1"/>
  <c r="V279" i="26"/>
  <c r="AD279" i="26" s="1"/>
  <c r="J176" i="26"/>
  <c r="S176" i="26" s="1"/>
  <c r="V6" i="26"/>
  <c r="AD6" i="26" s="1"/>
  <c r="O6" i="26"/>
  <c r="X6" i="26" s="1"/>
  <c r="AF6" i="26" s="1"/>
  <c r="J123" i="26"/>
  <c r="S123" i="26" s="1"/>
  <c r="AA123" i="26" s="1"/>
  <c r="V110" i="41" l="1"/>
  <c r="AC110" i="41" s="1"/>
  <c r="K212" i="18" s="1"/>
  <c r="V106" i="41"/>
  <c r="AC106" i="41" s="1"/>
  <c r="V107" i="41"/>
  <c r="AC107" i="41" s="1"/>
  <c r="K209" i="18" s="1"/>
  <c r="J174" i="18"/>
  <c r="J178" i="18"/>
  <c r="J179" i="18"/>
  <c r="J170" i="18"/>
  <c r="J181" i="18"/>
  <c r="J177" i="18"/>
  <c r="J180" i="18"/>
  <c r="G118" i="17"/>
  <c r="G110" i="17"/>
  <c r="G119" i="17"/>
  <c r="G120" i="17"/>
  <c r="G121" i="17"/>
  <c r="G114" i="17"/>
  <c r="G117" i="17"/>
  <c r="J208" i="18"/>
  <c r="J207" i="18"/>
  <c r="L99" i="18"/>
  <c r="L100" i="18"/>
  <c r="I159" i="18"/>
  <c r="I160" i="18"/>
  <c r="I181" i="18"/>
  <c r="I177" i="18"/>
  <c r="I178" i="18"/>
  <c r="I174" i="18"/>
  <c r="I179" i="18"/>
  <c r="I180" i="18"/>
  <c r="I170" i="18"/>
  <c r="I255" i="18"/>
  <c r="I256" i="18"/>
  <c r="H127" i="18"/>
  <c r="J299" i="18"/>
  <c r="J294" i="18"/>
  <c r="J301" i="18"/>
  <c r="J298" i="18"/>
  <c r="J290" i="18"/>
  <c r="J297" i="18"/>
  <c r="J300" i="18"/>
  <c r="K167" i="18"/>
  <c r="K168" i="18"/>
  <c r="K169" i="18"/>
  <c r="K162" i="18"/>
  <c r="K166" i="18"/>
  <c r="K158" i="18"/>
  <c r="K165" i="18"/>
  <c r="U11" i="41"/>
  <c r="AB11" i="41" s="1"/>
  <c r="J17" i="18" s="1"/>
  <c r="V129" i="41"/>
  <c r="AC129" i="41" s="1"/>
  <c r="K255" i="18"/>
  <c r="K256" i="18"/>
  <c r="K15" i="18"/>
  <c r="K16" i="18"/>
  <c r="H246" i="17"/>
  <c r="H251" i="17"/>
  <c r="H242" i="17"/>
  <c r="H252" i="17"/>
  <c r="H249" i="17"/>
  <c r="H253" i="17"/>
  <c r="H250" i="17"/>
  <c r="H132" i="18"/>
  <c r="H133" i="18"/>
  <c r="H126" i="18"/>
  <c r="H131" i="18"/>
  <c r="H122" i="18"/>
  <c r="H130" i="18"/>
  <c r="H129" i="18"/>
  <c r="I69" i="18"/>
  <c r="I70" i="18"/>
  <c r="I62" i="18"/>
  <c r="I71" i="18"/>
  <c r="I72" i="18"/>
  <c r="I73" i="18"/>
  <c r="I66" i="18"/>
  <c r="V39" i="41"/>
  <c r="AC39" i="41" s="1"/>
  <c r="V34" i="41"/>
  <c r="AC34" i="41" s="1"/>
  <c r="V35" i="41"/>
  <c r="AC35" i="41" s="1"/>
  <c r="K65" i="18" s="1"/>
  <c r="V38" i="41"/>
  <c r="AC38" i="41" s="1"/>
  <c r="K68" i="18" s="1"/>
  <c r="U15" i="41"/>
  <c r="AB15" i="41" s="1"/>
  <c r="U14" i="41"/>
  <c r="AB14" i="41" s="1"/>
  <c r="J20" i="18" s="1"/>
  <c r="W4" i="43"/>
  <c r="W8" i="43"/>
  <c r="W9" i="43"/>
  <c r="W6" i="43"/>
  <c r="R6" i="43"/>
  <c r="S8" i="43"/>
  <c r="S5" i="43"/>
  <c r="U9" i="43"/>
  <c r="Q8" i="43"/>
  <c r="Q5" i="43"/>
  <c r="U5" i="43"/>
  <c r="S9" i="43"/>
  <c r="R5" i="43"/>
  <c r="S4" i="43"/>
  <c r="R9" i="43"/>
  <c r="W5" i="43"/>
  <c r="Q6" i="43"/>
  <c r="R8" i="43"/>
  <c r="U8" i="43"/>
  <c r="U4" i="43"/>
  <c r="Q4" i="43"/>
  <c r="R4" i="43"/>
  <c r="Q9" i="43"/>
  <c r="U6" i="43"/>
  <c r="S6" i="43"/>
  <c r="V36" i="41"/>
  <c r="AC36" i="41" s="1"/>
  <c r="K67" i="18" s="1"/>
  <c r="S44" i="41"/>
  <c r="Z44" i="41" s="1"/>
  <c r="H80" i="18" s="1"/>
  <c r="S45" i="41"/>
  <c r="Z45" i="41" s="1"/>
  <c r="S40" i="41"/>
  <c r="Z40" i="41" s="1"/>
  <c r="I153" i="17"/>
  <c r="I154" i="17"/>
  <c r="I146" i="17"/>
  <c r="I155" i="17"/>
  <c r="I156" i="17"/>
  <c r="I157" i="17"/>
  <c r="I150" i="17"/>
  <c r="V95" i="41"/>
  <c r="AC95" i="41" s="1"/>
  <c r="K185" i="18" s="1"/>
  <c r="V99" i="41"/>
  <c r="AC99" i="41" s="1"/>
  <c r="V96" i="41"/>
  <c r="AC96" i="41" s="1"/>
  <c r="T41" i="41"/>
  <c r="AA41" i="41" s="1"/>
  <c r="I77" i="18" s="1"/>
  <c r="K279" i="18"/>
  <c r="K280" i="18"/>
  <c r="I304" i="18"/>
  <c r="I303" i="18"/>
  <c r="K105" i="18"/>
  <c r="K106" i="18"/>
  <c r="K98" i="18"/>
  <c r="K107" i="18"/>
  <c r="K102" i="18"/>
  <c r="K109" i="18"/>
  <c r="K108" i="18"/>
  <c r="T28" i="41"/>
  <c r="AA28" i="41" s="1"/>
  <c r="U77" i="41"/>
  <c r="AB77" i="41" s="1"/>
  <c r="J149" i="18" s="1"/>
  <c r="U22" i="41"/>
  <c r="AB22" i="41" s="1"/>
  <c r="I111" i="18"/>
  <c r="I112" i="18"/>
  <c r="S42" i="41"/>
  <c r="Z42" i="41" s="1"/>
  <c r="H79" i="18" s="1"/>
  <c r="I213" i="18"/>
  <c r="I216" i="18"/>
  <c r="I217" i="18"/>
  <c r="I215" i="18"/>
  <c r="I206" i="18"/>
  <c r="I210" i="18"/>
  <c r="I214" i="18"/>
  <c r="J304" i="18"/>
  <c r="J303" i="18"/>
  <c r="J183" i="18"/>
  <c r="J184" i="18"/>
  <c r="K204" i="18"/>
  <c r="K205" i="18"/>
  <c r="K201" i="18"/>
  <c r="K203" i="18"/>
  <c r="K194" i="18"/>
  <c r="K198" i="18"/>
  <c r="K202" i="18"/>
  <c r="T45" i="41"/>
  <c r="AA45" i="41" s="1"/>
  <c r="T40" i="41"/>
  <c r="AA40" i="41" s="1"/>
  <c r="T44" i="41"/>
  <c r="AA44" i="41" s="1"/>
  <c r="I80" i="18" s="1"/>
  <c r="J310" i="18"/>
  <c r="J302" i="18"/>
  <c r="J313" i="18"/>
  <c r="J311" i="18"/>
  <c r="J309" i="18"/>
  <c r="J312" i="18"/>
  <c r="J306" i="18"/>
  <c r="U75" i="41"/>
  <c r="AB75" i="41" s="1"/>
  <c r="U72" i="41"/>
  <c r="AB72" i="41" s="1"/>
  <c r="J139" i="18" s="1"/>
  <c r="H111" i="18"/>
  <c r="H112" i="18"/>
  <c r="L264" i="18"/>
  <c r="L265" i="18"/>
  <c r="L261" i="18"/>
  <c r="L263" i="18"/>
  <c r="L262" i="18"/>
  <c r="L254" i="18"/>
  <c r="L258" i="18"/>
  <c r="I100" i="18"/>
  <c r="I99" i="18"/>
  <c r="K263" i="18"/>
  <c r="K264" i="18"/>
  <c r="K265" i="18"/>
  <c r="K261" i="18"/>
  <c r="K254" i="18"/>
  <c r="K258" i="18"/>
  <c r="K262" i="18"/>
  <c r="I117" i="18"/>
  <c r="I118" i="18"/>
  <c r="I110" i="18"/>
  <c r="I119" i="18"/>
  <c r="I120" i="18"/>
  <c r="I121" i="18"/>
  <c r="I114" i="18"/>
  <c r="U59" i="41"/>
  <c r="AB59" i="41" s="1"/>
  <c r="J113" i="18" s="1"/>
  <c r="U27" i="41"/>
  <c r="AB27" i="41" s="1"/>
  <c r="U24" i="41"/>
  <c r="AB24" i="41" s="1"/>
  <c r="J43" i="18" s="1"/>
  <c r="H15" i="18"/>
  <c r="H16" i="18"/>
  <c r="H159" i="18"/>
  <c r="H160" i="18"/>
  <c r="W9" i="41"/>
  <c r="AD9" i="41" s="1"/>
  <c r="W5" i="41"/>
  <c r="AD5" i="41" s="1"/>
  <c r="L5" i="18" s="1"/>
  <c r="W8" i="41"/>
  <c r="AD8" i="41" s="1"/>
  <c r="L8" i="18" s="1"/>
  <c r="R6" i="41"/>
  <c r="Y6" i="41" s="1"/>
  <c r="G7" i="18" s="1"/>
  <c r="W4" i="41"/>
  <c r="AD4" i="41" s="1"/>
  <c r="W6" i="41"/>
  <c r="AD6" i="41" s="1"/>
  <c r="L7" i="18" s="1"/>
  <c r="R9" i="41"/>
  <c r="Y9" i="41" s="1"/>
  <c r="Q6" i="41"/>
  <c r="X6" i="41" s="1"/>
  <c r="U8" i="41"/>
  <c r="AB8" i="41" s="1"/>
  <c r="J8" i="18" s="1"/>
  <c r="S8" i="41"/>
  <c r="Z8" i="41" s="1"/>
  <c r="H8" i="18" s="1"/>
  <c r="U5" i="41"/>
  <c r="AB5" i="41" s="1"/>
  <c r="J5" i="18" s="1"/>
  <c r="S6" i="41"/>
  <c r="Z6" i="41" s="1"/>
  <c r="R4" i="41"/>
  <c r="Y4" i="41" s="1"/>
  <c r="S5" i="41"/>
  <c r="Z5" i="41" s="1"/>
  <c r="H5" i="18" s="1"/>
  <c r="U4" i="41"/>
  <c r="AB4" i="41" s="1"/>
  <c r="Q9" i="41"/>
  <c r="X9" i="41" s="1"/>
  <c r="Q4" i="41"/>
  <c r="X4" i="41" s="1"/>
  <c r="U9" i="41"/>
  <c r="AB9" i="41" s="1"/>
  <c r="Q5" i="41"/>
  <c r="X5" i="41" s="1"/>
  <c r="F5" i="18" s="1"/>
  <c r="R5" i="41"/>
  <c r="Y5" i="41" s="1"/>
  <c r="G5" i="18" s="1"/>
  <c r="U6" i="41"/>
  <c r="AB6" i="41" s="1"/>
  <c r="J7" i="18" s="1"/>
  <c r="S4" i="41"/>
  <c r="Z4" i="41" s="1"/>
  <c r="Q8" i="41"/>
  <c r="X8" i="41" s="1"/>
  <c r="F8" i="18" s="1"/>
  <c r="R8" i="41"/>
  <c r="Y8" i="41" s="1"/>
  <c r="G8" i="18" s="1"/>
  <c r="S9" i="41"/>
  <c r="Z9" i="41" s="1"/>
  <c r="V111" i="41"/>
  <c r="AC111" i="41" s="1"/>
  <c r="V77" i="41"/>
  <c r="AC77" i="41" s="1"/>
  <c r="K149" i="18" s="1"/>
  <c r="T106" i="41"/>
  <c r="AA106" i="41" s="1"/>
  <c r="T107" i="41"/>
  <c r="AA107" i="41" s="1"/>
  <c r="I209" i="18" s="1"/>
  <c r="U12" i="41"/>
  <c r="AB12" i="41" s="1"/>
  <c r="J19" i="18" s="1"/>
  <c r="V148" i="41"/>
  <c r="AC148" i="41" s="1"/>
  <c r="V153" i="41"/>
  <c r="AC153" i="41" s="1"/>
  <c r="I124" i="18"/>
  <c r="I123" i="18"/>
  <c r="U80" i="41"/>
  <c r="AB80" i="41" s="1"/>
  <c r="J152" i="18" s="1"/>
  <c r="U78" i="41"/>
  <c r="AB78" i="41" s="1"/>
  <c r="X8" i="38"/>
  <c r="F8" i="19" s="1"/>
  <c r="B5" i="39"/>
  <c r="V128" i="41"/>
  <c r="AC128" i="41" s="1"/>
  <c r="K248" i="18" s="1"/>
  <c r="V126" i="41"/>
  <c r="AC126" i="41" s="1"/>
  <c r="K247" i="18" s="1"/>
  <c r="T114" i="41"/>
  <c r="AA114" i="41" s="1"/>
  <c r="V102" i="41"/>
  <c r="AC102" i="41" s="1"/>
  <c r="K199" i="18" s="1"/>
  <c r="V100" i="41"/>
  <c r="AC100" i="41" s="1"/>
  <c r="I133" i="18"/>
  <c r="I126" i="18"/>
  <c r="I129" i="18"/>
  <c r="I132" i="18"/>
  <c r="I122" i="18"/>
  <c r="I131" i="18"/>
  <c r="I130" i="18"/>
  <c r="J166" i="18"/>
  <c r="J158" i="18"/>
  <c r="J167" i="18"/>
  <c r="J168" i="18"/>
  <c r="J169" i="18"/>
  <c r="J162" i="18"/>
  <c r="J165" i="18"/>
  <c r="V125" i="41"/>
  <c r="AC125" i="41" s="1"/>
  <c r="K245" i="18" s="1"/>
  <c r="H165" i="18"/>
  <c r="H166" i="18"/>
  <c r="H158" i="18"/>
  <c r="H167" i="18"/>
  <c r="H168" i="18"/>
  <c r="H169" i="18"/>
  <c r="H162" i="18"/>
  <c r="U70" i="41"/>
  <c r="AB70" i="41" s="1"/>
  <c r="T125" i="41"/>
  <c r="AA125" i="41" s="1"/>
  <c r="I245" i="18" s="1"/>
  <c r="T128" i="41"/>
  <c r="AA128" i="41" s="1"/>
  <c r="I248" i="18" s="1"/>
  <c r="H139" i="34"/>
  <c r="H139" i="15" s="1"/>
  <c r="P139" i="15" s="1"/>
  <c r="G139" i="15"/>
  <c r="O139" i="15" s="1"/>
  <c r="H164" i="34"/>
  <c r="H164" i="15" s="1"/>
  <c r="P164" i="15" s="1"/>
  <c r="G164" i="15"/>
  <c r="O164" i="15" s="1"/>
  <c r="H242" i="34"/>
  <c r="H242" i="15" s="1"/>
  <c r="P242" i="15" s="1"/>
  <c r="G242" i="15"/>
  <c r="O242" i="15" s="1"/>
  <c r="H193" i="33"/>
  <c r="X193" i="15" s="1"/>
  <c r="W193" i="15"/>
  <c r="AE193" i="15" s="1"/>
  <c r="AB193" i="27" s="1"/>
  <c r="H349" i="33"/>
  <c r="X349" i="15" s="1"/>
  <c r="AF349" i="15" s="1"/>
  <c r="W349" i="15"/>
  <c r="AE349" i="15" s="1"/>
  <c r="AB349" i="27" s="1"/>
  <c r="AH13" i="15"/>
  <c r="AE13" i="27" s="1"/>
  <c r="AI13" i="15"/>
  <c r="AF13" i="27" s="1"/>
  <c r="H21" i="34"/>
  <c r="H21" i="15" s="1"/>
  <c r="P21" i="15" s="1"/>
  <c r="G21" i="15"/>
  <c r="O21" i="15" s="1"/>
  <c r="J205" i="34"/>
  <c r="J205" i="15" s="1"/>
  <c r="R205" i="15" s="1"/>
  <c r="I205" i="15"/>
  <c r="Q205" i="15" s="1"/>
  <c r="J309" i="34"/>
  <c r="J309" i="15" s="1"/>
  <c r="R309" i="15" s="1"/>
  <c r="I309" i="15"/>
  <c r="Q309" i="15" s="1"/>
  <c r="S361" i="15"/>
  <c r="S192" i="15"/>
  <c r="AC88" i="15"/>
  <c r="Z88" i="27" s="1"/>
  <c r="H101" i="33"/>
  <c r="X101" i="15" s="1"/>
  <c r="W101" i="15"/>
  <c r="AE101" i="15" s="1"/>
  <c r="AB101" i="27" s="1"/>
  <c r="H335" i="33"/>
  <c r="X335" i="15" s="1"/>
  <c r="AF335" i="15" s="1"/>
  <c r="AC335" i="27" s="1"/>
  <c r="W335" i="15"/>
  <c r="AE335" i="15" s="1"/>
  <c r="AB335" i="27" s="1"/>
  <c r="AF359" i="15"/>
  <c r="AC359" i="27" s="1"/>
  <c r="AF285" i="15"/>
  <c r="AC285" i="27" s="1"/>
  <c r="N88" i="15"/>
  <c r="H124" i="34"/>
  <c r="H124" i="15" s="1"/>
  <c r="P124" i="15" s="1"/>
  <c r="G124" i="15"/>
  <c r="O124" i="15" s="1"/>
  <c r="H190" i="34"/>
  <c r="H190" i="15" s="1"/>
  <c r="P190" i="15" s="1"/>
  <c r="G190" i="15"/>
  <c r="O190" i="15" s="1"/>
  <c r="M294" i="15"/>
  <c r="AD88" i="15"/>
  <c r="AA88" i="27" s="1"/>
  <c r="AI199" i="15"/>
  <c r="AF199" i="27" s="1"/>
  <c r="AH199" i="15"/>
  <c r="AE199" i="27" s="1"/>
  <c r="J232" i="33"/>
  <c r="Z232" i="15" s="1"/>
  <c r="Y232" i="15"/>
  <c r="H244" i="33"/>
  <c r="X244" i="15" s="1"/>
  <c r="W244" i="15"/>
  <c r="AE244" i="15" s="1"/>
  <c r="AB244" i="27" s="1"/>
  <c r="AF327" i="15"/>
  <c r="AC327" i="27" s="1"/>
  <c r="AD349" i="15"/>
  <c r="AA349" i="27" s="1"/>
  <c r="F169" i="17"/>
  <c r="F165" i="17"/>
  <c r="F166" i="17"/>
  <c r="F162" i="17"/>
  <c r="F158" i="17"/>
  <c r="F167" i="17"/>
  <c r="F168" i="17"/>
  <c r="I263" i="17"/>
  <c r="I254" i="17"/>
  <c r="I264" i="17"/>
  <c r="I261" i="17"/>
  <c r="I258" i="17"/>
  <c r="I265" i="17"/>
  <c r="I262" i="17"/>
  <c r="L243" i="18"/>
  <c r="L244" i="18"/>
  <c r="V358" i="27"/>
  <c r="O358" i="27"/>
  <c r="X358" i="27" s="1"/>
  <c r="H2" i="34"/>
  <c r="H2" i="15" s="1"/>
  <c r="P2" i="15" s="1"/>
  <c r="G2" i="15"/>
  <c r="O2" i="15" s="1"/>
  <c r="H17" i="34"/>
  <c r="H17" i="15" s="1"/>
  <c r="P17" i="15" s="1"/>
  <c r="G17" i="15"/>
  <c r="O17" i="15" s="1"/>
  <c r="J37" i="34"/>
  <c r="J37" i="15" s="1"/>
  <c r="R37" i="15" s="1"/>
  <c r="I37" i="15"/>
  <c r="Q37" i="15" s="1"/>
  <c r="J59" i="34"/>
  <c r="J59" i="15" s="1"/>
  <c r="R59" i="15" s="1"/>
  <c r="I59" i="15"/>
  <c r="Q59" i="15" s="1"/>
  <c r="J69" i="34"/>
  <c r="J69" i="15" s="1"/>
  <c r="R69" i="15" s="1"/>
  <c r="I69" i="15"/>
  <c r="Q69" i="15" s="1"/>
  <c r="S85" i="15"/>
  <c r="S241" i="15"/>
  <c r="S215" i="15"/>
  <c r="H89" i="34"/>
  <c r="H89" i="15" s="1"/>
  <c r="P89" i="15" s="1"/>
  <c r="G89" i="15"/>
  <c r="O89" i="15" s="1"/>
  <c r="H110" i="34"/>
  <c r="H110" i="15" s="1"/>
  <c r="P110" i="15" s="1"/>
  <c r="G110" i="15"/>
  <c r="O110" i="15" s="1"/>
  <c r="J145" i="34"/>
  <c r="J145" i="15" s="1"/>
  <c r="R145" i="15" s="1"/>
  <c r="I145" i="15"/>
  <c r="Q145" i="15" s="1"/>
  <c r="J175" i="34"/>
  <c r="J175" i="15" s="1"/>
  <c r="R175" i="15" s="1"/>
  <c r="I175" i="15"/>
  <c r="Q175" i="15" s="1"/>
  <c r="J212" i="34"/>
  <c r="J212" i="15" s="1"/>
  <c r="R212" i="15" s="1"/>
  <c r="I212" i="15"/>
  <c r="Q212" i="15" s="1"/>
  <c r="J258" i="34"/>
  <c r="J258" i="15" s="1"/>
  <c r="R258" i="15" s="1"/>
  <c r="I258" i="15"/>
  <c r="Q258" i="15" s="1"/>
  <c r="H301" i="34"/>
  <c r="H301" i="15" s="1"/>
  <c r="P301" i="15" s="1"/>
  <c r="G301" i="15"/>
  <c r="O301" i="15" s="1"/>
  <c r="J316" i="34"/>
  <c r="J316" i="15" s="1"/>
  <c r="R316" i="15" s="1"/>
  <c r="I316" i="15"/>
  <c r="Q316" i="15" s="1"/>
  <c r="AH94" i="15"/>
  <c r="AE94" i="27" s="1"/>
  <c r="AI94" i="15"/>
  <c r="AF94" i="27" s="1"/>
  <c r="H137" i="33"/>
  <c r="X137" i="15" s="1"/>
  <c r="AF137" i="15" s="1"/>
  <c r="AC137" i="27" s="1"/>
  <c r="W137" i="15"/>
  <c r="AE137" i="15" s="1"/>
  <c r="AB137" i="27" s="1"/>
  <c r="AH151" i="15"/>
  <c r="AE151" i="27" s="1"/>
  <c r="AI151" i="15"/>
  <c r="AF151" i="27" s="1"/>
  <c r="AI187" i="15"/>
  <c r="AF187" i="27" s="1"/>
  <c r="AH187" i="15"/>
  <c r="AE187" i="27" s="1"/>
  <c r="AH277" i="15"/>
  <c r="AE277" i="27" s="1"/>
  <c r="AI277" i="15"/>
  <c r="AF277" i="27" s="1"/>
  <c r="H348" i="33"/>
  <c r="X348" i="15" s="1"/>
  <c r="AF348" i="15" s="1"/>
  <c r="AC348" i="27" s="1"/>
  <c r="W348" i="15"/>
  <c r="AE348" i="15" s="1"/>
  <c r="AB348" i="27" s="1"/>
  <c r="J362" i="33"/>
  <c r="Z362" i="15" s="1"/>
  <c r="Y362" i="15"/>
  <c r="O4" i="41"/>
  <c r="F228" i="17"/>
  <c r="F225" i="17"/>
  <c r="F227" i="17"/>
  <c r="F229" i="17"/>
  <c r="F226" i="17"/>
  <c r="F222" i="17"/>
  <c r="F218" i="17"/>
  <c r="H244" i="18"/>
  <c r="H243" i="18"/>
  <c r="O192" i="26"/>
  <c r="X192" i="26" s="1"/>
  <c r="AF192" i="26" s="1"/>
  <c r="N192" i="26"/>
  <c r="W192" i="26" s="1"/>
  <c r="AE192" i="26" s="1"/>
  <c r="V192" i="26"/>
  <c r="AD192" i="26" s="1"/>
  <c r="N219" i="27"/>
  <c r="W219" i="27" s="1"/>
  <c r="V219" i="27"/>
  <c r="O219" i="27"/>
  <c r="X219" i="27" s="1"/>
  <c r="H14" i="34"/>
  <c r="H14" i="15" s="1"/>
  <c r="P14" i="15" s="1"/>
  <c r="G14" i="15"/>
  <c r="O14" i="15" s="1"/>
  <c r="H29" i="34"/>
  <c r="H29" i="15" s="1"/>
  <c r="P29" i="15" s="1"/>
  <c r="G29" i="15"/>
  <c r="O29" i="15" s="1"/>
  <c r="R259" i="15"/>
  <c r="P142" i="15"/>
  <c r="R207" i="15"/>
  <c r="S51" i="15"/>
  <c r="O51" i="15"/>
  <c r="M259" i="15"/>
  <c r="Q168" i="15"/>
  <c r="O207" i="15"/>
  <c r="M207" i="15"/>
  <c r="Q259" i="15"/>
  <c r="N259" i="15"/>
  <c r="N155" i="15"/>
  <c r="O168" i="15"/>
  <c r="M168" i="15"/>
  <c r="Q155" i="15"/>
  <c r="S207" i="15"/>
  <c r="N142" i="15"/>
  <c r="N207" i="15"/>
  <c r="R155" i="15"/>
  <c r="Q51" i="15"/>
  <c r="Q142" i="15"/>
  <c r="R168" i="15"/>
  <c r="Q207" i="15"/>
  <c r="N168" i="15"/>
  <c r="R142" i="15"/>
  <c r="M51" i="15"/>
  <c r="S298" i="15"/>
  <c r="P207" i="15"/>
  <c r="O155" i="15"/>
  <c r="P168" i="15"/>
  <c r="S155" i="15"/>
  <c r="N51" i="15"/>
  <c r="P51" i="15"/>
  <c r="S259" i="15"/>
  <c r="S168" i="15"/>
  <c r="O142" i="15"/>
  <c r="M155" i="15"/>
  <c r="S142" i="15"/>
  <c r="R51" i="15"/>
  <c r="O259" i="15"/>
  <c r="M142" i="15"/>
  <c r="S116" i="15"/>
  <c r="J137" i="34"/>
  <c r="J137" i="15" s="1"/>
  <c r="R137" i="15" s="1"/>
  <c r="I137" i="15"/>
  <c r="Q137" i="15" s="1"/>
  <c r="H224" i="34"/>
  <c r="H224" i="15" s="1"/>
  <c r="P224" i="15" s="1"/>
  <c r="G224" i="15"/>
  <c r="O224" i="15" s="1"/>
  <c r="H265" i="34"/>
  <c r="H265" i="15" s="1"/>
  <c r="P265" i="15" s="1"/>
  <c r="G265" i="15"/>
  <c r="O265" i="15" s="1"/>
  <c r="J276" i="34"/>
  <c r="J276" i="15" s="1"/>
  <c r="R276" i="15" s="1"/>
  <c r="I276" i="15"/>
  <c r="Q276" i="15" s="1"/>
  <c r="H317" i="34"/>
  <c r="H317" i="15" s="1"/>
  <c r="P317" i="15" s="1"/>
  <c r="G317" i="15"/>
  <c r="O317" i="15" s="1"/>
  <c r="J343" i="34"/>
  <c r="J343" i="15" s="1"/>
  <c r="R343" i="15" s="1"/>
  <c r="I343" i="15"/>
  <c r="Q343" i="15" s="1"/>
  <c r="H364" i="34"/>
  <c r="H364" i="15" s="1"/>
  <c r="P364" i="15" s="1"/>
  <c r="G364" i="15"/>
  <c r="O364" i="15" s="1"/>
  <c r="AG44" i="15"/>
  <c r="AD44" i="27" s="1"/>
  <c r="AH138" i="15"/>
  <c r="AE138" i="27" s="1"/>
  <c r="AI138" i="15"/>
  <c r="AF138" i="27" s="1"/>
  <c r="AI204" i="15"/>
  <c r="AF204" i="27" s="1"/>
  <c r="AH204" i="15"/>
  <c r="AE204" i="27" s="1"/>
  <c r="AH248" i="15"/>
  <c r="AE248" i="27" s="1"/>
  <c r="AI248" i="15"/>
  <c r="AF248" i="27" s="1"/>
  <c r="J43" i="17"/>
  <c r="F85" i="17"/>
  <c r="F78" i="17"/>
  <c r="F81" i="17"/>
  <c r="F82" i="17"/>
  <c r="F74" i="17"/>
  <c r="F84" i="17"/>
  <c r="F83" i="17"/>
  <c r="M9" i="43"/>
  <c r="U107" i="41"/>
  <c r="AB107" i="41" s="1"/>
  <c r="J209" i="18" s="1"/>
  <c r="J295" i="18"/>
  <c r="H8" i="34"/>
  <c r="H8" i="15" s="1"/>
  <c r="P8" i="15" s="1"/>
  <c r="G8" i="15"/>
  <c r="O8" i="15" s="1"/>
  <c r="J49" i="34"/>
  <c r="J49" i="15" s="1"/>
  <c r="R49" i="15" s="1"/>
  <c r="I49" i="15"/>
  <c r="Q49" i="15" s="1"/>
  <c r="H86" i="34"/>
  <c r="H86" i="15" s="1"/>
  <c r="P86" i="15" s="1"/>
  <c r="G86" i="15"/>
  <c r="O86" i="15" s="1"/>
  <c r="H177" i="34"/>
  <c r="H177" i="15" s="1"/>
  <c r="P177" i="15" s="1"/>
  <c r="G177" i="15"/>
  <c r="O177" i="15" s="1"/>
  <c r="M192" i="15"/>
  <c r="J218" i="34"/>
  <c r="J218" i="15" s="1"/>
  <c r="R218" i="15" s="1"/>
  <c r="I218" i="15"/>
  <c r="Q218" i="15" s="1"/>
  <c r="J255" i="34"/>
  <c r="J255" i="15" s="1"/>
  <c r="R255" i="15" s="1"/>
  <c r="I255" i="15"/>
  <c r="Q255" i="15" s="1"/>
  <c r="H281" i="34"/>
  <c r="H281" i="15" s="1"/>
  <c r="P281" i="15" s="1"/>
  <c r="G281" i="15"/>
  <c r="O281" i="15" s="1"/>
  <c r="AH61" i="15"/>
  <c r="AE61" i="27" s="1"/>
  <c r="AI61" i="15"/>
  <c r="AF61" i="27" s="1"/>
  <c r="AH159" i="15"/>
  <c r="AE159" i="27" s="1"/>
  <c r="AI159" i="15"/>
  <c r="AF159" i="27" s="1"/>
  <c r="AH224" i="15"/>
  <c r="AE224" i="27" s="1"/>
  <c r="AI224" i="15"/>
  <c r="AF224" i="27" s="1"/>
  <c r="AH269" i="15"/>
  <c r="AE269" i="27" s="1"/>
  <c r="AI269" i="15"/>
  <c r="AF269" i="27" s="1"/>
  <c r="AI321" i="15"/>
  <c r="AF321" i="27" s="1"/>
  <c r="AH321" i="15"/>
  <c r="AE321" i="27" s="1"/>
  <c r="AH341" i="15"/>
  <c r="AE341" i="27" s="1"/>
  <c r="AI341" i="15"/>
  <c r="AF341" i="27" s="1"/>
  <c r="AH130" i="15"/>
  <c r="AE130" i="27" s="1"/>
  <c r="AI130" i="15"/>
  <c r="AF130" i="27" s="1"/>
  <c r="K31" i="17"/>
  <c r="F286" i="17"/>
  <c r="F289" i="17"/>
  <c r="F285" i="17"/>
  <c r="F287" i="17"/>
  <c r="F282" i="17"/>
  <c r="F288" i="17"/>
  <c r="F278" i="17"/>
  <c r="J287" i="17"/>
  <c r="J288" i="17"/>
  <c r="J285" i="17"/>
  <c r="J289" i="17"/>
  <c r="J282" i="17"/>
  <c r="J286" i="17"/>
  <c r="J278" i="17"/>
  <c r="L291" i="18"/>
  <c r="L292" i="18"/>
  <c r="O296" i="26"/>
  <c r="X296" i="26" s="1"/>
  <c r="AF296" i="26" s="1"/>
  <c r="V296" i="26"/>
  <c r="AD296" i="26" s="1"/>
  <c r="O336" i="26"/>
  <c r="X336" i="26" s="1"/>
  <c r="AF336" i="26" s="1"/>
  <c r="V336" i="26"/>
  <c r="AD336" i="26" s="1"/>
  <c r="J4" i="34"/>
  <c r="J4" i="15" s="1"/>
  <c r="R4" i="15" s="1"/>
  <c r="I4" i="15"/>
  <c r="Q4" i="15" s="1"/>
  <c r="J56" i="34"/>
  <c r="J56" i="15" s="1"/>
  <c r="R56" i="15" s="1"/>
  <c r="I56" i="15"/>
  <c r="Q56" i="15" s="1"/>
  <c r="J93" i="34"/>
  <c r="J93" i="15" s="1"/>
  <c r="R93" i="15" s="1"/>
  <c r="I93" i="15"/>
  <c r="Q93" i="15" s="1"/>
  <c r="J122" i="34"/>
  <c r="J122" i="15" s="1"/>
  <c r="R122" i="15" s="1"/>
  <c r="I122" i="15"/>
  <c r="Q122" i="15" s="1"/>
  <c r="N117" i="15"/>
  <c r="P104" i="15"/>
  <c r="N104" i="15"/>
  <c r="O104" i="15"/>
  <c r="M52" i="15"/>
  <c r="P91" i="15"/>
  <c r="O52" i="15"/>
  <c r="Q52" i="15"/>
  <c r="P117" i="15"/>
  <c r="S52" i="15"/>
  <c r="Q117" i="15"/>
  <c r="S78" i="15"/>
  <c r="M325" i="15"/>
  <c r="S247" i="15"/>
  <c r="R247" i="15"/>
  <c r="P247" i="15"/>
  <c r="O273" i="15"/>
  <c r="O156" i="15"/>
  <c r="Q78" i="15"/>
  <c r="S26" i="15"/>
  <c r="P26" i="15"/>
  <c r="Q39" i="15"/>
  <c r="R130" i="15"/>
  <c r="S91" i="15"/>
  <c r="S143" i="15"/>
  <c r="S208" i="15"/>
  <c r="M312" i="15"/>
  <c r="S364" i="15"/>
  <c r="Q247" i="15"/>
  <c r="S221" i="15"/>
  <c r="Q130" i="15"/>
  <c r="M26" i="15"/>
  <c r="M78" i="15"/>
  <c r="P39" i="15"/>
  <c r="P312" i="15"/>
  <c r="S338" i="15"/>
  <c r="P208" i="15"/>
  <c r="O247" i="15"/>
  <c r="M247" i="15"/>
  <c r="S169" i="15"/>
  <c r="N208" i="15"/>
  <c r="N26" i="15"/>
  <c r="O39" i="15"/>
  <c r="P52" i="15"/>
  <c r="P78" i="15"/>
  <c r="O130" i="15"/>
  <c r="P130" i="15"/>
  <c r="R78" i="15"/>
  <c r="S104" i="15"/>
  <c r="Q312" i="15"/>
  <c r="O312" i="15"/>
  <c r="N325" i="15"/>
  <c r="R338" i="15"/>
  <c r="O221" i="15"/>
  <c r="M91" i="15"/>
  <c r="R26" i="15"/>
  <c r="O91" i="15"/>
  <c r="M39" i="15"/>
  <c r="Q91" i="15"/>
  <c r="O117" i="15"/>
  <c r="R91" i="15"/>
  <c r="S117" i="15"/>
  <c r="S156" i="15"/>
  <c r="S299" i="15"/>
  <c r="N312" i="15"/>
  <c r="S325" i="15"/>
  <c r="N247" i="15"/>
  <c r="M208" i="15"/>
  <c r="S39" i="15"/>
  <c r="O26" i="15"/>
  <c r="M104" i="15"/>
  <c r="R208" i="15"/>
  <c r="S286" i="15"/>
  <c r="Q338" i="15"/>
  <c r="S312" i="15"/>
  <c r="R312" i="15"/>
  <c r="O208" i="15"/>
  <c r="S195" i="15"/>
  <c r="R39" i="15"/>
  <c r="N91" i="15"/>
  <c r="N52" i="15"/>
  <c r="O78" i="15"/>
  <c r="Q104" i="15"/>
  <c r="R104" i="15"/>
  <c r="N221" i="15"/>
  <c r="S130" i="15"/>
  <c r="S273" i="15"/>
  <c r="R273" i="15"/>
  <c r="P273" i="15"/>
  <c r="O299" i="15"/>
  <c r="Q208" i="15"/>
  <c r="Q26" i="15"/>
  <c r="N39" i="15"/>
  <c r="N78" i="15"/>
  <c r="R52" i="15"/>
  <c r="M117" i="15"/>
  <c r="R117" i="15"/>
  <c r="M338" i="15"/>
  <c r="S260" i="15"/>
  <c r="Q273" i="15"/>
  <c r="M156" i="15"/>
  <c r="J147" i="34"/>
  <c r="J147" i="15" s="1"/>
  <c r="R147" i="15" s="1"/>
  <c r="I147" i="15"/>
  <c r="Q147" i="15" s="1"/>
  <c r="J166" i="34"/>
  <c r="J166" i="15" s="1"/>
  <c r="R166" i="15" s="1"/>
  <c r="I166" i="15"/>
  <c r="Q166" i="15" s="1"/>
  <c r="H199" i="34"/>
  <c r="H199" i="15" s="1"/>
  <c r="P199" i="15" s="1"/>
  <c r="G199" i="15"/>
  <c r="O199" i="15" s="1"/>
  <c r="H215" i="34"/>
  <c r="H215" i="15" s="1"/>
  <c r="P215" i="15" s="1"/>
  <c r="G215" i="15"/>
  <c r="O215" i="15" s="1"/>
  <c r="H219" i="34"/>
  <c r="H219" i="15" s="1"/>
  <c r="P219" i="15" s="1"/>
  <c r="G219" i="15"/>
  <c r="O219" i="15" s="1"/>
  <c r="J270" i="34"/>
  <c r="J270" i="15" s="1"/>
  <c r="R270" i="15" s="1"/>
  <c r="I270" i="15"/>
  <c r="Q270" i="15" s="1"/>
  <c r="J303" i="34"/>
  <c r="J303" i="15" s="1"/>
  <c r="R303" i="15" s="1"/>
  <c r="I303" i="15"/>
  <c r="Q303" i="15" s="1"/>
  <c r="J319" i="34"/>
  <c r="J319" i="15" s="1"/>
  <c r="R319" i="15" s="1"/>
  <c r="I319" i="15"/>
  <c r="Q319" i="15" s="1"/>
  <c r="H322" i="34"/>
  <c r="H322" i="15" s="1"/>
  <c r="P322" i="15" s="1"/>
  <c r="G322" i="15"/>
  <c r="O322" i="15" s="1"/>
  <c r="J355" i="34"/>
  <c r="J355" i="15" s="1"/>
  <c r="R355" i="15" s="1"/>
  <c r="I355" i="15"/>
  <c r="Q355" i="15" s="1"/>
  <c r="J7" i="33"/>
  <c r="Z7" i="15" s="1"/>
  <c r="Y7" i="15"/>
  <c r="H19" i="33"/>
  <c r="X19" i="15" s="1"/>
  <c r="W19" i="15"/>
  <c r="AE19" i="15" s="1"/>
  <c r="AB19" i="27" s="1"/>
  <c r="AH56" i="15"/>
  <c r="AE56" i="27" s="1"/>
  <c r="AI56" i="15"/>
  <c r="AF56" i="27" s="1"/>
  <c r="AG100" i="15"/>
  <c r="AD100" i="27" s="1"/>
  <c r="J110" i="33"/>
  <c r="Z110" i="15" s="1"/>
  <c r="Y110" i="15"/>
  <c r="H149" i="33"/>
  <c r="X149" i="15" s="1"/>
  <c r="AF149" i="15" s="1"/>
  <c r="AC149" i="27" s="1"/>
  <c r="W149" i="15"/>
  <c r="AE149" i="15" s="1"/>
  <c r="AB149" i="27" s="1"/>
  <c r="AH256" i="15"/>
  <c r="AE256" i="27" s="1"/>
  <c r="AI256" i="15"/>
  <c r="AF256" i="27" s="1"/>
  <c r="AI304" i="15"/>
  <c r="AF304" i="27" s="1"/>
  <c r="AH304" i="15"/>
  <c r="AE304" i="27" s="1"/>
  <c r="P286" i="15"/>
  <c r="J105" i="17"/>
  <c r="J106" i="17"/>
  <c r="J98" i="17"/>
  <c r="J107" i="17"/>
  <c r="J108" i="17"/>
  <c r="J109" i="17"/>
  <c r="J102" i="17"/>
  <c r="H271" i="17"/>
  <c r="L31" i="41"/>
  <c r="O25" i="41"/>
  <c r="V23" i="41" s="1"/>
  <c r="AC23" i="41" s="1"/>
  <c r="K41" i="18" s="1"/>
  <c r="U28" i="41"/>
  <c r="AB28" i="41" s="1"/>
  <c r="M163" i="41"/>
  <c r="T160" i="41" s="1"/>
  <c r="AA160" i="41" s="1"/>
  <c r="O357" i="26"/>
  <c r="X357" i="26" s="1"/>
  <c r="AF357" i="26" s="1"/>
  <c r="N357" i="26"/>
  <c r="W357" i="26" s="1"/>
  <c r="AE357" i="26" s="1"/>
  <c r="V357" i="26"/>
  <c r="AD357" i="26" s="1"/>
  <c r="H35" i="34"/>
  <c r="H35" i="15" s="1"/>
  <c r="P35" i="15" s="1"/>
  <c r="G35" i="15"/>
  <c r="O35" i="15" s="1"/>
  <c r="H72" i="34"/>
  <c r="H72" i="15" s="1"/>
  <c r="P72" i="15" s="1"/>
  <c r="G72" i="15"/>
  <c r="O72" i="15" s="1"/>
  <c r="N98" i="15"/>
  <c r="H138" i="34"/>
  <c r="H138" i="15" s="1"/>
  <c r="P138" i="15" s="1"/>
  <c r="G138" i="15"/>
  <c r="O138" i="15" s="1"/>
  <c r="J178" i="34"/>
  <c r="J178" i="15" s="1"/>
  <c r="R178" i="15" s="1"/>
  <c r="I178" i="15"/>
  <c r="Q178" i="15" s="1"/>
  <c r="H241" i="34"/>
  <c r="H241" i="15" s="1"/>
  <c r="P241" i="15" s="1"/>
  <c r="G241" i="15"/>
  <c r="O241" i="15" s="1"/>
  <c r="H308" i="34"/>
  <c r="H308" i="15" s="1"/>
  <c r="P308" i="15" s="1"/>
  <c r="G308" i="15"/>
  <c r="O308" i="15" s="1"/>
  <c r="H318" i="34"/>
  <c r="H318" i="15" s="1"/>
  <c r="P318" i="15" s="1"/>
  <c r="G318" i="15"/>
  <c r="O318" i="15" s="1"/>
  <c r="H345" i="34"/>
  <c r="H345" i="15" s="1"/>
  <c r="P345" i="15" s="1"/>
  <c r="G345" i="15"/>
  <c r="O345" i="15" s="1"/>
  <c r="AA45" i="27"/>
  <c r="H59" i="33"/>
  <c r="X59" i="15" s="1"/>
  <c r="W59" i="15"/>
  <c r="AE59" i="15" s="1"/>
  <c r="AB59" i="27" s="1"/>
  <c r="H254" i="33"/>
  <c r="X254" i="15" s="1"/>
  <c r="W254" i="15"/>
  <c r="AE254" i="15" s="1"/>
  <c r="AB254" i="27" s="1"/>
  <c r="J266" i="33"/>
  <c r="Z266" i="15" s="1"/>
  <c r="Y266" i="15"/>
  <c r="H292" i="33"/>
  <c r="X292" i="15" s="1"/>
  <c r="W292" i="15"/>
  <c r="AE292" i="15" s="1"/>
  <c r="AB292" i="27" s="1"/>
  <c r="J318" i="33"/>
  <c r="Z318" i="15" s="1"/>
  <c r="Y318" i="15"/>
  <c r="H345" i="33"/>
  <c r="X345" i="15" s="1"/>
  <c r="W345" i="15"/>
  <c r="AE345" i="15" s="1"/>
  <c r="AB345" i="27" s="1"/>
  <c r="H357" i="33"/>
  <c r="X357" i="15" s="1"/>
  <c r="AF357" i="15" s="1"/>
  <c r="AC357" i="27" s="1"/>
  <c r="W357" i="15"/>
  <c r="AE357" i="15" s="1"/>
  <c r="AB357" i="27" s="1"/>
  <c r="AI363" i="15"/>
  <c r="AF363" i="27" s="1"/>
  <c r="AH363" i="15"/>
  <c r="AE363" i="27" s="1"/>
  <c r="I99" i="17"/>
  <c r="I100" i="17"/>
  <c r="K327" i="17"/>
  <c r="K328" i="17"/>
  <c r="F210" i="18"/>
  <c r="F214" i="18"/>
  <c r="F206" i="18"/>
  <c r="F215" i="18"/>
  <c r="F216" i="18"/>
  <c r="F217" i="18"/>
  <c r="F213" i="18"/>
  <c r="T60" i="41"/>
  <c r="AA60" i="41" s="1"/>
  <c r="I115" i="18" s="1"/>
  <c r="M79" i="41"/>
  <c r="T77" i="41" s="1"/>
  <c r="AA77" i="41" s="1"/>
  <c r="I149" i="18" s="1"/>
  <c r="T108" i="41"/>
  <c r="AA108" i="41" s="1"/>
  <c r="I211" i="18" s="1"/>
  <c r="S171" i="41"/>
  <c r="Z171" i="41" s="1"/>
  <c r="H252" i="18"/>
  <c r="H249" i="18"/>
  <c r="H250" i="18"/>
  <c r="H246" i="18"/>
  <c r="H242" i="18"/>
  <c r="H251" i="18"/>
  <c r="H253" i="18"/>
  <c r="W85" i="8"/>
  <c r="AE85" i="8" s="1"/>
  <c r="AB85" i="26" s="1"/>
  <c r="W84" i="8"/>
  <c r="AD84" i="8"/>
  <c r="AA84" i="26" s="1"/>
  <c r="J5" i="34"/>
  <c r="J5" i="15" s="1"/>
  <c r="R5" i="15" s="1"/>
  <c r="I5" i="15"/>
  <c r="Q5" i="15" s="1"/>
  <c r="J53" i="34"/>
  <c r="J53" i="15" s="1"/>
  <c r="R53" i="15" s="1"/>
  <c r="I53" i="15"/>
  <c r="Q53" i="15" s="1"/>
  <c r="J79" i="34"/>
  <c r="J79" i="15" s="1"/>
  <c r="R79" i="15" s="1"/>
  <c r="I79" i="15"/>
  <c r="Q79" i="15" s="1"/>
  <c r="J134" i="34"/>
  <c r="J134" i="15" s="1"/>
  <c r="R134" i="15" s="1"/>
  <c r="I134" i="15"/>
  <c r="Q134" i="15" s="1"/>
  <c r="H174" i="34"/>
  <c r="H174" i="15" s="1"/>
  <c r="P174" i="15" s="1"/>
  <c r="G174" i="15"/>
  <c r="O174" i="15" s="1"/>
  <c r="J200" i="34"/>
  <c r="J200" i="15" s="1"/>
  <c r="R200" i="15" s="1"/>
  <c r="I200" i="15"/>
  <c r="Q200" i="15" s="1"/>
  <c r="J252" i="34"/>
  <c r="J252" i="15" s="1"/>
  <c r="R252" i="15" s="1"/>
  <c r="I252" i="15"/>
  <c r="Q252" i="15" s="1"/>
  <c r="H300" i="34"/>
  <c r="H300" i="15" s="1"/>
  <c r="P300" i="15" s="1"/>
  <c r="G300" i="15"/>
  <c r="O300" i="15" s="1"/>
  <c r="AH28" i="15"/>
  <c r="AE28" i="27" s="1"/>
  <c r="AI28" i="15"/>
  <c r="AF28" i="27" s="1"/>
  <c r="H49" i="33"/>
  <c r="X49" i="15" s="1"/>
  <c r="W49" i="15"/>
  <c r="AE49" i="15" s="1"/>
  <c r="AB49" i="27" s="1"/>
  <c r="H75" i="33"/>
  <c r="X75" i="15" s="1"/>
  <c r="W75" i="15"/>
  <c r="AE75" i="15" s="1"/>
  <c r="AB75" i="27" s="1"/>
  <c r="AH86" i="15"/>
  <c r="AE86" i="27" s="1"/>
  <c r="AI86" i="15"/>
  <c r="AF86" i="27" s="1"/>
  <c r="AI184" i="15"/>
  <c r="AF184" i="27" s="1"/>
  <c r="AH184" i="15"/>
  <c r="AE184" i="27" s="1"/>
  <c r="J205" i="33"/>
  <c r="Z205" i="15" s="1"/>
  <c r="Y205" i="15"/>
  <c r="AH236" i="15"/>
  <c r="AE236" i="27" s="1"/>
  <c r="AI236" i="15"/>
  <c r="AF236" i="27" s="1"/>
  <c r="J245" i="33"/>
  <c r="Z245" i="15" s="1"/>
  <c r="Y245" i="15"/>
  <c r="H279" i="33"/>
  <c r="X279" i="15" s="1"/>
  <c r="AF279" i="15" s="1"/>
  <c r="AC279" i="27" s="1"/>
  <c r="W279" i="15"/>
  <c r="AE279" i="15" s="1"/>
  <c r="AB279" i="27" s="1"/>
  <c r="AH290" i="15"/>
  <c r="AE290" i="27" s="1"/>
  <c r="AI290" i="15"/>
  <c r="AF290" i="27" s="1"/>
  <c r="AH169" i="15"/>
  <c r="AE169" i="27" s="1"/>
  <c r="AI169" i="15"/>
  <c r="AF169" i="27" s="1"/>
  <c r="R325" i="15"/>
  <c r="J292" i="17"/>
  <c r="J291" i="17"/>
  <c r="J334" i="17"/>
  <c r="J326" i="17"/>
  <c r="J335" i="17"/>
  <c r="J336" i="17"/>
  <c r="J330" i="17"/>
  <c r="J333" i="17"/>
  <c r="J337" i="17"/>
  <c r="U23" i="41"/>
  <c r="AB23" i="41" s="1"/>
  <c r="J41" i="18" s="1"/>
  <c r="T62" i="41"/>
  <c r="AA62" i="41" s="1"/>
  <c r="I116" i="18" s="1"/>
  <c r="L49" i="41"/>
  <c r="V171" i="41"/>
  <c r="AC171" i="41" s="1"/>
  <c r="H241" i="18"/>
  <c r="H237" i="18"/>
  <c r="H238" i="18"/>
  <c r="H234" i="18"/>
  <c r="H230" i="18"/>
  <c r="H240" i="18"/>
  <c r="H239" i="18"/>
  <c r="M286" i="15"/>
  <c r="L129" i="18"/>
  <c r="L130" i="18"/>
  <c r="L122" i="18"/>
  <c r="L131" i="18"/>
  <c r="L132" i="18"/>
  <c r="L126" i="18"/>
  <c r="L133" i="18"/>
  <c r="G83" i="18"/>
  <c r="G84" i="18"/>
  <c r="G85" i="18"/>
  <c r="G78" i="18"/>
  <c r="G82" i="18"/>
  <c r="G74" i="18"/>
  <c r="G81" i="18"/>
  <c r="T42" i="41"/>
  <c r="AA42" i="41" s="1"/>
  <c r="I79" i="18" s="1"/>
  <c r="G59" i="18"/>
  <c r="G60" i="18"/>
  <c r="G61" i="18"/>
  <c r="G54" i="18"/>
  <c r="G58" i="18"/>
  <c r="G50" i="18"/>
  <c r="G57" i="18"/>
  <c r="T32" i="41"/>
  <c r="AA32" i="41" s="1"/>
  <c r="I56" i="18" s="1"/>
  <c r="G155" i="18"/>
  <c r="G156" i="18"/>
  <c r="G157" i="18"/>
  <c r="G150" i="18"/>
  <c r="G154" i="18"/>
  <c r="G146" i="18"/>
  <c r="G153" i="18"/>
  <c r="V81" i="41"/>
  <c r="AC81" i="41" s="1"/>
  <c r="F195" i="18"/>
  <c r="F196" i="18"/>
  <c r="L196" i="18"/>
  <c r="L195" i="18"/>
  <c r="G70" i="17"/>
  <c r="G62" i="17"/>
  <c r="G71" i="17"/>
  <c r="G72" i="17"/>
  <c r="G73" i="17"/>
  <c r="G66" i="17"/>
  <c r="G69" i="17"/>
  <c r="I123" i="17"/>
  <c r="I124" i="17"/>
  <c r="K129" i="17"/>
  <c r="K130" i="17"/>
  <c r="K122" i="17"/>
  <c r="K131" i="17"/>
  <c r="K132" i="17"/>
  <c r="K133" i="17"/>
  <c r="K126" i="17"/>
  <c r="J123" i="17"/>
  <c r="J124" i="17"/>
  <c r="U26" i="41"/>
  <c r="AB26" i="41" s="1"/>
  <c r="J44" i="18" s="1"/>
  <c r="L277" i="18"/>
  <c r="L273" i="18"/>
  <c r="L276" i="18"/>
  <c r="L274" i="18"/>
  <c r="L270" i="18"/>
  <c r="L266" i="18"/>
  <c r="L275" i="18"/>
  <c r="U156" i="41"/>
  <c r="AB156" i="41" s="1"/>
  <c r="J307" i="18" s="1"/>
  <c r="V146" i="41"/>
  <c r="AC146" i="41" s="1"/>
  <c r="K284" i="18" s="1"/>
  <c r="T166" i="41"/>
  <c r="AA166" i="41" s="1"/>
  <c r="U166" i="41"/>
  <c r="AB166" i="41" s="1"/>
  <c r="L333" i="18"/>
  <c r="L336" i="18"/>
  <c r="L337" i="18"/>
  <c r="L334" i="18"/>
  <c r="L326" i="18"/>
  <c r="L335" i="18"/>
  <c r="L330" i="18"/>
  <c r="H262" i="18"/>
  <c r="H258" i="18"/>
  <c r="H254" i="18"/>
  <c r="H263" i="18"/>
  <c r="H264" i="18"/>
  <c r="H261" i="18"/>
  <c r="H265" i="18"/>
  <c r="R59" i="36"/>
  <c r="Y59" i="36" s="1"/>
  <c r="G113" i="17" s="1"/>
  <c r="K114" i="17"/>
  <c r="K117" i="17"/>
  <c r="K118" i="17"/>
  <c r="K110" i="17"/>
  <c r="K119" i="17"/>
  <c r="K120" i="17"/>
  <c r="K121" i="17"/>
  <c r="R58" i="36"/>
  <c r="Y58" i="36" s="1"/>
  <c r="H238" i="17"/>
  <c r="H230" i="17"/>
  <c r="H240" i="17"/>
  <c r="H237" i="17"/>
  <c r="H234" i="17"/>
  <c r="H241" i="17"/>
  <c r="H239" i="17"/>
  <c r="G231" i="17"/>
  <c r="G232" i="17"/>
  <c r="S52" i="41"/>
  <c r="Z52" i="41" s="1"/>
  <c r="W57" i="41"/>
  <c r="AD57" i="41" s="1"/>
  <c r="F99" i="18"/>
  <c r="F100" i="18"/>
  <c r="L136" i="18"/>
  <c r="L135" i="18"/>
  <c r="V36" i="36"/>
  <c r="AC36" i="36" s="1"/>
  <c r="K67" i="17" s="1"/>
  <c r="H190" i="17"/>
  <c r="H186" i="17"/>
  <c r="H182" i="17"/>
  <c r="H191" i="17"/>
  <c r="H192" i="17"/>
  <c r="H193" i="17"/>
  <c r="H189" i="17"/>
  <c r="H183" i="17"/>
  <c r="H184" i="17"/>
  <c r="I252" i="17"/>
  <c r="I251" i="17"/>
  <c r="I249" i="17"/>
  <c r="I246" i="17"/>
  <c r="I253" i="17"/>
  <c r="I250" i="17"/>
  <c r="I242" i="17"/>
  <c r="J208" i="17"/>
  <c r="J207" i="17"/>
  <c r="G179" i="18"/>
  <c r="G181" i="18"/>
  <c r="G177" i="18"/>
  <c r="G178" i="18"/>
  <c r="G174" i="18"/>
  <c r="G180" i="18"/>
  <c r="G170" i="18"/>
  <c r="L27" i="18"/>
  <c r="L28" i="18"/>
  <c r="F186" i="18"/>
  <c r="F193" i="18"/>
  <c r="F189" i="18"/>
  <c r="F190" i="18"/>
  <c r="F182" i="18"/>
  <c r="F192" i="18"/>
  <c r="F191" i="18"/>
  <c r="L325" i="18"/>
  <c r="L322" i="18"/>
  <c r="L314" i="18"/>
  <c r="L323" i="18"/>
  <c r="L321" i="18"/>
  <c r="L318" i="18"/>
  <c r="L324" i="18"/>
  <c r="L316" i="18"/>
  <c r="L315" i="18"/>
  <c r="L72" i="18"/>
  <c r="L73" i="18"/>
  <c r="L66" i="18"/>
  <c r="L71" i="18"/>
  <c r="L62" i="18"/>
  <c r="L70" i="18"/>
  <c r="L69" i="18"/>
  <c r="T35" i="41"/>
  <c r="AA35" i="41" s="1"/>
  <c r="I65" i="18" s="1"/>
  <c r="F16" i="18"/>
  <c r="F15" i="18"/>
  <c r="O175" i="26"/>
  <c r="X175" i="26" s="1"/>
  <c r="AF175" i="26" s="1"/>
  <c r="N175" i="26"/>
  <c r="W175" i="26" s="1"/>
  <c r="AE175" i="26" s="1"/>
  <c r="V175" i="26"/>
  <c r="AD175" i="26" s="1"/>
  <c r="O140" i="27"/>
  <c r="X140" i="27" s="1"/>
  <c r="N140" i="27"/>
  <c r="W140" i="27" s="1"/>
  <c r="V140" i="27"/>
  <c r="O128" i="27"/>
  <c r="X128" i="27" s="1"/>
  <c r="V128" i="27"/>
  <c r="M88" i="15"/>
  <c r="J294" i="34"/>
  <c r="J294" i="15" s="1"/>
  <c r="R294" i="15" s="1"/>
  <c r="I294" i="15"/>
  <c r="Q294" i="15" s="1"/>
  <c r="AD23" i="15"/>
  <c r="AA23" i="27" s="1"/>
  <c r="AD114" i="15"/>
  <c r="AA114" i="27" s="1"/>
  <c r="H167" i="33"/>
  <c r="X167" i="15" s="1"/>
  <c r="W167" i="15"/>
  <c r="AE167" i="15" s="1"/>
  <c r="AB167" i="27" s="1"/>
  <c r="AC232" i="15"/>
  <c r="Z232" i="27" s="1"/>
  <c r="AH264" i="15"/>
  <c r="AE264" i="27" s="1"/>
  <c r="AI264" i="15"/>
  <c r="AF264" i="27" s="1"/>
  <c r="AF290" i="15"/>
  <c r="AC290" i="27" s="1"/>
  <c r="AI314" i="15"/>
  <c r="AF314" i="27" s="1"/>
  <c r="AH314" i="15"/>
  <c r="AE314" i="27" s="1"/>
  <c r="H6" i="34"/>
  <c r="H6" i="15" s="1"/>
  <c r="P6" i="15" s="1"/>
  <c r="G6" i="15"/>
  <c r="O6" i="15" s="1"/>
  <c r="J150" i="34"/>
  <c r="J150" i="15" s="1"/>
  <c r="R150" i="15" s="1"/>
  <c r="I150" i="15"/>
  <c r="Q150" i="15" s="1"/>
  <c r="H191" i="34"/>
  <c r="H191" i="15" s="1"/>
  <c r="P191" i="15" s="1"/>
  <c r="G191" i="15"/>
  <c r="O191" i="15" s="1"/>
  <c r="H217" i="34"/>
  <c r="H217" i="15" s="1"/>
  <c r="P217" i="15" s="1"/>
  <c r="G217" i="15"/>
  <c r="O217" i="15" s="1"/>
  <c r="H227" i="34"/>
  <c r="H227" i="15" s="1"/>
  <c r="P227" i="15" s="1"/>
  <c r="G227" i="15"/>
  <c r="O227" i="15" s="1"/>
  <c r="J332" i="34"/>
  <c r="J332" i="15" s="1"/>
  <c r="R332" i="15" s="1"/>
  <c r="I332" i="15"/>
  <c r="Q332" i="15" s="1"/>
  <c r="AH42" i="15"/>
  <c r="AE42" i="27" s="1"/>
  <c r="AI42" i="15"/>
  <c r="AF42" i="27" s="1"/>
  <c r="AI161" i="15"/>
  <c r="AF161" i="27" s="1"/>
  <c r="AH161" i="15"/>
  <c r="AE161" i="27" s="1"/>
  <c r="AH185" i="15"/>
  <c r="AE185" i="27" s="1"/>
  <c r="AI185" i="15"/>
  <c r="AF185" i="27" s="1"/>
  <c r="AH274" i="15"/>
  <c r="AE274" i="27" s="1"/>
  <c r="AI274" i="15"/>
  <c r="AF274" i="27" s="1"/>
  <c r="AH302" i="15"/>
  <c r="AE302" i="27" s="1"/>
  <c r="AI302" i="15"/>
  <c r="AF302" i="27" s="1"/>
  <c r="AH285" i="15"/>
  <c r="AE285" i="27" s="1"/>
  <c r="AI285" i="15"/>
  <c r="AF285" i="27" s="1"/>
  <c r="O45" i="26"/>
  <c r="X45" i="26" s="1"/>
  <c r="AF45" i="26" s="1"/>
  <c r="N45" i="26"/>
  <c r="W45" i="26" s="1"/>
  <c r="AE45" i="26" s="1"/>
  <c r="V45" i="26"/>
  <c r="AD45" i="26" s="1"/>
  <c r="V280" i="27"/>
  <c r="O280" i="27"/>
  <c r="X280" i="27" s="1"/>
  <c r="M124" i="15"/>
  <c r="J190" i="34"/>
  <c r="J190" i="15" s="1"/>
  <c r="R190" i="15" s="1"/>
  <c r="I190" i="15"/>
  <c r="Q190" i="15" s="1"/>
  <c r="J231" i="34"/>
  <c r="J231" i="15" s="1"/>
  <c r="R231" i="15" s="1"/>
  <c r="I231" i="15"/>
  <c r="Q231" i="15" s="1"/>
  <c r="J257" i="34"/>
  <c r="J257" i="15" s="1"/>
  <c r="R257" i="15" s="1"/>
  <c r="I257" i="15"/>
  <c r="Q257" i="15" s="1"/>
  <c r="H335" i="34"/>
  <c r="H335" i="15" s="1"/>
  <c r="P335" i="15" s="1"/>
  <c r="G335" i="15"/>
  <c r="O335" i="15" s="1"/>
  <c r="AC11" i="15"/>
  <c r="Z11" i="27" s="1"/>
  <c r="J23" i="33"/>
  <c r="Z23" i="15" s="1"/>
  <c r="Y23" i="15"/>
  <c r="AC62" i="15"/>
  <c r="Z62" i="27" s="1"/>
  <c r="AC167" i="15"/>
  <c r="Z167" i="27" s="1"/>
  <c r="J179" i="33"/>
  <c r="Z179" i="15" s="1"/>
  <c r="Y179" i="15"/>
  <c r="H218" i="33"/>
  <c r="X218" i="15" s="1"/>
  <c r="AF218" i="15" s="1"/>
  <c r="AC218" i="27" s="1"/>
  <c r="W218" i="15"/>
  <c r="AE218" i="15" s="1"/>
  <c r="AB218" i="27" s="1"/>
  <c r="AD232" i="15"/>
  <c r="AA232" i="27" s="1"/>
  <c r="J244" i="33"/>
  <c r="Z244" i="15" s="1"/>
  <c r="Y244" i="15"/>
  <c r="AG244" i="15" s="1"/>
  <c r="AD244" i="27" s="1"/>
  <c r="J284" i="33"/>
  <c r="Z284" i="15" s="1"/>
  <c r="Y284" i="15"/>
  <c r="AH294" i="15"/>
  <c r="AE294" i="27" s="1"/>
  <c r="AI294" i="15"/>
  <c r="AF294" i="27" s="1"/>
  <c r="AH320" i="15"/>
  <c r="AE320" i="27" s="1"/>
  <c r="AI320" i="15"/>
  <c r="AF320" i="27" s="1"/>
  <c r="AC335" i="15"/>
  <c r="Z335" i="27" s="1"/>
  <c r="J349" i="33"/>
  <c r="Z349" i="15" s="1"/>
  <c r="Y349" i="15"/>
  <c r="AG349" i="15" s="1"/>
  <c r="J361" i="33"/>
  <c r="Z361" i="15" s="1"/>
  <c r="Y361" i="15"/>
  <c r="U88" i="41"/>
  <c r="AB88" i="41" s="1"/>
  <c r="G207" i="18"/>
  <c r="G208" i="18"/>
  <c r="V83" i="41"/>
  <c r="AC83" i="41" s="1"/>
  <c r="K161" i="18" s="1"/>
  <c r="F250" i="18"/>
  <c r="F242" i="18"/>
  <c r="F253" i="18"/>
  <c r="F249" i="18"/>
  <c r="F246" i="18"/>
  <c r="F252" i="18"/>
  <c r="F251" i="18"/>
  <c r="J246" i="18"/>
  <c r="J250" i="18"/>
  <c r="J242" i="18"/>
  <c r="J251" i="18"/>
  <c r="J252" i="18"/>
  <c r="J253" i="18"/>
  <c r="J249" i="18"/>
  <c r="O85" i="27"/>
  <c r="X85" i="27" s="1"/>
  <c r="V85" i="27"/>
  <c r="N85" i="27"/>
  <c r="W85" i="27" s="1"/>
  <c r="M2" i="15"/>
  <c r="S335" i="15"/>
  <c r="S10" i="15"/>
  <c r="J17" i="34"/>
  <c r="J17" i="15" s="1"/>
  <c r="R17" i="15" s="1"/>
  <c r="I17" i="15"/>
  <c r="Q17" i="15" s="1"/>
  <c r="M32" i="15"/>
  <c r="N37" i="15"/>
  <c r="J54" i="34"/>
  <c r="J54" i="15" s="1"/>
  <c r="R54" i="15" s="1"/>
  <c r="I54" i="15"/>
  <c r="Q54" i="15" s="1"/>
  <c r="M69" i="15"/>
  <c r="M85" i="15"/>
  <c r="J89" i="34"/>
  <c r="J89" i="15" s="1"/>
  <c r="R89" i="15" s="1"/>
  <c r="I89" i="15"/>
  <c r="Q89" i="15" s="1"/>
  <c r="H106" i="34"/>
  <c r="H106" i="15" s="1"/>
  <c r="P106" i="15" s="1"/>
  <c r="G106" i="15"/>
  <c r="O106" i="15" s="1"/>
  <c r="H120" i="34"/>
  <c r="H120" i="15" s="1"/>
  <c r="P120" i="15" s="1"/>
  <c r="G120" i="15"/>
  <c r="O120" i="15" s="1"/>
  <c r="J135" i="34"/>
  <c r="J135" i="15" s="1"/>
  <c r="R135" i="15" s="1"/>
  <c r="I135" i="15"/>
  <c r="Q135" i="15" s="1"/>
  <c r="N145" i="15"/>
  <c r="J154" i="34"/>
  <c r="J154" i="15" s="1"/>
  <c r="R154" i="15" s="1"/>
  <c r="I154" i="15"/>
  <c r="Q154" i="15" s="1"/>
  <c r="N175" i="15"/>
  <c r="J186" i="34"/>
  <c r="J186" i="15" s="1"/>
  <c r="R186" i="15" s="1"/>
  <c r="I186" i="15"/>
  <c r="Q186" i="15" s="1"/>
  <c r="J197" i="34"/>
  <c r="J197" i="15" s="1"/>
  <c r="R197" i="15" s="1"/>
  <c r="I197" i="15"/>
  <c r="Q197" i="15" s="1"/>
  <c r="H206" i="34"/>
  <c r="H206" i="15" s="1"/>
  <c r="P206" i="15" s="1"/>
  <c r="G206" i="15"/>
  <c r="O206" i="15" s="1"/>
  <c r="H228" i="34"/>
  <c r="H228" i="15" s="1"/>
  <c r="P228" i="15" s="1"/>
  <c r="G228" i="15"/>
  <c r="O228" i="15" s="1"/>
  <c r="M238" i="15"/>
  <c r="N249" i="15"/>
  <c r="M258" i="15"/>
  <c r="J279" i="34"/>
  <c r="J279" i="15" s="1"/>
  <c r="R279" i="15" s="1"/>
  <c r="I279" i="15"/>
  <c r="Q279" i="15" s="1"/>
  <c r="M290" i="15"/>
  <c r="J301" i="34"/>
  <c r="J301" i="15" s="1"/>
  <c r="R301" i="15" s="1"/>
  <c r="I301" i="15"/>
  <c r="Q301" i="15" s="1"/>
  <c r="H310" i="34"/>
  <c r="H310" i="15" s="1"/>
  <c r="P310" i="15" s="1"/>
  <c r="G310" i="15"/>
  <c r="O310" i="15" s="1"/>
  <c r="J331" i="34"/>
  <c r="J331" i="15" s="1"/>
  <c r="R331" i="15" s="1"/>
  <c r="I331" i="15"/>
  <c r="Q331" i="15" s="1"/>
  <c r="J342" i="34"/>
  <c r="J342" i="15" s="1"/>
  <c r="R342" i="15" s="1"/>
  <c r="I342" i="15"/>
  <c r="Q342" i="15" s="1"/>
  <c r="N353" i="15"/>
  <c r="J362" i="34"/>
  <c r="J362" i="15" s="1"/>
  <c r="R362" i="15" s="1"/>
  <c r="I362" i="15"/>
  <c r="Q362" i="15" s="1"/>
  <c r="AF29" i="15"/>
  <c r="AC29" i="27" s="1"/>
  <c r="AH116" i="15"/>
  <c r="AE116" i="27" s="1"/>
  <c r="AI116" i="15"/>
  <c r="AF116" i="27" s="1"/>
  <c r="J124" i="33"/>
  <c r="Z124" i="15" s="1"/>
  <c r="Y124" i="15"/>
  <c r="AH170" i="15"/>
  <c r="AE170" i="27" s="1"/>
  <c r="AI170" i="15"/>
  <c r="AF170" i="27" s="1"/>
  <c r="AF209" i="15"/>
  <c r="AC209" i="27" s="1"/>
  <c r="AH226" i="15"/>
  <c r="AE226" i="27" s="1"/>
  <c r="AI226" i="15"/>
  <c r="AF226" i="27" s="1"/>
  <c r="AF248" i="15"/>
  <c r="AC248" i="27" s="1"/>
  <c r="AF262" i="15"/>
  <c r="AC262" i="27" s="1"/>
  <c r="AG281" i="15"/>
  <c r="AD281" i="27" s="1"/>
  <c r="J310" i="33"/>
  <c r="Z310" i="15" s="1"/>
  <c r="Y310" i="15"/>
  <c r="AG327" i="15"/>
  <c r="AD327" i="27" s="1"/>
  <c r="H336" i="33"/>
  <c r="X336" i="15" s="1"/>
  <c r="W336" i="15"/>
  <c r="AE336" i="15" s="1"/>
  <c r="AB336" i="27" s="1"/>
  <c r="AC362" i="15"/>
  <c r="Z362" i="27" s="1"/>
  <c r="L99" i="17"/>
  <c r="L100" i="17"/>
  <c r="J277" i="17"/>
  <c r="J266" i="17"/>
  <c r="J275" i="17"/>
  <c r="J273" i="17"/>
  <c r="J276" i="17"/>
  <c r="J274" i="17"/>
  <c r="J270" i="17"/>
  <c r="O4" i="43"/>
  <c r="L73" i="41"/>
  <c r="S72" i="41" s="1"/>
  <c r="Z72" i="41" s="1"/>
  <c r="U89" i="41"/>
  <c r="AB89" i="41" s="1"/>
  <c r="J173" i="18" s="1"/>
  <c r="N240" i="26"/>
  <c r="W240" i="26" s="1"/>
  <c r="AE240" i="26" s="1"/>
  <c r="O33" i="27"/>
  <c r="X33" i="27" s="1"/>
  <c r="V33" i="27"/>
  <c r="V228" i="27"/>
  <c r="O228" i="27"/>
  <c r="X228" i="27" s="1"/>
  <c r="N7" i="15"/>
  <c r="M48" i="15"/>
  <c r="N74" i="15"/>
  <c r="M84" i="15"/>
  <c r="H111" i="34"/>
  <c r="H111" i="15" s="1"/>
  <c r="P111" i="15" s="1"/>
  <c r="G111" i="15"/>
  <c r="O111" i="15" s="1"/>
  <c r="H176" i="34"/>
  <c r="H176" i="15" s="1"/>
  <c r="P176" i="15" s="1"/>
  <c r="G176" i="15"/>
  <c r="O176" i="15" s="1"/>
  <c r="M191" i="15"/>
  <c r="J217" i="34"/>
  <c r="J217" i="15" s="1"/>
  <c r="R217" i="15" s="1"/>
  <c r="I217" i="15"/>
  <c r="Q217" i="15" s="1"/>
  <c r="J254" i="34"/>
  <c r="J254" i="15" s="1"/>
  <c r="R254" i="15" s="1"/>
  <c r="I254" i="15"/>
  <c r="Q254" i="15" s="1"/>
  <c r="J280" i="34"/>
  <c r="J280" i="15" s="1"/>
  <c r="R280" i="15" s="1"/>
  <c r="I280" i="15"/>
  <c r="Q280" i="15" s="1"/>
  <c r="H295" i="34"/>
  <c r="H295" i="15" s="1"/>
  <c r="P295" i="15" s="1"/>
  <c r="G295" i="15"/>
  <c r="O295" i="15" s="1"/>
  <c r="J321" i="34"/>
  <c r="J321" i="15" s="1"/>
  <c r="R321" i="15" s="1"/>
  <c r="I321" i="15"/>
  <c r="Q321" i="15" s="1"/>
  <c r="H358" i="34"/>
  <c r="H358" i="15" s="1"/>
  <c r="P358" i="15" s="1"/>
  <c r="G358" i="15"/>
  <c r="O358" i="15" s="1"/>
  <c r="AH66" i="15"/>
  <c r="AE66" i="27" s="1"/>
  <c r="AI66" i="15"/>
  <c r="AF66" i="27" s="1"/>
  <c r="AF116" i="15"/>
  <c r="AC116" i="27" s="1"/>
  <c r="H136" i="33"/>
  <c r="X136" i="15" s="1"/>
  <c r="AF136" i="15" s="1"/>
  <c r="AC136" i="27" s="1"/>
  <c r="W136" i="15"/>
  <c r="AE136" i="15" s="1"/>
  <c r="AB136" i="27" s="1"/>
  <c r="AF211" i="15"/>
  <c r="AC211" i="27" s="1"/>
  <c r="AF229" i="15"/>
  <c r="AC229" i="27" s="1"/>
  <c r="AG261" i="15"/>
  <c r="AD261" i="27" s="1"/>
  <c r="AH317" i="15"/>
  <c r="AE317" i="27" s="1"/>
  <c r="AI317" i="15"/>
  <c r="AF317" i="27" s="1"/>
  <c r="AH343" i="15"/>
  <c r="AE343" i="27" s="1"/>
  <c r="AI343" i="15"/>
  <c r="AF343" i="27" s="1"/>
  <c r="AF364" i="15"/>
  <c r="AC364" i="27" s="1"/>
  <c r="F28" i="17"/>
  <c r="F27" i="17"/>
  <c r="H219" i="17"/>
  <c r="H220" i="17"/>
  <c r="G220" i="17"/>
  <c r="G219" i="17"/>
  <c r="T57" i="41"/>
  <c r="AA57" i="41" s="1"/>
  <c r="J231" i="18"/>
  <c r="J232" i="18"/>
  <c r="J3" i="34"/>
  <c r="J3" i="15" s="1"/>
  <c r="R3" i="15" s="1"/>
  <c r="I3" i="15"/>
  <c r="Q3" i="15" s="1"/>
  <c r="J29" i="34"/>
  <c r="J29" i="15" s="1"/>
  <c r="R29" i="15" s="1"/>
  <c r="I29" i="15"/>
  <c r="Q29" i="15" s="1"/>
  <c r="H44" i="34"/>
  <c r="H44" i="15" s="1"/>
  <c r="P44" i="15" s="1"/>
  <c r="G44" i="15"/>
  <c r="O44" i="15" s="1"/>
  <c r="H55" i="34"/>
  <c r="H55" i="15" s="1"/>
  <c r="P55" i="15" s="1"/>
  <c r="G55" i="15"/>
  <c r="O55" i="15" s="1"/>
  <c r="J70" i="34"/>
  <c r="J70" i="15" s="1"/>
  <c r="R70" i="15" s="1"/>
  <c r="I70" i="15"/>
  <c r="Q70" i="15" s="1"/>
  <c r="M96" i="15"/>
  <c r="H116" i="34"/>
  <c r="H116" i="15" s="1"/>
  <c r="P116" i="15" s="1"/>
  <c r="G116" i="15"/>
  <c r="O116" i="15" s="1"/>
  <c r="J121" i="34"/>
  <c r="J121" i="15" s="1"/>
  <c r="R121" i="15" s="1"/>
  <c r="I121" i="15"/>
  <c r="Q121" i="15" s="1"/>
  <c r="H157" i="34"/>
  <c r="H157" i="15" s="1"/>
  <c r="P157" i="15" s="1"/>
  <c r="G157" i="15"/>
  <c r="O157" i="15" s="1"/>
  <c r="M172" i="15"/>
  <c r="J183" i="34"/>
  <c r="J183" i="15" s="1"/>
  <c r="R183" i="15" s="1"/>
  <c r="I183" i="15"/>
  <c r="Q183" i="15" s="1"/>
  <c r="H198" i="34"/>
  <c r="H198" i="15" s="1"/>
  <c r="P198" i="15" s="1"/>
  <c r="G198" i="15"/>
  <c r="O198" i="15" s="1"/>
  <c r="N224" i="15"/>
  <c r="J239" i="34"/>
  <c r="J239" i="15" s="1"/>
  <c r="R239" i="15" s="1"/>
  <c r="I239" i="15"/>
  <c r="Q239" i="15" s="1"/>
  <c r="H250" i="34"/>
  <c r="H250" i="15" s="1"/>
  <c r="P250" i="15" s="1"/>
  <c r="G250" i="15"/>
  <c r="O250" i="15" s="1"/>
  <c r="J265" i="34"/>
  <c r="J265" i="15" s="1"/>
  <c r="R265" i="15" s="1"/>
  <c r="I265" i="15"/>
  <c r="Q265" i="15" s="1"/>
  <c r="J291" i="34"/>
  <c r="J291" i="15" s="1"/>
  <c r="R291" i="15" s="1"/>
  <c r="I291" i="15"/>
  <c r="Q291" i="15" s="1"/>
  <c r="J313" i="34"/>
  <c r="J313" i="15" s="1"/>
  <c r="R313" i="15" s="1"/>
  <c r="I313" i="15"/>
  <c r="Q313" i="15" s="1"/>
  <c r="J317" i="34"/>
  <c r="J317" i="15" s="1"/>
  <c r="R317" i="15" s="1"/>
  <c r="I317" i="15"/>
  <c r="Q317" i="15" s="1"/>
  <c r="J339" i="34"/>
  <c r="J339" i="15" s="1"/>
  <c r="R339" i="15" s="1"/>
  <c r="I339" i="15"/>
  <c r="Q339" i="15" s="1"/>
  <c r="AH16" i="15"/>
  <c r="AE16" i="27" s="1"/>
  <c r="AI16" i="15"/>
  <c r="AF16" i="27" s="1"/>
  <c r="AH44" i="15"/>
  <c r="AE44" i="27" s="1"/>
  <c r="AI44" i="15"/>
  <c r="AF44" i="27" s="1"/>
  <c r="AF61" i="15"/>
  <c r="AC61" i="27" s="1"/>
  <c r="AH81" i="15"/>
  <c r="AE81" i="27" s="1"/>
  <c r="AI81" i="15"/>
  <c r="AF81" i="27" s="1"/>
  <c r="AG96" i="15"/>
  <c r="AD96" i="27" s="1"/>
  <c r="AG119" i="15"/>
  <c r="AD119" i="27" s="1"/>
  <c r="AD128" i="15"/>
  <c r="AA128" i="27" s="1"/>
  <c r="AG209" i="15"/>
  <c r="AD209" i="27" s="1"/>
  <c r="AH291" i="15"/>
  <c r="AE291" i="27" s="1"/>
  <c r="AI291" i="15"/>
  <c r="AF291" i="27" s="1"/>
  <c r="AG328" i="15"/>
  <c r="AD328" i="27" s="1"/>
  <c r="AD257" i="15"/>
  <c r="AA257" i="27" s="1"/>
  <c r="AF299" i="15"/>
  <c r="AC299" i="27" s="1"/>
  <c r="J33" i="17"/>
  <c r="J34" i="17"/>
  <c r="J26" i="17"/>
  <c r="J35" i="17"/>
  <c r="J36" i="17"/>
  <c r="J37" i="17"/>
  <c r="J30" i="17"/>
  <c r="G39" i="17"/>
  <c r="G40" i="17"/>
  <c r="L45" i="17"/>
  <c r="L46" i="17"/>
  <c r="L38" i="17"/>
  <c r="L47" i="17"/>
  <c r="L48" i="17"/>
  <c r="L42" i="17"/>
  <c r="L49" i="17"/>
  <c r="J81" i="17"/>
  <c r="J82" i="17"/>
  <c r="J74" i="17"/>
  <c r="J83" i="17"/>
  <c r="J84" i="17"/>
  <c r="J85" i="17"/>
  <c r="J78" i="17"/>
  <c r="J75" i="17"/>
  <c r="J76" i="17"/>
  <c r="T86" i="41"/>
  <c r="AA86" i="41" s="1"/>
  <c r="I164" i="18" s="1"/>
  <c r="G240" i="18"/>
  <c r="G241" i="18"/>
  <c r="G237" i="18"/>
  <c r="G238" i="18"/>
  <c r="G230" i="18"/>
  <c r="G234" i="18"/>
  <c r="G239" i="18"/>
  <c r="F163" i="17"/>
  <c r="N232" i="26"/>
  <c r="W232" i="26" s="1"/>
  <c r="AE232" i="26" s="1"/>
  <c r="O19" i="26"/>
  <c r="X19" i="26" s="1"/>
  <c r="AF19" i="26" s="1"/>
  <c r="N19" i="26"/>
  <c r="W19" i="26" s="1"/>
  <c r="AE19" i="26" s="1"/>
  <c r="V19" i="26"/>
  <c r="AD19" i="26" s="1"/>
  <c r="O362" i="26"/>
  <c r="X362" i="26" s="1"/>
  <c r="AF362" i="26" s="1"/>
  <c r="V362" i="26"/>
  <c r="AD362" i="26" s="1"/>
  <c r="N362" i="26"/>
  <c r="W362" i="26" s="1"/>
  <c r="AE362" i="26" s="1"/>
  <c r="N8" i="15"/>
  <c r="J34" i="34"/>
  <c r="J34" i="15" s="1"/>
  <c r="R34" i="15" s="1"/>
  <c r="I34" i="15"/>
  <c r="Q34" i="15" s="1"/>
  <c r="H49" i="34"/>
  <c r="H49" i="15" s="1"/>
  <c r="P49" i="15" s="1"/>
  <c r="G49" i="15"/>
  <c r="O49" i="15" s="1"/>
  <c r="J75" i="34"/>
  <c r="J75" i="15" s="1"/>
  <c r="R75" i="15" s="1"/>
  <c r="I75" i="15"/>
  <c r="Q75" i="15" s="1"/>
  <c r="H112" i="34"/>
  <c r="H112" i="15" s="1"/>
  <c r="P112" i="15" s="1"/>
  <c r="G112" i="15"/>
  <c r="O112" i="15" s="1"/>
  <c r="H136" i="34"/>
  <c r="H136" i="15" s="1"/>
  <c r="P136" i="15" s="1"/>
  <c r="G136" i="15"/>
  <c r="O136" i="15" s="1"/>
  <c r="M151" i="15"/>
  <c r="J177" i="34"/>
  <c r="J177" i="15" s="1"/>
  <c r="R177" i="15" s="1"/>
  <c r="I177" i="15"/>
  <c r="Q177" i="15" s="1"/>
  <c r="H255" i="34"/>
  <c r="H255" i="15" s="1"/>
  <c r="P255" i="15" s="1"/>
  <c r="G255" i="15"/>
  <c r="O255" i="15" s="1"/>
  <c r="J281" i="34"/>
  <c r="J281" i="15" s="1"/>
  <c r="R281" i="15" s="1"/>
  <c r="I281" i="15"/>
  <c r="Q281" i="15" s="1"/>
  <c r="J323" i="34"/>
  <c r="J323" i="15" s="1"/>
  <c r="R323" i="15" s="1"/>
  <c r="I323" i="15"/>
  <c r="Q323" i="15" s="1"/>
  <c r="M349" i="15"/>
  <c r="H359" i="34"/>
  <c r="H359" i="15" s="1"/>
  <c r="P359" i="15" s="1"/>
  <c r="G359" i="15"/>
  <c r="O359" i="15" s="1"/>
  <c r="AG105" i="15"/>
  <c r="AD105" i="27" s="1"/>
  <c r="AG165" i="15"/>
  <c r="AD165" i="27" s="1"/>
  <c r="AG200" i="15"/>
  <c r="AD200" i="27" s="1"/>
  <c r="AG207" i="15"/>
  <c r="AD207" i="27" s="1"/>
  <c r="AG311" i="15"/>
  <c r="AD311" i="27" s="1"/>
  <c r="K63" i="17"/>
  <c r="K64" i="17"/>
  <c r="J279" i="17"/>
  <c r="J280" i="17"/>
  <c r="J283" i="17"/>
  <c r="N19" i="41"/>
  <c r="U16" i="41" s="1"/>
  <c r="AB16" i="41" s="1"/>
  <c r="S84" i="41"/>
  <c r="Z84" i="41" s="1"/>
  <c r="H163" i="18" s="1"/>
  <c r="V104" i="41"/>
  <c r="AC104" i="41" s="1"/>
  <c r="K200" i="18" s="1"/>
  <c r="N43" i="41"/>
  <c r="U41" i="41" s="1"/>
  <c r="AB41" i="41" s="1"/>
  <c r="J77" i="18" s="1"/>
  <c r="L208" i="18"/>
  <c r="L207" i="18"/>
  <c r="T158" i="41"/>
  <c r="AA158" i="41" s="1"/>
  <c r="I308" i="18" s="1"/>
  <c r="L295" i="18"/>
  <c r="N137" i="26"/>
  <c r="W137" i="26" s="1"/>
  <c r="AE137" i="26" s="1"/>
  <c r="O50" i="27"/>
  <c r="X50" i="27" s="1"/>
  <c r="V50" i="27"/>
  <c r="O98" i="26"/>
  <c r="X98" i="26" s="1"/>
  <c r="AF98" i="26" s="1"/>
  <c r="N98" i="26"/>
  <c r="W98" i="26" s="1"/>
  <c r="AE98" i="26" s="1"/>
  <c r="V98" i="26"/>
  <c r="AD98" i="26" s="1"/>
  <c r="N32" i="27"/>
  <c r="W32" i="27" s="1"/>
  <c r="J19" i="34"/>
  <c r="J19" i="15" s="1"/>
  <c r="R19" i="15" s="1"/>
  <c r="I19" i="15"/>
  <c r="Q19" i="15" s="1"/>
  <c r="J30" i="34"/>
  <c r="J30" i="15" s="1"/>
  <c r="R30" i="15" s="1"/>
  <c r="I30" i="15"/>
  <c r="Q30" i="15" s="1"/>
  <c r="H41" i="34"/>
  <c r="H41" i="15" s="1"/>
  <c r="P41" i="15" s="1"/>
  <c r="G41" i="15"/>
  <c r="O41" i="15" s="1"/>
  <c r="M50" i="15"/>
  <c r="N71" i="15"/>
  <c r="N82" i="15"/>
  <c r="N93" i="15"/>
  <c r="N102" i="15"/>
  <c r="N122" i="15"/>
  <c r="H143" i="34"/>
  <c r="H143" i="15" s="1"/>
  <c r="P143" i="15" s="1"/>
  <c r="G143" i="15"/>
  <c r="O143" i="15" s="1"/>
  <c r="M147" i="15"/>
  <c r="N163" i="15"/>
  <c r="H184" i="34"/>
  <c r="H184" i="15" s="1"/>
  <c r="P184" i="15" s="1"/>
  <c r="G184" i="15"/>
  <c r="O184" i="15" s="1"/>
  <c r="H193" i="34"/>
  <c r="H193" i="15" s="1"/>
  <c r="P193" i="15" s="1"/>
  <c r="G193" i="15"/>
  <c r="O193" i="15" s="1"/>
  <c r="J199" i="34"/>
  <c r="J199" i="15" s="1"/>
  <c r="R199" i="15" s="1"/>
  <c r="I199" i="15"/>
  <c r="Q199" i="15" s="1"/>
  <c r="N215" i="15"/>
  <c r="N236" i="15"/>
  <c r="M245" i="15"/>
  <c r="H251" i="34"/>
  <c r="H251" i="15" s="1"/>
  <c r="P251" i="15" s="1"/>
  <c r="G251" i="15"/>
  <c r="O251" i="15" s="1"/>
  <c r="J266" i="34"/>
  <c r="J266" i="15" s="1"/>
  <c r="R266" i="15" s="1"/>
  <c r="I266" i="15"/>
  <c r="Q266" i="15" s="1"/>
  <c r="H288" i="34"/>
  <c r="H288" i="15" s="1"/>
  <c r="P288" i="15" s="1"/>
  <c r="G288" i="15"/>
  <c r="O288" i="15" s="1"/>
  <c r="H297" i="34"/>
  <c r="H297" i="15" s="1"/>
  <c r="P297" i="15" s="1"/>
  <c r="G297" i="15"/>
  <c r="O297" i="15" s="1"/>
  <c r="M303" i="15"/>
  <c r="M319" i="15"/>
  <c r="H340" i="34"/>
  <c r="H340" i="15" s="1"/>
  <c r="P340" i="15" s="1"/>
  <c r="G340" i="15"/>
  <c r="O340" i="15" s="1"/>
  <c r="M348" i="15"/>
  <c r="H355" i="34"/>
  <c r="H355" i="15" s="1"/>
  <c r="P355" i="15" s="1"/>
  <c r="G355" i="15"/>
  <c r="O355" i="15" s="1"/>
  <c r="AC19" i="15"/>
  <c r="Z19" i="27" s="1"/>
  <c r="AD33" i="15"/>
  <c r="AA33" i="27" s="1"/>
  <c r="H46" i="33"/>
  <c r="X46" i="15" s="1"/>
  <c r="AF46" i="15" s="1"/>
  <c r="AC46" i="27" s="1"/>
  <c r="W46" i="15"/>
  <c r="AE46" i="15" s="1"/>
  <c r="AB46" i="27" s="1"/>
  <c r="AH80" i="15"/>
  <c r="AE80" i="27" s="1"/>
  <c r="AI80" i="15"/>
  <c r="AF80" i="27" s="1"/>
  <c r="AH100" i="15"/>
  <c r="AE100" i="27" s="1"/>
  <c r="AI100" i="15"/>
  <c r="AF100" i="27" s="1"/>
  <c r="AH131" i="15"/>
  <c r="AE131" i="27" s="1"/>
  <c r="AI131" i="15"/>
  <c r="AF131" i="27" s="1"/>
  <c r="AF145" i="15"/>
  <c r="AC145" i="27" s="1"/>
  <c r="AG152" i="15"/>
  <c r="AD152" i="27" s="1"/>
  <c r="J163" i="33"/>
  <c r="Z163" i="15" s="1"/>
  <c r="Y163" i="15"/>
  <c r="H176" i="33"/>
  <c r="X176" i="15" s="1"/>
  <c r="AF176" i="15" s="1"/>
  <c r="AC176" i="27" s="1"/>
  <c r="W176" i="15"/>
  <c r="AE176" i="15" s="1"/>
  <c r="AB176" i="27" s="1"/>
  <c r="AC189" i="15"/>
  <c r="Z189" i="27" s="1"/>
  <c r="AC202" i="15"/>
  <c r="Z202" i="27" s="1"/>
  <c r="H214" i="33"/>
  <c r="X214" i="15" s="1"/>
  <c r="AF214" i="15" s="1"/>
  <c r="AC214" i="27" s="1"/>
  <c r="W214" i="15"/>
  <c r="AE214" i="15" s="1"/>
  <c r="AB214" i="27" s="1"/>
  <c r="AC227" i="15"/>
  <c r="Z227" i="27" s="1"/>
  <c r="AH251" i="15"/>
  <c r="AE251" i="27" s="1"/>
  <c r="AI251" i="15"/>
  <c r="AF251" i="27" s="1"/>
  <c r="AG313" i="15"/>
  <c r="AD313" i="27" s="1"/>
  <c r="AH347" i="15"/>
  <c r="AE347" i="27" s="1"/>
  <c r="AI347" i="15"/>
  <c r="AF347" i="27" s="1"/>
  <c r="AG338" i="15"/>
  <c r="AD338" i="27" s="1"/>
  <c r="F31" i="17"/>
  <c r="H95" i="17"/>
  <c r="H96" i="17"/>
  <c r="H97" i="17"/>
  <c r="H90" i="17"/>
  <c r="H93" i="17"/>
  <c r="H94" i="17"/>
  <c r="H86" i="17"/>
  <c r="J91" i="17"/>
  <c r="H333" i="17"/>
  <c r="H334" i="17"/>
  <c r="H326" i="17"/>
  <c r="H336" i="17"/>
  <c r="H337" i="17"/>
  <c r="H330" i="17"/>
  <c r="H335" i="17"/>
  <c r="T14" i="41"/>
  <c r="AA14" i="41" s="1"/>
  <c r="I20" i="18" s="1"/>
  <c r="T51" i="41"/>
  <c r="AA51" i="41" s="1"/>
  <c r="M103" i="41"/>
  <c r="T105" i="41" s="1"/>
  <c r="AA105" i="41" s="1"/>
  <c r="S65" i="41"/>
  <c r="Z65" i="41" s="1"/>
  <c r="H125" i="18" s="1"/>
  <c r="M145" i="41"/>
  <c r="T147" i="41" s="1"/>
  <c r="AA147" i="41" s="1"/>
  <c r="F247" i="18"/>
  <c r="N85" i="26"/>
  <c r="W85" i="26" s="1"/>
  <c r="O175" i="27"/>
  <c r="X175" i="27" s="1"/>
  <c r="V175" i="27"/>
  <c r="J35" i="34"/>
  <c r="J35" i="15" s="1"/>
  <c r="R35" i="15" s="1"/>
  <c r="I35" i="15"/>
  <c r="Q35" i="15" s="1"/>
  <c r="H61" i="34"/>
  <c r="H61" i="15" s="1"/>
  <c r="P61" i="15" s="1"/>
  <c r="G61" i="15"/>
  <c r="O61" i="15" s="1"/>
  <c r="J72" i="34"/>
  <c r="J72" i="15" s="1"/>
  <c r="R72" i="15" s="1"/>
  <c r="I72" i="15"/>
  <c r="Q72" i="15" s="1"/>
  <c r="M98" i="15"/>
  <c r="M138" i="15"/>
  <c r="J162" i="34"/>
  <c r="J162" i="15" s="1"/>
  <c r="R162" i="15" s="1"/>
  <c r="I162" i="15"/>
  <c r="Q162" i="15" s="1"/>
  <c r="H178" i="34"/>
  <c r="H178" i="15" s="1"/>
  <c r="P178" i="15" s="1"/>
  <c r="G178" i="15"/>
  <c r="O178" i="15" s="1"/>
  <c r="M204" i="15"/>
  <c r="M241" i="15"/>
  <c r="J267" i="34"/>
  <c r="J267" i="15" s="1"/>
  <c r="R267" i="15" s="1"/>
  <c r="I267" i="15"/>
  <c r="Q267" i="15" s="1"/>
  <c r="H282" i="34"/>
  <c r="H282" i="15" s="1"/>
  <c r="P282" i="15" s="1"/>
  <c r="G282" i="15"/>
  <c r="O282" i="15" s="1"/>
  <c r="M308" i="15"/>
  <c r="M345" i="15"/>
  <c r="AF2" i="15"/>
  <c r="AC2" i="27" s="1"/>
  <c r="AF22" i="15"/>
  <c r="AC22" i="27" s="1"/>
  <c r="H32" i="33"/>
  <c r="X32" i="15" s="1"/>
  <c r="W32" i="15"/>
  <c r="AE32" i="15" s="1"/>
  <c r="AB32" i="27" s="1"/>
  <c r="J45" i="33"/>
  <c r="Z45" i="15" s="1"/>
  <c r="Y45" i="15"/>
  <c r="J59" i="33"/>
  <c r="Z59" i="15" s="1"/>
  <c r="Y59" i="15"/>
  <c r="AG59" i="15" s="1"/>
  <c r="H71" i="33"/>
  <c r="X71" i="15" s="1"/>
  <c r="W71" i="15"/>
  <c r="AE71" i="15" s="1"/>
  <c r="AB71" i="27" s="1"/>
  <c r="AD85" i="15"/>
  <c r="AA85" i="27" s="1"/>
  <c r="AD98" i="15"/>
  <c r="AA98" i="27" s="1"/>
  <c r="AD111" i="15"/>
  <c r="AA111" i="27" s="1"/>
  <c r="AF204" i="15"/>
  <c r="AC204" i="27" s="1"/>
  <c r="AG225" i="15"/>
  <c r="AD225" i="27" s="1"/>
  <c r="AH238" i="15"/>
  <c r="AE238" i="27" s="1"/>
  <c r="AI238" i="15"/>
  <c r="AF238" i="27" s="1"/>
  <c r="AG249" i="15"/>
  <c r="AD249" i="27" s="1"/>
  <c r="AC254" i="15"/>
  <c r="Z254" i="27" s="1"/>
  <c r="H280" i="33"/>
  <c r="X280" i="15" s="1"/>
  <c r="W280" i="15"/>
  <c r="AE280" i="15" s="1"/>
  <c r="AB280" i="27" s="1"/>
  <c r="AG303" i="15"/>
  <c r="AD303" i="27" s="1"/>
  <c r="AI308" i="15"/>
  <c r="AF308" i="27" s="1"/>
  <c r="AH308" i="15"/>
  <c r="AE308" i="27" s="1"/>
  <c r="AG329" i="15"/>
  <c r="AD329" i="27" s="1"/>
  <c r="AF340" i="15"/>
  <c r="AC340" i="27" s="1"/>
  <c r="Q286" i="15"/>
  <c r="G157" i="17"/>
  <c r="G150" i="17"/>
  <c r="G153" i="17"/>
  <c r="G154" i="17"/>
  <c r="G146" i="17"/>
  <c r="G155" i="17"/>
  <c r="G156" i="17"/>
  <c r="F103" i="17"/>
  <c r="L167" i="17"/>
  <c r="L168" i="17"/>
  <c r="L169" i="17"/>
  <c r="L165" i="17"/>
  <c r="L166" i="17"/>
  <c r="L162" i="17"/>
  <c r="L158" i="17"/>
  <c r="K265" i="17"/>
  <c r="K262" i="17"/>
  <c r="K254" i="17"/>
  <c r="K258" i="17"/>
  <c r="K264" i="17"/>
  <c r="K261" i="17"/>
  <c r="K263" i="17"/>
  <c r="V78" i="41"/>
  <c r="AC78" i="41" s="1"/>
  <c r="K151" i="18" s="1"/>
  <c r="U10" i="41"/>
  <c r="AB10" i="41" s="1"/>
  <c r="N214" i="26"/>
  <c r="W214" i="26" s="1"/>
  <c r="AE214" i="26" s="1"/>
  <c r="N332" i="26"/>
  <c r="W332" i="26" s="1"/>
  <c r="AE332" i="26" s="1"/>
  <c r="H5" i="34"/>
  <c r="H5" i="15" s="1"/>
  <c r="P5" i="15" s="1"/>
  <c r="G5" i="15"/>
  <c r="O5" i="15" s="1"/>
  <c r="J27" i="34"/>
  <c r="J27" i="15" s="1"/>
  <c r="R27" i="15" s="1"/>
  <c r="I27" i="15"/>
  <c r="Q27" i="15" s="1"/>
  <c r="M31" i="15"/>
  <c r="H53" i="34"/>
  <c r="H53" i="15" s="1"/>
  <c r="P53" i="15" s="1"/>
  <c r="G53" i="15"/>
  <c r="O53" i="15" s="1"/>
  <c r="H79" i="34"/>
  <c r="H79" i="15" s="1"/>
  <c r="P79" i="15" s="1"/>
  <c r="G79" i="15"/>
  <c r="O79" i="15" s="1"/>
  <c r="M94" i="15"/>
  <c r="H105" i="34"/>
  <c r="H105" i="15" s="1"/>
  <c r="P105" i="15" s="1"/>
  <c r="G105" i="15"/>
  <c r="O105" i="15" s="1"/>
  <c r="H119" i="34"/>
  <c r="H119" i="15" s="1"/>
  <c r="P119" i="15" s="1"/>
  <c r="G119" i="15"/>
  <c r="O119" i="15" s="1"/>
  <c r="M134" i="15"/>
  <c r="N148" i="15"/>
  <c r="H159" i="34"/>
  <c r="H159" i="15" s="1"/>
  <c r="P159" i="15" s="1"/>
  <c r="G159" i="15"/>
  <c r="O159" i="15" s="1"/>
  <c r="N174" i="15"/>
  <c r="N200" i="15"/>
  <c r="H222" i="34"/>
  <c r="H222" i="15" s="1"/>
  <c r="P222" i="15" s="1"/>
  <c r="G222" i="15"/>
  <c r="O222" i="15" s="1"/>
  <c r="H226" i="34"/>
  <c r="H226" i="15" s="1"/>
  <c r="P226" i="15" s="1"/>
  <c r="G226" i="15"/>
  <c r="O226" i="15" s="1"/>
  <c r="J248" i="34"/>
  <c r="J248" i="15" s="1"/>
  <c r="R248" i="15" s="1"/>
  <c r="I248" i="15"/>
  <c r="Q248" i="15" s="1"/>
  <c r="N274" i="15"/>
  <c r="J289" i="34"/>
  <c r="J289" i="15" s="1"/>
  <c r="R289" i="15" s="1"/>
  <c r="I289" i="15"/>
  <c r="Q289" i="15" s="1"/>
  <c r="J300" i="34"/>
  <c r="J300" i="15" s="1"/>
  <c r="R300" i="15" s="1"/>
  <c r="I300" i="15"/>
  <c r="Q300" i="15" s="1"/>
  <c r="M315" i="15"/>
  <c r="H341" i="34"/>
  <c r="H341" i="15" s="1"/>
  <c r="P341" i="15" s="1"/>
  <c r="G341" i="15"/>
  <c r="O341" i="15" s="1"/>
  <c r="M356" i="15"/>
  <c r="AF21" i="15"/>
  <c r="AC21" i="27" s="1"/>
  <c r="AF43" i="15"/>
  <c r="AC43" i="27" s="1"/>
  <c r="J63" i="33"/>
  <c r="Z63" i="15" s="1"/>
  <c r="Y63" i="15"/>
  <c r="J75" i="33"/>
  <c r="Z75" i="15" s="1"/>
  <c r="Y75" i="15"/>
  <c r="AG75" i="15" s="1"/>
  <c r="AD75" i="27" s="1"/>
  <c r="AG112" i="15"/>
  <c r="AD112" i="27" s="1"/>
  <c r="AF143" i="15"/>
  <c r="AC143" i="27" s="1"/>
  <c r="H154" i="33"/>
  <c r="X154" i="15" s="1"/>
  <c r="AF154" i="15" s="1"/>
  <c r="AC154" i="27" s="1"/>
  <c r="W154" i="15"/>
  <c r="AE154" i="15" s="1"/>
  <c r="AB154" i="27" s="1"/>
  <c r="H166" i="33"/>
  <c r="X166" i="15" s="1"/>
  <c r="W166" i="15"/>
  <c r="AE166" i="15" s="1"/>
  <c r="AB166" i="27" s="1"/>
  <c r="AF177" i="15"/>
  <c r="AC177" i="27" s="1"/>
  <c r="AF197" i="15"/>
  <c r="AC197" i="27" s="1"/>
  <c r="AC205" i="15"/>
  <c r="Z205" i="27" s="1"/>
  <c r="AD245" i="15"/>
  <c r="AA245" i="27" s="1"/>
  <c r="AD267" i="15"/>
  <c r="AA267" i="27" s="1"/>
  <c r="J279" i="33"/>
  <c r="Z279" i="15" s="1"/>
  <c r="Y279" i="15"/>
  <c r="AG279" i="15" s="1"/>
  <c r="AD279" i="27" s="1"/>
  <c r="AI316" i="15"/>
  <c r="AF316" i="27" s="1"/>
  <c r="AH316" i="15"/>
  <c r="AE316" i="27" s="1"/>
  <c r="J332" i="33"/>
  <c r="Z332" i="15" s="1"/>
  <c r="Y332" i="15"/>
  <c r="J344" i="33"/>
  <c r="Z344" i="15" s="1"/>
  <c r="Y344" i="15"/>
  <c r="H358" i="33"/>
  <c r="X358" i="15" s="1"/>
  <c r="W358" i="15"/>
  <c r="AE358" i="15" s="1"/>
  <c r="AB358" i="27" s="1"/>
  <c r="AG91" i="15"/>
  <c r="AD91" i="27" s="1"/>
  <c r="L273" i="17"/>
  <c r="L274" i="17"/>
  <c r="L266" i="17"/>
  <c r="L276" i="17"/>
  <c r="L270" i="17"/>
  <c r="L277" i="17"/>
  <c r="L275" i="17"/>
  <c r="F328" i="17"/>
  <c r="F327" i="17"/>
  <c r="T89" i="41"/>
  <c r="AA89" i="41" s="1"/>
  <c r="I173" i="18" s="1"/>
  <c r="V15" i="41"/>
  <c r="AC15" i="41" s="1"/>
  <c r="S71" i="41"/>
  <c r="Z71" i="41" s="1"/>
  <c r="H137" i="18" s="1"/>
  <c r="U165" i="41"/>
  <c r="AB165" i="41" s="1"/>
  <c r="V134" i="41"/>
  <c r="AC134" i="41" s="1"/>
  <c r="K260" i="18" s="1"/>
  <c r="L240" i="18"/>
  <c r="L238" i="18"/>
  <c r="L234" i="18"/>
  <c r="L230" i="18"/>
  <c r="L239" i="18"/>
  <c r="L237" i="18"/>
  <c r="L241" i="18"/>
  <c r="T87" i="41"/>
  <c r="AA87" i="41" s="1"/>
  <c r="S83" i="41"/>
  <c r="Z83" i="41" s="1"/>
  <c r="H161" i="18" s="1"/>
  <c r="M299" i="15"/>
  <c r="H135" i="17"/>
  <c r="H136" i="17"/>
  <c r="G141" i="17"/>
  <c r="G142" i="17"/>
  <c r="G134" i="17"/>
  <c r="G143" i="17"/>
  <c r="G144" i="17"/>
  <c r="G145" i="17"/>
  <c r="G138" i="17"/>
  <c r="G139" i="17"/>
  <c r="I143" i="17"/>
  <c r="I144" i="17"/>
  <c r="I145" i="17"/>
  <c r="I138" i="17"/>
  <c r="I141" i="17"/>
  <c r="I134" i="17"/>
  <c r="I142" i="17"/>
  <c r="T66" i="41"/>
  <c r="AA66" i="41" s="1"/>
  <c r="I127" i="18" s="1"/>
  <c r="N115" i="41"/>
  <c r="U117" i="41" s="1"/>
  <c r="AB117" i="41" s="1"/>
  <c r="L75" i="18"/>
  <c r="L76" i="18"/>
  <c r="L226" i="18"/>
  <c r="L222" i="18"/>
  <c r="L218" i="18"/>
  <c r="L227" i="18"/>
  <c r="L229" i="18"/>
  <c r="L225" i="18"/>
  <c r="L228" i="18"/>
  <c r="F226" i="18"/>
  <c r="F218" i="18"/>
  <c r="F227" i="18"/>
  <c r="F228" i="18"/>
  <c r="F229" i="18"/>
  <c r="F222" i="18"/>
  <c r="F225" i="18"/>
  <c r="F58" i="18"/>
  <c r="F50" i="18"/>
  <c r="F59" i="18"/>
  <c r="F60" i="18"/>
  <c r="F61" i="18"/>
  <c r="F54" i="18"/>
  <c r="F57" i="18"/>
  <c r="F55" i="18"/>
  <c r="S28" i="41"/>
  <c r="Z28" i="41" s="1"/>
  <c r="U81" i="41"/>
  <c r="AB81" i="41" s="1"/>
  <c r="F147" i="18"/>
  <c r="F148" i="18"/>
  <c r="V101" i="41"/>
  <c r="AC101" i="41" s="1"/>
  <c r="K197" i="18" s="1"/>
  <c r="H127" i="17"/>
  <c r="F42" i="18"/>
  <c r="F45" i="18"/>
  <c r="F46" i="18"/>
  <c r="F38" i="18"/>
  <c r="F49" i="18"/>
  <c r="F48" i="18"/>
  <c r="F47" i="18"/>
  <c r="G45" i="18"/>
  <c r="G46" i="18"/>
  <c r="G38" i="18"/>
  <c r="G47" i="18"/>
  <c r="G42" i="18"/>
  <c r="G49" i="18"/>
  <c r="G48" i="18"/>
  <c r="H268" i="18"/>
  <c r="H267" i="18"/>
  <c r="S156" i="41"/>
  <c r="Z156" i="41" s="1"/>
  <c r="H307" i="18" s="1"/>
  <c r="S159" i="41"/>
  <c r="Z159" i="41" s="1"/>
  <c r="G304" i="18"/>
  <c r="G303" i="18"/>
  <c r="J286" i="18"/>
  <c r="J278" i="18"/>
  <c r="J287" i="18"/>
  <c r="J288" i="18"/>
  <c r="J285" i="18"/>
  <c r="J282" i="18"/>
  <c r="J289" i="18"/>
  <c r="G288" i="18"/>
  <c r="G289" i="18"/>
  <c r="G286" i="18"/>
  <c r="G278" i="18"/>
  <c r="G287" i="18"/>
  <c r="G285" i="18"/>
  <c r="G282" i="18"/>
  <c r="U167" i="41"/>
  <c r="AB167" i="41" s="1"/>
  <c r="J329" i="18" s="1"/>
  <c r="S168" i="41"/>
  <c r="Z168" i="41" s="1"/>
  <c r="H331" i="18" s="1"/>
  <c r="F327" i="18"/>
  <c r="F328" i="18"/>
  <c r="F258" i="18"/>
  <c r="F265" i="18"/>
  <c r="F261" i="18"/>
  <c r="F262" i="18"/>
  <c r="F254" i="18"/>
  <c r="F263" i="18"/>
  <c r="F264" i="18"/>
  <c r="W130" i="41"/>
  <c r="AD130" i="41" s="1"/>
  <c r="K55" i="17"/>
  <c r="K51" i="17"/>
  <c r="K52" i="17"/>
  <c r="H57" i="17"/>
  <c r="H58" i="17"/>
  <c r="H50" i="17"/>
  <c r="H59" i="17"/>
  <c r="H60" i="17"/>
  <c r="H61" i="17"/>
  <c r="H54" i="17"/>
  <c r="H119" i="17"/>
  <c r="H120" i="17"/>
  <c r="H121" i="17"/>
  <c r="H114" i="17"/>
  <c r="H110" i="17"/>
  <c r="H118" i="17"/>
  <c r="H117" i="17"/>
  <c r="T76" i="36"/>
  <c r="AA76" i="36" s="1"/>
  <c r="F235" i="17"/>
  <c r="F231" i="17"/>
  <c r="F232" i="17"/>
  <c r="T56" i="41"/>
  <c r="AA56" i="41" s="1"/>
  <c r="I104" i="18" s="1"/>
  <c r="W53" i="41"/>
  <c r="AD53" i="41" s="1"/>
  <c r="L101" i="18" s="1"/>
  <c r="W54" i="41"/>
  <c r="AD54" i="41" s="1"/>
  <c r="L103" i="18" s="1"/>
  <c r="S111" i="41"/>
  <c r="Z111" i="41" s="1"/>
  <c r="H71" i="17"/>
  <c r="H72" i="17"/>
  <c r="H73" i="17"/>
  <c r="H66" i="17"/>
  <c r="H70" i="17"/>
  <c r="H69" i="17"/>
  <c r="H62" i="17"/>
  <c r="F187" i="17"/>
  <c r="H187" i="17"/>
  <c r="K243" i="17"/>
  <c r="K244" i="17"/>
  <c r="G253" i="17"/>
  <c r="G250" i="17"/>
  <c r="G242" i="17"/>
  <c r="G251" i="17"/>
  <c r="G246" i="17"/>
  <c r="G252" i="17"/>
  <c r="G249" i="17"/>
  <c r="S125" i="36"/>
  <c r="Z125" i="36" s="1"/>
  <c r="H245" i="17" s="1"/>
  <c r="S126" i="36"/>
  <c r="Z126" i="36" s="1"/>
  <c r="H247" i="17" s="1"/>
  <c r="F207" i="17"/>
  <c r="F208" i="17"/>
  <c r="L171" i="18"/>
  <c r="L172" i="18"/>
  <c r="T18" i="41"/>
  <c r="AA18" i="41" s="1"/>
  <c r="G35" i="18"/>
  <c r="G36" i="18"/>
  <c r="G37" i="18"/>
  <c r="G30" i="18"/>
  <c r="G34" i="18"/>
  <c r="G26" i="18"/>
  <c r="G33" i="18"/>
  <c r="G184" i="18"/>
  <c r="G183" i="18"/>
  <c r="V94" i="41"/>
  <c r="AC94" i="41" s="1"/>
  <c r="S165" i="41"/>
  <c r="Z165" i="41" s="1"/>
  <c r="L319" i="18"/>
  <c r="S39" i="41"/>
  <c r="Z39" i="41" s="1"/>
  <c r="G63" i="18"/>
  <c r="G64" i="18"/>
  <c r="L64" i="18"/>
  <c r="L63" i="18"/>
  <c r="F114" i="18"/>
  <c r="F117" i="18"/>
  <c r="F118" i="18"/>
  <c r="F110" i="18"/>
  <c r="F121" i="18"/>
  <c r="F120" i="18"/>
  <c r="F119" i="18"/>
  <c r="V108" i="41"/>
  <c r="AC108" i="41" s="1"/>
  <c r="K211" i="18" s="1"/>
  <c r="G15" i="18"/>
  <c r="G16" i="18"/>
  <c r="H268" i="34"/>
  <c r="H268" i="15" s="1"/>
  <c r="P268" i="15" s="1"/>
  <c r="G268" i="15"/>
  <c r="O268" i="15" s="1"/>
  <c r="J50" i="33"/>
  <c r="Z50" i="15" s="1"/>
  <c r="Y50" i="15"/>
  <c r="AH143" i="15"/>
  <c r="AE143" i="27" s="1"/>
  <c r="AI143" i="15"/>
  <c r="AF143" i="27" s="1"/>
  <c r="L258" i="17"/>
  <c r="L263" i="17"/>
  <c r="L264" i="17"/>
  <c r="L261" i="17"/>
  <c r="L265" i="17"/>
  <c r="L262" i="17"/>
  <c r="L254" i="17"/>
  <c r="J124" i="34"/>
  <c r="J124" i="15" s="1"/>
  <c r="R124" i="15" s="1"/>
  <c r="I124" i="15"/>
  <c r="Q124" i="15" s="1"/>
  <c r="M190" i="15"/>
  <c r="H11" i="33"/>
  <c r="X11" i="15" s="1"/>
  <c r="W11" i="15"/>
  <c r="AE11" i="15" s="1"/>
  <c r="AB11" i="27" s="1"/>
  <c r="H179" i="33"/>
  <c r="X179" i="15" s="1"/>
  <c r="W179" i="15"/>
  <c r="AE179" i="15" s="1"/>
  <c r="AB179" i="27" s="1"/>
  <c r="O71" i="27"/>
  <c r="X71" i="27" s="1"/>
  <c r="V71" i="27"/>
  <c r="J164" i="34"/>
  <c r="J164" i="15" s="1"/>
  <c r="R164" i="15" s="1"/>
  <c r="I164" i="15"/>
  <c r="Q164" i="15" s="1"/>
  <c r="H257" i="34"/>
  <c r="H257" i="15" s="1"/>
  <c r="P257" i="15" s="1"/>
  <c r="G257" i="15"/>
  <c r="O257" i="15" s="1"/>
  <c r="J11" i="33"/>
  <c r="Z11" i="15" s="1"/>
  <c r="Y11" i="15"/>
  <c r="AG11" i="15" s="1"/>
  <c r="AD11" i="27" s="1"/>
  <c r="AC76" i="15"/>
  <c r="Z76" i="27" s="1"/>
  <c r="L93" i="17"/>
  <c r="L94" i="17"/>
  <c r="L86" i="17"/>
  <c r="L95" i="17"/>
  <c r="L96" i="17"/>
  <c r="L97" i="17"/>
  <c r="L90" i="17"/>
  <c r="V52" i="41"/>
  <c r="AC52" i="41" s="1"/>
  <c r="N21" i="15"/>
  <c r="I27" i="17"/>
  <c r="I28" i="17"/>
  <c r="U35" i="41"/>
  <c r="AB35" i="41" s="1"/>
  <c r="J65" i="18" s="1"/>
  <c r="N37" i="41"/>
  <c r="U34" i="41" s="1"/>
  <c r="AB34" i="41" s="1"/>
  <c r="T30" i="41"/>
  <c r="AA30" i="41" s="1"/>
  <c r="N6" i="26"/>
  <c r="W6" i="26" s="1"/>
  <c r="AE6" i="26" s="1"/>
  <c r="N292" i="26"/>
  <c r="W292" i="26" s="1"/>
  <c r="AE292" i="26" s="1"/>
  <c r="O244" i="26"/>
  <c r="X244" i="26" s="1"/>
  <c r="AF244" i="26" s="1"/>
  <c r="N244" i="26"/>
  <c r="W244" i="26" s="1"/>
  <c r="AE244" i="26" s="1"/>
  <c r="V244" i="26"/>
  <c r="AD244" i="26" s="1"/>
  <c r="O167" i="26"/>
  <c r="X167" i="26" s="1"/>
  <c r="AF167" i="26" s="1"/>
  <c r="V167" i="26"/>
  <c r="AD167" i="26" s="1"/>
  <c r="H11" i="34"/>
  <c r="H11" i="15" s="1"/>
  <c r="P11" i="15" s="1"/>
  <c r="G11" i="15"/>
  <c r="O11" i="15" s="1"/>
  <c r="M47" i="15"/>
  <c r="M73" i="15"/>
  <c r="J88" i="34"/>
  <c r="J88" i="15" s="1"/>
  <c r="R88" i="15" s="1"/>
  <c r="I88" i="15"/>
  <c r="Q88" i="15" s="1"/>
  <c r="M115" i="15"/>
  <c r="J153" i="34"/>
  <c r="J153" i="15" s="1"/>
  <c r="R153" i="15" s="1"/>
  <c r="I153" i="15"/>
  <c r="Q153" i="15" s="1"/>
  <c r="H180" i="34"/>
  <c r="H180" i="15" s="1"/>
  <c r="P180" i="15" s="1"/>
  <c r="G180" i="15"/>
  <c r="O180" i="15" s="1"/>
  <c r="N190" i="15"/>
  <c r="H216" i="34"/>
  <c r="H216" i="15" s="1"/>
  <c r="P216" i="15" s="1"/>
  <c r="G216" i="15"/>
  <c r="O216" i="15" s="1"/>
  <c r="M257" i="15"/>
  <c r="H294" i="34"/>
  <c r="H294" i="15" s="1"/>
  <c r="P294" i="15" s="1"/>
  <c r="G294" i="15"/>
  <c r="O294" i="15" s="1"/>
  <c r="N320" i="15"/>
  <c r="M361" i="15"/>
  <c r="AD11" i="15"/>
  <c r="AA11" i="27" s="1"/>
  <c r="AF47" i="15"/>
  <c r="AC47" i="27" s="1"/>
  <c r="AD62" i="15"/>
  <c r="AA62" i="27" s="1"/>
  <c r="AD76" i="15"/>
  <c r="AA76" i="27" s="1"/>
  <c r="J88" i="33"/>
  <c r="Z88" i="15" s="1"/>
  <c r="Y88" i="15"/>
  <c r="AF118" i="15"/>
  <c r="AC118" i="27" s="1"/>
  <c r="AH135" i="15"/>
  <c r="AE135" i="27" s="1"/>
  <c r="AI135" i="15"/>
  <c r="AF135" i="27" s="1"/>
  <c r="AC153" i="15"/>
  <c r="Z153" i="27" s="1"/>
  <c r="AD167" i="15"/>
  <c r="AA167" i="27" s="1"/>
  <c r="J206" i="33"/>
  <c r="Z206" i="15" s="1"/>
  <c r="Y206" i="15"/>
  <c r="AD218" i="15"/>
  <c r="AA218" i="27" s="1"/>
  <c r="H232" i="33"/>
  <c r="X232" i="15" s="1"/>
  <c r="AF232" i="15" s="1"/>
  <c r="AC232" i="27" s="1"/>
  <c r="W232" i="15"/>
  <c r="AE232" i="15" s="1"/>
  <c r="AB232" i="27" s="1"/>
  <c r="AC244" i="15"/>
  <c r="Z244" i="27" s="1"/>
  <c r="H270" i="33"/>
  <c r="X270" i="15" s="1"/>
  <c r="W270" i="15"/>
  <c r="AE270" i="15" s="1"/>
  <c r="AB270" i="27" s="1"/>
  <c r="AC284" i="15"/>
  <c r="Z284" i="27" s="1"/>
  <c r="AC309" i="15"/>
  <c r="Z309" i="27" s="1"/>
  <c r="AF329" i="15"/>
  <c r="AC329" i="27" s="1"/>
  <c r="AD361" i="15"/>
  <c r="AA361" i="27" s="1"/>
  <c r="K34" i="17"/>
  <c r="K26" i="17"/>
  <c r="K35" i="17"/>
  <c r="K36" i="17"/>
  <c r="K37" i="17"/>
  <c r="K30" i="17"/>
  <c r="K33" i="17"/>
  <c r="L255" i="17"/>
  <c r="L256" i="17"/>
  <c r="O6" i="41"/>
  <c r="V4" i="41" s="1"/>
  <c r="AC4" i="41" s="1"/>
  <c r="U9" i="38"/>
  <c r="N59" i="26"/>
  <c r="W59" i="26" s="1"/>
  <c r="AE59" i="26" s="1"/>
  <c r="N162" i="27"/>
  <c r="W162" i="27" s="1"/>
  <c r="N2" i="15"/>
  <c r="M10" i="15"/>
  <c r="N17" i="15"/>
  <c r="N32" i="15"/>
  <c r="N54" i="15"/>
  <c r="J62" i="34"/>
  <c r="J62" i="15" s="1"/>
  <c r="R62" i="15" s="1"/>
  <c r="I62" i="15"/>
  <c r="Q62" i="15" s="1"/>
  <c r="N69" i="15"/>
  <c r="H85" i="34"/>
  <c r="H85" i="15" s="1"/>
  <c r="P85" i="15" s="1"/>
  <c r="G85" i="15"/>
  <c r="O85" i="15" s="1"/>
  <c r="J106" i="34"/>
  <c r="J106" i="15" s="1"/>
  <c r="R106" i="15" s="1"/>
  <c r="I106" i="15"/>
  <c r="Q106" i="15" s="1"/>
  <c r="N114" i="15"/>
  <c r="J120" i="34"/>
  <c r="J120" i="15" s="1"/>
  <c r="R120" i="15" s="1"/>
  <c r="I120" i="15"/>
  <c r="Q120" i="15" s="1"/>
  <c r="M135" i="15"/>
  <c r="M154" i="15"/>
  <c r="H171" i="34"/>
  <c r="H171" i="15" s="1"/>
  <c r="P171" i="15" s="1"/>
  <c r="G171" i="15"/>
  <c r="O171" i="15" s="1"/>
  <c r="H175" i="34"/>
  <c r="H175" i="15" s="1"/>
  <c r="P175" i="15" s="1"/>
  <c r="G175" i="15"/>
  <c r="O175" i="15" s="1"/>
  <c r="M186" i="15"/>
  <c r="J206" i="34"/>
  <c r="J206" i="15" s="1"/>
  <c r="R206" i="15" s="1"/>
  <c r="I206" i="15"/>
  <c r="Q206" i="15" s="1"/>
  <c r="M223" i="15"/>
  <c r="J228" i="34"/>
  <c r="J228" i="15" s="1"/>
  <c r="R228" i="15" s="1"/>
  <c r="I228" i="15"/>
  <c r="Q228" i="15" s="1"/>
  <c r="N238" i="15"/>
  <c r="N258" i="15"/>
  <c r="N275" i="15"/>
  <c r="H279" i="34"/>
  <c r="H279" i="15" s="1"/>
  <c r="P279" i="15" s="1"/>
  <c r="G279" i="15"/>
  <c r="O279" i="15" s="1"/>
  <c r="J290" i="34"/>
  <c r="J290" i="15" s="1"/>
  <c r="R290" i="15" s="1"/>
  <c r="I290" i="15"/>
  <c r="Q290" i="15" s="1"/>
  <c r="M310" i="15"/>
  <c r="H327" i="34"/>
  <c r="H327" i="15" s="1"/>
  <c r="P327" i="15" s="1"/>
  <c r="G327" i="15"/>
  <c r="O327" i="15" s="1"/>
  <c r="H331" i="34"/>
  <c r="H331" i="15" s="1"/>
  <c r="P331" i="15" s="1"/>
  <c r="G331" i="15"/>
  <c r="O331" i="15" s="1"/>
  <c r="M342" i="15"/>
  <c r="N362" i="15"/>
  <c r="AF53" i="15"/>
  <c r="AC53" i="27" s="1"/>
  <c r="AH70" i="15"/>
  <c r="AE70" i="27" s="1"/>
  <c r="AI70" i="15"/>
  <c r="AF70" i="27" s="1"/>
  <c r="AF99" i="15"/>
  <c r="AC99" i="27" s="1"/>
  <c r="AF144" i="15"/>
  <c r="AC144" i="27" s="1"/>
  <c r="AH157" i="15"/>
  <c r="AE157" i="27" s="1"/>
  <c r="AI157" i="15"/>
  <c r="AF157" i="27" s="1"/>
  <c r="AH190" i="15"/>
  <c r="AE190" i="27" s="1"/>
  <c r="AI190" i="15"/>
  <c r="AF190" i="27" s="1"/>
  <c r="AG211" i="15"/>
  <c r="AD211" i="27" s="1"/>
  <c r="AG229" i="15"/>
  <c r="AD229" i="27" s="1"/>
  <c r="AG250" i="15"/>
  <c r="AD250" i="27" s="1"/>
  <c r="AH281" i="15"/>
  <c r="AE281" i="27" s="1"/>
  <c r="AI281" i="15"/>
  <c r="AF281" i="27" s="1"/>
  <c r="AF301" i="15"/>
  <c r="AC301" i="27" s="1"/>
  <c r="AH327" i="15"/>
  <c r="AE327" i="27" s="1"/>
  <c r="AI327" i="15"/>
  <c r="AF327" i="27" s="1"/>
  <c r="AF353" i="15"/>
  <c r="AC353" i="27" s="1"/>
  <c r="AF208" i="15"/>
  <c r="AC208" i="27" s="1"/>
  <c r="AG208" i="15"/>
  <c r="AD208" i="27" s="1"/>
  <c r="J271" i="17"/>
  <c r="U18" i="41"/>
  <c r="AB18" i="41" s="1"/>
  <c r="M8" i="43"/>
  <c r="Q9" i="38"/>
  <c r="L19" i="41"/>
  <c r="S18" i="41" s="1"/>
  <c r="Z18" i="41" s="1"/>
  <c r="N20" i="26"/>
  <c r="W20" i="26" s="1"/>
  <c r="AE20" i="26" s="1"/>
  <c r="O149" i="27"/>
  <c r="X149" i="27" s="1"/>
  <c r="V149" i="27"/>
  <c r="H7" i="34"/>
  <c r="H7" i="15" s="1"/>
  <c r="P7" i="15" s="1"/>
  <c r="G7" i="15"/>
  <c r="O7" i="15" s="1"/>
  <c r="J48" i="34"/>
  <c r="J48" i="15" s="1"/>
  <c r="R48" i="15" s="1"/>
  <c r="I48" i="15"/>
  <c r="Q48" i="15" s="1"/>
  <c r="H74" i="34"/>
  <c r="H74" i="15" s="1"/>
  <c r="P74" i="15" s="1"/>
  <c r="G74" i="15"/>
  <c r="O74" i="15" s="1"/>
  <c r="J111" i="34"/>
  <c r="J111" i="15" s="1"/>
  <c r="R111" i="15" s="1"/>
  <c r="I111" i="15"/>
  <c r="Q111" i="15" s="1"/>
  <c r="N140" i="15"/>
  <c r="H150" i="34"/>
  <c r="H150" i="15" s="1"/>
  <c r="P150" i="15" s="1"/>
  <c r="G150" i="15"/>
  <c r="O150" i="15" s="1"/>
  <c r="J176" i="34"/>
  <c r="J176" i="15" s="1"/>
  <c r="R176" i="15" s="1"/>
  <c r="I176" i="15"/>
  <c r="Q176" i="15" s="1"/>
  <c r="M217" i="15"/>
  <c r="N243" i="15"/>
  <c r="H254" i="34"/>
  <c r="H254" i="15" s="1"/>
  <c r="P254" i="15" s="1"/>
  <c r="G254" i="15"/>
  <c r="O254" i="15" s="1"/>
  <c r="H280" i="34"/>
  <c r="H280" i="15" s="1"/>
  <c r="P280" i="15" s="1"/>
  <c r="G280" i="15"/>
  <c r="O280" i="15" s="1"/>
  <c r="M321" i="15"/>
  <c r="M347" i="15"/>
  <c r="J358" i="34"/>
  <c r="J358" i="15" s="1"/>
  <c r="R358" i="15" s="1"/>
  <c r="I358" i="15"/>
  <c r="Q358" i="15" s="1"/>
  <c r="AH18" i="15"/>
  <c r="AE18" i="27" s="1"/>
  <c r="AI18" i="15"/>
  <c r="AF18" i="27" s="1"/>
  <c r="AG53" i="15"/>
  <c r="AD53" i="27" s="1"/>
  <c r="AG121" i="15"/>
  <c r="AD121" i="27" s="1"/>
  <c r="AH132" i="15"/>
  <c r="AE132" i="27" s="1"/>
  <c r="AI132" i="15"/>
  <c r="AF132" i="27" s="1"/>
  <c r="AF164" i="15"/>
  <c r="AC164" i="27" s="1"/>
  <c r="AF190" i="15"/>
  <c r="AC190" i="27" s="1"/>
  <c r="AH261" i="15"/>
  <c r="AE261" i="27" s="1"/>
  <c r="AI261" i="15"/>
  <c r="AF261" i="27" s="1"/>
  <c r="AH276" i="15"/>
  <c r="AE276" i="27" s="1"/>
  <c r="AI276" i="15"/>
  <c r="AF276" i="27" s="1"/>
  <c r="AF304" i="15"/>
  <c r="AC304" i="27" s="1"/>
  <c r="AG326" i="15"/>
  <c r="AD326" i="27" s="1"/>
  <c r="AG346" i="15"/>
  <c r="AD346" i="27" s="1"/>
  <c r="AG168" i="15"/>
  <c r="AD168" i="27" s="1"/>
  <c r="K153" i="17"/>
  <c r="K154" i="17"/>
  <c r="K146" i="17"/>
  <c r="K155" i="17"/>
  <c r="K156" i="17"/>
  <c r="K157" i="17"/>
  <c r="K150" i="17"/>
  <c r="J229" i="17"/>
  <c r="J228" i="17"/>
  <c r="J225" i="17"/>
  <c r="J226" i="17"/>
  <c r="J222" i="17"/>
  <c r="J218" i="17"/>
  <c r="J227" i="17"/>
  <c r="U82" i="41"/>
  <c r="AB82" i="41" s="1"/>
  <c r="U21" i="41"/>
  <c r="AB21" i="41" s="1"/>
  <c r="T142" i="41"/>
  <c r="AA142" i="41" s="1"/>
  <c r="N206" i="26"/>
  <c r="W206" i="26" s="1"/>
  <c r="AE206" i="26" s="1"/>
  <c r="O150" i="26"/>
  <c r="X150" i="26" s="1"/>
  <c r="AF150" i="26" s="1"/>
  <c r="V150" i="26"/>
  <c r="AD150" i="26" s="1"/>
  <c r="O124" i="26"/>
  <c r="X124" i="26" s="1"/>
  <c r="AF124" i="26" s="1"/>
  <c r="N124" i="26"/>
  <c r="W124" i="26" s="1"/>
  <c r="AE124" i="26" s="1"/>
  <c r="V124" i="26"/>
  <c r="AD124" i="26" s="1"/>
  <c r="N218" i="27"/>
  <c r="W218" i="27" s="1"/>
  <c r="H3" i="34"/>
  <c r="H3" i="15" s="1"/>
  <c r="P3" i="15" s="1"/>
  <c r="G3" i="15"/>
  <c r="O3" i="15" s="1"/>
  <c r="N18" i="15"/>
  <c r="N29" i="15"/>
  <c r="J44" i="34"/>
  <c r="J44" i="15" s="1"/>
  <c r="R44" i="15" s="1"/>
  <c r="I44" i="15"/>
  <c r="Q44" i="15" s="1"/>
  <c r="M70" i="15"/>
  <c r="H92" i="34"/>
  <c r="H92" i="15" s="1"/>
  <c r="P92" i="15" s="1"/>
  <c r="G92" i="15"/>
  <c r="O92" i="15" s="1"/>
  <c r="J96" i="34"/>
  <c r="J96" i="15" s="1"/>
  <c r="R96" i="15" s="1"/>
  <c r="I96" i="15"/>
  <c r="Q96" i="15" s="1"/>
  <c r="N116" i="15"/>
  <c r="M146" i="15"/>
  <c r="J157" i="34"/>
  <c r="J157" i="15" s="1"/>
  <c r="R157" i="15" s="1"/>
  <c r="I157" i="15"/>
  <c r="Q157" i="15" s="1"/>
  <c r="N172" i="15"/>
  <c r="M198" i="15"/>
  <c r="M213" i="15"/>
  <c r="M224" i="15"/>
  <c r="M239" i="15"/>
  <c r="M265" i="15"/>
  <c r="M287" i="15"/>
  <c r="H291" i="34"/>
  <c r="H291" i="15" s="1"/>
  <c r="P291" i="15" s="1"/>
  <c r="G291" i="15"/>
  <c r="O291" i="15" s="1"/>
  <c r="H313" i="34"/>
  <c r="H313" i="15" s="1"/>
  <c r="P313" i="15" s="1"/>
  <c r="G313" i="15"/>
  <c r="O313" i="15" s="1"/>
  <c r="M339" i="15"/>
  <c r="J354" i="34"/>
  <c r="J354" i="15" s="1"/>
  <c r="R354" i="15" s="1"/>
  <c r="I354" i="15"/>
  <c r="Q354" i="15" s="1"/>
  <c r="J364" i="34"/>
  <c r="J364" i="15" s="1"/>
  <c r="R364" i="15" s="1"/>
  <c r="I364" i="15"/>
  <c r="Q364" i="15" s="1"/>
  <c r="AF31" i="15"/>
  <c r="AC31" i="27" s="1"/>
  <c r="AH96" i="15"/>
  <c r="AE96" i="27" s="1"/>
  <c r="AI96" i="15"/>
  <c r="AF96" i="27" s="1"/>
  <c r="AH119" i="15"/>
  <c r="AE119" i="27" s="1"/>
  <c r="AI119" i="15"/>
  <c r="AF119" i="27" s="1"/>
  <c r="H128" i="33"/>
  <c r="X128" i="15" s="1"/>
  <c r="W128" i="15"/>
  <c r="AE128" i="15" s="1"/>
  <c r="AB128" i="27" s="1"/>
  <c r="AC141" i="15"/>
  <c r="Z141" i="27" s="1"/>
  <c r="AF152" i="15"/>
  <c r="AC152" i="27" s="1"/>
  <c r="AF172" i="15"/>
  <c r="AC172" i="27" s="1"/>
  <c r="AF187" i="15"/>
  <c r="AC187" i="27" s="1"/>
  <c r="AH209" i="15"/>
  <c r="AE209" i="27" s="1"/>
  <c r="AI209" i="15"/>
  <c r="AF209" i="27" s="1"/>
  <c r="AH237" i="15"/>
  <c r="AE237" i="27" s="1"/>
  <c r="AI237" i="15"/>
  <c r="AF237" i="27" s="1"/>
  <c r="AG252" i="15"/>
  <c r="AD252" i="27" s="1"/>
  <c r="AF268" i="15"/>
  <c r="AC268" i="27" s="1"/>
  <c r="AF315" i="15"/>
  <c r="AC315" i="27" s="1"/>
  <c r="AI328" i="15"/>
  <c r="AF328" i="27" s="1"/>
  <c r="AH328" i="15"/>
  <c r="AE328" i="27" s="1"/>
  <c r="AH352" i="15"/>
  <c r="AE352" i="27" s="1"/>
  <c r="AI352" i="15"/>
  <c r="AF352" i="27" s="1"/>
  <c r="J257" i="33"/>
  <c r="Z257" i="15" s="1"/>
  <c r="Y257" i="15"/>
  <c r="AF247" i="15"/>
  <c r="AC247" i="27" s="1"/>
  <c r="AG247" i="15"/>
  <c r="AD247" i="27" s="1"/>
  <c r="L91" i="17"/>
  <c r="I40" i="17"/>
  <c r="I39" i="17"/>
  <c r="J79" i="17"/>
  <c r="F63" i="17"/>
  <c r="F64" i="17"/>
  <c r="S41" i="41"/>
  <c r="Z41" i="41" s="1"/>
  <c r="H77" i="18" s="1"/>
  <c r="N103" i="41"/>
  <c r="U100" i="41" s="1"/>
  <c r="AB100" i="41" s="1"/>
  <c r="U58" i="41"/>
  <c r="AB58" i="41" s="1"/>
  <c r="L91" i="41"/>
  <c r="S89" i="41" s="1"/>
  <c r="Z89" i="41" s="1"/>
  <c r="H173" i="18" s="1"/>
  <c r="J243" i="18"/>
  <c r="J244" i="18"/>
  <c r="O157" i="41"/>
  <c r="V154" i="41" s="1"/>
  <c r="AC154" i="41" s="1"/>
  <c r="N189" i="26"/>
  <c r="W189" i="26" s="1"/>
  <c r="AE189" i="26" s="1"/>
  <c r="J8" i="34"/>
  <c r="J8" i="15" s="1"/>
  <c r="R8" i="15" s="1"/>
  <c r="I8" i="15"/>
  <c r="Q8" i="15" s="1"/>
  <c r="M34" i="15"/>
  <c r="M75" i="15"/>
  <c r="J112" i="34"/>
  <c r="J112" i="15" s="1"/>
  <c r="R112" i="15" s="1"/>
  <c r="I112" i="15"/>
  <c r="Q112" i="15" s="1"/>
  <c r="N136" i="15"/>
  <c r="M177" i="15"/>
  <c r="J203" i="34"/>
  <c r="J203" i="15" s="1"/>
  <c r="R203" i="15" s="1"/>
  <c r="I203" i="15"/>
  <c r="Q203" i="15" s="1"/>
  <c r="H218" i="34"/>
  <c r="H218" i="15" s="1"/>
  <c r="P218" i="15" s="1"/>
  <c r="G218" i="15"/>
  <c r="O218" i="15" s="1"/>
  <c r="M281" i="15"/>
  <c r="M307" i="15"/>
  <c r="H323" i="34"/>
  <c r="H323" i="15" s="1"/>
  <c r="P323" i="15" s="1"/>
  <c r="G323" i="15"/>
  <c r="O323" i="15" s="1"/>
  <c r="N349" i="15"/>
  <c r="AF27" i="15"/>
  <c r="AC27" i="27" s="1"/>
  <c r="AH74" i="15"/>
  <c r="AE74" i="27" s="1"/>
  <c r="AI74" i="15"/>
  <c r="AF74" i="27" s="1"/>
  <c r="AH105" i="15"/>
  <c r="AE105" i="27" s="1"/>
  <c r="AI105" i="15"/>
  <c r="AF105" i="27" s="1"/>
  <c r="AF125" i="15"/>
  <c r="AC125" i="27" s="1"/>
  <c r="J140" i="33"/>
  <c r="Z140" i="15" s="1"/>
  <c r="Y140" i="15"/>
  <c r="AI165" i="15"/>
  <c r="AF165" i="27" s="1"/>
  <c r="AH165" i="15"/>
  <c r="AE165" i="27" s="1"/>
  <c r="AI200" i="15"/>
  <c r="AF200" i="27" s="1"/>
  <c r="AH200" i="15"/>
  <c r="AE200" i="27" s="1"/>
  <c r="AF230" i="15"/>
  <c r="AC230" i="27" s="1"/>
  <c r="AF278" i="15"/>
  <c r="AC278" i="27" s="1"/>
  <c r="AH295" i="15"/>
  <c r="AE295" i="27" s="1"/>
  <c r="AI295" i="15"/>
  <c r="AF295" i="27" s="1"/>
  <c r="AF330" i="15"/>
  <c r="AC330" i="27" s="1"/>
  <c r="AF352" i="15"/>
  <c r="AC352" i="27" s="1"/>
  <c r="AH207" i="15"/>
  <c r="AE207" i="27" s="1"/>
  <c r="AI207" i="15"/>
  <c r="AF207" i="27" s="1"/>
  <c r="AH311" i="15"/>
  <c r="AE311" i="27" s="1"/>
  <c r="AI311" i="15"/>
  <c r="AF311" i="27" s="1"/>
  <c r="I105" i="17"/>
  <c r="I106" i="17"/>
  <c r="I98" i="17"/>
  <c r="I107" i="17"/>
  <c r="I108" i="17"/>
  <c r="I109" i="17"/>
  <c r="I102" i="17"/>
  <c r="L154" i="17"/>
  <c r="L146" i="17"/>
  <c r="L155" i="17"/>
  <c r="L156" i="17"/>
  <c r="L157" i="17"/>
  <c r="L150" i="17"/>
  <c r="L153" i="17"/>
  <c r="U63" i="41"/>
  <c r="AB63" i="41" s="1"/>
  <c r="T152" i="41"/>
  <c r="AA152" i="41" s="1"/>
  <c r="I296" i="18" s="1"/>
  <c r="T149" i="41"/>
  <c r="AA149" i="41" s="1"/>
  <c r="I293" i="18" s="1"/>
  <c r="T159" i="41"/>
  <c r="AA159" i="41" s="1"/>
  <c r="M151" i="41"/>
  <c r="T116" i="41"/>
  <c r="AA116" i="41" s="1"/>
  <c r="I224" i="18" s="1"/>
  <c r="U149" i="41"/>
  <c r="AB149" i="41" s="1"/>
  <c r="J293" i="18" s="1"/>
  <c r="O149" i="26"/>
  <c r="X149" i="26" s="1"/>
  <c r="AF149" i="26" s="1"/>
  <c r="N149" i="26"/>
  <c r="W149" i="26" s="1"/>
  <c r="AE149" i="26" s="1"/>
  <c r="V149" i="26"/>
  <c r="AD149" i="26" s="1"/>
  <c r="J15" i="34"/>
  <c r="J15" i="15" s="1"/>
  <c r="R15" i="15" s="1"/>
  <c r="I15" i="15"/>
  <c r="Q15" i="15" s="1"/>
  <c r="H19" i="34"/>
  <c r="H19" i="15" s="1"/>
  <c r="P19" i="15" s="1"/>
  <c r="G19" i="15"/>
  <c r="O19" i="15" s="1"/>
  <c r="N30" i="15"/>
  <c r="H50" i="34"/>
  <c r="H50" i="15" s="1"/>
  <c r="P50" i="15" s="1"/>
  <c r="G50" i="15"/>
  <c r="O50" i="15" s="1"/>
  <c r="H71" i="34"/>
  <c r="H71" i="15" s="1"/>
  <c r="P71" i="15" s="1"/>
  <c r="G71" i="15"/>
  <c r="O71" i="15" s="1"/>
  <c r="M82" i="15"/>
  <c r="J102" i="34"/>
  <c r="J102" i="15" s="1"/>
  <c r="R102" i="15" s="1"/>
  <c r="I102" i="15"/>
  <c r="Q102" i="15" s="1"/>
  <c r="M118" i="15"/>
  <c r="H122" i="34"/>
  <c r="H122" i="15" s="1"/>
  <c r="P122" i="15" s="1"/>
  <c r="G122" i="15"/>
  <c r="O122" i="15" s="1"/>
  <c r="J143" i="34"/>
  <c r="J143" i="15" s="1"/>
  <c r="R143" i="15" s="1"/>
  <c r="I143" i="15"/>
  <c r="Q143" i="15" s="1"/>
  <c r="H163" i="34"/>
  <c r="H163" i="15" s="1"/>
  <c r="P163" i="15" s="1"/>
  <c r="G163" i="15"/>
  <c r="O163" i="15" s="1"/>
  <c r="H173" i="34"/>
  <c r="H173" i="15" s="1"/>
  <c r="P173" i="15" s="1"/>
  <c r="G173" i="15"/>
  <c r="O173" i="15" s="1"/>
  <c r="M184" i="15"/>
  <c r="J193" i="34"/>
  <c r="J193" i="15" s="1"/>
  <c r="R193" i="15" s="1"/>
  <c r="I193" i="15"/>
  <c r="Q193" i="15" s="1"/>
  <c r="J215" i="34"/>
  <c r="J215" i="15" s="1"/>
  <c r="R215" i="15" s="1"/>
  <c r="I215" i="15"/>
  <c r="Q215" i="15" s="1"/>
  <c r="H225" i="34"/>
  <c r="H225" i="15" s="1"/>
  <c r="P225" i="15" s="1"/>
  <c r="G225" i="15"/>
  <c r="O225" i="15" s="1"/>
  <c r="J236" i="34"/>
  <c r="J236" i="15" s="1"/>
  <c r="R236" i="15" s="1"/>
  <c r="I236" i="15"/>
  <c r="Q236" i="15" s="1"/>
  <c r="N245" i="15"/>
  <c r="N266" i="15"/>
  <c r="M288" i="15"/>
  <c r="J297" i="34"/>
  <c r="J297" i="15" s="1"/>
  <c r="R297" i="15" s="1"/>
  <c r="I297" i="15"/>
  <c r="Q297" i="15" s="1"/>
  <c r="N319" i="15"/>
  <c r="J329" i="34"/>
  <c r="J329" i="15" s="1"/>
  <c r="R329" i="15" s="1"/>
  <c r="I329" i="15"/>
  <c r="Q329" i="15" s="1"/>
  <c r="J340" i="34"/>
  <c r="J340" i="15" s="1"/>
  <c r="R340" i="15" s="1"/>
  <c r="I340" i="15"/>
  <c r="Q340" i="15" s="1"/>
  <c r="H348" i="34"/>
  <c r="H348" i="15" s="1"/>
  <c r="P348" i="15" s="1"/>
  <c r="G348" i="15"/>
  <c r="O348" i="15" s="1"/>
  <c r="AG15" i="15"/>
  <c r="AD15" i="27" s="1"/>
  <c r="AA19" i="27"/>
  <c r="H33" i="33"/>
  <c r="X33" i="15" s="1"/>
  <c r="AF33" i="15" s="1"/>
  <c r="AC33" i="27" s="1"/>
  <c r="W33" i="15"/>
  <c r="AE33" i="15" s="1"/>
  <c r="AB33" i="27" s="1"/>
  <c r="AC46" i="15"/>
  <c r="Z46" i="27" s="1"/>
  <c r="J58" i="33"/>
  <c r="Z58" i="15" s="1"/>
  <c r="Y58" i="15"/>
  <c r="AD72" i="15"/>
  <c r="AA72" i="27" s="1"/>
  <c r="AH95" i="15"/>
  <c r="AE95" i="27" s="1"/>
  <c r="AI95" i="15"/>
  <c r="AF95" i="27" s="1"/>
  <c r="AG133" i="15"/>
  <c r="AD133" i="27" s="1"/>
  <c r="AH152" i="15"/>
  <c r="AE152" i="27" s="1"/>
  <c r="AI152" i="15"/>
  <c r="AF152" i="27" s="1"/>
  <c r="H202" i="33"/>
  <c r="X202" i="15" s="1"/>
  <c r="AF202" i="15" s="1"/>
  <c r="AC202" i="27" s="1"/>
  <c r="W202" i="15"/>
  <c r="AE202" i="15" s="1"/>
  <c r="AB202" i="27" s="1"/>
  <c r="J214" i="33"/>
  <c r="Z214" i="15" s="1"/>
  <c r="Y214" i="15"/>
  <c r="H227" i="33"/>
  <c r="X227" i="15" s="1"/>
  <c r="AF227" i="15" s="1"/>
  <c r="AC227" i="27" s="1"/>
  <c r="W227" i="15"/>
  <c r="AE227" i="15" s="1"/>
  <c r="AB227" i="27" s="1"/>
  <c r="AH282" i="15"/>
  <c r="AE282" i="27" s="1"/>
  <c r="AI282" i="15"/>
  <c r="AF282" i="27" s="1"/>
  <c r="AH313" i="15"/>
  <c r="AE313" i="27" s="1"/>
  <c r="AI313" i="15"/>
  <c r="AF313" i="27" s="1"/>
  <c r="AG354" i="15"/>
  <c r="AD354" i="27" s="1"/>
  <c r="AH338" i="15"/>
  <c r="AE338" i="27" s="1"/>
  <c r="AI338" i="15"/>
  <c r="AF338" i="27" s="1"/>
  <c r="K42" i="17"/>
  <c r="K45" i="17"/>
  <c r="K46" i="17"/>
  <c r="K38" i="17"/>
  <c r="K47" i="17"/>
  <c r="K48" i="17"/>
  <c r="K49" i="17"/>
  <c r="K271" i="17"/>
  <c r="T101" i="41"/>
  <c r="AA101" i="41" s="1"/>
  <c r="I197" i="18" s="1"/>
  <c r="L79" i="41"/>
  <c r="S77" i="41" s="1"/>
  <c r="Z77" i="41" s="1"/>
  <c r="H149" i="18" s="1"/>
  <c r="U110" i="41"/>
  <c r="AB110" i="41" s="1"/>
  <c r="J212" i="18" s="1"/>
  <c r="N101" i="26"/>
  <c r="W101" i="26" s="1"/>
  <c r="AE101" i="26" s="1"/>
  <c r="O280" i="26"/>
  <c r="X280" i="26" s="1"/>
  <c r="AF280" i="26" s="1"/>
  <c r="N280" i="26"/>
  <c r="W280" i="26" s="1"/>
  <c r="AE280" i="26" s="1"/>
  <c r="V280" i="26"/>
  <c r="AD280" i="26" s="1"/>
  <c r="O310" i="26"/>
  <c r="X310" i="26" s="1"/>
  <c r="AF310" i="26" s="1"/>
  <c r="V310" i="26"/>
  <c r="AD310" i="26" s="1"/>
  <c r="N310" i="26"/>
  <c r="W310" i="26" s="1"/>
  <c r="AE310" i="26" s="1"/>
  <c r="O180" i="27"/>
  <c r="X180" i="27" s="1"/>
  <c r="V180" i="27"/>
  <c r="V332" i="27"/>
  <c r="O332" i="27"/>
  <c r="X332" i="27" s="1"/>
  <c r="H20" i="34"/>
  <c r="H20" i="15" s="1"/>
  <c r="P20" i="15" s="1"/>
  <c r="G20" i="15"/>
  <c r="O20" i="15" s="1"/>
  <c r="M35" i="15"/>
  <c r="J61" i="34"/>
  <c r="J61" i="15" s="1"/>
  <c r="R61" i="15" s="1"/>
  <c r="I61" i="15"/>
  <c r="Q61" i="15" s="1"/>
  <c r="H98" i="34"/>
  <c r="H98" i="15" s="1"/>
  <c r="P98" i="15" s="1"/>
  <c r="G98" i="15"/>
  <c r="O98" i="15" s="1"/>
  <c r="N127" i="15"/>
  <c r="J138" i="34"/>
  <c r="J138" i="15" s="1"/>
  <c r="R138" i="15" s="1"/>
  <c r="I138" i="15"/>
  <c r="Q138" i="15" s="1"/>
  <c r="M162" i="15"/>
  <c r="H204" i="34"/>
  <c r="H204" i="15" s="1"/>
  <c r="P204" i="15" s="1"/>
  <c r="G204" i="15"/>
  <c r="O204" i="15" s="1"/>
  <c r="N241" i="15"/>
  <c r="M267" i="15"/>
  <c r="S332" i="15"/>
  <c r="S202" i="15"/>
  <c r="S46" i="15"/>
  <c r="S33" i="15"/>
  <c r="S306" i="15"/>
  <c r="S254" i="15"/>
  <c r="S150" i="15"/>
  <c r="S111" i="15"/>
  <c r="S293" i="15"/>
  <c r="N345" i="15"/>
  <c r="H45" i="33"/>
  <c r="X45" i="15" s="1"/>
  <c r="W45" i="15"/>
  <c r="AE45" i="15" s="1"/>
  <c r="AB45" i="27" s="1"/>
  <c r="J71" i="33"/>
  <c r="Z71" i="15" s="1"/>
  <c r="Y71" i="15"/>
  <c r="AG71" i="15" s="1"/>
  <c r="J85" i="33"/>
  <c r="Z85" i="15" s="1"/>
  <c r="Y85" i="15"/>
  <c r="H98" i="33"/>
  <c r="X98" i="15" s="1"/>
  <c r="W98" i="15"/>
  <c r="AE98" i="15" s="1"/>
  <c r="AB98" i="27" s="1"/>
  <c r="H111" i="33"/>
  <c r="X111" i="15" s="1"/>
  <c r="W111" i="15"/>
  <c r="AE111" i="15" s="1"/>
  <c r="AB111" i="27" s="1"/>
  <c r="AG145" i="15"/>
  <c r="AD145" i="27" s="1"/>
  <c r="AH173" i="15"/>
  <c r="AE173" i="27" s="1"/>
  <c r="AI173" i="15"/>
  <c r="AF173" i="27" s="1"/>
  <c r="AH197" i="15"/>
  <c r="AE197" i="27" s="1"/>
  <c r="AI197" i="15"/>
  <c r="AF197" i="27" s="1"/>
  <c r="AI225" i="15"/>
  <c r="AF225" i="27" s="1"/>
  <c r="AH225" i="15"/>
  <c r="AE225" i="27" s="1"/>
  <c r="AH249" i="15"/>
  <c r="AE249" i="27" s="1"/>
  <c r="AI249" i="15"/>
  <c r="AF249" i="27" s="1"/>
  <c r="AH275" i="15"/>
  <c r="AE275" i="27" s="1"/>
  <c r="AI275" i="15"/>
  <c r="AF275" i="27" s="1"/>
  <c r="AH303" i="15"/>
  <c r="AE303" i="27" s="1"/>
  <c r="AI303" i="15"/>
  <c r="AF303" i="27" s="1"/>
  <c r="AH329" i="15"/>
  <c r="AE329" i="27" s="1"/>
  <c r="AI329" i="15"/>
  <c r="AF329" i="27" s="1"/>
  <c r="R286" i="15"/>
  <c r="F109" i="17"/>
  <c r="F102" i="17"/>
  <c r="F105" i="17"/>
  <c r="F106" i="17"/>
  <c r="F98" i="17"/>
  <c r="F107" i="17"/>
  <c r="F108" i="17"/>
  <c r="T47" i="41"/>
  <c r="AA47" i="41" s="1"/>
  <c r="I89" i="18" s="1"/>
  <c r="S34" i="41"/>
  <c r="Z34" i="41" s="1"/>
  <c r="U108" i="41"/>
  <c r="AB108" i="41" s="1"/>
  <c r="J211" i="18" s="1"/>
  <c r="O36" i="26"/>
  <c r="X36" i="26" s="1"/>
  <c r="AF36" i="26" s="1"/>
  <c r="N36" i="26"/>
  <c r="W36" i="26" s="1"/>
  <c r="AE36" i="26" s="1"/>
  <c r="V36" i="26"/>
  <c r="AD36" i="26" s="1"/>
  <c r="H27" i="34"/>
  <c r="H27" i="15" s="1"/>
  <c r="P27" i="15" s="1"/>
  <c r="G27" i="15"/>
  <c r="O27" i="15" s="1"/>
  <c r="J94" i="34"/>
  <c r="J94" i="15" s="1"/>
  <c r="R94" i="15" s="1"/>
  <c r="I94" i="15"/>
  <c r="Q94" i="15" s="1"/>
  <c r="J119" i="34"/>
  <c r="J119" i="15" s="1"/>
  <c r="R119" i="15" s="1"/>
  <c r="I119" i="15"/>
  <c r="Q119" i="15" s="1"/>
  <c r="H128" i="34"/>
  <c r="H128" i="15" s="1"/>
  <c r="P128" i="15" s="1"/>
  <c r="G128" i="15"/>
  <c r="O128" i="15" s="1"/>
  <c r="H134" i="34"/>
  <c r="H134" i="15" s="1"/>
  <c r="P134" i="15" s="1"/>
  <c r="G134" i="15"/>
  <c r="O134" i="15" s="1"/>
  <c r="M148" i="15"/>
  <c r="H196" i="34"/>
  <c r="H196" i="15" s="1"/>
  <c r="P196" i="15" s="1"/>
  <c r="G196" i="15"/>
  <c r="O196" i="15" s="1"/>
  <c r="N222" i="15"/>
  <c r="H248" i="34"/>
  <c r="H248" i="15" s="1"/>
  <c r="P248" i="15" s="1"/>
  <c r="G248" i="15"/>
  <c r="O248" i="15" s="1"/>
  <c r="H263" i="34"/>
  <c r="H263" i="15" s="1"/>
  <c r="P263" i="15" s="1"/>
  <c r="G263" i="15"/>
  <c r="O263" i="15" s="1"/>
  <c r="H274" i="34"/>
  <c r="H274" i="15" s="1"/>
  <c r="P274" i="15" s="1"/>
  <c r="G274" i="15"/>
  <c r="O274" i="15" s="1"/>
  <c r="H289" i="34"/>
  <c r="H289" i="15" s="1"/>
  <c r="P289" i="15" s="1"/>
  <c r="G289" i="15"/>
  <c r="O289" i="15" s="1"/>
  <c r="J315" i="34"/>
  <c r="J315" i="15" s="1"/>
  <c r="R315" i="15" s="1"/>
  <c r="I315" i="15"/>
  <c r="Q315" i="15" s="1"/>
  <c r="J330" i="34"/>
  <c r="J330" i="15" s="1"/>
  <c r="R330" i="15" s="1"/>
  <c r="I330" i="15"/>
  <c r="Q330" i="15" s="1"/>
  <c r="J341" i="34"/>
  <c r="J341" i="15" s="1"/>
  <c r="R341" i="15" s="1"/>
  <c r="I341" i="15"/>
  <c r="Q341" i="15" s="1"/>
  <c r="N356" i="15"/>
  <c r="H10" i="33"/>
  <c r="X10" i="15" s="1"/>
  <c r="W10" i="15"/>
  <c r="AE10" i="15" s="1"/>
  <c r="AB10" i="27" s="1"/>
  <c r="AG47" i="15"/>
  <c r="AD47" i="27" s="1"/>
  <c r="AH112" i="15"/>
  <c r="AE112" i="27" s="1"/>
  <c r="AI112" i="15"/>
  <c r="AF112" i="27" s="1"/>
  <c r="J154" i="33"/>
  <c r="Z154" i="15" s="1"/>
  <c r="Y154" i="15"/>
  <c r="AG154" i="15" s="1"/>
  <c r="J166" i="33"/>
  <c r="Z166" i="15" s="1"/>
  <c r="Y166" i="15"/>
  <c r="AG166" i="15" s="1"/>
  <c r="H205" i="33"/>
  <c r="X205" i="15" s="1"/>
  <c r="W205" i="15"/>
  <c r="AE205" i="15" s="1"/>
  <c r="AB205" i="27" s="1"/>
  <c r="H219" i="33"/>
  <c r="X219" i="15" s="1"/>
  <c r="W219" i="15"/>
  <c r="AE219" i="15" s="1"/>
  <c r="AB219" i="27" s="1"/>
  <c r="H267" i="33"/>
  <c r="X267" i="15" s="1"/>
  <c r="AF267" i="15" s="1"/>
  <c r="AC267" i="27" s="1"/>
  <c r="W267" i="15"/>
  <c r="AE267" i="15" s="1"/>
  <c r="AB267" i="27" s="1"/>
  <c r="H293" i="33"/>
  <c r="X293" i="15" s="1"/>
  <c r="AF293" i="15" s="1"/>
  <c r="AC293" i="27" s="1"/>
  <c r="W293" i="15"/>
  <c r="AE293" i="15" s="1"/>
  <c r="AB293" i="27" s="1"/>
  <c r="J306" i="33"/>
  <c r="Z306" i="15" s="1"/>
  <c r="Y306" i="15"/>
  <c r="AD332" i="15"/>
  <c r="AA332" i="27" s="1"/>
  <c r="AD344" i="15"/>
  <c r="AA344" i="27" s="1"/>
  <c r="AH91" i="15"/>
  <c r="AE91" i="27" s="1"/>
  <c r="AI91" i="15"/>
  <c r="AF91" i="27" s="1"/>
  <c r="F87" i="17"/>
  <c r="F88" i="17"/>
  <c r="F291" i="17"/>
  <c r="F292" i="17"/>
  <c r="I327" i="17"/>
  <c r="I328" i="17"/>
  <c r="J331" i="17"/>
  <c r="M97" i="41"/>
  <c r="T99" i="41" s="1"/>
  <c r="AA99" i="41" s="1"/>
  <c r="T92" i="41"/>
  <c r="AA92" i="41" s="1"/>
  <c r="I176" i="18" s="1"/>
  <c r="S46" i="41"/>
  <c r="Z46" i="41" s="1"/>
  <c r="O67" i="41"/>
  <c r="V69" i="41" s="1"/>
  <c r="AC69" i="41" s="1"/>
  <c r="S30" i="41"/>
  <c r="Z30" i="41" s="1"/>
  <c r="U99" i="41"/>
  <c r="AB99" i="41" s="1"/>
  <c r="T153" i="41"/>
  <c r="AA153" i="41" s="1"/>
  <c r="V84" i="41"/>
  <c r="AC84" i="41" s="1"/>
  <c r="K163" i="18" s="1"/>
  <c r="P299" i="15"/>
  <c r="H142" i="17"/>
  <c r="H134" i="17"/>
  <c r="H143" i="17"/>
  <c r="H144" i="17"/>
  <c r="H145" i="17"/>
  <c r="H138" i="17"/>
  <c r="H141" i="17"/>
  <c r="F130" i="18"/>
  <c r="F122" i="18"/>
  <c r="F131" i="18"/>
  <c r="F132" i="18"/>
  <c r="F133" i="18"/>
  <c r="F126" i="18"/>
  <c r="F129" i="18"/>
  <c r="F127" i="18"/>
  <c r="U148" i="41"/>
  <c r="AB148" i="41" s="1"/>
  <c r="U33" i="41"/>
  <c r="AB33" i="41" s="1"/>
  <c r="L57" i="18"/>
  <c r="L58" i="18"/>
  <c r="L50" i="18"/>
  <c r="L59" i="18"/>
  <c r="L60" i="18"/>
  <c r="L54" i="18"/>
  <c r="L61" i="18"/>
  <c r="L153" i="18"/>
  <c r="L154" i="18"/>
  <c r="L146" i="18"/>
  <c r="L155" i="18"/>
  <c r="L156" i="18"/>
  <c r="L150" i="18"/>
  <c r="L157" i="18"/>
  <c r="T100" i="41"/>
  <c r="AA100" i="41" s="1"/>
  <c r="N169" i="15"/>
  <c r="F124" i="17"/>
  <c r="F123" i="17"/>
  <c r="L130" i="17"/>
  <c r="L131" i="17"/>
  <c r="L132" i="17"/>
  <c r="L133" i="17"/>
  <c r="L126" i="17"/>
  <c r="L129" i="17"/>
  <c r="L122" i="17"/>
  <c r="V22" i="41"/>
  <c r="AC22" i="41" s="1"/>
  <c r="L48" i="18"/>
  <c r="L49" i="18"/>
  <c r="L42" i="18"/>
  <c r="L47" i="18"/>
  <c r="L46" i="18"/>
  <c r="L45" i="18"/>
  <c r="L38" i="18"/>
  <c r="H271" i="18"/>
  <c r="S154" i="41"/>
  <c r="Z154" i="41" s="1"/>
  <c r="G312" i="18"/>
  <c r="G309" i="18"/>
  <c r="G306" i="18"/>
  <c r="G313" i="18"/>
  <c r="G310" i="18"/>
  <c r="G311" i="18"/>
  <c r="G302" i="18"/>
  <c r="L285" i="18"/>
  <c r="L288" i="18"/>
  <c r="L287" i="18"/>
  <c r="L282" i="18"/>
  <c r="L278" i="18"/>
  <c r="L289" i="18"/>
  <c r="L286" i="18"/>
  <c r="L280" i="18"/>
  <c r="L279" i="18"/>
  <c r="T170" i="41"/>
  <c r="AA170" i="41" s="1"/>
  <c r="I332" i="18" s="1"/>
  <c r="G336" i="18"/>
  <c r="G335" i="18"/>
  <c r="G333" i="18"/>
  <c r="G330" i="18"/>
  <c r="G326" i="18"/>
  <c r="G334" i="18"/>
  <c r="G337" i="18"/>
  <c r="V132" i="41"/>
  <c r="AC132" i="41" s="1"/>
  <c r="K259" i="18" s="1"/>
  <c r="M130" i="15"/>
  <c r="G54" i="17"/>
  <c r="G57" i="17"/>
  <c r="G58" i="17"/>
  <c r="G50" i="17"/>
  <c r="G59" i="17"/>
  <c r="G61" i="17"/>
  <c r="G60" i="17"/>
  <c r="I57" i="17"/>
  <c r="I58" i="17"/>
  <c r="I50" i="17"/>
  <c r="I59" i="17"/>
  <c r="I60" i="17"/>
  <c r="I61" i="17"/>
  <c r="I54" i="17"/>
  <c r="H51" i="17"/>
  <c r="H52" i="17"/>
  <c r="H111" i="17"/>
  <c r="H112" i="17"/>
  <c r="H115" i="17"/>
  <c r="F241" i="17"/>
  <c r="F230" i="17"/>
  <c r="F239" i="17"/>
  <c r="F237" i="17"/>
  <c r="F234" i="17"/>
  <c r="F240" i="17"/>
  <c r="F238" i="17"/>
  <c r="L231" i="17"/>
  <c r="L232" i="17"/>
  <c r="J235" i="17"/>
  <c r="H231" i="17"/>
  <c r="H232" i="17"/>
  <c r="W56" i="41"/>
  <c r="AD56" i="41" s="1"/>
  <c r="L104" i="18" s="1"/>
  <c r="U53" i="41"/>
  <c r="AB53" i="41" s="1"/>
  <c r="J101" i="18" s="1"/>
  <c r="U74" i="41"/>
  <c r="AB74" i="41" s="1"/>
  <c r="J140" i="18" s="1"/>
  <c r="N286" i="15"/>
  <c r="H63" i="17"/>
  <c r="H64" i="17"/>
  <c r="F193" i="17"/>
  <c r="F189" i="17"/>
  <c r="F190" i="17"/>
  <c r="F186" i="17"/>
  <c r="F182" i="17"/>
  <c r="F191" i="17"/>
  <c r="F192" i="17"/>
  <c r="L183" i="17"/>
  <c r="L184" i="17"/>
  <c r="J253" i="17"/>
  <c r="J249" i="17"/>
  <c r="J246" i="17"/>
  <c r="J252" i="17"/>
  <c r="J250" i="17"/>
  <c r="J242" i="17"/>
  <c r="J251" i="17"/>
  <c r="H207" i="17"/>
  <c r="H208" i="17"/>
  <c r="F217" i="17"/>
  <c r="F206" i="17"/>
  <c r="F215" i="17"/>
  <c r="F216" i="17"/>
  <c r="F213" i="17"/>
  <c r="F210" i="17"/>
  <c r="F214" i="17"/>
  <c r="G175" i="18"/>
  <c r="T90" i="41"/>
  <c r="AA90" i="41" s="1"/>
  <c r="I175" i="18" s="1"/>
  <c r="F27" i="18"/>
  <c r="F28" i="18"/>
  <c r="L184" i="18"/>
  <c r="L183" i="18"/>
  <c r="G315" i="18"/>
  <c r="G316" i="18"/>
  <c r="M260" i="15"/>
  <c r="F64" i="18"/>
  <c r="F63" i="18"/>
  <c r="L112" i="18"/>
  <c r="L111" i="18"/>
  <c r="G19" i="18"/>
  <c r="S11" i="41"/>
  <c r="Z11" i="41" s="1"/>
  <c r="H17" i="18" s="1"/>
  <c r="H63" i="34"/>
  <c r="H63" i="15" s="1"/>
  <c r="P63" i="15" s="1"/>
  <c r="G63" i="15"/>
  <c r="O63" i="15" s="1"/>
  <c r="O166" i="27"/>
  <c r="X166" i="27" s="1"/>
  <c r="N166" i="27"/>
  <c r="W166" i="27" s="1"/>
  <c r="V166" i="27"/>
  <c r="J21" i="34"/>
  <c r="J21" i="15" s="1"/>
  <c r="R21" i="15" s="1"/>
  <c r="I21" i="15"/>
  <c r="Q21" i="15" s="1"/>
  <c r="J63" i="34"/>
  <c r="J63" i="15" s="1"/>
  <c r="R63" i="15" s="1"/>
  <c r="I63" i="15"/>
  <c r="Q63" i="15" s="1"/>
  <c r="M153" i="15"/>
  <c r="H231" i="34"/>
  <c r="H231" i="15" s="1"/>
  <c r="P231" i="15" s="1"/>
  <c r="G231" i="15"/>
  <c r="O231" i="15" s="1"/>
  <c r="J268" i="34"/>
  <c r="J268" i="15" s="1"/>
  <c r="R268" i="15" s="1"/>
  <c r="I268" i="15"/>
  <c r="Q268" i="15" s="1"/>
  <c r="J361" i="34"/>
  <c r="J361" i="15" s="1"/>
  <c r="R361" i="15" s="1"/>
  <c r="I361" i="15"/>
  <c r="Q361" i="15" s="1"/>
  <c r="AH43" i="15"/>
  <c r="AE43" i="27" s="1"/>
  <c r="AI43" i="15"/>
  <c r="AF43" i="27" s="1"/>
  <c r="J114" i="33"/>
  <c r="Z114" i="15" s="1"/>
  <c r="Y114" i="15"/>
  <c r="AH126" i="15"/>
  <c r="AE126" i="27" s="1"/>
  <c r="AI126" i="15"/>
  <c r="AF126" i="27" s="1"/>
  <c r="J167" i="33"/>
  <c r="Z167" i="15" s="1"/>
  <c r="Y167" i="15"/>
  <c r="AG167" i="15" s="1"/>
  <c r="AD167" i="27" s="1"/>
  <c r="AC218" i="15"/>
  <c r="Z218" i="27" s="1"/>
  <c r="AH301" i="15"/>
  <c r="AE301" i="27" s="1"/>
  <c r="AI301" i="15"/>
  <c r="AF301" i="27" s="1"/>
  <c r="J335" i="33"/>
  <c r="Z335" i="15" s="1"/>
  <c r="Y335" i="15"/>
  <c r="AG335" i="15" s="1"/>
  <c r="AD335" i="27" s="1"/>
  <c r="AF168" i="15"/>
  <c r="AC168" i="27" s="1"/>
  <c r="H22" i="34"/>
  <c r="H22" i="15" s="1"/>
  <c r="P22" i="15" s="1"/>
  <c r="G22" i="15"/>
  <c r="O22" i="15" s="1"/>
  <c r="H321" i="34"/>
  <c r="H321" i="15" s="1"/>
  <c r="P321" i="15" s="1"/>
  <c r="G321" i="15"/>
  <c r="O321" i="15" s="1"/>
  <c r="J123" i="33"/>
  <c r="Z123" i="15" s="1"/>
  <c r="Y123" i="15"/>
  <c r="L31" i="17"/>
  <c r="K273" i="17"/>
  <c r="K270" i="17"/>
  <c r="K277" i="17"/>
  <c r="K275" i="17"/>
  <c r="K276" i="17"/>
  <c r="K274" i="17"/>
  <c r="K266" i="17"/>
  <c r="O24" i="27"/>
  <c r="X24" i="27" s="1"/>
  <c r="V24" i="27"/>
  <c r="N24" i="27"/>
  <c r="W24" i="27" s="1"/>
  <c r="J11" i="34"/>
  <c r="J11" i="15" s="1"/>
  <c r="R11" i="15" s="1"/>
  <c r="I11" i="15"/>
  <c r="Q11" i="15" s="1"/>
  <c r="H47" i="34"/>
  <c r="H47" i="15" s="1"/>
  <c r="P47" i="15" s="1"/>
  <c r="G47" i="15"/>
  <c r="O47" i="15" s="1"/>
  <c r="H73" i="34"/>
  <c r="H73" i="15" s="1"/>
  <c r="P73" i="15" s="1"/>
  <c r="G73" i="15"/>
  <c r="O73" i="15" s="1"/>
  <c r="J115" i="34"/>
  <c r="J115" i="15" s="1"/>
  <c r="R115" i="15" s="1"/>
  <c r="I115" i="15"/>
  <c r="Q115" i="15" s="1"/>
  <c r="J139" i="34"/>
  <c r="J139" i="15" s="1"/>
  <c r="R139" i="15" s="1"/>
  <c r="I139" i="15"/>
  <c r="Q139" i="15" s="1"/>
  <c r="N153" i="15"/>
  <c r="N180" i="15"/>
  <c r="S205" i="15"/>
  <c r="S166" i="15"/>
  <c r="J216" i="34"/>
  <c r="J216" i="15" s="1"/>
  <c r="R216" i="15" s="1"/>
  <c r="I216" i="15"/>
  <c r="Q216" i="15" s="1"/>
  <c r="N257" i="15"/>
  <c r="J283" i="34"/>
  <c r="J283" i="15" s="1"/>
  <c r="R283" i="15" s="1"/>
  <c r="I283" i="15"/>
  <c r="Q283" i="15" s="1"/>
  <c r="J320" i="34"/>
  <c r="J320" i="15" s="1"/>
  <c r="R320" i="15" s="1"/>
  <c r="I320" i="15"/>
  <c r="Q320" i="15" s="1"/>
  <c r="N361" i="15"/>
  <c r="H62" i="33"/>
  <c r="X62" i="15" s="1"/>
  <c r="W62" i="15"/>
  <c r="AE62" i="15" s="1"/>
  <c r="AB62" i="27" s="1"/>
  <c r="H76" i="33"/>
  <c r="X76" i="15" s="1"/>
  <c r="AF76" i="15" s="1"/>
  <c r="AC76" i="27" s="1"/>
  <c r="W76" i="15"/>
  <c r="AE76" i="15" s="1"/>
  <c r="AB76" i="27" s="1"/>
  <c r="H153" i="33"/>
  <c r="X153" i="15" s="1"/>
  <c r="AF153" i="15" s="1"/>
  <c r="AC153" i="27" s="1"/>
  <c r="W153" i="15"/>
  <c r="AE153" i="15" s="1"/>
  <c r="AB153" i="27" s="1"/>
  <c r="AD193" i="15"/>
  <c r="AA193" i="27" s="1"/>
  <c r="H206" i="33"/>
  <c r="X206" i="15" s="1"/>
  <c r="W206" i="15"/>
  <c r="AE206" i="15" s="1"/>
  <c r="AB206" i="27" s="1"/>
  <c r="J218" i="33"/>
  <c r="Z218" i="15" s="1"/>
  <c r="Y218" i="15"/>
  <c r="AG218" i="15" s="1"/>
  <c r="AD218" i="27" s="1"/>
  <c r="J270" i="33"/>
  <c r="Z270" i="15" s="1"/>
  <c r="Y270" i="15"/>
  <c r="AG270" i="15" s="1"/>
  <c r="AD270" i="27" s="1"/>
  <c r="H284" i="33"/>
  <c r="X284" i="15" s="1"/>
  <c r="W284" i="15"/>
  <c r="AE284" i="15" s="1"/>
  <c r="AB284" i="27" s="1"/>
  <c r="H297" i="33"/>
  <c r="X297" i="15" s="1"/>
  <c r="W297" i="15"/>
  <c r="AE297" i="15" s="1"/>
  <c r="AB297" i="27" s="1"/>
  <c r="H322" i="33"/>
  <c r="X322" i="15" s="1"/>
  <c r="W322" i="15"/>
  <c r="AE322" i="15" s="1"/>
  <c r="AB322" i="27" s="1"/>
  <c r="AH340" i="15"/>
  <c r="AE340" i="27" s="1"/>
  <c r="AI340" i="15"/>
  <c r="AF340" i="27" s="1"/>
  <c r="AH353" i="15"/>
  <c r="AE353" i="27" s="1"/>
  <c r="AI353" i="15"/>
  <c r="AF353" i="27" s="1"/>
  <c r="AC361" i="15"/>
  <c r="Z361" i="27" s="1"/>
  <c r="AI195" i="15"/>
  <c r="AF195" i="27" s="1"/>
  <c r="AH195" i="15"/>
  <c r="AE195" i="27" s="1"/>
  <c r="I151" i="17"/>
  <c r="H279" i="17"/>
  <c r="H280" i="17"/>
  <c r="F90" i="18"/>
  <c r="F93" i="18"/>
  <c r="F94" i="18"/>
  <c r="F86" i="18"/>
  <c r="F97" i="18"/>
  <c r="F96" i="18"/>
  <c r="F95" i="18"/>
  <c r="O6" i="43"/>
  <c r="U102" i="41"/>
  <c r="AB102" i="41" s="1"/>
  <c r="T46" i="41"/>
  <c r="AA46" i="41" s="1"/>
  <c r="G243" i="18"/>
  <c r="G244" i="18"/>
  <c r="O121" i="41"/>
  <c r="V119" i="41" s="1"/>
  <c r="AC119" i="41" s="1"/>
  <c r="K233" i="18" s="1"/>
  <c r="T112" i="41"/>
  <c r="AA112" i="41" s="1"/>
  <c r="O123" i="26"/>
  <c r="X123" i="26" s="1"/>
  <c r="AF123" i="26" s="1"/>
  <c r="V123" i="26"/>
  <c r="AD123" i="26" s="1"/>
  <c r="O176" i="26"/>
  <c r="X176" i="26" s="1"/>
  <c r="AF176" i="26" s="1"/>
  <c r="N176" i="26"/>
  <c r="W176" i="26" s="1"/>
  <c r="AE176" i="26" s="1"/>
  <c r="V176" i="26"/>
  <c r="AD176" i="26" s="1"/>
  <c r="N20" i="27"/>
  <c r="W20" i="27" s="1"/>
  <c r="J2" i="34"/>
  <c r="J2" i="15" s="1"/>
  <c r="R2" i="15" s="1"/>
  <c r="I2" i="15"/>
  <c r="Q2" i="15" s="1"/>
  <c r="H10" i="34"/>
  <c r="H10" i="15" s="1"/>
  <c r="P10" i="15" s="1"/>
  <c r="G10" i="15"/>
  <c r="O10" i="15" s="1"/>
  <c r="H32" i="34"/>
  <c r="H32" i="15" s="1"/>
  <c r="P32" i="15" s="1"/>
  <c r="G32" i="15"/>
  <c r="O32" i="15" s="1"/>
  <c r="H54" i="34"/>
  <c r="H54" i="15" s="1"/>
  <c r="P54" i="15" s="1"/>
  <c r="G54" i="15"/>
  <c r="O54" i="15" s="1"/>
  <c r="M62" i="15"/>
  <c r="J85" i="34"/>
  <c r="J85" i="15" s="1"/>
  <c r="R85" i="15" s="1"/>
  <c r="I85" i="15"/>
  <c r="Q85" i="15" s="1"/>
  <c r="M106" i="15"/>
  <c r="M114" i="15"/>
  <c r="N135" i="15"/>
  <c r="H149" i="34"/>
  <c r="H149" i="15" s="1"/>
  <c r="P149" i="15" s="1"/>
  <c r="G149" i="15"/>
  <c r="O149" i="15" s="1"/>
  <c r="H154" i="34"/>
  <c r="H154" i="15" s="1"/>
  <c r="P154" i="15" s="1"/>
  <c r="G154" i="15"/>
  <c r="O154" i="15" s="1"/>
  <c r="N171" i="15"/>
  <c r="N186" i="15"/>
  <c r="H201" i="34"/>
  <c r="H201" i="15" s="1"/>
  <c r="P201" i="15" s="1"/>
  <c r="G201" i="15"/>
  <c r="O201" i="15" s="1"/>
  <c r="N206" i="15"/>
  <c r="N223" i="15"/>
  <c r="J238" i="34"/>
  <c r="J238" i="15" s="1"/>
  <c r="R238" i="15" s="1"/>
  <c r="I238" i="15"/>
  <c r="Q238" i="15" s="1"/>
  <c r="H258" i="34"/>
  <c r="H258" i="15" s="1"/>
  <c r="P258" i="15" s="1"/>
  <c r="G258" i="15"/>
  <c r="O258" i="15" s="1"/>
  <c r="M275" i="15"/>
  <c r="N290" i="15"/>
  <c r="J310" i="34"/>
  <c r="J310" i="15" s="1"/>
  <c r="R310" i="15" s="1"/>
  <c r="I310" i="15"/>
  <c r="Q310" i="15" s="1"/>
  <c r="N327" i="15"/>
  <c r="H342" i="34"/>
  <c r="H342" i="15" s="1"/>
  <c r="P342" i="15" s="1"/>
  <c r="G342" i="15"/>
  <c r="O342" i="15" s="1"/>
  <c r="H362" i="34"/>
  <c r="H362" i="15" s="1"/>
  <c r="P362" i="15" s="1"/>
  <c r="G362" i="15"/>
  <c r="O362" i="15" s="1"/>
  <c r="AH31" i="15"/>
  <c r="AE31" i="27" s="1"/>
  <c r="AI31" i="15"/>
  <c r="AF31" i="27" s="1"/>
  <c r="AG55" i="15"/>
  <c r="AD55" i="27" s="1"/>
  <c r="AG79" i="15"/>
  <c r="AD79" i="27" s="1"/>
  <c r="AI211" i="15"/>
  <c r="AF211" i="27" s="1"/>
  <c r="AH211" i="15"/>
  <c r="AE211" i="27" s="1"/>
  <c r="AH229" i="15"/>
  <c r="AE229" i="27" s="1"/>
  <c r="AI229" i="15"/>
  <c r="AF229" i="27" s="1"/>
  <c r="AH250" i="15"/>
  <c r="AE250" i="27" s="1"/>
  <c r="AI250" i="15"/>
  <c r="AF250" i="27" s="1"/>
  <c r="J271" i="33"/>
  <c r="Z271" i="15" s="1"/>
  <c r="Y271" i="15"/>
  <c r="AG359" i="15"/>
  <c r="AD359" i="27" s="1"/>
  <c r="AF52" i="15"/>
  <c r="AC52" i="27" s="1"/>
  <c r="AG52" i="15"/>
  <c r="AD52" i="27" s="1"/>
  <c r="L107" i="17"/>
  <c r="L108" i="17"/>
  <c r="L109" i="17"/>
  <c r="L102" i="17"/>
  <c r="L106" i="17"/>
  <c r="L105" i="17"/>
  <c r="L98" i="17"/>
  <c r="J268" i="17"/>
  <c r="J267" i="17"/>
  <c r="I268" i="17"/>
  <c r="I267" i="17"/>
  <c r="S57" i="41"/>
  <c r="Z57" i="41" s="1"/>
  <c r="O31" i="41"/>
  <c r="V32" i="41" s="1"/>
  <c r="AC32" i="41" s="1"/>
  <c r="K56" i="18" s="1"/>
  <c r="O91" i="41"/>
  <c r="V92" i="41" s="1"/>
  <c r="AC92" i="41" s="1"/>
  <c r="K176" i="18" s="1"/>
  <c r="N188" i="26"/>
  <c r="W188" i="26" s="1"/>
  <c r="AE188" i="26" s="1"/>
  <c r="N33" i="26"/>
  <c r="W33" i="26" s="1"/>
  <c r="AE33" i="26" s="1"/>
  <c r="O62" i="26"/>
  <c r="X62" i="26" s="1"/>
  <c r="AF62" i="26" s="1"/>
  <c r="N62" i="26"/>
  <c r="W62" i="26" s="1"/>
  <c r="AE62" i="26" s="1"/>
  <c r="V62" i="26"/>
  <c r="AD62" i="26" s="1"/>
  <c r="N271" i="27"/>
  <c r="W271" i="27" s="1"/>
  <c r="V271" i="27"/>
  <c r="O271" i="27"/>
  <c r="X271" i="27" s="1"/>
  <c r="J7" i="34"/>
  <c r="J7" i="15" s="1"/>
  <c r="R7" i="15" s="1"/>
  <c r="I7" i="15"/>
  <c r="Q7" i="15" s="1"/>
  <c r="J74" i="34"/>
  <c r="J74" i="15" s="1"/>
  <c r="R74" i="15" s="1"/>
  <c r="I74" i="15"/>
  <c r="Q74" i="15" s="1"/>
  <c r="H140" i="34"/>
  <c r="H140" i="15" s="1"/>
  <c r="P140" i="15" s="1"/>
  <c r="G140" i="15"/>
  <c r="O140" i="15" s="1"/>
  <c r="N176" i="15"/>
  <c r="J202" i="34"/>
  <c r="J202" i="15" s="1"/>
  <c r="R202" i="15" s="1"/>
  <c r="I202" i="15"/>
  <c r="Q202" i="15" s="1"/>
  <c r="N217" i="15"/>
  <c r="M243" i="15"/>
  <c r="H305" i="34"/>
  <c r="H305" i="15" s="1"/>
  <c r="P305" i="15" s="1"/>
  <c r="G305" i="15"/>
  <c r="O305" i="15" s="1"/>
  <c r="N321" i="15"/>
  <c r="N347" i="15"/>
  <c r="AG5" i="15"/>
  <c r="AD5" i="27" s="1"/>
  <c r="AG29" i="15"/>
  <c r="AD29" i="27" s="1"/>
  <c r="AH53" i="15"/>
  <c r="AE53" i="27" s="1"/>
  <c r="AI53" i="15"/>
  <c r="AF53" i="27" s="1"/>
  <c r="AH121" i="15"/>
  <c r="AE121" i="27" s="1"/>
  <c r="AI121" i="15"/>
  <c r="AF121" i="27" s="1"/>
  <c r="AI216" i="15"/>
  <c r="AF216" i="27" s="1"/>
  <c r="AH216" i="15"/>
  <c r="AE216" i="27" s="1"/>
  <c r="AH326" i="15"/>
  <c r="AE326" i="27" s="1"/>
  <c r="AI326" i="15"/>
  <c r="AF326" i="27" s="1"/>
  <c r="AH346" i="15"/>
  <c r="AE346" i="27" s="1"/>
  <c r="AI346" i="15"/>
  <c r="AF346" i="27" s="1"/>
  <c r="AI168" i="15"/>
  <c r="AF168" i="27" s="1"/>
  <c r="AH168" i="15"/>
  <c r="AE168" i="27" s="1"/>
  <c r="H150" i="17"/>
  <c r="H153" i="17"/>
  <c r="H154" i="17"/>
  <c r="H146" i="17"/>
  <c r="H155" i="17"/>
  <c r="H156" i="17"/>
  <c r="H157" i="17"/>
  <c r="G147" i="17"/>
  <c r="G148" i="17"/>
  <c r="L219" i="17"/>
  <c r="L220" i="17"/>
  <c r="S20" i="41"/>
  <c r="Z20" i="41" s="1"/>
  <c r="H32" i="18" s="1"/>
  <c r="S54" i="41"/>
  <c r="Z54" i="41" s="1"/>
  <c r="T10" i="41"/>
  <c r="AA10" i="41" s="1"/>
  <c r="T156" i="41"/>
  <c r="AA156" i="41" s="1"/>
  <c r="I307" i="18" s="1"/>
  <c r="J247" i="18"/>
  <c r="N245" i="26"/>
  <c r="W245" i="26" s="1"/>
  <c r="AE245" i="26" s="1"/>
  <c r="N323" i="27"/>
  <c r="W323" i="27" s="1"/>
  <c r="V323" i="27"/>
  <c r="O323" i="27"/>
  <c r="X323" i="27" s="1"/>
  <c r="N3" i="15"/>
  <c r="H18" i="34"/>
  <c r="H18" i="15" s="1"/>
  <c r="P18" i="15" s="1"/>
  <c r="G18" i="15"/>
  <c r="O18" i="15" s="1"/>
  <c r="N44" i="15"/>
  <c r="H66" i="34"/>
  <c r="H66" i="15" s="1"/>
  <c r="P66" i="15" s="1"/>
  <c r="G66" i="15"/>
  <c r="O66" i="15" s="1"/>
  <c r="H70" i="34"/>
  <c r="H70" i="15" s="1"/>
  <c r="P70" i="15" s="1"/>
  <c r="G70" i="15"/>
  <c r="O70" i="15" s="1"/>
  <c r="J92" i="34"/>
  <c r="J92" i="15" s="1"/>
  <c r="R92" i="15" s="1"/>
  <c r="I92" i="15"/>
  <c r="Q92" i="15" s="1"/>
  <c r="J116" i="34"/>
  <c r="J116" i="15" s="1"/>
  <c r="R116" i="15" s="1"/>
  <c r="I116" i="15"/>
  <c r="Q116" i="15" s="1"/>
  <c r="H132" i="34"/>
  <c r="H132" i="15" s="1"/>
  <c r="P132" i="15" s="1"/>
  <c r="G132" i="15"/>
  <c r="O132" i="15" s="1"/>
  <c r="H137" i="34"/>
  <c r="H137" i="15" s="1"/>
  <c r="P137" i="15" s="1"/>
  <c r="G137" i="15"/>
  <c r="O137" i="15" s="1"/>
  <c r="N146" i="15"/>
  <c r="H172" i="34"/>
  <c r="H172" i="15" s="1"/>
  <c r="P172" i="15" s="1"/>
  <c r="G172" i="15"/>
  <c r="O172" i="15" s="1"/>
  <c r="J198" i="34"/>
  <c r="J198" i="15" s="1"/>
  <c r="R198" i="15" s="1"/>
  <c r="I198" i="15"/>
  <c r="Q198" i="15" s="1"/>
  <c r="N213" i="15"/>
  <c r="N239" i="15"/>
  <c r="N265" i="15"/>
  <c r="N287" i="15"/>
  <c r="M313" i="15"/>
  <c r="H339" i="34"/>
  <c r="H339" i="15" s="1"/>
  <c r="P339" i="15" s="1"/>
  <c r="G339" i="15"/>
  <c r="O339" i="15" s="1"/>
  <c r="M354" i="15"/>
  <c r="AH48" i="15"/>
  <c r="AE48" i="27" s="1"/>
  <c r="AI48" i="15"/>
  <c r="AF48" i="27" s="1"/>
  <c r="AH83" i="15"/>
  <c r="AE83" i="27" s="1"/>
  <c r="AI83" i="15"/>
  <c r="AF83" i="27" s="1"/>
  <c r="J141" i="33"/>
  <c r="Z141" i="15" s="1"/>
  <c r="Y141" i="15"/>
  <c r="AH252" i="15"/>
  <c r="AE252" i="27" s="1"/>
  <c r="AI252" i="15"/>
  <c r="AF252" i="27" s="1"/>
  <c r="AG300" i="15"/>
  <c r="AD300" i="27" s="1"/>
  <c r="AG364" i="15"/>
  <c r="AD364" i="27" s="1"/>
  <c r="H257" i="33"/>
  <c r="X257" i="15" s="1"/>
  <c r="W257" i="15"/>
  <c r="AE257" i="15" s="1"/>
  <c r="AB257" i="27" s="1"/>
  <c r="F75" i="17"/>
  <c r="F76" i="17"/>
  <c r="F69" i="17"/>
  <c r="F70" i="17"/>
  <c r="F62" i="17"/>
  <c r="F71" i="17"/>
  <c r="F72" i="17"/>
  <c r="F73" i="17"/>
  <c r="F66" i="17"/>
  <c r="T80" i="36"/>
  <c r="AA80" i="36" s="1"/>
  <c r="I152" i="17" s="1"/>
  <c r="H227" i="17"/>
  <c r="H228" i="17"/>
  <c r="H225" i="17"/>
  <c r="H229" i="17"/>
  <c r="H226" i="17"/>
  <c r="H222" i="17"/>
  <c r="H218" i="17"/>
  <c r="O49" i="41"/>
  <c r="V46" i="41" s="1"/>
  <c r="AC46" i="41" s="1"/>
  <c r="U104" i="41"/>
  <c r="AB104" i="41" s="1"/>
  <c r="J200" i="18" s="1"/>
  <c r="U86" i="41"/>
  <c r="AB86" i="41" s="1"/>
  <c r="J164" i="18" s="1"/>
  <c r="S36" i="41"/>
  <c r="Z36" i="41" s="1"/>
  <c r="H67" i="18" s="1"/>
  <c r="V167" i="41"/>
  <c r="AC167" i="41" s="1"/>
  <c r="K329" i="18" s="1"/>
  <c r="V149" i="41"/>
  <c r="AC149" i="41" s="1"/>
  <c r="K293" i="18" s="1"/>
  <c r="V158" i="41"/>
  <c r="AC158" i="41" s="1"/>
  <c r="K308" i="18" s="1"/>
  <c r="N154" i="26"/>
  <c r="W154" i="26" s="1"/>
  <c r="AE154" i="26" s="1"/>
  <c r="N37" i="26"/>
  <c r="W37" i="26" s="1"/>
  <c r="AE37" i="26" s="1"/>
  <c r="O163" i="27"/>
  <c r="X163" i="27" s="1"/>
  <c r="V163" i="27"/>
  <c r="H34" i="34"/>
  <c r="H34" i="15" s="1"/>
  <c r="P34" i="15" s="1"/>
  <c r="G34" i="15"/>
  <c r="O34" i="15" s="1"/>
  <c r="N60" i="15"/>
  <c r="H75" i="34"/>
  <c r="H75" i="15" s="1"/>
  <c r="P75" i="15" s="1"/>
  <c r="G75" i="15"/>
  <c r="O75" i="15" s="1"/>
  <c r="J101" i="34"/>
  <c r="J101" i="15" s="1"/>
  <c r="R101" i="15" s="1"/>
  <c r="I101" i="15"/>
  <c r="Q101" i="15" s="1"/>
  <c r="M136" i="15"/>
  <c r="M167" i="15"/>
  <c r="N177" i="15"/>
  <c r="N203" i="15"/>
  <c r="H244" i="34"/>
  <c r="H244" i="15" s="1"/>
  <c r="P244" i="15" s="1"/>
  <c r="G244" i="15"/>
  <c r="O244" i="15" s="1"/>
  <c r="M271" i="15"/>
  <c r="N281" i="15"/>
  <c r="N307" i="15"/>
  <c r="H349" i="34"/>
  <c r="H349" i="15" s="1"/>
  <c r="P349" i="15" s="1"/>
  <c r="G349" i="15"/>
  <c r="O349" i="15" s="1"/>
  <c r="AF3" i="15"/>
  <c r="AC3" i="27" s="1"/>
  <c r="AC140" i="15"/>
  <c r="Z140" i="27" s="1"/>
  <c r="AG287" i="15"/>
  <c r="AD287" i="27" s="1"/>
  <c r="AG324" i="15"/>
  <c r="AD324" i="27" s="1"/>
  <c r="W8" i="36"/>
  <c r="AD8" i="36" s="1"/>
  <c r="L8" i="17" s="1"/>
  <c r="W6" i="36"/>
  <c r="AD6" i="36" s="1"/>
  <c r="T5" i="36"/>
  <c r="AA5" i="36" s="1"/>
  <c r="I5" i="17" s="1"/>
  <c r="W9" i="36"/>
  <c r="AD9" i="36" s="1"/>
  <c r="V8" i="36"/>
  <c r="AC8" i="36" s="1"/>
  <c r="K8" i="17" s="1"/>
  <c r="V6" i="36"/>
  <c r="AC6" i="36" s="1"/>
  <c r="S5" i="36"/>
  <c r="Z5" i="36" s="1"/>
  <c r="H5" i="17" s="1"/>
  <c r="T4" i="36"/>
  <c r="AA4" i="36" s="1"/>
  <c r="T9" i="36"/>
  <c r="AA9" i="36" s="1"/>
  <c r="W4" i="36"/>
  <c r="AD4" i="36" s="1"/>
  <c r="Q5" i="36"/>
  <c r="X5" i="36" s="1"/>
  <c r="F5" i="17" s="1"/>
  <c r="S9" i="36"/>
  <c r="Z9" i="36" s="1"/>
  <c r="Q9" i="36"/>
  <c r="X9" i="36" s="1"/>
  <c r="Q4" i="36"/>
  <c r="X4" i="36" s="1"/>
  <c r="R6" i="36"/>
  <c r="Y6" i="36" s="1"/>
  <c r="R9" i="36"/>
  <c r="Y9" i="36" s="1"/>
  <c r="U4" i="36"/>
  <c r="AB4" i="36" s="1"/>
  <c r="R8" i="36"/>
  <c r="Y8" i="36" s="1"/>
  <c r="G8" i="17" s="1"/>
  <c r="W5" i="36"/>
  <c r="AD5" i="36" s="1"/>
  <c r="L5" i="17" s="1"/>
  <c r="V9" i="36"/>
  <c r="AC9" i="36" s="1"/>
  <c r="U6" i="36"/>
  <c r="AB6" i="36" s="1"/>
  <c r="V4" i="36"/>
  <c r="AC4" i="36" s="1"/>
  <c r="V5" i="36"/>
  <c r="AC5" i="36" s="1"/>
  <c r="K5" i="17" s="1"/>
  <c r="R4" i="36"/>
  <c r="Y4" i="36" s="1"/>
  <c r="S4" i="36"/>
  <c r="Z4" i="36" s="1"/>
  <c r="R5" i="36"/>
  <c r="Y5" i="36" s="1"/>
  <c r="G5" i="17" s="1"/>
  <c r="Q6" i="36"/>
  <c r="X6" i="36" s="1"/>
  <c r="F7" i="17" s="1"/>
  <c r="U5" i="36"/>
  <c r="AB5" i="36" s="1"/>
  <c r="J5" i="17" s="1"/>
  <c r="S6" i="36"/>
  <c r="Z6" i="36" s="1"/>
  <c r="U9" i="36"/>
  <c r="AB9" i="36" s="1"/>
  <c r="U8" i="36"/>
  <c r="AB8" i="36" s="1"/>
  <c r="J8" i="17" s="1"/>
  <c r="Q8" i="36"/>
  <c r="X8" i="36" s="1"/>
  <c r="F8" i="17" s="1"/>
  <c r="T6" i="36"/>
  <c r="AA6" i="36" s="1"/>
  <c r="I7" i="17" s="1"/>
  <c r="S8" i="36"/>
  <c r="Z8" i="36" s="1"/>
  <c r="H8" i="17" s="1"/>
  <c r="T8" i="36"/>
  <c r="AA8" i="36" s="1"/>
  <c r="I8" i="17" s="1"/>
  <c r="F283" i="17"/>
  <c r="T29" i="41"/>
  <c r="AA29" i="41" s="1"/>
  <c r="I53" i="18" s="1"/>
  <c r="V58" i="41"/>
  <c r="AC58" i="41" s="1"/>
  <c r="V11" i="41"/>
  <c r="AC11" i="41" s="1"/>
  <c r="K17" i="18" s="1"/>
  <c r="T148" i="41"/>
  <c r="AA148" i="41" s="1"/>
  <c r="T150" i="41"/>
  <c r="AA150" i="41" s="1"/>
  <c r="I295" i="18" s="1"/>
  <c r="N228" i="26"/>
  <c r="W228" i="26" s="1"/>
  <c r="AE228" i="26" s="1"/>
  <c r="O154" i="27"/>
  <c r="X154" i="27" s="1"/>
  <c r="V154" i="27"/>
  <c r="O114" i="27"/>
  <c r="X114" i="27" s="1"/>
  <c r="V114" i="27"/>
  <c r="M30" i="15"/>
  <c r="J50" i="34"/>
  <c r="J50" i="15" s="1"/>
  <c r="R50" i="15" s="1"/>
  <c r="I50" i="15"/>
  <c r="Q50" i="15" s="1"/>
  <c r="H67" i="34"/>
  <c r="H67" i="15" s="1"/>
  <c r="P67" i="15" s="1"/>
  <c r="G67" i="15"/>
  <c r="O67" i="15" s="1"/>
  <c r="H82" i="34"/>
  <c r="H82" i="15" s="1"/>
  <c r="P82" i="15" s="1"/>
  <c r="G82" i="15"/>
  <c r="O82" i="15" s="1"/>
  <c r="M97" i="15"/>
  <c r="H102" i="34"/>
  <c r="H102" i="15" s="1"/>
  <c r="P102" i="15" s="1"/>
  <c r="G102" i="15"/>
  <c r="O102" i="15" s="1"/>
  <c r="J118" i="34"/>
  <c r="J118" i="15" s="1"/>
  <c r="R118" i="15" s="1"/>
  <c r="I118" i="15"/>
  <c r="Q118" i="15" s="1"/>
  <c r="M143" i="15"/>
  <c r="M158" i="15"/>
  <c r="J163" i="34"/>
  <c r="J163" i="15" s="1"/>
  <c r="R163" i="15" s="1"/>
  <c r="I163" i="15"/>
  <c r="Q163" i="15" s="1"/>
  <c r="J173" i="34"/>
  <c r="J173" i="15" s="1"/>
  <c r="R173" i="15" s="1"/>
  <c r="I173" i="15"/>
  <c r="Q173" i="15" s="1"/>
  <c r="M193" i="15"/>
  <c r="M210" i="15"/>
  <c r="M215" i="15"/>
  <c r="J225" i="34"/>
  <c r="J225" i="15" s="1"/>
  <c r="R225" i="15" s="1"/>
  <c r="I225" i="15"/>
  <c r="Q225" i="15" s="1"/>
  <c r="H245" i="34"/>
  <c r="H245" i="15" s="1"/>
  <c r="P245" i="15" s="1"/>
  <c r="G245" i="15"/>
  <c r="O245" i="15" s="1"/>
  <c r="H262" i="34"/>
  <c r="H262" i="15" s="1"/>
  <c r="P262" i="15" s="1"/>
  <c r="G262" i="15"/>
  <c r="O262" i="15" s="1"/>
  <c r="H266" i="34"/>
  <c r="H266" i="15" s="1"/>
  <c r="P266" i="15" s="1"/>
  <c r="G266" i="15"/>
  <c r="O266" i="15" s="1"/>
  <c r="H277" i="34"/>
  <c r="H277" i="15" s="1"/>
  <c r="P277" i="15" s="1"/>
  <c r="G277" i="15"/>
  <c r="O277" i="15" s="1"/>
  <c r="M297" i="15"/>
  <c r="M314" i="15"/>
  <c r="H319" i="34"/>
  <c r="H319" i="15" s="1"/>
  <c r="P319" i="15" s="1"/>
  <c r="G319" i="15"/>
  <c r="O319" i="15" s="1"/>
  <c r="H329" i="34"/>
  <c r="H329" i="15" s="1"/>
  <c r="P329" i="15" s="1"/>
  <c r="G329" i="15"/>
  <c r="O329" i="15" s="1"/>
  <c r="N348" i="15"/>
  <c r="AF4" i="15"/>
  <c r="AC4" i="27" s="1"/>
  <c r="AH15" i="15"/>
  <c r="AE15" i="27" s="1"/>
  <c r="AI15" i="15"/>
  <c r="AF15" i="27" s="1"/>
  <c r="J33" i="33"/>
  <c r="Z33" i="15" s="1"/>
  <c r="Y33" i="15"/>
  <c r="AG33" i="15" s="1"/>
  <c r="AD33" i="27" s="1"/>
  <c r="AD46" i="15"/>
  <c r="AA46" i="27" s="1"/>
  <c r="AD58" i="15"/>
  <c r="AA58" i="27" s="1"/>
  <c r="H72" i="33"/>
  <c r="X72" i="15" s="1"/>
  <c r="AF72" i="15" s="1"/>
  <c r="AC72" i="27" s="1"/>
  <c r="W72" i="15"/>
  <c r="AE72" i="15" s="1"/>
  <c r="AB72" i="27" s="1"/>
  <c r="J84" i="33"/>
  <c r="Z84" i="15" s="1"/>
  <c r="Y84" i="15"/>
  <c r="AF108" i="15"/>
  <c r="AC108" i="27" s="1"/>
  <c r="AH133" i="15"/>
  <c r="AE133" i="27" s="1"/>
  <c r="AI133" i="15"/>
  <c r="AF133" i="27" s="1"/>
  <c r="AH147" i="15"/>
  <c r="AE147" i="27" s="1"/>
  <c r="AI147" i="15"/>
  <c r="AF147" i="27" s="1"/>
  <c r="AG171" i="15"/>
  <c r="AD171" i="27" s="1"/>
  <c r="AF178" i="15"/>
  <c r="AC178" i="27" s="1"/>
  <c r="J189" i="33"/>
  <c r="Z189" i="15" s="1"/>
  <c r="Y189" i="15"/>
  <c r="AD214" i="15"/>
  <c r="AA214" i="27" s="1"/>
  <c r="AD241" i="15"/>
  <c r="AA241" i="27" s="1"/>
  <c r="AD253" i="15"/>
  <c r="AA253" i="27" s="1"/>
  <c r="AI354" i="15"/>
  <c r="AF354" i="27" s="1"/>
  <c r="AH354" i="15"/>
  <c r="AE354" i="27" s="1"/>
  <c r="Q169" i="15"/>
  <c r="I33" i="17"/>
  <c r="I34" i="17"/>
  <c r="I26" i="17"/>
  <c r="I35" i="17"/>
  <c r="I36" i="17"/>
  <c r="I37" i="17"/>
  <c r="I30" i="17"/>
  <c r="U45" i="41"/>
  <c r="AB45" i="41" s="1"/>
  <c r="S108" i="41"/>
  <c r="Z108" i="41" s="1"/>
  <c r="H211" i="18" s="1"/>
  <c r="T165" i="41"/>
  <c r="AA165" i="41" s="1"/>
  <c r="H247" i="18"/>
  <c r="N215" i="26"/>
  <c r="W215" i="26" s="1"/>
  <c r="AE215" i="26" s="1"/>
  <c r="O271" i="26"/>
  <c r="X271" i="26" s="1"/>
  <c r="AF271" i="26" s="1"/>
  <c r="V271" i="26"/>
  <c r="AD271" i="26" s="1"/>
  <c r="V245" i="27"/>
  <c r="O245" i="27"/>
  <c r="X245" i="27" s="1"/>
  <c r="M61" i="15"/>
  <c r="H87" i="34"/>
  <c r="H87" i="15" s="1"/>
  <c r="P87" i="15" s="1"/>
  <c r="G87" i="15"/>
  <c r="O87" i="15" s="1"/>
  <c r="J98" i="34"/>
  <c r="J98" i="15" s="1"/>
  <c r="R98" i="15" s="1"/>
  <c r="I98" i="15"/>
  <c r="Q98" i="15" s="1"/>
  <c r="M127" i="15"/>
  <c r="N162" i="15"/>
  <c r="M189" i="15"/>
  <c r="J204" i="34"/>
  <c r="J204" i="15" s="1"/>
  <c r="R204" i="15" s="1"/>
  <c r="I204" i="15"/>
  <c r="Q204" i="15" s="1"/>
  <c r="H230" i="34"/>
  <c r="H230" i="15" s="1"/>
  <c r="P230" i="15" s="1"/>
  <c r="G230" i="15"/>
  <c r="O230" i="15" s="1"/>
  <c r="N267" i="15"/>
  <c r="M293" i="15"/>
  <c r="J308" i="34"/>
  <c r="J308" i="15" s="1"/>
  <c r="R308" i="15" s="1"/>
  <c r="I308" i="15"/>
  <c r="Q308" i="15" s="1"/>
  <c r="AC6" i="15"/>
  <c r="Z6" i="27" s="1"/>
  <c r="AF35" i="15"/>
  <c r="AC35" i="27" s="1"/>
  <c r="AD59" i="15"/>
  <c r="AA59" i="27" s="1"/>
  <c r="H85" i="33"/>
  <c r="X85" i="15" s="1"/>
  <c r="W85" i="15"/>
  <c r="AE85" i="15" s="1"/>
  <c r="AB85" i="27" s="1"/>
  <c r="J98" i="33"/>
  <c r="Z98" i="15" s="1"/>
  <c r="Y98" i="15"/>
  <c r="AG98" i="15" s="1"/>
  <c r="AD98" i="27" s="1"/>
  <c r="J111" i="33"/>
  <c r="Z111" i="15" s="1"/>
  <c r="Y111" i="15"/>
  <c r="AG111" i="15" s="1"/>
  <c r="AH145" i="15"/>
  <c r="AE145" i="27" s="1"/>
  <c r="AI145" i="15"/>
  <c r="AF145" i="27" s="1"/>
  <c r="AC162" i="15"/>
  <c r="Z162" i="27" s="1"/>
  <c r="H188" i="33"/>
  <c r="X188" i="15" s="1"/>
  <c r="AF188" i="15" s="1"/>
  <c r="AC188" i="27" s="1"/>
  <c r="W188" i="15"/>
  <c r="AE188" i="15" s="1"/>
  <c r="AB188" i="27" s="1"/>
  <c r="AF212" i="15"/>
  <c r="AC212" i="27" s="1"/>
  <c r="AC240" i="15"/>
  <c r="Z240" i="27" s="1"/>
  <c r="AF264" i="15"/>
  <c r="AC264" i="27" s="1"/>
  <c r="AF282" i="15"/>
  <c r="AC282" i="27" s="1"/>
  <c r="AF316" i="15"/>
  <c r="AC316" i="27" s="1"/>
  <c r="AH342" i="15"/>
  <c r="AE342" i="27" s="1"/>
  <c r="AI342" i="15"/>
  <c r="AF342" i="27" s="1"/>
  <c r="O298" i="15"/>
  <c r="G46" i="17"/>
  <c r="G38" i="17"/>
  <c r="G47" i="17"/>
  <c r="G48" i="17"/>
  <c r="G49" i="17"/>
  <c r="G42" i="17"/>
  <c r="G45" i="17"/>
  <c r="I103" i="17"/>
  <c r="G102" i="17"/>
  <c r="G105" i="17"/>
  <c r="G106" i="17"/>
  <c r="G98" i="17"/>
  <c r="G107" i="17"/>
  <c r="G108" i="17"/>
  <c r="G109" i="17"/>
  <c r="S64" i="41"/>
  <c r="Z64" i="41" s="1"/>
  <c r="V48" i="41"/>
  <c r="AC48" i="41" s="1"/>
  <c r="T122" i="41"/>
  <c r="AA122" i="41" s="1"/>
  <c r="I236" i="18" s="1"/>
  <c r="V152" i="41"/>
  <c r="AC152" i="41" s="1"/>
  <c r="K296" i="18" s="1"/>
  <c r="N219" i="26"/>
  <c r="W219" i="26" s="1"/>
  <c r="AE219" i="26" s="1"/>
  <c r="M27" i="15"/>
  <c r="M42" i="15"/>
  <c r="N53" i="15"/>
  <c r="H68" i="34"/>
  <c r="H68" i="15" s="1"/>
  <c r="P68" i="15" s="1"/>
  <c r="G68" i="15"/>
  <c r="O68" i="15" s="1"/>
  <c r="N94" i="15"/>
  <c r="J109" i="34"/>
  <c r="J109" i="15" s="1"/>
  <c r="R109" i="15" s="1"/>
  <c r="I109" i="15"/>
  <c r="Q109" i="15" s="1"/>
  <c r="M119" i="15"/>
  <c r="H148" i="34"/>
  <c r="H148" i="15" s="1"/>
  <c r="P148" i="15" s="1"/>
  <c r="G148" i="15"/>
  <c r="O148" i="15" s="1"/>
  <c r="N170" i="15"/>
  <c r="J174" i="34"/>
  <c r="J174" i="15" s="1"/>
  <c r="R174" i="15" s="1"/>
  <c r="I174" i="15"/>
  <c r="Q174" i="15" s="1"/>
  <c r="M222" i="15"/>
  <c r="M237" i="15"/>
  <c r="M248" i="15"/>
  <c r="J263" i="34"/>
  <c r="J263" i="15" s="1"/>
  <c r="R263" i="15" s="1"/>
  <c r="I263" i="15"/>
  <c r="Q263" i="15" s="1"/>
  <c r="M289" i="15"/>
  <c r="N304" i="15"/>
  <c r="H315" i="34"/>
  <c r="H315" i="15" s="1"/>
  <c r="P315" i="15" s="1"/>
  <c r="G315" i="15"/>
  <c r="O315" i="15" s="1"/>
  <c r="H356" i="34"/>
  <c r="H356" i="15" s="1"/>
  <c r="P356" i="15" s="1"/>
  <c r="G356" i="15"/>
  <c r="O356" i="15" s="1"/>
  <c r="J10" i="33"/>
  <c r="Z10" i="15" s="1"/>
  <c r="Y10" i="15"/>
  <c r="AG10" i="15" s="1"/>
  <c r="AC24" i="15"/>
  <c r="Z24" i="27" s="1"/>
  <c r="AD37" i="15"/>
  <c r="AA37" i="27" s="1"/>
  <c r="AH47" i="15"/>
  <c r="AE47" i="27" s="1"/>
  <c r="AI47" i="15"/>
  <c r="AF47" i="27" s="1"/>
  <c r="AF67" i="15"/>
  <c r="AC67" i="27" s="1"/>
  <c r="AD75" i="15"/>
  <c r="AA75" i="27" s="1"/>
  <c r="AD89" i="15"/>
  <c r="AA89" i="27" s="1"/>
  <c r="H102" i="33"/>
  <c r="X102" i="15" s="1"/>
  <c r="W102" i="15"/>
  <c r="AE102" i="15" s="1"/>
  <c r="AB102" i="27" s="1"/>
  <c r="AG158" i="15"/>
  <c r="AD158" i="27" s="1"/>
  <c r="AD166" i="15"/>
  <c r="AA166" i="27" s="1"/>
  <c r="AC180" i="15"/>
  <c r="Z180" i="27" s="1"/>
  <c r="AF199" i="15"/>
  <c r="AC199" i="27" s="1"/>
  <c r="AD219" i="15"/>
  <c r="AA219" i="27" s="1"/>
  <c r="H231" i="33"/>
  <c r="X231" i="15" s="1"/>
  <c r="W231" i="15"/>
  <c r="AE231" i="15" s="1"/>
  <c r="AB231" i="27" s="1"/>
  <c r="AG242" i="15"/>
  <c r="AD242" i="27" s="1"/>
  <c r="AG258" i="15"/>
  <c r="AD258" i="27" s="1"/>
  <c r="J267" i="33"/>
  <c r="Z267" i="15" s="1"/>
  <c r="Y267" i="15"/>
  <c r="AG267" i="15" s="1"/>
  <c r="AD267" i="27" s="1"/>
  <c r="AD279" i="15"/>
  <c r="AA279" i="27" s="1"/>
  <c r="J293" i="33"/>
  <c r="Z293" i="15" s="1"/>
  <c r="Y293" i="15"/>
  <c r="AG293" i="15" s="1"/>
  <c r="AD293" i="27" s="1"/>
  <c r="AD306" i="15"/>
  <c r="AA306" i="27" s="1"/>
  <c r="AC319" i="15"/>
  <c r="Z319" i="27" s="1"/>
  <c r="H332" i="33"/>
  <c r="X332" i="15" s="1"/>
  <c r="AF332" i="15" s="1"/>
  <c r="AC332" i="27" s="1"/>
  <c r="W332" i="15"/>
  <c r="AE332" i="15" s="1"/>
  <c r="AB332" i="27" s="1"/>
  <c r="H344" i="33"/>
  <c r="X344" i="15" s="1"/>
  <c r="W344" i="15"/>
  <c r="AE344" i="15" s="1"/>
  <c r="AB344" i="27" s="1"/>
  <c r="J358" i="33"/>
  <c r="Z358" i="15" s="1"/>
  <c r="Y358" i="15"/>
  <c r="AG358" i="15" s="1"/>
  <c r="AD358" i="27" s="1"/>
  <c r="AF234" i="15"/>
  <c r="AC234" i="27" s="1"/>
  <c r="AG234" i="15"/>
  <c r="AD234" i="27" s="1"/>
  <c r="I331" i="17"/>
  <c r="T98" i="41"/>
  <c r="AA98" i="41" s="1"/>
  <c r="I188" i="18" s="1"/>
  <c r="U83" i="41"/>
  <c r="AB83" i="41" s="1"/>
  <c r="J161" i="18" s="1"/>
  <c r="F295" i="18"/>
  <c r="T144" i="41"/>
  <c r="AA144" i="41" s="1"/>
  <c r="S160" i="41"/>
  <c r="Z160" i="41" s="1"/>
  <c r="J136" i="17"/>
  <c r="J135" i="17"/>
  <c r="J144" i="17"/>
  <c r="J145" i="17"/>
  <c r="J138" i="17"/>
  <c r="J141" i="17"/>
  <c r="J142" i="17"/>
  <c r="J134" i="17"/>
  <c r="J143" i="17"/>
  <c r="G123" i="18"/>
  <c r="G124" i="18"/>
  <c r="L81" i="18"/>
  <c r="L82" i="18"/>
  <c r="L74" i="18"/>
  <c r="L83" i="18"/>
  <c r="L84" i="18"/>
  <c r="L78" i="18"/>
  <c r="L85" i="18"/>
  <c r="F75" i="18"/>
  <c r="F76" i="18"/>
  <c r="L79" i="18"/>
  <c r="U114" i="41"/>
  <c r="AB114" i="41" s="1"/>
  <c r="H228" i="18"/>
  <c r="H229" i="18"/>
  <c r="H225" i="18"/>
  <c r="H227" i="18"/>
  <c r="H226" i="18"/>
  <c r="H218" i="18"/>
  <c r="H222" i="18"/>
  <c r="L223" i="18"/>
  <c r="F154" i="18"/>
  <c r="F146" i="18"/>
  <c r="F155" i="18"/>
  <c r="F156" i="18"/>
  <c r="F157" i="18"/>
  <c r="F150" i="18"/>
  <c r="F153" i="18"/>
  <c r="L151" i="18"/>
  <c r="F202" i="18"/>
  <c r="F194" i="18"/>
  <c r="F201" i="18"/>
  <c r="F198" i="18"/>
  <c r="F203" i="18"/>
  <c r="F205" i="18"/>
  <c r="F204" i="18"/>
  <c r="G63" i="17"/>
  <c r="G64" i="17"/>
  <c r="G133" i="17"/>
  <c r="G126" i="17"/>
  <c r="G129" i="17"/>
  <c r="G130" i="17"/>
  <c r="G122" i="17"/>
  <c r="G131" i="17"/>
  <c r="G132" i="17"/>
  <c r="K123" i="17"/>
  <c r="K124" i="17"/>
  <c r="L123" i="17"/>
  <c r="L124" i="17"/>
  <c r="L40" i="18"/>
  <c r="L39" i="18"/>
  <c r="V26" i="41"/>
  <c r="AC26" i="41" s="1"/>
  <c r="K44" i="18" s="1"/>
  <c r="F274" i="18"/>
  <c r="F266" i="18"/>
  <c r="F277" i="18"/>
  <c r="F270" i="18"/>
  <c r="F275" i="18"/>
  <c r="F273" i="18"/>
  <c r="F276" i="18"/>
  <c r="J271" i="18"/>
  <c r="L271" i="18"/>
  <c r="S158" i="41"/>
  <c r="Z158" i="41" s="1"/>
  <c r="H308" i="18" s="1"/>
  <c r="L304" i="18"/>
  <c r="L303" i="18"/>
  <c r="F311" i="18"/>
  <c r="F306" i="18"/>
  <c r="F312" i="18"/>
  <c r="F309" i="18"/>
  <c r="F313" i="18"/>
  <c r="F310" i="18"/>
  <c r="F302" i="18"/>
  <c r="H289" i="18"/>
  <c r="H286" i="18"/>
  <c r="H278" i="18"/>
  <c r="H287" i="18"/>
  <c r="H285" i="18"/>
  <c r="H282" i="18"/>
  <c r="H288" i="18"/>
  <c r="U171" i="41"/>
  <c r="AB171" i="41" s="1"/>
  <c r="F335" i="18"/>
  <c r="F330" i="18"/>
  <c r="F326" i="18"/>
  <c r="F336" i="18"/>
  <c r="F333" i="18"/>
  <c r="F334" i="18"/>
  <c r="F337" i="18"/>
  <c r="L331" i="18"/>
  <c r="T135" i="41"/>
  <c r="AA135" i="41" s="1"/>
  <c r="W131" i="41"/>
  <c r="AD131" i="41" s="1"/>
  <c r="L257" i="18" s="1"/>
  <c r="H255" i="18"/>
  <c r="H256" i="18"/>
  <c r="F52" i="17"/>
  <c r="F51" i="17"/>
  <c r="F55" i="17"/>
  <c r="K111" i="17"/>
  <c r="K112" i="17"/>
  <c r="L117" i="17"/>
  <c r="L118" i="17"/>
  <c r="L110" i="17"/>
  <c r="L119" i="17"/>
  <c r="L120" i="17"/>
  <c r="L114" i="17"/>
  <c r="L121" i="17"/>
  <c r="L235" i="17"/>
  <c r="G237" i="17"/>
  <c r="G234" i="17"/>
  <c r="G239" i="17"/>
  <c r="G240" i="17"/>
  <c r="G238" i="17"/>
  <c r="G241" i="17"/>
  <c r="G230" i="17"/>
  <c r="J232" i="17"/>
  <c r="J231" i="17"/>
  <c r="V53" i="41"/>
  <c r="AC53" i="41" s="1"/>
  <c r="K101" i="18" s="1"/>
  <c r="G103" i="18"/>
  <c r="F136" i="18"/>
  <c r="F135" i="18"/>
  <c r="F138" i="18"/>
  <c r="F141" i="18"/>
  <c r="F142" i="18"/>
  <c r="F134" i="18"/>
  <c r="F145" i="18"/>
  <c r="F144" i="18"/>
  <c r="F143" i="18"/>
  <c r="M169" i="15"/>
  <c r="K183" i="17"/>
  <c r="K184" i="17"/>
  <c r="G186" i="17"/>
  <c r="G190" i="17"/>
  <c r="G182" i="17"/>
  <c r="G191" i="17"/>
  <c r="G192" i="17"/>
  <c r="G189" i="17"/>
  <c r="G193" i="17"/>
  <c r="K249" i="17"/>
  <c r="K246" i="17"/>
  <c r="K252" i="17"/>
  <c r="K250" i="17"/>
  <c r="K253" i="17"/>
  <c r="K242" i="17"/>
  <c r="K251" i="17"/>
  <c r="J243" i="17"/>
  <c r="J244" i="17"/>
  <c r="K207" i="17"/>
  <c r="K208" i="17"/>
  <c r="I208" i="17"/>
  <c r="I207" i="17"/>
  <c r="G210" i="17"/>
  <c r="G215" i="17"/>
  <c r="G216" i="17"/>
  <c r="G217" i="17"/>
  <c r="G213" i="17"/>
  <c r="G214" i="17"/>
  <c r="G206" i="17"/>
  <c r="H211" i="17"/>
  <c r="F34" i="18"/>
  <c r="F26" i="18"/>
  <c r="F35" i="18"/>
  <c r="F36" i="18"/>
  <c r="F37" i="18"/>
  <c r="F30" i="18"/>
  <c r="F33" i="18"/>
  <c r="F184" i="18"/>
  <c r="F183" i="18"/>
  <c r="L192" i="18"/>
  <c r="L191" i="18"/>
  <c r="L193" i="18"/>
  <c r="L189" i="18"/>
  <c r="L182" i="18"/>
  <c r="L190" i="18"/>
  <c r="L186" i="18"/>
  <c r="S162" i="41"/>
  <c r="Z162" i="41" s="1"/>
  <c r="H319" i="18" s="1"/>
  <c r="N195" i="15"/>
  <c r="T15" i="41"/>
  <c r="AA15" i="41" s="1"/>
  <c r="V349" i="27"/>
  <c r="O349" i="27"/>
  <c r="X349" i="27" s="1"/>
  <c r="L27" i="17"/>
  <c r="L28" i="17"/>
  <c r="N47" i="15"/>
  <c r="H23" i="33"/>
  <c r="X23" i="15" s="1"/>
  <c r="W23" i="15"/>
  <c r="AE23" i="15" s="1"/>
  <c r="AB23" i="27" s="1"/>
  <c r="N180" i="26"/>
  <c r="W180" i="26" s="1"/>
  <c r="AE180" i="26" s="1"/>
  <c r="O297" i="26"/>
  <c r="X297" i="26" s="1"/>
  <c r="AF297" i="26" s="1"/>
  <c r="V297" i="26"/>
  <c r="AD297" i="26" s="1"/>
  <c r="M11" i="15"/>
  <c r="J47" i="34"/>
  <c r="J47" i="15" s="1"/>
  <c r="R47" i="15" s="1"/>
  <c r="I47" i="15"/>
  <c r="Q47" i="15" s="1"/>
  <c r="H88" i="34"/>
  <c r="H88" i="15" s="1"/>
  <c r="P88" i="15" s="1"/>
  <c r="G88" i="15"/>
  <c r="O88" i="15" s="1"/>
  <c r="H115" i="34"/>
  <c r="H115" i="15" s="1"/>
  <c r="P115" i="15" s="1"/>
  <c r="G115" i="15"/>
  <c r="O115" i="15" s="1"/>
  <c r="H153" i="34"/>
  <c r="H153" i="15" s="1"/>
  <c r="P153" i="15" s="1"/>
  <c r="G153" i="15"/>
  <c r="O153" i="15" s="1"/>
  <c r="N216" i="15"/>
  <c r="N294" i="15"/>
  <c r="H320" i="34"/>
  <c r="H320" i="15" s="1"/>
  <c r="P320" i="15" s="1"/>
  <c r="G320" i="15"/>
  <c r="O320" i="15" s="1"/>
  <c r="H361" i="34"/>
  <c r="H361" i="15" s="1"/>
  <c r="P361" i="15" s="1"/>
  <c r="G361" i="15"/>
  <c r="O361" i="15" s="1"/>
  <c r="J76" i="33"/>
  <c r="Z76" i="15" s="1"/>
  <c r="Y76" i="15"/>
  <c r="AG76" i="15" s="1"/>
  <c r="H88" i="33"/>
  <c r="X88" i="15" s="1"/>
  <c r="AF88" i="15" s="1"/>
  <c r="AC88" i="27" s="1"/>
  <c r="W88" i="15"/>
  <c r="AE88" i="15" s="1"/>
  <c r="AB88" i="27" s="1"/>
  <c r="AH108" i="15"/>
  <c r="AE108" i="27" s="1"/>
  <c r="AI108" i="15"/>
  <c r="AF108" i="27" s="1"/>
  <c r="J153" i="33"/>
  <c r="Z153" i="15" s="1"/>
  <c r="Y153" i="15"/>
  <c r="AG153" i="15" s="1"/>
  <c r="AD153" i="27" s="1"/>
  <c r="O114" i="26"/>
  <c r="X114" i="26" s="1"/>
  <c r="AF114" i="26" s="1"/>
  <c r="V114" i="26"/>
  <c r="AD114" i="26" s="1"/>
  <c r="O88" i="27"/>
  <c r="X88" i="27" s="1"/>
  <c r="N88" i="27"/>
  <c r="W88" i="27" s="1"/>
  <c r="V88" i="27"/>
  <c r="O348" i="26"/>
  <c r="X348" i="26" s="1"/>
  <c r="AF348" i="26" s="1"/>
  <c r="V348" i="26"/>
  <c r="AD348" i="26" s="1"/>
  <c r="N270" i="27"/>
  <c r="W270" i="27" s="1"/>
  <c r="N11" i="15"/>
  <c r="J36" i="34"/>
  <c r="J36" i="15" s="1"/>
  <c r="R36" i="15" s="1"/>
  <c r="I36" i="15"/>
  <c r="Q36" i="15" s="1"/>
  <c r="J73" i="34"/>
  <c r="J73" i="15" s="1"/>
  <c r="R73" i="15" s="1"/>
  <c r="I73" i="15"/>
  <c r="Q73" i="15" s="1"/>
  <c r="H99" i="34"/>
  <c r="H99" i="15" s="1"/>
  <c r="P99" i="15" s="1"/>
  <c r="G99" i="15"/>
  <c r="O99" i="15" s="1"/>
  <c r="N115" i="15"/>
  <c r="M180" i="15"/>
  <c r="M216" i="15"/>
  <c r="J242" i="34"/>
  <c r="J242" i="15" s="1"/>
  <c r="R242" i="15" s="1"/>
  <c r="I242" i="15"/>
  <c r="Q242" i="15" s="1"/>
  <c r="H309" i="34"/>
  <c r="H309" i="15" s="1"/>
  <c r="P309" i="15" s="1"/>
  <c r="G309" i="15"/>
  <c r="O309" i="15" s="1"/>
  <c r="M320" i="15"/>
  <c r="J346" i="34"/>
  <c r="J346" i="15" s="1"/>
  <c r="R346" i="15" s="1"/>
  <c r="I346" i="15"/>
  <c r="Q346" i="15" s="1"/>
  <c r="AH21" i="15"/>
  <c r="AE21" i="27" s="1"/>
  <c r="AI21" i="15"/>
  <c r="AF21" i="27" s="1"/>
  <c r="J36" i="33"/>
  <c r="Z36" i="15" s="1"/>
  <c r="Y36" i="15"/>
  <c r="AD50" i="15"/>
  <c r="AA50" i="27" s="1"/>
  <c r="J62" i="33"/>
  <c r="Z62" i="15" s="1"/>
  <c r="Y62" i="15"/>
  <c r="AG62" i="15" s="1"/>
  <c r="AH120" i="15"/>
  <c r="AE120" i="27" s="1"/>
  <c r="AI120" i="15"/>
  <c r="AF120" i="27" s="1"/>
  <c r="AI177" i="15"/>
  <c r="AF177" i="27" s="1"/>
  <c r="AH177" i="15"/>
  <c r="AE177" i="27" s="1"/>
  <c r="J193" i="33"/>
  <c r="Z193" i="15" s="1"/>
  <c r="Y193" i="15"/>
  <c r="AG193" i="15" s="1"/>
  <c r="AD193" i="27" s="1"/>
  <c r="AD206" i="15"/>
  <c r="AA206" i="27" s="1"/>
  <c r="AC270" i="15"/>
  <c r="Z270" i="27" s="1"/>
  <c r="J297" i="33"/>
  <c r="Z297" i="15" s="1"/>
  <c r="Y297" i="15"/>
  <c r="AG297" i="15" s="1"/>
  <c r="H309" i="33"/>
  <c r="X309" i="15" s="1"/>
  <c r="AF309" i="15" s="1"/>
  <c r="AC309" i="27" s="1"/>
  <c r="W309" i="15"/>
  <c r="AE309" i="15" s="1"/>
  <c r="AB309" i="27" s="1"/>
  <c r="J322" i="33"/>
  <c r="Z322" i="15" s="1"/>
  <c r="Y322" i="15"/>
  <c r="AG322" i="15" s="1"/>
  <c r="AD322" i="27" s="1"/>
  <c r="AH333" i="15"/>
  <c r="AE333" i="27" s="1"/>
  <c r="AI333" i="15"/>
  <c r="AF333" i="27" s="1"/>
  <c r="H361" i="33"/>
  <c r="X361" i="15" s="1"/>
  <c r="AF361" i="15" s="1"/>
  <c r="AC361" i="27" s="1"/>
  <c r="W361" i="15"/>
  <c r="AE361" i="15" s="1"/>
  <c r="AB361" i="27" s="1"/>
  <c r="J49" i="17"/>
  <c r="J42" i="17"/>
  <c r="J45" i="17"/>
  <c r="J46" i="17"/>
  <c r="J38" i="17"/>
  <c r="J47" i="17"/>
  <c r="J48" i="17"/>
  <c r="F256" i="17"/>
  <c r="F255" i="17"/>
  <c r="U39" i="41"/>
  <c r="AB39" i="41" s="1"/>
  <c r="M139" i="41"/>
  <c r="T141" i="41" s="1"/>
  <c r="AA141" i="41" s="1"/>
  <c r="S6" i="15"/>
  <c r="S331" i="15"/>
  <c r="J10" i="34"/>
  <c r="J10" i="15" s="1"/>
  <c r="R10" i="15" s="1"/>
  <c r="I10" i="15"/>
  <c r="Q10" i="15" s="1"/>
  <c r="H28" i="34"/>
  <c r="H28" i="15" s="1"/>
  <c r="P28" i="15" s="1"/>
  <c r="G28" i="15"/>
  <c r="O28" i="15" s="1"/>
  <c r="J32" i="34"/>
  <c r="J32" i="15" s="1"/>
  <c r="R32" i="15" s="1"/>
  <c r="I32" i="15"/>
  <c r="Q32" i="15" s="1"/>
  <c r="H43" i="34"/>
  <c r="H43" i="15" s="1"/>
  <c r="P43" i="15" s="1"/>
  <c r="G43" i="15"/>
  <c r="O43" i="15" s="1"/>
  <c r="N85" i="15"/>
  <c r="J95" i="34"/>
  <c r="J95" i="15" s="1"/>
  <c r="R95" i="15" s="1"/>
  <c r="I95" i="15"/>
  <c r="Q95" i="15" s="1"/>
  <c r="J114" i="34"/>
  <c r="J114" i="15" s="1"/>
  <c r="R114" i="15" s="1"/>
  <c r="I114" i="15"/>
  <c r="Q114" i="15" s="1"/>
  <c r="H135" i="34"/>
  <c r="H135" i="15" s="1"/>
  <c r="P135" i="15" s="1"/>
  <c r="G135" i="15"/>
  <c r="O135" i="15" s="1"/>
  <c r="H186" i="34"/>
  <c r="H186" i="15" s="1"/>
  <c r="P186" i="15" s="1"/>
  <c r="G186" i="15"/>
  <c r="O186" i="15" s="1"/>
  <c r="J201" i="34"/>
  <c r="J201" i="15" s="1"/>
  <c r="R201" i="15" s="1"/>
  <c r="I201" i="15"/>
  <c r="Q201" i="15" s="1"/>
  <c r="H223" i="34"/>
  <c r="H223" i="15" s="1"/>
  <c r="P223" i="15" s="1"/>
  <c r="G223" i="15"/>
  <c r="O223" i="15" s="1"/>
  <c r="J232" i="34"/>
  <c r="J232" i="15" s="1"/>
  <c r="R232" i="15" s="1"/>
  <c r="I232" i="15"/>
  <c r="Q232" i="15" s="1"/>
  <c r="H238" i="34"/>
  <c r="H238" i="15" s="1"/>
  <c r="P238" i="15" s="1"/>
  <c r="G238" i="15"/>
  <c r="O238" i="15" s="1"/>
  <c r="H253" i="34"/>
  <c r="H253" i="15" s="1"/>
  <c r="P253" i="15" s="1"/>
  <c r="G253" i="15"/>
  <c r="O253" i="15" s="1"/>
  <c r="J275" i="34"/>
  <c r="J275" i="15" s="1"/>
  <c r="R275" i="15" s="1"/>
  <c r="I275" i="15"/>
  <c r="Q275" i="15" s="1"/>
  <c r="H290" i="34"/>
  <c r="H290" i="15" s="1"/>
  <c r="P290" i="15" s="1"/>
  <c r="G290" i="15"/>
  <c r="O290" i="15" s="1"/>
  <c r="J306" i="34"/>
  <c r="J306" i="15" s="1"/>
  <c r="R306" i="15" s="1"/>
  <c r="I306" i="15"/>
  <c r="Q306" i="15" s="1"/>
  <c r="J327" i="34"/>
  <c r="J327" i="15" s="1"/>
  <c r="R327" i="15" s="1"/>
  <c r="I327" i="15"/>
  <c r="Q327" i="15" s="1"/>
  <c r="J336" i="34"/>
  <c r="J336" i="15" s="1"/>
  <c r="R336" i="15" s="1"/>
  <c r="I336" i="15"/>
  <c r="Q336" i="15" s="1"/>
  <c r="N342" i="15"/>
  <c r="H357" i="34"/>
  <c r="H357" i="15" s="1"/>
  <c r="P357" i="15" s="1"/>
  <c r="G357" i="15"/>
  <c r="O357" i="15" s="1"/>
  <c r="AG34" i="15"/>
  <c r="AD34" i="27" s="1"/>
  <c r="AH55" i="15"/>
  <c r="AE55" i="27" s="1"/>
  <c r="AI55" i="15"/>
  <c r="AF55" i="27" s="1"/>
  <c r="AH79" i="15"/>
  <c r="AE79" i="27" s="1"/>
  <c r="AI79" i="15"/>
  <c r="AF79" i="27" s="1"/>
  <c r="AH146" i="15"/>
  <c r="AE146" i="27" s="1"/>
  <c r="AI146" i="15"/>
  <c r="AF146" i="27" s="1"/>
  <c r="H271" i="33"/>
  <c r="X271" i="15" s="1"/>
  <c r="W271" i="15"/>
  <c r="AE271" i="15" s="1"/>
  <c r="AB271" i="27" s="1"/>
  <c r="AH307" i="15"/>
  <c r="AE307" i="27" s="1"/>
  <c r="AI307" i="15"/>
  <c r="AF307" i="27" s="1"/>
  <c r="AH359" i="15"/>
  <c r="AE359" i="27" s="1"/>
  <c r="AI359" i="15"/>
  <c r="AF359" i="27" s="1"/>
  <c r="I270" i="17"/>
  <c r="I276" i="17"/>
  <c r="I277" i="17"/>
  <c r="I266" i="17"/>
  <c r="I275" i="17"/>
  <c r="I273" i="17"/>
  <c r="I274" i="17"/>
  <c r="T132" i="41"/>
  <c r="AA132" i="41" s="1"/>
  <c r="I259" i="18" s="1"/>
  <c r="O345" i="26"/>
  <c r="X345" i="26" s="1"/>
  <c r="AF345" i="26" s="1"/>
  <c r="V345" i="26"/>
  <c r="AD345" i="26" s="1"/>
  <c r="H33" i="34"/>
  <c r="H33" i="15" s="1"/>
  <c r="P33" i="15" s="1"/>
  <c r="G33" i="15"/>
  <c r="O33" i="15" s="1"/>
  <c r="M74" i="15"/>
  <c r="J100" i="34"/>
  <c r="J100" i="15" s="1"/>
  <c r="R100" i="15" s="1"/>
  <c r="I100" i="15"/>
  <c r="Q100" i="15" s="1"/>
  <c r="J140" i="34"/>
  <c r="J140" i="15" s="1"/>
  <c r="R140" i="15" s="1"/>
  <c r="I140" i="15"/>
  <c r="Q140" i="15" s="1"/>
  <c r="J165" i="34"/>
  <c r="J165" i="15" s="1"/>
  <c r="R165" i="15" s="1"/>
  <c r="I165" i="15"/>
  <c r="Q165" i="15" s="1"/>
  <c r="M176" i="15"/>
  <c r="J243" i="34"/>
  <c r="J243" i="15" s="1"/>
  <c r="R243" i="15" s="1"/>
  <c r="I243" i="15"/>
  <c r="Q243" i="15" s="1"/>
  <c r="J305" i="34"/>
  <c r="J305" i="15" s="1"/>
  <c r="R305" i="15" s="1"/>
  <c r="I305" i="15"/>
  <c r="Q305" i="15" s="1"/>
  <c r="J347" i="34"/>
  <c r="J347" i="15" s="1"/>
  <c r="R347" i="15" s="1"/>
  <c r="I347" i="15"/>
  <c r="Q347" i="15" s="1"/>
  <c r="AH5" i="15"/>
  <c r="AE5" i="27" s="1"/>
  <c r="AI5" i="15"/>
  <c r="AF5" i="27" s="1"/>
  <c r="AH29" i="15"/>
  <c r="AE29" i="27" s="1"/>
  <c r="AI29" i="15"/>
  <c r="AF29" i="27" s="1"/>
  <c r="AI172" i="15"/>
  <c r="AF172" i="27" s="1"/>
  <c r="AH172" i="15"/>
  <c r="AE172" i="27" s="1"/>
  <c r="AI196" i="15"/>
  <c r="AF196" i="27" s="1"/>
  <c r="AH196" i="15"/>
  <c r="AE196" i="27" s="1"/>
  <c r="AI350" i="15"/>
  <c r="AF350" i="27" s="1"/>
  <c r="AH350" i="15"/>
  <c r="AE350" i="27" s="1"/>
  <c r="J27" i="17"/>
  <c r="J28" i="17"/>
  <c r="G27" i="17"/>
  <c r="G28" i="17"/>
  <c r="J219" i="17"/>
  <c r="J220" i="17"/>
  <c r="T77" i="36"/>
  <c r="AA77" i="36" s="1"/>
  <c r="I149" i="17" s="1"/>
  <c r="H267" i="17"/>
  <c r="H268" i="17"/>
  <c r="V27" i="41"/>
  <c r="AC27" i="41" s="1"/>
  <c r="V89" i="41"/>
  <c r="AC89" i="41" s="1"/>
  <c r="K173" i="18" s="1"/>
  <c r="U158" i="41"/>
  <c r="AB158" i="41" s="1"/>
  <c r="J308" i="18" s="1"/>
  <c r="N267" i="26"/>
  <c r="W267" i="26" s="1"/>
  <c r="AE267" i="26" s="1"/>
  <c r="N7" i="26"/>
  <c r="W7" i="26" s="1"/>
  <c r="AE7" i="26" s="1"/>
  <c r="S14" i="15"/>
  <c r="S339" i="15"/>
  <c r="S183" i="15"/>
  <c r="J18" i="34"/>
  <c r="J18" i="15" s="1"/>
  <c r="R18" i="15" s="1"/>
  <c r="I18" i="15"/>
  <c r="Q18" i="15" s="1"/>
  <c r="M44" i="15"/>
  <c r="J66" i="34"/>
  <c r="J66" i="15" s="1"/>
  <c r="R66" i="15" s="1"/>
  <c r="I66" i="15"/>
  <c r="Q66" i="15" s="1"/>
  <c r="N92" i="15"/>
  <c r="M116" i="15"/>
  <c r="J132" i="34"/>
  <c r="J132" i="15" s="1"/>
  <c r="R132" i="15" s="1"/>
  <c r="I132" i="15"/>
  <c r="Q132" i="15" s="1"/>
  <c r="J146" i="34"/>
  <c r="J146" i="15" s="1"/>
  <c r="R146" i="15" s="1"/>
  <c r="I146" i="15"/>
  <c r="Q146" i="15" s="1"/>
  <c r="J172" i="34"/>
  <c r="J172" i="15" s="1"/>
  <c r="R172" i="15" s="1"/>
  <c r="I172" i="15"/>
  <c r="Q172" i="15" s="1"/>
  <c r="S118" i="15"/>
  <c r="S157" i="15"/>
  <c r="S287" i="15"/>
  <c r="S313" i="15"/>
  <c r="S209" i="15"/>
  <c r="H213" i="34"/>
  <c r="H213" i="15" s="1"/>
  <c r="P213" i="15" s="1"/>
  <c r="G213" i="15"/>
  <c r="O213" i="15" s="1"/>
  <c r="H239" i="34"/>
  <c r="H239" i="15" s="1"/>
  <c r="P239" i="15" s="1"/>
  <c r="G239" i="15"/>
  <c r="O239" i="15" s="1"/>
  <c r="H287" i="34"/>
  <c r="H287" i="15" s="1"/>
  <c r="P287" i="15" s="1"/>
  <c r="G287" i="15"/>
  <c r="O287" i="15" s="1"/>
  <c r="H302" i="34"/>
  <c r="H302" i="15" s="1"/>
  <c r="P302" i="15" s="1"/>
  <c r="G302" i="15"/>
  <c r="O302" i="15" s="1"/>
  <c r="N313" i="15"/>
  <c r="H328" i="34"/>
  <c r="H328" i="15" s="1"/>
  <c r="P328" i="15" s="1"/>
  <c r="G328" i="15"/>
  <c r="O328" i="15" s="1"/>
  <c r="N354" i="15"/>
  <c r="AH3" i="15"/>
  <c r="AE3" i="27" s="1"/>
  <c r="AI3" i="15"/>
  <c r="AF3" i="27" s="1"/>
  <c r="AG68" i="15"/>
  <c r="AD68" i="27" s="1"/>
  <c r="H141" i="33"/>
  <c r="X141" i="15" s="1"/>
  <c r="AF141" i="15" s="1"/>
  <c r="AC141" i="27" s="1"/>
  <c r="W141" i="15"/>
  <c r="AE141" i="15" s="1"/>
  <c r="AB141" i="27" s="1"/>
  <c r="AH239" i="15"/>
  <c r="AE239" i="27" s="1"/>
  <c r="AI239" i="15"/>
  <c r="AF239" i="27" s="1"/>
  <c r="AI300" i="15"/>
  <c r="AF300" i="27" s="1"/>
  <c r="AH300" i="15"/>
  <c r="AE300" i="27" s="1"/>
  <c r="AH330" i="15"/>
  <c r="AE330" i="27" s="1"/>
  <c r="AI330" i="15"/>
  <c r="AF330" i="27" s="1"/>
  <c r="AH364" i="15"/>
  <c r="AE364" i="27" s="1"/>
  <c r="AI364" i="15"/>
  <c r="AF364" i="27" s="1"/>
  <c r="AG299" i="15"/>
  <c r="AD299" i="27" s="1"/>
  <c r="F159" i="17"/>
  <c r="F160" i="17"/>
  <c r="J39" i="17"/>
  <c r="J40" i="17"/>
  <c r="I96" i="17"/>
  <c r="I97" i="17"/>
  <c r="I90" i="17"/>
  <c r="I93" i="17"/>
  <c r="I86" i="17"/>
  <c r="I94" i="17"/>
  <c r="I95" i="17"/>
  <c r="S88" i="41"/>
  <c r="Z88" i="41" s="1"/>
  <c r="M5" i="41"/>
  <c r="T54" i="41"/>
  <c r="AA54" i="41" s="1"/>
  <c r="I103" i="18" s="1"/>
  <c r="T167" i="41"/>
  <c r="AA167" i="41" s="1"/>
  <c r="I329" i="18" s="1"/>
  <c r="L301" i="18"/>
  <c r="L290" i="18"/>
  <c r="L299" i="18"/>
  <c r="L297" i="18"/>
  <c r="L294" i="18"/>
  <c r="L300" i="18"/>
  <c r="L298" i="18"/>
  <c r="N24" i="26"/>
  <c r="W24" i="26" s="1"/>
  <c r="AE24" i="26" s="1"/>
  <c r="O71" i="26"/>
  <c r="X71" i="26" s="1"/>
  <c r="AF71" i="26" s="1"/>
  <c r="N71" i="26"/>
  <c r="W71" i="26" s="1"/>
  <c r="AE71" i="26" s="1"/>
  <c r="V71" i="26"/>
  <c r="AD71" i="26" s="1"/>
  <c r="O111" i="27"/>
  <c r="X111" i="27" s="1"/>
  <c r="V111" i="27"/>
  <c r="H24" i="34"/>
  <c r="H24" i="15" s="1"/>
  <c r="P24" i="15" s="1"/>
  <c r="G24" i="15"/>
  <c r="O24" i="15" s="1"/>
  <c r="N34" i="15"/>
  <c r="H60" i="34"/>
  <c r="H60" i="15" s="1"/>
  <c r="P60" i="15" s="1"/>
  <c r="G60" i="15"/>
  <c r="O60" i="15" s="1"/>
  <c r="H101" i="34"/>
  <c r="H101" i="15" s="1"/>
  <c r="P101" i="15" s="1"/>
  <c r="G101" i="15"/>
  <c r="O101" i="15" s="1"/>
  <c r="J126" i="34"/>
  <c r="J126" i="15" s="1"/>
  <c r="R126" i="15" s="1"/>
  <c r="I126" i="15"/>
  <c r="Q126" i="15" s="1"/>
  <c r="J136" i="34"/>
  <c r="J136" i="15" s="1"/>
  <c r="R136" i="15" s="1"/>
  <c r="I136" i="15"/>
  <c r="Q136" i="15" s="1"/>
  <c r="N167" i="15"/>
  <c r="H229" i="34"/>
  <c r="H229" i="15" s="1"/>
  <c r="P229" i="15" s="1"/>
  <c r="G229" i="15"/>
  <c r="O229" i="15" s="1"/>
  <c r="J244" i="34"/>
  <c r="J244" i="15" s="1"/>
  <c r="R244" i="15" s="1"/>
  <c r="I244" i="15"/>
  <c r="Q244" i="15" s="1"/>
  <c r="H271" i="34"/>
  <c r="H271" i="15" s="1"/>
  <c r="P271" i="15" s="1"/>
  <c r="G271" i="15"/>
  <c r="O271" i="15" s="1"/>
  <c r="J307" i="34"/>
  <c r="J307" i="15" s="1"/>
  <c r="R307" i="15" s="1"/>
  <c r="I307" i="15"/>
  <c r="Q307" i="15" s="1"/>
  <c r="J349" i="34"/>
  <c r="J349" i="15" s="1"/>
  <c r="R349" i="15" s="1"/>
  <c r="I349" i="15"/>
  <c r="Q349" i="15" s="1"/>
  <c r="H127" i="33"/>
  <c r="X127" i="15" s="1"/>
  <c r="W127" i="15"/>
  <c r="AE127" i="15" s="1"/>
  <c r="AB127" i="27" s="1"/>
  <c r="H140" i="33"/>
  <c r="X140" i="15" s="1"/>
  <c r="W140" i="15"/>
  <c r="AE140" i="15" s="1"/>
  <c r="AB140" i="27" s="1"/>
  <c r="AH263" i="15"/>
  <c r="AE263" i="27" s="1"/>
  <c r="AI263" i="15"/>
  <c r="AF263" i="27" s="1"/>
  <c r="AH287" i="15"/>
  <c r="AE287" i="27" s="1"/>
  <c r="AI287" i="15"/>
  <c r="AF287" i="27" s="1"/>
  <c r="AH334" i="15"/>
  <c r="AE334" i="27" s="1"/>
  <c r="AI334" i="15"/>
  <c r="AF334" i="27" s="1"/>
  <c r="AH324" i="15"/>
  <c r="AE324" i="27" s="1"/>
  <c r="AI324" i="15"/>
  <c r="AF324" i="27" s="1"/>
  <c r="K159" i="17"/>
  <c r="K160" i="17"/>
  <c r="F219" i="17"/>
  <c r="F220" i="17"/>
  <c r="F279" i="17"/>
  <c r="F280" i="17"/>
  <c r="T88" i="41"/>
  <c r="AA88" i="41" s="1"/>
  <c r="U76" i="41"/>
  <c r="AB76" i="41" s="1"/>
  <c r="V54" i="41"/>
  <c r="AC54" i="41" s="1"/>
  <c r="K103" i="18" s="1"/>
  <c r="T123" i="41"/>
  <c r="AA123" i="41" s="1"/>
  <c r="O254" i="26"/>
  <c r="X254" i="26" s="1"/>
  <c r="AF254" i="26" s="1"/>
  <c r="N254" i="26"/>
  <c r="W254" i="26" s="1"/>
  <c r="AE254" i="26" s="1"/>
  <c r="V254" i="26"/>
  <c r="AD254" i="26" s="1"/>
  <c r="N254" i="27"/>
  <c r="W254" i="27" s="1"/>
  <c r="V254" i="27"/>
  <c r="O254" i="27"/>
  <c r="X254" i="27" s="1"/>
  <c r="N348" i="27"/>
  <c r="W348" i="27" s="1"/>
  <c r="G85" i="8"/>
  <c r="O85" i="8" s="1"/>
  <c r="G84" i="8"/>
  <c r="N84" i="8"/>
  <c r="H23" i="34"/>
  <c r="H23" i="15" s="1"/>
  <c r="P23" i="15" s="1"/>
  <c r="G23" i="15"/>
  <c r="O23" i="15" s="1"/>
  <c r="H30" i="34"/>
  <c r="H30" i="15" s="1"/>
  <c r="P30" i="15" s="1"/>
  <c r="G30" i="15"/>
  <c r="O30" i="15" s="1"/>
  <c r="H76" i="34"/>
  <c r="H76" i="15" s="1"/>
  <c r="P76" i="15" s="1"/>
  <c r="G76" i="15"/>
  <c r="O76" i="15" s="1"/>
  <c r="J82" i="34"/>
  <c r="J82" i="15" s="1"/>
  <c r="R82" i="15" s="1"/>
  <c r="I82" i="15"/>
  <c r="Q82" i="15" s="1"/>
  <c r="J97" i="34"/>
  <c r="J97" i="15" s="1"/>
  <c r="R97" i="15" s="1"/>
  <c r="I97" i="15"/>
  <c r="Q97" i="15" s="1"/>
  <c r="N118" i="15"/>
  <c r="H133" i="34"/>
  <c r="H133" i="15" s="1"/>
  <c r="P133" i="15" s="1"/>
  <c r="G133" i="15"/>
  <c r="O133" i="15" s="1"/>
  <c r="N143" i="15"/>
  <c r="N193" i="15"/>
  <c r="J210" i="34"/>
  <c r="J210" i="15" s="1"/>
  <c r="R210" i="15" s="1"/>
  <c r="I210" i="15"/>
  <c r="Q210" i="15" s="1"/>
  <c r="H240" i="34"/>
  <c r="H240" i="15" s="1"/>
  <c r="P240" i="15" s="1"/>
  <c r="G240" i="15"/>
  <c r="O240" i="15" s="1"/>
  <c r="J245" i="34"/>
  <c r="J245" i="15" s="1"/>
  <c r="R245" i="15" s="1"/>
  <c r="I245" i="15"/>
  <c r="Q245" i="15" s="1"/>
  <c r="J262" i="34"/>
  <c r="J262" i="15" s="1"/>
  <c r="R262" i="15" s="1"/>
  <c r="I262" i="15"/>
  <c r="Q262" i="15" s="1"/>
  <c r="N297" i="15"/>
  <c r="J314" i="34"/>
  <c r="J314" i="15" s="1"/>
  <c r="R314" i="15" s="1"/>
  <c r="I314" i="15"/>
  <c r="Q314" i="15" s="1"/>
  <c r="S322" i="15"/>
  <c r="S127" i="15"/>
  <c r="S101" i="15"/>
  <c r="S244" i="15"/>
  <c r="S218" i="15"/>
  <c r="J344" i="34"/>
  <c r="J344" i="15" s="1"/>
  <c r="R344" i="15" s="1"/>
  <c r="I344" i="15"/>
  <c r="Q344" i="15" s="1"/>
  <c r="J348" i="34"/>
  <c r="J348" i="15" s="1"/>
  <c r="R348" i="15" s="1"/>
  <c r="I348" i="15"/>
  <c r="Q348" i="15" s="1"/>
  <c r="J46" i="33"/>
  <c r="Z46" i="15" s="1"/>
  <c r="Y46" i="15"/>
  <c r="AG46" i="15" s="1"/>
  <c r="AD46" i="27" s="1"/>
  <c r="H58" i="33"/>
  <c r="X58" i="15" s="1"/>
  <c r="AF58" i="15" s="1"/>
  <c r="AC58" i="27" s="1"/>
  <c r="W58" i="15"/>
  <c r="AE58" i="15" s="1"/>
  <c r="AB58" i="27" s="1"/>
  <c r="J72" i="33"/>
  <c r="Z72" i="15" s="1"/>
  <c r="Y72" i="15"/>
  <c r="AG72" i="15" s="1"/>
  <c r="AD72" i="27" s="1"/>
  <c r="AI171" i="15"/>
  <c r="AF171" i="27" s="1"/>
  <c r="AH171" i="15"/>
  <c r="AE171" i="27" s="1"/>
  <c r="H189" i="33"/>
  <c r="X189" i="15" s="1"/>
  <c r="AF189" i="15" s="1"/>
  <c r="AC189" i="27" s="1"/>
  <c r="W189" i="15"/>
  <c r="AE189" i="15" s="1"/>
  <c r="AB189" i="27" s="1"/>
  <c r="J202" i="33"/>
  <c r="Z202" i="15" s="1"/>
  <c r="Y202" i="15"/>
  <c r="AG202" i="15" s="1"/>
  <c r="AD202" i="27" s="1"/>
  <c r="AC214" i="15"/>
  <c r="Z214" i="27" s="1"/>
  <c r="J227" i="33"/>
  <c r="Z227" i="15" s="1"/>
  <c r="Y227" i="15"/>
  <c r="AG227" i="15" s="1"/>
  <c r="AD227" i="27" s="1"/>
  <c r="J241" i="33"/>
  <c r="Z241" i="15" s="1"/>
  <c r="Y241" i="15"/>
  <c r="H253" i="33"/>
  <c r="X253" i="15" s="1"/>
  <c r="W253" i="15"/>
  <c r="AE253" i="15" s="1"/>
  <c r="AB253" i="27" s="1"/>
  <c r="AG356" i="15"/>
  <c r="AD356" i="27" s="1"/>
  <c r="R169" i="15"/>
  <c r="V63" i="41"/>
  <c r="AC63" i="41" s="1"/>
  <c r="L91" i="18"/>
  <c r="T110" i="41"/>
  <c r="AA110" i="41" s="1"/>
  <c r="I212" i="18" s="1"/>
  <c r="O88" i="26"/>
  <c r="X88" i="26" s="1"/>
  <c r="AF88" i="26" s="1"/>
  <c r="N88" i="26"/>
  <c r="W88" i="26" s="1"/>
  <c r="AE88" i="26" s="1"/>
  <c r="V88" i="26"/>
  <c r="AD88" i="26" s="1"/>
  <c r="J20" i="34"/>
  <c r="J20" i="15" s="1"/>
  <c r="R20" i="15" s="1"/>
  <c r="I20" i="15"/>
  <c r="Q20" i="15" s="1"/>
  <c r="H45" i="34"/>
  <c r="H45" i="15" s="1"/>
  <c r="P45" i="15" s="1"/>
  <c r="G45" i="15"/>
  <c r="O45" i="15" s="1"/>
  <c r="N61" i="15"/>
  <c r="J87" i="34"/>
  <c r="J87" i="15" s="1"/>
  <c r="R87" i="15" s="1"/>
  <c r="I87" i="15"/>
  <c r="Q87" i="15" s="1"/>
  <c r="H127" i="34"/>
  <c r="H127" i="15" s="1"/>
  <c r="P127" i="15" s="1"/>
  <c r="G127" i="15"/>
  <c r="O127" i="15" s="1"/>
  <c r="H162" i="34"/>
  <c r="H162" i="15" s="1"/>
  <c r="P162" i="15" s="1"/>
  <c r="G162" i="15"/>
  <c r="O162" i="15" s="1"/>
  <c r="N189" i="15"/>
  <c r="J230" i="34"/>
  <c r="J230" i="15" s="1"/>
  <c r="R230" i="15" s="1"/>
  <c r="I230" i="15"/>
  <c r="Q230" i="15" s="1"/>
  <c r="J256" i="34"/>
  <c r="J256" i="15" s="1"/>
  <c r="R256" i="15" s="1"/>
  <c r="I256" i="15"/>
  <c r="Q256" i="15" s="1"/>
  <c r="H267" i="34"/>
  <c r="H267" i="15" s="1"/>
  <c r="P267" i="15" s="1"/>
  <c r="G267" i="15"/>
  <c r="O267" i="15" s="1"/>
  <c r="H334" i="34"/>
  <c r="H334" i="15" s="1"/>
  <c r="P334" i="15" s="1"/>
  <c r="G334" i="15"/>
  <c r="O334" i="15" s="1"/>
  <c r="J360" i="34"/>
  <c r="J360" i="15" s="1"/>
  <c r="R360" i="15" s="1"/>
  <c r="I360" i="15"/>
  <c r="Q360" i="15" s="1"/>
  <c r="AG69" i="15"/>
  <c r="AD69" i="27" s="1"/>
  <c r="AC98" i="15"/>
  <c r="Z98" i="27" s="1"/>
  <c r="AG118" i="15"/>
  <c r="AD118" i="27" s="1"/>
  <c r="H162" i="33"/>
  <c r="X162" i="15" s="1"/>
  <c r="W162" i="15"/>
  <c r="AE162" i="15" s="1"/>
  <c r="AB162" i="27" s="1"/>
  <c r="J175" i="33"/>
  <c r="Z175" i="15" s="1"/>
  <c r="Y175" i="15"/>
  <c r="J188" i="33"/>
  <c r="Z188" i="15" s="1"/>
  <c r="Y188" i="15"/>
  <c r="AG188" i="15" s="1"/>
  <c r="AD188" i="27" s="1"/>
  <c r="J240" i="33"/>
  <c r="Z240" i="15" s="1"/>
  <c r="Y240" i="15"/>
  <c r="H331" i="33"/>
  <c r="X331" i="15" s="1"/>
  <c r="W331" i="15"/>
  <c r="AE331" i="15" s="1"/>
  <c r="AB331" i="27" s="1"/>
  <c r="AF12" i="15"/>
  <c r="AC12" i="27" s="1"/>
  <c r="AG12" i="15"/>
  <c r="AD12" i="27" s="1"/>
  <c r="P298" i="15"/>
  <c r="H99" i="17"/>
  <c r="H100" i="17"/>
  <c r="K335" i="17"/>
  <c r="K336" i="17"/>
  <c r="K337" i="17"/>
  <c r="K334" i="17"/>
  <c r="K326" i="17"/>
  <c r="K330" i="17"/>
  <c r="K333" i="17"/>
  <c r="V59" i="41"/>
  <c r="AC59" i="41" s="1"/>
  <c r="K113" i="18" s="1"/>
  <c r="L97" i="41"/>
  <c r="S94" i="41" s="1"/>
  <c r="Z94" i="41" s="1"/>
  <c r="S78" i="41"/>
  <c r="Z78" i="41" s="1"/>
  <c r="S48" i="41"/>
  <c r="Z48" i="41" s="1"/>
  <c r="N67" i="41"/>
  <c r="U66" i="41" s="1"/>
  <c r="AB66" i="41" s="1"/>
  <c r="M25" i="41"/>
  <c r="T27" i="41" s="1"/>
  <c r="AA27" i="41" s="1"/>
  <c r="M121" i="41"/>
  <c r="T119" i="41" s="1"/>
  <c r="AA119" i="41" s="1"/>
  <c r="I233" i="18" s="1"/>
  <c r="O201" i="27"/>
  <c r="X201" i="27" s="1"/>
  <c r="N201" i="27"/>
  <c r="W201" i="27" s="1"/>
  <c r="V201" i="27"/>
  <c r="N27" i="15"/>
  <c r="H42" i="34"/>
  <c r="H42" i="15" s="1"/>
  <c r="P42" i="15" s="1"/>
  <c r="G42" i="15"/>
  <c r="O42" i="15" s="1"/>
  <c r="J68" i="34"/>
  <c r="J68" i="15" s="1"/>
  <c r="R68" i="15" s="1"/>
  <c r="I68" i="15"/>
  <c r="Q68" i="15" s="1"/>
  <c r="H83" i="34"/>
  <c r="H83" i="15" s="1"/>
  <c r="P83" i="15" s="1"/>
  <c r="G83" i="15"/>
  <c r="O83" i="15" s="1"/>
  <c r="H94" i="34"/>
  <c r="H94" i="15" s="1"/>
  <c r="P94" i="15" s="1"/>
  <c r="G94" i="15"/>
  <c r="O94" i="15" s="1"/>
  <c r="J148" i="34"/>
  <c r="J148" i="15" s="1"/>
  <c r="R148" i="15" s="1"/>
  <c r="I148" i="15"/>
  <c r="Q148" i="15" s="1"/>
  <c r="J222" i="34"/>
  <c r="J222" i="15" s="1"/>
  <c r="R222" i="15" s="1"/>
  <c r="I222" i="15"/>
  <c r="Q222" i="15" s="1"/>
  <c r="N289" i="15"/>
  <c r="H304" i="34"/>
  <c r="H304" i="15" s="1"/>
  <c r="P304" i="15" s="1"/>
  <c r="G304" i="15"/>
  <c r="O304" i="15" s="1"/>
  <c r="J356" i="34"/>
  <c r="J356" i="15" s="1"/>
  <c r="R356" i="15" s="1"/>
  <c r="I356" i="15"/>
  <c r="Q356" i="15" s="1"/>
  <c r="AA10" i="27"/>
  <c r="J37" i="33"/>
  <c r="Z37" i="15" s="1"/>
  <c r="Y37" i="15"/>
  <c r="H89" i="33"/>
  <c r="X89" i="15" s="1"/>
  <c r="W89" i="15"/>
  <c r="AE89" i="15" s="1"/>
  <c r="AB89" i="27" s="1"/>
  <c r="AH158" i="15"/>
  <c r="AE158" i="27" s="1"/>
  <c r="AI158" i="15"/>
  <c r="AF158" i="27" s="1"/>
  <c r="AC166" i="15"/>
  <c r="Z166" i="27" s="1"/>
  <c r="AG203" i="15"/>
  <c r="AD203" i="27" s="1"/>
  <c r="J231" i="33"/>
  <c r="Z231" i="15" s="1"/>
  <c r="Y231" i="15"/>
  <c r="AH242" i="15"/>
  <c r="AE242" i="27" s="1"/>
  <c r="AI242" i="15"/>
  <c r="AF242" i="27" s="1"/>
  <c r="AH258" i="15"/>
  <c r="AE258" i="27" s="1"/>
  <c r="AI258" i="15"/>
  <c r="AF258" i="27" s="1"/>
  <c r="H306" i="33"/>
  <c r="X306" i="15" s="1"/>
  <c r="AF306" i="15" s="1"/>
  <c r="AC306" i="27" s="1"/>
  <c r="W306" i="15"/>
  <c r="AE306" i="15" s="1"/>
  <c r="AB306" i="27" s="1"/>
  <c r="J319" i="33"/>
  <c r="Z319" i="15" s="1"/>
  <c r="Y319" i="15"/>
  <c r="AC344" i="15"/>
  <c r="Z344" i="27" s="1"/>
  <c r="O195" i="15"/>
  <c r="L151" i="17"/>
  <c r="L75" i="17"/>
  <c r="L76" i="17"/>
  <c r="G229" i="17"/>
  <c r="G226" i="17"/>
  <c r="G218" i="17"/>
  <c r="G228" i="17"/>
  <c r="G225" i="17"/>
  <c r="G222" i="17"/>
  <c r="G227" i="17"/>
  <c r="I292" i="17"/>
  <c r="I291" i="17"/>
  <c r="I301" i="17"/>
  <c r="I294" i="17"/>
  <c r="I297" i="17"/>
  <c r="I300" i="17"/>
  <c r="I299" i="17"/>
  <c r="I298" i="17"/>
  <c r="I290" i="17"/>
  <c r="J327" i="17"/>
  <c r="J328" i="17"/>
  <c r="T34" i="41"/>
  <c r="AA34" i="41" s="1"/>
  <c r="U42" i="41"/>
  <c r="AB42" i="41" s="1"/>
  <c r="J79" i="18" s="1"/>
  <c r="U65" i="41"/>
  <c r="AB65" i="41" s="1"/>
  <c r="J125" i="18" s="1"/>
  <c r="T143" i="41"/>
  <c r="AA143" i="41" s="1"/>
  <c r="I281" i="18" s="1"/>
  <c r="F162" i="18"/>
  <c r="F165" i="18"/>
  <c r="F166" i="18"/>
  <c r="F158" i="18"/>
  <c r="F169" i="18"/>
  <c r="F168" i="18"/>
  <c r="F167" i="18"/>
  <c r="H139" i="17"/>
  <c r="L127" i="18"/>
  <c r="L216" i="18"/>
  <c r="L217" i="18"/>
  <c r="L213" i="18"/>
  <c r="L214" i="18"/>
  <c r="L210" i="18"/>
  <c r="L206" i="18"/>
  <c r="L215" i="18"/>
  <c r="G79" i="18"/>
  <c r="G75" i="18"/>
  <c r="G76" i="18"/>
  <c r="F219" i="18"/>
  <c r="F220" i="18"/>
  <c r="G51" i="18"/>
  <c r="G52" i="18"/>
  <c r="L147" i="18"/>
  <c r="L148" i="18"/>
  <c r="U105" i="41"/>
  <c r="AB105" i="41" s="1"/>
  <c r="N260" i="15"/>
  <c r="F132" i="17"/>
  <c r="F133" i="17"/>
  <c r="F126" i="17"/>
  <c r="F129" i="17"/>
  <c r="F130" i="17"/>
  <c r="F122" i="17"/>
  <c r="F131" i="17"/>
  <c r="F127" i="17"/>
  <c r="F40" i="18"/>
  <c r="F39" i="18"/>
  <c r="J267" i="18"/>
  <c r="J268" i="18"/>
  <c r="H276" i="18"/>
  <c r="H266" i="18"/>
  <c r="H275" i="18"/>
  <c r="H277" i="18"/>
  <c r="H274" i="18"/>
  <c r="H270" i="18"/>
  <c r="H273" i="18"/>
  <c r="L268" i="18"/>
  <c r="L267" i="18"/>
  <c r="F303" i="18"/>
  <c r="F304" i="18"/>
  <c r="H280" i="18"/>
  <c r="H279" i="18"/>
  <c r="F279" i="18"/>
  <c r="F280" i="18"/>
  <c r="G328" i="18"/>
  <c r="G327" i="18"/>
  <c r="L328" i="18"/>
  <c r="L327" i="18"/>
  <c r="G255" i="18"/>
  <c r="G256" i="18"/>
  <c r="W134" i="41"/>
  <c r="AD134" i="41" s="1"/>
  <c r="L260" i="18" s="1"/>
  <c r="J51" i="17"/>
  <c r="J52" i="17"/>
  <c r="G51" i="17"/>
  <c r="G52" i="17"/>
  <c r="K58" i="17"/>
  <c r="K50" i="17"/>
  <c r="K59" i="17"/>
  <c r="K60" i="17"/>
  <c r="K61" i="17"/>
  <c r="K54" i="17"/>
  <c r="K57" i="17"/>
  <c r="I51" i="17"/>
  <c r="I52" i="17"/>
  <c r="F111" i="17"/>
  <c r="F112" i="17"/>
  <c r="I120" i="17"/>
  <c r="I121" i="17"/>
  <c r="I114" i="17"/>
  <c r="I117" i="17"/>
  <c r="I110" i="17"/>
  <c r="I119" i="17"/>
  <c r="I118" i="17"/>
  <c r="K115" i="17"/>
  <c r="H235" i="17"/>
  <c r="I239" i="17"/>
  <c r="I240" i="17"/>
  <c r="I237" i="17"/>
  <c r="I234" i="17"/>
  <c r="I241" i="17"/>
  <c r="I238" i="17"/>
  <c r="I230" i="17"/>
  <c r="G107" i="18"/>
  <c r="G108" i="18"/>
  <c r="G109" i="18"/>
  <c r="G102" i="18"/>
  <c r="G106" i="18"/>
  <c r="G98" i="18"/>
  <c r="G105" i="18"/>
  <c r="N298" i="15"/>
  <c r="J189" i="17"/>
  <c r="J191" i="17"/>
  <c r="J192" i="17"/>
  <c r="J193" i="17"/>
  <c r="J190" i="17"/>
  <c r="J186" i="17"/>
  <c r="J182" i="17"/>
  <c r="I247" i="17"/>
  <c r="L215" i="17"/>
  <c r="L213" i="17"/>
  <c r="L214" i="17"/>
  <c r="L210" i="17"/>
  <c r="L206" i="17"/>
  <c r="L216" i="17"/>
  <c r="L217" i="17"/>
  <c r="L207" i="17"/>
  <c r="L208" i="17"/>
  <c r="G207" i="17"/>
  <c r="G208" i="17"/>
  <c r="S90" i="41"/>
  <c r="Z90" i="41" s="1"/>
  <c r="G171" i="18"/>
  <c r="G172" i="18"/>
  <c r="G193" i="18"/>
  <c r="G189" i="18"/>
  <c r="G190" i="18"/>
  <c r="G186" i="18"/>
  <c r="G182" i="18"/>
  <c r="G191" i="18"/>
  <c r="G192" i="18"/>
  <c r="U96" i="41"/>
  <c r="AB96" i="41" s="1"/>
  <c r="J187" i="18" s="1"/>
  <c r="U160" i="41"/>
  <c r="AB160" i="41" s="1"/>
  <c r="M273" i="15"/>
  <c r="L120" i="18"/>
  <c r="L121" i="18"/>
  <c r="L114" i="18"/>
  <c r="L119" i="18"/>
  <c r="L110" i="18"/>
  <c r="L118" i="18"/>
  <c r="L117" i="18"/>
  <c r="T59" i="41"/>
  <c r="AA59" i="41" s="1"/>
  <c r="I113" i="18" s="1"/>
  <c r="G21" i="18"/>
  <c r="G22" i="18"/>
  <c r="G14" i="18"/>
  <c r="G23" i="18"/>
  <c r="G18" i="18"/>
  <c r="G25" i="18"/>
  <c r="G24" i="18"/>
  <c r="S15" i="41"/>
  <c r="Z15" i="41" s="1"/>
  <c r="G87" i="17"/>
  <c r="G88" i="17"/>
  <c r="K27" i="17"/>
  <c r="K28" i="17"/>
  <c r="F265" i="17"/>
  <c r="F262" i="17"/>
  <c r="F254" i="17"/>
  <c r="F263" i="17"/>
  <c r="F261" i="17"/>
  <c r="F258" i="17"/>
  <c r="F264" i="17"/>
  <c r="H27" i="17"/>
  <c r="H28" i="17"/>
  <c r="F234" i="18"/>
  <c r="F240" i="18"/>
  <c r="F241" i="18"/>
  <c r="F237" i="18"/>
  <c r="F239" i="18"/>
  <c r="F230" i="18"/>
  <c r="F238" i="18"/>
  <c r="O192" i="27"/>
  <c r="X192" i="27" s="1"/>
  <c r="V192" i="27"/>
  <c r="L140" i="27"/>
  <c r="U140" i="27" s="1"/>
  <c r="L349" i="27"/>
  <c r="U349" i="27" s="1"/>
  <c r="H36" i="34"/>
  <c r="H36" i="15" s="1"/>
  <c r="P36" i="15" s="1"/>
  <c r="G36" i="15"/>
  <c r="O36" i="15" s="1"/>
  <c r="J99" i="34"/>
  <c r="J99" i="15" s="1"/>
  <c r="R99" i="15" s="1"/>
  <c r="I99" i="15"/>
  <c r="Q99" i="15" s="1"/>
  <c r="S124" i="15"/>
  <c r="S98" i="15"/>
  <c r="J180" i="34"/>
  <c r="J180" i="15" s="1"/>
  <c r="R180" i="15" s="1"/>
  <c r="I180" i="15"/>
  <c r="Q180" i="15" s="1"/>
  <c r="H205" i="34"/>
  <c r="H205" i="15" s="1"/>
  <c r="P205" i="15" s="1"/>
  <c r="G205" i="15"/>
  <c r="O205" i="15" s="1"/>
  <c r="H283" i="34"/>
  <c r="H283" i="15" s="1"/>
  <c r="P283" i="15" s="1"/>
  <c r="G283" i="15"/>
  <c r="O283" i="15" s="1"/>
  <c r="AH2" i="15"/>
  <c r="AE2" i="27" s="1"/>
  <c r="AI2" i="15"/>
  <c r="AF2" i="27" s="1"/>
  <c r="H50" i="33"/>
  <c r="X50" i="15" s="1"/>
  <c r="AF50" i="15" s="1"/>
  <c r="AC50" i="27" s="1"/>
  <c r="W50" i="15"/>
  <c r="AE50" i="15" s="1"/>
  <c r="AB50" i="27" s="1"/>
  <c r="H114" i="33"/>
  <c r="X114" i="15" s="1"/>
  <c r="W114" i="15"/>
  <c r="AE114" i="15" s="1"/>
  <c r="AB114" i="27" s="1"/>
  <c r="AH262" i="15"/>
  <c r="AE262" i="27" s="1"/>
  <c r="AI262" i="15"/>
  <c r="AF262" i="27" s="1"/>
  <c r="J309" i="33"/>
  <c r="Z309" i="15" s="1"/>
  <c r="Y309" i="15"/>
  <c r="AG309" i="15" s="1"/>
  <c r="AD309" i="27" s="1"/>
  <c r="AD322" i="15"/>
  <c r="AA322" i="27" s="1"/>
  <c r="L35" i="17"/>
  <c r="L36" i="17"/>
  <c r="L37" i="17"/>
  <c r="L30" i="17"/>
  <c r="L33" i="17"/>
  <c r="L34" i="17"/>
  <c r="L26" i="17"/>
  <c r="I255" i="17"/>
  <c r="I256" i="17"/>
  <c r="O73" i="41"/>
  <c r="V75" i="41" s="1"/>
  <c r="AC75" i="41" s="1"/>
  <c r="U52" i="41"/>
  <c r="AB52" i="41" s="1"/>
  <c r="O102" i="27"/>
  <c r="X102" i="27" s="1"/>
  <c r="V102" i="27"/>
  <c r="N305" i="27"/>
  <c r="W305" i="27" s="1"/>
  <c r="J6" i="34"/>
  <c r="J6" i="15" s="1"/>
  <c r="R6" i="15" s="1"/>
  <c r="I6" i="15"/>
  <c r="Q6" i="15" s="1"/>
  <c r="J28" i="34"/>
  <c r="J28" i="15" s="1"/>
  <c r="R28" i="15" s="1"/>
  <c r="I28" i="15"/>
  <c r="Q28" i="15" s="1"/>
  <c r="S37" i="15"/>
  <c r="S310" i="15"/>
  <c r="J43" i="34"/>
  <c r="J43" i="15" s="1"/>
  <c r="R43" i="15" s="1"/>
  <c r="I43" i="15"/>
  <c r="Q43" i="15" s="1"/>
  <c r="H62" i="34"/>
  <c r="H62" i="15" s="1"/>
  <c r="P62" i="15" s="1"/>
  <c r="G62" i="15"/>
  <c r="O62" i="15" s="1"/>
  <c r="H114" i="34"/>
  <c r="H114" i="15" s="1"/>
  <c r="P114" i="15" s="1"/>
  <c r="G114" i="15"/>
  <c r="O114" i="15" s="1"/>
  <c r="J131" i="34"/>
  <c r="J131" i="15" s="1"/>
  <c r="R131" i="15" s="1"/>
  <c r="I131" i="15"/>
  <c r="Q131" i="15" s="1"/>
  <c r="H160" i="34"/>
  <c r="H160" i="15" s="1"/>
  <c r="P160" i="15" s="1"/>
  <c r="G160" i="15"/>
  <c r="O160" i="15" s="1"/>
  <c r="J171" i="34"/>
  <c r="J171" i="15" s="1"/>
  <c r="R171" i="15" s="1"/>
  <c r="I171" i="15"/>
  <c r="Q171" i="15" s="1"/>
  <c r="H179" i="34"/>
  <c r="H179" i="15" s="1"/>
  <c r="P179" i="15" s="1"/>
  <c r="G179" i="15"/>
  <c r="O179" i="15" s="1"/>
  <c r="J223" i="34"/>
  <c r="J223" i="15" s="1"/>
  <c r="R223" i="15" s="1"/>
  <c r="I223" i="15"/>
  <c r="Q223" i="15" s="1"/>
  <c r="H275" i="34"/>
  <c r="H275" i="15" s="1"/>
  <c r="P275" i="15" s="1"/>
  <c r="G275" i="15"/>
  <c r="O275" i="15" s="1"/>
  <c r="H336" i="34"/>
  <c r="H336" i="15" s="1"/>
  <c r="P336" i="15" s="1"/>
  <c r="G336" i="15"/>
  <c r="O336" i="15" s="1"/>
  <c r="AH34" i="15"/>
  <c r="AE34" i="27" s="1"/>
  <c r="AI34" i="15"/>
  <c r="AF34" i="27" s="1"/>
  <c r="AH213" i="15"/>
  <c r="AE213" i="27" s="1"/>
  <c r="AI213" i="15"/>
  <c r="AF213" i="27" s="1"/>
  <c r="AH235" i="15"/>
  <c r="AE235" i="27" s="1"/>
  <c r="AI235" i="15"/>
  <c r="AF235" i="27" s="1"/>
  <c r="AG255" i="15"/>
  <c r="AD255" i="27" s="1"/>
  <c r="H283" i="33"/>
  <c r="X283" i="15" s="1"/>
  <c r="AF283" i="15" s="1"/>
  <c r="AC283" i="27" s="1"/>
  <c r="W283" i="15"/>
  <c r="AE283" i="15" s="1"/>
  <c r="AB283" i="27" s="1"/>
  <c r="AD296" i="15"/>
  <c r="AA296" i="27" s="1"/>
  <c r="J323" i="33"/>
  <c r="Z323" i="15" s="1"/>
  <c r="Y323" i="15"/>
  <c r="W14" i="36"/>
  <c r="AD14" i="36" s="1"/>
  <c r="L20" i="17" s="1"/>
  <c r="W12" i="36"/>
  <c r="AD12" i="36" s="1"/>
  <c r="T11" i="36"/>
  <c r="AA11" i="36" s="1"/>
  <c r="I17" i="17" s="1"/>
  <c r="S11" i="36"/>
  <c r="Z11" i="36" s="1"/>
  <c r="H17" i="17" s="1"/>
  <c r="W10" i="36"/>
  <c r="AD10" i="36" s="1"/>
  <c r="W15" i="36"/>
  <c r="AD15" i="36" s="1"/>
  <c r="S15" i="36"/>
  <c r="Z15" i="36" s="1"/>
  <c r="S10" i="36"/>
  <c r="Z10" i="36" s="1"/>
  <c r="V14" i="36"/>
  <c r="AC14" i="36" s="1"/>
  <c r="K20" i="17" s="1"/>
  <c r="U14" i="36"/>
  <c r="AB14" i="36" s="1"/>
  <c r="J20" i="17" s="1"/>
  <c r="V12" i="36"/>
  <c r="AC12" i="36" s="1"/>
  <c r="K19" i="17" s="1"/>
  <c r="U12" i="36"/>
  <c r="AB12" i="36" s="1"/>
  <c r="W11" i="36"/>
  <c r="AD11" i="36" s="1"/>
  <c r="L17" i="17" s="1"/>
  <c r="Q11" i="36"/>
  <c r="X11" i="36" s="1"/>
  <c r="F17" i="17" s="1"/>
  <c r="T10" i="36"/>
  <c r="AA10" i="36" s="1"/>
  <c r="T15" i="36"/>
  <c r="AA15" i="36" s="1"/>
  <c r="T14" i="36"/>
  <c r="AA14" i="36" s="1"/>
  <c r="I20" i="17" s="1"/>
  <c r="Q10" i="36"/>
  <c r="X10" i="36" s="1"/>
  <c r="S12" i="36"/>
  <c r="Z12" i="36" s="1"/>
  <c r="H19" i="17" s="1"/>
  <c r="U15" i="36"/>
  <c r="AB15" i="36" s="1"/>
  <c r="Q14" i="36"/>
  <c r="X14" i="36" s="1"/>
  <c r="F20" i="17" s="1"/>
  <c r="V11" i="36"/>
  <c r="AC11" i="36" s="1"/>
  <c r="K17" i="17" s="1"/>
  <c r="Q12" i="36"/>
  <c r="X12" i="36" s="1"/>
  <c r="S14" i="36"/>
  <c r="Z14" i="36" s="1"/>
  <c r="H20" i="17" s="1"/>
  <c r="U11" i="36"/>
  <c r="AB11" i="36" s="1"/>
  <c r="J17" i="17" s="1"/>
  <c r="T12" i="36"/>
  <c r="AA12" i="36" s="1"/>
  <c r="U10" i="36"/>
  <c r="AB10" i="36" s="1"/>
  <c r="Q15" i="36"/>
  <c r="X15" i="36" s="1"/>
  <c r="R12" i="36"/>
  <c r="Y12" i="36" s="1"/>
  <c r="R10" i="36"/>
  <c r="Y10" i="36" s="1"/>
  <c r="R14" i="36"/>
  <c r="Y14" i="36" s="1"/>
  <c r="G20" i="17" s="1"/>
  <c r="R15" i="36"/>
  <c r="Y15" i="36" s="1"/>
  <c r="V10" i="36"/>
  <c r="AC10" i="36" s="1"/>
  <c r="V15" i="36"/>
  <c r="AC15" i="36" s="1"/>
  <c r="R11" i="36"/>
  <c r="Y11" i="36" s="1"/>
  <c r="G17" i="17" s="1"/>
  <c r="L267" i="17"/>
  <c r="L268" i="17"/>
  <c r="V88" i="41"/>
  <c r="AC88" i="41" s="1"/>
  <c r="O139" i="41"/>
  <c r="V137" i="41" s="1"/>
  <c r="AC137" i="41" s="1"/>
  <c r="K269" i="18" s="1"/>
  <c r="N115" i="26"/>
  <c r="W115" i="26" s="1"/>
  <c r="AE115" i="26" s="1"/>
  <c r="O45" i="27"/>
  <c r="X45" i="27" s="1"/>
  <c r="N45" i="27"/>
  <c r="W45" i="27" s="1"/>
  <c r="V45" i="27"/>
  <c r="J33" i="34"/>
  <c r="J33" i="15" s="1"/>
  <c r="R33" i="15" s="1"/>
  <c r="I33" i="15"/>
  <c r="Q33" i="15" s="1"/>
  <c r="J58" i="34"/>
  <c r="J58" i="15" s="1"/>
  <c r="R58" i="15" s="1"/>
  <c r="I58" i="15"/>
  <c r="Q58" i="15" s="1"/>
  <c r="H100" i="34"/>
  <c r="H100" i="15" s="1"/>
  <c r="P100" i="15" s="1"/>
  <c r="G100" i="15"/>
  <c r="O100" i="15" s="1"/>
  <c r="H125" i="34"/>
  <c r="H125" i="15" s="1"/>
  <c r="P125" i="15" s="1"/>
  <c r="G125" i="15"/>
  <c r="O125" i="15" s="1"/>
  <c r="J227" i="34"/>
  <c r="J227" i="15" s="1"/>
  <c r="R227" i="15" s="1"/>
  <c r="I227" i="15"/>
  <c r="Q227" i="15" s="1"/>
  <c r="H243" i="34"/>
  <c r="H243" i="15" s="1"/>
  <c r="P243" i="15" s="1"/>
  <c r="G243" i="15"/>
  <c r="O243" i="15" s="1"/>
  <c r="H269" i="34"/>
  <c r="H269" i="15" s="1"/>
  <c r="P269" i="15" s="1"/>
  <c r="G269" i="15"/>
  <c r="O269" i="15" s="1"/>
  <c r="H347" i="34"/>
  <c r="H347" i="15" s="1"/>
  <c r="P347" i="15" s="1"/>
  <c r="G347" i="15"/>
  <c r="O347" i="15" s="1"/>
  <c r="AH99" i="15"/>
  <c r="AE99" i="27" s="1"/>
  <c r="AI99" i="15"/>
  <c r="AF99" i="27" s="1"/>
  <c r="H123" i="33"/>
  <c r="X123" i="15" s="1"/>
  <c r="AF123" i="15" s="1"/>
  <c r="AC123" i="27" s="1"/>
  <c r="W123" i="15"/>
  <c r="AE123" i="15" s="1"/>
  <c r="AB123" i="27" s="1"/>
  <c r="AI222" i="15"/>
  <c r="AF222" i="27" s="1"/>
  <c r="AH222" i="15"/>
  <c r="AE222" i="27" s="1"/>
  <c r="H147" i="17"/>
  <c r="H148" i="17"/>
  <c r="K222" i="17"/>
  <c r="K226" i="17"/>
  <c r="K229" i="17"/>
  <c r="K218" i="17"/>
  <c r="K227" i="17"/>
  <c r="K228" i="17"/>
  <c r="K225" i="17"/>
  <c r="K219" i="17"/>
  <c r="K220" i="17"/>
  <c r="M73" i="41"/>
  <c r="T71" i="41" s="1"/>
  <c r="AA71" i="41" s="1"/>
  <c r="I137" i="18" s="1"/>
  <c r="T16" i="41"/>
  <c r="AA16" i="41" s="1"/>
  <c r="O115" i="41"/>
  <c r="V112" i="41" s="1"/>
  <c r="AC112" i="41" s="1"/>
  <c r="T162" i="41"/>
  <c r="AA162" i="41" s="1"/>
  <c r="I319" i="18" s="1"/>
  <c r="O10" i="26"/>
  <c r="X10" i="26" s="1"/>
  <c r="AF10" i="26" s="1"/>
  <c r="N10" i="26"/>
  <c r="W10" i="26" s="1"/>
  <c r="AE10" i="26" s="1"/>
  <c r="V10" i="26"/>
  <c r="AD10" i="26" s="1"/>
  <c r="N306" i="27"/>
  <c r="W306" i="27" s="1"/>
  <c r="V306" i="27"/>
  <c r="O306" i="27"/>
  <c r="X306" i="27" s="1"/>
  <c r="J14" i="34"/>
  <c r="J14" i="15" s="1"/>
  <c r="R14" i="15" s="1"/>
  <c r="I14" i="15"/>
  <c r="Q14" i="15" s="1"/>
  <c r="H40" i="34"/>
  <c r="H40" i="15" s="1"/>
  <c r="P40" i="15" s="1"/>
  <c r="G40" i="15"/>
  <c r="O40" i="15" s="1"/>
  <c r="J141" i="34"/>
  <c r="J141" i="15" s="1"/>
  <c r="R141" i="15" s="1"/>
  <c r="I141" i="15"/>
  <c r="Q141" i="15" s="1"/>
  <c r="H146" i="34"/>
  <c r="H146" i="15" s="1"/>
  <c r="P146" i="15" s="1"/>
  <c r="G146" i="15"/>
  <c r="O146" i="15" s="1"/>
  <c r="J161" i="34"/>
  <c r="J161" i="15" s="1"/>
  <c r="R161" i="15" s="1"/>
  <c r="I161" i="15"/>
  <c r="Q161" i="15" s="1"/>
  <c r="J187" i="34"/>
  <c r="J187" i="15" s="1"/>
  <c r="R187" i="15" s="1"/>
  <c r="I187" i="15"/>
  <c r="Q187" i="15" s="1"/>
  <c r="H209" i="34"/>
  <c r="H209" i="15" s="1"/>
  <c r="P209" i="15" s="1"/>
  <c r="G209" i="15"/>
  <c r="O209" i="15" s="1"/>
  <c r="J213" i="34"/>
  <c r="J213" i="15" s="1"/>
  <c r="R213" i="15" s="1"/>
  <c r="I213" i="15"/>
  <c r="Q213" i="15" s="1"/>
  <c r="H261" i="34"/>
  <c r="H261" i="15" s="1"/>
  <c r="P261" i="15" s="1"/>
  <c r="G261" i="15"/>
  <c r="O261" i="15" s="1"/>
  <c r="J287" i="34"/>
  <c r="J287" i="15" s="1"/>
  <c r="R287" i="15" s="1"/>
  <c r="I287" i="15"/>
  <c r="Q287" i="15" s="1"/>
  <c r="J302" i="34"/>
  <c r="J302" i="15" s="1"/>
  <c r="R302" i="15" s="1"/>
  <c r="I302" i="15"/>
  <c r="Q302" i="15" s="1"/>
  <c r="J328" i="34"/>
  <c r="J328" i="15" s="1"/>
  <c r="R328" i="15" s="1"/>
  <c r="I328" i="15"/>
  <c r="Q328" i="15" s="1"/>
  <c r="H354" i="34"/>
  <c r="H354" i="15" s="1"/>
  <c r="P354" i="15" s="1"/>
  <c r="G354" i="15"/>
  <c r="O354" i="15" s="1"/>
  <c r="AH22" i="15"/>
  <c r="AE22" i="27" s="1"/>
  <c r="AI22" i="15"/>
  <c r="AF22" i="27" s="1"/>
  <c r="AH40" i="15"/>
  <c r="AE40" i="27" s="1"/>
  <c r="AI40" i="15"/>
  <c r="AF40" i="27" s="1"/>
  <c r="AH68" i="15"/>
  <c r="AE68" i="27" s="1"/>
  <c r="AI68" i="15"/>
  <c r="AF68" i="27" s="1"/>
  <c r="AH87" i="15"/>
  <c r="AE87" i="27" s="1"/>
  <c r="AI87" i="15"/>
  <c r="AF87" i="27" s="1"/>
  <c r="AH125" i="15"/>
  <c r="AE125" i="27" s="1"/>
  <c r="AI125" i="15"/>
  <c r="AF125" i="27" s="1"/>
  <c r="AG134" i="15"/>
  <c r="AD134" i="27" s="1"/>
  <c r="AH299" i="15"/>
  <c r="AE299" i="27" s="1"/>
  <c r="AI299" i="15"/>
  <c r="AF299" i="27" s="1"/>
  <c r="J97" i="17"/>
  <c r="J90" i="17"/>
  <c r="J93" i="17"/>
  <c r="J94" i="17"/>
  <c r="J86" i="17"/>
  <c r="J96" i="17"/>
  <c r="J95" i="17"/>
  <c r="G75" i="17"/>
  <c r="G76" i="17"/>
  <c r="L63" i="17"/>
  <c r="L64" i="17"/>
  <c r="J73" i="17"/>
  <c r="J66" i="17"/>
  <c r="J69" i="17"/>
  <c r="J70" i="17"/>
  <c r="J62" i="17"/>
  <c r="J71" i="17"/>
  <c r="J72" i="17"/>
  <c r="V82" i="41"/>
  <c r="AC82" i="41" s="1"/>
  <c r="M5" i="43"/>
  <c r="V122" i="41"/>
  <c r="AC122" i="41" s="1"/>
  <c r="K236" i="18" s="1"/>
  <c r="V159" i="41"/>
  <c r="AC159" i="41" s="1"/>
  <c r="O123" i="27"/>
  <c r="X123" i="27" s="1"/>
  <c r="V123" i="27"/>
  <c r="S49" i="15"/>
  <c r="S283" i="15"/>
  <c r="J60" i="34"/>
  <c r="J60" i="15" s="1"/>
  <c r="R60" i="15" s="1"/>
  <c r="I60" i="15"/>
  <c r="Q60" i="15" s="1"/>
  <c r="J86" i="34"/>
  <c r="J86" i="15" s="1"/>
  <c r="R86" i="15" s="1"/>
  <c r="I86" i="15"/>
  <c r="Q86" i="15" s="1"/>
  <c r="J167" i="34"/>
  <c r="J167" i="15" s="1"/>
  <c r="R167" i="15" s="1"/>
  <c r="I167" i="15"/>
  <c r="Q167" i="15" s="1"/>
  <c r="N192" i="15"/>
  <c r="H203" i="34"/>
  <c r="H203" i="15" s="1"/>
  <c r="P203" i="15" s="1"/>
  <c r="G203" i="15"/>
  <c r="O203" i="15" s="1"/>
  <c r="J271" i="34"/>
  <c r="J271" i="15" s="1"/>
  <c r="R271" i="15" s="1"/>
  <c r="I271" i="15"/>
  <c r="Q271" i="15" s="1"/>
  <c r="H296" i="34"/>
  <c r="H296" i="15" s="1"/>
  <c r="P296" i="15" s="1"/>
  <c r="G296" i="15"/>
  <c r="O296" i="15" s="1"/>
  <c r="H307" i="34"/>
  <c r="H307" i="15" s="1"/>
  <c r="P307" i="15" s="1"/>
  <c r="G307" i="15"/>
  <c r="O307" i="15" s="1"/>
  <c r="H333" i="34"/>
  <c r="H333" i="15" s="1"/>
  <c r="P333" i="15" s="1"/>
  <c r="G333" i="15"/>
  <c r="O333" i="15" s="1"/>
  <c r="J127" i="33"/>
  <c r="Z127" i="15" s="1"/>
  <c r="Y127" i="15"/>
  <c r="AG127" i="15" s="1"/>
  <c r="AD127" i="27" s="1"/>
  <c r="AG144" i="15"/>
  <c r="AD144" i="27" s="1"/>
  <c r="AG183" i="15"/>
  <c r="AD183" i="27" s="1"/>
  <c r="AG217" i="15"/>
  <c r="AD217" i="27" s="1"/>
  <c r="AG265" i="15"/>
  <c r="AD265" i="27" s="1"/>
  <c r="AG289" i="15"/>
  <c r="AD289" i="27" s="1"/>
  <c r="AG315" i="15"/>
  <c r="AD315" i="27" s="1"/>
  <c r="O169" i="15"/>
  <c r="K90" i="17"/>
  <c r="K93" i="17"/>
  <c r="K94" i="17"/>
  <c r="K86" i="17"/>
  <c r="K95" i="17"/>
  <c r="K97" i="17"/>
  <c r="K96" i="17"/>
  <c r="I279" i="17"/>
  <c r="I280" i="17"/>
  <c r="I286" i="17"/>
  <c r="I278" i="17"/>
  <c r="I287" i="17"/>
  <c r="I289" i="17"/>
  <c r="I282" i="17"/>
  <c r="I288" i="17"/>
  <c r="I285" i="17"/>
  <c r="M6" i="41"/>
  <c r="L103" i="41"/>
  <c r="S102" i="41" s="1"/>
  <c r="Z102" i="41" s="1"/>
  <c r="H199" i="18" s="1"/>
  <c r="V124" i="41"/>
  <c r="AC124" i="41" s="1"/>
  <c r="N253" i="26"/>
  <c r="W253" i="26" s="1"/>
  <c r="AE253" i="26" s="1"/>
  <c r="O218" i="26"/>
  <c r="X218" i="26" s="1"/>
  <c r="AF218" i="26" s="1"/>
  <c r="V218" i="26"/>
  <c r="AD218" i="26" s="1"/>
  <c r="O7" i="27"/>
  <c r="X7" i="27" s="1"/>
  <c r="V7" i="27"/>
  <c r="H15" i="34"/>
  <c r="H15" i="15" s="1"/>
  <c r="P15" i="15" s="1"/>
  <c r="G15" i="15"/>
  <c r="O15" i="15" s="1"/>
  <c r="J23" i="34"/>
  <c r="J23" i="15" s="1"/>
  <c r="R23" i="15" s="1"/>
  <c r="I23" i="15"/>
  <c r="Q23" i="15" s="1"/>
  <c r="J46" i="34"/>
  <c r="J46" i="15" s="1"/>
  <c r="R46" i="15" s="1"/>
  <c r="I46" i="15"/>
  <c r="Q46" i="15" s="1"/>
  <c r="J67" i="34"/>
  <c r="J67" i="15" s="1"/>
  <c r="R67" i="15" s="1"/>
  <c r="I67" i="15"/>
  <c r="Q67" i="15" s="1"/>
  <c r="H118" i="34"/>
  <c r="H118" i="15" s="1"/>
  <c r="P118" i="15" s="1"/>
  <c r="G118" i="15"/>
  <c r="O118" i="15" s="1"/>
  <c r="J133" i="34"/>
  <c r="J133" i="15" s="1"/>
  <c r="R133" i="15" s="1"/>
  <c r="I133" i="15"/>
  <c r="Q133" i="15" s="1"/>
  <c r="J158" i="34"/>
  <c r="J158" i="15" s="1"/>
  <c r="R158" i="15" s="1"/>
  <c r="I158" i="15"/>
  <c r="Q158" i="15" s="1"/>
  <c r="M166" i="15"/>
  <c r="N219" i="15"/>
  <c r="J240" i="34"/>
  <c r="J240" i="15" s="1"/>
  <c r="R240" i="15" s="1"/>
  <c r="I240" i="15"/>
  <c r="Q240" i="15" s="1"/>
  <c r="H270" i="34"/>
  <c r="H270" i="15" s="1"/>
  <c r="P270" i="15" s="1"/>
  <c r="G270" i="15"/>
  <c r="O270" i="15" s="1"/>
  <c r="J277" i="34"/>
  <c r="J277" i="15" s="1"/>
  <c r="R277" i="15" s="1"/>
  <c r="I277" i="15"/>
  <c r="Q277" i="15" s="1"/>
  <c r="H292" i="34"/>
  <c r="H292" i="15" s="1"/>
  <c r="P292" i="15" s="1"/>
  <c r="G292" i="15"/>
  <c r="O292" i="15" s="1"/>
  <c r="AH17" i="15"/>
  <c r="AE17" i="27" s="1"/>
  <c r="AI17" i="15"/>
  <c r="AF17" i="27" s="1"/>
  <c r="AH35" i="15"/>
  <c r="AE35" i="27" s="1"/>
  <c r="AI35" i="15"/>
  <c r="AF35" i="27" s="1"/>
  <c r="AG122" i="15"/>
  <c r="AD122" i="27" s="1"/>
  <c r="J149" i="33"/>
  <c r="Z149" i="15" s="1"/>
  <c r="Y149" i="15"/>
  <c r="AG149" i="15" s="1"/>
  <c r="AD149" i="27" s="1"/>
  <c r="AG191" i="15"/>
  <c r="AD191" i="27" s="1"/>
  <c r="AG230" i="15"/>
  <c r="AD230" i="27" s="1"/>
  <c r="H241" i="33"/>
  <c r="X241" i="15" s="1"/>
  <c r="W241" i="15"/>
  <c r="AE241" i="15" s="1"/>
  <c r="AB241" i="27" s="1"/>
  <c r="J253" i="33"/>
  <c r="Z253" i="15" s="1"/>
  <c r="Y253" i="15"/>
  <c r="AG253" i="15" s="1"/>
  <c r="AD253" i="27" s="1"/>
  <c r="AH356" i="15"/>
  <c r="AE356" i="27" s="1"/>
  <c r="AI356" i="15"/>
  <c r="AF356" i="27" s="1"/>
  <c r="L69" i="17"/>
  <c r="L70" i="17"/>
  <c r="L62" i="17"/>
  <c r="L71" i="17"/>
  <c r="L72" i="17"/>
  <c r="L73" i="17"/>
  <c r="L66" i="17"/>
  <c r="I88" i="17"/>
  <c r="I87" i="17"/>
  <c r="O19" i="41"/>
  <c r="V17" i="41" s="1"/>
  <c r="AC17" i="41" s="1"/>
  <c r="K29" i="18" s="1"/>
  <c r="T84" i="41"/>
  <c r="AA84" i="41" s="1"/>
  <c r="I163" i="18" s="1"/>
  <c r="V76" i="41"/>
  <c r="AC76" i="41" s="1"/>
  <c r="L96" i="18"/>
  <c r="L97" i="18"/>
  <c r="L90" i="18"/>
  <c r="L95" i="18"/>
  <c r="L86" i="18"/>
  <c r="L94" i="18"/>
  <c r="L93" i="18"/>
  <c r="L25" i="41"/>
  <c r="S24" i="41" s="1"/>
  <c r="Z24" i="41" s="1"/>
  <c r="G210" i="18"/>
  <c r="G206" i="18"/>
  <c r="G215" i="18"/>
  <c r="G216" i="18"/>
  <c r="G214" i="18"/>
  <c r="G213" i="18"/>
  <c r="G217" i="18"/>
  <c r="V118" i="41"/>
  <c r="AC118" i="41" s="1"/>
  <c r="T117" i="41"/>
  <c r="AA117" i="41" s="1"/>
  <c r="N162" i="26"/>
  <c r="W162" i="26" s="1"/>
  <c r="AE162" i="26" s="1"/>
  <c r="O206" i="27"/>
  <c r="X206" i="27" s="1"/>
  <c r="V206" i="27"/>
  <c r="O137" i="27"/>
  <c r="X137" i="27" s="1"/>
  <c r="V137" i="27"/>
  <c r="N137" i="27"/>
  <c r="W137" i="27" s="1"/>
  <c r="N9" i="15"/>
  <c r="S137" i="15"/>
  <c r="S72" i="15"/>
  <c r="S280" i="15"/>
  <c r="H113" i="34"/>
  <c r="H113" i="15" s="1"/>
  <c r="P113" i="15" s="1"/>
  <c r="G113" i="15"/>
  <c r="O113" i="15" s="1"/>
  <c r="J127" i="34"/>
  <c r="J127" i="15" s="1"/>
  <c r="R127" i="15" s="1"/>
  <c r="I127" i="15"/>
  <c r="Q127" i="15" s="1"/>
  <c r="J152" i="34"/>
  <c r="J152" i="15" s="1"/>
  <c r="R152" i="15" s="1"/>
  <c r="I152" i="15"/>
  <c r="Q152" i="15" s="1"/>
  <c r="H189" i="34"/>
  <c r="H189" i="15" s="1"/>
  <c r="P189" i="15" s="1"/>
  <c r="G189" i="15"/>
  <c r="O189" i="15" s="1"/>
  <c r="H214" i="34"/>
  <c r="H214" i="15" s="1"/>
  <c r="P214" i="15" s="1"/>
  <c r="G214" i="15"/>
  <c r="O214" i="15" s="1"/>
  <c r="H293" i="34"/>
  <c r="H293" i="15" s="1"/>
  <c r="P293" i="15" s="1"/>
  <c r="G293" i="15"/>
  <c r="O293" i="15" s="1"/>
  <c r="J318" i="34"/>
  <c r="J318" i="15" s="1"/>
  <c r="R318" i="15" s="1"/>
  <c r="I318" i="15"/>
  <c r="Q318" i="15" s="1"/>
  <c r="J334" i="34"/>
  <c r="J334" i="15" s="1"/>
  <c r="R334" i="15" s="1"/>
  <c r="I334" i="15"/>
  <c r="Q334" i="15" s="1"/>
  <c r="H6" i="33"/>
  <c r="X6" i="15" s="1"/>
  <c r="W6" i="15"/>
  <c r="AE6" i="15" s="1"/>
  <c r="AB6" i="27" s="1"/>
  <c r="J20" i="33"/>
  <c r="Z20" i="15" s="1"/>
  <c r="Y20" i="15"/>
  <c r="AF41" i="15"/>
  <c r="AC41" i="27" s="1"/>
  <c r="AH69" i="15"/>
  <c r="AE69" i="27" s="1"/>
  <c r="AI69" i="15"/>
  <c r="AF69" i="27" s="1"/>
  <c r="AF87" i="15"/>
  <c r="AC87" i="27" s="1"/>
  <c r="AG106" i="15"/>
  <c r="AD106" i="27" s="1"/>
  <c r="AH118" i="15"/>
  <c r="AE118" i="27" s="1"/>
  <c r="AI118" i="15"/>
  <c r="AF118" i="27" s="1"/>
  <c r="J150" i="33"/>
  <c r="Z150" i="15" s="1"/>
  <c r="Y150" i="15"/>
  <c r="H175" i="33"/>
  <c r="X175" i="15" s="1"/>
  <c r="AF175" i="15" s="1"/>
  <c r="AC175" i="27" s="1"/>
  <c r="W175" i="15"/>
  <c r="AE175" i="15" s="1"/>
  <c r="AB175" i="27" s="1"/>
  <c r="J215" i="33"/>
  <c r="Z215" i="15" s="1"/>
  <c r="Y215" i="15"/>
  <c r="H228" i="33"/>
  <c r="X228" i="15" s="1"/>
  <c r="W228" i="15"/>
  <c r="AE228" i="15" s="1"/>
  <c r="AB228" i="27" s="1"/>
  <c r="AC266" i="15"/>
  <c r="Z266" i="27" s="1"/>
  <c r="J292" i="33"/>
  <c r="Z292" i="15" s="1"/>
  <c r="Y292" i="15"/>
  <c r="AG292" i="15" s="1"/>
  <c r="AD292" i="27" s="1"/>
  <c r="H305" i="33"/>
  <c r="X305" i="15" s="1"/>
  <c r="W305" i="15"/>
  <c r="AE305" i="15" s="1"/>
  <c r="AB305" i="27" s="1"/>
  <c r="J331" i="33"/>
  <c r="Z331" i="15" s="1"/>
  <c r="Y331" i="15"/>
  <c r="AG331" i="15" s="1"/>
  <c r="AD331" i="27" s="1"/>
  <c r="AC345" i="15"/>
  <c r="Z345" i="27" s="1"/>
  <c r="AG233" i="15"/>
  <c r="AD233" i="27" s="1"/>
  <c r="N130" i="15"/>
  <c r="F99" i="17"/>
  <c r="F100" i="17"/>
  <c r="J99" i="17"/>
  <c r="J100" i="17"/>
  <c r="G159" i="17"/>
  <c r="G160" i="17"/>
  <c r="G162" i="17"/>
  <c r="G166" i="17"/>
  <c r="G158" i="17"/>
  <c r="G167" i="17"/>
  <c r="G168" i="17"/>
  <c r="G169" i="17"/>
  <c r="G165" i="17"/>
  <c r="G276" i="17"/>
  <c r="G277" i="17"/>
  <c r="G274" i="17"/>
  <c r="G266" i="17"/>
  <c r="G270" i="17"/>
  <c r="G275" i="17"/>
  <c r="G273" i="17"/>
  <c r="L336" i="17"/>
  <c r="L337" i="17"/>
  <c r="L330" i="17"/>
  <c r="L335" i="17"/>
  <c r="L334" i="17"/>
  <c r="L333" i="17"/>
  <c r="L326" i="17"/>
  <c r="T21" i="41"/>
  <c r="AA21" i="41" s="1"/>
  <c r="U68" i="41"/>
  <c r="AB68" i="41" s="1"/>
  <c r="J128" i="18" s="1"/>
  <c r="N76" i="26"/>
  <c r="W76" i="26" s="1"/>
  <c r="AE76" i="26" s="1"/>
  <c r="O166" i="26"/>
  <c r="X166" i="26" s="1"/>
  <c r="AF166" i="26" s="1"/>
  <c r="V166" i="26"/>
  <c r="AD166" i="26" s="1"/>
  <c r="N253" i="27"/>
  <c r="W253" i="27" s="1"/>
  <c r="N296" i="27"/>
  <c r="W296" i="27" s="1"/>
  <c r="J42" i="34"/>
  <c r="J42" i="15" s="1"/>
  <c r="R42" i="15" s="1"/>
  <c r="I42" i="15"/>
  <c r="Q42" i="15" s="1"/>
  <c r="N57" i="15"/>
  <c r="J83" i="34"/>
  <c r="J83" i="15" s="1"/>
  <c r="R83" i="15" s="1"/>
  <c r="I83" i="15"/>
  <c r="Q83" i="15" s="1"/>
  <c r="H109" i="34"/>
  <c r="H109" i="15" s="1"/>
  <c r="P109" i="15" s="1"/>
  <c r="G109" i="15"/>
  <c r="O109" i="15" s="1"/>
  <c r="N123" i="15"/>
  <c r="J128" i="34"/>
  <c r="J128" i="15" s="1"/>
  <c r="R128" i="15" s="1"/>
  <c r="I128" i="15"/>
  <c r="Q128" i="15" s="1"/>
  <c r="J170" i="34"/>
  <c r="J170" i="15" s="1"/>
  <c r="R170" i="15" s="1"/>
  <c r="I170" i="15"/>
  <c r="Q170" i="15" s="1"/>
  <c r="H185" i="34"/>
  <c r="H185" i="15" s="1"/>
  <c r="P185" i="15" s="1"/>
  <c r="G185" i="15"/>
  <c r="O185" i="15" s="1"/>
  <c r="J196" i="34"/>
  <c r="J196" i="15" s="1"/>
  <c r="R196" i="15" s="1"/>
  <c r="I196" i="15"/>
  <c r="Q196" i="15" s="1"/>
  <c r="H237" i="34"/>
  <c r="H237" i="15" s="1"/>
  <c r="P237" i="15" s="1"/>
  <c r="G237" i="15"/>
  <c r="O237" i="15" s="1"/>
  <c r="M252" i="15"/>
  <c r="J304" i="34"/>
  <c r="J304" i="15" s="1"/>
  <c r="R304" i="15" s="1"/>
  <c r="I304" i="15"/>
  <c r="Q304" i="15" s="1"/>
  <c r="N326" i="15"/>
  <c r="H330" i="34"/>
  <c r="H330" i="15" s="1"/>
  <c r="P330" i="15" s="1"/>
  <c r="G330" i="15"/>
  <c r="O330" i="15" s="1"/>
  <c r="H352" i="34"/>
  <c r="H352" i="15" s="1"/>
  <c r="P352" i="15" s="1"/>
  <c r="G352" i="15"/>
  <c r="O352" i="15" s="1"/>
  <c r="AG4" i="15"/>
  <c r="AD4" i="27" s="1"/>
  <c r="H24" i="33"/>
  <c r="X24" i="15" s="1"/>
  <c r="AF24" i="15" s="1"/>
  <c r="AC24" i="27" s="1"/>
  <c r="W24" i="15"/>
  <c r="AE24" i="15" s="1"/>
  <c r="AB24" i="27" s="1"/>
  <c r="AC37" i="15"/>
  <c r="Z37" i="27" s="1"/>
  <c r="J49" i="33"/>
  <c r="Z49" i="15" s="1"/>
  <c r="Y49" i="15"/>
  <c r="AG49" i="15" s="1"/>
  <c r="AD49" i="27" s="1"/>
  <c r="J89" i="33"/>
  <c r="Z89" i="15" s="1"/>
  <c r="Y89" i="15"/>
  <c r="AG89" i="15" s="1"/>
  <c r="AD89" i="27" s="1"/>
  <c r="AD102" i="15"/>
  <c r="AA102" i="27" s="1"/>
  <c r="AD115" i="15"/>
  <c r="AA115" i="27" s="1"/>
  <c r="AF135" i="15"/>
  <c r="AC135" i="27" s="1"/>
  <c r="AG160" i="15"/>
  <c r="AD160" i="27" s="1"/>
  <c r="H180" i="33"/>
  <c r="X180" i="15" s="1"/>
  <c r="W180" i="15"/>
  <c r="AE180" i="15" s="1"/>
  <c r="AB180" i="27" s="1"/>
  <c r="J192" i="33"/>
  <c r="Z192" i="15" s="1"/>
  <c r="Y192" i="15"/>
  <c r="AH203" i="15"/>
  <c r="AE203" i="27" s="1"/>
  <c r="AI203" i="15"/>
  <c r="AF203" i="27" s="1"/>
  <c r="AG212" i="15"/>
  <c r="AD212" i="27" s="1"/>
  <c r="J219" i="33"/>
  <c r="Z219" i="15" s="1"/>
  <c r="Y219" i="15"/>
  <c r="AG219" i="15" s="1"/>
  <c r="AD219" i="27" s="1"/>
  <c r="AC231" i="15"/>
  <c r="Z231" i="27" s="1"/>
  <c r="AF275" i="15"/>
  <c r="AC275" i="27" s="1"/>
  <c r="AG288" i="15"/>
  <c r="AD288" i="27" s="1"/>
  <c r="AD293" i="15"/>
  <c r="AA293" i="27" s="1"/>
  <c r="AF334" i="15"/>
  <c r="AC334" i="27" s="1"/>
  <c r="AG355" i="15"/>
  <c r="AD355" i="27" s="1"/>
  <c r="AF298" i="15"/>
  <c r="AC298" i="27" s="1"/>
  <c r="AG298" i="15"/>
  <c r="AD298" i="27" s="1"/>
  <c r="P195" i="15"/>
  <c r="H47" i="17"/>
  <c r="H48" i="17"/>
  <c r="H49" i="17"/>
  <c r="H42" i="17"/>
  <c r="H38" i="17"/>
  <c r="H46" i="17"/>
  <c r="H45" i="17"/>
  <c r="H105" i="17"/>
  <c r="H106" i="17"/>
  <c r="H98" i="17"/>
  <c r="H107" i="17"/>
  <c r="H108" i="17"/>
  <c r="H102" i="17"/>
  <c r="H109" i="17"/>
  <c r="F330" i="17"/>
  <c r="F334" i="17"/>
  <c r="F326" i="17"/>
  <c r="F337" i="17"/>
  <c r="F335" i="17"/>
  <c r="F333" i="17"/>
  <c r="F336" i="17"/>
  <c r="V14" i="41"/>
  <c r="AC14" i="41" s="1"/>
  <c r="K20" i="18" s="1"/>
  <c r="T17" i="41"/>
  <c r="AA17" i="41" s="1"/>
  <c r="I29" i="18" s="1"/>
  <c r="S93" i="41"/>
  <c r="Z93" i="41" s="1"/>
  <c r="U71" i="41"/>
  <c r="AB71" i="41" s="1"/>
  <c r="J137" i="18" s="1"/>
  <c r="V123" i="41"/>
  <c r="AC123" i="41" s="1"/>
  <c r="T161" i="41"/>
  <c r="AA161" i="41" s="1"/>
  <c r="I317" i="18" s="1"/>
  <c r="F244" i="18"/>
  <c r="F243" i="18"/>
  <c r="K259" i="17"/>
  <c r="L160" i="18"/>
  <c r="L159" i="18"/>
  <c r="L168" i="18"/>
  <c r="L169" i="18"/>
  <c r="L162" i="18"/>
  <c r="L167" i="18"/>
  <c r="L158" i="18"/>
  <c r="L166" i="18"/>
  <c r="L165" i="18"/>
  <c r="F135" i="17"/>
  <c r="F136" i="17"/>
  <c r="K145" i="17"/>
  <c r="K138" i="17"/>
  <c r="K141" i="17"/>
  <c r="K142" i="17"/>
  <c r="K134" i="17"/>
  <c r="K143" i="17"/>
  <c r="K144" i="17"/>
  <c r="L123" i="18"/>
  <c r="L124" i="18"/>
  <c r="L211" i="18"/>
  <c r="G227" i="18"/>
  <c r="G228" i="18"/>
  <c r="G229" i="18"/>
  <c r="G225" i="18"/>
  <c r="G218" i="18"/>
  <c r="G222" i="18"/>
  <c r="G226" i="18"/>
  <c r="S76" i="41"/>
  <c r="Z76" i="41" s="1"/>
  <c r="S80" i="41"/>
  <c r="Z80" i="41" s="1"/>
  <c r="H152" i="18" s="1"/>
  <c r="G195" i="18"/>
  <c r="G196" i="18"/>
  <c r="G203" i="18"/>
  <c r="G202" i="18"/>
  <c r="G198" i="18"/>
  <c r="G194" i="18"/>
  <c r="G204" i="18"/>
  <c r="G201" i="18"/>
  <c r="G205" i="18"/>
  <c r="S100" i="41"/>
  <c r="Z100" i="41" s="1"/>
  <c r="M195" i="15"/>
  <c r="I129" i="17"/>
  <c r="I130" i="17"/>
  <c r="I122" i="17"/>
  <c r="I131" i="17"/>
  <c r="I132" i="17"/>
  <c r="I133" i="17"/>
  <c r="I126" i="17"/>
  <c r="H123" i="17"/>
  <c r="H124" i="17"/>
  <c r="U155" i="41"/>
  <c r="AB155" i="41" s="1"/>
  <c r="J305" i="18" s="1"/>
  <c r="L309" i="18"/>
  <c r="L312" i="18"/>
  <c r="L302" i="18"/>
  <c r="L311" i="18"/>
  <c r="L306" i="18"/>
  <c r="L313" i="18"/>
  <c r="L310" i="18"/>
  <c r="G280" i="18"/>
  <c r="G279" i="18"/>
  <c r="F287" i="18"/>
  <c r="F282" i="18"/>
  <c r="F289" i="18"/>
  <c r="F286" i="18"/>
  <c r="F278" i="18"/>
  <c r="F288" i="18"/>
  <c r="F285" i="18"/>
  <c r="V166" i="41"/>
  <c r="AC166" i="41" s="1"/>
  <c r="W132" i="41"/>
  <c r="AD132" i="41" s="1"/>
  <c r="L259" i="18" s="1"/>
  <c r="F256" i="18"/>
  <c r="F255" i="18"/>
  <c r="J255" i="18"/>
  <c r="J256" i="18"/>
  <c r="J111" i="17"/>
  <c r="J112" i="17"/>
  <c r="R62" i="36"/>
  <c r="Y62" i="36" s="1"/>
  <c r="G116" i="17" s="1"/>
  <c r="R60" i="36"/>
  <c r="Y60" i="36" s="1"/>
  <c r="G115" i="17" s="1"/>
  <c r="I235" i="17"/>
  <c r="K232" i="17"/>
  <c r="K231" i="17"/>
  <c r="L331" i="17"/>
  <c r="U57" i="41"/>
  <c r="AB57" i="41" s="1"/>
  <c r="G99" i="18"/>
  <c r="G100" i="18"/>
  <c r="L139" i="18"/>
  <c r="V74" i="41"/>
  <c r="AC74" i="41" s="1"/>
  <c r="K140" i="18" s="1"/>
  <c r="N273" i="15"/>
  <c r="I186" i="17"/>
  <c r="I182" i="17"/>
  <c r="I191" i="17"/>
  <c r="I192" i="17"/>
  <c r="I193" i="17"/>
  <c r="I189" i="17"/>
  <c r="I190" i="17"/>
  <c r="F183" i="17"/>
  <c r="F184" i="17"/>
  <c r="S124" i="36"/>
  <c r="Z124" i="36" s="1"/>
  <c r="L244" i="17"/>
  <c r="L243" i="17"/>
  <c r="F252" i="17"/>
  <c r="F249" i="17"/>
  <c r="F242" i="17"/>
  <c r="F251" i="17"/>
  <c r="F246" i="17"/>
  <c r="F253" i="17"/>
  <c r="F250" i="17"/>
  <c r="J213" i="17"/>
  <c r="J217" i="17"/>
  <c r="J214" i="17"/>
  <c r="J210" i="17"/>
  <c r="J206" i="17"/>
  <c r="J215" i="17"/>
  <c r="J216" i="17"/>
  <c r="I216" i="17"/>
  <c r="I217" i="17"/>
  <c r="I213" i="17"/>
  <c r="I214" i="17"/>
  <c r="I210" i="17"/>
  <c r="I206" i="17"/>
  <c r="I215" i="17"/>
  <c r="L211" i="17"/>
  <c r="F171" i="18"/>
  <c r="F172" i="18"/>
  <c r="U98" i="41"/>
  <c r="AB98" i="41" s="1"/>
  <c r="J188" i="18" s="1"/>
  <c r="F187" i="18"/>
  <c r="F315" i="18"/>
  <c r="F316" i="18"/>
  <c r="F319" i="18"/>
  <c r="L115" i="18"/>
  <c r="S59" i="41"/>
  <c r="Z59" i="41" s="1"/>
  <c r="H113" i="18" s="1"/>
  <c r="F18" i="18"/>
  <c r="F21" i="18"/>
  <c r="F22" i="18"/>
  <c r="F14" i="18"/>
  <c r="F25" i="18"/>
  <c r="F24" i="18"/>
  <c r="F23" i="18"/>
  <c r="F88" i="18"/>
  <c r="F87" i="18"/>
  <c r="R8" i="38"/>
  <c r="S9" i="38"/>
  <c r="T4" i="38"/>
  <c r="U4" i="38"/>
  <c r="V6" i="38"/>
  <c r="W5" i="38"/>
  <c r="W8" i="38"/>
  <c r="W6" i="38"/>
  <c r="Q5" i="38"/>
  <c r="R4" i="38"/>
  <c r="T9" i="38"/>
  <c r="U5" i="38"/>
  <c r="S6" i="38"/>
  <c r="S8" i="38"/>
  <c r="Q6" i="38"/>
  <c r="R9" i="38"/>
  <c r="T5" i="38"/>
  <c r="V8" i="38"/>
  <c r="R5" i="38"/>
  <c r="W9" i="38"/>
  <c r="T6" i="38"/>
  <c r="U8" i="38"/>
  <c r="V4" i="38"/>
  <c r="W4" i="38"/>
  <c r="R6" i="38"/>
  <c r="V9" i="38"/>
  <c r="Q4" i="38"/>
  <c r="V5" i="38"/>
  <c r="S5" i="38"/>
  <c r="T8" i="38"/>
  <c r="S4" i="38"/>
  <c r="H207" i="18"/>
  <c r="H208" i="18"/>
  <c r="N201" i="26"/>
  <c r="W201" i="26" s="1"/>
  <c r="AE201" i="26" s="1"/>
  <c r="N163" i="26"/>
  <c r="W163" i="26" s="1"/>
  <c r="AE163" i="26" s="1"/>
  <c r="O189" i="27"/>
  <c r="X189" i="27" s="1"/>
  <c r="V189" i="27"/>
  <c r="O19" i="27"/>
  <c r="X19" i="27" s="1"/>
  <c r="V19" i="27"/>
  <c r="N244" i="27"/>
  <c r="W244" i="27" s="1"/>
  <c r="H37" i="34"/>
  <c r="H37" i="15" s="1"/>
  <c r="P37" i="15" s="1"/>
  <c r="G37" i="15"/>
  <c r="O37" i="15" s="1"/>
  <c r="H59" i="34"/>
  <c r="H59" i="15" s="1"/>
  <c r="P59" i="15" s="1"/>
  <c r="G59" i="15"/>
  <c r="O59" i="15" s="1"/>
  <c r="H80" i="34"/>
  <c r="H80" i="15" s="1"/>
  <c r="P80" i="15" s="1"/>
  <c r="G80" i="15"/>
  <c r="O80" i="15" s="1"/>
  <c r="H95" i="34"/>
  <c r="H95" i="15" s="1"/>
  <c r="P95" i="15" s="1"/>
  <c r="G95" i="15"/>
  <c r="O95" i="15" s="1"/>
  <c r="H145" i="34"/>
  <c r="H145" i="15" s="1"/>
  <c r="P145" i="15" s="1"/>
  <c r="G145" i="15"/>
  <c r="O145" i="15" s="1"/>
  <c r="J149" i="34"/>
  <c r="J149" i="15" s="1"/>
  <c r="R149" i="15" s="1"/>
  <c r="I149" i="15"/>
  <c r="Q149" i="15" s="1"/>
  <c r="J160" i="34"/>
  <c r="J160" i="15" s="1"/>
  <c r="R160" i="15" s="1"/>
  <c r="I160" i="15"/>
  <c r="Q160" i="15" s="1"/>
  <c r="J179" i="34"/>
  <c r="J179" i="15" s="1"/>
  <c r="R179" i="15" s="1"/>
  <c r="I179" i="15"/>
  <c r="Q179" i="15" s="1"/>
  <c r="H197" i="34"/>
  <c r="H197" i="15" s="1"/>
  <c r="P197" i="15" s="1"/>
  <c r="G197" i="15"/>
  <c r="O197" i="15" s="1"/>
  <c r="H212" i="34"/>
  <c r="H212" i="15" s="1"/>
  <c r="P212" i="15" s="1"/>
  <c r="G212" i="15"/>
  <c r="O212" i="15" s="1"/>
  <c r="H232" i="34"/>
  <c r="H232" i="15" s="1"/>
  <c r="P232" i="15" s="1"/>
  <c r="G232" i="15"/>
  <c r="O232" i="15" s="1"/>
  <c r="J249" i="34"/>
  <c r="J249" i="15" s="1"/>
  <c r="R249" i="15" s="1"/>
  <c r="I249" i="15"/>
  <c r="Q249" i="15" s="1"/>
  <c r="J253" i="34"/>
  <c r="J253" i="15" s="1"/>
  <c r="R253" i="15" s="1"/>
  <c r="I253" i="15"/>
  <c r="Q253" i="15" s="1"/>
  <c r="H264" i="34"/>
  <c r="H264" i="15" s="1"/>
  <c r="P264" i="15" s="1"/>
  <c r="G264" i="15"/>
  <c r="O264" i="15" s="1"/>
  <c r="H284" i="34"/>
  <c r="H284" i="15" s="1"/>
  <c r="P284" i="15" s="1"/>
  <c r="G284" i="15"/>
  <c r="O284" i="15" s="1"/>
  <c r="H306" i="34"/>
  <c r="H306" i="15" s="1"/>
  <c r="P306" i="15" s="1"/>
  <c r="G306" i="15"/>
  <c r="O306" i="15" s="1"/>
  <c r="H316" i="34"/>
  <c r="H316" i="15" s="1"/>
  <c r="P316" i="15" s="1"/>
  <c r="G316" i="15"/>
  <c r="O316" i="15" s="1"/>
  <c r="J353" i="34"/>
  <c r="J353" i="15" s="1"/>
  <c r="R353" i="15" s="1"/>
  <c r="I353" i="15"/>
  <c r="Q353" i="15" s="1"/>
  <c r="J357" i="34"/>
  <c r="J357" i="15" s="1"/>
  <c r="R357" i="15" s="1"/>
  <c r="I357" i="15"/>
  <c r="Q357" i="15" s="1"/>
  <c r="AG14" i="15"/>
  <c r="AD14" i="27" s="1"/>
  <c r="AH60" i="15"/>
  <c r="AE60" i="27" s="1"/>
  <c r="AI60" i="15"/>
  <c r="AF60" i="27" s="1"/>
  <c r="H124" i="33"/>
  <c r="X124" i="15" s="1"/>
  <c r="AF124" i="15" s="1"/>
  <c r="AC124" i="27" s="1"/>
  <c r="W124" i="15"/>
  <c r="AE124" i="15" s="1"/>
  <c r="AB124" i="27" s="1"/>
  <c r="J137" i="33"/>
  <c r="Z137" i="15" s="1"/>
  <c r="Y137" i="15"/>
  <c r="AG137" i="15" s="1"/>
  <c r="AD137" i="27" s="1"/>
  <c r="AH148" i="15"/>
  <c r="AE148" i="27" s="1"/>
  <c r="AI148" i="15"/>
  <c r="AF148" i="27" s="1"/>
  <c r="AH255" i="15"/>
  <c r="AE255" i="27" s="1"/>
  <c r="AI255" i="15"/>
  <c r="AF255" i="27" s="1"/>
  <c r="J283" i="33"/>
  <c r="Z283" i="15" s="1"/>
  <c r="Y283" i="15"/>
  <c r="AG283" i="15" s="1"/>
  <c r="AD283" i="27" s="1"/>
  <c r="H296" i="33"/>
  <c r="X296" i="15" s="1"/>
  <c r="W296" i="15"/>
  <c r="AE296" i="15" s="1"/>
  <c r="AB296" i="27" s="1"/>
  <c r="H310" i="33"/>
  <c r="X310" i="15" s="1"/>
  <c r="W310" i="15"/>
  <c r="AE310" i="15" s="1"/>
  <c r="AB310" i="27" s="1"/>
  <c r="J348" i="33"/>
  <c r="Z348" i="15" s="1"/>
  <c r="Y348" i="15"/>
  <c r="AG348" i="15" s="1"/>
  <c r="AD348" i="27" s="1"/>
  <c r="V140" i="41"/>
  <c r="AC140" i="41" s="1"/>
  <c r="K272" i="18" s="1"/>
  <c r="F231" i="18"/>
  <c r="F232" i="18"/>
  <c r="O270" i="26"/>
  <c r="X270" i="26" s="1"/>
  <c r="AF270" i="26" s="1"/>
  <c r="V270" i="26"/>
  <c r="AD270" i="26" s="1"/>
  <c r="H84" i="34"/>
  <c r="H84" i="15" s="1"/>
  <c r="P84" i="15" s="1"/>
  <c r="G84" i="15"/>
  <c r="O84" i="15" s="1"/>
  <c r="J191" i="34"/>
  <c r="J191" i="15" s="1"/>
  <c r="R191" i="15" s="1"/>
  <c r="I191" i="15"/>
  <c r="Q191" i="15" s="1"/>
  <c r="H202" i="34"/>
  <c r="H202" i="15" s="1"/>
  <c r="P202" i="15" s="1"/>
  <c r="G202" i="15"/>
  <c r="O202" i="15" s="1"/>
  <c r="J295" i="34"/>
  <c r="J295" i="15" s="1"/>
  <c r="R295" i="15" s="1"/>
  <c r="I295" i="15"/>
  <c r="Q295" i="15" s="1"/>
  <c r="H332" i="34"/>
  <c r="H332" i="15" s="1"/>
  <c r="P332" i="15" s="1"/>
  <c r="G332" i="15"/>
  <c r="O332" i="15" s="1"/>
  <c r="S358" i="15"/>
  <c r="S189" i="15"/>
  <c r="AH8" i="15"/>
  <c r="AE8" i="27" s="1"/>
  <c r="AI8" i="15"/>
  <c r="AF8" i="27" s="1"/>
  <c r="AH73" i="15"/>
  <c r="AE73" i="27" s="1"/>
  <c r="AI73" i="15"/>
  <c r="AF73" i="27" s="1"/>
  <c r="AG109" i="15"/>
  <c r="AD109" i="27" s="1"/>
  <c r="AH174" i="15"/>
  <c r="AE174" i="27" s="1"/>
  <c r="AI174" i="15"/>
  <c r="AF174" i="27" s="1"/>
  <c r="AH198" i="15"/>
  <c r="AE198" i="27" s="1"/>
  <c r="AI198" i="15"/>
  <c r="AF198" i="27" s="1"/>
  <c r="AH268" i="15"/>
  <c r="AE268" i="27" s="1"/>
  <c r="AI268" i="15"/>
  <c r="AF268" i="27" s="1"/>
  <c r="J157" i="17"/>
  <c r="J153" i="17"/>
  <c r="J154" i="17"/>
  <c r="J146" i="17"/>
  <c r="J155" i="17"/>
  <c r="J156" i="17"/>
  <c r="J150" i="17"/>
  <c r="L226" i="17"/>
  <c r="L229" i="17"/>
  <c r="L222" i="17"/>
  <c r="L218" i="17"/>
  <c r="L227" i="17"/>
  <c r="L228" i="17"/>
  <c r="L225" i="17"/>
  <c r="H277" i="17"/>
  <c r="H270" i="17"/>
  <c r="H275" i="17"/>
  <c r="H266" i="17"/>
  <c r="H273" i="17"/>
  <c r="H276" i="17"/>
  <c r="H274" i="17"/>
  <c r="N49" i="41"/>
  <c r="U46" i="41" s="1"/>
  <c r="AB46" i="41" s="1"/>
  <c r="U6" i="38"/>
  <c r="G87" i="18"/>
  <c r="G88" i="18"/>
  <c r="S167" i="41"/>
  <c r="Z167" i="41" s="1"/>
  <c r="H329" i="18" s="1"/>
  <c r="J81" i="34"/>
  <c r="J81" i="15" s="1"/>
  <c r="R81" i="15" s="1"/>
  <c r="I81" i="15"/>
  <c r="Q81" i="15" s="1"/>
  <c r="J107" i="34"/>
  <c r="J107" i="15" s="1"/>
  <c r="R107" i="15" s="1"/>
  <c r="I107" i="15"/>
  <c r="Q107" i="15" s="1"/>
  <c r="H161" i="34"/>
  <c r="H161" i="15" s="1"/>
  <c r="P161" i="15" s="1"/>
  <c r="G161" i="15"/>
  <c r="O161" i="15" s="1"/>
  <c r="H183" i="34"/>
  <c r="H183" i="15" s="1"/>
  <c r="P183" i="15" s="1"/>
  <c r="G183" i="15"/>
  <c r="O183" i="15" s="1"/>
  <c r="H187" i="34"/>
  <c r="H187" i="15" s="1"/>
  <c r="P187" i="15" s="1"/>
  <c r="G187" i="15"/>
  <c r="O187" i="15" s="1"/>
  <c r="J209" i="34"/>
  <c r="J209" i="15" s="1"/>
  <c r="R209" i="15" s="1"/>
  <c r="I209" i="15"/>
  <c r="Q209" i="15" s="1"/>
  <c r="J235" i="34"/>
  <c r="J235" i="15" s="1"/>
  <c r="R235" i="15" s="1"/>
  <c r="I235" i="15"/>
  <c r="Q235" i="15" s="1"/>
  <c r="J250" i="34"/>
  <c r="J250" i="15" s="1"/>
  <c r="R250" i="15" s="1"/>
  <c r="I250" i="15"/>
  <c r="Q250" i="15" s="1"/>
  <c r="J261" i="34"/>
  <c r="J261" i="15" s="1"/>
  <c r="R261" i="15" s="1"/>
  <c r="I261" i="15"/>
  <c r="Q261" i="15" s="1"/>
  <c r="H276" i="34"/>
  <c r="H276" i="15" s="1"/>
  <c r="P276" i="15" s="1"/>
  <c r="G276" i="15"/>
  <c r="O276" i="15" s="1"/>
  <c r="AH9" i="15"/>
  <c r="AE9" i="27" s="1"/>
  <c r="AI9" i="15"/>
  <c r="AF9" i="27" s="1"/>
  <c r="AG92" i="15"/>
  <c r="AD92" i="27" s="1"/>
  <c r="AH107" i="15"/>
  <c r="AE107" i="27" s="1"/>
  <c r="AI107" i="15"/>
  <c r="AF107" i="27" s="1"/>
  <c r="AH134" i="15"/>
  <c r="AE134" i="27" s="1"/>
  <c r="AI134" i="15"/>
  <c r="AF134" i="27" s="1"/>
  <c r="AH178" i="15"/>
  <c r="AE178" i="27" s="1"/>
  <c r="AI178" i="15"/>
  <c r="AF178" i="27" s="1"/>
  <c r="AH243" i="15"/>
  <c r="AE243" i="27" s="1"/>
  <c r="AI243" i="15"/>
  <c r="AF243" i="27" s="1"/>
  <c r="AF78" i="15"/>
  <c r="AC78" i="27" s="1"/>
  <c r="AG78" i="15"/>
  <c r="AD78" i="27" s="1"/>
  <c r="F79" i="17"/>
  <c r="I64" i="17"/>
  <c r="I63" i="17"/>
  <c r="T33" i="41"/>
  <c r="AA33" i="41" s="1"/>
  <c r="T68" i="41"/>
  <c r="AA68" i="41" s="1"/>
  <c r="I128" i="18" s="1"/>
  <c r="U54" i="41"/>
  <c r="AB54" i="41" s="1"/>
  <c r="O9" i="43"/>
  <c r="L251" i="18"/>
  <c r="L252" i="18"/>
  <c r="L253" i="18"/>
  <c r="L249" i="18"/>
  <c r="L246" i="18"/>
  <c r="L242" i="18"/>
  <c r="L250" i="18"/>
  <c r="N193" i="26"/>
  <c r="W193" i="26" s="1"/>
  <c r="AE193" i="26" s="1"/>
  <c r="H151" i="34"/>
  <c r="H151" i="15" s="1"/>
  <c r="P151" i="15" s="1"/>
  <c r="G151" i="15"/>
  <c r="O151" i="15" s="1"/>
  <c r="H167" i="34"/>
  <c r="H167" i="15" s="1"/>
  <c r="P167" i="15" s="1"/>
  <c r="G167" i="15"/>
  <c r="O167" i="15" s="1"/>
  <c r="H192" i="34"/>
  <c r="H192" i="15" s="1"/>
  <c r="P192" i="15" s="1"/>
  <c r="G192" i="15"/>
  <c r="O192" i="15" s="1"/>
  <c r="S219" i="15"/>
  <c r="S245" i="15"/>
  <c r="S102" i="15"/>
  <c r="S323" i="15"/>
  <c r="J359" i="34"/>
  <c r="J359" i="15" s="1"/>
  <c r="R359" i="15" s="1"/>
  <c r="I359" i="15"/>
  <c r="Q359" i="15" s="1"/>
  <c r="AH113" i="15"/>
  <c r="AE113" i="27" s="1"/>
  <c r="AI113" i="15"/>
  <c r="AF113" i="27" s="1"/>
  <c r="AH144" i="15"/>
  <c r="AE144" i="27" s="1"/>
  <c r="AI144" i="15"/>
  <c r="AF144" i="27" s="1"/>
  <c r="AI183" i="15"/>
  <c r="AF183" i="27" s="1"/>
  <c r="AH183" i="15"/>
  <c r="AE183" i="27" s="1"/>
  <c r="AH217" i="15"/>
  <c r="AE217" i="27" s="1"/>
  <c r="AI217" i="15"/>
  <c r="AF217" i="27" s="1"/>
  <c r="AH265" i="15"/>
  <c r="AE265" i="27" s="1"/>
  <c r="AI265" i="15"/>
  <c r="AF265" i="27" s="1"/>
  <c r="AH289" i="15"/>
  <c r="AE289" i="27" s="1"/>
  <c r="AI289" i="15"/>
  <c r="AF289" i="27" s="1"/>
  <c r="AH315" i="15"/>
  <c r="AE315" i="27" s="1"/>
  <c r="AI315" i="15"/>
  <c r="AF315" i="27" s="1"/>
  <c r="AH339" i="15"/>
  <c r="AE339" i="27" s="1"/>
  <c r="AI339" i="15"/>
  <c r="AF339" i="27" s="1"/>
  <c r="AH360" i="15"/>
  <c r="AE360" i="27" s="1"/>
  <c r="AI360" i="15"/>
  <c r="AF360" i="27" s="1"/>
  <c r="AF259" i="15"/>
  <c r="AC259" i="27" s="1"/>
  <c r="AG259" i="15"/>
  <c r="AD259" i="27" s="1"/>
  <c r="P169" i="15"/>
  <c r="F37" i="17"/>
  <c r="F30" i="17"/>
  <c r="F33" i="17"/>
  <c r="F34" i="17"/>
  <c r="F26" i="17"/>
  <c r="F35" i="17"/>
  <c r="F36" i="17"/>
  <c r="H33" i="17"/>
  <c r="H34" i="17"/>
  <c r="H26" i="17"/>
  <c r="H35" i="17"/>
  <c r="H36" i="17"/>
  <c r="H37" i="17"/>
  <c r="H30" i="17"/>
  <c r="M6" i="43"/>
  <c r="M7" i="43" s="1"/>
  <c r="T23" i="41"/>
  <c r="AA23" i="41" s="1"/>
  <c r="I41" i="18" s="1"/>
  <c r="O5" i="43"/>
  <c r="V141" i="41"/>
  <c r="AC141" i="41" s="1"/>
  <c r="O10" i="27"/>
  <c r="X10" i="27" s="1"/>
  <c r="N10" i="27"/>
  <c r="W10" i="27" s="1"/>
  <c r="V10" i="27"/>
  <c r="O322" i="26"/>
  <c r="X322" i="26" s="1"/>
  <c r="AF322" i="26" s="1"/>
  <c r="V322" i="26"/>
  <c r="AD322" i="26" s="1"/>
  <c r="H46" i="34"/>
  <c r="H46" i="15" s="1"/>
  <c r="P46" i="15" s="1"/>
  <c r="G46" i="15"/>
  <c r="O46" i="15" s="1"/>
  <c r="H56" i="34"/>
  <c r="H56" i="15" s="1"/>
  <c r="P56" i="15" s="1"/>
  <c r="G56" i="15"/>
  <c r="O56" i="15" s="1"/>
  <c r="J76" i="34"/>
  <c r="J76" i="15" s="1"/>
  <c r="R76" i="15" s="1"/>
  <c r="I76" i="15"/>
  <c r="Q76" i="15" s="1"/>
  <c r="H93" i="34"/>
  <c r="H93" i="15" s="1"/>
  <c r="P93" i="15" s="1"/>
  <c r="G93" i="15"/>
  <c r="O93" i="15" s="1"/>
  <c r="H97" i="34"/>
  <c r="H97" i="15" s="1"/>
  <c r="P97" i="15" s="1"/>
  <c r="G97" i="15"/>
  <c r="O97" i="15" s="1"/>
  <c r="H108" i="34"/>
  <c r="H108" i="15" s="1"/>
  <c r="P108" i="15" s="1"/>
  <c r="G108" i="15"/>
  <c r="O108" i="15" s="1"/>
  <c r="H158" i="34"/>
  <c r="H158" i="15" s="1"/>
  <c r="P158" i="15" s="1"/>
  <c r="G158" i="15"/>
  <c r="O158" i="15" s="1"/>
  <c r="N166" i="15"/>
  <c r="H188" i="34"/>
  <c r="H188" i="15" s="1"/>
  <c r="P188" i="15" s="1"/>
  <c r="G188" i="15"/>
  <c r="O188" i="15" s="1"/>
  <c r="H210" i="34"/>
  <c r="H210" i="15" s="1"/>
  <c r="P210" i="15" s="1"/>
  <c r="G210" i="15"/>
  <c r="O210" i="15" s="1"/>
  <c r="M219" i="15"/>
  <c r="J251" i="34"/>
  <c r="J251" i="15" s="1"/>
  <c r="R251" i="15" s="1"/>
  <c r="I251" i="15"/>
  <c r="Q251" i="15" s="1"/>
  <c r="H303" i="34"/>
  <c r="H303" i="15" s="1"/>
  <c r="P303" i="15" s="1"/>
  <c r="G303" i="15"/>
  <c r="O303" i="15" s="1"/>
  <c r="H314" i="34"/>
  <c r="H314" i="15" s="1"/>
  <c r="P314" i="15" s="1"/>
  <c r="G314" i="15"/>
  <c r="O314" i="15" s="1"/>
  <c r="J322" i="34"/>
  <c r="J322" i="15" s="1"/>
  <c r="R322" i="15" s="1"/>
  <c r="I322" i="15"/>
  <c r="Q322" i="15" s="1"/>
  <c r="H344" i="34"/>
  <c r="H344" i="15" s="1"/>
  <c r="P344" i="15" s="1"/>
  <c r="G344" i="15"/>
  <c r="O344" i="15" s="1"/>
  <c r="H7" i="33"/>
  <c r="X7" i="15" s="1"/>
  <c r="W7" i="15"/>
  <c r="AE7" i="15" s="1"/>
  <c r="AB7" i="27" s="1"/>
  <c r="AH30" i="15"/>
  <c r="AE30" i="27" s="1"/>
  <c r="AI30" i="15"/>
  <c r="AF30" i="27" s="1"/>
  <c r="AH54" i="15"/>
  <c r="AE54" i="27" s="1"/>
  <c r="AI54" i="15"/>
  <c r="AF54" i="27" s="1"/>
  <c r="H84" i="33"/>
  <c r="X84" i="15" s="1"/>
  <c r="AF84" i="15" s="1"/>
  <c r="AC84" i="27" s="1"/>
  <c r="W84" i="15"/>
  <c r="AE84" i="15" s="1"/>
  <c r="AB84" i="27" s="1"/>
  <c r="H97" i="33"/>
  <c r="X97" i="15" s="1"/>
  <c r="W97" i="15"/>
  <c r="AE97" i="15" s="1"/>
  <c r="AB97" i="27" s="1"/>
  <c r="AH122" i="15"/>
  <c r="AE122" i="27" s="1"/>
  <c r="AI122" i="15"/>
  <c r="AF122" i="27" s="1"/>
  <c r="AA149" i="27"/>
  <c r="AD163" i="15"/>
  <c r="AA163" i="27" s="1"/>
  <c r="J176" i="33"/>
  <c r="Z176" i="15" s="1"/>
  <c r="Y176" i="15"/>
  <c r="AG176" i="15" s="1"/>
  <c r="AD176" i="27" s="1"/>
  <c r="AH191" i="15"/>
  <c r="AE191" i="27" s="1"/>
  <c r="AI191" i="15"/>
  <c r="AF191" i="27" s="1"/>
  <c r="AH210" i="15"/>
  <c r="AE210" i="27" s="1"/>
  <c r="AI210" i="15"/>
  <c r="AF210" i="27" s="1"/>
  <c r="AH230" i="15"/>
  <c r="AE230" i="27" s="1"/>
  <c r="AI230" i="15"/>
  <c r="AF230" i="27" s="1"/>
  <c r="AH325" i="15"/>
  <c r="AE325" i="27" s="1"/>
  <c r="AI325" i="15"/>
  <c r="AF325" i="27" s="1"/>
  <c r="H75" i="17"/>
  <c r="H76" i="17"/>
  <c r="J88" i="17"/>
  <c r="J87" i="17"/>
  <c r="F93" i="17"/>
  <c r="F94" i="17"/>
  <c r="F86" i="17"/>
  <c r="F95" i="17"/>
  <c r="F96" i="17"/>
  <c r="F97" i="17"/>
  <c r="F90" i="17"/>
  <c r="O8" i="41"/>
  <c r="O7" i="41" s="1"/>
  <c r="V8" i="41" s="1"/>
  <c r="AC8" i="41" s="1"/>
  <c r="K8" i="18" s="1"/>
  <c r="L88" i="18"/>
  <c r="L87" i="18"/>
  <c r="T124" i="41"/>
  <c r="AA124" i="41" s="1"/>
  <c r="N153" i="26"/>
  <c r="W153" i="26" s="1"/>
  <c r="AE153" i="26" s="1"/>
  <c r="O62" i="27"/>
  <c r="X62" i="27" s="1"/>
  <c r="N62" i="27"/>
  <c r="W62" i="27" s="1"/>
  <c r="V62" i="27"/>
  <c r="L357" i="26"/>
  <c r="U357" i="26" s="1"/>
  <c r="AC357" i="26" s="1"/>
  <c r="O331" i="26"/>
  <c r="X331" i="26" s="1"/>
  <c r="AF331" i="26" s="1"/>
  <c r="V331" i="26"/>
  <c r="AD331" i="26" s="1"/>
  <c r="N297" i="27"/>
  <c r="W297" i="27" s="1"/>
  <c r="V297" i="27"/>
  <c r="O297" i="27"/>
  <c r="X297" i="27" s="1"/>
  <c r="H9" i="34"/>
  <c r="H9" i="15" s="1"/>
  <c r="P9" i="15" s="1"/>
  <c r="G9" i="15"/>
  <c r="O9" i="15" s="1"/>
  <c r="J45" i="34"/>
  <c r="J45" i="15" s="1"/>
  <c r="R45" i="15" s="1"/>
  <c r="I45" i="15"/>
  <c r="Q45" i="15" s="1"/>
  <c r="N72" i="15"/>
  <c r="J113" i="34"/>
  <c r="J113" i="15" s="1"/>
  <c r="R113" i="15" s="1"/>
  <c r="I113" i="15"/>
  <c r="Q113" i="15" s="1"/>
  <c r="H152" i="34"/>
  <c r="H152" i="15" s="1"/>
  <c r="P152" i="15" s="1"/>
  <c r="G152" i="15"/>
  <c r="O152" i="15" s="1"/>
  <c r="M178" i="15"/>
  <c r="J189" i="34"/>
  <c r="J189" i="15" s="1"/>
  <c r="R189" i="15" s="1"/>
  <c r="I189" i="15"/>
  <c r="Q189" i="15" s="1"/>
  <c r="N214" i="15"/>
  <c r="H256" i="34"/>
  <c r="H256" i="15" s="1"/>
  <c r="P256" i="15" s="1"/>
  <c r="G256" i="15"/>
  <c r="O256" i="15" s="1"/>
  <c r="J282" i="34"/>
  <c r="J282" i="15" s="1"/>
  <c r="R282" i="15" s="1"/>
  <c r="I282" i="15"/>
  <c r="Q282" i="15" s="1"/>
  <c r="J293" i="34"/>
  <c r="J293" i="15" s="1"/>
  <c r="R293" i="15" s="1"/>
  <c r="I293" i="15"/>
  <c r="Q293" i="15" s="1"/>
  <c r="M318" i="15"/>
  <c r="H360" i="34"/>
  <c r="H360" i="15" s="1"/>
  <c r="P360" i="15" s="1"/>
  <c r="G360" i="15"/>
  <c r="O360" i="15" s="1"/>
  <c r="J6" i="33"/>
  <c r="Z6" i="15" s="1"/>
  <c r="Y6" i="15"/>
  <c r="AG6" i="15" s="1"/>
  <c r="AD6" i="27" s="1"/>
  <c r="AD20" i="15"/>
  <c r="AA20" i="27" s="1"/>
  <c r="J32" i="33"/>
  <c r="Z32" i="15" s="1"/>
  <c r="Y32" i="15"/>
  <c r="AG32" i="15" s="1"/>
  <c r="AD32" i="27" s="1"/>
  <c r="AF56" i="15"/>
  <c r="AC56" i="27" s="1"/>
  <c r="AH82" i="15"/>
  <c r="AE82" i="27" s="1"/>
  <c r="AI82" i="15"/>
  <c r="AF82" i="27" s="1"/>
  <c r="AH106" i="15"/>
  <c r="AE106" i="27" s="1"/>
  <c r="AI106" i="15"/>
  <c r="AF106" i="27" s="1"/>
  <c r="H150" i="33"/>
  <c r="X150" i="15" s="1"/>
  <c r="W150" i="15"/>
  <c r="AE150" i="15" s="1"/>
  <c r="AB150" i="27" s="1"/>
  <c r="J162" i="33"/>
  <c r="Z162" i="15" s="1"/>
  <c r="Y162" i="15"/>
  <c r="AG162" i="15" s="1"/>
  <c r="AD162" i="27" s="1"/>
  <c r="AD188" i="15"/>
  <c r="AA188" i="27" s="1"/>
  <c r="J201" i="33"/>
  <c r="Z201" i="15" s="1"/>
  <c r="Y201" i="15"/>
  <c r="H215" i="33"/>
  <c r="X215" i="15" s="1"/>
  <c r="AF215" i="15" s="1"/>
  <c r="AC215" i="27" s="1"/>
  <c r="W215" i="15"/>
  <c r="AE215" i="15" s="1"/>
  <c r="AB215" i="27" s="1"/>
  <c r="H240" i="33"/>
  <c r="X240" i="15" s="1"/>
  <c r="W240" i="15"/>
  <c r="AE240" i="15" s="1"/>
  <c r="AB240" i="27" s="1"/>
  <c r="J254" i="33"/>
  <c r="Z254" i="15" s="1"/>
  <c r="Y254" i="15"/>
  <c r="AG254" i="15" s="1"/>
  <c r="AD254" i="27" s="1"/>
  <c r="AD266" i="15"/>
  <c r="AA266" i="27" s="1"/>
  <c r="J280" i="33"/>
  <c r="Z280" i="15" s="1"/>
  <c r="Y280" i="15"/>
  <c r="AG280" i="15" s="1"/>
  <c r="AD280" i="27" s="1"/>
  <c r="AC292" i="15"/>
  <c r="Z292" i="27" s="1"/>
  <c r="J305" i="33"/>
  <c r="Z305" i="15" s="1"/>
  <c r="Y305" i="15"/>
  <c r="AG305" i="15" s="1"/>
  <c r="AD305" i="27" s="1"/>
  <c r="H318" i="33"/>
  <c r="X318" i="15" s="1"/>
  <c r="AF318" i="15" s="1"/>
  <c r="AC318" i="27" s="1"/>
  <c r="W318" i="15"/>
  <c r="AE318" i="15" s="1"/>
  <c r="AB318" i="27" s="1"/>
  <c r="J345" i="33"/>
  <c r="Z345" i="15" s="1"/>
  <c r="Y345" i="15"/>
  <c r="AG345" i="15" s="1"/>
  <c r="AD345" i="27" s="1"/>
  <c r="J357" i="33"/>
  <c r="Z357" i="15" s="1"/>
  <c r="Y357" i="15"/>
  <c r="AG357" i="15" s="1"/>
  <c r="AD357" i="27" s="1"/>
  <c r="AH233" i="15"/>
  <c r="AE233" i="27" s="1"/>
  <c r="AI233" i="15"/>
  <c r="AF233" i="27" s="1"/>
  <c r="I81" i="17"/>
  <c r="I82" i="17"/>
  <c r="I74" i="17"/>
  <c r="I83" i="17"/>
  <c r="I84" i="17"/>
  <c r="I85" i="17"/>
  <c r="I78" i="17"/>
  <c r="G99" i="17"/>
  <c r="G100" i="17"/>
  <c r="J103" i="17"/>
  <c r="J159" i="17"/>
  <c r="J160" i="17"/>
  <c r="K166" i="17"/>
  <c r="K158" i="17"/>
  <c r="K168" i="17"/>
  <c r="K169" i="17"/>
  <c r="K165" i="17"/>
  <c r="K162" i="17"/>
  <c r="K167" i="17"/>
  <c r="K267" i="17"/>
  <c r="K268" i="17"/>
  <c r="V51" i="41"/>
  <c r="AC51" i="41" s="1"/>
  <c r="S62" i="41"/>
  <c r="Z62" i="41" s="1"/>
  <c r="H116" i="18" s="1"/>
  <c r="T129" i="41"/>
  <c r="AA129" i="41" s="1"/>
  <c r="I247" i="18" s="1"/>
  <c r="S110" i="41"/>
  <c r="Z110" i="41" s="1"/>
  <c r="H212" i="18" s="1"/>
  <c r="U161" i="41"/>
  <c r="AB161" i="41" s="1"/>
  <c r="J317" i="18" s="1"/>
  <c r="V150" i="41"/>
  <c r="AC150" i="41" s="1"/>
  <c r="K295" i="18" s="1"/>
  <c r="H16" i="34"/>
  <c r="H16" i="15" s="1"/>
  <c r="P16" i="15" s="1"/>
  <c r="G16" i="15"/>
  <c r="O16" i="15" s="1"/>
  <c r="H31" i="34"/>
  <c r="H31" i="15" s="1"/>
  <c r="P31" i="15" s="1"/>
  <c r="G31" i="15"/>
  <c r="O31" i="15" s="1"/>
  <c r="N42" i="15"/>
  <c r="H57" i="34"/>
  <c r="H57" i="15" s="1"/>
  <c r="P57" i="15" s="1"/>
  <c r="G57" i="15"/>
  <c r="O57" i="15" s="1"/>
  <c r="N109" i="15"/>
  <c r="H123" i="34"/>
  <c r="H123" i="15" s="1"/>
  <c r="P123" i="15" s="1"/>
  <c r="G123" i="15"/>
  <c r="O123" i="15" s="1"/>
  <c r="H144" i="34"/>
  <c r="H144" i="15" s="1"/>
  <c r="P144" i="15" s="1"/>
  <c r="G144" i="15"/>
  <c r="O144" i="15" s="1"/>
  <c r="J159" i="34"/>
  <c r="J159" i="15" s="1"/>
  <c r="R159" i="15" s="1"/>
  <c r="I159" i="15"/>
  <c r="Q159" i="15" s="1"/>
  <c r="H170" i="34"/>
  <c r="H170" i="15" s="1"/>
  <c r="P170" i="15" s="1"/>
  <c r="G170" i="15"/>
  <c r="O170" i="15" s="1"/>
  <c r="J185" i="34"/>
  <c r="J185" i="15" s="1"/>
  <c r="R185" i="15" s="1"/>
  <c r="I185" i="15"/>
  <c r="Q185" i="15" s="1"/>
  <c r="J211" i="34"/>
  <c r="J211" i="15" s="1"/>
  <c r="R211" i="15" s="1"/>
  <c r="I211" i="15"/>
  <c r="Q211" i="15" s="1"/>
  <c r="J226" i="34"/>
  <c r="J226" i="15" s="1"/>
  <c r="R226" i="15" s="1"/>
  <c r="I226" i="15"/>
  <c r="Q226" i="15" s="1"/>
  <c r="J237" i="34"/>
  <c r="J237" i="15" s="1"/>
  <c r="R237" i="15" s="1"/>
  <c r="I237" i="15"/>
  <c r="Q237" i="15" s="1"/>
  <c r="N252" i="15"/>
  <c r="H278" i="34"/>
  <c r="H278" i="15" s="1"/>
  <c r="P278" i="15" s="1"/>
  <c r="G278" i="15"/>
  <c r="O278" i="15" s="1"/>
  <c r="M304" i="15"/>
  <c r="H326" i="34"/>
  <c r="H326" i="15" s="1"/>
  <c r="P326" i="15" s="1"/>
  <c r="G326" i="15"/>
  <c r="O326" i="15" s="1"/>
  <c r="J352" i="34"/>
  <c r="J352" i="15" s="1"/>
  <c r="R352" i="15" s="1"/>
  <c r="I352" i="15"/>
  <c r="Q352" i="15" s="1"/>
  <c r="AH4" i="15"/>
  <c r="AE4" i="27" s="1"/>
  <c r="AI4" i="15"/>
  <c r="AF4" i="27" s="1"/>
  <c r="J24" i="33"/>
  <c r="Z24" i="15" s="1"/>
  <c r="Y24" i="15"/>
  <c r="AG24" i="15" s="1"/>
  <c r="AD24" i="27" s="1"/>
  <c r="H37" i="33"/>
  <c r="X37" i="15" s="1"/>
  <c r="AF37" i="15" s="1"/>
  <c r="AC37" i="27" s="1"/>
  <c r="W37" i="15"/>
  <c r="AE37" i="15" s="1"/>
  <c r="AB37" i="27" s="1"/>
  <c r="AC49" i="15"/>
  <c r="Z49" i="27" s="1"/>
  <c r="AD63" i="15"/>
  <c r="AA63" i="27" s="1"/>
  <c r="AG93" i="15"/>
  <c r="AD93" i="27" s="1"/>
  <c r="J102" i="33"/>
  <c r="Z102" i="15" s="1"/>
  <c r="Y102" i="15"/>
  <c r="AG102" i="15" s="1"/>
  <c r="AD102" i="27" s="1"/>
  <c r="H115" i="33"/>
  <c r="X115" i="15" s="1"/>
  <c r="W115" i="15"/>
  <c r="AE115" i="15" s="1"/>
  <c r="AB115" i="27" s="1"/>
  <c r="AG139" i="15"/>
  <c r="AD139" i="27" s="1"/>
  <c r="AH160" i="15"/>
  <c r="AE160" i="27" s="1"/>
  <c r="AI160" i="15"/>
  <c r="AF160" i="27" s="1"/>
  <c r="J180" i="33"/>
  <c r="Z180" i="15" s="1"/>
  <c r="Y180" i="15"/>
  <c r="AG180" i="15" s="1"/>
  <c r="AD180" i="27" s="1"/>
  <c r="AD192" i="15"/>
  <c r="AA192" i="27" s="1"/>
  <c r="AI212" i="15"/>
  <c r="AF212" i="27" s="1"/>
  <c r="AH212" i="15"/>
  <c r="AE212" i="27" s="1"/>
  <c r="AG223" i="15"/>
  <c r="AD223" i="27" s="1"/>
  <c r="AH288" i="15"/>
  <c r="AE288" i="27" s="1"/>
  <c r="AI288" i="15"/>
  <c r="AF288" i="27" s="1"/>
  <c r="H319" i="33"/>
  <c r="X319" i="15" s="1"/>
  <c r="W319" i="15"/>
  <c r="AE319" i="15" s="1"/>
  <c r="AB319" i="27" s="1"/>
  <c r="AH355" i="15"/>
  <c r="AE355" i="27" s="1"/>
  <c r="AI355" i="15"/>
  <c r="AF355" i="27" s="1"/>
  <c r="AF156" i="15"/>
  <c r="AC156" i="27" s="1"/>
  <c r="AG156" i="15"/>
  <c r="AD156" i="27" s="1"/>
  <c r="H81" i="17"/>
  <c r="H82" i="17"/>
  <c r="H74" i="17"/>
  <c r="H83" i="17"/>
  <c r="H84" i="17"/>
  <c r="H78" i="17"/>
  <c r="H85" i="17"/>
  <c r="I295" i="17"/>
  <c r="G271" i="17"/>
  <c r="U17" i="41"/>
  <c r="AB17" i="41" s="1"/>
  <c r="J29" i="18" s="1"/>
  <c r="G333" i="17"/>
  <c r="G335" i="17"/>
  <c r="G330" i="17"/>
  <c r="G334" i="17"/>
  <c r="G337" i="17"/>
  <c r="G336" i="17"/>
  <c r="G326" i="17"/>
  <c r="M4" i="43"/>
  <c r="T4" i="43" s="1"/>
  <c r="G232" i="18"/>
  <c r="G231" i="18"/>
  <c r="L259" i="17"/>
  <c r="O163" i="41"/>
  <c r="V164" i="41" s="1"/>
  <c r="AC164" i="41" s="1"/>
  <c r="K320" i="18" s="1"/>
  <c r="M298" i="15"/>
  <c r="F160" i="18"/>
  <c r="F159" i="18"/>
  <c r="F141" i="17"/>
  <c r="F142" i="17"/>
  <c r="F134" i="17"/>
  <c r="F143" i="17"/>
  <c r="F144" i="17"/>
  <c r="F145" i="17"/>
  <c r="F138" i="17"/>
  <c r="L138" i="17"/>
  <c r="L141" i="17"/>
  <c r="L142" i="17"/>
  <c r="L134" i="17"/>
  <c r="L143" i="17"/>
  <c r="L144" i="17"/>
  <c r="L145" i="17"/>
  <c r="K135" i="17"/>
  <c r="K136" i="17"/>
  <c r="F123" i="18"/>
  <c r="F124" i="18"/>
  <c r="L151" i="41"/>
  <c r="S148" i="41" s="1"/>
  <c r="Z148" i="41" s="1"/>
  <c r="F82" i="18"/>
  <c r="F74" i="18"/>
  <c r="F83" i="18"/>
  <c r="F84" i="18"/>
  <c r="F85" i="18"/>
  <c r="F78" i="18"/>
  <c r="F81" i="18"/>
  <c r="H220" i="18"/>
  <c r="H219" i="18"/>
  <c r="L51" i="18"/>
  <c r="L52" i="18"/>
  <c r="F51" i="18"/>
  <c r="F52" i="18"/>
  <c r="T80" i="41"/>
  <c r="AA80" i="41" s="1"/>
  <c r="I152" i="18" s="1"/>
  <c r="G147" i="18"/>
  <c r="G148" i="18"/>
  <c r="L204" i="18"/>
  <c r="L205" i="18"/>
  <c r="L201" i="18"/>
  <c r="L202" i="18"/>
  <c r="L194" i="18"/>
  <c r="L198" i="18"/>
  <c r="L203" i="18"/>
  <c r="N156" i="15"/>
  <c r="H129" i="17"/>
  <c r="H130" i="17"/>
  <c r="H122" i="17"/>
  <c r="H131" i="17"/>
  <c r="H132" i="17"/>
  <c r="H133" i="17"/>
  <c r="H126" i="17"/>
  <c r="G123" i="17"/>
  <c r="G124" i="17"/>
  <c r="J275" i="18"/>
  <c r="J270" i="18"/>
  <c r="J276" i="18"/>
  <c r="J273" i="18"/>
  <c r="J274" i="18"/>
  <c r="J277" i="18"/>
  <c r="J266" i="18"/>
  <c r="F267" i="18"/>
  <c r="F268" i="18"/>
  <c r="G211" i="18"/>
  <c r="J279" i="18"/>
  <c r="J280" i="18"/>
  <c r="S170" i="41"/>
  <c r="Z170" i="41" s="1"/>
  <c r="H332" i="18" s="1"/>
  <c r="J262" i="18"/>
  <c r="J254" i="18"/>
  <c r="J263" i="18"/>
  <c r="J264" i="18"/>
  <c r="J265" i="18"/>
  <c r="J258" i="18"/>
  <c r="J261" i="18"/>
  <c r="G262" i="18"/>
  <c r="G258" i="18"/>
  <c r="G254" i="18"/>
  <c r="G263" i="18"/>
  <c r="G265" i="18"/>
  <c r="G261" i="18"/>
  <c r="G264" i="18"/>
  <c r="L59" i="17"/>
  <c r="L60" i="17"/>
  <c r="L61" i="17"/>
  <c r="L54" i="17"/>
  <c r="L50" i="17"/>
  <c r="L57" i="17"/>
  <c r="L58" i="17"/>
  <c r="F61" i="17"/>
  <c r="F54" i="17"/>
  <c r="F57" i="17"/>
  <c r="F58" i="17"/>
  <c r="F50" i="17"/>
  <c r="F60" i="17"/>
  <c r="F59" i="17"/>
  <c r="P259" i="15"/>
  <c r="I112" i="17"/>
  <c r="I111" i="17"/>
  <c r="L111" i="17"/>
  <c r="L112" i="17"/>
  <c r="J240" i="17"/>
  <c r="J237" i="17"/>
  <c r="J234" i="17"/>
  <c r="J241" i="17"/>
  <c r="J238" i="17"/>
  <c r="J230" i="17"/>
  <c r="J239" i="17"/>
  <c r="K241" i="17"/>
  <c r="K238" i="17"/>
  <c r="K230" i="17"/>
  <c r="K240" i="17"/>
  <c r="K237" i="17"/>
  <c r="K239" i="17"/>
  <c r="K234" i="17"/>
  <c r="L328" i="17"/>
  <c r="L327" i="17"/>
  <c r="L144" i="18"/>
  <c r="L145" i="18"/>
  <c r="L138" i="18"/>
  <c r="L143" i="18"/>
  <c r="L142" i="18"/>
  <c r="L141" i="18"/>
  <c r="L134" i="18"/>
  <c r="G135" i="18"/>
  <c r="G136" i="18"/>
  <c r="P155" i="15"/>
  <c r="L191" i="17"/>
  <c r="L192" i="17"/>
  <c r="L193" i="17"/>
  <c r="L189" i="17"/>
  <c r="L190" i="17"/>
  <c r="L186" i="17"/>
  <c r="L182" i="17"/>
  <c r="K190" i="17"/>
  <c r="K182" i="17"/>
  <c r="K192" i="17"/>
  <c r="K193" i="17"/>
  <c r="K189" i="17"/>
  <c r="K186" i="17"/>
  <c r="K191" i="17"/>
  <c r="S128" i="36"/>
  <c r="Z128" i="36" s="1"/>
  <c r="H248" i="17" s="1"/>
  <c r="F244" i="17"/>
  <c r="F243" i="17"/>
  <c r="L250" i="17"/>
  <c r="L242" i="17"/>
  <c r="L252" i="17"/>
  <c r="L249" i="17"/>
  <c r="L246" i="17"/>
  <c r="L253" i="17"/>
  <c r="L251" i="17"/>
  <c r="G243" i="17"/>
  <c r="G244" i="17"/>
  <c r="H216" i="17"/>
  <c r="H217" i="17"/>
  <c r="H213" i="17"/>
  <c r="H214" i="17"/>
  <c r="H210" i="17"/>
  <c r="H206" i="17"/>
  <c r="H215" i="17"/>
  <c r="K214" i="17"/>
  <c r="K206" i="17"/>
  <c r="K217" i="17"/>
  <c r="K213" i="17"/>
  <c r="K210" i="17"/>
  <c r="K215" i="17"/>
  <c r="K216" i="17"/>
  <c r="F178" i="18"/>
  <c r="F180" i="18"/>
  <c r="F170" i="18"/>
  <c r="F181" i="18"/>
  <c r="F177" i="18"/>
  <c r="F174" i="18"/>
  <c r="F179" i="18"/>
  <c r="L174" i="18"/>
  <c r="L179" i="18"/>
  <c r="L170" i="18"/>
  <c r="L180" i="18"/>
  <c r="L178" i="18"/>
  <c r="L177" i="18"/>
  <c r="L181" i="18"/>
  <c r="G27" i="18"/>
  <c r="G28" i="18"/>
  <c r="G187" i="18"/>
  <c r="F322" i="18"/>
  <c r="F314" i="18"/>
  <c r="F324" i="18"/>
  <c r="F321" i="18"/>
  <c r="F318" i="18"/>
  <c r="F323" i="18"/>
  <c r="F325" i="18"/>
  <c r="F66" i="18"/>
  <c r="F69" i="18"/>
  <c r="F70" i="18"/>
  <c r="F62" i="18"/>
  <c r="F73" i="18"/>
  <c r="F72" i="18"/>
  <c r="F71" i="18"/>
  <c r="S63" i="41"/>
  <c r="Z63" i="41" s="1"/>
  <c r="U60" i="41"/>
  <c r="AB60" i="41" s="1"/>
  <c r="J115" i="18" s="1"/>
  <c r="F112" i="18"/>
  <c r="F111" i="18"/>
  <c r="L24" i="18"/>
  <c r="L25" i="18"/>
  <c r="L18" i="18"/>
  <c r="L23" i="18"/>
  <c r="L14" i="18"/>
  <c r="L22" i="18"/>
  <c r="L21" i="18"/>
  <c r="J335" i="34"/>
  <c r="J335" i="15" s="1"/>
  <c r="R335" i="15" s="1"/>
  <c r="I335" i="15"/>
  <c r="Q335" i="15" s="1"/>
  <c r="H346" i="34"/>
  <c r="H346" i="15" s="1"/>
  <c r="P346" i="15" s="1"/>
  <c r="G346" i="15"/>
  <c r="O346" i="15" s="1"/>
  <c r="H36" i="33"/>
  <c r="X36" i="15" s="1"/>
  <c r="W36" i="15"/>
  <c r="AE36" i="15" s="1"/>
  <c r="AB36" i="27" s="1"/>
  <c r="AH67" i="15"/>
  <c r="AE67" i="27" s="1"/>
  <c r="AI67" i="15"/>
  <c r="AF67" i="27" s="1"/>
  <c r="J101" i="33"/>
  <c r="Z101" i="15" s="1"/>
  <c r="Y101" i="15"/>
  <c r="AG101" i="15" s="1"/>
  <c r="AD101" i="27" s="1"/>
  <c r="J214" i="18"/>
  <c r="J206" i="18"/>
  <c r="J216" i="18"/>
  <c r="J217" i="18"/>
  <c r="J213" i="18"/>
  <c r="J210" i="18"/>
  <c r="J215" i="18"/>
  <c r="G291" i="18"/>
  <c r="G292" i="18"/>
  <c r="V138" i="41"/>
  <c r="AC138" i="41" s="1"/>
  <c r="K271" i="18" s="1"/>
  <c r="G251" i="18"/>
  <c r="G253" i="18"/>
  <c r="G249" i="18"/>
  <c r="G250" i="18"/>
  <c r="G246" i="18"/>
  <c r="G242" i="18"/>
  <c r="G252" i="18"/>
  <c r="L358" i="27"/>
  <c r="U358" i="27" s="1"/>
  <c r="H69" i="34"/>
  <c r="H69" i="15" s="1"/>
  <c r="P69" i="15" s="1"/>
  <c r="G69" i="15"/>
  <c r="O69" i="15" s="1"/>
  <c r="J80" i="34"/>
  <c r="J80" i="15" s="1"/>
  <c r="R80" i="15" s="1"/>
  <c r="I80" i="15"/>
  <c r="Q80" i="15" s="1"/>
  <c r="J110" i="34"/>
  <c r="J110" i="15" s="1"/>
  <c r="R110" i="15" s="1"/>
  <c r="I110" i="15"/>
  <c r="Q110" i="15" s="1"/>
  <c r="H131" i="34"/>
  <c r="H131" i="15" s="1"/>
  <c r="P131" i="15" s="1"/>
  <c r="G131" i="15"/>
  <c r="O131" i="15" s="1"/>
  <c r="S206" i="15"/>
  <c r="S167" i="15"/>
  <c r="H249" i="34"/>
  <c r="H249" i="15" s="1"/>
  <c r="P249" i="15" s="1"/>
  <c r="G249" i="15"/>
  <c r="O249" i="15" s="1"/>
  <c r="J264" i="34"/>
  <c r="J264" i="15" s="1"/>
  <c r="R264" i="15" s="1"/>
  <c r="I264" i="15"/>
  <c r="Q264" i="15" s="1"/>
  <c r="J284" i="34"/>
  <c r="J284" i="15" s="1"/>
  <c r="R284" i="15" s="1"/>
  <c r="I284" i="15"/>
  <c r="Q284" i="15" s="1"/>
  <c r="H353" i="34"/>
  <c r="H353" i="15" s="1"/>
  <c r="P353" i="15" s="1"/>
  <c r="G353" i="15"/>
  <c r="O353" i="15" s="1"/>
  <c r="S193" i="15"/>
  <c r="S362" i="15"/>
  <c r="AH14" i="15"/>
  <c r="AE14" i="27" s="1"/>
  <c r="AI14" i="15"/>
  <c r="AF14" i="27" s="1"/>
  <c r="AI164" i="15"/>
  <c r="AF164" i="27" s="1"/>
  <c r="AH164" i="15"/>
  <c r="AE164" i="27" s="1"/>
  <c r="J296" i="33"/>
  <c r="Z296" i="15" s="1"/>
  <c r="Y296" i="15"/>
  <c r="AG296" i="15" s="1"/>
  <c r="AD296" i="27" s="1"/>
  <c r="H323" i="33"/>
  <c r="X323" i="15" s="1"/>
  <c r="AF323" i="15" s="1"/>
  <c r="AC323" i="27" s="1"/>
  <c r="W323" i="15"/>
  <c r="AE323" i="15" s="1"/>
  <c r="AB323" i="27" s="1"/>
  <c r="J336" i="33"/>
  <c r="Z336" i="15" s="1"/>
  <c r="Y336" i="15"/>
  <c r="AG336" i="15" s="1"/>
  <c r="AD336" i="27" s="1"/>
  <c r="H362" i="33"/>
  <c r="X362" i="15" s="1"/>
  <c r="W362" i="15"/>
  <c r="AE362" i="15" s="1"/>
  <c r="AB362" i="27" s="1"/>
  <c r="L87" i="17"/>
  <c r="L88" i="17"/>
  <c r="F275" i="17"/>
  <c r="F276" i="17"/>
  <c r="F273" i="17"/>
  <c r="F274" i="17"/>
  <c r="F270" i="17"/>
  <c r="F277" i="17"/>
  <c r="F266" i="17"/>
  <c r="U162" i="41"/>
  <c r="AB162" i="41" s="1"/>
  <c r="J319" i="18" s="1"/>
  <c r="N110" i="26"/>
  <c r="W110" i="26" s="1"/>
  <c r="AE110" i="26" s="1"/>
  <c r="N231" i="26"/>
  <c r="W231" i="26" s="1"/>
  <c r="AE231" i="26" s="1"/>
  <c r="O36" i="27"/>
  <c r="X36" i="27" s="1"/>
  <c r="N36" i="27"/>
  <c r="W36" i="27" s="1"/>
  <c r="V36" i="27"/>
  <c r="O59" i="27"/>
  <c r="X59" i="27" s="1"/>
  <c r="V59" i="27"/>
  <c r="N59" i="27"/>
  <c r="W59" i="27" s="1"/>
  <c r="J22" i="34"/>
  <c r="J22" i="15" s="1"/>
  <c r="R22" i="15" s="1"/>
  <c r="I22" i="15"/>
  <c r="Q22" i="15" s="1"/>
  <c r="H48" i="34"/>
  <c r="H48" i="15" s="1"/>
  <c r="P48" i="15" s="1"/>
  <c r="G48" i="15"/>
  <c r="O48" i="15" s="1"/>
  <c r="H58" i="34"/>
  <c r="H58" i="15" s="1"/>
  <c r="P58" i="15" s="1"/>
  <c r="G58" i="15"/>
  <c r="O58" i="15" s="1"/>
  <c r="J84" i="34"/>
  <c r="J84" i="15" s="1"/>
  <c r="R84" i="15" s="1"/>
  <c r="I84" i="15"/>
  <c r="Q84" i="15" s="1"/>
  <c r="J125" i="34"/>
  <c r="J125" i="15" s="1"/>
  <c r="R125" i="15" s="1"/>
  <c r="I125" i="15"/>
  <c r="Q125" i="15" s="1"/>
  <c r="H165" i="34"/>
  <c r="H165" i="15" s="1"/>
  <c r="P165" i="15" s="1"/>
  <c r="G165" i="15"/>
  <c r="O165" i="15" s="1"/>
  <c r="J269" i="34"/>
  <c r="J269" i="15" s="1"/>
  <c r="R269" i="15" s="1"/>
  <c r="I269" i="15"/>
  <c r="Q269" i="15" s="1"/>
  <c r="M358" i="15"/>
  <c r="AH57" i="15"/>
  <c r="AE57" i="27" s="1"/>
  <c r="AI57" i="15"/>
  <c r="AF57" i="27" s="1"/>
  <c r="AH109" i="15"/>
  <c r="AE109" i="27" s="1"/>
  <c r="AI109" i="15"/>
  <c r="AF109" i="27" s="1"/>
  <c r="AD123" i="15"/>
  <c r="AA123" i="27" s="1"/>
  <c r="J136" i="33"/>
  <c r="Z136" i="15" s="1"/>
  <c r="Y136" i="15"/>
  <c r="AG136" i="15" s="1"/>
  <c r="AD136" i="27" s="1"/>
  <c r="AG161" i="15"/>
  <c r="AD161" i="27" s="1"/>
  <c r="AG185" i="15"/>
  <c r="AD185" i="27" s="1"/>
  <c r="AF226" i="15"/>
  <c r="AC226" i="27" s="1"/>
  <c r="AF341" i="15"/>
  <c r="AC341" i="27" s="1"/>
  <c r="AG285" i="15"/>
  <c r="AD285" i="27" s="1"/>
  <c r="L159" i="17"/>
  <c r="L160" i="17"/>
  <c r="J147" i="17"/>
  <c r="J148" i="17"/>
  <c r="F148" i="17"/>
  <c r="F147" i="17"/>
  <c r="I228" i="17"/>
  <c r="I225" i="17"/>
  <c r="I229" i="17"/>
  <c r="I226" i="17"/>
  <c r="I222" i="17"/>
  <c r="I218" i="17"/>
  <c r="I227" i="17"/>
  <c r="G268" i="17"/>
  <c r="G267" i="17"/>
  <c r="N32" i="26"/>
  <c r="W32" i="26" s="1"/>
  <c r="AE32" i="26" s="1"/>
  <c r="L192" i="26"/>
  <c r="U192" i="26" s="1"/>
  <c r="AC192" i="26" s="1"/>
  <c r="O319" i="26"/>
  <c r="X319" i="26" s="1"/>
  <c r="AF319" i="26" s="1"/>
  <c r="V319" i="26"/>
  <c r="AD319" i="26" s="1"/>
  <c r="N319" i="26"/>
  <c r="W319" i="26" s="1"/>
  <c r="AE319" i="26" s="1"/>
  <c r="L219" i="27"/>
  <c r="U219" i="27" s="1"/>
  <c r="J40" i="34"/>
  <c r="J40" i="15" s="1"/>
  <c r="R40" i="15" s="1"/>
  <c r="I40" i="15"/>
  <c r="Q40" i="15" s="1"/>
  <c r="J55" i="34"/>
  <c r="J55" i="15" s="1"/>
  <c r="R55" i="15" s="1"/>
  <c r="I55" i="15"/>
  <c r="Q55" i="15" s="1"/>
  <c r="H81" i="34"/>
  <c r="H81" i="15" s="1"/>
  <c r="P81" i="15" s="1"/>
  <c r="G81" i="15"/>
  <c r="O81" i="15" s="1"/>
  <c r="H96" i="34"/>
  <c r="H96" i="15" s="1"/>
  <c r="P96" i="15" s="1"/>
  <c r="G96" i="15"/>
  <c r="O96" i="15" s="1"/>
  <c r="H107" i="34"/>
  <c r="H107" i="15" s="1"/>
  <c r="P107" i="15" s="1"/>
  <c r="G107" i="15"/>
  <c r="O107" i="15" s="1"/>
  <c r="H121" i="34"/>
  <c r="H121" i="15" s="1"/>
  <c r="P121" i="15" s="1"/>
  <c r="G121" i="15"/>
  <c r="O121" i="15" s="1"/>
  <c r="H141" i="34"/>
  <c r="H141" i="15" s="1"/>
  <c r="P141" i="15" s="1"/>
  <c r="G141" i="15"/>
  <c r="O141" i="15" s="1"/>
  <c r="J224" i="34"/>
  <c r="J224" i="15" s="1"/>
  <c r="R224" i="15" s="1"/>
  <c r="I224" i="15"/>
  <c r="Q224" i="15" s="1"/>
  <c r="H235" i="34"/>
  <c r="H235" i="15" s="1"/>
  <c r="P235" i="15" s="1"/>
  <c r="G235" i="15"/>
  <c r="O235" i="15" s="1"/>
  <c r="H343" i="34"/>
  <c r="H343" i="15" s="1"/>
  <c r="P343" i="15" s="1"/>
  <c r="G343" i="15"/>
  <c r="O343" i="15" s="1"/>
  <c r="AH27" i="15"/>
  <c r="AE27" i="27" s="1"/>
  <c r="AI27" i="15"/>
  <c r="AF27" i="27" s="1"/>
  <c r="AH92" i="15"/>
  <c r="AE92" i="27" s="1"/>
  <c r="AI92" i="15"/>
  <c r="AF92" i="27" s="1"/>
  <c r="J128" i="33"/>
  <c r="Z128" i="15" s="1"/>
  <c r="Y128" i="15"/>
  <c r="AG128" i="15" s="1"/>
  <c r="AD128" i="27" s="1"/>
  <c r="AG248" i="15"/>
  <c r="AD248" i="27" s="1"/>
  <c r="AH278" i="15"/>
  <c r="AE278" i="27" s="1"/>
  <c r="AI278" i="15"/>
  <c r="AF278" i="27" s="1"/>
  <c r="I75" i="17"/>
  <c r="I76" i="17"/>
  <c r="K66" i="17"/>
  <c r="K69" i="17"/>
  <c r="K70" i="17"/>
  <c r="K62" i="17"/>
  <c r="K71" i="17"/>
  <c r="K73" i="17"/>
  <c r="K72" i="17"/>
  <c r="M9" i="41"/>
  <c r="M7" i="41" s="1"/>
  <c r="F298" i="18"/>
  <c r="F290" i="18"/>
  <c r="F300" i="18"/>
  <c r="F297" i="18"/>
  <c r="F294" i="18"/>
  <c r="F301" i="18"/>
  <c r="F299" i="18"/>
  <c r="N102" i="26"/>
  <c r="W102" i="26" s="1"/>
  <c r="AE102" i="26" s="1"/>
  <c r="O140" i="26"/>
  <c r="X140" i="26" s="1"/>
  <c r="AF140" i="26" s="1"/>
  <c r="V140" i="26"/>
  <c r="AD140" i="26" s="1"/>
  <c r="O46" i="26"/>
  <c r="X46" i="26" s="1"/>
  <c r="AF46" i="26" s="1"/>
  <c r="N46" i="26"/>
  <c r="W46" i="26" s="1"/>
  <c r="AE46" i="26" s="1"/>
  <c r="V46" i="26"/>
  <c r="AD46" i="26" s="1"/>
  <c r="N279" i="27"/>
  <c r="W279" i="27" s="1"/>
  <c r="J24" i="34"/>
  <c r="J24" i="15" s="1"/>
  <c r="R24" i="15" s="1"/>
  <c r="I24" i="15"/>
  <c r="Q24" i="15" s="1"/>
  <c r="H126" i="34"/>
  <c r="H126" i="15" s="1"/>
  <c r="P126" i="15" s="1"/>
  <c r="G126" i="15"/>
  <c r="O126" i="15" s="1"/>
  <c r="J151" i="34"/>
  <c r="J151" i="15" s="1"/>
  <c r="R151" i="15" s="1"/>
  <c r="I151" i="15"/>
  <c r="Q151" i="15" s="1"/>
  <c r="J192" i="34"/>
  <c r="J192" i="15" s="1"/>
  <c r="R192" i="15" s="1"/>
  <c r="I192" i="15"/>
  <c r="Q192" i="15" s="1"/>
  <c r="J229" i="34"/>
  <c r="J229" i="15" s="1"/>
  <c r="R229" i="15" s="1"/>
  <c r="I229" i="15"/>
  <c r="Q229" i="15" s="1"/>
  <c r="J296" i="34"/>
  <c r="J296" i="15" s="1"/>
  <c r="R296" i="15" s="1"/>
  <c r="I296" i="15"/>
  <c r="Q296" i="15" s="1"/>
  <c r="J333" i="34"/>
  <c r="J333" i="15" s="1"/>
  <c r="R333" i="15" s="1"/>
  <c r="I333" i="15"/>
  <c r="Q333" i="15" s="1"/>
  <c r="AG61" i="15"/>
  <c r="AD61" i="27" s="1"/>
  <c r="AG159" i="15"/>
  <c r="AD159" i="27" s="1"/>
  <c r="AG224" i="15"/>
  <c r="AD224" i="27" s="1"/>
  <c r="AG341" i="15"/>
  <c r="AD341" i="27" s="1"/>
  <c r="AG130" i="15"/>
  <c r="AD130" i="27" s="1"/>
  <c r="O260" i="15"/>
  <c r="K147" i="17"/>
  <c r="K148" i="17"/>
  <c r="S14" i="41"/>
  <c r="Z14" i="41" s="1"/>
  <c r="H20" i="18" s="1"/>
  <c r="S101" i="41"/>
  <c r="Z101" i="41" s="1"/>
  <c r="H197" i="18" s="1"/>
  <c r="T134" i="41"/>
  <c r="AA134" i="41" s="1"/>
  <c r="I260" i="18" s="1"/>
  <c r="V168" i="41"/>
  <c r="AC168" i="41" s="1"/>
  <c r="K331" i="18" s="1"/>
  <c r="L296" i="26"/>
  <c r="U296" i="26" s="1"/>
  <c r="AC296" i="26" s="1"/>
  <c r="O76" i="27"/>
  <c r="X76" i="27" s="1"/>
  <c r="V76" i="27"/>
  <c r="L336" i="26"/>
  <c r="U336" i="26" s="1"/>
  <c r="AC336" i="26" s="1"/>
  <c r="H4" i="34"/>
  <c r="H4" i="15" s="1"/>
  <c r="P4" i="15" s="1"/>
  <c r="G4" i="15"/>
  <c r="O4" i="15" s="1"/>
  <c r="N19" i="15"/>
  <c r="J41" i="34"/>
  <c r="J41" i="15" s="1"/>
  <c r="R41" i="15" s="1"/>
  <c r="I41" i="15"/>
  <c r="Q41" i="15" s="1"/>
  <c r="S50" i="15"/>
  <c r="S284" i="15"/>
  <c r="N56" i="15"/>
  <c r="J71" i="34"/>
  <c r="J71" i="15" s="1"/>
  <c r="R71" i="15" s="1"/>
  <c r="I71" i="15"/>
  <c r="Q71" i="15" s="1"/>
  <c r="M93" i="15"/>
  <c r="J108" i="34"/>
  <c r="J108" i="15" s="1"/>
  <c r="R108" i="15" s="1"/>
  <c r="I108" i="15"/>
  <c r="Q108" i="15" s="1"/>
  <c r="M122" i="15"/>
  <c r="H147" i="34"/>
  <c r="H147" i="15" s="1"/>
  <c r="P147" i="15" s="1"/>
  <c r="G147" i="15"/>
  <c r="O147" i="15" s="1"/>
  <c r="H166" i="34"/>
  <c r="H166" i="15" s="1"/>
  <c r="P166" i="15" s="1"/>
  <c r="G166" i="15"/>
  <c r="O166" i="15" s="1"/>
  <c r="J184" i="34"/>
  <c r="J184" i="15" s="1"/>
  <c r="R184" i="15" s="1"/>
  <c r="I184" i="15"/>
  <c r="Q184" i="15" s="1"/>
  <c r="J188" i="34"/>
  <c r="J188" i="15" s="1"/>
  <c r="R188" i="15" s="1"/>
  <c r="I188" i="15"/>
  <c r="Q188" i="15" s="1"/>
  <c r="M199" i="15"/>
  <c r="J219" i="34"/>
  <c r="J219" i="15" s="1"/>
  <c r="R219" i="15" s="1"/>
  <c r="I219" i="15"/>
  <c r="Q219" i="15" s="1"/>
  <c r="H236" i="34"/>
  <c r="H236" i="15" s="1"/>
  <c r="P236" i="15" s="1"/>
  <c r="G236" i="15"/>
  <c r="O236" i="15" s="1"/>
  <c r="M251" i="15"/>
  <c r="N270" i="15"/>
  <c r="J288" i="34"/>
  <c r="J288" i="15" s="1"/>
  <c r="R288" i="15" s="1"/>
  <c r="I288" i="15"/>
  <c r="Q288" i="15" s="1"/>
  <c r="J292" i="34"/>
  <c r="J292" i="15" s="1"/>
  <c r="R292" i="15" s="1"/>
  <c r="I292" i="15"/>
  <c r="Q292" i="15" s="1"/>
  <c r="N303" i="15"/>
  <c r="N322" i="15"/>
  <c r="M340" i="15"/>
  <c r="N355" i="15"/>
  <c r="AC7" i="15"/>
  <c r="Z7" i="27" s="1"/>
  <c r="J19" i="33"/>
  <c r="Z19" i="15" s="1"/>
  <c r="Y19" i="15"/>
  <c r="AG19" i="15" s="1"/>
  <c r="AD19" i="27" s="1"/>
  <c r="AH41" i="15"/>
  <c r="AE41" i="27" s="1"/>
  <c r="AI41" i="15"/>
  <c r="AF41" i="27" s="1"/>
  <c r="AF74" i="15"/>
  <c r="AC74" i="27" s="1"/>
  <c r="J97" i="33"/>
  <c r="Z97" i="15" s="1"/>
  <c r="Y97" i="15"/>
  <c r="AG97" i="15" s="1"/>
  <c r="AD97" i="27" s="1"/>
  <c r="H110" i="33"/>
  <c r="X110" i="15" s="1"/>
  <c r="W110" i="15"/>
  <c r="AE110" i="15" s="1"/>
  <c r="AB110" i="27" s="1"/>
  <c r="AC149" i="15"/>
  <c r="Z149" i="27" s="1"/>
  <c r="H163" i="33"/>
  <c r="X163" i="15" s="1"/>
  <c r="W163" i="15"/>
  <c r="AE163" i="15" s="1"/>
  <c r="AB163" i="27" s="1"/>
  <c r="AC176" i="15"/>
  <c r="Z176" i="27" s="1"/>
  <c r="AH186" i="15"/>
  <c r="AE186" i="27" s="1"/>
  <c r="AI186" i="15"/>
  <c r="AF186" i="27" s="1"/>
  <c r="AF225" i="15"/>
  <c r="AC225" i="27" s="1"/>
  <c r="AF249" i="15"/>
  <c r="AC249" i="27" s="1"/>
  <c r="AG256" i="15"/>
  <c r="AD256" i="27" s="1"/>
  <c r="AF274" i="15"/>
  <c r="AC274" i="27" s="1"/>
  <c r="AG304" i="15"/>
  <c r="AD304" i="27" s="1"/>
  <c r="AF339" i="15"/>
  <c r="AC339" i="27" s="1"/>
  <c r="O286" i="15"/>
  <c r="V38" i="36"/>
  <c r="AC38" i="36" s="1"/>
  <c r="K68" i="17" s="1"/>
  <c r="I91" i="17"/>
  <c r="H87" i="17"/>
  <c r="H88" i="17"/>
  <c r="O8" i="43"/>
  <c r="O7" i="43" s="1"/>
  <c r="O43" i="41"/>
  <c r="V40" i="41" s="1"/>
  <c r="AC40" i="41" s="1"/>
  <c r="G247" i="18"/>
  <c r="N136" i="26"/>
  <c r="W136" i="26" s="1"/>
  <c r="AE136" i="26" s="1"/>
  <c r="O227" i="26"/>
  <c r="X227" i="26" s="1"/>
  <c r="AF227" i="26" s="1"/>
  <c r="N227" i="26"/>
  <c r="W227" i="26" s="1"/>
  <c r="AE227" i="26" s="1"/>
  <c r="V227" i="26"/>
  <c r="AD227" i="26" s="1"/>
  <c r="J9" i="34"/>
  <c r="J9" i="15" s="1"/>
  <c r="R9" i="15" s="1"/>
  <c r="I9" i="15"/>
  <c r="Q9" i="15" s="1"/>
  <c r="N35" i="15"/>
  <c r="M72" i="15"/>
  <c r="M113" i="15"/>
  <c r="N138" i="15"/>
  <c r="N178" i="15"/>
  <c r="J214" i="34"/>
  <c r="J214" i="15" s="1"/>
  <c r="R214" i="15" s="1"/>
  <c r="I214" i="15"/>
  <c r="Q214" i="15" s="1"/>
  <c r="J241" i="34"/>
  <c r="J241" i="15" s="1"/>
  <c r="R241" i="15" s="1"/>
  <c r="I241" i="15"/>
  <c r="Q241" i="15" s="1"/>
  <c r="M282" i="15"/>
  <c r="N318" i="15"/>
  <c r="J345" i="34"/>
  <c r="J345" i="15" s="1"/>
  <c r="R345" i="15" s="1"/>
  <c r="I345" i="15"/>
  <c r="Q345" i="15" s="1"/>
  <c r="H20" i="33"/>
  <c r="X20" i="15" s="1"/>
  <c r="W20" i="15"/>
  <c r="AE20" i="15" s="1"/>
  <c r="AB20" i="27" s="1"/>
  <c r="AC32" i="15"/>
  <c r="Z32" i="27" s="1"/>
  <c r="AC45" i="15"/>
  <c r="Z45" i="27" s="1"/>
  <c r="AC71" i="15"/>
  <c r="Z71" i="27" s="1"/>
  <c r="AF95" i="15"/>
  <c r="AC95" i="27" s="1"/>
  <c r="AD150" i="15"/>
  <c r="AA150" i="27" s="1"/>
  <c r="AD175" i="15"/>
  <c r="AA175" i="27" s="1"/>
  <c r="H201" i="33"/>
  <c r="X201" i="15" s="1"/>
  <c r="W201" i="15"/>
  <c r="AE201" i="15" s="1"/>
  <c r="AB201" i="27" s="1"/>
  <c r="AC215" i="15"/>
  <c r="Z215" i="27" s="1"/>
  <c r="J228" i="33"/>
  <c r="Z228" i="15" s="1"/>
  <c r="Y228" i="15"/>
  <c r="AG228" i="15" s="1"/>
  <c r="AD228" i="27" s="1"/>
  <c r="H266" i="33"/>
  <c r="X266" i="15" s="1"/>
  <c r="AF266" i="15" s="1"/>
  <c r="AC266" i="27" s="1"/>
  <c r="W266" i="15"/>
  <c r="AE266" i="15" s="1"/>
  <c r="AB266" i="27" s="1"/>
  <c r="AC280" i="15"/>
  <c r="Z280" i="27" s="1"/>
  <c r="AD292" i="15"/>
  <c r="AA292" i="27" s="1"/>
  <c r="AC318" i="15"/>
  <c r="Z318" i="27" s="1"/>
  <c r="AD331" i="15"/>
  <c r="AA331" i="27" s="1"/>
  <c r="AD345" i="15"/>
  <c r="AA345" i="27" s="1"/>
  <c r="AC357" i="15"/>
  <c r="Z357" i="27" s="1"/>
  <c r="AG363" i="15"/>
  <c r="AD363" i="27" s="1"/>
  <c r="K106" i="17"/>
  <c r="K98" i="17"/>
  <c r="K107" i="17"/>
  <c r="K108" i="17"/>
  <c r="K109" i="17"/>
  <c r="K102" i="17"/>
  <c r="K105" i="17"/>
  <c r="H159" i="17"/>
  <c r="H160" i="17"/>
  <c r="S105" i="41"/>
  <c r="Z105" i="41" s="1"/>
  <c r="V147" i="41"/>
  <c r="AC147" i="41" s="1"/>
  <c r="K283" i="18" s="1"/>
  <c r="H235" i="18"/>
  <c r="H232" i="18"/>
  <c r="H231" i="18"/>
  <c r="N349" i="26"/>
  <c r="W349" i="26" s="1"/>
  <c r="AE349" i="26" s="1"/>
  <c r="O97" i="27"/>
  <c r="X97" i="27" s="1"/>
  <c r="V97" i="27"/>
  <c r="M5" i="15"/>
  <c r="J16" i="34"/>
  <c r="J16" i="15" s="1"/>
  <c r="R16" i="15" s="1"/>
  <c r="I16" i="15"/>
  <c r="Q16" i="15" s="1"/>
  <c r="J31" i="34"/>
  <c r="J31" i="15" s="1"/>
  <c r="R31" i="15" s="1"/>
  <c r="I31" i="15"/>
  <c r="Q31" i="15" s="1"/>
  <c r="J57" i="34"/>
  <c r="J57" i="15" s="1"/>
  <c r="R57" i="15" s="1"/>
  <c r="I57" i="15"/>
  <c r="Q57" i="15" s="1"/>
  <c r="M79" i="15"/>
  <c r="J105" i="34"/>
  <c r="J105" i="15" s="1"/>
  <c r="R105" i="15" s="1"/>
  <c r="I105" i="15"/>
  <c r="Q105" i="15" s="1"/>
  <c r="J123" i="34"/>
  <c r="J123" i="15" s="1"/>
  <c r="R123" i="15" s="1"/>
  <c r="I123" i="15"/>
  <c r="Q123" i="15" s="1"/>
  <c r="N134" i="15"/>
  <c r="J144" i="34"/>
  <c r="J144" i="15" s="1"/>
  <c r="R144" i="15" s="1"/>
  <c r="I144" i="15"/>
  <c r="Q144" i="15" s="1"/>
  <c r="M159" i="15"/>
  <c r="M185" i="15"/>
  <c r="H200" i="34"/>
  <c r="H200" i="15" s="1"/>
  <c r="P200" i="15" s="1"/>
  <c r="G200" i="15"/>
  <c r="O200" i="15" s="1"/>
  <c r="H211" i="34"/>
  <c r="H211" i="15" s="1"/>
  <c r="P211" i="15" s="1"/>
  <c r="G211" i="15"/>
  <c r="O211" i="15" s="1"/>
  <c r="M226" i="15"/>
  <c r="H252" i="34"/>
  <c r="H252" i="15" s="1"/>
  <c r="P252" i="15" s="1"/>
  <c r="G252" i="15"/>
  <c r="O252" i="15" s="1"/>
  <c r="J274" i="34"/>
  <c r="J274" i="15" s="1"/>
  <c r="R274" i="15" s="1"/>
  <c r="I274" i="15"/>
  <c r="Q274" i="15" s="1"/>
  <c r="J278" i="34"/>
  <c r="J278" i="15" s="1"/>
  <c r="R278" i="15" s="1"/>
  <c r="I278" i="15"/>
  <c r="Q278" i="15" s="1"/>
  <c r="N300" i="15"/>
  <c r="J326" i="34"/>
  <c r="J326" i="15" s="1"/>
  <c r="R326" i="15" s="1"/>
  <c r="I326" i="15"/>
  <c r="Q326" i="15" s="1"/>
  <c r="N341" i="15"/>
  <c r="AG28" i="15"/>
  <c r="AD28" i="27" s="1"/>
  <c r="AD49" i="15"/>
  <c r="AA49" i="27" s="1"/>
  <c r="H63" i="33"/>
  <c r="X63" i="15" s="1"/>
  <c r="W63" i="15"/>
  <c r="AE63" i="15" s="1"/>
  <c r="AB63" i="27" s="1"/>
  <c r="AG86" i="15"/>
  <c r="AD86" i="27" s="1"/>
  <c r="AH93" i="15"/>
  <c r="AE93" i="27" s="1"/>
  <c r="AI93" i="15"/>
  <c r="AF93" i="27" s="1"/>
  <c r="J115" i="33"/>
  <c r="Z115" i="15" s="1"/>
  <c r="Y115" i="15"/>
  <c r="AG115" i="15" s="1"/>
  <c r="AD115" i="27" s="1"/>
  <c r="AH139" i="15"/>
  <c r="AE139" i="27" s="1"/>
  <c r="AI139" i="15"/>
  <c r="AF139" i="27" s="1"/>
  <c r="AC154" i="15"/>
  <c r="Z154" i="27" s="1"/>
  <c r="AF173" i="15"/>
  <c r="AC173" i="27" s="1"/>
  <c r="AG184" i="15"/>
  <c r="AD184" i="27" s="1"/>
  <c r="H192" i="33"/>
  <c r="X192" i="15" s="1"/>
  <c r="W192" i="15"/>
  <c r="AE192" i="15" s="1"/>
  <c r="AB192" i="27" s="1"/>
  <c r="AH223" i="15"/>
  <c r="AE223" i="27" s="1"/>
  <c r="AI223" i="15"/>
  <c r="AF223" i="27" s="1"/>
  <c r="AG236" i="15"/>
  <c r="AD236" i="27" s="1"/>
  <c r="H245" i="33"/>
  <c r="X245" i="15" s="1"/>
  <c r="AF245" i="15" s="1"/>
  <c r="AC245" i="27" s="1"/>
  <c r="W245" i="15"/>
  <c r="AE245" i="15" s="1"/>
  <c r="AB245" i="27" s="1"/>
  <c r="AG290" i="15"/>
  <c r="AD290" i="27" s="1"/>
  <c r="AF342" i="15"/>
  <c r="AC342" i="27" s="1"/>
  <c r="AG169" i="15"/>
  <c r="AD169" i="27" s="1"/>
  <c r="AF272" i="15"/>
  <c r="AC272" i="27" s="1"/>
  <c r="AG272" i="15"/>
  <c r="AD272" i="27" s="1"/>
  <c r="Q325" i="15"/>
  <c r="G291" i="17"/>
  <c r="G292" i="17"/>
  <c r="F298" i="17"/>
  <c r="F290" i="17"/>
  <c r="F299" i="17"/>
  <c r="F300" i="17"/>
  <c r="F294" i="17"/>
  <c r="F297" i="17"/>
  <c r="F301" i="17"/>
  <c r="J294" i="17"/>
  <c r="J298" i="17"/>
  <c r="J290" i="17"/>
  <c r="J301" i="17"/>
  <c r="J297" i="17"/>
  <c r="J300" i="17"/>
  <c r="J299" i="17"/>
  <c r="I333" i="17"/>
  <c r="I334" i="17"/>
  <c r="I326" i="17"/>
  <c r="I335" i="17"/>
  <c r="I337" i="17"/>
  <c r="I336" i="17"/>
  <c r="I330" i="17"/>
  <c r="T171" i="41"/>
  <c r="AA171" i="41" s="1"/>
  <c r="I331" i="18" s="1"/>
  <c r="M221" i="15"/>
  <c r="G165" i="18"/>
  <c r="G166" i="18"/>
  <c r="G158" i="18"/>
  <c r="G167" i="18"/>
  <c r="G162" i="18"/>
  <c r="G169" i="18"/>
  <c r="G168" i="18"/>
  <c r="G159" i="18"/>
  <c r="G160" i="18"/>
  <c r="I135" i="17"/>
  <c r="I136" i="17"/>
  <c r="L139" i="17"/>
  <c r="G135" i="17"/>
  <c r="G136" i="17"/>
  <c r="L135" i="17"/>
  <c r="L136" i="17"/>
  <c r="G131" i="18"/>
  <c r="G132" i="18"/>
  <c r="G133" i="18"/>
  <c r="G126" i="18"/>
  <c r="G130" i="18"/>
  <c r="G122" i="18"/>
  <c r="G129" i="18"/>
  <c r="F79" i="18"/>
  <c r="L219" i="18"/>
  <c r="L220" i="18"/>
  <c r="G219" i="18"/>
  <c r="G220" i="18"/>
  <c r="G55" i="18"/>
  <c r="N299" i="15"/>
  <c r="K127" i="17"/>
  <c r="J129" i="17"/>
  <c r="J130" i="17"/>
  <c r="J122" i="17"/>
  <c r="J131" i="17"/>
  <c r="J132" i="17"/>
  <c r="J133" i="17"/>
  <c r="J126" i="17"/>
  <c r="G127" i="17"/>
  <c r="G331" i="17"/>
  <c r="G39" i="18"/>
  <c r="G40" i="18"/>
  <c r="G267" i="18"/>
  <c r="G268" i="18"/>
  <c r="G275" i="18"/>
  <c r="G277" i="18"/>
  <c r="G274" i="18"/>
  <c r="G270" i="18"/>
  <c r="G266" i="18"/>
  <c r="G273" i="18"/>
  <c r="G276" i="18"/>
  <c r="F271" i="18"/>
  <c r="V155" i="41"/>
  <c r="AC155" i="41" s="1"/>
  <c r="K305" i="18" s="1"/>
  <c r="L307" i="18"/>
  <c r="S166" i="41"/>
  <c r="Z166" i="41" s="1"/>
  <c r="L55" i="17"/>
  <c r="J57" i="17"/>
  <c r="J58" i="17"/>
  <c r="J50" i="17"/>
  <c r="J59" i="17"/>
  <c r="J60" i="17"/>
  <c r="J61" i="17"/>
  <c r="J54" i="17"/>
  <c r="L51" i="17"/>
  <c r="L52" i="17"/>
  <c r="J121" i="17"/>
  <c r="J114" i="17"/>
  <c r="J117" i="17"/>
  <c r="J118" i="17"/>
  <c r="J110" i="17"/>
  <c r="J120" i="17"/>
  <c r="J119" i="17"/>
  <c r="F117" i="17"/>
  <c r="F118" i="17"/>
  <c r="F110" i="17"/>
  <c r="F119" i="17"/>
  <c r="F120" i="17"/>
  <c r="F121" i="17"/>
  <c r="F114" i="17"/>
  <c r="L234" i="17"/>
  <c r="L239" i="17"/>
  <c r="L241" i="17"/>
  <c r="L238" i="17"/>
  <c r="L230" i="17"/>
  <c r="L240" i="17"/>
  <c r="L237" i="17"/>
  <c r="I231" i="17"/>
  <c r="I232" i="17"/>
  <c r="F106" i="18"/>
  <c r="F98" i="18"/>
  <c r="F107" i="18"/>
  <c r="F108" i="18"/>
  <c r="F109" i="18"/>
  <c r="F102" i="18"/>
  <c r="F105" i="18"/>
  <c r="G141" i="18"/>
  <c r="G142" i="18"/>
  <c r="G134" i="18"/>
  <c r="G143" i="18"/>
  <c r="G138" i="18"/>
  <c r="G145" i="18"/>
  <c r="G144" i="18"/>
  <c r="N338" i="15"/>
  <c r="I183" i="17"/>
  <c r="I184" i="17"/>
  <c r="J183" i="17"/>
  <c r="J184" i="17"/>
  <c r="J187" i="17"/>
  <c r="G183" i="17"/>
  <c r="G184" i="17"/>
  <c r="I244" i="17"/>
  <c r="I243" i="17"/>
  <c r="F175" i="18"/>
  <c r="L33" i="18"/>
  <c r="L34" i="18"/>
  <c r="L26" i="18"/>
  <c r="L35" i="18"/>
  <c r="L36" i="18"/>
  <c r="L30" i="18"/>
  <c r="L37" i="18"/>
  <c r="G323" i="18"/>
  <c r="G324" i="18"/>
  <c r="G321" i="18"/>
  <c r="G318" i="18"/>
  <c r="G325" i="18"/>
  <c r="G322" i="18"/>
  <c r="G314" i="18"/>
  <c r="G69" i="18"/>
  <c r="G70" i="18"/>
  <c r="G62" i="18"/>
  <c r="G71" i="18"/>
  <c r="G66" i="18"/>
  <c r="G73" i="18"/>
  <c r="G72" i="18"/>
  <c r="G111" i="18"/>
  <c r="G112" i="18"/>
  <c r="G117" i="18"/>
  <c r="G118" i="18"/>
  <c r="G110" i="18"/>
  <c r="G119" i="18"/>
  <c r="G114" i="18"/>
  <c r="G121" i="18"/>
  <c r="G120" i="18"/>
  <c r="L16" i="18"/>
  <c r="L15" i="18"/>
  <c r="K3" i="18" l="1"/>
  <c r="K4" i="18"/>
  <c r="I205" i="18"/>
  <c r="I194" i="18"/>
  <c r="I203" i="18"/>
  <c r="I204" i="18"/>
  <c r="I202" i="18"/>
  <c r="I198" i="18"/>
  <c r="I201" i="18"/>
  <c r="J195" i="18"/>
  <c r="J196" i="18"/>
  <c r="K143" i="18"/>
  <c r="K144" i="18"/>
  <c r="K145" i="18"/>
  <c r="K138" i="18"/>
  <c r="K142" i="18"/>
  <c r="K134" i="18"/>
  <c r="K141" i="18"/>
  <c r="I45" i="18"/>
  <c r="I46" i="18"/>
  <c r="I38" i="18"/>
  <c r="I47" i="18"/>
  <c r="I48" i="18"/>
  <c r="I49" i="18"/>
  <c r="I42" i="18"/>
  <c r="T4" i="41"/>
  <c r="AA4" i="41" s="1"/>
  <c r="K129" i="18"/>
  <c r="K130" i="18"/>
  <c r="K122" i="18"/>
  <c r="K131" i="18"/>
  <c r="K126" i="18"/>
  <c r="K133" i="18"/>
  <c r="K132" i="18"/>
  <c r="K303" i="18"/>
  <c r="K304" i="18"/>
  <c r="K220" i="18"/>
  <c r="K219" i="18"/>
  <c r="T6" i="41"/>
  <c r="AA6" i="41" s="1"/>
  <c r="I7" i="18" s="1"/>
  <c r="T9" i="41"/>
  <c r="AA9" i="41" s="1"/>
  <c r="J63" i="18"/>
  <c r="J64" i="18"/>
  <c r="J28" i="18"/>
  <c r="J27" i="18"/>
  <c r="T5" i="41"/>
  <c r="AA5" i="41" s="1"/>
  <c r="I5" i="18" s="1"/>
  <c r="I189" i="18"/>
  <c r="I190" i="18"/>
  <c r="I186" i="18"/>
  <c r="I182" i="18"/>
  <c r="I191" i="18"/>
  <c r="I192" i="18"/>
  <c r="I193" i="18"/>
  <c r="V9" i="41"/>
  <c r="AC9" i="41" s="1"/>
  <c r="E2" i="44"/>
  <c r="AA4" i="43"/>
  <c r="I282" i="18"/>
  <c r="I285" i="18"/>
  <c r="I289" i="18"/>
  <c r="I278" i="18"/>
  <c r="I287" i="18"/>
  <c r="I286" i="18"/>
  <c r="I288" i="18"/>
  <c r="V4" i="43"/>
  <c r="V5" i="43"/>
  <c r="I274" i="18"/>
  <c r="I277" i="18"/>
  <c r="I275" i="18"/>
  <c r="I276" i="18"/>
  <c r="I273" i="18"/>
  <c r="I266" i="18"/>
  <c r="I270" i="18"/>
  <c r="J222" i="18"/>
  <c r="J229" i="18"/>
  <c r="J225" i="18"/>
  <c r="J226" i="18"/>
  <c r="J218" i="18"/>
  <c r="J228" i="18"/>
  <c r="J227" i="18"/>
  <c r="J102" i="18"/>
  <c r="J105" i="18"/>
  <c r="J106" i="18"/>
  <c r="J98" i="18"/>
  <c r="J109" i="18"/>
  <c r="J108" i="18"/>
  <c r="J107" i="18"/>
  <c r="AH97" i="15"/>
  <c r="AI97" i="15"/>
  <c r="AF97" i="27" s="1"/>
  <c r="N140" i="26"/>
  <c r="W140" i="26" s="1"/>
  <c r="AE140" i="26" s="1"/>
  <c r="U47" i="41"/>
  <c r="AB47" i="41" s="1"/>
  <c r="J89" i="18" s="1"/>
  <c r="AH336" i="15"/>
  <c r="AE336" i="27" s="1"/>
  <c r="AI336" i="15"/>
  <c r="AF336" i="27" s="1"/>
  <c r="AH101" i="15"/>
  <c r="AE101" i="27" s="1"/>
  <c r="AI101" i="15"/>
  <c r="AF101" i="27" s="1"/>
  <c r="I243" i="18"/>
  <c r="I244" i="18"/>
  <c r="AF97" i="15"/>
  <c r="AC97" i="27" s="1"/>
  <c r="AF7" i="15"/>
  <c r="AC7" i="27" s="1"/>
  <c r="N322" i="26"/>
  <c r="W322" i="26" s="1"/>
  <c r="AE322" i="26" s="1"/>
  <c r="U50" i="41"/>
  <c r="AB50" i="41" s="1"/>
  <c r="J92" i="18" s="1"/>
  <c r="AF296" i="15"/>
  <c r="AC296" i="27" s="1"/>
  <c r="AH137" i="15"/>
  <c r="AE137" i="27" s="1"/>
  <c r="AI137" i="15"/>
  <c r="AF137" i="27" s="1"/>
  <c r="N189" i="27"/>
  <c r="W189" i="27" s="1"/>
  <c r="E5" i="39"/>
  <c r="AA8" i="38"/>
  <c r="I8" i="19" s="1"/>
  <c r="F5" i="39"/>
  <c r="AB8" i="38"/>
  <c r="J8" i="19" s="1"/>
  <c r="D5" i="39"/>
  <c r="Z8" i="38"/>
  <c r="H8" i="19" s="1"/>
  <c r="H3" i="39"/>
  <c r="AD5" i="38"/>
  <c r="L5" i="19" s="1"/>
  <c r="H243" i="17"/>
  <c r="H244" i="17"/>
  <c r="N166" i="26"/>
  <c r="W166" i="26" s="1"/>
  <c r="AE166" i="26" s="1"/>
  <c r="AH292" i="15"/>
  <c r="AE292" i="27" s="1"/>
  <c r="AI292" i="15"/>
  <c r="AF292" i="27" s="1"/>
  <c r="AG150" i="15"/>
  <c r="AD150" i="27" s="1"/>
  <c r="I229" i="18"/>
  <c r="I228" i="18"/>
  <c r="I225" i="18"/>
  <c r="I226" i="18"/>
  <c r="I222" i="18"/>
  <c r="I227" i="18"/>
  <c r="I218" i="18"/>
  <c r="K311" i="18"/>
  <c r="K313" i="18"/>
  <c r="K310" i="18"/>
  <c r="K302" i="18"/>
  <c r="K309" i="18"/>
  <c r="K312" i="18"/>
  <c r="K306" i="18"/>
  <c r="T75" i="41"/>
  <c r="AA75" i="41" s="1"/>
  <c r="G19" i="17"/>
  <c r="L15" i="17"/>
  <c r="L16" i="17"/>
  <c r="AF114" i="15"/>
  <c r="AC114" i="27" s="1"/>
  <c r="S153" i="41"/>
  <c r="Z153" i="41" s="1"/>
  <c r="AF331" i="15"/>
  <c r="AC331" i="27" s="1"/>
  <c r="AF162" i="15"/>
  <c r="AC162" i="27" s="1"/>
  <c r="K119" i="18"/>
  <c r="K120" i="18"/>
  <c r="K121" i="18"/>
  <c r="K114" i="18"/>
  <c r="K118" i="18"/>
  <c r="K110" i="18"/>
  <c r="K117" i="18"/>
  <c r="AH227" i="15"/>
  <c r="AE227" i="27" s="1"/>
  <c r="AI227" i="15"/>
  <c r="AF227" i="27" s="1"/>
  <c r="AF127" i="15"/>
  <c r="AC127" i="27" s="1"/>
  <c r="N348" i="26"/>
  <c r="W348" i="26" s="1"/>
  <c r="AE348" i="26" s="1"/>
  <c r="N297" i="26"/>
  <c r="W297" i="26" s="1"/>
  <c r="AE297" i="26" s="1"/>
  <c r="T26" i="41"/>
  <c r="AA26" i="41" s="1"/>
  <c r="I44" i="18" s="1"/>
  <c r="AH111" i="15"/>
  <c r="AI111" i="15"/>
  <c r="AF111" i="27" s="1"/>
  <c r="I322" i="18"/>
  <c r="I314" i="18"/>
  <c r="I325" i="18"/>
  <c r="I324" i="18"/>
  <c r="I321" i="18"/>
  <c r="I318" i="18"/>
  <c r="I323" i="18"/>
  <c r="I15" i="18"/>
  <c r="I16" i="18"/>
  <c r="AF322" i="15"/>
  <c r="AC322" i="27" s="1"/>
  <c r="AH218" i="15"/>
  <c r="AE218" i="27" s="1"/>
  <c r="AI218" i="15"/>
  <c r="AF218" i="27" s="1"/>
  <c r="AI167" i="15"/>
  <c r="AF167" i="27" s="1"/>
  <c r="AH167" i="15"/>
  <c r="AE167" i="27" s="1"/>
  <c r="K39" i="18"/>
  <c r="K40" i="18"/>
  <c r="J190" i="18"/>
  <c r="J182" i="18"/>
  <c r="J186" i="18"/>
  <c r="J191" i="18"/>
  <c r="J192" i="18"/>
  <c r="J189" i="18"/>
  <c r="J193" i="18"/>
  <c r="J118" i="18"/>
  <c r="J110" i="18"/>
  <c r="J119" i="18"/>
  <c r="J120" i="18"/>
  <c r="J121" i="18"/>
  <c r="J114" i="18"/>
  <c r="J117" i="18"/>
  <c r="S152" i="41"/>
  <c r="Z152" i="41" s="1"/>
  <c r="H296" i="18" s="1"/>
  <c r="AG257" i="15"/>
  <c r="AD257" i="27" s="1"/>
  <c r="J30" i="18"/>
  <c r="J33" i="18"/>
  <c r="J34" i="18"/>
  <c r="J26" i="18"/>
  <c r="J37" i="18"/>
  <c r="J36" i="18"/>
  <c r="J35" i="18"/>
  <c r="N149" i="27"/>
  <c r="W149" i="27" s="1"/>
  <c r="B6" i="39"/>
  <c r="X9" i="38"/>
  <c r="H321" i="18"/>
  <c r="H324" i="18"/>
  <c r="H318" i="18"/>
  <c r="H325" i="18"/>
  <c r="H322" i="18"/>
  <c r="H323" i="18"/>
  <c r="H314" i="18"/>
  <c r="J150" i="18"/>
  <c r="J153" i="18"/>
  <c r="J154" i="18"/>
  <c r="J146" i="18"/>
  <c r="J157" i="18"/>
  <c r="J156" i="18"/>
  <c r="J155" i="18"/>
  <c r="J323" i="18"/>
  <c r="J318" i="18"/>
  <c r="J325" i="18"/>
  <c r="J322" i="18"/>
  <c r="J314" i="18"/>
  <c r="J324" i="18"/>
  <c r="J321" i="18"/>
  <c r="AF166" i="15"/>
  <c r="AC166" i="27" s="1"/>
  <c r="AH63" i="15"/>
  <c r="AE63" i="27" s="1"/>
  <c r="AI63" i="15"/>
  <c r="AF63" i="27" s="1"/>
  <c r="J15" i="18"/>
  <c r="J16" i="18"/>
  <c r="AF280" i="15"/>
  <c r="AC280" i="27" s="1"/>
  <c r="I93" i="18"/>
  <c r="I94" i="18"/>
  <c r="I86" i="18"/>
  <c r="I95" i="18"/>
  <c r="I96" i="18"/>
  <c r="I97" i="18"/>
  <c r="I90" i="18"/>
  <c r="AH163" i="15"/>
  <c r="AI163" i="15"/>
  <c r="AF163" i="27" s="1"/>
  <c r="AH124" i="15"/>
  <c r="AE124" i="27" s="1"/>
  <c r="AI124" i="15"/>
  <c r="AF124" i="27" s="1"/>
  <c r="AH23" i="15"/>
  <c r="AE23" i="27" s="1"/>
  <c r="AI23" i="15"/>
  <c r="AF23" i="27" s="1"/>
  <c r="AF167" i="15"/>
  <c r="AC167" i="27" s="1"/>
  <c r="T138" i="41"/>
  <c r="AA138" i="41" s="1"/>
  <c r="I271" i="18" s="1"/>
  <c r="U116" i="41"/>
  <c r="AB116" i="41" s="1"/>
  <c r="J224" i="18" s="1"/>
  <c r="K335" i="18"/>
  <c r="K337" i="18"/>
  <c r="K334" i="18"/>
  <c r="K326" i="18"/>
  <c r="K336" i="18"/>
  <c r="K333" i="18"/>
  <c r="K330" i="18"/>
  <c r="AG245" i="15"/>
  <c r="AD245" i="27" s="1"/>
  <c r="AH110" i="15"/>
  <c r="AE110" i="27" s="1"/>
  <c r="AI110" i="15"/>
  <c r="AF110" i="27" s="1"/>
  <c r="AH362" i="15"/>
  <c r="AE362" i="27" s="1"/>
  <c r="AI362" i="15"/>
  <c r="AF362" i="27" s="1"/>
  <c r="AF244" i="15"/>
  <c r="AC244" i="27" s="1"/>
  <c r="AF193" i="15"/>
  <c r="AC193" i="27" s="1"/>
  <c r="T140" i="41"/>
  <c r="AA140" i="41" s="1"/>
  <c r="I272" i="18" s="1"/>
  <c r="V90" i="41"/>
  <c r="AC90" i="41" s="1"/>
  <c r="K292" i="18"/>
  <c r="K291" i="18"/>
  <c r="V5" i="41"/>
  <c r="AC5" i="41" s="1"/>
  <c r="K5" i="18" s="1"/>
  <c r="H7" i="18"/>
  <c r="V156" i="41"/>
  <c r="AC156" i="41" s="1"/>
  <c r="K307" i="18" s="1"/>
  <c r="I85" i="18"/>
  <c r="I78" i="18"/>
  <c r="I81" i="18"/>
  <c r="I84" i="18"/>
  <c r="I83" i="18"/>
  <c r="I82" i="18"/>
  <c r="I74" i="18"/>
  <c r="H84" i="18"/>
  <c r="H85" i="18"/>
  <c r="H78" i="18"/>
  <c r="H83" i="18"/>
  <c r="H74" i="18"/>
  <c r="H82" i="18"/>
  <c r="H81" i="18"/>
  <c r="F2" i="44"/>
  <c r="AB4" i="43"/>
  <c r="Z9" i="43"/>
  <c r="D6" i="44"/>
  <c r="H4" i="44"/>
  <c r="AD6" i="43"/>
  <c r="L7" i="20" s="1"/>
  <c r="J22" i="18"/>
  <c r="J14" i="18"/>
  <c r="J23" i="18"/>
  <c r="J24" i="18"/>
  <c r="J25" i="18"/>
  <c r="J18" i="18"/>
  <c r="J21" i="18"/>
  <c r="T72" i="41"/>
  <c r="AA72" i="41" s="1"/>
  <c r="I139" i="18" s="1"/>
  <c r="AH345" i="15"/>
  <c r="AE345" i="27" s="1"/>
  <c r="AI345" i="15"/>
  <c r="AF345" i="27" s="1"/>
  <c r="AI201" i="15"/>
  <c r="AF201" i="27" s="1"/>
  <c r="AH201" i="15"/>
  <c r="AE201" i="27" s="1"/>
  <c r="G2" i="39"/>
  <c r="AC4" i="38"/>
  <c r="AH128" i="15"/>
  <c r="AI128" i="15"/>
  <c r="AF128" i="27" s="1"/>
  <c r="AH254" i="15"/>
  <c r="AE254" i="27" s="1"/>
  <c r="AI254" i="15"/>
  <c r="AF254" i="27" s="1"/>
  <c r="N331" i="26"/>
  <c r="W331" i="26" s="1"/>
  <c r="AE331" i="26" s="1"/>
  <c r="T6" i="43"/>
  <c r="Z5" i="38"/>
  <c r="H5" i="19" s="1"/>
  <c r="D3" i="39"/>
  <c r="AA6" i="38"/>
  <c r="E4" i="39"/>
  <c r="D4" i="39"/>
  <c r="Z6" i="38"/>
  <c r="AC6" i="38"/>
  <c r="G4" i="39"/>
  <c r="H196" i="18"/>
  <c r="H195" i="18"/>
  <c r="AH150" i="15"/>
  <c r="AE150" i="27" s="1"/>
  <c r="AI150" i="15"/>
  <c r="AF150" i="27" s="1"/>
  <c r="AG20" i="15"/>
  <c r="AD20" i="27" s="1"/>
  <c r="K231" i="18"/>
  <c r="K232" i="18"/>
  <c r="AH253" i="15"/>
  <c r="AE253" i="27" s="1"/>
  <c r="AI253" i="15"/>
  <c r="AF253" i="27" s="1"/>
  <c r="N218" i="26"/>
  <c r="W218" i="26" s="1"/>
  <c r="AE218" i="26" s="1"/>
  <c r="AH127" i="15"/>
  <c r="AE127" i="27" s="1"/>
  <c r="AI127" i="15"/>
  <c r="AF127" i="27" s="1"/>
  <c r="F21" i="17"/>
  <c r="F22" i="17"/>
  <c r="F14" i="17"/>
  <c r="F23" i="17"/>
  <c r="F24" i="17"/>
  <c r="F25" i="17"/>
  <c r="F18" i="17"/>
  <c r="J25" i="17"/>
  <c r="J18" i="17"/>
  <c r="J21" i="17"/>
  <c r="J22" i="17"/>
  <c r="J14" i="17"/>
  <c r="J24" i="17"/>
  <c r="J23" i="17"/>
  <c r="J19" i="17"/>
  <c r="H183" i="18"/>
  <c r="H184" i="18"/>
  <c r="AG240" i="15"/>
  <c r="AD240" i="27" s="1"/>
  <c r="AH72" i="15"/>
  <c r="AE72" i="27" s="1"/>
  <c r="AI72" i="15"/>
  <c r="AF72" i="27" s="1"/>
  <c r="H172" i="18"/>
  <c r="H171" i="18"/>
  <c r="K47" i="18"/>
  <c r="K48" i="18"/>
  <c r="K49" i="18"/>
  <c r="K42" i="18"/>
  <c r="K46" i="18"/>
  <c r="K38" i="18"/>
  <c r="K45" i="18"/>
  <c r="J70" i="18"/>
  <c r="J62" i="18"/>
  <c r="J71" i="18"/>
  <c r="J72" i="18"/>
  <c r="J73" i="18"/>
  <c r="J66" i="18"/>
  <c r="J69" i="18"/>
  <c r="AI322" i="15"/>
  <c r="AF322" i="27" s="1"/>
  <c r="AH322" i="15"/>
  <c r="AE322" i="27" s="1"/>
  <c r="AI193" i="15"/>
  <c r="AF193" i="27" s="1"/>
  <c r="AH193" i="15"/>
  <c r="AE193" i="27" s="1"/>
  <c r="AG36" i="15"/>
  <c r="AD36" i="27" s="1"/>
  <c r="AH153" i="15"/>
  <c r="AE153" i="27" s="1"/>
  <c r="AI153" i="15"/>
  <c r="AF153" i="27" s="1"/>
  <c r="I261" i="18"/>
  <c r="I258" i="18"/>
  <c r="I254" i="18"/>
  <c r="I263" i="18"/>
  <c r="I264" i="18"/>
  <c r="I262" i="18"/>
  <c r="I265" i="18"/>
  <c r="K91" i="18"/>
  <c r="AG189" i="15"/>
  <c r="AD189" i="27" s="1"/>
  <c r="AH33" i="15"/>
  <c r="AI33" i="15"/>
  <c r="AF33" i="27" s="1"/>
  <c r="L3" i="17"/>
  <c r="L4" i="17"/>
  <c r="L7" i="17"/>
  <c r="N163" i="27"/>
  <c r="W163" i="27" s="1"/>
  <c r="AF257" i="15"/>
  <c r="AC257" i="27" s="1"/>
  <c r="H103" i="18"/>
  <c r="V42" i="41"/>
  <c r="AC42" i="41" s="1"/>
  <c r="AF62" i="15"/>
  <c r="AC62" i="27" s="1"/>
  <c r="AF219" i="15"/>
  <c r="AC219" i="27" s="1"/>
  <c r="AF111" i="15"/>
  <c r="AC111" i="27" s="1"/>
  <c r="AF45" i="15"/>
  <c r="AC45" i="27" s="1"/>
  <c r="AH257" i="15"/>
  <c r="AE257" i="27" s="1"/>
  <c r="AI257" i="15"/>
  <c r="AF257" i="27" s="1"/>
  <c r="J159" i="18"/>
  <c r="J160" i="18"/>
  <c r="T8" i="43"/>
  <c r="K99" i="18"/>
  <c r="K100" i="18"/>
  <c r="N71" i="27"/>
  <c r="W71" i="27" s="1"/>
  <c r="K183" i="18"/>
  <c r="K184" i="18"/>
  <c r="H313" i="18"/>
  <c r="H312" i="18"/>
  <c r="H310" i="18"/>
  <c r="H302" i="18"/>
  <c r="H309" i="18"/>
  <c r="H306" i="18"/>
  <c r="H311" i="18"/>
  <c r="H52" i="18"/>
  <c r="H51" i="18"/>
  <c r="U38" i="41"/>
  <c r="AB38" i="41" s="1"/>
  <c r="J68" i="18" s="1"/>
  <c r="AF358" i="15"/>
  <c r="AC358" i="27" s="1"/>
  <c r="AH279" i="15"/>
  <c r="AE279" i="27" s="1"/>
  <c r="AI279" i="15"/>
  <c r="AF279" i="27" s="1"/>
  <c r="AF32" i="15"/>
  <c r="AC32" i="27" s="1"/>
  <c r="N175" i="27"/>
  <c r="W175" i="27" s="1"/>
  <c r="N50" i="27"/>
  <c r="W50" i="27" s="1"/>
  <c r="V93" i="41"/>
  <c r="AC93" i="41" s="1"/>
  <c r="S95" i="41"/>
  <c r="Z95" i="41" s="1"/>
  <c r="H185" i="18" s="1"/>
  <c r="T81" i="41"/>
  <c r="AA81" i="41" s="1"/>
  <c r="AH245" i="15"/>
  <c r="AI245" i="15"/>
  <c r="AF245" i="27" s="1"/>
  <c r="X85" i="8"/>
  <c r="AF85" i="8" s="1"/>
  <c r="AC85" i="26" s="1"/>
  <c r="X84" i="8"/>
  <c r="AE84" i="8"/>
  <c r="AB84" i="26" s="1"/>
  <c r="AF345" i="15"/>
  <c r="AC345" i="27" s="1"/>
  <c r="AF254" i="15"/>
  <c r="AC254" i="27" s="1"/>
  <c r="I316" i="18"/>
  <c r="I315" i="18"/>
  <c r="N336" i="26"/>
  <c r="W336" i="26" s="1"/>
  <c r="AE336" i="26" s="1"/>
  <c r="U44" i="41"/>
  <c r="AB44" i="41" s="1"/>
  <c r="J80" i="18" s="1"/>
  <c r="AG232" i="15"/>
  <c r="AD232" i="27" s="1"/>
  <c r="AF101" i="15"/>
  <c r="AC101" i="27" s="1"/>
  <c r="J135" i="18"/>
  <c r="J136" i="18"/>
  <c r="V136" i="41"/>
  <c r="AC136" i="41" s="1"/>
  <c r="T120" i="41"/>
  <c r="AA120" i="41" s="1"/>
  <c r="I235" i="18" s="1"/>
  <c r="J6" i="18"/>
  <c r="J9" i="18"/>
  <c r="J10" i="18"/>
  <c r="J2" i="18"/>
  <c r="J13" i="18"/>
  <c r="J12" i="18"/>
  <c r="J11" i="18"/>
  <c r="S81" i="41"/>
  <c r="Z81" i="41" s="1"/>
  <c r="S23" i="41"/>
  <c r="Z23" i="41" s="1"/>
  <c r="H41" i="18" s="1"/>
  <c r="T24" i="41"/>
  <c r="AA24" i="41" s="1"/>
  <c r="I43" i="18" s="1"/>
  <c r="V16" i="41"/>
  <c r="AC16" i="41" s="1"/>
  <c r="U36" i="41"/>
  <c r="AB36" i="41" s="1"/>
  <c r="J67" i="18" s="1"/>
  <c r="U101" i="41"/>
  <c r="AB101" i="41" s="1"/>
  <c r="J197" i="18" s="1"/>
  <c r="F5" i="44"/>
  <c r="AB8" i="43"/>
  <c r="J8" i="20" s="1"/>
  <c r="AB5" i="43"/>
  <c r="J5" i="20" s="1"/>
  <c r="F3" i="44"/>
  <c r="H6" i="44"/>
  <c r="AD9" i="43"/>
  <c r="V120" i="41"/>
  <c r="AC120" i="41" s="1"/>
  <c r="K235" i="18" s="1"/>
  <c r="D2" i="39"/>
  <c r="Z4" i="38"/>
  <c r="H5" i="39"/>
  <c r="AD8" i="38"/>
  <c r="L8" i="19" s="1"/>
  <c r="AH283" i="15"/>
  <c r="AE283" i="27" s="1"/>
  <c r="AI283" i="15"/>
  <c r="AF283" i="27" s="1"/>
  <c r="G3" i="39"/>
  <c r="AC5" i="38"/>
  <c r="K5" i="19" s="1"/>
  <c r="H6" i="39"/>
  <c r="AD9" i="38"/>
  <c r="AB5" i="38"/>
  <c r="J5" i="19" s="1"/>
  <c r="F3" i="39"/>
  <c r="F2" i="39"/>
  <c r="AB4" i="38"/>
  <c r="AH20" i="15"/>
  <c r="AE20" i="27" s="1"/>
  <c r="AI20" i="15"/>
  <c r="AF20" i="27" s="1"/>
  <c r="K147" i="18"/>
  <c r="K148" i="18"/>
  <c r="J15" i="17"/>
  <c r="J16" i="17"/>
  <c r="H21" i="18"/>
  <c r="H22" i="18"/>
  <c r="H14" i="18"/>
  <c r="H23" i="18"/>
  <c r="H24" i="18"/>
  <c r="H18" i="18"/>
  <c r="H25" i="18"/>
  <c r="AH240" i="15"/>
  <c r="AE240" i="27" s="1"/>
  <c r="AI240" i="15"/>
  <c r="AF240" i="27" s="1"/>
  <c r="H85" i="8"/>
  <c r="P85" i="8" s="1"/>
  <c r="H84" i="8"/>
  <c r="O84" i="8"/>
  <c r="T74" i="41"/>
  <c r="AA74" i="41" s="1"/>
  <c r="I140" i="18" s="1"/>
  <c r="V72" i="41"/>
  <c r="AC72" i="41" s="1"/>
  <c r="K139" i="18" s="1"/>
  <c r="AH36" i="15"/>
  <c r="AE36" i="27" s="1"/>
  <c r="AI36" i="15"/>
  <c r="AF36" i="27" s="1"/>
  <c r="N349" i="27"/>
  <c r="W349" i="27" s="1"/>
  <c r="J334" i="18"/>
  <c r="J326" i="18"/>
  <c r="J336" i="18"/>
  <c r="J333" i="18"/>
  <c r="J330" i="18"/>
  <c r="J337" i="18"/>
  <c r="J335" i="18"/>
  <c r="H316" i="18"/>
  <c r="H315" i="18"/>
  <c r="AF102" i="15"/>
  <c r="AC102" i="27" s="1"/>
  <c r="AD10" i="27"/>
  <c r="H124" i="18"/>
  <c r="H123" i="18"/>
  <c r="AH98" i="15"/>
  <c r="AE98" i="27" s="1"/>
  <c r="AI98" i="15"/>
  <c r="AF98" i="27" s="1"/>
  <c r="N245" i="27"/>
  <c r="W245" i="27" s="1"/>
  <c r="J78" i="18"/>
  <c r="J81" i="18"/>
  <c r="J82" i="18"/>
  <c r="J74" i="18"/>
  <c r="J85" i="18"/>
  <c r="J84" i="18"/>
  <c r="J83" i="18"/>
  <c r="AI189" i="15"/>
  <c r="AF189" i="27" s="1"/>
  <c r="AH189" i="15"/>
  <c r="AE189" i="27" s="1"/>
  <c r="AG84" i="15"/>
  <c r="AD84" i="27" s="1"/>
  <c r="H3" i="17"/>
  <c r="H4" i="17"/>
  <c r="J3" i="17"/>
  <c r="J4" i="17"/>
  <c r="I9" i="17"/>
  <c r="I10" i="17"/>
  <c r="I2" i="17"/>
  <c r="I11" i="17"/>
  <c r="I12" i="17"/>
  <c r="I13" i="17"/>
  <c r="I6" i="17"/>
  <c r="N123" i="26"/>
  <c r="W123" i="26" s="1"/>
  <c r="AE123" i="26" s="1"/>
  <c r="I87" i="18"/>
  <c r="I88" i="18"/>
  <c r="AF297" i="15"/>
  <c r="AC297" i="27" s="1"/>
  <c r="AF206" i="15"/>
  <c r="AC206" i="27" s="1"/>
  <c r="S99" i="41"/>
  <c r="Z99" i="41" s="1"/>
  <c r="AG306" i="15"/>
  <c r="AD306" i="27" s="1"/>
  <c r="AF128" i="15"/>
  <c r="AC128" i="27" s="1"/>
  <c r="AG88" i="15"/>
  <c r="AD88" i="27" s="1"/>
  <c r="AG344" i="15"/>
  <c r="AD344" i="27" s="1"/>
  <c r="S17" i="41"/>
  <c r="Z17" i="41" s="1"/>
  <c r="H29" i="18" s="1"/>
  <c r="I109" i="18"/>
  <c r="I102" i="18"/>
  <c r="I105" i="18"/>
  <c r="I108" i="18"/>
  <c r="I98" i="18"/>
  <c r="I107" i="18"/>
  <c r="I106" i="18"/>
  <c r="U112" i="41"/>
  <c r="AB112" i="41" s="1"/>
  <c r="J172" i="18"/>
  <c r="J171" i="18"/>
  <c r="L105" i="18"/>
  <c r="L106" i="18"/>
  <c r="L98" i="18"/>
  <c r="L107" i="18"/>
  <c r="L108" i="18"/>
  <c r="L109" i="18"/>
  <c r="L102" i="18"/>
  <c r="S47" i="41"/>
  <c r="Z47" i="41" s="1"/>
  <c r="H89" i="18" s="1"/>
  <c r="S51" i="41"/>
  <c r="Z51" i="41" s="1"/>
  <c r="H337" i="18"/>
  <c r="H333" i="18"/>
  <c r="H330" i="18"/>
  <c r="H336" i="18"/>
  <c r="H334" i="18"/>
  <c r="H335" i="18"/>
  <c r="H326" i="18"/>
  <c r="AG318" i="15"/>
  <c r="AD318" i="27" s="1"/>
  <c r="T146" i="41"/>
  <c r="AA146" i="41" s="1"/>
  <c r="I284" i="18" s="1"/>
  <c r="U20" i="41"/>
  <c r="AB20" i="41" s="1"/>
  <c r="J32" i="18" s="1"/>
  <c r="T9" i="43"/>
  <c r="AH232" i="15"/>
  <c r="AE232" i="27" s="1"/>
  <c r="AI232" i="15"/>
  <c r="AF232" i="27" s="1"/>
  <c r="J151" i="18"/>
  <c r="T8" i="41"/>
  <c r="AA8" i="41" s="1"/>
  <c r="I8" i="18" s="1"/>
  <c r="J39" i="18"/>
  <c r="J40" i="18"/>
  <c r="T164" i="41"/>
  <c r="AA164" i="41" s="1"/>
  <c r="I320" i="18" s="1"/>
  <c r="T76" i="41"/>
  <c r="AA76" i="41" s="1"/>
  <c r="Y8" i="43"/>
  <c r="G8" i="20" s="1"/>
  <c r="C5" i="44"/>
  <c r="X5" i="43"/>
  <c r="F5" i="20" s="1"/>
  <c r="B3" i="44"/>
  <c r="H5" i="44"/>
  <c r="AD8" i="43"/>
  <c r="L8" i="20" s="1"/>
  <c r="V71" i="41"/>
  <c r="AC71" i="41" s="1"/>
  <c r="K137" i="18" s="1"/>
  <c r="H327" i="18"/>
  <c r="H328" i="18"/>
  <c r="H117" i="18"/>
  <c r="H118" i="18"/>
  <c r="H110" i="18"/>
  <c r="H119" i="18"/>
  <c r="H120" i="18"/>
  <c r="H114" i="18"/>
  <c r="H121" i="18"/>
  <c r="AF115" i="15"/>
  <c r="AC115" i="27" s="1"/>
  <c r="AH305" i="15"/>
  <c r="AE305" i="27" s="1"/>
  <c r="AI305" i="15"/>
  <c r="AF305" i="27" s="1"/>
  <c r="AF240" i="15"/>
  <c r="AC240" i="27" s="1"/>
  <c r="AH32" i="15"/>
  <c r="AE32" i="27" s="1"/>
  <c r="AI32" i="15"/>
  <c r="AF32" i="27" s="1"/>
  <c r="B2" i="39"/>
  <c r="X4" i="38"/>
  <c r="C3" i="39"/>
  <c r="Y5" i="38"/>
  <c r="G5" i="19" s="1"/>
  <c r="AA9" i="38"/>
  <c r="E6" i="39"/>
  <c r="E2" i="39"/>
  <c r="AA4" i="38"/>
  <c r="K239" i="18"/>
  <c r="K238" i="18"/>
  <c r="K234" i="18"/>
  <c r="K230" i="18"/>
  <c r="K240" i="18"/>
  <c r="K237" i="18"/>
  <c r="K241" i="18"/>
  <c r="AG192" i="15"/>
  <c r="AD192" i="27" s="1"/>
  <c r="AF228" i="15"/>
  <c r="AC228" i="27" s="1"/>
  <c r="AF241" i="15"/>
  <c r="AC241" i="27" s="1"/>
  <c r="T5" i="43"/>
  <c r="K18" i="17"/>
  <c r="K21" i="17"/>
  <c r="K22" i="17"/>
  <c r="K14" i="17"/>
  <c r="K23" i="17"/>
  <c r="K24" i="17"/>
  <c r="K25" i="17"/>
  <c r="I19" i="17"/>
  <c r="F15" i="17"/>
  <c r="F16" i="17"/>
  <c r="L19" i="17"/>
  <c r="J315" i="18"/>
  <c r="J316" i="18"/>
  <c r="V70" i="41"/>
  <c r="AC70" i="41" s="1"/>
  <c r="AF89" i="15"/>
  <c r="AC89" i="27" s="1"/>
  <c r="AH202" i="15"/>
  <c r="AE202" i="27" s="1"/>
  <c r="AI202" i="15"/>
  <c r="AF202" i="27" s="1"/>
  <c r="I237" i="18"/>
  <c r="I241" i="18"/>
  <c r="I238" i="18"/>
  <c r="I234" i="18"/>
  <c r="I230" i="18"/>
  <c r="I239" i="18"/>
  <c r="I240" i="18"/>
  <c r="I21" i="18"/>
  <c r="I22" i="18"/>
  <c r="I14" i="18"/>
  <c r="I23" i="18"/>
  <c r="I24" i="18"/>
  <c r="I25" i="18"/>
  <c r="I18" i="18"/>
  <c r="I283" i="18"/>
  <c r="AF231" i="15"/>
  <c r="AC231" i="27" s="1"/>
  <c r="AH10" i="15"/>
  <c r="AE10" i="27" s="1"/>
  <c r="AI10" i="15"/>
  <c r="AF10" i="27" s="1"/>
  <c r="AH84" i="15"/>
  <c r="AE84" i="27" s="1"/>
  <c r="AI84" i="15"/>
  <c r="AF84" i="27" s="1"/>
  <c r="I292" i="18"/>
  <c r="I291" i="18"/>
  <c r="G3" i="17"/>
  <c r="G4" i="17"/>
  <c r="G6" i="17"/>
  <c r="G9" i="17"/>
  <c r="G10" i="17"/>
  <c r="G2" i="17"/>
  <c r="G11" i="17"/>
  <c r="G12" i="17"/>
  <c r="G13" i="17"/>
  <c r="I3" i="17"/>
  <c r="I4" i="17"/>
  <c r="J199" i="18"/>
  <c r="AG123" i="15"/>
  <c r="AD123" i="27" s="1"/>
  <c r="AH335" i="15"/>
  <c r="AE335" i="27" s="1"/>
  <c r="AI335" i="15"/>
  <c r="AF335" i="27" s="1"/>
  <c r="AG114" i="15"/>
  <c r="AD114" i="27" s="1"/>
  <c r="I195" i="18"/>
  <c r="I196" i="18"/>
  <c r="J54" i="18"/>
  <c r="J57" i="18"/>
  <c r="J58" i="18"/>
  <c r="J50" i="18"/>
  <c r="J61" i="18"/>
  <c r="J60" i="18"/>
  <c r="J59" i="18"/>
  <c r="S27" i="41"/>
  <c r="Z27" i="41" s="1"/>
  <c r="H43" i="18" s="1"/>
  <c r="AI306" i="15"/>
  <c r="AF306" i="27" s="1"/>
  <c r="AH306" i="15"/>
  <c r="AE306" i="27" s="1"/>
  <c r="AF205" i="15"/>
  <c r="AC205" i="27" s="1"/>
  <c r="AF98" i="15"/>
  <c r="AC98" i="27" s="1"/>
  <c r="S16" i="41"/>
  <c r="Z16" i="41" s="1"/>
  <c r="J31" i="18"/>
  <c r="AG206" i="15"/>
  <c r="AD206" i="27" s="1"/>
  <c r="AH88" i="15"/>
  <c r="AE88" i="27" s="1"/>
  <c r="AI88" i="15"/>
  <c r="AF88" i="27" s="1"/>
  <c r="I55" i="18"/>
  <c r="AH11" i="15"/>
  <c r="AE11" i="27" s="1"/>
  <c r="AI11" i="15"/>
  <c r="AF11" i="27" s="1"/>
  <c r="AG50" i="15"/>
  <c r="AD50" i="27" s="1"/>
  <c r="I31" i="18"/>
  <c r="I147" i="17"/>
  <c r="I148" i="17"/>
  <c r="K23" i="18"/>
  <c r="K24" i="18"/>
  <c r="K25" i="18"/>
  <c r="K18" i="18"/>
  <c r="K22" i="18"/>
  <c r="K14" i="18"/>
  <c r="K21" i="18"/>
  <c r="AH344" i="15"/>
  <c r="AE344" i="27" s="1"/>
  <c r="AI344" i="15"/>
  <c r="AF344" i="27" s="1"/>
  <c r="AF71" i="15"/>
  <c r="AC71" i="27" s="1"/>
  <c r="AF336" i="15"/>
  <c r="AC336" i="27" s="1"/>
  <c r="AG361" i="15"/>
  <c r="AD361" i="27" s="1"/>
  <c r="AG179" i="15"/>
  <c r="AD179" i="27" s="1"/>
  <c r="H100" i="18"/>
  <c r="H99" i="18"/>
  <c r="AF75" i="15"/>
  <c r="AC75" i="27" s="1"/>
  <c r="AH318" i="15"/>
  <c r="AE318" i="27" s="1"/>
  <c r="AI318" i="15"/>
  <c r="AF318" i="27" s="1"/>
  <c r="AF59" i="15"/>
  <c r="AC59" i="27" s="1"/>
  <c r="V44" i="41"/>
  <c r="AC44" i="41" s="1"/>
  <c r="K80" i="18" s="1"/>
  <c r="S98" i="41"/>
  <c r="Z98" i="41" s="1"/>
  <c r="H188" i="18" s="1"/>
  <c r="U40" i="41"/>
  <c r="AB40" i="41" s="1"/>
  <c r="V65" i="41"/>
  <c r="AC65" i="41" s="1"/>
  <c r="K125" i="18" s="1"/>
  <c r="I207" i="18"/>
  <c r="I208" i="18"/>
  <c r="H4" i="18"/>
  <c r="H3" i="18"/>
  <c r="F3" i="18"/>
  <c r="F4" i="18"/>
  <c r="L9" i="18"/>
  <c r="L10" i="18"/>
  <c r="L2" i="18"/>
  <c r="L11" i="18"/>
  <c r="L12" i="18"/>
  <c r="L13" i="18"/>
  <c r="L6" i="18"/>
  <c r="J46" i="18"/>
  <c r="J38" i="18"/>
  <c r="J47" i="18"/>
  <c r="J48" i="18"/>
  <c r="J49" i="18"/>
  <c r="J42" i="18"/>
  <c r="J45" i="18"/>
  <c r="J142" i="18"/>
  <c r="J134" i="18"/>
  <c r="J143" i="18"/>
  <c r="J144" i="18"/>
  <c r="J145" i="18"/>
  <c r="J138" i="18"/>
  <c r="J141" i="18"/>
  <c r="H115" i="18"/>
  <c r="T70" i="41"/>
  <c r="AA70" i="41" s="1"/>
  <c r="D4" i="44"/>
  <c r="Z6" i="43"/>
  <c r="H7" i="20" s="1"/>
  <c r="X6" i="43"/>
  <c r="B4" i="44"/>
  <c r="B5" i="44"/>
  <c r="X8" i="43"/>
  <c r="F8" i="20" s="1"/>
  <c r="AD4" i="43"/>
  <c r="H2" i="44"/>
  <c r="K246" i="18"/>
  <c r="K242" i="18"/>
  <c r="K251" i="18"/>
  <c r="K252" i="18"/>
  <c r="K250" i="18"/>
  <c r="K249" i="18"/>
  <c r="K253" i="18"/>
  <c r="S104" i="41"/>
  <c r="Z104" i="41" s="1"/>
  <c r="H200" i="18" s="1"/>
  <c r="T118" i="41"/>
  <c r="AA118" i="41" s="1"/>
  <c r="U51" i="41"/>
  <c r="AB51" i="41" s="1"/>
  <c r="J87" i="18"/>
  <c r="J88" i="18"/>
  <c r="X6" i="38"/>
  <c r="F7" i="19" s="1"/>
  <c r="B4" i="39"/>
  <c r="AH228" i="15"/>
  <c r="AI228" i="15"/>
  <c r="AF228" i="27" s="1"/>
  <c r="V162" i="41"/>
  <c r="AC162" i="41" s="1"/>
  <c r="V165" i="41"/>
  <c r="AC165" i="41" s="1"/>
  <c r="V9" i="43"/>
  <c r="AF163" i="15"/>
  <c r="AC163" i="27" s="1"/>
  <c r="K287" i="18"/>
  <c r="K278" i="18"/>
  <c r="K288" i="18"/>
  <c r="K285" i="18"/>
  <c r="K282" i="18"/>
  <c r="K286" i="18"/>
  <c r="K289" i="18"/>
  <c r="AF201" i="15"/>
  <c r="AC201" i="27" s="1"/>
  <c r="AF20" i="15"/>
  <c r="AC20" i="27" s="1"/>
  <c r="AH296" i="15"/>
  <c r="AE296" i="27" s="1"/>
  <c r="AI296" i="15"/>
  <c r="AF296" i="27" s="1"/>
  <c r="AF36" i="15"/>
  <c r="AC36" i="27" s="1"/>
  <c r="H292" i="18"/>
  <c r="H291" i="18"/>
  <c r="AH24" i="15"/>
  <c r="AE24" i="27" s="1"/>
  <c r="AI24" i="15"/>
  <c r="AF24" i="27" s="1"/>
  <c r="K95" i="18"/>
  <c r="K96" i="18"/>
  <c r="K97" i="18"/>
  <c r="K90" i="18"/>
  <c r="K94" i="18"/>
  <c r="K86" i="18"/>
  <c r="K93" i="18"/>
  <c r="AF150" i="15"/>
  <c r="AC150" i="27" s="1"/>
  <c r="J103" i="18"/>
  <c r="AH348" i="15"/>
  <c r="AE348" i="27" s="1"/>
  <c r="AI348" i="15"/>
  <c r="AF348" i="27" s="1"/>
  <c r="G6" i="39"/>
  <c r="AC9" i="38"/>
  <c r="G5" i="39"/>
  <c r="AC8" i="38"/>
  <c r="K8" i="19" s="1"/>
  <c r="Y4" i="38"/>
  <c r="C2" i="39"/>
  <c r="Z9" i="38"/>
  <c r="D6" i="39"/>
  <c r="H148" i="18"/>
  <c r="H147" i="18"/>
  <c r="AI192" i="15"/>
  <c r="AF192" i="27" s="1"/>
  <c r="AH192" i="15"/>
  <c r="AH89" i="15"/>
  <c r="AE89" i="27" s="1"/>
  <c r="AI89" i="15"/>
  <c r="AF89" i="27" s="1"/>
  <c r="I37" i="18"/>
  <c r="I30" i="18"/>
  <c r="I33" i="18"/>
  <c r="I36" i="18"/>
  <c r="I26" i="18"/>
  <c r="I35" i="18"/>
  <c r="I34" i="18"/>
  <c r="AH331" i="15"/>
  <c r="AE331" i="27" s="1"/>
  <c r="AI331" i="15"/>
  <c r="AF331" i="27" s="1"/>
  <c r="AG215" i="15"/>
  <c r="AD215" i="27" s="1"/>
  <c r="AF6" i="15"/>
  <c r="AC6" i="27" s="1"/>
  <c r="N206" i="27"/>
  <c r="W206" i="27" s="1"/>
  <c r="S149" i="41"/>
  <c r="Z149" i="41" s="1"/>
  <c r="H293" i="18" s="1"/>
  <c r="K159" i="18"/>
  <c r="K160" i="18"/>
  <c r="K15" i="17"/>
  <c r="K16" i="17"/>
  <c r="N102" i="27"/>
  <c r="W102" i="27" s="1"/>
  <c r="AI309" i="15"/>
  <c r="AF309" i="27" s="1"/>
  <c r="AH309" i="15"/>
  <c r="AE309" i="27" s="1"/>
  <c r="N192" i="27"/>
  <c r="W192" i="27" s="1"/>
  <c r="I63" i="18"/>
  <c r="I64" i="18"/>
  <c r="AG319" i="15"/>
  <c r="AD319" i="27" s="1"/>
  <c r="AG231" i="15"/>
  <c r="AD231" i="27" s="1"/>
  <c r="AG37" i="15"/>
  <c r="AD37" i="27" s="1"/>
  <c r="AI188" i="15"/>
  <c r="AF188" i="27" s="1"/>
  <c r="AH188" i="15"/>
  <c r="AE188" i="27" s="1"/>
  <c r="AF253" i="15"/>
  <c r="AC253" i="27" s="1"/>
  <c r="AD297" i="27"/>
  <c r="AF23" i="15"/>
  <c r="AC23" i="27" s="1"/>
  <c r="J223" i="18"/>
  <c r="AI358" i="15"/>
  <c r="AF358" i="27" s="1"/>
  <c r="AH358" i="15"/>
  <c r="AH293" i="15"/>
  <c r="AE293" i="27" s="1"/>
  <c r="AI293" i="15"/>
  <c r="AF293" i="27" s="1"/>
  <c r="AF85" i="15"/>
  <c r="AC85" i="27" s="1"/>
  <c r="N271" i="26"/>
  <c r="W271" i="26" s="1"/>
  <c r="AE271" i="26" s="1"/>
  <c r="N114" i="27"/>
  <c r="W114" i="27" s="1"/>
  <c r="G7" i="17"/>
  <c r="AG271" i="15"/>
  <c r="AD271" i="27" s="1"/>
  <c r="I220" i="18"/>
  <c r="I219" i="18"/>
  <c r="V6" i="43"/>
  <c r="AF284" i="15"/>
  <c r="AC284" i="27" s="1"/>
  <c r="AH123" i="15"/>
  <c r="AI123" i="15"/>
  <c r="AF123" i="27" s="1"/>
  <c r="AH114" i="15"/>
  <c r="AI114" i="15"/>
  <c r="AF114" i="27" s="1"/>
  <c r="U113" i="41"/>
  <c r="AB113" i="41" s="1"/>
  <c r="J221" i="18" s="1"/>
  <c r="H87" i="18"/>
  <c r="H88" i="18"/>
  <c r="AD166" i="27"/>
  <c r="AF10" i="15"/>
  <c r="AC10" i="27" s="1"/>
  <c r="AG85" i="15"/>
  <c r="AD85" i="27" s="1"/>
  <c r="AG214" i="15"/>
  <c r="AD214" i="27" s="1"/>
  <c r="S22" i="41"/>
  <c r="Z22" i="41" s="1"/>
  <c r="N150" i="26"/>
  <c r="W150" i="26" s="1"/>
  <c r="AE150" i="26" s="1"/>
  <c r="V21" i="41"/>
  <c r="AC21" i="41" s="1"/>
  <c r="F6" i="39"/>
  <c r="AB9" i="38"/>
  <c r="AI206" i="15"/>
  <c r="AF206" i="27" s="1"/>
  <c r="AH206" i="15"/>
  <c r="N167" i="26"/>
  <c r="W167" i="26" s="1"/>
  <c r="AE167" i="26" s="1"/>
  <c r="AF179" i="15"/>
  <c r="AC179" i="27" s="1"/>
  <c r="AH50" i="15"/>
  <c r="AE50" i="27" s="1"/>
  <c r="AI50" i="15"/>
  <c r="AF50" i="27" s="1"/>
  <c r="H215" i="18"/>
  <c r="H216" i="18"/>
  <c r="H217" i="18"/>
  <c r="H213" i="18"/>
  <c r="H210" i="18"/>
  <c r="H206" i="18"/>
  <c r="H214" i="18"/>
  <c r="T104" i="41"/>
  <c r="AA104" i="41" s="1"/>
  <c r="I200" i="18" s="1"/>
  <c r="V68" i="41"/>
  <c r="AC68" i="41" s="1"/>
  <c r="K128" i="18" s="1"/>
  <c r="AG332" i="15"/>
  <c r="AD332" i="27" s="1"/>
  <c r="AD59" i="27"/>
  <c r="S75" i="41"/>
  <c r="Z75" i="41" s="1"/>
  <c r="H139" i="18" s="1"/>
  <c r="S74" i="41"/>
  <c r="Z74" i="41" s="1"/>
  <c r="H140" i="18" s="1"/>
  <c r="AH361" i="15"/>
  <c r="AE361" i="27" s="1"/>
  <c r="AI361" i="15"/>
  <c r="AF361" i="27" s="1"/>
  <c r="AG284" i="15"/>
  <c r="AD284" i="27" s="1"/>
  <c r="AH179" i="15"/>
  <c r="AE179" i="27" s="1"/>
  <c r="AI179" i="15"/>
  <c r="AF179" i="27" s="1"/>
  <c r="J328" i="18"/>
  <c r="J327" i="18"/>
  <c r="S21" i="41"/>
  <c r="Z21" i="41" s="1"/>
  <c r="AG205" i="15"/>
  <c r="AD205" i="27" s="1"/>
  <c r="J52" i="18"/>
  <c r="J51" i="18"/>
  <c r="N358" i="27"/>
  <c r="W358" i="27" s="1"/>
  <c r="S26" i="41"/>
  <c r="Z26" i="41" s="1"/>
  <c r="H44" i="18" s="1"/>
  <c r="H19" i="18"/>
  <c r="V45" i="41"/>
  <c r="AC45" i="41" s="1"/>
  <c r="I91" i="18"/>
  <c r="F10" i="18"/>
  <c r="F2" i="18"/>
  <c r="F11" i="18"/>
  <c r="F12" i="18"/>
  <c r="F13" i="18"/>
  <c r="F6" i="18"/>
  <c r="F9" i="18"/>
  <c r="F7" i="18"/>
  <c r="K115" i="18"/>
  <c r="S92" i="41"/>
  <c r="Z92" i="41" s="1"/>
  <c r="H176" i="18" s="1"/>
  <c r="V30" i="41"/>
  <c r="AC30" i="41" s="1"/>
  <c r="V114" i="41"/>
  <c r="AC114" i="41" s="1"/>
  <c r="K223" i="18" s="1"/>
  <c r="T102" i="41"/>
  <c r="AA102" i="41" s="1"/>
  <c r="I199" i="18" s="1"/>
  <c r="V29" i="41"/>
  <c r="AC29" i="41" s="1"/>
  <c r="K53" i="18" s="1"/>
  <c r="K19" i="18"/>
  <c r="V50" i="41"/>
  <c r="AC50" i="41" s="1"/>
  <c r="K92" i="18" s="1"/>
  <c r="F4" i="44"/>
  <c r="AB6" i="43"/>
  <c r="H3" i="44"/>
  <c r="AD5" i="43"/>
  <c r="L5" i="20" s="1"/>
  <c r="AB9" i="43"/>
  <c r="F6" i="44"/>
  <c r="T137" i="41"/>
  <c r="AA137" i="41" s="1"/>
  <c r="I269" i="18" s="1"/>
  <c r="K75" i="18"/>
  <c r="K76" i="18"/>
  <c r="I253" i="18"/>
  <c r="I250" i="18"/>
  <c r="I246" i="18"/>
  <c r="I242" i="18"/>
  <c r="I251" i="18"/>
  <c r="I249" i="18"/>
  <c r="I252" i="18"/>
  <c r="AH162" i="15"/>
  <c r="AE162" i="27" s="1"/>
  <c r="AI162" i="15"/>
  <c r="AF162" i="27" s="1"/>
  <c r="AI176" i="15"/>
  <c r="AF176" i="27" s="1"/>
  <c r="AH176" i="15"/>
  <c r="AE176" i="27" s="1"/>
  <c r="AH115" i="15"/>
  <c r="AE115" i="27" s="1"/>
  <c r="AI115" i="15"/>
  <c r="AF115" i="27" s="1"/>
  <c r="AH357" i="15"/>
  <c r="AE357" i="27" s="1"/>
  <c r="AI357" i="15"/>
  <c r="AF357" i="27" s="1"/>
  <c r="K276" i="18"/>
  <c r="K275" i="18"/>
  <c r="K273" i="18"/>
  <c r="K277" i="18"/>
  <c r="K266" i="18"/>
  <c r="K270" i="18"/>
  <c r="K274" i="18"/>
  <c r="Y6" i="38"/>
  <c r="C4" i="39"/>
  <c r="K327" i="18"/>
  <c r="K328" i="18"/>
  <c r="H180" i="18"/>
  <c r="H181" i="18"/>
  <c r="H177" i="18"/>
  <c r="H178" i="18"/>
  <c r="H174" i="18"/>
  <c r="H170" i="18"/>
  <c r="H179" i="18"/>
  <c r="AH215" i="15"/>
  <c r="AE215" i="27" s="1"/>
  <c r="AI215" i="15"/>
  <c r="AF215" i="27" s="1"/>
  <c r="N7" i="27"/>
  <c r="W7" i="27" s="1"/>
  <c r="K243" i="18"/>
  <c r="K244" i="18"/>
  <c r="G22" i="17"/>
  <c r="G14" i="17"/>
  <c r="G23" i="17"/>
  <c r="G24" i="17"/>
  <c r="G25" i="17"/>
  <c r="G18" i="17"/>
  <c r="G21" i="17"/>
  <c r="I24" i="17"/>
  <c r="I25" i="17"/>
  <c r="I18" i="17"/>
  <c r="I21" i="17"/>
  <c r="I14" i="17"/>
  <c r="I23" i="17"/>
  <c r="I22" i="17"/>
  <c r="H15" i="17"/>
  <c r="H16" i="17"/>
  <c r="AG323" i="15"/>
  <c r="AD323" i="27" s="1"/>
  <c r="J198" i="18"/>
  <c r="J203" i="18"/>
  <c r="J204" i="18"/>
  <c r="J205" i="18"/>
  <c r="J201" i="18"/>
  <c r="J194" i="18"/>
  <c r="J202" i="18"/>
  <c r="AI319" i="15"/>
  <c r="AF319" i="27" s="1"/>
  <c r="AH319" i="15"/>
  <c r="AE319" i="27" s="1"/>
  <c r="AH231" i="15"/>
  <c r="AE231" i="27" s="1"/>
  <c r="AI231" i="15"/>
  <c r="AF231" i="27" s="1"/>
  <c r="AH37" i="15"/>
  <c r="AE37" i="27" s="1"/>
  <c r="AI37" i="15"/>
  <c r="AF37" i="27" s="1"/>
  <c r="AG175" i="15"/>
  <c r="AD175" i="27" s="1"/>
  <c r="AG241" i="15"/>
  <c r="AD241" i="27" s="1"/>
  <c r="AH46" i="15"/>
  <c r="AE46" i="27" s="1"/>
  <c r="AI46" i="15"/>
  <c r="AF46" i="27" s="1"/>
  <c r="J148" i="18"/>
  <c r="J147" i="18"/>
  <c r="AH297" i="15"/>
  <c r="AE297" i="27" s="1"/>
  <c r="AI297" i="15"/>
  <c r="AF297" i="27" s="1"/>
  <c r="K111" i="18"/>
  <c r="K112" i="18"/>
  <c r="J9" i="17"/>
  <c r="J10" i="17"/>
  <c r="J2" i="17"/>
  <c r="J11" i="17"/>
  <c r="J12" i="17"/>
  <c r="J13" i="17"/>
  <c r="J6" i="17"/>
  <c r="K3" i="17"/>
  <c r="K4" i="17"/>
  <c r="F3" i="17"/>
  <c r="F4" i="17"/>
  <c r="K7" i="17"/>
  <c r="K87" i="18"/>
  <c r="K88" i="18"/>
  <c r="H108" i="18"/>
  <c r="H109" i="18"/>
  <c r="H102" i="18"/>
  <c r="H107" i="18"/>
  <c r="H106" i="18"/>
  <c r="H105" i="18"/>
  <c r="H98" i="18"/>
  <c r="AH271" i="15"/>
  <c r="AE271" i="27" s="1"/>
  <c r="AI271" i="15"/>
  <c r="AF271" i="27" s="1"/>
  <c r="J291" i="18"/>
  <c r="J292" i="18"/>
  <c r="AH166" i="15"/>
  <c r="AE166" i="27" s="1"/>
  <c r="AI166" i="15"/>
  <c r="AF166" i="27" s="1"/>
  <c r="AH85" i="15"/>
  <c r="AE85" i="27" s="1"/>
  <c r="AI85" i="15"/>
  <c r="AF85" i="27" s="1"/>
  <c r="N332" i="27"/>
  <c r="W332" i="27" s="1"/>
  <c r="AH214" i="15"/>
  <c r="AE214" i="27" s="1"/>
  <c r="AI214" i="15"/>
  <c r="AF214" i="27" s="1"/>
  <c r="I306" i="18"/>
  <c r="I309" i="18"/>
  <c r="I310" i="18"/>
  <c r="I313" i="18"/>
  <c r="I302" i="18"/>
  <c r="I311" i="18"/>
  <c r="I312" i="18"/>
  <c r="AG140" i="15"/>
  <c r="AD140" i="27" s="1"/>
  <c r="J111" i="18"/>
  <c r="J112" i="18"/>
  <c r="V66" i="41"/>
  <c r="AC66" i="41" s="1"/>
  <c r="K127" i="18" s="1"/>
  <c r="H69" i="18"/>
  <c r="H70" i="18"/>
  <c r="H62" i="18"/>
  <c r="H71" i="18"/>
  <c r="H72" i="18"/>
  <c r="H73" i="18"/>
  <c r="H66" i="18"/>
  <c r="L256" i="18"/>
  <c r="L255" i="18"/>
  <c r="AH332" i="15"/>
  <c r="AI332" i="15"/>
  <c r="AF332" i="27" s="1"/>
  <c r="AH59" i="15"/>
  <c r="AE59" i="27" s="1"/>
  <c r="AI59" i="15"/>
  <c r="AF59" i="27" s="1"/>
  <c r="N228" i="27"/>
  <c r="W228" i="27" s="1"/>
  <c r="AG310" i="15"/>
  <c r="AD310" i="27" s="1"/>
  <c r="AD349" i="27"/>
  <c r="AH284" i="15"/>
  <c r="AE284" i="27" s="1"/>
  <c r="AI284" i="15"/>
  <c r="AF284" i="27" s="1"/>
  <c r="N280" i="27"/>
  <c r="W280" i="27" s="1"/>
  <c r="G111" i="17"/>
  <c r="G112" i="17"/>
  <c r="I327" i="18"/>
  <c r="I328" i="18"/>
  <c r="AI205" i="15"/>
  <c r="AF205" i="27" s="1"/>
  <c r="AH205" i="15"/>
  <c r="AE205" i="27" s="1"/>
  <c r="AF49" i="15"/>
  <c r="AC49" i="27" s="1"/>
  <c r="AF292" i="15"/>
  <c r="AC292" i="27" s="1"/>
  <c r="AF19" i="15"/>
  <c r="AC19" i="27" s="1"/>
  <c r="N296" i="26"/>
  <c r="W296" i="26" s="1"/>
  <c r="AE296" i="26" s="1"/>
  <c r="K195" i="18"/>
  <c r="K196" i="18"/>
  <c r="K215" i="18"/>
  <c r="K217" i="18"/>
  <c r="K213" i="18"/>
  <c r="K214" i="18"/>
  <c r="K210" i="18"/>
  <c r="K216" i="18"/>
  <c r="K206" i="18"/>
  <c r="J4" i="18"/>
  <c r="J3" i="18"/>
  <c r="G11" i="18"/>
  <c r="G12" i="18"/>
  <c r="G13" i="18"/>
  <c r="G6" i="18"/>
  <c r="G10" i="18"/>
  <c r="G2" i="18"/>
  <c r="G9" i="18"/>
  <c r="I19" i="18"/>
  <c r="T22" i="41"/>
  <c r="AA22" i="41" s="1"/>
  <c r="S50" i="41"/>
  <c r="Z50" i="41" s="1"/>
  <c r="H92" i="18" s="1"/>
  <c r="K187" i="18"/>
  <c r="B6" i="44"/>
  <c r="X9" i="43"/>
  <c r="C6" i="44"/>
  <c r="Y9" i="43"/>
  <c r="Z5" i="43"/>
  <c r="H5" i="20" s="1"/>
  <c r="D3" i="44"/>
  <c r="J331" i="18"/>
  <c r="K63" i="18"/>
  <c r="K64" i="18"/>
  <c r="V161" i="41"/>
  <c r="AC161" i="41" s="1"/>
  <c r="K317" i="18" s="1"/>
  <c r="V117" i="41"/>
  <c r="AC117" i="41" s="1"/>
  <c r="K207" i="18"/>
  <c r="K208" i="18"/>
  <c r="I330" i="18"/>
  <c r="I333" i="18"/>
  <c r="I336" i="18"/>
  <c r="I334" i="18"/>
  <c r="I337" i="18"/>
  <c r="I335" i="18"/>
  <c r="I326" i="18"/>
  <c r="AF63" i="15"/>
  <c r="AC63" i="27" s="1"/>
  <c r="V8" i="43"/>
  <c r="H204" i="18"/>
  <c r="H202" i="18"/>
  <c r="H198" i="18"/>
  <c r="H194" i="18"/>
  <c r="H203" i="18"/>
  <c r="H201" i="18"/>
  <c r="H205" i="18"/>
  <c r="AH19" i="15"/>
  <c r="AE19" i="27" s="1"/>
  <c r="AI19" i="15"/>
  <c r="AF19" i="27" s="1"/>
  <c r="N76" i="27"/>
  <c r="W76" i="27" s="1"/>
  <c r="AH102" i="15"/>
  <c r="AE102" i="27" s="1"/>
  <c r="AI102" i="15"/>
  <c r="AF102" i="27" s="1"/>
  <c r="AA5" i="38"/>
  <c r="I5" i="19" s="1"/>
  <c r="E3" i="39"/>
  <c r="B3" i="39"/>
  <c r="X5" i="38"/>
  <c r="F5" i="19" s="1"/>
  <c r="C5" i="39"/>
  <c r="Y8" i="38"/>
  <c r="G8" i="19" s="1"/>
  <c r="AF192" i="15"/>
  <c r="AC192" i="27" s="1"/>
  <c r="N97" i="27"/>
  <c r="W97" i="27" s="1"/>
  <c r="AF110" i="15"/>
  <c r="AC110" i="27" s="1"/>
  <c r="AH136" i="15"/>
  <c r="AE136" i="27" s="1"/>
  <c r="AI136" i="15"/>
  <c r="AF136" i="27" s="1"/>
  <c r="AF362" i="15"/>
  <c r="AC362" i="27" s="1"/>
  <c r="AF319" i="15"/>
  <c r="AC319" i="27" s="1"/>
  <c r="AH180" i="15"/>
  <c r="AE180" i="27" s="1"/>
  <c r="AI180" i="15"/>
  <c r="AF180" i="27" s="1"/>
  <c r="AH280" i="15"/>
  <c r="AI280" i="15"/>
  <c r="AF280" i="27" s="1"/>
  <c r="AG201" i="15"/>
  <c r="AD201" i="27" s="1"/>
  <c r="AH6" i="15"/>
  <c r="AE6" i="27" s="1"/>
  <c r="AI6" i="15"/>
  <c r="AF6" i="27" s="1"/>
  <c r="I61" i="18"/>
  <c r="I54" i="18"/>
  <c r="I57" i="18"/>
  <c r="I60" i="18"/>
  <c r="I50" i="18"/>
  <c r="I59" i="18"/>
  <c r="I58" i="18"/>
  <c r="F4" i="39"/>
  <c r="AB6" i="38"/>
  <c r="N270" i="26"/>
  <c r="W270" i="26" s="1"/>
  <c r="AE270" i="26" s="1"/>
  <c r="AF310" i="15"/>
  <c r="AC310" i="27" s="1"/>
  <c r="N19" i="27"/>
  <c r="W19" i="27" s="1"/>
  <c r="H2" i="39"/>
  <c r="AD4" i="38"/>
  <c r="C6" i="39"/>
  <c r="Y9" i="38"/>
  <c r="H4" i="39"/>
  <c r="AD6" i="38"/>
  <c r="L7" i="19" s="1"/>
  <c r="AF180" i="15"/>
  <c r="AC180" i="27" s="1"/>
  <c r="AH49" i="15"/>
  <c r="AE49" i="27" s="1"/>
  <c r="AI49" i="15"/>
  <c r="AF49" i="27" s="1"/>
  <c r="AF305" i="15"/>
  <c r="AC305" i="27" s="1"/>
  <c r="N123" i="27"/>
  <c r="W123" i="27" s="1"/>
  <c r="I28" i="18"/>
  <c r="I27" i="18"/>
  <c r="F19" i="17"/>
  <c r="I16" i="17"/>
  <c r="I15" i="17"/>
  <c r="H23" i="17"/>
  <c r="H24" i="17"/>
  <c r="H25" i="17"/>
  <c r="H18" i="17"/>
  <c r="H14" i="17"/>
  <c r="H21" i="17"/>
  <c r="H22" i="17"/>
  <c r="AH323" i="15"/>
  <c r="AE323" i="27" s="1"/>
  <c r="AI323" i="15"/>
  <c r="AF323" i="27" s="1"/>
  <c r="H175" i="18"/>
  <c r="AI175" i="15"/>
  <c r="AF175" i="27" s="1"/>
  <c r="AH175" i="15"/>
  <c r="AE175" i="27" s="1"/>
  <c r="AH241" i="15"/>
  <c r="AE241" i="27" s="1"/>
  <c r="AI241" i="15"/>
  <c r="AF241" i="27" s="1"/>
  <c r="I172" i="18"/>
  <c r="I171" i="18"/>
  <c r="AF140" i="15"/>
  <c r="AC140" i="27" s="1"/>
  <c r="N345" i="26"/>
  <c r="W345" i="26" s="1"/>
  <c r="AE345" i="26" s="1"/>
  <c r="AF271" i="15"/>
  <c r="AC271" i="27" s="1"/>
  <c r="AD62" i="27"/>
  <c r="N114" i="26"/>
  <c r="W114" i="26" s="1"/>
  <c r="AE114" i="26" s="1"/>
  <c r="AD76" i="27"/>
  <c r="AF344" i="15"/>
  <c r="AC344" i="27" s="1"/>
  <c r="N154" i="27"/>
  <c r="W154" i="27" s="1"/>
  <c r="H7" i="17"/>
  <c r="J7" i="17"/>
  <c r="F13" i="17"/>
  <c r="F6" i="17"/>
  <c r="F9" i="17"/>
  <c r="F10" i="17"/>
  <c r="F2" i="17"/>
  <c r="F11" i="17"/>
  <c r="F12" i="17"/>
  <c r="V47" i="41"/>
  <c r="AC47" i="41" s="1"/>
  <c r="K89" i="18" s="1"/>
  <c r="AG141" i="15"/>
  <c r="AD141" i="27" s="1"/>
  <c r="T136" i="41"/>
  <c r="AA136" i="41" s="1"/>
  <c r="AH270" i="15"/>
  <c r="AE270" i="27" s="1"/>
  <c r="AI270" i="15"/>
  <c r="AF270" i="27" s="1"/>
  <c r="T96" i="41"/>
  <c r="AA96" i="41" s="1"/>
  <c r="I187" i="18" s="1"/>
  <c r="T95" i="41"/>
  <c r="AA95" i="41" s="1"/>
  <c r="I185" i="18" s="1"/>
  <c r="AD154" i="27"/>
  <c r="V28" i="41"/>
  <c r="AC28" i="41" s="1"/>
  <c r="AD71" i="27"/>
  <c r="N180" i="27"/>
  <c r="W180" i="27" s="1"/>
  <c r="AG58" i="15"/>
  <c r="AD58" i="27" s="1"/>
  <c r="AH140" i="15"/>
  <c r="AE140" i="27" s="1"/>
  <c r="AI140" i="15"/>
  <c r="AF140" i="27" s="1"/>
  <c r="V6" i="41"/>
  <c r="AC6" i="41" s="1"/>
  <c r="K7" i="18" s="1"/>
  <c r="AF270" i="15"/>
  <c r="AC270" i="27" s="1"/>
  <c r="AF11" i="15"/>
  <c r="AC11" i="27" s="1"/>
  <c r="AH75" i="15"/>
  <c r="AE75" i="27" s="1"/>
  <c r="AI75" i="15"/>
  <c r="AF75" i="27" s="1"/>
  <c r="AG45" i="15"/>
  <c r="AD45" i="27" s="1"/>
  <c r="V113" i="41"/>
  <c r="AC113" i="41" s="1"/>
  <c r="K221" i="18" s="1"/>
  <c r="N33" i="27"/>
  <c r="W33" i="27" s="1"/>
  <c r="AH310" i="15"/>
  <c r="AE310" i="27" s="1"/>
  <c r="AI310" i="15"/>
  <c r="AF310" i="27" s="1"/>
  <c r="AH349" i="15"/>
  <c r="AE349" i="27" s="1"/>
  <c r="AI349" i="15"/>
  <c r="AF349" i="27" s="1"/>
  <c r="N128" i="27"/>
  <c r="W128" i="27" s="1"/>
  <c r="T78" i="41"/>
  <c r="AA78" i="41" s="1"/>
  <c r="I151" i="18" s="1"/>
  <c r="AG266" i="15"/>
  <c r="AD266" i="27" s="1"/>
  <c r="S29" i="41"/>
  <c r="Z29" i="41" s="1"/>
  <c r="H53" i="18" s="1"/>
  <c r="S33" i="41"/>
  <c r="Z33" i="41" s="1"/>
  <c r="AG7" i="15"/>
  <c r="AD7" i="27" s="1"/>
  <c r="AC349" i="27"/>
  <c r="S70" i="41"/>
  <c r="Z70" i="41" s="1"/>
  <c r="V24" i="41"/>
  <c r="AC24" i="41" s="1"/>
  <c r="K43" i="18" s="1"/>
  <c r="K191" i="18"/>
  <c r="K182" i="18"/>
  <c r="K192" i="18"/>
  <c r="K193" i="18"/>
  <c r="K190" i="18"/>
  <c r="K186" i="18"/>
  <c r="K189" i="18"/>
  <c r="C2" i="44"/>
  <c r="Y4" i="43"/>
  <c r="D2" i="44"/>
  <c r="Z4" i="43"/>
  <c r="D5" i="44"/>
  <c r="Z8" i="43"/>
  <c r="H8" i="20" s="1"/>
  <c r="K71" i="18"/>
  <c r="K72" i="18"/>
  <c r="K73" i="18"/>
  <c r="K66" i="18"/>
  <c r="K70" i="18"/>
  <c r="K62" i="18"/>
  <c r="K69" i="18"/>
  <c r="V20" i="41"/>
  <c r="AC20" i="41" s="1"/>
  <c r="K32" i="18" s="1"/>
  <c r="V64" i="41"/>
  <c r="AC64" i="41" s="1"/>
  <c r="S32" i="41"/>
  <c r="Z32" i="41" s="1"/>
  <c r="H56" i="18" s="1"/>
  <c r="AI219" i="15"/>
  <c r="AF219" i="27" s="1"/>
  <c r="AH219" i="15"/>
  <c r="AE219" i="27" s="1"/>
  <c r="AH149" i="15"/>
  <c r="AE149" i="27" s="1"/>
  <c r="AI149" i="15"/>
  <c r="AF149" i="27" s="1"/>
  <c r="K171" i="18"/>
  <c r="K172" i="18"/>
  <c r="G15" i="17"/>
  <c r="G16" i="17"/>
  <c r="L21" i="17"/>
  <c r="L22" i="17"/>
  <c r="L14" i="17"/>
  <c r="L23" i="17"/>
  <c r="L24" i="17"/>
  <c r="L18" i="17"/>
  <c r="L25" i="17"/>
  <c r="J100" i="18"/>
  <c r="J99" i="18"/>
  <c r="H91" i="18"/>
  <c r="U48" i="41"/>
  <c r="AB48" i="41" s="1"/>
  <c r="N111" i="27"/>
  <c r="W111" i="27" s="1"/>
  <c r="V116" i="41"/>
  <c r="AC116" i="41" s="1"/>
  <c r="K224" i="18" s="1"/>
  <c r="AH62" i="15"/>
  <c r="AE62" i="27" s="1"/>
  <c r="AI62" i="15"/>
  <c r="AF62" i="27" s="1"/>
  <c r="AH76" i="15"/>
  <c r="AI76" i="15"/>
  <c r="AF76" i="27" s="1"/>
  <c r="AH267" i="15"/>
  <c r="AE267" i="27" s="1"/>
  <c r="AI267" i="15"/>
  <c r="AF267" i="27" s="1"/>
  <c r="AD111" i="27"/>
  <c r="K10" i="17"/>
  <c r="K2" i="17"/>
  <c r="K11" i="17"/>
  <c r="K12" i="17"/>
  <c r="K13" i="17"/>
  <c r="K6" i="17"/>
  <c r="K9" i="17"/>
  <c r="H9" i="17"/>
  <c r="H10" i="17"/>
  <c r="H2" i="17"/>
  <c r="H11" i="17"/>
  <c r="H12" i="17"/>
  <c r="H6" i="17"/>
  <c r="H13" i="17"/>
  <c r="L11" i="17"/>
  <c r="L12" i="17"/>
  <c r="L13" i="17"/>
  <c r="L6" i="17"/>
  <c r="L10" i="17"/>
  <c r="L9" i="17"/>
  <c r="L2" i="17"/>
  <c r="S150" i="41"/>
  <c r="Z150" i="41" s="1"/>
  <c r="H295" i="18" s="1"/>
  <c r="AH141" i="15"/>
  <c r="AE141" i="27" s="1"/>
  <c r="AI141" i="15"/>
  <c r="AF141" i="27" s="1"/>
  <c r="H304" i="18"/>
  <c r="H303" i="18"/>
  <c r="I298" i="18"/>
  <c r="I290" i="18"/>
  <c r="I301" i="18"/>
  <c r="I299" i="18"/>
  <c r="I297" i="18"/>
  <c r="I294" i="18"/>
  <c r="I300" i="18"/>
  <c r="AH154" i="15"/>
  <c r="AI154" i="15"/>
  <c r="AF154" i="27" s="1"/>
  <c r="H63" i="18"/>
  <c r="H64" i="18"/>
  <c r="AH71" i="15"/>
  <c r="AE71" i="27" s="1"/>
  <c r="AI71" i="15"/>
  <c r="AF71" i="27" s="1"/>
  <c r="AH58" i="15"/>
  <c r="AE58" i="27" s="1"/>
  <c r="AI58" i="15"/>
  <c r="AF58" i="27" s="1"/>
  <c r="I279" i="18"/>
  <c r="I280" i="18"/>
  <c r="V18" i="41"/>
  <c r="AC18" i="41" s="1"/>
  <c r="K31" i="18" s="1"/>
  <c r="V160" i="41"/>
  <c r="AC160" i="41" s="1"/>
  <c r="I165" i="18"/>
  <c r="I166" i="18"/>
  <c r="I158" i="18"/>
  <c r="I167" i="18"/>
  <c r="I168" i="18"/>
  <c r="I169" i="18"/>
  <c r="I162" i="18"/>
  <c r="AG63" i="15"/>
  <c r="AD63" i="27" s="1"/>
  <c r="AH45" i="15"/>
  <c r="AE45" i="27" s="1"/>
  <c r="AI45" i="15"/>
  <c r="AF45" i="27" s="1"/>
  <c r="AG163" i="15"/>
  <c r="AD163" i="27" s="1"/>
  <c r="V41" i="41"/>
  <c r="AC41" i="41" s="1"/>
  <c r="K77" i="18" s="1"/>
  <c r="AG124" i="15"/>
  <c r="AD124" i="27" s="1"/>
  <c r="AH244" i="15"/>
  <c r="AE244" i="27" s="1"/>
  <c r="AI244" i="15"/>
  <c r="AF244" i="27" s="1"/>
  <c r="AG23" i="15"/>
  <c r="AD23" i="27" s="1"/>
  <c r="K153" i="18"/>
  <c r="K154" i="18"/>
  <c r="K146" i="18"/>
  <c r="K155" i="18"/>
  <c r="K150" i="18"/>
  <c r="K157" i="18"/>
  <c r="K156" i="18"/>
  <c r="V33" i="41"/>
  <c r="AC33" i="41" s="1"/>
  <c r="S96" i="41"/>
  <c r="Z96" i="41" s="1"/>
  <c r="H187" i="18" s="1"/>
  <c r="AH266" i="15"/>
  <c r="AE266" i="27" s="1"/>
  <c r="AI266" i="15"/>
  <c r="AF266" i="27" s="1"/>
  <c r="AG110" i="15"/>
  <c r="AD110" i="27" s="1"/>
  <c r="AH7" i="15"/>
  <c r="AI7" i="15"/>
  <c r="AF7" i="27" s="1"/>
  <c r="AG362" i="15"/>
  <c r="AD362" i="27" s="1"/>
  <c r="I223" i="18"/>
  <c r="U69" i="41"/>
  <c r="AB69" i="41" s="1"/>
  <c r="J127" i="18" s="1"/>
  <c r="K300" i="18"/>
  <c r="K290" i="18"/>
  <c r="K299" i="18"/>
  <c r="K297" i="18"/>
  <c r="K294" i="18"/>
  <c r="K301" i="18"/>
  <c r="K298" i="18"/>
  <c r="H12" i="18"/>
  <c r="H13" i="18"/>
  <c r="H6" i="18"/>
  <c r="H11" i="18"/>
  <c r="H10" i="18"/>
  <c r="H2" i="18"/>
  <c r="H9" i="18"/>
  <c r="G3" i="18"/>
  <c r="G4" i="18"/>
  <c r="L4" i="18"/>
  <c r="L3" i="18"/>
  <c r="T94" i="41"/>
  <c r="AA94" i="41" s="1"/>
  <c r="I76" i="18"/>
  <c r="I75" i="18"/>
  <c r="I52" i="18"/>
  <c r="I51" i="18"/>
  <c r="H76" i="18"/>
  <c r="H75" i="18"/>
  <c r="X4" i="43"/>
  <c r="B2" i="44"/>
  <c r="Y5" i="43"/>
  <c r="G5" i="20" s="1"/>
  <c r="C3" i="44"/>
  <c r="C4" i="44"/>
  <c r="Y6" i="43"/>
  <c r="G7" i="20" s="1"/>
  <c r="U64" i="41"/>
  <c r="AB64" i="41" s="1"/>
  <c r="J55" i="18"/>
  <c r="J11" i="19" l="1"/>
  <c r="J6" i="19"/>
  <c r="J12" i="19"/>
  <c r="J9" i="19"/>
  <c r="J13" i="19"/>
  <c r="J10" i="19"/>
  <c r="J2" i="19"/>
  <c r="AE332" i="27"/>
  <c r="H135" i="18"/>
  <c r="H136" i="18"/>
  <c r="G11" i="19"/>
  <c r="G2" i="19"/>
  <c r="G12" i="19"/>
  <c r="G9" i="19"/>
  <c r="G6" i="19"/>
  <c r="G10" i="19"/>
  <c r="G13" i="19"/>
  <c r="G5" i="44"/>
  <c r="AC8" i="43"/>
  <c r="K8" i="20" s="1"/>
  <c r="I135" i="18"/>
  <c r="I136" i="18"/>
  <c r="I3" i="19"/>
  <c r="I4" i="19"/>
  <c r="K178" i="18"/>
  <c r="K174" i="18"/>
  <c r="K179" i="18"/>
  <c r="K170" i="18"/>
  <c r="K180" i="18"/>
  <c r="K177" i="18"/>
  <c r="K181" i="18"/>
  <c r="K79" i="18"/>
  <c r="AE33" i="27"/>
  <c r="K4" i="19"/>
  <c r="K3" i="19"/>
  <c r="G2" i="44"/>
  <c r="AC4" i="43"/>
  <c r="I3" i="20"/>
  <c r="I4" i="20"/>
  <c r="I13" i="18"/>
  <c r="I6" i="18"/>
  <c r="I9" i="18"/>
  <c r="I12" i="18"/>
  <c r="I11" i="18"/>
  <c r="I10" i="18"/>
  <c r="I2" i="18"/>
  <c r="K316" i="18"/>
  <c r="K315" i="18"/>
  <c r="K55" i="18"/>
  <c r="K51" i="18"/>
  <c r="K52" i="18"/>
  <c r="J7" i="20"/>
  <c r="AE358" i="27"/>
  <c r="AE228" i="27"/>
  <c r="L4" i="20"/>
  <c r="L3" i="20"/>
  <c r="H93" i="18"/>
  <c r="H94" i="18"/>
  <c r="H86" i="18"/>
  <c r="H95" i="18"/>
  <c r="H96" i="18"/>
  <c r="H90" i="18"/>
  <c r="H97" i="18"/>
  <c r="H190" i="18"/>
  <c r="H186" i="18"/>
  <c r="H182" i="18"/>
  <c r="H191" i="18"/>
  <c r="H193" i="18"/>
  <c r="H189" i="18"/>
  <c r="H192" i="18"/>
  <c r="H13" i="20"/>
  <c r="H2" i="20"/>
  <c r="H11" i="20"/>
  <c r="H9" i="20"/>
  <c r="H6" i="20"/>
  <c r="H12" i="20"/>
  <c r="H10" i="20"/>
  <c r="AE97" i="27"/>
  <c r="J124" i="18"/>
  <c r="J123" i="18"/>
  <c r="K324" i="18"/>
  <c r="K325" i="18"/>
  <c r="K322" i="18"/>
  <c r="K314" i="18"/>
  <c r="K323" i="18"/>
  <c r="K321" i="18"/>
  <c r="K318" i="18"/>
  <c r="G4" i="44"/>
  <c r="AC6" i="43"/>
  <c r="K12" i="19"/>
  <c r="K9" i="19"/>
  <c r="K6" i="19"/>
  <c r="K13" i="19"/>
  <c r="K10" i="19"/>
  <c r="K11" i="19"/>
  <c r="K2" i="19"/>
  <c r="I39" i="18"/>
  <c r="I40" i="18"/>
  <c r="K33" i="18"/>
  <c r="K34" i="18"/>
  <c r="K26" i="18"/>
  <c r="K35" i="18"/>
  <c r="K30" i="18"/>
  <c r="K37" i="18"/>
  <c r="K36" i="18"/>
  <c r="K123" i="18"/>
  <c r="K124" i="18"/>
  <c r="AE7" i="27"/>
  <c r="AE154" i="27"/>
  <c r="L4" i="19"/>
  <c r="L3" i="19"/>
  <c r="G12" i="20"/>
  <c r="G2" i="20"/>
  <c r="G11" i="20"/>
  <c r="G9" i="20"/>
  <c r="G6" i="20"/>
  <c r="G13" i="20"/>
  <c r="G10" i="20"/>
  <c r="H39" i="18"/>
  <c r="H40" i="18"/>
  <c r="H9" i="19"/>
  <c r="H12" i="19"/>
  <c r="H11" i="19"/>
  <c r="H6" i="19"/>
  <c r="H2" i="19"/>
  <c r="H10" i="19"/>
  <c r="H13" i="19"/>
  <c r="I85" i="8"/>
  <c r="Q85" i="8" s="1"/>
  <c r="I84" i="8"/>
  <c r="P84" i="8"/>
  <c r="L9" i="20"/>
  <c r="L12" i="20"/>
  <c r="L6" i="20"/>
  <c r="L13" i="20"/>
  <c r="L10" i="20"/>
  <c r="L11" i="20"/>
  <c r="L2" i="20"/>
  <c r="K27" i="18"/>
  <c r="K28" i="18"/>
  <c r="AF84" i="8"/>
  <c r="AC84" i="26" s="1"/>
  <c r="Y85" i="8"/>
  <c r="AG85" i="8" s="1"/>
  <c r="AD85" i="26" s="1"/>
  <c r="Y84" i="8"/>
  <c r="E4" i="44"/>
  <c r="AA6" i="43"/>
  <c r="J3" i="20"/>
  <c r="J4" i="20"/>
  <c r="F10" i="19"/>
  <c r="F2" i="19"/>
  <c r="F11" i="19"/>
  <c r="F12" i="19"/>
  <c r="F9" i="19"/>
  <c r="F6" i="19"/>
  <c r="F13" i="19"/>
  <c r="K9" i="18"/>
  <c r="K10" i="18"/>
  <c r="K11" i="18"/>
  <c r="K6" i="18"/>
  <c r="K13" i="18"/>
  <c r="K12" i="18"/>
  <c r="K2" i="18"/>
  <c r="J10" i="20"/>
  <c r="J2" i="20"/>
  <c r="J12" i="20"/>
  <c r="J9" i="20"/>
  <c r="J6" i="20"/>
  <c r="J11" i="20"/>
  <c r="J13" i="20"/>
  <c r="J7" i="19"/>
  <c r="AE76" i="27"/>
  <c r="K229" i="18"/>
  <c r="K225" i="18"/>
  <c r="K226" i="18"/>
  <c r="K222" i="18"/>
  <c r="K218" i="18"/>
  <c r="K227" i="18"/>
  <c r="K228" i="18"/>
  <c r="G7" i="19"/>
  <c r="H36" i="18"/>
  <c r="H37" i="18"/>
  <c r="H30" i="18"/>
  <c r="H35" i="18"/>
  <c r="H26" i="18"/>
  <c r="H34" i="18"/>
  <c r="H33" i="18"/>
  <c r="AE114" i="27"/>
  <c r="I10" i="19"/>
  <c r="I2" i="19"/>
  <c r="I13" i="19"/>
  <c r="I6" i="19"/>
  <c r="I12" i="19"/>
  <c r="I9" i="19"/>
  <c r="I11" i="19"/>
  <c r="J3" i="19"/>
  <c r="J4" i="19"/>
  <c r="K7" i="19"/>
  <c r="I141" i="18"/>
  <c r="I142" i="18"/>
  <c r="I134" i="18"/>
  <c r="I143" i="18"/>
  <c r="I144" i="18"/>
  <c r="I145" i="18"/>
  <c r="I138" i="18"/>
  <c r="J126" i="18"/>
  <c r="J129" i="18"/>
  <c r="J130" i="18"/>
  <c r="J122" i="18"/>
  <c r="J133" i="18"/>
  <c r="J132" i="18"/>
  <c r="J131" i="18"/>
  <c r="K57" i="18"/>
  <c r="K58" i="18"/>
  <c r="K50" i="18"/>
  <c r="K59" i="18"/>
  <c r="K54" i="18"/>
  <c r="K61" i="18"/>
  <c r="K60" i="18"/>
  <c r="K319" i="18"/>
  <c r="F11" i="20"/>
  <c r="F6" i="20"/>
  <c r="F13" i="20"/>
  <c r="F10" i="20"/>
  <c r="F2" i="20"/>
  <c r="F9" i="20"/>
  <c r="F12" i="20"/>
  <c r="K81" i="18"/>
  <c r="K82" i="18"/>
  <c r="K74" i="18"/>
  <c r="K83" i="18"/>
  <c r="K78" i="18"/>
  <c r="K85" i="18"/>
  <c r="K84" i="18"/>
  <c r="H141" i="18"/>
  <c r="H142" i="18"/>
  <c r="H134" i="18"/>
  <c r="H143" i="18"/>
  <c r="H144" i="18"/>
  <c r="H138" i="18"/>
  <c r="H145" i="18"/>
  <c r="AE206" i="27"/>
  <c r="G3" i="19"/>
  <c r="G4" i="19"/>
  <c r="H45" i="18"/>
  <c r="H46" i="18"/>
  <c r="H38" i="18"/>
  <c r="H47" i="18"/>
  <c r="H48" i="18"/>
  <c r="H42" i="18"/>
  <c r="H49" i="18"/>
  <c r="J220" i="18"/>
  <c r="J219" i="18"/>
  <c r="H7" i="19"/>
  <c r="H31" i="18"/>
  <c r="I183" i="18"/>
  <c r="I184" i="18"/>
  <c r="H60" i="18"/>
  <c r="H61" i="18"/>
  <c r="H54" i="18"/>
  <c r="H59" i="18"/>
  <c r="H50" i="18"/>
  <c r="H58" i="18"/>
  <c r="H57" i="18"/>
  <c r="F3" i="20"/>
  <c r="F4" i="20"/>
  <c r="H3" i="20"/>
  <c r="H4" i="20"/>
  <c r="AE280" i="27"/>
  <c r="J91" i="18"/>
  <c r="AE123" i="27"/>
  <c r="AE192" i="27"/>
  <c r="G6" i="44"/>
  <c r="AC9" i="43"/>
  <c r="F7" i="20"/>
  <c r="AA5" i="43"/>
  <c r="I5" i="20" s="1"/>
  <c r="E3" i="44"/>
  <c r="H156" i="18"/>
  <c r="H157" i="18"/>
  <c r="H150" i="18"/>
  <c r="H155" i="18"/>
  <c r="H146" i="18"/>
  <c r="H154" i="18"/>
  <c r="H153" i="18"/>
  <c r="AE245" i="27"/>
  <c r="AE111" i="27"/>
  <c r="H151" i="18"/>
  <c r="G4" i="20"/>
  <c r="G3" i="20"/>
  <c r="J94" i="18"/>
  <c r="J86" i="18"/>
  <c r="J95" i="18"/>
  <c r="J96" i="18"/>
  <c r="J97" i="18"/>
  <c r="J90" i="18"/>
  <c r="J93" i="18"/>
  <c r="J76" i="18"/>
  <c r="J75" i="18"/>
  <c r="F3" i="19"/>
  <c r="F4" i="19"/>
  <c r="I148" i="18"/>
  <c r="I147" i="18"/>
  <c r="AA9" i="43"/>
  <c r="E6" i="44"/>
  <c r="K268" i="18"/>
  <c r="K267" i="18"/>
  <c r="I157" i="18"/>
  <c r="I150" i="18"/>
  <c r="I153" i="18"/>
  <c r="I156" i="18"/>
  <c r="I146" i="18"/>
  <c r="I155" i="18"/>
  <c r="I154" i="18"/>
  <c r="E5" i="44"/>
  <c r="AA8" i="43"/>
  <c r="I8" i="20" s="1"/>
  <c r="H55" i="18"/>
  <c r="H297" i="18"/>
  <c r="H300" i="18"/>
  <c r="H301" i="18"/>
  <c r="H298" i="18"/>
  <c r="H290" i="18"/>
  <c r="H299" i="18"/>
  <c r="H294" i="18"/>
  <c r="I4" i="18"/>
  <c r="I3" i="18"/>
  <c r="I267" i="18"/>
  <c r="I268" i="18"/>
  <c r="I232" i="18"/>
  <c r="I231" i="18"/>
  <c r="H28" i="18"/>
  <c r="H27" i="18"/>
  <c r="K135" i="18"/>
  <c r="K136" i="18"/>
  <c r="L13" i="19"/>
  <c r="L12" i="19"/>
  <c r="L10" i="19"/>
  <c r="L2" i="19"/>
  <c r="L9" i="19"/>
  <c r="L6" i="19"/>
  <c r="L11" i="19"/>
  <c r="H4" i="19"/>
  <c r="H3" i="19"/>
  <c r="I7" i="19"/>
  <c r="AE128" i="27"/>
  <c r="K175" i="18"/>
  <c r="AE163" i="27"/>
  <c r="G3" i="44"/>
  <c r="AC5" i="43"/>
  <c r="K5" i="20" s="1"/>
  <c r="K3" i="20" l="1"/>
  <c r="K4" i="20"/>
  <c r="J85" i="8"/>
  <c r="R85" i="8" s="1"/>
  <c r="J84" i="8"/>
  <c r="Q84" i="8"/>
  <c r="K7" i="20"/>
  <c r="I7" i="20"/>
  <c r="K11" i="20"/>
  <c r="K12" i="20"/>
  <c r="K9" i="20"/>
  <c r="K6" i="20"/>
  <c r="K13" i="20"/>
  <c r="K10" i="20"/>
  <c r="K2" i="20"/>
  <c r="Z85" i="8"/>
  <c r="AH85" i="8" s="1"/>
  <c r="AE85" i="26" s="1"/>
  <c r="Z84" i="8"/>
  <c r="AG84" i="8"/>
  <c r="AD84" i="26" s="1"/>
  <c r="I6" i="20"/>
  <c r="I9" i="20"/>
  <c r="I11" i="20"/>
  <c r="I12" i="20"/>
  <c r="I2" i="20"/>
  <c r="I10" i="20"/>
  <c r="I13" i="20"/>
  <c r="AA85" i="8" l="1"/>
  <c r="AI85" i="8" s="1"/>
  <c r="AF85" i="26" s="1"/>
  <c r="AA84" i="8"/>
  <c r="AI84" i="8" s="1"/>
  <c r="AF84" i="26" s="1"/>
  <c r="AH84" i="8"/>
  <c r="AE84" i="26" s="1"/>
  <c r="K85" i="8"/>
  <c r="S85" i="8" s="1"/>
  <c r="K84" i="8"/>
  <c r="S84" i="8" s="1"/>
  <c r="R84" i="8"/>
</calcChain>
</file>

<file path=xl/comments1.xml><?xml version="1.0" encoding="utf-8"?>
<comments xmlns="http://schemas.openxmlformats.org/spreadsheetml/2006/main">
  <authors>
    <author>Cerny</author>
  </authors>
  <commentList>
    <comment ref="J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Red = used</t>
        </r>
      </text>
    </comment>
    <comment ref="K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Gen III LWR, majority of "old" plants is Gen II</t>
        </r>
      </text>
    </comment>
    <comment ref="L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Gen III LWR, majority of "old" plants is Gen II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The same structure as for utility PV. ETRI does not provide separate data for residential.</t>
        </r>
      </text>
    </comment>
  </commentList>
</comments>
</file>

<file path=xl/comments2.xml><?xml version="1.0" encoding="utf-8"?>
<comments xmlns="http://schemas.openxmlformats.org/spreadsheetml/2006/main">
  <authors>
    <author>Cerny</author>
  </authors>
  <commentList>
    <comment ref="H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Some values originally for 2013, 2015 values based on interpolation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Source of the average USD to EUR exchange rate: https://www.statista.com/statistics/247851/exchange-rate-between-the-euro-and-us-dollar-since-1999/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million EUR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million EUR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Greece
original value for 2013, value for 2015 constructed based on interpolation</t>
        </r>
      </text>
    </comment>
    <comment ref="H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9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0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1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2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7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1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18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2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2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2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Belgium
original value for 2013, value for 2015 constructed based on interpolation</t>
        </r>
      </text>
    </comment>
    <comment ref="H22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2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3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2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2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
original value for 2013, value for 2015 constructed based on interpolation</t>
        </r>
      </text>
    </comment>
    <comment ref="H2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Belgium</t>
        </r>
      </text>
    </comment>
    <comment ref="H26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7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0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3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3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3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3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32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</commentList>
</comments>
</file>

<file path=xl/comments3.xml><?xml version="1.0" encoding="utf-8"?>
<comments xmlns="http://schemas.openxmlformats.org/spreadsheetml/2006/main">
  <authors>
    <author>Cerny</author>
  </authors>
  <commentList>
    <comment ref="H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Some values originally for 2013, 2015 values based on interpolation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Source of the average USD to EUR exchange rate: https://www.statista.com/statistics/247851/exchange-rate-between-the-euro-and-us-dollar-since-1999/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million EUR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million EUR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Greece
original value for 2013, value for 2015 constructed based on interpolation</t>
        </r>
      </text>
    </comment>
    <comment ref="H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9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0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1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2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7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1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18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2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2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2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Belgium
original value for 2013, value for 2015 constructed based on interpolation</t>
        </r>
      </text>
    </comment>
    <comment ref="H22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2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3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2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2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
original value for 2013, value for 2015 constructed based on interpolation</t>
        </r>
      </text>
    </comment>
    <comment ref="H2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Belgium</t>
        </r>
      </text>
    </comment>
    <comment ref="H26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7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0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3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3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3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3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32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</commentList>
</comments>
</file>

<file path=xl/comments4.xml><?xml version="1.0" encoding="utf-8"?>
<comments xmlns="http://schemas.openxmlformats.org/spreadsheetml/2006/main">
  <authors>
    <author>Cerny</author>
  </authors>
  <commentLis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Cerny:
Aggregated data for "Fossil fuels" from ENTSO-E SOAF are distributed according to the shares of coal/gas/oil from 2014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Cerny:
Aggregated data for "Fossil fuels" from ENTSO-E SOAF are distributed according to the shares of coal/gas/oil from 2014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
</t>
        </r>
        <r>
          <rPr>
            <sz val="9"/>
            <color indexed="81"/>
            <rFont val="Tahoma"/>
            <family val="2"/>
            <charset val="238"/>
          </rPr>
          <t>Data7 instead of Data8 (Data8 report only from 2017 on)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Data15 (Data15 are empty, no detailed data for solar PV utility X residential for BG)</t>
        </r>
      </text>
    </comment>
    <comment ref="E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1MW) versus residential (original data for 2012, the rest is derived keeping fixed share)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Data14 and Data16 (Data13, Data14 and Data16 are empty, no detailed data for solar PV utility X residential for BG)</t>
        </r>
      </text>
    </comment>
    <comment ref="E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1MW) versus residential (original data for 2012, the rest is derived keeping fixed share)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CY)</t>
        </r>
      </text>
    </comment>
    <comment ref="E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+/- 1MW) versus residential (original data for 2019, the rest is derived keeping fixed share)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CY)</t>
        </r>
      </text>
    </comment>
    <comment ref="E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utility (above +/- 1MW) versus residential (original data for 2019, the rest is derived keeping fixed share)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DK)</t>
        </r>
      </text>
    </comment>
    <comment ref="E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+/- 1MW) versus residential (original data for plants built until 2016, the rest is derived keeping fixed share)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DK)</t>
        </r>
      </text>
    </comment>
    <comment ref="E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+/- 1MW) versus residential (original data for plants built until 2016, the rest is derived keeping fixed share)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2011-2015 reconstructed from Data12 based detailed data for solar PV utility X residential from 2016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2011-2015 reconstructed from Data12 based detailed data for solar PV utility X residential from 2016</t>
        </r>
      </text>
    </comment>
    <comment ref="E1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According to this source, only residential (&lt;1MW) solar PV installations in Finland exist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FI)</t>
        </r>
      </text>
    </comment>
    <comment ref="E1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According to this source, only residential (&lt;1MW) solar PV installations in Finland exist</t>
        </r>
      </text>
    </comment>
    <comment ref="D1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of Data8, no detailed data for wind onshore X offshore for FR. There were also very likely no offshore wind farms in FR until 2020 (https://cms.law/en/int/expert-guides/cms-expert-guide-to-offshore-wind-in-northern-europe/france)</t>
        </r>
      </text>
    </comment>
    <comment ref="D1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until 2010 (no detailed data for solar PV utility X residential for FR until 2011). Share taken as a proportion from the values in 2011.</t>
        </r>
      </text>
    </comment>
    <comment ref="D1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until 2010 (no detailed data for solar PV utility X residential for FR until 2011). Share taken as a proportion from the values in 2011.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GR until 2017). Share taken as a proportion from the values in 2017.</t>
        </r>
      </text>
    </comment>
    <comment ref="D1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GR until 2017). Share taken as a proportion from the values in 2017.</t>
        </r>
      </text>
    </comment>
    <comment ref="D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data for electricity generation and the assumed CUF ratio from CUF_projections for 2015. (original data were missing for 2011-2014)</t>
        </r>
      </text>
    </comment>
    <comment ref="D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LT until 2017). Share taken as a proportion from the values in 2017.</t>
        </r>
      </text>
    </comment>
    <comment ref="D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LT until 2017). Share taken as a proportion from the values in 2017.</t>
        </r>
      </text>
    </comment>
    <comment ref="D2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LU).</t>
        </r>
      </text>
    </comment>
    <comment ref="D2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One oil (until 2017) power plant, rebuilt into a gas power plant in 2017 of overall 537,8 MW capacity</t>
        </r>
      </text>
    </comment>
    <comment ref="D2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One oil (until 2017) power plant, rebuilt into a gas power plant in 2017 of overall 537,8 MW capacity</t>
        </r>
      </text>
    </comment>
    <comment ref="D2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One oil (until 2017) power plant, rebuilt into a gas power plant in 2017 of overall 537,8 MW capacity</t>
        </r>
      </text>
    </comment>
    <comment ref="D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NL).</t>
        </r>
      </text>
    </comment>
    <comment ref="E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500 kW in this case!) versus residential (original share for 2017, the rest is derived keeping fixed share using data from EUROSTAT Data12)</t>
        </r>
      </text>
    </comment>
    <comment ref="D2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NL).</t>
        </r>
      </text>
    </comment>
    <comment ref="E2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(below 500 kW in this case!) versus residential (original share for 2017, the rest is derived keeping fixed share using data from EUROSTAT Data12)</t>
        </r>
      </text>
    </comment>
    <comment ref="D30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of Data8 until 2016, no detailed data for wind onshore X offshore for RO until 2017</t>
        </r>
      </text>
    </comment>
    <comment ref="D30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2017 (no detailed data for solar PV utility X residential for RO until 2018).</t>
        </r>
      </text>
    </comment>
    <comment ref="D3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SE until 2017). Share taken as a proportion from the values in 2017.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SE until 2017). Share taken as a proportion from the values in 2017.</t>
        </r>
      </text>
    </comment>
    <comment ref="D3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Data7 instead of Data8 until 2016, no detailed data for wind onshore X offshore for SI until 2017</t>
        </r>
      </text>
    </comment>
    <comment ref="D3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SI until 2017). Share taken as a proportion from the values in 2017.</t>
        </r>
      </text>
    </comment>
    <comment ref="D3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SK).</t>
        </r>
      </text>
    </comment>
    <comment ref="E3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1 MW) versus residential (original share for 2016, the rest is derived keeping fixed share using data from EUROSTAT Data12)</t>
        </r>
      </text>
    </comment>
    <comment ref="D3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SK).</t>
        </r>
      </text>
    </comment>
    <comment ref="E3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residential (below 1 MW) versus utility (original share for 2016, the rest is derived keeping fixed share using data from EUROSTAT Data12)</t>
        </r>
      </text>
    </comment>
    <comment ref="D36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2011 (no detailed data for solar PV utility X residential for GB until 2012). Share taken as a proportion from the values in 2012.</t>
        </r>
      </text>
    </comment>
    <comment ref="D3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2011 (no detailed data for solar PV utility X residential for GB until 2012). Share taken as a proportion from the values in 2012.</t>
        </r>
      </text>
    </comment>
  </commentList>
</comments>
</file>

<file path=xl/comments5.xml><?xml version="1.0" encoding="utf-8"?>
<comments xmlns="http://schemas.openxmlformats.org/spreadsheetml/2006/main">
  <authors>
    <author>Cerny</author>
  </authors>
  <commentLis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https://ec.europa.eu/eurostat/statistics-explained/index.php/Glossary:Fossil_fuel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of Data15 (Data15 are empty, no detailed data for solar PV utility X residential for CY)</t>
        </r>
      </text>
    </comment>
    <comment ref="E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utility (above +/- 1MW) versus residential (original data for 2019, the rest is derived keeping fixed share)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Data12 instead of Data15 (Data15 are empty, no detailed data for solar PV utility X residential for CY)</t>
        </r>
      </text>
    </comment>
    <comment ref="E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utility (above +/- 1MW) versus residential (original data for 2019, the rest is derived keeping fixed share)</t>
        </r>
      </text>
    </comment>
    <comment ref="B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10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1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1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until 2014 (no detailed data for solar PV utility X residential for HR until 2015)</t>
        </r>
      </text>
    </comment>
    <comment ref="B1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until 2013 (Data13, 14, 16 are empty, no detailed data for solar PV utility X residential for HU until 2014)</t>
        </r>
      </text>
    </comment>
    <comment ref="B1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1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1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(Data13, 14, 16 are empty, no detailed data for solar PV utility X residential for LU)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5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2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27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27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8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3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0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30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Data15 until 2017 (no detailed data for solar PV utility X residential for RO until 2018)</t>
        </r>
      </text>
    </comment>
    <comment ref="B3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3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until 2016 (no detailed data for solar PV utility X residential for SI until 2017)</t>
        </r>
      </text>
    </comment>
    <comment ref="B34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4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34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3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6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 reconstructed from Data12 based detailed data for solar PV utility X residential from 2012</t>
        </r>
      </text>
    </comment>
    <comment ref="D3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2011 reconstructed from Data12 based detailed data for solar PV utility X residential from 2012</t>
        </r>
      </text>
    </comment>
  </commentList>
</comments>
</file>

<file path=xl/comments6.xml><?xml version="1.0" encoding="utf-8"?>
<comments xmlns="http://schemas.openxmlformats.org/spreadsheetml/2006/main">
  <authors>
    <author>Cerny</author>
  </authors>
  <commentList>
    <comment ref="C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Some values based on interpolation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One of the lower values taken from those given since it corresponds better to the other estimates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Lower value taken from the two given since it corresponds better to the other estimates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Higher value taken from the two given since it corresponds better to the other estimates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</commentList>
</comments>
</file>

<file path=xl/comments7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Coal also contains broader "solids" according to the EU Reference Scenario 2016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In MW for each year including replacements of old capital according to the assumed lifespan of the power plants for each source (each year 1 over the total lifespan added)</t>
        </r>
      </text>
    </comment>
    <comment ref="Q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Greece</t>
        </r>
      </text>
    </comment>
    <comment ref="M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  <comment ref="M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  <comment ref="M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1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1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O2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</t>
        </r>
      </text>
    </comment>
    <comment ref="M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2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2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2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2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R25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R2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P27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3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</commentList>
</comments>
</file>

<file path=xl/comments8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Coal also contains broader "solids" according to the EU Reference Scenario 2016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In MW for each year including replacements of old capital according to the assumed lifespan of the power plants for each source (each year 1 over the total lifespan added)</t>
        </r>
      </text>
    </comment>
    <comment ref="M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5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5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7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9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Discrepancy between the EUROSTAT data and the EU Reference Scenario 2016</t>
        </r>
      </text>
    </comment>
    <comment ref="M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Finland</t>
        </r>
      </text>
    </comment>
    <comment ref="M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10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11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2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1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3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M1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1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15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15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5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16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18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20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20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1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Denmark</t>
        </r>
      </text>
    </comment>
    <comment ref="M2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1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2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D22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Discrepancy between the EUROSTAT data and the EU Reference Scenario 2016, EUROSTAT data correspond better to other official sources (https://statistiques.public.lu/stat/TableViewer/tableView.aspx?ReportId=12762&amp;IF_Language=eng&amp;MainTheme=1&amp;FldrName=4&amp;RFPath=54)</t>
        </r>
      </text>
    </comment>
    <comment ref="D23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Discrepancy between the EUROSTAT data and the EU Reference Scenario 2016, EUROSTAT data correspond better to other official sources (https://data.csb.gov.lv/pxweb/en/vide/vide__energetika__isterm/EN010m.px/)</t>
        </r>
      </text>
    </comment>
    <comment ref="M24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Denmark</t>
        </r>
      </text>
    </comment>
    <comment ref="M2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4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25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26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7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8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M28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87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2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0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3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Bulgaria</t>
        </r>
      </text>
    </comment>
    <comment ref="M31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1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32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3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3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33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39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6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</commentList>
</comments>
</file>

<file path=xl/comments9.xml><?xml version="1.0" encoding="utf-8"?>
<comments xmlns="http://schemas.openxmlformats.org/spreadsheetml/2006/main">
  <authors>
    <author>Cerny</author>
  </authors>
  <commentLis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7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9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7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8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30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3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3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</commentList>
</comments>
</file>

<file path=xl/comments10.xml><?xml version="1.0" encoding="utf-8"?>
<comments xmlns="http://schemas.openxmlformats.org/spreadsheetml/2006/main">
  <authors>
    <author>Cerny</author>
  </authors>
  <commentLis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8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0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32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4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44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5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56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6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68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7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80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A86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Note that there might be an error in the source data since Estonia's electricity demand is project to decrease unlike all other countries.</t>
        </r>
      </text>
    </comment>
    <comment ref="C9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92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04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1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16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2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28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3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40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5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52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6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64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7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76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8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88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9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00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1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12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2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24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3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36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4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48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5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60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7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72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8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84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9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96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30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308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318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320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330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332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</commentList>
</comments>
</file>

<file path=xl/comments11.xml><?xml version="1.0" encoding="utf-8"?>
<comments xmlns="http://schemas.openxmlformats.org/spreadsheetml/2006/main">
  <authors>
    <author>Cerny</author>
  </authors>
  <commentLis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</commentList>
</comments>
</file>

<file path=xl/comments12.xml><?xml version="1.0" encoding="utf-8"?>
<comments xmlns="http://schemas.openxmlformats.org/spreadsheetml/2006/main">
  <authors>
    <author>Cerny</author>
  </authors>
  <commentLis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8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</commentList>
</comments>
</file>

<file path=xl/comments13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Source: EU_Reference_Scenario_2016.xls</t>
        </r>
      </text>
    </comment>
  </commentList>
</comments>
</file>

<file path=xl/comments14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Source: EU_Reference_Scenario_2016.xls</t>
        </r>
      </text>
    </comment>
  </commentList>
</comments>
</file>

<file path=xl/comments15.xml><?xml version="1.0" encoding="utf-8"?>
<comments xmlns="http://schemas.openxmlformats.org/spreadsheetml/2006/main">
  <authors>
    <author>Cerny</author>
  </authors>
  <commentLis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Source: 143-countryWWS.xlsx (only 2050, 2030 based on the conversion rates given by the scenario)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D244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D24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</commentList>
</comments>
</file>

<file path=xl/comments16.xml><?xml version="1.0" encoding="utf-8"?>
<comments xmlns="http://schemas.openxmlformats.org/spreadsheetml/2006/main">
  <authors>
    <author>Cerny</author>
  </authors>
  <commentLis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Source: 143-countryWWS.xlsx (only 2050, 2030 based on the conversion rates given by the scenario)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</commentList>
</comments>
</file>

<file path=xl/comments17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Source: EU_Reference_Scenario_2016.xls</t>
        </r>
      </text>
    </comment>
  </commentList>
</comments>
</file>

<file path=xl/comments18.xml><?xml version="1.0" encoding="utf-8"?>
<comments xmlns="http://schemas.openxmlformats.org/spreadsheetml/2006/main">
  <authors>
    <author>Cerny</author>
  </authors>
  <commentList>
    <comment ref="J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Note: The "mysterious" coefficient of 2,5 here is the conversion factor between electricity and other fuels that is for all fuels and end uses assumed to be the same.</t>
        </r>
      </text>
    </comment>
  </commentList>
</comments>
</file>

<file path=xl/comments19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Source: 143-countryWWS.xlsx</t>
        </r>
      </text>
    </comment>
  </commentList>
</comments>
</file>

<file path=xl/comments20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J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Note 1: The "mysterious" coefficient of 2,5 here is the conversion factor between electricity and other fuels that is for all fuels and end uses assumed to be the same.
Note 2: The reference/link errors in some cells in this part (columns J-P) do not matter as they do not have any impact on the calculations.</t>
        </r>
      </text>
    </comment>
    <comment ref="A46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Note that there might be an error in the source data since Estonia's electricity demand is project to decrease unlike all other countries.</t>
        </r>
      </text>
    </comment>
  </commentList>
</comments>
</file>

<file path=xl/comments21.xml><?xml version="1.0" encoding="utf-8"?>
<comments xmlns="http://schemas.openxmlformats.org/spreadsheetml/2006/main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</commentList>
</comments>
</file>

<file path=xl/comments22.xml><?xml version="1.0" encoding="utf-8"?>
<comments xmlns="http://schemas.openxmlformats.org/spreadsheetml/2006/main">
  <authors>
    <author>Cerny</author>
  </authors>
  <commentList>
    <comment ref="E5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Large - in CAPEX, we also consider large ones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The authors refer to SolarPower Europe (2015) report that can no longer be retrieved</t>
        </r>
      </text>
    </comment>
  </commentList>
</comments>
</file>

<file path=xl/comments23.xml><?xml version="1.0" encoding="utf-8"?>
<comments xmlns="http://schemas.openxmlformats.org/spreadsheetml/2006/main">
  <authors>
    <author>Cerny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Cerny:</t>
        </r>
        <r>
          <rPr>
            <sz val="9"/>
            <color indexed="81"/>
            <rFont val="Tahoma"/>
            <charset val="1"/>
          </rPr>
          <t xml:space="preserve">
Source: EXIOBASE 3.6 MRSUT 2015</t>
        </r>
      </text>
    </comment>
  </commentList>
</comments>
</file>

<file path=xl/comments24.xml><?xml version="1.0" encoding="utf-8"?>
<comments xmlns="http://schemas.openxmlformats.org/spreadsheetml/2006/main">
  <authors>
    <author>Cerny</author>
  </authors>
  <commentList>
    <comment ref="U2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38"/>
          </rPr>
          <t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</commentList>
</comments>
</file>

<file path=xl/sharedStrings.xml><?xml version="1.0" encoding="utf-8"?>
<sst xmlns="http://schemas.openxmlformats.org/spreadsheetml/2006/main" count="25433" uniqueCount="1098">
  <si>
    <t>SK</t>
  </si>
  <si>
    <t>SI</t>
  </si>
  <si>
    <t>SE</t>
  </si>
  <si>
    <t>RO</t>
  </si>
  <si>
    <t>PT</t>
  </si>
  <si>
    <t>PL</t>
  </si>
  <si>
    <t>NL</t>
  </si>
  <si>
    <t>MT</t>
  </si>
  <si>
    <t>LV</t>
  </si>
  <si>
    <t>LU</t>
  </si>
  <si>
    <t>LT</t>
  </si>
  <si>
    <t>IT</t>
  </si>
  <si>
    <t>IE</t>
  </si>
  <si>
    <t>HU</t>
  </si>
  <si>
    <t>HR</t>
  </si>
  <si>
    <t>FR</t>
  </si>
  <si>
    <t>FI</t>
  </si>
  <si>
    <t>ES</t>
  </si>
  <si>
    <t>EE</t>
  </si>
  <si>
    <t>DK</t>
  </si>
  <si>
    <t>DE</t>
  </si>
  <si>
    <t>CZ</t>
  </si>
  <si>
    <t>CY</t>
  </si>
  <si>
    <t>BG</t>
  </si>
  <si>
    <t>BE</t>
  </si>
  <si>
    <t>AT</t>
  </si>
  <si>
    <t>Country.Code</t>
  </si>
  <si>
    <t>Industry.Name</t>
  </si>
  <si>
    <t>Industry.Code</t>
  </si>
  <si>
    <t>Production of electricity by coal</t>
  </si>
  <si>
    <t>i40.11.a</t>
  </si>
  <si>
    <t>Production of electricity by gas</t>
  </si>
  <si>
    <t>i40.11.b</t>
  </si>
  <si>
    <t>Production of electricity by nuclear</t>
  </si>
  <si>
    <t>i40.11.c</t>
  </si>
  <si>
    <t>Production of electricity by hydro</t>
  </si>
  <si>
    <t>i40.11.d</t>
  </si>
  <si>
    <t>Production of electricity by petroleum and other oil derivatives</t>
  </si>
  <si>
    <t>i40.11.f</t>
  </si>
  <si>
    <t>Production of electricity by biomass and waste</t>
  </si>
  <si>
    <t>i40.11.g</t>
  </si>
  <si>
    <t>Production of electricity by solar thermal</t>
  </si>
  <si>
    <t>i40.11.i</t>
  </si>
  <si>
    <t>Production of electricity by tide, wave, ocean</t>
  </si>
  <si>
    <t>i40.11.j</t>
  </si>
  <si>
    <t>Production of electricity by Geothermal</t>
  </si>
  <si>
    <t>i40.11.k</t>
  </si>
  <si>
    <t>GR</t>
  </si>
  <si>
    <t>GB</t>
  </si>
  <si>
    <t>gen2014</t>
  </si>
  <si>
    <t>gen2015</t>
  </si>
  <si>
    <t>gen2020</t>
  </si>
  <si>
    <t>gen2025</t>
  </si>
  <si>
    <t>gen2030</t>
  </si>
  <si>
    <t>gen2035</t>
  </si>
  <si>
    <t>gen2040</t>
  </si>
  <si>
    <t>gen2045</t>
  </si>
  <si>
    <t>gen2050</t>
  </si>
  <si>
    <t>inst2014</t>
  </si>
  <si>
    <t>inst2015</t>
  </si>
  <si>
    <t>inst2016</t>
  </si>
  <si>
    <t>inst2017</t>
  </si>
  <si>
    <t>inst2018</t>
  </si>
  <si>
    <t>inst2012</t>
  </si>
  <si>
    <t>inst2013</t>
  </si>
  <si>
    <t>gen2016</t>
  </si>
  <si>
    <t>gen2017</t>
  </si>
  <si>
    <t>gen2018</t>
  </si>
  <si>
    <t>gen2011</t>
  </si>
  <si>
    <t>gen2012</t>
  </si>
  <si>
    <t>gen2013</t>
  </si>
  <si>
    <t>EUROSTAT nrg_inf_epc</t>
  </si>
  <si>
    <t>EUROSTAT nrg_inf_epcrw</t>
  </si>
  <si>
    <t>Unit</t>
  </si>
  <si>
    <t>Net maximum electrical capacity (MW)</t>
  </si>
  <si>
    <t>Installed capacity in MW</t>
  </si>
  <si>
    <t>MW</t>
  </si>
  <si>
    <t>Gross electricity production (GWh)</t>
  </si>
  <si>
    <t>Production of electricity by wind offshore</t>
  </si>
  <si>
    <t>Production of electricity by wind onshore</t>
  </si>
  <si>
    <t>Production of electricity by solar photovoltaic utility</t>
  </si>
  <si>
    <t>Production of electricity by solar photovoltaic residential</t>
  </si>
  <si>
    <t>EUROSTAT nrg_ind_pehnf</t>
  </si>
  <si>
    <t>i40.11.e.1</t>
  </si>
  <si>
    <t>i40.11.e.2</t>
  </si>
  <si>
    <t>i40.11.h.1</t>
  </si>
  <si>
    <t>i40.11.h.2</t>
  </si>
  <si>
    <t>Reference.1</t>
  </si>
  <si>
    <t>Reference.2</t>
  </si>
  <si>
    <t>Reference.3</t>
  </si>
  <si>
    <t>cap2011</t>
  </si>
  <si>
    <t>cap2012</t>
  </si>
  <si>
    <t>cap2013</t>
  </si>
  <si>
    <t>cap2014</t>
  </si>
  <si>
    <t>cap2015</t>
  </si>
  <si>
    <t>cap2016</t>
  </si>
  <si>
    <t>cap2017</t>
  </si>
  <si>
    <t>cap2018</t>
  </si>
  <si>
    <t>https://www.cera.org.cy/Templates/00001/data/hlektrismos/ape/ape-statistika.pdf</t>
  </si>
  <si>
    <t>www.energy- community.org/dam/jcr:94441bcd-fcfb-4d65-8f43- cfaf649894bd/WSRES032016_BPVA.pdf</t>
  </si>
  <si>
    <t>Reference</t>
  </si>
  <si>
    <t>Note</t>
  </si>
  <si>
    <t>https://setis.ec.europa.eu/system/files/ETRI_2014.pdf</t>
  </si>
  <si>
    <t>https://openei.org/apps/TCDB/#blank</t>
  </si>
  <si>
    <t>https://www.oecd-ilibrary.org/energy/world-energy-outlook-2020_557a761b-en</t>
  </si>
  <si>
    <t>p.41</t>
  </si>
  <si>
    <t>p.40</t>
  </si>
  <si>
    <t>p.44</t>
  </si>
  <si>
    <t>p.58</t>
  </si>
  <si>
    <t>p.24</t>
  </si>
  <si>
    <t>p.14</t>
  </si>
  <si>
    <t>p.16</t>
  </si>
  <si>
    <t>p.70</t>
  </si>
  <si>
    <t>p.19-20</t>
  </si>
  <si>
    <t>p.21</t>
  </si>
  <si>
    <t>p.22</t>
  </si>
  <si>
    <t>p.29</t>
  </si>
  <si>
    <t>p.418-419</t>
  </si>
  <si>
    <t>p.33</t>
  </si>
  <si>
    <t>Various sources, see notes in the OPENEI capacity factors file</t>
  </si>
  <si>
    <t>CUF2015</t>
  </si>
  <si>
    <t>CUF2020</t>
  </si>
  <si>
    <t>CUF2025</t>
  </si>
  <si>
    <t>CUF2030</t>
  </si>
  <si>
    <t>CUF2035</t>
  </si>
  <si>
    <t>CUF2040</t>
  </si>
  <si>
    <t>CUF2045</t>
  </si>
  <si>
    <t>CUF2050</t>
  </si>
  <si>
    <t>gen2019</t>
  </si>
  <si>
    <t>cap2019</t>
  </si>
  <si>
    <t>inst2019</t>
  </si>
  <si>
    <t>ENTSO-E Transparency Platform (2018-2019) https://transparency.entsoe.eu/generation/r2/installedGenerationCapacityAggregation/show</t>
  </si>
  <si>
    <t>ENTSO-E Power Statistics from open-power-system-data (2014-2018) https://www.entsoe.eu/data/power-stats/net-gen-capacity/, https://data.open-power-system-data.org/national_generation_capacity/2020-10-01</t>
  </si>
  <si>
    <t>ENTSO-E Transparency Platform (2015-2019) https://transparency.entsoe.eu/generation/r2/installedGenerationCapacityAggregation/show</t>
  </si>
  <si>
    <t>ENTSO-E SOAF 2011 projection from open-power-system-data (2011-2015) https://www.entsoe.eu/outlooks/midterm/previous-maf-versions/, https://data.open-power-system-data.org/national_generation_capacity/2020-10-01</t>
  </si>
  <si>
    <t>https://data.open-power-system-data.org/renewable_power_plants/</t>
  </si>
  <si>
    <t>https://iea-pvps.org/wp-content/uploads/2020/01/NSR_Finland_2018.pdf</t>
  </si>
  <si>
    <t>https://countryeconomy.com/energy-and-environmen/electricity-generation/malta</t>
  </si>
  <si>
    <t>https://www.enemalta.com.mt/about-us/delimara-power-station/</t>
  </si>
  <si>
    <t>https://www.pvp4grid.eu/wp-content/uploads/2018/12/D2.1_Existing-future-prosumer-concepts_PVP4G-1.pdf</t>
  </si>
  <si>
    <t>https://www.pv-magazine.com/2017/03/21/pv-in-slovakia-is-kept-alive-by-residential-segment/</t>
  </si>
  <si>
    <t>histCUF2015</t>
  </si>
  <si>
    <t>mixCUF2015</t>
  </si>
  <si>
    <t>proCUF2015</t>
  </si>
  <si>
    <t>CUF2011</t>
  </si>
  <si>
    <t>CUF2012</t>
  </si>
  <si>
    <t>CUF2013</t>
  </si>
  <si>
    <t>CUF2014</t>
  </si>
  <si>
    <t>CUF2016</t>
  </si>
  <si>
    <t>CUF2017</t>
  </si>
  <si>
    <t>CUF2018</t>
  </si>
  <si>
    <t>CUF2019</t>
  </si>
  <si>
    <t>histCUF2020</t>
  </si>
  <si>
    <t>histCUF2025</t>
  </si>
  <si>
    <t>histCUF2030</t>
  </si>
  <si>
    <t>histCUF2035</t>
  </si>
  <si>
    <t>histCUF2040</t>
  </si>
  <si>
    <t>histCUF2045</t>
  </si>
  <si>
    <t>histCUF2050</t>
  </si>
  <si>
    <t>mixCUF2020</t>
  </si>
  <si>
    <t>mixCUF2025</t>
  </si>
  <si>
    <t>mixCUF2030</t>
  </si>
  <si>
    <t>mixCUF2035</t>
  </si>
  <si>
    <t>mixCUF2040</t>
  </si>
  <si>
    <t>mixCUF2045</t>
  </si>
  <si>
    <t>mixCUF2050</t>
  </si>
  <si>
    <t>proCUF2020</t>
  </si>
  <si>
    <t>proCUF2025</t>
  </si>
  <si>
    <t>proCUF2030</t>
  </si>
  <si>
    <t>proCUF2035</t>
  </si>
  <si>
    <t>proCUF2040</t>
  </si>
  <si>
    <t>proCUF2045</t>
  </si>
  <si>
    <t>proCUF2050</t>
  </si>
  <si>
    <t>cap2020</t>
  </si>
  <si>
    <t>cap2025</t>
  </si>
  <si>
    <t>cap2030</t>
  </si>
  <si>
    <t>cap2035</t>
  </si>
  <si>
    <t>cap2040</t>
  </si>
  <si>
    <t>cap2045</t>
  </si>
  <si>
    <t>cap2050</t>
  </si>
  <si>
    <t>inst2020</t>
  </si>
  <si>
    <t>inst2025</t>
  </si>
  <si>
    <t>inst2030</t>
  </si>
  <si>
    <t>inst2035</t>
  </si>
  <si>
    <t>inst2040</t>
  </si>
  <si>
    <t>inst2045</t>
  </si>
  <si>
    <t>inst2050</t>
  </si>
  <si>
    <t>X2015</t>
  </si>
  <si>
    <t>X2020</t>
  </si>
  <si>
    <t>X2025</t>
  </si>
  <si>
    <t>X2030</t>
  </si>
  <si>
    <t>X2035</t>
  </si>
  <si>
    <t>X2040</t>
  </si>
  <si>
    <t>X2045</t>
  </si>
  <si>
    <t>X2050</t>
  </si>
  <si>
    <t>Manufacture of coke oven products</t>
  </si>
  <si>
    <t>i23.1</t>
  </si>
  <si>
    <t>Petroleum Refinery</t>
  </si>
  <si>
    <t>i23.2</t>
  </si>
  <si>
    <t>Manufacture of gas; distribution of gaseous fuels through mains</t>
  </si>
  <si>
    <t>i40.2</t>
  </si>
  <si>
    <t>Steam and hot water supply</t>
  </si>
  <si>
    <t>i40.3</t>
  </si>
  <si>
    <t>Mining of coal and lignite; extraction of peat (10)</t>
  </si>
  <si>
    <t>i10</t>
  </si>
  <si>
    <t>EURef.Name</t>
  </si>
  <si>
    <t>Stanford.Name</t>
  </si>
  <si>
    <t>Solids</t>
  </si>
  <si>
    <t>Oil</t>
  </si>
  <si>
    <t>Renewable energy forms</t>
  </si>
  <si>
    <t>Biogasification of food waste, incl. land application</t>
  </si>
  <si>
    <t>i90.2.a</t>
  </si>
  <si>
    <t>Biogasification of paper, incl. land application</t>
  </si>
  <si>
    <t>i90.2.b</t>
  </si>
  <si>
    <t>Biogasification of sewage slugde, incl. land application</t>
  </si>
  <si>
    <t>i90.2.c</t>
  </si>
  <si>
    <t>Composting of food waste, incl. land application</t>
  </si>
  <si>
    <t>i90.3.a</t>
  </si>
  <si>
    <t>Composting of paper and wood, incl. land application</t>
  </si>
  <si>
    <t>i90.3.b</t>
  </si>
  <si>
    <t>Coal</t>
  </si>
  <si>
    <t>Biofuels and waste</t>
  </si>
  <si>
    <t>Manure treatment (biogas), storage and land application</t>
  </si>
  <si>
    <t>i01.w.2</t>
  </si>
  <si>
    <t>Chemicals nec</t>
  </si>
  <si>
    <t>i24.d</t>
  </si>
  <si>
    <t>Heat+Renewable energy forms</t>
  </si>
  <si>
    <t>Heat+Other renewables</t>
  </si>
  <si>
    <t>Gas+Renewable energy forms</t>
  </si>
  <si>
    <t>Natural gas+Biofuels and waste</t>
  </si>
  <si>
    <t>EUROSTAT nrg_bal_peh</t>
  </si>
  <si>
    <t>EU28</t>
  </si>
  <si>
    <t>Flash power plants</t>
  </si>
  <si>
    <t>Geothermal</t>
  </si>
  <si>
    <t>p.35</t>
  </si>
  <si>
    <t>Tidal</t>
  </si>
  <si>
    <t>Tide, wave, ocean</t>
  </si>
  <si>
    <t>Wave energy assumed to have greater potential than tidal (see https://publications.jrc.ec.europa.eu/repository/bitstream/JRC118296/jrc118296_1.pdf)</t>
  </si>
  <si>
    <t>Wave</t>
  </si>
  <si>
    <t>Parabolic trough</t>
  </si>
  <si>
    <t>Solar thermal (CSP)</t>
  </si>
  <si>
    <t>Residential</t>
  </si>
  <si>
    <t>Solar PV</t>
  </si>
  <si>
    <t>Utility/commercial &gt;2 MW without tracking</t>
  </si>
  <si>
    <t>p.73</t>
  </si>
  <si>
    <t>Anaerobic digestion (biogas)</t>
  </si>
  <si>
    <t>Bioenergy</t>
  </si>
  <si>
    <t>p.72</t>
  </si>
  <si>
    <t>Biomass integrated gasification combined cycle</t>
  </si>
  <si>
    <t>p.71</t>
  </si>
  <si>
    <t>Fluidised bed boiler (biomass)</t>
  </si>
  <si>
    <t>Grate furnace steam turbine (biomass)</t>
  </si>
  <si>
    <t>Integrated Gasification Combined Cycle</t>
  </si>
  <si>
    <t>Petroleum and oil</t>
  </si>
  <si>
    <t>p.38</t>
  </si>
  <si>
    <t>Open-cycle gas turbine</t>
  </si>
  <si>
    <t>Offshore</t>
  </si>
  <si>
    <t>Wind</t>
  </si>
  <si>
    <t>p.14-15</t>
  </si>
  <si>
    <t>Onshore</t>
  </si>
  <si>
    <t>p.24-26</t>
  </si>
  <si>
    <t>Compromise between all - missing data to separate</t>
  </si>
  <si>
    <t>Hydro</t>
  </si>
  <si>
    <t>Generation III Light Water Reactor</t>
  </si>
  <si>
    <t>Nuclear</t>
  </si>
  <si>
    <t>Gas</t>
  </si>
  <si>
    <t>Combined cycle gas turbine advanced</t>
  </si>
  <si>
    <t>Pulverised supercritical coal/lignite plants</t>
  </si>
  <si>
    <t>Justification</t>
  </si>
  <si>
    <t>Lifespan.2050</t>
  </si>
  <si>
    <t>Lifespan.2045</t>
  </si>
  <si>
    <t>Lifespan.2040</t>
  </si>
  <si>
    <t>Lifespan.2035</t>
  </si>
  <si>
    <t>Lifespan.2030</t>
  </si>
  <si>
    <t>Lifespan.2025</t>
  </si>
  <si>
    <t>Lifespan.2020</t>
  </si>
  <si>
    <t>Lifespan.2015</t>
  </si>
  <si>
    <t>Type (technology or scale)</t>
  </si>
  <si>
    <t>Source</t>
  </si>
  <si>
    <t>Total</t>
  </si>
  <si>
    <t>Contingency</t>
  </si>
  <si>
    <t>Project management and engineering supervision</t>
  </si>
  <si>
    <t>Owner's costs</t>
  </si>
  <si>
    <t>Power plant</t>
  </si>
  <si>
    <t>Steamfield development</t>
  </si>
  <si>
    <t>Test wells</t>
  </si>
  <si>
    <t>Injection wells</t>
  </si>
  <si>
    <t>Production wells</t>
  </si>
  <si>
    <t>Exploration wells</t>
  </si>
  <si>
    <t>https://irena.org/costs/Charts/Geothermal</t>
  </si>
  <si>
    <t>IRENA</t>
  </si>
  <si>
    <t>Infrastructure</t>
  </si>
  <si>
    <t>Project indirect costs</t>
  </si>
  <si>
    <t>Electrical and I&amp;C supply and installation</t>
  </si>
  <si>
    <t>Mechanical equipment supply and installation costs</t>
  </si>
  <si>
    <t>p.29 + p.10 explanation of the breakdown</t>
  </si>
  <si>
    <t>ETRI</t>
  </si>
  <si>
    <t>Civil and structural costs</t>
  </si>
  <si>
    <t>https://www.sciencedirect.com/science/article/pii/S2214166915000181</t>
  </si>
  <si>
    <t>Installation</t>
  </si>
  <si>
    <t>Grid connection</t>
  </si>
  <si>
    <t>Foundations</t>
  </si>
  <si>
    <t>https://www.researchgate.net/publication/282579414_Evaluation_and_comparison_of_the_levelized_cost_of_tidal_wave_and_offshore_wind_energy/link/566ab2dc08ae1a797e3890a7/download</t>
  </si>
  <si>
    <t>Cable</t>
  </si>
  <si>
    <t>https://www.sciencedirect.com/science/article/abs/pii/S036054421630370X?via%3Dihub</t>
  </si>
  <si>
    <t>Device - Generator and other equipment</t>
  </si>
  <si>
    <t>https://core.ac.uk/download/pdf/80690304.pdf</t>
  </si>
  <si>
    <t>Device - Rotor and power train</t>
  </si>
  <si>
    <t>p.35 + p.10 explanation of the breakdown</t>
  </si>
  <si>
    <t>Mechanical and electrical</t>
  </si>
  <si>
    <t>Structure</t>
  </si>
  <si>
    <t>Project management</t>
  </si>
  <si>
    <t>https://www.researchgate.net/publication/305126646_Cost_Analysis_of_Wave_Energy_in_the_Pacific/link/5783231108ae01f736e8f561/download</t>
  </si>
  <si>
    <t>Mooring</t>
  </si>
  <si>
    <t>p.33 + p.10 explanation of the breakdown</t>
  </si>
  <si>
    <t>Solar tower</t>
  </si>
  <si>
    <t>Heliostat field</t>
  </si>
  <si>
    <t>Tower</t>
  </si>
  <si>
    <t>Receiver system</t>
  </si>
  <si>
    <t>Thermal energy storage</t>
  </si>
  <si>
    <t>Power block</t>
  </si>
  <si>
    <t>Balance of plant</t>
  </si>
  <si>
    <t>Engineering and site preparation</t>
  </si>
  <si>
    <t>Contingencies</t>
  </si>
  <si>
    <t>https://irena.org/costs/Charts/CSP</t>
  </si>
  <si>
    <t>Owners costs</t>
  </si>
  <si>
    <t>Solar field</t>
  </si>
  <si>
    <t>Heat transfer fluid and system</t>
  </si>
  <si>
    <t>p.22 + p.10 explanation of the breakdown</t>
  </si>
  <si>
    <t>Sales Tax</t>
  </si>
  <si>
    <t>Supply chain costs</t>
  </si>
  <si>
    <t>Installer profit</t>
  </si>
  <si>
    <t>Installer overhead</t>
  </si>
  <si>
    <t>Permitting and Commissioning</t>
  </si>
  <si>
    <t>Hardware Labor</t>
  </si>
  <si>
    <t>Electrical Labor</t>
  </si>
  <si>
    <t>Installation Materials</t>
  </si>
  <si>
    <t>Inverter</t>
  </si>
  <si>
    <t>p. 9</t>
  </si>
  <si>
    <t>https://www.nrel.gov/docs/fy12osti/53347.pdf</t>
  </si>
  <si>
    <t>NREL</t>
  </si>
  <si>
    <t>Module</t>
  </si>
  <si>
    <t>p.19 + p.10 explanation of the breakdown</t>
  </si>
  <si>
    <t>Utility/commercial</t>
  </si>
  <si>
    <t>Site preparation</t>
  </si>
  <si>
    <t>Land acquisition</t>
  </si>
  <si>
    <t>p. 19, fixed axis</t>
  </si>
  <si>
    <t>System design</t>
  </si>
  <si>
    <t>Permitting</t>
  </si>
  <si>
    <t>Margin</t>
  </si>
  <si>
    <t>Incentive application</t>
  </si>
  <si>
    <t>Financing costs</t>
  </si>
  <si>
    <t>Customer acquisition</t>
  </si>
  <si>
    <t>Mechanical installation</t>
  </si>
  <si>
    <t>Inspection</t>
  </si>
  <si>
    <t xml:space="preserve">Electrical installation </t>
  </si>
  <si>
    <t>Safety and security</t>
  </si>
  <si>
    <t>Racking and mounting</t>
  </si>
  <si>
    <t>Monitoring and control</t>
  </si>
  <si>
    <t>Cabling / wiring</t>
  </si>
  <si>
    <t>Fig. 3.7</t>
  </si>
  <si>
    <t>https://www.irena.org/publications/2018/Jan/Renewable-power-generation-costs-in-2017</t>
  </si>
  <si>
    <t>Biogas</t>
  </si>
  <si>
    <t>Infrastructure/Roads</t>
  </si>
  <si>
    <t>Transmission lines</t>
  </si>
  <si>
    <t>Consultancy/design</t>
  </si>
  <si>
    <t>Civils</t>
  </si>
  <si>
    <t>Fuel handling/preparation</t>
  </si>
  <si>
    <t>Electrical/balance of plant</t>
  </si>
  <si>
    <t>Converter system</t>
  </si>
  <si>
    <t>p.34, calculated as a roughly estimated average for different technologies (advanced anaerobic digestion, food waste anaerobic digestion, manure-slury anaerobic digestion, and energy crops anaerobic digestion). For transmission lines and infrastructure/roads, data are site specific.</t>
  </si>
  <si>
    <t>https://www.irena.org/publications/2012/Jun/Renewable-Energy-Cost-Analysis---Biomass-for-Power-Generation</t>
  </si>
  <si>
    <t>Prime mover</t>
  </si>
  <si>
    <t>Biomass</t>
  </si>
  <si>
    <t>p.34, calculated as a roughly estimated average for different technologies (gasifier internal combustion, stoker - wood, BFB/CFB, and stoker - waste wood). For transmission lines and infrastructure/roads, data are site specific.</t>
  </si>
  <si>
    <t>p.73 + p.10 explanation of the breakdown</t>
  </si>
  <si>
    <t>p.72 + p.10 explanation of the breakdown</t>
  </si>
  <si>
    <t>p.71 + p.10 explanation of the breakdown</t>
  </si>
  <si>
    <t>p.70 + p.10 explanation of the breakdown</t>
  </si>
  <si>
    <t>p.44 + p.10 explanation of the breakdown</t>
  </si>
  <si>
    <t>p.38 + p.10 explanation of the breakdown</t>
  </si>
  <si>
    <t>Transmission systém</t>
  </si>
  <si>
    <t>Construction and installation</t>
  </si>
  <si>
    <t>Electrical array</t>
  </si>
  <si>
    <t>Support structure/foundation</t>
  </si>
  <si>
    <t>Turbine tower</t>
  </si>
  <si>
    <t>Turbine rotor and nacelle</t>
  </si>
  <si>
    <t>p.34</t>
  </si>
  <si>
    <t>https://www.cleantech.com/core-cleantech-driving-wind-costs-down/</t>
  </si>
  <si>
    <t>IRENA?</t>
  </si>
  <si>
    <t>Development</t>
  </si>
  <si>
    <t>p.16 + p.10 explanation of the breakdown</t>
  </si>
  <si>
    <t>Wind Turbine</t>
  </si>
  <si>
    <t>Civil Works</t>
  </si>
  <si>
    <t>Planning and other</t>
  </si>
  <si>
    <t>Grid Connection</t>
  </si>
  <si>
    <t>Fig. 5.8, weighted average for Rest of World</t>
  </si>
  <si>
    <t>Cost of Land</t>
  </si>
  <si>
    <t>p.14 + p.10 explanation of the breakdown</t>
  </si>
  <si>
    <t>Owner's cost</t>
  </si>
  <si>
    <t>Engineering, procurement &amp; construction management</t>
  </si>
  <si>
    <t>Powerhouse equipment</t>
  </si>
  <si>
    <t>Powerhouse and shafts</t>
  </si>
  <si>
    <t>Penstocks/tunnel/tailraces</t>
  </si>
  <si>
    <t>https://irena.org/costs/Charts/Hydropower</t>
  </si>
  <si>
    <t>Dam/reservoir civil engineering</t>
  </si>
  <si>
    <t>p.24 + p.10 explanation of the breakdown</t>
  </si>
  <si>
    <t>p.58 + p.10 explanation of the breakdown</t>
  </si>
  <si>
    <t>p.40 + p.10 explanation of the breakdown</t>
  </si>
  <si>
    <t>p.41 + p.10 explanation of the breakdown</t>
  </si>
  <si>
    <t>Shortcut</t>
  </si>
  <si>
    <t>Share.GB</t>
  </si>
  <si>
    <t>Share.FR</t>
  </si>
  <si>
    <t>Share.IT</t>
  </si>
  <si>
    <t>Share.DE</t>
  </si>
  <si>
    <t>Share</t>
  </si>
  <si>
    <t>Category</t>
  </si>
  <si>
    <t>Computer and related activities (72)</t>
  </si>
  <si>
    <t>Real estate activities (70)</t>
  </si>
  <si>
    <t>Insurance and pension funding, except compulsory social security (66)</t>
  </si>
  <si>
    <t>Construction (45)</t>
  </si>
  <si>
    <t>Other business activities (74)</t>
  </si>
  <si>
    <t>Activities auxiliary to financial intermediation (67)</t>
  </si>
  <si>
    <t>Financial intermediation, except insurance and pension funding (65)</t>
  </si>
  <si>
    <t>Manufacture of electrical machinery and apparatus n.e.c. (31)</t>
  </si>
  <si>
    <t>Manufacture of machinery and equipment n.e.c. (29)</t>
  </si>
  <si>
    <t>Solar PV Residential</t>
  </si>
  <si>
    <t>Solar PV Utility</t>
  </si>
  <si>
    <t>Wind Offshore</t>
  </si>
  <si>
    <t>Wind Onshore</t>
  </si>
  <si>
    <t>Industry</t>
  </si>
  <si>
    <t>Other</t>
  </si>
  <si>
    <t>i99</t>
  </si>
  <si>
    <t>Extra-territorial organizations and bodies</t>
  </si>
  <si>
    <t>i95</t>
  </si>
  <si>
    <t>Private households with employed persons (95)</t>
  </si>
  <si>
    <t>i93</t>
  </si>
  <si>
    <t>Other service activities (93)</t>
  </si>
  <si>
    <t>i92</t>
  </si>
  <si>
    <t>Recreational, cultural and sporting activities (92)</t>
  </si>
  <si>
    <t>i91</t>
  </si>
  <si>
    <t>Activities of membership organisation n.e.c. (91)</t>
  </si>
  <si>
    <t>i90.5.f</t>
  </si>
  <si>
    <t>Landfill of waste: Wood</t>
  </si>
  <si>
    <t>i90.5.e</t>
  </si>
  <si>
    <t>Landfill of waste: Textiles</t>
  </si>
  <si>
    <t>i90.5.d</t>
  </si>
  <si>
    <t>Landfill of waste: Inert/metal/hazardous</t>
  </si>
  <si>
    <t>i90.5.c</t>
  </si>
  <si>
    <t>Landfill of waste: Plastic</t>
  </si>
  <si>
    <t>i90.5.b</t>
  </si>
  <si>
    <t>Landfill of waste: Paper</t>
  </si>
  <si>
    <t>i90.5.a</t>
  </si>
  <si>
    <t>Landfill of waste: Food</t>
  </si>
  <si>
    <t>i90.4.b</t>
  </si>
  <si>
    <t>Waste water treatment, other</t>
  </si>
  <si>
    <t>i90.4.a</t>
  </si>
  <si>
    <t>Waste water treatment, food</t>
  </si>
  <si>
    <t>i90.1.g</t>
  </si>
  <si>
    <t>Incineration of waste: Oil/Hazardous waste</t>
  </si>
  <si>
    <t>i90.1.f</t>
  </si>
  <si>
    <t>Incineration of waste: Wood</t>
  </si>
  <si>
    <t>i90.1.e</t>
  </si>
  <si>
    <t>Incineration of waste: Textiles</t>
  </si>
  <si>
    <t>i90.1.d</t>
  </si>
  <si>
    <t>Incineration of waste: Metals and Inert materials</t>
  </si>
  <si>
    <t>i90.1.c</t>
  </si>
  <si>
    <t>Incineration of waste: Plastic</t>
  </si>
  <si>
    <t>i90.1.b</t>
  </si>
  <si>
    <t>Incineration of waste: Paper</t>
  </si>
  <si>
    <t>i90.1.a</t>
  </si>
  <si>
    <t>Incineration of waste: Food</t>
  </si>
  <si>
    <t>i85</t>
  </si>
  <si>
    <t>Health and social work (85)</t>
  </si>
  <si>
    <t>i80</t>
  </si>
  <si>
    <t>Education (80)</t>
  </si>
  <si>
    <t>i75</t>
  </si>
  <si>
    <t>Public administration and defence; compulsory social security (75)</t>
  </si>
  <si>
    <t>i74</t>
  </si>
  <si>
    <t>i73</t>
  </si>
  <si>
    <t>Research and development (73)</t>
  </si>
  <si>
    <t>i72</t>
  </si>
  <si>
    <t>i71</t>
  </si>
  <si>
    <t>Renting of machinery and equipment without operator and of personal and household goods (71)</t>
  </si>
  <si>
    <t>Financial</t>
  </si>
  <si>
    <t>i70</t>
  </si>
  <si>
    <t>i67</t>
  </si>
  <si>
    <t>i66</t>
  </si>
  <si>
    <t>i65</t>
  </si>
  <si>
    <t>Transport</t>
  </si>
  <si>
    <t>i64</t>
  </si>
  <si>
    <t>Post and telecommunications (64)</t>
  </si>
  <si>
    <t>i63</t>
  </si>
  <si>
    <t>Supporting and auxiliary transport activities; activities of travel agencies (63)</t>
  </si>
  <si>
    <t>i62</t>
  </si>
  <si>
    <t>Air transport (62)</t>
  </si>
  <si>
    <t>i61.2</t>
  </si>
  <si>
    <t>Inland water transport</t>
  </si>
  <si>
    <t>i61.1</t>
  </si>
  <si>
    <t>Sea and coastal water transport</t>
  </si>
  <si>
    <t>i60.3</t>
  </si>
  <si>
    <t>Transport via pipelines</t>
  </si>
  <si>
    <t>i60.2</t>
  </si>
  <si>
    <t>Other land transport</t>
  </si>
  <si>
    <t>i60.1</t>
  </si>
  <si>
    <t>Transport via railways</t>
  </si>
  <si>
    <t>Sales&amp;Retail</t>
  </si>
  <si>
    <t>i55</t>
  </si>
  <si>
    <t>Hotels and restaurants (55)</t>
  </si>
  <si>
    <t>i52</t>
  </si>
  <si>
    <t>Retail trade, except of motor vehicles and motorcycles; repair of personal and household goods (52)</t>
  </si>
  <si>
    <t>i51</t>
  </si>
  <si>
    <t>Wholesale trade and commission trade, except of motor vehicles and motorcycles (51)</t>
  </si>
  <si>
    <t>i50.b</t>
  </si>
  <si>
    <t>Retail sale of automotive fuel</t>
  </si>
  <si>
    <t>i50.a</t>
  </si>
  <si>
    <t>Sale, maintenance, repair of motor vehicles, motor vehicles parts, motorcycles, motor cycles parts and accessoiries</t>
  </si>
  <si>
    <t>Construction</t>
  </si>
  <si>
    <t>i45.w</t>
  </si>
  <si>
    <t>Re-processing of secondary construction material into aggregates</t>
  </si>
  <si>
    <t>i45</t>
  </si>
  <si>
    <t>Energy</t>
  </si>
  <si>
    <t>i41</t>
  </si>
  <si>
    <t>Collection, purification and distribution of water (41)</t>
  </si>
  <si>
    <t>Steam and hot water supply</t>
  </si>
  <si>
    <t>Manufacture of gas; distribution of gaseous fuels through mains</t>
  </si>
  <si>
    <t>i40.13</t>
  </si>
  <si>
    <t>Distribution and trade of electricity</t>
  </si>
  <si>
    <t>i40.12</t>
  </si>
  <si>
    <t>Transmission of electricity</t>
  </si>
  <si>
    <t>i40.11.l</t>
  </si>
  <si>
    <t>Production of electricity nec</t>
  </si>
  <si>
    <t>i37.w.1</t>
  </si>
  <si>
    <t>Recycling of bottles by direct reuse</t>
  </si>
  <si>
    <t>i37</t>
  </si>
  <si>
    <t>Recycling of waste and scrap</t>
  </si>
  <si>
    <t>M_metal&amp;mineral_industries</t>
  </si>
  <si>
    <t>i36</t>
  </si>
  <si>
    <t>Manufacture of furniture; manufacturing n.e.c. (36)</t>
  </si>
  <si>
    <t>i35</t>
  </si>
  <si>
    <t>Manufacture of other transport equipment (35)</t>
  </si>
  <si>
    <t>i34</t>
  </si>
  <si>
    <t>Manufacture of motor vehicles, trailers and semi-trailers (34)</t>
  </si>
  <si>
    <t>i33</t>
  </si>
  <si>
    <t>Manufacture of medical, precision and optical instruments, watches and clocks (33)</t>
  </si>
  <si>
    <t>i32</t>
  </si>
  <si>
    <t>Manufacture of radio, television and communication equipment and apparatus (32)</t>
  </si>
  <si>
    <t>i31</t>
  </si>
  <si>
    <t>i30</t>
  </si>
  <si>
    <t>Manufacture of office machinery and computers (30)</t>
  </si>
  <si>
    <t>i29</t>
  </si>
  <si>
    <t>i28</t>
  </si>
  <si>
    <t>Manufacture of fabricated metal products, except machinery and equipment (28)</t>
  </si>
  <si>
    <t>i27.5</t>
  </si>
  <si>
    <t>Casting of metals</t>
  </si>
  <si>
    <t>i27.45.w</t>
  </si>
  <si>
    <t>Re-processing of secondary other non-ferrous metals into new other non-ferrous metals</t>
  </si>
  <si>
    <t>i27.45</t>
  </si>
  <si>
    <t>Other non-ferrous metal production</t>
  </si>
  <si>
    <t>i27.44.w</t>
  </si>
  <si>
    <t>Re-processing of secondary copper into new copper</t>
  </si>
  <si>
    <t>i27.44</t>
  </si>
  <si>
    <t>Copper production</t>
  </si>
  <si>
    <t>i27.43.w</t>
  </si>
  <si>
    <t>Re-processing of secondary lead into new lead, zinc and tin</t>
  </si>
  <si>
    <t>i27.43</t>
  </si>
  <si>
    <t>Lead, zinc and tin production</t>
  </si>
  <si>
    <t>i27.42.w</t>
  </si>
  <si>
    <t>Re-processing of secondary aluminium into new aluminium</t>
  </si>
  <si>
    <t>i27.42</t>
  </si>
  <si>
    <t>Aluminium production</t>
  </si>
  <si>
    <t>i27.41.w</t>
  </si>
  <si>
    <t>Re-processing of secondary preciuos metals into new preciuos metals</t>
  </si>
  <si>
    <t>i27.41</t>
  </si>
  <si>
    <t>Precious metals production</t>
  </si>
  <si>
    <t>i27.a.w</t>
  </si>
  <si>
    <t>Re-processing of secondary steel into new steel</t>
  </si>
  <si>
    <t>i27.a</t>
  </si>
  <si>
    <t>Manufacture of basic iron and steel and of ferro-alloys and first products thereof</t>
  </si>
  <si>
    <t>i26.e</t>
  </si>
  <si>
    <t>Manufacture of other non-metallic mineral products n.e.c.</t>
  </si>
  <si>
    <t>i26.d.w</t>
  </si>
  <si>
    <t>Re-processing of ash into clinker</t>
  </si>
  <si>
    <t>i26.d</t>
  </si>
  <si>
    <t>Manufacture of cement, lime and plaster</t>
  </si>
  <si>
    <t>i26.c</t>
  </si>
  <si>
    <t>Manufacture of bricks, tiles and construction products, in baked clay</t>
  </si>
  <si>
    <t>i26.b</t>
  </si>
  <si>
    <t>Manufacture of ceramic goods</t>
  </si>
  <si>
    <t>i26.a.w</t>
  </si>
  <si>
    <t>Re-processing of secondary glass into new glass</t>
  </si>
  <si>
    <t>i26.a</t>
  </si>
  <si>
    <t>Manufacture of glass and glass products</t>
  </si>
  <si>
    <t>M_fossil_products</t>
  </si>
  <si>
    <t>i25</t>
  </si>
  <si>
    <t>Manufacture of rubber and plastic products (25)</t>
  </si>
  <si>
    <t>i24.c</t>
  </si>
  <si>
    <t>P- and other fertiliser</t>
  </si>
  <si>
    <t>i24.b</t>
  </si>
  <si>
    <t>N-fertiliser</t>
  </si>
  <si>
    <t>i24.a.w</t>
  </si>
  <si>
    <t>Re-processing of secondary plastic into new plastic</t>
  </si>
  <si>
    <t>i24.a</t>
  </si>
  <si>
    <t>Plastics, basic</t>
  </si>
  <si>
    <t>i23.3</t>
  </si>
  <si>
    <t>Processing of nuclear fuel</t>
  </si>
  <si>
    <t>Petroleum Refinery</t>
  </si>
  <si>
    <t>Manufacture of coke oven products</t>
  </si>
  <si>
    <t>M_bio_products</t>
  </si>
  <si>
    <t>i22</t>
  </si>
  <si>
    <t>Publishing, printing and reproduction of recorded media (22)</t>
  </si>
  <si>
    <t>i21.2</t>
  </si>
  <si>
    <t>Paper</t>
  </si>
  <si>
    <t>i21.w.1</t>
  </si>
  <si>
    <t>Re-processing of secondary paper into new pulp</t>
  </si>
  <si>
    <t>i21.1</t>
  </si>
  <si>
    <t>Pulp</t>
  </si>
  <si>
    <t>i20.w</t>
  </si>
  <si>
    <t>Re-processing of secondary wood material into new wood material</t>
  </si>
  <si>
    <t>i20</t>
  </si>
  <si>
    <t>Manufacture of wood and of products of wood and cork, except furniture; manufacture of articles of straw and plaiting materials (20)</t>
  </si>
  <si>
    <t>i19</t>
  </si>
  <si>
    <t>Tanning and dressing of leather; manufacture of luggage, handbags, saddlery, harness and footwear (19)</t>
  </si>
  <si>
    <t>i18</t>
  </si>
  <si>
    <t>Manufacture of wearing apparel; dressing and dyeing of fur (18)</t>
  </si>
  <si>
    <t>i17</t>
  </si>
  <si>
    <t>Manufacture of textiles (17)</t>
  </si>
  <si>
    <t>i16</t>
  </si>
  <si>
    <t>Manufacture of tobacco products (16)</t>
  </si>
  <si>
    <t>i15.k</t>
  </si>
  <si>
    <t>Manufacture of fish products</t>
  </si>
  <si>
    <t>i15.j</t>
  </si>
  <si>
    <t>Manufacture of beverages</t>
  </si>
  <si>
    <t>i15.i</t>
  </si>
  <si>
    <t>Processing of Food products nec</t>
  </si>
  <si>
    <t>i15.h</t>
  </si>
  <si>
    <t>Sugar refining</t>
  </si>
  <si>
    <t>i15.g</t>
  </si>
  <si>
    <t>Processed rice</t>
  </si>
  <si>
    <t>i15.f</t>
  </si>
  <si>
    <t>Processing of dairy products</t>
  </si>
  <si>
    <t>i15.e</t>
  </si>
  <si>
    <t>Processing vegetable oils and fats</t>
  </si>
  <si>
    <t>i15.d</t>
  </si>
  <si>
    <t>Production of meat products nec</t>
  </si>
  <si>
    <t>i15.c</t>
  </si>
  <si>
    <t>Processing of meat poultry</t>
  </si>
  <si>
    <t>i15.b</t>
  </si>
  <si>
    <t>Processing of meat pigs</t>
  </si>
  <si>
    <t>i15.a</t>
  </si>
  <si>
    <t>Processing of meat cattle</t>
  </si>
  <si>
    <t>Mining</t>
  </si>
  <si>
    <t>i14.3</t>
  </si>
  <si>
    <t>Mining of chemical and fertilizer minerals, production of salt, other mining and quarrying n.e.c.</t>
  </si>
  <si>
    <t>i14.2</t>
  </si>
  <si>
    <t>Quarrying of sand and clay</t>
  </si>
  <si>
    <t>i14.1</t>
  </si>
  <si>
    <t>Quarrying of stone</t>
  </si>
  <si>
    <t>i13.20.16</t>
  </si>
  <si>
    <t>Mining of other non-ferrous metal ores and concentrates</t>
  </si>
  <si>
    <t>i13.20.15</t>
  </si>
  <si>
    <t>Mining of lead, zinc and tin ores and concentrates</t>
  </si>
  <si>
    <t>i13.20.14</t>
  </si>
  <si>
    <t>Mining of precious metal ores and concentrates</t>
  </si>
  <si>
    <t>i13.20.13</t>
  </si>
  <si>
    <t>Mining of aluminium ores and concentrates</t>
  </si>
  <si>
    <t>i13.20.12</t>
  </si>
  <si>
    <t>Mining of nickel ores and concentrates</t>
  </si>
  <si>
    <t>i13.20.11</t>
  </si>
  <si>
    <t>Mining of copper ores and concentrates</t>
  </si>
  <si>
    <t>i13.1</t>
  </si>
  <si>
    <t>Mining of iron ores</t>
  </si>
  <si>
    <t>i12</t>
  </si>
  <si>
    <t>Mining of uranium and thorium ores (12)</t>
  </si>
  <si>
    <t>i11.c</t>
  </si>
  <si>
    <t>Extraction, liquefaction, and regasification of other petroleum and gaseous materials</t>
  </si>
  <si>
    <t>i11.b</t>
  </si>
  <si>
    <t>Extraction of natural gas and services related to natural gas extraction, excluding surveying</t>
  </si>
  <si>
    <t>i11.a</t>
  </si>
  <si>
    <t>Extraction of crude petroleum and services related to crude oil extraction, excluding surveying</t>
  </si>
  <si>
    <t>Mining of coal and lignite; extraction of peat (10)</t>
  </si>
  <si>
    <t>Agri</t>
  </si>
  <si>
    <t>i05</t>
  </si>
  <si>
    <t>Fishing, operating of fish hatcheries and fish farms; service activities incidental to fishing (05)</t>
  </si>
  <si>
    <t>i02</t>
  </si>
  <si>
    <t>Forestry, logging and related service activities (02)</t>
  </si>
  <si>
    <t>Manure treatment (biogas), storage and land application</t>
  </si>
  <si>
    <t>i01.w.1</t>
  </si>
  <si>
    <t>Manure treatment (conventional), storage and land application</t>
  </si>
  <si>
    <t>i01.o</t>
  </si>
  <si>
    <t>Wool, silk-worm cocoons</t>
  </si>
  <si>
    <t>i01.n</t>
  </si>
  <si>
    <t>Raw milk</t>
  </si>
  <si>
    <t>i01.m</t>
  </si>
  <si>
    <t>Animal products nec</t>
  </si>
  <si>
    <t>i01.l</t>
  </si>
  <si>
    <t>Meat animals nec</t>
  </si>
  <si>
    <t>i01.k</t>
  </si>
  <si>
    <t>Poultry farming</t>
  </si>
  <si>
    <t>i01.j</t>
  </si>
  <si>
    <t>Pigs farming</t>
  </si>
  <si>
    <t>i01.i</t>
  </si>
  <si>
    <t>Cattle farming</t>
  </si>
  <si>
    <t>i01.h</t>
  </si>
  <si>
    <t>Cultivation of crops nec</t>
  </si>
  <si>
    <t>i01.g</t>
  </si>
  <si>
    <t>Cultivation of plant-based fibers</t>
  </si>
  <si>
    <t>i01.f</t>
  </si>
  <si>
    <t>Cultivation of sugar cane, sugar beet</t>
  </si>
  <si>
    <t>i01.e</t>
  </si>
  <si>
    <t>Cultivation of oil seeds</t>
  </si>
  <si>
    <t>i01.d</t>
  </si>
  <si>
    <t>Cultivation of vegetables, fruit, nuts</t>
  </si>
  <si>
    <t>i01.c</t>
  </si>
  <si>
    <t>Cultivation of cereal grains nec</t>
  </si>
  <si>
    <t>i01.b</t>
  </si>
  <si>
    <t>Cultivation of wheat</t>
  </si>
  <si>
    <t>i01.a</t>
  </si>
  <si>
    <t>Cultivation of paddy rice</t>
  </si>
  <si>
    <t>Industry.Group</t>
  </si>
  <si>
    <t>p.29, 2013 CAPEX ref value</t>
  </si>
  <si>
    <t>p.34, 2013 CAPEX ref value</t>
  </si>
  <si>
    <t>p.22, 2013 CAPEX ref value</t>
  </si>
  <si>
    <t>p.21, 2020-2050 CAPEX ref value, EU average, residential &lt;100 kW</t>
  </si>
  <si>
    <t>Tab. 3.1, 2011-2019 (ex. 2011-2012) weighted average for the United Kingdom</t>
  </si>
  <si>
    <t>https://www.irena.org/publications/2020/Jun/Renewable-Power-Costs-in-2019</t>
  </si>
  <si>
    <t>p.20, 2020-2050 CAPEX ref value, EU average, utility/commercial &gt;2 MW without tracking</t>
  </si>
  <si>
    <t>Fig. 3.4, 2011-2019 weighted average for the United Kingdom</t>
  </si>
  <si>
    <t>p.70, 2013 CAPEX ref value</t>
  </si>
  <si>
    <t>p.44, 2013 CAPEX ref value</t>
  </si>
  <si>
    <t>p.16, 2020-2050 CAPEX ref value, EU average, utility/commercial &gt;2 MW without tracking</t>
  </si>
  <si>
    <t>Tab. 4.1, (2010+2019)/2 weighted average for the United Kingdom</t>
  </si>
  <si>
    <t>p.14, 2020-2050 CAPEX ref value, EU average, utility/commercial &gt;2 MW without tracking</t>
  </si>
  <si>
    <t>Fig. 2.5, 2011-2019 weighted average for the United Kingdom</t>
  </si>
  <si>
    <t>p.24-26, 2020-2050 CAPEX ref value, EU average, utility/commercial &gt;2 MW without tracking</t>
  </si>
  <si>
    <t>Fig. 5.5, 2015-2019 weighted average for Europe</t>
  </si>
  <si>
    <t>p.58, 2013 CAPEX ref value</t>
  </si>
  <si>
    <t>p.40, 2013 CAPEX ref value</t>
  </si>
  <si>
    <t>p.42, Tab. 23+24, 2013 CAPEX ref value, share from ENTSO-E Transparency Platform Installed Capacity 2015</t>
  </si>
  <si>
    <t>Tab. 3.1, 2011-2019 weighted average for Germany</t>
  </si>
  <si>
    <t>Fig. 3.4, 2011-2019 weighted average for Germany</t>
  </si>
  <si>
    <t>Tab. 4.1, (2010+2019)/2 weighted average for Europe</t>
  </si>
  <si>
    <t>Fig. 2.5, 2011-2019 weighted average for Germany</t>
  </si>
  <si>
    <t>Tab. 3.1, 2011-2019 weighted average for Italy</t>
  </si>
  <si>
    <t>Fig. 3.4, 2011-2019 (ex. 2015-2016) weighted average for Italy</t>
  </si>
  <si>
    <t>Fig. 2.5, 2011-2019 weighted average for Italy</t>
  </si>
  <si>
    <t>Fig. 2.5, 2011-2019 weighted average for Sweden</t>
  </si>
  <si>
    <t>Tab. 3.1, 2011-2019 weighted average for France</t>
  </si>
  <si>
    <t>Fig. 3.4, 2011-2019 weighted average for France</t>
  </si>
  <si>
    <t>Tab. 3.1, 2011-2019 (ex. 2011-2012) weighted average for Spain</t>
  </si>
  <si>
    <t>Fig. 3.4, 2011-2019 weighted average for Spain</t>
  </si>
  <si>
    <t>Fig. 2.5, 2011-2019 weighted average for Spain</t>
  </si>
  <si>
    <t>Tab. 4.1, (2010+2019)/2 weighted average for ATlgium</t>
  </si>
  <si>
    <t>Fig. 2.5, 2011-2019 weighted average for France</t>
  </si>
  <si>
    <t>Tab. 4.1, (2010+2019)/2 weighted average for Denmark</t>
  </si>
  <si>
    <t>Fig. 2.5, 2011-2019 weighted average for Denmark</t>
  </si>
  <si>
    <t>Tab. 4.1, (2010+2019)/2 weighted average for Germany</t>
  </si>
  <si>
    <t>Tab. 4.1, (2010+2019)/2 weighted average for Belgium</t>
  </si>
  <si>
    <t>p.29, 2013 CAPEX ref value, EU average</t>
  </si>
  <si>
    <t>p.34, 2013 CAPEX ref value, EU average</t>
  </si>
  <si>
    <t>p.22, 2013 CAPEX ref value, EU average</t>
  </si>
  <si>
    <t>p.70, 2013 CAPEX ref value, EU average</t>
  </si>
  <si>
    <t>p.44, 2013 CAPEX ref value, EU average</t>
  </si>
  <si>
    <t>p.58, 2013 CAPEX ref value, EU average</t>
  </si>
  <si>
    <t>p.40, 2013 CAPEX ref value, EU average</t>
  </si>
  <si>
    <t>p.42, Tab. 23+24, 2013 CAPEX ref value, EU average, share from ENTSO-E Transparency Platform Installed Capacity 2015</t>
  </si>
  <si>
    <t>GFCF2050</t>
  </si>
  <si>
    <t>GFCF2045</t>
  </si>
  <si>
    <t>GFCF2040</t>
  </si>
  <si>
    <t>GFCF2035</t>
  </si>
  <si>
    <t>GFCF2030</t>
  </si>
  <si>
    <t>GFCF2025</t>
  </si>
  <si>
    <t>GFCF2020</t>
  </si>
  <si>
    <t>GFCF2015</t>
  </si>
  <si>
    <t>EUR2050.MW</t>
  </si>
  <si>
    <t>EUR2045.MW</t>
  </si>
  <si>
    <t>EUR2040.MW</t>
  </si>
  <si>
    <t>EUR2035.MW</t>
  </si>
  <si>
    <t>EUR2030.MW</t>
  </si>
  <si>
    <t>EUR2025.MW</t>
  </si>
  <si>
    <t>EUR2020.MW</t>
  </si>
  <si>
    <t>EUR2015.MW</t>
  </si>
  <si>
    <t>USD.EUR</t>
  </si>
  <si>
    <t>Price2050.kW</t>
  </si>
  <si>
    <t>Price2045.kW</t>
  </si>
  <si>
    <t>Price2040.kW</t>
  </si>
  <si>
    <t>Price2035.kW</t>
  </si>
  <si>
    <t>Price2030.kW</t>
  </si>
  <si>
    <t>Price2025.kW</t>
  </si>
  <si>
    <t>Price2020.kW</t>
  </si>
  <si>
    <t>Price2015.kW</t>
  </si>
  <si>
    <t>Note.2</t>
  </si>
  <si>
    <t>Note.1</t>
  </si>
  <si>
    <t>Other fuels (hydrogen, methanol)</t>
  </si>
  <si>
    <t>Geothermal and other renewables</t>
  </si>
  <si>
    <t>Solar</t>
  </si>
  <si>
    <t xml:space="preserve">Wind </t>
  </si>
  <si>
    <t>Hydro (pumping excluded)</t>
  </si>
  <si>
    <t>Biomass-waste</t>
  </si>
  <si>
    <t>Gas (including derived gases)</t>
  </si>
  <si>
    <t>Oil (including refinery gas)</t>
  </si>
  <si>
    <t>Nuclear energy</t>
  </si>
  <si>
    <t>GWh2050</t>
  </si>
  <si>
    <t>GWh2045</t>
  </si>
  <si>
    <t>GWh2040</t>
  </si>
  <si>
    <t>GWh2035</t>
  </si>
  <si>
    <t>GWh2030</t>
  </si>
  <si>
    <t>GWh2025</t>
  </si>
  <si>
    <t>GWh2020</t>
  </si>
  <si>
    <t>GWh2015</t>
  </si>
  <si>
    <t>Gross electricity generation by source (GWh)</t>
  </si>
  <si>
    <t>i40.11.h</t>
  </si>
  <si>
    <t>Production of electricity by solar photovoltaic</t>
  </si>
  <si>
    <t>i40.11.e</t>
  </si>
  <si>
    <t>Production of electricity by wind</t>
  </si>
  <si>
    <t>MW2050</t>
  </si>
  <si>
    <t>MW2045</t>
  </si>
  <si>
    <t>MW2040</t>
  </si>
  <si>
    <t>MW2035</t>
  </si>
  <si>
    <t>MW2030</t>
  </si>
  <si>
    <t>MW2025</t>
  </si>
  <si>
    <t>MW2020</t>
  </si>
  <si>
    <t>MW2015</t>
  </si>
  <si>
    <t>Net generation capacity (MW)</t>
  </si>
  <si>
    <t>Heat</t>
  </si>
  <si>
    <t>Electricity</t>
  </si>
  <si>
    <t>Biofuels and waste / Renewable energy forms</t>
  </si>
  <si>
    <t>Natural gas / Gas</t>
  </si>
  <si>
    <t>Coal / Solids</t>
  </si>
  <si>
    <t>Electricity substitution by fuel type (ktoe)</t>
  </si>
  <si>
    <t>Other renewables</t>
  </si>
  <si>
    <t>Natural gas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</si>
  <si>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</si>
  <si>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</si>
  <si>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</si>
  <si>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</si>
  <si>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</si>
  <si>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</si>
  <si>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</si>
  <si>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</si>
  <si>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</si>
  <si>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</si>
  <si>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</si>
  <si>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</si>
  <si>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</si>
  <si>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</si>
  <si>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</si>
  <si>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</si>
  <si>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</si>
  <si>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</si>
  <si>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</si>
  <si>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</si>
  <si>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</si>
  <si>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</si>
  <si>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</si>
  <si>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</si>
  <si>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</si>
  <si>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</si>
  <si>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</si>
  <si>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</si>
  <si>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</si>
  <si>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 xml:space="preserve">Renting services of machinery and equipment without operator and of personal and household goods 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</si>
  <si>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</si>
  <si>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</si>
  <si>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</si>
  <si>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</si>
  <si>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</si>
  <si>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</si>
  <si>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</si>
  <si>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</si>
  <si>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</si>
  <si>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</si>
  <si>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</si>
  <si>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</si>
  <si>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</si>
  <si>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</si>
  <si>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</si>
  <si>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</si>
  <si>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</t>
  </si>
  <si>
    <t>Secondary construction material for treatment, Re-processing of secondary construction material i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</si>
  <si>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</si>
  <si>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</si>
  <si>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</si>
  <si>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</si>
  <si>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</si>
  <si>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</si>
  <si>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</si>
  <si>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</si>
  <si>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</si>
  <si>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</si>
  <si>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</si>
  <si>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</si>
  <si>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</si>
  <si>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</si>
  <si>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</si>
  <si>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</si>
  <si>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</si>
  <si>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</si>
  <si>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</si>
  <si>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</si>
  <si>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</si>
  <si>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</si>
  <si>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</si>
  <si>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</si>
  <si>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</si>
  <si>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</si>
  <si>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</si>
  <si>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</si>
  <si>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</si>
  <si>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</si>
  <si>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</si>
  <si>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</si>
  <si>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</si>
  <si>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</si>
  <si>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</si>
  <si>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</si>
  <si>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</si>
  <si>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</si>
  <si>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</si>
  <si>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</si>
  <si>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</si>
  <si>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</si>
  <si>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</si>
  <si>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</si>
  <si>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</si>
  <si>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</si>
  <si>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</si>
  <si>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</si>
  <si>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</si>
  <si>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</si>
  <si>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</si>
  <si>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</si>
  <si>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</si>
  <si>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</si>
  <si>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</si>
  <si>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</si>
  <si>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</si>
  <si>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</si>
  <si>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</si>
  <si>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Secondary plastic for treatment, Re-processing of secondary plastic into new plastic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</si>
  <si>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</si>
  <si>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</si>
  <si>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</si>
  <si>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</si>
  <si>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</si>
  <si>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</si>
  <si>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</si>
  <si>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</si>
  <si>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</si>
  <si>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</si>
  <si>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</si>
  <si>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</si>
  <si>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</si>
  <si>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</si>
  <si>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</si>
  <si>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</si>
  <si>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</si>
  <si>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</si>
  <si>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</si>
  <si>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</si>
  <si>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</si>
  <si>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</si>
  <si>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</si>
  <si>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</si>
  <si>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</si>
  <si>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Wood material for treatment, Re-processing of secondary wood material into new wood material</t>
  </si>
  <si>
    <t>Wood and products of wood and cork (except furniture); articles of straw and plaiting materials (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</si>
  <si>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</si>
  <si>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</si>
  <si>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</si>
  <si>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</si>
  <si>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</si>
  <si>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</si>
  <si>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</si>
  <si>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</si>
  <si>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</si>
  <si>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</si>
  <si>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</si>
  <si>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</si>
  <si>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</si>
  <si>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</si>
  <si>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</si>
  <si>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</si>
  <si>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</si>
  <si>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</si>
  <si>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</si>
  <si>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</si>
  <si>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</si>
  <si>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</si>
  <si>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</si>
  <si>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</si>
  <si>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</si>
  <si>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</si>
  <si>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</si>
  <si>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</si>
  <si>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</si>
  <si>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</si>
  <si>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</si>
  <si>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</si>
  <si>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</si>
  <si>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</si>
  <si>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</si>
  <si>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</si>
  <si>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</si>
  <si>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</si>
  <si>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</si>
  <si>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</si>
  <si>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</si>
  <si>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</si>
  <si>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</si>
  <si>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</si>
  <si>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</si>
  <si>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</si>
  <si>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</si>
  <si>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</si>
  <si>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</si>
  <si>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</si>
  <si>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</si>
  <si>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</si>
  <si>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GB_i40.2</t>
  </si>
  <si>
    <t>GB_i24.d</t>
  </si>
  <si>
    <t>SK_i40.2</t>
  </si>
  <si>
    <t>SK_i24.d</t>
  </si>
  <si>
    <t>SI_i40.2</t>
  </si>
  <si>
    <t>SI_i24.d</t>
  </si>
  <si>
    <t>SE_i40.2</t>
  </si>
  <si>
    <t>SE_i24.d</t>
  </si>
  <si>
    <t>RO_i40.2</t>
  </si>
  <si>
    <t>RO_i24.d</t>
  </si>
  <si>
    <t>PT_i40.2</t>
  </si>
  <si>
    <t>PT_i24.d</t>
  </si>
  <si>
    <t>PL_i40.2</t>
  </si>
  <si>
    <t>PL_i24.d</t>
  </si>
  <si>
    <t>NL_i40.2</t>
  </si>
  <si>
    <t>NL_i24.d</t>
  </si>
  <si>
    <t>MT_i40.2</t>
  </si>
  <si>
    <t>MT_i24.d</t>
  </si>
  <si>
    <t>LV_i40.2</t>
  </si>
  <si>
    <t>LV_i24.d</t>
  </si>
  <si>
    <t>LU_i40.2</t>
  </si>
  <si>
    <t>LU_i24.d</t>
  </si>
  <si>
    <t>LT_i40.2</t>
  </si>
  <si>
    <t>LT_i24.d</t>
  </si>
  <si>
    <t>IT_i40.2</t>
  </si>
  <si>
    <t>IT_i24.d</t>
  </si>
  <si>
    <t>IE_i40.2</t>
  </si>
  <si>
    <t>IE_i24.d</t>
  </si>
  <si>
    <t>HU_i40.2</t>
  </si>
  <si>
    <t>HU_i24.d</t>
  </si>
  <si>
    <t>HR_i40.2</t>
  </si>
  <si>
    <t>HR_i24.d</t>
  </si>
  <si>
    <t>GR_i40.2</t>
  </si>
  <si>
    <t>GR_i24.d</t>
  </si>
  <si>
    <t>FR_i40.2</t>
  </si>
  <si>
    <t>FR_i24.d</t>
  </si>
  <si>
    <t>FI_i40.2</t>
  </si>
  <si>
    <t>FI_i24.d</t>
  </si>
  <si>
    <t>ES_i40.2</t>
  </si>
  <si>
    <t>ES_i24.d</t>
  </si>
  <si>
    <t>EE_i40.2</t>
  </si>
  <si>
    <t>EE_i24.d</t>
  </si>
  <si>
    <t>DK_i40.2</t>
  </si>
  <si>
    <t>DK_i24.d</t>
  </si>
  <si>
    <t>DE_i40.2</t>
  </si>
  <si>
    <t>DE_i24.d</t>
  </si>
  <si>
    <t>CZ_i40.2</t>
  </si>
  <si>
    <t>CZ_i24.d</t>
  </si>
  <si>
    <t>CY_i40.2</t>
  </si>
  <si>
    <t>CY_i24.d</t>
  </si>
  <si>
    <t>BG_i40.2</t>
  </si>
  <si>
    <t>BG_i24.d</t>
  </si>
  <si>
    <t>BE_i40.2</t>
  </si>
  <si>
    <t>BE_i24.d</t>
  </si>
  <si>
    <t>AT_i40.2</t>
  </si>
  <si>
    <t>AT_i24.d</t>
  </si>
  <si>
    <t>Biofuels</t>
  </si>
  <si>
    <t>EU28_i24.d</t>
  </si>
  <si>
    <t>EU28_i40.2</t>
  </si>
  <si>
    <t>Abbreviation</t>
  </si>
  <si>
    <t>Description</t>
  </si>
  <si>
    <t>100% Renewables Scenario</t>
  </si>
  <si>
    <t>Reference Scenario</t>
  </si>
  <si>
    <t>euref</t>
  </si>
  <si>
    <t>stanford</t>
  </si>
  <si>
    <t>gfcf</t>
  </si>
  <si>
    <t>Gross Fixed Capital Formation</t>
  </si>
  <si>
    <t>p.5</t>
  </si>
  <si>
    <t>Rutovitz, J., Dominish, E. and Downes, J. 2015. Calculating global energy sector jobs: 2015 methodology. Prepared for Greenpeace International by the Institute for Sustainable Futures, University of Technology Sydney.</t>
  </si>
  <si>
    <t>Ram et al. (2020)</t>
  </si>
  <si>
    <t>O&amp;M Jobs/MW</t>
  </si>
  <si>
    <t>Employment: Total (1000p)</t>
  </si>
  <si>
    <t>EU27+UK</t>
  </si>
  <si>
    <t>This datasheet provides input to the calculations made in the research paper "Global employment and skill level requirements for the 'Post-Carbon Europe'". It complements the relevant R code (Employment_PostCarbon_Europe_Code.R).</t>
  </si>
  <si>
    <t>xdet2015_el</t>
  </si>
  <si>
    <t>det</t>
  </si>
  <si>
    <t>Detailed data after splitting EXIOBASE 3 solar PV and wind sectors</t>
  </si>
  <si>
    <t>CUF</t>
  </si>
  <si>
    <t>capacity utilization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</si>
</sst>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%"/>
    <numFmt numFmtId="165" formatCode="#,##0.0_ ;[Red]\-#,##0.0\ "/>
    <numFmt numFmtId="166" formatCode="#,##0.00_ ;[Red]\-#,##0.00\ "/>
    <numFmt numFmtId="167" formatCode="0.0_ ;[Red]\-0.0\ "/>
    <numFmt numFmtId="168" formatCode="0.00_ ;[Red]\-0.00\ "/>
    <numFmt numFmtId="169" formatCode="0.0000"/>
    <numFmt numFmtId="170" formatCode="_-* #,##0_-;\-* #,##0_-;_-* &quot;-&quot;??_-;_-@_-"/>
    <numFmt numFmtId="171" formatCode="0.000"/>
  </numFmts>
  <fonts count="18" x14ac:knownFonts="1">
    <font>
      <sz val="11"/>
      <name val="Arial"/>
      <charset val="238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Arial"/>
    </font>
    <font>
      <b/>
      <sz val="9"/>
      <color indexed="81"/>
      <name val="Tahoma"/>
      <family val="2"/>
      <charset val="238"/>
    </font>
    <font>
      <sz val="9"/>
      <color indexed="81"/>
      <name val="Tahoma"/>
      <family val="2"/>
      <charset val="238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1"/>
      <name val="Calibri"/>
      <family val="2"/>
      <charset val="238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/>
    <xf numFmtId="0" fontId="6" fillId="2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/>
    <xf numFmtId="0" fontId="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7" fillId="0" borderId="0" xfId="0" applyFont="1"/>
    <xf numFmtId="9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9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6" fillId="0" borderId="0" xfId="0" applyFont="1"/>
    <xf numFmtId="0" fontId="3" fillId="2" borderId="0" xfId="0" applyFont="1" applyFill="1"/>
    <xf numFmtId="164" fontId="3" fillId="2" borderId="0" xfId="0" applyNumberFormat="1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164" fontId="2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9" fontId="2" fillId="2" borderId="0" xfId="0" applyNumberFormat="1" applyFont="1" applyFill="1" applyAlignment="1">
      <alignment vertical="center"/>
    </xf>
    <xf numFmtId="0" fontId="9" fillId="0" borderId="0" xfId="0" applyFont="1" applyAlignment="1">
      <alignment vertical="center"/>
    </xf>
    <xf numFmtId="164" fontId="2" fillId="2" borderId="0" xfId="0" applyNumberFormat="1" applyFont="1" applyFill="1"/>
    <xf numFmtId="9" fontId="2" fillId="0" borderId="0" xfId="0" applyNumberFormat="1" applyFont="1"/>
    <xf numFmtId="164" fontId="2" fillId="0" borderId="0" xfId="0" applyNumberFormat="1" applyFont="1"/>
    <xf numFmtId="9" fontId="3" fillId="2" borderId="0" xfId="0" applyNumberFormat="1" applyFont="1" applyFill="1" applyAlignment="1">
      <alignment vertical="center"/>
    </xf>
    <xf numFmtId="0" fontId="10" fillId="0" borderId="0" xfId="0" applyFont="1"/>
    <xf numFmtId="9" fontId="10" fillId="0" borderId="0" xfId="0" applyNumberFormat="1" applyFont="1"/>
    <xf numFmtId="10" fontId="10" fillId="0" borderId="0" xfId="0" applyNumberFormat="1" applyFont="1"/>
    <xf numFmtId="10" fontId="2" fillId="0" borderId="0" xfId="0" applyNumberFormat="1" applyFont="1" applyAlignment="1">
      <alignment vertical="center"/>
    </xf>
    <xf numFmtId="0" fontId="10" fillId="0" borderId="0" xfId="0" applyFont="1" applyAlignment="1">
      <alignment vertical="center" wrapText="1"/>
    </xf>
    <xf numFmtId="0" fontId="11" fillId="0" borderId="0" xfId="0" applyFont="1"/>
    <xf numFmtId="0" fontId="8" fillId="0" borderId="0" xfId="0" applyFont="1"/>
    <xf numFmtId="2" fontId="10" fillId="0" borderId="0" xfId="0" applyNumberFormat="1" applyFont="1" applyAlignment="1">
      <alignment horizontal="right"/>
    </xf>
    <xf numFmtId="2" fontId="10" fillId="4" borderId="0" xfId="0" applyNumberFormat="1" applyFont="1" applyFill="1" applyAlignment="1">
      <alignment horizontal="right"/>
    </xf>
    <xf numFmtId="0" fontId="2" fillId="5" borderId="0" xfId="0" applyFont="1" applyFill="1"/>
    <xf numFmtId="0" fontId="2" fillId="6" borderId="0" xfId="0" applyFont="1" applyFill="1"/>
    <xf numFmtId="2" fontId="2" fillId="0" borderId="0" xfId="0" applyNumberFormat="1" applyFont="1"/>
    <xf numFmtId="2" fontId="3" fillId="0" borderId="0" xfId="0" applyNumberFormat="1" applyFont="1"/>
    <xf numFmtId="2" fontId="2" fillId="4" borderId="0" xfId="0" applyNumberFormat="1" applyFont="1" applyFill="1"/>
    <xf numFmtId="2" fontId="2" fillId="7" borderId="0" xfId="0" applyNumberFormat="1" applyFont="1" applyFill="1"/>
    <xf numFmtId="2" fontId="2" fillId="5" borderId="0" xfId="0" applyNumberFormat="1" applyFont="1" applyFill="1"/>
    <xf numFmtId="2" fontId="2" fillId="8" borderId="0" xfId="0" applyNumberFormat="1" applyFont="1" applyFill="1" applyAlignment="1">
      <alignment horizontal="right"/>
    </xf>
    <xf numFmtId="2" fontId="2" fillId="6" borderId="0" xfId="0" applyNumberFormat="1" applyFont="1" applyFill="1" applyAlignment="1">
      <alignment horizontal="right"/>
    </xf>
    <xf numFmtId="2" fontId="2" fillId="6" borderId="0" xfId="0" applyNumberFormat="1" applyFont="1" applyFill="1"/>
    <xf numFmtId="2" fontId="2" fillId="8" borderId="0" xfId="0" applyNumberFormat="1" applyFont="1" applyFill="1"/>
    <xf numFmtId="0" fontId="2" fillId="8" borderId="0" xfId="0" applyFont="1" applyFill="1"/>
    <xf numFmtId="165" fontId="2" fillId="0" borderId="0" xfId="0" applyNumberFormat="1" applyFont="1"/>
    <xf numFmtId="2" fontId="2" fillId="7" borderId="0" xfId="0" applyNumberFormat="1" applyFont="1" applyFill="1" applyAlignment="1">
      <alignment vertical="center"/>
    </xf>
    <xf numFmtId="2" fontId="2" fillId="0" borderId="0" xfId="0" applyNumberFormat="1" applyFont="1" applyAlignment="1">
      <alignment vertical="center"/>
    </xf>
    <xf numFmtId="166" fontId="2" fillId="0" borderId="0" xfId="0" applyNumberFormat="1" applyFont="1"/>
    <xf numFmtId="11" fontId="2" fillId="0" borderId="0" xfId="0" applyNumberFormat="1" applyFont="1"/>
    <xf numFmtId="10" fontId="1" fillId="0" borderId="0" xfId="0" applyNumberFormat="1" applyFont="1"/>
    <xf numFmtId="10" fontId="1" fillId="9" borderId="0" xfId="0" applyNumberFormat="1" applyFont="1" applyFill="1"/>
    <xf numFmtId="10" fontId="2" fillId="0" borderId="0" xfId="0" applyNumberFormat="1" applyFont="1"/>
    <xf numFmtId="0" fontId="2" fillId="3" borderId="0" xfId="0" applyFont="1" applyFill="1"/>
    <xf numFmtId="0" fontId="1" fillId="0" borderId="0" xfId="0" applyFont="1"/>
    <xf numFmtId="2" fontId="1" fillId="0" borderId="0" xfId="0" applyNumberFormat="1" applyFont="1"/>
    <xf numFmtId="2" fontId="1" fillId="4" borderId="0" xfId="0" applyNumberFormat="1" applyFont="1" applyFill="1"/>
    <xf numFmtId="0" fontId="8" fillId="0" borderId="0" xfId="0" applyFont="1" applyAlignment="1">
      <alignment horizontal="right"/>
    </xf>
    <xf numFmtId="167" fontId="1" fillId="0" borderId="0" xfId="0" applyNumberFormat="1" applyFont="1"/>
    <xf numFmtId="168" fontId="1" fillId="0" borderId="0" xfId="0" applyNumberFormat="1" applyFont="1"/>
    <xf numFmtId="9" fontId="12" fillId="0" borderId="0" xfId="0" applyNumberFormat="1" applyFont="1"/>
    <xf numFmtId="2" fontId="2" fillId="3" borderId="0" xfId="0" applyNumberFormat="1" applyFont="1" applyFill="1"/>
    <xf numFmtId="169" fontId="12" fillId="0" borderId="0" xfId="0" applyNumberFormat="1" applyFont="1"/>
    <xf numFmtId="170" fontId="1" fillId="0" borderId="0" xfId="0" applyNumberFormat="1" applyFont="1"/>
    <xf numFmtId="0" fontId="8" fillId="0" borderId="0" xfId="0" applyFont="1" applyAlignment="1">
      <alignment horizontal="left"/>
    </xf>
    <xf numFmtId="171" fontId="1" fillId="0" borderId="0" xfId="0" applyNumberFormat="1" applyFont="1"/>
    <xf numFmtId="0" fontId="1" fillId="3" borderId="0" xfId="0" applyFont="1" applyFill="1"/>
    <xf numFmtId="170" fontId="2" fillId="0" borderId="0" xfId="0" applyNumberFormat="1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17" fillId="0" borderId="0" xfId="0" applyFont="1"/>
  </cellXfs>
  <cellStyles count="1">
    <cellStyle name="Normální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114300</xdr:colOff>
      <xdr:row>163</xdr:row>
      <xdr:rowOff>76200</xdr:rowOff>
    </xdr:from>
    <xdr:to>
      <xdr:col>2</xdr:col>
      <xdr:colOff>1485900</xdr:colOff>
      <xdr:row>167</xdr:row>
      <xdr:rowOff>114300</xdr:rowOff>
    </xdr:to>
    <xdr:sp macro="" textlink="">
      <xdr:nvSpPr>
        <xdr:cNvPr id="47105" name="Text Box 1025" hidden="1"/>
        <xdr:cNvSpPr txBox="1">
          <a:spLocks noChangeArrowheads="1"/>
        </xdr:cNvSpPr>
      </xdr:nvSpPr>
      <xdr:spPr bwMode="auto">
        <a:xfrm>
          <a:off x="4695825" y="2958465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38100</xdr:colOff>
      <xdr:row>30</xdr:row>
      <xdr:rowOff>76200</xdr:rowOff>
    </xdr:from>
    <xdr:to>
      <xdr:col>17</xdr:col>
      <xdr:colOff>38100</xdr:colOff>
      <xdr:row>34</xdr:row>
      <xdr:rowOff>114300</xdr:rowOff>
    </xdr:to>
    <xdr:sp macro="" textlink="">
      <xdr:nvSpPr>
        <xdr:cNvPr id="47106" name="Text Box 1026" hidden="1"/>
        <xdr:cNvSpPr txBox="1">
          <a:spLocks noChangeArrowheads="1"/>
        </xdr:cNvSpPr>
      </xdr:nvSpPr>
      <xdr:spPr bwMode="auto">
        <a:xfrm>
          <a:off x="25612725" y="5514975"/>
          <a:ext cx="8382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0</xdr:colOff>
      <xdr:row>30</xdr:row>
      <xdr:rowOff>76200</xdr:rowOff>
    </xdr:from>
    <xdr:to>
      <xdr:col>12</xdr:col>
      <xdr:colOff>0</xdr:colOff>
      <xdr:row>34</xdr:row>
      <xdr:rowOff>114300</xdr:rowOff>
    </xdr:to>
    <xdr:sp macro="" textlink="">
      <xdr:nvSpPr>
        <xdr:cNvPr id="47107" name="Text Box 1027" hidden="1"/>
        <xdr:cNvSpPr txBox="1">
          <a:spLocks noChangeArrowheads="1"/>
        </xdr:cNvSpPr>
      </xdr:nvSpPr>
      <xdr:spPr bwMode="auto">
        <a:xfrm>
          <a:off x="18840450" y="5514975"/>
          <a:ext cx="33813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0</xdr:colOff>
      <xdr:row>0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47108" name="Text Box 1028" hidden="1"/>
        <xdr:cNvSpPr txBox="1">
          <a:spLocks noChangeArrowheads="1"/>
        </xdr:cNvSpPr>
      </xdr:nvSpPr>
      <xdr:spPr bwMode="auto">
        <a:xfrm>
          <a:off x="18840450" y="0"/>
          <a:ext cx="3381375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163</xdr:row>
      <xdr:rowOff>76200</xdr:rowOff>
    </xdr:from>
    <xdr:to>
      <xdr:col>2</xdr:col>
      <xdr:colOff>1485900</xdr:colOff>
      <xdr:row>167</xdr:row>
      <xdr:rowOff>114300</xdr:rowOff>
    </xdr:to>
    <xdr:sp macro="" textlink="">
      <xdr:nvSpPr>
        <xdr:cNvPr id="1033" name="Text Box 9" hidden="1"/>
        <xdr:cNvSpPr txBox="1">
          <a:spLocks noChangeArrowheads="1"/>
        </xdr:cNvSpPr>
      </xdr:nvSpPr>
      <xdr:spPr bwMode="auto">
        <a:xfrm>
          <a:off x="4695825" y="2958465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38100</xdr:colOff>
      <xdr:row>30</xdr:row>
      <xdr:rowOff>76200</xdr:rowOff>
    </xdr:from>
    <xdr:to>
      <xdr:col>17</xdr:col>
      <xdr:colOff>38100</xdr:colOff>
      <xdr:row>34</xdr:row>
      <xdr:rowOff>114300</xdr:rowOff>
    </xdr:to>
    <xdr:sp macro="" textlink="">
      <xdr:nvSpPr>
        <xdr:cNvPr id="1032" name="Text Box 8" hidden="1"/>
        <xdr:cNvSpPr txBox="1">
          <a:spLocks noChangeArrowheads="1"/>
        </xdr:cNvSpPr>
      </xdr:nvSpPr>
      <xdr:spPr bwMode="auto">
        <a:xfrm>
          <a:off x="25612725" y="5514975"/>
          <a:ext cx="8382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0</xdr:colOff>
      <xdr:row>30</xdr:row>
      <xdr:rowOff>76200</xdr:rowOff>
    </xdr:from>
    <xdr:to>
      <xdr:col>12</xdr:col>
      <xdr:colOff>0</xdr:colOff>
      <xdr:row>34</xdr:row>
      <xdr:rowOff>114300</xdr:rowOff>
    </xdr:to>
    <xdr:sp macro="" textlink="">
      <xdr:nvSpPr>
        <xdr:cNvPr id="1031" name="Text Box 7" hidden="1"/>
        <xdr:cNvSpPr txBox="1">
          <a:spLocks noChangeArrowheads="1"/>
        </xdr:cNvSpPr>
      </xdr:nvSpPr>
      <xdr:spPr bwMode="auto">
        <a:xfrm>
          <a:off x="18840450" y="5514975"/>
          <a:ext cx="33813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0</xdr:colOff>
      <xdr:row>0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30" name="Text Box 6" hidden="1"/>
        <xdr:cNvSpPr txBox="1">
          <a:spLocks noChangeArrowheads="1"/>
        </xdr:cNvSpPr>
      </xdr:nvSpPr>
      <xdr:spPr bwMode="auto">
        <a:xfrm>
          <a:off x="18840450" y="0"/>
          <a:ext cx="3381375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266700</xdr:colOff>
      <xdr:row>369</xdr:row>
      <xdr:rowOff>171450</xdr:rowOff>
    </xdr:from>
    <xdr:to>
      <xdr:col>15</xdr:col>
      <xdr:colOff>647700</xdr:colOff>
      <xdr:row>374</xdr:row>
      <xdr:rowOff>28575</xdr:rowOff>
    </xdr:to>
    <xdr:sp macro="" textlink="">
      <xdr:nvSpPr>
        <xdr:cNvPr id="48129" name="Text Box 1" hidden="1"/>
        <xdr:cNvSpPr txBox="1">
          <a:spLocks noChangeArrowheads="1"/>
        </xdr:cNvSpPr>
      </xdr:nvSpPr>
      <xdr:spPr bwMode="auto">
        <a:xfrm>
          <a:off x="16868775" y="70427850"/>
          <a:ext cx="12763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368</xdr:row>
      <xdr:rowOff>161925</xdr:rowOff>
    </xdr:from>
    <xdr:to>
      <xdr:col>15</xdr:col>
      <xdr:colOff>647700</xdr:colOff>
      <xdr:row>373</xdr:row>
      <xdr:rowOff>28575</xdr:rowOff>
    </xdr:to>
    <xdr:sp macro="" textlink="">
      <xdr:nvSpPr>
        <xdr:cNvPr id="48130" name="Text Box 2" hidden="1"/>
        <xdr:cNvSpPr txBox="1">
          <a:spLocks noChangeArrowheads="1"/>
        </xdr:cNvSpPr>
      </xdr:nvSpPr>
      <xdr:spPr bwMode="auto">
        <a:xfrm>
          <a:off x="16868775" y="7023735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367</xdr:row>
      <xdr:rowOff>161925</xdr:rowOff>
    </xdr:from>
    <xdr:to>
      <xdr:col>15</xdr:col>
      <xdr:colOff>609600</xdr:colOff>
      <xdr:row>372</xdr:row>
      <xdr:rowOff>28575</xdr:rowOff>
    </xdr:to>
    <xdr:sp macro="" textlink="">
      <xdr:nvSpPr>
        <xdr:cNvPr id="48131" name="Text Box 3" hidden="1"/>
        <xdr:cNvSpPr txBox="1">
          <a:spLocks noChangeArrowheads="1"/>
        </xdr:cNvSpPr>
      </xdr:nvSpPr>
      <xdr:spPr bwMode="auto">
        <a:xfrm>
          <a:off x="16868775" y="70056375"/>
          <a:ext cx="12382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364</xdr:row>
      <xdr:rowOff>152400</xdr:rowOff>
    </xdr:from>
    <xdr:to>
      <xdr:col>15</xdr:col>
      <xdr:colOff>647700</xdr:colOff>
      <xdr:row>369</xdr:row>
      <xdr:rowOff>9525</xdr:rowOff>
    </xdr:to>
    <xdr:sp macro="" textlink="">
      <xdr:nvSpPr>
        <xdr:cNvPr id="48132" name="Text Box 4" hidden="1"/>
        <xdr:cNvSpPr txBox="1">
          <a:spLocks noChangeArrowheads="1"/>
        </xdr:cNvSpPr>
      </xdr:nvSpPr>
      <xdr:spPr bwMode="auto">
        <a:xfrm>
          <a:off x="16868775" y="6949440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363</xdr:row>
      <xdr:rowOff>142875</xdr:rowOff>
    </xdr:from>
    <xdr:to>
      <xdr:col>15</xdr:col>
      <xdr:colOff>647700</xdr:colOff>
      <xdr:row>368</xdr:row>
      <xdr:rowOff>9525</xdr:rowOff>
    </xdr:to>
    <xdr:sp macro="" textlink="">
      <xdr:nvSpPr>
        <xdr:cNvPr id="48133" name="Text Box 5" hidden="1"/>
        <xdr:cNvSpPr txBox="1">
          <a:spLocks noChangeArrowheads="1"/>
        </xdr:cNvSpPr>
      </xdr:nvSpPr>
      <xdr:spPr bwMode="auto">
        <a:xfrm>
          <a:off x="16868775" y="69294375"/>
          <a:ext cx="127635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359</xdr:row>
      <xdr:rowOff>133350</xdr:rowOff>
    </xdr:from>
    <xdr:to>
      <xdr:col>15</xdr:col>
      <xdr:colOff>647700</xdr:colOff>
      <xdr:row>364</xdr:row>
      <xdr:rowOff>0</xdr:rowOff>
    </xdr:to>
    <xdr:sp macro="" textlink="">
      <xdr:nvSpPr>
        <xdr:cNvPr id="48134" name="Text Box 6" hidden="1"/>
        <xdr:cNvSpPr txBox="1">
          <a:spLocks noChangeArrowheads="1"/>
        </xdr:cNvSpPr>
      </xdr:nvSpPr>
      <xdr:spPr bwMode="auto">
        <a:xfrm>
          <a:off x="16868775" y="68522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358</xdr:row>
      <xdr:rowOff>133350</xdr:rowOff>
    </xdr:from>
    <xdr:to>
      <xdr:col>15</xdr:col>
      <xdr:colOff>647700</xdr:colOff>
      <xdr:row>362</xdr:row>
      <xdr:rowOff>180975</xdr:rowOff>
    </xdr:to>
    <xdr:sp macro="" textlink="">
      <xdr:nvSpPr>
        <xdr:cNvPr id="48135" name="Text Box 7" hidden="1"/>
        <xdr:cNvSpPr txBox="1">
          <a:spLocks noChangeArrowheads="1"/>
        </xdr:cNvSpPr>
      </xdr:nvSpPr>
      <xdr:spPr bwMode="auto">
        <a:xfrm>
          <a:off x="16868775" y="68332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357</xdr:row>
      <xdr:rowOff>123825</xdr:rowOff>
    </xdr:from>
    <xdr:to>
      <xdr:col>15</xdr:col>
      <xdr:colOff>647700</xdr:colOff>
      <xdr:row>362</xdr:row>
      <xdr:rowOff>28575</xdr:rowOff>
    </xdr:to>
    <xdr:sp macro="" textlink="">
      <xdr:nvSpPr>
        <xdr:cNvPr id="48136" name="Text Box 8" hidden="1"/>
        <xdr:cNvSpPr txBox="1">
          <a:spLocks noChangeArrowheads="1"/>
        </xdr:cNvSpPr>
      </xdr:nvSpPr>
      <xdr:spPr bwMode="auto">
        <a:xfrm>
          <a:off x="16868775" y="68132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356</xdr:row>
      <xdr:rowOff>123825</xdr:rowOff>
    </xdr:from>
    <xdr:to>
      <xdr:col>15</xdr:col>
      <xdr:colOff>647700</xdr:colOff>
      <xdr:row>360</xdr:row>
      <xdr:rowOff>180975</xdr:rowOff>
    </xdr:to>
    <xdr:sp macro="" textlink="">
      <xdr:nvSpPr>
        <xdr:cNvPr id="48137" name="Text Box 9" hidden="1"/>
        <xdr:cNvSpPr txBox="1">
          <a:spLocks noChangeArrowheads="1"/>
        </xdr:cNvSpPr>
      </xdr:nvSpPr>
      <xdr:spPr bwMode="auto">
        <a:xfrm>
          <a:off x="16868775" y="67941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355</xdr:row>
      <xdr:rowOff>123825</xdr:rowOff>
    </xdr:from>
    <xdr:to>
      <xdr:col>15</xdr:col>
      <xdr:colOff>647700</xdr:colOff>
      <xdr:row>359</xdr:row>
      <xdr:rowOff>180975</xdr:rowOff>
    </xdr:to>
    <xdr:sp macro="" textlink="">
      <xdr:nvSpPr>
        <xdr:cNvPr id="48138" name="Text Box 10" hidden="1"/>
        <xdr:cNvSpPr txBox="1">
          <a:spLocks noChangeArrowheads="1"/>
        </xdr:cNvSpPr>
      </xdr:nvSpPr>
      <xdr:spPr bwMode="auto">
        <a:xfrm>
          <a:off x="16868775" y="6775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354</xdr:row>
      <xdr:rowOff>114300</xdr:rowOff>
    </xdr:from>
    <xdr:to>
      <xdr:col>15</xdr:col>
      <xdr:colOff>609600</xdr:colOff>
      <xdr:row>358</xdr:row>
      <xdr:rowOff>180975</xdr:rowOff>
    </xdr:to>
    <xdr:sp macro="" textlink="">
      <xdr:nvSpPr>
        <xdr:cNvPr id="48139" name="Text Box 11" hidden="1"/>
        <xdr:cNvSpPr txBox="1">
          <a:spLocks noChangeArrowheads="1"/>
        </xdr:cNvSpPr>
      </xdr:nvSpPr>
      <xdr:spPr bwMode="auto">
        <a:xfrm>
          <a:off x="16868775" y="675513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353</xdr:row>
      <xdr:rowOff>114300</xdr:rowOff>
    </xdr:from>
    <xdr:to>
      <xdr:col>16</xdr:col>
      <xdr:colOff>152400</xdr:colOff>
      <xdr:row>357</xdr:row>
      <xdr:rowOff>123825</xdr:rowOff>
    </xdr:to>
    <xdr:sp macro="" textlink="">
      <xdr:nvSpPr>
        <xdr:cNvPr id="48140" name="Text Box 12" hidden="1"/>
        <xdr:cNvSpPr txBox="1">
          <a:spLocks noChangeArrowheads="1"/>
        </xdr:cNvSpPr>
      </xdr:nvSpPr>
      <xdr:spPr bwMode="auto">
        <a:xfrm>
          <a:off x="16868775" y="673608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352</xdr:row>
      <xdr:rowOff>114300</xdr:rowOff>
    </xdr:from>
    <xdr:to>
      <xdr:col>16</xdr:col>
      <xdr:colOff>152400</xdr:colOff>
      <xdr:row>356</xdr:row>
      <xdr:rowOff>123825</xdr:rowOff>
    </xdr:to>
    <xdr:sp macro="" textlink="">
      <xdr:nvSpPr>
        <xdr:cNvPr id="48141" name="Text Box 13" hidden="1"/>
        <xdr:cNvSpPr txBox="1">
          <a:spLocks noChangeArrowheads="1"/>
        </xdr:cNvSpPr>
      </xdr:nvSpPr>
      <xdr:spPr bwMode="auto">
        <a:xfrm>
          <a:off x="16868775" y="671703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351</xdr:row>
      <xdr:rowOff>104775</xdr:rowOff>
    </xdr:from>
    <xdr:to>
      <xdr:col>15</xdr:col>
      <xdr:colOff>647700</xdr:colOff>
      <xdr:row>355</xdr:row>
      <xdr:rowOff>161925</xdr:rowOff>
    </xdr:to>
    <xdr:sp macro="" textlink="">
      <xdr:nvSpPr>
        <xdr:cNvPr id="48142" name="Text Box 14" hidden="1"/>
        <xdr:cNvSpPr txBox="1">
          <a:spLocks noChangeArrowheads="1"/>
        </xdr:cNvSpPr>
      </xdr:nvSpPr>
      <xdr:spPr bwMode="auto">
        <a:xfrm>
          <a:off x="16868775" y="66970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350</xdr:row>
      <xdr:rowOff>104775</xdr:rowOff>
    </xdr:from>
    <xdr:to>
      <xdr:col>15</xdr:col>
      <xdr:colOff>647700</xdr:colOff>
      <xdr:row>354</xdr:row>
      <xdr:rowOff>152400</xdr:rowOff>
    </xdr:to>
    <xdr:sp macro="" textlink="">
      <xdr:nvSpPr>
        <xdr:cNvPr id="48143" name="Text Box 15" hidden="1"/>
        <xdr:cNvSpPr txBox="1">
          <a:spLocks noChangeArrowheads="1"/>
        </xdr:cNvSpPr>
      </xdr:nvSpPr>
      <xdr:spPr bwMode="auto">
        <a:xfrm>
          <a:off x="16868775" y="66779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348</xdr:row>
      <xdr:rowOff>95250</xdr:rowOff>
    </xdr:from>
    <xdr:to>
      <xdr:col>16</xdr:col>
      <xdr:colOff>152400</xdr:colOff>
      <xdr:row>352</xdr:row>
      <xdr:rowOff>114300</xdr:rowOff>
    </xdr:to>
    <xdr:sp macro="" textlink="">
      <xdr:nvSpPr>
        <xdr:cNvPr id="48144" name="Text Box 16" hidden="1"/>
        <xdr:cNvSpPr txBox="1">
          <a:spLocks noChangeArrowheads="1"/>
        </xdr:cNvSpPr>
      </xdr:nvSpPr>
      <xdr:spPr bwMode="auto">
        <a:xfrm>
          <a:off x="16868775" y="663892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346</xdr:row>
      <xdr:rowOff>85725</xdr:rowOff>
    </xdr:from>
    <xdr:to>
      <xdr:col>15</xdr:col>
      <xdr:colOff>647700</xdr:colOff>
      <xdr:row>350</xdr:row>
      <xdr:rowOff>142875</xdr:rowOff>
    </xdr:to>
    <xdr:sp macro="" textlink="">
      <xdr:nvSpPr>
        <xdr:cNvPr id="48145" name="Text Box 17" hidden="1"/>
        <xdr:cNvSpPr txBox="1">
          <a:spLocks noChangeArrowheads="1"/>
        </xdr:cNvSpPr>
      </xdr:nvSpPr>
      <xdr:spPr bwMode="auto">
        <a:xfrm>
          <a:off x="16868775" y="65998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345</xdr:row>
      <xdr:rowOff>85725</xdr:rowOff>
    </xdr:from>
    <xdr:to>
      <xdr:col>15</xdr:col>
      <xdr:colOff>647700</xdr:colOff>
      <xdr:row>349</xdr:row>
      <xdr:rowOff>142875</xdr:rowOff>
    </xdr:to>
    <xdr:sp macro="" textlink="">
      <xdr:nvSpPr>
        <xdr:cNvPr id="48146" name="Text Box 18" hidden="1"/>
        <xdr:cNvSpPr txBox="1">
          <a:spLocks noChangeArrowheads="1"/>
        </xdr:cNvSpPr>
      </xdr:nvSpPr>
      <xdr:spPr bwMode="auto">
        <a:xfrm>
          <a:off x="16868775" y="65808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344</xdr:row>
      <xdr:rowOff>85725</xdr:rowOff>
    </xdr:from>
    <xdr:to>
      <xdr:col>15</xdr:col>
      <xdr:colOff>647700</xdr:colOff>
      <xdr:row>348</xdr:row>
      <xdr:rowOff>180975</xdr:rowOff>
    </xdr:to>
    <xdr:sp macro="" textlink="">
      <xdr:nvSpPr>
        <xdr:cNvPr id="48147" name="Text Box 19" hidden="1"/>
        <xdr:cNvSpPr txBox="1">
          <a:spLocks noChangeArrowheads="1"/>
        </xdr:cNvSpPr>
      </xdr:nvSpPr>
      <xdr:spPr bwMode="auto">
        <a:xfrm>
          <a:off x="16868775" y="656177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343</xdr:row>
      <xdr:rowOff>76200</xdr:rowOff>
    </xdr:from>
    <xdr:to>
      <xdr:col>15</xdr:col>
      <xdr:colOff>647700</xdr:colOff>
      <xdr:row>347</xdr:row>
      <xdr:rowOff>142875</xdr:rowOff>
    </xdr:to>
    <xdr:sp macro="" textlink="">
      <xdr:nvSpPr>
        <xdr:cNvPr id="48148" name="Text Box 20" hidden="1"/>
        <xdr:cNvSpPr txBox="1">
          <a:spLocks noChangeArrowheads="1"/>
        </xdr:cNvSpPr>
      </xdr:nvSpPr>
      <xdr:spPr bwMode="auto">
        <a:xfrm>
          <a:off x="16868775" y="65417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342</xdr:row>
      <xdr:rowOff>76200</xdr:rowOff>
    </xdr:from>
    <xdr:to>
      <xdr:col>15</xdr:col>
      <xdr:colOff>647700</xdr:colOff>
      <xdr:row>346</xdr:row>
      <xdr:rowOff>123825</xdr:rowOff>
    </xdr:to>
    <xdr:sp macro="" textlink="">
      <xdr:nvSpPr>
        <xdr:cNvPr id="48149" name="Text Box 21" hidden="1"/>
        <xdr:cNvSpPr txBox="1">
          <a:spLocks noChangeArrowheads="1"/>
        </xdr:cNvSpPr>
      </xdr:nvSpPr>
      <xdr:spPr bwMode="auto">
        <a:xfrm>
          <a:off x="16868775" y="65227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341</xdr:row>
      <xdr:rowOff>76200</xdr:rowOff>
    </xdr:from>
    <xdr:to>
      <xdr:col>15</xdr:col>
      <xdr:colOff>609600</xdr:colOff>
      <xdr:row>345</xdr:row>
      <xdr:rowOff>123825</xdr:rowOff>
    </xdr:to>
    <xdr:sp macro="" textlink="">
      <xdr:nvSpPr>
        <xdr:cNvPr id="48150" name="Text Box 22" hidden="1"/>
        <xdr:cNvSpPr txBox="1">
          <a:spLocks noChangeArrowheads="1"/>
        </xdr:cNvSpPr>
      </xdr:nvSpPr>
      <xdr:spPr bwMode="auto">
        <a:xfrm>
          <a:off x="16868775" y="650367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340</xdr:row>
      <xdr:rowOff>66675</xdr:rowOff>
    </xdr:from>
    <xdr:to>
      <xdr:col>16</xdr:col>
      <xdr:colOff>152400</xdr:colOff>
      <xdr:row>344</xdr:row>
      <xdr:rowOff>85725</xdr:rowOff>
    </xdr:to>
    <xdr:sp macro="" textlink="">
      <xdr:nvSpPr>
        <xdr:cNvPr id="48151" name="Text Box 23" hidden="1"/>
        <xdr:cNvSpPr txBox="1">
          <a:spLocks noChangeArrowheads="1"/>
        </xdr:cNvSpPr>
      </xdr:nvSpPr>
      <xdr:spPr bwMode="auto">
        <a:xfrm>
          <a:off x="16868775" y="648366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339</xdr:row>
      <xdr:rowOff>66675</xdr:rowOff>
    </xdr:from>
    <xdr:to>
      <xdr:col>16</xdr:col>
      <xdr:colOff>152400</xdr:colOff>
      <xdr:row>343</xdr:row>
      <xdr:rowOff>76200</xdr:rowOff>
    </xdr:to>
    <xdr:sp macro="" textlink="">
      <xdr:nvSpPr>
        <xdr:cNvPr id="48152" name="Text Box 24" hidden="1"/>
        <xdr:cNvSpPr txBox="1">
          <a:spLocks noChangeArrowheads="1"/>
        </xdr:cNvSpPr>
      </xdr:nvSpPr>
      <xdr:spPr bwMode="auto">
        <a:xfrm>
          <a:off x="16868775" y="646461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338</xdr:row>
      <xdr:rowOff>66675</xdr:rowOff>
    </xdr:from>
    <xdr:to>
      <xdr:col>15</xdr:col>
      <xdr:colOff>647700</xdr:colOff>
      <xdr:row>342</xdr:row>
      <xdr:rowOff>114300</xdr:rowOff>
    </xdr:to>
    <xdr:sp macro="" textlink="">
      <xdr:nvSpPr>
        <xdr:cNvPr id="48153" name="Text Box 25" hidden="1"/>
        <xdr:cNvSpPr txBox="1">
          <a:spLocks noChangeArrowheads="1"/>
        </xdr:cNvSpPr>
      </xdr:nvSpPr>
      <xdr:spPr bwMode="auto">
        <a:xfrm>
          <a:off x="16868775" y="64455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337</xdr:row>
      <xdr:rowOff>57150</xdr:rowOff>
    </xdr:from>
    <xdr:to>
      <xdr:col>15</xdr:col>
      <xdr:colOff>647700</xdr:colOff>
      <xdr:row>341</xdr:row>
      <xdr:rowOff>114300</xdr:rowOff>
    </xdr:to>
    <xdr:sp macro="" textlink="">
      <xdr:nvSpPr>
        <xdr:cNvPr id="48154" name="Text Box 26" hidden="1"/>
        <xdr:cNvSpPr txBox="1">
          <a:spLocks noChangeArrowheads="1"/>
        </xdr:cNvSpPr>
      </xdr:nvSpPr>
      <xdr:spPr bwMode="auto">
        <a:xfrm>
          <a:off x="16868775" y="64255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335</xdr:row>
      <xdr:rowOff>47625</xdr:rowOff>
    </xdr:from>
    <xdr:to>
      <xdr:col>16</xdr:col>
      <xdr:colOff>152400</xdr:colOff>
      <xdr:row>339</xdr:row>
      <xdr:rowOff>66675</xdr:rowOff>
    </xdr:to>
    <xdr:sp macro="" textlink="">
      <xdr:nvSpPr>
        <xdr:cNvPr id="48155" name="Text Box 27" hidden="1"/>
        <xdr:cNvSpPr txBox="1">
          <a:spLocks noChangeArrowheads="1"/>
        </xdr:cNvSpPr>
      </xdr:nvSpPr>
      <xdr:spPr bwMode="auto">
        <a:xfrm>
          <a:off x="16868775" y="63865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333</xdr:row>
      <xdr:rowOff>47625</xdr:rowOff>
    </xdr:from>
    <xdr:to>
      <xdr:col>15</xdr:col>
      <xdr:colOff>647700</xdr:colOff>
      <xdr:row>337</xdr:row>
      <xdr:rowOff>104775</xdr:rowOff>
    </xdr:to>
    <xdr:sp macro="" textlink="">
      <xdr:nvSpPr>
        <xdr:cNvPr id="48156" name="Text Box 28" hidden="1"/>
        <xdr:cNvSpPr txBox="1">
          <a:spLocks noChangeArrowheads="1"/>
        </xdr:cNvSpPr>
      </xdr:nvSpPr>
      <xdr:spPr bwMode="auto">
        <a:xfrm>
          <a:off x="16868775" y="63484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332</xdr:row>
      <xdr:rowOff>38100</xdr:rowOff>
    </xdr:from>
    <xdr:to>
      <xdr:col>15</xdr:col>
      <xdr:colOff>647700</xdr:colOff>
      <xdr:row>336</xdr:row>
      <xdr:rowOff>104775</xdr:rowOff>
    </xdr:to>
    <xdr:sp macro="" textlink="">
      <xdr:nvSpPr>
        <xdr:cNvPr id="48157" name="Text Box 29" hidden="1"/>
        <xdr:cNvSpPr txBox="1">
          <a:spLocks noChangeArrowheads="1"/>
        </xdr:cNvSpPr>
      </xdr:nvSpPr>
      <xdr:spPr bwMode="auto">
        <a:xfrm>
          <a:off x="16868775" y="63284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331</xdr:row>
      <xdr:rowOff>38100</xdr:rowOff>
    </xdr:from>
    <xdr:to>
      <xdr:col>15</xdr:col>
      <xdr:colOff>647700</xdr:colOff>
      <xdr:row>335</xdr:row>
      <xdr:rowOff>142875</xdr:rowOff>
    </xdr:to>
    <xdr:sp macro="" textlink="">
      <xdr:nvSpPr>
        <xdr:cNvPr id="48158" name="Text Box 30" hidden="1"/>
        <xdr:cNvSpPr txBox="1">
          <a:spLocks noChangeArrowheads="1"/>
        </xdr:cNvSpPr>
      </xdr:nvSpPr>
      <xdr:spPr bwMode="auto">
        <a:xfrm>
          <a:off x="16868775" y="630936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330</xdr:row>
      <xdr:rowOff>38100</xdr:rowOff>
    </xdr:from>
    <xdr:to>
      <xdr:col>15</xdr:col>
      <xdr:colOff>647700</xdr:colOff>
      <xdr:row>334</xdr:row>
      <xdr:rowOff>85725</xdr:rowOff>
    </xdr:to>
    <xdr:sp macro="" textlink="">
      <xdr:nvSpPr>
        <xdr:cNvPr id="48159" name="Text Box 31" hidden="1"/>
        <xdr:cNvSpPr txBox="1">
          <a:spLocks noChangeArrowheads="1"/>
        </xdr:cNvSpPr>
      </xdr:nvSpPr>
      <xdr:spPr bwMode="auto">
        <a:xfrm>
          <a:off x="16868775" y="629031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329</xdr:row>
      <xdr:rowOff>28575</xdr:rowOff>
    </xdr:from>
    <xdr:to>
      <xdr:col>15</xdr:col>
      <xdr:colOff>647700</xdr:colOff>
      <xdr:row>333</xdr:row>
      <xdr:rowOff>85725</xdr:rowOff>
    </xdr:to>
    <xdr:sp macro="" textlink="">
      <xdr:nvSpPr>
        <xdr:cNvPr id="48160" name="Text Box 32" hidden="1"/>
        <xdr:cNvSpPr txBox="1">
          <a:spLocks noChangeArrowheads="1"/>
        </xdr:cNvSpPr>
      </xdr:nvSpPr>
      <xdr:spPr bwMode="auto">
        <a:xfrm>
          <a:off x="16868775" y="627030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328</xdr:row>
      <xdr:rowOff>28575</xdr:rowOff>
    </xdr:from>
    <xdr:to>
      <xdr:col>15</xdr:col>
      <xdr:colOff>609600</xdr:colOff>
      <xdr:row>332</xdr:row>
      <xdr:rowOff>76200</xdr:rowOff>
    </xdr:to>
    <xdr:sp macro="" textlink="">
      <xdr:nvSpPr>
        <xdr:cNvPr id="48161" name="Text Box 33" hidden="1"/>
        <xdr:cNvSpPr txBox="1">
          <a:spLocks noChangeArrowheads="1"/>
        </xdr:cNvSpPr>
      </xdr:nvSpPr>
      <xdr:spPr bwMode="auto">
        <a:xfrm>
          <a:off x="16868775" y="62512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327</xdr:row>
      <xdr:rowOff>28575</xdr:rowOff>
    </xdr:from>
    <xdr:to>
      <xdr:col>16</xdr:col>
      <xdr:colOff>152400</xdr:colOff>
      <xdr:row>331</xdr:row>
      <xdr:rowOff>38100</xdr:rowOff>
    </xdr:to>
    <xdr:sp macro="" textlink="">
      <xdr:nvSpPr>
        <xdr:cNvPr id="48162" name="Text Box 34" hidden="1"/>
        <xdr:cNvSpPr txBox="1">
          <a:spLocks noChangeArrowheads="1"/>
        </xdr:cNvSpPr>
      </xdr:nvSpPr>
      <xdr:spPr bwMode="auto">
        <a:xfrm>
          <a:off x="16868775" y="623220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326</xdr:row>
      <xdr:rowOff>19050</xdr:rowOff>
    </xdr:from>
    <xdr:to>
      <xdr:col>16</xdr:col>
      <xdr:colOff>152400</xdr:colOff>
      <xdr:row>330</xdr:row>
      <xdr:rowOff>38100</xdr:rowOff>
    </xdr:to>
    <xdr:sp macro="" textlink="">
      <xdr:nvSpPr>
        <xdr:cNvPr id="48163" name="Text Box 35" hidden="1"/>
        <xdr:cNvSpPr txBox="1">
          <a:spLocks noChangeArrowheads="1"/>
        </xdr:cNvSpPr>
      </xdr:nvSpPr>
      <xdr:spPr bwMode="auto">
        <a:xfrm>
          <a:off x="16868775" y="621220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325</xdr:row>
      <xdr:rowOff>19050</xdr:rowOff>
    </xdr:from>
    <xdr:to>
      <xdr:col>15</xdr:col>
      <xdr:colOff>647700</xdr:colOff>
      <xdr:row>329</xdr:row>
      <xdr:rowOff>66675</xdr:rowOff>
    </xdr:to>
    <xdr:sp macro="" textlink="">
      <xdr:nvSpPr>
        <xdr:cNvPr id="48164" name="Text Box 36" hidden="1"/>
        <xdr:cNvSpPr txBox="1">
          <a:spLocks noChangeArrowheads="1"/>
        </xdr:cNvSpPr>
      </xdr:nvSpPr>
      <xdr:spPr bwMode="auto">
        <a:xfrm>
          <a:off x="16868775" y="61931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324</xdr:row>
      <xdr:rowOff>19050</xdr:rowOff>
    </xdr:from>
    <xdr:to>
      <xdr:col>15</xdr:col>
      <xdr:colOff>647700</xdr:colOff>
      <xdr:row>328</xdr:row>
      <xdr:rowOff>66675</xdr:rowOff>
    </xdr:to>
    <xdr:sp macro="" textlink="">
      <xdr:nvSpPr>
        <xdr:cNvPr id="48165" name="Text Box 37" hidden="1"/>
        <xdr:cNvSpPr txBox="1">
          <a:spLocks noChangeArrowheads="1"/>
        </xdr:cNvSpPr>
      </xdr:nvSpPr>
      <xdr:spPr bwMode="auto">
        <a:xfrm>
          <a:off x="16868775" y="61741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320</xdr:row>
      <xdr:rowOff>0</xdr:rowOff>
    </xdr:from>
    <xdr:to>
      <xdr:col>15</xdr:col>
      <xdr:colOff>647700</xdr:colOff>
      <xdr:row>324</xdr:row>
      <xdr:rowOff>66675</xdr:rowOff>
    </xdr:to>
    <xdr:sp macro="" textlink="">
      <xdr:nvSpPr>
        <xdr:cNvPr id="48166" name="Text Box 38" hidden="1"/>
        <xdr:cNvSpPr txBox="1">
          <a:spLocks noChangeArrowheads="1"/>
        </xdr:cNvSpPr>
      </xdr:nvSpPr>
      <xdr:spPr bwMode="auto">
        <a:xfrm>
          <a:off x="16868775" y="60960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319</xdr:row>
      <xdr:rowOff>0</xdr:rowOff>
    </xdr:from>
    <xdr:to>
      <xdr:col>15</xdr:col>
      <xdr:colOff>647700</xdr:colOff>
      <xdr:row>323</xdr:row>
      <xdr:rowOff>47625</xdr:rowOff>
    </xdr:to>
    <xdr:sp macro="" textlink="">
      <xdr:nvSpPr>
        <xdr:cNvPr id="48167" name="Text Box 39" hidden="1"/>
        <xdr:cNvSpPr txBox="1">
          <a:spLocks noChangeArrowheads="1"/>
        </xdr:cNvSpPr>
      </xdr:nvSpPr>
      <xdr:spPr bwMode="auto">
        <a:xfrm>
          <a:off x="16868775" y="60769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317</xdr:row>
      <xdr:rowOff>180975</xdr:rowOff>
    </xdr:from>
    <xdr:to>
      <xdr:col>15</xdr:col>
      <xdr:colOff>647700</xdr:colOff>
      <xdr:row>322</xdr:row>
      <xdr:rowOff>85725</xdr:rowOff>
    </xdr:to>
    <xdr:sp macro="" textlink="">
      <xdr:nvSpPr>
        <xdr:cNvPr id="48168" name="Text Box 40" hidden="1"/>
        <xdr:cNvSpPr txBox="1">
          <a:spLocks noChangeArrowheads="1"/>
        </xdr:cNvSpPr>
      </xdr:nvSpPr>
      <xdr:spPr bwMode="auto">
        <a:xfrm>
          <a:off x="16868775" y="605694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316</xdr:row>
      <xdr:rowOff>180975</xdr:rowOff>
    </xdr:from>
    <xdr:to>
      <xdr:col>15</xdr:col>
      <xdr:colOff>647700</xdr:colOff>
      <xdr:row>321</xdr:row>
      <xdr:rowOff>47625</xdr:rowOff>
    </xdr:to>
    <xdr:sp macro="" textlink="">
      <xdr:nvSpPr>
        <xdr:cNvPr id="48169" name="Text Box 41" hidden="1"/>
        <xdr:cNvSpPr txBox="1">
          <a:spLocks noChangeArrowheads="1"/>
        </xdr:cNvSpPr>
      </xdr:nvSpPr>
      <xdr:spPr bwMode="auto">
        <a:xfrm>
          <a:off x="16868775" y="60378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315</xdr:row>
      <xdr:rowOff>180975</xdr:rowOff>
    </xdr:from>
    <xdr:to>
      <xdr:col>15</xdr:col>
      <xdr:colOff>647700</xdr:colOff>
      <xdr:row>320</xdr:row>
      <xdr:rowOff>38100</xdr:rowOff>
    </xdr:to>
    <xdr:sp macro="" textlink="">
      <xdr:nvSpPr>
        <xdr:cNvPr id="48170" name="Text Box 42" hidden="1"/>
        <xdr:cNvSpPr txBox="1">
          <a:spLocks noChangeArrowheads="1"/>
        </xdr:cNvSpPr>
      </xdr:nvSpPr>
      <xdr:spPr bwMode="auto">
        <a:xfrm>
          <a:off x="16868775" y="601884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314</xdr:row>
      <xdr:rowOff>171450</xdr:rowOff>
    </xdr:from>
    <xdr:to>
      <xdr:col>15</xdr:col>
      <xdr:colOff>609600</xdr:colOff>
      <xdr:row>319</xdr:row>
      <xdr:rowOff>38100</xdr:rowOff>
    </xdr:to>
    <xdr:sp macro="" textlink="">
      <xdr:nvSpPr>
        <xdr:cNvPr id="48171" name="Text Box 43" hidden="1"/>
        <xdr:cNvSpPr txBox="1">
          <a:spLocks noChangeArrowheads="1"/>
        </xdr:cNvSpPr>
      </xdr:nvSpPr>
      <xdr:spPr bwMode="auto">
        <a:xfrm>
          <a:off x="16868775" y="599884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313</xdr:row>
      <xdr:rowOff>171450</xdr:rowOff>
    </xdr:from>
    <xdr:to>
      <xdr:col>15</xdr:col>
      <xdr:colOff>647700</xdr:colOff>
      <xdr:row>318</xdr:row>
      <xdr:rowOff>28575</xdr:rowOff>
    </xdr:to>
    <xdr:sp macro="" textlink="">
      <xdr:nvSpPr>
        <xdr:cNvPr id="48172" name="Text Box 44" hidden="1"/>
        <xdr:cNvSpPr txBox="1">
          <a:spLocks noChangeArrowheads="1"/>
        </xdr:cNvSpPr>
      </xdr:nvSpPr>
      <xdr:spPr bwMode="auto">
        <a:xfrm>
          <a:off x="16868775" y="59797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312</xdr:row>
      <xdr:rowOff>171450</xdr:rowOff>
    </xdr:from>
    <xdr:to>
      <xdr:col>15</xdr:col>
      <xdr:colOff>647700</xdr:colOff>
      <xdr:row>317</xdr:row>
      <xdr:rowOff>28575</xdr:rowOff>
    </xdr:to>
    <xdr:sp macro="" textlink="">
      <xdr:nvSpPr>
        <xdr:cNvPr id="48173" name="Text Box 45" hidden="1"/>
        <xdr:cNvSpPr txBox="1">
          <a:spLocks noChangeArrowheads="1"/>
        </xdr:cNvSpPr>
      </xdr:nvSpPr>
      <xdr:spPr bwMode="auto">
        <a:xfrm>
          <a:off x="16868775" y="59607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311</xdr:row>
      <xdr:rowOff>161925</xdr:rowOff>
    </xdr:from>
    <xdr:to>
      <xdr:col>15</xdr:col>
      <xdr:colOff>647700</xdr:colOff>
      <xdr:row>316</xdr:row>
      <xdr:rowOff>28575</xdr:rowOff>
    </xdr:to>
    <xdr:sp macro="" textlink="">
      <xdr:nvSpPr>
        <xdr:cNvPr id="48174" name="Text Box 46" hidden="1"/>
        <xdr:cNvSpPr txBox="1">
          <a:spLocks noChangeArrowheads="1"/>
        </xdr:cNvSpPr>
      </xdr:nvSpPr>
      <xdr:spPr bwMode="auto">
        <a:xfrm>
          <a:off x="16868775" y="59407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310</xdr:row>
      <xdr:rowOff>161925</xdr:rowOff>
    </xdr:from>
    <xdr:to>
      <xdr:col>15</xdr:col>
      <xdr:colOff>647700</xdr:colOff>
      <xdr:row>315</xdr:row>
      <xdr:rowOff>28575</xdr:rowOff>
    </xdr:to>
    <xdr:sp macro="" textlink="">
      <xdr:nvSpPr>
        <xdr:cNvPr id="48175" name="Text Box 47" hidden="1"/>
        <xdr:cNvSpPr txBox="1">
          <a:spLocks noChangeArrowheads="1"/>
        </xdr:cNvSpPr>
      </xdr:nvSpPr>
      <xdr:spPr bwMode="auto">
        <a:xfrm>
          <a:off x="16868775" y="59216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308</xdr:row>
      <xdr:rowOff>152400</xdr:rowOff>
    </xdr:from>
    <xdr:to>
      <xdr:col>16</xdr:col>
      <xdr:colOff>152400</xdr:colOff>
      <xdr:row>312</xdr:row>
      <xdr:rowOff>180975</xdr:rowOff>
    </xdr:to>
    <xdr:sp macro="" textlink="">
      <xdr:nvSpPr>
        <xdr:cNvPr id="48176" name="Text Box 48" hidden="1"/>
        <xdr:cNvSpPr txBox="1">
          <a:spLocks noChangeArrowheads="1"/>
        </xdr:cNvSpPr>
      </xdr:nvSpPr>
      <xdr:spPr bwMode="auto">
        <a:xfrm>
          <a:off x="16868775" y="588264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306</xdr:row>
      <xdr:rowOff>142875</xdr:rowOff>
    </xdr:from>
    <xdr:to>
      <xdr:col>15</xdr:col>
      <xdr:colOff>647700</xdr:colOff>
      <xdr:row>311</xdr:row>
      <xdr:rowOff>9525</xdr:rowOff>
    </xdr:to>
    <xdr:sp macro="" textlink="">
      <xdr:nvSpPr>
        <xdr:cNvPr id="48177" name="Text Box 49" hidden="1"/>
        <xdr:cNvSpPr txBox="1">
          <a:spLocks noChangeArrowheads="1"/>
        </xdr:cNvSpPr>
      </xdr:nvSpPr>
      <xdr:spPr bwMode="auto">
        <a:xfrm>
          <a:off x="16868775" y="58435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305</xdr:row>
      <xdr:rowOff>142875</xdr:rowOff>
    </xdr:from>
    <xdr:to>
      <xdr:col>15</xdr:col>
      <xdr:colOff>647700</xdr:colOff>
      <xdr:row>310</xdr:row>
      <xdr:rowOff>9525</xdr:rowOff>
    </xdr:to>
    <xdr:sp macro="" textlink="">
      <xdr:nvSpPr>
        <xdr:cNvPr id="48178" name="Text Box 50" hidden="1"/>
        <xdr:cNvSpPr txBox="1">
          <a:spLocks noChangeArrowheads="1"/>
        </xdr:cNvSpPr>
      </xdr:nvSpPr>
      <xdr:spPr bwMode="auto">
        <a:xfrm>
          <a:off x="16868775" y="58245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304</xdr:row>
      <xdr:rowOff>142875</xdr:rowOff>
    </xdr:from>
    <xdr:to>
      <xdr:col>15</xdr:col>
      <xdr:colOff>647700</xdr:colOff>
      <xdr:row>309</xdr:row>
      <xdr:rowOff>38100</xdr:rowOff>
    </xdr:to>
    <xdr:sp macro="" textlink="">
      <xdr:nvSpPr>
        <xdr:cNvPr id="48179" name="Text Box 51" hidden="1"/>
        <xdr:cNvSpPr txBox="1">
          <a:spLocks noChangeArrowheads="1"/>
        </xdr:cNvSpPr>
      </xdr:nvSpPr>
      <xdr:spPr bwMode="auto">
        <a:xfrm>
          <a:off x="16868775" y="580548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303</xdr:row>
      <xdr:rowOff>133350</xdr:rowOff>
    </xdr:from>
    <xdr:to>
      <xdr:col>15</xdr:col>
      <xdr:colOff>647700</xdr:colOff>
      <xdr:row>308</xdr:row>
      <xdr:rowOff>0</xdr:rowOff>
    </xdr:to>
    <xdr:sp macro="" textlink="">
      <xdr:nvSpPr>
        <xdr:cNvPr id="48180" name="Text Box 52" hidden="1"/>
        <xdr:cNvSpPr txBox="1">
          <a:spLocks noChangeArrowheads="1"/>
        </xdr:cNvSpPr>
      </xdr:nvSpPr>
      <xdr:spPr bwMode="auto">
        <a:xfrm>
          <a:off x="16868775" y="57854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302</xdr:row>
      <xdr:rowOff>133350</xdr:rowOff>
    </xdr:from>
    <xdr:to>
      <xdr:col>15</xdr:col>
      <xdr:colOff>647700</xdr:colOff>
      <xdr:row>307</xdr:row>
      <xdr:rowOff>0</xdr:rowOff>
    </xdr:to>
    <xdr:sp macro="" textlink="">
      <xdr:nvSpPr>
        <xdr:cNvPr id="48181" name="Text Box 53" hidden="1"/>
        <xdr:cNvSpPr txBox="1">
          <a:spLocks noChangeArrowheads="1"/>
        </xdr:cNvSpPr>
      </xdr:nvSpPr>
      <xdr:spPr bwMode="auto">
        <a:xfrm>
          <a:off x="16868775" y="57664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301</xdr:row>
      <xdr:rowOff>133350</xdr:rowOff>
    </xdr:from>
    <xdr:to>
      <xdr:col>15</xdr:col>
      <xdr:colOff>609600</xdr:colOff>
      <xdr:row>305</xdr:row>
      <xdr:rowOff>180975</xdr:rowOff>
    </xdr:to>
    <xdr:sp macro="" textlink="">
      <xdr:nvSpPr>
        <xdr:cNvPr id="48182" name="Text Box 54" hidden="1"/>
        <xdr:cNvSpPr txBox="1">
          <a:spLocks noChangeArrowheads="1"/>
        </xdr:cNvSpPr>
      </xdr:nvSpPr>
      <xdr:spPr bwMode="auto">
        <a:xfrm>
          <a:off x="16868775" y="574738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300</xdr:row>
      <xdr:rowOff>123825</xdr:rowOff>
    </xdr:from>
    <xdr:to>
      <xdr:col>15</xdr:col>
      <xdr:colOff>647700</xdr:colOff>
      <xdr:row>304</xdr:row>
      <xdr:rowOff>180975</xdr:rowOff>
    </xdr:to>
    <xdr:sp macro="" textlink="">
      <xdr:nvSpPr>
        <xdr:cNvPr id="48183" name="Text Box 55" hidden="1"/>
        <xdr:cNvSpPr txBox="1">
          <a:spLocks noChangeArrowheads="1"/>
        </xdr:cNvSpPr>
      </xdr:nvSpPr>
      <xdr:spPr bwMode="auto">
        <a:xfrm>
          <a:off x="16868775" y="57273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299</xdr:row>
      <xdr:rowOff>123825</xdr:rowOff>
    </xdr:from>
    <xdr:to>
      <xdr:col>15</xdr:col>
      <xdr:colOff>647700</xdr:colOff>
      <xdr:row>303</xdr:row>
      <xdr:rowOff>180975</xdr:rowOff>
    </xdr:to>
    <xdr:sp macro="" textlink="">
      <xdr:nvSpPr>
        <xdr:cNvPr id="48184" name="Text Box 56" hidden="1"/>
        <xdr:cNvSpPr txBox="1">
          <a:spLocks noChangeArrowheads="1"/>
        </xdr:cNvSpPr>
      </xdr:nvSpPr>
      <xdr:spPr bwMode="auto">
        <a:xfrm>
          <a:off x="16868775" y="57083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298</xdr:row>
      <xdr:rowOff>123825</xdr:rowOff>
    </xdr:from>
    <xdr:to>
      <xdr:col>15</xdr:col>
      <xdr:colOff>647700</xdr:colOff>
      <xdr:row>302</xdr:row>
      <xdr:rowOff>180975</xdr:rowOff>
    </xdr:to>
    <xdr:sp macro="" textlink="">
      <xdr:nvSpPr>
        <xdr:cNvPr id="48185" name="Text Box 57" hidden="1"/>
        <xdr:cNvSpPr txBox="1">
          <a:spLocks noChangeArrowheads="1"/>
        </xdr:cNvSpPr>
      </xdr:nvSpPr>
      <xdr:spPr bwMode="auto">
        <a:xfrm>
          <a:off x="16868775" y="56892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297</xdr:row>
      <xdr:rowOff>114300</xdr:rowOff>
    </xdr:from>
    <xdr:to>
      <xdr:col>15</xdr:col>
      <xdr:colOff>647700</xdr:colOff>
      <xdr:row>301</xdr:row>
      <xdr:rowOff>180975</xdr:rowOff>
    </xdr:to>
    <xdr:sp macro="" textlink="">
      <xdr:nvSpPr>
        <xdr:cNvPr id="48186" name="Text Box 58" hidden="1"/>
        <xdr:cNvSpPr txBox="1">
          <a:spLocks noChangeArrowheads="1"/>
        </xdr:cNvSpPr>
      </xdr:nvSpPr>
      <xdr:spPr bwMode="auto">
        <a:xfrm>
          <a:off x="16868775" y="56692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295</xdr:row>
      <xdr:rowOff>114300</xdr:rowOff>
    </xdr:from>
    <xdr:to>
      <xdr:col>15</xdr:col>
      <xdr:colOff>647700</xdr:colOff>
      <xdr:row>299</xdr:row>
      <xdr:rowOff>161925</xdr:rowOff>
    </xdr:to>
    <xdr:sp macro="" textlink="">
      <xdr:nvSpPr>
        <xdr:cNvPr id="48187" name="Text Box 59" hidden="1"/>
        <xdr:cNvSpPr txBox="1">
          <a:spLocks noChangeArrowheads="1"/>
        </xdr:cNvSpPr>
      </xdr:nvSpPr>
      <xdr:spPr bwMode="auto">
        <a:xfrm>
          <a:off x="16868775" y="56311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293</xdr:row>
      <xdr:rowOff>104775</xdr:rowOff>
    </xdr:from>
    <xdr:to>
      <xdr:col>15</xdr:col>
      <xdr:colOff>647700</xdr:colOff>
      <xdr:row>297</xdr:row>
      <xdr:rowOff>152400</xdr:rowOff>
    </xdr:to>
    <xdr:sp macro="" textlink="">
      <xdr:nvSpPr>
        <xdr:cNvPr id="48188" name="Text Box 60" hidden="1"/>
        <xdr:cNvSpPr txBox="1">
          <a:spLocks noChangeArrowheads="1"/>
        </xdr:cNvSpPr>
      </xdr:nvSpPr>
      <xdr:spPr bwMode="auto">
        <a:xfrm>
          <a:off x="16868775" y="55921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292</xdr:row>
      <xdr:rowOff>95250</xdr:rowOff>
    </xdr:from>
    <xdr:to>
      <xdr:col>15</xdr:col>
      <xdr:colOff>647700</xdr:colOff>
      <xdr:row>296</xdr:row>
      <xdr:rowOff>152400</xdr:rowOff>
    </xdr:to>
    <xdr:sp macro="" textlink="">
      <xdr:nvSpPr>
        <xdr:cNvPr id="48189" name="Text Box 61" hidden="1"/>
        <xdr:cNvSpPr txBox="1">
          <a:spLocks noChangeArrowheads="1"/>
        </xdr:cNvSpPr>
      </xdr:nvSpPr>
      <xdr:spPr bwMode="auto">
        <a:xfrm>
          <a:off x="16868775" y="55721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291</xdr:row>
      <xdr:rowOff>95250</xdr:rowOff>
    </xdr:from>
    <xdr:to>
      <xdr:col>15</xdr:col>
      <xdr:colOff>647700</xdr:colOff>
      <xdr:row>296</xdr:row>
      <xdr:rowOff>0</xdr:rowOff>
    </xdr:to>
    <xdr:sp macro="" textlink="">
      <xdr:nvSpPr>
        <xdr:cNvPr id="48190" name="Text Box 62" hidden="1"/>
        <xdr:cNvSpPr txBox="1">
          <a:spLocks noChangeArrowheads="1"/>
        </xdr:cNvSpPr>
      </xdr:nvSpPr>
      <xdr:spPr bwMode="auto">
        <a:xfrm>
          <a:off x="16868775" y="555307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290</xdr:row>
      <xdr:rowOff>95250</xdr:rowOff>
    </xdr:from>
    <xdr:to>
      <xdr:col>15</xdr:col>
      <xdr:colOff>647700</xdr:colOff>
      <xdr:row>294</xdr:row>
      <xdr:rowOff>142875</xdr:rowOff>
    </xdr:to>
    <xdr:sp macro="" textlink="">
      <xdr:nvSpPr>
        <xdr:cNvPr id="48191" name="Text Box 63" hidden="1"/>
        <xdr:cNvSpPr txBox="1">
          <a:spLocks noChangeArrowheads="1"/>
        </xdr:cNvSpPr>
      </xdr:nvSpPr>
      <xdr:spPr bwMode="auto">
        <a:xfrm>
          <a:off x="16868775" y="553402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289</xdr:row>
      <xdr:rowOff>85725</xdr:rowOff>
    </xdr:from>
    <xdr:to>
      <xdr:col>15</xdr:col>
      <xdr:colOff>647700</xdr:colOff>
      <xdr:row>293</xdr:row>
      <xdr:rowOff>142875</xdr:rowOff>
    </xdr:to>
    <xdr:sp macro="" textlink="">
      <xdr:nvSpPr>
        <xdr:cNvPr id="48192" name="Text Box 64" hidden="1"/>
        <xdr:cNvSpPr txBox="1">
          <a:spLocks noChangeArrowheads="1"/>
        </xdr:cNvSpPr>
      </xdr:nvSpPr>
      <xdr:spPr bwMode="auto">
        <a:xfrm>
          <a:off x="16868775" y="55140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288</xdr:row>
      <xdr:rowOff>85725</xdr:rowOff>
    </xdr:from>
    <xdr:to>
      <xdr:col>15</xdr:col>
      <xdr:colOff>609600</xdr:colOff>
      <xdr:row>292</xdr:row>
      <xdr:rowOff>142875</xdr:rowOff>
    </xdr:to>
    <xdr:sp macro="" textlink="">
      <xdr:nvSpPr>
        <xdr:cNvPr id="48193" name="Text Box 65" hidden="1"/>
        <xdr:cNvSpPr txBox="1">
          <a:spLocks noChangeArrowheads="1"/>
        </xdr:cNvSpPr>
      </xdr:nvSpPr>
      <xdr:spPr bwMode="auto">
        <a:xfrm>
          <a:off x="16868775" y="54949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287</xdr:row>
      <xdr:rowOff>85725</xdr:rowOff>
    </xdr:from>
    <xdr:to>
      <xdr:col>16</xdr:col>
      <xdr:colOff>152400</xdr:colOff>
      <xdr:row>291</xdr:row>
      <xdr:rowOff>104775</xdr:rowOff>
    </xdr:to>
    <xdr:sp macro="" textlink="">
      <xdr:nvSpPr>
        <xdr:cNvPr id="48194" name="Text Box 66" hidden="1"/>
        <xdr:cNvSpPr txBox="1">
          <a:spLocks noChangeArrowheads="1"/>
        </xdr:cNvSpPr>
      </xdr:nvSpPr>
      <xdr:spPr bwMode="auto">
        <a:xfrm>
          <a:off x="16868775" y="547592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286</xdr:row>
      <xdr:rowOff>76200</xdr:rowOff>
    </xdr:from>
    <xdr:to>
      <xdr:col>16</xdr:col>
      <xdr:colOff>152400</xdr:colOff>
      <xdr:row>290</xdr:row>
      <xdr:rowOff>104775</xdr:rowOff>
    </xdr:to>
    <xdr:sp macro="" textlink="">
      <xdr:nvSpPr>
        <xdr:cNvPr id="48195" name="Text Box 67" hidden="1"/>
        <xdr:cNvSpPr txBox="1">
          <a:spLocks noChangeArrowheads="1"/>
        </xdr:cNvSpPr>
      </xdr:nvSpPr>
      <xdr:spPr bwMode="auto">
        <a:xfrm>
          <a:off x="16868775" y="545592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285</xdr:row>
      <xdr:rowOff>76200</xdr:rowOff>
    </xdr:from>
    <xdr:to>
      <xdr:col>15</xdr:col>
      <xdr:colOff>647700</xdr:colOff>
      <xdr:row>289</xdr:row>
      <xdr:rowOff>123825</xdr:rowOff>
    </xdr:to>
    <xdr:sp macro="" textlink="">
      <xdr:nvSpPr>
        <xdr:cNvPr id="48196" name="Text Box 68" hidden="1"/>
        <xdr:cNvSpPr txBox="1">
          <a:spLocks noChangeArrowheads="1"/>
        </xdr:cNvSpPr>
      </xdr:nvSpPr>
      <xdr:spPr bwMode="auto">
        <a:xfrm>
          <a:off x="16868775" y="54368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284</xdr:row>
      <xdr:rowOff>76200</xdr:rowOff>
    </xdr:from>
    <xdr:to>
      <xdr:col>15</xdr:col>
      <xdr:colOff>647700</xdr:colOff>
      <xdr:row>288</xdr:row>
      <xdr:rowOff>123825</xdr:rowOff>
    </xdr:to>
    <xdr:sp macro="" textlink="">
      <xdr:nvSpPr>
        <xdr:cNvPr id="48197" name="Text Box 69" hidden="1"/>
        <xdr:cNvSpPr txBox="1">
          <a:spLocks noChangeArrowheads="1"/>
        </xdr:cNvSpPr>
      </xdr:nvSpPr>
      <xdr:spPr bwMode="auto">
        <a:xfrm>
          <a:off x="16868775" y="54178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282</xdr:row>
      <xdr:rowOff>66675</xdr:rowOff>
    </xdr:from>
    <xdr:to>
      <xdr:col>16</xdr:col>
      <xdr:colOff>152400</xdr:colOff>
      <xdr:row>286</xdr:row>
      <xdr:rowOff>76200</xdr:rowOff>
    </xdr:to>
    <xdr:sp macro="" textlink="">
      <xdr:nvSpPr>
        <xdr:cNvPr id="48198" name="Text Box 70" hidden="1"/>
        <xdr:cNvSpPr txBox="1">
          <a:spLocks noChangeArrowheads="1"/>
        </xdr:cNvSpPr>
      </xdr:nvSpPr>
      <xdr:spPr bwMode="auto">
        <a:xfrm>
          <a:off x="16868775" y="537876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280</xdr:row>
      <xdr:rowOff>57150</xdr:rowOff>
    </xdr:from>
    <xdr:to>
      <xdr:col>15</xdr:col>
      <xdr:colOff>647700</xdr:colOff>
      <xdr:row>284</xdr:row>
      <xdr:rowOff>114300</xdr:rowOff>
    </xdr:to>
    <xdr:sp macro="" textlink="">
      <xdr:nvSpPr>
        <xdr:cNvPr id="48199" name="Text Box 71" hidden="1"/>
        <xdr:cNvSpPr txBox="1">
          <a:spLocks noChangeArrowheads="1"/>
        </xdr:cNvSpPr>
      </xdr:nvSpPr>
      <xdr:spPr bwMode="auto">
        <a:xfrm>
          <a:off x="16868775" y="53397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279</xdr:row>
      <xdr:rowOff>57150</xdr:rowOff>
    </xdr:from>
    <xdr:to>
      <xdr:col>15</xdr:col>
      <xdr:colOff>647700</xdr:colOff>
      <xdr:row>283</xdr:row>
      <xdr:rowOff>104775</xdr:rowOff>
    </xdr:to>
    <xdr:sp macro="" textlink="">
      <xdr:nvSpPr>
        <xdr:cNvPr id="48200" name="Text Box 72" hidden="1"/>
        <xdr:cNvSpPr txBox="1">
          <a:spLocks noChangeArrowheads="1"/>
        </xdr:cNvSpPr>
      </xdr:nvSpPr>
      <xdr:spPr bwMode="auto">
        <a:xfrm>
          <a:off x="16868775" y="53206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278</xdr:row>
      <xdr:rowOff>47625</xdr:rowOff>
    </xdr:from>
    <xdr:to>
      <xdr:col>15</xdr:col>
      <xdr:colOff>647700</xdr:colOff>
      <xdr:row>282</xdr:row>
      <xdr:rowOff>142875</xdr:rowOff>
    </xdr:to>
    <xdr:sp macro="" textlink="">
      <xdr:nvSpPr>
        <xdr:cNvPr id="48201" name="Text Box 73" hidden="1"/>
        <xdr:cNvSpPr txBox="1">
          <a:spLocks noChangeArrowheads="1"/>
        </xdr:cNvSpPr>
      </xdr:nvSpPr>
      <xdr:spPr bwMode="auto">
        <a:xfrm>
          <a:off x="16868775" y="530066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277</xdr:row>
      <xdr:rowOff>47625</xdr:rowOff>
    </xdr:from>
    <xdr:to>
      <xdr:col>15</xdr:col>
      <xdr:colOff>647700</xdr:colOff>
      <xdr:row>281</xdr:row>
      <xdr:rowOff>104775</xdr:rowOff>
    </xdr:to>
    <xdr:sp macro="" textlink="">
      <xdr:nvSpPr>
        <xdr:cNvPr id="48202" name="Text Box 74" hidden="1"/>
        <xdr:cNvSpPr txBox="1">
          <a:spLocks noChangeArrowheads="1"/>
        </xdr:cNvSpPr>
      </xdr:nvSpPr>
      <xdr:spPr bwMode="auto">
        <a:xfrm>
          <a:off x="16868775" y="52816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276</xdr:row>
      <xdr:rowOff>47625</xdr:rowOff>
    </xdr:from>
    <xdr:to>
      <xdr:col>15</xdr:col>
      <xdr:colOff>647700</xdr:colOff>
      <xdr:row>280</xdr:row>
      <xdr:rowOff>104775</xdr:rowOff>
    </xdr:to>
    <xdr:sp macro="" textlink="">
      <xdr:nvSpPr>
        <xdr:cNvPr id="48203" name="Text Box 75" hidden="1"/>
        <xdr:cNvSpPr txBox="1">
          <a:spLocks noChangeArrowheads="1"/>
        </xdr:cNvSpPr>
      </xdr:nvSpPr>
      <xdr:spPr bwMode="auto">
        <a:xfrm>
          <a:off x="16868775" y="52625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275</xdr:row>
      <xdr:rowOff>38100</xdr:rowOff>
    </xdr:from>
    <xdr:to>
      <xdr:col>15</xdr:col>
      <xdr:colOff>609600</xdr:colOff>
      <xdr:row>279</xdr:row>
      <xdr:rowOff>104775</xdr:rowOff>
    </xdr:to>
    <xdr:sp macro="" textlink="">
      <xdr:nvSpPr>
        <xdr:cNvPr id="48204" name="Text Box 76" hidden="1"/>
        <xdr:cNvSpPr txBox="1">
          <a:spLocks noChangeArrowheads="1"/>
        </xdr:cNvSpPr>
      </xdr:nvSpPr>
      <xdr:spPr bwMode="auto">
        <a:xfrm>
          <a:off x="16868775" y="52425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274</xdr:row>
      <xdr:rowOff>38100</xdr:rowOff>
    </xdr:from>
    <xdr:to>
      <xdr:col>16</xdr:col>
      <xdr:colOff>152400</xdr:colOff>
      <xdr:row>278</xdr:row>
      <xdr:rowOff>47625</xdr:rowOff>
    </xdr:to>
    <xdr:sp macro="" textlink="">
      <xdr:nvSpPr>
        <xdr:cNvPr id="48205" name="Text Box 77" hidden="1"/>
        <xdr:cNvSpPr txBox="1">
          <a:spLocks noChangeArrowheads="1"/>
        </xdr:cNvSpPr>
      </xdr:nvSpPr>
      <xdr:spPr bwMode="auto">
        <a:xfrm>
          <a:off x="16868775" y="52235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273</xdr:row>
      <xdr:rowOff>38100</xdr:rowOff>
    </xdr:from>
    <xdr:to>
      <xdr:col>16</xdr:col>
      <xdr:colOff>152400</xdr:colOff>
      <xdr:row>277</xdr:row>
      <xdr:rowOff>47625</xdr:rowOff>
    </xdr:to>
    <xdr:sp macro="" textlink="">
      <xdr:nvSpPr>
        <xdr:cNvPr id="48206" name="Text Box 78" hidden="1"/>
        <xdr:cNvSpPr txBox="1">
          <a:spLocks noChangeArrowheads="1"/>
        </xdr:cNvSpPr>
      </xdr:nvSpPr>
      <xdr:spPr bwMode="auto">
        <a:xfrm>
          <a:off x="16868775" y="520446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272</xdr:row>
      <xdr:rowOff>28575</xdr:rowOff>
    </xdr:from>
    <xdr:to>
      <xdr:col>15</xdr:col>
      <xdr:colOff>647700</xdr:colOff>
      <xdr:row>276</xdr:row>
      <xdr:rowOff>85725</xdr:rowOff>
    </xdr:to>
    <xdr:sp macro="" textlink="">
      <xdr:nvSpPr>
        <xdr:cNvPr id="48207" name="Text Box 79" hidden="1"/>
        <xdr:cNvSpPr txBox="1">
          <a:spLocks noChangeArrowheads="1"/>
        </xdr:cNvSpPr>
      </xdr:nvSpPr>
      <xdr:spPr bwMode="auto">
        <a:xfrm>
          <a:off x="16868775" y="51844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271</xdr:row>
      <xdr:rowOff>28575</xdr:rowOff>
    </xdr:from>
    <xdr:to>
      <xdr:col>15</xdr:col>
      <xdr:colOff>647700</xdr:colOff>
      <xdr:row>275</xdr:row>
      <xdr:rowOff>76200</xdr:rowOff>
    </xdr:to>
    <xdr:sp macro="" textlink="">
      <xdr:nvSpPr>
        <xdr:cNvPr id="48208" name="Text Box 80" hidden="1"/>
        <xdr:cNvSpPr txBox="1">
          <a:spLocks noChangeArrowheads="1"/>
        </xdr:cNvSpPr>
      </xdr:nvSpPr>
      <xdr:spPr bwMode="auto">
        <a:xfrm>
          <a:off x="16868775" y="51654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270</xdr:row>
      <xdr:rowOff>28575</xdr:rowOff>
    </xdr:from>
    <xdr:to>
      <xdr:col>15</xdr:col>
      <xdr:colOff>647700</xdr:colOff>
      <xdr:row>274</xdr:row>
      <xdr:rowOff>76200</xdr:rowOff>
    </xdr:to>
    <xdr:sp macro="" textlink="">
      <xdr:nvSpPr>
        <xdr:cNvPr id="48209" name="Text Box 81" hidden="1"/>
        <xdr:cNvSpPr txBox="1">
          <a:spLocks noChangeArrowheads="1"/>
        </xdr:cNvSpPr>
      </xdr:nvSpPr>
      <xdr:spPr bwMode="auto">
        <a:xfrm>
          <a:off x="16868775" y="51463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269</xdr:row>
      <xdr:rowOff>19050</xdr:rowOff>
    </xdr:from>
    <xdr:to>
      <xdr:col>16</xdr:col>
      <xdr:colOff>152400</xdr:colOff>
      <xdr:row>273</xdr:row>
      <xdr:rowOff>38100</xdr:rowOff>
    </xdr:to>
    <xdr:sp macro="" textlink="">
      <xdr:nvSpPr>
        <xdr:cNvPr id="48210" name="Text Box 82" hidden="1"/>
        <xdr:cNvSpPr txBox="1">
          <a:spLocks noChangeArrowheads="1"/>
        </xdr:cNvSpPr>
      </xdr:nvSpPr>
      <xdr:spPr bwMode="auto">
        <a:xfrm>
          <a:off x="16868775" y="512635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267</xdr:row>
      <xdr:rowOff>19050</xdr:rowOff>
    </xdr:from>
    <xdr:to>
      <xdr:col>15</xdr:col>
      <xdr:colOff>647700</xdr:colOff>
      <xdr:row>271</xdr:row>
      <xdr:rowOff>66675</xdr:rowOff>
    </xdr:to>
    <xdr:sp macro="" textlink="">
      <xdr:nvSpPr>
        <xdr:cNvPr id="48211" name="Text Box 83" hidden="1"/>
        <xdr:cNvSpPr txBox="1">
          <a:spLocks noChangeArrowheads="1"/>
        </xdr:cNvSpPr>
      </xdr:nvSpPr>
      <xdr:spPr bwMode="auto">
        <a:xfrm>
          <a:off x="16868775" y="50882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266</xdr:row>
      <xdr:rowOff>9525</xdr:rowOff>
    </xdr:from>
    <xdr:to>
      <xdr:col>15</xdr:col>
      <xdr:colOff>647700</xdr:colOff>
      <xdr:row>270</xdr:row>
      <xdr:rowOff>66675</xdr:rowOff>
    </xdr:to>
    <xdr:sp macro="" textlink="">
      <xdr:nvSpPr>
        <xdr:cNvPr id="48212" name="Text Box 84" hidden="1"/>
        <xdr:cNvSpPr txBox="1">
          <a:spLocks noChangeArrowheads="1"/>
        </xdr:cNvSpPr>
      </xdr:nvSpPr>
      <xdr:spPr bwMode="auto">
        <a:xfrm>
          <a:off x="16868775" y="50682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265</xdr:row>
      <xdr:rowOff>9525</xdr:rowOff>
    </xdr:from>
    <xdr:to>
      <xdr:col>15</xdr:col>
      <xdr:colOff>647700</xdr:colOff>
      <xdr:row>269</xdr:row>
      <xdr:rowOff>104775</xdr:rowOff>
    </xdr:to>
    <xdr:sp macro="" textlink="">
      <xdr:nvSpPr>
        <xdr:cNvPr id="48213" name="Text Box 85" hidden="1"/>
        <xdr:cNvSpPr txBox="1">
          <a:spLocks noChangeArrowheads="1"/>
        </xdr:cNvSpPr>
      </xdr:nvSpPr>
      <xdr:spPr bwMode="auto">
        <a:xfrm>
          <a:off x="16868775" y="504920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264</xdr:row>
      <xdr:rowOff>0</xdr:rowOff>
    </xdr:from>
    <xdr:to>
      <xdr:col>15</xdr:col>
      <xdr:colOff>647700</xdr:colOff>
      <xdr:row>268</xdr:row>
      <xdr:rowOff>66675</xdr:rowOff>
    </xdr:to>
    <xdr:sp macro="" textlink="">
      <xdr:nvSpPr>
        <xdr:cNvPr id="48214" name="Text Box 86" hidden="1"/>
        <xdr:cNvSpPr txBox="1">
          <a:spLocks noChangeArrowheads="1"/>
        </xdr:cNvSpPr>
      </xdr:nvSpPr>
      <xdr:spPr bwMode="auto">
        <a:xfrm>
          <a:off x="16868775" y="50292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263</xdr:row>
      <xdr:rowOff>0</xdr:rowOff>
    </xdr:from>
    <xdr:to>
      <xdr:col>15</xdr:col>
      <xdr:colOff>647700</xdr:colOff>
      <xdr:row>267</xdr:row>
      <xdr:rowOff>66675</xdr:rowOff>
    </xdr:to>
    <xdr:sp macro="" textlink="">
      <xdr:nvSpPr>
        <xdr:cNvPr id="48215" name="Text Box 87" hidden="1"/>
        <xdr:cNvSpPr txBox="1">
          <a:spLocks noChangeArrowheads="1"/>
        </xdr:cNvSpPr>
      </xdr:nvSpPr>
      <xdr:spPr bwMode="auto">
        <a:xfrm>
          <a:off x="16868775" y="50101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262</xdr:row>
      <xdr:rowOff>0</xdr:rowOff>
    </xdr:from>
    <xdr:to>
      <xdr:col>15</xdr:col>
      <xdr:colOff>609600</xdr:colOff>
      <xdr:row>266</xdr:row>
      <xdr:rowOff>47625</xdr:rowOff>
    </xdr:to>
    <xdr:sp macro="" textlink="">
      <xdr:nvSpPr>
        <xdr:cNvPr id="48216" name="Text Box 88" hidden="1"/>
        <xdr:cNvSpPr txBox="1">
          <a:spLocks noChangeArrowheads="1"/>
        </xdr:cNvSpPr>
      </xdr:nvSpPr>
      <xdr:spPr bwMode="auto">
        <a:xfrm>
          <a:off x="16868775" y="499110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260</xdr:row>
      <xdr:rowOff>180975</xdr:rowOff>
    </xdr:from>
    <xdr:to>
      <xdr:col>16</xdr:col>
      <xdr:colOff>152400</xdr:colOff>
      <xdr:row>265</xdr:row>
      <xdr:rowOff>9525</xdr:rowOff>
    </xdr:to>
    <xdr:sp macro="" textlink="">
      <xdr:nvSpPr>
        <xdr:cNvPr id="48217" name="Text Box 89" hidden="1"/>
        <xdr:cNvSpPr txBox="1">
          <a:spLocks noChangeArrowheads="1"/>
        </xdr:cNvSpPr>
      </xdr:nvSpPr>
      <xdr:spPr bwMode="auto">
        <a:xfrm>
          <a:off x="16868775" y="497109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259</xdr:row>
      <xdr:rowOff>180975</xdr:rowOff>
    </xdr:from>
    <xdr:to>
      <xdr:col>16</xdr:col>
      <xdr:colOff>152400</xdr:colOff>
      <xdr:row>264</xdr:row>
      <xdr:rowOff>0</xdr:rowOff>
    </xdr:to>
    <xdr:sp macro="" textlink="">
      <xdr:nvSpPr>
        <xdr:cNvPr id="48218" name="Text Box 90" hidden="1"/>
        <xdr:cNvSpPr txBox="1">
          <a:spLocks noChangeArrowheads="1"/>
        </xdr:cNvSpPr>
      </xdr:nvSpPr>
      <xdr:spPr bwMode="auto">
        <a:xfrm>
          <a:off x="16868775" y="495204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258</xdr:row>
      <xdr:rowOff>180975</xdr:rowOff>
    </xdr:from>
    <xdr:to>
      <xdr:col>15</xdr:col>
      <xdr:colOff>647700</xdr:colOff>
      <xdr:row>263</xdr:row>
      <xdr:rowOff>38100</xdr:rowOff>
    </xdr:to>
    <xdr:sp macro="" textlink="">
      <xdr:nvSpPr>
        <xdr:cNvPr id="48219" name="Text Box 91" hidden="1"/>
        <xdr:cNvSpPr txBox="1">
          <a:spLocks noChangeArrowheads="1"/>
        </xdr:cNvSpPr>
      </xdr:nvSpPr>
      <xdr:spPr bwMode="auto">
        <a:xfrm>
          <a:off x="16868775" y="49329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257</xdr:row>
      <xdr:rowOff>171450</xdr:rowOff>
    </xdr:from>
    <xdr:to>
      <xdr:col>15</xdr:col>
      <xdr:colOff>647700</xdr:colOff>
      <xdr:row>262</xdr:row>
      <xdr:rowOff>38100</xdr:rowOff>
    </xdr:to>
    <xdr:sp macro="" textlink="">
      <xdr:nvSpPr>
        <xdr:cNvPr id="48220" name="Text Box 92" hidden="1"/>
        <xdr:cNvSpPr txBox="1">
          <a:spLocks noChangeArrowheads="1"/>
        </xdr:cNvSpPr>
      </xdr:nvSpPr>
      <xdr:spPr bwMode="auto">
        <a:xfrm>
          <a:off x="16868775" y="49129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255</xdr:row>
      <xdr:rowOff>171450</xdr:rowOff>
    </xdr:from>
    <xdr:to>
      <xdr:col>16</xdr:col>
      <xdr:colOff>152400</xdr:colOff>
      <xdr:row>259</xdr:row>
      <xdr:rowOff>180975</xdr:rowOff>
    </xdr:to>
    <xdr:sp macro="" textlink="">
      <xdr:nvSpPr>
        <xdr:cNvPr id="48221" name="Text Box 93" hidden="1"/>
        <xdr:cNvSpPr txBox="1">
          <a:spLocks noChangeArrowheads="1"/>
        </xdr:cNvSpPr>
      </xdr:nvSpPr>
      <xdr:spPr bwMode="auto">
        <a:xfrm>
          <a:off x="16868775" y="487489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253</xdr:row>
      <xdr:rowOff>161925</xdr:rowOff>
    </xdr:from>
    <xdr:to>
      <xdr:col>15</xdr:col>
      <xdr:colOff>647700</xdr:colOff>
      <xdr:row>258</xdr:row>
      <xdr:rowOff>28575</xdr:rowOff>
    </xdr:to>
    <xdr:sp macro="" textlink="">
      <xdr:nvSpPr>
        <xdr:cNvPr id="48222" name="Text Box 94" hidden="1"/>
        <xdr:cNvSpPr txBox="1">
          <a:spLocks noChangeArrowheads="1"/>
        </xdr:cNvSpPr>
      </xdr:nvSpPr>
      <xdr:spPr bwMode="auto">
        <a:xfrm>
          <a:off x="16868775" y="48358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252</xdr:row>
      <xdr:rowOff>161925</xdr:rowOff>
    </xdr:from>
    <xdr:to>
      <xdr:col>15</xdr:col>
      <xdr:colOff>647700</xdr:colOff>
      <xdr:row>257</xdr:row>
      <xdr:rowOff>28575</xdr:rowOff>
    </xdr:to>
    <xdr:sp macro="" textlink="">
      <xdr:nvSpPr>
        <xdr:cNvPr id="48223" name="Text Box 95" hidden="1"/>
        <xdr:cNvSpPr txBox="1">
          <a:spLocks noChangeArrowheads="1"/>
        </xdr:cNvSpPr>
      </xdr:nvSpPr>
      <xdr:spPr bwMode="auto">
        <a:xfrm>
          <a:off x="16868775" y="48167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251</xdr:row>
      <xdr:rowOff>152400</xdr:rowOff>
    </xdr:from>
    <xdr:to>
      <xdr:col>15</xdr:col>
      <xdr:colOff>647700</xdr:colOff>
      <xdr:row>256</xdr:row>
      <xdr:rowOff>66675</xdr:rowOff>
    </xdr:to>
    <xdr:sp macro="" textlink="">
      <xdr:nvSpPr>
        <xdr:cNvPr id="48224" name="Text Box 96" hidden="1"/>
        <xdr:cNvSpPr txBox="1">
          <a:spLocks noChangeArrowheads="1"/>
        </xdr:cNvSpPr>
      </xdr:nvSpPr>
      <xdr:spPr bwMode="auto">
        <a:xfrm>
          <a:off x="16868775" y="479679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250</xdr:row>
      <xdr:rowOff>152400</xdr:rowOff>
    </xdr:from>
    <xdr:to>
      <xdr:col>15</xdr:col>
      <xdr:colOff>647700</xdr:colOff>
      <xdr:row>255</xdr:row>
      <xdr:rowOff>9525</xdr:rowOff>
    </xdr:to>
    <xdr:sp macro="" textlink="">
      <xdr:nvSpPr>
        <xdr:cNvPr id="48225" name="Text Box 97" hidden="1"/>
        <xdr:cNvSpPr txBox="1">
          <a:spLocks noChangeArrowheads="1"/>
        </xdr:cNvSpPr>
      </xdr:nvSpPr>
      <xdr:spPr bwMode="auto">
        <a:xfrm>
          <a:off x="16868775" y="477774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249</xdr:row>
      <xdr:rowOff>142875</xdr:rowOff>
    </xdr:from>
    <xdr:to>
      <xdr:col>15</xdr:col>
      <xdr:colOff>647700</xdr:colOff>
      <xdr:row>254</xdr:row>
      <xdr:rowOff>9525</xdr:rowOff>
    </xdr:to>
    <xdr:sp macro="" textlink="">
      <xdr:nvSpPr>
        <xdr:cNvPr id="48226" name="Text Box 98" hidden="1"/>
        <xdr:cNvSpPr txBox="1">
          <a:spLocks noChangeArrowheads="1"/>
        </xdr:cNvSpPr>
      </xdr:nvSpPr>
      <xdr:spPr bwMode="auto">
        <a:xfrm>
          <a:off x="16868775" y="47577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248</xdr:row>
      <xdr:rowOff>142875</xdr:rowOff>
    </xdr:from>
    <xdr:to>
      <xdr:col>15</xdr:col>
      <xdr:colOff>609600</xdr:colOff>
      <xdr:row>253</xdr:row>
      <xdr:rowOff>9525</xdr:rowOff>
    </xdr:to>
    <xdr:sp macro="" textlink="">
      <xdr:nvSpPr>
        <xdr:cNvPr id="48227" name="Text Box 99" hidden="1"/>
        <xdr:cNvSpPr txBox="1">
          <a:spLocks noChangeArrowheads="1"/>
        </xdr:cNvSpPr>
      </xdr:nvSpPr>
      <xdr:spPr bwMode="auto">
        <a:xfrm>
          <a:off x="16868775" y="473868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247</xdr:row>
      <xdr:rowOff>142875</xdr:rowOff>
    </xdr:from>
    <xdr:to>
      <xdr:col>16</xdr:col>
      <xdr:colOff>152400</xdr:colOff>
      <xdr:row>251</xdr:row>
      <xdr:rowOff>152400</xdr:rowOff>
    </xdr:to>
    <xdr:sp macro="" textlink="">
      <xdr:nvSpPr>
        <xdr:cNvPr id="48228" name="Text Box 100" hidden="1"/>
        <xdr:cNvSpPr txBox="1">
          <a:spLocks noChangeArrowheads="1"/>
        </xdr:cNvSpPr>
      </xdr:nvSpPr>
      <xdr:spPr bwMode="auto">
        <a:xfrm>
          <a:off x="16868775" y="471963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246</xdr:row>
      <xdr:rowOff>133350</xdr:rowOff>
    </xdr:from>
    <xdr:to>
      <xdr:col>16</xdr:col>
      <xdr:colOff>152400</xdr:colOff>
      <xdr:row>250</xdr:row>
      <xdr:rowOff>152400</xdr:rowOff>
    </xdr:to>
    <xdr:sp macro="" textlink="">
      <xdr:nvSpPr>
        <xdr:cNvPr id="48229" name="Text Box 101" hidden="1"/>
        <xdr:cNvSpPr txBox="1">
          <a:spLocks noChangeArrowheads="1"/>
        </xdr:cNvSpPr>
      </xdr:nvSpPr>
      <xdr:spPr bwMode="auto">
        <a:xfrm>
          <a:off x="16868775" y="469963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245</xdr:row>
      <xdr:rowOff>133350</xdr:rowOff>
    </xdr:from>
    <xdr:to>
      <xdr:col>15</xdr:col>
      <xdr:colOff>647700</xdr:colOff>
      <xdr:row>250</xdr:row>
      <xdr:rowOff>0</xdr:rowOff>
    </xdr:to>
    <xdr:sp macro="" textlink="">
      <xdr:nvSpPr>
        <xdr:cNvPr id="48230" name="Text Box 102" hidden="1"/>
        <xdr:cNvSpPr txBox="1">
          <a:spLocks noChangeArrowheads="1"/>
        </xdr:cNvSpPr>
      </xdr:nvSpPr>
      <xdr:spPr bwMode="auto">
        <a:xfrm>
          <a:off x="16868775" y="46805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244</xdr:row>
      <xdr:rowOff>133350</xdr:rowOff>
    </xdr:from>
    <xdr:to>
      <xdr:col>15</xdr:col>
      <xdr:colOff>647700</xdr:colOff>
      <xdr:row>248</xdr:row>
      <xdr:rowOff>180975</xdr:rowOff>
    </xdr:to>
    <xdr:sp macro="" textlink="">
      <xdr:nvSpPr>
        <xdr:cNvPr id="48231" name="Text Box 103" hidden="1"/>
        <xdr:cNvSpPr txBox="1">
          <a:spLocks noChangeArrowheads="1"/>
        </xdr:cNvSpPr>
      </xdr:nvSpPr>
      <xdr:spPr bwMode="auto">
        <a:xfrm>
          <a:off x="16868775" y="46615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242</xdr:row>
      <xdr:rowOff>123825</xdr:rowOff>
    </xdr:from>
    <xdr:to>
      <xdr:col>16</xdr:col>
      <xdr:colOff>152400</xdr:colOff>
      <xdr:row>246</xdr:row>
      <xdr:rowOff>142875</xdr:rowOff>
    </xdr:to>
    <xdr:sp macro="" textlink="">
      <xdr:nvSpPr>
        <xdr:cNvPr id="48232" name="Text Box 104" hidden="1"/>
        <xdr:cNvSpPr txBox="1">
          <a:spLocks noChangeArrowheads="1"/>
        </xdr:cNvSpPr>
      </xdr:nvSpPr>
      <xdr:spPr bwMode="auto">
        <a:xfrm>
          <a:off x="16868775" y="462248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240</xdr:row>
      <xdr:rowOff>114300</xdr:rowOff>
    </xdr:from>
    <xdr:to>
      <xdr:col>15</xdr:col>
      <xdr:colOff>647700</xdr:colOff>
      <xdr:row>244</xdr:row>
      <xdr:rowOff>180975</xdr:rowOff>
    </xdr:to>
    <xdr:sp macro="" textlink="">
      <xdr:nvSpPr>
        <xdr:cNvPr id="48233" name="Text Box 105" hidden="1"/>
        <xdr:cNvSpPr txBox="1">
          <a:spLocks noChangeArrowheads="1"/>
        </xdr:cNvSpPr>
      </xdr:nvSpPr>
      <xdr:spPr bwMode="auto">
        <a:xfrm>
          <a:off x="16868775" y="4583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239</xdr:row>
      <xdr:rowOff>114300</xdr:rowOff>
    </xdr:from>
    <xdr:to>
      <xdr:col>15</xdr:col>
      <xdr:colOff>647700</xdr:colOff>
      <xdr:row>243</xdr:row>
      <xdr:rowOff>161925</xdr:rowOff>
    </xdr:to>
    <xdr:sp macro="" textlink="">
      <xdr:nvSpPr>
        <xdr:cNvPr id="48234" name="Text Box 106" hidden="1"/>
        <xdr:cNvSpPr txBox="1">
          <a:spLocks noChangeArrowheads="1"/>
        </xdr:cNvSpPr>
      </xdr:nvSpPr>
      <xdr:spPr bwMode="auto">
        <a:xfrm>
          <a:off x="16868775" y="45643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238</xdr:row>
      <xdr:rowOff>114300</xdr:rowOff>
    </xdr:from>
    <xdr:to>
      <xdr:col>15</xdr:col>
      <xdr:colOff>647700</xdr:colOff>
      <xdr:row>243</xdr:row>
      <xdr:rowOff>9525</xdr:rowOff>
    </xdr:to>
    <xdr:sp macro="" textlink="">
      <xdr:nvSpPr>
        <xdr:cNvPr id="48235" name="Text Box 107" hidden="1"/>
        <xdr:cNvSpPr txBox="1">
          <a:spLocks noChangeArrowheads="1"/>
        </xdr:cNvSpPr>
      </xdr:nvSpPr>
      <xdr:spPr bwMode="auto">
        <a:xfrm>
          <a:off x="16868775" y="454533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237</xdr:row>
      <xdr:rowOff>104775</xdr:rowOff>
    </xdr:from>
    <xdr:to>
      <xdr:col>15</xdr:col>
      <xdr:colOff>647700</xdr:colOff>
      <xdr:row>241</xdr:row>
      <xdr:rowOff>161925</xdr:rowOff>
    </xdr:to>
    <xdr:sp macro="" textlink="">
      <xdr:nvSpPr>
        <xdr:cNvPr id="48236" name="Text Box 108" hidden="1"/>
        <xdr:cNvSpPr txBox="1">
          <a:spLocks noChangeArrowheads="1"/>
        </xdr:cNvSpPr>
      </xdr:nvSpPr>
      <xdr:spPr bwMode="auto">
        <a:xfrm>
          <a:off x="16868775" y="45253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236</xdr:row>
      <xdr:rowOff>104775</xdr:rowOff>
    </xdr:from>
    <xdr:to>
      <xdr:col>15</xdr:col>
      <xdr:colOff>647700</xdr:colOff>
      <xdr:row>240</xdr:row>
      <xdr:rowOff>152400</xdr:rowOff>
    </xdr:to>
    <xdr:sp macro="" textlink="">
      <xdr:nvSpPr>
        <xdr:cNvPr id="48237" name="Text Box 109" hidden="1"/>
        <xdr:cNvSpPr txBox="1">
          <a:spLocks noChangeArrowheads="1"/>
        </xdr:cNvSpPr>
      </xdr:nvSpPr>
      <xdr:spPr bwMode="auto">
        <a:xfrm>
          <a:off x="16868775" y="45062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235</xdr:row>
      <xdr:rowOff>95250</xdr:rowOff>
    </xdr:from>
    <xdr:to>
      <xdr:col>15</xdr:col>
      <xdr:colOff>609600</xdr:colOff>
      <xdr:row>239</xdr:row>
      <xdr:rowOff>152400</xdr:rowOff>
    </xdr:to>
    <xdr:sp macro="" textlink="">
      <xdr:nvSpPr>
        <xdr:cNvPr id="48238" name="Text Box 110" hidden="1"/>
        <xdr:cNvSpPr txBox="1">
          <a:spLocks noChangeArrowheads="1"/>
        </xdr:cNvSpPr>
      </xdr:nvSpPr>
      <xdr:spPr bwMode="auto">
        <a:xfrm>
          <a:off x="16868775" y="44862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234</xdr:row>
      <xdr:rowOff>95250</xdr:rowOff>
    </xdr:from>
    <xdr:to>
      <xdr:col>16</xdr:col>
      <xdr:colOff>152400</xdr:colOff>
      <xdr:row>238</xdr:row>
      <xdr:rowOff>114300</xdr:rowOff>
    </xdr:to>
    <xdr:sp macro="" textlink="">
      <xdr:nvSpPr>
        <xdr:cNvPr id="48239" name="Text Box 111" hidden="1"/>
        <xdr:cNvSpPr txBox="1">
          <a:spLocks noChangeArrowheads="1"/>
        </xdr:cNvSpPr>
      </xdr:nvSpPr>
      <xdr:spPr bwMode="auto">
        <a:xfrm>
          <a:off x="16868775" y="446722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233</xdr:row>
      <xdr:rowOff>95250</xdr:rowOff>
    </xdr:from>
    <xdr:to>
      <xdr:col>16</xdr:col>
      <xdr:colOff>152400</xdr:colOff>
      <xdr:row>237</xdr:row>
      <xdr:rowOff>104775</xdr:rowOff>
    </xdr:to>
    <xdr:sp macro="" textlink="">
      <xdr:nvSpPr>
        <xdr:cNvPr id="48240" name="Text Box 112" hidden="1"/>
        <xdr:cNvSpPr txBox="1">
          <a:spLocks noChangeArrowheads="1"/>
        </xdr:cNvSpPr>
      </xdr:nvSpPr>
      <xdr:spPr bwMode="auto">
        <a:xfrm>
          <a:off x="16868775" y="444817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232</xdr:row>
      <xdr:rowOff>85725</xdr:rowOff>
    </xdr:from>
    <xdr:to>
      <xdr:col>15</xdr:col>
      <xdr:colOff>647700</xdr:colOff>
      <xdr:row>236</xdr:row>
      <xdr:rowOff>142875</xdr:rowOff>
    </xdr:to>
    <xdr:sp macro="" textlink="">
      <xdr:nvSpPr>
        <xdr:cNvPr id="48241" name="Text Box 113" hidden="1"/>
        <xdr:cNvSpPr txBox="1">
          <a:spLocks noChangeArrowheads="1"/>
        </xdr:cNvSpPr>
      </xdr:nvSpPr>
      <xdr:spPr bwMode="auto">
        <a:xfrm>
          <a:off x="16868775" y="44281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231</xdr:row>
      <xdr:rowOff>85725</xdr:rowOff>
    </xdr:from>
    <xdr:to>
      <xdr:col>15</xdr:col>
      <xdr:colOff>647700</xdr:colOff>
      <xdr:row>235</xdr:row>
      <xdr:rowOff>142875</xdr:rowOff>
    </xdr:to>
    <xdr:sp macro="" textlink="">
      <xdr:nvSpPr>
        <xdr:cNvPr id="48242" name="Text Box 114" hidden="1"/>
        <xdr:cNvSpPr txBox="1">
          <a:spLocks noChangeArrowheads="1"/>
        </xdr:cNvSpPr>
      </xdr:nvSpPr>
      <xdr:spPr bwMode="auto">
        <a:xfrm>
          <a:off x="16868775" y="44091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229</xdr:row>
      <xdr:rowOff>76200</xdr:rowOff>
    </xdr:from>
    <xdr:to>
      <xdr:col>16</xdr:col>
      <xdr:colOff>152400</xdr:colOff>
      <xdr:row>233</xdr:row>
      <xdr:rowOff>104775</xdr:rowOff>
    </xdr:to>
    <xdr:sp macro="" textlink="">
      <xdr:nvSpPr>
        <xdr:cNvPr id="48243" name="Text Box 115" hidden="1"/>
        <xdr:cNvSpPr txBox="1">
          <a:spLocks noChangeArrowheads="1"/>
        </xdr:cNvSpPr>
      </xdr:nvSpPr>
      <xdr:spPr bwMode="auto">
        <a:xfrm>
          <a:off x="16868775" y="437007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227</xdr:row>
      <xdr:rowOff>76200</xdr:rowOff>
    </xdr:from>
    <xdr:to>
      <xdr:col>15</xdr:col>
      <xdr:colOff>647700</xdr:colOff>
      <xdr:row>231</xdr:row>
      <xdr:rowOff>123825</xdr:rowOff>
    </xdr:to>
    <xdr:sp macro="" textlink="">
      <xdr:nvSpPr>
        <xdr:cNvPr id="48244" name="Text Box 116" hidden="1"/>
        <xdr:cNvSpPr txBox="1">
          <a:spLocks noChangeArrowheads="1"/>
        </xdr:cNvSpPr>
      </xdr:nvSpPr>
      <xdr:spPr bwMode="auto">
        <a:xfrm>
          <a:off x="16868775" y="43319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226</xdr:row>
      <xdr:rowOff>66675</xdr:rowOff>
    </xdr:from>
    <xdr:to>
      <xdr:col>15</xdr:col>
      <xdr:colOff>647700</xdr:colOff>
      <xdr:row>230</xdr:row>
      <xdr:rowOff>123825</xdr:rowOff>
    </xdr:to>
    <xdr:sp macro="" textlink="">
      <xdr:nvSpPr>
        <xdr:cNvPr id="48245" name="Text Box 117" hidden="1"/>
        <xdr:cNvSpPr txBox="1">
          <a:spLocks noChangeArrowheads="1"/>
        </xdr:cNvSpPr>
      </xdr:nvSpPr>
      <xdr:spPr bwMode="auto">
        <a:xfrm>
          <a:off x="16868775" y="43119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225</xdr:row>
      <xdr:rowOff>66675</xdr:rowOff>
    </xdr:from>
    <xdr:to>
      <xdr:col>15</xdr:col>
      <xdr:colOff>647700</xdr:colOff>
      <xdr:row>229</xdr:row>
      <xdr:rowOff>152400</xdr:rowOff>
    </xdr:to>
    <xdr:sp macro="" textlink="">
      <xdr:nvSpPr>
        <xdr:cNvPr id="48246" name="Text Box 118" hidden="1"/>
        <xdr:cNvSpPr txBox="1">
          <a:spLocks noChangeArrowheads="1"/>
        </xdr:cNvSpPr>
      </xdr:nvSpPr>
      <xdr:spPr bwMode="auto">
        <a:xfrm>
          <a:off x="16868775" y="429291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224</xdr:row>
      <xdr:rowOff>66675</xdr:rowOff>
    </xdr:from>
    <xdr:to>
      <xdr:col>15</xdr:col>
      <xdr:colOff>647700</xdr:colOff>
      <xdr:row>228</xdr:row>
      <xdr:rowOff>114300</xdr:rowOff>
    </xdr:to>
    <xdr:sp macro="" textlink="">
      <xdr:nvSpPr>
        <xdr:cNvPr id="48247" name="Text Box 119" hidden="1"/>
        <xdr:cNvSpPr txBox="1">
          <a:spLocks noChangeArrowheads="1"/>
        </xdr:cNvSpPr>
      </xdr:nvSpPr>
      <xdr:spPr bwMode="auto">
        <a:xfrm>
          <a:off x="16868775" y="42738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223</xdr:row>
      <xdr:rowOff>57150</xdr:rowOff>
    </xdr:from>
    <xdr:to>
      <xdr:col>15</xdr:col>
      <xdr:colOff>647700</xdr:colOff>
      <xdr:row>227</xdr:row>
      <xdr:rowOff>114300</xdr:rowOff>
    </xdr:to>
    <xdr:sp macro="" textlink="">
      <xdr:nvSpPr>
        <xdr:cNvPr id="48248" name="Text Box 120" hidden="1"/>
        <xdr:cNvSpPr txBox="1">
          <a:spLocks noChangeArrowheads="1"/>
        </xdr:cNvSpPr>
      </xdr:nvSpPr>
      <xdr:spPr bwMode="auto">
        <a:xfrm>
          <a:off x="16868775" y="42538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222</xdr:row>
      <xdr:rowOff>57150</xdr:rowOff>
    </xdr:from>
    <xdr:to>
      <xdr:col>15</xdr:col>
      <xdr:colOff>609600</xdr:colOff>
      <xdr:row>226</xdr:row>
      <xdr:rowOff>104775</xdr:rowOff>
    </xdr:to>
    <xdr:sp macro="" textlink="">
      <xdr:nvSpPr>
        <xdr:cNvPr id="48249" name="Text Box 121" hidden="1"/>
        <xdr:cNvSpPr txBox="1">
          <a:spLocks noChangeArrowheads="1"/>
        </xdr:cNvSpPr>
      </xdr:nvSpPr>
      <xdr:spPr bwMode="auto">
        <a:xfrm>
          <a:off x="16868775" y="423481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221</xdr:row>
      <xdr:rowOff>47625</xdr:rowOff>
    </xdr:from>
    <xdr:to>
      <xdr:col>16</xdr:col>
      <xdr:colOff>152400</xdr:colOff>
      <xdr:row>225</xdr:row>
      <xdr:rowOff>66675</xdr:rowOff>
    </xdr:to>
    <xdr:sp macro="" textlink="">
      <xdr:nvSpPr>
        <xdr:cNvPr id="48250" name="Text Box 122" hidden="1"/>
        <xdr:cNvSpPr txBox="1">
          <a:spLocks noChangeArrowheads="1"/>
        </xdr:cNvSpPr>
      </xdr:nvSpPr>
      <xdr:spPr bwMode="auto">
        <a:xfrm>
          <a:off x="16868775" y="42148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220</xdr:row>
      <xdr:rowOff>47625</xdr:rowOff>
    </xdr:from>
    <xdr:to>
      <xdr:col>16</xdr:col>
      <xdr:colOff>152400</xdr:colOff>
      <xdr:row>224</xdr:row>
      <xdr:rowOff>66675</xdr:rowOff>
    </xdr:to>
    <xdr:sp macro="" textlink="">
      <xdr:nvSpPr>
        <xdr:cNvPr id="48251" name="Text Box 123" hidden="1"/>
        <xdr:cNvSpPr txBox="1">
          <a:spLocks noChangeArrowheads="1"/>
        </xdr:cNvSpPr>
      </xdr:nvSpPr>
      <xdr:spPr bwMode="auto">
        <a:xfrm>
          <a:off x="16868775" y="419576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219</xdr:row>
      <xdr:rowOff>47625</xdr:rowOff>
    </xdr:from>
    <xdr:to>
      <xdr:col>15</xdr:col>
      <xdr:colOff>647700</xdr:colOff>
      <xdr:row>223</xdr:row>
      <xdr:rowOff>104775</xdr:rowOff>
    </xdr:to>
    <xdr:sp macro="" textlink="">
      <xdr:nvSpPr>
        <xdr:cNvPr id="48252" name="Text Box 124" hidden="1"/>
        <xdr:cNvSpPr txBox="1">
          <a:spLocks noChangeArrowheads="1"/>
        </xdr:cNvSpPr>
      </xdr:nvSpPr>
      <xdr:spPr bwMode="auto">
        <a:xfrm>
          <a:off x="16868775" y="41767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218</xdr:row>
      <xdr:rowOff>38100</xdr:rowOff>
    </xdr:from>
    <xdr:to>
      <xdr:col>15</xdr:col>
      <xdr:colOff>647700</xdr:colOff>
      <xdr:row>222</xdr:row>
      <xdr:rowOff>104775</xdr:rowOff>
    </xdr:to>
    <xdr:sp macro="" textlink="">
      <xdr:nvSpPr>
        <xdr:cNvPr id="48253" name="Text Box 125" hidden="1"/>
        <xdr:cNvSpPr txBox="1">
          <a:spLocks noChangeArrowheads="1"/>
        </xdr:cNvSpPr>
      </xdr:nvSpPr>
      <xdr:spPr bwMode="auto">
        <a:xfrm>
          <a:off x="16868775" y="41567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216</xdr:row>
      <xdr:rowOff>38100</xdr:rowOff>
    </xdr:from>
    <xdr:to>
      <xdr:col>16</xdr:col>
      <xdr:colOff>152400</xdr:colOff>
      <xdr:row>220</xdr:row>
      <xdr:rowOff>47625</xdr:rowOff>
    </xdr:to>
    <xdr:sp macro="" textlink="">
      <xdr:nvSpPr>
        <xdr:cNvPr id="48254" name="Text Box 126" hidden="1"/>
        <xdr:cNvSpPr txBox="1">
          <a:spLocks noChangeArrowheads="1"/>
        </xdr:cNvSpPr>
      </xdr:nvSpPr>
      <xdr:spPr bwMode="auto">
        <a:xfrm>
          <a:off x="16868775" y="41186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214</xdr:row>
      <xdr:rowOff>28575</xdr:rowOff>
    </xdr:from>
    <xdr:to>
      <xdr:col>15</xdr:col>
      <xdr:colOff>647700</xdr:colOff>
      <xdr:row>218</xdr:row>
      <xdr:rowOff>76200</xdr:rowOff>
    </xdr:to>
    <xdr:sp macro="" textlink="">
      <xdr:nvSpPr>
        <xdr:cNvPr id="48255" name="Text Box 127" hidden="1"/>
        <xdr:cNvSpPr txBox="1">
          <a:spLocks noChangeArrowheads="1"/>
        </xdr:cNvSpPr>
      </xdr:nvSpPr>
      <xdr:spPr bwMode="auto">
        <a:xfrm>
          <a:off x="16868775" y="40795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213</xdr:row>
      <xdr:rowOff>28575</xdr:rowOff>
    </xdr:from>
    <xdr:to>
      <xdr:col>15</xdr:col>
      <xdr:colOff>647700</xdr:colOff>
      <xdr:row>217</xdr:row>
      <xdr:rowOff>76200</xdr:rowOff>
    </xdr:to>
    <xdr:sp macro="" textlink="">
      <xdr:nvSpPr>
        <xdr:cNvPr id="48256" name="Text Box 128" hidden="1"/>
        <xdr:cNvSpPr txBox="1">
          <a:spLocks noChangeArrowheads="1"/>
        </xdr:cNvSpPr>
      </xdr:nvSpPr>
      <xdr:spPr bwMode="auto">
        <a:xfrm>
          <a:off x="16868775" y="40605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212</xdr:row>
      <xdr:rowOff>19050</xdr:rowOff>
    </xdr:from>
    <xdr:to>
      <xdr:col>15</xdr:col>
      <xdr:colOff>647700</xdr:colOff>
      <xdr:row>216</xdr:row>
      <xdr:rowOff>114300</xdr:rowOff>
    </xdr:to>
    <xdr:sp macro="" textlink="">
      <xdr:nvSpPr>
        <xdr:cNvPr id="48257" name="Text Box 129" hidden="1"/>
        <xdr:cNvSpPr txBox="1">
          <a:spLocks noChangeArrowheads="1"/>
        </xdr:cNvSpPr>
      </xdr:nvSpPr>
      <xdr:spPr bwMode="auto">
        <a:xfrm>
          <a:off x="16868775" y="404050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211</xdr:row>
      <xdr:rowOff>19050</xdr:rowOff>
    </xdr:from>
    <xdr:to>
      <xdr:col>15</xdr:col>
      <xdr:colOff>647700</xdr:colOff>
      <xdr:row>215</xdr:row>
      <xdr:rowOff>66675</xdr:rowOff>
    </xdr:to>
    <xdr:sp macro="" textlink="">
      <xdr:nvSpPr>
        <xdr:cNvPr id="48258" name="Text Box 130" hidden="1"/>
        <xdr:cNvSpPr txBox="1">
          <a:spLocks noChangeArrowheads="1"/>
        </xdr:cNvSpPr>
      </xdr:nvSpPr>
      <xdr:spPr bwMode="auto">
        <a:xfrm>
          <a:off x="16868775" y="40214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210</xdr:row>
      <xdr:rowOff>19050</xdr:rowOff>
    </xdr:from>
    <xdr:to>
      <xdr:col>15</xdr:col>
      <xdr:colOff>647700</xdr:colOff>
      <xdr:row>214</xdr:row>
      <xdr:rowOff>66675</xdr:rowOff>
    </xdr:to>
    <xdr:sp macro="" textlink="">
      <xdr:nvSpPr>
        <xdr:cNvPr id="48259" name="Text Box 131" hidden="1"/>
        <xdr:cNvSpPr txBox="1">
          <a:spLocks noChangeArrowheads="1"/>
        </xdr:cNvSpPr>
      </xdr:nvSpPr>
      <xdr:spPr bwMode="auto">
        <a:xfrm>
          <a:off x="16868775" y="40024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209</xdr:row>
      <xdr:rowOff>9525</xdr:rowOff>
    </xdr:from>
    <xdr:to>
      <xdr:col>15</xdr:col>
      <xdr:colOff>609600</xdr:colOff>
      <xdr:row>213</xdr:row>
      <xdr:rowOff>66675</xdr:rowOff>
    </xdr:to>
    <xdr:sp macro="" textlink="">
      <xdr:nvSpPr>
        <xdr:cNvPr id="48260" name="Text Box 132" hidden="1"/>
        <xdr:cNvSpPr txBox="1">
          <a:spLocks noChangeArrowheads="1"/>
        </xdr:cNvSpPr>
      </xdr:nvSpPr>
      <xdr:spPr bwMode="auto">
        <a:xfrm>
          <a:off x="16868775" y="39824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206</xdr:row>
      <xdr:rowOff>0</xdr:rowOff>
    </xdr:from>
    <xdr:to>
      <xdr:col>15</xdr:col>
      <xdr:colOff>647700</xdr:colOff>
      <xdr:row>210</xdr:row>
      <xdr:rowOff>66675</xdr:rowOff>
    </xdr:to>
    <xdr:sp macro="" textlink="">
      <xdr:nvSpPr>
        <xdr:cNvPr id="48261" name="Text Box 133" hidden="1"/>
        <xdr:cNvSpPr txBox="1">
          <a:spLocks noChangeArrowheads="1"/>
        </xdr:cNvSpPr>
      </xdr:nvSpPr>
      <xdr:spPr bwMode="auto">
        <a:xfrm>
          <a:off x="16868775" y="39243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205</xdr:row>
      <xdr:rowOff>0</xdr:rowOff>
    </xdr:from>
    <xdr:to>
      <xdr:col>15</xdr:col>
      <xdr:colOff>647700</xdr:colOff>
      <xdr:row>209</xdr:row>
      <xdr:rowOff>47625</xdr:rowOff>
    </xdr:to>
    <xdr:sp macro="" textlink="">
      <xdr:nvSpPr>
        <xdr:cNvPr id="48262" name="Text Box 134" hidden="1"/>
        <xdr:cNvSpPr txBox="1">
          <a:spLocks noChangeArrowheads="1"/>
        </xdr:cNvSpPr>
      </xdr:nvSpPr>
      <xdr:spPr bwMode="auto">
        <a:xfrm>
          <a:off x="16868775" y="39052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200</xdr:row>
      <xdr:rowOff>171450</xdr:rowOff>
    </xdr:from>
    <xdr:to>
      <xdr:col>15</xdr:col>
      <xdr:colOff>647700</xdr:colOff>
      <xdr:row>205</xdr:row>
      <xdr:rowOff>38100</xdr:rowOff>
    </xdr:to>
    <xdr:sp macro="" textlink="">
      <xdr:nvSpPr>
        <xdr:cNvPr id="48263" name="Text Box 135" hidden="1"/>
        <xdr:cNvSpPr txBox="1">
          <a:spLocks noChangeArrowheads="1"/>
        </xdr:cNvSpPr>
      </xdr:nvSpPr>
      <xdr:spPr bwMode="auto">
        <a:xfrm>
          <a:off x="16868775" y="38271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199</xdr:row>
      <xdr:rowOff>171450</xdr:rowOff>
    </xdr:from>
    <xdr:to>
      <xdr:col>15</xdr:col>
      <xdr:colOff>647700</xdr:colOff>
      <xdr:row>204</xdr:row>
      <xdr:rowOff>28575</xdr:rowOff>
    </xdr:to>
    <xdr:sp macro="" textlink="">
      <xdr:nvSpPr>
        <xdr:cNvPr id="48264" name="Text Box 136" hidden="1"/>
        <xdr:cNvSpPr txBox="1">
          <a:spLocks noChangeArrowheads="1"/>
        </xdr:cNvSpPr>
      </xdr:nvSpPr>
      <xdr:spPr bwMode="auto">
        <a:xfrm>
          <a:off x="16868775" y="38080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198</xdr:row>
      <xdr:rowOff>171450</xdr:rowOff>
    </xdr:from>
    <xdr:to>
      <xdr:col>15</xdr:col>
      <xdr:colOff>647700</xdr:colOff>
      <xdr:row>203</xdr:row>
      <xdr:rowOff>66675</xdr:rowOff>
    </xdr:to>
    <xdr:sp macro="" textlink="">
      <xdr:nvSpPr>
        <xdr:cNvPr id="48265" name="Text Box 137" hidden="1"/>
        <xdr:cNvSpPr txBox="1">
          <a:spLocks noChangeArrowheads="1"/>
        </xdr:cNvSpPr>
      </xdr:nvSpPr>
      <xdr:spPr bwMode="auto">
        <a:xfrm>
          <a:off x="16868775" y="378904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197</xdr:row>
      <xdr:rowOff>161925</xdr:rowOff>
    </xdr:from>
    <xdr:to>
      <xdr:col>15</xdr:col>
      <xdr:colOff>647700</xdr:colOff>
      <xdr:row>202</xdr:row>
      <xdr:rowOff>28575</xdr:rowOff>
    </xdr:to>
    <xdr:sp macro="" textlink="">
      <xdr:nvSpPr>
        <xdr:cNvPr id="48266" name="Text Box 138" hidden="1"/>
        <xdr:cNvSpPr txBox="1">
          <a:spLocks noChangeArrowheads="1"/>
        </xdr:cNvSpPr>
      </xdr:nvSpPr>
      <xdr:spPr bwMode="auto">
        <a:xfrm>
          <a:off x="16868775" y="37690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196</xdr:row>
      <xdr:rowOff>161925</xdr:rowOff>
    </xdr:from>
    <xdr:to>
      <xdr:col>15</xdr:col>
      <xdr:colOff>647700</xdr:colOff>
      <xdr:row>201</xdr:row>
      <xdr:rowOff>28575</xdr:rowOff>
    </xdr:to>
    <xdr:sp macro="" textlink="">
      <xdr:nvSpPr>
        <xdr:cNvPr id="48267" name="Text Box 139" hidden="1"/>
        <xdr:cNvSpPr txBox="1">
          <a:spLocks noChangeArrowheads="1"/>
        </xdr:cNvSpPr>
      </xdr:nvSpPr>
      <xdr:spPr bwMode="auto">
        <a:xfrm>
          <a:off x="16868775" y="37499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195</xdr:row>
      <xdr:rowOff>161925</xdr:rowOff>
    </xdr:from>
    <xdr:to>
      <xdr:col>15</xdr:col>
      <xdr:colOff>609600</xdr:colOff>
      <xdr:row>200</xdr:row>
      <xdr:rowOff>28575</xdr:rowOff>
    </xdr:to>
    <xdr:sp macro="" textlink="">
      <xdr:nvSpPr>
        <xdr:cNvPr id="48268" name="Text Box 140" hidden="1"/>
        <xdr:cNvSpPr txBox="1">
          <a:spLocks noChangeArrowheads="1"/>
        </xdr:cNvSpPr>
      </xdr:nvSpPr>
      <xdr:spPr bwMode="auto">
        <a:xfrm>
          <a:off x="16868775" y="373094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194</xdr:row>
      <xdr:rowOff>152400</xdr:rowOff>
    </xdr:from>
    <xdr:to>
      <xdr:col>16</xdr:col>
      <xdr:colOff>152400</xdr:colOff>
      <xdr:row>198</xdr:row>
      <xdr:rowOff>180975</xdr:rowOff>
    </xdr:to>
    <xdr:sp macro="" textlink="">
      <xdr:nvSpPr>
        <xdr:cNvPr id="48269" name="Text Box 141" hidden="1"/>
        <xdr:cNvSpPr txBox="1">
          <a:spLocks noChangeArrowheads="1"/>
        </xdr:cNvSpPr>
      </xdr:nvSpPr>
      <xdr:spPr bwMode="auto">
        <a:xfrm>
          <a:off x="16868775" y="371094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193</xdr:row>
      <xdr:rowOff>152400</xdr:rowOff>
    </xdr:from>
    <xdr:to>
      <xdr:col>16</xdr:col>
      <xdr:colOff>152400</xdr:colOff>
      <xdr:row>197</xdr:row>
      <xdr:rowOff>161925</xdr:rowOff>
    </xdr:to>
    <xdr:sp macro="" textlink="">
      <xdr:nvSpPr>
        <xdr:cNvPr id="48270" name="Text Box 142" hidden="1"/>
        <xdr:cNvSpPr txBox="1">
          <a:spLocks noChangeArrowheads="1"/>
        </xdr:cNvSpPr>
      </xdr:nvSpPr>
      <xdr:spPr bwMode="auto">
        <a:xfrm>
          <a:off x="16868775" y="369189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192</xdr:row>
      <xdr:rowOff>142875</xdr:rowOff>
    </xdr:from>
    <xdr:to>
      <xdr:col>15</xdr:col>
      <xdr:colOff>647700</xdr:colOff>
      <xdr:row>197</xdr:row>
      <xdr:rowOff>9525</xdr:rowOff>
    </xdr:to>
    <xdr:sp macro="" textlink="">
      <xdr:nvSpPr>
        <xdr:cNvPr id="48271" name="Text Box 143" hidden="1"/>
        <xdr:cNvSpPr txBox="1">
          <a:spLocks noChangeArrowheads="1"/>
        </xdr:cNvSpPr>
      </xdr:nvSpPr>
      <xdr:spPr bwMode="auto">
        <a:xfrm>
          <a:off x="16868775" y="36718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191</xdr:row>
      <xdr:rowOff>142875</xdr:rowOff>
    </xdr:from>
    <xdr:to>
      <xdr:col>15</xdr:col>
      <xdr:colOff>647700</xdr:colOff>
      <xdr:row>196</xdr:row>
      <xdr:rowOff>9525</xdr:rowOff>
    </xdr:to>
    <xdr:sp macro="" textlink="">
      <xdr:nvSpPr>
        <xdr:cNvPr id="48272" name="Text Box 144" hidden="1"/>
        <xdr:cNvSpPr txBox="1">
          <a:spLocks noChangeArrowheads="1"/>
        </xdr:cNvSpPr>
      </xdr:nvSpPr>
      <xdr:spPr bwMode="auto">
        <a:xfrm>
          <a:off x="16868775" y="36528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190</xdr:row>
      <xdr:rowOff>142875</xdr:rowOff>
    </xdr:from>
    <xdr:to>
      <xdr:col>15</xdr:col>
      <xdr:colOff>647700</xdr:colOff>
      <xdr:row>195</xdr:row>
      <xdr:rowOff>0</xdr:rowOff>
    </xdr:to>
    <xdr:sp macro="" textlink="">
      <xdr:nvSpPr>
        <xdr:cNvPr id="48273" name="Text Box 145" hidden="1"/>
        <xdr:cNvSpPr txBox="1">
          <a:spLocks noChangeArrowheads="1"/>
        </xdr:cNvSpPr>
      </xdr:nvSpPr>
      <xdr:spPr bwMode="auto">
        <a:xfrm>
          <a:off x="16868775" y="36337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189</xdr:row>
      <xdr:rowOff>133350</xdr:rowOff>
    </xdr:from>
    <xdr:to>
      <xdr:col>16</xdr:col>
      <xdr:colOff>152400</xdr:colOff>
      <xdr:row>193</xdr:row>
      <xdr:rowOff>152400</xdr:rowOff>
    </xdr:to>
    <xdr:sp macro="" textlink="">
      <xdr:nvSpPr>
        <xdr:cNvPr id="48274" name="Text Box 146" hidden="1"/>
        <xdr:cNvSpPr txBox="1">
          <a:spLocks noChangeArrowheads="1"/>
        </xdr:cNvSpPr>
      </xdr:nvSpPr>
      <xdr:spPr bwMode="auto">
        <a:xfrm>
          <a:off x="16868775" y="361378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187</xdr:row>
      <xdr:rowOff>133350</xdr:rowOff>
    </xdr:from>
    <xdr:to>
      <xdr:col>15</xdr:col>
      <xdr:colOff>647700</xdr:colOff>
      <xdr:row>191</xdr:row>
      <xdr:rowOff>180975</xdr:rowOff>
    </xdr:to>
    <xdr:sp macro="" textlink="">
      <xdr:nvSpPr>
        <xdr:cNvPr id="48275" name="Text Box 147" hidden="1"/>
        <xdr:cNvSpPr txBox="1">
          <a:spLocks noChangeArrowheads="1"/>
        </xdr:cNvSpPr>
      </xdr:nvSpPr>
      <xdr:spPr bwMode="auto">
        <a:xfrm>
          <a:off x="16868775" y="35756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186</xdr:row>
      <xdr:rowOff>123825</xdr:rowOff>
    </xdr:from>
    <xdr:to>
      <xdr:col>15</xdr:col>
      <xdr:colOff>647700</xdr:colOff>
      <xdr:row>190</xdr:row>
      <xdr:rowOff>180975</xdr:rowOff>
    </xdr:to>
    <xdr:sp macro="" textlink="">
      <xdr:nvSpPr>
        <xdr:cNvPr id="48276" name="Text Box 148" hidden="1"/>
        <xdr:cNvSpPr txBox="1">
          <a:spLocks noChangeArrowheads="1"/>
        </xdr:cNvSpPr>
      </xdr:nvSpPr>
      <xdr:spPr bwMode="auto">
        <a:xfrm>
          <a:off x="16868775" y="35556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185</xdr:row>
      <xdr:rowOff>123825</xdr:rowOff>
    </xdr:from>
    <xdr:to>
      <xdr:col>15</xdr:col>
      <xdr:colOff>647700</xdr:colOff>
      <xdr:row>190</xdr:row>
      <xdr:rowOff>28575</xdr:rowOff>
    </xdr:to>
    <xdr:sp macro="" textlink="">
      <xdr:nvSpPr>
        <xdr:cNvPr id="48277" name="Text Box 149" hidden="1"/>
        <xdr:cNvSpPr txBox="1">
          <a:spLocks noChangeArrowheads="1"/>
        </xdr:cNvSpPr>
      </xdr:nvSpPr>
      <xdr:spPr bwMode="auto">
        <a:xfrm>
          <a:off x="16868775" y="35366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184</xdr:row>
      <xdr:rowOff>123825</xdr:rowOff>
    </xdr:from>
    <xdr:to>
      <xdr:col>15</xdr:col>
      <xdr:colOff>647700</xdr:colOff>
      <xdr:row>188</xdr:row>
      <xdr:rowOff>180975</xdr:rowOff>
    </xdr:to>
    <xdr:sp macro="" textlink="">
      <xdr:nvSpPr>
        <xdr:cNvPr id="48278" name="Text Box 150" hidden="1"/>
        <xdr:cNvSpPr txBox="1">
          <a:spLocks noChangeArrowheads="1"/>
        </xdr:cNvSpPr>
      </xdr:nvSpPr>
      <xdr:spPr bwMode="auto">
        <a:xfrm>
          <a:off x="16868775" y="35175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183</xdr:row>
      <xdr:rowOff>114300</xdr:rowOff>
    </xdr:from>
    <xdr:to>
      <xdr:col>15</xdr:col>
      <xdr:colOff>647700</xdr:colOff>
      <xdr:row>187</xdr:row>
      <xdr:rowOff>180975</xdr:rowOff>
    </xdr:to>
    <xdr:sp macro="" textlink="">
      <xdr:nvSpPr>
        <xdr:cNvPr id="48279" name="Text Box 151" hidden="1"/>
        <xdr:cNvSpPr txBox="1">
          <a:spLocks noChangeArrowheads="1"/>
        </xdr:cNvSpPr>
      </xdr:nvSpPr>
      <xdr:spPr bwMode="auto">
        <a:xfrm>
          <a:off x="16868775" y="34975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182</xdr:row>
      <xdr:rowOff>114300</xdr:rowOff>
    </xdr:from>
    <xdr:to>
      <xdr:col>15</xdr:col>
      <xdr:colOff>609600</xdr:colOff>
      <xdr:row>186</xdr:row>
      <xdr:rowOff>161925</xdr:rowOff>
    </xdr:to>
    <xdr:sp macro="" textlink="">
      <xdr:nvSpPr>
        <xdr:cNvPr id="48280" name="Text Box 152" hidden="1"/>
        <xdr:cNvSpPr txBox="1">
          <a:spLocks noChangeArrowheads="1"/>
        </xdr:cNvSpPr>
      </xdr:nvSpPr>
      <xdr:spPr bwMode="auto">
        <a:xfrm>
          <a:off x="16868775" y="347853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181</xdr:row>
      <xdr:rowOff>114300</xdr:rowOff>
    </xdr:from>
    <xdr:to>
      <xdr:col>15</xdr:col>
      <xdr:colOff>647700</xdr:colOff>
      <xdr:row>185</xdr:row>
      <xdr:rowOff>161925</xdr:rowOff>
    </xdr:to>
    <xdr:sp macro="" textlink="">
      <xdr:nvSpPr>
        <xdr:cNvPr id="48281" name="Text Box 153" hidden="1"/>
        <xdr:cNvSpPr txBox="1">
          <a:spLocks noChangeArrowheads="1"/>
        </xdr:cNvSpPr>
      </xdr:nvSpPr>
      <xdr:spPr bwMode="auto">
        <a:xfrm>
          <a:off x="16868775" y="34594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180</xdr:row>
      <xdr:rowOff>104775</xdr:rowOff>
    </xdr:from>
    <xdr:to>
      <xdr:col>15</xdr:col>
      <xdr:colOff>647700</xdr:colOff>
      <xdr:row>184</xdr:row>
      <xdr:rowOff>161925</xdr:rowOff>
    </xdr:to>
    <xdr:sp macro="" textlink="">
      <xdr:nvSpPr>
        <xdr:cNvPr id="48282" name="Text Box 154" hidden="1"/>
        <xdr:cNvSpPr txBox="1">
          <a:spLocks noChangeArrowheads="1"/>
        </xdr:cNvSpPr>
      </xdr:nvSpPr>
      <xdr:spPr bwMode="auto">
        <a:xfrm>
          <a:off x="16868775" y="34394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179</xdr:row>
      <xdr:rowOff>104775</xdr:rowOff>
    </xdr:from>
    <xdr:to>
      <xdr:col>15</xdr:col>
      <xdr:colOff>647700</xdr:colOff>
      <xdr:row>183</xdr:row>
      <xdr:rowOff>152400</xdr:rowOff>
    </xdr:to>
    <xdr:sp macro="" textlink="">
      <xdr:nvSpPr>
        <xdr:cNvPr id="48283" name="Text Box 155" hidden="1"/>
        <xdr:cNvSpPr txBox="1">
          <a:spLocks noChangeArrowheads="1"/>
        </xdr:cNvSpPr>
      </xdr:nvSpPr>
      <xdr:spPr bwMode="auto">
        <a:xfrm>
          <a:off x="16868775" y="34204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178</xdr:row>
      <xdr:rowOff>95250</xdr:rowOff>
    </xdr:from>
    <xdr:to>
      <xdr:col>15</xdr:col>
      <xdr:colOff>647700</xdr:colOff>
      <xdr:row>182</xdr:row>
      <xdr:rowOff>152400</xdr:rowOff>
    </xdr:to>
    <xdr:sp macro="" textlink="">
      <xdr:nvSpPr>
        <xdr:cNvPr id="48284" name="Text Box 156" hidden="1"/>
        <xdr:cNvSpPr txBox="1">
          <a:spLocks noChangeArrowheads="1"/>
        </xdr:cNvSpPr>
      </xdr:nvSpPr>
      <xdr:spPr bwMode="auto">
        <a:xfrm>
          <a:off x="16868775" y="34004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176</xdr:row>
      <xdr:rowOff>95250</xdr:rowOff>
    </xdr:from>
    <xdr:to>
      <xdr:col>16</xdr:col>
      <xdr:colOff>152400</xdr:colOff>
      <xdr:row>180</xdr:row>
      <xdr:rowOff>104775</xdr:rowOff>
    </xdr:to>
    <xdr:sp macro="" textlink="">
      <xdr:nvSpPr>
        <xdr:cNvPr id="48285" name="Text Box 157" hidden="1"/>
        <xdr:cNvSpPr txBox="1">
          <a:spLocks noChangeArrowheads="1"/>
        </xdr:cNvSpPr>
      </xdr:nvSpPr>
      <xdr:spPr bwMode="auto">
        <a:xfrm>
          <a:off x="16868775" y="336232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174</xdr:row>
      <xdr:rowOff>85725</xdr:rowOff>
    </xdr:from>
    <xdr:to>
      <xdr:col>15</xdr:col>
      <xdr:colOff>647700</xdr:colOff>
      <xdr:row>178</xdr:row>
      <xdr:rowOff>142875</xdr:rowOff>
    </xdr:to>
    <xdr:sp macro="" textlink="">
      <xdr:nvSpPr>
        <xdr:cNvPr id="48286" name="Text Box 158" hidden="1"/>
        <xdr:cNvSpPr txBox="1">
          <a:spLocks noChangeArrowheads="1"/>
        </xdr:cNvSpPr>
      </xdr:nvSpPr>
      <xdr:spPr bwMode="auto">
        <a:xfrm>
          <a:off x="16868775" y="33232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173</xdr:row>
      <xdr:rowOff>85725</xdr:rowOff>
    </xdr:from>
    <xdr:to>
      <xdr:col>15</xdr:col>
      <xdr:colOff>647700</xdr:colOff>
      <xdr:row>177</xdr:row>
      <xdr:rowOff>142875</xdr:rowOff>
    </xdr:to>
    <xdr:sp macro="" textlink="">
      <xdr:nvSpPr>
        <xdr:cNvPr id="48287" name="Text Box 159" hidden="1"/>
        <xdr:cNvSpPr txBox="1">
          <a:spLocks noChangeArrowheads="1"/>
        </xdr:cNvSpPr>
      </xdr:nvSpPr>
      <xdr:spPr bwMode="auto">
        <a:xfrm>
          <a:off x="16868775" y="33042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172</xdr:row>
      <xdr:rowOff>76200</xdr:rowOff>
    </xdr:from>
    <xdr:to>
      <xdr:col>15</xdr:col>
      <xdr:colOff>647700</xdr:colOff>
      <xdr:row>176</xdr:row>
      <xdr:rowOff>180975</xdr:rowOff>
    </xdr:to>
    <xdr:sp macro="" textlink="">
      <xdr:nvSpPr>
        <xdr:cNvPr id="48288" name="Text Box 160" hidden="1"/>
        <xdr:cNvSpPr txBox="1">
          <a:spLocks noChangeArrowheads="1"/>
        </xdr:cNvSpPr>
      </xdr:nvSpPr>
      <xdr:spPr bwMode="auto">
        <a:xfrm>
          <a:off x="16868775" y="328422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171</xdr:row>
      <xdr:rowOff>76200</xdr:rowOff>
    </xdr:from>
    <xdr:to>
      <xdr:col>15</xdr:col>
      <xdr:colOff>647700</xdr:colOff>
      <xdr:row>175</xdr:row>
      <xdr:rowOff>123825</xdr:rowOff>
    </xdr:to>
    <xdr:sp macro="" textlink="">
      <xdr:nvSpPr>
        <xdr:cNvPr id="48289" name="Text Box 161" hidden="1"/>
        <xdr:cNvSpPr txBox="1">
          <a:spLocks noChangeArrowheads="1"/>
        </xdr:cNvSpPr>
      </xdr:nvSpPr>
      <xdr:spPr bwMode="auto">
        <a:xfrm>
          <a:off x="16868775" y="32651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170</xdr:row>
      <xdr:rowOff>76200</xdr:rowOff>
    </xdr:from>
    <xdr:to>
      <xdr:col>15</xdr:col>
      <xdr:colOff>647700</xdr:colOff>
      <xdr:row>174</xdr:row>
      <xdr:rowOff>123825</xdr:rowOff>
    </xdr:to>
    <xdr:sp macro="" textlink="">
      <xdr:nvSpPr>
        <xdr:cNvPr id="48290" name="Text Box 162" hidden="1"/>
        <xdr:cNvSpPr txBox="1">
          <a:spLocks noChangeArrowheads="1"/>
        </xdr:cNvSpPr>
      </xdr:nvSpPr>
      <xdr:spPr bwMode="auto">
        <a:xfrm>
          <a:off x="16868775" y="32461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169</xdr:row>
      <xdr:rowOff>66675</xdr:rowOff>
    </xdr:from>
    <xdr:to>
      <xdr:col>15</xdr:col>
      <xdr:colOff>609600</xdr:colOff>
      <xdr:row>173</xdr:row>
      <xdr:rowOff>123825</xdr:rowOff>
    </xdr:to>
    <xdr:sp macro="" textlink="">
      <xdr:nvSpPr>
        <xdr:cNvPr id="48291" name="Text Box 163" hidden="1"/>
        <xdr:cNvSpPr txBox="1">
          <a:spLocks noChangeArrowheads="1"/>
        </xdr:cNvSpPr>
      </xdr:nvSpPr>
      <xdr:spPr bwMode="auto">
        <a:xfrm>
          <a:off x="16868775" y="322611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168</xdr:row>
      <xdr:rowOff>66675</xdr:rowOff>
    </xdr:from>
    <xdr:to>
      <xdr:col>16</xdr:col>
      <xdr:colOff>152400</xdr:colOff>
      <xdr:row>172</xdr:row>
      <xdr:rowOff>76200</xdr:rowOff>
    </xdr:to>
    <xdr:sp macro="" textlink="">
      <xdr:nvSpPr>
        <xdr:cNvPr id="48292" name="Text Box 164" hidden="1"/>
        <xdr:cNvSpPr txBox="1">
          <a:spLocks noChangeArrowheads="1"/>
        </xdr:cNvSpPr>
      </xdr:nvSpPr>
      <xdr:spPr bwMode="auto">
        <a:xfrm>
          <a:off x="16868775" y="320706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167</xdr:row>
      <xdr:rowOff>66675</xdr:rowOff>
    </xdr:from>
    <xdr:to>
      <xdr:col>16</xdr:col>
      <xdr:colOff>152400</xdr:colOff>
      <xdr:row>171</xdr:row>
      <xdr:rowOff>76200</xdr:rowOff>
    </xdr:to>
    <xdr:sp macro="" textlink="">
      <xdr:nvSpPr>
        <xdr:cNvPr id="48293" name="Text Box 165" hidden="1"/>
        <xdr:cNvSpPr txBox="1">
          <a:spLocks noChangeArrowheads="1"/>
        </xdr:cNvSpPr>
      </xdr:nvSpPr>
      <xdr:spPr bwMode="auto">
        <a:xfrm>
          <a:off x="16868775" y="318801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166</xdr:row>
      <xdr:rowOff>57150</xdr:rowOff>
    </xdr:from>
    <xdr:to>
      <xdr:col>15</xdr:col>
      <xdr:colOff>647700</xdr:colOff>
      <xdr:row>170</xdr:row>
      <xdr:rowOff>114300</xdr:rowOff>
    </xdr:to>
    <xdr:sp macro="" textlink="">
      <xdr:nvSpPr>
        <xdr:cNvPr id="48294" name="Text Box 166" hidden="1"/>
        <xdr:cNvSpPr txBox="1">
          <a:spLocks noChangeArrowheads="1"/>
        </xdr:cNvSpPr>
      </xdr:nvSpPr>
      <xdr:spPr bwMode="auto">
        <a:xfrm>
          <a:off x="16868775" y="31680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165</xdr:row>
      <xdr:rowOff>57150</xdr:rowOff>
    </xdr:from>
    <xdr:to>
      <xdr:col>15</xdr:col>
      <xdr:colOff>647700</xdr:colOff>
      <xdr:row>169</xdr:row>
      <xdr:rowOff>104775</xdr:rowOff>
    </xdr:to>
    <xdr:sp macro="" textlink="">
      <xdr:nvSpPr>
        <xdr:cNvPr id="48295" name="Text Box 167" hidden="1"/>
        <xdr:cNvSpPr txBox="1">
          <a:spLocks noChangeArrowheads="1"/>
        </xdr:cNvSpPr>
      </xdr:nvSpPr>
      <xdr:spPr bwMode="auto">
        <a:xfrm>
          <a:off x="16868775" y="31489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163</xdr:row>
      <xdr:rowOff>47625</xdr:rowOff>
    </xdr:from>
    <xdr:to>
      <xdr:col>16</xdr:col>
      <xdr:colOff>152400</xdr:colOff>
      <xdr:row>167</xdr:row>
      <xdr:rowOff>66675</xdr:rowOff>
    </xdr:to>
    <xdr:sp macro="" textlink="">
      <xdr:nvSpPr>
        <xdr:cNvPr id="48296" name="Text Box 168" hidden="1"/>
        <xdr:cNvSpPr txBox="1">
          <a:spLocks noChangeArrowheads="1"/>
        </xdr:cNvSpPr>
      </xdr:nvSpPr>
      <xdr:spPr bwMode="auto">
        <a:xfrm>
          <a:off x="16868775" y="31099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161</xdr:row>
      <xdr:rowOff>38100</xdr:rowOff>
    </xdr:from>
    <xdr:to>
      <xdr:col>15</xdr:col>
      <xdr:colOff>647700</xdr:colOff>
      <xdr:row>165</xdr:row>
      <xdr:rowOff>104775</xdr:rowOff>
    </xdr:to>
    <xdr:sp macro="" textlink="">
      <xdr:nvSpPr>
        <xdr:cNvPr id="48297" name="Text Box 169" hidden="1"/>
        <xdr:cNvSpPr txBox="1">
          <a:spLocks noChangeArrowheads="1"/>
        </xdr:cNvSpPr>
      </xdr:nvSpPr>
      <xdr:spPr bwMode="auto">
        <a:xfrm>
          <a:off x="16868775" y="30708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160</xdr:row>
      <xdr:rowOff>38100</xdr:rowOff>
    </xdr:from>
    <xdr:to>
      <xdr:col>15</xdr:col>
      <xdr:colOff>647700</xdr:colOff>
      <xdr:row>164</xdr:row>
      <xdr:rowOff>104775</xdr:rowOff>
    </xdr:to>
    <xdr:sp macro="" textlink="">
      <xdr:nvSpPr>
        <xdr:cNvPr id="48298" name="Text Box 170" hidden="1"/>
        <xdr:cNvSpPr txBox="1">
          <a:spLocks noChangeArrowheads="1"/>
        </xdr:cNvSpPr>
      </xdr:nvSpPr>
      <xdr:spPr bwMode="auto">
        <a:xfrm>
          <a:off x="16868775" y="30518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159</xdr:row>
      <xdr:rowOff>38100</xdr:rowOff>
    </xdr:from>
    <xdr:to>
      <xdr:col>15</xdr:col>
      <xdr:colOff>647700</xdr:colOff>
      <xdr:row>163</xdr:row>
      <xdr:rowOff>123825</xdr:rowOff>
    </xdr:to>
    <xdr:sp macro="" textlink="">
      <xdr:nvSpPr>
        <xdr:cNvPr id="48299" name="Text Box 171" hidden="1"/>
        <xdr:cNvSpPr txBox="1">
          <a:spLocks noChangeArrowheads="1"/>
        </xdr:cNvSpPr>
      </xdr:nvSpPr>
      <xdr:spPr bwMode="auto">
        <a:xfrm>
          <a:off x="16868775" y="303276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158</xdr:row>
      <xdr:rowOff>28575</xdr:rowOff>
    </xdr:from>
    <xdr:to>
      <xdr:col>15</xdr:col>
      <xdr:colOff>647700</xdr:colOff>
      <xdr:row>162</xdr:row>
      <xdr:rowOff>85725</xdr:rowOff>
    </xdr:to>
    <xdr:sp macro="" textlink="">
      <xdr:nvSpPr>
        <xdr:cNvPr id="48300" name="Text Box 172" hidden="1"/>
        <xdr:cNvSpPr txBox="1">
          <a:spLocks noChangeArrowheads="1"/>
        </xdr:cNvSpPr>
      </xdr:nvSpPr>
      <xdr:spPr bwMode="auto">
        <a:xfrm>
          <a:off x="16868775" y="30127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157</xdr:row>
      <xdr:rowOff>28575</xdr:rowOff>
    </xdr:from>
    <xdr:to>
      <xdr:col>15</xdr:col>
      <xdr:colOff>647700</xdr:colOff>
      <xdr:row>161</xdr:row>
      <xdr:rowOff>76200</xdr:rowOff>
    </xdr:to>
    <xdr:sp macro="" textlink="">
      <xdr:nvSpPr>
        <xdr:cNvPr id="48301" name="Text Box 173" hidden="1"/>
        <xdr:cNvSpPr txBox="1">
          <a:spLocks noChangeArrowheads="1"/>
        </xdr:cNvSpPr>
      </xdr:nvSpPr>
      <xdr:spPr bwMode="auto">
        <a:xfrm>
          <a:off x="16868775" y="29937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156</xdr:row>
      <xdr:rowOff>28575</xdr:rowOff>
    </xdr:from>
    <xdr:to>
      <xdr:col>15</xdr:col>
      <xdr:colOff>609600</xdr:colOff>
      <xdr:row>160</xdr:row>
      <xdr:rowOff>76200</xdr:rowOff>
    </xdr:to>
    <xdr:sp macro="" textlink="">
      <xdr:nvSpPr>
        <xdr:cNvPr id="48302" name="Text Box 174" hidden="1"/>
        <xdr:cNvSpPr txBox="1">
          <a:spLocks noChangeArrowheads="1"/>
        </xdr:cNvSpPr>
      </xdr:nvSpPr>
      <xdr:spPr bwMode="auto">
        <a:xfrm>
          <a:off x="16868775" y="29746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155</xdr:row>
      <xdr:rowOff>19050</xdr:rowOff>
    </xdr:from>
    <xdr:to>
      <xdr:col>16</xdr:col>
      <xdr:colOff>152400</xdr:colOff>
      <xdr:row>159</xdr:row>
      <xdr:rowOff>38100</xdr:rowOff>
    </xdr:to>
    <xdr:sp macro="" textlink="">
      <xdr:nvSpPr>
        <xdr:cNvPr id="48303" name="Text Box 175" hidden="1"/>
        <xdr:cNvSpPr txBox="1">
          <a:spLocks noChangeArrowheads="1"/>
        </xdr:cNvSpPr>
      </xdr:nvSpPr>
      <xdr:spPr bwMode="auto">
        <a:xfrm>
          <a:off x="16868775" y="295465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154</xdr:row>
      <xdr:rowOff>19050</xdr:rowOff>
    </xdr:from>
    <xdr:to>
      <xdr:col>16</xdr:col>
      <xdr:colOff>152400</xdr:colOff>
      <xdr:row>158</xdr:row>
      <xdr:rowOff>28575</xdr:rowOff>
    </xdr:to>
    <xdr:sp macro="" textlink="">
      <xdr:nvSpPr>
        <xdr:cNvPr id="48304" name="Text Box 176" hidden="1"/>
        <xdr:cNvSpPr txBox="1">
          <a:spLocks noChangeArrowheads="1"/>
        </xdr:cNvSpPr>
      </xdr:nvSpPr>
      <xdr:spPr bwMode="auto">
        <a:xfrm>
          <a:off x="16868775" y="293560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153</xdr:row>
      <xdr:rowOff>19050</xdr:rowOff>
    </xdr:from>
    <xdr:to>
      <xdr:col>15</xdr:col>
      <xdr:colOff>647700</xdr:colOff>
      <xdr:row>157</xdr:row>
      <xdr:rowOff>66675</xdr:rowOff>
    </xdr:to>
    <xdr:sp macro="" textlink="">
      <xdr:nvSpPr>
        <xdr:cNvPr id="48305" name="Text Box 177" hidden="1"/>
        <xdr:cNvSpPr txBox="1">
          <a:spLocks noChangeArrowheads="1"/>
        </xdr:cNvSpPr>
      </xdr:nvSpPr>
      <xdr:spPr bwMode="auto">
        <a:xfrm>
          <a:off x="16868775" y="29165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152</xdr:row>
      <xdr:rowOff>9525</xdr:rowOff>
    </xdr:from>
    <xdr:to>
      <xdr:col>15</xdr:col>
      <xdr:colOff>647700</xdr:colOff>
      <xdr:row>156</xdr:row>
      <xdr:rowOff>66675</xdr:rowOff>
    </xdr:to>
    <xdr:sp macro="" textlink="">
      <xdr:nvSpPr>
        <xdr:cNvPr id="48306" name="Text Box 178" hidden="1"/>
        <xdr:cNvSpPr txBox="1">
          <a:spLocks noChangeArrowheads="1"/>
        </xdr:cNvSpPr>
      </xdr:nvSpPr>
      <xdr:spPr bwMode="auto">
        <a:xfrm>
          <a:off x="16868775" y="28965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150</xdr:row>
      <xdr:rowOff>0</xdr:rowOff>
    </xdr:from>
    <xdr:to>
      <xdr:col>16</xdr:col>
      <xdr:colOff>152400</xdr:colOff>
      <xdr:row>154</xdr:row>
      <xdr:rowOff>28575</xdr:rowOff>
    </xdr:to>
    <xdr:sp macro="" textlink="">
      <xdr:nvSpPr>
        <xdr:cNvPr id="48307" name="Text Box 179" hidden="1"/>
        <xdr:cNvSpPr txBox="1">
          <a:spLocks noChangeArrowheads="1"/>
        </xdr:cNvSpPr>
      </xdr:nvSpPr>
      <xdr:spPr bwMode="auto">
        <a:xfrm>
          <a:off x="16868775" y="285750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148</xdr:row>
      <xdr:rowOff>0</xdr:rowOff>
    </xdr:from>
    <xdr:to>
      <xdr:col>15</xdr:col>
      <xdr:colOff>647700</xdr:colOff>
      <xdr:row>152</xdr:row>
      <xdr:rowOff>47625</xdr:rowOff>
    </xdr:to>
    <xdr:sp macro="" textlink="">
      <xdr:nvSpPr>
        <xdr:cNvPr id="48308" name="Text Box 180" hidden="1"/>
        <xdr:cNvSpPr txBox="1">
          <a:spLocks noChangeArrowheads="1"/>
        </xdr:cNvSpPr>
      </xdr:nvSpPr>
      <xdr:spPr bwMode="auto">
        <a:xfrm>
          <a:off x="16868775" y="28194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146</xdr:row>
      <xdr:rowOff>180975</xdr:rowOff>
    </xdr:from>
    <xdr:to>
      <xdr:col>15</xdr:col>
      <xdr:colOff>647700</xdr:colOff>
      <xdr:row>151</xdr:row>
      <xdr:rowOff>47625</xdr:rowOff>
    </xdr:to>
    <xdr:sp macro="" textlink="">
      <xdr:nvSpPr>
        <xdr:cNvPr id="48309" name="Text Box 181" hidden="1"/>
        <xdr:cNvSpPr txBox="1">
          <a:spLocks noChangeArrowheads="1"/>
        </xdr:cNvSpPr>
      </xdr:nvSpPr>
      <xdr:spPr bwMode="auto">
        <a:xfrm>
          <a:off x="16868775" y="27993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145</xdr:row>
      <xdr:rowOff>180975</xdr:rowOff>
    </xdr:from>
    <xdr:to>
      <xdr:col>15</xdr:col>
      <xdr:colOff>647700</xdr:colOff>
      <xdr:row>150</xdr:row>
      <xdr:rowOff>85725</xdr:rowOff>
    </xdr:to>
    <xdr:sp macro="" textlink="">
      <xdr:nvSpPr>
        <xdr:cNvPr id="48310" name="Text Box 182" hidden="1"/>
        <xdr:cNvSpPr txBox="1">
          <a:spLocks noChangeArrowheads="1"/>
        </xdr:cNvSpPr>
      </xdr:nvSpPr>
      <xdr:spPr bwMode="auto">
        <a:xfrm>
          <a:off x="16868775" y="278034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144</xdr:row>
      <xdr:rowOff>180975</xdr:rowOff>
    </xdr:from>
    <xdr:to>
      <xdr:col>15</xdr:col>
      <xdr:colOff>647700</xdr:colOff>
      <xdr:row>149</xdr:row>
      <xdr:rowOff>38100</xdr:rowOff>
    </xdr:to>
    <xdr:sp macro="" textlink="">
      <xdr:nvSpPr>
        <xdr:cNvPr id="48311" name="Text Box 183" hidden="1"/>
        <xdr:cNvSpPr txBox="1">
          <a:spLocks noChangeArrowheads="1"/>
        </xdr:cNvSpPr>
      </xdr:nvSpPr>
      <xdr:spPr bwMode="auto">
        <a:xfrm>
          <a:off x="16868775" y="27612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143</xdr:row>
      <xdr:rowOff>171450</xdr:rowOff>
    </xdr:from>
    <xdr:to>
      <xdr:col>15</xdr:col>
      <xdr:colOff>647700</xdr:colOff>
      <xdr:row>148</xdr:row>
      <xdr:rowOff>38100</xdr:rowOff>
    </xdr:to>
    <xdr:sp macro="" textlink="">
      <xdr:nvSpPr>
        <xdr:cNvPr id="48312" name="Text Box 184" hidden="1"/>
        <xdr:cNvSpPr txBox="1">
          <a:spLocks noChangeArrowheads="1"/>
        </xdr:cNvSpPr>
      </xdr:nvSpPr>
      <xdr:spPr bwMode="auto">
        <a:xfrm>
          <a:off x="16868775" y="27412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142</xdr:row>
      <xdr:rowOff>171450</xdr:rowOff>
    </xdr:from>
    <xdr:to>
      <xdr:col>15</xdr:col>
      <xdr:colOff>609600</xdr:colOff>
      <xdr:row>147</xdr:row>
      <xdr:rowOff>28575</xdr:rowOff>
    </xdr:to>
    <xdr:sp macro="" textlink="">
      <xdr:nvSpPr>
        <xdr:cNvPr id="48313" name="Text Box 185" hidden="1"/>
        <xdr:cNvSpPr txBox="1">
          <a:spLocks noChangeArrowheads="1"/>
        </xdr:cNvSpPr>
      </xdr:nvSpPr>
      <xdr:spPr bwMode="auto">
        <a:xfrm>
          <a:off x="16868775" y="272224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139</xdr:row>
      <xdr:rowOff>161925</xdr:rowOff>
    </xdr:from>
    <xdr:to>
      <xdr:col>15</xdr:col>
      <xdr:colOff>647700</xdr:colOff>
      <xdr:row>144</xdr:row>
      <xdr:rowOff>28575</xdr:rowOff>
    </xdr:to>
    <xdr:sp macro="" textlink="">
      <xdr:nvSpPr>
        <xdr:cNvPr id="48314" name="Text Box 186" hidden="1"/>
        <xdr:cNvSpPr txBox="1">
          <a:spLocks noChangeArrowheads="1"/>
        </xdr:cNvSpPr>
      </xdr:nvSpPr>
      <xdr:spPr bwMode="auto">
        <a:xfrm>
          <a:off x="16868775" y="26641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138</xdr:row>
      <xdr:rowOff>161925</xdr:rowOff>
    </xdr:from>
    <xdr:to>
      <xdr:col>15</xdr:col>
      <xdr:colOff>647700</xdr:colOff>
      <xdr:row>143</xdr:row>
      <xdr:rowOff>28575</xdr:rowOff>
    </xdr:to>
    <xdr:sp macro="" textlink="">
      <xdr:nvSpPr>
        <xdr:cNvPr id="48315" name="Text Box 187" hidden="1"/>
        <xdr:cNvSpPr txBox="1">
          <a:spLocks noChangeArrowheads="1"/>
        </xdr:cNvSpPr>
      </xdr:nvSpPr>
      <xdr:spPr bwMode="auto">
        <a:xfrm>
          <a:off x="16868775" y="26450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134</xdr:row>
      <xdr:rowOff>142875</xdr:rowOff>
    </xdr:from>
    <xdr:to>
      <xdr:col>15</xdr:col>
      <xdr:colOff>647700</xdr:colOff>
      <xdr:row>139</xdr:row>
      <xdr:rowOff>9525</xdr:rowOff>
    </xdr:to>
    <xdr:sp macro="" textlink="">
      <xdr:nvSpPr>
        <xdr:cNvPr id="48316" name="Text Box 188" hidden="1"/>
        <xdr:cNvSpPr txBox="1">
          <a:spLocks noChangeArrowheads="1"/>
        </xdr:cNvSpPr>
      </xdr:nvSpPr>
      <xdr:spPr bwMode="auto">
        <a:xfrm>
          <a:off x="16868775" y="25669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133</xdr:row>
      <xdr:rowOff>142875</xdr:rowOff>
    </xdr:from>
    <xdr:to>
      <xdr:col>15</xdr:col>
      <xdr:colOff>647700</xdr:colOff>
      <xdr:row>138</xdr:row>
      <xdr:rowOff>0</xdr:rowOff>
    </xdr:to>
    <xdr:sp macro="" textlink="">
      <xdr:nvSpPr>
        <xdr:cNvPr id="48317" name="Text Box 189" hidden="1"/>
        <xdr:cNvSpPr txBox="1">
          <a:spLocks noChangeArrowheads="1"/>
        </xdr:cNvSpPr>
      </xdr:nvSpPr>
      <xdr:spPr bwMode="auto">
        <a:xfrm>
          <a:off x="16868775" y="25479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132</xdr:row>
      <xdr:rowOff>133350</xdr:rowOff>
    </xdr:from>
    <xdr:to>
      <xdr:col>15</xdr:col>
      <xdr:colOff>647700</xdr:colOff>
      <xdr:row>137</xdr:row>
      <xdr:rowOff>38100</xdr:rowOff>
    </xdr:to>
    <xdr:sp macro="" textlink="">
      <xdr:nvSpPr>
        <xdr:cNvPr id="48318" name="Text Box 190" hidden="1"/>
        <xdr:cNvSpPr txBox="1">
          <a:spLocks noChangeArrowheads="1"/>
        </xdr:cNvSpPr>
      </xdr:nvSpPr>
      <xdr:spPr bwMode="auto">
        <a:xfrm>
          <a:off x="16868775" y="252793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131</xdr:row>
      <xdr:rowOff>133350</xdr:rowOff>
    </xdr:from>
    <xdr:to>
      <xdr:col>15</xdr:col>
      <xdr:colOff>647700</xdr:colOff>
      <xdr:row>136</xdr:row>
      <xdr:rowOff>0</xdr:rowOff>
    </xdr:to>
    <xdr:sp macro="" textlink="">
      <xdr:nvSpPr>
        <xdr:cNvPr id="48319" name="Text Box 191" hidden="1"/>
        <xdr:cNvSpPr txBox="1">
          <a:spLocks noChangeArrowheads="1"/>
        </xdr:cNvSpPr>
      </xdr:nvSpPr>
      <xdr:spPr bwMode="auto">
        <a:xfrm>
          <a:off x="16868775" y="25088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130</xdr:row>
      <xdr:rowOff>133350</xdr:rowOff>
    </xdr:from>
    <xdr:to>
      <xdr:col>15</xdr:col>
      <xdr:colOff>647700</xdr:colOff>
      <xdr:row>134</xdr:row>
      <xdr:rowOff>180975</xdr:rowOff>
    </xdr:to>
    <xdr:sp macro="" textlink="">
      <xdr:nvSpPr>
        <xdr:cNvPr id="48320" name="Text Box 192" hidden="1"/>
        <xdr:cNvSpPr txBox="1">
          <a:spLocks noChangeArrowheads="1"/>
        </xdr:cNvSpPr>
      </xdr:nvSpPr>
      <xdr:spPr bwMode="auto">
        <a:xfrm>
          <a:off x="16868775" y="24898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129</xdr:row>
      <xdr:rowOff>123825</xdr:rowOff>
    </xdr:from>
    <xdr:to>
      <xdr:col>15</xdr:col>
      <xdr:colOff>609600</xdr:colOff>
      <xdr:row>133</xdr:row>
      <xdr:rowOff>180975</xdr:rowOff>
    </xdr:to>
    <xdr:sp macro="" textlink="">
      <xdr:nvSpPr>
        <xdr:cNvPr id="48321" name="Text Box 193" hidden="1"/>
        <xdr:cNvSpPr txBox="1">
          <a:spLocks noChangeArrowheads="1"/>
        </xdr:cNvSpPr>
      </xdr:nvSpPr>
      <xdr:spPr bwMode="auto">
        <a:xfrm>
          <a:off x="16868775" y="246983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128</xdr:row>
      <xdr:rowOff>123825</xdr:rowOff>
    </xdr:from>
    <xdr:to>
      <xdr:col>16</xdr:col>
      <xdr:colOff>152400</xdr:colOff>
      <xdr:row>132</xdr:row>
      <xdr:rowOff>142875</xdr:rowOff>
    </xdr:to>
    <xdr:sp macro="" textlink="">
      <xdr:nvSpPr>
        <xdr:cNvPr id="48322" name="Text Box 194" hidden="1"/>
        <xdr:cNvSpPr txBox="1">
          <a:spLocks noChangeArrowheads="1"/>
        </xdr:cNvSpPr>
      </xdr:nvSpPr>
      <xdr:spPr bwMode="auto">
        <a:xfrm>
          <a:off x="16868775" y="245078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127</xdr:row>
      <xdr:rowOff>123825</xdr:rowOff>
    </xdr:from>
    <xdr:to>
      <xdr:col>16</xdr:col>
      <xdr:colOff>152400</xdr:colOff>
      <xdr:row>131</xdr:row>
      <xdr:rowOff>142875</xdr:rowOff>
    </xdr:to>
    <xdr:sp macro="" textlink="">
      <xdr:nvSpPr>
        <xdr:cNvPr id="48323" name="Text Box 195" hidden="1"/>
        <xdr:cNvSpPr txBox="1">
          <a:spLocks noChangeArrowheads="1"/>
        </xdr:cNvSpPr>
      </xdr:nvSpPr>
      <xdr:spPr bwMode="auto">
        <a:xfrm>
          <a:off x="16868775" y="243173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126</xdr:row>
      <xdr:rowOff>114300</xdr:rowOff>
    </xdr:from>
    <xdr:to>
      <xdr:col>15</xdr:col>
      <xdr:colOff>647700</xdr:colOff>
      <xdr:row>130</xdr:row>
      <xdr:rowOff>180975</xdr:rowOff>
    </xdr:to>
    <xdr:sp macro="" textlink="">
      <xdr:nvSpPr>
        <xdr:cNvPr id="48324" name="Text Box 196" hidden="1"/>
        <xdr:cNvSpPr txBox="1">
          <a:spLocks noChangeArrowheads="1"/>
        </xdr:cNvSpPr>
      </xdr:nvSpPr>
      <xdr:spPr bwMode="auto">
        <a:xfrm>
          <a:off x="16868775" y="24117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125</xdr:row>
      <xdr:rowOff>114300</xdr:rowOff>
    </xdr:from>
    <xdr:to>
      <xdr:col>15</xdr:col>
      <xdr:colOff>647700</xdr:colOff>
      <xdr:row>129</xdr:row>
      <xdr:rowOff>161925</xdr:rowOff>
    </xdr:to>
    <xdr:sp macro="" textlink="">
      <xdr:nvSpPr>
        <xdr:cNvPr id="48325" name="Text Box 197" hidden="1"/>
        <xdr:cNvSpPr txBox="1">
          <a:spLocks noChangeArrowheads="1"/>
        </xdr:cNvSpPr>
      </xdr:nvSpPr>
      <xdr:spPr bwMode="auto">
        <a:xfrm>
          <a:off x="16868775" y="23926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123</xdr:row>
      <xdr:rowOff>104775</xdr:rowOff>
    </xdr:from>
    <xdr:to>
      <xdr:col>16</xdr:col>
      <xdr:colOff>152400</xdr:colOff>
      <xdr:row>127</xdr:row>
      <xdr:rowOff>123825</xdr:rowOff>
    </xdr:to>
    <xdr:sp macro="" textlink="">
      <xdr:nvSpPr>
        <xdr:cNvPr id="48326" name="Text Box 198" hidden="1"/>
        <xdr:cNvSpPr txBox="1">
          <a:spLocks noChangeArrowheads="1"/>
        </xdr:cNvSpPr>
      </xdr:nvSpPr>
      <xdr:spPr bwMode="auto">
        <a:xfrm>
          <a:off x="16868775" y="235362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121</xdr:row>
      <xdr:rowOff>95250</xdr:rowOff>
    </xdr:from>
    <xdr:to>
      <xdr:col>15</xdr:col>
      <xdr:colOff>647700</xdr:colOff>
      <xdr:row>125</xdr:row>
      <xdr:rowOff>152400</xdr:rowOff>
    </xdr:to>
    <xdr:sp macro="" textlink="">
      <xdr:nvSpPr>
        <xdr:cNvPr id="48327" name="Text Box 199" hidden="1"/>
        <xdr:cNvSpPr txBox="1">
          <a:spLocks noChangeArrowheads="1"/>
        </xdr:cNvSpPr>
      </xdr:nvSpPr>
      <xdr:spPr bwMode="auto">
        <a:xfrm>
          <a:off x="16868775" y="23145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120</xdr:row>
      <xdr:rowOff>95250</xdr:rowOff>
    </xdr:from>
    <xdr:to>
      <xdr:col>15</xdr:col>
      <xdr:colOff>647700</xdr:colOff>
      <xdr:row>124</xdr:row>
      <xdr:rowOff>152400</xdr:rowOff>
    </xdr:to>
    <xdr:sp macro="" textlink="">
      <xdr:nvSpPr>
        <xdr:cNvPr id="48328" name="Text Box 200" hidden="1"/>
        <xdr:cNvSpPr txBox="1">
          <a:spLocks noChangeArrowheads="1"/>
        </xdr:cNvSpPr>
      </xdr:nvSpPr>
      <xdr:spPr bwMode="auto">
        <a:xfrm>
          <a:off x="16868775" y="22955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119</xdr:row>
      <xdr:rowOff>95250</xdr:rowOff>
    </xdr:from>
    <xdr:to>
      <xdr:col>15</xdr:col>
      <xdr:colOff>647700</xdr:colOff>
      <xdr:row>123</xdr:row>
      <xdr:rowOff>180975</xdr:rowOff>
    </xdr:to>
    <xdr:sp macro="" textlink="">
      <xdr:nvSpPr>
        <xdr:cNvPr id="48329" name="Text Box 201" hidden="1"/>
        <xdr:cNvSpPr txBox="1">
          <a:spLocks noChangeArrowheads="1"/>
        </xdr:cNvSpPr>
      </xdr:nvSpPr>
      <xdr:spPr bwMode="auto">
        <a:xfrm>
          <a:off x="16868775" y="227647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118</xdr:row>
      <xdr:rowOff>85725</xdr:rowOff>
    </xdr:from>
    <xdr:to>
      <xdr:col>15</xdr:col>
      <xdr:colOff>647700</xdr:colOff>
      <xdr:row>122</xdr:row>
      <xdr:rowOff>142875</xdr:rowOff>
    </xdr:to>
    <xdr:sp macro="" textlink="">
      <xdr:nvSpPr>
        <xdr:cNvPr id="48330" name="Text Box 202" hidden="1"/>
        <xdr:cNvSpPr txBox="1">
          <a:spLocks noChangeArrowheads="1"/>
        </xdr:cNvSpPr>
      </xdr:nvSpPr>
      <xdr:spPr bwMode="auto">
        <a:xfrm>
          <a:off x="16868775" y="22564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117</xdr:row>
      <xdr:rowOff>85725</xdr:rowOff>
    </xdr:from>
    <xdr:to>
      <xdr:col>15</xdr:col>
      <xdr:colOff>647700</xdr:colOff>
      <xdr:row>121</xdr:row>
      <xdr:rowOff>142875</xdr:rowOff>
    </xdr:to>
    <xdr:sp macro="" textlink="">
      <xdr:nvSpPr>
        <xdr:cNvPr id="48331" name="Text Box 203" hidden="1"/>
        <xdr:cNvSpPr txBox="1">
          <a:spLocks noChangeArrowheads="1"/>
        </xdr:cNvSpPr>
      </xdr:nvSpPr>
      <xdr:spPr bwMode="auto">
        <a:xfrm>
          <a:off x="16868775" y="22374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116</xdr:row>
      <xdr:rowOff>85725</xdr:rowOff>
    </xdr:from>
    <xdr:to>
      <xdr:col>15</xdr:col>
      <xdr:colOff>609600</xdr:colOff>
      <xdr:row>120</xdr:row>
      <xdr:rowOff>142875</xdr:rowOff>
    </xdr:to>
    <xdr:sp macro="" textlink="">
      <xdr:nvSpPr>
        <xdr:cNvPr id="48332" name="Text Box 204" hidden="1"/>
        <xdr:cNvSpPr txBox="1">
          <a:spLocks noChangeArrowheads="1"/>
        </xdr:cNvSpPr>
      </xdr:nvSpPr>
      <xdr:spPr bwMode="auto">
        <a:xfrm>
          <a:off x="16868775" y="22183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113</xdr:row>
      <xdr:rowOff>76200</xdr:rowOff>
    </xdr:from>
    <xdr:to>
      <xdr:col>15</xdr:col>
      <xdr:colOff>647700</xdr:colOff>
      <xdr:row>117</xdr:row>
      <xdr:rowOff>123825</xdr:rowOff>
    </xdr:to>
    <xdr:sp macro="" textlink="">
      <xdr:nvSpPr>
        <xdr:cNvPr id="48333" name="Text Box 205" hidden="1"/>
        <xdr:cNvSpPr txBox="1">
          <a:spLocks noChangeArrowheads="1"/>
        </xdr:cNvSpPr>
      </xdr:nvSpPr>
      <xdr:spPr bwMode="auto">
        <a:xfrm>
          <a:off x="16868775" y="21602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112</xdr:row>
      <xdr:rowOff>66675</xdr:rowOff>
    </xdr:from>
    <xdr:to>
      <xdr:col>15</xdr:col>
      <xdr:colOff>647700</xdr:colOff>
      <xdr:row>116</xdr:row>
      <xdr:rowOff>123825</xdr:rowOff>
    </xdr:to>
    <xdr:sp macro="" textlink="">
      <xdr:nvSpPr>
        <xdr:cNvPr id="48334" name="Text Box 206" hidden="1"/>
        <xdr:cNvSpPr txBox="1">
          <a:spLocks noChangeArrowheads="1"/>
        </xdr:cNvSpPr>
      </xdr:nvSpPr>
      <xdr:spPr bwMode="auto">
        <a:xfrm>
          <a:off x="16868775" y="21402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108</xdr:row>
      <xdr:rowOff>57150</xdr:rowOff>
    </xdr:from>
    <xdr:to>
      <xdr:col>15</xdr:col>
      <xdr:colOff>647700</xdr:colOff>
      <xdr:row>112</xdr:row>
      <xdr:rowOff>104775</xdr:rowOff>
    </xdr:to>
    <xdr:sp macro="" textlink="">
      <xdr:nvSpPr>
        <xdr:cNvPr id="48335" name="Text Box 207" hidden="1"/>
        <xdr:cNvSpPr txBox="1">
          <a:spLocks noChangeArrowheads="1"/>
        </xdr:cNvSpPr>
      </xdr:nvSpPr>
      <xdr:spPr bwMode="auto">
        <a:xfrm>
          <a:off x="16868775" y="206311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107</xdr:row>
      <xdr:rowOff>47625</xdr:rowOff>
    </xdr:from>
    <xdr:to>
      <xdr:col>15</xdr:col>
      <xdr:colOff>647700</xdr:colOff>
      <xdr:row>111</xdr:row>
      <xdr:rowOff>104775</xdr:rowOff>
    </xdr:to>
    <xdr:sp macro="" textlink="">
      <xdr:nvSpPr>
        <xdr:cNvPr id="48336" name="Text Box 208" hidden="1"/>
        <xdr:cNvSpPr txBox="1">
          <a:spLocks noChangeArrowheads="1"/>
        </xdr:cNvSpPr>
      </xdr:nvSpPr>
      <xdr:spPr bwMode="auto">
        <a:xfrm>
          <a:off x="16868775" y="20431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106</xdr:row>
      <xdr:rowOff>47625</xdr:rowOff>
    </xdr:from>
    <xdr:to>
      <xdr:col>15</xdr:col>
      <xdr:colOff>647700</xdr:colOff>
      <xdr:row>110</xdr:row>
      <xdr:rowOff>142875</xdr:rowOff>
    </xdr:to>
    <xdr:sp macro="" textlink="">
      <xdr:nvSpPr>
        <xdr:cNvPr id="48337" name="Text Box 209" hidden="1"/>
        <xdr:cNvSpPr txBox="1">
          <a:spLocks noChangeArrowheads="1"/>
        </xdr:cNvSpPr>
      </xdr:nvSpPr>
      <xdr:spPr bwMode="auto">
        <a:xfrm>
          <a:off x="16868775" y="202406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105</xdr:row>
      <xdr:rowOff>47625</xdr:rowOff>
    </xdr:from>
    <xdr:to>
      <xdr:col>15</xdr:col>
      <xdr:colOff>647700</xdr:colOff>
      <xdr:row>109</xdr:row>
      <xdr:rowOff>104775</xdr:rowOff>
    </xdr:to>
    <xdr:sp macro="" textlink="">
      <xdr:nvSpPr>
        <xdr:cNvPr id="48338" name="Text Box 210" hidden="1"/>
        <xdr:cNvSpPr txBox="1">
          <a:spLocks noChangeArrowheads="1"/>
        </xdr:cNvSpPr>
      </xdr:nvSpPr>
      <xdr:spPr bwMode="auto">
        <a:xfrm>
          <a:off x="16868775" y="20050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104</xdr:row>
      <xdr:rowOff>38100</xdr:rowOff>
    </xdr:from>
    <xdr:to>
      <xdr:col>15</xdr:col>
      <xdr:colOff>647700</xdr:colOff>
      <xdr:row>108</xdr:row>
      <xdr:rowOff>104775</xdr:rowOff>
    </xdr:to>
    <xdr:sp macro="" textlink="">
      <xdr:nvSpPr>
        <xdr:cNvPr id="48339" name="Text Box 211" hidden="1"/>
        <xdr:cNvSpPr txBox="1">
          <a:spLocks noChangeArrowheads="1"/>
        </xdr:cNvSpPr>
      </xdr:nvSpPr>
      <xdr:spPr bwMode="auto">
        <a:xfrm>
          <a:off x="16868775" y="19850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103</xdr:row>
      <xdr:rowOff>38100</xdr:rowOff>
    </xdr:from>
    <xdr:to>
      <xdr:col>15</xdr:col>
      <xdr:colOff>609600</xdr:colOff>
      <xdr:row>107</xdr:row>
      <xdr:rowOff>104775</xdr:rowOff>
    </xdr:to>
    <xdr:sp macro="" textlink="">
      <xdr:nvSpPr>
        <xdr:cNvPr id="48340" name="Text Box 212" hidden="1"/>
        <xdr:cNvSpPr txBox="1">
          <a:spLocks noChangeArrowheads="1"/>
        </xdr:cNvSpPr>
      </xdr:nvSpPr>
      <xdr:spPr bwMode="auto">
        <a:xfrm>
          <a:off x="16868775" y="19659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102</xdr:row>
      <xdr:rowOff>38100</xdr:rowOff>
    </xdr:from>
    <xdr:to>
      <xdr:col>16</xdr:col>
      <xdr:colOff>152400</xdr:colOff>
      <xdr:row>106</xdr:row>
      <xdr:rowOff>47625</xdr:rowOff>
    </xdr:to>
    <xdr:sp macro="" textlink="">
      <xdr:nvSpPr>
        <xdr:cNvPr id="48341" name="Text Box 213" hidden="1"/>
        <xdr:cNvSpPr txBox="1">
          <a:spLocks noChangeArrowheads="1"/>
        </xdr:cNvSpPr>
      </xdr:nvSpPr>
      <xdr:spPr bwMode="auto">
        <a:xfrm>
          <a:off x="16868775" y="19469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101</xdr:row>
      <xdr:rowOff>28575</xdr:rowOff>
    </xdr:from>
    <xdr:to>
      <xdr:col>16</xdr:col>
      <xdr:colOff>152400</xdr:colOff>
      <xdr:row>105</xdr:row>
      <xdr:rowOff>47625</xdr:rowOff>
    </xdr:to>
    <xdr:sp macro="" textlink="">
      <xdr:nvSpPr>
        <xdr:cNvPr id="48342" name="Text Box 214" hidden="1"/>
        <xdr:cNvSpPr txBox="1">
          <a:spLocks noChangeArrowheads="1"/>
        </xdr:cNvSpPr>
      </xdr:nvSpPr>
      <xdr:spPr bwMode="auto">
        <a:xfrm>
          <a:off x="16868775" y="192690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100</xdr:row>
      <xdr:rowOff>28575</xdr:rowOff>
    </xdr:from>
    <xdr:to>
      <xdr:col>15</xdr:col>
      <xdr:colOff>647700</xdr:colOff>
      <xdr:row>104</xdr:row>
      <xdr:rowOff>76200</xdr:rowOff>
    </xdr:to>
    <xdr:sp macro="" textlink="">
      <xdr:nvSpPr>
        <xdr:cNvPr id="48343" name="Text Box 215" hidden="1"/>
        <xdr:cNvSpPr txBox="1">
          <a:spLocks noChangeArrowheads="1"/>
        </xdr:cNvSpPr>
      </xdr:nvSpPr>
      <xdr:spPr bwMode="auto">
        <a:xfrm>
          <a:off x="16868775" y="19078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99</xdr:row>
      <xdr:rowOff>28575</xdr:rowOff>
    </xdr:from>
    <xdr:to>
      <xdr:col>15</xdr:col>
      <xdr:colOff>647700</xdr:colOff>
      <xdr:row>103</xdr:row>
      <xdr:rowOff>76200</xdr:rowOff>
    </xdr:to>
    <xdr:sp macro="" textlink="">
      <xdr:nvSpPr>
        <xdr:cNvPr id="48344" name="Text Box 216" hidden="1"/>
        <xdr:cNvSpPr txBox="1">
          <a:spLocks noChangeArrowheads="1"/>
        </xdr:cNvSpPr>
      </xdr:nvSpPr>
      <xdr:spPr bwMode="auto">
        <a:xfrm>
          <a:off x="16868775" y="18888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97</xdr:row>
      <xdr:rowOff>19050</xdr:rowOff>
    </xdr:from>
    <xdr:to>
      <xdr:col>16</xdr:col>
      <xdr:colOff>152400</xdr:colOff>
      <xdr:row>101</xdr:row>
      <xdr:rowOff>28575</xdr:rowOff>
    </xdr:to>
    <xdr:sp macro="" textlink="">
      <xdr:nvSpPr>
        <xdr:cNvPr id="48345" name="Text Box 217" hidden="1"/>
        <xdr:cNvSpPr txBox="1">
          <a:spLocks noChangeArrowheads="1"/>
        </xdr:cNvSpPr>
      </xdr:nvSpPr>
      <xdr:spPr bwMode="auto">
        <a:xfrm>
          <a:off x="16868775" y="184975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95</xdr:row>
      <xdr:rowOff>9525</xdr:rowOff>
    </xdr:from>
    <xdr:to>
      <xdr:col>15</xdr:col>
      <xdr:colOff>647700</xdr:colOff>
      <xdr:row>99</xdr:row>
      <xdr:rowOff>66675</xdr:rowOff>
    </xdr:to>
    <xdr:sp macro="" textlink="">
      <xdr:nvSpPr>
        <xdr:cNvPr id="48346" name="Text Box 218" hidden="1"/>
        <xdr:cNvSpPr txBox="1">
          <a:spLocks noChangeArrowheads="1"/>
        </xdr:cNvSpPr>
      </xdr:nvSpPr>
      <xdr:spPr bwMode="auto">
        <a:xfrm>
          <a:off x="16868775" y="18107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94</xdr:row>
      <xdr:rowOff>9525</xdr:rowOff>
    </xdr:from>
    <xdr:to>
      <xdr:col>15</xdr:col>
      <xdr:colOff>647700</xdr:colOff>
      <xdr:row>98</xdr:row>
      <xdr:rowOff>66675</xdr:rowOff>
    </xdr:to>
    <xdr:sp macro="" textlink="">
      <xdr:nvSpPr>
        <xdr:cNvPr id="48347" name="Text Box 219" hidden="1"/>
        <xdr:cNvSpPr txBox="1">
          <a:spLocks noChangeArrowheads="1"/>
        </xdr:cNvSpPr>
      </xdr:nvSpPr>
      <xdr:spPr bwMode="auto">
        <a:xfrm>
          <a:off x="16868775" y="17916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93</xdr:row>
      <xdr:rowOff>0</xdr:rowOff>
    </xdr:from>
    <xdr:to>
      <xdr:col>15</xdr:col>
      <xdr:colOff>647700</xdr:colOff>
      <xdr:row>97</xdr:row>
      <xdr:rowOff>104775</xdr:rowOff>
    </xdr:to>
    <xdr:sp macro="" textlink="">
      <xdr:nvSpPr>
        <xdr:cNvPr id="48348" name="Text Box 220" hidden="1"/>
        <xdr:cNvSpPr txBox="1">
          <a:spLocks noChangeArrowheads="1"/>
        </xdr:cNvSpPr>
      </xdr:nvSpPr>
      <xdr:spPr bwMode="auto">
        <a:xfrm>
          <a:off x="16868775" y="177165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92</xdr:row>
      <xdr:rowOff>0</xdr:rowOff>
    </xdr:from>
    <xdr:to>
      <xdr:col>15</xdr:col>
      <xdr:colOff>647700</xdr:colOff>
      <xdr:row>96</xdr:row>
      <xdr:rowOff>66675</xdr:rowOff>
    </xdr:to>
    <xdr:sp macro="" textlink="">
      <xdr:nvSpPr>
        <xdr:cNvPr id="48349" name="Text Box 221" hidden="1"/>
        <xdr:cNvSpPr txBox="1">
          <a:spLocks noChangeArrowheads="1"/>
        </xdr:cNvSpPr>
      </xdr:nvSpPr>
      <xdr:spPr bwMode="auto">
        <a:xfrm>
          <a:off x="16868775" y="17526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91</xdr:row>
      <xdr:rowOff>0</xdr:rowOff>
    </xdr:from>
    <xdr:to>
      <xdr:col>15</xdr:col>
      <xdr:colOff>647700</xdr:colOff>
      <xdr:row>95</xdr:row>
      <xdr:rowOff>47625</xdr:rowOff>
    </xdr:to>
    <xdr:sp macro="" textlink="">
      <xdr:nvSpPr>
        <xdr:cNvPr id="48350" name="Text Box 222" hidden="1"/>
        <xdr:cNvSpPr txBox="1">
          <a:spLocks noChangeArrowheads="1"/>
        </xdr:cNvSpPr>
      </xdr:nvSpPr>
      <xdr:spPr bwMode="auto">
        <a:xfrm>
          <a:off x="16868775" y="17335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89</xdr:row>
      <xdr:rowOff>180975</xdr:rowOff>
    </xdr:from>
    <xdr:to>
      <xdr:col>15</xdr:col>
      <xdr:colOff>609600</xdr:colOff>
      <xdr:row>94</xdr:row>
      <xdr:rowOff>47625</xdr:rowOff>
    </xdr:to>
    <xdr:sp macro="" textlink="">
      <xdr:nvSpPr>
        <xdr:cNvPr id="48351" name="Text Box 223" hidden="1"/>
        <xdr:cNvSpPr txBox="1">
          <a:spLocks noChangeArrowheads="1"/>
        </xdr:cNvSpPr>
      </xdr:nvSpPr>
      <xdr:spPr bwMode="auto">
        <a:xfrm>
          <a:off x="16868775" y="171354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88</xdr:row>
      <xdr:rowOff>180975</xdr:rowOff>
    </xdr:from>
    <xdr:to>
      <xdr:col>16</xdr:col>
      <xdr:colOff>152400</xdr:colOff>
      <xdr:row>93</xdr:row>
      <xdr:rowOff>0</xdr:rowOff>
    </xdr:to>
    <xdr:sp macro="" textlink="">
      <xdr:nvSpPr>
        <xdr:cNvPr id="48352" name="Text Box 224" hidden="1"/>
        <xdr:cNvSpPr txBox="1">
          <a:spLocks noChangeArrowheads="1"/>
        </xdr:cNvSpPr>
      </xdr:nvSpPr>
      <xdr:spPr bwMode="auto">
        <a:xfrm>
          <a:off x="16868775" y="169449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87</xdr:row>
      <xdr:rowOff>180975</xdr:rowOff>
    </xdr:from>
    <xdr:to>
      <xdr:col>16</xdr:col>
      <xdr:colOff>152400</xdr:colOff>
      <xdr:row>92</xdr:row>
      <xdr:rowOff>0</xdr:rowOff>
    </xdr:to>
    <xdr:sp macro="" textlink="">
      <xdr:nvSpPr>
        <xdr:cNvPr id="48353" name="Text Box 225" hidden="1"/>
        <xdr:cNvSpPr txBox="1">
          <a:spLocks noChangeArrowheads="1"/>
        </xdr:cNvSpPr>
      </xdr:nvSpPr>
      <xdr:spPr bwMode="auto">
        <a:xfrm>
          <a:off x="16868775" y="167544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86</xdr:row>
      <xdr:rowOff>171450</xdr:rowOff>
    </xdr:from>
    <xdr:to>
      <xdr:col>15</xdr:col>
      <xdr:colOff>647700</xdr:colOff>
      <xdr:row>91</xdr:row>
      <xdr:rowOff>38100</xdr:rowOff>
    </xdr:to>
    <xdr:sp macro="" textlink="">
      <xdr:nvSpPr>
        <xdr:cNvPr id="48354" name="Text Box 226" hidden="1"/>
        <xdr:cNvSpPr txBox="1">
          <a:spLocks noChangeArrowheads="1"/>
        </xdr:cNvSpPr>
      </xdr:nvSpPr>
      <xdr:spPr bwMode="auto">
        <a:xfrm>
          <a:off x="16868775" y="16554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85</xdr:row>
      <xdr:rowOff>171450</xdr:rowOff>
    </xdr:from>
    <xdr:to>
      <xdr:col>15</xdr:col>
      <xdr:colOff>647700</xdr:colOff>
      <xdr:row>90</xdr:row>
      <xdr:rowOff>28575</xdr:rowOff>
    </xdr:to>
    <xdr:sp macro="" textlink="">
      <xdr:nvSpPr>
        <xdr:cNvPr id="48355" name="Text Box 227" hidden="1"/>
        <xdr:cNvSpPr txBox="1">
          <a:spLocks noChangeArrowheads="1"/>
        </xdr:cNvSpPr>
      </xdr:nvSpPr>
      <xdr:spPr bwMode="auto">
        <a:xfrm>
          <a:off x="16868775" y="16363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81</xdr:row>
      <xdr:rowOff>161925</xdr:rowOff>
    </xdr:from>
    <xdr:to>
      <xdr:col>15</xdr:col>
      <xdr:colOff>647700</xdr:colOff>
      <xdr:row>86</xdr:row>
      <xdr:rowOff>28575</xdr:rowOff>
    </xdr:to>
    <xdr:sp macro="" textlink="">
      <xdr:nvSpPr>
        <xdr:cNvPr id="48356" name="Text Box 228" hidden="1"/>
        <xdr:cNvSpPr txBox="1">
          <a:spLocks noChangeArrowheads="1"/>
        </xdr:cNvSpPr>
      </xdr:nvSpPr>
      <xdr:spPr bwMode="auto">
        <a:xfrm>
          <a:off x="16868775" y="15592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80</xdr:row>
      <xdr:rowOff>152400</xdr:rowOff>
    </xdr:from>
    <xdr:to>
      <xdr:col>15</xdr:col>
      <xdr:colOff>647700</xdr:colOff>
      <xdr:row>85</xdr:row>
      <xdr:rowOff>28575</xdr:rowOff>
    </xdr:to>
    <xdr:sp macro="" textlink="">
      <xdr:nvSpPr>
        <xdr:cNvPr id="48357" name="Text Box 229" hidden="1"/>
        <xdr:cNvSpPr txBox="1">
          <a:spLocks noChangeArrowheads="1"/>
        </xdr:cNvSpPr>
      </xdr:nvSpPr>
      <xdr:spPr bwMode="auto">
        <a:xfrm>
          <a:off x="16868775" y="153924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79</xdr:row>
      <xdr:rowOff>152400</xdr:rowOff>
    </xdr:from>
    <xdr:to>
      <xdr:col>15</xdr:col>
      <xdr:colOff>647700</xdr:colOff>
      <xdr:row>84</xdr:row>
      <xdr:rowOff>47625</xdr:rowOff>
    </xdr:to>
    <xdr:sp macro="" textlink="">
      <xdr:nvSpPr>
        <xdr:cNvPr id="48358" name="Text Box 230" hidden="1"/>
        <xdr:cNvSpPr txBox="1">
          <a:spLocks noChangeArrowheads="1"/>
        </xdr:cNvSpPr>
      </xdr:nvSpPr>
      <xdr:spPr bwMode="auto">
        <a:xfrm>
          <a:off x="16868775" y="152019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78</xdr:row>
      <xdr:rowOff>142875</xdr:rowOff>
    </xdr:from>
    <xdr:to>
      <xdr:col>15</xdr:col>
      <xdr:colOff>647700</xdr:colOff>
      <xdr:row>83</xdr:row>
      <xdr:rowOff>9525</xdr:rowOff>
    </xdr:to>
    <xdr:sp macro="" textlink="">
      <xdr:nvSpPr>
        <xdr:cNvPr id="48359" name="Text Box 231" hidden="1"/>
        <xdr:cNvSpPr txBox="1">
          <a:spLocks noChangeArrowheads="1"/>
        </xdr:cNvSpPr>
      </xdr:nvSpPr>
      <xdr:spPr bwMode="auto">
        <a:xfrm>
          <a:off x="16868775" y="15001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77</xdr:row>
      <xdr:rowOff>142875</xdr:rowOff>
    </xdr:from>
    <xdr:to>
      <xdr:col>15</xdr:col>
      <xdr:colOff>647700</xdr:colOff>
      <xdr:row>82</xdr:row>
      <xdr:rowOff>9525</xdr:rowOff>
    </xdr:to>
    <xdr:sp macro="" textlink="">
      <xdr:nvSpPr>
        <xdr:cNvPr id="48360" name="Text Box 232" hidden="1"/>
        <xdr:cNvSpPr txBox="1">
          <a:spLocks noChangeArrowheads="1"/>
        </xdr:cNvSpPr>
      </xdr:nvSpPr>
      <xdr:spPr bwMode="auto">
        <a:xfrm>
          <a:off x="16868775" y="14811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76</xdr:row>
      <xdr:rowOff>142875</xdr:rowOff>
    </xdr:from>
    <xdr:to>
      <xdr:col>15</xdr:col>
      <xdr:colOff>609600</xdr:colOff>
      <xdr:row>81</xdr:row>
      <xdr:rowOff>0</xdr:rowOff>
    </xdr:to>
    <xdr:sp macro="" textlink="">
      <xdr:nvSpPr>
        <xdr:cNvPr id="48361" name="Text Box 233" hidden="1"/>
        <xdr:cNvSpPr txBox="1">
          <a:spLocks noChangeArrowheads="1"/>
        </xdr:cNvSpPr>
      </xdr:nvSpPr>
      <xdr:spPr bwMode="auto">
        <a:xfrm>
          <a:off x="16868775" y="146208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73</xdr:row>
      <xdr:rowOff>133350</xdr:rowOff>
    </xdr:from>
    <xdr:to>
      <xdr:col>15</xdr:col>
      <xdr:colOff>647700</xdr:colOff>
      <xdr:row>77</xdr:row>
      <xdr:rowOff>180975</xdr:rowOff>
    </xdr:to>
    <xdr:sp macro="" textlink="">
      <xdr:nvSpPr>
        <xdr:cNvPr id="48362" name="Text Box 234" hidden="1"/>
        <xdr:cNvSpPr txBox="1">
          <a:spLocks noChangeArrowheads="1"/>
        </xdr:cNvSpPr>
      </xdr:nvSpPr>
      <xdr:spPr bwMode="auto">
        <a:xfrm>
          <a:off x="16868775" y="14039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72</xdr:row>
      <xdr:rowOff>123825</xdr:rowOff>
    </xdr:from>
    <xdr:to>
      <xdr:col>15</xdr:col>
      <xdr:colOff>647700</xdr:colOff>
      <xdr:row>76</xdr:row>
      <xdr:rowOff>180975</xdr:rowOff>
    </xdr:to>
    <xdr:sp macro="" textlink="">
      <xdr:nvSpPr>
        <xdr:cNvPr id="48363" name="Text Box 235" hidden="1"/>
        <xdr:cNvSpPr txBox="1">
          <a:spLocks noChangeArrowheads="1"/>
        </xdr:cNvSpPr>
      </xdr:nvSpPr>
      <xdr:spPr bwMode="auto">
        <a:xfrm>
          <a:off x="16868775" y="13839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68</xdr:row>
      <xdr:rowOff>114300</xdr:rowOff>
    </xdr:from>
    <xdr:to>
      <xdr:col>15</xdr:col>
      <xdr:colOff>647700</xdr:colOff>
      <xdr:row>72</xdr:row>
      <xdr:rowOff>161925</xdr:rowOff>
    </xdr:to>
    <xdr:sp macro="" textlink="">
      <xdr:nvSpPr>
        <xdr:cNvPr id="48364" name="Text Box 236" hidden="1"/>
        <xdr:cNvSpPr txBox="1">
          <a:spLocks noChangeArrowheads="1"/>
        </xdr:cNvSpPr>
      </xdr:nvSpPr>
      <xdr:spPr bwMode="auto">
        <a:xfrm>
          <a:off x="16868775" y="13068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67</xdr:row>
      <xdr:rowOff>114300</xdr:rowOff>
    </xdr:from>
    <xdr:to>
      <xdr:col>15</xdr:col>
      <xdr:colOff>647700</xdr:colOff>
      <xdr:row>71</xdr:row>
      <xdr:rowOff>161925</xdr:rowOff>
    </xdr:to>
    <xdr:sp macro="" textlink="">
      <xdr:nvSpPr>
        <xdr:cNvPr id="48365" name="Text Box 237" hidden="1"/>
        <xdr:cNvSpPr txBox="1">
          <a:spLocks noChangeArrowheads="1"/>
        </xdr:cNvSpPr>
      </xdr:nvSpPr>
      <xdr:spPr bwMode="auto">
        <a:xfrm>
          <a:off x="16868775" y="12877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66</xdr:row>
      <xdr:rowOff>104775</xdr:rowOff>
    </xdr:from>
    <xdr:to>
      <xdr:col>15</xdr:col>
      <xdr:colOff>647700</xdr:colOff>
      <xdr:row>71</xdr:row>
      <xdr:rowOff>9525</xdr:rowOff>
    </xdr:to>
    <xdr:sp macro="" textlink="">
      <xdr:nvSpPr>
        <xdr:cNvPr id="48366" name="Text Box 238" hidden="1"/>
        <xdr:cNvSpPr txBox="1">
          <a:spLocks noChangeArrowheads="1"/>
        </xdr:cNvSpPr>
      </xdr:nvSpPr>
      <xdr:spPr bwMode="auto">
        <a:xfrm>
          <a:off x="16868775" y="126777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65</xdr:row>
      <xdr:rowOff>104775</xdr:rowOff>
    </xdr:from>
    <xdr:to>
      <xdr:col>15</xdr:col>
      <xdr:colOff>647700</xdr:colOff>
      <xdr:row>69</xdr:row>
      <xdr:rowOff>152400</xdr:rowOff>
    </xdr:to>
    <xdr:sp macro="" textlink="">
      <xdr:nvSpPr>
        <xdr:cNvPr id="48367" name="Text Box 239" hidden="1"/>
        <xdr:cNvSpPr txBox="1">
          <a:spLocks noChangeArrowheads="1"/>
        </xdr:cNvSpPr>
      </xdr:nvSpPr>
      <xdr:spPr bwMode="auto">
        <a:xfrm>
          <a:off x="16868775" y="12487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64</xdr:row>
      <xdr:rowOff>95250</xdr:rowOff>
    </xdr:from>
    <xdr:to>
      <xdr:col>15</xdr:col>
      <xdr:colOff>647700</xdr:colOff>
      <xdr:row>68</xdr:row>
      <xdr:rowOff>152400</xdr:rowOff>
    </xdr:to>
    <xdr:sp macro="" textlink="">
      <xdr:nvSpPr>
        <xdr:cNvPr id="48368" name="Text Box 240" hidden="1"/>
        <xdr:cNvSpPr txBox="1">
          <a:spLocks noChangeArrowheads="1"/>
        </xdr:cNvSpPr>
      </xdr:nvSpPr>
      <xdr:spPr bwMode="auto">
        <a:xfrm>
          <a:off x="16868775" y="12287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63</xdr:row>
      <xdr:rowOff>95250</xdr:rowOff>
    </xdr:from>
    <xdr:to>
      <xdr:col>15</xdr:col>
      <xdr:colOff>609600</xdr:colOff>
      <xdr:row>67</xdr:row>
      <xdr:rowOff>152400</xdr:rowOff>
    </xdr:to>
    <xdr:sp macro="" textlink="">
      <xdr:nvSpPr>
        <xdr:cNvPr id="48369" name="Text Box 241" hidden="1"/>
        <xdr:cNvSpPr txBox="1">
          <a:spLocks noChangeArrowheads="1"/>
        </xdr:cNvSpPr>
      </xdr:nvSpPr>
      <xdr:spPr bwMode="auto">
        <a:xfrm>
          <a:off x="16868775" y="12096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62</xdr:row>
      <xdr:rowOff>95250</xdr:rowOff>
    </xdr:from>
    <xdr:to>
      <xdr:col>16</xdr:col>
      <xdr:colOff>152400</xdr:colOff>
      <xdr:row>66</xdr:row>
      <xdr:rowOff>104775</xdr:rowOff>
    </xdr:to>
    <xdr:sp macro="" textlink="">
      <xdr:nvSpPr>
        <xdr:cNvPr id="48370" name="Text Box 242" hidden="1"/>
        <xdr:cNvSpPr txBox="1">
          <a:spLocks noChangeArrowheads="1"/>
        </xdr:cNvSpPr>
      </xdr:nvSpPr>
      <xdr:spPr bwMode="auto">
        <a:xfrm>
          <a:off x="16868775" y="119062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61</xdr:row>
      <xdr:rowOff>85725</xdr:rowOff>
    </xdr:from>
    <xdr:to>
      <xdr:col>16</xdr:col>
      <xdr:colOff>152400</xdr:colOff>
      <xdr:row>65</xdr:row>
      <xdr:rowOff>104775</xdr:rowOff>
    </xdr:to>
    <xdr:sp macro="" textlink="">
      <xdr:nvSpPr>
        <xdr:cNvPr id="48371" name="Text Box 243" hidden="1"/>
        <xdr:cNvSpPr txBox="1">
          <a:spLocks noChangeArrowheads="1"/>
        </xdr:cNvSpPr>
      </xdr:nvSpPr>
      <xdr:spPr bwMode="auto">
        <a:xfrm>
          <a:off x="16868775" y="117062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60</xdr:row>
      <xdr:rowOff>85725</xdr:rowOff>
    </xdr:from>
    <xdr:to>
      <xdr:col>15</xdr:col>
      <xdr:colOff>647700</xdr:colOff>
      <xdr:row>64</xdr:row>
      <xdr:rowOff>142875</xdr:rowOff>
    </xdr:to>
    <xdr:sp macro="" textlink="">
      <xdr:nvSpPr>
        <xdr:cNvPr id="48372" name="Text Box 244" hidden="1"/>
        <xdr:cNvSpPr txBox="1">
          <a:spLocks noChangeArrowheads="1"/>
        </xdr:cNvSpPr>
      </xdr:nvSpPr>
      <xdr:spPr bwMode="auto">
        <a:xfrm>
          <a:off x="16868775" y="11515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59</xdr:row>
      <xdr:rowOff>85725</xdr:rowOff>
    </xdr:from>
    <xdr:to>
      <xdr:col>15</xdr:col>
      <xdr:colOff>647700</xdr:colOff>
      <xdr:row>63</xdr:row>
      <xdr:rowOff>142875</xdr:rowOff>
    </xdr:to>
    <xdr:sp macro="" textlink="">
      <xdr:nvSpPr>
        <xdr:cNvPr id="48373" name="Text Box 245" hidden="1"/>
        <xdr:cNvSpPr txBox="1">
          <a:spLocks noChangeArrowheads="1"/>
        </xdr:cNvSpPr>
      </xdr:nvSpPr>
      <xdr:spPr bwMode="auto">
        <a:xfrm>
          <a:off x="16868775" y="11325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57</xdr:row>
      <xdr:rowOff>76200</xdr:rowOff>
    </xdr:from>
    <xdr:to>
      <xdr:col>16</xdr:col>
      <xdr:colOff>152400</xdr:colOff>
      <xdr:row>61</xdr:row>
      <xdr:rowOff>85725</xdr:rowOff>
    </xdr:to>
    <xdr:sp macro="" textlink="">
      <xdr:nvSpPr>
        <xdr:cNvPr id="48374" name="Text Box 246" hidden="1"/>
        <xdr:cNvSpPr txBox="1">
          <a:spLocks noChangeArrowheads="1"/>
        </xdr:cNvSpPr>
      </xdr:nvSpPr>
      <xdr:spPr bwMode="auto">
        <a:xfrm>
          <a:off x="16868775" y="109347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55</xdr:row>
      <xdr:rowOff>66675</xdr:rowOff>
    </xdr:from>
    <xdr:to>
      <xdr:col>15</xdr:col>
      <xdr:colOff>647700</xdr:colOff>
      <xdr:row>59</xdr:row>
      <xdr:rowOff>123825</xdr:rowOff>
    </xdr:to>
    <xdr:sp macro="" textlink="">
      <xdr:nvSpPr>
        <xdr:cNvPr id="48375" name="Text Box 247" hidden="1"/>
        <xdr:cNvSpPr txBox="1">
          <a:spLocks noChangeArrowheads="1"/>
        </xdr:cNvSpPr>
      </xdr:nvSpPr>
      <xdr:spPr bwMode="auto">
        <a:xfrm>
          <a:off x="16868775" y="105441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54</xdr:row>
      <xdr:rowOff>66675</xdr:rowOff>
    </xdr:from>
    <xdr:to>
      <xdr:col>15</xdr:col>
      <xdr:colOff>647700</xdr:colOff>
      <xdr:row>58</xdr:row>
      <xdr:rowOff>114300</xdr:rowOff>
    </xdr:to>
    <xdr:sp macro="" textlink="">
      <xdr:nvSpPr>
        <xdr:cNvPr id="48376" name="Text Box 248" hidden="1"/>
        <xdr:cNvSpPr txBox="1">
          <a:spLocks noChangeArrowheads="1"/>
        </xdr:cNvSpPr>
      </xdr:nvSpPr>
      <xdr:spPr bwMode="auto">
        <a:xfrm>
          <a:off x="16868775" y="10353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53</xdr:row>
      <xdr:rowOff>66675</xdr:rowOff>
    </xdr:from>
    <xdr:to>
      <xdr:col>15</xdr:col>
      <xdr:colOff>647700</xdr:colOff>
      <xdr:row>57</xdr:row>
      <xdr:rowOff>152400</xdr:rowOff>
    </xdr:to>
    <xdr:sp macro="" textlink="">
      <xdr:nvSpPr>
        <xdr:cNvPr id="48377" name="Text Box 249" hidden="1"/>
        <xdr:cNvSpPr txBox="1">
          <a:spLocks noChangeArrowheads="1"/>
        </xdr:cNvSpPr>
      </xdr:nvSpPr>
      <xdr:spPr bwMode="auto">
        <a:xfrm>
          <a:off x="16868775" y="101631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52</xdr:row>
      <xdr:rowOff>57150</xdr:rowOff>
    </xdr:from>
    <xdr:to>
      <xdr:col>15</xdr:col>
      <xdr:colOff>647700</xdr:colOff>
      <xdr:row>56</xdr:row>
      <xdr:rowOff>114300</xdr:rowOff>
    </xdr:to>
    <xdr:sp macro="" textlink="">
      <xdr:nvSpPr>
        <xdr:cNvPr id="48378" name="Text Box 250" hidden="1"/>
        <xdr:cNvSpPr txBox="1">
          <a:spLocks noChangeArrowheads="1"/>
        </xdr:cNvSpPr>
      </xdr:nvSpPr>
      <xdr:spPr bwMode="auto">
        <a:xfrm>
          <a:off x="16868775" y="9963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51</xdr:row>
      <xdr:rowOff>57150</xdr:rowOff>
    </xdr:from>
    <xdr:to>
      <xdr:col>15</xdr:col>
      <xdr:colOff>647700</xdr:colOff>
      <xdr:row>55</xdr:row>
      <xdr:rowOff>104775</xdr:rowOff>
    </xdr:to>
    <xdr:sp macro="" textlink="">
      <xdr:nvSpPr>
        <xdr:cNvPr id="48379" name="Text Box 251" hidden="1"/>
        <xdr:cNvSpPr txBox="1">
          <a:spLocks noChangeArrowheads="1"/>
        </xdr:cNvSpPr>
      </xdr:nvSpPr>
      <xdr:spPr bwMode="auto">
        <a:xfrm>
          <a:off x="16868775" y="9772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50</xdr:row>
      <xdr:rowOff>47625</xdr:rowOff>
    </xdr:from>
    <xdr:to>
      <xdr:col>15</xdr:col>
      <xdr:colOff>609600</xdr:colOff>
      <xdr:row>54</xdr:row>
      <xdr:rowOff>104775</xdr:rowOff>
    </xdr:to>
    <xdr:sp macro="" textlink="">
      <xdr:nvSpPr>
        <xdr:cNvPr id="48380" name="Text Box 252" hidden="1"/>
        <xdr:cNvSpPr txBox="1">
          <a:spLocks noChangeArrowheads="1"/>
        </xdr:cNvSpPr>
      </xdr:nvSpPr>
      <xdr:spPr bwMode="auto">
        <a:xfrm>
          <a:off x="16868775" y="95726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49</xdr:row>
      <xdr:rowOff>47625</xdr:rowOff>
    </xdr:from>
    <xdr:to>
      <xdr:col>16</xdr:col>
      <xdr:colOff>152400</xdr:colOff>
      <xdr:row>53</xdr:row>
      <xdr:rowOff>66675</xdr:rowOff>
    </xdr:to>
    <xdr:sp macro="" textlink="">
      <xdr:nvSpPr>
        <xdr:cNvPr id="48381" name="Text Box 253" hidden="1"/>
        <xdr:cNvSpPr txBox="1">
          <a:spLocks noChangeArrowheads="1"/>
        </xdr:cNvSpPr>
      </xdr:nvSpPr>
      <xdr:spPr bwMode="auto">
        <a:xfrm>
          <a:off x="16868775" y="9382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48</xdr:row>
      <xdr:rowOff>47625</xdr:rowOff>
    </xdr:from>
    <xdr:to>
      <xdr:col>16</xdr:col>
      <xdr:colOff>152400</xdr:colOff>
      <xdr:row>52</xdr:row>
      <xdr:rowOff>66675</xdr:rowOff>
    </xdr:to>
    <xdr:sp macro="" textlink="">
      <xdr:nvSpPr>
        <xdr:cNvPr id="48382" name="Text Box 254" hidden="1"/>
        <xdr:cNvSpPr txBox="1">
          <a:spLocks noChangeArrowheads="1"/>
        </xdr:cNvSpPr>
      </xdr:nvSpPr>
      <xdr:spPr bwMode="auto">
        <a:xfrm>
          <a:off x="16868775" y="91916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47</xdr:row>
      <xdr:rowOff>38100</xdr:rowOff>
    </xdr:from>
    <xdr:to>
      <xdr:col>15</xdr:col>
      <xdr:colOff>647700</xdr:colOff>
      <xdr:row>51</xdr:row>
      <xdr:rowOff>104775</xdr:rowOff>
    </xdr:to>
    <xdr:sp macro="" textlink="">
      <xdr:nvSpPr>
        <xdr:cNvPr id="48383" name="Text Box 255" hidden="1"/>
        <xdr:cNvSpPr txBox="1">
          <a:spLocks noChangeArrowheads="1"/>
        </xdr:cNvSpPr>
      </xdr:nvSpPr>
      <xdr:spPr bwMode="auto">
        <a:xfrm>
          <a:off x="16868775" y="8991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46</xdr:row>
      <xdr:rowOff>38100</xdr:rowOff>
    </xdr:from>
    <xdr:to>
      <xdr:col>15</xdr:col>
      <xdr:colOff>647700</xdr:colOff>
      <xdr:row>50</xdr:row>
      <xdr:rowOff>104775</xdr:rowOff>
    </xdr:to>
    <xdr:sp macro="" textlink="">
      <xdr:nvSpPr>
        <xdr:cNvPr id="48384" name="Text Box 256" hidden="1"/>
        <xdr:cNvSpPr txBox="1">
          <a:spLocks noChangeArrowheads="1"/>
        </xdr:cNvSpPr>
      </xdr:nvSpPr>
      <xdr:spPr bwMode="auto">
        <a:xfrm>
          <a:off x="16868775" y="8801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44</xdr:row>
      <xdr:rowOff>28575</xdr:rowOff>
    </xdr:from>
    <xdr:to>
      <xdr:col>16</xdr:col>
      <xdr:colOff>152400</xdr:colOff>
      <xdr:row>48</xdr:row>
      <xdr:rowOff>47625</xdr:rowOff>
    </xdr:to>
    <xdr:sp macro="" textlink="">
      <xdr:nvSpPr>
        <xdr:cNvPr id="48385" name="Text Box 257" hidden="1"/>
        <xdr:cNvSpPr txBox="1">
          <a:spLocks noChangeArrowheads="1"/>
        </xdr:cNvSpPr>
      </xdr:nvSpPr>
      <xdr:spPr bwMode="auto">
        <a:xfrm>
          <a:off x="16868775" y="84105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42</xdr:row>
      <xdr:rowOff>28575</xdr:rowOff>
    </xdr:from>
    <xdr:to>
      <xdr:col>15</xdr:col>
      <xdr:colOff>647700</xdr:colOff>
      <xdr:row>46</xdr:row>
      <xdr:rowOff>76200</xdr:rowOff>
    </xdr:to>
    <xdr:sp macro="" textlink="">
      <xdr:nvSpPr>
        <xdr:cNvPr id="48386" name="Text Box 258" hidden="1"/>
        <xdr:cNvSpPr txBox="1">
          <a:spLocks noChangeArrowheads="1"/>
        </xdr:cNvSpPr>
      </xdr:nvSpPr>
      <xdr:spPr bwMode="auto">
        <a:xfrm>
          <a:off x="16868775" y="8029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41</xdr:row>
      <xdr:rowOff>19050</xdr:rowOff>
    </xdr:from>
    <xdr:to>
      <xdr:col>15</xdr:col>
      <xdr:colOff>647700</xdr:colOff>
      <xdr:row>45</xdr:row>
      <xdr:rowOff>76200</xdr:rowOff>
    </xdr:to>
    <xdr:sp macro="" textlink="">
      <xdr:nvSpPr>
        <xdr:cNvPr id="48387" name="Text Box 259" hidden="1"/>
        <xdr:cNvSpPr txBox="1">
          <a:spLocks noChangeArrowheads="1"/>
        </xdr:cNvSpPr>
      </xdr:nvSpPr>
      <xdr:spPr bwMode="auto">
        <a:xfrm>
          <a:off x="16868775" y="78295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40</xdr:row>
      <xdr:rowOff>19050</xdr:rowOff>
    </xdr:from>
    <xdr:to>
      <xdr:col>15</xdr:col>
      <xdr:colOff>647700</xdr:colOff>
      <xdr:row>44</xdr:row>
      <xdr:rowOff>104775</xdr:rowOff>
    </xdr:to>
    <xdr:sp macro="" textlink="">
      <xdr:nvSpPr>
        <xdr:cNvPr id="48388" name="Text Box 260" hidden="1"/>
        <xdr:cNvSpPr txBox="1">
          <a:spLocks noChangeArrowheads="1"/>
        </xdr:cNvSpPr>
      </xdr:nvSpPr>
      <xdr:spPr bwMode="auto">
        <a:xfrm>
          <a:off x="16868775" y="76390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39</xdr:row>
      <xdr:rowOff>19050</xdr:rowOff>
    </xdr:from>
    <xdr:to>
      <xdr:col>15</xdr:col>
      <xdr:colOff>647700</xdr:colOff>
      <xdr:row>43</xdr:row>
      <xdr:rowOff>66675</xdr:rowOff>
    </xdr:to>
    <xdr:sp macro="" textlink="">
      <xdr:nvSpPr>
        <xdr:cNvPr id="48389" name="Text Box 261" hidden="1"/>
        <xdr:cNvSpPr txBox="1">
          <a:spLocks noChangeArrowheads="1"/>
        </xdr:cNvSpPr>
      </xdr:nvSpPr>
      <xdr:spPr bwMode="auto">
        <a:xfrm>
          <a:off x="16868775" y="7448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38</xdr:row>
      <xdr:rowOff>9525</xdr:rowOff>
    </xdr:from>
    <xdr:to>
      <xdr:col>15</xdr:col>
      <xdr:colOff>647700</xdr:colOff>
      <xdr:row>42</xdr:row>
      <xdr:rowOff>66675</xdr:rowOff>
    </xdr:to>
    <xdr:sp macro="" textlink="">
      <xdr:nvSpPr>
        <xdr:cNvPr id="48390" name="Text Box 262" hidden="1"/>
        <xdr:cNvSpPr txBox="1">
          <a:spLocks noChangeArrowheads="1"/>
        </xdr:cNvSpPr>
      </xdr:nvSpPr>
      <xdr:spPr bwMode="auto">
        <a:xfrm>
          <a:off x="16868775" y="7248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37</xdr:row>
      <xdr:rowOff>9525</xdr:rowOff>
    </xdr:from>
    <xdr:to>
      <xdr:col>15</xdr:col>
      <xdr:colOff>609600</xdr:colOff>
      <xdr:row>41</xdr:row>
      <xdr:rowOff>66675</xdr:rowOff>
    </xdr:to>
    <xdr:sp macro="" textlink="">
      <xdr:nvSpPr>
        <xdr:cNvPr id="48391" name="Text Box 263" hidden="1"/>
        <xdr:cNvSpPr txBox="1">
          <a:spLocks noChangeArrowheads="1"/>
        </xdr:cNvSpPr>
      </xdr:nvSpPr>
      <xdr:spPr bwMode="auto">
        <a:xfrm>
          <a:off x="16868775" y="7058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</xdr:row>
      <xdr:rowOff>0</xdr:rowOff>
    </xdr:from>
    <xdr:to>
      <xdr:col>16</xdr:col>
      <xdr:colOff>152400</xdr:colOff>
      <xdr:row>40</xdr:row>
      <xdr:rowOff>28575</xdr:rowOff>
    </xdr:to>
    <xdr:sp macro="" textlink="">
      <xdr:nvSpPr>
        <xdr:cNvPr id="48392" name="Text Box 264" hidden="1"/>
        <xdr:cNvSpPr txBox="1">
          <a:spLocks noChangeArrowheads="1"/>
        </xdr:cNvSpPr>
      </xdr:nvSpPr>
      <xdr:spPr bwMode="auto">
        <a:xfrm>
          <a:off x="16868775" y="68580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</xdr:row>
      <xdr:rowOff>0</xdr:rowOff>
    </xdr:from>
    <xdr:to>
      <xdr:col>16</xdr:col>
      <xdr:colOff>152400</xdr:colOff>
      <xdr:row>39</xdr:row>
      <xdr:rowOff>28575</xdr:rowOff>
    </xdr:to>
    <xdr:sp macro="" textlink="">
      <xdr:nvSpPr>
        <xdr:cNvPr id="48393" name="Text Box 265" hidden="1"/>
        <xdr:cNvSpPr txBox="1">
          <a:spLocks noChangeArrowheads="1"/>
        </xdr:cNvSpPr>
      </xdr:nvSpPr>
      <xdr:spPr bwMode="auto">
        <a:xfrm>
          <a:off x="16868775" y="66675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</xdr:row>
      <xdr:rowOff>0</xdr:rowOff>
    </xdr:from>
    <xdr:to>
      <xdr:col>15</xdr:col>
      <xdr:colOff>647700</xdr:colOff>
      <xdr:row>38</xdr:row>
      <xdr:rowOff>47625</xdr:rowOff>
    </xdr:to>
    <xdr:sp macro="" textlink="">
      <xdr:nvSpPr>
        <xdr:cNvPr id="48394" name="Text Box 266" hidden="1"/>
        <xdr:cNvSpPr txBox="1">
          <a:spLocks noChangeArrowheads="1"/>
        </xdr:cNvSpPr>
      </xdr:nvSpPr>
      <xdr:spPr bwMode="auto">
        <a:xfrm>
          <a:off x="16868775" y="6477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</xdr:row>
      <xdr:rowOff>180975</xdr:rowOff>
    </xdr:from>
    <xdr:to>
      <xdr:col>15</xdr:col>
      <xdr:colOff>647700</xdr:colOff>
      <xdr:row>37</xdr:row>
      <xdr:rowOff>47625</xdr:rowOff>
    </xdr:to>
    <xdr:sp macro="" textlink="">
      <xdr:nvSpPr>
        <xdr:cNvPr id="48395" name="Text Box 267" hidden="1"/>
        <xdr:cNvSpPr txBox="1">
          <a:spLocks noChangeArrowheads="1"/>
        </xdr:cNvSpPr>
      </xdr:nvSpPr>
      <xdr:spPr bwMode="auto">
        <a:xfrm>
          <a:off x="16868775" y="6276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</xdr:row>
      <xdr:rowOff>180975</xdr:rowOff>
    </xdr:from>
    <xdr:to>
      <xdr:col>16</xdr:col>
      <xdr:colOff>152400</xdr:colOff>
      <xdr:row>35</xdr:row>
      <xdr:rowOff>0</xdr:rowOff>
    </xdr:to>
    <xdr:sp macro="" textlink="">
      <xdr:nvSpPr>
        <xdr:cNvPr id="48396" name="Text Box 268" hidden="1"/>
        <xdr:cNvSpPr txBox="1">
          <a:spLocks noChangeArrowheads="1"/>
        </xdr:cNvSpPr>
      </xdr:nvSpPr>
      <xdr:spPr bwMode="auto">
        <a:xfrm>
          <a:off x="16868775" y="58959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</xdr:row>
      <xdr:rowOff>171450</xdr:rowOff>
    </xdr:from>
    <xdr:to>
      <xdr:col>15</xdr:col>
      <xdr:colOff>647700</xdr:colOff>
      <xdr:row>33</xdr:row>
      <xdr:rowOff>28575</xdr:rowOff>
    </xdr:to>
    <xdr:sp macro="" textlink="">
      <xdr:nvSpPr>
        <xdr:cNvPr id="48397" name="Text Box 269" hidden="1"/>
        <xdr:cNvSpPr txBox="1">
          <a:spLocks noChangeArrowheads="1"/>
        </xdr:cNvSpPr>
      </xdr:nvSpPr>
      <xdr:spPr bwMode="auto">
        <a:xfrm>
          <a:off x="16868775" y="5505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</xdr:row>
      <xdr:rowOff>171450</xdr:rowOff>
    </xdr:from>
    <xdr:to>
      <xdr:col>15</xdr:col>
      <xdr:colOff>647700</xdr:colOff>
      <xdr:row>32</xdr:row>
      <xdr:rowOff>28575</xdr:rowOff>
    </xdr:to>
    <xdr:sp macro="" textlink="">
      <xdr:nvSpPr>
        <xdr:cNvPr id="48398" name="Text Box 270" hidden="1"/>
        <xdr:cNvSpPr txBox="1">
          <a:spLocks noChangeArrowheads="1"/>
        </xdr:cNvSpPr>
      </xdr:nvSpPr>
      <xdr:spPr bwMode="auto">
        <a:xfrm>
          <a:off x="16868775" y="5314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</xdr:row>
      <xdr:rowOff>161925</xdr:rowOff>
    </xdr:from>
    <xdr:to>
      <xdr:col>15</xdr:col>
      <xdr:colOff>647700</xdr:colOff>
      <xdr:row>31</xdr:row>
      <xdr:rowOff>66675</xdr:rowOff>
    </xdr:to>
    <xdr:sp macro="" textlink="">
      <xdr:nvSpPr>
        <xdr:cNvPr id="48399" name="Text Box 271" hidden="1"/>
        <xdr:cNvSpPr txBox="1">
          <a:spLocks noChangeArrowheads="1"/>
        </xdr:cNvSpPr>
      </xdr:nvSpPr>
      <xdr:spPr bwMode="auto">
        <a:xfrm>
          <a:off x="16868775" y="51149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</xdr:row>
      <xdr:rowOff>161925</xdr:rowOff>
    </xdr:from>
    <xdr:to>
      <xdr:col>15</xdr:col>
      <xdr:colOff>647700</xdr:colOff>
      <xdr:row>30</xdr:row>
      <xdr:rowOff>28575</xdr:rowOff>
    </xdr:to>
    <xdr:sp macro="" textlink="">
      <xdr:nvSpPr>
        <xdr:cNvPr id="48400" name="Text Box 272" hidden="1"/>
        <xdr:cNvSpPr txBox="1">
          <a:spLocks noChangeArrowheads="1"/>
        </xdr:cNvSpPr>
      </xdr:nvSpPr>
      <xdr:spPr bwMode="auto">
        <a:xfrm>
          <a:off x="16868775" y="4924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</xdr:row>
      <xdr:rowOff>161925</xdr:rowOff>
    </xdr:from>
    <xdr:to>
      <xdr:col>15</xdr:col>
      <xdr:colOff>647700</xdr:colOff>
      <xdr:row>29</xdr:row>
      <xdr:rowOff>28575</xdr:rowOff>
    </xdr:to>
    <xdr:sp macro="" textlink="">
      <xdr:nvSpPr>
        <xdr:cNvPr id="48401" name="Text Box 273" hidden="1"/>
        <xdr:cNvSpPr txBox="1">
          <a:spLocks noChangeArrowheads="1"/>
        </xdr:cNvSpPr>
      </xdr:nvSpPr>
      <xdr:spPr bwMode="auto">
        <a:xfrm>
          <a:off x="16868775" y="4733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</xdr:row>
      <xdr:rowOff>152400</xdr:rowOff>
    </xdr:from>
    <xdr:to>
      <xdr:col>15</xdr:col>
      <xdr:colOff>609600</xdr:colOff>
      <xdr:row>28</xdr:row>
      <xdr:rowOff>28575</xdr:rowOff>
    </xdr:to>
    <xdr:sp macro="" textlink="">
      <xdr:nvSpPr>
        <xdr:cNvPr id="48402" name="Text Box 274" hidden="1"/>
        <xdr:cNvSpPr txBox="1">
          <a:spLocks noChangeArrowheads="1"/>
        </xdr:cNvSpPr>
      </xdr:nvSpPr>
      <xdr:spPr bwMode="auto">
        <a:xfrm>
          <a:off x="16868775" y="45339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</xdr:row>
      <xdr:rowOff>152400</xdr:rowOff>
    </xdr:from>
    <xdr:to>
      <xdr:col>16</xdr:col>
      <xdr:colOff>152400</xdr:colOff>
      <xdr:row>26</xdr:row>
      <xdr:rowOff>161925</xdr:rowOff>
    </xdr:to>
    <xdr:sp macro="" textlink="">
      <xdr:nvSpPr>
        <xdr:cNvPr id="48403" name="Text Box 275" hidden="1"/>
        <xdr:cNvSpPr txBox="1">
          <a:spLocks noChangeArrowheads="1"/>
        </xdr:cNvSpPr>
      </xdr:nvSpPr>
      <xdr:spPr bwMode="auto">
        <a:xfrm>
          <a:off x="16868775" y="43434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</xdr:row>
      <xdr:rowOff>142875</xdr:rowOff>
    </xdr:from>
    <xdr:to>
      <xdr:col>16</xdr:col>
      <xdr:colOff>152400</xdr:colOff>
      <xdr:row>25</xdr:row>
      <xdr:rowOff>161925</xdr:rowOff>
    </xdr:to>
    <xdr:sp macro="" textlink="">
      <xdr:nvSpPr>
        <xdr:cNvPr id="48404" name="Text Box 276" hidden="1"/>
        <xdr:cNvSpPr txBox="1">
          <a:spLocks noChangeArrowheads="1"/>
        </xdr:cNvSpPr>
      </xdr:nvSpPr>
      <xdr:spPr bwMode="auto">
        <a:xfrm>
          <a:off x="16868775" y="41433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</xdr:row>
      <xdr:rowOff>142875</xdr:rowOff>
    </xdr:from>
    <xdr:to>
      <xdr:col>15</xdr:col>
      <xdr:colOff>647700</xdr:colOff>
      <xdr:row>25</xdr:row>
      <xdr:rowOff>9525</xdr:rowOff>
    </xdr:to>
    <xdr:sp macro="" textlink="">
      <xdr:nvSpPr>
        <xdr:cNvPr id="48405" name="Text Box 277" hidden="1"/>
        <xdr:cNvSpPr txBox="1">
          <a:spLocks noChangeArrowheads="1"/>
        </xdr:cNvSpPr>
      </xdr:nvSpPr>
      <xdr:spPr bwMode="auto">
        <a:xfrm>
          <a:off x="16868775" y="3952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</xdr:row>
      <xdr:rowOff>142875</xdr:rowOff>
    </xdr:from>
    <xdr:to>
      <xdr:col>15</xdr:col>
      <xdr:colOff>647700</xdr:colOff>
      <xdr:row>24</xdr:row>
      <xdr:rowOff>0</xdr:rowOff>
    </xdr:to>
    <xdr:sp macro="" textlink="">
      <xdr:nvSpPr>
        <xdr:cNvPr id="48406" name="Text Box 278" hidden="1"/>
        <xdr:cNvSpPr txBox="1">
          <a:spLocks noChangeArrowheads="1"/>
        </xdr:cNvSpPr>
      </xdr:nvSpPr>
      <xdr:spPr bwMode="auto">
        <a:xfrm>
          <a:off x="16868775" y="3762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</xdr:row>
      <xdr:rowOff>133350</xdr:rowOff>
    </xdr:from>
    <xdr:to>
      <xdr:col>16</xdr:col>
      <xdr:colOff>152400</xdr:colOff>
      <xdr:row>21</xdr:row>
      <xdr:rowOff>142875</xdr:rowOff>
    </xdr:to>
    <xdr:sp macro="" textlink="">
      <xdr:nvSpPr>
        <xdr:cNvPr id="48407" name="Text Box 279" hidden="1"/>
        <xdr:cNvSpPr txBox="1">
          <a:spLocks noChangeArrowheads="1"/>
        </xdr:cNvSpPr>
      </xdr:nvSpPr>
      <xdr:spPr bwMode="auto">
        <a:xfrm>
          <a:off x="16868775" y="33718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</xdr:row>
      <xdr:rowOff>123825</xdr:rowOff>
    </xdr:from>
    <xdr:to>
      <xdr:col>15</xdr:col>
      <xdr:colOff>647700</xdr:colOff>
      <xdr:row>19</xdr:row>
      <xdr:rowOff>180975</xdr:rowOff>
    </xdr:to>
    <xdr:sp macro="" textlink="">
      <xdr:nvSpPr>
        <xdr:cNvPr id="48408" name="Text Box 280" hidden="1"/>
        <xdr:cNvSpPr txBox="1">
          <a:spLocks noChangeArrowheads="1"/>
        </xdr:cNvSpPr>
      </xdr:nvSpPr>
      <xdr:spPr bwMode="auto">
        <a:xfrm>
          <a:off x="16868775" y="298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</xdr:row>
      <xdr:rowOff>123825</xdr:rowOff>
    </xdr:from>
    <xdr:to>
      <xdr:col>15</xdr:col>
      <xdr:colOff>647700</xdr:colOff>
      <xdr:row>18</xdr:row>
      <xdr:rowOff>180975</xdr:rowOff>
    </xdr:to>
    <xdr:sp macro="" textlink="">
      <xdr:nvSpPr>
        <xdr:cNvPr id="48409" name="Text Box 281" hidden="1"/>
        <xdr:cNvSpPr txBox="1">
          <a:spLocks noChangeArrowheads="1"/>
        </xdr:cNvSpPr>
      </xdr:nvSpPr>
      <xdr:spPr bwMode="auto">
        <a:xfrm>
          <a:off x="16868775" y="2790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</xdr:row>
      <xdr:rowOff>123825</xdr:rowOff>
    </xdr:from>
    <xdr:to>
      <xdr:col>15</xdr:col>
      <xdr:colOff>647700</xdr:colOff>
      <xdr:row>18</xdr:row>
      <xdr:rowOff>28575</xdr:rowOff>
    </xdr:to>
    <xdr:sp macro="" textlink="">
      <xdr:nvSpPr>
        <xdr:cNvPr id="48410" name="Text Box 282" hidden="1"/>
        <xdr:cNvSpPr txBox="1">
          <a:spLocks noChangeArrowheads="1"/>
        </xdr:cNvSpPr>
      </xdr:nvSpPr>
      <xdr:spPr bwMode="auto">
        <a:xfrm>
          <a:off x="16868775" y="2600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</xdr:row>
      <xdr:rowOff>114300</xdr:rowOff>
    </xdr:from>
    <xdr:to>
      <xdr:col>15</xdr:col>
      <xdr:colOff>647700</xdr:colOff>
      <xdr:row>16</xdr:row>
      <xdr:rowOff>180975</xdr:rowOff>
    </xdr:to>
    <xdr:sp macro="" textlink="">
      <xdr:nvSpPr>
        <xdr:cNvPr id="48411" name="Text Box 283" hidden="1"/>
        <xdr:cNvSpPr txBox="1">
          <a:spLocks noChangeArrowheads="1"/>
        </xdr:cNvSpPr>
      </xdr:nvSpPr>
      <xdr:spPr bwMode="auto">
        <a:xfrm>
          <a:off x="16868775" y="2400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</xdr:row>
      <xdr:rowOff>114300</xdr:rowOff>
    </xdr:from>
    <xdr:to>
      <xdr:col>15</xdr:col>
      <xdr:colOff>647700</xdr:colOff>
      <xdr:row>15</xdr:row>
      <xdr:rowOff>161925</xdr:rowOff>
    </xdr:to>
    <xdr:sp macro="" textlink="">
      <xdr:nvSpPr>
        <xdr:cNvPr id="48412" name="Text Box 284" hidden="1"/>
        <xdr:cNvSpPr txBox="1">
          <a:spLocks noChangeArrowheads="1"/>
        </xdr:cNvSpPr>
      </xdr:nvSpPr>
      <xdr:spPr bwMode="auto">
        <a:xfrm>
          <a:off x="16868775" y="2209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10</xdr:row>
      <xdr:rowOff>114300</xdr:rowOff>
    </xdr:from>
    <xdr:to>
      <xdr:col>17</xdr:col>
      <xdr:colOff>190500</xdr:colOff>
      <xdr:row>14</xdr:row>
      <xdr:rowOff>161925</xdr:rowOff>
    </xdr:to>
    <xdr:sp macro="" textlink="">
      <xdr:nvSpPr>
        <xdr:cNvPr id="48413" name="Text Box 285" hidden="1"/>
        <xdr:cNvSpPr txBox="1">
          <a:spLocks noChangeArrowheads="1"/>
        </xdr:cNvSpPr>
      </xdr:nvSpPr>
      <xdr:spPr bwMode="auto">
        <a:xfrm>
          <a:off x="18221325" y="2019300"/>
          <a:ext cx="125730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9</xdr:row>
      <xdr:rowOff>104775</xdr:rowOff>
    </xdr:from>
    <xdr:to>
      <xdr:col>14</xdr:col>
      <xdr:colOff>228600</xdr:colOff>
      <xdr:row>13</xdr:row>
      <xdr:rowOff>123825</xdr:rowOff>
    </xdr:to>
    <xdr:sp macro="" textlink="">
      <xdr:nvSpPr>
        <xdr:cNvPr id="48414" name="Text Box 286" hidden="1"/>
        <xdr:cNvSpPr txBox="1">
          <a:spLocks noChangeArrowheads="1"/>
        </xdr:cNvSpPr>
      </xdr:nvSpPr>
      <xdr:spPr bwMode="auto">
        <a:xfrm>
          <a:off x="15154275" y="18192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9</xdr:row>
      <xdr:rowOff>104775</xdr:rowOff>
    </xdr:from>
    <xdr:to>
      <xdr:col>18</xdr:col>
      <xdr:colOff>381000</xdr:colOff>
      <xdr:row>13</xdr:row>
      <xdr:rowOff>123825</xdr:rowOff>
    </xdr:to>
    <xdr:sp macro="" textlink="">
      <xdr:nvSpPr>
        <xdr:cNvPr id="48415" name="Text Box 287" hidden="1"/>
        <xdr:cNvSpPr txBox="1">
          <a:spLocks noChangeArrowheads="1"/>
        </xdr:cNvSpPr>
      </xdr:nvSpPr>
      <xdr:spPr bwMode="auto">
        <a:xfrm>
          <a:off x="19192875" y="181927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8</xdr:row>
      <xdr:rowOff>104775</xdr:rowOff>
    </xdr:from>
    <xdr:to>
      <xdr:col>14</xdr:col>
      <xdr:colOff>228600</xdr:colOff>
      <xdr:row>12</xdr:row>
      <xdr:rowOff>114300</xdr:rowOff>
    </xdr:to>
    <xdr:sp macro="" textlink="">
      <xdr:nvSpPr>
        <xdr:cNvPr id="48416" name="Text Box 288" hidden="1"/>
        <xdr:cNvSpPr txBox="1">
          <a:spLocks noChangeArrowheads="1"/>
        </xdr:cNvSpPr>
      </xdr:nvSpPr>
      <xdr:spPr bwMode="auto">
        <a:xfrm>
          <a:off x="15154275" y="16287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8</xdr:row>
      <xdr:rowOff>104775</xdr:rowOff>
    </xdr:from>
    <xdr:to>
      <xdr:col>18</xdr:col>
      <xdr:colOff>381000</xdr:colOff>
      <xdr:row>12</xdr:row>
      <xdr:rowOff>114300</xdr:rowOff>
    </xdr:to>
    <xdr:sp macro="" textlink="">
      <xdr:nvSpPr>
        <xdr:cNvPr id="48417" name="Text Box 289" hidden="1"/>
        <xdr:cNvSpPr txBox="1">
          <a:spLocks noChangeArrowheads="1"/>
        </xdr:cNvSpPr>
      </xdr:nvSpPr>
      <xdr:spPr bwMode="auto">
        <a:xfrm>
          <a:off x="19192875" y="1628775"/>
          <a:ext cx="13716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</xdr:row>
      <xdr:rowOff>95250</xdr:rowOff>
    </xdr:from>
    <xdr:to>
      <xdr:col>15</xdr:col>
      <xdr:colOff>647700</xdr:colOff>
      <xdr:row>11</xdr:row>
      <xdr:rowOff>152400</xdr:rowOff>
    </xdr:to>
    <xdr:sp macro="" textlink="">
      <xdr:nvSpPr>
        <xdr:cNvPr id="48418" name="Text Box 290" hidden="1"/>
        <xdr:cNvSpPr txBox="1">
          <a:spLocks noChangeArrowheads="1"/>
        </xdr:cNvSpPr>
      </xdr:nvSpPr>
      <xdr:spPr bwMode="auto">
        <a:xfrm>
          <a:off x="16868775" y="1428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</xdr:row>
      <xdr:rowOff>95250</xdr:rowOff>
    </xdr:from>
    <xdr:to>
      <xdr:col>15</xdr:col>
      <xdr:colOff>647700</xdr:colOff>
      <xdr:row>10</xdr:row>
      <xdr:rowOff>152400</xdr:rowOff>
    </xdr:to>
    <xdr:sp macro="" textlink="">
      <xdr:nvSpPr>
        <xdr:cNvPr id="48419" name="Text Box 291" hidden="1"/>
        <xdr:cNvSpPr txBox="1">
          <a:spLocks noChangeArrowheads="1"/>
        </xdr:cNvSpPr>
      </xdr:nvSpPr>
      <xdr:spPr bwMode="auto">
        <a:xfrm>
          <a:off x="16868775" y="1238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5</xdr:row>
      <xdr:rowOff>95250</xdr:rowOff>
    </xdr:from>
    <xdr:to>
      <xdr:col>18</xdr:col>
      <xdr:colOff>381000</xdr:colOff>
      <xdr:row>9</xdr:row>
      <xdr:rowOff>104775</xdr:rowOff>
    </xdr:to>
    <xdr:sp macro="" textlink="">
      <xdr:nvSpPr>
        <xdr:cNvPr id="48420" name="Text Box 292" hidden="1"/>
        <xdr:cNvSpPr txBox="1">
          <a:spLocks noChangeArrowheads="1"/>
        </xdr:cNvSpPr>
      </xdr:nvSpPr>
      <xdr:spPr bwMode="auto">
        <a:xfrm>
          <a:off x="19192875" y="1047750"/>
          <a:ext cx="13716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4</xdr:row>
      <xdr:rowOff>85725</xdr:rowOff>
    </xdr:from>
    <xdr:to>
      <xdr:col>14</xdr:col>
      <xdr:colOff>228600</xdr:colOff>
      <xdr:row>8</xdr:row>
      <xdr:rowOff>104775</xdr:rowOff>
    </xdr:to>
    <xdr:sp macro="" textlink="">
      <xdr:nvSpPr>
        <xdr:cNvPr id="48421" name="Text Box 293" hidden="1"/>
        <xdr:cNvSpPr txBox="1">
          <a:spLocks noChangeArrowheads="1"/>
        </xdr:cNvSpPr>
      </xdr:nvSpPr>
      <xdr:spPr bwMode="auto">
        <a:xfrm>
          <a:off x="15154275" y="8477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4</xdr:row>
      <xdr:rowOff>85725</xdr:rowOff>
    </xdr:from>
    <xdr:to>
      <xdr:col>18</xdr:col>
      <xdr:colOff>381000</xdr:colOff>
      <xdr:row>8</xdr:row>
      <xdr:rowOff>104775</xdr:rowOff>
    </xdr:to>
    <xdr:sp macro="" textlink="">
      <xdr:nvSpPr>
        <xdr:cNvPr id="48422" name="Text Box 294" hidden="1"/>
        <xdr:cNvSpPr txBox="1">
          <a:spLocks noChangeArrowheads="1"/>
        </xdr:cNvSpPr>
      </xdr:nvSpPr>
      <xdr:spPr bwMode="auto">
        <a:xfrm>
          <a:off x="19192875" y="84772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</xdr:row>
      <xdr:rowOff>85725</xdr:rowOff>
    </xdr:from>
    <xdr:to>
      <xdr:col>15</xdr:col>
      <xdr:colOff>647700</xdr:colOff>
      <xdr:row>6</xdr:row>
      <xdr:rowOff>142875</xdr:rowOff>
    </xdr:to>
    <xdr:sp macro="" textlink="">
      <xdr:nvSpPr>
        <xdr:cNvPr id="48423" name="Text Box 295" hidden="1"/>
        <xdr:cNvSpPr txBox="1">
          <a:spLocks noChangeArrowheads="1"/>
        </xdr:cNvSpPr>
      </xdr:nvSpPr>
      <xdr:spPr bwMode="auto">
        <a:xfrm>
          <a:off x="16868775" y="466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</xdr:row>
      <xdr:rowOff>76200</xdr:rowOff>
    </xdr:from>
    <xdr:to>
      <xdr:col>15</xdr:col>
      <xdr:colOff>647700</xdr:colOff>
      <xdr:row>5</xdr:row>
      <xdr:rowOff>142875</xdr:rowOff>
    </xdr:to>
    <xdr:sp macro="" textlink="">
      <xdr:nvSpPr>
        <xdr:cNvPr id="48424" name="Text Box 296" hidden="1"/>
        <xdr:cNvSpPr txBox="1">
          <a:spLocks noChangeArrowheads="1"/>
        </xdr:cNvSpPr>
      </xdr:nvSpPr>
      <xdr:spPr bwMode="auto">
        <a:xfrm>
          <a:off x="16868775" y="266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0</xdr:row>
      <xdr:rowOff>114300</xdr:rowOff>
    </xdr:from>
    <xdr:to>
      <xdr:col>15</xdr:col>
      <xdr:colOff>647700</xdr:colOff>
      <xdr:row>4</xdr:row>
      <xdr:rowOff>180975</xdr:rowOff>
    </xdr:to>
    <xdr:sp macro="" textlink="">
      <xdr:nvSpPr>
        <xdr:cNvPr id="48425" name="Text Box 297" hidden="1"/>
        <xdr:cNvSpPr txBox="1">
          <a:spLocks noChangeArrowheads="1"/>
        </xdr:cNvSpPr>
      </xdr:nvSpPr>
      <xdr:spPr bwMode="auto">
        <a:xfrm>
          <a:off x="16868775" y="11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342900</xdr:colOff>
      <xdr:row>0</xdr:row>
      <xdr:rowOff>0</xdr:rowOff>
    </xdr:from>
    <xdr:to>
      <xdr:col>39</xdr:col>
      <xdr:colOff>342900</xdr:colOff>
      <xdr:row>4</xdr:row>
      <xdr:rowOff>9525</xdr:rowOff>
    </xdr:to>
    <xdr:sp macro="" textlink="">
      <xdr:nvSpPr>
        <xdr:cNvPr id="48426" name="Text Box 298" hidden="1"/>
        <xdr:cNvSpPr txBox="1">
          <a:spLocks noChangeArrowheads="1"/>
        </xdr:cNvSpPr>
      </xdr:nvSpPr>
      <xdr:spPr bwMode="auto">
        <a:xfrm>
          <a:off x="37252275" y="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152400</xdr:colOff>
      <xdr:row>0</xdr:row>
      <xdr:rowOff>0</xdr:rowOff>
    </xdr:from>
    <xdr:to>
      <xdr:col>20</xdr:col>
      <xdr:colOff>647700</xdr:colOff>
      <xdr:row>4</xdr:row>
      <xdr:rowOff>9525</xdr:rowOff>
    </xdr:to>
    <xdr:sp macro="" textlink="">
      <xdr:nvSpPr>
        <xdr:cNvPr id="48427" name="Text Box 299" hidden="1"/>
        <xdr:cNvSpPr txBox="1">
          <a:spLocks noChangeArrowheads="1"/>
        </xdr:cNvSpPr>
      </xdr:nvSpPr>
      <xdr:spPr bwMode="auto">
        <a:xfrm>
          <a:off x="21231225" y="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228600</xdr:colOff>
      <xdr:row>0</xdr:row>
      <xdr:rowOff>0</xdr:rowOff>
    </xdr:from>
    <xdr:to>
      <xdr:col>24</xdr:col>
      <xdr:colOff>609600</xdr:colOff>
      <xdr:row>4</xdr:row>
      <xdr:rowOff>47625</xdr:rowOff>
    </xdr:to>
    <xdr:sp macro="" textlink="">
      <xdr:nvSpPr>
        <xdr:cNvPr id="48428" name="Text Box 300" hidden="1"/>
        <xdr:cNvSpPr txBox="1">
          <a:spLocks noChangeArrowheads="1"/>
        </xdr:cNvSpPr>
      </xdr:nvSpPr>
      <xdr:spPr bwMode="auto">
        <a:xfrm>
          <a:off x="23098125" y="0"/>
          <a:ext cx="30670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142875</xdr:colOff>
      <xdr:row>0</xdr:row>
      <xdr:rowOff>28575</xdr:rowOff>
    </xdr:from>
    <xdr:to>
      <xdr:col>9</xdr:col>
      <xdr:colOff>609600</xdr:colOff>
      <xdr:row>4</xdr:row>
      <xdr:rowOff>9525</xdr:rowOff>
    </xdr:to>
    <xdr:sp macro="" textlink="">
      <xdr:nvSpPr>
        <xdr:cNvPr id="48429" name="Text Box 301" hidden="1"/>
        <xdr:cNvSpPr txBox="1">
          <a:spLocks noChangeArrowheads="1"/>
        </xdr:cNvSpPr>
      </xdr:nvSpPr>
      <xdr:spPr bwMode="auto">
        <a:xfrm>
          <a:off x="113728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369</xdr:row>
      <xdr:rowOff>171450</xdr:rowOff>
    </xdr:from>
    <xdr:to>
      <xdr:col>15</xdr:col>
      <xdr:colOff>647700</xdr:colOff>
      <xdr:row>374</xdr:row>
      <xdr:rowOff>28575</xdr:rowOff>
    </xdr:to>
    <xdr:sp macro="" textlink="">
      <xdr:nvSpPr>
        <xdr:cNvPr id="48730" name="Text Box 1626" hidden="1"/>
        <xdr:cNvSpPr txBox="1">
          <a:spLocks noChangeArrowheads="1"/>
        </xdr:cNvSpPr>
      </xdr:nvSpPr>
      <xdr:spPr bwMode="auto">
        <a:xfrm>
          <a:off x="16868775" y="70427850"/>
          <a:ext cx="12763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368</xdr:row>
      <xdr:rowOff>161925</xdr:rowOff>
    </xdr:from>
    <xdr:to>
      <xdr:col>15</xdr:col>
      <xdr:colOff>647700</xdr:colOff>
      <xdr:row>373</xdr:row>
      <xdr:rowOff>28575</xdr:rowOff>
    </xdr:to>
    <xdr:sp macro="" textlink="">
      <xdr:nvSpPr>
        <xdr:cNvPr id="48729" name="Text Box 1625" hidden="1"/>
        <xdr:cNvSpPr txBox="1">
          <a:spLocks noChangeArrowheads="1"/>
        </xdr:cNvSpPr>
      </xdr:nvSpPr>
      <xdr:spPr bwMode="auto">
        <a:xfrm>
          <a:off x="16868775" y="7023735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367</xdr:row>
      <xdr:rowOff>161925</xdr:rowOff>
    </xdr:from>
    <xdr:to>
      <xdr:col>15</xdr:col>
      <xdr:colOff>609600</xdr:colOff>
      <xdr:row>372</xdr:row>
      <xdr:rowOff>28575</xdr:rowOff>
    </xdr:to>
    <xdr:sp macro="" textlink="">
      <xdr:nvSpPr>
        <xdr:cNvPr id="48728" name="Text Box 1624" hidden="1"/>
        <xdr:cNvSpPr txBox="1">
          <a:spLocks noChangeArrowheads="1"/>
        </xdr:cNvSpPr>
      </xdr:nvSpPr>
      <xdr:spPr bwMode="auto">
        <a:xfrm>
          <a:off x="16868775" y="70056375"/>
          <a:ext cx="12382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364</xdr:row>
      <xdr:rowOff>152400</xdr:rowOff>
    </xdr:from>
    <xdr:to>
      <xdr:col>15</xdr:col>
      <xdr:colOff>647700</xdr:colOff>
      <xdr:row>369</xdr:row>
      <xdr:rowOff>9525</xdr:rowOff>
    </xdr:to>
    <xdr:sp macro="" textlink="">
      <xdr:nvSpPr>
        <xdr:cNvPr id="48727" name="Text Box 1623" hidden="1"/>
        <xdr:cNvSpPr txBox="1">
          <a:spLocks noChangeArrowheads="1"/>
        </xdr:cNvSpPr>
      </xdr:nvSpPr>
      <xdr:spPr bwMode="auto">
        <a:xfrm>
          <a:off x="16868775" y="6949440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363</xdr:row>
      <xdr:rowOff>142875</xdr:rowOff>
    </xdr:from>
    <xdr:to>
      <xdr:col>15</xdr:col>
      <xdr:colOff>647700</xdr:colOff>
      <xdr:row>368</xdr:row>
      <xdr:rowOff>9525</xdr:rowOff>
    </xdr:to>
    <xdr:sp macro="" textlink="">
      <xdr:nvSpPr>
        <xdr:cNvPr id="48726" name="Text Box 1622" hidden="1"/>
        <xdr:cNvSpPr txBox="1">
          <a:spLocks noChangeArrowheads="1"/>
        </xdr:cNvSpPr>
      </xdr:nvSpPr>
      <xdr:spPr bwMode="auto">
        <a:xfrm>
          <a:off x="16868775" y="69294375"/>
          <a:ext cx="127635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359</xdr:row>
      <xdr:rowOff>133350</xdr:rowOff>
    </xdr:from>
    <xdr:to>
      <xdr:col>15</xdr:col>
      <xdr:colOff>647700</xdr:colOff>
      <xdr:row>364</xdr:row>
      <xdr:rowOff>0</xdr:rowOff>
    </xdr:to>
    <xdr:sp macro="" textlink="">
      <xdr:nvSpPr>
        <xdr:cNvPr id="48725" name="Text Box 1621" hidden="1"/>
        <xdr:cNvSpPr txBox="1">
          <a:spLocks noChangeArrowheads="1"/>
        </xdr:cNvSpPr>
      </xdr:nvSpPr>
      <xdr:spPr bwMode="auto">
        <a:xfrm>
          <a:off x="16868775" y="68522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358</xdr:row>
      <xdr:rowOff>133350</xdr:rowOff>
    </xdr:from>
    <xdr:to>
      <xdr:col>15</xdr:col>
      <xdr:colOff>647700</xdr:colOff>
      <xdr:row>362</xdr:row>
      <xdr:rowOff>180975</xdr:rowOff>
    </xdr:to>
    <xdr:sp macro="" textlink="">
      <xdr:nvSpPr>
        <xdr:cNvPr id="48724" name="Text Box 1620" hidden="1"/>
        <xdr:cNvSpPr txBox="1">
          <a:spLocks noChangeArrowheads="1"/>
        </xdr:cNvSpPr>
      </xdr:nvSpPr>
      <xdr:spPr bwMode="auto">
        <a:xfrm>
          <a:off x="16868775" y="68332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357</xdr:row>
      <xdr:rowOff>123825</xdr:rowOff>
    </xdr:from>
    <xdr:to>
      <xdr:col>15</xdr:col>
      <xdr:colOff>647700</xdr:colOff>
      <xdr:row>362</xdr:row>
      <xdr:rowOff>28575</xdr:rowOff>
    </xdr:to>
    <xdr:sp macro="" textlink="">
      <xdr:nvSpPr>
        <xdr:cNvPr id="48723" name="Text Box 1619" hidden="1"/>
        <xdr:cNvSpPr txBox="1">
          <a:spLocks noChangeArrowheads="1"/>
        </xdr:cNvSpPr>
      </xdr:nvSpPr>
      <xdr:spPr bwMode="auto">
        <a:xfrm>
          <a:off x="16868775" y="68132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356</xdr:row>
      <xdr:rowOff>123825</xdr:rowOff>
    </xdr:from>
    <xdr:to>
      <xdr:col>15</xdr:col>
      <xdr:colOff>647700</xdr:colOff>
      <xdr:row>360</xdr:row>
      <xdr:rowOff>180975</xdr:rowOff>
    </xdr:to>
    <xdr:sp macro="" textlink="">
      <xdr:nvSpPr>
        <xdr:cNvPr id="48722" name="Text Box 1618" hidden="1"/>
        <xdr:cNvSpPr txBox="1">
          <a:spLocks noChangeArrowheads="1"/>
        </xdr:cNvSpPr>
      </xdr:nvSpPr>
      <xdr:spPr bwMode="auto">
        <a:xfrm>
          <a:off x="16868775" y="67941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355</xdr:row>
      <xdr:rowOff>123825</xdr:rowOff>
    </xdr:from>
    <xdr:to>
      <xdr:col>15</xdr:col>
      <xdr:colOff>647700</xdr:colOff>
      <xdr:row>359</xdr:row>
      <xdr:rowOff>180975</xdr:rowOff>
    </xdr:to>
    <xdr:sp macro="" textlink="">
      <xdr:nvSpPr>
        <xdr:cNvPr id="48721" name="Text Box 1617" hidden="1"/>
        <xdr:cNvSpPr txBox="1">
          <a:spLocks noChangeArrowheads="1"/>
        </xdr:cNvSpPr>
      </xdr:nvSpPr>
      <xdr:spPr bwMode="auto">
        <a:xfrm>
          <a:off x="16868775" y="6775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354</xdr:row>
      <xdr:rowOff>114300</xdr:rowOff>
    </xdr:from>
    <xdr:to>
      <xdr:col>15</xdr:col>
      <xdr:colOff>609600</xdr:colOff>
      <xdr:row>358</xdr:row>
      <xdr:rowOff>180975</xdr:rowOff>
    </xdr:to>
    <xdr:sp macro="" textlink="">
      <xdr:nvSpPr>
        <xdr:cNvPr id="48720" name="Text Box 1616" hidden="1"/>
        <xdr:cNvSpPr txBox="1">
          <a:spLocks noChangeArrowheads="1"/>
        </xdr:cNvSpPr>
      </xdr:nvSpPr>
      <xdr:spPr bwMode="auto">
        <a:xfrm>
          <a:off x="16868775" y="675513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353</xdr:row>
      <xdr:rowOff>114300</xdr:rowOff>
    </xdr:from>
    <xdr:to>
      <xdr:col>16</xdr:col>
      <xdr:colOff>152400</xdr:colOff>
      <xdr:row>357</xdr:row>
      <xdr:rowOff>123825</xdr:rowOff>
    </xdr:to>
    <xdr:sp macro="" textlink="">
      <xdr:nvSpPr>
        <xdr:cNvPr id="48719" name="Text Box 1615" hidden="1"/>
        <xdr:cNvSpPr txBox="1">
          <a:spLocks noChangeArrowheads="1"/>
        </xdr:cNvSpPr>
      </xdr:nvSpPr>
      <xdr:spPr bwMode="auto">
        <a:xfrm>
          <a:off x="16868775" y="673608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352</xdr:row>
      <xdr:rowOff>114300</xdr:rowOff>
    </xdr:from>
    <xdr:to>
      <xdr:col>16</xdr:col>
      <xdr:colOff>152400</xdr:colOff>
      <xdr:row>356</xdr:row>
      <xdr:rowOff>123825</xdr:rowOff>
    </xdr:to>
    <xdr:sp macro="" textlink="">
      <xdr:nvSpPr>
        <xdr:cNvPr id="48718" name="Text Box 1614" hidden="1"/>
        <xdr:cNvSpPr txBox="1">
          <a:spLocks noChangeArrowheads="1"/>
        </xdr:cNvSpPr>
      </xdr:nvSpPr>
      <xdr:spPr bwMode="auto">
        <a:xfrm>
          <a:off x="16868775" y="671703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351</xdr:row>
      <xdr:rowOff>104775</xdr:rowOff>
    </xdr:from>
    <xdr:to>
      <xdr:col>15</xdr:col>
      <xdr:colOff>647700</xdr:colOff>
      <xdr:row>355</xdr:row>
      <xdr:rowOff>161925</xdr:rowOff>
    </xdr:to>
    <xdr:sp macro="" textlink="">
      <xdr:nvSpPr>
        <xdr:cNvPr id="48717" name="Text Box 1613" hidden="1"/>
        <xdr:cNvSpPr txBox="1">
          <a:spLocks noChangeArrowheads="1"/>
        </xdr:cNvSpPr>
      </xdr:nvSpPr>
      <xdr:spPr bwMode="auto">
        <a:xfrm>
          <a:off x="16868775" y="66970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350</xdr:row>
      <xdr:rowOff>104775</xdr:rowOff>
    </xdr:from>
    <xdr:to>
      <xdr:col>15</xdr:col>
      <xdr:colOff>647700</xdr:colOff>
      <xdr:row>354</xdr:row>
      <xdr:rowOff>152400</xdr:rowOff>
    </xdr:to>
    <xdr:sp macro="" textlink="">
      <xdr:nvSpPr>
        <xdr:cNvPr id="48716" name="Text Box 1612" hidden="1"/>
        <xdr:cNvSpPr txBox="1">
          <a:spLocks noChangeArrowheads="1"/>
        </xdr:cNvSpPr>
      </xdr:nvSpPr>
      <xdr:spPr bwMode="auto">
        <a:xfrm>
          <a:off x="16868775" y="66779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348</xdr:row>
      <xdr:rowOff>95250</xdr:rowOff>
    </xdr:from>
    <xdr:to>
      <xdr:col>16</xdr:col>
      <xdr:colOff>152400</xdr:colOff>
      <xdr:row>352</xdr:row>
      <xdr:rowOff>114300</xdr:rowOff>
    </xdr:to>
    <xdr:sp macro="" textlink="">
      <xdr:nvSpPr>
        <xdr:cNvPr id="48715" name="Text Box 1611" hidden="1"/>
        <xdr:cNvSpPr txBox="1">
          <a:spLocks noChangeArrowheads="1"/>
        </xdr:cNvSpPr>
      </xdr:nvSpPr>
      <xdr:spPr bwMode="auto">
        <a:xfrm>
          <a:off x="16868775" y="663892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346</xdr:row>
      <xdr:rowOff>85725</xdr:rowOff>
    </xdr:from>
    <xdr:to>
      <xdr:col>15</xdr:col>
      <xdr:colOff>647700</xdr:colOff>
      <xdr:row>350</xdr:row>
      <xdr:rowOff>142875</xdr:rowOff>
    </xdr:to>
    <xdr:sp macro="" textlink="">
      <xdr:nvSpPr>
        <xdr:cNvPr id="48714" name="Text Box 1610" hidden="1"/>
        <xdr:cNvSpPr txBox="1">
          <a:spLocks noChangeArrowheads="1"/>
        </xdr:cNvSpPr>
      </xdr:nvSpPr>
      <xdr:spPr bwMode="auto">
        <a:xfrm>
          <a:off x="16868775" y="65998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345</xdr:row>
      <xdr:rowOff>85725</xdr:rowOff>
    </xdr:from>
    <xdr:to>
      <xdr:col>15</xdr:col>
      <xdr:colOff>647700</xdr:colOff>
      <xdr:row>349</xdr:row>
      <xdr:rowOff>142875</xdr:rowOff>
    </xdr:to>
    <xdr:sp macro="" textlink="">
      <xdr:nvSpPr>
        <xdr:cNvPr id="48713" name="Text Box 1609" hidden="1"/>
        <xdr:cNvSpPr txBox="1">
          <a:spLocks noChangeArrowheads="1"/>
        </xdr:cNvSpPr>
      </xdr:nvSpPr>
      <xdr:spPr bwMode="auto">
        <a:xfrm>
          <a:off x="16868775" y="65808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344</xdr:row>
      <xdr:rowOff>85725</xdr:rowOff>
    </xdr:from>
    <xdr:to>
      <xdr:col>15</xdr:col>
      <xdr:colOff>647700</xdr:colOff>
      <xdr:row>348</xdr:row>
      <xdr:rowOff>180975</xdr:rowOff>
    </xdr:to>
    <xdr:sp macro="" textlink="">
      <xdr:nvSpPr>
        <xdr:cNvPr id="48712" name="Text Box 1608" hidden="1"/>
        <xdr:cNvSpPr txBox="1">
          <a:spLocks noChangeArrowheads="1"/>
        </xdr:cNvSpPr>
      </xdr:nvSpPr>
      <xdr:spPr bwMode="auto">
        <a:xfrm>
          <a:off x="16868775" y="656177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343</xdr:row>
      <xdr:rowOff>76200</xdr:rowOff>
    </xdr:from>
    <xdr:to>
      <xdr:col>15</xdr:col>
      <xdr:colOff>647700</xdr:colOff>
      <xdr:row>347</xdr:row>
      <xdr:rowOff>142875</xdr:rowOff>
    </xdr:to>
    <xdr:sp macro="" textlink="">
      <xdr:nvSpPr>
        <xdr:cNvPr id="48711" name="Text Box 1607" hidden="1"/>
        <xdr:cNvSpPr txBox="1">
          <a:spLocks noChangeArrowheads="1"/>
        </xdr:cNvSpPr>
      </xdr:nvSpPr>
      <xdr:spPr bwMode="auto">
        <a:xfrm>
          <a:off x="16868775" y="65417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342</xdr:row>
      <xdr:rowOff>76200</xdr:rowOff>
    </xdr:from>
    <xdr:to>
      <xdr:col>15</xdr:col>
      <xdr:colOff>647700</xdr:colOff>
      <xdr:row>346</xdr:row>
      <xdr:rowOff>123825</xdr:rowOff>
    </xdr:to>
    <xdr:sp macro="" textlink="">
      <xdr:nvSpPr>
        <xdr:cNvPr id="48710" name="Text Box 1606" hidden="1"/>
        <xdr:cNvSpPr txBox="1">
          <a:spLocks noChangeArrowheads="1"/>
        </xdr:cNvSpPr>
      </xdr:nvSpPr>
      <xdr:spPr bwMode="auto">
        <a:xfrm>
          <a:off x="16868775" y="65227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341</xdr:row>
      <xdr:rowOff>76200</xdr:rowOff>
    </xdr:from>
    <xdr:to>
      <xdr:col>15</xdr:col>
      <xdr:colOff>609600</xdr:colOff>
      <xdr:row>345</xdr:row>
      <xdr:rowOff>123825</xdr:rowOff>
    </xdr:to>
    <xdr:sp macro="" textlink="">
      <xdr:nvSpPr>
        <xdr:cNvPr id="48709" name="Text Box 1605" hidden="1"/>
        <xdr:cNvSpPr txBox="1">
          <a:spLocks noChangeArrowheads="1"/>
        </xdr:cNvSpPr>
      </xdr:nvSpPr>
      <xdr:spPr bwMode="auto">
        <a:xfrm>
          <a:off x="16868775" y="650367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340</xdr:row>
      <xdr:rowOff>66675</xdr:rowOff>
    </xdr:from>
    <xdr:to>
      <xdr:col>16</xdr:col>
      <xdr:colOff>152400</xdr:colOff>
      <xdr:row>344</xdr:row>
      <xdr:rowOff>85725</xdr:rowOff>
    </xdr:to>
    <xdr:sp macro="" textlink="">
      <xdr:nvSpPr>
        <xdr:cNvPr id="48708" name="Text Box 1604" hidden="1"/>
        <xdr:cNvSpPr txBox="1">
          <a:spLocks noChangeArrowheads="1"/>
        </xdr:cNvSpPr>
      </xdr:nvSpPr>
      <xdr:spPr bwMode="auto">
        <a:xfrm>
          <a:off x="16868775" y="648366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339</xdr:row>
      <xdr:rowOff>66675</xdr:rowOff>
    </xdr:from>
    <xdr:to>
      <xdr:col>16</xdr:col>
      <xdr:colOff>152400</xdr:colOff>
      <xdr:row>343</xdr:row>
      <xdr:rowOff>76200</xdr:rowOff>
    </xdr:to>
    <xdr:sp macro="" textlink="">
      <xdr:nvSpPr>
        <xdr:cNvPr id="48707" name="Text Box 1603" hidden="1"/>
        <xdr:cNvSpPr txBox="1">
          <a:spLocks noChangeArrowheads="1"/>
        </xdr:cNvSpPr>
      </xdr:nvSpPr>
      <xdr:spPr bwMode="auto">
        <a:xfrm>
          <a:off x="16868775" y="646461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338</xdr:row>
      <xdr:rowOff>66675</xdr:rowOff>
    </xdr:from>
    <xdr:to>
      <xdr:col>15</xdr:col>
      <xdr:colOff>647700</xdr:colOff>
      <xdr:row>342</xdr:row>
      <xdr:rowOff>114300</xdr:rowOff>
    </xdr:to>
    <xdr:sp macro="" textlink="">
      <xdr:nvSpPr>
        <xdr:cNvPr id="48706" name="Text Box 1602" hidden="1"/>
        <xdr:cNvSpPr txBox="1">
          <a:spLocks noChangeArrowheads="1"/>
        </xdr:cNvSpPr>
      </xdr:nvSpPr>
      <xdr:spPr bwMode="auto">
        <a:xfrm>
          <a:off x="16868775" y="64455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337</xdr:row>
      <xdr:rowOff>57150</xdr:rowOff>
    </xdr:from>
    <xdr:to>
      <xdr:col>15</xdr:col>
      <xdr:colOff>647700</xdr:colOff>
      <xdr:row>341</xdr:row>
      <xdr:rowOff>114300</xdr:rowOff>
    </xdr:to>
    <xdr:sp macro="" textlink="">
      <xdr:nvSpPr>
        <xdr:cNvPr id="48705" name="Text Box 1601" hidden="1"/>
        <xdr:cNvSpPr txBox="1">
          <a:spLocks noChangeArrowheads="1"/>
        </xdr:cNvSpPr>
      </xdr:nvSpPr>
      <xdr:spPr bwMode="auto">
        <a:xfrm>
          <a:off x="16868775" y="64255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335</xdr:row>
      <xdr:rowOff>47625</xdr:rowOff>
    </xdr:from>
    <xdr:to>
      <xdr:col>16</xdr:col>
      <xdr:colOff>152400</xdr:colOff>
      <xdr:row>339</xdr:row>
      <xdr:rowOff>66675</xdr:rowOff>
    </xdr:to>
    <xdr:sp macro="" textlink="">
      <xdr:nvSpPr>
        <xdr:cNvPr id="48704" name="Text Box 1600" hidden="1"/>
        <xdr:cNvSpPr txBox="1">
          <a:spLocks noChangeArrowheads="1"/>
        </xdr:cNvSpPr>
      </xdr:nvSpPr>
      <xdr:spPr bwMode="auto">
        <a:xfrm>
          <a:off x="16868775" y="63865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333</xdr:row>
      <xdr:rowOff>47625</xdr:rowOff>
    </xdr:from>
    <xdr:to>
      <xdr:col>15</xdr:col>
      <xdr:colOff>647700</xdr:colOff>
      <xdr:row>337</xdr:row>
      <xdr:rowOff>104775</xdr:rowOff>
    </xdr:to>
    <xdr:sp macro="" textlink="">
      <xdr:nvSpPr>
        <xdr:cNvPr id="48703" name="Text Box 1599" hidden="1"/>
        <xdr:cNvSpPr txBox="1">
          <a:spLocks noChangeArrowheads="1"/>
        </xdr:cNvSpPr>
      </xdr:nvSpPr>
      <xdr:spPr bwMode="auto">
        <a:xfrm>
          <a:off x="16868775" y="63484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332</xdr:row>
      <xdr:rowOff>38100</xdr:rowOff>
    </xdr:from>
    <xdr:to>
      <xdr:col>15</xdr:col>
      <xdr:colOff>647700</xdr:colOff>
      <xdr:row>336</xdr:row>
      <xdr:rowOff>104775</xdr:rowOff>
    </xdr:to>
    <xdr:sp macro="" textlink="">
      <xdr:nvSpPr>
        <xdr:cNvPr id="48702" name="Text Box 1598" hidden="1"/>
        <xdr:cNvSpPr txBox="1">
          <a:spLocks noChangeArrowheads="1"/>
        </xdr:cNvSpPr>
      </xdr:nvSpPr>
      <xdr:spPr bwMode="auto">
        <a:xfrm>
          <a:off x="16868775" y="63284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331</xdr:row>
      <xdr:rowOff>38100</xdr:rowOff>
    </xdr:from>
    <xdr:to>
      <xdr:col>15</xdr:col>
      <xdr:colOff>647700</xdr:colOff>
      <xdr:row>335</xdr:row>
      <xdr:rowOff>142875</xdr:rowOff>
    </xdr:to>
    <xdr:sp macro="" textlink="">
      <xdr:nvSpPr>
        <xdr:cNvPr id="48701" name="Text Box 1597" hidden="1"/>
        <xdr:cNvSpPr txBox="1">
          <a:spLocks noChangeArrowheads="1"/>
        </xdr:cNvSpPr>
      </xdr:nvSpPr>
      <xdr:spPr bwMode="auto">
        <a:xfrm>
          <a:off x="16868775" y="630936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330</xdr:row>
      <xdr:rowOff>38100</xdr:rowOff>
    </xdr:from>
    <xdr:to>
      <xdr:col>15</xdr:col>
      <xdr:colOff>647700</xdr:colOff>
      <xdr:row>334</xdr:row>
      <xdr:rowOff>85725</xdr:rowOff>
    </xdr:to>
    <xdr:sp macro="" textlink="">
      <xdr:nvSpPr>
        <xdr:cNvPr id="48700" name="Text Box 1596" hidden="1"/>
        <xdr:cNvSpPr txBox="1">
          <a:spLocks noChangeArrowheads="1"/>
        </xdr:cNvSpPr>
      </xdr:nvSpPr>
      <xdr:spPr bwMode="auto">
        <a:xfrm>
          <a:off x="16868775" y="629031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329</xdr:row>
      <xdr:rowOff>28575</xdr:rowOff>
    </xdr:from>
    <xdr:to>
      <xdr:col>15</xdr:col>
      <xdr:colOff>647700</xdr:colOff>
      <xdr:row>333</xdr:row>
      <xdr:rowOff>85725</xdr:rowOff>
    </xdr:to>
    <xdr:sp macro="" textlink="">
      <xdr:nvSpPr>
        <xdr:cNvPr id="48699" name="Text Box 1595" hidden="1"/>
        <xdr:cNvSpPr txBox="1">
          <a:spLocks noChangeArrowheads="1"/>
        </xdr:cNvSpPr>
      </xdr:nvSpPr>
      <xdr:spPr bwMode="auto">
        <a:xfrm>
          <a:off x="16868775" y="627030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328</xdr:row>
      <xdr:rowOff>28575</xdr:rowOff>
    </xdr:from>
    <xdr:to>
      <xdr:col>15</xdr:col>
      <xdr:colOff>609600</xdr:colOff>
      <xdr:row>332</xdr:row>
      <xdr:rowOff>76200</xdr:rowOff>
    </xdr:to>
    <xdr:sp macro="" textlink="">
      <xdr:nvSpPr>
        <xdr:cNvPr id="48698" name="Text Box 1594" hidden="1"/>
        <xdr:cNvSpPr txBox="1">
          <a:spLocks noChangeArrowheads="1"/>
        </xdr:cNvSpPr>
      </xdr:nvSpPr>
      <xdr:spPr bwMode="auto">
        <a:xfrm>
          <a:off x="16868775" y="62512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327</xdr:row>
      <xdr:rowOff>28575</xdr:rowOff>
    </xdr:from>
    <xdr:to>
      <xdr:col>16</xdr:col>
      <xdr:colOff>152400</xdr:colOff>
      <xdr:row>331</xdr:row>
      <xdr:rowOff>38100</xdr:rowOff>
    </xdr:to>
    <xdr:sp macro="" textlink="">
      <xdr:nvSpPr>
        <xdr:cNvPr id="48697" name="Text Box 1593" hidden="1"/>
        <xdr:cNvSpPr txBox="1">
          <a:spLocks noChangeArrowheads="1"/>
        </xdr:cNvSpPr>
      </xdr:nvSpPr>
      <xdr:spPr bwMode="auto">
        <a:xfrm>
          <a:off x="16868775" y="623220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326</xdr:row>
      <xdr:rowOff>19050</xdr:rowOff>
    </xdr:from>
    <xdr:to>
      <xdr:col>16</xdr:col>
      <xdr:colOff>152400</xdr:colOff>
      <xdr:row>330</xdr:row>
      <xdr:rowOff>38100</xdr:rowOff>
    </xdr:to>
    <xdr:sp macro="" textlink="">
      <xdr:nvSpPr>
        <xdr:cNvPr id="48696" name="Text Box 1592" hidden="1"/>
        <xdr:cNvSpPr txBox="1">
          <a:spLocks noChangeArrowheads="1"/>
        </xdr:cNvSpPr>
      </xdr:nvSpPr>
      <xdr:spPr bwMode="auto">
        <a:xfrm>
          <a:off x="16868775" y="621220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325</xdr:row>
      <xdr:rowOff>19050</xdr:rowOff>
    </xdr:from>
    <xdr:to>
      <xdr:col>15</xdr:col>
      <xdr:colOff>647700</xdr:colOff>
      <xdr:row>329</xdr:row>
      <xdr:rowOff>66675</xdr:rowOff>
    </xdr:to>
    <xdr:sp macro="" textlink="">
      <xdr:nvSpPr>
        <xdr:cNvPr id="48695" name="Text Box 1591" hidden="1"/>
        <xdr:cNvSpPr txBox="1">
          <a:spLocks noChangeArrowheads="1"/>
        </xdr:cNvSpPr>
      </xdr:nvSpPr>
      <xdr:spPr bwMode="auto">
        <a:xfrm>
          <a:off x="16868775" y="61931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324</xdr:row>
      <xdr:rowOff>19050</xdr:rowOff>
    </xdr:from>
    <xdr:to>
      <xdr:col>15</xdr:col>
      <xdr:colOff>647700</xdr:colOff>
      <xdr:row>328</xdr:row>
      <xdr:rowOff>66675</xdr:rowOff>
    </xdr:to>
    <xdr:sp macro="" textlink="">
      <xdr:nvSpPr>
        <xdr:cNvPr id="48694" name="Text Box 1590" hidden="1"/>
        <xdr:cNvSpPr txBox="1">
          <a:spLocks noChangeArrowheads="1"/>
        </xdr:cNvSpPr>
      </xdr:nvSpPr>
      <xdr:spPr bwMode="auto">
        <a:xfrm>
          <a:off x="16868775" y="61741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320</xdr:row>
      <xdr:rowOff>0</xdr:rowOff>
    </xdr:from>
    <xdr:to>
      <xdr:col>15</xdr:col>
      <xdr:colOff>647700</xdr:colOff>
      <xdr:row>324</xdr:row>
      <xdr:rowOff>66675</xdr:rowOff>
    </xdr:to>
    <xdr:sp macro="" textlink="">
      <xdr:nvSpPr>
        <xdr:cNvPr id="48693" name="Text Box 1589" hidden="1"/>
        <xdr:cNvSpPr txBox="1">
          <a:spLocks noChangeArrowheads="1"/>
        </xdr:cNvSpPr>
      </xdr:nvSpPr>
      <xdr:spPr bwMode="auto">
        <a:xfrm>
          <a:off x="16868775" y="60960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319</xdr:row>
      <xdr:rowOff>0</xdr:rowOff>
    </xdr:from>
    <xdr:to>
      <xdr:col>15</xdr:col>
      <xdr:colOff>647700</xdr:colOff>
      <xdr:row>323</xdr:row>
      <xdr:rowOff>47625</xdr:rowOff>
    </xdr:to>
    <xdr:sp macro="" textlink="">
      <xdr:nvSpPr>
        <xdr:cNvPr id="48692" name="Text Box 1588" hidden="1"/>
        <xdr:cNvSpPr txBox="1">
          <a:spLocks noChangeArrowheads="1"/>
        </xdr:cNvSpPr>
      </xdr:nvSpPr>
      <xdr:spPr bwMode="auto">
        <a:xfrm>
          <a:off x="16868775" y="60769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317</xdr:row>
      <xdr:rowOff>180975</xdr:rowOff>
    </xdr:from>
    <xdr:to>
      <xdr:col>15</xdr:col>
      <xdr:colOff>647700</xdr:colOff>
      <xdr:row>322</xdr:row>
      <xdr:rowOff>85725</xdr:rowOff>
    </xdr:to>
    <xdr:sp macro="" textlink="">
      <xdr:nvSpPr>
        <xdr:cNvPr id="48691" name="Text Box 1587" hidden="1"/>
        <xdr:cNvSpPr txBox="1">
          <a:spLocks noChangeArrowheads="1"/>
        </xdr:cNvSpPr>
      </xdr:nvSpPr>
      <xdr:spPr bwMode="auto">
        <a:xfrm>
          <a:off x="16868775" y="605694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316</xdr:row>
      <xdr:rowOff>180975</xdr:rowOff>
    </xdr:from>
    <xdr:to>
      <xdr:col>15</xdr:col>
      <xdr:colOff>647700</xdr:colOff>
      <xdr:row>321</xdr:row>
      <xdr:rowOff>47625</xdr:rowOff>
    </xdr:to>
    <xdr:sp macro="" textlink="">
      <xdr:nvSpPr>
        <xdr:cNvPr id="48690" name="Text Box 1586" hidden="1"/>
        <xdr:cNvSpPr txBox="1">
          <a:spLocks noChangeArrowheads="1"/>
        </xdr:cNvSpPr>
      </xdr:nvSpPr>
      <xdr:spPr bwMode="auto">
        <a:xfrm>
          <a:off x="16868775" y="60378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315</xdr:row>
      <xdr:rowOff>180975</xdr:rowOff>
    </xdr:from>
    <xdr:to>
      <xdr:col>15</xdr:col>
      <xdr:colOff>647700</xdr:colOff>
      <xdr:row>320</xdr:row>
      <xdr:rowOff>38100</xdr:rowOff>
    </xdr:to>
    <xdr:sp macro="" textlink="">
      <xdr:nvSpPr>
        <xdr:cNvPr id="48689" name="Text Box 1585" hidden="1"/>
        <xdr:cNvSpPr txBox="1">
          <a:spLocks noChangeArrowheads="1"/>
        </xdr:cNvSpPr>
      </xdr:nvSpPr>
      <xdr:spPr bwMode="auto">
        <a:xfrm>
          <a:off x="16868775" y="601884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314</xdr:row>
      <xdr:rowOff>171450</xdr:rowOff>
    </xdr:from>
    <xdr:to>
      <xdr:col>15</xdr:col>
      <xdr:colOff>609600</xdr:colOff>
      <xdr:row>319</xdr:row>
      <xdr:rowOff>38100</xdr:rowOff>
    </xdr:to>
    <xdr:sp macro="" textlink="">
      <xdr:nvSpPr>
        <xdr:cNvPr id="48688" name="Text Box 1584" hidden="1"/>
        <xdr:cNvSpPr txBox="1">
          <a:spLocks noChangeArrowheads="1"/>
        </xdr:cNvSpPr>
      </xdr:nvSpPr>
      <xdr:spPr bwMode="auto">
        <a:xfrm>
          <a:off x="16868775" y="599884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313</xdr:row>
      <xdr:rowOff>171450</xdr:rowOff>
    </xdr:from>
    <xdr:to>
      <xdr:col>15</xdr:col>
      <xdr:colOff>647700</xdr:colOff>
      <xdr:row>318</xdr:row>
      <xdr:rowOff>28575</xdr:rowOff>
    </xdr:to>
    <xdr:sp macro="" textlink="">
      <xdr:nvSpPr>
        <xdr:cNvPr id="48687" name="Text Box 1583" hidden="1"/>
        <xdr:cNvSpPr txBox="1">
          <a:spLocks noChangeArrowheads="1"/>
        </xdr:cNvSpPr>
      </xdr:nvSpPr>
      <xdr:spPr bwMode="auto">
        <a:xfrm>
          <a:off x="16868775" y="59797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312</xdr:row>
      <xdr:rowOff>171450</xdr:rowOff>
    </xdr:from>
    <xdr:to>
      <xdr:col>15</xdr:col>
      <xdr:colOff>647700</xdr:colOff>
      <xdr:row>317</xdr:row>
      <xdr:rowOff>28575</xdr:rowOff>
    </xdr:to>
    <xdr:sp macro="" textlink="">
      <xdr:nvSpPr>
        <xdr:cNvPr id="48686" name="Text Box 1582" hidden="1"/>
        <xdr:cNvSpPr txBox="1">
          <a:spLocks noChangeArrowheads="1"/>
        </xdr:cNvSpPr>
      </xdr:nvSpPr>
      <xdr:spPr bwMode="auto">
        <a:xfrm>
          <a:off x="16868775" y="59607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311</xdr:row>
      <xdr:rowOff>161925</xdr:rowOff>
    </xdr:from>
    <xdr:to>
      <xdr:col>15</xdr:col>
      <xdr:colOff>647700</xdr:colOff>
      <xdr:row>316</xdr:row>
      <xdr:rowOff>28575</xdr:rowOff>
    </xdr:to>
    <xdr:sp macro="" textlink="">
      <xdr:nvSpPr>
        <xdr:cNvPr id="48685" name="Text Box 1581" hidden="1"/>
        <xdr:cNvSpPr txBox="1">
          <a:spLocks noChangeArrowheads="1"/>
        </xdr:cNvSpPr>
      </xdr:nvSpPr>
      <xdr:spPr bwMode="auto">
        <a:xfrm>
          <a:off x="16868775" y="59407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310</xdr:row>
      <xdr:rowOff>161925</xdr:rowOff>
    </xdr:from>
    <xdr:to>
      <xdr:col>15</xdr:col>
      <xdr:colOff>647700</xdr:colOff>
      <xdr:row>315</xdr:row>
      <xdr:rowOff>28575</xdr:rowOff>
    </xdr:to>
    <xdr:sp macro="" textlink="">
      <xdr:nvSpPr>
        <xdr:cNvPr id="48684" name="Text Box 1580" hidden="1"/>
        <xdr:cNvSpPr txBox="1">
          <a:spLocks noChangeArrowheads="1"/>
        </xdr:cNvSpPr>
      </xdr:nvSpPr>
      <xdr:spPr bwMode="auto">
        <a:xfrm>
          <a:off x="16868775" y="59216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308</xdr:row>
      <xdr:rowOff>152400</xdr:rowOff>
    </xdr:from>
    <xdr:to>
      <xdr:col>16</xdr:col>
      <xdr:colOff>152400</xdr:colOff>
      <xdr:row>312</xdr:row>
      <xdr:rowOff>180975</xdr:rowOff>
    </xdr:to>
    <xdr:sp macro="" textlink="">
      <xdr:nvSpPr>
        <xdr:cNvPr id="48683" name="Text Box 1579" hidden="1"/>
        <xdr:cNvSpPr txBox="1">
          <a:spLocks noChangeArrowheads="1"/>
        </xdr:cNvSpPr>
      </xdr:nvSpPr>
      <xdr:spPr bwMode="auto">
        <a:xfrm>
          <a:off x="16868775" y="588264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306</xdr:row>
      <xdr:rowOff>142875</xdr:rowOff>
    </xdr:from>
    <xdr:to>
      <xdr:col>15</xdr:col>
      <xdr:colOff>647700</xdr:colOff>
      <xdr:row>311</xdr:row>
      <xdr:rowOff>9525</xdr:rowOff>
    </xdr:to>
    <xdr:sp macro="" textlink="">
      <xdr:nvSpPr>
        <xdr:cNvPr id="48682" name="Text Box 1578" hidden="1"/>
        <xdr:cNvSpPr txBox="1">
          <a:spLocks noChangeArrowheads="1"/>
        </xdr:cNvSpPr>
      </xdr:nvSpPr>
      <xdr:spPr bwMode="auto">
        <a:xfrm>
          <a:off x="16868775" y="58435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305</xdr:row>
      <xdr:rowOff>142875</xdr:rowOff>
    </xdr:from>
    <xdr:to>
      <xdr:col>15</xdr:col>
      <xdr:colOff>647700</xdr:colOff>
      <xdr:row>310</xdr:row>
      <xdr:rowOff>9525</xdr:rowOff>
    </xdr:to>
    <xdr:sp macro="" textlink="">
      <xdr:nvSpPr>
        <xdr:cNvPr id="48681" name="Text Box 1577" hidden="1"/>
        <xdr:cNvSpPr txBox="1">
          <a:spLocks noChangeArrowheads="1"/>
        </xdr:cNvSpPr>
      </xdr:nvSpPr>
      <xdr:spPr bwMode="auto">
        <a:xfrm>
          <a:off x="16868775" y="58245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304</xdr:row>
      <xdr:rowOff>142875</xdr:rowOff>
    </xdr:from>
    <xdr:to>
      <xdr:col>15</xdr:col>
      <xdr:colOff>647700</xdr:colOff>
      <xdr:row>309</xdr:row>
      <xdr:rowOff>38100</xdr:rowOff>
    </xdr:to>
    <xdr:sp macro="" textlink="">
      <xdr:nvSpPr>
        <xdr:cNvPr id="48680" name="Text Box 1576" hidden="1"/>
        <xdr:cNvSpPr txBox="1">
          <a:spLocks noChangeArrowheads="1"/>
        </xdr:cNvSpPr>
      </xdr:nvSpPr>
      <xdr:spPr bwMode="auto">
        <a:xfrm>
          <a:off x="16868775" y="580548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303</xdr:row>
      <xdr:rowOff>133350</xdr:rowOff>
    </xdr:from>
    <xdr:to>
      <xdr:col>15</xdr:col>
      <xdr:colOff>647700</xdr:colOff>
      <xdr:row>308</xdr:row>
      <xdr:rowOff>0</xdr:rowOff>
    </xdr:to>
    <xdr:sp macro="" textlink="">
      <xdr:nvSpPr>
        <xdr:cNvPr id="48679" name="Text Box 1575" hidden="1"/>
        <xdr:cNvSpPr txBox="1">
          <a:spLocks noChangeArrowheads="1"/>
        </xdr:cNvSpPr>
      </xdr:nvSpPr>
      <xdr:spPr bwMode="auto">
        <a:xfrm>
          <a:off x="16868775" y="57854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302</xdr:row>
      <xdr:rowOff>133350</xdr:rowOff>
    </xdr:from>
    <xdr:to>
      <xdr:col>15</xdr:col>
      <xdr:colOff>647700</xdr:colOff>
      <xdr:row>307</xdr:row>
      <xdr:rowOff>0</xdr:rowOff>
    </xdr:to>
    <xdr:sp macro="" textlink="">
      <xdr:nvSpPr>
        <xdr:cNvPr id="48678" name="Text Box 1574" hidden="1"/>
        <xdr:cNvSpPr txBox="1">
          <a:spLocks noChangeArrowheads="1"/>
        </xdr:cNvSpPr>
      </xdr:nvSpPr>
      <xdr:spPr bwMode="auto">
        <a:xfrm>
          <a:off x="16868775" y="57664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301</xdr:row>
      <xdr:rowOff>133350</xdr:rowOff>
    </xdr:from>
    <xdr:to>
      <xdr:col>15</xdr:col>
      <xdr:colOff>609600</xdr:colOff>
      <xdr:row>305</xdr:row>
      <xdr:rowOff>180975</xdr:rowOff>
    </xdr:to>
    <xdr:sp macro="" textlink="">
      <xdr:nvSpPr>
        <xdr:cNvPr id="48677" name="Text Box 1573" hidden="1"/>
        <xdr:cNvSpPr txBox="1">
          <a:spLocks noChangeArrowheads="1"/>
        </xdr:cNvSpPr>
      </xdr:nvSpPr>
      <xdr:spPr bwMode="auto">
        <a:xfrm>
          <a:off x="16868775" y="574738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300</xdr:row>
      <xdr:rowOff>123825</xdr:rowOff>
    </xdr:from>
    <xdr:to>
      <xdr:col>15</xdr:col>
      <xdr:colOff>647700</xdr:colOff>
      <xdr:row>304</xdr:row>
      <xdr:rowOff>180975</xdr:rowOff>
    </xdr:to>
    <xdr:sp macro="" textlink="">
      <xdr:nvSpPr>
        <xdr:cNvPr id="48676" name="Text Box 1572" hidden="1"/>
        <xdr:cNvSpPr txBox="1">
          <a:spLocks noChangeArrowheads="1"/>
        </xdr:cNvSpPr>
      </xdr:nvSpPr>
      <xdr:spPr bwMode="auto">
        <a:xfrm>
          <a:off x="16868775" y="57273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299</xdr:row>
      <xdr:rowOff>123825</xdr:rowOff>
    </xdr:from>
    <xdr:to>
      <xdr:col>15</xdr:col>
      <xdr:colOff>647700</xdr:colOff>
      <xdr:row>303</xdr:row>
      <xdr:rowOff>180975</xdr:rowOff>
    </xdr:to>
    <xdr:sp macro="" textlink="">
      <xdr:nvSpPr>
        <xdr:cNvPr id="48675" name="Text Box 1571" hidden="1"/>
        <xdr:cNvSpPr txBox="1">
          <a:spLocks noChangeArrowheads="1"/>
        </xdr:cNvSpPr>
      </xdr:nvSpPr>
      <xdr:spPr bwMode="auto">
        <a:xfrm>
          <a:off x="16868775" y="57083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298</xdr:row>
      <xdr:rowOff>123825</xdr:rowOff>
    </xdr:from>
    <xdr:to>
      <xdr:col>15</xdr:col>
      <xdr:colOff>647700</xdr:colOff>
      <xdr:row>302</xdr:row>
      <xdr:rowOff>180975</xdr:rowOff>
    </xdr:to>
    <xdr:sp macro="" textlink="">
      <xdr:nvSpPr>
        <xdr:cNvPr id="48674" name="Text Box 1570" hidden="1"/>
        <xdr:cNvSpPr txBox="1">
          <a:spLocks noChangeArrowheads="1"/>
        </xdr:cNvSpPr>
      </xdr:nvSpPr>
      <xdr:spPr bwMode="auto">
        <a:xfrm>
          <a:off x="16868775" y="56892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297</xdr:row>
      <xdr:rowOff>114300</xdr:rowOff>
    </xdr:from>
    <xdr:to>
      <xdr:col>15</xdr:col>
      <xdr:colOff>647700</xdr:colOff>
      <xdr:row>301</xdr:row>
      <xdr:rowOff>180975</xdr:rowOff>
    </xdr:to>
    <xdr:sp macro="" textlink="">
      <xdr:nvSpPr>
        <xdr:cNvPr id="48673" name="Text Box 1569" hidden="1"/>
        <xdr:cNvSpPr txBox="1">
          <a:spLocks noChangeArrowheads="1"/>
        </xdr:cNvSpPr>
      </xdr:nvSpPr>
      <xdr:spPr bwMode="auto">
        <a:xfrm>
          <a:off x="16868775" y="56692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295</xdr:row>
      <xdr:rowOff>114300</xdr:rowOff>
    </xdr:from>
    <xdr:to>
      <xdr:col>15</xdr:col>
      <xdr:colOff>647700</xdr:colOff>
      <xdr:row>299</xdr:row>
      <xdr:rowOff>161925</xdr:rowOff>
    </xdr:to>
    <xdr:sp macro="" textlink="">
      <xdr:nvSpPr>
        <xdr:cNvPr id="48672" name="Text Box 1568" hidden="1"/>
        <xdr:cNvSpPr txBox="1">
          <a:spLocks noChangeArrowheads="1"/>
        </xdr:cNvSpPr>
      </xdr:nvSpPr>
      <xdr:spPr bwMode="auto">
        <a:xfrm>
          <a:off x="16868775" y="56311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293</xdr:row>
      <xdr:rowOff>104775</xdr:rowOff>
    </xdr:from>
    <xdr:to>
      <xdr:col>15</xdr:col>
      <xdr:colOff>647700</xdr:colOff>
      <xdr:row>297</xdr:row>
      <xdr:rowOff>152400</xdr:rowOff>
    </xdr:to>
    <xdr:sp macro="" textlink="">
      <xdr:nvSpPr>
        <xdr:cNvPr id="48671" name="Text Box 1567" hidden="1"/>
        <xdr:cNvSpPr txBox="1">
          <a:spLocks noChangeArrowheads="1"/>
        </xdr:cNvSpPr>
      </xdr:nvSpPr>
      <xdr:spPr bwMode="auto">
        <a:xfrm>
          <a:off x="16868775" y="55921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292</xdr:row>
      <xdr:rowOff>95250</xdr:rowOff>
    </xdr:from>
    <xdr:to>
      <xdr:col>15</xdr:col>
      <xdr:colOff>647700</xdr:colOff>
      <xdr:row>296</xdr:row>
      <xdr:rowOff>152400</xdr:rowOff>
    </xdr:to>
    <xdr:sp macro="" textlink="">
      <xdr:nvSpPr>
        <xdr:cNvPr id="48670" name="Text Box 1566" hidden="1"/>
        <xdr:cNvSpPr txBox="1">
          <a:spLocks noChangeArrowheads="1"/>
        </xdr:cNvSpPr>
      </xdr:nvSpPr>
      <xdr:spPr bwMode="auto">
        <a:xfrm>
          <a:off x="16868775" y="55721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291</xdr:row>
      <xdr:rowOff>95250</xdr:rowOff>
    </xdr:from>
    <xdr:to>
      <xdr:col>15</xdr:col>
      <xdr:colOff>647700</xdr:colOff>
      <xdr:row>296</xdr:row>
      <xdr:rowOff>0</xdr:rowOff>
    </xdr:to>
    <xdr:sp macro="" textlink="">
      <xdr:nvSpPr>
        <xdr:cNvPr id="48669" name="Text Box 1565" hidden="1"/>
        <xdr:cNvSpPr txBox="1">
          <a:spLocks noChangeArrowheads="1"/>
        </xdr:cNvSpPr>
      </xdr:nvSpPr>
      <xdr:spPr bwMode="auto">
        <a:xfrm>
          <a:off x="16868775" y="555307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290</xdr:row>
      <xdr:rowOff>95250</xdr:rowOff>
    </xdr:from>
    <xdr:to>
      <xdr:col>15</xdr:col>
      <xdr:colOff>647700</xdr:colOff>
      <xdr:row>294</xdr:row>
      <xdr:rowOff>142875</xdr:rowOff>
    </xdr:to>
    <xdr:sp macro="" textlink="">
      <xdr:nvSpPr>
        <xdr:cNvPr id="48668" name="Text Box 1564" hidden="1"/>
        <xdr:cNvSpPr txBox="1">
          <a:spLocks noChangeArrowheads="1"/>
        </xdr:cNvSpPr>
      </xdr:nvSpPr>
      <xdr:spPr bwMode="auto">
        <a:xfrm>
          <a:off x="16868775" y="553402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289</xdr:row>
      <xdr:rowOff>85725</xdr:rowOff>
    </xdr:from>
    <xdr:to>
      <xdr:col>15</xdr:col>
      <xdr:colOff>647700</xdr:colOff>
      <xdr:row>293</xdr:row>
      <xdr:rowOff>142875</xdr:rowOff>
    </xdr:to>
    <xdr:sp macro="" textlink="">
      <xdr:nvSpPr>
        <xdr:cNvPr id="48667" name="Text Box 1563" hidden="1"/>
        <xdr:cNvSpPr txBox="1">
          <a:spLocks noChangeArrowheads="1"/>
        </xdr:cNvSpPr>
      </xdr:nvSpPr>
      <xdr:spPr bwMode="auto">
        <a:xfrm>
          <a:off x="16868775" y="55140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288</xdr:row>
      <xdr:rowOff>85725</xdr:rowOff>
    </xdr:from>
    <xdr:to>
      <xdr:col>15</xdr:col>
      <xdr:colOff>609600</xdr:colOff>
      <xdr:row>292</xdr:row>
      <xdr:rowOff>142875</xdr:rowOff>
    </xdr:to>
    <xdr:sp macro="" textlink="">
      <xdr:nvSpPr>
        <xdr:cNvPr id="48666" name="Text Box 1562" hidden="1"/>
        <xdr:cNvSpPr txBox="1">
          <a:spLocks noChangeArrowheads="1"/>
        </xdr:cNvSpPr>
      </xdr:nvSpPr>
      <xdr:spPr bwMode="auto">
        <a:xfrm>
          <a:off x="16868775" y="54949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287</xdr:row>
      <xdr:rowOff>85725</xdr:rowOff>
    </xdr:from>
    <xdr:to>
      <xdr:col>16</xdr:col>
      <xdr:colOff>152400</xdr:colOff>
      <xdr:row>291</xdr:row>
      <xdr:rowOff>104775</xdr:rowOff>
    </xdr:to>
    <xdr:sp macro="" textlink="">
      <xdr:nvSpPr>
        <xdr:cNvPr id="48665" name="Text Box 1561" hidden="1"/>
        <xdr:cNvSpPr txBox="1">
          <a:spLocks noChangeArrowheads="1"/>
        </xdr:cNvSpPr>
      </xdr:nvSpPr>
      <xdr:spPr bwMode="auto">
        <a:xfrm>
          <a:off x="16868775" y="547592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286</xdr:row>
      <xdr:rowOff>76200</xdr:rowOff>
    </xdr:from>
    <xdr:to>
      <xdr:col>16</xdr:col>
      <xdr:colOff>152400</xdr:colOff>
      <xdr:row>290</xdr:row>
      <xdr:rowOff>104775</xdr:rowOff>
    </xdr:to>
    <xdr:sp macro="" textlink="">
      <xdr:nvSpPr>
        <xdr:cNvPr id="48664" name="Text Box 1560" hidden="1"/>
        <xdr:cNvSpPr txBox="1">
          <a:spLocks noChangeArrowheads="1"/>
        </xdr:cNvSpPr>
      </xdr:nvSpPr>
      <xdr:spPr bwMode="auto">
        <a:xfrm>
          <a:off x="16868775" y="545592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285</xdr:row>
      <xdr:rowOff>76200</xdr:rowOff>
    </xdr:from>
    <xdr:to>
      <xdr:col>15</xdr:col>
      <xdr:colOff>647700</xdr:colOff>
      <xdr:row>289</xdr:row>
      <xdr:rowOff>123825</xdr:rowOff>
    </xdr:to>
    <xdr:sp macro="" textlink="">
      <xdr:nvSpPr>
        <xdr:cNvPr id="48663" name="Text Box 1559" hidden="1"/>
        <xdr:cNvSpPr txBox="1">
          <a:spLocks noChangeArrowheads="1"/>
        </xdr:cNvSpPr>
      </xdr:nvSpPr>
      <xdr:spPr bwMode="auto">
        <a:xfrm>
          <a:off x="16868775" y="54368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284</xdr:row>
      <xdr:rowOff>76200</xdr:rowOff>
    </xdr:from>
    <xdr:to>
      <xdr:col>15</xdr:col>
      <xdr:colOff>647700</xdr:colOff>
      <xdr:row>288</xdr:row>
      <xdr:rowOff>123825</xdr:rowOff>
    </xdr:to>
    <xdr:sp macro="" textlink="">
      <xdr:nvSpPr>
        <xdr:cNvPr id="48662" name="Text Box 1558" hidden="1"/>
        <xdr:cNvSpPr txBox="1">
          <a:spLocks noChangeArrowheads="1"/>
        </xdr:cNvSpPr>
      </xdr:nvSpPr>
      <xdr:spPr bwMode="auto">
        <a:xfrm>
          <a:off x="16868775" y="54178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282</xdr:row>
      <xdr:rowOff>66675</xdr:rowOff>
    </xdr:from>
    <xdr:to>
      <xdr:col>16</xdr:col>
      <xdr:colOff>152400</xdr:colOff>
      <xdr:row>286</xdr:row>
      <xdr:rowOff>76200</xdr:rowOff>
    </xdr:to>
    <xdr:sp macro="" textlink="">
      <xdr:nvSpPr>
        <xdr:cNvPr id="48661" name="Text Box 1557" hidden="1"/>
        <xdr:cNvSpPr txBox="1">
          <a:spLocks noChangeArrowheads="1"/>
        </xdr:cNvSpPr>
      </xdr:nvSpPr>
      <xdr:spPr bwMode="auto">
        <a:xfrm>
          <a:off x="16868775" y="537876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280</xdr:row>
      <xdr:rowOff>57150</xdr:rowOff>
    </xdr:from>
    <xdr:to>
      <xdr:col>15</xdr:col>
      <xdr:colOff>647700</xdr:colOff>
      <xdr:row>284</xdr:row>
      <xdr:rowOff>114300</xdr:rowOff>
    </xdr:to>
    <xdr:sp macro="" textlink="">
      <xdr:nvSpPr>
        <xdr:cNvPr id="48660" name="Text Box 1556" hidden="1"/>
        <xdr:cNvSpPr txBox="1">
          <a:spLocks noChangeArrowheads="1"/>
        </xdr:cNvSpPr>
      </xdr:nvSpPr>
      <xdr:spPr bwMode="auto">
        <a:xfrm>
          <a:off x="16868775" y="53397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279</xdr:row>
      <xdr:rowOff>57150</xdr:rowOff>
    </xdr:from>
    <xdr:to>
      <xdr:col>15</xdr:col>
      <xdr:colOff>647700</xdr:colOff>
      <xdr:row>283</xdr:row>
      <xdr:rowOff>104775</xdr:rowOff>
    </xdr:to>
    <xdr:sp macro="" textlink="">
      <xdr:nvSpPr>
        <xdr:cNvPr id="48659" name="Text Box 1555" hidden="1"/>
        <xdr:cNvSpPr txBox="1">
          <a:spLocks noChangeArrowheads="1"/>
        </xdr:cNvSpPr>
      </xdr:nvSpPr>
      <xdr:spPr bwMode="auto">
        <a:xfrm>
          <a:off x="16868775" y="53206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278</xdr:row>
      <xdr:rowOff>47625</xdr:rowOff>
    </xdr:from>
    <xdr:to>
      <xdr:col>15</xdr:col>
      <xdr:colOff>647700</xdr:colOff>
      <xdr:row>282</xdr:row>
      <xdr:rowOff>142875</xdr:rowOff>
    </xdr:to>
    <xdr:sp macro="" textlink="">
      <xdr:nvSpPr>
        <xdr:cNvPr id="48658" name="Text Box 1554" hidden="1"/>
        <xdr:cNvSpPr txBox="1">
          <a:spLocks noChangeArrowheads="1"/>
        </xdr:cNvSpPr>
      </xdr:nvSpPr>
      <xdr:spPr bwMode="auto">
        <a:xfrm>
          <a:off x="16868775" y="530066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277</xdr:row>
      <xdr:rowOff>47625</xdr:rowOff>
    </xdr:from>
    <xdr:to>
      <xdr:col>15</xdr:col>
      <xdr:colOff>647700</xdr:colOff>
      <xdr:row>281</xdr:row>
      <xdr:rowOff>104775</xdr:rowOff>
    </xdr:to>
    <xdr:sp macro="" textlink="">
      <xdr:nvSpPr>
        <xdr:cNvPr id="48657" name="Text Box 1553" hidden="1"/>
        <xdr:cNvSpPr txBox="1">
          <a:spLocks noChangeArrowheads="1"/>
        </xdr:cNvSpPr>
      </xdr:nvSpPr>
      <xdr:spPr bwMode="auto">
        <a:xfrm>
          <a:off x="16868775" y="52816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276</xdr:row>
      <xdr:rowOff>47625</xdr:rowOff>
    </xdr:from>
    <xdr:to>
      <xdr:col>15</xdr:col>
      <xdr:colOff>647700</xdr:colOff>
      <xdr:row>280</xdr:row>
      <xdr:rowOff>104775</xdr:rowOff>
    </xdr:to>
    <xdr:sp macro="" textlink="">
      <xdr:nvSpPr>
        <xdr:cNvPr id="48656" name="Text Box 1552" hidden="1"/>
        <xdr:cNvSpPr txBox="1">
          <a:spLocks noChangeArrowheads="1"/>
        </xdr:cNvSpPr>
      </xdr:nvSpPr>
      <xdr:spPr bwMode="auto">
        <a:xfrm>
          <a:off x="16868775" y="52625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275</xdr:row>
      <xdr:rowOff>38100</xdr:rowOff>
    </xdr:from>
    <xdr:to>
      <xdr:col>15</xdr:col>
      <xdr:colOff>609600</xdr:colOff>
      <xdr:row>279</xdr:row>
      <xdr:rowOff>104775</xdr:rowOff>
    </xdr:to>
    <xdr:sp macro="" textlink="">
      <xdr:nvSpPr>
        <xdr:cNvPr id="48655" name="Text Box 1551" hidden="1"/>
        <xdr:cNvSpPr txBox="1">
          <a:spLocks noChangeArrowheads="1"/>
        </xdr:cNvSpPr>
      </xdr:nvSpPr>
      <xdr:spPr bwMode="auto">
        <a:xfrm>
          <a:off x="16868775" y="52425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274</xdr:row>
      <xdr:rowOff>38100</xdr:rowOff>
    </xdr:from>
    <xdr:to>
      <xdr:col>16</xdr:col>
      <xdr:colOff>152400</xdr:colOff>
      <xdr:row>278</xdr:row>
      <xdr:rowOff>47625</xdr:rowOff>
    </xdr:to>
    <xdr:sp macro="" textlink="">
      <xdr:nvSpPr>
        <xdr:cNvPr id="48654" name="Text Box 1550" hidden="1"/>
        <xdr:cNvSpPr txBox="1">
          <a:spLocks noChangeArrowheads="1"/>
        </xdr:cNvSpPr>
      </xdr:nvSpPr>
      <xdr:spPr bwMode="auto">
        <a:xfrm>
          <a:off x="16868775" y="52235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273</xdr:row>
      <xdr:rowOff>38100</xdr:rowOff>
    </xdr:from>
    <xdr:to>
      <xdr:col>16</xdr:col>
      <xdr:colOff>152400</xdr:colOff>
      <xdr:row>277</xdr:row>
      <xdr:rowOff>47625</xdr:rowOff>
    </xdr:to>
    <xdr:sp macro="" textlink="">
      <xdr:nvSpPr>
        <xdr:cNvPr id="48653" name="Text Box 1549" hidden="1"/>
        <xdr:cNvSpPr txBox="1">
          <a:spLocks noChangeArrowheads="1"/>
        </xdr:cNvSpPr>
      </xdr:nvSpPr>
      <xdr:spPr bwMode="auto">
        <a:xfrm>
          <a:off x="16868775" y="520446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272</xdr:row>
      <xdr:rowOff>28575</xdr:rowOff>
    </xdr:from>
    <xdr:to>
      <xdr:col>15</xdr:col>
      <xdr:colOff>647700</xdr:colOff>
      <xdr:row>276</xdr:row>
      <xdr:rowOff>85725</xdr:rowOff>
    </xdr:to>
    <xdr:sp macro="" textlink="">
      <xdr:nvSpPr>
        <xdr:cNvPr id="48652" name="Text Box 1548" hidden="1"/>
        <xdr:cNvSpPr txBox="1">
          <a:spLocks noChangeArrowheads="1"/>
        </xdr:cNvSpPr>
      </xdr:nvSpPr>
      <xdr:spPr bwMode="auto">
        <a:xfrm>
          <a:off x="16868775" y="51844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271</xdr:row>
      <xdr:rowOff>28575</xdr:rowOff>
    </xdr:from>
    <xdr:to>
      <xdr:col>15</xdr:col>
      <xdr:colOff>647700</xdr:colOff>
      <xdr:row>275</xdr:row>
      <xdr:rowOff>76200</xdr:rowOff>
    </xdr:to>
    <xdr:sp macro="" textlink="">
      <xdr:nvSpPr>
        <xdr:cNvPr id="48651" name="Text Box 1547" hidden="1"/>
        <xdr:cNvSpPr txBox="1">
          <a:spLocks noChangeArrowheads="1"/>
        </xdr:cNvSpPr>
      </xdr:nvSpPr>
      <xdr:spPr bwMode="auto">
        <a:xfrm>
          <a:off x="16868775" y="51654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270</xdr:row>
      <xdr:rowOff>28575</xdr:rowOff>
    </xdr:from>
    <xdr:to>
      <xdr:col>15</xdr:col>
      <xdr:colOff>647700</xdr:colOff>
      <xdr:row>274</xdr:row>
      <xdr:rowOff>76200</xdr:rowOff>
    </xdr:to>
    <xdr:sp macro="" textlink="">
      <xdr:nvSpPr>
        <xdr:cNvPr id="48650" name="Text Box 1546" hidden="1"/>
        <xdr:cNvSpPr txBox="1">
          <a:spLocks noChangeArrowheads="1"/>
        </xdr:cNvSpPr>
      </xdr:nvSpPr>
      <xdr:spPr bwMode="auto">
        <a:xfrm>
          <a:off x="16868775" y="51463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269</xdr:row>
      <xdr:rowOff>19050</xdr:rowOff>
    </xdr:from>
    <xdr:to>
      <xdr:col>16</xdr:col>
      <xdr:colOff>152400</xdr:colOff>
      <xdr:row>273</xdr:row>
      <xdr:rowOff>38100</xdr:rowOff>
    </xdr:to>
    <xdr:sp macro="" textlink="">
      <xdr:nvSpPr>
        <xdr:cNvPr id="48649" name="Text Box 1545" hidden="1"/>
        <xdr:cNvSpPr txBox="1">
          <a:spLocks noChangeArrowheads="1"/>
        </xdr:cNvSpPr>
      </xdr:nvSpPr>
      <xdr:spPr bwMode="auto">
        <a:xfrm>
          <a:off x="16868775" y="512635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267</xdr:row>
      <xdr:rowOff>19050</xdr:rowOff>
    </xdr:from>
    <xdr:to>
      <xdr:col>15</xdr:col>
      <xdr:colOff>647700</xdr:colOff>
      <xdr:row>271</xdr:row>
      <xdr:rowOff>66675</xdr:rowOff>
    </xdr:to>
    <xdr:sp macro="" textlink="">
      <xdr:nvSpPr>
        <xdr:cNvPr id="48648" name="Text Box 1544" hidden="1"/>
        <xdr:cNvSpPr txBox="1">
          <a:spLocks noChangeArrowheads="1"/>
        </xdr:cNvSpPr>
      </xdr:nvSpPr>
      <xdr:spPr bwMode="auto">
        <a:xfrm>
          <a:off x="16868775" y="50882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266</xdr:row>
      <xdr:rowOff>9525</xdr:rowOff>
    </xdr:from>
    <xdr:to>
      <xdr:col>15</xdr:col>
      <xdr:colOff>647700</xdr:colOff>
      <xdr:row>270</xdr:row>
      <xdr:rowOff>66675</xdr:rowOff>
    </xdr:to>
    <xdr:sp macro="" textlink="">
      <xdr:nvSpPr>
        <xdr:cNvPr id="48647" name="Text Box 1543" hidden="1"/>
        <xdr:cNvSpPr txBox="1">
          <a:spLocks noChangeArrowheads="1"/>
        </xdr:cNvSpPr>
      </xdr:nvSpPr>
      <xdr:spPr bwMode="auto">
        <a:xfrm>
          <a:off x="16868775" y="50682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265</xdr:row>
      <xdr:rowOff>9525</xdr:rowOff>
    </xdr:from>
    <xdr:to>
      <xdr:col>15</xdr:col>
      <xdr:colOff>647700</xdr:colOff>
      <xdr:row>269</xdr:row>
      <xdr:rowOff>104775</xdr:rowOff>
    </xdr:to>
    <xdr:sp macro="" textlink="">
      <xdr:nvSpPr>
        <xdr:cNvPr id="48646" name="Text Box 1542" hidden="1"/>
        <xdr:cNvSpPr txBox="1">
          <a:spLocks noChangeArrowheads="1"/>
        </xdr:cNvSpPr>
      </xdr:nvSpPr>
      <xdr:spPr bwMode="auto">
        <a:xfrm>
          <a:off x="16868775" y="504920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264</xdr:row>
      <xdr:rowOff>0</xdr:rowOff>
    </xdr:from>
    <xdr:to>
      <xdr:col>15</xdr:col>
      <xdr:colOff>647700</xdr:colOff>
      <xdr:row>268</xdr:row>
      <xdr:rowOff>66675</xdr:rowOff>
    </xdr:to>
    <xdr:sp macro="" textlink="">
      <xdr:nvSpPr>
        <xdr:cNvPr id="48645" name="Text Box 1541" hidden="1"/>
        <xdr:cNvSpPr txBox="1">
          <a:spLocks noChangeArrowheads="1"/>
        </xdr:cNvSpPr>
      </xdr:nvSpPr>
      <xdr:spPr bwMode="auto">
        <a:xfrm>
          <a:off x="16868775" y="50292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263</xdr:row>
      <xdr:rowOff>0</xdr:rowOff>
    </xdr:from>
    <xdr:to>
      <xdr:col>15</xdr:col>
      <xdr:colOff>647700</xdr:colOff>
      <xdr:row>267</xdr:row>
      <xdr:rowOff>66675</xdr:rowOff>
    </xdr:to>
    <xdr:sp macro="" textlink="">
      <xdr:nvSpPr>
        <xdr:cNvPr id="48644" name="Text Box 1540" hidden="1"/>
        <xdr:cNvSpPr txBox="1">
          <a:spLocks noChangeArrowheads="1"/>
        </xdr:cNvSpPr>
      </xdr:nvSpPr>
      <xdr:spPr bwMode="auto">
        <a:xfrm>
          <a:off x="16868775" y="50101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262</xdr:row>
      <xdr:rowOff>0</xdr:rowOff>
    </xdr:from>
    <xdr:to>
      <xdr:col>15</xdr:col>
      <xdr:colOff>609600</xdr:colOff>
      <xdr:row>266</xdr:row>
      <xdr:rowOff>47625</xdr:rowOff>
    </xdr:to>
    <xdr:sp macro="" textlink="">
      <xdr:nvSpPr>
        <xdr:cNvPr id="48643" name="Text Box 1539" hidden="1"/>
        <xdr:cNvSpPr txBox="1">
          <a:spLocks noChangeArrowheads="1"/>
        </xdr:cNvSpPr>
      </xdr:nvSpPr>
      <xdr:spPr bwMode="auto">
        <a:xfrm>
          <a:off x="16868775" y="499110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260</xdr:row>
      <xdr:rowOff>180975</xdr:rowOff>
    </xdr:from>
    <xdr:to>
      <xdr:col>16</xdr:col>
      <xdr:colOff>152400</xdr:colOff>
      <xdr:row>265</xdr:row>
      <xdr:rowOff>9525</xdr:rowOff>
    </xdr:to>
    <xdr:sp macro="" textlink="">
      <xdr:nvSpPr>
        <xdr:cNvPr id="48642" name="Text Box 1538" hidden="1"/>
        <xdr:cNvSpPr txBox="1">
          <a:spLocks noChangeArrowheads="1"/>
        </xdr:cNvSpPr>
      </xdr:nvSpPr>
      <xdr:spPr bwMode="auto">
        <a:xfrm>
          <a:off x="16868775" y="497109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259</xdr:row>
      <xdr:rowOff>180975</xdr:rowOff>
    </xdr:from>
    <xdr:to>
      <xdr:col>16</xdr:col>
      <xdr:colOff>152400</xdr:colOff>
      <xdr:row>264</xdr:row>
      <xdr:rowOff>0</xdr:rowOff>
    </xdr:to>
    <xdr:sp macro="" textlink="">
      <xdr:nvSpPr>
        <xdr:cNvPr id="48641" name="Text Box 1537" hidden="1"/>
        <xdr:cNvSpPr txBox="1">
          <a:spLocks noChangeArrowheads="1"/>
        </xdr:cNvSpPr>
      </xdr:nvSpPr>
      <xdr:spPr bwMode="auto">
        <a:xfrm>
          <a:off x="16868775" y="495204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258</xdr:row>
      <xdr:rowOff>180975</xdr:rowOff>
    </xdr:from>
    <xdr:to>
      <xdr:col>15</xdr:col>
      <xdr:colOff>647700</xdr:colOff>
      <xdr:row>263</xdr:row>
      <xdr:rowOff>38100</xdr:rowOff>
    </xdr:to>
    <xdr:sp macro="" textlink="">
      <xdr:nvSpPr>
        <xdr:cNvPr id="48640" name="Text Box 1536" hidden="1"/>
        <xdr:cNvSpPr txBox="1">
          <a:spLocks noChangeArrowheads="1"/>
        </xdr:cNvSpPr>
      </xdr:nvSpPr>
      <xdr:spPr bwMode="auto">
        <a:xfrm>
          <a:off x="16868775" y="49329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257</xdr:row>
      <xdr:rowOff>171450</xdr:rowOff>
    </xdr:from>
    <xdr:to>
      <xdr:col>15</xdr:col>
      <xdr:colOff>647700</xdr:colOff>
      <xdr:row>262</xdr:row>
      <xdr:rowOff>38100</xdr:rowOff>
    </xdr:to>
    <xdr:sp macro="" textlink="">
      <xdr:nvSpPr>
        <xdr:cNvPr id="48639" name="Text Box 1535" hidden="1"/>
        <xdr:cNvSpPr txBox="1">
          <a:spLocks noChangeArrowheads="1"/>
        </xdr:cNvSpPr>
      </xdr:nvSpPr>
      <xdr:spPr bwMode="auto">
        <a:xfrm>
          <a:off x="16868775" y="49129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255</xdr:row>
      <xdr:rowOff>171450</xdr:rowOff>
    </xdr:from>
    <xdr:to>
      <xdr:col>16</xdr:col>
      <xdr:colOff>152400</xdr:colOff>
      <xdr:row>259</xdr:row>
      <xdr:rowOff>180975</xdr:rowOff>
    </xdr:to>
    <xdr:sp macro="" textlink="">
      <xdr:nvSpPr>
        <xdr:cNvPr id="48638" name="Text Box 1534" hidden="1"/>
        <xdr:cNvSpPr txBox="1">
          <a:spLocks noChangeArrowheads="1"/>
        </xdr:cNvSpPr>
      </xdr:nvSpPr>
      <xdr:spPr bwMode="auto">
        <a:xfrm>
          <a:off x="16868775" y="487489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253</xdr:row>
      <xdr:rowOff>161925</xdr:rowOff>
    </xdr:from>
    <xdr:to>
      <xdr:col>15</xdr:col>
      <xdr:colOff>647700</xdr:colOff>
      <xdr:row>258</xdr:row>
      <xdr:rowOff>28575</xdr:rowOff>
    </xdr:to>
    <xdr:sp macro="" textlink="">
      <xdr:nvSpPr>
        <xdr:cNvPr id="48637" name="Text Box 1533" hidden="1"/>
        <xdr:cNvSpPr txBox="1">
          <a:spLocks noChangeArrowheads="1"/>
        </xdr:cNvSpPr>
      </xdr:nvSpPr>
      <xdr:spPr bwMode="auto">
        <a:xfrm>
          <a:off x="16868775" y="48358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252</xdr:row>
      <xdr:rowOff>161925</xdr:rowOff>
    </xdr:from>
    <xdr:to>
      <xdr:col>15</xdr:col>
      <xdr:colOff>647700</xdr:colOff>
      <xdr:row>257</xdr:row>
      <xdr:rowOff>28575</xdr:rowOff>
    </xdr:to>
    <xdr:sp macro="" textlink="">
      <xdr:nvSpPr>
        <xdr:cNvPr id="48636" name="Text Box 1532" hidden="1"/>
        <xdr:cNvSpPr txBox="1">
          <a:spLocks noChangeArrowheads="1"/>
        </xdr:cNvSpPr>
      </xdr:nvSpPr>
      <xdr:spPr bwMode="auto">
        <a:xfrm>
          <a:off x="16868775" y="48167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251</xdr:row>
      <xdr:rowOff>152400</xdr:rowOff>
    </xdr:from>
    <xdr:to>
      <xdr:col>15</xdr:col>
      <xdr:colOff>647700</xdr:colOff>
      <xdr:row>256</xdr:row>
      <xdr:rowOff>66675</xdr:rowOff>
    </xdr:to>
    <xdr:sp macro="" textlink="">
      <xdr:nvSpPr>
        <xdr:cNvPr id="48635" name="Text Box 1531" hidden="1"/>
        <xdr:cNvSpPr txBox="1">
          <a:spLocks noChangeArrowheads="1"/>
        </xdr:cNvSpPr>
      </xdr:nvSpPr>
      <xdr:spPr bwMode="auto">
        <a:xfrm>
          <a:off x="16868775" y="479679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250</xdr:row>
      <xdr:rowOff>152400</xdr:rowOff>
    </xdr:from>
    <xdr:to>
      <xdr:col>15</xdr:col>
      <xdr:colOff>647700</xdr:colOff>
      <xdr:row>255</xdr:row>
      <xdr:rowOff>9525</xdr:rowOff>
    </xdr:to>
    <xdr:sp macro="" textlink="">
      <xdr:nvSpPr>
        <xdr:cNvPr id="48634" name="Text Box 1530" hidden="1"/>
        <xdr:cNvSpPr txBox="1">
          <a:spLocks noChangeArrowheads="1"/>
        </xdr:cNvSpPr>
      </xdr:nvSpPr>
      <xdr:spPr bwMode="auto">
        <a:xfrm>
          <a:off x="16868775" y="477774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249</xdr:row>
      <xdr:rowOff>142875</xdr:rowOff>
    </xdr:from>
    <xdr:to>
      <xdr:col>15</xdr:col>
      <xdr:colOff>647700</xdr:colOff>
      <xdr:row>254</xdr:row>
      <xdr:rowOff>9525</xdr:rowOff>
    </xdr:to>
    <xdr:sp macro="" textlink="">
      <xdr:nvSpPr>
        <xdr:cNvPr id="48633" name="Text Box 1529" hidden="1"/>
        <xdr:cNvSpPr txBox="1">
          <a:spLocks noChangeArrowheads="1"/>
        </xdr:cNvSpPr>
      </xdr:nvSpPr>
      <xdr:spPr bwMode="auto">
        <a:xfrm>
          <a:off x="16868775" y="47577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248</xdr:row>
      <xdr:rowOff>142875</xdr:rowOff>
    </xdr:from>
    <xdr:to>
      <xdr:col>15</xdr:col>
      <xdr:colOff>609600</xdr:colOff>
      <xdr:row>253</xdr:row>
      <xdr:rowOff>9525</xdr:rowOff>
    </xdr:to>
    <xdr:sp macro="" textlink="">
      <xdr:nvSpPr>
        <xdr:cNvPr id="48632" name="Text Box 1528" hidden="1"/>
        <xdr:cNvSpPr txBox="1">
          <a:spLocks noChangeArrowheads="1"/>
        </xdr:cNvSpPr>
      </xdr:nvSpPr>
      <xdr:spPr bwMode="auto">
        <a:xfrm>
          <a:off x="16868775" y="473868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247</xdr:row>
      <xdr:rowOff>142875</xdr:rowOff>
    </xdr:from>
    <xdr:to>
      <xdr:col>16</xdr:col>
      <xdr:colOff>152400</xdr:colOff>
      <xdr:row>251</xdr:row>
      <xdr:rowOff>152400</xdr:rowOff>
    </xdr:to>
    <xdr:sp macro="" textlink="">
      <xdr:nvSpPr>
        <xdr:cNvPr id="48631" name="Text Box 1527" hidden="1"/>
        <xdr:cNvSpPr txBox="1">
          <a:spLocks noChangeArrowheads="1"/>
        </xdr:cNvSpPr>
      </xdr:nvSpPr>
      <xdr:spPr bwMode="auto">
        <a:xfrm>
          <a:off x="16868775" y="471963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246</xdr:row>
      <xdr:rowOff>133350</xdr:rowOff>
    </xdr:from>
    <xdr:to>
      <xdr:col>16</xdr:col>
      <xdr:colOff>152400</xdr:colOff>
      <xdr:row>250</xdr:row>
      <xdr:rowOff>152400</xdr:rowOff>
    </xdr:to>
    <xdr:sp macro="" textlink="">
      <xdr:nvSpPr>
        <xdr:cNvPr id="48630" name="Text Box 1526" hidden="1"/>
        <xdr:cNvSpPr txBox="1">
          <a:spLocks noChangeArrowheads="1"/>
        </xdr:cNvSpPr>
      </xdr:nvSpPr>
      <xdr:spPr bwMode="auto">
        <a:xfrm>
          <a:off x="16868775" y="469963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245</xdr:row>
      <xdr:rowOff>133350</xdr:rowOff>
    </xdr:from>
    <xdr:to>
      <xdr:col>15</xdr:col>
      <xdr:colOff>647700</xdr:colOff>
      <xdr:row>250</xdr:row>
      <xdr:rowOff>0</xdr:rowOff>
    </xdr:to>
    <xdr:sp macro="" textlink="">
      <xdr:nvSpPr>
        <xdr:cNvPr id="48629" name="Text Box 1525" hidden="1"/>
        <xdr:cNvSpPr txBox="1">
          <a:spLocks noChangeArrowheads="1"/>
        </xdr:cNvSpPr>
      </xdr:nvSpPr>
      <xdr:spPr bwMode="auto">
        <a:xfrm>
          <a:off x="16868775" y="46805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244</xdr:row>
      <xdr:rowOff>133350</xdr:rowOff>
    </xdr:from>
    <xdr:to>
      <xdr:col>15</xdr:col>
      <xdr:colOff>647700</xdr:colOff>
      <xdr:row>248</xdr:row>
      <xdr:rowOff>180975</xdr:rowOff>
    </xdr:to>
    <xdr:sp macro="" textlink="">
      <xdr:nvSpPr>
        <xdr:cNvPr id="48628" name="Text Box 1524" hidden="1"/>
        <xdr:cNvSpPr txBox="1">
          <a:spLocks noChangeArrowheads="1"/>
        </xdr:cNvSpPr>
      </xdr:nvSpPr>
      <xdr:spPr bwMode="auto">
        <a:xfrm>
          <a:off x="16868775" y="46615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242</xdr:row>
      <xdr:rowOff>123825</xdr:rowOff>
    </xdr:from>
    <xdr:to>
      <xdr:col>16</xdr:col>
      <xdr:colOff>152400</xdr:colOff>
      <xdr:row>246</xdr:row>
      <xdr:rowOff>142875</xdr:rowOff>
    </xdr:to>
    <xdr:sp macro="" textlink="">
      <xdr:nvSpPr>
        <xdr:cNvPr id="48627" name="Text Box 1523" hidden="1"/>
        <xdr:cNvSpPr txBox="1">
          <a:spLocks noChangeArrowheads="1"/>
        </xdr:cNvSpPr>
      </xdr:nvSpPr>
      <xdr:spPr bwMode="auto">
        <a:xfrm>
          <a:off x="16868775" y="462248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240</xdr:row>
      <xdr:rowOff>114300</xdr:rowOff>
    </xdr:from>
    <xdr:to>
      <xdr:col>15</xdr:col>
      <xdr:colOff>647700</xdr:colOff>
      <xdr:row>244</xdr:row>
      <xdr:rowOff>180975</xdr:rowOff>
    </xdr:to>
    <xdr:sp macro="" textlink="">
      <xdr:nvSpPr>
        <xdr:cNvPr id="48626" name="Text Box 1522" hidden="1"/>
        <xdr:cNvSpPr txBox="1">
          <a:spLocks noChangeArrowheads="1"/>
        </xdr:cNvSpPr>
      </xdr:nvSpPr>
      <xdr:spPr bwMode="auto">
        <a:xfrm>
          <a:off x="16868775" y="4583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239</xdr:row>
      <xdr:rowOff>114300</xdr:rowOff>
    </xdr:from>
    <xdr:to>
      <xdr:col>15</xdr:col>
      <xdr:colOff>647700</xdr:colOff>
      <xdr:row>243</xdr:row>
      <xdr:rowOff>161925</xdr:rowOff>
    </xdr:to>
    <xdr:sp macro="" textlink="">
      <xdr:nvSpPr>
        <xdr:cNvPr id="48625" name="Text Box 1521" hidden="1"/>
        <xdr:cNvSpPr txBox="1">
          <a:spLocks noChangeArrowheads="1"/>
        </xdr:cNvSpPr>
      </xdr:nvSpPr>
      <xdr:spPr bwMode="auto">
        <a:xfrm>
          <a:off x="16868775" y="45643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238</xdr:row>
      <xdr:rowOff>114300</xdr:rowOff>
    </xdr:from>
    <xdr:to>
      <xdr:col>15</xdr:col>
      <xdr:colOff>647700</xdr:colOff>
      <xdr:row>243</xdr:row>
      <xdr:rowOff>9525</xdr:rowOff>
    </xdr:to>
    <xdr:sp macro="" textlink="">
      <xdr:nvSpPr>
        <xdr:cNvPr id="48624" name="Text Box 1520" hidden="1"/>
        <xdr:cNvSpPr txBox="1">
          <a:spLocks noChangeArrowheads="1"/>
        </xdr:cNvSpPr>
      </xdr:nvSpPr>
      <xdr:spPr bwMode="auto">
        <a:xfrm>
          <a:off x="16868775" y="454533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237</xdr:row>
      <xdr:rowOff>104775</xdr:rowOff>
    </xdr:from>
    <xdr:to>
      <xdr:col>15</xdr:col>
      <xdr:colOff>647700</xdr:colOff>
      <xdr:row>241</xdr:row>
      <xdr:rowOff>161925</xdr:rowOff>
    </xdr:to>
    <xdr:sp macro="" textlink="">
      <xdr:nvSpPr>
        <xdr:cNvPr id="48623" name="Text Box 1519" hidden="1"/>
        <xdr:cNvSpPr txBox="1">
          <a:spLocks noChangeArrowheads="1"/>
        </xdr:cNvSpPr>
      </xdr:nvSpPr>
      <xdr:spPr bwMode="auto">
        <a:xfrm>
          <a:off x="16868775" y="45253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236</xdr:row>
      <xdr:rowOff>104775</xdr:rowOff>
    </xdr:from>
    <xdr:to>
      <xdr:col>15</xdr:col>
      <xdr:colOff>647700</xdr:colOff>
      <xdr:row>240</xdr:row>
      <xdr:rowOff>152400</xdr:rowOff>
    </xdr:to>
    <xdr:sp macro="" textlink="">
      <xdr:nvSpPr>
        <xdr:cNvPr id="48622" name="Text Box 1518" hidden="1"/>
        <xdr:cNvSpPr txBox="1">
          <a:spLocks noChangeArrowheads="1"/>
        </xdr:cNvSpPr>
      </xdr:nvSpPr>
      <xdr:spPr bwMode="auto">
        <a:xfrm>
          <a:off x="16868775" y="45062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235</xdr:row>
      <xdr:rowOff>95250</xdr:rowOff>
    </xdr:from>
    <xdr:to>
      <xdr:col>15</xdr:col>
      <xdr:colOff>609600</xdr:colOff>
      <xdr:row>239</xdr:row>
      <xdr:rowOff>152400</xdr:rowOff>
    </xdr:to>
    <xdr:sp macro="" textlink="">
      <xdr:nvSpPr>
        <xdr:cNvPr id="48621" name="Text Box 1517" hidden="1"/>
        <xdr:cNvSpPr txBox="1">
          <a:spLocks noChangeArrowheads="1"/>
        </xdr:cNvSpPr>
      </xdr:nvSpPr>
      <xdr:spPr bwMode="auto">
        <a:xfrm>
          <a:off x="16868775" y="44862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234</xdr:row>
      <xdr:rowOff>95250</xdr:rowOff>
    </xdr:from>
    <xdr:to>
      <xdr:col>16</xdr:col>
      <xdr:colOff>152400</xdr:colOff>
      <xdr:row>238</xdr:row>
      <xdr:rowOff>114300</xdr:rowOff>
    </xdr:to>
    <xdr:sp macro="" textlink="">
      <xdr:nvSpPr>
        <xdr:cNvPr id="48620" name="Text Box 1516" hidden="1"/>
        <xdr:cNvSpPr txBox="1">
          <a:spLocks noChangeArrowheads="1"/>
        </xdr:cNvSpPr>
      </xdr:nvSpPr>
      <xdr:spPr bwMode="auto">
        <a:xfrm>
          <a:off x="16868775" y="446722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233</xdr:row>
      <xdr:rowOff>95250</xdr:rowOff>
    </xdr:from>
    <xdr:to>
      <xdr:col>16</xdr:col>
      <xdr:colOff>152400</xdr:colOff>
      <xdr:row>237</xdr:row>
      <xdr:rowOff>104775</xdr:rowOff>
    </xdr:to>
    <xdr:sp macro="" textlink="">
      <xdr:nvSpPr>
        <xdr:cNvPr id="48619" name="Text Box 1515" hidden="1"/>
        <xdr:cNvSpPr txBox="1">
          <a:spLocks noChangeArrowheads="1"/>
        </xdr:cNvSpPr>
      </xdr:nvSpPr>
      <xdr:spPr bwMode="auto">
        <a:xfrm>
          <a:off x="16868775" y="444817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232</xdr:row>
      <xdr:rowOff>85725</xdr:rowOff>
    </xdr:from>
    <xdr:to>
      <xdr:col>15</xdr:col>
      <xdr:colOff>647700</xdr:colOff>
      <xdr:row>236</xdr:row>
      <xdr:rowOff>142875</xdr:rowOff>
    </xdr:to>
    <xdr:sp macro="" textlink="">
      <xdr:nvSpPr>
        <xdr:cNvPr id="48618" name="Text Box 1514" hidden="1"/>
        <xdr:cNvSpPr txBox="1">
          <a:spLocks noChangeArrowheads="1"/>
        </xdr:cNvSpPr>
      </xdr:nvSpPr>
      <xdr:spPr bwMode="auto">
        <a:xfrm>
          <a:off x="16868775" y="44281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231</xdr:row>
      <xdr:rowOff>85725</xdr:rowOff>
    </xdr:from>
    <xdr:to>
      <xdr:col>15</xdr:col>
      <xdr:colOff>647700</xdr:colOff>
      <xdr:row>235</xdr:row>
      <xdr:rowOff>142875</xdr:rowOff>
    </xdr:to>
    <xdr:sp macro="" textlink="">
      <xdr:nvSpPr>
        <xdr:cNvPr id="48617" name="Text Box 1513" hidden="1"/>
        <xdr:cNvSpPr txBox="1">
          <a:spLocks noChangeArrowheads="1"/>
        </xdr:cNvSpPr>
      </xdr:nvSpPr>
      <xdr:spPr bwMode="auto">
        <a:xfrm>
          <a:off x="16868775" y="44091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229</xdr:row>
      <xdr:rowOff>76200</xdr:rowOff>
    </xdr:from>
    <xdr:to>
      <xdr:col>16</xdr:col>
      <xdr:colOff>152400</xdr:colOff>
      <xdr:row>233</xdr:row>
      <xdr:rowOff>104775</xdr:rowOff>
    </xdr:to>
    <xdr:sp macro="" textlink="">
      <xdr:nvSpPr>
        <xdr:cNvPr id="48616" name="Text Box 1512" hidden="1"/>
        <xdr:cNvSpPr txBox="1">
          <a:spLocks noChangeArrowheads="1"/>
        </xdr:cNvSpPr>
      </xdr:nvSpPr>
      <xdr:spPr bwMode="auto">
        <a:xfrm>
          <a:off x="16868775" y="437007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227</xdr:row>
      <xdr:rowOff>76200</xdr:rowOff>
    </xdr:from>
    <xdr:to>
      <xdr:col>15</xdr:col>
      <xdr:colOff>647700</xdr:colOff>
      <xdr:row>231</xdr:row>
      <xdr:rowOff>123825</xdr:rowOff>
    </xdr:to>
    <xdr:sp macro="" textlink="">
      <xdr:nvSpPr>
        <xdr:cNvPr id="48615" name="Text Box 1511" hidden="1"/>
        <xdr:cNvSpPr txBox="1">
          <a:spLocks noChangeArrowheads="1"/>
        </xdr:cNvSpPr>
      </xdr:nvSpPr>
      <xdr:spPr bwMode="auto">
        <a:xfrm>
          <a:off x="16868775" y="43319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226</xdr:row>
      <xdr:rowOff>66675</xdr:rowOff>
    </xdr:from>
    <xdr:to>
      <xdr:col>15</xdr:col>
      <xdr:colOff>647700</xdr:colOff>
      <xdr:row>230</xdr:row>
      <xdr:rowOff>123825</xdr:rowOff>
    </xdr:to>
    <xdr:sp macro="" textlink="">
      <xdr:nvSpPr>
        <xdr:cNvPr id="48614" name="Text Box 1510" hidden="1"/>
        <xdr:cNvSpPr txBox="1">
          <a:spLocks noChangeArrowheads="1"/>
        </xdr:cNvSpPr>
      </xdr:nvSpPr>
      <xdr:spPr bwMode="auto">
        <a:xfrm>
          <a:off x="16868775" y="43119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225</xdr:row>
      <xdr:rowOff>66675</xdr:rowOff>
    </xdr:from>
    <xdr:to>
      <xdr:col>15</xdr:col>
      <xdr:colOff>647700</xdr:colOff>
      <xdr:row>229</xdr:row>
      <xdr:rowOff>152400</xdr:rowOff>
    </xdr:to>
    <xdr:sp macro="" textlink="">
      <xdr:nvSpPr>
        <xdr:cNvPr id="48613" name="Text Box 1509" hidden="1"/>
        <xdr:cNvSpPr txBox="1">
          <a:spLocks noChangeArrowheads="1"/>
        </xdr:cNvSpPr>
      </xdr:nvSpPr>
      <xdr:spPr bwMode="auto">
        <a:xfrm>
          <a:off x="16868775" y="429291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224</xdr:row>
      <xdr:rowOff>66675</xdr:rowOff>
    </xdr:from>
    <xdr:to>
      <xdr:col>15</xdr:col>
      <xdr:colOff>647700</xdr:colOff>
      <xdr:row>228</xdr:row>
      <xdr:rowOff>114300</xdr:rowOff>
    </xdr:to>
    <xdr:sp macro="" textlink="">
      <xdr:nvSpPr>
        <xdr:cNvPr id="48612" name="Text Box 1508" hidden="1"/>
        <xdr:cNvSpPr txBox="1">
          <a:spLocks noChangeArrowheads="1"/>
        </xdr:cNvSpPr>
      </xdr:nvSpPr>
      <xdr:spPr bwMode="auto">
        <a:xfrm>
          <a:off x="16868775" y="42738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223</xdr:row>
      <xdr:rowOff>57150</xdr:rowOff>
    </xdr:from>
    <xdr:to>
      <xdr:col>15</xdr:col>
      <xdr:colOff>647700</xdr:colOff>
      <xdr:row>227</xdr:row>
      <xdr:rowOff>114300</xdr:rowOff>
    </xdr:to>
    <xdr:sp macro="" textlink="">
      <xdr:nvSpPr>
        <xdr:cNvPr id="48611" name="Text Box 1507" hidden="1"/>
        <xdr:cNvSpPr txBox="1">
          <a:spLocks noChangeArrowheads="1"/>
        </xdr:cNvSpPr>
      </xdr:nvSpPr>
      <xdr:spPr bwMode="auto">
        <a:xfrm>
          <a:off x="16868775" y="42538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222</xdr:row>
      <xdr:rowOff>57150</xdr:rowOff>
    </xdr:from>
    <xdr:to>
      <xdr:col>15</xdr:col>
      <xdr:colOff>609600</xdr:colOff>
      <xdr:row>226</xdr:row>
      <xdr:rowOff>104775</xdr:rowOff>
    </xdr:to>
    <xdr:sp macro="" textlink="">
      <xdr:nvSpPr>
        <xdr:cNvPr id="48610" name="Text Box 1506" hidden="1"/>
        <xdr:cNvSpPr txBox="1">
          <a:spLocks noChangeArrowheads="1"/>
        </xdr:cNvSpPr>
      </xdr:nvSpPr>
      <xdr:spPr bwMode="auto">
        <a:xfrm>
          <a:off x="16868775" y="423481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221</xdr:row>
      <xdr:rowOff>47625</xdr:rowOff>
    </xdr:from>
    <xdr:to>
      <xdr:col>16</xdr:col>
      <xdr:colOff>152400</xdr:colOff>
      <xdr:row>225</xdr:row>
      <xdr:rowOff>66675</xdr:rowOff>
    </xdr:to>
    <xdr:sp macro="" textlink="">
      <xdr:nvSpPr>
        <xdr:cNvPr id="48609" name="Text Box 1505" hidden="1"/>
        <xdr:cNvSpPr txBox="1">
          <a:spLocks noChangeArrowheads="1"/>
        </xdr:cNvSpPr>
      </xdr:nvSpPr>
      <xdr:spPr bwMode="auto">
        <a:xfrm>
          <a:off x="16868775" y="42148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220</xdr:row>
      <xdr:rowOff>47625</xdr:rowOff>
    </xdr:from>
    <xdr:to>
      <xdr:col>16</xdr:col>
      <xdr:colOff>152400</xdr:colOff>
      <xdr:row>224</xdr:row>
      <xdr:rowOff>66675</xdr:rowOff>
    </xdr:to>
    <xdr:sp macro="" textlink="">
      <xdr:nvSpPr>
        <xdr:cNvPr id="48608" name="Text Box 1504" hidden="1"/>
        <xdr:cNvSpPr txBox="1">
          <a:spLocks noChangeArrowheads="1"/>
        </xdr:cNvSpPr>
      </xdr:nvSpPr>
      <xdr:spPr bwMode="auto">
        <a:xfrm>
          <a:off x="16868775" y="419576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219</xdr:row>
      <xdr:rowOff>47625</xdr:rowOff>
    </xdr:from>
    <xdr:to>
      <xdr:col>15</xdr:col>
      <xdr:colOff>647700</xdr:colOff>
      <xdr:row>223</xdr:row>
      <xdr:rowOff>104775</xdr:rowOff>
    </xdr:to>
    <xdr:sp macro="" textlink="">
      <xdr:nvSpPr>
        <xdr:cNvPr id="48607" name="Text Box 1503" hidden="1"/>
        <xdr:cNvSpPr txBox="1">
          <a:spLocks noChangeArrowheads="1"/>
        </xdr:cNvSpPr>
      </xdr:nvSpPr>
      <xdr:spPr bwMode="auto">
        <a:xfrm>
          <a:off x="16868775" y="41767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218</xdr:row>
      <xdr:rowOff>38100</xdr:rowOff>
    </xdr:from>
    <xdr:to>
      <xdr:col>15</xdr:col>
      <xdr:colOff>647700</xdr:colOff>
      <xdr:row>222</xdr:row>
      <xdr:rowOff>104775</xdr:rowOff>
    </xdr:to>
    <xdr:sp macro="" textlink="">
      <xdr:nvSpPr>
        <xdr:cNvPr id="48606" name="Text Box 1502" hidden="1"/>
        <xdr:cNvSpPr txBox="1">
          <a:spLocks noChangeArrowheads="1"/>
        </xdr:cNvSpPr>
      </xdr:nvSpPr>
      <xdr:spPr bwMode="auto">
        <a:xfrm>
          <a:off x="16868775" y="41567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216</xdr:row>
      <xdr:rowOff>38100</xdr:rowOff>
    </xdr:from>
    <xdr:to>
      <xdr:col>16</xdr:col>
      <xdr:colOff>152400</xdr:colOff>
      <xdr:row>220</xdr:row>
      <xdr:rowOff>47625</xdr:rowOff>
    </xdr:to>
    <xdr:sp macro="" textlink="">
      <xdr:nvSpPr>
        <xdr:cNvPr id="48605" name="Text Box 1501" hidden="1"/>
        <xdr:cNvSpPr txBox="1">
          <a:spLocks noChangeArrowheads="1"/>
        </xdr:cNvSpPr>
      </xdr:nvSpPr>
      <xdr:spPr bwMode="auto">
        <a:xfrm>
          <a:off x="16868775" y="41186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214</xdr:row>
      <xdr:rowOff>28575</xdr:rowOff>
    </xdr:from>
    <xdr:to>
      <xdr:col>15</xdr:col>
      <xdr:colOff>647700</xdr:colOff>
      <xdr:row>218</xdr:row>
      <xdr:rowOff>76200</xdr:rowOff>
    </xdr:to>
    <xdr:sp macro="" textlink="">
      <xdr:nvSpPr>
        <xdr:cNvPr id="48604" name="Text Box 1500" hidden="1"/>
        <xdr:cNvSpPr txBox="1">
          <a:spLocks noChangeArrowheads="1"/>
        </xdr:cNvSpPr>
      </xdr:nvSpPr>
      <xdr:spPr bwMode="auto">
        <a:xfrm>
          <a:off x="16868775" y="40795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213</xdr:row>
      <xdr:rowOff>28575</xdr:rowOff>
    </xdr:from>
    <xdr:to>
      <xdr:col>15</xdr:col>
      <xdr:colOff>647700</xdr:colOff>
      <xdr:row>217</xdr:row>
      <xdr:rowOff>76200</xdr:rowOff>
    </xdr:to>
    <xdr:sp macro="" textlink="">
      <xdr:nvSpPr>
        <xdr:cNvPr id="48603" name="Text Box 1499" hidden="1"/>
        <xdr:cNvSpPr txBox="1">
          <a:spLocks noChangeArrowheads="1"/>
        </xdr:cNvSpPr>
      </xdr:nvSpPr>
      <xdr:spPr bwMode="auto">
        <a:xfrm>
          <a:off x="16868775" y="40605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212</xdr:row>
      <xdr:rowOff>19050</xdr:rowOff>
    </xdr:from>
    <xdr:to>
      <xdr:col>15</xdr:col>
      <xdr:colOff>647700</xdr:colOff>
      <xdr:row>216</xdr:row>
      <xdr:rowOff>114300</xdr:rowOff>
    </xdr:to>
    <xdr:sp macro="" textlink="">
      <xdr:nvSpPr>
        <xdr:cNvPr id="48602" name="Text Box 1498" hidden="1"/>
        <xdr:cNvSpPr txBox="1">
          <a:spLocks noChangeArrowheads="1"/>
        </xdr:cNvSpPr>
      </xdr:nvSpPr>
      <xdr:spPr bwMode="auto">
        <a:xfrm>
          <a:off x="16868775" y="404050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211</xdr:row>
      <xdr:rowOff>19050</xdr:rowOff>
    </xdr:from>
    <xdr:to>
      <xdr:col>15</xdr:col>
      <xdr:colOff>647700</xdr:colOff>
      <xdr:row>215</xdr:row>
      <xdr:rowOff>66675</xdr:rowOff>
    </xdr:to>
    <xdr:sp macro="" textlink="">
      <xdr:nvSpPr>
        <xdr:cNvPr id="48601" name="Text Box 1497" hidden="1"/>
        <xdr:cNvSpPr txBox="1">
          <a:spLocks noChangeArrowheads="1"/>
        </xdr:cNvSpPr>
      </xdr:nvSpPr>
      <xdr:spPr bwMode="auto">
        <a:xfrm>
          <a:off x="16868775" y="40214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210</xdr:row>
      <xdr:rowOff>19050</xdr:rowOff>
    </xdr:from>
    <xdr:to>
      <xdr:col>15</xdr:col>
      <xdr:colOff>647700</xdr:colOff>
      <xdr:row>214</xdr:row>
      <xdr:rowOff>66675</xdr:rowOff>
    </xdr:to>
    <xdr:sp macro="" textlink="">
      <xdr:nvSpPr>
        <xdr:cNvPr id="48600" name="Text Box 1496" hidden="1"/>
        <xdr:cNvSpPr txBox="1">
          <a:spLocks noChangeArrowheads="1"/>
        </xdr:cNvSpPr>
      </xdr:nvSpPr>
      <xdr:spPr bwMode="auto">
        <a:xfrm>
          <a:off x="16868775" y="40024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209</xdr:row>
      <xdr:rowOff>9525</xdr:rowOff>
    </xdr:from>
    <xdr:to>
      <xdr:col>15</xdr:col>
      <xdr:colOff>609600</xdr:colOff>
      <xdr:row>213</xdr:row>
      <xdr:rowOff>66675</xdr:rowOff>
    </xdr:to>
    <xdr:sp macro="" textlink="">
      <xdr:nvSpPr>
        <xdr:cNvPr id="48599" name="Text Box 1495" hidden="1"/>
        <xdr:cNvSpPr txBox="1">
          <a:spLocks noChangeArrowheads="1"/>
        </xdr:cNvSpPr>
      </xdr:nvSpPr>
      <xdr:spPr bwMode="auto">
        <a:xfrm>
          <a:off x="16868775" y="39824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206</xdr:row>
      <xdr:rowOff>0</xdr:rowOff>
    </xdr:from>
    <xdr:to>
      <xdr:col>15</xdr:col>
      <xdr:colOff>647700</xdr:colOff>
      <xdr:row>210</xdr:row>
      <xdr:rowOff>66675</xdr:rowOff>
    </xdr:to>
    <xdr:sp macro="" textlink="">
      <xdr:nvSpPr>
        <xdr:cNvPr id="48598" name="Text Box 1494" hidden="1"/>
        <xdr:cNvSpPr txBox="1">
          <a:spLocks noChangeArrowheads="1"/>
        </xdr:cNvSpPr>
      </xdr:nvSpPr>
      <xdr:spPr bwMode="auto">
        <a:xfrm>
          <a:off x="16868775" y="39243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205</xdr:row>
      <xdr:rowOff>0</xdr:rowOff>
    </xdr:from>
    <xdr:to>
      <xdr:col>15</xdr:col>
      <xdr:colOff>647700</xdr:colOff>
      <xdr:row>209</xdr:row>
      <xdr:rowOff>47625</xdr:rowOff>
    </xdr:to>
    <xdr:sp macro="" textlink="">
      <xdr:nvSpPr>
        <xdr:cNvPr id="48597" name="Text Box 1493" hidden="1"/>
        <xdr:cNvSpPr txBox="1">
          <a:spLocks noChangeArrowheads="1"/>
        </xdr:cNvSpPr>
      </xdr:nvSpPr>
      <xdr:spPr bwMode="auto">
        <a:xfrm>
          <a:off x="16868775" y="39052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200</xdr:row>
      <xdr:rowOff>171450</xdr:rowOff>
    </xdr:from>
    <xdr:to>
      <xdr:col>15</xdr:col>
      <xdr:colOff>647700</xdr:colOff>
      <xdr:row>205</xdr:row>
      <xdr:rowOff>38100</xdr:rowOff>
    </xdr:to>
    <xdr:sp macro="" textlink="">
      <xdr:nvSpPr>
        <xdr:cNvPr id="48596" name="Text Box 1492" hidden="1"/>
        <xdr:cNvSpPr txBox="1">
          <a:spLocks noChangeArrowheads="1"/>
        </xdr:cNvSpPr>
      </xdr:nvSpPr>
      <xdr:spPr bwMode="auto">
        <a:xfrm>
          <a:off x="16868775" y="38271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199</xdr:row>
      <xdr:rowOff>171450</xdr:rowOff>
    </xdr:from>
    <xdr:to>
      <xdr:col>15</xdr:col>
      <xdr:colOff>647700</xdr:colOff>
      <xdr:row>204</xdr:row>
      <xdr:rowOff>28575</xdr:rowOff>
    </xdr:to>
    <xdr:sp macro="" textlink="">
      <xdr:nvSpPr>
        <xdr:cNvPr id="48595" name="Text Box 1491" hidden="1"/>
        <xdr:cNvSpPr txBox="1">
          <a:spLocks noChangeArrowheads="1"/>
        </xdr:cNvSpPr>
      </xdr:nvSpPr>
      <xdr:spPr bwMode="auto">
        <a:xfrm>
          <a:off x="16868775" y="38080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198</xdr:row>
      <xdr:rowOff>171450</xdr:rowOff>
    </xdr:from>
    <xdr:to>
      <xdr:col>15</xdr:col>
      <xdr:colOff>647700</xdr:colOff>
      <xdr:row>203</xdr:row>
      <xdr:rowOff>66675</xdr:rowOff>
    </xdr:to>
    <xdr:sp macro="" textlink="">
      <xdr:nvSpPr>
        <xdr:cNvPr id="48594" name="Text Box 1490" hidden="1"/>
        <xdr:cNvSpPr txBox="1">
          <a:spLocks noChangeArrowheads="1"/>
        </xdr:cNvSpPr>
      </xdr:nvSpPr>
      <xdr:spPr bwMode="auto">
        <a:xfrm>
          <a:off x="16868775" y="378904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197</xdr:row>
      <xdr:rowOff>161925</xdr:rowOff>
    </xdr:from>
    <xdr:to>
      <xdr:col>15</xdr:col>
      <xdr:colOff>647700</xdr:colOff>
      <xdr:row>202</xdr:row>
      <xdr:rowOff>28575</xdr:rowOff>
    </xdr:to>
    <xdr:sp macro="" textlink="">
      <xdr:nvSpPr>
        <xdr:cNvPr id="48593" name="Text Box 1489" hidden="1"/>
        <xdr:cNvSpPr txBox="1">
          <a:spLocks noChangeArrowheads="1"/>
        </xdr:cNvSpPr>
      </xdr:nvSpPr>
      <xdr:spPr bwMode="auto">
        <a:xfrm>
          <a:off x="16868775" y="37690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196</xdr:row>
      <xdr:rowOff>161925</xdr:rowOff>
    </xdr:from>
    <xdr:to>
      <xdr:col>15</xdr:col>
      <xdr:colOff>647700</xdr:colOff>
      <xdr:row>201</xdr:row>
      <xdr:rowOff>28575</xdr:rowOff>
    </xdr:to>
    <xdr:sp macro="" textlink="">
      <xdr:nvSpPr>
        <xdr:cNvPr id="48592" name="Text Box 1488" hidden="1"/>
        <xdr:cNvSpPr txBox="1">
          <a:spLocks noChangeArrowheads="1"/>
        </xdr:cNvSpPr>
      </xdr:nvSpPr>
      <xdr:spPr bwMode="auto">
        <a:xfrm>
          <a:off x="16868775" y="37499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195</xdr:row>
      <xdr:rowOff>161925</xdr:rowOff>
    </xdr:from>
    <xdr:to>
      <xdr:col>15</xdr:col>
      <xdr:colOff>609600</xdr:colOff>
      <xdr:row>200</xdr:row>
      <xdr:rowOff>28575</xdr:rowOff>
    </xdr:to>
    <xdr:sp macro="" textlink="">
      <xdr:nvSpPr>
        <xdr:cNvPr id="48591" name="Text Box 1487" hidden="1"/>
        <xdr:cNvSpPr txBox="1">
          <a:spLocks noChangeArrowheads="1"/>
        </xdr:cNvSpPr>
      </xdr:nvSpPr>
      <xdr:spPr bwMode="auto">
        <a:xfrm>
          <a:off x="16868775" y="373094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194</xdr:row>
      <xdr:rowOff>152400</xdr:rowOff>
    </xdr:from>
    <xdr:to>
      <xdr:col>16</xdr:col>
      <xdr:colOff>152400</xdr:colOff>
      <xdr:row>198</xdr:row>
      <xdr:rowOff>180975</xdr:rowOff>
    </xdr:to>
    <xdr:sp macro="" textlink="">
      <xdr:nvSpPr>
        <xdr:cNvPr id="48590" name="Text Box 1486" hidden="1"/>
        <xdr:cNvSpPr txBox="1">
          <a:spLocks noChangeArrowheads="1"/>
        </xdr:cNvSpPr>
      </xdr:nvSpPr>
      <xdr:spPr bwMode="auto">
        <a:xfrm>
          <a:off x="16868775" y="371094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193</xdr:row>
      <xdr:rowOff>152400</xdr:rowOff>
    </xdr:from>
    <xdr:to>
      <xdr:col>16</xdr:col>
      <xdr:colOff>152400</xdr:colOff>
      <xdr:row>197</xdr:row>
      <xdr:rowOff>161925</xdr:rowOff>
    </xdr:to>
    <xdr:sp macro="" textlink="">
      <xdr:nvSpPr>
        <xdr:cNvPr id="48589" name="Text Box 1485" hidden="1"/>
        <xdr:cNvSpPr txBox="1">
          <a:spLocks noChangeArrowheads="1"/>
        </xdr:cNvSpPr>
      </xdr:nvSpPr>
      <xdr:spPr bwMode="auto">
        <a:xfrm>
          <a:off x="16868775" y="369189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192</xdr:row>
      <xdr:rowOff>142875</xdr:rowOff>
    </xdr:from>
    <xdr:to>
      <xdr:col>15</xdr:col>
      <xdr:colOff>647700</xdr:colOff>
      <xdr:row>197</xdr:row>
      <xdr:rowOff>9525</xdr:rowOff>
    </xdr:to>
    <xdr:sp macro="" textlink="">
      <xdr:nvSpPr>
        <xdr:cNvPr id="48588" name="Text Box 1484" hidden="1"/>
        <xdr:cNvSpPr txBox="1">
          <a:spLocks noChangeArrowheads="1"/>
        </xdr:cNvSpPr>
      </xdr:nvSpPr>
      <xdr:spPr bwMode="auto">
        <a:xfrm>
          <a:off x="16868775" y="36718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191</xdr:row>
      <xdr:rowOff>142875</xdr:rowOff>
    </xdr:from>
    <xdr:to>
      <xdr:col>15</xdr:col>
      <xdr:colOff>647700</xdr:colOff>
      <xdr:row>196</xdr:row>
      <xdr:rowOff>9525</xdr:rowOff>
    </xdr:to>
    <xdr:sp macro="" textlink="">
      <xdr:nvSpPr>
        <xdr:cNvPr id="48587" name="Text Box 1483" hidden="1"/>
        <xdr:cNvSpPr txBox="1">
          <a:spLocks noChangeArrowheads="1"/>
        </xdr:cNvSpPr>
      </xdr:nvSpPr>
      <xdr:spPr bwMode="auto">
        <a:xfrm>
          <a:off x="16868775" y="36528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190</xdr:row>
      <xdr:rowOff>142875</xdr:rowOff>
    </xdr:from>
    <xdr:to>
      <xdr:col>15</xdr:col>
      <xdr:colOff>647700</xdr:colOff>
      <xdr:row>195</xdr:row>
      <xdr:rowOff>0</xdr:rowOff>
    </xdr:to>
    <xdr:sp macro="" textlink="">
      <xdr:nvSpPr>
        <xdr:cNvPr id="48586" name="Text Box 1482" hidden="1"/>
        <xdr:cNvSpPr txBox="1">
          <a:spLocks noChangeArrowheads="1"/>
        </xdr:cNvSpPr>
      </xdr:nvSpPr>
      <xdr:spPr bwMode="auto">
        <a:xfrm>
          <a:off x="16868775" y="36337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189</xdr:row>
      <xdr:rowOff>133350</xdr:rowOff>
    </xdr:from>
    <xdr:to>
      <xdr:col>16</xdr:col>
      <xdr:colOff>152400</xdr:colOff>
      <xdr:row>193</xdr:row>
      <xdr:rowOff>152400</xdr:rowOff>
    </xdr:to>
    <xdr:sp macro="" textlink="">
      <xdr:nvSpPr>
        <xdr:cNvPr id="48585" name="Text Box 1481" hidden="1"/>
        <xdr:cNvSpPr txBox="1">
          <a:spLocks noChangeArrowheads="1"/>
        </xdr:cNvSpPr>
      </xdr:nvSpPr>
      <xdr:spPr bwMode="auto">
        <a:xfrm>
          <a:off x="16868775" y="361378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187</xdr:row>
      <xdr:rowOff>133350</xdr:rowOff>
    </xdr:from>
    <xdr:to>
      <xdr:col>15</xdr:col>
      <xdr:colOff>647700</xdr:colOff>
      <xdr:row>191</xdr:row>
      <xdr:rowOff>180975</xdr:rowOff>
    </xdr:to>
    <xdr:sp macro="" textlink="">
      <xdr:nvSpPr>
        <xdr:cNvPr id="48584" name="Text Box 1480" hidden="1"/>
        <xdr:cNvSpPr txBox="1">
          <a:spLocks noChangeArrowheads="1"/>
        </xdr:cNvSpPr>
      </xdr:nvSpPr>
      <xdr:spPr bwMode="auto">
        <a:xfrm>
          <a:off x="16868775" y="35756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186</xdr:row>
      <xdr:rowOff>123825</xdr:rowOff>
    </xdr:from>
    <xdr:to>
      <xdr:col>15</xdr:col>
      <xdr:colOff>647700</xdr:colOff>
      <xdr:row>190</xdr:row>
      <xdr:rowOff>180975</xdr:rowOff>
    </xdr:to>
    <xdr:sp macro="" textlink="">
      <xdr:nvSpPr>
        <xdr:cNvPr id="48583" name="Text Box 1479" hidden="1"/>
        <xdr:cNvSpPr txBox="1">
          <a:spLocks noChangeArrowheads="1"/>
        </xdr:cNvSpPr>
      </xdr:nvSpPr>
      <xdr:spPr bwMode="auto">
        <a:xfrm>
          <a:off x="16868775" y="35556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185</xdr:row>
      <xdr:rowOff>123825</xdr:rowOff>
    </xdr:from>
    <xdr:to>
      <xdr:col>15</xdr:col>
      <xdr:colOff>647700</xdr:colOff>
      <xdr:row>190</xdr:row>
      <xdr:rowOff>28575</xdr:rowOff>
    </xdr:to>
    <xdr:sp macro="" textlink="">
      <xdr:nvSpPr>
        <xdr:cNvPr id="48582" name="Text Box 1478" hidden="1"/>
        <xdr:cNvSpPr txBox="1">
          <a:spLocks noChangeArrowheads="1"/>
        </xdr:cNvSpPr>
      </xdr:nvSpPr>
      <xdr:spPr bwMode="auto">
        <a:xfrm>
          <a:off x="16868775" y="35366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184</xdr:row>
      <xdr:rowOff>123825</xdr:rowOff>
    </xdr:from>
    <xdr:to>
      <xdr:col>15</xdr:col>
      <xdr:colOff>647700</xdr:colOff>
      <xdr:row>188</xdr:row>
      <xdr:rowOff>180975</xdr:rowOff>
    </xdr:to>
    <xdr:sp macro="" textlink="">
      <xdr:nvSpPr>
        <xdr:cNvPr id="48581" name="Text Box 1477" hidden="1"/>
        <xdr:cNvSpPr txBox="1">
          <a:spLocks noChangeArrowheads="1"/>
        </xdr:cNvSpPr>
      </xdr:nvSpPr>
      <xdr:spPr bwMode="auto">
        <a:xfrm>
          <a:off x="16868775" y="35175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183</xdr:row>
      <xdr:rowOff>114300</xdr:rowOff>
    </xdr:from>
    <xdr:to>
      <xdr:col>15</xdr:col>
      <xdr:colOff>647700</xdr:colOff>
      <xdr:row>187</xdr:row>
      <xdr:rowOff>180975</xdr:rowOff>
    </xdr:to>
    <xdr:sp macro="" textlink="">
      <xdr:nvSpPr>
        <xdr:cNvPr id="48580" name="Text Box 1476" hidden="1"/>
        <xdr:cNvSpPr txBox="1">
          <a:spLocks noChangeArrowheads="1"/>
        </xdr:cNvSpPr>
      </xdr:nvSpPr>
      <xdr:spPr bwMode="auto">
        <a:xfrm>
          <a:off x="16868775" y="34975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182</xdr:row>
      <xdr:rowOff>114300</xdr:rowOff>
    </xdr:from>
    <xdr:to>
      <xdr:col>15</xdr:col>
      <xdr:colOff>609600</xdr:colOff>
      <xdr:row>186</xdr:row>
      <xdr:rowOff>161925</xdr:rowOff>
    </xdr:to>
    <xdr:sp macro="" textlink="">
      <xdr:nvSpPr>
        <xdr:cNvPr id="48579" name="Text Box 1475" hidden="1"/>
        <xdr:cNvSpPr txBox="1">
          <a:spLocks noChangeArrowheads="1"/>
        </xdr:cNvSpPr>
      </xdr:nvSpPr>
      <xdr:spPr bwMode="auto">
        <a:xfrm>
          <a:off x="16868775" y="347853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181</xdr:row>
      <xdr:rowOff>114300</xdr:rowOff>
    </xdr:from>
    <xdr:to>
      <xdr:col>15</xdr:col>
      <xdr:colOff>647700</xdr:colOff>
      <xdr:row>185</xdr:row>
      <xdr:rowOff>161925</xdr:rowOff>
    </xdr:to>
    <xdr:sp macro="" textlink="">
      <xdr:nvSpPr>
        <xdr:cNvPr id="48578" name="Text Box 1474" hidden="1"/>
        <xdr:cNvSpPr txBox="1">
          <a:spLocks noChangeArrowheads="1"/>
        </xdr:cNvSpPr>
      </xdr:nvSpPr>
      <xdr:spPr bwMode="auto">
        <a:xfrm>
          <a:off x="16868775" y="34594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180</xdr:row>
      <xdr:rowOff>104775</xdr:rowOff>
    </xdr:from>
    <xdr:to>
      <xdr:col>15</xdr:col>
      <xdr:colOff>647700</xdr:colOff>
      <xdr:row>184</xdr:row>
      <xdr:rowOff>161925</xdr:rowOff>
    </xdr:to>
    <xdr:sp macro="" textlink="">
      <xdr:nvSpPr>
        <xdr:cNvPr id="48577" name="Text Box 1473" hidden="1"/>
        <xdr:cNvSpPr txBox="1">
          <a:spLocks noChangeArrowheads="1"/>
        </xdr:cNvSpPr>
      </xdr:nvSpPr>
      <xdr:spPr bwMode="auto">
        <a:xfrm>
          <a:off x="16868775" y="34394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179</xdr:row>
      <xdr:rowOff>104775</xdr:rowOff>
    </xdr:from>
    <xdr:to>
      <xdr:col>15</xdr:col>
      <xdr:colOff>647700</xdr:colOff>
      <xdr:row>183</xdr:row>
      <xdr:rowOff>152400</xdr:rowOff>
    </xdr:to>
    <xdr:sp macro="" textlink="">
      <xdr:nvSpPr>
        <xdr:cNvPr id="48576" name="Text Box 1472" hidden="1"/>
        <xdr:cNvSpPr txBox="1">
          <a:spLocks noChangeArrowheads="1"/>
        </xdr:cNvSpPr>
      </xdr:nvSpPr>
      <xdr:spPr bwMode="auto">
        <a:xfrm>
          <a:off x="16868775" y="34204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178</xdr:row>
      <xdr:rowOff>95250</xdr:rowOff>
    </xdr:from>
    <xdr:to>
      <xdr:col>15</xdr:col>
      <xdr:colOff>647700</xdr:colOff>
      <xdr:row>182</xdr:row>
      <xdr:rowOff>152400</xdr:rowOff>
    </xdr:to>
    <xdr:sp macro="" textlink="">
      <xdr:nvSpPr>
        <xdr:cNvPr id="48575" name="Text Box 1471" hidden="1"/>
        <xdr:cNvSpPr txBox="1">
          <a:spLocks noChangeArrowheads="1"/>
        </xdr:cNvSpPr>
      </xdr:nvSpPr>
      <xdr:spPr bwMode="auto">
        <a:xfrm>
          <a:off x="16868775" y="34004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176</xdr:row>
      <xdr:rowOff>95250</xdr:rowOff>
    </xdr:from>
    <xdr:to>
      <xdr:col>16</xdr:col>
      <xdr:colOff>152400</xdr:colOff>
      <xdr:row>180</xdr:row>
      <xdr:rowOff>104775</xdr:rowOff>
    </xdr:to>
    <xdr:sp macro="" textlink="">
      <xdr:nvSpPr>
        <xdr:cNvPr id="48574" name="Text Box 1470" hidden="1"/>
        <xdr:cNvSpPr txBox="1">
          <a:spLocks noChangeArrowheads="1"/>
        </xdr:cNvSpPr>
      </xdr:nvSpPr>
      <xdr:spPr bwMode="auto">
        <a:xfrm>
          <a:off x="16868775" y="336232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174</xdr:row>
      <xdr:rowOff>85725</xdr:rowOff>
    </xdr:from>
    <xdr:to>
      <xdr:col>15</xdr:col>
      <xdr:colOff>647700</xdr:colOff>
      <xdr:row>178</xdr:row>
      <xdr:rowOff>142875</xdr:rowOff>
    </xdr:to>
    <xdr:sp macro="" textlink="">
      <xdr:nvSpPr>
        <xdr:cNvPr id="48573" name="Text Box 1469" hidden="1"/>
        <xdr:cNvSpPr txBox="1">
          <a:spLocks noChangeArrowheads="1"/>
        </xdr:cNvSpPr>
      </xdr:nvSpPr>
      <xdr:spPr bwMode="auto">
        <a:xfrm>
          <a:off x="16868775" y="33232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173</xdr:row>
      <xdr:rowOff>85725</xdr:rowOff>
    </xdr:from>
    <xdr:to>
      <xdr:col>15</xdr:col>
      <xdr:colOff>647700</xdr:colOff>
      <xdr:row>177</xdr:row>
      <xdr:rowOff>142875</xdr:rowOff>
    </xdr:to>
    <xdr:sp macro="" textlink="">
      <xdr:nvSpPr>
        <xdr:cNvPr id="48572" name="Text Box 1468" hidden="1"/>
        <xdr:cNvSpPr txBox="1">
          <a:spLocks noChangeArrowheads="1"/>
        </xdr:cNvSpPr>
      </xdr:nvSpPr>
      <xdr:spPr bwMode="auto">
        <a:xfrm>
          <a:off x="16868775" y="33042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172</xdr:row>
      <xdr:rowOff>76200</xdr:rowOff>
    </xdr:from>
    <xdr:to>
      <xdr:col>15</xdr:col>
      <xdr:colOff>647700</xdr:colOff>
      <xdr:row>176</xdr:row>
      <xdr:rowOff>180975</xdr:rowOff>
    </xdr:to>
    <xdr:sp macro="" textlink="">
      <xdr:nvSpPr>
        <xdr:cNvPr id="48571" name="Text Box 1467" hidden="1"/>
        <xdr:cNvSpPr txBox="1">
          <a:spLocks noChangeArrowheads="1"/>
        </xdr:cNvSpPr>
      </xdr:nvSpPr>
      <xdr:spPr bwMode="auto">
        <a:xfrm>
          <a:off x="16868775" y="328422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171</xdr:row>
      <xdr:rowOff>76200</xdr:rowOff>
    </xdr:from>
    <xdr:to>
      <xdr:col>15</xdr:col>
      <xdr:colOff>647700</xdr:colOff>
      <xdr:row>175</xdr:row>
      <xdr:rowOff>123825</xdr:rowOff>
    </xdr:to>
    <xdr:sp macro="" textlink="">
      <xdr:nvSpPr>
        <xdr:cNvPr id="48570" name="Text Box 1466" hidden="1"/>
        <xdr:cNvSpPr txBox="1">
          <a:spLocks noChangeArrowheads="1"/>
        </xdr:cNvSpPr>
      </xdr:nvSpPr>
      <xdr:spPr bwMode="auto">
        <a:xfrm>
          <a:off x="16868775" y="32651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170</xdr:row>
      <xdr:rowOff>76200</xdr:rowOff>
    </xdr:from>
    <xdr:to>
      <xdr:col>15</xdr:col>
      <xdr:colOff>647700</xdr:colOff>
      <xdr:row>174</xdr:row>
      <xdr:rowOff>123825</xdr:rowOff>
    </xdr:to>
    <xdr:sp macro="" textlink="">
      <xdr:nvSpPr>
        <xdr:cNvPr id="48569" name="Text Box 1465" hidden="1"/>
        <xdr:cNvSpPr txBox="1">
          <a:spLocks noChangeArrowheads="1"/>
        </xdr:cNvSpPr>
      </xdr:nvSpPr>
      <xdr:spPr bwMode="auto">
        <a:xfrm>
          <a:off x="16868775" y="32461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169</xdr:row>
      <xdr:rowOff>66675</xdr:rowOff>
    </xdr:from>
    <xdr:to>
      <xdr:col>15</xdr:col>
      <xdr:colOff>609600</xdr:colOff>
      <xdr:row>173</xdr:row>
      <xdr:rowOff>123825</xdr:rowOff>
    </xdr:to>
    <xdr:sp macro="" textlink="">
      <xdr:nvSpPr>
        <xdr:cNvPr id="48568" name="Text Box 1464" hidden="1"/>
        <xdr:cNvSpPr txBox="1">
          <a:spLocks noChangeArrowheads="1"/>
        </xdr:cNvSpPr>
      </xdr:nvSpPr>
      <xdr:spPr bwMode="auto">
        <a:xfrm>
          <a:off x="16868775" y="322611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168</xdr:row>
      <xdr:rowOff>66675</xdr:rowOff>
    </xdr:from>
    <xdr:to>
      <xdr:col>16</xdr:col>
      <xdr:colOff>152400</xdr:colOff>
      <xdr:row>172</xdr:row>
      <xdr:rowOff>76200</xdr:rowOff>
    </xdr:to>
    <xdr:sp macro="" textlink="">
      <xdr:nvSpPr>
        <xdr:cNvPr id="48567" name="Text Box 1463" hidden="1"/>
        <xdr:cNvSpPr txBox="1">
          <a:spLocks noChangeArrowheads="1"/>
        </xdr:cNvSpPr>
      </xdr:nvSpPr>
      <xdr:spPr bwMode="auto">
        <a:xfrm>
          <a:off x="16868775" y="320706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167</xdr:row>
      <xdr:rowOff>66675</xdr:rowOff>
    </xdr:from>
    <xdr:to>
      <xdr:col>16</xdr:col>
      <xdr:colOff>152400</xdr:colOff>
      <xdr:row>171</xdr:row>
      <xdr:rowOff>76200</xdr:rowOff>
    </xdr:to>
    <xdr:sp macro="" textlink="">
      <xdr:nvSpPr>
        <xdr:cNvPr id="48566" name="Text Box 1462" hidden="1"/>
        <xdr:cNvSpPr txBox="1">
          <a:spLocks noChangeArrowheads="1"/>
        </xdr:cNvSpPr>
      </xdr:nvSpPr>
      <xdr:spPr bwMode="auto">
        <a:xfrm>
          <a:off x="16868775" y="318801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166</xdr:row>
      <xdr:rowOff>57150</xdr:rowOff>
    </xdr:from>
    <xdr:to>
      <xdr:col>15</xdr:col>
      <xdr:colOff>647700</xdr:colOff>
      <xdr:row>170</xdr:row>
      <xdr:rowOff>114300</xdr:rowOff>
    </xdr:to>
    <xdr:sp macro="" textlink="">
      <xdr:nvSpPr>
        <xdr:cNvPr id="48565" name="Text Box 1461" hidden="1"/>
        <xdr:cNvSpPr txBox="1">
          <a:spLocks noChangeArrowheads="1"/>
        </xdr:cNvSpPr>
      </xdr:nvSpPr>
      <xdr:spPr bwMode="auto">
        <a:xfrm>
          <a:off x="16868775" y="31680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165</xdr:row>
      <xdr:rowOff>57150</xdr:rowOff>
    </xdr:from>
    <xdr:to>
      <xdr:col>15</xdr:col>
      <xdr:colOff>647700</xdr:colOff>
      <xdr:row>169</xdr:row>
      <xdr:rowOff>104775</xdr:rowOff>
    </xdr:to>
    <xdr:sp macro="" textlink="">
      <xdr:nvSpPr>
        <xdr:cNvPr id="48564" name="Text Box 1460" hidden="1"/>
        <xdr:cNvSpPr txBox="1">
          <a:spLocks noChangeArrowheads="1"/>
        </xdr:cNvSpPr>
      </xdr:nvSpPr>
      <xdr:spPr bwMode="auto">
        <a:xfrm>
          <a:off x="16868775" y="31489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163</xdr:row>
      <xdr:rowOff>47625</xdr:rowOff>
    </xdr:from>
    <xdr:to>
      <xdr:col>16</xdr:col>
      <xdr:colOff>152400</xdr:colOff>
      <xdr:row>167</xdr:row>
      <xdr:rowOff>66675</xdr:rowOff>
    </xdr:to>
    <xdr:sp macro="" textlink="">
      <xdr:nvSpPr>
        <xdr:cNvPr id="48563" name="Text Box 1459" hidden="1"/>
        <xdr:cNvSpPr txBox="1">
          <a:spLocks noChangeArrowheads="1"/>
        </xdr:cNvSpPr>
      </xdr:nvSpPr>
      <xdr:spPr bwMode="auto">
        <a:xfrm>
          <a:off x="16868775" y="31099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161</xdr:row>
      <xdr:rowOff>38100</xdr:rowOff>
    </xdr:from>
    <xdr:to>
      <xdr:col>15</xdr:col>
      <xdr:colOff>647700</xdr:colOff>
      <xdr:row>165</xdr:row>
      <xdr:rowOff>104775</xdr:rowOff>
    </xdr:to>
    <xdr:sp macro="" textlink="">
      <xdr:nvSpPr>
        <xdr:cNvPr id="48562" name="Text Box 1458" hidden="1"/>
        <xdr:cNvSpPr txBox="1">
          <a:spLocks noChangeArrowheads="1"/>
        </xdr:cNvSpPr>
      </xdr:nvSpPr>
      <xdr:spPr bwMode="auto">
        <a:xfrm>
          <a:off x="16868775" y="30708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160</xdr:row>
      <xdr:rowOff>38100</xdr:rowOff>
    </xdr:from>
    <xdr:to>
      <xdr:col>15</xdr:col>
      <xdr:colOff>647700</xdr:colOff>
      <xdr:row>164</xdr:row>
      <xdr:rowOff>104775</xdr:rowOff>
    </xdr:to>
    <xdr:sp macro="" textlink="">
      <xdr:nvSpPr>
        <xdr:cNvPr id="48561" name="Text Box 1457" hidden="1"/>
        <xdr:cNvSpPr txBox="1">
          <a:spLocks noChangeArrowheads="1"/>
        </xdr:cNvSpPr>
      </xdr:nvSpPr>
      <xdr:spPr bwMode="auto">
        <a:xfrm>
          <a:off x="16868775" y="30518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159</xdr:row>
      <xdr:rowOff>38100</xdr:rowOff>
    </xdr:from>
    <xdr:to>
      <xdr:col>15</xdr:col>
      <xdr:colOff>647700</xdr:colOff>
      <xdr:row>163</xdr:row>
      <xdr:rowOff>123825</xdr:rowOff>
    </xdr:to>
    <xdr:sp macro="" textlink="">
      <xdr:nvSpPr>
        <xdr:cNvPr id="48560" name="Text Box 1456" hidden="1"/>
        <xdr:cNvSpPr txBox="1">
          <a:spLocks noChangeArrowheads="1"/>
        </xdr:cNvSpPr>
      </xdr:nvSpPr>
      <xdr:spPr bwMode="auto">
        <a:xfrm>
          <a:off x="16868775" y="303276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158</xdr:row>
      <xdr:rowOff>28575</xdr:rowOff>
    </xdr:from>
    <xdr:to>
      <xdr:col>15</xdr:col>
      <xdr:colOff>647700</xdr:colOff>
      <xdr:row>162</xdr:row>
      <xdr:rowOff>85725</xdr:rowOff>
    </xdr:to>
    <xdr:sp macro="" textlink="">
      <xdr:nvSpPr>
        <xdr:cNvPr id="48559" name="Text Box 1455" hidden="1"/>
        <xdr:cNvSpPr txBox="1">
          <a:spLocks noChangeArrowheads="1"/>
        </xdr:cNvSpPr>
      </xdr:nvSpPr>
      <xdr:spPr bwMode="auto">
        <a:xfrm>
          <a:off x="16868775" y="30127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157</xdr:row>
      <xdr:rowOff>28575</xdr:rowOff>
    </xdr:from>
    <xdr:to>
      <xdr:col>15</xdr:col>
      <xdr:colOff>647700</xdr:colOff>
      <xdr:row>161</xdr:row>
      <xdr:rowOff>76200</xdr:rowOff>
    </xdr:to>
    <xdr:sp macro="" textlink="">
      <xdr:nvSpPr>
        <xdr:cNvPr id="48558" name="Text Box 1454" hidden="1"/>
        <xdr:cNvSpPr txBox="1">
          <a:spLocks noChangeArrowheads="1"/>
        </xdr:cNvSpPr>
      </xdr:nvSpPr>
      <xdr:spPr bwMode="auto">
        <a:xfrm>
          <a:off x="16868775" y="29937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156</xdr:row>
      <xdr:rowOff>28575</xdr:rowOff>
    </xdr:from>
    <xdr:to>
      <xdr:col>15</xdr:col>
      <xdr:colOff>609600</xdr:colOff>
      <xdr:row>160</xdr:row>
      <xdr:rowOff>76200</xdr:rowOff>
    </xdr:to>
    <xdr:sp macro="" textlink="">
      <xdr:nvSpPr>
        <xdr:cNvPr id="48557" name="Text Box 1453" hidden="1"/>
        <xdr:cNvSpPr txBox="1">
          <a:spLocks noChangeArrowheads="1"/>
        </xdr:cNvSpPr>
      </xdr:nvSpPr>
      <xdr:spPr bwMode="auto">
        <a:xfrm>
          <a:off x="16868775" y="29746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155</xdr:row>
      <xdr:rowOff>19050</xdr:rowOff>
    </xdr:from>
    <xdr:to>
      <xdr:col>16</xdr:col>
      <xdr:colOff>152400</xdr:colOff>
      <xdr:row>159</xdr:row>
      <xdr:rowOff>38100</xdr:rowOff>
    </xdr:to>
    <xdr:sp macro="" textlink="">
      <xdr:nvSpPr>
        <xdr:cNvPr id="48556" name="Text Box 1452" hidden="1"/>
        <xdr:cNvSpPr txBox="1">
          <a:spLocks noChangeArrowheads="1"/>
        </xdr:cNvSpPr>
      </xdr:nvSpPr>
      <xdr:spPr bwMode="auto">
        <a:xfrm>
          <a:off x="16868775" y="295465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154</xdr:row>
      <xdr:rowOff>19050</xdr:rowOff>
    </xdr:from>
    <xdr:to>
      <xdr:col>16</xdr:col>
      <xdr:colOff>152400</xdr:colOff>
      <xdr:row>158</xdr:row>
      <xdr:rowOff>28575</xdr:rowOff>
    </xdr:to>
    <xdr:sp macro="" textlink="">
      <xdr:nvSpPr>
        <xdr:cNvPr id="48555" name="Text Box 1451" hidden="1"/>
        <xdr:cNvSpPr txBox="1">
          <a:spLocks noChangeArrowheads="1"/>
        </xdr:cNvSpPr>
      </xdr:nvSpPr>
      <xdr:spPr bwMode="auto">
        <a:xfrm>
          <a:off x="16868775" y="293560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153</xdr:row>
      <xdr:rowOff>19050</xdr:rowOff>
    </xdr:from>
    <xdr:to>
      <xdr:col>15</xdr:col>
      <xdr:colOff>647700</xdr:colOff>
      <xdr:row>157</xdr:row>
      <xdr:rowOff>66675</xdr:rowOff>
    </xdr:to>
    <xdr:sp macro="" textlink="">
      <xdr:nvSpPr>
        <xdr:cNvPr id="48554" name="Text Box 1450" hidden="1"/>
        <xdr:cNvSpPr txBox="1">
          <a:spLocks noChangeArrowheads="1"/>
        </xdr:cNvSpPr>
      </xdr:nvSpPr>
      <xdr:spPr bwMode="auto">
        <a:xfrm>
          <a:off x="16868775" y="29165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152</xdr:row>
      <xdr:rowOff>9525</xdr:rowOff>
    </xdr:from>
    <xdr:to>
      <xdr:col>15</xdr:col>
      <xdr:colOff>647700</xdr:colOff>
      <xdr:row>156</xdr:row>
      <xdr:rowOff>66675</xdr:rowOff>
    </xdr:to>
    <xdr:sp macro="" textlink="">
      <xdr:nvSpPr>
        <xdr:cNvPr id="48553" name="Text Box 1449" hidden="1"/>
        <xdr:cNvSpPr txBox="1">
          <a:spLocks noChangeArrowheads="1"/>
        </xdr:cNvSpPr>
      </xdr:nvSpPr>
      <xdr:spPr bwMode="auto">
        <a:xfrm>
          <a:off x="16868775" y="28965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150</xdr:row>
      <xdr:rowOff>0</xdr:rowOff>
    </xdr:from>
    <xdr:to>
      <xdr:col>16</xdr:col>
      <xdr:colOff>152400</xdr:colOff>
      <xdr:row>154</xdr:row>
      <xdr:rowOff>28575</xdr:rowOff>
    </xdr:to>
    <xdr:sp macro="" textlink="">
      <xdr:nvSpPr>
        <xdr:cNvPr id="48552" name="Text Box 1448" hidden="1"/>
        <xdr:cNvSpPr txBox="1">
          <a:spLocks noChangeArrowheads="1"/>
        </xdr:cNvSpPr>
      </xdr:nvSpPr>
      <xdr:spPr bwMode="auto">
        <a:xfrm>
          <a:off x="16868775" y="285750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148</xdr:row>
      <xdr:rowOff>0</xdr:rowOff>
    </xdr:from>
    <xdr:to>
      <xdr:col>15</xdr:col>
      <xdr:colOff>647700</xdr:colOff>
      <xdr:row>152</xdr:row>
      <xdr:rowOff>47625</xdr:rowOff>
    </xdr:to>
    <xdr:sp macro="" textlink="">
      <xdr:nvSpPr>
        <xdr:cNvPr id="48551" name="Text Box 1447" hidden="1"/>
        <xdr:cNvSpPr txBox="1">
          <a:spLocks noChangeArrowheads="1"/>
        </xdr:cNvSpPr>
      </xdr:nvSpPr>
      <xdr:spPr bwMode="auto">
        <a:xfrm>
          <a:off x="16868775" y="28194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146</xdr:row>
      <xdr:rowOff>180975</xdr:rowOff>
    </xdr:from>
    <xdr:to>
      <xdr:col>15</xdr:col>
      <xdr:colOff>647700</xdr:colOff>
      <xdr:row>151</xdr:row>
      <xdr:rowOff>47625</xdr:rowOff>
    </xdr:to>
    <xdr:sp macro="" textlink="">
      <xdr:nvSpPr>
        <xdr:cNvPr id="48550" name="Text Box 1446" hidden="1"/>
        <xdr:cNvSpPr txBox="1">
          <a:spLocks noChangeArrowheads="1"/>
        </xdr:cNvSpPr>
      </xdr:nvSpPr>
      <xdr:spPr bwMode="auto">
        <a:xfrm>
          <a:off x="16868775" y="27993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145</xdr:row>
      <xdr:rowOff>180975</xdr:rowOff>
    </xdr:from>
    <xdr:to>
      <xdr:col>15</xdr:col>
      <xdr:colOff>647700</xdr:colOff>
      <xdr:row>150</xdr:row>
      <xdr:rowOff>85725</xdr:rowOff>
    </xdr:to>
    <xdr:sp macro="" textlink="">
      <xdr:nvSpPr>
        <xdr:cNvPr id="48549" name="Text Box 1445" hidden="1"/>
        <xdr:cNvSpPr txBox="1">
          <a:spLocks noChangeArrowheads="1"/>
        </xdr:cNvSpPr>
      </xdr:nvSpPr>
      <xdr:spPr bwMode="auto">
        <a:xfrm>
          <a:off x="16868775" y="278034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144</xdr:row>
      <xdr:rowOff>180975</xdr:rowOff>
    </xdr:from>
    <xdr:to>
      <xdr:col>15</xdr:col>
      <xdr:colOff>647700</xdr:colOff>
      <xdr:row>149</xdr:row>
      <xdr:rowOff>38100</xdr:rowOff>
    </xdr:to>
    <xdr:sp macro="" textlink="">
      <xdr:nvSpPr>
        <xdr:cNvPr id="48548" name="Text Box 1444" hidden="1"/>
        <xdr:cNvSpPr txBox="1">
          <a:spLocks noChangeArrowheads="1"/>
        </xdr:cNvSpPr>
      </xdr:nvSpPr>
      <xdr:spPr bwMode="auto">
        <a:xfrm>
          <a:off x="16868775" y="27612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143</xdr:row>
      <xdr:rowOff>171450</xdr:rowOff>
    </xdr:from>
    <xdr:to>
      <xdr:col>15</xdr:col>
      <xdr:colOff>647700</xdr:colOff>
      <xdr:row>148</xdr:row>
      <xdr:rowOff>38100</xdr:rowOff>
    </xdr:to>
    <xdr:sp macro="" textlink="">
      <xdr:nvSpPr>
        <xdr:cNvPr id="48547" name="Text Box 1443" hidden="1"/>
        <xdr:cNvSpPr txBox="1">
          <a:spLocks noChangeArrowheads="1"/>
        </xdr:cNvSpPr>
      </xdr:nvSpPr>
      <xdr:spPr bwMode="auto">
        <a:xfrm>
          <a:off x="16868775" y="27412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142</xdr:row>
      <xdr:rowOff>171450</xdr:rowOff>
    </xdr:from>
    <xdr:to>
      <xdr:col>15</xdr:col>
      <xdr:colOff>609600</xdr:colOff>
      <xdr:row>147</xdr:row>
      <xdr:rowOff>28575</xdr:rowOff>
    </xdr:to>
    <xdr:sp macro="" textlink="">
      <xdr:nvSpPr>
        <xdr:cNvPr id="48546" name="Text Box 1442" hidden="1"/>
        <xdr:cNvSpPr txBox="1">
          <a:spLocks noChangeArrowheads="1"/>
        </xdr:cNvSpPr>
      </xdr:nvSpPr>
      <xdr:spPr bwMode="auto">
        <a:xfrm>
          <a:off x="16868775" y="272224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139</xdr:row>
      <xdr:rowOff>161925</xdr:rowOff>
    </xdr:from>
    <xdr:to>
      <xdr:col>15</xdr:col>
      <xdr:colOff>647700</xdr:colOff>
      <xdr:row>144</xdr:row>
      <xdr:rowOff>28575</xdr:rowOff>
    </xdr:to>
    <xdr:sp macro="" textlink="">
      <xdr:nvSpPr>
        <xdr:cNvPr id="48545" name="Text Box 1441" hidden="1"/>
        <xdr:cNvSpPr txBox="1">
          <a:spLocks noChangeArrowheads="1"/>
        </xdr:cNvSpPr>
      </xdr:nvSpPr>
      <xdr:spPr bwMode="auto">
        <a:xfrm>
          <a:off x="16868775" y="26641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138</xdr:row>
      <xdr:rowOff>161925</xdr:rowOff>
    </xdr:from>
    <xdr:to>
      <xdr:col>15</xdr:col>
      <xdr:colOff>647700</xdr:colOff>
      <xdr:row>143</xdr:row>
      <xdr:rowOff>28575</xdr:rowOff>
    </xdr:to>
    <xdr:sp macro="" textlink="">
      <xdr:nvSpPr>
        <xdr:cNvPr id="48544" name="Text Box 1440" hidden="1"/>
        <xdr:cNvSpPr txBox="1">
          <a:spLocks noChangeArrowheads="1"/>
        </xdr:cNvSpPr>
      </xdr:nvSpPr>
      <xdr:spPr bwMode="auto">
        <a:xfrm>
          <a:off x="16868775" y="26450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134</xdr:row>
      <xdr:rowOff>142875</xdr:rowOff>
    </xdr:from>
    <xdr:to>
      <xdr:col>15</xdr:col>
      <xdr:colOff>647700</xdr:colOff>
      <xdr:row>139</xdr:row>
      <xdr:rowOff>9525</xdr:rowOff>
    </xdr:to>
    <xdr:sp macro="" textlink="">
      <xdr:nvSpPr>
        <xdr:cNvPr id="48543" name="Text Box 1439" hidden="1"/>
        <xdr:cNvSpPr txBox="1">
          <a:spLocks noChangeArrowheads="1"/>
        </xdr:cNvSpPr>
      </xdr:nvSpPr>
      <xdr:spPr bwMode="auto">
        <a:xfrm>
          <a:off x="16868775" y="25669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133</xdr:row>
      <xdr:rowOff>142875</xdr:rowOff>
    </xdr:from>
    <xdr:to>
      <xdr:col>15</xdr:col>
      <xdr:colOff>647700</xdr:colOff>
      <xdr:row>138</xdr:row>
      <xdr:rowOff>0</xdr:rowOff>
    </xdr:to>
    <xdr:sp macro="" textlink="">
      <xdr:nvSpPr>
        <xdr:cNvPr id="48542" name="Text Box 1438" hidden="1"/>
        <xdr:cNvSpPr txBox="1">
          <a:spLocks noChangeArrowheads="1"/>
        </xdr:cNvSpPr>
      </xdr:nvSpPr>
      <xdr:spPr bwMode="auto">
        <a:xfrm>
          <a:off x="16868775" y="25479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132</xdr:row>
      <xdr:rowOff>133350</xdr:rowOff>
    </xdr:from>
    <xdr:to>
      <xdr:col>15</xdr:col>
      <xdr:colOff>647700</xdr:colOff>
      <xdr:row>137</xdr:row>
      <xdr:rowOff>38100</xdr:rowOff>
    </xdr:to>
    <xdr:sp macro="" textlink="">
      <xdr:nvSpPr>
        <xdr:cNvPr id="48541" name="Text Box 1437" hidden="1"/>
        <xdr:cNvSpPr txBox="1">
          <a:spLocks noChangeArrowheads="1"/>
        </xdr:cNvSpPr>
      </xdr:nvSpPr>
      <xdr:spPr bwMode="auto">
        <a:xfrm>
          <a:off x="16868775" y="252793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131</xdr:row>
      <xdr:rowOff>133350</xdr:rowOff>
    </xdr:from>
    <xdr:to>
      <xdr:col>15</xdr:col>
      <xdr:colOff>647700</xdr:colOff>
      <xdr:row>136</xdr:row>
      <xdr:rowOff>0</xdr:rowOff>
    </xdr:to>
    <xdr:sp macro="" textlink="">
      <xdr:nvSpPr>
        <xdr:cNvPr id="48540" name="Text Box 1436" hidden="1"/>
        <xdr:cNvSpPr txBox="1">
          <a:spLocks noChangeArrowheads="1"/>
        </xdr:cNvSpPr>
      </xdr:nvSpPr>
      <xdr:spPr bwMode="auto">
        <a:xfrm>
          <a:off x="16868775" y="25088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130</xdr:row>
      <xdr:rowOff>133350</xdr:rowOff>
    </xdr:from>
    <xdr:to>
      <xdr:col>15</xdr:col>
      <xdr:colOff>647700</xdr:colOff>
      <xdr:row>134</xdr:row>
      <xdr:rowOff>180975</xdr:rowOff>
    </xdr:to>
    <xdr:sp macro="" textlink="">
      <xdr:nvSpPr>
        <xdr:cNvPr id="48539" name="Text Box 1435" hidden="1"/>
        <xdr:cNvSpPr txBox="1">
          <a:spLocks noChangeArrowheads="1"/>
        </xdr:cNvSpPr>
      </xdr:nvSpPr>
      <xdr:spPr bwMode="auto">
        <a:xfrm>
          <a:off x="16868775" y="24898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129</xdr:row>
      <xdr:rowOff>123825</xdr:rowOff>
    </xdr:from>
    <xdr:to>
      <xdr:col>15</xdr:col>
      <xdr:colOff>609600</xdr:colOff>
      <xdr:row>133</xdr:row>
      <xdr:rowOff>180975</xdr:rowOff>
    </xdr:to>
    <xdr:sp macro="" textlink="">
      <xdr:nvSpPr>
        <xdr:cNvPr id="48538" name="Text Box 1434" hidden="1"/>
        <xdr:cNvSpPr txBox="1">
          <a:spLocks noChangeArrowheads="1"/>
        </xdr:cNvSpPr>
      </xdr:nvSpPr>
      <xdr:spPr bwMode="auto">
        <a:xfrm>
          <a:off x="16868775" y="246983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128</xdr:row>
      <xdr:rowOff>123825</xdr:rowOff>
    </xdr:from>
    <xdr:to>
      <xdr:col>16</xdr:col>
      <xdr:colOff>152400</xdr:colOff>
      <xdr:row>132</xdr:row>
      <xdr:rowOff>142875</xdr:rowOff>
    </xdr:to>
    <xdr:sp macro="" textlink="">
      <xdr:nvSpPr>
        <xdr:cNvPr id="48537" name="Text Box 1433" hidden="1"/>
        <xdr:cNvSpPr txBox="1">
          <a:spLocks noChangeArrowheads="1"/>
        </xdr:cNvSpPr>
      </xdr:nvSpPr>
      <xdr:spPr bwMode="auto">
        <a:xfrm>
          <a:off x="16868775" y="245078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127</xdr:row>
      <xdr:rowOff>123825</xdr:rowOff>
    </xdr:from>
    <xdr:to>
      <xdr:col>16</xdr:col>
      <xdr:colOff>152400</xdr:colOff>
      <xdr:row>131</xdr:row>
      <xdr:rowOff>142875</xdr:rowOff>
    </xdr:to>
    <xdr:sp macro="" textlink="">
      <xdr:nvSpPr>
        <xdr:cNvPr id="48536" name="Text Box 1432" hidden="1"/>
        <xdr:cNvSpPr txBox="1">
          <a:spLocks noChangeArrowheads="1"/>
        </xdr:cNvSpPr>
      </xdr:nvSpPr>
      <xdr:spPr bwMode="auto">
        <a:xfrm>
          <a:off x="16868775" y="243173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126</xdr:row>
      <xdr:rowOff>114300</xdr:rowOff>
    </xdr:from>
    <xdr:to>
      <xdr:col>15</xdr:col>
      <xdr:colOff>647700</xdr:colOff>
      <xdr:row>130</xdr:row>
      <xdr:rowOff>180975</xdr:rowOff>
    </xdr:to>
    <xdr:sp macro="" textlink="">
      <xdr:nvSpPr>
        <xdr:cNvPr id="48535" name="Text Box 1431" hidden="1"/>
        <xdr:cNvSpPr txBox="1">
          <a:spLocks noChangeArrowheads="1"/>
        </xdr:cNvSpPr>
      </xdr:nvSpPr>
      <xdr:spPr bwMode="auto">
        <a:xfrm>
          <a:off x="16868775" y="24117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125</xdr:row>
      <xdr:rowOff>114300</xdr:rowOff>
    </xdr:from>
    <xdr:to>
      <xdr:col>15</xdr:col>
      <xdr:colOff>647700</xdr:colOff>
      <xdr:row>129</xdr:row>
      <xdr:rowOff>161925</xdr:rowOff>
    </xdr:to>
    <xdr:sp macro="" textlink="">
      <xdr:nvSpPr>
        <xdr:cNvPr id="48534" name="Text Box 1430" hidden="1"/>
        <xdr:cNvSpPr txBox="1">
          <a:spLocks noChangeArrowheads="1"/>
        </xdr:cNvSpPr>
      </xdr:nvSpPr>
      <xdr:spPr bwMode="auto">
        <a:xfrm>
          <a:off x="16868775" y="23926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123</xdr:row>
      <xdr:rowOff>104775</xdr:rowOff>
    </xdr:from>
    <xdr:to>
      <xdr:col>16</xdr:col>
      <xdr:colOff>152400</xdr:colOff>
      <xdr:row>127</xdr:row>
      <xdr:rowOff>123825</xdr:rowOff>
    </xdr:to>
    <xdr:sp macro="" textlink="">
      <xdr:nvSpPr>
        <xdr:cNvPr id="48533" name="Text Box 1429" hidden="1"/>
        <xdr:cNvSpPr txBox="1">
          <a:spLocks noChangeArrowheads="1"/>
        </xdr:cNvSpPr>
      </xdr:nvSpPr>
      <xdr:spPr bwMode="auto">
        <a:xfrm>
          <a:off x="16868775" y="235362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121</xdr:row>
      <xdr:rowOff>95250</xdr:rowOff>
    </xdr:from>
    <xdr:to>
      <xdr:col>15</xdr:col>
      <xdr:colOff>647700</xdr:colOff>
      <xdr:row>125</xdr:row>
      <xdr:rowOff>152400</xdr:rowOff>
    </xdr:to>
    <xdr:sp macro="" textlink="">
      <xdr:nvSpPr>
        <xdr:cNvPr id="48532" name="Text Box 1428" hidden="1"/>
        <xdr:cNvSpPr txBox="1">
          <a:spLocks noChangeArrowheads="1"/>
        </xdr:cNvSpPr>
      </xdr:nvSpPr>
      <xdr:spPr bwMode="auto">
        <a:xfrm>
          <a:off x="16868775" y="23145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120</xdr:row>
      <xdr:rowOff>95250</xdr:rowOff>
    </xdr:from>
    <xdr:to>
      <xdr:col>15</xdr:col>
      <xdr:colOff>647700</xdr:colOff>
      <xdr:row>124</xdr:row>
      <xdr:rowOff>152400</xdr:rowOff>
    </xdr:to>
    <xdr:sp macro="" textlink="">
      <xdr:nvSpPr>
        <xdr:cNvPr id="48531" name="Text Box 1427" hidden="1"/>
        <xdr:cNvSpPr txBox="1">
          <a:spLocks noChangeArrowheads="1"/>
        </xdr:cNvSpPr>
      </xdr:nvSpPr>
      <xdr:spPr bwMode="auto">
        <a:xfrm>
          <a:off x="16868775" y="22955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119</xdr:row>
      <xdr:rowOff>95250</xdr:rowOff>
    </xdr:from>
    <xdr:to>
      <xdr:col>15</xdr:col>
      <xdr:colOff>647700</xdr:colOff>
      <xdr:row>123</xdr:row>
      <xdr:rowOff>180975</xdr:rowOff>
    </xdr:to>
    <xdr:sp macro="" textlink="">
      <xdr:nvSpPr>
        <xdr:cNvPr id="48530" name="Text Box 1426" hidden="1"/>
        <xdr:cNvSpPr txBox="1">
          <a:spLocks noChangeArrowheads="1"/>
        </xdr:cNvSpPr>
      </xdr:nvSpPr>
      <xdr:spPr bwMode="auto">
        <a:xfrm>
          <a:off x="16868775" y="227647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118</xdr:row>
      <xdr:rowOff>85725</xdr:rowOff>
    </xdr:from>
    <xdr:to>
      <xdr:col>15</xdr:col>
      <xdr:colOff>647700</xdr:colOff>
      <xdr:row>122</xdr:row>
      <xdr:rowOff>142875</xdr:rowOff>
    </xdr:to>
    <xdr:sp macro="" textlink="">
      <xdr:nvSpPr>
        <xdr:cNvPr id="48529" name="Text Box 1425" hidden="1"/>
        <xdr:cNvSpPr txBox="1">
          <a:spLocks noChangeArrowheads="1"/>
        </xdr:cNvSpPr>
      </xdr:nvSpPr>
      <xdr:spPr bwMode="auto">
        <a:xfrm>
          <a:off x="16868775" y="22564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117</xdr:row>
      <xdr:rowOff>85725</xdr:rowOff>
    </xdr:from>
    <xdr:to>
      <xdr:col>15</xdr:col>
      <xdr:colOff>647700</xdr:colOff>
      <xdr:row>121</xdr:row>
      <xdr:rowOff>142875</xdr:rowOff>
    </xdr:to>
    <xdr:sp macro="" textlink="">
      <xdr:nvSpPr>
        <xdr:cNvPr id="48528" name="Text Box 1424" hidden="1"/>
        <xdr:cNvSpPr txBox="1">
          <a:spLocks noChangeArrowheads="1"/>
        </xdr:cNvSpPr>
      </xdr:nvSpPr>
      <xdr:spPr bwMode="auto">
        <a:xfrm>
          <a:off x="16868775" y="22374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116</xdr:row>
      <xdr:rowOff>85725</xdr:rowOff>
    </xdr:from>
    <xdr:to>
      <xdr:col>15</xdr:col>
      <xdr:colOff>609600</xdr:colOff>
      <xdr:row>120</xdr:row>
      <xdr:rowOff>142875</xdr:rowOff>
    </xdr:to>
    <xdr:sp macro="" textlink="">
      <xdr:nvSpPr>
        <xdr:cNvPr id="48527" name="Text Box 1423" hidden="1"/>
        <xdr:cNvSpPr txBox="1">
          <a:spLocks noChangeArrowheads="1"/>
        </xdr:cNvSpPr>
      </xdr:nvSpPr>
      <xdr:spPr bwMode="auto">
        <a:xfrm>
          <a:off x="16868775" y="22183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113</xdr:row>
      <xdr:rowOff>76200</xdr:rowOff>
    </xdr:from>
    <xdr:to>
      <xdr:col>15</xdr:col>
      <xdr:colOff>647700</xdr:colOff>
      <xdr:row>117</xdr:row>
      <xdr:rowOff>123825</xdr:rowOff>
    </xdr:to>
    <xdr:sp macro="" textlink="">
      <xdr:nvSpPr>
        <xdr:cNvPr id="48526" name="Text Box 1422" hidden="1"/>
        <xdr:cNvSpPr txBox="1">
          <a:spLocks noChangeArrowheads="1"/>
        </xdr:cNvSpPr>
      </xdr:nvSpPr>
      <xdr:spPr bwMode="auto">
        <a:xfrm>
          <a:off x="16868775" y="21602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112</xdr:row>
      <xdr:rowOff>66675</xdr:rowOff>
    </xdr:from>
    <xdr:to>
      <xdr:col>15</xdr:col>
      <xdr:colOff>647700</xdr:colOff>
      <xdr:row>116</xdr:row>
      <xdr:rowOff>123825</xdr:rowOff>
    </xdr:to>
    <xdr:sp macro="" textlink="">
      <xdr:nvSpPr>
        <xdr:cNvPr id="48525" name="Text Box 1421" hidden="1"/>
        <xdr:cNvSpPr txBox="1">
          <a:spLocks noChangeArrowheads="1"/>
        </xdr:cNvSpPr>
      </xdr:nvSpPr>
      <xdr:spPr bwMode="auto">
        <a:xfrm>
          <a:off x="16868775" y="21402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108</xdr:row>
      <xdr:rowOff>57150</xdr:rowOff>
    </xdr:from>
    <xdr:to>
      <xdr:col>15</xdr:col>
      <xdr:colOff>647700</xdr:colOff>
      <xdr:row>112</xdr:row>
      <xdr:rowOff>104775</xdr:rowOff>
    </xdr:to>
    <xdr:sp macro="" textlink="">
      <xdr:nvSpPr>
        <xdr:cNvPr id="48524" name="Text Box 1420" hidden="1"/>
        <xdr:cNvSpPr txBox="1">
          <a:spLocks noChangeArrowheads="1"/>
        </xdr:cNvSpPr>
      </xdr:nvSpPr>
      <xdr:spPr bwMode="auto">
        <a:xfrm>
          <a:off x="16868775" y="206311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107</xdr:row>
      <xdr:rowOff>47625</xdr:rowOff>
    </xdr:from>
    <xdr:to>
      <xdr:col>15</xdr:col>
      <xdr:colOff>647700</xdr:colOff>
      <xdr:row>111</xdr:row>
      <xdr:rowOff>104775</xdr:rowOff>
    </xdr:to>
    <xdr:sp macro="" textlink="">
      <xdr:nvSpPr>
        <xdr:cNvPr id="48523" name="Text Box 1419" hidden="1"/>
        <xdr:cNvSpPr txBox="1">
          <a:spLocks noChangeArrowheads="1"/>
        </xdr:cNvSpPr>
      </xdr:nvSpPr>
      <xdr:spPr bwMode="auto">
        <a:xfrm>
          <a:off x="16868775" y="20431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106</xdr:row>
      <xdr:rowOff>47625</xdr:rowOff>
    </xdr:from>
    <xdr:to>
      <xdr:col>15</xdr:col>
      <xdr:colOff>647700</xdr:colOff>
      <xdr:row>110</xdr:row>
      <xdr:rowOff>142875</xdr:rowOff>
    </xdr:to>
    <xdr:sp macro="" textlink="">
      <xdr:nvSpPr>
        <xdr:cNvPr id="48522" name="Text Box 1418" hidden="1"/>
        <xdr:cNvSpPr txBox="1">
          <a:spLocks noChangeArrowheads="1"/>
        </xdr:cNvSpPr>
      </xdr:nvSpPr>
      <xdr:spPr bwMode="auto">
        <a:xfrm>
          <a:off x="16868775" y="202406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105</xdr:row>
      <xdr:rowOff>47625</xdr:rowOff>
    </xdr:from>
    <xdr:to>
      <xdr:col>15</xdr:col>
      <xdr:colOff>647700</xdr:colOff>
      <xdr:row>109</xdr:row>
      <xdr:rowOff>104775</xdr:rowOff>
    </xdr:to>
    <xdr:sp macro="" textlink="">
      <xdr:nvSpPr>
        <xdr:cNvPr id="48521" name="Text Box 1417" hidden="1"/>
        <xdr:cNvSpPr txBox="1">
          <a:spLocks noChangeArrowheads="1"/>
        </xdr:cNvSpPr>
      </xdr:nvSpPr>
      <xdr:spPr bwMode="auto">
        <a:xfrm>
          <a:off x="16868775" y="20050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104</xdr:row>
      <xdr:rowOff>38100</xdr:rowOff>
    </xdr:from>
    <xdr:to>
      <xdr:col>15</xdr:col>
      <xdr:colOff>647700</xdr:colOff>
      <xdr:row>108</xdr:row>
      <xdr:rowOff>104775</xdr:rowOff>
    </xdr:to>
    <xdr:sp macro="" textlink="">
      <xdr:nvSpPr>
        <xdr:cNvPr id="48520" name="Text Box 1416" hidden="1"/>
        <xdr:cNvSpPr txBox="1">
          <a:spLocks noChangeArrowheads="1"/>
        </xdr:cNvSpPr>
      </xdr:nvSpPr>
      <xdr:spPr bwMode="auto">
        <a:xfrm>
          <a:off x="16868775" y="19850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103</xdr:row>
      <xdr:rowOff>38100</xdr:rowOff>
    </xdr:from>
    <xdr:to>
      <xdr:col>15</xdr:col>
      <xdr:colOff>609600</xdr:colOff>
      <xdr:row>107</xdr:row>
      <xdr:rowOff>104775</xdr:rowOff>
    </xdr:to>
    <xdr:sp macro="" textlink="">
      <xdr:nvSpPr>
        <xdr:cNvPr id="48519" name="Text Box 1415" hidden="1"/>
        <xdr:cNvSpPr txBox="1">
          <a:spLocks noChangeArrowheads="1"/>
        </xdr:cNvSpPr>
      </xdr:nvSpPr>
      <xdr:spPr bwMode="auto">
        <a:xfrm>
          <a:off x="16868775" y="19659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102</xdr:row>
      <xdr:rowOff>38100</xdr:rowOff>
    </xdr:from>
    <xdr:to>
      <xdr:col>16</xdr:col>
      <xdr:colOff>152400</xdr:colOff>
      <xdr:row>106</xdr:row>
      <xdr:rowOff>47625</xdr:rowOff>
    </xdr:to>
    <xdr:sp macro="" textlink="">
      <xdr:nvSpPr>
        <xdr:cNvPr id="48518" name="Text Box 1414" hidden="1"/>
        <xdr:cNvSpPr txBox="1">
          <a:spLocks noChangeArrowheads="1"/>
        </xdr:cNvSpPr>
      </xdr:nvSpPr>
      <xdr:spPr bwMode="auto">
        <a:xfrm>
          <a:off x="16868775" y="19469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101</xdr:row>
      <xdr:rowOff>28575</xdr:rowOff>
    </xdr:from>
    <xdr:to>
      <xdr:col>16</xdr:col>
      <xdr:colOff>152400</xdr:colOff>
      <xdr:row>105</xdr:row>
      <xdr:rowOff>47625</xdr:rowOff>
    </xdr:to>
    <xdr:sp macro="" textlink="">
      <xdr:nvSpPr>
        <xdr:cNvPr id="48517" name="Text Box 1413" hidden="1"/>
        <xdr:cNvSpPr txBox="1">
          <a:spLocks noChangeArrowheads="1"/>
        </xdr:cNvSpPr>
      </xdr:nvSpPr>
      <xdr:spPr bwMode="auto">
        <a:xfrm>
          <a:off x="16868775" y="192690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100</xdr:row>
      <xdr:rowOff>28575</xdr:rowOff>
    </xdr:from>
    <xdr:to>
      <xdr:col>15</xdr:col>
      <xdr:colOff>647700</xdr:colOff>
      <xdr:row>104</xdr:row>
      <xdr:rowOff>76200</xdr:rowOff>
    </xdr:to>
    <xdr:sp macro="" textlink="">
      <xdr:nvSpPr>
        <xdr:cNvPr id="48516" name="Text Box 1412" hidden="1"/>
        <xdr:cNvSpPr txBox="1">
          <a:spLocks noChangeArrowheads="1"/>
        </xdr:cNvSpPr>
      </xdr:nvSpPr>
      <xdr:spPr bwMode="auto">
        <a:xfrm>
          <a:off x="16868775" y="19078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99</xdr:row>
      <xdr:rowOff>28575</xdr:rowOff>
    </xdr:from>
    <xdr:to>
      <xdr:col>15</xdr:col>
      <xdr:colOff>647700</xdr:colOff>
      <xdr:row>103</xdr:row>
      <xdr:rowOff>76200</xdr:rowOff>
    </xdr:to>
    <xdr:sp macro="" textlink="">
      <xdr:nvSpPr>
        <xdr:cNvPr id="48515" name="Text Box 1411" hidden="1"/>
        <xdr:cNvSpPr txBox="1">
          <a:spLocks noChangeArrowheads="1"/>
        </xdr:cNvSpPr>
      </xdr:nvSpPr>
      <xdr:spPr bwMode="auto">
        <a:xfrm>
          <a:off x="16868775" y="18888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97</xdr:row>
      <xdr:rowOff>19050</xdr:rowOff>
    </xdr:from>
    <xdr:to>
      <xdr:col>16</xdr:col>
      <xdr:colOff>152400</xdr:colOff>
      <xdr:row>101</xdr:row>
      <xdr:rowOff>28575</xdr:rowOff>
    </xdr:to>
    <xdr:sp macro="" textlink="">
      <xdr:nvSpPr>
        <xdr:cNvPr id="48514" name="Text Box 1410" hidden="1"/>
        <xdr:cNvSpPr txBox="1">
          <a:spLocks noChangeArrowheads="1"/>
        </xdr:cNvSpPr>
      </xdr:nvSpPr>
      <xdr:spPr bwMode="auto">
        <a:xfrm>
          <a:off x="16868775" y="184975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95</xdr:row>
      <xdr:rowOff>9525</xdr:rowOff>
    </xdr:from>
    <xdr:to>
      <xdr:col>15</xdr:col>
      <xdr:colOff>647700</xdr:colOff>
      <xdr:row>99</xdr:row>
      <xdr:rowOff>66675</xdr:rowOff>
    </xdr:to>
    <xdr:sp macro="" textlink="">
      <xdr:nvSpPr>
        <xdr:cNvPr id="48513" name="Text Box 1409" hidden="1"/>
        <xdr:cNvSpPr txBox="1">
          <a:spLocks noChangeArrowheads="1"/>
        </xdr:cNvSpPr>
      </xdr:nvSpPr>
      <xdr:spPr bwMode="auto">
        <a:xfrm>
          <a:off x="16868775" y="18107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94</xdr:row>
      <xdr:rowOff>9525</xdr:rowOff>
    </xdr:from>
    <xdr:to>
      <xdr:col>15</xdr:col>
      <xdr:colOff>647700</xdr:colOff>
      <xdr:row>98</xdr:row>
      <xdr:rowOff>66675</xdr:rowOff>
    </xdr:to>
    <xdr:sp macro="" textlink="">
      <xdr:nvSpPr>
        <xdr:cNvPr id="48512" name="Text Box 1408" hidden="1"/>
        <xdr:cNvSpPr txBox="1">
          <a:spLocks noChangeArrowheads="1"/>
        </xdr:cNvSpPr>
      </xdr:nvSpPr>
      <xdr:spPr bwMode="auto">
        <a:xfrm>
          <a:off x="16868775" y="17916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93</xdr:row>
      <xdr:rowOff>0</xdr:rowOff>
    </xdr:from>
    <xdr:to>
      <xdr:col>15</xdr:col>
      <xdr:colOff>647700</xdr:colOff>
      <xdr:row>97</xdr:row>
      <xdr:rowOff>104775</xdr:rowOff>
    </xdr:to>
    <xdr:sp macro="" textlink="">
      <xdr:nvSpPr>
        <xdr:cNvPr id="48511" name="Text Box 1407" hidden="1"/>
        <xdr:cNvSpPr txBox="1">
          <a:spLocks noChangeArrowheads="1"/>
        </xdr:cNvSpPr>
      </xdr:nvSpPr>
      <xdr:spPr bwMode="auto">
        <a:xfrm>
          <a:off x="16868775" y="177165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92</xdr:row>
      <xdr:rowOff>0</xdr:rowOff>
    </xdr:from>
    <xdr:to>
      <xdr:col>15</xdr:col>
      <xdr:colOff>647700</xdr:colOff>
      <xdr:row>96</xdr:row>
      <xdr:rowOff>66675</xdr:rowOff>
    </xdr:to>
    <xdr:sp macro="" textlink="">
      <xdr:nvSpPr>
        <xdr:cNvPr id="48510" name="Text Box 1406" hidden="1"/>
        <xdr:cNvSpPr txBox="1">
          <a:spLocks noChangeArrowheads="1"/>
        </xdr:cNvSpPr>
      </xdr:nvSpPr>
      <xdr:spPr bwMode="auto">
        <a:xfrm>
          <a:off x="16868775" y="17526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91</xdr:row>
      <xdr:rowOff>0</xdr:rowOff>
    </xdr:from>
    <xdr:to>
      <xdr:col>15</xdr:col>
      <xdr:colOff>647700</xdr:colOff>
      <xdr:row>95</xdr:row>
      <xdr:rowOff>47625</xdr:rowOff>
    </xdr:to>
    <xdr:sp macro="" textlink="">
      <xdr:nvSpPr>
        <xdr:cNvPr id="48509" name="Text Box 1405" hidden="1"/>
        <xdr:cNvSpPr txBox="1">
          <a:spLocks noChangeArrowheads="1"/>
        </xdr:cNvSpPr>
      </xdr:nvSpPr>
      <xdr:spPr bwMode="auto">
        <a:xfrm>
          <a:off x="16868775" y="17335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89</xdr:row>
      <xdr:rowOff>180975</xdr:rowOff>
    </xdr:from>
    <xdr:to>
      <xdr:col>15</xdr:col>
      <xdr:colOff>609600</xdr:colOff>
      <xdr:row>94</xdr:row>
      <xdr:rowOff>47625</xdr:rowOff>
    </xdr:to>
    <xdr:sp macro="" textlink="">
      <xdr:nvSpPr>
        <xdr:cNvPr id="48508" name="Text Box 1404" hidden="1"/>
        <xdr:cNvSpPr txBox="1">
          <a:spLocks noChangeArrowheads="1"/>
        </xdr:cNvSpPr>
      </xdr:nvSpPr>
      <xdr:spPr bwMode="auto">
        <a:xfrm>
          <a:off x="16868775" y="171354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88</xdr:row>
      <xdr:rowOff>180975</xdr:rowOff>
    </xdr:from>
    <xdr:to>
      <xdr:col>16</xdr:col>
      <xdr:colOff>152400</xdr:colOff>
      <xdr:row>93</xdr:row>
      <xdr:rowOff>0</xdr:rowOff>
    </xdr:to>
    <xdr:sp macro="" textlink="">
      <xdr:nvSpPr>
        <xdr:cNvPr id="48507" name="Text Box 1403" hidden="1"/>
        <xdr:cNvSpPr txBox="1">
          <a:spLocks noChangeArrowheads="1"/>
        </xdr:cNvSpPr>
      </xdr:nvSpPr>
      <xdr:spPr bwMode="auto">
        <a:xfrm>
          <a:off x="16868775" y="169449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87</xdr:row>
      <xdr:rowOff>180975</xdr:rowOff>
    </xdr:from>
    <xdr:to>
      <xdr:col>16</xdr:col>
      <xdr:colOff>152400</xdr:colOff>
      <xdr:row>92</xdr:row>
      <xdr:rowOff>0</xdr:rowOff>
    </xdr:to>
    <xdr:sp macro="" textlink="">
      <xdr:nvSpPr>
        <xdr:cNvPr id="48506" name="Text Box 1402" hidden="1"/>
        <xdr:cNvSpPr txBox="1">
          <a:spLocks noChangeArrowheads="1"/>
        </xdr:cNvSpPr>
      </xdr:nvSpPr>
      <xdr:spPr bwMode="auto">
        <a:xfrm>
          <a:off x="16868775" y="167544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86</xdr:row>
      <xdr:rowOff>171450</xdr:rowOff>
    </xdr:from>
    <xdr:to>
      <xdr:col>15</xdr:col>
      <xdr:colOff>647700</xdr:colOff>
      <xdr:row>91</xdr:row>
      <xdr:rowOff>38100</xdr:rowOff>
    </xdr:to>
    <xdr:sp macro="" textlink="">
      <xdr:nvSpPr>
        <xdr:cNvPr id="48505" name="Text Box 1401" hidden="1"/>
        <xdr:cNvSpPr txBox="1">
          <a:spLocks noChangeArrowheads="1"/>
        </xdr:cNvSpPr>
      </xdr:nvSpPr>
      <xdr:spPr bwMode="auto">
        <a:xfrm>
          <a:off x="16868775" y="16554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85</xdr:row>
      <xdr:rowOff>171450</xdr:rowOff>
    </xdr:from>
    <xdr:to>
      <xdr:col>15</xdr:col>
      <xdr:colOff>647700</xdr:colOff>
      <xdr:row>90</xdr:row>
      <xdr:rowOff>28575</xdr:rowOff>
    </xdr:to>
    <xdr:sp macro="" textlink="">
      <xdr:nvSpPr>
        <xdr:cNvPr id="48504" name="Text Box 1400" hidden="1"/>
        <xdr:cNvSpPr txBox="1">
          <a:spLocks noChangeArrowheads="1"/>
        </xdr:cNvSpPr>
      </xdr:nvSpPr>
      <xdr:spPr bwMode="auto">
        <a:xfrm>
          <a:off x="16868775" y="16363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81</xdr:row>
      <xdr:rowOff>161925</xdr:rowOff>
    </xdr:from>
    <xdr:to>
      <xdr:col>15</xdr:col>
      <xdr:colOff>647700</xdr:colOff>
      <xdr:row>86</xdr:row>
      <xdr:rowOff>28575</xdr:rowOff>
    </xdr:to>
    <xdr:sp macro="" textlink="">
      <xdr:nvSpPr>
        <xdr:cNvPr id="48503" name="Text Box 1399" hidden="1"/>
        <xdr:cNvSpPr txBox="1">
          <a:spLocks noChangeArrowheads="1"/>
        </xdr:cNvSpPr>
      </xdr:nvSpPr>
      <xdr:spPr bwMode="auto">
        <a:xfrm>
          <a:off x="16868775" y="15592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80</xdr:row>
      <xdr:rowOff>152400</xdr:rowOff>
    </xdr:from>
    <xdr:to>
      <xdr:col>15</xdr:col>
      <xdr:colOff>647700</xdr:colOff>
      <xdr:row>85</xdr:row>
      <xdr:rowOff>28575</xdr:rowOff>
    </xdr:to>
    <xdr:sp macro="" textlink="">
      <xdr:nvSpPr>
        <xdr:cNvPr id="48502" name="Text Box 1398" hidden="1"/>
        <xdr:cNvSpPr txBox="1">
          <a:spLocks noChangeArrowheads="1"/>
        </xdr:cNvSpPr>
      </xdr:nvSpPr>
      <xdr:spPr bwMode="auto">
        <a:xfrm>
          <a:off x="16868775" y="153924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79</xdr:row>
      <xdr:rowOff>152400</xdr:rowOff>
    </xdr:from>
    <xdr:to>
      <xdr:col>15</xdr:col>
      <xdr:colOff>647700</xdr:colOff>
      <xdr:row>84</xdr:row>
      <xdr:rowOff>47625</xdr:rowOff>
    </xdr:to>
    <xdr:sp macro="" textlink="">
      <xdr:nvSpPr>
        <xdr:cNvPr id="48501" name="Text Box 1397" hidden="1"/>
        <xdr:cNvSpPr txBox="1">
          <a:spLocks noChangeArrowheads="1"/>
        </xdr:cNvSpPr>
      </xdr:nvSpPr>
      <xdr:spPr bwMode="auto">
        <a:xfrm>
          <a:off x="16868775" y="152019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78</xdr:row>
      <xdr:rowOff>142875</xdr:rowOff>
    </xdr:from>
    <xdr:to>
      <xdr:col>15</xdr:col>
      <xdr:colOff>647700</xdr:colOff>
      <xdr:row>83</xdr:row>
      <xdr:rowOff>9525</xdr:rowOff>
    </xdr:to>
    <xdr:sp macro="" textlink="">
      <xdr:nvSpPr>
        <xdr:cNvPr id="48500" name="Text Box 1396" hidden="1"/>
        <xdr:cNvSpPr txBox="1">
          <a:spLocks noChangeArrowheads="1"/>
        </xdr:cNvSpPr>
      </xdr:nvSpPr>
      <xdr:spPr bwMode="auto">
        <a:xfrm>
          <a:off x="16868775" y="15001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77</xdr:row>
      <xdr:rowOff>142875</xdr:rowOff>
    </xdr:from>
    <xdr:to>
      <xdr:col>15</xdr:col>
      <xdr:colOff>647700</xdr:colOff>
      <xdr:row>82</xdr:row>
      <xdr:rowOff>9525</xdr:rowOff>
    </xdr:to>
    <xdr:sp macro="" textlink="">
      <xdr:nvSpPr>
        <xdr:cNvPr id="48499" name="Text Box 1395" hidden="1"/>
        <xdr:cNvSpPr txBox="1">
          <a:spLocks noChangeArrowheads="1"/>
        </xdr:cNvSpPr>
      </xdr:nvSpPr>
      <xdr:spPr bwMode="auto">
        <a:xfrm>
          <a:off x="16868775" y="14811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76</xdr:row>
      <xdr:rowOff>142875</xdr:rowOff>
    </xdr:from>
    <xdr:to>
      <xdr:col>15</xdr:col>
      <xdr:colOff>609600</xdr:colOff>
      <xdr:row>81</xdr:row>
      <xdr:rowOff>0</xdr:rowOff>
    </xdr:to>
    <xdr:sp macro="" textlink="">
      <xdr:nvSpPr>
        <xdr:cNvPr id="48498" name="Text Box 1394" hidden="1"/>
        <xdr:cNvSpPr txBox="1">
          <a:spLocks noChangeArrowheads="1"/>
        </xdr:cNvSpPr>
      </xdr:nvSpPr>
      <xdr:spPr bwMode="auto">
        <a:xfrm>
          <a:off x="16868775" y="146208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73</xdr:row>
      <xdr:rowOff>133350</xdr:rowOff>
    </xdr:from>
    <xdr:to>
      <xdr:col>15</xdr:col>
      <xdr:colOff>647700</xdr:colOff>
      <xdr:row>77</xdr:row>
      <xdr:rowOff>180975</xdr:rowOff>
    </xdr:to>
    <xdr:sp macro="" textlink="">
      <xdr:nvSpPr>
        <xdr:cNvPr id="48497" name="Text Box 1393" hidden="1"/>
        <xdr:cNvSpPr txBox="1">
          <a:spLocks noChangeArrowheads="1"/>
        </xdr:cNvSpPr>
      </xdr:nvSpPr>
      <xdr:spPr bwMode="auto">
        <a:xfrm>
          <a:off x="16868775" y="14039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72</xdr:row>
      <xdr:rowOff>123825</xdr:rowOff>
    </xdr:from>
    <xdr:to>
      <xdr:col>15</xdr:col>
      <xdr:colOff>647700</xdr:colOff>
      <xdr:row>76</xdr:row>
      <xdr:rowOff>180975</xdr:rowOff>
    </xdr:to>
    <xdr:sp macro="" textlink="">
      <xdr:nvSpPr>
        <xdr:cNvPr id="48496" name="Text Box 1392" hidden="1"/>
        <xdr:cNvSpPr txBox="1">
          <a:spLocks noChangeArrowheads="1"/>
        </xdr:cNvSpPr>
      </xdr:nvSpPr>
      <xdr:spPr bwMode="auto">
        <a:xfrm>
          <a:off x="16868775" y="13839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68</xdr:row>
      <xdr:rowOff>114300</xdr:rowOff>
    </xdr:from>
    <xdr:to>
      <xdr:col>15</xdr:col>
      <xdr:colOff>647700</xdr:colOff>
      <xdr:row>72</xdr:row>
      <xdr:rowOff>161925</xdr:rowOff>
    </xdr:to>
    <xdr:sp macro="" textlink="">
      <xdr:nvSpPr>
        <xdr:cNvPr id="48495" name="Text Box 1391" hidden="1"/>
        <xdr:cNvSpPr txBox="1">
          <a:spLocks noChangeArrowheads="1"/>
        </xdr:cNvSpPr>
      </xdr:nvSpPr>
      <xdr:spPr bwMode="auto">
        <a:xfrm>
          <a:off x="16868775" y="13068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67</xdr:row>
      <xdr:rowOff>114300</xdr:rowOff>
    </xdr:from>
    <xdr:to>
      <xdr:col>15</xdr:col>
      <xdr:colOff>647700</xdr:colOff>
      <xdr:row>71</xdr:row>
      <xdr:rowOff>161925</xdr:rowOff>
    </xdr:to>
    <xdr:sp macro="" textlink="">
      <xdr:nvSpPr>
        <xdr:cNvPr id="48494" name="Text Box 1390" hidden="1"/>
        <xdr:cNvSpPr txBox="1">
          <a:spLocks noChangeArrowheads="1"/>
        </xdr:cNvSpPr>
      </xdr:nvSpPr>
      <xdr:spPr bwMode="auto">
        <a:xfrm>
          <a:off x="16868775" y="12877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66</xdr:row>
      <xdr:rowOff>104775</xdr:rowOff>
    </xdr:from>
    <xdr:to>
      <xdr:col>15</xdr:col>
      <xdr:colOff>647700</xdr:colOff>
      <xdr:row>71</xdr:row>
      <xdr:rowOff>9525</xdr:rowOff>
    </xdr:to>
    <xdr:sp macro="" textlink="">
      <xdr:nvSpPr>
        <xdr:cNvPr id="48493" name="Text Box 1389" hidden="1"/>
        <xdr:cNvSpPr txBox="1">
          <a:spLocks noChangeArrowheads="1"/>
        </xdr:cNvSpPr>
      </xdr:nvSpPr>
      <xdr:spPr bwMode="auto">
        <a:xfrm>
          <a:off x="16868775" y="126777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65</xdr:row>
      <xdr:rowOff>104775</xdr:rowOff>
    </xdr:from>
    <xdr:to>
      <xdr:col>15</xdr:col>
      <xdr:colOff>647700</xdr:colOff>
      <xdr:row>69</xdr:row>
      <xdr:rowOff>152400</xdr:rowOff>
    </xdr:to>
    <xdr:sp macro="" textlink="">
      <xdr:nvSpPr>
        <xdr:cNvPr id="48492" name="Text Box 1388" hidden="1"/>
        <xdr:cNvSpPr txBox="1">
          <a:spLocks noChangeArrowheads="1"/>
        </xdr:cNvSpPr>
      </xdr:nvSpPr>
      <xdr:spPr bwMode="auto">
        <a:xfrm>
          <a:off x="16868775" y="12487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64</xdr:row>
      <xdr:rowOff>95250</xdr:rowOff>
    </xdr:from>
    <xdr:to>
      <xdr:col>15</xdr:col>
      <xdr:colOff>647700</xdr:colOff>
      <xdr:row>68</xdr:row>
      <xdr:rowOff>152400</xdr:rowOff>
    </xdr:to>
    <xdr:sp macro="" textlink="">
      <xdr:nvSpPr>
        <xdr:cNvPr id="48491" name="Text Box 1387" hidden="1"/>
        <xdr:cNvSpPr txBox="1">
          <a:spLocks noChangeArrowheads="1"/>
        </xdr:cNvSpPr>
      </xdr:nvSpPr>
      <xdr:spPr bwMode="auto">
        <a:xfrm>
          <a:off x="16868775" y="12287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63</xdr:row>
      <xdr:rowOff>95250</xdr:rowOff>
    </xdr:from>
    <xdr:to>
      <xdr:col>15</xdr:col>
      <xdr:colOff>609600</xdr:colOff>
      <xdr:row>67</xdr:row>
      <xdr:rowOff>152400</xdr:rowOff>
    </xdr:to>
    <xdr:sp macro="" textlink="">
      <xdr:nvSpPr>
        <xdr:cNvPr id="48490" name="Text Box 1386" hidden="1"/>
        <xdr:cNvSpPr txBox="1">
          <a:spLocks noChangeArrowheads="1"/>
        </xdr:cNvSpPr>
      </xdr:nvSpPr>
      <xdr:spPr bwMode="auto">
        <a:xfrm>
          <a:off x="16868775" y="12096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62</xdr:row>
      <xdr:rowOff>95250</xdr:rowOff>
    </xdr:from>
    <xdr:to>
      <xdr:col>16</xdr:col>
      <xdr:colOff>152400</xdr:colOff>
      <xdr:row>66</xdr:row>
      <xdr:rowOff>104775</xdr:rowOff>
    </xdr:to>
    <xdr:sp macro="" textlink="">
      <xdr:nvSpPr>
        <xdr:cNvPr id="48489" name="Text Box 1385" hidden="1"/>
        <xdr:cNvSpPr txBox="1">
          <a:spLocks noChangeArrowheads="1"/>
        </xdr:cNvSpPr>
      </xdr:nvSpPr>
      <xdr:spPr bwMode="auto">
        <a:xfrm>
          <a:off x="16868775" y="119062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61</xdr:row>
      <xdr:rowOff>85725</xdr:rowOff>
    </xdr:from>
    <xdr:to>
      <xdr:col>16</xdr:col>
      <xdr:colOff>152400</xdr:colOff>
      <xdr:row>65</xdr:row>
      <xdr:rowOff>104775</xdr:rowOff>
    </xdr:to>
    <xdr:sp macro="" textlink="">
      <xdr:nvSpPr>
        <xdr:cNvPr id="48488" name="Text Box 1384" hidden="1"/>
        <xdr:cNvSpPr txBox="1">
          <a:spLocks noChangeArrowheads="1"/>
        </xdr:cNvSpPr>
      </xdr:nvSpPr>
      <xdr:spPr bwMode="auto">
        <a:xfrm>
          <a:off x="16868775" y="117062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60</xdr:row>
      <xdr:rowOff>85725</xdr:rowOff>
    </xdr:from>
    <xdr:to>
      <xdr:col>15</xdr:col>
      <xdr:colOff>647700</xdr:colOff>
      <xdr:row>64</xdr:row>
      <xdr:rowOff>142875</xdr:rowOff>
    </xdr:to>
    <xdr:sp macro="" textlink="">
      <xdr:nvSpPr>
        <xdr:cNvPr id="48487" name="Text Box 1383" hidden="1"/>
        <xdr:cNvSpPr txBox="1">
          <a:spLocks noChangeArrowheads="1"/>
        </xdr:cNvSpPr>
      </xdr:nvSpPr>
      <xdr:spPr bwMode="auto">
        <a:xfrm>
          <a:off x="16868775" y="11515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59</xdr:row>
      <xdr:rowOff>85725</xdr:rowOff>
    </xdr:from>
    <xdr:to>
      <xdr:col>15</xdr:col>
      <xdr:colOff>647700</xdr:colOff>
      <xdr:row>63</xdr:row>
      <xdr:rowOff>142875</xdr:rowOff>
    </xdr:to>
    <xdr:sp macro="" textlink="">
      <xdr:nvSpPr>
        <xdr:cNvPr id="48486" name="Text Box 1382" hidden="1"/>
        <xdr:cNvSpPr txBox="1">
          <a:spLocks noChangeArrowheads="1"/>
        </xdr:cNvSpPr>
      </xdr:nvSpPr>
      <xdr:spPr bwMode="auto">
        <a:xfrm>
          <a:off x="16868775" y="11325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57</xdr:row>
      <xdr:rowOff>76200</xdr:rowOff>
    </xdr:from>
    <xdr:to>
      <xdr:col>16</xdr:col>
      <xdr:colOff>152400</xdr:colOff>
      <xdr:row>61</xdr:row>
      <xdr:rowOff>85725</xdr:rowOff>
    </xdr:to>
    <xdr:sp macro="" textlink="">
      <xdr:nvSpPr>
        <xdr:cNvPr id="48485" name="Text Box 1381" hidden="1"/>
        <xdr:cNvSpPr txBox="1">
          <a:spLocks noChangeArrowheads="1"/>
        </xdr:cNvSpPr>
      </xdr:nvSpPr>
      <xdr:spPr bwMode="auto">
        <a:xfrm>
          <a:off x="16868775" y="109347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55</xdr:row>
      <xdr:rowOff>66675</xdr:rowOff>
    </xdr:from>
    <xdr:to>
      <xdr:col>15</xdr:col>
      <xdr:colOff>647700</xdr:colOff>
      <xdr:row>59</xdr:row>
      <xdr:rowOff>123825</xdr:rowOff>
    </xdr:to>
    <xdr:sp macro="" textlink="">
      <xdr:nvSpPr>
        <xdr:cNvPr id="48484" name="Text Box 1380" hidden="1"/>
        <xdr:cNvSpPr txBox="1">
          <a:spLocks noChangeArrowheads="1"/>
        </xdr:cNvSpPr>
      </xdr:nvSpPr>
      <xdr:spPr bwMode="auto">
        <a:xfrm>
          <a:off x="16868775" y="105441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54</xdr:row>
      <xdr:rowOff>66675</xdr:rowOff>
    </xdr:from>
    <xdr:to>
      <xdr:col>15</xdr:col>
      <xdr:colOff>647700</xdr:colOff>
      <xdr:row>58</xdr:row>
      <xdr:rowOff>114300</xdr:rowOff>
    </xdr:to>
    <xdr:sp macro="" textlink="">
      <xdr:nvSpPr>
        <xdr:cNvPr id="48483" name="Text Box 1379" hidden="1"/>
        <xdr:cNvSpPr txBox="1">
          <a:spLocks noChangeArrowheads="1"/>
        </xdr:cNvSpPr>
      </xdr:nvSpPr>
      <xdr:spPr bwMode="auto">
        <a:xfrm>
          <a:off x="16868775" y="10353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53</xdr:row>
      <xdr:rowOff>66675</xdr:rowOff>
    </xdr:from>
    <xdr:to>
      <xdr:col>15</xdr:col>
      <xdr:colOff>647700</xdr:colOff>
      <xdr:row>57</xdr:row>
      <xdr:rowOff>152400</xdr:rowOff>
    </xdr:to>
    <xdr:sp macro="" textlink="">
      <xdr:nvSpPr>
        <xdr:cNvPr id="48482" name="Text Box 1378" hidden="1"/>
        <xdr:cNvSpPr txBox="1">
          <a:spLocks noChangeArrowheads="1"/>
        </xdr:cNvSpPr>
      </xdr:nvSpPr>
      <xdr:spPr bwMode="auto">
        <a:xfrm>
          <a:off x="16868775" y="101631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52</xdr:row>
      <xdr:rowOff>57150</xdr:rowOff>
    </xdr:from>
    <xdr:to>
      <xdr:col>15</xdr:col>
      <xdr:colOff>647700</xdr:colOff>
      <xdr:row>56</xdr:row>
      <xdr:rowOff>114300</xdr:rowOff>
    </xdr:to>
    <xdr:sp macro="" textlink="">
      <xdr:nvSpPr>
        <xdr:cNvPr id="48481" name="Text Box 1377" hidden="1"/>
        <xdr:cNvSpPr txBox="1">
          <a:spLocks noChangeArrowheads="1"/>
        </xdr:cNvSpPr>
      </xdr:nvSpPr>
      <xdr:spPr bwMode="auto">
        <a:xfrm>
          <a:off x="16868775" y="9963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51</xdr:row>
      <xdr:rowOff>57150</xdr:rowOff>
    </xdr:from>
    <xdr:to>
      <xdr:col>15</xdr:col>
      <xdr:colOff>647700</xdr:colOff>
      <xdr:row>55</xdr:row>
      <xdr:rowOff>104775</xdr:rowOff>
    </xdr:to>
    <xdr:sp macro="" textlink="">
      <xdr:nvSpPr>
        <xdr:cNvPr id="48480" name="Text Box 1376" hidden="1"/>
        <xdr:cNvSpPr txBox="1">
          <a:spLocks noChangeArrowheads="1"/>
        </xdr:cNvSpPr>
      </xdr:nvSpPr>
      <xdr:spPr bwMode="auto">
        <a:xfrm>
          <a:off x="16868775" y="9772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50</xdr:row>
      <xdr:rowOff>47625</xdr:rowOff>
    </xdr:from>
    <xdr:to>
      <xdr:col>15</xdr:col>
      <xdr:colOff>609600</xdr:colOff>
      <xdr:row>54</xdr:row>
      <xdr:rowOff>104775</xdr:rowOff>
    </xdr:to>
    <xdr:sp macro="" textlink="">
      <xdr:nvSpPr>
        <xdr:cNvPr id="48479" name="Text Box 1375" hidden="1"/>
        <xdr:cNvSpPr txBox="1">
          <a:spLocks noChangeArrowheads="1"/>
        </xdr:cNvSpPr>
      </xdr:nvSpPr>
      <xdr:spPr bwMode="auto">
        <a:xfrm>
          <a:off x="16868775" y="95726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49</xdr:row>
      <xdr:rowOff>47625</xdr:rowOff>
    </xdr:from>
    <xdr:to>
      <xdr:col>16</xdr:col>
      <xdr:colOff>152400</xdr:colOff>
      <xdr:row>53</xdr:row>
      <xdr:rowOff>66675</xdr:rowOff>
    </xdr:to>
    <xdr:sp macro="" textlink="">
      <xdr:nvSpPr>
        <xdr:cNvPr id="48478" name="Text Box 1374" hidden="1"/>
        <xdr:cNvSpPr txBox="1">
          <a:spLocks noChangeArrowheads="1"/>
        </xdr:cNvSpPr>
      </xdr:nvSpPr>
      <xdr:spPr bwMode="auto">
        <a:xfrm>
          <a:off x="16868775" y="9382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48</xdr:row>
      <xdr:rowOff>47625</xdr:rowOff>
    </xdr:from>
    <xdr:to>
      <xdr:col>16</xdr:col>
      <xdr:colOff>152400</xdr:colOff>
      <xdr:row>52</xdr:row>
      <xdr:rowOff>66675</xdr:rowOff>
    </xdr:to>
    <xdr:sp macro="" textlink="">
      <xdr:nvSpPr>
        <xdr:cNvPr id="48477" name="Text Box 1373" hidden="1"/>
        <xdr:cNvSpPr txBox="1">
          <a:spLocks noChangeArrowheads="1"/>
        </xdr:cNvSpPr>
      </xdr:nvSpPr>
      <xdr:spPr bwMode="auto">
        <a:xfrm>
          <a:off x="16868775" y="91916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47</xdr:row>
      <xdr:rowOff>38100</xdr:rowOff>
    </xdr:from>
    <xdr:to>
      <xdr:col>15</xdr:col>
      <xdr:colOff>647700</xdr:colOff>
      <xdr:row>51</xdr:row>
      <xdr:rowOff>104775</xdr:rowOff>
    </xdr:to>
    <xdr:sp macro="" textlink="">
      <xdr:nvSpPr>
        <xdr:cNvPr id="48476" name="Text Box 1372" hidden="1"/>
        <xdr:cNvSpPr txBox="1">
          <a:spLocks noChangeArrowheads="1"/>
        </xdr:cNvSpPr>
      </xdr:nvSpPr>
      <xdr:spPr bwMode="auto">
        <a:xfrm>
          <a:off x="16868775" y="8991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46</xdr:row>
      <xdr:rowOff>38100</xdr:rowOff>
    </xdr:from>
    <xdr:to>
      <xdr:col>15</xdr:col>
      <xdr:colOff>647700</xdr:colOff>
      <xdr:row>50</xdr:row>
      <xdr:rowOff>104775</xdr:rowOff>
    </xdr:to>
    <xdr:sp macro="" textlink="">
      <xdr:nvSpPr>
        <xdr:cNvPr id="48475" name="Text Box 1371" hidden="1"/>
        <xdr:cNvSpPr txBox="1">
          <a:spLocks noChangeArrowheads="1"/>
        </xdr:cNvSpPr>
      </xdr:nvSpPr>
      <xdr:spPr bwMode="auto">
        <a:xfrm>
          <a:off x="16868775" y="8801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44</xdr:row>
      <xdr:rowOff>28575</xdr:rowOff>
    </xdr:from>
    <xdr:to>
      <xdr:col>16</xdr:col>
      <xdr:colOff>152400</xdr:colOff>
      <xdr:row>48</xdr:row>
      <xdr:rowOff>47625</xdr:rowOff>
    </xdr:to>
    <xdr:sp macro="" textlink="">
      <xdr:nvSpPr>
        <xdr:cNvPr id="48474" name="Text Box 1370" hidden="1"/>
        <xdr:cNvSpPr txBox="1">
          <a:spLocks noChangeArrowheads="1"/>
        </xdr:cNvSpPr>
      </xdr:nvSpPr>
      <xdr:spPr bwMode="auto">
        <a:xfrm>
          <a:off x="16868775" y="84105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42</xdr:row>
      <xdr:rowOff>28575</xdr:rowOff>
    </xdr:from>
    <xdr:to>
      <xdr:col>15</xdr:col>
      <xdr:colOff>647700</xdr:colOff>
      <xdr:row>46</xdr:row>
      <xdr:rowOff>76200</xdr:rowOff>
    </xdr:to>
    <xdr:sp macro="" textlink="">
      <xdr:nvSpPr>
        <xdr:cNvPr id="48473" name="Text Box 1369" hidden="1"/>
        <xdr:cNvSpPr txBox="1">
          <a:spLocks noChangeArrowheads="1"/>
        </xdr:cNvSpPr>
      </xdr:nvSpPr>
      <xdr:spPr bwMode="auto">
        <a:xfrm>
          <a:off x="16868775" y="8029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41</xdr:row>
      <xdr:rowOff>19050</xdr:rowOff>
    </xdr:from>
    <xdr:to>
      <xdr:col>15</xdr:col>
      <xdr:colOff>647700</xdr:colOff>
      <xdr:row>45</xdr:row>
      <xdr:rowOff>76200</xdr:rowOff>
    </xdr:to>
    <xdr:sp macro="" textlink="">
      <xdr:nvSpPr>
        <xdr:cNvPr id="48472" name="Text Box 1368" hidden="1"/>
        <xdr:cNvSpPr txBox="1">
          <a:spLocks noChangeArrowheads="1"/>
        </xdr:cNvSpPr>
      </xdr:nvSpPr>
      <xdr:spPr bwMode="auto">
        <a:xfrm>
          <a:off x="16868775" y="78295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40</xdr:row>
      <xdr:rowOff>19050</xdr:rowOff>
    </xdr:from>
    <xdr:to>
      <xdr:col>15</xdr:col>
      <xdr:colOff>647700</xdr:colOff>
      <xdr:row>44</xdr:row>
      <xdr:rowOff>104775</xdr:rowOff>
    </xdr:to>
    <xdr:sp macro="" textlink="">
      <xdr:nvSpPr>
        <xdr:cNvPr id="48471" name="Text Box 1367" hidden="1"/>
        <xdr:cNvSpPr txBox="1">
          <a:spLocks noChangeArrowheads="1"/>
        </xdr:cNvSpPr>
      </xdr:nvSpPr>
      <xdr:spPr bwMode="auto">
        <a:xfrm>
          <a:off x="16868775" y="76390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39</xdr:row>
      <xdr:rowOff>19050</xdr:rowOff>
    </xdr:from>
    <xdr:to>
      <xdr:col>15</xdr:col>
      <xdr:colOff>647700</xdr:colOff>
      <xdr:row>43</xdr:row>
      <xdr:rowOff>66675</xdr:rowOff>
    </xdr:to>
    <xdr:sp macro="" textlink="">
      <xdr:nvSpPr>
        <xdr:cNvPr id="48470" name="Text Box 1366" hidden="1"/>
        <xdr:cNvSpPr txBox="1">
          <a:spLocks noChangeArrowheads="1"/>
        </xdr:cNvSpPr>
      </xdr:nvSpPr>
      <xdr:spPr bwMode="auto">
        <a:xfrm>
          <a:off x="16868775" y="7448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38</xdr:row>
      <xdr:rowOff>9525</xdr:rowOff>
    </xdr:from>
    <xdr:to>
      <xdr:col>15</xdr:col>
      <xdr:colOff>647700</xdr:colOff>
      <xdr:row>42</xdr:row>
      <xdr:rowOff>66675</xdr:rowOff>
    </xdr:to>
    <xdr:sp macro="" textlink="">
      <xdr:nvSpPr>
        <xdr:cNvPr id="48469" name="Text Box 1365" hidden="1"/>
        <xdr:cNvSpPr txBox="1">
          <a:spLocks noChangeArrowheads="1"/>
        </xdr:cNvSpPr>
      </xdr:nvSpPr>
      <xdr:spPr bwMode="auto">
        <a:xfrm>
          <a:off x="16868775" y="7248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37</xdr:row>
      <xdr:rowOff>9525</xdr:rowOff>
    </xdr:from>
    <xdr:to>
      <xdr:col>15</xdr:col>
      <xdr:colOff>609600</xdr:colOff>
      <xdr:row>41</xdr:row>
      <xdr:rowOff>66675</xdr:rowOff>
    </xdr:to>
    <xdr:sp macro="" textlink="">
      <xdr:nvSpPr>
        <xdr:cNvPr id="48468" name="Text Box 1364" hidden="1"/>
        <xdr:cNvSpPr txBox="1">
          <a:spLocks noChangeArrowheads="1"/>
        </xdr:cNvSpPr>
      </xdr:nvSpPr>
      <xdr:spPr bwMode="auto">
        <a:xfrm>
          <a:off x="16868775" y="7058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</xdr:row>
      <xdr:rowOff>0</xdr:rowOff>
    </xdr:from>
    <xdr:to>
      <xdr:col>16</xdr:col>
      <xdr:colOff>152400</xdr:colOff>
      <xdr:row>40</xdr:row>
      <xdr:rowOff>28575</xdr:rowOff>
    </xdr:to>
    <xdr:sp macro="" textlink="">
      <xdr:nvSpPr>
        <xdr:cNvPr id="48467" name="Text Box 1363" hidden="1"/>
        <xdr:cNvSpPr txBox="1">
          <a:spLocks noChangeArrowheads="1"/>
        </xdr:cNvSpPr>
      </xdr:nvSpPr>
      <xdr:spPr bwMode="auto">
        <a:xfrm>
          <a:off x="16868775" y="68580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</xdr:row>
      <xdr:rowOff>0</xdr:rowOff>
    </xdr:from>
    <xdr:to>
      <xdr:col>16</xdr:col>
      <xdr:colOff>152400</xdr:colOff>
      <xdr:row>39</xdr:row>
      <xdr:rowOff>28575</xdr:rowOff>
    </xdr:to>
    <xdr:sp macro="" textlink="">
      <xdr:nvSpPr>
        <xdr:cNvPr id="48466" name="Text Box 1362" hidden="1"/>
        <xdr:cNvSpPr txBox="1">
          <a:spLocks noChangeArrowheads="1"/>
        </xdr:cNvSpPr>
      </xdr:nvSpPr>
      <xdr:spPr bwMode="auto">
        <a:xfrm>
          <a:off x="16868775" y="66675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</xdr:row>
      <xdr:rowOff>0</xdr:rowOff>
    </xdr:from>
    <xdr:to>
      <xdr:col>15</xdr:col>
      <xdr:colOff>647700</xdr:colOff>
      <xdr:row>38</xdr:row>
      <xdr:rowOff>47625</xdr:rowOff>
    </xdr:to>
    <xdr:sp macro="" textlink="">
      <xdr:nvSpPr>
        <xdr:cNvPr id="48465" name="Text Box 1361" hidden="1"/>
        <xdr:cNvSpPr txBox="1">
          <a:spLocks noChangeArrowheads="1"/>
        </xdr:cNvSpPr>
      </xdr:nvSpPr>
      <xdr:spPr bwMode="auto">
        <a:xfrm>
          <a:off x="16868775" y="6477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</xdr:row>
      <xdr:rowOff>180975</xdr:rowOff>
    </xdr:from>
    <xdr:to>
      <xdr:col>15</xdr:col>
      <xdr:colOff>647700</xdr:colOff>
      <xdr:row>37</xdr:row>
      <xdr:rowOff>47625</xdr:rowOff>
    </xdr:to>
    <xdr:sp macro="" textlink="">
      <xdr:nvSpPr>
        <xdr:cNvPr id="48464" name="Text Box 1360" hidden="1"/>
        <xdr:cNvSpPr txBox="1">
          <a:spLocks noChangeArrowheads="1"/>
        </xdr:cNvSpPr>
      </xdr:nvSpPr>
      <xdr:spPr bwMode="auto">
        <a:xfrm>
          <a:off x="16868775" y="6276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</xdr:row>
      <xdr:rowOff>180975</xdr:rowOff>
    </xdr:from>
    <xdr:to>
      <xdr:col>16</xdr:col>
      <xdr:colOff>152400</xdr:colOff>
      <xdr:row>35</xdr:row>
      <xdr:rowOff>0</xdr:rowOff>
    </xdr:to>
    <xdr:sp macro="" textlink="">
      <xdr:nvSpPr>
        <xdr:cNvPr id="48463" name="Text Box 1359" hidden="1"/>
        <xdr:cNvSpPr txBox="1">
          <a:spLocks noChangeArrowheads="1"/>
        </xdr:cNvSpPr>
      </xdr:nvSpPr>
      <xdr:spPr bwMode="auto">
        <a:xfrm>
          <a:off x="16868775" y="58959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</xdr:row>
      <xdr:rowOff>171450</xdr:rowOff>
    </xdr:from>
    <xdr:to>
      <xdr:col>15</xdr:col>
      <xdr:colOff>647700</xdr:colOff>
      <xdr:row>33</xdr:row>
      <xdr:rowOff>28575</xdr:rowOff>
    </xdr:to>
    <xdr:sp macro="" textlink="">
      <xdr:nvSpPr>
        <xdr:cNvPr id="48462" name="Text Box 1358" hidden="1"/>
        <xdr:cNvSpPr txBox="1">
          <a:spLocks noChangeArrowheads="1"/>
        </xdr:cNvSpPr>
      </xdr:nvSpPr>
      <xdr:spPr bwMode="auto">
        <a:xfrm>
          <a:off x="16868775" y="5505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</xdr:row>
      <xdr:rowOff>171450</xdr:rowOff>
    </xdr:from>
    <xdr:to>
      <xdr:col>15</xdr:col>
      <xdr:colOff>647700</xdr:colOff>
      <xdr:row>32</xdr:row>
      <xdr:rowOff>28575</xdr:rowOff>
    </xdr:to>
    <xdr:sp macro="" textlink="">
      <xdr:nvSpPr>
        <xdr:cNvPr id="48461" name="Text Box 1357" hidden="1"/>
        <xdr:cNvSpPr txBox="1">
          <a:spLocks noChangeArrowheads="1"/>
        </xdr:cNvSpPr>
      </xdr:nvSpPr>
      <xdr:spPr bwMode="auto">
        <a:xfrm>
          <a:off x="16868775" y="5314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</xdr:row>
      <xdr:rowOff>161925</xdr:rowOff>
    </xdr:from>
    <xdr:to>
      <xdr:col>15</xdr:col>
      <xdr:colOff>647700</xdr:colOff>
      <xdr:row>31</xdr:row>
      <xdr:rowOff>66675</xdr:rowOff>
    </xdr:to>
    <xdr:sp macro="" textlink="">
      <xdr:nvSpPr>
        <xdr:cNvPr id="48460" name="Text Box 1356" hidden="1"/>
        <xdr:cNvSpPr txBox="1">
          <a:spLocks noChangeArrowheads="1"/>
        </xdr:cNvSpPr>
      </xdr:nvSpPr>
      <xdr:spPr bwMode="auto">
        <a:xfrm>
          <a:off x="16868775" y="51149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</xdr:row>
      <xdr:rowOff>161925</xdr:rowOff>
    </xdr:from>
    <xdr:to>
      <xdr:col>15</xdr:col>
      <xdr:colOff>647700</xdr:colOff>
      <xdr:row>30</xdr:row>
      <xdr:rowOff>28575</xdr:rowOff>
    </xdr:to>
    <xdr:sp macro="" textlink="">
      <xdr:nvSpPr>
        <xdr:cNvPr id="48459" name="Text Box 1355" hidden="1"/>
        <xdr:cNvSpPr txBox="1">
          <a:spLocks noChangeArrowheads="1"/>
        </xdr:cNvSpPr>
      </xdr:nvSpPr>
      <xdr:spPr bwMode="auto">
        <a:xfrm>
          <a:off x="16868775" y="4924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</xdr:row>
      <xdr:rowOff>161925</xdr:rowOff>
    </xdr:from>
    <xdr:to>
      <xdr:col>15</xdr:col>
      <xdr:colOff>647700</xdr:colOff>
      <xdr:row>29</xdr:row>
      <xdr:rowOff>28575</xdr:rowOff>
    </xdr:to>
    <xdr:sp macro="" textlink="">
      <xdr:nvSpPr>
        <xdr:cNvPr id="48458" name="Text Box 1354" hidden="1"/>
        <xdr:cNvSpPr txBox="1">
          <a:spLocks noChangeArrowheads="1"/>
        </xdr:cNvSpPr>
      </xdr:nvSpPr>
      <xdr:spPr bwMode="auto">
        <a:xfrm>
          <a:off x="16868775" y="4733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</xdr:row>
      <xdr:rowOff>152400</xdr:rowOff>
    </xdr:from>
    <xdr:to>
      <xdr:col>15</xdr:col>
      <xdr:colOff>609600</xdr:colOff>
      <xdr:row>28</xdr:row>
      <xdr:rowOff>28575</xdr:rowOff>
    </xdr:to>
    <xdr:sp macro="" textlink="">
      <xdr:nvSpPr>
        <xdr:cNvPr id="48457" name="Text Box 1353" hidden="1"/>
        <xdr:cNvSpPr txBox="1">
          <a:spLocks noChangeArrowheads="1"/>
        </xdr:cNvSpPr>
      </xdr:nvSpPr>
      <xdr:spPr bwMode="auto">
        <a:xfrm>
          <a:off x="16868775" y="45339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</xdr:row>
      <xdr:rowOff>152400</xdr:rowOff>
    </xdr:from>
    <xdr:to>
      <xdr:col>16</xdr:col>
      <xdr:colOff>152400</xdr:colOff>
      <xdr:row>26</xdr:row>
      <xdr:rowOff>161925</xdr:rowOff>
    </xdr:to>
    <xdr:sp macro="" textlink="">
      <xdr:nvSpPr>
        <xdr:cNvPr id="48456" name="Text Box 1352" hidden="1"/>
        <xdr:cNvSpPr txBox="1">
          <a:spLocks noChangeArrowheads="1"/>
        </xdr:cNvSpPr>
      </xdr:nvSpPr>
      <xdr:spPr bwMode="auto">
        <a:xfrm>
          <a:off x="16868775" y="43434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</xdr:row>
      <xdr:rowOff>142875</xdr:rowOff>
    </xdr:from>
    <xdr:to>
      <xdr:col>16</xdr:col>
      <xdr:colOff>152400</xdr:colOff>
      <xdr:row>25</xdr:row>
      <xdr:rowOff>161925</xdr:rowOff>
    </xdr:to>
    <xdr:sp macro="" textlink="">
      <xdr:nvSpPr>
        <xdr:cNvPr id="48455" name="Text Box 1351" hidden="1"/>
        <xdr:cNvSpPr txBox="1">
          <a:spLocks noChangeArrowheads="1"/>
        </xdr:cNvSpPr>
      </xdr:nvSpPr>
      <xdr:spPr bwMode="auto">
        <a:xfrm>
          <a:off x="16868775" y="41433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</xdr:row>
      <xdr:rowOff>142875</xdr:rowOff>
    </xdr:from>
    <xdr:to>
      <xdr:col>15</xdr:col>
      <xdr:colOff>647700</xdr:colOff>
      <xdr:row>25</xdr:row>
      <xdr:rowOff>9525</xdr:rowOff>
    </xdr:to>
    <xdr:sp macro="" textlink="">
      <xdr:nvSpPr>
        <xdr:cNvPr id="48454" name="Text Box 1350" hidden="1"/>
        <xdr:cNvSpPr txBox="1">
          <a:spLocks noChangeArrowheads="1"/>
        </xdr:cNvSpPr>
      </xdr:nvSpPr>
      <xdr:spPr bwMode="auto">
        <a:xfrm>
          <a:off x="16868775" y="3952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</xdr:row>
      <xdr:rowOff>142875</xdr:rowOff>
    </xdr:from>
    <xdr:to>
      <xdr:col>15</xdr:col>
      <xdr:colOff>647700</xdr:colOff>
      <xdr:row>24</xdr:row>
      <xdr:rowOff>0</xdr:rowOff>
    </xdr:to>
    <xdr:sp macro="" textlink="">
      <xdr:nvSpPr>
        <xdr:cNvPr id="48453" name="Text Box 1349" hidden="1"/>
        <xdr:cNvSpPr txBox="1">
          <a:spLocks noChangeArrowheads="1"/>
        </xdr:cNvSpPr>
      </xdr:nvSpPr>
      <xdr:spPr bwMode="auto">
        <a:xfrm>
          <a:off x="16868775" y="3762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</xdr:row>
      <xdr:rowOff>133350</xdr:rowOff>
    </xdr:from>
    <xdr:to>
      <xdr:col>16</xdr:col>
      <xdr:colOff>152400</xdr:colOff>
      <xdr:row>21</xdr:row>
      <xdr:rowOff>142875</xdr:rowOff>
    </xdr:to>
    <xdr:sp macro="" textlink="">
      <xdr:nvSpPr>
        <xdr:cNvPr id="48452" name="Text Box 1348" hidden="1"/>
        <xdr:cNvSpPr txBox="1">
          <a:spLocks noChangeArrowheads="1"/>
        </xdr:cNvSpPr>
      </xdr:nvSpPr>
      <xdr:spPr bwMode="auto">
        <a:xfrm>
          <a:off x="16868775" y="33718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</xdr:row>
      <xdr:rowOff>123825</xdr:rowOff>
    </xdr:from>
    <xdr:to>
      <xdr:col>15</xdr:col>
      <xdr:colOff>647700</xdr:colOff>
      <xdr:row>19</xdr:row>
      <xdr:rowOff>180975</xdr:rowOff>
    </xdr:to>
    <xdr:sp macro="" textlink="">
      <xdr:nvSpPr>
        <xdr:cNvPr id="48451" name="Text Box 1347" hidden="1"/>
        <xdr:cNvSpPr txBox="1">
          <a:spLocks noChangeArrowheads="1"/>
        </xdr:cNvSpPr>
      </xdr:nvSpPr>
      <xdr:spPr bwMode="auto">
        <a:xfrm>
          <a:off x="16868775" y="298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</xdr:row>
      <xdr:rowOff>123825</xdr:rowOff>
    </xdr:from>
    <xdr:to>
      <xdr:col>15</xdr:col>
      <xdr:colOff>647700</xdr:colOff>
      <xdr:row>18</xdr:row>
      <xdr:rowOff>180975</xdr:rowOff>
    </xdr:to>
    <xdr:sp macro="" textlink="">
      <xdr:nvSpPr>
        <xdr:cNvPr id="48450" name="Text Box 1346" hidden="1"/>
        <xdr:cNvSpPr txBox="1">
          <a:spLocks noChangeArrowheads="1"/>
        </xdr:cNvSpPr>
      </xdr:nvSpPr>
      <xdr:spPr bwMode="auto">
        <a:xfrm>
          <a:off x="16868775" y="2790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</xdr:row>
      <xdr:rowOff>123825</xdr:rowOff>
    </xdr:from>
    <xdr:to>
      <xdr:col>15</xdr:col>
      <xdr:colOff>647700</xdr:colOff>
      <xdr:row>18</xdr:row>
      <xdr:rowOff>28575</xdr:rowOff>
    </xdr:to>
    <xdr:sp macro="" textlink="">
      <xdr:nvSpPr>
        <xdr:cNvPr id="48449" name="Text Box 1345" hidden="1"/>
        <xdr:cNvSpPr txBox="1">
          <a:spLocks noChangeArrowheads="1"/>
        </xdr:cNvSpPr>
      </xdr:nvSpPr>
      <xdr:spPr bwMode="auto">
        <a:xfrm>
          <a:off x="16868775" y="2600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</xdr:row>
      <xdr:rowOff>114300</xdr:rowOff>
    </xdr:from>
    <xdr:to>
      <xdr:col>15</xdr:col>
      <xdr:colOff>647700</xdr:colOff>
      <xdr:row>16</xdr:row>
      <xdr:rowOff>180975</xdr:rowOff>
    </xdr:to>
    <xdr:sp macro="" textlink="">
      <xdr:nvSpPr>
        <xdr:cNvPr id="48448" name="Text Box 1344" hidden="1"/>
        <xdr:cNvSpPr txBox="1">
          <a:spLocks noChangeArrowheads="1"/>
        </xdr:cNvSpPr>
      </xdr:nvSpPr>
      <xdr:spPr bwMode="auto">
        <a:xfrm>
          <a:off x="16868775" y="2400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</xdr:row>
      <xdr:rowOff>114300</xdr:rowOff>
    </xdr:from>
    <xdr:to>
      <xdr:col>15</xdr:col>
      <xdr:colOff>647700</xdr:colOff>
      <xdr:row>15</xdr:row>
      <xdr:rowOff>161925</xdr:rowOff>
    </xdr:to>
    <xdr:sp macro="" textlink="">
      <xdr:nvSpPr>
        <xdr:cNvPr id="48447" name="Text Box 1343" hidden="1"/>
        <xdr:cNvSpPr txBox="1">
          <a:spLocks noChangeArrowheads="1"/>
        </xdr:cNvSpPr>
      </xdr:nvSpPr>
      <xdr:spPr bwMode="auto">
        <a:xfrm>
          <a:off x="16868775" y="2209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10</xdr:row>
      <xdr:rowOff>114300</xdr:rowOff>
    </xdr:from>
    <xdr:to>
      <xdr:col>17</xdr:col>
      <xdr:colOff>190500</xdr:colOff>
      <xdr:row>14</xdr:row>
      <xdr:rowOff>161925</xdr:rowOff>
    </xdr:to>
    <xdr:sp macro="" textlink="">
      <xdr:nvSpPr>
        <xdr:cNvPr id="48446" name="Text Box 1342" hidden="1"/>
        <xdr:cNvSpPr txBox="1">
          <a:spLocks noChangeArrowheads="1"/>
        </xdr:cNvSpPr>
      </xdr:nvSpPr>
      <xdr:spPr bwMode="auto">
        <a:xfrm>
          <a:off x="18221325" y="2019300"/>
          <a:ext cx="125730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9</xdr:row>
      <xdr:rowOff>104775</xdr:rowOff>
    </xdr:from>
    <xdr:to>
      <xdr:col>14</xdr:col>
      <xdr:colOff>228600</xdr:colOff>
      <xdr:row>13</xdr:row>
      <xdr:rowOff>123825</xdr:rowOff>
    </xdr:to>
    <xdr:sp macro="" textlink="">
      <xdr:nvSpPr>
        <xdr:cNvPr id="48445" name="Text Box 1341" hidden="1"/>
        <xdr:cNvSpPr txBox="1">
          <a:spLocks noChangeArrowheads="1"/>
        </xdr:cNvSpPr>
      </xdr:nvSpPr>
      <xdr:spPr bwMode="auto">
        <a:xfrm>
          <a:off x="15154275" y="18192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9</xdr:row>
      <xdr:rowOff>104775</xdr:rowOff>
    </xdr:from>
    <xdr:to>
      <xdr:col>18</xdr:col>
      <xdr:colOff>381000</xdr:colOff>
      <xdr:row>13</xdr:row>
      <xdr:rowOff>123825</xdr:rowOff>
    </xdr:to>
    <xdr:sp macro="" textlink="">
      <xdr:nvSpPr>
        <xdr:cNvPr id="48444" name="Text Box 1340" hidden="1"/>
        <xdr:cNvSpPr txBox="1">
          <a:spLocks noChangeArrowheads="1"/>
        </xdr:cNvSpPr>
      </xdr:nvSpPr>
      <xdr:spPr bwMode="auto">
        <a:xfrm>
          <a:off x="19192875" y="181927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8</xdr:row>
      <xdr:rowOff>104775</xdr:rowOff>
    </xdr:from>
    <xdr:to>
      <xdr:col>14</xdr:col>
      <xdr:colOff>228600</xdr:colOff>
      <xdr:row>12</xdr:row>
      <xdr:rowOff>114300</xdr:rowOff>
    </xdr:to>
    <xdr:sp macro="" textlink="">
      <xdr:nvSpPr>
        <xdr:cNvPr id="48443" name="Text Box 1339" hidden="1"/>
        <xdr:cNvSpPr txBox="1">
          <a:spLocks noChangeArrowheads="1"/>
        </xdr:cNvSpPr>
      </xdr:nvSpPr>
      <xdr:spPr bwMode="auto">
        <a:xfrm>
          <a:off x="15154275" y="16287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8</xdr:row>
      <xdr:rowOff>104775</xdr:rowOff>
    </xdr:from>
    <xdr:to>
      <xdr:col>18</xdr:col>
      <xdr:colOff>381000</xdr:colOff>
      <xdr:row>12</xdr:row>
      <xdr:rowOff>114300</xdr:rowOff>
    </xdr:to>
    <xdr:sp macro="" textlink="">
      <xdr:nvSpPr>
        <xdr:cNvPr id="48442" name="Text Box 1338" hidden="1"/>
        <xdr:cNvSpPr txBox="1">
          <a:spLocks noChangeArrowheads="1"/>
        </xdr:cNvSpPr>
      </xdr:nvSpPr>
      <xdr:spPr bwMode="auto">
        <a:xfrm>
          <a:off x="19192875" y="1628775"/>
          <a:ext cx="13716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</xdr:row>
      <xdr:rowOff>95250</xdr:rowOff>
    </xdr:from>
    <xdr:to>
      <xdr:col>15</xdr:col>
      <xdr:colOff>647700</xdr:colOff>
      <xdr:row>11</xdr:row>
      <xdr:rowOff>152400</xdr:rowOff>
    </xdr:to>
    <xdr:sp macro="" textlink="">
      <xdr:nvSpPr>
        <xdr:cNvPr id="48441" name="Text Box 1337" hidden="1"/>
        <xdr:cNvSpPr txBox="1">
          <a:spLocks noChangeArrowheads="1"/>
        </xdr:cNvSpPr>
      </xdr:nvSpPr>
      <xdr:spPr bwMode="auto">
        <a:xfrm>
          <a:off x="16868775" y="1428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</xdr:row>
      <xdr:rowOff>95250</xdr:rowOff>
    </xdr:from>
    <xdr:to>
      <xdr:col>15</xdr:col>
      <xdr:colOff>647700</xdr:colOff>
      <xdr:row>10</xdr:row>
      <xdr:rowOff>152400</xdr:rowOff>
    </xdr:to>
    <xdr:sp macro="" textlink="">
      <xdr:nvSpPr>
        <xdr:cNvPr id="48440" name="Text Box 1336" hidden="1"/>
        <xdr:cNvSpPr txBox="1">
          <a:spLocks noChangeArrowheads="1"/>
        </xdr:cNvSpPr>
      </xdr:nvSpPr>
      <xdr:spPr bwMode="auto">
        <a:xfrm>
          <a:off x="16868775" y="1238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5</xdr:row>
      <xdr:rowOff>95250</xdr:rowOff>
    </xdr:from>
    <xdr:to>
      <xdr:col>18</xdr:col>
      <xdr:colOff>381000</xdr:colOff>
      <xdr:row>9</xdr:row>
      <xdr:rowOff>104775</xdr:rowOff>
    </xdr:to>
    <xdr:sp macro="" textlink="">
      <xdr:nvSpPr>
        <xdr:cNvPr id="48439" name="Text Box 1335" hidden="1"/>
        <xdr:cNvSpPr txBox="1">
          <a:spLocks noChangeArrowheads="1"/>
        </xdr:cNvSpPr>
      </xdr:nvSpPr>
      <xdr:spPr bwMode="auto">
        <a:xfrm>
          <a:off x="19192875" y="1047750"/>
          <a:ext cx="13716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4</xdr:row>
      <xdr:rowOff>85725</xdr:rowOff>
    </xdr:from>
    <xdr:to>
      <xdr:col>14</xdr:col>
      <xdr:colOff>228600</xdr:colOff>
      <xdr:row>8</xdr:row>
      <xdr:rowOff>104775</xdr:rowOff>
    </xdr:to>
    <xdr:sp macro="" textlink="">
      <xdr:nvSpPr>
        <xdr:cNvPr id="48438" name="Text Box 1334" hidden="1"/>
        <xdr:cNvSpPr txBox="1">
          <a:spLocks noChangeArrowheads="1"/>
        </xdr:cNvSpPr>
      </xdr:nvSpPr>
      <xdr:spPr bwMode="auto">
        <a:xfrm>
          <a:off x="15154275" y="8477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4</xdr:row>
      <xdr:rowOff>85725</xdr:rowOff>
    </xdr:from>
    <xdr:to>
      <xdr:col>18</xdr:col>
      <xdr:colOff>381000</xdr:colOff>
      <xdr:row>8</xdr:row>
      <xdr:rowOff>104775</xdr:rowOff>
    </xdr:to>
    <xdr:sp macro="" textlink="">
      <xdr:nvSpPr>
        <xdr:cNvPr id="48437" name="Text Box 1333" hidden="1"/>
        <xdr:cNvSpPr txBox="1">
          <a:spLocks noChangeArrowheads="1"/>
        </xdr:cNvSpPr>
      </xdr:nvSpPr>
      <xdr:spPr bwMode="auto">
        <a:xfrm>
          <a:off x="19192875" y="84772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</xdr:row>
      <xdr:rowOff>85725</xdr:rowOff>
    </xdr:from>
    <xdr:to>
      <xdr:col>15</xdr:col>
      <xdr:colOff>647700</xdr:colOff>
      <xdr:row>6</xdr:row>
      <xdr:rowOff>142875</xdr:rowOff>
    </xdr:to>
    <xdr:sp macro="" textlink="">
      <xdr:nvSpPr>
        <xdr:cNvPr id="48436" name="Text Box 1332" hidden="1"/>
        <xdr:cNvSpPr txBox="1">
          <a:spLocks noChangeArrowheads="1"/>
        </xdr:cNvSpPr>
      </xdr:nvSpPr>
      <xdr:spPr bwMode="auto">
        <a:xfrm>
          <a:off x="16868775" y="466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</xdr:row>
      <xdr:rowOff>76200</xdr:rowOff>
    </xdr:from>
    <xdr:to>
      <xdr:col>15</xdr:col>
      <xdr:colOff>647700</xdr:colOff>
      <xdr:row>5</xdr:row>
      <xdr:rowOff>142875</xdr:rowOff>
    </xdr:to>
    <xdr:sp macro="" textlink="">
      <xdr:nvSpPr>
        <xdr:cNvPr id="48435" name="Text Box 1331" hidden="1"/>
        <xdr:cNvSpPr txBox="1">
          <a:spLocks noChangeArrowheads="1"/>
        </xdr:cNvSpPr>
      </xdr:nvSpPr>
      <xdr:spPr bwMode="auto">
        <a:xfrm>
          <a:off x="16868775" y="266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0</xdr:row>
      <xdr:rowOff>114300</xdr:rowOff>
    </xdr:from>
    <xdr:to>
      <xdr:col>15</xdr:col>
      <xdr:colOff>647700</xdr:colOff>
      <xdr:row>4</xdr:row>
      <xdr:rowOff>180975</xdr:rowOff>
    </xdr:to>
    <xdr:sp macro="" textlink="">
      <xdr:nvSpPr>
        <xdr:cNvPr id="48434" name="Text Box 1330" hidden="1"/>
        <xdr:cNvSpPr txBox="1">
          <a:spLocks noChangeArrowheads="1"/>
        </xdr:cNvSpPr>
      </xdr:nvSpPr>
      <xdr:spPr bwMode="auto">
        <a:xfrm>
          <a:off x="16868775" y="11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342900</xdr:colOff>
      <xdr:row>0</xdr:row>
      <xdr:rowOff>0</xdr:rowOff>
    </xdr:from>
    <xdr:to>
      <xdr:col>39</xdr:col>
      <xdr:colOff>342900</xdr:colOff>
      <xdr:row>4</xdr:row>
      <xdr:rowOff>9525</xdr:rowOff>
    </xdr:to>
    <xdr:sp macro="" textlink="">
      <xdr:nvSpPr>
        <xdr:cNvPr id="48433" name="Text Box 1329" hidden="1"/>
        <xdr:cNvSpPr txBox="1">
          <a:spLocks noChangeArrowheads="1"/>
        </xdr:cNvSpPr>
      </xdr:nvSpPr>
      <xdr:spPr bwMode="auto">
        <a:xfrm>
          <a:off x="37252275" y="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152400</xdr:colOff>
      <xdr:row>0</xdr:row>
      <xdr:rowOff>0</xdr:rowOff>
    </xdr:from>
    <xdr:to>
      <xdr:col>20</xdr:col>
      <xdr:colOff>647700</xdr:colOff>
      <xdr:row>4</xdr:row>
      <xdr:rowOff>9525</xdr:rowOff>
    </xdr:to>
    <xdr:sp macro="" textlink="">
      <xdr:nvSpPr>
        <xdr:cNvPr id="48432" name="Text Box 1328" hidden="1"/>
        <xdr:cNvSpPr txBox="1">
          <a:spLocks noChangeArrowheads="1"/>
        </xdr:cNvSpPr>
      </xdr:nvSpPr>
      <xdr:spPr bwMode="auto">
        <a:xfrm>
          <a:off x="21231225" y="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228600</xdr:colOff>
      <xdr:row>0</xdr:row>
      <xdr:rowOff>0</xdr:rowOff>
    </xdr:from>
    <xdr:to>
      <xdr:col>24</xdr:col>
      <xdr:colOff>609600</xdr:colOff>
      <xdr:row>4</xdr:row>
      <xdr:rowOff>47625</xdr:rowOff>
    </xdr:to>
    <xdr:sp macro="" textlink="">
      <xdr:nvSpPr>
        <xdr:cNvPr id="48431" name="Text Box 1327" hidden="1"/>
        <xdr:cNvSpPr txBox="1">
          <a:spLocks noChangeArrowheads="1"/>
        </xdr:cNvSpPr>
      </xdr:nvSpPr>
      <xdr:spPr bwMode="auto">
        <a:xfrm>
          <a:off x="23098125" y="0"/>
          <a:ext cx="30670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142875</xdr:colOff>
      <xdr:row>0</xdr:row>
      <xdr:rowOff>28575</xdr:rowOff>
    </xdr:from>
    <xdr:to>
      <xdr:col>9</xdr:col>
      <xdr:colOff>609600</xdr:colOff>
      <xdr:row>4</xdr:row>
      <xdr:rowOff>9525</xdr:rowOff>
    </xdr:to>
    <xdr:sp macro="" textlink="">
      <xdr:nvSpPr>
        <xdr:cNvPr id="48430" name="Text Box 1326" hidden="1"/>
        <xdr:cNvSpPr txBox="1">
          <a:spLocks noChangeArrowheads="1"/>
        </xdr:cNvSpPr>
      </xdr:nvSpPr>
      <xdr:spPr bwMode="auto">
        <a:xfrm>
          <a:off x="113728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114300</xdr:colOff>
      <xdr:row>369</xdr:row>
      <xdr:rowOff>171450</xdr:rowOff>
    </xdr:from>
    <xdr:to>
      <xdr:col>9</xdr:col>
      <xdr:colOff>495300</xdr:colOff>
      <xdr:row>374</xdr:row>
      <xdr:rowOff>28575</xdr:rowOff>
    </xdr:to>
    <xdr:sp macro="" textlink="">
      <xdr:nvSpPr>
        <xdr:cNvPr id="49153" name="Text Box 1" hidden="1"/>
        <xdr:cNvSpPr txBox="1">
          <a:spLocks noChangeArrowheads="1"/>
        </xdr:cNvSpPr>
      </xdr:nvSpPr>
      <xdr:spPr bwMode="auto">
        <a:xfrm>
          <a:off x="11344275" y="70427850"/>
          <a:ext cx="12763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368</xdr:row>
      <xdr:rowOff>161925</xdr:rowOff>
    </xdr:from>
    <xdr:to>
      <xdr:col>9</xdr:col>
      <xdr:colOff>495300</xdr:colOff>
      <xdr:row>373</xdr:row>
      <xdr:rowOff>28575</xdr:rowOff>
    </xdr:to>
    <xdr:sp macro="" textlink="">
      <xdr:nvSpPr>
        <xdr:cNvPr id="49154" name="Text Box 2" hidden="1"/>
        <xdr:cNvSpPr txBox="1">
          <a:spLocks noChangeArrowheads="1"/>
        </xdr:cNvSpPr>
      </xdr:nvSpPr>
      <xdr:spPr bwMode="auto">
        <a:xfrm>
          <a:off x="11344275" y="7023735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367</xdr:row>
      <xdr:rowOff>161925</xdr:rowOff>
    </xdr:from>
    <xdr:to>
      <xdr:col>9</xdr:col>
      <xdr:colOff>457200</xdr:colOff>
      <xdr:row>372</xdr:row>
      <xdr:rowOff>28575</xdr:rowOff>
    </xdr:to>
    <xdr:sp macro="" textlink="">
      <xdr:nvSpPr>
        <xdr:cNvPr id="49155" name="Text Box 3" hidden="1"/>
        <xdr:cNvSpPr txBox="1">
          <a:spLocks noChangeArrowheads="1"/>
        </xdr:cNvSpPr>
      </xdr:nvSpPr>
      <xdr:spPr bwMode="auto">
        <a:xfrm>
          <a:off x="11344275" y="70056375"/>
          <a:ext cx="12382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364</xdr:row>
      <xdr:rowOff>152400</xdr:rowOff>
    </xdr:from>
    <xdr:to>
      <xdr:col>9</xdr:col>
      <xdr:colOff>495300</xdr:colOff>
      <xdr:row>369</xdr:row>
      <xdr:rowOff>9525</xdr:rowOff>
    </xdr:to>
    <xdr:sp macro="" textlink="">
      <xdr:nvSpPr>
        <xdr:cNvPr id="49156" name="Text Box 4" hidden="1"/>
        <xdr:cNvSpPr txBox="1">
          <a:spLocks noChangeArrowheads="1"/>
        </xdr:cNvSpPr>
      </xdr:nvSpPr>
      <xdr:spPr bwMode="auto">
        <a:xfrm>
          <a:off x="11344275" y="6949440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363</xdr:row>
      <xdr:rowOff>142875</xdr:rowOff>
    </xdr:from>
    <xdr:to>
      <xdr:col>9</xdr:col>
      <xdr:colOff>495300</xdr:colOff>
      <xdr:row>368</xdr:row>
      <xdr:rowOff>9525</xdr:rowOff>
    </xdr:to>
    <xdr:sp macro="" textlink="">
      <xdr:nvSpPr>
        <xdr:cNvPr id="49157" name="Text Box 5" hidden="1"/>
        <xdr:cNvSpPr txBox="1">
          <a:spLocks noChangeArrowheads="1"/>
        </xdr:cNvSpPr>
      </xdr:nvSpPr>
      <xdr:spPr bwMode="auto">
        <a:xfrm>
          <a:off x="11344275" y="69294375"/>
          <a:ext cx="127635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359</xdr:row>
      <xdr:rowOff>133350</xdr:rowOff>
    </xdr:from>
    <xdr:to>
      <xdr:col>9</xdr:col>
      <xdr:colOff>495300</xdr:colOff>
      <xdr:row>364</xdr:row>
      <xdr:rowOff>0</xdr:rowOff>
    </xdr:to>
    <xdr:sp macro="" textlink="">
      <xdr:nvSpPr>
        <xdr:cNvPr id="49158" name="Text Box 6" hidden="1"/>
        <xdr:cNvSpPr txBox="1">
          <a:spLocks noChangeArrowheads="1"/>
        </xdr:cNvSpPr>
      </xdr:nvSpPr>
      <xdr:spPr bwMode="auto">
        <a:xfrm>
          <a:off x="11344275" y="68522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358</xdr:row>
      <xdr:rowOff>133350</xdr:rowOff>
    </xdr:from>
    <xdr:to>
      <xdr:col>9</xdr:col>
      <xdr:colOff>495300</xdr:colOff>
      <xdr:row>362</xdr:row>
      <xdr:rowOff>180975</xdr:rowOff>
    </xdr:to>
    <xdr:sp macro="" textlink="">
      <xdr:nvSpPr>
        <xdr:cNvPr id="49159" name="Text Box 7" hidden="1"/>
        <xdr:cNvSpPr txBox="1">
          <a:spLocks noChangeArrowheads="1"/>
        </xdr:cNvSpPr>
      </xdr:nvSpPr>
      <xdr:spPr bwMode="auto">
        <a:xfrm>
          <a:off x="11344275" y="68332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357</xdr:row>
      <xdr:rowOff>123825</xdr:rowOff>
    </xdr:from>
    <xdr:to>
      <xdr:col>9</xdr:col>
      <xdr:colOff>495300</xdr:colOff>
      <xdr:row>361</xdr:row>
      <xdr:rowOff>180975</xdr:rowOff>
    </xdr:to>
    <xdr:sp macro="" textlink="">
      <xdr:nvSpPr>
        <xdr:cNvPr id="49160" name="Text Box 8" hidden="1"/>
        <xdr:cNvSpPr txBox="1">
          <a:spLocks noChangeArrowheads="1"/>
        </xdr:cNvSpPr>
      </xdr:nvSpPr>
      <xdr:spPr bwMode="auto">
        <a:xfrm>
          <a:off x="11344275" y="68132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356</xdr:row>
      <xdr:rowOff>123825</xdr:rowOff>
    </xdr:from>
    <xdr:to>
      <xdr:col>9</xdr:col>
      <xdr:colOff>495300</xdr:colOff>
      <xdr:row>360</xdr:row>
      <xdr:rowOff>180975</xdr:rowOff>
    </xdr:to>
    <xdr:sp macro="" textlink="">
      <xdr:nvSpPr>
        <xdr:cNvPr id="49161" name="Text Box 9" hidden="1"/>
        <xdr:cNvSpPr txBox="1">
          <a:spLocks noChangeArrowheads="1"/>
        </xdr:cNvSpPr>
      </xdr:nvSpPr>
      <xdr:spPr bwMode="auto">
        <a:xfrm>
          <a:off x="11344275" y="67941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355</xdr:row>
      <xdr:rowOff>123825</xdr:rowOff>
    </xdr:from>
    <xdr:to>
      <xdr:col>9</xdr:col>
      <xdr:colOff>495300</xdr:colOff>
      <xdr:row>359</xdr:row>
      <xdr:rowOff>180975</xdr:rowOff>
    </xdr:to>
    <xdr:sp macro="" textlink="">
      <xdr:nvSpPr>
        <xdr:cNvPr id="49162" name="Text Box 10" hidden="1"/>
        <xdr:cNvSpPr txBox="1">
          <a:spLocks noChangeArrowheads="1"/>
        </xdr:cNvSpPr>
      </xdr:nvSpPr>
      <xdr:spPr bwMode="auto">
        <a:xfrm>
          <a:off x="11344275" y="6775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354</xdr:row>
      <xdr:rowOff>114300</xdr:rowOff>
    </xdr:from>
    <xdr:to>
      <xdr:col>9</xdr:col>
      <xdr:colOff>457200</xdr:colOff>
      <xdr:row>358</xdr:row>
      <xdr:rowOff>180975</xdr:rowOff>
    </xdr:to>
    <xdr:sp macro="" textlink="">
      <xdr:nvSpPr>
        <xdr:cNvPr id="49163" name="Text Box 11" hidden="1"/>
        <xdr:cNvSpPr txBox="1">
          <a:spLocks noChangeArrowheads="1"/>
        </xdr:cNvSpPr>
      </xdr:nvSpPr>
      <xdr:spPr bwMode="auto">
        <a:xfrm>
          <a:off x="11344275" y="675513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353</xdr:row>
      <xdr:rowOff>114300</xdr:rowOff>
    </xdr:from>
    <xdr:to>
      <xdr:col>10</xdr:col>
      <xdr:colOff>38100</xdr:colOff>
      <xdr:row>357</xdr:row>
      <xdr:rowOff>123825</xdr:rowOff>
    </xdr:to>
    <xdr:sp macro="" textlink="">
      <xdr:nvSpPr>
        <xdr:cNvPr id="49164" name="Text Box 12" hidden="1"/>
        <xdr:cNvSpPr txBox="1">
          <a:spLocks noChangeArrowheads="1"/>
        </xdr:cNvSpPr>
      </xdr:nvSpPr>
      <xdr:spPr bwMode="auto">
        <a:xfrm>
          <a:off x="11344275" y="673608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352</xdr:row>
      <xdr:rowOff>114300</xdr:rowOff>
    </xdr:from>
    <xdr:to>
      <xdr:col>10</xdr:col>
      <xdr:colOff>38100</xdr:colOff>
      <xdr:row>356</xdr:row>
      <xdr:rowOff>123825</xdr:rowOff>
    </xdr:to>
    <xdr:sp macro="" textlink="">
      <xdr:nvSpPr>
        <xdr:cNvPr id="49165" name="Text Box 13" hidden="1"/>
        <xdr:cNvSpPr txBox="1">
          <a:spLocks noChangeArrowheads="1"/>
        </xdr:cNvSpPr>
      </xdr:nvSpPr>
      <xdr:spPr bwMode="auto">
        <a:xfrm>
          <a:off x="11344275" y="671703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351</xdr:row>
      <xdr:rowOff>104775</xdr:rowOff>
    </xdr:from>
    <xdr:to>
      <xdr:col>9</xdr:col>
      <xdr:colOff>495300</xdr:colOff>
      <xdr:row>355</xdr:row>
      <xdr:rowOff>161925</xdr:rowOff>
    </xdr:to>
    <xdr:sp macro="" textlink="">
      <xdr:nvSpPr>
        <xdr:cNvPr id="49166" name="Text Box 14" hidden="1"/>
        <xdr:cNvSpPr txBox="1">
          <a:spLocks noChangeArrowheads="1"/>
        </xdr:cNvSpPr>
      </xdr:nvSpPr>
      <xdr:spPr bwMode="auto">
        <a:xfrm>
          <a:off x="11344275" y="66970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350</xdr:row>
      <xdr:rowOff>104775</xdr:rowOff>
    </xdr:from>
    <xdr:to>
      <xdr:col>9</xdr:col>
      <xdr:colOff>495300</xdr:colOff>
      <xdr:row>354</xdr:row>
      <xdr:rowOff>152400</xdr:rowOff>
    </xdr:to>
    <xdr:sp macro="" textlink="">
      <xdr:nvSpPr>
        <xdr:cNvPr id="49167" name="Text Box 15" hidden="1"/>
        <xdr:cNvSpPr txBox="1">
          <a:spLocks noChangeArrowheads="1"/>
        </xdr:cNvSpPr>
      </xdr:nvSpPr>
      <xdr:spPr bwMode="auto">
        <a:xfrm>
          <a:off x="11344275" y="66779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348</xdr:row>
      <xdr:rowOff>95250</xdr:rowOff>
    </xdr:from>
    <xdr:to>
      <xdr:col>10</xdr:col>
      <xdr:colOff>38100</xdr:colOff>
      <xdr:row>352</xdr:row>
      <xdr:rowOff>114300</xdr:rowOff>
    </xdr:to>
    <xdr:sp macro="" textlink="">
      <xdr:nvSpPr>
        <xdr:cNvPr id="49168" name="Text Box 16" hidden="1"/>
        <xdr:cNvSpPr txBox="1">
          <a:spLocks noChangeArrowheads="1"/>
        </xdr:cNvSpPr>
      </xdr:nvSpPr>
      <xdr:spPr bwMode="auto">
        <a:xfrm>
          <a:off x="11344275" y="663892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346</xdr:row>
      <xdr:rowOff>85725</xdr:rowOff>
    </xdr:from>
    <xdr:to>
      <xdr:col>9</xdr:col>
      <xdr:colOff>495300</xdr:colOff>
      <xdr:row>350</xdr:row>
      <xdr:rowOff>142875</xdr:rowOff>
    </xdr:to>
    <xdr:sp macro="" textlink="">
      <xdr:nvSpPr>
        <xdr:cNvPr id="49169" name="Text Box 17" hidden="1"/>
        <xdr:cNvSpPr txBox="1">
          <a:spLocks noChangeArrowheads="1"/>
        </xdr:cNvSpPr>
      </xdr:nvSpPr>
      <xdr:spPr bwMode="auto">
        <a:xfrm>
          <a:off x="11344275" y="65998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345</xdr:row>
      <xdr:rowOff>85725</xdr:rowOff>
    </xdr:from>
    <xdr:to>
      <xdr:col>9</xdr:col>
      <xdr:colOff>495300</xdr:colOff>
      <xdr:row>349</xdr:row>
      <xdr:rowOff>142875</xdr:rowOff>
    </xdr:to>
    <xdr:sp macro="" textlink="">
      <xdr:nvSpPr>
        <xdr:cNvPr id="49170" name="Text Box 18" hidden="1"/>
        <xdr:cNvSpPr txBox="1">
          <a:spLocks noChangeArrowheads="1"/>
        </xdr:cNvSpPr>
      </xdr:nvSpPr>
      <xdr:spPr bwMode="auto">
        <a:xfrm>
          <a:off x="11344275" y="65808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344</xdr:row>
      <xdr:rowOff>85725</xdr:rowOff>
    </xdr:from>
    <xdr:to>
      <xdr:col>9</xdr:col>
      <xdr:colOff>495300</xdr:colOff>
      <xdr:row>348</xdr:row>
      <xdr:rowOff>142875</xdr:rowOff>
    </xdr:to>
    <xdr:sp macro="" textlink="">
      <xdr:nvSpPr>
        <xdr:cNvPr id="49171" name="Text Box 19" hidden="1"/>
        <xdr:cNvSpPr txBox="1">
          <a:spLocks noChangeArrowheads="1"/>
        </xdr:cNvSpPr>
      </xdr:nvSpPr>
      <xdr:spPr bwMode="auto">
        <a:xfrm>
          <a:off x="11344275" y="65617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343</xdr:row>
      <xdr:rowOff>76200</xdr:rowOff>
    </xdr:from>
    <xdr:to>
      <xdr:col>9</xdr:col>
      <xdr:colOff>495300</xdr:colOff>
      <xdr:row>347</xdr:row>
      <xdr:rowOff>142875</xdr:rowOff>
    </xdr:to>
    <xdr:sp macro="" textlink="">
      <xdr:nvSpPr>
        <xdr:cNvPr id="49172" name="Text Box 20" hidden="1"/>
        <xdr:cNvSpPr txBox="1">
          <a:spLocks noChangeArrowheads="1"/>
        </xdr:cNvSpPr>
      </xdr:nvSpPr>
      <xdr:spPr bwMode="auto">
        <a:xfrm>
          <a:off x="11344275" y="65417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342</xdr:row>
      <xdr:rowOff>76200</xdr:rowOff>
    </xdr:from>
    <xdr:to>
      <xdr:col>9</xdr:col>
      <xdr:colOff>495300</xdr:colOff>
      <xdr:row>346</xdr:row>
      <xdr:rowOff>123825</xdr:rowOff>
    </xdr:to>
    <xdr:sp macro="" textlink="">
      <xdr:nvSpPr>
        <xdr:cNvPr id="49173" name="Text Box 21" hidden="1"/>
        <xdr:cNvSpPr txBox="1">
          <a:spLocks noChangeArrowheads="1"/>
        </xdr:cNvSpPr>
      </xdr:nvSpPr>
      <xdr:spPr bwMode="auto">
        <a:xfrm>
          <a:off x="11344275" y="65227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341</xdr:row>
      <xdr:rowOff>76200</xdr:rowOff>
    </xdr:from>
    <xdr:to>
      <xdr:col>9</xdr:col>
      <xdr:colOff>457200</xdr:colOff>
      <xdr:row>345</xdr:row>
      <xdr:rowOff>123825</xdr:rowOff>
    </xdr:to>
    <xdr:sp macro="" textlink="">
      <xdr:nvSpPr>
        <xdr:cNvPr id="49174" name="Text Box 22" hidden="1"/>
        <xdr:cNvSpPr txBox="1">
          <a:spLocks noChangeArrowheads="1"/>
        </xdr:cNvSpPr>
      </xdr:nvSpPr>
      <xdr:spPr bwMode="auto">
        <a:xfrm>
          <a:off x="11344275" y="650367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340</xdr:row>
      <xdr:rowOff>66675</xdr:rowOff>
    </xdr:from>
    <xdr:to>
      <xdr:col>10</xdr:col>
      <xdr:colOff>38100</xdr:colOff>
      <xdr:row>344</xdr:row>
      <xdr:rowOff>85725</xdr:rowOff>
    </xdr:to>
    <xdr:sp macro="" textlink="">
      <xdr:nvSpPr>
        <xdr:cNvPr id="49175" name="Text Box 23" hidden="1"/>
        <xdr:cNvSpPr txBox="1">
          <a:spLocks noChangeArrowheads="1"/>
        </xdr:cNvSpPr>
      </xdr:nvSpPr>
      <xdr:spPr bwMode="auto">
        <a:xfrm>
          <a:off x="11344275" y="648366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339</xdr:row>
      <xdr:rowOff>66675</xdr:rowOff>
    </xdr:from>
    <xdr:to>
      <xdr:col>10</xdr:col>
      <xdr:colOff>38100</xdr:colOff>
      <xdr:row>343</xdr:row>
      <xdr:rowOff>76200</xdr:rowOff>
    </xdr:to>
    <xdr:sp macro="" textlink="">
      <xdr:nvSpPr>
        <xdr:cNvPr id="49176" name="Text Box 24" hidden="1"/>
        <xdr:cNvSpPr txBox="1">
          <a:spLocks noChangeArrowheads="1"/>
        </xdr:cNvSpPr>
      </xdr:nvSpPr>
      <xdr:spPr bwMode="auto">
        <a:xfrm>
          <a:off x="11344275" y="646461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338</xdr:row>
      <xdr:rowOff>66675</xdr:rowOff>
    </xdr:from>
    <xdr:to>
      <xdr:col>9</xdr:col>
      <xdr:colOff>495300</xdr:colOff>
      <xdr:row>342</xdr:row>
      <xdr:rowOff>114300</xdr:rowOff>
    </xdr:to>
    <xdr:sp macro="" textlink="">
      <xdr:nvSpPr>
        <xdr:cNvPr id="49177" name="Text Box 25" hidden="1"/>
        <xdr:cNvSpPr txBox="1">
          <a:spLocks noChangeArrowheads="1"/>
        </xdr:cNvSpPr>
      </xdr:nvSpPr>
      <xdr:spPr bwMode="auto">
        <a:xfrm>
          <a:off x="11344275" y="64455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337</xdr:row>
      <xdr:rowOff>57150</xdr:rowOff>
    </xdr:from>
    <xdr:to>
      <xdr:col>9</xdr:col>
      <xdr:colOff>495300</xdr:colOff>
      <xdr:row>341</xdr:row>
      <xdr:rowOff>114300</xdr:rowOff>
    </xdr:to>
    <xdr:sp macro="" textlink="">
      <xdr:nvSpPr>
        <xdr:cNvPr id="49178" name="Text Box 26" hidden="1"/>
        <xdr:cNvSpPr txBox="1">
          <a:spLocks noChangeArrowheads="1"/>
        </xdr:cNvSpPr>
      </xdr:nvSpPr>
      <xdr:spPr bwMode="auto">
        <a:xfrm>
          <a:off x="11344275" y="64255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335</xdr:row>
      <xdr:rowOff>47625</xdr:rowOff>
    </xdr:from>
    <xdr:to>
      <xdr:col>10</xdr:col>
      <xdr:colOff>38100</xdr:colOff>
      <xdr:row>339</xdr:row>
      <xdr:rowOff>66675</xdr:rowOff>
    </xdr:to>
    <xdr:sp macro="" textlink="">
      <xdr:nvSpPr>
        <xdr:cNvPr id="49179" name="Text Box 27" hidden="1"/>
        <xdr:cNvSpPr txBox="1">
          <a:spLocks noChangeArrowheads="1"/>
        </xdr:cNvSpPr>
      </xdr:nvSpPr>
      <xdr:spPr bwMode="auto">
        <a:xfrm>
          <a:off x="11344275" y="63865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333</xdr:row>
      <xdr:rowOff>47625</xdr:rowOff>
    </xdr:from>
    <xdr:to>
      <xdr:col>9</xdr:col>
      <xdr:colOff>495300</xdr:colOff>
      <xdr:row>337</xdr:row>
      <xdr:rowOff>104775</xdr:rowOff>
    </xdr:to>
    <xdr:sp macro="" textlink="">
      <xdr:nvSpPr>
        <xdr:cNvPr id="49180" name="Text Box 28" hidden="1"/>
        <xdr:cNvSpPr txBox="1">
          <a:spLocks noChangeArrowheads="1"/>
        </xdr:cNvSpPr>
      </xdr:nvSpPr>
      <xdr:spPr bwMode="auto">
        <a:xfrm>
          <a:off x="11344275" y="63484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332</xdr:row>
      <xdr:rowOff>38100</xdr:rowOff>
    </xdr:from>
    <xdr:to>
      <xdr:col>9</xdr:col>
      <xdr:colOff>495300</xdr:colOff>
      <xdr:row>336</xdr:row>
      <xdr:rowOff>104775</xdr:rowOff>
    </xdr:to>
    <xdr:sp macro="" textlink="">
      <xdr:nvSpPr>
        <xdr:cNvPr id="49181" name="Text Box 29" hidden="1"/>
        <xdr:cNvSpPr txBox="1">
          <a:spLocks noChangeArrowheads="1"/>
        </xdr:cNvSpPr>
      </xdr:nvSpPr>
      <xdr:spPr bwMode="auto">
        <a:xfrm>
          <a:off x="11344275" y="63284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331</xdr:row>
      <xdr:rowOff>38100</xdr:rowOff>
    </xdr:from>
    <xdr:to>
      <xdr:col>9</xdr:col>
      <xdr:colOff>495300</xdr:colOff>
      <xdr:row>335</xdr:row>
      <xdr:rowOff>104775</xdr:rowOff>
    </xdr:to>
    <xdr:sp macro="" textlink="">
      <xdr:nvSpPr>
        <xdr:cNvPr id="49182" name="Text Box 30" hidden="1"/>
        <xdr:cNvSpPr txBox="1">
          <a:spLocks noChangeArrowheads="1"/>
        </xdr:cNvSpPr>
      </xdr:nvSpPr>
      <xdr:spPr bwMode="auto">
        <a:xfrm>
          <a:off x="11344275" y="63093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330</xdr:row>
      <xdr:rowOff>38100</xdr:rowOff>
    </xdr:from>
    <xdr:to>
      <xdr:col>9</xdr:col>
      <xdr:colOff>495300</xdr:colOff>
      <xdr:row>334</xdr:row>
      <xdr:rowOff>85725</xdr:rowOff>
    </xdr:to>
    <xdr:sp macro="" textlink="">
      <xdr:nvSpPr>
        <xdr:cNvPr id="49183" name="Text Box 31" hidden="1"/>
        <xdr:cNvSpPr txBox="1">
          <a:spLocks noChangeArrowheads="1"/>
        </xdr:cNvSpPr>
      </xdr:nvSpPr>
      <xdr:spPr bwMode="auto">
        <a:xfrm>
          <a:off x="11344275" y="629031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329</xdr:row>
      <xdr:rowOff>28575</xdr:rowOff>
    </xdr:from>
    <xdr:to>
      <xdr:col>9</xdr:col>
      <xdr:colOff>495300</xdr:colOff>
      <xdr:row>333</xdr:row>
      <xdr:rowOff>85725</xdr:rowOff>
    </xdr:to>
    <xdr:sp macro="" textlink="">
      <xdr:nvSpPr>
        <xdr:cNvPr id="49184" name="Text Box 32" hidden="1"/>
        <xdr:cNvSpPr txBox="1">
          <a:spLocks noChangeArrowheads="1"/>
        </xdr:cNvSpPr>
      </xdr:nvSpPr>
      <xdr:spPr bwMode="auto">
        <a:xfrm>
          <a:off x="11344275" y="627030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328</xdr:row>
      <xdr:rowOff>28575</xdr:rowOff>
    </xdr:from>
    <xdr:to>
      <xdr:col>9</xdr:col>
      <xdr:colOff>457200</xdr:colOff>
      <xdr:row>332</xdr:row>
      <xdr:rowOff>76200</xdr:rowOff>
    </xdr:to>
    <xdr:sp macro="" textlink="">
      <xdr:nvSpPr>
        <xdr:cNvPr id="49185" name="Text Box 33" hidden="1"/>
        <xdr:cNvSpPr txBox="1">
          <a:spLocks noChangeArrowheads="1"/>
        </xdr:cNvSpPr>
      </xdr:nvSpPr>
      <xdr:spPr bwMode="auto">
        <a:xfrm>
          <a:off x="11344275" y="62512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327</xdr:row>
      <xdr:rowOff>28575</xdr:rowOff>
    </xdr:from>
    <xdr:to>
      <xdr:col>10</xdr:col>
      <xdr:colOff>38100</xdr:colOff>
      <xdr:row>331</xdr:row>
      <xdr:rowOff>38100</xdr:rowOff>
    </xdr:to>
    <xdr:sp macro="" textlink="">
      <xdr:nvSpPr>
        <xdr:cNvPr id="49186" name="Text Box 34" hidden="1"/>
        <xdr:cNvSpPr txBox="1">
          <a:spLocks noChangeArrowheads="1"/>
        </xdr:cNvSpPr>
      </xdr:nvSpPr>
      <xdr:spPr bwMode="auto">
        <a:xfrm>
          <a:off x="11344275" y="623220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326</xdr:row>
      <xdr:rowOff>19050</xdr:rowOff>
    </xdr:from>
    <xdr:to>
      <xdr:col>10</xdr:col>
      <xdr:colOff>38100</xdr:colOff>
      <xdr:row>330</xdr:row>
      <xdr:rowOff>38100</xdr:rowOff>
    </xdr:to>
    <xdr:sp macro="" textlink="">
      <xdr:nvSpPr>
        <xdr:cNvPr id="49187" name="Text Box 35" hidden="1"/>
        <xdr:cNvSpPr txBox="1">
          <a:spLocks noChangeArrowheads="1"/>
        </xdr:cNvSpPr>
      </xdr:nvSpPr>
      <xdr:spPr bwMode="auto">
        <a:xfrm>
          <a:off x="11344275" y="621220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325</xdr:row>
      <xdr:rowOff>19050</xdr:rowOff>
    </xdr:from>
    <xdr:to>
      <xdr:col>9</xdr:col>
      <xdr:colOff>495300</xdr:colOff>
      <xdr:row>329</xdr:row>
      <xdr:rowOff>66675</xdr:rowOff>
    </xdr:to>
    <xdr:sp macro="" textlink="">
      <xdr:nvSpPr>
        <xdr:cNvPr id="49188" name="Text Box 36" hidden="1"/>
        <xdr:cNvSpPr txBox="1">
          <a:spLocks noChangeArrowheads="1"/>
        </xdr:cNvSpPr>
      </xdr:nvSpPr>
      <xdr:spPr bwMode="auto">
        <a:xfrm>
          <a:off x="11344275" y="61931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324</xdr:row>
      <xdr:rowOff>19050</xdr:rowOff>
    </xdr:from>
    <xdr:to>
      <xdr:col>9</xdr:col>
      <xdr:colOff>495300</xdr:colOff>
      <xdr:row>328</xdr:row>
      <xdr:rowOff>66675</xdr:rowOff>
    </xdr:to>
    <xdr:sp macro="" textlink="">
      <xdr:nvSpPr>
        <xdr:cNvPr id="49189" name="Text Box 37" hidden="1"/>
        <xdr:cNvSpPr txBox="1">
          <a:spLocks noChangeArrowheads="1"/>
        </xdr:cNvSpPr>
      </xdr:nvSpPr>
      <xdr:spPr bwMode="auto">
        <a:xfrm>
          <a:off x="11344275" y="61741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320</xdr:row>
      <xdr:rowOff>0</xdr:rowOff>
    </xdr:from>
    <xdr:to>
      <xdr:col>9</xdr:col>
      <xdr:colOff>495300</xdr:colOff>
      <xdr:row>324</xdr:row>
      <xdr:rowOff>66675</xdr:rowOff>
    </xdr:to>
    <xdr:sp macro="" textlink="">
      <xdr:nvSpPr>
        <xdr:cNvPr id="49190" name="Text Box 38" hidden="1"/>
        <xdr:cNvSpPr txBox="1">
          <a:spLocks noChangeArrowheads="1"/>
        </xdr:cNvSpPr>
      </xdr:nvSpPr>
      <xdr:spPr bwMode="auto">
        <a:xfrm>
          <a:off x="11344275" y="60960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319</xdr:row>
      <xdr:rowOff>0</xdr:rowOff>
    </xdr:from>
    <xdr:to>
      <xdr:col>9</xdr:col>
      <xdr:colOff>495300</xdr:colOff>
      <xdr:row>323</xdr:row>
      <xdr:rowOff>47625</xdr:rowOff>
    </xdr:to>
    <xdr:sp macro="" textlink="">
      <xdr:nvSpPr>
        <xdr:cNvPr id="49191" name="Text Box 39" hidden="1"/>
        <xdr:cNvSpPr txBox="1">
          <a:spLocks noChangeArrowheads="1"/>
        </xdr:cNvSpPr>
      </xdr:nvSpPr>
      <xdr:spPr bwMode="auto">
        <a:xfrm>
          <a:off x="11344275" y="60769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317</xdr:row>
      <xdr:rowOff>180975</xdr:rowOff>
    </xdr:from>
    <xdr:to>
      <xdr:col>9</xdr:col>
      <xdr:colOff>495300</xdr:colOff>
      <xdr:row>322</xdr:row>
      <xdr:rowOff>47625</xdr:rowOff>
    </xdr:to>
    <xdr:sp macro="" textlink="">
      <xdr:nvSpPr>
        <xdr:cNvPr id="49192" name="Text Box 40" hidden="1"/>
        <xdr:cNvSpPr txBox="1">
          <a:spLocks noChangeArrowheads="1"/>
        </xdr:cNvSpPr>
      </xdr:nvSpPr>
      <xdr:spPr bwMode="auto">
        <a:xfrm>
          <a:off x="11344275" y="605694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316</xdr:row>
      <xdr:rowOff>180975</xdr:rowOff>
    </xdr:from>
    <xdr:to>
      <xdr:col>9</xdr:col>
      <xdr:colOff>495300</xdr:colOff>
      <xdr:row>321</xdr:row>
      <xdr:rowOff>47625</xdr:rowOff>
    </xdr:to>
    <xdr:sp macro="" textlink="">
      <xdr:nvSpPr>
        <xdr:cNvPr id="49193" name="Text Box 41" hidden="1"/>
        <xdr:cNvSpPr txBox="1">
          <a:spLocks noChangeArrowheads="1"/>
        </xdr:cNvSpPr>
      </xdr:nvSpPr>
      <xdr:spPr bwMode="auto">
        <a:xfrm>
          <a:off x="11344275" y="60378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315</xdr:row>
      <xdr:rowOff>180975</xdr:rowOff>
    </xdr:from>
    <xdr:to>
      <xdr:col>9</xdr:col>
      <xdr:colOff>495300</xdr:colOff>
      <xdr:row>320</xdr:row>
      <xdr:rowOff>38100</xdr:rowOff>
    </xdr:to>
    <xdr:sp macro="" textlink="">
      <xdr:nvSpPr>
        <xdr:cNvPr id="49194" name="Text Box 42" hidden="1"/>
        <xdr:cNvSpPr txBox="1">
          <a:spLocks noChangeArrowheads="1"/>
        </xdr:cNvSpPr>
      </xdr:nvSpPr>
      <xdr:spPr bwMode="auto">
        <a:xfrm>
          <a:off x="11344275" y="601884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314</xdr:row>
      <xdr:rowOff>171450</xdr:rowOff>
    </xdr:from>
    <xdr:to>
      <xdr:col>9</xdr:col>
      <xdr:colOff>457200</xdr:colOff>
      <xdr:row>319</xdr:row>
      <xdr:rowOff>38100</xdr:rowOff>
    </xdr:to>
    <xdr:sp macro="" textlink="">
      <xdr:nvSpPr>
        <xdr:cNvPr id="49195" name="Text Box 43" hidden="1"/>
        <xdr:cNvSpPr txBox="1">
          <a:spLocks noChangeArrowheads="1"/>
        </xdr:cNvSpPr>
      </xdr:nvSpPr>
      <xdr:spPr bwMode="auto">
        <a:xfrm>
          <a:off x="11344275" y="599884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313</xdr:row>
      <xdr:rowOff>171450</xdr:rowOff>
    </xdr:from>
    <xdr:to>
      <xdr:col>9</xdr:col>
      <xdr:colOff>495300</xdr:colOff>
      <xdr:row>318</xdr:row>
      <xdr:rowOff>28575</xdr:rowOff>
    </xdr:to>
    <xdr:sp macro="" textlink="">
      <xdr:nvSpPr>
        <xdr:cNvPr id="49196" name="Text Box 44" hidden="1"/>
        <xdr:cNvSpPr txBox="1">
          <a:spLocks noChangeArrowheads="1"/>
        </xdr:cNvSpPr>
      </xdr:nvSpPr>
      <xdr:spPr bwMode="auto">
        <a:xfrm>
          <a:off x="11344275" y="59797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312</xdr:row>
      <xdr:rowOff>171450</xdr:rowOff>
    </xdr:from>
    <xdr:to>
      <xdr:col>9</xdr:col>
      <xdr:colOff>495300</xdr:colOff>
      <xdr:row>317</xdr:row>
      <xdr:rowOff>28575</xdr:rowOff>
    </xdr:to>
    <xdr:sp macro="" textlink="">
      <xdr:nvSpPr>
        <xdr:cNvPr id="49197" name="Text Box 45" hidden="1"/>
        <xdr:cNvSpPr txBox="1">
          <a:spLocks noChangeArrowheads="1"/>
        </xdr:cNvSpPr>
      </xdr:nvSpPr>
      <xdr:spPr bwMode="auto">
        <a:xfrm>
          <a:off x="11344275" y="59607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311</xdr:row>
      <xdr:rowOff>161925</xdr:rowOff>
    </xdr:from>
    <xdr:to>
      <xdr:col>9</xdr:col>
      <xdr:colOff>495300</xdr:colOff>
      <xdr:row>316</xdr:row>
      <xdr:rowOff>28575</xdr:rowOff>
    </xdr:to>
    <xdr:sp macro="" textlink="">
      <xdr:nvSpPr>
        <xdr:cNvPr id="49198" name="Text Box 46" hidden="1"/>
        <xdr:cNvSpPr txBox="1">
          <a:spLocks noChangeArrowheads="1"/>
        </xdr:cNvSpPr>
      </xdr:nvSpPr>
      <xdr:spPr bwMode="auto">
        <a:xfrm>
          <a:off x="11344275" y="59407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310</xdr:row>
      <xdr:rowOff>161925</xdr:rowOff>
    </xdr:from>
    <xdr:to>
      <xdr:col>9</xdr:col>
      <xdr:colOff>495300</xdr:colOff>
      <xdr:row>315</xdr:row>
      <xdr:rowOff>28575</xdr:rowOff>
    </xdr:to>
    <xdr:sp macro="" textlink="">
      <xdr:nvSpPr>
        <xdr:cNvPr id="49199" name="Text Box 47" hidden="1"/>
        <xdr:cNvSpPr txBox="1">
          <a:spLocks noChangeArrowheads="1"/>
        </xdr:cNvSpPr>
      </xdr:nvSpPr>
      <xdr:spPr bwMode="auto">
        <a:xfrm>
          <a:off x="11344275" y="59216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308</xdr:row>
      <xdr:rowOff>152400</xdr:rowOff>
    </xdr:from>
    <xdr:to>
      <xdr:col>10</xdr:col>
      <xdr:colOff>38100</xdr:colOff>
      <xdr:row>312</xdr:row>
      <xdr:rowOff>180975</xdr:rowOff>
    </xdr:to>
    <xdr:sp macro="" textlink="">
      <xdr:nvSpPr>
        <xdr:cNvPr id="49200" name="Text Box 48" hidden="1"/>
        <xdr:cNvSpPr txBox="1">
          <a:spLocks noChangeArrowheads="1"/>
        </xdr:cNvSpPr>
      </xdr:nvSpPr>
      <xdr:spPr bwMode="auto">
        <a:xfrm>
          <a:off x="11344275" y="588264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306</xdr:row>
      <xdr:rowOff>142875</xdr:rowOff>
    </xdr:from>
    <xdr:to>
      <xdr:col>9</xdr:col>
      <xdr:colOff>495300</xdr:colOff>
      <xdr:row>311</xdr:row>
      <xdr:rowOff>9525</xdr:rowOff>
    </xdr:to>
    <xdr:sp macro="" textlink="">
      <xdr:nvSpPr>
        <xdr:cNvPr id="49201" name="Text Box 49" hidden="1"/>
        <xdr:cNvSpPr txBox="1">
          <a:spLocks noChangeArrowheads="1"/>
        </xdr:cNvSpPr>
      </xdr:nvSpPr>
      <xdr:spPr bwMode="auto">
        <a:xfrm>
          <a:off x="11344275" y="58435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305</xdr:row>
      <xdr:rowOff>142875</xdr:rowOff>
    </xdr:from>
    <xdr:to>
      <xdr:col>9</xdr:col>
      <xdr:colOff>495300</xdr:colOff>
      <xdr:row>310</xdr:row>
      <xdr:rowOff>9525</xdr:rowOff>
    </xdr:to>
    <xdr:sp macro="" textlink="">
      <xdr:nvSpPr>
        <xdr:cNvPr id="49202" name="Text Box 50" hidden="1"/>
        <xdr:cNvSpPr txBox="1">
          <a:spLocks noChangeArrowheads="1"/>
        </xdr:cNvSpPr>
      </xdr:nvSpPr>
      <xdr:spPr bwMode="auto">
        <a:xfrm>
          <a:off x="11344275" y="58245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304</xdr:row>
      <xdr:rowOff>142875</xdr:rowOff>
    </xdr:from>
    <xdr:to>
      <xdr:col>9</xdr:col>
      <xdr:colOff>495300</xdr:colOff>
      <xdr:row>309</xdr:row>
      <xdr:rowOff>0</xdr:rowOff>
    </xdr:to>
    <xdr:sp macro="" textlink="">
      <xdr:nvSpPr>
        <xdr:cNvPr id="49203" name="Text Box 51" hidden="1"/>
        <xdr:cNvSpPr txBox="1">
          <a:spLocks noChangeArrowheads="1"/>
        </xdr:cNvSpPr>
      </xdr:nvSpPr>
      <xdr:spPr bwMode="auto">
        <a:xfrm>
          <a:off x="11344275" y="58054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303</xdr:row>
      <xdr:rowOff>133350</xdr:rowOff>
    </xdr:from>
    <xdr:to>
      <xdr:col>9</xdr:col>
      <xdr:colOff>495300</xdr:colOff>
      <xdr:row>308</xdr:row>
      <xdr:rowOff>0</xdr:rowOff>
    </xdr:to>
    <xdr:sp macro="" textlink="">
      <xdr:nvSpPr>
        <xdr:cNvPr id="49204" name="Text Box 52" hidden="1"/>
        <xdr:cNvSpPr txBox="1">
          <a:spLocks noChangeArrowheads="1"/>
        </xdr:cNvSpPr>
      </xdr:nvSpPr>
      <xdr:spPr bwMode="auto">
        <a:xfrm>
          <a:off x="11344275" y="57854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302</xdr:row>
      <xdr:rowOff>133350</xdr:rowOff>
    </xdr:from>
    <xdr:to>
      <xdr:col>9</xdr:col>
      <xdr:colOff>495300</xdr:colOff>
      <xdr:row>307</xdr:row>
      <xdr:rowOff>0</xdr:rowOff>
    </xdr:to>
    <xdr:sp macro="" textlink="">
      <xdr:nvSpPr>
        <xdr:cNvPr id="49205" name="Text Box 53" hidden="1"/>
        <xdr:cNvSpPr txBox="1">
          <a:spLocks noChangeArrowheads="1"/>
        </xdr:cNvSpPr>
      </xdr:nvSpPr>
      <xdr:spPr bwMode="auto">
        <a:xfrm>
          <a:off x="11344275" y="57664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301</xdr:row>
      <xdr:rowOff>133350</xdr:rowOff>
    </xdr:from>
    <xdr:to>
      <xdr:col>9</xdr:col>
      <xdr:colOff>457200</xdr:colOff>
      <xdr:row>305</xdr:row>
      <xdr:rowOff>180975</xdr:rowOff>
    </xdr:to>
    <xdr:sp macro="" textlink="">
      <xdr:nvSpPr>
        <xdr:cNvPr id="49206" name="Text Box 54" hidden="1"/>
        <xdr:cNvSpPr txBox="1">
          <a:spLocks noChangeArrowheads="1"/>
        </xdr:cNvSpPr>
      </xdr:nvSpPr>
      <xdr:spPr bwMode="auto">
        <a:xfrm>
          <a:off x="11344275" y="574738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300</xdr:row>
      <xdr:rowOff>123825</xdr:rowOff>
    </xdr:from>
    <xdr:to>
      <xdr:col>9</xdr:col>
      <xdr:colOff>495300</xdr:colOff>
      <xdr:row>304</xdr:row>
      <xdr:rowOff>180975</xdr:rowOff>
    </xdr:to>
    <xdr:sp macro="" textlink="">
      <xdr:nvSpPr>
        <xdr:cNvPr id="49207" name="Text Box 55" hidden="1"/>
        <xdr:cNvSpPr txBox="1">
          <a:spLocks noChangeArrowheads="1"/>
        </xdr:cNvSpPr>
      </xdr:nvSpPr>
      <xdr:spPr bwMode="auto">
        <a:xfrm>
          <a:off x="11344275" y="57273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299</xdr:row>
      <xdr:rowOff>123825</xdr:rowOff>
    </xdr:from>
    <xdr:to>
      <xdr:col>9</xdr:col>
      <xdr:colOff>495300</xdr:colOff>
      <xdr:row>303</xdr:row>
      <xdr:rowOff>180975</xdr:rowOff>
    </xdr:to>
    <xdr:sp macro="" textlink="">
      <xdr:nvSpPr>
        <xdr:cNvPr id="49208" name="Text Box 56" hidden="1"/>
        <xdr:cNvSpPr txBox="1">
          <a:spLocks noChangeArrowheads="1"/>
        </xdr:cNvSpPr>
      </xdr:nvSpPr>
      <xdr:spPr bwMode="auto">
        <a:xfrm>
          <a:off x="11344275" y="57083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298</xdr:row>
      <xdr:rowOff>123825</xdr:rowOff>
    </xdr:from>
    <xdr:to>
      <xdr:col>9</xdr:col>
      <xdr:colOff>495300</xdr:colOff>
      <xdr:row>302</xdr:row>
      <xdr:rowOff>180975</xdr:rowOff>
    </xdr:to>
    <xdr:sp macro="" textlink="">
      <xdr:nvSpPr>
        <xdr:cNvPr id="49209" name="Text Box 57" hidden="1"/>
        <xdr:cNvSpPr txBox="1">
          <a:spLocks noChangeArrowheads="1"/>
        </xdr:cNvSpPr>
      </xdr:nvSpPr>
      <xdr:spPr bwMode="auto">
        <a:xfrm>
          <a:off x="11344275" y="56892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297</xdr:row>
      <xdr:rowOff>114300</xdr:rowOff>
    </xdr:from>
    <xdr:to>
      <xdr:col>9</xdr:col>
      <xdr:colOff>495300</xdr:colOff>
      <xdr:row>301</xdr:row>
      <xdr:rowOff>180975</xdr:rowOff>
    </xdr:to>
    <xdr:sp macro="" textlink="">
      <xdr:nvSpPr>
        <xdr:cNvPr id="49210" name="Text Box 58" hidden="1"/>
        <xdr:cNvSpPr txBox="1">
          <a:spLocks noChangeArrowheads="1"/>
        </xdr:cNvSpPr>
      </xdr:nvSpPr>
      <xdr:spPr bwMode="auto">
        <a:xfrm>
          <a:off x="11344275" y="56692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295</xdr:row>
      <xdr:rowOff>114300</xdr:rowOff>
    </xdr:from>
    <xdr:to>
      <xdr:col>9</xdr:col>
      <xdr:colOff>495300</xdr:colOff>
      <xdr:row>299</xdr:row>
      <xdr:rowOff>161925</xdr:rowOff>
    </xdr:to>
    <xdr:sp macro="" textlink="">
      <xdr:nvSpPr>
        <xdr:cNvPr id="49211" name="Text Box 59" hidden="1"/>
        <xdr:cNvSpPr txBox="1">
          <a:spLocks noChangeArrowheads="1"/>
        </xdr:cNvSpPr>
      </xdr:nvSpPr>
      <xdr:spPr bwMode="auto">
        <a:xfrm>
          <a:off x="11344275" y="56311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293</xdr:row>
      <xdr:rowOff>104775</xdr:rowOff>
    </xdr:from>
    <xdr:to>
      <xdr:col>9</xdr:col>
      <xdr:colOff>495300</xdr:colOff>
      <xdr:row>297</xdr:row>
      <xdr:rowOff>152400</xdr:rowOff>
    </xdr:to>
    <xdr:sp macro="" textlink="">
      <xdr:nvSpPr>
        <xdr:cNvPr id="49212" name="Text Box 60" hidden="1"/>
        <xdr:cNvSpPr txBox="1">
          <a:spLocks noChangeArrowheads="1"/>
        </xdr:cNvSpPr>
      </xdr:nvSpPr>
      <xdr:spPr bwMode="auto">
        <a:xfrm>
          <a:off x="11344275" y="55921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292</xdr:row>
      <xdr:rowOff>95250</xdr:rowOff>
    </xdr:from>
    <xdr:to>
      <xdr:col>9</xdr:col>
      <xdr:colOff>495300</xdr:colOff>
      <xdr:row>296</xdr:row>
      <xdr:rowOff>152400</xdr:rowOff>
    </xdr:to>
    <xdr:sp macro="" textlink="">
      <xdr:nvSpPr>
        <xdr:cNvPr id="49213" name="Text Box 61" hidden="1"/>
        <xdr:cNvSpPr txBox="1">
          <a:spLocks noChangeArrowheads="1"/>
        </xdr:cNvSpPr>
      </xdr:nvSpPr>
      <xdr:spPr bwMode="auto">
        <a:xfrm>
          <a:off x="11344275" y="55721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291</xdr:row>
      <xdr:rowOff>95250</xdr:rowOff>
    </xdr:from>
    <xdr:to>
      <xdr:col>9</xdr:col>
      <xdr:colOff>495300</xdr:colOff>
      <xdr:row>295</xdr:row>
      <xdr:rowOff>152400</xdr:rowOff>
    </xdr:to>
    <xdr:sp macro="" textlink="">
      <xdr:nvSpPr>
        <xdr:cNvPr id="49214" name="Text Box 62" hidden="1"/>
        <xdr:cNvSpPr txBox="1">
          <a:spLocks noChangeArrowheads="1"/>
        </xdr:cNvSpPr>
      </xdr:nvSpPr>
      <xdr:spPr bwMode="auto">
        <a:xfrm>
          <a:off x="11344275" y="55530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290</xdr:row>
      <xdr:rowOff>95250</xdr:rowOff>
    </xdr:from>
    <xdr:to>
      <xdr:col>9</xdr:col>
      <xdr:colOff>495300</xdr:colOff>
      <xdr:row>294</xdr:row>
      <xdr:rowOff>142875</xdr:rowOff>
    </xdr:to>
    <xdr:sp macro="" textlink="">
      <xdr:nvSpPr>
        <xdr:cNvPr id="49215" name="Text Box 63" hidden="1"/>
        <xdr:cNvSpPr txBox="1">
          <a:spLocks noChangeArrowheads="1"/>
        </xdr:cNvSpPr>
      </xdr:nvSpPr>
      <xdr:spPr bwMode="auto">
        <a:xfrm>
          <a:off x="11344275" y="553402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289</xdr:row>
      <xdr:rowOff>85725</xdr:rowOff>
    </xdr:from>
    <xdr:to>
      <xdr:col>9</xdr:col>
      <xdr:colOff>495300</xdr:colOff>
      <xdr:row>293</xdr:row>
      <xdr:rowOff>142875</xdr:rowOff>
    </xdr:to>
    <xdr:sp macro="" textlink="">
      <xdr:nvSpPr>
        <xdr:cNvPr id="49216" name="Text Box 64" hidden="1"/>
        <xdr:cNvSpPr txBox="1">
          <a:spLocks noChangeArrowheads="1"/>
        </xdr:cNvSpPr>
      </xdr:nvSpPr>
      <xdr:spPr bwMode="auto">
        <a:xfrm>
          <a:off x="11344275" y="55140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288</xdr:row>
      <xdr:rowOff>85725</xdr:rowOff>
    </xdr:from>
    <xdr:to>
      <xdr:col>9</xdr:col>
      <xdr:colOff>457200</xdr:colOff>
      <xdr:row>292</xdr:row>
      <xdr:rowOff>142875</xdr:rowOff>
    </xdr:to>
    <xdr:sp macro="" textlink="">
      <xdr:nvSpPr>
        <xdr:cNvPr id="49217" name="Text Box 65" hidden="1"/>
        <xdr:cNvSpPr txBox="1">
          <a:spLocks noChangeArrowheads="1"/>
        </xdr:cNvSpPr>
      </xdr:nvSpPr>
      <xdr:spPr bwMode="auto">
        <a:xfrm>
          <a:off x="11344275" y="54949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287</xdr:row>
      <xdr:rowOff>85725</xdr:rowOff>
    </xdr:from>
    <xdr:to>
      <xdr:col>10</xdr:col>
      <xdr:colOff>38100</xdr:colOff>
      <xdr:row>291</xdr:row>
      <xdr:rowOff>104775</xdr:rowOff>
    </xdr:to>
    <xdr:sp macro="" textlink="">
      <xdr:nvSpPr>
        <xdr:cNvPr id="49218" name="Text Box 66" hidden="1"/>
        <xdr:cNvSpPr txBox="1">
          <a:spLocks noChangeArrowheads="1"/>
        </xdr:cNvSpPr>
      </xdr:nvSpPr>
      <xdr:spPr bwMode="auto">
        <a:xfrm>
          <a:off x="11344275" y="547592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286</xdr:row>
      <xdr:rowOff>76200</xdr:rowOff>
    </xdr:from>
    <xdr:to>
      <xdr:col>10</xdr:col>
      <xdr:colOff>38100</xdr:colOff>
      <xdr:row>290</xdr:row>
      <xdr:rowOff>104775</xdr:rowOff>
    </xdr:to>
    <xdr:sp macro="" textlink="">
      <xdr:nvSpPr>
        <xdr:cNvPr id="49219" name="Text Box 67" hidden="1"/>
        <xdr:cNvSpPr txBox="1">
          <a:spLocks noChangeArrowheads="1"/>
        </xdr:cNvSpPr>
      </xdr:nvSpPr>
      <xdr:spPr bwMode="auto">
        <a:xfrm>
          <a:off x="11344275" y="545592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285</xdr:row>
      <xdr:rowOff>76200</xdr:rowOff>
    </xdr:from>
    <xdr:to>
      <xdr:col>9</xdr:col>
      <xdr:colOff>495300</xdr:colOff>
      <xdr:row>289</xdr:row>
      <xdr:rowOff>123825</xdr:rowOff>
    </xdr:to>
    <xdr:sp macro="" textlink="">
      <xdr:nvSpPr>
        <xdr:cNvPr id="49220" name="Text Box 68" hidden="1"/>
        <xdr:cNvSpPr txBox="1">
          <a:spLocks noChangeArrowheads="1"/>
        </xdr:cNvSpPr>
      </xdr:nvSpPr>
      <xdr:spPr bwMode="auto">
        <a:xfrm>
          <a:off x="11344275" y="54368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284</xdr:row>
      <xdr:rowOff>76200</xdr:rowOff>
    </xdr:from>
    <xdr:to>
      <xdr:col>9</xdr:col>
      <xdr:colOff>495300</xdr:colOff>
      <xdr:row>288</xdr:row>
      <xdr:rowOff>123825</xdr:rowOff>
    </xdr:to>
    <xdr:sp macro="" textlink="">
      <xdr:nvSpPr>
        <xdr:cNvPr id="49221" name="Text Box 69" hidden="1"/>
        <xdr:cNvSpPr txBox="1">
          <a:spLocks noChangeArrowheads="1"/>
        </xdr:cNvSpPr>
      </xdr:nvSpPr>
      <xdr:spPr bwMode="auto">
        <a:xfrm>
          <a:off x="11344275" y="54178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282</xdr:row>
      <xdr:rowOff>66675</xdr:rowOff>
    </xdr:from>
    <xdr:to>
      <xdr:col>10</xdr:col>
      <xdr:colOff>38100</xdr:colOff>
      <xdr:row>286</xdr:row>
      <xdr:rowOff>76200</xdr:rowOff>
    </xdr:to>
    <xdr:sp macro="" textlink="">
      <xdr:nvSpPr>
        <xdr:cNvPr id="49222" name="Text Box 70" hidden="1"/>
        <xdr:cNvSpPr txBox="1">
          <a:spLocks noChangeArrowheads="1"/>
        </xdr:cNvSpPr>
      </xdr:nvSpPr>
      <xdr:spPr bwMode="auto">
        <a:xfrm>
          <a:off x="11344275" y="537876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280</xdr:row>
      <xdr:rowOff>57150</xdr:rowOff>
    </xdr:from>
    <xdr:to>
      <xdr:col>9</xdr:col>
      <xdr:colOff>495300</xdr:colOff>
      <xdr:row>284</xdr:row>
      <xdr:rowOff>114300</xdr:rowOff>
    </xdr:to>
    <xdr:sp macro="" textlink="">
      <xdr:nvSpPr>
        <xdr:cNvPr id="49223" name="Text Box 71" hidden="1"/>
        <xdr:cNvSpPr txBox="1">
          <a:spLocks noChangeArrowheads="1"/>
        </xdr:cNvSpPr>
      </xdr:nvSpPr>
      <xdr:spPr bwMode="auto">
        <a:xfrm>
          <a:off x="11344275" y="53397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279</xdr:row>
      <xdr:rowOff>57150</xdr:rowOff>
    </xdr:from>
    <xdr:to>
      <xdr:col>9</xdr:col>
      <xdr:colOff>495300</xdr:colOff>
      <xdr:row>283</xdr:row>
      <xdr:rowOff>104775</xdr:rowOff>
    </xdr:to>
    <xdr:sp macro="" textlink="">
      <xdr:nvSpPr>
        <xdr:cNvPr id="49224" name="Text Box 72" hidden="1"/>
        <xdr:cNvSpPr txBox="1">
          <a:spLocks noChangeArrowheads="1"/>
        </xdr:cNvSpPr>
      </xdr:nvSpPr>
      <xdr:spPr bwMode="auto">
        <a:xfrm>
          <a:off x="11344275" y="53206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278</xdr:row>
      <xdr:rowOff>47625</xdr:rowOff>
    </xdr:from>
    <xdr:to>
      <xdr:col>9</xdr:col>
      <xdr:colOff>495300</xdr:colOff>
      <xdr:row>282</xdr:row>
      <xdr:rowOff>104775</xdr:rowOff>
    </xdr:to>
    <xdr:sp macro="" textlink="">
      <xdr:nvSpPr>
        <xdr:cNvPr id="49225" name="Text Box 73" hidden="1"/>
        <xdr:cNvSpPr txBox="1">
          <a:spLocks noChangeArrowheads="1"/>
        </xdr:cNvSpPr>
      </xdr:nvSpPr>
      <xdr:spPr bwMode="auto">
        <a:xfrm>
          <a:off x="11344275" y="53006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277</xdr:row>
      <xdr:rowOff>47625</xdr:rowOff>
    </xdr:from>
    <xdr:to>
      <xdr:col>9</xdr:col>
      <xdr:colOff>495300</xdr:colOff>
      <xdr:row>281</xdr:row>
      <xdr:rowOff>104775</xdr:rowOff>
    </xdr:to>
    <xdr:sp macro="" textlink="">
      <xdr:nvSpPr>
        <xdr:cNvPr id="49226" name="Text Box 74" hidden="1"/>
        <xdr:cNvSpPr txBox="1">
          <a:spLocks noChangeArrowheads="1"/>
        </xdr:cNvSpPr>
      </xdr:nvSpPr>
      <xdr:spPr bwMode="auto">
        <a:xfrm>
          <a:off x="11344275" y="52816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276</xdr:row>
      <xdr:rowOff>47625</xdr:rowOff>
    </xdr:from>
    <xdr:to>
      <xdr:col>9</xdr:col>
      <xdr:colOff>495300</xdr:colOff>
      <xdr:row>280</xdr:row>
      <xdr:rowOff>104775</xdr:rowOff>
    </xdr:to>
    <xdr:sp macro="" textlink="">
      <xdr:nvSpPr>
        <xdr:cNvPr id="49227" name="Text Box 75" hidden="1"/>
        <xdr:cNvSpPr txBox="1">
          <a:spLocks noChangeArrowheads="1"/>
        </xdr:cNvSpPr>
      </xdr:nvSpPr>
      <xdr:spPr bwMode="auto">
        <a:xfrm>
          <a:off x="11344275" y="52625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275</xdr:row>
      <xdr:rowOff>38100</xdr:rowOff>
    </xdr:from>
    <xdr:to>
      <xdr:col>9</xdr:col>
      <xdr:colOff>457200</xdr:colOff>
      <xdr:row>279</xdr:row>
      <xdr:rowOff>104775</xdr:rowOff>
    </xdr:to>
    <xdr:sp macro="" textlink="">
      <xdr:nvSpPr>
        <xdr:cNvPr id="49228" name="Text Box 76" hidden="1"/>
        <xdr:cNvSpPr txBox="1">
          <a:spLocks noChangeArrowheads="1"/>
        </xdr:cNvSpPr>
      </xdr:nvSpPr>
      <xdr:spPr bwMode="auto">
        <a:xfrm>
          <a:off x="11344275" y="52425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274</xdr:row>
      <xdr:rowOff>38100</xdr:rowOff>
    </xdr:from>
    <xdr:to>
      <xdr:col>10</xdr:col>
      <xdr:colOff>38100</xdr:colOff>
      <xdr:row>278</xdr:row>
      <xdr:rowOff>47625</xdr:rowOff>
    </xdr:to>
    <xdr:sp macro="" textlink="">
      <xdr:nvSpPr>
        <xdr:cNvPr id="49229" name="Text Box 77" hidden="1"/>
        <xdr:cNvSpPr txBox="1">
          <a:spLocks noChangeArrowheads="1"/>
        </xdr:cNvSpPr>
      </xdr:nvSpPr>
      <xdr:spPr bwMode="auto">
        <a:xfrm>
          <a:off x="11344275" y="52235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273</xdr:row>
      <xdr:rowOff>38100</xdr:rowOff>
    </xdr:from>
    <xdr:to>
      <xdr:col>10</xdr:col>
      <xdr:colOff>38100</xdr:colOff>
      <xdr:row>277</xdr:row>
      <xdr:rowOff>47625</xdr:rowOff>
    </xdr:to>
    <xdr:sp macro="" textlink="">
      <xdr:nvSpPr>
        <xdr:cNvPr id="49230" name="Text Box 78" hidden="1"/>
        <xdr:cNvSpPr txBox="1">
          <a:spLocks noChangeArrowheads="1"/>
        </xdr:cNvSpPr>
      </xdr:nvSpPr>
      <xdr:spPr bwMode="auto">
        <a:xfrm>
          <a:off x="11344275" y="520446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272</xdr:row>
      <xdr:rowOff>28575</xdr:rowOff>
    </xdr:from>
    <xdr:to>
      <xdr:col>9</xdr:col>
      <xdr:colOff>495300</xdr:colOff>
      <xdr:row>276</xdr:row>
      <xdr:rowOff>85725</xdr:rowOff>
    </xdr:to>
    <xdr:sp macro="" textlink="">
      <xdr:nvSpPr>
        <xdr:cNvPr id="49231" name="Text Box 79" hidden="1"/>
        <xdr:cNvSpPr txBox="1">
          <a:spLocks noChangeArrowheads="1"/>
        </xdr:cNvSpPr>
      </xdr:nvSpPr>
      <xdr:spPr bwMode="auto">
        <a:xfrm>
          <a:off x="11344275" y="51844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271</xdr:row>
      <xdr:rowOff>28575</xdr:rowOff>
    </xdr:from>
    <xdr:to>
      <xdr:col>9</xdr:col>
      <xdr:colOff>495300</xdr:colOff>
      <xdr:row>275</xdr:row>
      <xdr:rowOff>76200</xdr:rowOff>
    </xdr:to>
    <xdr:sp macro="" textlink="">
      <xdr:nvSpPr>
        <xdr:cNvPr id="49232" name="Text Box 80" hidden="1"/>
        <xdr:cNvSpPr txBox="1">
          <a:spLocks noChangeArrowheads="1"/>
        </xdr:cNvSpPr>
      </xdr:nvSpPr>
      <xdr:spPr bwMode="auto">
        <a:xfrm>
          <a:off x="11344275" y="51654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270</xdr:row>
      <xdr:rowOff>28575</xdr:rowOff>
    </xdr:from>
    <xdr:to>
      <xdr:col>9</xdr:col>
      <xdr:colOff>495300</xdr:colOff>
      <xdr:row>274</xdr:row>
      <xdr:rowOff>76200</xdr:rowOff>
    </xdr:to>
    <xdr:sp macro="" textlink="">
      <xdr:nvSpPr>
        <xdr:cNvPr id="49233" name="Text Box 81" hidden="1"/>
        <xdr:cNvSpPr txBox="1">
          <a:spLocks noChangeArrowheads="1"/>
        </xdr:cNvSpPr>
      </xdr:nvSpPr>
      <xdr:spPr bwMode="auto">
        <a:xfrm>
          <a:off x="11344275" y="51463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269</xdr:row>
      <xdr:rowOff>19050</xdr:rowOff>
    </xdr:from>
    <xdr:to>
      <xdr:col>10</xdr:col>
      <xdr:colOff>38100</xdr:colOff>
      <xdr:row>273</xdr:row>
      <xdr:rowOff>38100</xdr:rowOff>
    </xdr:to>
    <xdr:sp macro="" textlink="">
      <xdr:nvSpPr>
        <xdr:cNvPr id="49234" name="Text Box 82" hidden="1"/>
        <xdr:cNvSpPr txBox="1">
          <a:spLocks noChangeArrowheads="1"/>
        </xdr:cNvSpPr>
      </xdr:nvSpPr>
      <xdr:spPr bwMode="auto">
        <a:xfrm>
          <a:off x="11344275" y="512635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267</xdr:row>
      <xdr:rowOff>19050</xdr:rowOff>
    </xdr:from>
    <xdr:to>
      <xdr:col>9</xdr:col>
      <xdr:colOff>495300</xdr:colOff>
      <xdr:row>271</xdr:row>
      <xdr:rowOff>66675</xdr:rowOff>
    </xdr:to>
    <xdr:sp macro="" textlink="">
      <xdr:nvSpPr>
        <xdr:cNvPr id="49235" name="Text Box 83" hidden="1"/>
        <xdr:cNvSpPr txBox="1">
          <a:spLocks noChangeArrowheads="1"/>
        </xdr:cNvSpPr>
      </xdr:nvSpPr>
      <xdr:spPr bwMode="auto">
        <a:xfrm>
          <a:off x="11344275" y="50882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266</xdr:row>
      <xdr:rowOff>9525</xdr:rowOff>
    </xdr:from>
    <xdr:to>
      <xdr:col>9</xdr:col>
      <xdr:colOff>495300</xdr:colOff>
      <xdr:row>270</xdr:row>
      <xdr:rowOff>66675</xdr:rowOff>
    </xdr:to>
    <xdr:sp macro="" textlink="">
      <xdr:nvSpPr>
        <xdr:cNvPr id="49236" name="Text Box 84" hidden="1"/>
        <xdr:cNvSpPr txBox="1">
          <a:spLocks noChangeArrowheads="1"/>
        </xdr:cNvSpPr>
      </xdr:nvSpPr>
      <xdr:spPr bwMode="auto">
        <a:xfrm>
          <a:off x="11344275" y="50682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265</xdr:row>
      <xdr:rowOff>9525</xdr:rowOff>
    </xdr:from>
    <xdr:to>
      <xdr:col>9</xdr:col>
      <xdr:colOff>495300</xdr:colOff>
      <xdr:row>269</xdr:row>
      <xdr:rowOff>66675</xdr:rowOff>
    </xdr:to>
    <xdr:sp macro="" textlink="">
      <xdr:nvSpPr>
        <xdr:cNvPr id="49237" name="Text Box 85" hidden="1"/>
        <xdr:cNvSpPr txBox="1">
          <a:spLocks noChangeArrowheads="1"/>
        </xdr:cNvSpPr>
      </xdr:nvSpPr>
      <xdr:spPr bwMode="auto">
        <a:xfrm>
          <a:off x="11344275" y="50492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264</xdr:row>
      <xdr:rowOff>0</xdr:rowOff>
    </xdr:from>
    <xdr:to>
      <xdr:col>9</xdr:col>
      <xdr:colOff>495300</xdr:colOff>
      <xdr:row>268</xdr:row>
      <xdr:rowOff>66675</xdr:rowOff>
    </xdr:to>
    <xdr:sp macro="" textlink="">
      <xdr:nvSpPr>
        <xdr:cNvPr id="49238" name="Text Box 86" hidden="1"/>
        <xdr:cNvSpPr txBox="1">
          <a:spLocks noChangeArrowheads="1"/>
        </xdr:cNvSpPr>
      </xdr:nvSpPr>
      <xdr:spPr bwMode="auto">
        <a:xfrm>
          <a:off x="11344275" y="50292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263</xdr:row>
      <xdr:rowOff>0</xdr:rowOff>
    </xdr:from>
    <xdr:to>
      <xdr:col>9</xdr:col>
      <xdr:colOff>495300</xdr:colOff>
      <xdr:row>267</xdr:row>
      <xdr:rowOff>66675</xdr:rowOff>
    </xdr:to>
    <xdr:sp macro="" textlink="">
      <xdr:nvSpPr>
        <xdr:cNvPr id="49239" name="Text Box 87" hidden="1"/>
        <xdr:cNvSpPr txBox="1">
          <a:spLocks noChangeArrowheads="1"/>
        </xdr:cNvSpPr>
      </xdr:nvSpPr>
      <xdr:spPr bwMode="auto">
        <a:xfrm>
          <a:off x="11344275" y="50101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262</xdr:row>
      <xdr:rowOff>0</xdr:rowOff>
    </xdr:from>
    <xdr:to>
      <xdr:col>9</xdr:col>
      <xdr:colOff>457200</xdr:colOff>
      <xdr:row>266</xdr:row>
      <xdr:rowOff>47625</xdr:rowOff>
    </xdr:to>
    <xdr:sp macro="" textlink="">
      <xdr:nvSpPr>
        <xdr:cNvPr id="49240" name="Text Box 88" hidden="1"/>
        <xdr:cNvSpPr txBox="1">
          <a:spLocks noChangeArrowheads="1"/>
        </xdr:cNvSpPr>
      </xdr:nvSpPr>
      <xdr:spPr bwMode="auto">
        <a:xfrm>
          <a:off x="11344275" y="499110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260</xdr:row>
      <xdr:rowOff>180975</xdr:rowOff>
    </xdr:from>
    <xdr:to>
      <xdr:col>10</xdr:col>
      <xdr:colOff>38100</xdr:colOff>
      <xdr:row>265</xdr:row>
      <xdr:rowOff>9525</xdr:rowOff>
    </xdr:to>
    <xdr:sp macro="" textlink="">
      <xdr:nvSpPr>
        <xdr:cNvPr id="49241" name="Text Box 89" hidden="1"/>
        <xdr:cNvSpPr txBox="1">
          <a:spLocks noChangeArrowheads="1"/>
        </xdr:cNvSpPr>
      </xdr:nvSpPr>
      <xdr:spPr bwMode="auto">
        <a:xfrm>
          <a:off x="11344275" y="497109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259</xdr:row>
      <xdr:rowOff>180975</xdr:rowOff>
    </xdr:from>
    <xdr:to>
      <xdr:col>10</xdr:col>
      <xdr:colOff>38100</xdr:colOff>
      <xdr:row>264</xdr:row>
      <xdr:rowOff>0</xdr:rowOff>
    </xdr:to>
    <xdr:sp macro="" textlink="">
      <xdr:nvSpPr>
        <xdr:cNvPr id="49242" name="Text Box 90" hidden="1"/>
        <xdr:cNvSpPr txBox="1">
          <a:spLocks noChangeArrowheads="1"/>
        </xdr:cNvSpPr>
      </xdr:nvSpPr>
      <xdr:spPr bwMode="auto">
        <a:xfrm>
          <a:off x="11344275" y="495204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258</xdr:row>
      <xdr:rowOff>180975</xdr:rowOff>
    </xdr:from>
    <xdr:to>
      <xdr:col>9</xdr:col>
      <xdr:colOff>495300</xdr:colOff>
      <xdr:row>263</xdr:row>
      <xdr:rowOff>38100</xdr:rowOff>
    </xdr:to>
    <xdr:sp macro="" textlink="">
      <xdr:nvSpPr>
        <xdr:cNvPr id="49243" name="Text Box 91" hidden="1"/>
        <xdr:cNvSpPr txBox="1">
          <a:spLocks noChangeArrowheads="1"/>
        </xdr:cNvSpPr>
      </xdr:nvSpPr>
      <xdr:spPr bwMode="auto">
        <a:xfrm>
          <a:off x="11344275" y="49329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257</xdr:row>
      <xdr:rowOff>171450</xdr:rowOff>
    </xdr:from>
    <xdr:to>
      <xdr:col>9</xdr:col>
      <xdr:colOff>495300</xdr:colOff>
      <xdr:row>262</xdr:row>
      <xdr:rowOff>38100</xdr:rowOff>
    </xdr:to>
    <xdr:sp macro="" textlink="">
      <xdr:nvSpPr>
        <xdr:cNvPr id="49244" name="Text Box 92" hidden="1"/>
        <xdr:cNvSpPr txBox="1">
          <a:spLocks noChangeArrowheads="1"/>
        </xdr:cNvSpPr>
      </xdr:nvSpPr>
      <xdr:spPr bwMode="auto">
        <a:xfrm>
          <a:off x="11344275" y="49129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255</xdr:row>
      <xdr:rowOff>171450</xdr:rowOff>
    </xdr:from>
    <xdr:to>
      <xdr:col>10</xdr:col>
      <xdr:colOff>38100</xdr:colOff>
      <xdr:row>259</xdr:row>
      <xdr:rowOff>180975</xdr:rowOff>
    </xdr:to>
    <xdr:sp macro="" textlink="">
      <xdr:nvSpPr>
        <xdr:cNvPr id="49245" name="Text Box 93" hidden="1"/>
        <xdr:cNvSpPr txBox="1">
          <a:spLocks noChangeArrowheads="1"/>
        </xdr:cNvSpPr>
      </xdr:nvSpPr>
      <xdr:spPr bwMode="auto">
        <a:xfrm>
          <a:off x="11344275" y="487489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253</xdr:row>
      <xdr:rowOff>161925</xdr:rowOff>
    </xdr:from>
    <xdr:to>
      <xdr:col>9</xdr:col>
      <xdr:colOff>495300</xdr:colOff>
      <xdr:row>258</xdr:row>
      <xdr:rowOff>28575</xdr:rowOff>
    </xdr:to>
    <xdr:sp macro="" textlink="">
      <xdr:nvSpPr>
        <xdr:cNvPr id="49246" name="Text Box 94" hidden="1"/>
        <xdr:cNvSpPr txBox="1">
          <a:spLocks noChangeArrowheads="1"/>
        </xdr:cNvSpPr>
      </xdr:nvSpPr>
      <xdr:spPr bwMode="auto">
        <a:xfrm>
          <a:off x="11344275" y="48358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252</xdr:row>
      <xdr:rowOff>161925</xdr:rowOff>
    </xdr:from>
    <xdr:to>
      <xdr:col>9</xdr:col>
      <xdr:colOff>495300</xdr:colOff>
      <xdr:row>257</xdr:row>
      <xdr:rowOff>28575</xdr:rowOff>
    </xdr:to>
    <xdr:sp macro="" textlink="">
      <xdr:nvSpPr>
        <xdr:cNvPr id="49247" name="Text Box 95" hidden="1"/>
        <xdr:cNvSpPr txBox="1">
          <a:spLocks noChangeArrowheads="1"/>
        </xdr:cNvSpPr>
      </xdr:nvSpPr>
      <xdr:spPr bwMode="auto">
        <a:xfrm>
          <a:off x="11344275" y="48167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251</xdr:row>
      <xdr:rowOff>152400</xdr:rowOff>
    </xdr:from>
    <xdr:to>
      <xdr:col>9</xdr:col>
      <xdr:colOff>495300</xdr:colOff>
      <xdr:row>256</xdr:row>
      <xdr:rowOff>28575</xdr:rowOff>
    </xdr:to>
    <xdr:sp macro="" textlink="">
      <xdr:nvSpPr>
        <xdr:cNvPr id="49248" name="Text Box 96" hidden="1"/>
        <xdr:cNvSpPr txBox="1">
          <a:spLocks noChangeArrowheads="1"/>
        </xdr:cNvSpPr>
      </xdr:nvSpPr>
      <xdr:spPr bwMode="auto">
        <a:xfrm>
          <a:off x="11344275" y="479679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250</xdr:row>
      <xdr:rowOff>152400</xdr:rowOff>
    </xdr:from>
    <xdr:to>
      <xdr:col>9</xdr:col>
      <xdr:colOff>495300</xdr:colOff>
      <xdr:row>255</xdr:row>
      <xdr:rowOff>9525</xdr:rowOff>
    </xdr:to>
    <xdr:sp macro="" textlink="">
      <xdr:nvSpPr>
        <xdr:cNvPr id="49249" name="Text Box 97" hidden="1"/>
        <xdr:cNvSpPr txBox="1">
          <a:spLocks noChangeArrowheads="1"/>
        </xdr:cNvSpPr>
      </xdr:nvSpPr>
      <xdr:spPr bwMode="auto">
        <a:xfrm>
          <a:off x="11344275" y="477774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249</xdr:row>
      <xdr:rowOff>142875</xdr:rowOff>
    </xdr:from>
    <xdr:to>
      <xdr:col>9</xdr:col>
      <xdr:colOff>495300</xdr:colOff>
      <xdr:row>254</xdr:row>
      <xdr:rowOff>9525</xdr:rowOff>
    </xdr:to>
    <xdr:sp macro="" textlink="">
      <xdr:nvSpPr>
        <xdr:cNvPr id="49250" name="Text Box 98" hidden="1"/>
        <xdr:cNvSpPr txBox="1">
          <a:spLocks noChangeArrowheads="1"/>
        </xdr:cNvSpPr>
      </xdr:nvSpPr>
      <xdr:spPr bwMode="auto">
        <a:xfrm>
          <a:off x="11344275" y="47577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248</xdr:row>
      <xdr:rowOff>142875</xdr:rowOff>
    </xdr:from>
    <xdr:to>
      <xdr:col>9</xdr:col>
      <xdr:colOff>457200</xdr:colOff>
      <xdr:row>253</xdr:row>
      <xdr:rowOff>9525</xdr:rowOff>
    </xdr:to>
    <xdr:sp macro="" textlink="">
      <xdr:nvSpPr>
        <xdr:cNvPr id="49251" name="Text Box 99" hidden="1"/>
        <xdr:cNvSpPr txBox="1">
          <a:spLocks noChangeArrowheads="1"/>
        </xdr:cNvSpPr>
      </xdr:nvSpPr>
      <xdr:spPr bwMode="auto">
        <a:xfrm>
          <a:off x="11344275" y="473868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247</xdr:row>
      <xdr:rowOff>142875</xdr:rowOff>
    </xdr:from>
    <xdr:to>
      <xdr:col>10</xdr:col>
      <xdr:colOff>38100</xdr:colOff>
      <xdr:row>251</xdr:row>
      <xdr:rowOff>152400</xdr:rowOff>
    </xdr:to>
    <xdr:sp macro="" textlink="">
      <xdr:nvSpPr>
        <xdr:cNvPr id="49252" name="Text Box 100" hidden="1"/>
        <xdr:cNvSpPr txBox="1">
          <a:spLocks noChangeArrowheads="1"/>
        </xdr:cNvSpPr>
      </xdr:nvSpPr>
      <xdr:spPr bwMode="auto">
        <a:xfrm>
          <a:off x="11344275" y="471963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246</xdr:row>
      <xdr:rowOff>133350</xdr:rowOff>
    </xdr:from>
    <xdr:to>
      <xdr:col>10</xdr:col>
      <xdr:colOff>38100</xdr:colOff>
      <xdr:row>250</xdr:row>
      <xdr:rowOff>152400</xdr:rowOff>
    </xdr:to>
    <xdr:sp macro="" textlink="">
      <xdr:nvSpPr>
        <xdr:cNvPr id="49253" name="Text Box 101" hidden="1"/>
        <xdr:cNvSpPr txBox="1">
          <a:spLocks noChangeArrowheads="1"/>
        </xdr:cNvSpPr>
      </xdr:nvSpPr>
      <xdr:spPr bwMode="auto">
        <a:xfrm>
          <a:off x="11344275" y="469963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245</xdr:row>
      <xdr:rowOff>133350</xdr:rowOff>
    </xdr:from>
    <xdr:to>
      <xdr:col>9</xdr:col>
      <xdr:colOff>495300</xdr:colOff>
      <xdr:row>250</xdr:row>
      <xdr:rowOff>0</xdr:rowOff>
    </xdr:to>
    <xdr:sp macro="" textlink="">
      <xdr:nvSpPr>
        <xdr:cNvPr id="49254" name="Text Box 102" hidden="1"/>
        <xdr:cNvSpPr txBox="1">
          <a:spLocks noChangeArrowheads="1"/>
        </xdr:cNvSpPr>
      </xdr:nvSpPr>
      <xdr:spPr bwMode="auto">
        <a:xfrm>
          <a:off x="11344275" y="46805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244</xdr:row>
      <xdr:rowOff>133350</xdr:rowOff>
    </xdr:from>
    <xdr:to>
      <xdr:col>9</xdr:col>
      <xdr:colOff>495300</xdr:colOff>
      <xdr:row>248</xdr:row>
      <xdr:rowOff>180975</xdr:rowOff>
    </xdr:to>
    <xdr:sp macro="" textlink="">
      <xdr:nvSpPr>
        <xdr:cNvPr id="49255" name="Text Box 103" hidden="1"/>
        <xdr:cNvSpPr txBox="1">
          <a:spLocks noChangeArrowheads="1"/>
        </xdr:cNvSpPr>
      </xdr:nvSpPr>
      <xdr:spPr bwMode="auto">
        <a:xfrm>
          <a:off x="11344275" y="46615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242</xdr:row>
      <xdr:rowOff>123825</xdr:rowOff>
    </xdr:from>
    <xdr:to>
      <xdr:col>10</xdr:col>
      <xdr:colOff>38100</xdr:colOff>
      <xdr:row>246</xdr:row>
      <xdr:rowOff>142875</xdr:rowOff>
    </xdr:to>
    <xdr:sp macro="" textlink="">
      <xdr:nvSpPr>
        <xdr:cNvPr id="49256" name="Text Box 104" hidden="1"/>
        <xdr:cNvSpPr txBox="1">
          <a:spLocks noChangeArrowheads="1"/>
        </xdr:cNvSpPr>
      </xdr:nvSpPr>
      <xdr:spPr bwMode="auto">
        <a:xfrm>
          <a:off x="11344275" y="462248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240</xdr:row>
      <xdr:rowOff>114300</xdr:rowOff>
    </xdr:from>
    <xdr:to>
      <xdr:col>9</xdr:col>
      <xdr:colOff>495300</xdr:colOff>
      <xdr:row>244</xdr:row>
      <xdr:rowOff>180975</xdr:rowOff>
    </xdr:to>
    <xdr:sp macro="" textlink="">
      <xdr:nvSpPr>
        <xdr:cNvPr id="49257" name="Text Box 105" hidden="1"/>
        <xdr:cNvSpPr txBox="1">
          <a:spLocks noChangeArrowheads="1"/>
        </xdr:cNvSpPr>
      </xdr:nvSpPr>
      <xdr:spPr bwMode="auto">
        <a:xfrm>
          <a:off x="11344275" y="4583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239</xdr:row>
      <xdr:rowOff>114300</xdr:rowOff>
    </xdr:from>
    <xdr:to>
      <xdr:col>9</xdr:col>
      <xdr:colOff>495300</xdr:colOff>
      <xdr:row>243</xdr:row>
      <xdr:rowOff>161925</xdr:rowOff>
    </xdr:to>
    <xdr:sp macro="" textlink="">
      <xdr:nvSpPr>
        <xdr:cNvPr id="49258" name="Text Box 106" hidden="1"/>
        <xdr:cNvSpPr txBox="1">
          <a:spLocks noChangeArrowheads="1"/>
        </xdr:cNvSpPr>
      </xdr:nvSpPr>
      <xdr:spPr bwMode="auto">
        <a:xfrm>
          <a:off x="11344275" y="45643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238</xdr:row>
      <xdr:rowOff>114300</xdr:rowOff>
    </xdr:from>
    <xdr:to>
      <xdr:col>9</xdr:col>
      <xdr:colOff>495300</xdr:colOff>
      <xdr:row>242</xdr:row>
      <xdr:rowOff>161925</xdr:rowOff>
    </xdr:to>
    <xdr:sp macro="" textlink="">
      <xdr:nvSpPr>
        <xdr:cNvPr id="49259" name="Text Box 107" hidden="1"/>
        <xdr:cNvSpPr txBox="1">
          <a:spLocks noChangeArrowheads="1"/>
        </xdr:cNvSpPr>
      </xdr:nvSpPr>
      <xdr:spPr bwMode="auto">
        <a:xfrm>
          <a:off x="11344275" y="45453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237</xdr:row>
      <xdr:rowOff>104775</xdr:rowOff>
    </xdr:from>
    <xdr:to>
      <xdr:col>9</xdr:col>
      <xdr:colOff>495300</xdr:colOff>
      <xdr:row>241</xdr:row>
      <xdr:rowOff>161925</xdr:rowOff>
    </xdr:to>
    <xdr:sp macro="" textlink="">
      <xdr:nvSpPr>
        <xdr:cNvPr id="49260" name="Text Box 108" hidden="1"/>
        <xdr:cNvSpPr txBox="1">
          <a:spLocks noChangeArrowheads="1"/>
        </xdr:cNvSpPr>
      </xdr:nvSpPr>
      <xdr:spPr bwMode="auto">
        <a:xfrm>
          <a:off x="11344275" y="45253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236</xdr:row>
      <xdr:rowOff>104775</xdr:rowOff>
    </xdr:from>
    <xdr:to>
      <xdr:col>9</xdr:col>
      <xdr:colOff>495300</xdr:colOff>
      <xdr:row>240</xdr:row>
      <xdr:rowOff>152400</xdr:rowOff>
    </xdr:to>
    <xdr:sp macro="" textlink="">
      <xdr:nvSpPr>
        <xdr:cNvPr id="49261" name="Text Box 109" hidden="1"/>
        <xdr:cNvSpPr txBox="1">
          <a:spLocks noChangeArrowheads="1"/>
        </xdr:cNvSpPr>
      </xdr:nvSpPr>
      <xdr:spPr bwMode="auto">
        <a:xfrm>
          <a:off x="11344275" y="45062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235</xdr:row>
      <xdr:rowOff>95250</xdr:rowOff>
    </xdr:from>
    <xdr:to>
      <xdr:col>9</xdr:col>
      <xdr:colOff>457200</xdr:colOff>
      <xdr:row>239</xdr:row>
      <xdr:rowOff>152400</xdr:rowOff>
    </xdr:to>
    <xdr:sp macro="" textlink="">
      <xdr:nvSpPr>
        <xdr:cNvPr id="49262" name="Text Box 110" hidden="1"/>
        <xdr:cNvSpPr txBox="1">
          <a:spLocks noChangeArrowheads="1"/>
        </xdr:cNvSpPr>
      </xdr:nvSpPr>
      <xdr:spPr bwMode="auto">
        <a:xfrm>
          <a:off x="11344275" y="44862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234</xdr:row>
      <xdr:rowOff>95250</xdr:rowOff>
    </xdr:from>
    <xdr:to>
      <xdr:col>10</xdr:col>
      <xdr:colOff>38100</xdr:colOff>
      <xdr:row>238</xdr:row>
      <xdr:rowOff>114300</xdr:rowOff>
    </xdr:to>
    <xdr:sp macro="" textlink="">
      <xdr:nvSpPr>
        <xdr:cNvPr id="49263" name="Text Box 111" hidden="1"/>
        <xdr:cNvSpPr txBox="1">
          <a:spLocks noChangeArrowheads="1"/>
        </xdr:cNvSpPr>
      </xdr:nvSpPr>
      <xdr:spPr bwMode="auto">
        <a:xfrm>
          <a:off x="11344275" y="446722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233</xdr:row>
      <xdr:rowOff>95250</xdr:rowOff>
    </xdr:from>
    <xdr:to>
      <xdr:col>10</xdr:col>
      <xdr:colOff>38100</xdr:colOff>
      <xdr:row>237</xdr:row>
      <xdr:rowOff>104775</xdr:rowOff>
    </xdr:to>
    <xdr:sp macro="" textlink="">
      <xdr:nvSpPr>
        <xdr:cNvPr id="49264" name="Text Box 112" hidden="1"/>
        <xdr:cNvSpPr txBox="1">
          <a:spLocks noChangeArrowheads="1"/>
        </xdr:cNvSpPr>
      </xdr:nvSpPr>
      <xdr:spPr bwMode="auto">
        <a:xfrm>
          <a:off x="11344275" y="444817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232</xdr:row>
      <xdr:rowOff>85725</xdr:rowOff>
    </xdr:from>
    <xdr:to>
      <xdr:col>9</xdr:col>
      <xdr:colOff>495300</xdr:colOff>
      <xdr:row>236</xdr:row>
      <xdr:rowOff>142875</xdr:rowOff>
    </xdr:to>
    <xdr:sp macro="" textlink="">
      <xdr:nvSpPr>
        <xdr:cNvPr id="49265" name="Text Box 113" hidden="1"/>
        <xdr:cNvSpPr txBox="1">
          <a:spLocks noChangeArrowheads="1"/>
        </xdr:cNvSpPr>
      </xdr:nvSpPr>
      <xdr:spPr bwMode="auto">
        <a:xfrm>
          <a:off x="11344275" y="44281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231</xdr:row>
      <xdr:rowOff>85725</xdr:rowOff>
    </xdr:from>
    <xdr:to>
      <xdr:col>9</xdr:col>
      <xdr:colOff>495300</xdr:colOff>
      <xdr:row>235</xdr:row>
      <xdr:rowOff>142875</xdr:rowOff>
    </xdr:to>
    <xdr:sp macro="" textlink="">
      <xdr:nvSpPr>
        <xdr:cNvPr id="49266" name="Text Box 114" hidden="1"/>
        <xdr:cNvSpPr txBox="1">
          <a:spLocks noChangeArrowheads="1"/>
        </xdr:cNvSpPr>
      </xdr:nvSpPr>
      <xdr:spPr bwMode="auto">
        <a:xfrm>
          <a:off x="11344275" y="44091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229</xdr:row>
      <xdr:rowOff>76200</xdr:rowOff>
    </xdr:from>
    <xdr:to>
      <xdr:col>10</xdr:col>
      <xdr:colOff>38100</xdr:colOff>
      <xdr:row>233</xdr:row>
      <xdr:rowOff>104775</xdr:rowOff>
    </xdr:to>
    <xdr:sp macro="" textlink="">
      <xdr:nvSpPr>
        <xdr:cNvPr id="49267" name="Text Box 115" hidden="1"/>
        <xdr:cNvSpPr txBox="1">
          <a:spLocks noChangeArrowheads="1"/>
        </xdr:cNvSpPr>
      </xdr:nvSpPr>
      <xdr:spPr bwMode="auto">
        <a:xfrm>
          <a:off x="11344275" y="437007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227</xdr:row>
      <xdr:rowOff>76200</xdr:rowOff>
    </xdr:from>
    <xdr:to>
      <xdr:col>9</xdr:col>
      <xdr:colOff>495300</xdr:colOff>
      <xdr:row>231</xdr:row>
      <xdr:rowOff>123825</xdr:rowOff>
    </xdr:to>
    <xdr:sp macro="" textlink="">
      <xdr:nvSpPr>
        <xdr:cNvPr id="49268" name="Text Box 116" hidden="1"/>
        <xdr:cNvSpPr txBox="1">
          <a:spLocks noChangeArrowheads="1"/>
        </xdr:cNvSpPr>
      </xdr:nvSpPr>
      <xdr:spPr bwMode="auto">
        <a:xfrm>
          <a:off x="11344275" y="43319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226</xdr:row>
      <xdr:rowOff>66675</xdr:rowOff>
    </xdr:from>
    <xdr:to>
      <xdr:col>9</xdr:col>
      <xdr:colOff>495300</xdr:colOff>
      <xdr:row>230</xdr:row>
      <xdr:rowOff>123825</xdr:rowOff>
    </xdr:to>
    <xdr:sp macro="" textlink="">
      <xdr:nvSpPr>
        <xdr:cNvPr id="49269" name="Text Box 117" hidden="1"/>
        <xdr:cNvSpPr txBox="1">
          <a:spLocks noChangeArrowheads="1"/>
        </xdr:cNvSpPr>
      </xdr:nvSpPr>
      <xdr:spPr bwMode="auto">
        <a:xfrm>
          <a:off x="11344275" y="43119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225</xdr:row>
      <xdr:rowOff>66675</xdr:rowOff>
    </xdr:from>
    <xdr:to>
      <xdr:col>9</xdr:col>
      <xdr:colOff>495300</xdr:colOff>
      <xdr:row>229</xdr:row>
      <xdr:rowOff>114300</xdr:rowOff>
    </xdr:to>
    <xdr:sp macro="" textlink="">
      <xdr:nvSpPr>
        <xdr:cNvPr id="49270" name="Text Box 118" hidden="1"/>
        <xdr:cNvSpPr txBox="1">
          <a:spLocks noChangeArrowheads="1"/>
        </xdr:cNvSpPr>
      </xdr:nvSpPr>
      <xdr:spPr bwMode="auto">
        <a:xfrm>
          <a:off x="11344275" y="429291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224</xdr:row>
      <xdr:rowOff>66675</xdr:rowOff>
    </xdr:from>
    <xdr:to>
      <xdr:col>9</xdr:col>
      <xdr:colOff>495300</xdr:colOff>
      <xdr:row>228</xdr:row>
      <xdr:rowOff>114300</xdr:rowOff>
    </xdr:to>
    <xdr:sp macro="" textlink="">
      <xdr:nvSpPr>
        <xdr:cNvPr id="49271" name="Text Box 119" hidden="1"/>
        <xdr:cNvSpPr txBox="1">
          <a:spLocks noChangeArrowheads="1"/>
        </xdr:cNvSpPr>
      </xdr:nvSpPr>
      <xdr:spPr bwMode="auto">
        <a:xfrm>
          <a:off x="11344275" y="42738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223</xdr:row>
      <xdr:rowOff>57150</xdr:rowOff>
    </xdr:from>
    <xdr:to>
      <xdr:col>9</xdr:col>
      <xdr:colOff>495300</xdr:colOff>
      <xdr:row>227</xdr:row>
      <xdr:rowOff>114300</xdr:rowOff>
    </xdr:to>
    <xdr:sp macro="" textlink="">
      <xdr:nvSpPr>
        <xdr:cNvPr id="49272" name="Text Box 120" hidden="1"/>
        <xdr:cNvSpPr txBox="1">
          <a:spLocks noChangeArrowheads="1"/>
        </xdr:cNvSpPr>
      </xdr:nvSpPr>
      <xdr:spPr bwMode="auto">
        <a:xfrm>
          <a:off x="11344275" y="42538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222</xdr:row>
      <xdr:rowOff>57150</xdr:rowOff>
    </xdr:from>
    <xdr:to>
      <xdr:col>9</xdr:col>
      <xdr:colOff>457200</xdr:colOff>
      <xdr:row>226</xdr:row>
      <xdr:rowOff>104775</xdr:rowOff>
    </xdr:to>
    <xdr:sp macro="" textlink="">
      <xdr:nvSpPr>
        <xdr:cNvPr id="49273" name="Text Box 121" hidden="1"/>
        <xdr:cNvSpPr txBox="1">
          <a:spLocks noChangeArrowheads="1"/>
        </xdr:cNvSpPr>
      </xdr:nvSpPr>
      <xdr:spPr bwMode="auto">
        <a:xfrm>
          <a:off x="11344275" y="423481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221</xdr:row>
      <xdr:rowOff>47625</xdr:rowOff>
    </xdr:from>
    <xdr:to>
      <xdr:col>10</xdr:col>
      <xdr:colOff>38100</xdr:colOff>
      <xdr:row>225</xdr:row>
      <xdr:rowOff>66675</xdr:rowOff>
    </xdr:to>
    <xdr:sp macro="" textlink="">
      <xdr:nvSpPr>
        <xdr:cNvPr id="49274" name="Text Box 122" hidden="1"/>
        <xdr:cNvSpPr txBox="1">
          <a:spLocks noChangeArrowheads="1"/>
        </xdr:cNvSpPr>
      </xdr:nvSpPr>
      <xdr:spPr bwMode="auto">
        <a:xfrm>
          <a:off x="11344275" y="42148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220</xdr:row>
      <xdr:rowOff>47625</xdr:rowOff>
    </xdr:from>
    <xdr:to>
      <xdr:col>10</xdr:col>
      <xdr:colOff>38100</xdr:colOff>
      <xdr:row>224</xdr:row>
      <xdr:rowOff>66675</xdr:rowOff>
    </xdr:to>
    <xdr:sp macro="" textlink="">
      <xdr:nvSpPr>
        <xdr:cNvPr id="49275" name="Text Box 123" hidden="1"/>
        <xdr:cNvSpPr txBox="1">
          <a:spLocks noChangeArrowheads="1"/>
        </xdr:cNvSpPr>
      </xdr:nvSpPr>
      <xdr:spPr bwMode="auto">
        <a:xfrm>
          <a:off x="11344275" y="419576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219</xdr:row>
      <xdr:rowOff>47625</xdr:rowOff>
    </xdr:from>
    <xdr:to>
      <xdr:col>9</xdr:col>
      <xdr:colOff>495300</xdr:colOff>
      <xdr:row>223</xdr:row>
      <xdr:rowOff>104775</xdr:rowOff>
    </xdr:to>
    <xdr:sp macro="" textlink="">
      <xdr:nvSpPr>
        <xdr:cNvPr id="49276" name="Text Box 124" hidden="1"/>
        <xdr:cNvSpPr txBox="1">
          <a:spLocks noChangeArrowheads="1"/>
        </xdr:cNvSpPr>
      </xdr:nvSpPr>
      <xdr:spPr bwMode="auto">
        <a:xfrm>
          <a:off x="11344275" y="41767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218</xdr:row>
      <xdr:rowOff>38100</xdr:rowOff>
    </xdr:from>
    <xdr:to>
      <xdr:col>9</xdr:col>
      <xdr:colOff>495300</xdr:colOff>
      <xdr:row>222</xdr:row>
      <xdr:rowOff>104775</xdr:rowOff>
    </xdr:to>
    <xdr:sp macro="" textlink="">
      <xdr:nvSpPr>
        <xdr:cNvPr id="49277" name="Text Box 125" hidden="1"/>
        <xdr:cNvSpPr txBox="1">
          <a:spLocks noChangeArrowheads="1"/>
        </xdr:cNvSpPr>
      </xdr:nvSpPr>
      <xdr:spPr bwMode="auto">
        <a:xfrm>
          <a:off x="11344275" y="41567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216</xdr:row>
      <xdr:rowOff>38100</xdr:rowOff>
    </xdr:from>
    <xdr:to>
      <xdr:col>10</xdr:col>
      <xdr:colOff>38100</xdr:colOff>
      <xdr:row>220</xdr:row>
      <xdr:rowOff>47625</xdr:rowOff>
    </xdr:to>
    <xdr:sp macro="" textlink="">
      <xdr:nvSpPr>
        <xdr:cNvPr id="49278" name="Text Box 126" hidden="1"/>
        <xdr:cNvSpPr txBox="1">
          <a:spLocks noChangeArrowheads="1"/>
        </xdr:cNvSpPr>
      </xdr:nvSpPr>
      <xdr:spPr bwMode="auto">
        <a:xfrm>
          <a:off x="11344275" y="41186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214</xdr:row>
      <xdr:rowOff>28575</xdr:rowOff>
    </xdr:from>
    <xdr:to>
      <xdr:col>9</xdr:col>
      <xdr:colOff>495300</xdr:colOff>
      <xdr:row>218</xdr:row>
      <xdr:rowOff>76200</xdr:rowOff>
    </xdr:to>
    <xdr:sp macro="" textlink="">
      <xdr:nvSpPr>
        <xdr:cNvPr id="49279" name="Text Box 127" hidden="1"/>
        <xdr:cNvSpPr txBox="1">
          <a:spLocks noChangeArrowheads="1"/>
        </xdr:cNvSpPr>
      </xdr:nvSpPr>
      <xdr:spPr bwMode="auto">
        <a:xfrm>
          <a:off x="11344275" y="40795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213</xdr:row>
      <xdr:rowOff>28575</xdr:rowOff>
    </xdr:from>
    <xdr:to>
      <xdr:col>9</xdr:col>
      <xdr:colOff>495300</xdr:colOff>
      <xdr:row>217</xdr:row>
      <xdr:rowOff>76200</xdr:rowOff>
    </xdr:to>
    <xdr:sp macro="" textlink="">
      <xdr:nvSpPr>
        <xdr:cNvPr id="49280" name="Text Box 128" hidden="1"/>
        <xdr:cNvSpPr txBox="1">
          <a:spLocks noChangeArrowheads="1"/>
        </xdr:cNvSpPr>
      </xdr:nvSpPr>
      <xdr:spPr bwMode="auto">
        <a:xfrm>
          <a:off x="11344275" y="40605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212</xdr:row>
      <xdr:rowOff>19050</xdr:rowOff>
    </xdr:from>
    <xdr:to>
      <xdr:col>9</xdr:col>
      <xdr:colOff>495300</xdr:colOff>
      <xdr:row>216</xdr:row>
      <xdr:rowOff>76200</xdr:rowOff>
    </xdr:to>
    <xdr:sp macro="" textlink="">
      <xdr:nvSpPr>
        <xdr:cNvPr id="49281" name="Text Box 129" hidden="1"/>
        <xdr:cNvSpPr txBox="1">
          <a:spLocks noChangeArrowheads="1"/>
        </xdr:cNvSpPr>
      </xdr:nvSpPr>
      <xdr:spPr bwMode="auto">
        <a:xfrm>
          <a:off x="11344275" y="404050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211</xdr:row>
      <xdr:rowOff>19050</xdr:rowOff>
    </xdr:from>
    <xdr:to>
      <xdr:col>9</xdr:col>
      <xdr:colOff>495300</xdr:colOff>
      <xdr:row>215</xdr:row>
      <xdr:rowOff>66675</xdr:rowOff>
    </xdr:to>
    <xdr:sp macro="" textlink="">
      <xdr:nvSpPr>
        <xdr:cNvPr id="49282" name="Text Box 130" hidden="1"/>
        <xdr:cNvSpPr txBox="1">
          <a:spLocks noChangeArrowheads="1"/>
        </xdr:cNvSpPr>
      </xdr:nvSpPr>
      <xdr:spPr bwMode="auto">
        <a:xfrm>
          <a:off x="11344275" y="40214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210</xdr:row>
      <xdr:rowOff>19050</xdr:rowOff>
    </xdr:from>
    <xdr:to>
      <xdr:col>9</xdr:col>
      <xdr:colOff>495300</xdr:colOff>
      <xdr:row>214</xdr:row>
      <xdr:rowOff>66675</xdr:rowOff>
    </xdr:to>
    <xdr:sp macro="" textlink="">
      <xdr:nvSpPr>
        <xdr:cNvPr id="49283" name="Text Box 131" hidden="1"/>
        <xdr:cNvSpPr txBox="1">
          <a:spLocks noChangeArrowheads="1"/>
        </xdr:cNvSpPr>
      </xdr:nvSpPr>
      <xdr:spPr bwMode="auto">
        <a:xfrm>
          <a:off x="11344275" y="40024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209</xdr:row>
      <xdr:rowOff>9525</xdr:rowOff>
    </xdr:from>
    <xdr:to>
      <xdr:col>9</xdr:col>
      <xdr:colOff>457200</xdr:colOff>
      <xdr:row>213</xdr:row>
      <xdr:rowOff>66675</xdr:rowOff>
    </xdr:to>
    <xdr:sp macro="" textlink="">
      <xdr:nvSpPr>
        <xdr:cNvPr id="49284" name="Text Box 132" hidden="1"/>
        <xdr:cNvSpPr txBox="1">
          <a:spLocks noChangeArrowheads="1"/>
        </xdr:cNvSpPr>
      </xdr:nvSpPr>
      <xdr:spPr bwMode="auto">
        <a:xfrm>
          <a:off x="11344275" y="39824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206</xdr:row>
      <xdr:rowOff>0</xdr:rowOff>
    </xdr:from>
    <xdr:to>
      <xdr:col>9</xdr:col>
      <xdr:colOff>495300</xdr:colOff>
      <xdr:row>210</xdr:row>
      <xdr:rowOff>66675</xdr:rowOff>
    </xdr:to>
    <xdr:sp macro="" textlink="">
      <xdr:nvSpPr>
        <xdr:cNvPr id="49285" name="Text Box 133" hidden="1"/>
        <xdr:cNvSpPr txBox="1">
          <a:spLocks noChangeArrowheads="1"/>
        </xdr:cNvSpPr>
      </xdr:nvSpPr>
      <xdr:spPr bwMode="auto">
        <a:xfrm>
          <a:off x="11344275" y="39243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205</xdr:row>
      <xdr:rowOff>0</xdr:rowOff>
    </xdr:from>
    <xdr:to>
      <xdr:col>9</xdr:col>
      <xdr:colOff>495300</xdr:colOff>
      <xdr:row>209</xdr:row>
      <xdr:rowOff>47625</xdr:rowOff>
    </xdr:to>
    <xdr:sp macro="" textlink="">
      <xdr:nvSpPr>
        <xdr:cNvPr id="49286" name="Text Box 134" hidden="1"/>
        <xdr:cNvSpPr txBox="1">
          <a:spLocks noChangeArrowheads="1"/>
        </xdr:cNvSpPr>
      </xdr:nvSpPr>
      <xdr:spPr bwMode="auto">
        <a:xfrm>
          <a:off x="11344275" y="39052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200</xdr:row>
      <xdr:rowOff>171450</xdr:rowOff>
    </xdr:from>
    <xdr:to>
      <xdr:col>9</xdr:col>
      <xdr:colOff>495300</xdr:colOff>
      <xdr:row>205</xdr:row>
      <xdr:rowOff>38100</xdr:rowOff>
    </xdr:to>
    <xdr:sp macro="" textlink="">
      <xdr:nvSpPr>
        <xdr:cNvPr id="49287" name="Text Box 135" hidden="1"/>
        <xdr:cNvSpPr txBox="1">
          <a:spLocks noChangeArrowheads="1"/>
        </xdr:cNvSpPr>
      </xdr:nvSpPr>
      <xdr:spPr bwMode="auto">
        <a:xfrm>
          <a:off x="11344275" y="38271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199</xdr:row>
      <xdr:rowOff>171450</xdr:rowOff>
    </xdr:from>
    <xdr:to>
      <xdr:col>9</xdr:col>
      <xdr:colOff>495300</xdr:colOff>
      <xdr:row>204</xdr:row>
      <xdr:rowOff>28575</xdr:rowOff>
    </xdr:to>
    <xdr:sp macro="" textlink="">
      <xdr:nvSpPr>
        <xdr:cNvPr id="49288" name="Text Box 136" hidden="1"/>
        <xdr:cNvSpPr txBox="1">
          <a:spLocks noChangeArrowheads="1"/>
        </xdr:cNvSpPr>
      </xdr:nvSpPr>
      <xdr:spPr bwMode="auto">
        <a:xfrm>
          <a:off x="11344275" y="38080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198</xdr:row>
      <xdr:rowOff>171450</xdr:rowOff>
    </xdr:from>
    <xdr:to>
      <xdr:col>9</xdr:col>
      <xdr:colOff>495300</xdr:colOff>
      <xdr:row>203</xdr:row>
      <xdr:rowOff>28575</xdr:rowOff>
    </xdr:to>
    <xdr:sp macro="" textlink="">
      <xdr:nvSpPr>
        <xdr:cNvPr id="49289" name="Text Box 137" hidden="1"/>
        <xdr:cNvSpPr txBox="1">
          <a:spLocks noChangeArrowheads="1"/>
        </xdr:cNvSpPr>
      </xdr:nvSpPr>
      <xdr:spPr bwMode="auto">
        <a:xfrm>
          <a:off x="11344275" y="37890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197</xdr:row>
      <xdr:rowOff>161925</xdr:rowOff>
    </xdr:from>
    <xdr:to>
      <xdr:col>9</xdr:col>
      <xdr:colOff>495300</xdr:colOff>
      <xdr:row>202</xdr:row>
      <xdr:rowOff>28575</xdr:rowOff>
    </xdr:to>
    <xdr:sp macro="" textlink="">
      <xdr:nvSpPr>
        <xdr:cNvPr id="49290" name="Text Box 138" hidden="1"/>
        <xdr:cNvSpPr txBox="1">
          <a:spLocks noChangeArrowheads="1"/>
        </xdr:cNvSpPr>
      </xdr:nvSpPr>
      <xdr:spPr bwMode="auto">
        <a:xfrm>
          <a:off x="11344275" y="37690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196</xdr:row>
      <xdr:rowOff>161925</xdr:rowOff>
    </xdr:from>
    <xdr:to>
      <xdr:col>9</xdr:col>
      <xdr:colOff>495300</xdr:colOff>
      <xdr:row>201</xdr:row>
      <xdr:rowOff>28575</xdr:rowOff>
    </xdr:to>
    <xdr:sp macro="" textlink="">
      <xdr:nvSpPr>
        <xdr:cNvPr id="49291" name="Text Box 139" hidden="1"/>
        <xdr:cNvSpPr txBox="1">
          <a:spLocks noChangeArrowheads="1"/>
        </xdr:cNvSpPr>
      </xdr:nvSpPr>
      <xdr:spPr bwMode="auto">
        <a:xfrm>
          <a:off x="11344275" y="37499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195</xdr:row>
      <xdr:rowOff>161925</xdr:rowOff>
    </xdr:from>
    <xdr:to>
      <xdr:col>9</xdr:col>
      <xdr:colOff>457200</xdr:colOff>
      <xdr:row>200</xdr:row>
      <xdr:rowOff>28575</xdr:rowOff>
    </xdr:to>
    <xdr:sp macro="" textlink="">
      <xdr:nvSpPr>
        <xdr:cNvPr id="49292" name="Text Box 140" hidden="1"/>
        <xdr:cNvSpPr txBox="1">
          <a:spLocks noChangeArrowheads="1"/>
        </xdr:cNvSpPr>
      </xdr:nvSpPr>
      <xdr:spPr bwMode="auto">
        <a:xfrm>
          <a:off x="11344275" y="373094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194</xdr:row>
      <xdr:rowOff>152400</xdr:rowOff>
    </xdr:from>
    <xdr:to>
      <xdr:col>10</xdr:col>
      <xdr:colOff>38100</xdr:colOff>
      <xdr:row>198</xdr:row>
      <xdr:rowOff>180975</xdr:rowOff>
    </xdr:to>
    <xdr:sp macro="" textlink="">
      <xdr:nvSpPr>
        <xdr:cNvPr id="49293" name="Text Box 141" hidden="1"/>
        <xdr:cNvSpPr txBox="1">
          <a:spLocks noChangeArrowheads="1"/>
        </xdr:cNvSpPr>
      </xdr:nvSpPr>
      <xdr:spPr bwMode="auto">
        <a:xfrm>
          <a:off x="11344275" y="371094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193</xdr:row>
      <xdr:rowOff>152400</xdr:rowOff>
    </xdr:from>
    <xdr:to>
      <xdr:col>10</xdr:col>
      <xdr:colOff>38100</xdr:colOff>
      <xdr:row>197</xdr:row>
      <xdr:rowOff>161925</xdr:rowOff>
    </xdr:to>
    <xdr:sp macro="" textlink="">
      <xdr:nvSpPr>
        <xdr:cNvPr id="49294" name="Text Box 142" hidden="1"/>
        <xdr:cNvSpPr txBox="1">
          <a:spLocks noChangeArrowheads="1"/>
        </xdr:cNvSpPr>
      </xdr:nvSpPr>
      <xdr:spPr bwMode="auto">
        <a:xfrm>
          <a:off x="11344275" y="369189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192</xdr:row>
      <xdr:rowOff>142875</xdr:rowOff>
    </xdr:from>
    <xdr:to>
      <xdr:col>9</xdr:col>
      <xdr:colOff>495300</xdr:colOff>
      <xdr:row>197</xdr:row>
      <xdr:rowOff>9525</xdr:rowOff>
    </xdr:to>
    <xdr:sp macro="" textlink="">
      <xdr:nvSpPr>
        <xdr:cNvPr id="49295" name="Text Box 143" hidden="1"/>
        <xdr:cNvSpPr txBox="1">
          <a:spLocks noChangeArrowheads="1"/>
        </xdr:cNvSpPr>
      </xdr:nvSpPr>
      <xdr:spPr bwMode="auto">
        <a:xfrm>
          <a:off x="11344275" y="36718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191</xdr:row>
      <xdr:rowOff>142875</xdr:rowOff>
    </xdr:from>
    <xdr:to>
      <xdr:col>9</xdr:col>
      <xdr:colOff>495300</xdr:colOff>
      <xdr:row>196</xdr:row>
      <xdr:rowOff>9525</xdr:rowOff>
    </xdr:to>
    <xdr:sp macro="" textlink="">
      <xdr:nvSpPr>
        <xdr:cNvPr id="49296" name="Text Box 144" hidden="1"/>
        <xdr:cNvSpPr txBox="1">
          <a:spLocks noChangeArrowheads="1"/>
        </xdr:cNvSpPr>
      </xdr:nvSpPr>
      <xdr:spPr bwMode="auto">
        <a:xfrm>
          <a:off x="11344275" y="36528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190</xdr:row>
      <xdr:rowOff>142875</xdr:rowOff>
    </xdr:from>
    <xdr:to>
      <xdr:col>9</xdr:col>
      <xdr:colOff>495300</xdr:colOff>
      <xdr:row>195</xdr:row>
      <xdr:rowOff>0</xdr:rowOff>
    </xdr:to>
    <xdr:sp macro="" textlink="">
      <xdr:nvSpPr>
        <xdr:cNvPr id="49297" name="Text Box 145" hidden="1"/>
        <xdr:cNvSpPr txBox="1">
          <a:spLocks noChangeArrowheads="1"/>
        </xdr:cNvSpPr>
      </xdr:nvSpPr>
      <xdr:spPr bwMode="auto">
        <a:xfrm>
          <a:off x="11344275" y="36337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189</xdr:row>
      <xdr:rowOff>133350</xdr:rowOff>
    </xdr:from>
    <xdr:to>
      <xdr:col>10</xdr:col>
      <xdr:colOff>38100</xdr:colOff>
      <xdr:row>193</xdr:row>
      <xdr:rowOff>152400</xdr:rowOff>
    </xdr:to>
    <xdr:sp macro="" textlink="">
      <xdr:nvSpPr>
        <xdr:cNvPr id="49298" name="Text Box 146" hidden="1"/>
        <xdr:cNvSpPr txBox="1">
          <a:spLocks noChangeArrowheads="1"/>
        </xdr:cNvSpPr>
      </xdr:nvSpPr>
      <xdr:spPr bwMode="auto">
        <a:xfrm>
          <a:off x="11344275" y="361378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187</xdr:row>
      <xdr:rowOff>133350</xdr:rowOff>
    </xdr:from>
    <xdr:to>
      <xdr:col>9</xdr:col>
      <xdr:colOff>495300</xdr:colOff>
      <xdr:row>191</xdr:row>
      <xdr:rowOff>180975</xdr:rowOff>
    </xdr:to>
    <xdr:sp macro="" textlink="">
      <xdr:nvSpPr>
        <xdr:cNvPr id="49299" name="Text Box 147" hidden="1"/>
        <xdr:cNvSpPr txBox="1">
          <a:spLocks noChangeArrowheads="1"/>
        </xdr:cNvSpPr>
      </xdr:nvSpPr>
      <xdr:spPr bwMode="auto">
        <a:xfrm>
          <a:off x="11344275" y="35756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186</xdr:row>
      <xdr:rowOff>123825</xdr:rowOff>
    </xdr:from>
    <xdr:to>
      <xdr:col>9</xdr:col>
      <xdr:colOff>495300</xdr:colOff>
      <xdr:row>190</xdr:row>
      <xdr:rowOff>180975</xdr:rowOff>
    </xdr:to>
    <xdr:sp macro="" textlink="">
      <xdr:nvSpPr>
        <xdr:cNvPr id="49300" name="Text Box 148" hidden="1"/>
        <xdr:cNvSpPr txBox="1">
          <a:spLocks noChangeArrowheads="1"/>
        </xdr:cNvSpPr>
      </xdr:nvSpPr>
      <xdr:spPr bwMode="auto">
        <a:xfrm>
          <a:off x="11344275" y="35556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185</xdr:row>
      <xdr:rowOff>123825</xdr:rowOff>
    </xdr:from>
    <xdr:to>
      <xdr:col>9</xdr:col>
      <xdr:colOff>495300</xdr:colOff>
      <xdr:row>189</xdr:row>
      <xdr:rowOff>180975</xdr:rowOff>
    </xdr:to>
    <xdr:sp macro="" textlink="">
      <xdr:nvSpPr>
        <xdr:cNvPr id="49301" name="Text Box 149" hidden="1"/>
        <xdr:cNvSpPr txBox="1">
          <a:spLocks noChangeArrowheads="1"/>
        </xdr:cNvSpPr>
      </xdr:nvSpPr>
      <xdr:spPr bwMode="auto">
        <a:xfrm>
          <a:off x="11344275" y="35366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184</xdr:row>
      <xdr:rowOff>123825</xdr:rowOff>
    </xdr:from>
    <xdr:to>
      <xdr:col>9</xdr:col>
      <xdr:colOff>495300</xdr:colOff>
      <xdr:row>188</xdr:row>
      <xdr:rowOff>180975</xdr:rowOff>
    </xdr:to>
    <xdr:sp macro="" textlink="">
      <xdr:nvSpPr>
        <xdr:cNvPr id="49302" name="Text Box 150" hidden="1"/>
        <xdr:cNvSpPr txBox="1">
          <a:spLocks noChangeArrowheads="1"/>
        </xdr:cNvSpPr>
      </xdr:nvSpPr>
      <xdr:spPr bwMode="auto">
        <a:xfrm>
          <a:off x="11344275" y="35175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183</xdr:row>
      <xdr:rowOff>114300</xdr:rowOff>
    </xdr:from>
    <xdr:to>
      <xdr:col>9</xdr:col>
      <xdr:colOff>495300</xdr:colOff>
      <xdr:row>187</xdr:row>
      <xdr:rowOff>180975</xdr:rowOff>
    </xdr:to>
    <xdr:sp macro="" textlink="">
      <xdr:nvSpPr>
        <xdr:cNvPr id="49303" name="Text Box 151" hidden="1"/>
        <xdr:cNvSpPr txBox="1">
          <a:spLocks noChangeArrowheads="1"/>
        </xdr:cNvSpPr>
      </xdr:nvSpPr>
      <xdr:spPr bwMode="auto">
        <a:xfrm>
          <a:off x="11344275" y="34975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182</xdr:row>
      <xdr:rowOff>114300</xdr:rowOff>
    </xdr:from>
    <xdr:to>
      <xdr:col>9</xdr:col>
      <xdr:colOff>457200</xdr:colOff>
      <xdr:row>186</xdr:row>
      <xdr:rowOff>161925</xdr:rowOff>
    </xdr:to>
    <xdr:sp macro="" textlink="">
      <xdr:nvSpPr>
        <xdr:cNvPr id="49304" name="Text Box 152" hidden="1"/>
        <xdr:cNvSpPr txBox="1">
          <a:spLocks noChangeArrowheads="1"/>
        </xdr:cNvSpPr>
      </xdr:nvSpPr>
      <xdr:spPr bwMode="auto">
        <a:xfrm>
          <a:off x="11344275" y="347853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181</xdr:row>
      <xdr:rowOff>114300</xdr:rowOff>
    </xdr:from>
    <xdr:to>
      <xdr:col>9</xdr:col>
      <xdr:colOff>495300</xdr:colOff>
      <xdr:row>185</xdr:row>
      <xdr:rowOff>161925</xdr:rowOff>
    </xdr:to>
    <xdr:sp macro="" textlink="">
      <xdr:nvSpPr>
        <xdr:cNvPr id="49305" name="Text Box 153" hidden="1"/>
        <xdr:cNvSpPr txBox="1">
          <a:spLocks noChangeArrowheads="1"/>
        </xdr:cNvSpPr>
      </xdr:nvSpPr>
      <xdr:spPr bwMode="auto">
        <a:xfrm>
          <a:off x="11344275" y="34594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180</xdr:row>
      <xdr:rowOff>104775</xdr:rowOff>
    </xdr:from>
    <xdr:to>
      <xdr:col>9</xdr:col>
      <xdr:colOff>495300</xdr:colOff>
      <xdr:row>184</xdr:row>
      <xdr:rowOff>161925</xdr:rowOff>
    </xdr:to>
    <xdr:sp macro="" textlink="">
      <xdr:nvSpPr>
        <xdr:cNvPr id="49306" name="Text Box 154" hidden="1"/>
        <xdr:cNvSpPr txBox="1">
          <a:spLocks noChangeArrowheads="1"/>
        </xdr:cNvSpPr>
      </xdr:nvSpPr>
      <xdr:spPr bwMode="auto">
        <a:xfrm>
          <a:off x="11344275" y="34394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179</xdr:row>
      <xdr:rowOff>104775</xdr:rowOff>
    </xdr:from>
    <xdr:to>
      <xdr:col>9</xdr:col>
      <xdr:colOff>495300</xdr:colOff>
      <xdr:row>183</xdr:row>
      <xdr:rowOff>152400</xdr:rowOff>
    </xdr:to>
    <xdr:sp macro="" textlink="">
      <xdr:nvSpPr>
        <xdr:cNvPr id="49307" name="Text Box 155" hidden="1"/>
        <xdr:cNvSpPr txBox="1">
          <a:spLocks noChangeArrowheads="1"/>
        </xdr:cNvSpPr>
      </xdr:nvSpPr>
      <xdr:spPr bwMode="auto">
        <a:xfrm>
          <a:off x="11344275" y="34204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178</xdr:row>
      <xdr:rowOff>95250</xdr:rowOff>
    </xdr:from>
    <xdr:to>
      <xdr:col>9</xdr:col>
      <xdr:colOff>495300</xdr:colOff>
      <xdr:row>182</xdr:row>
      <xdr:rowOff>152400</xdr:rowOff>
    </xdr:to>
    <xdr:sp macro="" textlink="">
      <xdr:nvSpPr>
        <xdr:cNvPr id="49308" name="Text Box 156" hidden="1"/>
        <xdr:cNvSpPr txBox="1">
          <a:spLocks noChangeArrowheads="1"/>
        </xdr:cNvSpPr>
      </xdr:nvSpPr>
      <xdr:spPr bwMode="auto">
        <a:xfrm>
          <a:off x="11344275" y="34004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176</xdr:row>
      <xdr:rowOff>95250</xdr:rowOff>
    </xdr:from>
    <xdr:to>
      <xdr:col>10</xdr:col>
      <xdr:colOff>38100</xdr:colOff>
      <xdr:row>180</xdr:row>
      <xdr:rowOff>104775</xdr:rowOff>
    </xdr:to>
    <xdr:sp macro="" textlink="">
      <xdr:nvSpPr>
        <xdr:cNvPr id="49309" name="Text Box 157" hidden="1"/>
        <xdr:cNvSpPr txBox="1">
          <a:spLocks noChangeArrowheads="1"/>
        </xdr:cNvSpPr>
      </xdr:nvSpPr>
      <xdr:spPr bwMode="auto">
        <a:xfrm>
          <a:off x="11344275" y="336232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174</xdr:row>
      <xdr:rowOff>85725</xdr:rowOff>
    </xdr:from>
    <xdr:to>
      <xdr:col>9</xdr:col>
      <xdr:colOff>495300</xdr:colOff>
      <xdr:row>178</xdr:row>
      <xdr:rowOff>142875</xdr:rowOff>
    </xdr:to>
    <xdr:sp macro="" textlink="">
      <xdr:nvSpPr>
        <xdr:cNvPr id="49310" name="Text Box 158" hidden="1"/>
        <xdr:cNvSpPr txBox="1">
          <a:spLocks noChangeArrowheads="1"/>
        </xdr:cNvSpPr>
      </xdr:nvSpPr>
      <xdr:spPr bwMode="auto">
        <a:xfrm>
          <a:off x="11344275" y="33232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173</xdr:row>
      <xdr:rowOff>85725</xdr:rowOff>
    </xdr:from>
    <xdr:to>
      <xdr:col>9</xdr:col>
      <xdr:colOff>495300</xdr:colOff>
      <xdr:row>177</xdr:row>
      <xdr:rowOff>142875</xdr:rowOff>
    </xdr:to>
    <xdr:sp macro="" textlink="">
      <xdr:nvSpPr>
        <xdr:cNvPr id="49311" name="Text Box 159" hidden="1"/>
        <xdr:cNvSpPr txBox="1">
          <a:spLocks noChangeArrowheads="1"/>
        </xdr:cNvSpPr>
      </xdr:nvSpPr>
      <xdr:spPr bwMode="auto">
        <a:xfrm>
          <a:off x="11344275" y="33042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172</xdr:row>
      <xdr:rowOff>76200</xdr:rowOff>
    </xdr:from>
    <xdr:to>
      <xdr:col>9</xdr:col>
      <xdr:colOff>495300</xdr:colOff>
      <xdr:row>176</xdr:row>
      <xdr:rowOff>142875</xdr:rowOff>
    </xdr:to>
    <xdr:sp macro="" textlink="">
      <xdr:nvSpPr>
        <xdr:cNvPr id="49312" name="Text Box 160" hidden="1"/>
        <xdr:cNvSpPr txBox="1">
          <a:spLocks noChangeArrowheads="1"/>
        </xdr:cNvSpPr>
      </xdr:nvSpPr>
      <xdr:spPr bwMode="auto">
        <a:xfrm>
          <a:off x="11344275" y="328422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171</xdr:row>
      <xdr:rowOff>76200</xdr:rowOff>
    </xdr:from>
    <xdr:to>
      <xdr:col>9</xdr:col>
      <xdr:colOff>495300</xdr:colOff>
      <xdr:row>175</xdr:row>
      <xdr:rowOff>123825</xdr:rowOff>
    </xdr:to>
    <xdr:sp macro="" textlink="">
      <xdr:nvSpPr>
        <xdr:cNvPr id="49313" name="Text Box 161" hidden="1"/>
        <xdr:cNvSpPr txBox="1">
          <a:spLocks noChangeArrowheads="1"/>
        </xdr:cNvSpPr>
      </xdr:nvSpPr>
      <xdr:spPr bwMode="auto">
        <a:xfrm>
          <a:off x="11344275" y="32651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170</xdr:row>
      <xdr:rowOff>76200</xdr:rowOff>
    </xdr:from>
    <xdr:to>
      <xdr:col>9</xdr:col>
      <xdr:colOff>495300</xdr:colOff>
      <xdr:row>174</xdr:row>
      <xdr:rowOff>123825</xdr:rowOff>
    </xdr:to>
    <xdr:sp macro="" textlink="">
      <xdr:nvSpPr>
        <xdr:cNvPr id="49314" name="Text Box 162" hidden="1"/>
        <xdr:cNvSpPr txBox="1">
          <a:spLocks noChangeArrowheads="1"/>
        </xdr:cNvSpPr>
      </xdr:nvSpPr>
      <xdr:spPr bwMode="auto">
        <a:xfrm>
          <a:off x="11344275" y="32461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169</xdr:row>
      <xdr:rowOff>66675</xdr:rowOff>
    </xdr:from>
    <xdr:to>
      <xdr:col>9</xdr:col>
      <xdr:colOff>457200</xdr:colOff>
      <xdr:row>173</xdr:row>
      <xdr:rowOff>123825</xdr:rowOff>
    </xdr:to>
    <xdr:sp macro="" textlink="">
      <xdr:nvSpPr>
        <xdr:cNvPr id="49315" name="Text Box 163" hidden="1"/>
        <xdr:cNvSpPr txBox="1">
          <a:spLocks noChangeArrowheads="1"/>
        </xdr:cNvSpPr>
      </xdr:nvSpPr>
      <xdr:spPr bwMode="auto">
        <a:xfrm>
          <a:off x="11344275" y="322611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168</xdr:row>
      <xdr:rowOff>66675</xdr:rowOff>
    </xdr:from>
    <xdr:to>
      <xdr:col>10</xdr:col>
      <xdr:colOff>38100</xdr:colOff>
      <xdr:row>172</xdr:row>
      <xdr:rowOff>76200</xdr:rowOff>
    </xdr:to>
    <xdr:sp macro="" textlink="">
      <xdr:nvSpPr>
        <xdr:cNvPr id="49316" name="Text Box 164" hidden="1"/>
        <xdr:cNvSpPr txBox="1">
          <a:spLocks noChangeArrowheads="1"/>
        </xdr:cNvSpPr>
      </xdr:nvSpPr>
      <xdr:spPr bwMode="auto">
        <a:xfrm>
          <a:off x="11344275" y="320706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167</xdr:row>
      <xdr:rowOff>66675</xdr:rowOff>
    </xdr:from>
    <xdr:to>
      <xdr:col>10</xdr:col>
      <xdr:colOff>38100</xdr:colOff>
      <xdr:row>171</xdr:row>
      <xdr:rowOff>76200</xdr:rowOff>
    </xdr:to>
    <xdr:sp macro="" textlink="">
      <xdr:nvSpPr>
        <xdr:cNvPr id="49317" name="Text Box 165" hidden="1"/>
        <xdr:cNvSpPr txBox="1">
          <a:spLocks noChangeArrowheads="1"/>
        </xdr:cNvSpPr>
      </xdr:nvSpPr>
      <xdr:spPr bwMode="auto">
        <a:xfrm>
          <a:off x="11344275" y="318801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166</xdr:row>
      <xdr:rowOff>57150</xdr:rowOff>
    </xdr:from>
    <xdr:to>
      <xdr:col>9</xdr:col>
      <xdr:colOff>495300</xdr:colOff>
      <xdr:row>170</xdr:row>
      <xdr:rowOff>114300</xdr:rowOff>
    </xdr:to>
    <xdr:sp macro="" textlink="">
      <xdr:nvSpPr>
        <xdr:cNvPr id="49318" name="Text Box 166" hidden="1"/>
        <xdr:cNvSpPr txBox="1">
          <a:spLocks noChangeArrowheads="1"/>
        </xdr:cNvSpPr>
      </xdr:nvSpPr>
      <xdr:spPr bwMode="auto">
        <a:xfrm>
          <a:off x="11344275" y="31680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165</xdr:row>
      <xdr:rowOff>57150</xdr:rowOff>
    </xdr:from>
    <xdr:to>
      <xdr:col>9</xdr:col>
      <xdr:colOff>495300</xdr:colOff>
      <xdr:row>169</xdr:row>
      <xdr:rowOff>104775</xdr:rowOff>
    </xdr:to>
    <xdr:sp macro="" textlink="">
      <xdr:nvSpPr>
        <xdr:cNvPr id="49319" name="Text Box 167" hidden="1"/>
        <xdr:cNvSpPr txBox="1">
          <a:spLocks noChangeArrowheads="1"/>
        </xdr:cNvSpPr>
      </xdr:nvSpPr>
      <xdr:spPr bwMode="auto">
        <a:xfrm>
          <a:off x="11344275" y="31489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163</xdr:row>
      <xdr:rowOff>47625</xdr:rowOff>
    </xdr:from>
    <xdr:to>
      <xdr:col>10</xdr:col>
      <xdr:colOff>38100</xdr:colOff>
      <xdr:row>167</xdr:row>
      <xdr:rowOff>66675</xdr:rowOff>
    </xdr:to>
    <xdr:sp macro="" textlink="">
      <xdr:nvSpPr>
        <xdr:cNvPr id="49320" name="Text Box 168" hidden="1"/>
        <xdr:cNvSpPr txBox="1">
          <a:spLocks noChangeArrowheads="1"/>
        </xdr:cNvSpPr>
      </xdr:nvSpPr>
      <xdr:spPr bwMode="auto">
        <a:xfrm>
          <a:off x="11344275" y="31099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161</xdr:row>
      <xdr:rowOff>38100</xdr:rowOff>
    </xdr:from>
    <xdr:to>
      <xdr:col>9</xdr:col>
      <xdr:colOff>495300</xdr:colOff>
      <xdr:row>165</xdr:row>
      <xdr:rowOff>104775</xdr:rowOff>
    </xdr:to>
    <xdr:sp macro="" textlink="">
      <xdr:nvSpPr>
        <xdr:cNvPr id="49321" name="Text Box 169" hidden="1"/>
        <xdr:cNvSpPr txBox="1">
          <a:spLocks noChangeArrowheads="1"/>
        </xdr:cNvSpPr>
      </xdr:nvSpPr>
      <xdr:spPr bwMode="auto">
        <a:xfrm>
          <a:off x="11344275" y="30708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160</xdr:row>
      <xdr:rowOff>38100</xdr:rowOff>
    </xdr:from>
    <xdr:to>
      <xdr:col>9</xdr:col>
      <xdr:colOff>495300</xdr:colOff>
      <xdr:row>164</xdr:row>
      <xdr:rowOff>104775</xdr:rowOff>
    </xdr:to>
    <xdr:sp macro="" textlink="">
      <xdr:nvSpPr>
        <xdr:cNvPr id="49322" name="Text Box 170" hidden="1"/>
        <xdr:cNvSpPr txBox="1">
          <a:spLocks noChangeArrowheads="1"/>
        </xdr:cNvSpPr>
      </xdr:nvSpPr>
      <xdr:spPr bwMode="auto">
        <a:xfrm>
          <a:off x="11344275" y="30518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159</xdr:row>
      <xdr:rowOff>38100</xdr:rowOff>
    </xdr:from>
    <xdr:to>
      <xdr:col>9</xdr:col>
      <xdr:colOff>495300</xdr:colOff>
      <xdr:row>163</xdr:row>
      <xdr:rowOff>85725</xdr:rowOff>
    </xdr:to>
    <xdr:sp macro="" textlink="">
      <xdr:nvSpPr>
        <xdr:cNvPr id="49323" name="Text Box 171" hidden="1"/>
        <xdr:cNvSpPr txBox="1">
          <a:spLocks noChangeArrowheads="1"/>
        </xdr:cNvSpPr>
      </xdr:nvSpPr>
      <xdr:spPr bwMode="auto">
        <a:xfrm>
          <a:off x="11344275" y="303276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158</xdr:row>
      <xdr:rowOff>28575</xdr:rowOff>
    </xdr:from>
    <xdr:to>
      <xdr:col>9</xdr:col>
      <xdr:colOff>495300</xdr:colOff>
      <xdr:row>162</xdr:row>
      <xdr:rowOff>85725</xdr:rowOff>
    </xdr:to>
    <xdr:sp macro="" textlink="">
      <xdr:nvSpPr>
        <xdr:cNvPr id="49324" name="Text Box 172" hidden="1"/>
        <xdr:cNvSpPr txBox="1">
          <a:spLocks noChangeArrowheads="1"/>
        </xdr:cNvSpPr>
      </xdr:nvSpPr>
      <xdr:spPr bwMode="auto">
        <a:xfrm>
          <a:off x="11344275" y="30127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157</xdr:row>
      <xdr:rowOff>28575</xdr:rowOff>
    </xdr:from>
    <xdr:to>
      <xdr:col>9</xdr:col>
      <xdr:colOff>495300</xdr:colOff>
      <xdr:row>161</xdr:row>
      <xdr:rowOff>76200</xdr:rowOff>
    </xdr:to>
    <xdr:sp macro="" textlink="">
      <xdr:nvSpPr>
        <xdr:cNvPr id="49325" name="Text Box 173" hidden="1"/>
        <xdr:cNvSpPr txBox="1">
          <a:spLocks noChangeArrowheads="1"/>
        </xdr:cNvSpPr>
      </xdr:nvSpPr>
      <xdr:spPr bwMode="auto">
        <a:xfrm>
          <a:off x="11344275" y="29937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156</xdr:row>
      <xdr:rowOff>28575</xdr:rowOff>
    </xdr:from>
    <xdr:to>
      <xdr:col>9</xdr:col>
      <xdr:colOff>457200</xdr:colOff>
      <xdr:row>160</xdr:row>
      <xdr:rowOff>76200</xdr:rowOff>
    </xdr:to>
    <xdr:sp macro="" textlink="">
      <xdr:nvSpPr>
        <xdr:cNvPr id="49326" name="Text Box 174" hidden="1"/>
        <xdr:cNvSpPr txBox="1">
          <a:spLocks noChangeArrowheads="1"/>
        </xdr:cNvSpPr>
      </xdr:nvSpPr>
      <xdr:spPr bwMode="auto">
        <a:xfrm>
          <a:off x="11344275" y="29746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155</xdr:row>
      <xdr:rowOff>19050</xdr:rowOff>
    </xdr:from>
    <xdr:to>
      <xdr:col>10</xdr:col>
      <xdr:colOff>38100</xdr:colOff>
      <xdr:row>159</xdr:row>
      <xdr:rowOff>38100</xdr:rowOff>
    </xdr:to>
    <xdr:sp macro="" textlink="">
      <xdr:nvSpPr>
        <xdr:cNvPr id="49327" name="Text Box 175" hidden="1"/>
        <xdr:cNvSpPr txBox="1">
          <a:spLocks noChangeArrowheads="1"/>
        </xdr:cNvSpPr>
      </xdr:nvSpPr>
      <xdr:spPr bwMode="auto">
        <a:xfrm>
          <a:off x="11344275" y="295465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154</xdr:row>
      <xdr:rowOff>19050</xdr:rowOff>
    </xdr:from>
    <xdr:to>
      <xdr:col>10</xdr:col>
      <xdr:colOff>38100</xdr:colOff>
      <xdr:row>158</xdr:row>
      <xdr:rowOff>28575</xdr:rowOff>
    </xdr:to>
    <xdr:sp macro="" textlink="">
      <xdr:nvSpPr>
        <xdr:cNvPr id="49328" name="Text Box 176" hidden="1"/>
        <xdr:cNvSpPr txBox="1">
          <a:spLocks noChangeArrowheads="1"/>
        </xdr:cNvSpPr>
      </xdr:nvSpPr>
      <xdr:spPr bwMode="auto">
        <a:xfrm>
          <a:off x="11344275" y="293560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153</xdr:row>
      <xdr:rowOff>19050</xdr:rowOff>
    </xdr:from>
    <xdr:to>
      <xdr:col>9</xdr:col>
      <xdr:colOff>495300</xdr:colOff>
      <xdr:row>157</xdr:row>
      <xdr:rowOff>66675</xdr:rowOff>
    </xdr:to>
    <xdr:sp macro="" textlink="">
      <xdr:nvSpPr>
        <xdr:cNvPr id="49329" name="Text Box 177" hidden="1"/>
        <xdr:cNvSpPr txBox="1">
          <a:spLocks noChangeArrowheads="1"/>
        </xdr:cNvSpPr>
      </xdr:nvSpPr>
      <xdr:spPr bwMode="auto">
        <a:xfrm>
          <a:off x="11344275" y="29165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152</xdr:row>
      <xdr:rowOff>9525</xdr:rowOff>
    </xdr:from>
    <xdr:to>
      <xdr:col>9</xdr:col>
      <xdr:colOff>495300</xdr:colOff>
      <xdr:row>156</xdr:row>
      <xdr:rowOff>66675</xdr:rowOff>
    </xdr:to>
    <xdr:sp macro="" textlink="">
      <xdr:nvSpPr>
        <xdr:cNvPr id="49330" name="Text Box 178" hidden="1"/>
        <xdr:cNvSpPr txBox="1">
          <a:spLocks noChangeArrowheads="1"/>
        </xdr:cNvSpPr>
      </xdr:nvSpPr>
      <xdr:spPr bwMode="auto">
        <a:xfrm>
          <a:off x="11344275" y="28965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150</xdr:row>
      <xdr:rowOff>0</xdr:rowOff>
    </xdr:from>
    <xdr:to>
      <xdr:col>10</xdr:col>
      <xdr:colOff>38100</xdr:colOff>
      <xdr:row>154</xdr:row>
      <xdr:rowOff>28575</xdr:rowOff>
    </xdr:to>
    <xdr:sp macro="" textlink="">
      <xdr:nvSpPr>
        <xdr:cNvPr id="49331" name="Text Box 179" hidden="1"/>
        <xdr:cNvSpPr txBox="1">
          <a:spLocks noChangeArrowheads="1"/>
        </xdr:cNvSpPr>
      </xdr:nvSpPr>
      <xdr:spPr bwMode="auto">
        <a:xfrm>
          <a:off x="11344275" y="285750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148</xdr:row>
      <xdr:rowOff>0</xdr:rowOff>
    </xdr:from>
    <xdr:to>
      <xdr:col>9</xdr:col>
      <xdr:colOff>495300</xdr:colOff>
      <xdr:row>152</xdr:row>
      <xdr:rowOff>47625</xdr:rowOff>
    </xdr:to>
    <xdr:sp macro="" textlink="">
      <xdr:nvSpPr>
        <xdr:cNvPr id="49332" name="Text Box 180" hidden="1"/>
        <xdr:cNvSpPr txBox="1">
          <a:spLocks noChangeArrowheads="1"/>
        </xdr:cNvSpPr>
      </xdr:nvSpPr>
      <xdr:spPr bwMode="auto">
        <a:xfrm>
          <a:off x="11344275" y="28194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146</xdr:row>
      <xdr:rowOff>180975</xdr:rowOff>
    </xdr:from>
    <xdr:to>
      <xdr:col>9</xdr:col>
      <xdr:colOff>495300</xdr:colOff>
      <xdr:row>151</xdr:row>
      <xdr:rowOff>47625</xdr:rowOff>
    </xdr:to>
    <xdr:sp macro="" textlink="">
      <xdr:nvSpPr>
        <xdr:cNvPr id="49333" name="Text Box 181" hidden="1"/>
        <xdr:cNvSpPr txBox="1">
          <a:spLocks noChangeArrowheads="1"/>
        </xdr:cNvSpPr>
      </xdr:nvSpPr>
      <xdr:spPr bwMode="auto">
        <a:xfrm>
          <a:off x="11344275" y="27993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145</xdr:row>
      <xdr:rowOff>180975</xdr:rowOff>
    </xdr:from>
    <xdr:to>
      <xdr:col>9</xdr:col>
      <xdr:colOff>495300</xdr:colOff>
      <xdr:row>150</xdr:row>
      <xdr:rowOff>47625</xdr:rowOff>
    </xdr:to>
    <xdr:sp macro="" textlink="">
      <xdr:nvSpPr>
        <xdr:cNvPr id="49334" name="Text Box 182" hidden="1"/>
        <xdr:cNvSpPr txBox="1">
          <a:spLocks noChangeArrowheads="1"/>
        </xdr:cNvSpPr>
      </xdr:nvSpPr>
      <xdr:spPr bwMode="auto">
        <a:xfrm>
          <a:off x="11344275" y="278034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144</xdr:row>
      <xdr:rowOff>180975</xdr:rowOff>
    </xdr:from>
    <xdr:to>
      <xdr:col>9</xdr:col>
      <xdr:colOff>495300</xdr:colOff>
      <xdr:row>149</xdr:row>
      <xdr:rowOff>38100</xdr:rowOff>
    </xdr:to>
    <xdr:sp macro="" textlink="">
      <xdr:nvSpPr>
        <xdr:cNvPr id="49335" name="Text Box 183" hidden="1"/>
        <xdr:cNvSpPr txBox="1">
          <a:spLocks noChangeArrowheads="1"/>
        </xdr:cNvSpPr>
      </xdr:nvSpPr>
      <xdr:spPr bwMode="auto">
        <a:xfrm>
          <a:off x="11344275" y="27612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143</xdr:row>
      <xdr:rowOff>171450</xdr:rowOff>
    </xdr:from>
    <xdr:to>
      <xdr:col>9</xdr:col>
      <xdr:colOff>495300</xdr:colOff>
      <xdr:row>148</xdr:row>
      <xdr:rowOff>38100</xdr:rowOff>
    </xdr:to>
    <xdr:sp macro="" textlink="">
      <xdr:nvSpPr>
        <xdr:cNvPr id="49336" name="Text Box 184" hidden="1"/>
        <xdr:cNvSpPr txBox="1">
          <a:spLocks noChangeArrowheads="1"/>
        </xdr:cNvSpPr>
      </xdr:nvSpPr>
      <xdr:spPr bwMode="auto">
        <a:xfrm>
          <a:off x="11344275" y="27412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142</xdr:row>
      <xdr:rowOff>171450</xdr:rowOff>
    </xdr:from>
    <xdr:to>
      <xdr:col>9</xdr:col>
      <xdr:colOff>457200</xdr:colOff>
      <xdr:row>147</xdr:row>
      <xdr:rowOff>28575</xdr:rowOff>
    </xdr:to>
    <xdr:sp macro="" textlink="">
      <xdr:nvSpPr>
        <xdr:cNvPr id="49337" name="Text Box 185" hidden="1"/>
        <xdr:cNvSpPr txBox="1">
          <a:spLocks noChangeArrowheads="1"/>
        </xdr:cNvSpPr>
      </xdr:nvSpPr>
      <xdr:spPr bwMode="auto">
        <a:xfrm>
          <a:off x="11344275" y="272224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139</xdr:row>
      <xdr:rowOff>161925</xdr:rowOff>
    </xdr:from>
    <xdr:to>
      <xdr:col>9</xdr:col>
      <xdr:colOff>495300</xdr:colOff>
      <xdr:row>144</xdr:row>
      <xdr:rowOff>28575</xdr:rowOff>
    </xdr:to>
    <xdr:sp macro="" textlink="">
      <xdr:nvSpPr>
        <xdr:cNvPr id="49338" name="Text Box 186" hidden="1"/>
        <xdr:cNvSpPr txBox="1">
          <a:spLocks noChangeArrowheads="1"/>
        </xdr:cNvSpPr>
      </xdr:nvSpPr>
      <xdr:spPr bwMode="auto">
        <a:xfrm>
          <a:off x="11344275" y="26641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138</xdr:row>
      <xdr:rowOff>161925</xdr:rowOff>
    </xdr:from>
    <xdr:to>
      <xdr:col>9</xdr:col>
      <xdr:colOff>495300</xdr:colOff>
      <xdr:row>143</xdr:row>
      <xdr:rowOff>28575</xdr:rowOff>
    </xdr:to>
    <xdr:sp macro="" textlink="">
      <xdr:nvSpPr>
        <xdr:cNvPr id="49339" name="Text Box 187" hidden="1"/>
        <xdr:cNvSpPr txBox="1">
          <a:spLocks noChangeArrowheads="1"/>
        </xdr:cNvSpPr>
      </xdr:nvSpPr>
      <xdr:spPr bwMode="auto">
        <a:xfrm>
          <a:off x="11344275" y="26450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134</xdr:row>
      <xdr:rowOff>142875</xdr:rowOff>
    </xdr:from>
    <xdr:to>
      <xdr:col>9</xdr:col>
      <xdr:colOff>495300</xdr:colOff>
      <xdr:row>139</xdr:row>
      <xdr:rowOff>9525</xdr:rowOff>
    </xdr:to>
    <xdr:sp macro="" textlink="">
      <xdr:nvSpPr>
        <xdr:cNvPr id="49340" name="Text Box 188" hidden="1"/>
        <xdr:cNvSpPr txBox="1">
          <a:spLocks noChangeArrowheads="1"/>
        </xdr:cNvSpPr>
      </xdr:nvSpPr>
      <xdr:spPr bwMode="auto">
        <a:xfrm>
          <a:off x="11344275" y="25669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133</xdr:row>
      <xdr:rowOff>142875</xdr:rowOff>
    </xdr:from>
    <xdr:to>
      <xdr:col>9</xdr:col>
      <xdr:colOff>495300</xdr:colOff>
      <xdr:row>138</xdr:row>
      <xdr:rowOff>0</xdr:rowOff>
    </xdr:to>
    <xdr:sp macro="" textlink="">
      <xdr:nvSpPr>
        <xdr:cNvPr id="49341" name="Text Box 189" hidden="1"/>
        <xdr:cNvSpPr txBox="1">
          <a:spLocks noChangeArrowheads="1"/>
        </xdr:cNvSpPr>
      </xdr:nvSpPr>
      <xdr:spPr bwMode="auto">
        <a:xfrm>
          <a:off x="11344275" y="25479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132</xdr:row>
      <xdr:rowOff>133350</xdr:rowOff>
    </xdr:from>
    <xdr:to>
      <xdr:col>9</xdr:col>
      <xdr:colOff>495300</xdr:colOff>
      <xdr:row>137</xdr:row>
      <xdr:rowOff>0</xdr:rowOff>
    </xdr:to>
    <xdr:sp macro="" textlink="">
      <xdr:nvSpPr>
        <xdr:cNvPr id="49342" name="Text Box 190" hidden="1"/>
        <xdr:cNvSpPr txBox="1">
          <a:spLocks noChangeArrowheads="1"/>
        </xdr:cNvSpPr>
      </xdr:nvSpPr>
      <xdr:spPr bwMode="auto">
        <a:xfrm>
          <a:off x="11344275" y="25279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131</xdr:row>
      <xdr:rowOff>133350</xdr:rowOff>
    </xdr:from>
    <xdr:to>
      <xdr:col>9</xdr:col>
      <xdr:colOff>495300</xdr:colOff>
      <xdr:row>136</xdr:row>
      <xdr:rowOff>0</xdr:rowOff>
    </xdr:to>
    <xdr:sp macro="" textlink="">
      <xdr:nvSpPr>
        <xdr:cNvPr id="49343" name="Text Box 191" hidden="1"/>
        <xdr:cNvSpPr txBox="1">
          <a:spLocks noChangeArrowheads="1"/>
        </xdr:cNvSpPr>
      </xdr:nvSpPr>
      <xdr:spPr bwMode="auto">
        <a:xfrm>
          <a:off x="11344275" y="25088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130</xdr:row>
      <xdr:rowOff>133350</xdr:rowOff>
    </xdr:from>
    <xdr:to>
      <xdr:col>9</xdr:col>
      <xdr:colOff>495300</xdr:colOff>
      <xdr:row>134</xdr:row>
      <xdr:rowOff>180975</xdr:rowOff>
    </xdr:to>
    <xdr:sp macro="" textlink="">
      <xdr:nvSpPr>
        <xdr:cNvPr id="49344" name="Text Box 192" hidden="1"/>
        <xdr:cNvSpPr txBox="1">
          <a:spLocks noChangeArrowheads="1"/>
        </xdr:cNvSpPr>
      </xdr:nvSpPr>
      <xdr:spPr bwMode="auto">
        <a:xfrm>
          <a:off x="11344275" y="24898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129</xdr:row>
      <xdr:rowOff>123825</xdr:rowOff>
    </xdr:from>
    <xdr:to>
      <xdr:col>9</xdr:col>
      <xdr:colOff>457200</xdr:colOff>
      <xdr:row>133</xdr:row>
      <xdr:rowOff>180975</xdr:rowOff>
    </xdr:to>
    <xdr:sp macro="" textlink="">
      <xdr:nvSpPr>
        <xdr:cNvPr id="49345" name="Text Box 193" hidden="1"/>
        <xdr:cNvSpPr txBox="1">
          <a:spLocks noChangeArrowheads="1"/>
        </xdr:cNvSpPr>
      </xdr:nvSpPr>
      <xdr:spPr bwMode="auto">
        <a:xfrm>
          <a:off x="11344275" y="246983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128</xdr:row>
      <xdr:rowOff>123825</xdr:rowOff>
    </xdr:from>
    <xdr:to>
      <xdr:col>10</xdr:col>
      <xdr:colOff>38100</xdr:colOff>
      <xdr:row>132</xdr:row>
      <xdr:rowOff>142875</xdr:rowOff>
    </xdr:to>
    <xdr:sp macro="" textlink="">
      <xdr:nvSpPr>
        <xdr:cNvPr id="49346" name="Text Box 194" hidden="1"/>
        <xdr:cNvSpPr txBox="1">
          <a:spLocks noChangeArrowheads="1"/>
        </xdr:cNvSpPr>
      </xdr:nvSpPr>
      <xdr:spPr bwMode="auto">
        <a:xfrm>
          <a:off x="11344275" y="245078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127</xdr:row>
      <xdr:rowOff>123825</xdr:rowOff>
    </xdr:from>
    <xdr:to>
      <xdr:col>10</xdr:col>
      <xdr:colOff>38100</xdr:colOff>
      <xdr:row>131</xdr:row>
      <xdr:rowOff>142875</xdr:rowOff>
    </xdr:to>
    <xdr:sp macro="" textlink="">
      <xdr:nvSpPr>
        <xdr:cNvPr id="49347" name="Text Box 195" hidden="1"/>
        <xdr:cNvSpPr txBox="1">
          <a:spLocks noChangeArrowheads="1"/>
        </xdr:cNvSpPr>
      </xdr:nvSpPr>
      <xdr:spPr bwMode="auto">
        <a:xfrm>
          <a:off x="11344275" y="243173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126</xdr:row>
      <xdr:rowOff>114300</xdr:rowOff>
    </xdr:from>
    <xdr:to>
      <xdr:col>9</xdr:col>
      <xdr:colOff>495300</xdr:colOff>
      <xdr:row>130</xdr:row>
      <xdr:rowOff>180975</xdr:rowOff>
    </xdr:to>
    <xdr:sp macro="" textlink="">
      <xdr:nvSpPr>
        <xdr:cNvPr id="49348" name="Text Box 196" hidden="1"/>
        <xdr:cNvSpPr txBox="1">
          <a:spLocks noChangeArrowheads="1"/>
        </xdr:cNvSpPr>
      </xdr:nvSpPr>
      <xdr:spPr bwMode="auto">
        <a:xfrm>
          <a:off x="11344275" y="24117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125</xdr:row>
      <xdr:rowOff>114300</xdr:rowOff>
    </xdr:from>
    <xdr:to>
      <xdr:col>9</xdr:col>
      <xdr:colOff>495300</xdr:colOff>
      <xdr:row>129</xdr:row>
      <xdr:rowOff>161925</xdr:rowOff>
    </xdr:to>
    <xdr:sp macro="" textlink="">
      <xdr:nvSpPr>
        <xdr:cNvPr id="49349" name="Text Box 197" hidden="1"/>
        <xdr:cNvSpPr txBox="1">
          <a:spLocks noChangeArrowheads="1"/>
        </xdr:cNvSpPr>
      </xdr:nvSpPr>
      <xdr:spPr bwMode="auto">
        <a:xfrm>
          <a:off x="11344275" y="23926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123</xdr:row>
      <xdr:rowOff>104775</xdr:rowOff>
    </xdr:from>
    <xdr:to>
      <xdr:col>10</xdr:col>
      <xdr:colOff>38100</xdr:colOff>
      <xdr:row>127</xdr:row>
      <xdr:rowOff>123825</xdr:rowOff>
    </xdr:to>
    <xdr:sp macro="" textlink="">
      <xdr:nvSpPr>
        <xdr:cNvPr id="49350" name="Text Box 198" hidden="1"/>
        <xdr:cNvSpPr txBox="1">
          <a:spLocks noChangeArrowheads="1"/>
        </xdr:cNvSpPr>
      </xdr:nvSpPr>
      <xdr:spPr bwMode="auto">
        <a:xfrm>
          <a:off x="11344275" y="235362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121</xdr:row>
      <xdr:rowOff>95250</xdr:rowOff>
    </xdr:from>
    <xdr:to>
      <xdr:col>9</xdr:col>
      <xdr:colOff>495300</xdr:colOff>
      <xdr:row>125</xdr:row>
      <xdr:rowOff>152400</xdr:rowOff>
    </xdr:to>
    <xdr:sp macro="" textlink="">
      <xdr:nvSpPr>
        <xdr:cNvPr id="49351" name="Text Box 199" hidden="1"/>
        <xdr:cNvSpPr txBox="1">
          <a:spLocks noChangeArrowheads="1"/>
        </xdr:cNvSpPr>
      </xdr:nvSpPr>
      <xdr:spPr bwMode="auto">
        <a:xfrm>
          <a:off x="11344275" y="23145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120</xdr:row>
      <xdr:rowOff>95250</xdr:rowOff>
    </xdr:from>
    <xdr:to>
      <xdr:col>9</xdr:col>
      <xdr:colOff>495300</xdr:colOff>
      <xdr:row>124</xdr:row>
      <xdr:rowOff>152400</xdr:rowOff>
    </xdr:to>
    <xdr:sp macro="" textlink="">
      <xdr:nvSpPr>
        <xdr:cNvPr id="49352" name="Text Box 200" hidden="1"/>
        <xdr:cNvSpPr txBox="1">
          <a:spLocks noChangeArrowheads="1"/>
        </xdr:cNvSpPr>
      </xdr:nvSpPr>
      <xdr:spPr bwMode="auto">
        <a:xfrm>
          <a:off x="11344275" y="22955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119</xdr:row>
      <xdr:rowOff>95250</xdr:rowOff>
    </xdr:from>
    <xdr:to>
      <xdr:col>9</xdr:col>
      <xdr:colOff>495300</xdr:colOff>
      <xdr:row>123</xdr:row>
      <xdr:rowOff>142875</xdr:rowOff>
    </xdr:to>
    <xdr:sp macro="" textlink="">
      <xdr:nvSpPr>
        <xdr:cNvPr id="49353" name="Text Box 201" hidden="1"/>
        <xdr:cNvSpPr txBox="1">
          <a:spLocks noChangeArrowheads="1"/>
        </xdr:cNvSpPr>
      </xdr:nvSpPr>
      <xdr:spPr bwMode="auto">
        <a:xfrm>
          <a:off x="11344275" y="227647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118</xdr:row>
      <xdr:rowOff>85725</xdr:rowOff>
    </xdr:from>
    <xdr:to>
      <xdr:col>9</xdr:col>
      <xdr:colOff>495300</xdr:colOff>
      <xdr:row>122</xdr:row>
      <xdr:rowOff>142875</xdr:rowOff>
    </xdr:to>
    <xdr:sp macro="" textlink="">
      <xdr:nvSpPr>
        <xdr:cNvPr id="49354" name="Text Box 202" hidden="1"/>
        <xdr:cNvSpPr txBox="1">
          <a:spLocks noChangeArrowheads="1"/>
        </xdr:cNvSpPr>
      </xdr:nvSpPr>
      <xdr:spPr bwMode="auto">
        <a:xfrm>
          <a:off x="11344275" y="22564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117</xdr:row>
      <xdr:rowOff>85725</xdr:rowOff>
    </xdr:from>
    <xdr:to>
      <xdr:col>9</xdr:col>
      <xdr:colOff>495300</xdr:colOff>
      <xdr:row>121</xdr:row>
      <xdr:rowOff>142875</xdr:rowOff>
    </xdr:to>
    <xdr:sp macro="" textlink="">
      <xdr:nvSpPr>
        <xdr:cNvPr id="49355" name="Text Box 203" hidden="1"/>
        <xdr:cNvSpPr txBox="1">
          <a:spLocks noChangeArrowheads="1"/>
        </xdr:cNvSpPr>
      </xdr:nvSpPr>
      <xdr:spPr bwMode="auto">
        <a:xfrm>
          <a:off x="11344275" y="22374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116</xdr:row>
      <xdr:rowOff>85725</xdr:rowOff>
    </xdr:from>
    <xdr:to>
      <xdr:col>9</xdr:col>
      <xdr:colOff>457200</xdr:colOff>
      <xdr:row>120</xdr:row>
      <xdr:rowOff>142875</xdr:rowOff>
    </xdr:to>
    <xdr:sp macro="" textlink="">
      <xdr:nvSpPr>
        <xdr:cNvPr id="49356" name="Text Box 204" hidden="1"/>
        <xdr:cNvSpPr txBox="1">
          <a:spLocks noChangeArrowheads="1"/>
        </xdr:cNvSpPr>
      </xdr:nvSpPr>
      <xdr:spPr bwMode="auto">
        <a:xfrm>
          <a:off x="11344275" y="22183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113</xdr:row>
      <xdr:rowOff>76200</xdr:rowOff>
    </xdr:from>
    <xdr:to>
      <xdr:col>9</xdr:col>
      <xdr:colOff>495300</xdr:colOff>
      <xdr:row>117</xdr:row>
      <xdr:rowOff>123825</xdr:rowOff>
    </xdr:to>
    <xdr:sp macro="" textlink="">
      <xdr:nvSpPr>
        <xdr:cNvPr id="49357" name="Text Box 205" hidden="1"/>
        <xdr:cNvSpPr txBox="1">
          <a:spLocks noChangeArrowheads="1"/>
        </xdr:cNvSpPr>
      </xdr:nvSpPr>
      <xdr:spPr bwMode="auto">
        <a:xfrm>
          <a:off x="11344275" y="21602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112</xdr:row>
      <xdr:rowOff>66675</xdr:rowOff>
    </xdr:from>
    <xdr:to>
      <xdr:col>9</xdr:col>
      <xdr:colOff>495300</xdr:colOff>
      <xdr:row>116</xdr:row>
      <xdr:rowOff>123825</xdr:rowOff>
    </xdr:to>
    <xdr:sp macro="" textlink="">
      <xdr:nvSpPr>
        <xdr:cNvPr id="49358" name="Text Box 206" hidden="1"/>
        <xdr:cNvSpPr txBox="1">
          <a:spLocks noChangeArrowheads="1"/>
        </xdr:cNvSpPr>
      </xdr:nvSpPr>
      <xdr:spPr bwMode="auto">
        <a:xfrm>
          <a:off x="11344275" y="21402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108</xdr:row>
      <xdr:rowOff>57150</xdr:rowOff>
    </xdr:from>
    <xdr:to>
      <xdr:col>9</xdr:col>
      <xdr:colOff>495300</xdr:colOff>
      <xdr:row>112</xdr:row>
      <xdr:rowOff>104775</xdr:rowOff>
    </xdr:to>
    <xdr:sp macro="" textlink="">
      <xdr:nvSpPr>
        <xdr:cNvPr id="49359" name="Text Box 207" hidden="1"/>
        <xdr:cNvSpPr txBox="1">
          <a:spLocks noChangeArrowheads="1"/>
        </xdr:cNvSpPr>
      </xdr:nvSpPr>
      <xdr:spPr bwMode="auto">
        <a:xfrm>
          <a:off x="11344275" y="206311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107</xdr:row>
      <xdr:rowOff>47625</xdr:rowOff>
    </xdr:from>
    <xdr:to>
      <xdr:col>9</xdr:col>
      <xdr:colOff>495300</xdr:colOff>
      <xdr:row>111</xdr:row>
      <xdr:rowOff>104775</xdr:rowOff>
    </xdr:to>
    <xdr:sp macro="" textlink="">
      <xdr:nvSpPr>
        <xdr:cNvPr id="49360" name="Text Box 208" hidden="1"/>
        <xdr:cNvSpPr txBox="1">
          <a:spLocks noChangeArrowheads="1"/>
        </xdr:cNvSpPr>
      </xdr:nvSpPr>
      <xdr:spPr bwMode="auto">
        <a:xfrm>
          <a:off x="11344275" y="20431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106</xdr:row>
      <xdr:rowOff>47625</xdr:rowOff>
    </xdr:from>
    <xdr:to>
      <xdr:col>9</xdr:col>
      <xdr:colOff>495300</xdr:colOff>
      <xdr:row>110</xdr:row>
      <xdr:rowOff>104775</xdr:rowOff>
    </xdr:to>
    <xdr:sp macro="" textlink="">
      <xdr:nvSpPr>
        <xdr:cNvPr id="49361" name="Text Box 209" hidden="1"/>
        <xdr:cNvSpPr txBox="1">
          <a:spLocks noChangeArrowheads="1"/>
        </xdr:cNvSpPr>
      </xdr:nvSpPr>
      <xdr:spPr bwMode="auto">
        <a:xfrm>
          <a:off x="11344275" y="20240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105</xdr:row>
      <xdr:rowOff>47625</xdr:rowOff>
    </xdr:from>
    <xdr:to>
      <xdr:col>9</xdr:col>
      <xdr:colOff>495300</xdr:colOff>
      <xdr:row>109</xdr:row>
      <xdr:rowOff>104775</xdr:rowOff>
    </xdr:to>
    <xdr:sp macro="" textlink="">
      <xdr:nvSpPr>
        <xdr:cNvPr id="49362" name="Text Box 210" hidden="1"/>
        <xdr:cNvSpPr txBox="1">
          <a:spLocks noChangeArrowheads="1"/>
        </xdr:cNvSpPr>
      </xdr:nvSpPr>
      <xdr:spPr bwMode="auto">
        <a:xfrm>
          <a:off x="11344275" y="20050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104</xdr:row>
      <xdr:rowOff>38100</xdr:rowOff>
    </xdr:from>
    <xdr:to>
      <xdr:col>9</xdr:col>
      <xdr:colOff>495300</xdr:colOff>
      <xdr:row>108</xdr:row>
      <xdr:rowOff>104775</xdr:rowOff>
    </xdr:to>
    <xdr:sp macro="" textlink="">
      <xdr:nvSpPr>
        <xdr:cNvPr id="49363" name="Text Box 211" hidden="1"/>
        <xdr:cNvSpPr txBox="1">
          <a:spLocks noChangeArrowheads="1"/>
        </xdr:cNvSpPr>
      </xdr:nvSpPr>
      <xdr:spPr bwMode="auto">
        <a:xfrm>
          <a:off x="11344275" y="19850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103</xdr:row>
      <xdr:rowOff>38100</xdr:rowOff>
    </xdr:from>
    <xdr:to>
      <xdr:col>9</xdr:col>
      <xdr:colOff>457200</xdr:colOff>
      <xdr:row>107</xdr:row>
      <xdr:rowOff>104775</xdr:rowOff>
    </xdr:to>
    <xdr:sp macro="" textlink="">
      <xdr:nvSpPr>
        <xdr:cNvPr id="49364" name="Text Box 212" hidden="1"/>
        <xdr:cNvSpPr txBox="1">
          <a:spLocks noChangeArrowheads="1"/>
        </xdr:cNvSpPr>
      </xdr:nvSpPr>
      <xdr:spPr bwMode="auto">
        <a:xfrm>
          <a:off x="11344275" y="19659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102</xdr:row>
      <xdr:rowOff>38100</xdr:rowOff>
    </xdr:from>
    <xdr:to>
      <xdr:col>10</xdr:col>
      <xdr:colOff>38100</xdr:colOff>
      <xdr:row>106</xdr:row>
      <xdr:rowOff>47625</xdr:rowOff>
    </xdr:to>
    <xdr:sp macro="" textlink="">
      <xdr:nvSpPr>
        <xdr:cNvPr id="49365" name="Text Box 213" hidden="1"/>
        <xdr:cNvSpPr txBox="1">
          <a:spLocks noChangeArrowheads="1"/>
        </xdr:cNvSpPr>
      </xdr:nvSpPr>
      <xdr:spPr bwMode="auto">
        <a:xfrm>
          <a:off x="11344275" y="19469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101</xdr:row>
      <xdr:rowOff>28575</xdr:rowOff>
    </xdr:from>
    <xdr:to>
      <xdr:col>10</xdr:col>
      <xdr:colOff>38100</xdr:colOff>
      <xdr:row>105</xdr:row>
      <xdr:rowOff>47625</xdr:rowOff>
    </xdr:to>
    <xdr:sp macro="" textlink="">
      <xdr:nvSpPr>
        <xdr:cNvPr id="49366" name="Text Box 214" hidden="1"/>
        <xdr:cNvSpPr txBox="1">
          <a:spLocks noChangeArrowheads="1"/>
        </xdr:cNvSpPr>
      </xdr:nvSpPr>
      <xdr:spPr bwMode="auto">
        <a:xfrm>
          <a:off x="11344275" y="192690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100</xdr:row>
      <xdr:rowOff>28575</xdr:rowOff>
    </xdr:from>
    <xdr:to>
      <xdr:col>9</xdr:col>
      <xdr:colOff>495300</xdr:colOff>
      <xdr:row>104</xdr:row>
      <xdr:rowOff>76200</xdr:rowOff>
    </xdr:to>
    <xdr:sp macro="" textlink="">
      <xdr:nvSpPr>
        <xdr:cNvPr id="49367" name="Text Box 215" hidden="1"/>
        <xdr:cNvSpPr txBox="1">
          <a:spLocks noChangeArrowheads="1"/>
        </xdr:cNvSpPr>
      </xdr:nvSpPr>
      <xdr:spPr bwMode="auto">
        <a:xfrm>
          <a:off x="11344275" y="19078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99</xdr:row>
      <xdr:rowOff>28575</xdr:rowOff>
    </xdr:from>
    <xdr:to>
      <xdr:col>9</xdr:col>
      <xdr:colOff>495300</xdr:colOff>
      <xdr:row>103</xdr:row>
      <xdr:rowOff>76200</xdr:rowOff>
    </xdr:to>
    <xdr:sp macro="" textlink="">
      <xdr:nvSpPr>
        <xdr:cNvPr id="49368" name="Text Box 216" hidden="1"/>
        <xdr:cNvSpPr txBox="1">
          <a:spLocks noChangeArrowheads="1"/>
        </xdr:cNvSpPr>
      </xdr:nvSpPr>
      <xdr:spPr bwMode="auto">
        <a:xfrm>
          <a:off x="11344275" y="18888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97</xdr:row>
      <xdr:rowOff>19050</xdr:rowOff>
    </xdr:from>
    <xdr:to>
      <xdr:col>10</xdr:col>
      <xdr:colOff>38100</xdr:colOff>
      <xdr:row>101</xdr:row>
      <xdr:rowOff>28575</xdr:rowOff>
    </xdr:to>
    <xdr:sp macro="" textlink="">
      <xdr:nvSpPr>
        <xdr:cNvPr id="49369" name="Text Box 217" hidden="1"/>
        <xdr:cNvSpPr txBox="1">
          <a:spLocks noChangeArrowheads="1"/>
        </xdr:cNvSpPr>
      </xdr:nvSpPr>
      <xdr:spPr bwMode="auto">
        <a:xfrm>
          <a:off x="11344275" y="184975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95</xdr:row>
      <xdr:rowOff>9525</xdr:rowOff>
    </xdr:from>
    <xdr:to>
      <xdr:col>9</xdr:col>
      <xdr:colOff>495300</xdr:colOff>
      <xdr:row>99</xdr:row>
      <xdr:rowOff>66675</xdr:rowOff>
    </xdr:to>
    <xdr:sp macro="" textlink="">
      <xdr:nvSpPr>
        <xdr:cNvPr id="49370" name="Text Box 218" hidden="1"/>
        <xdr:cNvSpPr txBox="1">
          <a:spLocks noChangeArrowheads="1"/>
        </xdr:cNvSpPr>
      </xdr:nvSpPr>
      <xdr:spPr bwMode="auto">
        <a:xfrm>
          <a:off x="11344275" y="18107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94</xdr:row>
      <xdr:rowOff>9525</xdr:rowOff>
    </xdr:from>
    <xdr:to>
      <xdr:col>9</xdr:col>
      <xdr:colOff>495300</xdr:colOff>
      <xdr:row>98</xdr:row>
      <xdr:rowOff>66675</xdr:rowOff>
    </xdr:to>
    <xdr:sp macro="" textlink="">
      <xdr:nvSpPr>
        <xdr:cNvPr id="49371" name="Text Box 219" hidden="1"/>
        <xdr:cNvSpPr txBox="1">
          <a:spLocks noChangeArrowheads="1"/>
        </xdr:cNvSpPr>
      </xdr:nvSpPr>
      <xdr:spPr bwMode="auto">
        <a:xfrm>
          <a:off x="11344275" y="17916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93</xdr:row>
      <xdr:rowOff>0</xdr:rowOff>
    </xdr:from>
    <xdr:to>
      <xdr:col>9</xdr:col>
      <xdr:colOff>495300</xdr:colOff>
      <xdr:row>97</xdr:row>
      <xdr:rowOff>66675</xdr:rowOff>
    </xdr:to>
    <xdr:sp macro="" textlink="">
      <xdr:nvSpPr>
        <xdr:cNvPr id="49372" name="Text Box 220" hidden="1"/>
        <xdr:cNvSpPr txBox="1">
          <a:spLocks noChangeArrowheads="1"/>
        </xdr:cNvSpPr>
      </xdr:nvSpPr>
      <xdr:spPr bwMode="auto">
        <a:xfrm>
          <a:off x="11344275" y="17716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92</xdr:row>
      <xdr:rowOff>0</xdr:rowOff>
    </xdr:from>
    <xdr:to>
      <xdr:col>9</xdr:col>
      <xdr:colOff>495300</xdr:colOff>
      <xdr:row>96</xdr:row>
      <xdr:rowOff>66675</xdr:rowOff>
    </xdr:to>
    <xdr:sp macro="" textlink="">
      <xdr:nvSpPr>
        <xdr:cNvPr id="49373" name="Text Box 221" hidden="1"/>
        <xdr:cNvSpPr txBox="1">
          <a:spLocks noChangeArrowheads="1"/>
        </xdr:cNvSpPr>
      </xdr:nvSpPr>
      <xdr:spPr bwMode="auto">
        <a:xfrm>
          <a:off x="11344275" y="17526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91</xdr:row>
      <xdr:rowOff>0</xdr:rowOff>
    </xdr:from>
    <xdr:to>
      <xdr:col>9</xdr:col>
      <xdr:colOff>495300</xdr:colOff>
      <xdr:row>95</xdr:row>
      <xdr:rowOff>47625</xdr:rowOff>
    </xdr:to>
    <xdr:sp macro="" textlink="">
      <xdr:nvSpPr>
        <xdr:cNvPr id="49374" name="Text Box 222" hidden="1"/>
        <xdr:cNvSpPr txBox="1">
          <a:spLocks noChangeArrowheads="1"/>
        </xdr:cNvSpPr>
      </xdr:nvSpPr>
      <xdr:spPr bwMode="auto">
        <a:xfrm>
          <a:off x="11344275" y="17335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89</xdr:row>
      <xdr:rowOff>180975</xdr:rowOff>
    </xdr:from>
    <xdr:to>
      <xdr:col>9</xdr:col>
      <xdr:colOff>457200</xdr:colOff>
      <xdr:row>94</xdr:row>
      <xdr:rowOff>47625</xdr:rowOff>
    </xdr:to>
    <xdr:sp macro="" textlink="">
      <xdr:nvSpPr>
        <xdr:cNvPr id="49375" name="Text Box 223" hidden="1"/>
        <xdr:cNvSpPr txBox="1">
          <a:spLocks noChangeArrowheads="1"/>
        </xdr:cNvSpPr>
      </xdr:nvSpPr>
      <xdr:spPr bwMode="auto">
        <a:xfrm>
          <a:off x="11344275" y="171354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88</xdr:row>
      <xdr:rowOff>180975</xdr:rowOff>
    </xdr:from>
    <xdr:to>
      <xdr:col>10</xdr:col>
      <xdr:colOff>38100</xdr:colOff>
      <xdr:row>93</xdr:row>
      <xdr:rowOff>0</xdr:rowOff>
    </xdr:to>
    <xdr:sp macro="" textlink="">
      <xdr:nvSpPr>
        <xdr:cNvPr id="49376" name="Text Box 224" hidden="1"/>
        <xdr:cNvSpPr txBox="1">
          <a:spLocks noChangeArrowheads="1"/>
        </xdr:cNvSpPr>
      </xdr:nvSpPr>
      <xdr:spPr bwMode="auto">
        <a:xfrm>
          <a:off x="11344275" y="169449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87</xdr:row>
      <xdr:rowOff>180975</xdr:rowOff>
    </xdr:from>
    <xdr:to>
      <xdr:col>10</xdr:col>
      <xdr:colOff>38100</xdr:colOff>
      <xdr:row>92</xdr:row>
      <xdr:rowOff>0</xdr:rowOff>
    </xdr:to>
    <xdr:sp macro="" textlink="">
      <xdr:nvSpPr>
        <xdr:cNvPr id="49377" name="Text Box 225" hidden="1"/>
        <xdr:cNvSpPr txBox="1">
          <a:spLocks noChangeArrowheads="1"/>
        </xdr:cNvSpPr>
      </xdr:nvSpPr>
      <xdr:spPr bwMode="auto">
        <a:xfrm>
          <a:off x="11344275" y="167544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86</xdr:row>
      <xdr:rowOff>171450</xdr:rowOff>
    </xdr:from>
    <xdr:to>
      <xdr:col>9</xdr:col>
      <xdr:colOff>495300</xdr:colOff>
      <xdr:row>91</xdr:row>
      <xdr:rowOff>38100</xdr:rowOff>
    </xdr:to>
    <xdr:sp macro="" textlink="">
      <xdr:nvSpPr>
        <xdr:cNvPr id="49378" name="Text Box 226" hidden="1"/>
        <xdr:cNvSpPr txBox="1">
          <a:spLocks noChangeArrowheads="1"/>
        </xdr:cNvSpPr>
      </xdr:nvSpPr>
      <xdr:spPr bwMode="auto">
        <a:xfrm>
          <a:off x="11344275" y="16554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85</xdr:row>
      <xdr:rowOff>171450</xdr:rowOff>
    </xdr:from>
    <xdr:to>
      <xdr:col>9</xdr:col>
      <xdr:colOff>495300</xdr:colOff>
      <xdr:row>90</xdr:row>
      <xdr:rowOff>28575</xdr:rowOff>
    </xdr:to>
    <xdr:sp macro="" textlink="">
      <xdr:nvSpPr>
        <xdr:cNvPr id="49379" name="Text Box 227" hidden="1"/>
        <xdr:cNvSpPr txBox="1">
          <a:spLocks noChangeArrowheads="1"/>
        </xdr:cNvSpPr>
      </xdr:nvSpPr>
      <xdr:spPr bwMode="auto">
        <a:xfrm>
          <a:off x="11344275" y="16363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81</xdr:row>
      <xdr:rowOff>161925</xdr:rowOff>
    </xdr:from>
    <xdr:to>
      <xdr:col>9</xdr:col>
      <xdr:colOff>495300</xdr:colOff>
      <xdr:row>86</xdr:row>
      <xdr:rowOff>28575</xdr:rowOff>
    </xdr:to>
    <xdr:sp macro="" textlink="">
      <xdr:nvSpPr>
        <xdr:cNvPr id="49380" name="Text Box 228" hidden="1"/>
        <xdr:cNvSpPr txBox="1">
          <a:spLocks noChangeArrowheads="1"/>
        </xdr:cNvSpPr>
      </xdr:nvSpPr>
      <xdr:spPr bwMode="auto">
        <a:xfrm>
          <a:off x="11344275" y="15592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80</xdr:row>
      <xdr:rowOff>152400</xdr:rowOff>
    </xdr:from>
    <xdr:to>
      <xdr:col>9</xdr:col>
      <xdr:colOff>495300</xdr:colOff>
      <xdr:row>85</xdr:row>
      <xdr:rowOff>28575</xdr:rowOff>
    </xdr:to>
    <xdr:sp macro="" textlink="">
      <xdr:nvSpPr>
        <xdr:cNvPr id="49381" name="Text Box 229" hidden="1"/>
        <xdr:cNvSpPr txBox="1">
          <a:spLocks noChangeArrowheads="1"/>
        </xdr:cNvSpPr>
      </xdr:nvSpPr>
      <xdr:spPr bwMode="auto">
        <a:xfrm>
          <a:off x="11344275" y="153924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79</xdr:row>
      <xdr:rowOff>152400</xdr:rowOff>
    </xdr:from>
    <xdr:to>
      <xdr:col>9</xdr:col>
      <xdr:colOff>495300</xdr:colOff>
      <xdr:row>84</xdr:row>
      <xdr:rowOff>9525</xdr:rowOff>
    </xdr:to>
    <xdr:sp macro="" textlink="">
      <xdr:nvSpPr>
        <xdr:cNvPr id="49382" name="Text Box 230" hidden="1"/>
        <xdr:cNvSpPr txBox="1">
          <a:spLocks noChangeArrowheads="1"/>
        </xdr:cNvSpPr>
      </xdr:nvSpPr>
      <xdr:spPr bwMode="auto">
        <a:xfrm>
          <a:off x="11344275" y="152019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78</xdr:row>
      <xdr:rowOff>142875</xdr:rowOff>
    </xdr:from>
    <xdr:to>
      <xdr:col>9</xdr:col>
      <xdr:colOff>495300</xdr:colOff>
      <xdr:row>83</xdr:row>
      <xdr:rowOff>9525</xdr:rowOff>
    </xdr:to>
    <xdr:sp macro="" textlink="">
      <xdr:nvSpPr>
        <xdr:cNvPr id="49383" name="Text Box 231" hidden="1"/>
        <xdr:cNvSpPr txBox="1">
          <a:spLocks noChangeArrowheads="1"/>
        </xdr:cNvSpPr>
      </xdr:nvSpPr>
      <xdr:spPr bwMode="auto">
        <a:xfrm>
          <a:off x="11344275" y="15001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77</xdr:row>
      <xdr:rowOff>142875</xdr:rowOff>
    </xdr:from>
    <xdr:to>
      <xdr:col>9</xdr:col>
      <xdr:colOff>495300</xdr:colOff>
      <xdr:row>82</xdr:row>
      <xdr:rowOff>9525</xdr:rowOff>
    </xdr:to>
    <xdr:sp macro="" textlink="">
      <xdr:nvSpPr>
        <xdr:cNvPr id="49384" name="Text Box 232" hidden="1"/>
        <xdr:cNvSpPr txBox="1">
          <a:spLocks noChangeArrowheads="1"/>
        </xdr:cNvSpPr>
      </xdr:nvSpPr>
      <xdr:spPr bwMode="auto">
        <a:xfrm>
          <a:off x="11344275" y="14811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76</xdr:row>
      <xdr:rowOff>142875</xdr:rowOff>
    </xdr:from>
    <xdr:to>
      <xdr:col>9</xdr:col>
      <xdr:colOff>457200</xdr:colOff>
      <xdr:row>81</xdr:row>
      <xdr:rowOff>0</xdr:rowOff>
    </xdr:to>
    <xdr:sp macro="" textlink="">
      <xdr:nvSpPr>
        <xdr:cNvPr id="49385" name="Text Box 233" hidden="1"/>
        <xdr:cNvSpPr txBox="1">
          <a:spLocks noChangeArrowheads="1"/>
        </xdr:cNvSpPr>
      </xdr:nvSpPr>
      <xdr:spPr bwMode="auto">
        <a:xfrm>
          <a:off x="11344275" y="146208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73</xdr:row>
      <xdr:rowOff>133350</xdr:rowOff>
    </xdr:from>
    <xdr:to>
      <xdr:col>9</xdr:col>
      <xdr:colOff>495300</xdr:colOff>
      <xdr:row>77</xdr:row>
      <xdr:rowOff>180975</xdr:rowOff>
    </xdr:to>
    <xdr:sp macro="" textlink="">
      <xdr:nvSpPr>
        <xdr:cNvPr id="49386" name="Text Box 234" hidden="1"/>
        <xdr:cNvSpPr txBox="1">
          <a:spLocks noChangeArrowheads="1"/>
        </xdr:cNvSpPr>
      </xdr:nvSpPr>
      <xdr:spPr bwMode="auto">
        <a:xfrm>
          <a:off x="11344275" y="14039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72</xdr:row>
      <xdr:rowOff>123825</xdr:rowOff>
    </xdr:from>
    <xdr:to>
      <xdr:col>9</xdr:col>
      <xdr:colOff>495300</xdr:colOff>
      <xdr:row>76</xdr:row>
      <xdr:rowOff>180975</xdr:rowOff>
    </xdr:to>
    <xdr:sp macro="" textlink="">
      <xdr:nvSpPr>
        <xdr:cNvPr id="49387" name="Text Box 235" hidden="1"/>
        <xdr:cNvSpPr txBox="1">
          <a:spLocks noChangeArrowheads="1"/>
        </xdr:cNvSpPr>
      </xdr:nvSpPr>
      <xdr:spPr bwMode="auto">
        <a:xfrm>
          <a:off x="11344275" y="13839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68</xdr:row>
      <xdr:rowOff>114300</xdr:rowOff>
    </xdr:from>
    <xdr:to>
      <xdr:col>9</xdr:col>
      <xdr:colOff>495300</xdr:colOff>
      <xdr:row>72</xdr:row>
      <xdr:rowOff>161925</xdr:rowOff>
    </xdr:to>
    <xdr:sp macro="" textlink="">
      <xdr:nvSpPr>
        <xdr:cNvPr id="49388" name="Text Box 236" hidden="1"/>
        <xdr:cNvSpPr txBox="1">
          <a:spLocks noChangeArrowheads="1"/>
        </xdr:cNvSpPr>
      </xdr:nvSpPr>
      <xdr:spPr bwMode="auto">
        <a:xfrm>
          <a:off x="11344275" y="13068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67</xdr:row>
      <xdr:rowOff>114300</xdr:rowOff>
    </xdr:from>
    <xdr:to>
      <xdr:col>9</xdr:col>
      <xdr:colOff>495300</xdr:colOff>
      <xdr:row>71</xdr:row>
      <xdr:rowOff>161925</xdr:rowOff>
    </xdr:to>
    <xdr:sp macro="" textlink="">
      <xdr:nvSpPr>
        <xdr:cNvPr id="49389" name="Text Box 237" hidden="1"/>
        <xdr:cNvSpPr txBox="1">
          <a:spLocks noChangeArrowheads="1"/>
        </xdr:cNvSpPr>
      </xdr:nvSpPr>
      <xdr:spPr bwMode="auto">
        <a:xfrm>
          <a:off x="11344275" y="12877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66</xdr:row>
      <xdr:rowOff>104775</xdr:rowOff>
    </xdr:from>
    <xdr:to>
      <xdr:col>9</xdr:col>
      <xdr:colOff>495300</xdr:colOff>
      <xdr:row>70</xdr:row>
      <xdr:rowOff>161925</xdr:rowOff>
    </xdr:to>
    <xdr:sp macro="" textlink="">
      <xdr:nvSpPr>
        <xdr:cNvPr id="49390" name="Text Box 238" hidden="1"/>
        <xdr:cNvSpPr txBox="1">
          <a:spLocks noChangeArrowheads="1"/>
        </xdr:cNvSpPr>
      </xdr:nvSpPr>
      <xdr:spPr bwMode="auto">
        <a:xfrm>
          <a:off x="11344275" y="12677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65</xdr:row>
      <xdr:rowOff>104775</xdr:rowOff>
    </xdr:from>
    <xdr:to>
      <xdr:col>9</xdr:col>
      <xdr:colOff>495300</xdr:colOff>
      <xdr:row>69</xdr:row>
      <xdr:rowOff>152400</xdr:rowOff>
    </xdr:to>
    <xdr:sp macro="" textlink="">
      <xdr:nvSpPr>
        <xdr:cNvPr id="49391" name="Text Box 239" hidden="1"/>
        <xdr:cNvSpPr txBox="1">
          <a:spLocks noChangeArrowheads="1"/>
        </xdr:cNvSpPr>
      </xdr:nvSpPr>
      <xdr:spPr bwMode="auto">
        <a:xfrm>
          <a:off x="11344275" y="12487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64</xdr:row>
      <xdr:rowOff>95250</xdr:rowOff>
    </xdr:from>
    <xdr:to>
      <xdr:col>9</xdr:col>
      <xdr:colOff>495300</xdr:colOff>
      <xdr:row>68</xdr:row>
      <xdr:rowOff>152400</xdr:rowOff>
    </xdr:to>
    <xdr:sp macro="" textlink="">
      <xdr:nvSpPr>
        <xdr:cNvPr id="49392" name="Text Box 240" hidden="1"/>
        <xdr:cNvSpPr txBox="1">
          <a:spLocks noChangeArrowheads="1"/>
        </xdr:cNvSpPr>
      </xdr:nvSpPr>
      <xdr:spPr bwMode="auto">
        <a:xfrm>
          <a:off x="11344275" y="12287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63</xdr:row>
      <xdr:rowOff>95250</xdr:rowOff>
    </xdr:from>
    <xdr:to>
      <xdr:col>9</xdr:col>
      <xdr:colOff>457200</xdr:colOff>
      <xdr:row>67</xdr:row>
      <xdr:rowOff>152400</xdr:rowOff>
    </xdr:to>
    <xdr:sp macro="" textlink="">
      <xdr:nvSpPr>
        <xdr:cNvPr id="49393" name="Text Box 241" hidden="1"/>
        <xdr:cNvSpPr txBox="1">
          <a:spLocks noChangeArrowheads="1"/>
        </xdr:cNvSpPr>
      </xdr:nvSpPr>
      <xdr:spPr bwMode="auto">
        <a:xfrm>
          <a:off x="11344275" y="12096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62</xdr:row>
      <xdr:rowOff>95250</xdr:rowOff>
    </xdr:from>
    <xdr:to>
      <xdr:col>10</xdr:col>
      <xdr:colOff>38100</xdr:colOff>
      <xdr:row>66</xdr:row>
      <xdr:rowOff>104775</xdr:rowOff>
    </xdr:to>
    <xdr:sp macro="" textlink="">
      <xdr:nvSpPr>
        <xdr:cNvPr id="49394" name="Text Box 242" hidden="1"/>
        <xdr:cNvSpPr txBox="1">
          <a:spLocks noChangeArrowheads="1"/>
        </xdr:cNvSpPr>
      </xdr:nvSpPr>
      <xdr:spPr bwMode="auto">
        <a:xfrm>
          <a:off x="11344275" y="119062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61</xdr:row>
      <xdr:rowOff>85725</xdr:rowOff>
    </xdr:from>
    <xdr:to>
      <xdr:col>10</xdr:col>
      <xdr:colOff>38100</xdr:colOff>
      <xdr:row>65</xdr:row>
      <xdr:rowOff>104775</xdr:rowOff>
    </xdr:to>
    <xdr:sp macro="" textlink="">
      <xdr:nvSpPr>
        <xdr:cNvPr id="49395" name="Text Box 243" hidden="1"/>
        <xdr:cNvSpPr txBox="1">
          <a:spLocks noChangeArrowheads="1"/>
        </xdr:cNvSpPr>
      </xdr:nvSpPr>
      <xdr:spPr bwMode="auto">
        <a:xfrm>
          <a:off x="11344275" y="117062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60</xdr:row>
      <xdr:rowOff>85725</xdr:rowOff>
    </xdr:from>
    <xdr:to>
      <xdr:col>9</xdr:col>
      <xdr:colOff>495300</xdr:colOff>
      <xdr:row>64</xdr:row>
      <xdr:rowOff>142875</xdr:rowOff>
    </xdr:to>
    <xdr:sp macro="" textlink="">
      <xdr:nvSpPr>
        <xdr:cNvPr id="49396" name="Text Box 244" hidden="1"/>
        <xdr:cNvSpPr txBox="1">
          <a:spLocks noChangeArrowheads="1"/>
        </xdr:cNvSpPr>
      </xdr:nvSpPr>
      <xdr:spPr bwMode="auto">
        <a:xfrm>
          <a:off x="11344275" y="11515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59</xdr:row>
      <xdr:rowOff>85725</xdr:rowOff>
    </xdr:from>
    <xdr:to>
      <xdr:col>9</xdr:col>
      <xdr:colOff>495300</xdr:colOff>
      <xdr:row>63</xdr:row>
      <xdr:rowOff>142875</xdr:rowOff>
    </xdr:to>
    <xdr:sp macro="" textlink="">
      <xdr:nvSpPr>
        <xdr:cNvPr id="49397" name="Text Box 245" hidden="1"/>
        <xdr:cNvSpPr txBox="1">
          <a:spLocks noChangeArrowheads="1"/>
        </xdr:cNvSpPr>
      </xdr:nvSpPr>
      <xdr:spPr bwMode="auto">
        <a:xfrm>
          <a:off x="11344275" y="11325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57</xdr:row>
      <xdr:rowOff>76200</xdr:rowOff>
    </xdr:from>
    <xdr:to>
      <xdr:col>10</xdr:col>
      <xdr:colOff>38100</xdr:colOff>
      <xdr:row>61</xdr:row>
      <xdr:rowOff>85725</xdr:rowOff>
    </xdr:to>
    <xdr:sp macro="" textlink="">
      <xdr:nvSpPr>
        <xdr:cNvPr id="49398" name="Text Box 246" hidden="1"/>
        <xdr:cNvSpPr txBox="1">
          <a:spLocks noChangeArrowheads="1"/>
        </xdr:cNvSpPr>
      </xdr:nvSpPr>
      <xdr:spPr bwMode="auto">
        <a:xfrm>
          <a:off x="11344275" y="109347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55</xdr:row>
      <xdr:rowOff>66675</xdr:rowOff>
    </xdr:from>
    <xdr:to>
      <xdr:col>9</xdr:col>
      <xdr:colOff>495300</xdr:colOff>
      <xdr:row>59</xdr:row>
      <xdr:rowOff>123825</xdr:rowOff>
    </xdr:to>
    <xdr:sp macro="" textlink="">
      <xdr:nvSpPr>
        <xdr:cNvPr id="49399" name="Text Box 247" hidden="1"/>
        <xdr:cNvSpPr txBox="1">
          <a:spLocks noChangeArrowheads="1"/>
        </xdr:cNvSpPr>
      </xdr:nvSpPr>
      <xdr:spPr bwMode="auto">
        <a:xfrm>
          <a:off x="11344275" y="105441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54</xdr:row>
      <xdr:rowOff>66675</xdr:rowOff>
    </xdr:from>
    <xdr:to>
      <xdr:col>9</xdr:col>
      <xdr:colOff>495300</xdr:colOff>
      <xdr:row>58</xdr:row>
      <xdr:rowOff>114300</xdr:rowOff>
    </xdr:to>
    <xdr:sp macro="" textlink="">
      <xdr:nvSpPr>
        <xdr:cNvPr id="49400" name="Text Box 248" hidden="1"/>
        <xdr:cNvSpPr txBox="1">
          <a:spLocks noChangeArrowheads="1"/>
        </xdr:cNvSpPr>
      </xdr:nvSpPr>
      <xdr:spPr bwMode="auto">
        <a:xfrm>
          <a:off x="11344275" y="10353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53</xdr:row>
      <xdr:rowOff>66675</xdr:rowOff>
    </xdr:from>
    <xdr:to>
      <xdr:col>9</xdr:col>
      <xdr:colOff>495300</xdr:colOff>
      <xdr:row>57</xdr:row>
      <xdr:rowOff>114300</xdr:rowOff>
    </xdr:to>
    <xdr:sp macro="" textlink="">
      <xdr:nvSpPr>
        <xdr:cNvPr id="49401" name="Text Box 249" hidden="1"/>
        <xdr:cNvSpPr txBox="1">
          <a:spLocks noChangeArrowheads="1"/>
        </xdr:cNvSpPr>
      </xdr:nvSpPr>
      <xdr:spPr bwMode="auto">
        <a:xfrm>
          <a:off x="11344275" y="101631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52</xdr:row>
      <xdr:rowOff>57150</xdr:rowOff>
    </xdr:from>
    <xdr:to>
      <xdr:col>9</xdr:col>
      <xdr:colOff>495300</xdr:colOff>
      <xdr:row>56</xdr:row>
      <xdr:rowOff>114300</xdr:rowOff>
    </xdr:to>
    <xdr:sp macro="" textlink="">
      <xdr:nvSpPr>
        <xdr:cNvPr id="49402" name="Text Box 250" hidden="1"/>
        <xdr:cNvSpPr txBox="1">
          <a:spLocks noChangeArrowheads="1"/>
        </xdr:cNvSpPr>
      </xdr:nvSpPr>
      <xdr:spPr bwMode="auto">
        <a:xfrm>
          <a:off x="11344275" y="9963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51</xdr:row>
      <xdr:rowOff>57150</xdr:rowOff>
    </xdr:from>
    <xdr:to>
      <xdr:col>9</xdr:col>
      <xdr:colOff>495300</xdr:colOff>
      <xdr:row>55</xdr:row>
      <xdr:rowOff>104775</xdr:rowOff>
    </xdr:to>
    <xdr:sp macro="" textlink="">
      <xdr:nvSpPr>
        <xdr:cNvPr id="49403" name="Text Box 251" hidden="1"/>
        <xdr:cNvSpPr txBox="1">
          <a:spLocks noChangeArrowheads="1"/>
        </xdr:cNvSpPr>
      </xdr:nvSpPr>
      <xdr:spPr bwMode="auto">
        <a:xfrm>
          <a:off x="11344275" y="9772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50</xdr:row>
      <xdr:rowOff>47625</xdr:rowOff>
    </xdr:from>
    <xdr:to>
      <xdr:col>9</xdr:col>
      <xdr:colOff>457200</xdr:colOff>
      <xdr:row>54</xdr:row>
      <xdr:rowOff>104775</xdr:rowOff>
    </xdr:to>
    <xdr:sp macro="" textlink="">
      <xdr:nvSpPr>
        <xdr:cNvPr id="49404" name="Text Box 252" hidden="1"/>
        <xdr:cNvSpPr txBox="1">
          <a:spLocks noChangeArrowheads="1"/>
        </xdr:cNvSpPr>
      </xdr:nvSpPr>
      <xdr:spPr bwMode="auto">
        <a:xfrm>
          <a:off x="11344275" y="95726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49</xdr:row>
      <xdr:rowOff>47625</xdr:rowOff>
    </xdr:from>
    <xdr:to>
      <xdr:col>10</xdr:col>
      <xdr:colOff>38100</xdr:colOff>
      <xdr:row>53</xdr:row>
      <xdr:rowOff>66675</xdr:rowOff>
    </xdr:to>
    <xdr:sp macro="" textlink="">
      <xdr:nvSpPr>
        <xdr:cNvPr id="49405" name="Text Box 253" hidden="1"/>
        <xdr:cNvSpPr txBox="1">
          <a:spLocks noChangeArrowheads="1"/>
        </xdr:cNvSpPr>
      </xdr:nvSpPr>
      <xdr:spPr bwMode="auto">
        <a:xfrm>
          <a:off x="11344275" y="9382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48</xdr:row>
      <xdr:rowOff>47625</xdr:rowOff>
    </xdr:from>
    <xdr:to>
      <xdr:col>10</xdr:col>
      <xdr:colOff>38100</xdr:colOff>
      <xdr:row>52</xdr:row>
      <xdr:rowOff>66675</xdr:rowOff>
    </xdr:to>
    <xdr:sp macro="" textlink="">
      <xdr:nvSpPr>
        <xdr:cNvPr id="49406" name="Text Box 254" hidden="1"/>
        <xdr:cNvSpPr txBox="1">
          <a:spLocks noChangeArrowheads="1"/>
        </xdr:cNvSpPr>
      </xdr:nvSpPr>
      <xdr:spPr bwMode="auto">
        <a:xfrm>
          <a:off x="11344275" y="91916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47</xdr:row>
      <xdr:rowOff>38100</xdr:rowOff>
    </xdr:from>
    <xdr:to>
      <xdr:col>9</xdr:col>
      <xdr:colOff>495300</xdr:colOff>
      <xdr:row>51</xdr:row>
      <xdr:rowOff>104775</xdr:rowOff>
    </xdr:to>
    <xdr:sp macro="" textlink="">
      <xdr:nvSpPr>
        <xdr:cNvPr id="49407" name="Text Box 255" hidden="1"/>
        <xdr:cNvSpPr txBox="1">
          <a:spLocks noChangeArrowheads="1"/>
        </xdr:cNvSpPr>
      </xdr:nvSpPr>
      <xdr:spPr bwMode="auto">
        <a:xfrm>
          <a:off x="11344275" y="8991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46</xdr:row>
      <xdr:rowOff>38100</xdr:rowOff>
    </xdr:from>
    <xdr:to>
      <xdr:col>9</xdr:col>
      <xdr:colOff>495300</xdr:colOff>
      <xdr:row>50</xdr:row>
      <xdr:rowOff>104775</xdr:rowOff>
    </xdr:to>
    <xdr:sp macro="" textlink="">
      <xdr:nvSpPr>
        <xdr:cNvPr id="49408" name="Text Box 256" hidden="1"/>
        <xdr:cNvSpPr txBox="1">
          <a:spLocks noChangeArrowheads="1"/>
        </xdr:cNvSpPr>
      </xdr:nvSpPr>
      <xdr:spPr bwMode="auto">
        <a:xfrm>
          <a:off x="11344275" y="8801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44</xdr:row>
      <xdr:rowOff>28575</xdr:rowOff>
    </xdr:from>
    <xdr:to>
      <xdr:col>10</xdr:col>
      <xdr:colOff>38100</xdr:colOff>
      <xdr:row>48</xdr:row>
      <xdr:rowOff>47625</xdr:rowOff>
    </xdr:to>
    <xdr:sp macro="" textlink="">
      <xdr:nvSpPr>
        <xdr:cNvPr id="49409" name="Text Box 257" hidden="1"/>
        <xdr:cNvSpPr txBox="1">
          <a:spLocks noChangeArrowheads="1"/>
        </xdr:cNvSpPr>
      </xdr:nvSpPr>
      <xdr:spPr bwMode="auto">
        <a:xfrm>
          <a:off x="11344275" y="84105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42</xdr:row>
      <xdr:rowOff>28575</xdr:rowOff>
    </xdr:from>
    <xdr:to>
      <xdr:col>9</xdr:col>
      <xdr:colOff>495300</xdr:colOff>
      <xdr:row>46</xdr:row>
      <xdr:rowOff>76200</xdr:rowOff>
    </xdr:to>
    <xdr:sp macro="" textlink="">
      <xdr:nvSpPr>
        <xdr:cNvPr id="49410" name="Text Box 258" hidden="1"/>
        <xdr:cNvSpPr txBox="1">
          <a:spLocks noChangeArrowheads="1"/>
        </xdr:cNvSpPr>
      </xdr:nvSpPr>
      <xdr:spPr bwMode="auto">
        <a:xfrm>
          <a:off x="11344275" y="8029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41</xdr:row>
      <xdr:rowOff>19050</xdr:rowOff>
    </xdr:from>
    <xdr:to>
      <xdr:col>9</xdr:col>
      <xdr:colOff>495300</xdr:colOff>
      <xdr:row>45</xdr:row>
      <xdr:rowOff>76200</xdr:rowOff>
    </xdr:to>
    <xdr:sp macro="" textlink="">
      <xdr:nvSpPr>
        <xdr:cNvPr id="49411" name="Text Box 259" hidden="1"/>
        <xdr:cNvSpPr txBox="1">
          <a:spLocks noChangeArrowheads="1"/>
        </xdr:cNvSpPr>
      </xdr:nvSpPr>
      <xdr:spPr bwMode="auto">
        <a:xfrm>
          <a:off x="11344275" y="78295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40</xdr:row>
      <xdr:rowOff>19050</xdr:rowOff>
    </xdr:from>
    <xdr:to>
      <xdr:col>9</xdr:col>
      <xdr:colOff>495300</xdr:colOff>
      <xdr:row>44</xdr:row>
      <xdr:rowOff>66675</xdr:rowOff>
    </xdr:to>
    <xdr:sp macro="" textlink="">
      <xdr:nvSpPr>
        <xdr:cNvPr id="49412" name="Text Box 260" hidden="1"/>
        <xdr:cNvSpPr txBox="1">
          <a:spLocks noChangeArrowheads="1"/>
        </xdr:cNvSpPr>
      </xdr:nvSpPr>
      <xdr:spPr bwMode="auto">
        <a:xfrm>
          <a:off x="11344275" y="7639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39</xdr:row>
      <xdr:rowOff>19050</xdr:rowOff>
    </xdr:from>
    <xdr:to>
      <xdr:col>9</xdr:col>
      <xdr:colOff>495300</xdr:colOff>
      <xdr:row>43</xdr:row>
      <xdr:rowOff>66675</xdr:rowOff>
    </xdr:to>
    <xdr:sp macro="" textlink="">
      <xdr:nvSpPr>
        <xdr:cNvPr id="49413" name="Text Box 261" hidden="1"/>
        <xdr:cNvSpPr txBox="1">
          <a:spLocks noChangeArrowheads="1"/>
        </xdr:cNvSpPr>
      </xdr:nvSpPr>
      <xdr:spPr bwMode="auto">
        <a:xfrm>
          <a:off x="11344275" y="7448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38</xdr:row>
      <xdr:rowOff>9525</xdr:rowOff>
    </xdr:from>
    <xdr:to>
      <xdr:col>9</xdr:col>
      <xdr:colOff>495300</xdr:colOff>
      <xdr:row>42</xdr:row>
      <xdr:rowOff>66675</xdr:rowOff>
    </xdr:to>
    <xdr:sp macro="" textlink="">
      <xdr:nvSpPr>
        <xdr:cNvPr id="49414" name="Text Box 262" hidden="1"/>
        <xdr:cNvSpPr txBox="1">
          <a:spLocks noChangeArrowheads="1"/>
        </xdr:cNvSpPr>
      </xdr:nvSpPr>
      <xdr:spPr bwMode="auto">
        <a:xfrm>
          <a:off x="11344275" y="7248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37</xdr:row>
      <xdr:rowOff>9525</xdr:rowOff>
    </xdr:from>
    <xdr:to>
      <xdr:col>9</xdr:col>
      <xdr:colOff>457200</xdr:colOff>
      <xdr:row>41</xdr:row>
      <xdr:rowOff>66675</xdr:rowOff>
    </xdr:to>
    <xdr:sp macro="" textlink="">
      <xdr:nvSpPr>
        <xdr:cNvPr id="49415" name="Text Box 263" hidden="1"/>
        <xdr:cNvSpPr txBox="1">
          <a:spLocks noChangeArrowheads="1"/>
        </xdr:cNvSpPr>
      </xdr:nvSpPr>
      <xdr:spPr bwMode="auto">
        <a:xfrm>
          <a:off x="11344275" y="7058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</xdr:row>
      <xdr:rowOff>0</xdr:rowOff>
    </xdr:from>
    <xdr:to>
      <xdr:col>10</xdr:col>
      <xdr:colOff>38100</xdr:colOff>
      <xdr:row>40</xdr:row>
      <xdr:rowOff>28575</xdr:rowOff>
    </xdr:to>
    <xdr:sp macro="" textlink="">
      <xdr:nvSpPr>
        <xdr:cNvPr id="49416" name="Text Box 264" hidden="1"/>
        <xdr:cNvSpPr txBox="1">
          <a:spLocks noChangeArrowheads="1"/>
        </xdr:cNvSpPr>
      </xdr:nvSpPr>
      <xdr:spPr bwMode="auto">
        <a:xfrm>
          <a:off x="11344275" y="68580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</xdr:row>
      <xdr:rowOff>0</xdr:rowOff>
    </xdr:from>
    <xdr:to>
      <xdr:col>10</xdr:col>
      <xdr:colOff>38100</xdr:colOff>
      <xdr:row>39</xdr:row>
      <xdr:rowOff>28575</xdr:rowOff>
    </xdr:to>
    <xdr:sp macro="" textlink="">
      <xdr:nvSpPr>
        <xdr:cNvPr id="49417" name="Text Box 265" hidden="1"/>
        <xdr:cNvSpPr txBox="1">
          <a:spLocks noChangeArrowheads="1"/>
        </xdr:cNvSpPr>
      </xdr:nvSpPr>
      <xdr:spPr bwMode="auto">
        <a:xfrm>
          <a:off x="11344275" y="66675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</xdr:row>
      <xdr:rowOff>0</xdr:rowOff>
    </xdr:from>
    <xdr:to>
      <xdr:col>9</xdr:col>
      <xdr:colOff>495300</xdr:colOff>
      <xdr:row>38</xdr:row>
      <xdr:rowOff>47625</xdr:rowOff>
    </xdr:to>
    <xdr:sp macro="" textlink="">
      <xdr:nvSpPr>
        <xdr:cNvPr id="49418" name="Text Box 266" hidden="1"/>
        <xdr:cNvSpPr txBox="1">
          <a:spLocks noChangeArrowheads="1"/>
        </xdr:cNvSpPr>
      </xdr:nvSpPr>
      <xdr:spPr bwMode="auto">
        <a:xfrm>
          <a:off x="11344275" y="6477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</xdr:row>
      <xdr:rowOff>180975</xdr:rowOff>
    </xdr:from>
    <xdr:to>
      <xdr:col>9</xdr:col>
      <xdr:colOff>495300</xdr:colOff>
      <xdr:row>37</xdr:row>
      <xdr:rowOff>47625</xdr:rowOff>
    </xdr:to>
    <xdr:sp macro="" textlink="">
      <xdr:nvSpPr>
        <xdr:cNvPr id="49419" name="Text Box 267" hidden="1"/>
        <xdr:cNvSpPr txBox="1">
          <a:spLocks noChangeArrowheads="1"/>
        </xdr:cNvSpPr>
      </xdr:nvSpPr>
      <xdr:spPr bwMode="auto">
        <a:xfrm>
          <a:off x="11344275" y="6276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</xdr:row>
      <xdr:rowOff>180975</xdr:rowOff>
    </xdr:from>
    <xdr:to>
      <xdr:col>10</xdr:col>
      <xdr:colOff>38100</xdr:colOff>
      <xdr:row>35</xdr:row>
      <xdr:rowOff>0</xdr:rowOff>
    </xdr:to>
    <xdr:sp macro="" textlink="">
      <xdr:nvSpPr>
        <xdr:cNvPr id="49420" name="Text Box 268" hidden="1"/>
        <xdr:cNvSpPr txBox="1">
          <a:spLocks noChangeArrowheads="1"/>
        </xdr:cNvSpPr>
      </xdr:nvSpPr>
      <xdr:spPr bwMode="auto">
        <a:xfrm>
          <a:off x="11344275" y="58959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</xdr:row>
      <xdr:rowOff>171450</xdr:rowOff>
    </xdr:from>
    <xdr:to>
      <xdr:col>9</xdr:col>
      <xdr:colOff>495300</xdr:colOff>
      <xdr:row>33</xdr:row>
      <xdr:rowOff>28575</xdr:rowOff>
    </xdr:to>
    <xdr:sp macro="" textlink="">
      <xdr:nvSpPr>
        <xdr:cNvPr id="49421" name="Text Box 269" hidden="1"/>
        <xdr:cNvSpPr txBox="1">
          <a:spLocks noChangeArrowheads="1"/>
        </xdr:cNvSpPr>
      </xdr:nvSpPr>
      <xdr:spPr bwMode="auto">
        <a:xfrm>
          <a:off x="11344275" y="5505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</xdr:row>
      <xdr:rowOff>171450</xdr:rowOff>
    </xdr:from>
    <xdr:to>
      <xdr:col>9</xdr:col>
      <xdr:colOff>495300</xdr:colOff>
      <xdr:row>32</xdr:row>
      <xdr:rowOff>28575</xdr:rowOff>
    </xdr:to>
    <xdr:sp macro="" textlink="">
      <xdr:nvSpPr>
        <xdr:cNvPr id="49422" name="Text Box 270" hidden="1"/>
        <xdr:cNvSpPr txBox="1">
          <a:spLocks noChangeArrowheads="1"/>
        </xdr:cNvSpPr>
      </xdr:nvSpPr>
      <xdr:spPr bwMode="auto">
        <a:xfrm>
          <a:off x="11344275" y="5314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</xdr:row>
      <xdr:rowOff>161925</xdr:rowOff>
    </xdr:from>
    <xdr:to>
      <xdr:col>9</xdr:col>
      <xdr:colOff>495300</xdr:colOff>
      <xdr:row>31</xdr:row>
      <xdr:rowOff>28575</xdr:rowOff>
    </xdr:to>
    <xdr:sp macro="" textlink="">
      <xdr:nvSpPr>
        <xdr:cNvPr id="49423" name="Text Box 271" hidden="1"/>
        <xdr:cNvSpPr txBox="1">
          <a:spLocks noChangeArrowheads="1"/>
        </xdr:cNvSpPr>
      </xdr:nvSpPr>
      <xdr:spPr bwMode="auto">
        <a:xfrm>
          <a:off x="11344275" y="5114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</xdr:row>
      <xdr:rowOff>161925</xdr:rowOff>
    </xdr:from>
    <xdr:to>
      <xdr:col>9</xdr:col>
      <xdr:colOff>495300</xdr:colOff>
      <xdr:row>30</xdr:row>
      <xdr:rowOff>28575</xdr:rowOff>
    </xdr:to>
    <xdr:sp macro="" textlink="">
      <xdr:nvSpPr>
        <xdr:cNvPr id="49424" name="Text Box 272" hidden="1"/>
        <xdr:cNvSpPr txBox="1">
          <a:spLocks noChangeArrowheads="1"/>
        </xdr:cNvSpPr>
      </xdr:nvSpPr>
      <xdr:spPr bwMode="auto">
        <a:xfrm>
          <a:off x="11344275" y="4924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</xdr:row>
      <xdr:rowOff>161925</xdr:rowOff>
    </xdr:from>
    <xdr:to>
      <xdr:col>9</xdr:col>
      <xdr:colOff>495300</xdr:colOff>
      <xdr:row>29</xdr:row>
      <xdr:rowOff>28575</xdr:rowOff>
    </xdr:to>
    <xdr:sp macro="" textlink="">
      <xdr:nvSpPr>
        <xdr:cNvPr id="49425" name="Text Box 273" hidden="1"/>
        <xdr:cNvSpPr txBox="1">
          <a:spLocks noChangeArrowheads="1"/>
        </xdr:cNvSpPr>
      </xdr:nvSpPr>
      <xdr:spPr bwMode="auto">
        <a:xfrm>
          <a:off x="11344275" y="4733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</xdr:row>
      <xdr:rowOff>152400</xdr:rowOff>
    </xdr:from>
    <xdr:to>
      <xdr:col>9</xdr:col>
      <xdr:colOff>457200</xdr:colOff>
      <xdr:row>28</xdr:row>
      <xdr:rowOff>28575</xdr:rowOff>
    </xdr:to>
    <xdr:sp macro="" textlink="">
      <xdr:nvSpPr>
        <xdr:cNvPr id="49426" name="Text Box 274" hidden="1"/>
        <xdr:cNvSpPr txBox="1">
          <a:spLocks noChangeArrowheads="1"/>
        </xdr:cNvSpPr>
      </xdr:nvSpPr>
      <xdr:spPr bwMode="auto">
        <a:xfrm>
          <a:off x="11344275" y="45339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</xdr:row>
      <xdr:rowOff>152400</xdr:rowOff>
    </xdr:from>
    <xdr:to>
      <xdr:col>10</xdr:col>
      <xdr:colOff>38100</xdr:colOff>
      <xdr:row>26</xdr:row>
      <xdr:rowOff>161925</xdr:rowOff>
    </xdr:to>
    <xdr:sp macro="" textlink="">
      <xdr:nvSpPr>
        <xdr:cNvPr id="49427" name="Text Box 275" hidden="1"/>
        <xdr:cNvSpPr txBox="1">
          <a:spLocks noChangeArrowheads="1"/>
        </xdr:cNvSpPr>
      </xdr:nvSpPr>
      <xdr:spPr bwMode="auto">
        <a:xfrm>
          <a:off x="11344275" y="43434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</xdr:row>
      <xdr:rowOff>142875</xdr:rowOff>
    </xdr:from>
    <xdr:to>
      <xdr:col>10</xdr:col>
      <xdr:colOff>38100</xdr:colOff>
      <xdr:row>25</xdr:row>
      <xdr:rowOff>161925</xdr:rowOff>
    </xdr:to>
    <xdr:sp macro="" textlink="">
      <xdr:nvSpPr>
        <xdr:cNvPr id="49428" name="Text Box 276" hidden="1"/>
        <xdr:cNvSpPr txBox="1">
          <a:spLocks noChangeArrowheads="1"/>
        </xdr:cNvSpPr>
      </xdr:nvSpPr>
      <xdr:spPr bwMode="auto">
        <a:xfrm>
          <a:off x="11344275" y="41433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</xdr:row>
      <xdr:rowOff>142875</xdr:rowOff>
    </xdr:from>
    <xdr:to>
      <xdr:col>9</xdr:col>
      <xdr:colOff>495300</xdr:colOff>
      <xdr:row>25</xdr:row>
      <xdr:rowOff>9525</xdr:rowOff>
    </xdr:to>
    <xdr:sp macro="" textlink="">
      <xdr:nvSpPr>
        <xdr:cNvPr id="49429" name="Text Box 277" hidden="1"/>
        <xdr:cNvSpPr txBox="1">
          <a:spLocks noChangeArrowheads="1"/>
        </xdr:cNvSpPr>
      </xdr:nvSpPr>
      <xdr:spPr bwMode="auto">
        <a:xfrm>
          <a:off x="11344275" y="3952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</xdr:row>
      <xdr:rowOff>142875</xdr:rowOff>
    </xdr:from>
    <xdr:to>
      <xdr:col>9</xdr:col>
      <xdr:colOff>495300</xdr:colOff>
      <xdr:row>24</xdr:row>
      <xdr:rowOff>0</xdr:rowOff>
    </xdr:to>
    <xdr:sp macro="" textlink="">
      <xdr:nvSpPr>
        <xdr:cNvPr id="49430" name="Text Box 278" hidden="1"/>
        <xdr:cNvSpPr txBox="1">
          <a:spLocks noChangeArrowheads="1"/>
        </xdr:cNvSpPr>
      </xdr:nvSpPr>
      <xdr:spPr bwMode="auto">
        <a:xfrm>
          <a:off x="11344275" y="3762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</xdr:row>
      <xdr:rowOff>133350</xdr:rowOff>
    </xdr:from>
    <xdr:to>
      <xdr:col>10</xdr:col>
      <xdr:colOff>38100</xdr:colOff>
      <xdr:row>21</xdr:row>
      <xdr:rowOff>142875</xdr:rowOff>
    </xdr:to>
    <xdr:sp macro="" textlink="">
      <xdr:nvSpPr>
        <xdr:cNvPr id="49431" name="Text Box 279" hidden="1"/>
        <xdr:cNvSpPr txBox="1">
          <a:spLocks noChangeArrowheads="1"/>
        </xdr:cNvSpPr>
      </xdr:nvSpPr>
      <xdr:spPr bwMode="auto">
        <a:xfrm>
          <a:off x="11344275" y="33718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</xdr:row>
      <xdr:rowOff>123825</xdr:rowOff>
    </xdr:from>
    <xdr:to>
      <xdr:col>9</xdr:col>
      <xdr:colOff>495300</xdr:colOff>
      <xdr:row>19</xdr:row>
      <xdr:rowOff>180975</xdr:rowOff>
    </xdr:to>
    <xdr:sp macro="" textlink="">
      <xdr:nvSpPr>
        <xdr:cNvPr id="49432" name="Text Box 280" hidden="1"/>
        <xdr:cNvSpPr txBox="1">
          <a:spLocks noChangeArrowheads="1"/>
        </xdr:cNvSpPr>
      </xdr:nvSpPr>
      <xdr:spPr bwMode="auto">
        <a:xfrm>
          <a:off x="11344275" y="298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</xdr:row>
      <xdr:rowOff>123825</xdr:rowOff>
    </xdr:from>
    <xdr:to>
      <xdr:col>9</xdr:col>
      <xdr:colOff>495300</xdr:colOff>
      <xdr:row>18</xdr:row>
      <xdr:rowOff>180975</xdr:rowOff>
    </xdr:to>
    <xdr:sp macro="" textlink="">
      <xdr:nvSpPr>
        <xdr:cNvPr id="49433" name="Text Box 281" hidden="1"/>
        <xdr:cNvSpPr txBox="1">
          <a:spLocks noChangeArrowheads="1"/>
        </xdr:cNvSpPr>
      </xdr:nvSpPr>
      <xdr:spPr bwMode="auto">
        <a:xfrm>
          <a:off x="11344275" y="2790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</xdr:row>
      <xdr:rowOff>123825</xdr:rowOff>
    </xdr:from>
    <xdr:to>
      <xdr:col>9</xdr:col>
      <xdr:colOff>495300</xdr:colOff>
      <xdr:row>17</xdr:row>
      <xdr:rowOff>180975</xdr:rowOff>
    </xdr:to>
    <xdr:sp macro="" textlink="">
      <xdr:nvSpPr>
        <xdr:cNvPr id="49434" name="Text Box 282" hidden="1"/>
        <xdr:cNvSpPr txBox="1">
          <a:spLocks noChangeArrowheads="1"/>
        </xdr:cNvSpPr>
      </xdr:nvSpPr>
      <xdr:spPr bwMode="auto">
        <a:xfrm>
          <a:off x="11344275" y="2600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</xdr:row>
      <xdr:rowOff>114300</xdr:rowOff>
    </xdr:from>
    <xdr:to>
      <xdr:col>9</xdr:col>
      <xdr:colOff>495300</xdr:colOff>
      <xdr:row>16</xdr:row>
      <xdr:rowOff>180975</xdr:rowOff>
    </xdr:to>
    <xdr:sp macro="" textlink="">
      <xdr:nvSpPr>
        <xdr:cNvPr id="49435" name="Text Box 283" hidden="1"/>
        <xdr:cNvSpPr txBox="1">
          <a:spLocks noChangeArrowheads="1"/>
        </xdr:cNvSpPr>
      </xdr:nvSpPr>
      <xdr:spPr bwMode="auto">
        <a:xfrm>
          <a:off x="11344275" y="2400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</xdr:row>
      <xdr:rowOff>114300</xdr:rowOff>
    </xdr:from>
    <xdr:to>
      <xdr:col>9</xdr:col>
      <xdr:colOff>495300</xdr:colOff>
      <xdr:row>15</xdr:row>
      <xdr:rowOff>161925</xdr:rowOff>
    </xdr:to>
    <xdr:sp macro="" textlink="">
      <xdr:nvSpPr>
        <xdr:cNvPr id="49436" name="Text Box 284" hidden="1"/>
        <xdr:cNvSpPr txBox="1">
          <a:spLocks noChangeArrowheads="1"/>
        </xdr:cNvSpPr>
      </xdr:nvSpPr>
      <xdr:spPr bwMode="auto">
        <a:xfrm>
          <a:off x="11344275" y="2209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</xdr:row>
      <xdr:rowOff>114300</xdr:rowOff>
    </xdr:from>
    <xdr:to>
      <xdr:col>9</xdr:col>
      <xdr:colOff>495300</xdr:colOff>
      <xdr:row>14</xdr:row>
      <xdr:rowOff>161925</xdr:rowOff>
    </xdr:to>
    <xdr:sp macro="" textlink="">
      <xdr:nvSpPr>
        <xdr:cNvPr id="49437" name="Text Box 285" hidden="1"/>
        <xdr:cNvSpPr txBox="1">
          <a:spLocks noChangeArrowheads="1"/>
        </xdr:cNvSpPr>
      </xdr:nvSpPr>
      <xdr:spPr bwMode="auto">
        <a:xfrm>
          <a:off x="11344275" y="2019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</xdr:row>
      <xdr:rowOff>104775</xdr:rowOff>
    </xdr:from>
    <xdr:to>
      <xdr:col>10</xdr:col>
      <xdr:colOff>38100</xdr:colOff>
      <xdr:row>13</xdr:row>
      <xdr:rowOff>123825</xdr:rowOff>
    </xdr:to>
    <xdr:sp macro="" textlink="">
      <xdr:nvSpPr>
        <xdr:cNvPr id="49438" name="Text Box 286" hidden="1"/>
        <xdr:cNvSpPr txBox="1">
          <a:spLocks noChangeArrowheads="1"/>
        </xdr:cNvSpPr>
      </xdr:nvSpPr>
      <xdr:spPr bwMode="auto">
        <a:xfrm>
          <a:off x="11344275" y="18192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9</xdr:row>
      <xdr:rowOff>104775</xdr:rowOff>
    </xdr:from>
    <xdr:to>
      <xdr:col>8</xdr:col>
      <xdr:colOff>609600</xdr:colOff>
      <xdr:row>13</xdr:row>
      <xdr:rowOff>123825</xdr:rowOff>
    </xdr:to>
    <xdr:sp macro="" textlink="">
      <xdr:nvSpPr>
        <xdr:cNvPr id="49439" name="Text Box 287" hidden="1"/>
        <xdr:cNvSpPr txBox="1">
          <a:spLocks noChangeArrowheads="1"/>
        </xdr:cNvSpPr>
      </xdr:nvSpPr>
      <xdr:spPr bwMode="auto">
        <a:xfrm>
          <a:off x="10448925" y="1819275"/>
          <a:ext cx="139065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</xdr:row>
      <xdr:rowOff>104775</xdr:rowOff>
    </xdr:from>
    <xdr:to>
      <xdr:col>10</xdr:col>
      <xdr:colOff>38100</xdr:colOff>
      <xdr:row>12</xdr:row>
      <xdr:rowOff>114300</xdr:rowOff>
    </xdr:to>
    <xdr:sp macro="" textlink="">
      <xdr:nvSpPr>
        <xdr:cNvPr id="49440" name="Text Box 288" hidden="1"/>
        <xdr:cNvSpPr txBox="1">
          <a:spLocks noChangeArrowheads="1"/>
        </xdr:cNvSpPr>
      </xdr:nvSpPr>
      <xdr:spPr bwMode="auto">
        <a:xfrm>
          <a:off x="11344275" y="16287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8</xdr:row>
      <xdr:rowOff>104775</xdr:rowOff>
    </xdr:from>
    <xdr:to>
      <xdr:col>8</xdr:col>
      <xdr:colOff>609600</xdr:colOff>
      <xdr:row>12</xdr:row>
      <xdr:rowOff>114300</xdr:rowOff>
    </xdr:to>
    <xdr:sp macro="" textlink="">
      <xdr:nvSpPr>
        <xdr:cNvPr id="49441" name="Text Box 289" hidden="1"/>
        <xdr:cNvSpPr txBox="1">
          <a:spLocks noChangeArrowheads="1"/>
        </xdr:cNvSpPr>
      </xdr:nvSpPr>
      <xdr:spPr bwMode="auto">
        <a:xfrm>
          <a:off x="10448925" y="1628775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</xdr:row>
      <xdr:rowOff>95250</xdr:rowOff>
    </xdr:from>
    <xdr:to>
      <xdr:col>9</xdr:col>
      <xdr:colOff>495300</xdr:colOff>
      <xdr:row>11</xdr:row>
      <xdr:rowOff>152400</xdr:rowOff>
    </xdr:to>
    <xdr:sp macro="" textlink="">
      <xdr:nvSpPr>
        <xdr:cNvPr id="49442" name="Text Box 290" hidden="1"/>
        <xdr:cNvSpPr txBox="1">
          <a:spLocks noChangeArrowheads="1"/>
        </xdr:cNvSpPr>
      </xdr:nvSpPr>
      <xdr:spPr bwMode="auto">
        <a:xfrm>
          <a:off x="11344275" y="1428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</xdr:row>
      <xdr:rowOff>95250</xdr:rowOff>
    </xdr:from>
    <xdr:to>
      <xdr:col>9</xdr:col>
      <xdr:colOff>495300</xdr:colOff>
      <xdr:row>10</xdr:row>
      <xdr:rowOff>152400</xdr:rowOff>
    </xdr:to>
    <xdr:sp macro="" textlink="">
      <xdr:nvSpPr>
        <xdr:cNvPr id="49443" name="Text Box 291" hidden="1"/>
        <xdr:cNvSpPr txBox="1">
          <a:spLocks noChangeArrowheads="1"/>
        </xdr:cNvSpPr>
      </xdr:nvSpPr>
      <xdr:spPr bwMode="auto">
        <a:xfrm>
          <a:off x="11344275" y="1238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5</xdr:row>
      <xdr:rowOff>95250</xdr:rowOff>
    </xdr:from>
    <xdr:to>
      <xdr:col>8</xdr:col>
      <xdr:colOff>609600</xdr:colOff>
      <xdr:row>9</xdr:row>
      <xdr:rowOff>104775</xdr:rowOff>
    </xdr:to>
    <xdr:sp macro="" textlink="">
      <xdr:nvSpPr>
        <xdr:cNvPr id="49444" name="Text Box 292" hidden="1"/>
        <xdr:cNvSpPr txBox="1">
          <a:spLocks noChangeArrowheads="1"/>
        </xdr:cNvSpPr>
      </xdr:nvSpPr>
      <xdr:spPr bwMode="auto">
        <a:xfrm>
          <a:off x="10448925" y="104775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</xdr:row>
      <xdr:rowOff>85725</xdr:rowOff>
    </xdr:from>
    <xdr:to>
      <xdr:col>10</xdr:col>
      <xdr:colOff>38100</xdr:colOff>
      <xdr:row>8</xdr:row>
      <xdr:rowOff>104775</xdr:rowOff>
    </xdr:to>
    <xdr:sp macro="" textlink="">
      <xdr:nvSpPr>
        <xdr:cNvPr id="49445" name="Text Box 293" hidden="1"/>
        <xdr:cNvSpPr txBox="1">
          <a:spLocks noChangeArrowheads="1"/>
        </xdr:cNvSpPr>
      </xdr:nvSpPr>
      <xdr:spPr bwMode="auto">
        <a:xfrm>
          <a:off x="11344275" y="8477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4</xdr:row>
      <xdr:rowOff>85725</xdr:rowOff>
    </xdr:from>
    <xdr:to>
      <xdr:col>8</xdr:col>
      <xdr:colOff>609600</xdr:colOff>
      <xdr:row>8</xdr:row>
      <xdr:rowOff>104775</xdr:rowOff>
    </xdr:to>
    <xdr:sp macro="" textlink="">
      <xdr:nvSpPr>
        <xdr:cNvPr id="49446" name="Text Box 294" hidden="1"/>
        <xdr:cNvSpPr txBox="1">
          <a:spLocks noChangeArrowheads="1"/>
        </xdr:cNvSpPr>
      </xdr:nvSpPr>
      <xdr:spPr bwMode="auto">
        <a:xfrm>
          <a:off x="10448925" y="847725"/>
          <a:ext cx="139065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</xdr:row>
      <xdr:rowOff>85725</xdr:rowOff>
    </xdr:from>
    <xdr:to>
      <xdr:col>9</xdr:col>
      <xdr:colOff>495300</xdr:colOff>
      <xdr:row>6</xdr:row>
      <xdr:rowOff>142875</xdr:rowOff>
    </xdr:to>
    <xdr:sp macro="" textlink="">
      <xdr:nvSpPr>
        <xdr:cNvPr id="49447" name="Text Box 295" hidden="1"/>
        <xdr:cNvSpPr txBox="1">
          <a:spLocks noChangeArrowheads="1"/>
        </xdr:cNvSpPr>
      </xdr:nvSpPr>
      <xdr:spPr bwMode="auto">
        <a:xfrm>
          <a:off x="11344275" y="466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</xdr:row>
      <xdr:rowOff>76200</xdr:rowOff>
    </xdr:from>
    <xdr:to>
      <xdr:col>9</xdr:col>
      <xdr:colOff>495300</xdr:colOff>
      <xdr:row>5</xdr:row>
      <xdr:rowOff>142875</xdr:rowOff>
    </xdr:to>
    <xdr:sp macro="" textlink="">
      <xdr:nvSpPr>
        <xdr:cNvPr id="49448" name="Text Box 296" hidden="1"/>
        <xdr:cNvSpPr txBox="1">
          <a:spLocks noChangeArrowheads="1"/>
        </xdr:cNvSpPr>
      </xdr:nvSpPr>
      <xdr:spPr bwMode="auto">
        <a:xfrm>
          <a:off x="11344275" y="266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0</xdr:row>
      <xdr:rowOff>76200</xdr:rowOff>
    </xdr:from>
    <xdr:to>
      <xdr:col>9</xdr:col>
      <xdr:colOff>495300</xdr:colOff>
      <xdr:row>4</xdr:row>
      <xdr:rowOff>123825</xdr:rowOff>
    </xdr:to>
    <xdr:sp macro="" textlink="">
      <xdr:nvSpPr>
        <xdr:cNvPr id="49449" name="Text Box 297" hidden="1"/>
        <xdr:cNvSpPr txBox="1">
          <a:spLocks noChangeArrowheads="1"/>
        </xdr:cNvSpPr>
      </xdr:nvSpPr>
      <xdr:spPr bwMode="auto">
        <a:xfrm>
          <a:off x="11344275" y="76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114300</xdr:colOff>
      <xdr:row>0</xdr:row>
      <xdr:rowOff>0</xdr:rowOff>
    </xdr:from>
    <xdr:to>
      <xdr:col>26</xdr:col>
      <xdr:colOff>533400</xdr:colOff>
      <xdr:row>4</xdr:row>
      <xdr:rowOff>47625</xdr:rowOff>
    </xdr:to>
    <xdr:sp macro="" textlink="">
      <xdr:nvSpPr>
        <xdr:cNvPr id="49450" name="Text Box 298" hidden="1"/>
        <xdr:cNvSpPr txBox="1">
          <a:spLocks noChangeArrowheads="1"/>
        </xdr:cNvSpPr>
      </xdr:nvSpPr>
      <xdr:spPr bwMode="auto">
        <a:xfrm>
          <a:off x="26565225" y="0"/>
          <a:ext cx="13144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114300</xdr:colOff>
      <xdr:row>0</xdr:row>
      <xdr:rowOff>0</xdr:rowOff>
    </xdr:from>
    <xdr:to>
      <xdr:col>18</xdr:col>
      <xdr:colOff>609600</xdr:colOff>
      <xdr:row>4</xdr:row>
      <xdr:rowOff>9525</xdr:rowOff>
    </xdr:to>
    <xdr:sp macro="" textlink="">
      <xdr:nvSpPr>
        <xdr:cNvPr id="49451" name="Text Box 299" hidden="1"/>
        <xdr:cNvSpPr txBox="1">
          <a:spLocks noChangeArrowheads="1"/>
        </xdr:cNvSpPr>
      </xdr:nvSpPr>
      <xdr:spPr bwMode="auto">
        <a:xfrm>
          <a:off x="19402425" y="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114300</xdr:colOff>
      <xdr:row>0</xdr:row>
      <xdr:rowOff>0</xdr:rowOff>
    </xdr:from>
    <xdr:to>
      <xdr:col>19</xdr:col>
      <xdr:colOff>533400</xdr:colOff>
      <xdr:row>4</xdr:row>
      <xdr:rowOff>47625</xdr:rowOff>
    </xdr:to>
    <xdr:sp macro="" textlink="">
      <xdr:nvSpPr>
        <xdr:cNvPr id="49452" name="Text Box 300" hidden="1"/>
        <xdr:cNvSpPr txBox="1">
          <a:spLocks noChangeArrowheads="1"/>
        </xdr:cNvSpPr>
      </xdr:nvSpPr>
      <xdr:spPr bwMode="auto">
        <a:xfrm>
          <a:off x="18507075" y="0"/>
          <a:ext cx="31051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142875</xdr:colOff>
      <xdr:row>0</xdr:row>
      <xdr:rowOff>28575</xdr:rowOff>
    </xdr:from>
    <xdr:to>
      <xdr:col>9</xdr:col>
      <xdr:colOff>609600</xdr:colOff>
      <xdr:row>4</xdr:row>
      <xdr:rowOff>9525</xdr:rowOff>
    </xdr:to>
    <xdr:sp macro="" textlink="">
      <xdr:nvSpPr>
        <xdr:cNvPr id="49453" name="Text Box 301" hidden="1"/>
        <xdr:cNvSpPr txBox="1">
          <a:spLocks noChangeArrowheads="1"/>
        </xdr:cNvSpPr>
      </xdr:nvSpPr>
      <xdr:spPr bwMode="auto">
        <a:xfrm>
          <a:off x="113728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369</xdr:row>
      <xdr:rowOff>171450</xdr:rowOff>
    </xdr:from>
    <xdr:to>
      <xdr:col>9</xdr:col>
      <xdr:colOff>495300</xdr:colOff>
      <xdr:row>374</xdr:row>
      <xdr:rowOff>28575</xdr:rowOff>
    </xdr:to>
    <xdr:sp macro="" textlink="">
      <xdr:nvSpPr>
        <xdr:cNvPr id="49754" name="Text Box 602" hidden="1"/>
        <xdr:cNvSpPr txBox="1">
          <a:spLocks noChangeArrowheads="1"/>
        </xdr:cNvSpPr>
      </xdr:nvSpPr>
      <xdr:spPr bwMode="auto">
        <a:xfrm>
          <a:off x="11344275" y="70427850"/>
          <a:ext cx="12763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368</xdr:row>
      <xdr:rowOff>161925</xdr:rowOff>
    </xdr:from>
    <xdr:to>
      <xdr:col>9</xdr:col>
      <xdr:colOff>495300</xdr:colOff>
      <xdr:row>373</xdr:row>
      <xdr:rowOff>28575</xdr:rowOff>
    </xdr:to>
    <xdr:sp macro="" textlink="">
      <xdr:nvSpPr>
        <xdr:cNvPr id="49753" name="Text Box 601" hidden="1"/>
        <xdr:cNvSpPr txBox="1">
          <a:spLocks noChangeArrowheads="1"/>
        </xdr:cNvSpPr>
      </xdr:nvSpPr>
      <xdr:spPr bwMode="auto">
        <a:xfrm>
          <a:off x="11344275" y="7023735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367</xdr:row>
      <xdr:rowOff>161925</xdr:rowOff>
    </xdr:from>
    <xdr:to>
      <xdr:col>9</xdr:col>
      <xdr:colOff>457200</xdr:colOff>
      <xdr:row>372</xdr:row>
      <xdr:rowOff>28575</xdr:rowOff>
    </xdr:to>
    <xdr:sp macro="" textlink="">
      <xdr:nvSpPr>
        <xdr:cNvPr id="49752" name="Text Box 600" hidden="1"/>
        <xdr:cNvSpPr txBox="1">
          <a:spLocks noChangeArrowheads="1"/>
        </xdr:cNvSpPr>
      </xdr:nvSpPr>
      <xdr:spPr bwMode="auto">
        <a:xfrm>
          <a:off x="11344275" y="70056375"/>
          <a:ext cx="12382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364</xdr:row>
      <xdr:rowOff>152400</xdr:rowOff>
    </xdr:from>
    <xdr:to>
      <xdr:col>9</xdr:col>
      <xdr:colOff>495300</xdr:colOff>
      <xdr:row>369</xdr:row>
      <xdr:rowOff>9525</xdr:rowOff>
    </xdr:to>
    <xdr:sp macro="" textlink="">
      <xdr:nvSpPr>
        <xdr:cNvPr id="49751" name="Text Box 599" hidden="1"/>
        <xdr:cNvSpPr txBox="1">
          <a:spLocks noChangeArrowheads="1"/>
        </xdr:cNvSpPr>
      </xdr:nvSpPr>
      <xdr:spPr bwMode="auto">
        <a:xfrm>
          <a:off x="11344275" y="6949440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363</xdr:row>
      <xdr:rowOff>142875</xdr:rowOff>
    </xdr:from>
    <xdr:to>
      <xdr:col>9</xdr:col>
      <xdr:colOff>495300</xdr:colOff>
      <xdr:row>368</xdr:row>
      <xdr:rowOff>9525</xdr:rowOff>
    </xdr:to>
    <xdr:sp macro="" textlink="">
      <xdr:nvSpPr>
        <xdr:cNvPr id="49750" name="Text Box 598" hidden="1"/>
        <xdr:cNvSpPr txBox="1">
          <a:spLocks noChangeArrowheads="1"/>
        </xdr:cNvSpPr>
      </xdr:nvSpPr>
      <xdr:spPr bwMode="auto">
        <a:xfrm>
          <a:off x="11344275" y="69294375"/>
          <a:ext cx="127635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359</xdr:row>
      <xdr:rowOff>133350</xdr:rowOff>
    </xdr:from>
    <xdr:to>
      <xdr:col>9</xdr:col>
      <xdr:colOff>495300</xdr:colOff>
      <xdr:row>364</xdr:row>
      <xdr:rowOff>0</xdr:rowOff>
    </xdr:to>
    <xdr:sp macro="" textlink="">
      <xdr:nvSpPr>
        <xdr:cNvPr id="49749" name="Text Box 597" hidden="1"/>
        <xdr:cNvSpPr txBox="1">
          <a:spLocks noChangeArrowheads="1"/>
        </xdr:cNvSpPr>
      </xdr:nvSpPr>
      <xdr:spPr bwMode="auto">
        <a:xfrm>
          <a:off x="11344275" y="68522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358</xdr:row>
      <xdr:rowOff>133350</xdr:rowOff>
    </xdr:from>
    <xdr:to>
      <xdr:col>9</xdr:col>
      <xdr:colOff>495300</xdr:colOff>
      <xdr:row>362</xdr:row>
      <xdr:rowOff>180975</xdr:rowOff>
    </xdr:to>
    <xdr:sp macro="" textlink="">
      <xdr:nvSpPr>
        <xdr:cNvPr id="49748" name="Text Box 596" hidden="1"/>
        <xdr:cNvSpPr txBox="1">
          <a:spLocks noChangeArrowheads="1"/>
        </xdr:cNvSpPr>
      </xdr:nvSpPr>
      <xdr:spPr bwMode="auto">
        <a:xfrm>
          <a:off x="11344275" y="68332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357</xdr:row>
      <xdr:rowOff>123825</xdr:rowOff>
    </xdr:from>
    <xdr:to>
      <xdr:col>9</xdr:col>
      <xdr:colOff>495300</xdr:colOff>
      <xdr:row>361</xdr:row>
      <xdr:rowOff>180975</xdr:rowOff>
    </xdr:to>
    <xdr:sp macro="" textlink="">
      <xdr:nvSpPr>
        <xdr:cNvPr id="49747" name="Text Box 595" hidden="1"/>
        <xdr:cNvSpPr txBox="1">
          <a:spLocks noChangeArrowheads="1"/>
        </xdr:cNvSpPr>
      </xdr:nvSpPr>
      <xdr:spPr bwMode="auto">
        <a:xfrm>
          <a:off x="11344275" y="68132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356</xdr:row>
      <xdr:rowOff>123825</xdr:rowOff>
    </xdr:from>
    <xdr:to>
      <xdr:col>9</xdr:col>
      <xdr:colOff>495300</xdr:colOff>
      <xdr:row>360</xdr:row>
      <xdr:rowOff>180975</xdr:rowOff>
    </xdr:to>
    <xdr:sp macro="" textlink="">
      <xdr:nvSpPr>
        <xdr:cNvPr id="49746" name="Text Box 594" hidden="1"/>
        <xdr:cNvSpPr txBox="1">
          <a:spLocks noChangeArrowheads="1"/>
        </xdr:cNvSpPr>
      </xdr:nvSpPr>
      <xdr:spPr bwMode="auto">
        <a:xfrm>
          <a:off x="11344275" y="67941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355</xdr:row>
      <xdr:rowOff>123825</xdr:rowOff>
    </xdr:from>
    <xdr:to>
      <xdr:col>9</xdr:col>
      <xdr:colOff>495300</xdr:colOff>
      <xdr:row>359</xdr:row>
      <xdr:rowOff>180975</xdr:rowOff>
    </xdr:to>
    <xdr:sp macro="" textlink="">
      <xdr:nvSpPr>
        <xdr:cNvPr id="49745" name="Text Box 593" hidden="1"/>
        <xdr:cNvSpPr txBox="1">
          <a:spLocks noChangeArrowheads="1"/>
        </xdr:cNvSpPr>
      </xdr:nvSpPr>
      <xdr:spPr bwMode="auto">
        <a:xfrm>
          <a:off x="11344275" y="6775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354</xdr:row>
      <xdr:rowOff>114300</xdr:rowOff>
    </xdr:from>
    <xdr:to>
      <xdr:col>9</xdr:col>
      <xdr:colOff>457200</xdr:colOff>
      <xdr:row>358</xdr:row>
      <xdr:rowOff>180975</xdr:rowOff>
    </xdr:to>
    <xdr:sp macro="" textlink="">
      <xdr:nvSpPr>
        <xdr:cNvPr id="49744" name="Text Box 592" hidden="1"/>
        <xdr:cNvSpPr txBox="1">
          <a:spLocks noChangeArrowheads="1"/>
        </xdr:cNvSpPr>
      </xdr:nvSpPr>
      <xdr:spPr bwMode="auto">
        <a:xfrm>
          <a:off x="11344275" y="675513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353</xdr:row>
      <xdr:rowOff>114300</xdr:rowOff>
    </xdr:from>
    <xdr:to>
      <xdr:col>10</xdr:col>
      <xdr:colOff>38100</xdr:colOff>
      <xdr:row>357</xdr:row>
      <xdr:rowOff>123825</xdr:rowOff>
    </xdr:to>
    <xdr:sp macro="" textlink="">
      <xdr:nvSpPr>
        <xdr:cNvPr id="49743" name="Text Box 591" hidden="1"/>
        <xdr:cNvSpPr txBox="1">
          <a:spLocks noChangeArrowheads="1"/>
        </xdr:cNvSpPr>
      </xdr:nvSpPr>
      <xdr:spPr bwMode="auto">
        <a:xfrm>
          <a:off x="11344275" y="673608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352</xdr:row>
      <xdr:rowOff>114300</xdr:rowOff>
    </xdr:from>
    <xdr:to>
      <xdr:col>10</xdr:col>
      <xdr:colOff>38100</xdr:colOff>
      <xdr:row>356</xdr:row>
      <xdr:rowOff>123825</xdr:rowOff>
    </xdr:to>
    <xdr:sp macro="" textlink="">
      <xdr:nvSpPr>
        <xdr:cNvPr id="49742" name="Text Box 590" hidden="1"/>
        <xdr:cNvSpPr txBox="1">
          <a:spLocks noChangeArrowheads="1"/>
        </xdr:cNvSpPr>
      </xdr:nvSpPr>
      <xdr:spPr bwMode="auto">
        <a:xfrm>
          <a:off x="11344275" y="671703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351</xdr:row>
      <xdr:rowOff>104775</xdr:rowOff>
    </xdr:from>
    <xdr:to>
      <xdr:col>9</xdr:col>
      <xdr:colOff>495300</xdr:colOff>
      <xdr:row>355</xdr:row>
      <xdr:rowOff>161925</xdr:rowOff>
    </xdr:to>
    <xdr:sp macro="" textlink="">
      <xdr:nvSpPr>
        <xdr:cNvPr id="49741" name="Text Box 589" hidden="1"/>
        <xdr:cNvSpPr txBox="1">
          <a:spLocks noChangeArrowheads="1"/>
        </xdr:cNvSpPr>
      </xdr:nvSpPr>
      <xdr:spPr bwMode="auto">
        <a:xfrm>
          <a:off x="11344275" y="66970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350</xdr:row>
      <xdr:rowOff>104775</xdr:rowOff>
    </xdr:from>
    <xdr:to>
      <xdr:col>9</xdr:col>
      <xdr:colOff>495300</xdr:colOff>
      <xdr:row>354</xdr:row>
      <xdr:rowOff>152400</xdr:rowOff>
    </xdr:to>
    <xdr:sp macro="" textlink="">
      <xdr:nvSpPr>
        <xdr:cNvPr id="49740" name="Text Box 588" hidden="1"/>
        <xdr:cNvSpPr txBox="1">
          <a:spLocks noChangeArrowheads="1"/>
        </xdr:cNvSpPr>
      </xdr:nvSpPr>
      <xdr:spPr bwMode="auto">
        <a:xfrm>
          <a:off x="11344275" y="66779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348</xdr:row>
      <xdr:rowOff>95250</xdr:rowOff>
    </xdr:from>
    <xdr:to>
      <xdr:col>10</xdr:col>
      <xdr:colOff>38100</xdr:colOff>
      <xdr:row>352</xdr:row>
      <xdr:rowOff>114300</xdr:rowOff>
    </xdr:to>
    <xdr:sp macro="" textlink="">
      <xdr:nvSpPr>
        <xdr:cNvPr id="49739" name="Text Box 587" hidden="1"/>
        <xdr:cNvSpPr txBox="1">
          <a:spLocks noChangeArrowheads="1"/>
        </xdr:cNvSpPr>
      </xdr:nvSpPr>
      <xdr:spPr bwMode="auto">
        <a:xfrm>
          <a:off x="11344275" y="663892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346</xdr:row>
      <xdr:rowOff>85725</xdr:rowOff>
    </xdr:from>
    <xdr:to>
      <xdr:col>9</xdr:col>
      <xdr:colOff>495300</xdr:colOff>
      <xdr:row>350</xdr:row>
      <xdr:rowOff>142875</xdr:rowOff>
    </xdr:to>
    <xdr:sp macro="" textlink="">
      <xdr:nvSpPr>
        <xdr:cNvPr id="49738" name="Text Box 586" hidden="1"/>
        <xdr:cNvSpPr txBox="1">
          <a:spLocks noChangeArrowheads="1"/>
        </xdr:cNvSpPr>
      </xdr:nvSpPr>
      <xdr:spPr bwMode="auto">
        <a:xfrm>
          <a:off x="11344275" y="65998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345</xdr:row>
      <xdr:rowOff>85725</xdr:rowOff>
    </xdr:from>
    <xdr:to>
      <xdr:col>9</xdr:col>
      <xdr:colOff>495300</xdr:colOff>
      <xdr:row>349</xdr:row>
      <xdr:rowOff>142875</xdr:rowOff>
    </xdr:to>
    <xdr:sp macro="" textlink="">
      <xdr:nvSpPr>
        <xdr:cNvPr id="49737" name="Text Box 585" hidden="1"/>
        <xdr:cNvSpPr txBox="1">
          <a:spLocks noChangeArrowheads="1"/>
        </xdr:cNvSpPr>
      </xdr:nvSpPr>
      <xdr:spPr bwMode="auto">
        <a:xfrm>
          <a:off x="11344275" y="65808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344</xdr:row>
      <xdr:rowOff>85725</xdr:rowOff>
    </xdr:from>
    <xdr:to>
      <xdr:col>9</xdr:col>
      <xdr:colOff>495300</xdr:colOff>
      <xdr:row>348</xdr:row>
      <xdr:rowOff>142875</xdr:rowOff>
    </xdr:to>
    <xdr:sp macro="" textlink="">
      <xdr:nvSpPr>
        <xdr:cNvPr id="49736" name="Text Box 584" hidden="1"/>
        <xdr:cNvSpPr txBox="1">
          <a:spLocks noChangeArrowheads="1"/>
        </xdr:cNvSpPr>
      </xdr:nvSpPr>
      <xdr:spPr bwMode="auto">
        <a:xfrm>
          <a:off x="11344275" y="65617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343</xdr:row>
      <xdr:rowOff>76200</xdr:rowOff>
    </xdr:from>
    <xdr:to>
      <xdr:col>9</xdr:col>
      <xdr:colOff>495300</xdr:colOff>
      <xdr:row>347</xdr:row>
      <xdr:rowOff>142875</xdr:rowOff>
    </xdr:to>
    <xdr:sp macro="" textlink="">
      <xdr:nvSpPr>
        <xdr:cNvPr id="49735" name="Text Box 583" hidden="1"/>
        <xdr:cNvSpPr txBox="1">
          <a:spLocks noChangeArrowheads="1"/>
        </xdr:cNvSpPr>
      </xdr:nvSpPr>
      <xdr:spPr bwMode="auto">
        <a:xfrm>
          <a:off x="11344275" y="65417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342</xdr:row>
      <xdr:rowOff>76200</xdr:rowOff>
    </xdr:from>
    <xdr:to>
      <xdr:col>9</xdr:col>
      <xdr:colOff>495300</xdr:colOff>
      <xdr:row>346</xdr:row>
      <xdr:rowOff>123825</xdr:rowOff>
    </xdr:to>
    <xdr:sp macro="" textlink="">
      <xdr:nvSpPr>
        <xdr:cNvPr id="49734" name="Text Box 582" hidden="1"/>
        <xdr:cNvSpPr txBox="1">
          <a:spLocks noChangeArrowheads="1"/>
        </xdr:cNvSpPr>
      </xdr:nvSpPr>
      <xdr:spPr bwMode="auto">
        <a:xfrm>
          <a:off x="11344275" y="65227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341</xdr:row>
      <xdr:rowOff>76200</xdr:rowOff>
    </xdr:from>
    <xdr:to>
      <xdr:col>9</xdr:col>
      <xdr:colOff>457200</xdr:colOff>
      <xdr:row>345</xdr:row>
      <xdr:rowOff>123825</xdr:rowOff>
    </xdr:to>
    <xdr:sp macro="" textlink="">
      <xdr:nvSpPr>
        <xdr:cNvPr id="49733" name="Text Box 581" hidden="1"/>
        <xdr:cNvSpPr txBox="1">
          <a:spLocks noChangeArrowheads="1"/>
        </xdr:cNvSpPr>
      </xdr:nvSpPr>
      <xdr:spPr bwMode="auto">
        <a:xfrm>
          <a:off x="11344275" y="650367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340</xdr:row>
      <xdr:rowOff>66675</xdr:rowOff>
    </xdr:from>
    <xdr:to>
      <xdr:col>10</xdr:col>
      <xdr:colOff>38100</xdr:colOff>
      <xdr:row>344</xdr:row>
      <xdr:rowOff>85725</xdr:rowOff>
    </xdr:to>
    <xdr:sp macro="" textlink="">
      <xdr:nvSpPr>
        <xdr:cNvPr id="49732" name="Text Box 580" hidden="1"/>
        <xdr:cNvSpPr txBox="1">
          <a:spLocks noChangeArrowheads="1"/>
        </xdr:cNvSpPr>
      </xdr:nvSpPr>
      <xdr:spPr bwMode="auto">
        <a:xfrm>
          <a:off x="11344275" y="648366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339</xdr:row>
      <xdr:rowOff>66675</xdr:rowOff>
    </xdr:from>
    <xdr:to>
      <xdr:col>10</xdr:col>
      <xdr:colOff>38100</xdr:colOff>
      <xdr:row>343</xdr:row>
      <xdr:rowOff>76200</xdr:rowOff>
    </xdr:to>
    <xdr:sp macro="" textlink="">
      <xdr:nvSpPr>
        <xdr:cNvPr id="49731" name="Text Box 579" hidden="1"/>
        <xdr:cNvSpPr txBox="1">
          <a:spLocks noChangeArrowheads="1"/>
        </xdr:cNvSpPr>
      </xdr:nvSpPr>
      <xdr:spPr bwMode="auto">
        <a:xfrm>
          <a:off x="11344275" y="646461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338</xdr:row>
      <xdr:rowOff>66675</xdr:rowOff>
    </xdr:from>
    <xdr:to>
      <xdr:col>9</xdr:col>
      <xdr:colOff>495300</xdr:colOff>
      <xdr:row>342</xdr:row>
      <xdr:rowOff>114300</xdr:rowOff>
    </xdr:to>
    <xdr:sp macro="" textlink="">
      <xdr:nvSpPr>
        <xdr:cNvPr id="49730" name="Text Box 578" hidden="1"/>
        <xdr:cNvSpPr txBox="1">
          <a:spLocks noChangeArrowheads="1"/>
        </xdr:cNvSpPr>
      </xdr:nvSpPr>
      <xdr:spPr bwMode="auto">
        <a:xfrm>
          <a:off x="11344275" y="64455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337</xdr:row>
      <xdr:rowOff>57150</xdr:rowOff>
    </xdr:from>
    <xdr:to>
      <xdr:col>9</xdr:col>
      <xdr:colOff>495300</xdr:colOff>
      <xdr:row>341</xdr:row>
      <xdr:rowOff>114300</xdr:rowOff>
    </xdr:to>
    <xdr:sp macro="" textlink="">
      <xdr:nvSpPr>
        <xdr:cNvPr id="49729" name="Text Box 577" hidden="1"/>
        <xdr:cNvSpPr txBox="1">
          <a:spLocks noChangeArrowheads="1"/>
        </xdr:cNvSpPr>
      </xdr:nvSpPr>
      <xdr:spPr bwMode="auto">
        <a:xfrm>
          <a:off x="11344275" y="64255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335</xdr:row>
      <xdr:rowOff>47625</xdr:rowOff>
    </xdr:from>
    <xdr:to>
      <xdr:col>10</xdr:col>
      <xdr:colOff>38100</xdr:colOff>
      <xdr:row>339</xdr:row>
      <xdr:rowOff>66675</xdr:rowOff>
    </xdr:to>
    <xdr:sp macro="" textlink="">
      <xdr:nvSpPr>
        <xdr:cNvPr id="49728" name="Text Box 576" hidden="1"/>
        <xdr:cNvSpPr txBox="1">
          <a:spLocks noChangeArrowheads="1"/>
        </xdr:cNvSpPr>
      </xdr:nvSpPr>
      <xdr:spPr bwMode="auto">
        <a:xfrm>
          <a:off x="11344275" y="63865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333</xdr:row>
      <xdr:rowOff>47625</xdr:rowOff>
    </xdr:from>
    <xdr:to>
      <xdr:col>9</xdr:col>
      <xdr:colOff>495300</xdr:colOff>
      <xdr:row>337</xdr:row>
      <xdr:rowOff>104775</xdr:rowOff>
    </xdr:to>
    <xdr:sp macro="" textlink="">
      <xdr:nvSpPr>
        <xdr:cNvPr id="49727" name="Text Box 575" hidden="1"/>
        <xdr:cNvSpPr txBox="1">
          <a:spLocks noChangeArrowheads="1"/>
        </xdr:cNvSpPr>
      </xdr:nvSpPr>
      <xdr:spPr bwMode="auto">
        <a:xfrm>
          <a:off x="11344275" y="63484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332</xdr:row>
      <xdr:rowOff>38100</xdr:rowOff>
    </xdr:from>
    <xdr:to>
      <xdr:col>9</xdr:col>
      <xdr:colOff>495300</xdr:colOff>
      <xdr:row>336</xdr:row>
      <xdr:rowOff>104775</xdr:rowOff>
    </xdr:to>
    <xdr:sp macro="" textlink="">
      <xdr:nvSpPr>
        <xdr:cNvPr id="49726" name="Text Box 574" hidden="1"/>
        <xdr:cNvSpPr txBox="1">
          <a:spLocks noChangeArrowheads="1"/>
        </xdr:cNvSpPr>
      </xdr:nvSpPr>
      <xdr:spPr bwMode="auto">
        <a:xfrm>
          <a:off x="11344275" y="63284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331</xdr:row>
      <xdr:rowOff>38100</xdr:rowOff>
    </xdr:from>
    <xdr:to>
      <xdr:col>9</xdr:col>
      <xdr:colOff>495300</xdr:colOff>
      <xdr:row>335</xdr:row>
      <xdr:rowOff>104775</xdr:rowOff>
    </xdr:to>
    <xdr:sp macro="" textlink="">
      <xdr:nvSpPr>
        <xdr:cNvPr id="49725" name="Text Box 573" hidden="1"/>
        <xdr:cNvSpPr txBox="1">
          <a:spLocks noChangeArrowheads="1"/>
        </xdr:cNvSpPr>
      </xdr:nvSpPr>
      <xdr:spPr bwMode="auto">
        <a:xfrm>
          <a:off x="11344275" y="63093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330</xdr:row>
      <xdr:rowOff>38100</xdr:rowOff>
    </xdr:from>
    <xdr:to>
      <xdr:col>9</xdr:col>
      <xdr:colOff>495300</xdr:colOff>
      <xdr:row>334</xdr:row>
      <xdr:rowOff>85725</xdr:rowOff>
    </xdr:to>
    <xdr:sp macro="" textlink="">
      <xdr:nvSpPr>
        <xdr:cNvPr id="49724" name="Text Box 572" hidden="1"/>
        <xdr:cNvSpPr txBox="1">
          <a:spLocks noChangeArrowheads="1"/>
        </xdr:cNvSpPr>
      </xdr:nvSpPr>
      <xdr:spPr bwMode="auto">
        <a:xfrm>
          <a:off x="11344275" y="629031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329</xdr:row>
      <xdr:rowOff>28575</xdr:rowOff>
    </xdr:from>
    <xdr:to>
      <xdr:col>9</xdr:col>
      <xdr:colOff>495300</xdr:colOff>
      <xdr:row>333</xdr:row>
      <xdr:rowOff>85725</xdr:rowOff>
    </xdr:to>
    <xdr:sp macro="" textlink="">
      <xdr:nvSpPr>
        <xdr:cNvPr id="49723" name="Text Box 571" hidden="1"/>
        <xdr:cNvSpPr txBox="1">
          <a:spLocks noChangeArrowheads="1"/>
        </xdr:cNvSpPr>
      </xdr:nvSpPr>
      <xdr:spPr bwMode="auto">
        <a:xfrm>
          <a:off x="11344275" y="627030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328</xdr:row>
      <xdr:rowOff>28575</xdr:rowOff>
    </xdr:from>
    <xdr:to>
      <xdr:col>9</xdr:col>
      <xdr:colOff>457200</xdr:colOff>
      <xdr:row>332</xdr:row>
      <xdr:rowOff>76200</xdr:rowOff>
    </xdr:to>
    <xdr:sp macro="" textlink="">
      <xdr:nvSpPr>
        <xdr:cNvPr id="49722" name="Text Box 570" hidden="1"/>
        <xdr:cNvSpPr txBox="1">
          <a:spLocks noChangeArrowheads="1"/>
        </xdr:cNvSpPr>
      </xdr:nvSpPr>
      <xdr:spPr bwMode="auto">
        <a:xfrm>
          <a:off x="11344275" y="62512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327</xdr:row>
      <xdr:rowOff>28575</xdr:rowOff>
    </xdr:from>
    <xdr:to>
      <xdr:col>10</xdr:col>
      <xdr:colOff>38100</xdr:colOff>
      <xdr:row>331</xdr:row>
      <xdr:rowOff>38100</xdr:rowOff>
    </xdr:to>
    <xdr:sp macro="" textlink="">
      <xdr:nvSpPr>
        <xdr:cNvPr id="49721" name="Text Box 569" hidden="1"/>
        <xdr:cNvSpPr txBox="1">
          <a:spLocks noChangeArrowheads="1"/>
        </xdr:cNvSpPr>
      </xdr:nvSpPr>
      <xdr:spPr bwMode="auto">
        <a:xfrm>
          <a:off x="11344275" y="623220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326</xdr:row>
      <xdr:rowOff>19050</xdr:rowOff>
    </xdr:from>
    <xdr:to>
      <xdr:col>10</xdr:col>
      <xdr:colOff>38100</xdr:colOff>
      <xdr:row>330</xdr:row>
      <xdr:rowOff>38100</xdr:rowOff>
    </xdr:to>
    <xdr:sp macro="" textlink="">
      <xdr:nvSpPr>
        <xdr:cNvPr id="49720" name="Text Box 568" hidden="1"/>
        <xdr:cNvSpPr txBox="1">
          <a:spLocks noChangeArrowheads="1"/>
        </xdr:cNvSpPr>
      </xdr:nvSpPr>
      <xdr:spPr bwMode="auto">
        <a:xfrm>
          <a:off x="11344275" y="621220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325</xdr:row>
      <xdr:rowOff>19050</xdr:rowOff>
    </xdr:from>
    <xdr:to>
      <xdr:col>9</xdr:col>
      <xdr:colOff>495300</xdr:colOff>
      <xdr:row>329</xdr:row>
      <xdr:rowOff>66675</xdr:rowOff>
    </xdr:to>
    <xdr:sp macro="" textlink="">
      <xdr:nvSpPr>
        <xdr:cNvPr id="49719" name="Text Box 567" hidden="1"/>
        <xdr:cNvSpPr txBox="1">
          <a:spLocks noChangeArrowheads="1"/>
        </xdr:cNvSpPr>
      </xdr:nvSpPr>
      <xdr:spPr bwMode="auto">
        <a:xfrm>
          <a:off x="11344275" y="61931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324</xdr:row>
      <xdr:rowOff>19050</xdr:rowOff>
    </xdr:from>
    <xdr:to>
      <xdr:col>9</xdr:col>
      <xdr:colOff>495300</xdr:colOff>
      <xdr:row>328</xdr:row>
      <xdr:rowOff>66675</xdr:rowOff>
    </xdr:to>
    <xdr:sp macro="" textlink="">
      <xdr:nvSpPr>
        <xdr:cNvPr id="49718" name="Text Box 566" hidden="1"/>
        <xdr:cNvSpPr txBox="1">
          <a:spLocks noChangeArrowheads="1"/>
        </xdr:cNvSpPr>
      </xdr:nvSpPr>
      <xdr:spPr bwMode="auto">
        <a:xfrm>
          <a:off x="11344275" y="61741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320</xdr:row>
      <xdr:rowOff>0</xdr:rowOff>
    </xdr:from>
    <xdr:to>
      <xdr:col>9</xdr:col>
      <xdr:colOff>495300</xdr:colOff>
      <xdr:row>324</xdr:row>
      <xdr:rowOff>66675</xdr:rowOff>
    </xdr:to>
    <xdr:sp macro="" textlink="">
      <xdr:nvSpPr>
        <xdr:cNvPr id="49717" name="Text Box 565" hidden="1"/>
        <xdr:cNvSpPr txBox="1">
          <a:spLocks noChangeArrowheads="1"/>
        </xdr:cNvSpPr>
      </xdr:nvSpPr>
      <xdr:spPr bwMode="auto">
        <a:xfrm>
          <a:off x="11344275" y="60960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319</xdr:row>
      <xdr:rowOff>0</xdr:rowOff>
    </xdr:from>
    <xdr:to>
      <xdr:col>9</xdr:col>
      <xdr:colOff>495300</xdr:colOff>
      <xdr:row>323</xdr:row>
      <xdr:rowOff>47625</xdr:rowOff>
    </xdr:to>
    <xdr:sp macro="" textlink="">
      <xdr:nvSpPr>
        <xdr:cNvPr id="49716" name="Text Box 564" hidden="1"/>
        <xdr:cNvSpPr txBox="1">
          <a:spLocks noChangeArrowheads="1"/>
        </xdr:cNvSpPr>
      </xdr:nvSpPr>
      <xdr:spPr bwMode="auto">
        <a:xfrm>
          <a:off x="11344275" y="60769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317</xdr:row>
      <xdr:rowOff>180975</xdr:rowOff>
    </xdr:from>
    <xdr:to>
      <xdr:col>9</xdr:col>
      <xdr:colOff>495300</xdr:colOff>
      <xdr:row>322</xdr:row>
      <xdr:rowOff>47625</xdr:rowOff>
    </xdr:to>
    <xdr:sp macro="" textlink="">
      <xdr:nvSpPr>
        <xdr:cNvPr id="49715" name="Text Box 563" hidden="1"/>
        <xdr:cNvSpPr txBox="1">
          <a:spLocks noChangeArrowheads="1"/>
        </xdr:cNvSpPr>
      </xdr:nvSpPr>
      <xdr:spPr bwMode="auto">
        <a:xfrm>
          <a:off x="11344275" y="605694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316</xdr:row>
      <xdr:rowOff>180975</xdr:rowOff>
    </xdr:from>
    <xdr:to>
      <xdr:col>9</xdr:col>
      <xdr:colOff>495300</xdr:colOff>
      <xdr:row>321</xdr:row>
      <xdr:rowOff>47625</xdr:rowOff>
    </xdr:to>
    <xdr:sp macro="" textlink="">
      <xdr:nvSpPr>
        <xdr:cNvPr id="49714" name="Text Box 562" hidden="1"/>
        <xdr:cNvSpPr txBox="1">
          <a:spLocks noChangeArrowheads="1"/>
        </xdr:cNvSpPr>
      </xdr:nvSpPr>
      <xdr:spPr bwMode="auto">
        <a:xfrm>
          <a:off x="11344275" y="60378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315</xdr:row>
      <xdr:rowOff>180975</xdr:rowOff>
    </xdr:from>
    <xdr:to>
      <xdr:col>9</xdr:col>
      <xdr:colOff>495300</xdr:colOff>
      <xdr:row>320</xdr:row>
      <xdr:rowOff>38100</xdr:rowOff>
    </xdr:to>
    <xdr:sp macro="" textlink="">
      <xdr:nvSpPr>
        <xdr:cNvPr id="49713" name="Text Box 561" hidden="1"/>
        <xdr:cNvSpPr txBox="1">
          <a:spLocks noChangeArrowheads="1"/>
        </xdr:cNvSpPr>
      </xdr:nvSpPr>
      <xdr:spPr bwMode="auto">
        <a:xfrm>
          <a:off x="11344275" y="601884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314</xdr:row>
      <xdr:rowOff>171450</xdr:rowOff>
    </xdr:from>
    <xdr:to>
      <xdr:col>9</xdr:col>
      <xdr:colOff>457200</xdr:colOff>
      <xdr:row>319</xdr:row>
      <xdr:rowOff>38100</xdr:rowOff>
    </xdr:to>
    <xdr:sp macro="" textlink="">
      <xdr:nvSpPr>
        <xdr:cNvPr id="49712" name="Text Box 560" hidden="1"/>
        <xdr:cNvSpPr txBox="1">
          <a:spLocks noChangeArrowheads="1"/>
        </xdr:cNvSpPr>
      </xdr:nvSpPr>
      <xdr:spPr bwMode="auto">
        <a:xfrm>
          <a:off x="11344275" y="599884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313</xdr:row>
      <xdr:rowOff>171450</xdr:rowOff>
    </xdr:from>
    <xdr:to>
      <xdr:col>9</xdr:col>
      <xdr:colOff>495300</xdr:colOff>
      <xdr:row>318</xdr:row>
      <xdr:rowOff>28575</xdr:rowOff>
    </xdr:to>
    <xdr:sp macro="" textlink="">
      <xdr:nvSpPr>
        <xdr:cNvPr id="49711" name="Text Box 559" hidden="1"/>
        <xdr:cNvSpPr txBox="1">
          <a:spLocks noChangeArrowheads="1"/>
        </xdr:cNvSpPr>
      </xdr:nvSpPr>
      <xdr:spPr bwMode="auto">
        <a:xfrm>
          <a:off x="11344275" y="59797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312</xdr:row>
      <xdr:rowOff>171450</xdr:rowOff>
    </xdr:from>
    <xdr:to>
      <xdr:col>9</xdr:col>
      <xdr:colOff>495300</xdr:colOff>
      <xdr:row>317</xdr:row>
      <xdr:rowOff>28575</xdr:rowOff>
    </xdr:to>
    <xdr:sp macro="" textlink="">
      <xdr:nvSpPr>
        <xdr:cNvPr id="49710" name="Text Box 558" hidden="1"/>
        <xdr:cNvSpPr txBox="1">
          <a:spLocks noChangeArrowheads="1"/>
        </xdr:cNvSpPr>
      </xdr:nvSpPr>
      <xdr:spPr bwMode="auto">
        <a:xfrm>
          <a:off x="11344275" y="59607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311</xdr:row>
      <xdr:rowOff>161925</xdr:rowOff>
    </xdr:from>
    <xdr:to>
      <xdr:col>9</xdr:col>
      <xdr:colOff>495300</xdr:colOff>
      <xdr:row>316</xdr:row>
      <xdr:rowOff>28575</xdr:rowOff>
    </xdr:to>
    <xdr:sp macro="" textlink="">
      <xdr:nvSpPr>
        <xdr:cNvPr id="49709" name="Text Box 557" hidden="1"/>
        <xdr:cNvSpPr txBox="1">
          <a:spLocks noChangeArrowheads="1"/>
        </xdr:cNvSpPr>
      </xdr:nvSpPr>
      <xdr:spPr bwMode="auto">
        <a:xfrm>
          <a:off x="11344275" y="59407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310</xdr:row>
      <xdr:rowOff>161925</xdr:rowOff>
    </xdr:from>
    <xdr:to>
      <xdr:col>9</xdr:col>
      <xdr:colOff>495300</xdr:colOff>
      <xdr:row>315</xdr:row>
      <xdr:rowOff>28575</xdr:rowOff>
    </xdr:to>
    <xdr:sp macro="" textlink="">
      <xdr:nvSpPr>
        <xdr:cNvPr id="49708" name="Text Box 556" hidden="1"/>
        <xdr:cNvSpPr txBox="1">
          <a:spLocks noChangeArrowheads="1"/>
        </xdr:cNvSpPr>
      </xdr:nvSpPr>
      <xdr:spPr bwMode="auto">
        <a:xfrm>
          <a:off x="11344275" y="59216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308</xdr:row>
      <xdr:rowOff>152400</xdr:rowOff>
    </xdr:from>
    <xdr:to>
      <xdr:col>10</xdr:col>
      <xdr:colOff>38100</xdr:colOff>
      <xdr:row>312</xdr:row>
      <xdr:rowOff>180975</xdr:rowOff>
    </xdr:to>
    <xdr:sp macro="" textlink="">
      <xdr:nvSpPr>
        <xdr:cNvPr id="49707" name="Text Box 555" hidden="1"/>
        <xdr:cNvSpPr txBox="1">
          <a:spLocks noChangeArrowheads="1"/>
        </xdr:cNvSpPr>
      </xdr:nvSpPr>
      <xdr:spPr bwMode="auto">
        <a:xfrm>
          <a:off x="11344275" y="588264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306</xdr:row>
      <xdr:rowOff>142875</xdr:rowOff>
    </xdr:from>
    <xdr:to>
      <xdr:col>9</xdr:col>
      <xdr:colOff>495300</xdr:colOff>
      <xdr:row>311</xdr:row>
      <xdr:rowOff>9525</xdr:rowOff>
    </xdr:to>
    <xdr:sp macro="" textlink="">
      <xdr:nvSpPr>
        <xdr:cNvPr id="49706" name="Text Box 554" hidden="1"/>
        <xdr:cNvSpPr txBox="1">
          <a:spLocks noChangeArrowheads="1"/>
        </xdr:cNvSpPr>
      </xdr:nvSpPr>
      <xdr:spPr bwMode="auto">
        <a:xfrm>
          <a:off x="11344275" y="58435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305</xdr:row>
      <xdr:rowOff>142875</xdr:rowOff>
    </xdr:from>
    <xdr:to>
      <xdr:col>9</xdr:col>
      <xdr:colOff>495300</xdr:colOff>
      <xdr:row>310</xdr:row>
      <xdr:rowOff>9525</xdr:rowOff>
    </xdr:to>
    <xdr:sp macro="" textlink="">
      <xdr:nvSpPr>
        <xdr:cNvPr id="49705" name="Text Box 553" hidden="1"/>
        <xdr:cNvSpPr txBox="1">
          <a:spLocks noChangeArrowheads="1"/>
        </xdr:cNvSpPr>
      </xdr:nvSpPr>
      <xdr:spPr bwMode="auto">
        <a:xfrm>
          <a:off x="11344275" y="58245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304</xdr:row>
      <xdr:rowOff>142875</xdr:rowOff>
    </xdr:from>
    <xdr:to>
      <xdr:col>9</xdr:col>
      <xdr:colOff>495300</xdr:colOff>
      <xdr:row>309</xdr:row>
      <xdr:rowOff>0</xdr:rowOff>
    </xdr:to>
    <xdr:sp macro="" textlink="">
      <xdr:nvSpPr>
        <xdr:cNvPr id="49704" name="Text Box 552" hidden="1"/>
        <xdr:cNvSpPr txBox="1">
          <a:spLocks noChangeArrowheads="1"/>
        </xdr:cNvSpPr>
      </xdr:nvSpPr>
      <xdr:spPr bwMode="auto">
        <a:xfrm>
          <a:off x="11344275" y="58054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303</xdr:row>
      <xdr:rowOff>133350</xdr:rowOff>
    </xdr:from>
    <xdr:to>
      <xdr:col>9</xdr:col>
      <xdr:colOff>495300</xdr:colOff>
      <xdr:row>308</xdr:row>
      <xdr:rowOff>0</xdr:rowOff>
    </xdr:to>
    <xdr:sp macro="" textlink="">
      <xdr:nvSpPr>
        <xdr:cNvPr id="49703" name="Text Box 551" hidden="1"/>
        <xdr:cNvSpPr txBox="1">
          <a:spLocks noChangeArrowheads="1"/>
        </xdr:cNvSpPr>
      </xdr:nvSpPr>
      <xdr:spPr bwMode="auto">
        <a:xfrm>
          <a:off x="11344275" y="57854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302</xdr:row>
      <xdr:rowOff>133350</xdr:rowOff>
    </xdr:from>
    <xdr:to>
      <xdr:col>9</xdr:col>
      <xdr:colOff>495300</xdr:colOff>
      <xdr:row>307</xdr:row>
      <xdr:rowOff>0</xdr:rowOff>
    </xdr:to>
    <xdr:sp macro="" textlink="">
      <xdr:nvSpPr>
        <xdr:cNvPr id="49702" name="Text Box 550" hidden="1"/>
        <xdr:cNvSpPr txBox="1">
          <a:spLocks noChangeArrowheads="1"/>
        </xdr:cNvSpPr>
      </xdr:nvSpPr>
      <xdr:spPr bwMode="auto">
        <a:xfrm>
          <a:off x="11344275" y="57664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301</xdr:row>
      <xdr:rowOff>133350</xdr:rowOff>
    </xdr:from>
    <xdr:to>
      <xdr:col>9</xdr:col>
      <xdr:colOff>457200</xdr:colOff>
      <xdr:row>305</xdr:row>
      <xdr:rowOff>180975</xdr:rowOff>
    </xdr:to>
    <xdr:sp macro="" textlink="">
      <xdr:nvSpPr>
        <xdr:cNvPr id="49701" name="Text Box 549" hidden="1"/>
        <xdr:cNvSpPr txBox="1">
          <a:spLocks noChangeArrowheads="1"/>
        </xdr:cNvSpPr>
      </xdr:nvSpPr>
      <xdr:spPr bwMode="auto">
        <a:xfrm>
          <a:off x="11344275" y="574738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300</xdr:row>
      <xdr:rowOff>123825</xdr:rowOff>
    </xdr:from>
    <xdr:to>
      <xdr:col>9</xdr:col>
      <xdr:colOff>495300</xdr:colOff>
      <xdr:row>304</xdr:row>
      <xdr:rowOff>180975</xdr:rowOff>
    </xdr:to>
    <xdr:sp macro="" textlink="">
      <xdr:nvSpPr>
        <xdr:cNvPr id="49700" name="Text Box 548" hidden="1"/>
        <xdr:cNvSpPr txBox="1">
          <a:spLocks noChangeArrowheads="1"/>
        </xdr:cNvSpPr>
      </xdr:nvSpPr>
      <xdr:spPr bwMode="auto">
        <a:xfrm>
          <a:off x="11344275" y="57273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299</xdr:row>
      <xdr:rowOff>123825</xdr:rowOff>
    </xdr:from>
    <xdr:to>
      <xdr:col>9</xdr:col>
      <xdr:colOff>495300</xdr:colOff>
      <xdr:row>303</xdr:row>
      <xdr:rowOff>180975</xdr:rowOff>
    </xdr:to>
    <xdr:sp macro="" textlink="">
      <xdr:nvSpPr>
        <xdr:cNvPr id="49699" name="Text Box 547" hidden="1"/>
        <xdr:cNvSpPr txBox="1">
          <a:spLocks noChangeArrowheads="1"/>
        </xdr:cNvSpPr>
      </xdr:nvSpPr>
      <xdr:spPr bwMode="auto">
        <a:xfrm>
          <a:off x="11344275" y="57083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298</xdr:row>
      <xdr:rowOff>123825</xdr:rowOff>
    </xdr:from>
    <xdr:to>
      <xdr:col>9</xdr:col>
      <xdr:colOff>495300</xdr:colOff>
      <xdr:row>302</xdr:row>
      <xdr:rowOff>180975</xdr:rowOff>
    </xdr:to>
    <xdr:sp macro="" textlink="">
      <xdr:nvSpPr>
        <xdr:cNvPr id="49698" name="Text Box 546" hidden="1"/>
        <xdr:cNvSpPr txBox="1">
          <a:spLocks noChangeArrowheads="1"/>
        </xdr:cNvSpPr>
      </xdr:nvSpPr>
      <xdr:spPr bwMode="auto">
        <a:xfrm>
          <a:off x="11344275" y="56892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297</xdr:row>
      <xdr:rowOff>114300</xdr:rowOff>
    </xdr:from>
    <xdr:to>
      <xdr:col>9</xdr:col>
      <xdr:colOff>495300</xdr:colOff>
      <xdr:row>301</xdr:row>
      <xdr:rowOff>180975</xdr:rowOff>
    </xdr:to>
    <xdr:sp macro="" textlink="">
      <xdr:nvSpPr>
        <xdr:cNvPr id="49697" name="Text Box 545" hidden="1"/>
        <xdr:cNvSpPr txBox="1">
          <a:spLocks noChangeArrowheads="1"/>
        </xdr:cNvSpPr>
      </xdr:nvSpPr>
      <xdr:spPr bwMode="auto">
        <a:xfrm>
          <a:off x="11344275" y="56692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295</xdr:row>
      <xdr:rowOff>114300</xdr:rowOff>
    </xdr:from>
    <xdr:to>
      <xdr:col>9</xdr:col>
      <xdr:colOff>495300</xdr:colOff>
      <xdr:row>299</xdr:row>
      <xdr:rowOff>161925</xdr:rowOff>
    </xdr:to>
    <xdr:sp macro="" textlink="">
      <xdr:nvSpPr>
        <xdr:cNvPr id="49696" name="Text Box 544" hidden="1"/>
        <xdr:cNvSpPr txBox="1">
          <a:spLocks noChangeArrowheads="1"/>
        </xdr:cNvSpPr>
      </xdr:nvSpPr>
      <xdr:spPr bwMode="auto">
        <a:xfrm>
          <a:off x="11344275" y="56311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293</xdr:row>
      <xdr:rowOff>104775</xdr:rowOff>
    </xdr:from>
    <xdr:to>
      <xdr:col>9</xdr:col>
      <xdr:colOff>495300</xdr:colOff>
      <xdr:row>297</xdr:row>
      <xdr:rowOff>152400</xdr:rowOff>
    </xdr:to>
    <xdr:sp macro="" textlink="">
      <xdr:nvSpPr>
        <xdr:cNvPr id="49695" name="Text Box 543" hidden="1"/>
        <xdr:cNvSpPr txBox="1">
          <a:spLocks noChangeArrowheads="1"/>
        </xdr:cNvSpPr>
      </xdr:nvSpPr>
      <xdr:spPr bwMode="auto">
        <a:xfrm>
          <a:off x="11344275" y="55921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292</xdr:row>
      <xdr:rowOff>95250</xdr:rowOff>
    </xdr:from>
    <xdr:to>
      <xdr:col>9</xdr:col>
      <xdr:colOff>495300</xdr:colOff>
      <xdr:row>296</xdr:row>
      <xdr:rowOff>152400</xdr:rowOff>
    </xdr:to>
    <xdr:sp macro="" textlink="">
      <xdr:nvSpPr>
        <xdr:cNvPr id="49694" name="Text Box 542" hidden="1"/>
        <xdr:cNvSpPr txBox="1">
          <a:spLocks noChangeArrowheads="1"/>
        </xdr:cNvSpPr>
      </xdr:nvSpPr>
      <xdr:spPr bwMode="auto">
        <a:xfrm>
          <a:off x="11344275" y="55721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291</xdr:row>
      <xdr:rowOff>95250</xdr:rowOff>
    </xdr:from>
    <xdr:to>
      <xdr:col>9</xdr:col>
      <xdr:colOff>495300</xdr:colOff>
      <xdr:row>295</xdr:row>
      <xdr:rowOff>152400</xdr:rowOff>
    </xdr:to>
    <xdr:sp macro="" textlink="">
      <xdr:nvSpPr>
        <xdr:cNvPr id="49693" name="Text Box 541" hidden="1"/>
        <xdr:cNvSpPr txBox="1">
          <a:spLocks noChangeArrowheads="1"/>
        </xdr:cNvSpPr>
      </xdr:nvSpPr>
      <xdr:spPr bwMode="auto">
        <a:xfrm>
          <a:off x="11344275" y="55530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290</xdr:row>
      <xdr:rowOff>95250</xdr:rowOff>
    </xdr:from>
    <xdr:to>
      <xdr:col>9</xdr:col>
      <xdr:colOff>495300</xdr:colOff>
      <xdr:row>294</xdr:row>
      <xdr:rowOff>142875</xdr:rowOff>
    </xdr:to>
    <xdr:sp macro="" textlink="">
      <xdr:nvSpPr>
        <xdr:cNvPr id="49692" name="Text Box 540" hidden="1"/>
        <xdr:cNvSpPr txBox="1">
          <a:spLocks noChangeArrowheads="1"/>
        </xdr:cNvSpPr>
      </xdr:nvSpPr>
      <xdr:spPr bwMode="auto">
        <a:xfrm>
          <a:off x="11344275" y="553402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289</xdr:row>
      <xdr:rowOff>85725</xdr:rowOff>
    </xdr:from>
    <xdr:to>
      <xdr:col>9</xdr:col>
      <xdr:colOff>495300</xdr:colOff>
      <xdr:row>293</xdr:row>
      <xdr:rowOff>142875</xdr:rowOff>
    </xdr:to>
    <xdr:sp macro="" textlink="">
      <xdr:nvSpPr>
        <xdr:cNvPr id="49691" name="Text Box 539" hidden="1"/>
        <xdr:cNvSpPr txBox="1">
          <a:spLocks noChangeArrowheads="1"/>
        </xdr:cNvSpPr>
      </xdr:nvSpPr>
      <xdr:spPr bwMode="auto">
        <a:xfrm>
          <a:off x="11344275" y="55140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288</xdr:row>
      <xdr:rowOff>85725</xdr:rowOff>
    </xdr:from>
    <xdr:to>
      <xdr:col>9</xdr:col>
      <xdr:colOff>457200</xdr:colOff>
      <xdr:row>292</xdr:row>
      <xdr:rowOff>142875</xdr:rowOff>
    </xdr:to>
    <xdr:sp macro="" textlink="">
      <xdr:nvSpPr>
        <xdr:cNvPr id="49690" name="Text Box 538" hidden="1"/>
        <xdr:cNvSpPr txBox="1">
          <a:spLocks noChangeArrowheads="1"/>
        </xdr:cNvSpPr>
      </xdr:nvSpPr>
      <xdr:spPr bwMode="auto">
        <a:xfrm>
          <a:off x="11344275" y="54949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287</xdr:row>
      <xdr:rowOff>85725</xdr:rowOff>
    </xdr:from>
    <xdr:to>
      <xdr:col>10</xdr:col>
      <xdr:colOff>38100</xdr:colOff>
      <xdr:row>291</xdr:row>
      <xdr:rowOff>104775</xdr:rowOff>
    </xdr:to>
    <xdr:sp macro="" textlink="">
      <xdr:nvSpPr>
        <xdr:cNvPr id="49689" name="Text Box 537" hidden="1"/>
        <xdr:cNvSpPr txBox="1">
          <a:spLocks noChangeArrowheads="1"/>
        </xdr:cNvSpPr>
      </xdr:nvSpPr>
      <xdr:spPr bwMode="auto">
        <a:xfrm>
          <a:off x="11344275" y="547592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286</xdr:row>
      <xdr:rowOff>76200</xdr:rowOff>
    </xdr:from>
    <xdr:to>
      <xdr:col>10</xdr:col>
      <xdr:colOff>38100</xdr:colOff>
      <xdr:row>290</xdr:row>
      <xdr:rowOff>104775</xdr:rowOff>
    </xdr:to>
    <xdr:sp macro="" textlink="">
      <xdr:nvSpPr>
        <xdr:cNvPr id="49688" name="Text Box 536" hidden="1"/>
        <xdr:cNvSpPr txBox="1">
          <a:spLocks noChangeArrowheads="1"/>
        </xdr:cNvSpPr>
      </xdr:nvSpPr>
      <xdr:spPr bwMode="auto">
        <a:xfrm>
          <a:off x="11344275" y="545592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285</xdr:row>
      <xdr:rowOff>76200</xdr:rowOff>
    </xdr:from>
    <xdr:to>
      <xdr:col>9</xdr:col>
      <xdr:colOff>495300</xdr:colOff>
      <xdr:row>289</xdr:row>
      <xdr:rowOff>123825</xdr:rowOff>
    </xdr:to>
    <xdr:sp macro="" textlink="">
      <xdr:nvSpPr>
        <xdr:cNvPr id="49687" name="Text Box 535" hidden="1"/>
        <xdr:cNvSpPr txBox="1">
          <a:spLocks noChangeArrowheads="1"/>
        </xdr:cNvSpPr>
      </xdr:nvSpPr>
      <xdr:spPr bwMode="auto">
        <a:xfrm>
          <a:off x="11344275" y="54368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284</xdr:row>
      <xdr:rowOff>76200</xdr:rowOff>
    </xdr:from>
    <xdr:to>
      <xdr:col>9</xdr:col>
      <xdr:colOff>495300</xdr:colOff>
      <xdr:row>288</xdr:row>
      <xdr:rowOff>123825</xdr:rowOff>
    </xdr:to>
    <xdr:sp macro="" textlink="">
      <xdr:nvSpPr>
        <xdr:cNvPr id="49686" name="Text Box 534" hidden="1"/>
        <xdr:cNvSpPr txBox="1">
          <a:spLocks noChangeArrowheads="1"/>
        </xdr:cNvSpPr>
      </xdr:nvSpPr>
      <xdr:spPr bwMode="auto">
        <a:xfrm>
          <a:off x="11344275" y="54178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282</xdr:row>
      <xdr:rowOff>66675</xdr:rowOff>
    </xdr:from>
    <xdr:to>
      <xdr:col>10</xdr:col>
      <xdr:colOff>38100</xdr:colOff>
      <xdr:row>286</xdr:row>
      <xdr:rowOff>76200</xdr:rowOff>
    </xdr:to>
    <xdr:sp macro="" textlink="">
      <xdr:nvSpPr>
        <xdr:cNvPr id="49685" name="Text Box 533" hidden="1"/>
        <xdr:cNvSpPr txBox="1">
          <a:spLocks noChangeArrowheads="1"/>
        </xdr:cNvSpPr>
      </xdr:nvSpPr>
      <xdr:spPr bwMode="auto">
        <a:xfrm>
          <a:off x="11344275" y="537876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280</xdr:row>
      <xdr:rowOff>57150</xdr:rowOff>
    </xdr:from>
    <xdr:to>
      <xdr:col>9</xdr:col>
      <xdr:colOff>495300</xdr:colOff>
      <xdr:row>284</xdr:row>
      <xdr:rowOff>114300</xdr:rowOff>
    </xdr:to>
    <xdr:sp macro="" textlink="">
      <xdr:nvSpPr>
        <xdr:cNvPr id="49684" name="Text Box 532" hidden="1"/>
        <xdr:cNvSpPr txBox="1">
          <a:spLocks noChangeArrowheads="1"/>
        </xdr:cNvSpPr>
      </xdr:nvSpPr>
      <xdr:spPr bwMode="auto">
        <a:xfrm>
          <a:off x="11344275" y="53397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279</xdr:row>
      <xdr:rowOff>57150</xdr:rowOff>
    </xdr:from>
    <xdr:to>
      <xdr:col>9</xdr:col>
      <xdr:colOff>495300</xdr:colOff>
      <xdr:row>283</xdr:row>
      <xdr:rowOff>104775</xdr:rowOff>
    </xdr:to>
    <xdr:sp macro="" textlink="">
      <xdr:nvSpPr>
        <xdr:cNvPr id="49683" name="Text Box 531" hidden="1"/>
        <xdr:cNvSpPr txBox="1">
          <a:spLocks noChangeArrowheads="1"/>
        </xdr:cNvSpPr>
      </xdr:nvSpPr>
      <xdr:spPr bwMode="auto">
        <a:xfrm>
          <a:off x="11344275" y="53206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278</xdr:row>
      <xdr:rowOff>47625</xdr:rowOff>
    </xdr:from>
    <xdr:to>
      <xdr:col>9</xdr:col>
      <xdr:colOff>495300</xdr:colOff>
      <xdr:row>282</xdr:row>
      <xdr:rowOff>104775</xdr:rowOff>
    </xdr:to>
    <xdr:sp macro="" textlink="">
      <xdr:nvSpPr>
        <xdr:cNvPr id="49682" name="Text Box 530" hidden="1"/>
        <xdr:cNvSpPr txBox="1">
          <a:spLocks noChangeArrowheads="1"/>
        </xdr:cNvSpPr>
      </xdr:nvSpPr>
      <xdr:spPr bwMode="auto">
        <a:xfrm>
          <a:off x="11344275" y="53006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277</xdr:row>
      <xdr:rowOff>47625</xdr:rowOff>
    </xdr:from>
    <xdr:to>
      <xdr:col>9</xdr:col>
      <xdr:colOff>495300</xdr:colOff>
      <xdr:row>281</xdr:row>
      <xdr:rowOff>104775</xdr:rowOff>
    </xdr:to>
    <xdr:sp macro="" textlink="">
      <xdr:nvSpPr>
        <xdr:cNvPr id="49681" name="Text Box 529" hidden="1"/>
        <xdr:cNvSpPr txBox="1">
          <a:spLocks noChangeArrowheads="1"/>
        </xdr:cNvSpPr>
      </xdr:nvSpPr>
      <xdr:spPr bwMode="auto">
        <a:xfrm>
          <a:off x="11344275" y="52816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276</xdr:row>
      <xdr:rowOff>47625</xdr:rowOff>
    </xdr:from>
    <xdr:to>
      <xdr:col>9</xdr:col>
      <xdr:colOff>495300</xdr:colOff>
      <xdr:row>280</xdr:row>
      <xdr:rowOff>104775</xdr:rowOff>
    </xdr:to>
    <xdr:sp macro="" textlink="">
      <xdr:nvSpPr>
        <xdr:cNvPr id="49680" name="Text Box 528" hidden="1"/>
        <xdr:cNvSpPr txBox="1">
          <a:spLocks noChangeArrowheads="1"/>
        </xdr:cNvSpPr>
      </xdr:nvSpPr>
      <xdr:spPr bwMode="auto">
        <a:xfrm>
          <a:off x="11344275" y="52625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275</xdr:row>
      <xdr:rowOff>38100</xdr:rowOff>
    </xdr:from>
    <xdr:to>
      <xdr:col>9</xdr:col>
      <xdr:colOff>457200</xdr:colOff>
      <xdr:row>279</xdr:row>
      <xdr:rowOff>104775</xdr:rowOff>
    </xdr:to>
    <xdr:sp macro="" textlink="">
      <xdr:nvSpPr>
        <xdr:cNvPr id="49679" name="Text Box 527" hidden="1"/>
        <xdr:cNvSpPr txBox="1">
          <a:spLocks noChangeArrowheads="1"/>
        </xdr:cNvSpPr>
      </xdr:nvSpPr>
      <xdr:spPr bwMode="auto">
        <a:xfrm>
          <a:off x="11344275" y="52425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274</xdr:row>
      <xdr:rowOff>38100</xdr:rowOff>
    </xdr:from>
    <xdr:to>
      <xdr:col>10</xdr:col>
      <xdr:colOff>38100</xdr:colOff>
      <xdr:row>278</xdr:row>
      <xdr:rowOff>47625</xdr:rowOff>
    </xdr:to>
    <xdr:sp macro="" textlink="">
      <xdr:nvSpPr>
        <xdr:cNvPr id="49678" name="Text Box 526" hidden="1"/>
        <xdr:cNvSpPr txBox="1">
          <a:spLocks noChangeArrowheads="1"/>
        </xdr:cNvSpPr>
      </xdr:nvSpPr>
      <xdr:spPr bwMode="auto">
        <a:xfrm>
          <a:off x="11344275" y="52235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273</xdr:row>
      <xdr:rowOff>38100</xdr:rowOff>
    </xdr:from>
    <xdr:to>
      <xdr:col>10</xdr:col>
      <xdr:colOff>38100</xdr:colOff>
      <xdr:row>277</xdr:row>
      <xdr:rowOff>47625</xdr:rowOff>
    </xdr:to>
    <xdr:sp macro="" textlink="">
      <xdr:nvSpPr>
        <xdr:cNvPr id="49677" name="Text Box 525" hidden="1"/>
        <xdr:cNvSpPr txBox="1">
          <a:spLocks noChangeArrowheads="1"/>
        </xdr:cNvSpPr>
      </xdr:nvSpPr>
      <xdr:spPr bwMode="auto">
        <a:xfrm>
          <a:off x="11344275" y="520446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272</xdr:row>
      <xdr:rowOff>28575</xdr:rowOff>
    </xdr:from>
    <xdr:to>
      <xdr:col>9</xdr:col>
      <xdr:colOff>495300</xdr:colOff>
      <xdr:row>276</xdr:row>
      <xdr:rowOff>85725</xdr:rowOff>
    </xdr:to>
    <xdr:sp macro="" textlink="">
      <xdr:nvSpPr>
        <xdr:cNvPr id="49676" name="Text Box 524" hidden="1"/>
        <xdr:cNvSpPr txBox="1">
          <a:spLocks noChangeArrowheads="1"/>
        </xdr:cNvSpPr>
      </xdr:nvSpPr>
      <xdr:spPr bwMode="auto">
        <a:xfrm>
          <a:off x="11344275" y="51844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271</xdr:row>
      <xdr:rowOff>28575</xdr:rowOff>
    </xdr:from>
    <xdr:to>
      <xdr:col>9</xdr:col>
      <xdr:colOff>495300</xdr:colOff>
      <xdr:row>275</xdr:row>
      <xdr:rowOff>76200</xdr:rowOff>
    </xdr:to>
    <xdr:sp macro="" textlink="">
      <xdr:nvSpPr>
        <xdr:cNvPr id="49675" name="Text Box 523" hidden="1"/>
        <xdr:cNvSpPr txBox="1">
          <a:spLocks noChangeArrowheads="1"/>
        </xdr:cNvSpPr>
      </xdr:nvSpPr>
      <xdr:spPr bwMode="auto">
        <a:xfrm>
          <a:off x="11344275" y="51654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270</xdr:row>
      <xdr:rowOff>28575</xdr:rowOff>
    </xdr:from>
    <xdr:to>
      <xdr:col>9</xdr:col>
      <xdr:colOff>495300</xdr:colOff>
      <xdr:row>274</xdr:row>
      <xdr:rowOff>76200</xdr:rowOff>
    </xdr:to>
    <xdr:sp macro="" textlink="">
      <xdr:nvSpPr>
        <xdr:cNvPr id="49674" name="Text Box 522" hidden="1"/>
        <xdr:cNvSpPr txBox="1">
          <a:spLocks noChangeArrowheads="1"/>
        </xdr:cNvSpPr>
      </xdr:nvSpPr>
      <xdr:spPr bwMode="auto">
        <a:xfrm>
          <a:off x="11344275" y="51463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269</xdr:row>
      <xdr:rowOff>19050</xdr:rowOff>
    </xdr:from>
    <xdr:to>
      <xdr:col>10</xdr:col>
      <xdr:colOff>38100</xdr:colOff>
      <xdr:row>273</xdr:row>
      <xdr:rowOff>38100</xdr:rowOff>
    </xdr:to>
    <xdr:sp macro="" textlink="">
      <xdr:nvSpPr>
        <xdr:cNvPr id="49673" name="Text Box 521" hidden="1"/>
        <xdr:cNvSpPr txBox="1">
          <a:spLocks noChangeArrowheads="1"/>
        </xdr:cNvSpPr>
      </xdr:nvSpPr>
      <xdr:spPr bwMode="auto">
        <a:xfrm>
          <a:off x="11344275" y="512635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267</xdr:row>
      <xdr:rowOff>19050</xdr:rowOff>
    </xdr:from>
    <xdr:to>
      <xdr:col>9</xdr:col>
      <xdr:colOff>495300</xdr:colOff>
      <xdr:row>271</xdr:row>
      <xdr:rowOff>66675</xdr:rowOff>
    </xdr:to>
    <xdr:sp macro="" textlink="">
      <xdr:nvSpPr>
        <xdr:cNvPr id="49672" name="Text Box 520" hidden="1"/>
        <xdr:cNvSpPr txBox="1">
          <a:spLocks noChangeArrowheads="1"/>
        </xdr:cNvSpPr>
      </xdr:nvSpPr>
      <xdr:spPr bwMode="auto">
        <a:xfrm>
          <a:off x="11344275" y="50882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266</xdr:row>
      <xdr:rowOff>9525</xdr:rowOff>
    </xdr:from>
    <xdr:to>
      <xdr:col>9</xdr:col>
      <xdr:colOff>495300</xdr:colOff>
      <xdr:row>270</xdr:row>
      <xdr:rowOff>66675</xdr:rowOff>
    </xdr:to>
    <xdr:sp macro="" textlink="">
      <xdr:nvSpPr>
        <xdr:cNvPr id="49671" name="Text Box 519" hidden="1"/>
        <xdr:cNvSpPr txBox="1">
          <a:spLocks noChangeArrowheads="1"/>
        </xdr:cNvSpPr>
      </xdr:nvSpPr>
      <xdr:spPr bwMode="auto">
        <a:xfrm>
          <a:off x="11344275" y="50682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265</xdr:row>
      <xdr:rowOff>9525</xdr:rowOff>
    </xdr:from>
    <xdr:to>
      <xdr:col>9</xdr:col>
      <xdr:colOff>495300</xdr:colOff>
      <xdr:row>269</xdr:row>
      <xdr:rowOff>66675</xdr:rowOff>
    </xdr:to>
    <xdr:sp macro="" textlink="">
      <xdr:nvSpPr>
        <xdr:cNvPr id="49670" name="Text Box 518" hidden="1"/>
        <xdr:cNvSpPr txBox="1">
          <a:spLocks noChangeArrowheads="1"/>
        </xdr:cNvSpPr>
      </xdr:nvSpPr>
      <xdr:spPr bwMode="auto">
        <a:xfrm>
          <a:off x="11344275" y="50492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264</xdr:row>
      <xdr:rowOff>0</xdr:rowOff>
    </xdr:from>
    <xdr:to>
      <xdr:col>9</xdr:col>
      <xdr:colOff>495300</xdr:colOff>
      <xdr:row>268</xdr:row>
      <xdr:rowOff>66675</xdr:rowOff>
    </xdr:to>
    <xdr:sp macro="" textlink="">
      <xdr:nvSpPr>
        <xdr:cNvPr id="49669" name="Text Box 517" hidden="1"/>
        <xdr:cNvSpPr txBox="1">
          <a:spLocks noChangeArrowheads="1"/>
        </xdr:cNvSpPr>
      </xdr:nvSpPr>
      <xdr:spPr bwMode="auto">
        <a:xfrm>
          <a:off x="11344275" y="50292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263</xdr:row>
      <xdr:rowOff>0</xdr:rowOff>
    </xdr:from>
    <xdr:to>
      <xdr:col>9</xdr:col>
      <xdr:colOff>495300</xdr:colOff>
      <xdr:row>267</xdr:row>
      <xdr:rowOff>66675</xdr:rowOff>
    </xdr:to>
    <xdr:sp macro="" textlink="">
      <xdr:nvSpPr>
        <xdr:cNvPr id="49668" name="Text Box 516" hidden="1"/>
        <xdr:cNvSpPr txBox="1">
          <a:spLocks noChangeArrowheads="1"/>
        </xdr:cNvSpPr>
      </xdr:nvSpPr>
      <xdr:spPr bwMode="auto">
        <a:xfrm>
          <a:off x="11344275" y="50101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262</xdr:row>
      <xdr:rowOff>0</xdr:rowOff>
    </xdr:from>
    <xdr:to>
      <xdr:col>9</xdr:col>
      <xdr:colOff>457200</xdr:colOff>
      <xdr:row>266</xdr:row>
      <xdr:rowOff>47625</xdr:rowOff>
    </xdr:to>
    <xdr:sp macro="" textlink="">
      <xdr:nvSpPr>
        <xdr:cNvPr id="49667" name="Text Box 515" hidden="1"/>
        <xdr:cNvSpPr txBox="1">
          <a:spLocks noChangeArrowheads="1"/>
        </xdr:cNvSpPr>
      </xdr:nvSpPr>
      <xdr:spPr bwMode="auto">
        <a:xfrm>
          <a:off x="11344275" y="499110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260</xdr:row>
      <xdr:rowOff>180975</xdr:rowOff>
    </xdr:from>
    <xdr:to>
      <xdr:col>10</xdr:col>
      <xdr:colOff>38100</xdr:colOff>
      <xdr:row>265</xdr:row>
      <xdr:rowOff>9525</xdr:rowOff>
    </xdr:to>
    <xdr:sp macro="" textlink="">
      <xdr:nvSpPr>
        <xdr:cNvPr id="49666" name="Text Box 514" hidden="1"/>
        <xdr:cNvSpPr txBox="1">
          <a:spLocks noChangeArrowheads="1"/>
        </xdr:cNvSpPr>
      </xdr:nvSpPr>
      <xdr:spPr bwMode="auto">
        <a:xfrm>
          <a:off x="11344275" y="497109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259</xdr:row>
      <xdr:rowOff>180975</xdr:rowOff>
    </xdr:from>
    <xdr:to>
      <xdr:col>10</xdr:col>
      <xdr:colOff>38100</xdr:colOff>
      <xdr:row>264</xdr:row>
      <xdr:rowOff>0</xdr:rowOff>
    </xdr:to>
    <xdr:sp macro="" textlink="">
      <xdr:nvSpPr>
        <xdr:cNvPr id="49665" name="Text Box 513" hidden="1"/>
        <xdr:cNvSpPr txBox="1">
          <a:spLocks noChangeArrowheads="1"/>
        </xdr:cNvSpPr>
      </xdr:nvSpPr>
      <xdr:spPr bwMode="auto">
        <a:xfrm>
          <a:off x="11344275" y="495204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258</xdr:row>
      <xdr:rowOff>180975</xdr:rowOff>
    </xdr:from>
    <xdr:to>
      <xdr:col>9</xdr:col>
      <xdr:colOff>495300</xdr:colOff>
      <xdr:row>263</xdr:row>
      <xdr:rowOff>38100</xdr:rowOff>
    </xdr:to>
    <xdr:sp macro="" textlink="">
      <xdr:nvSpPr>
        <xdr:cNvPr id="49664" name="Text Box 512" hidden="1"/>
        <xdr:cNvSpPr txBox="1">
          <a:spLocks noChangeArrowheads="1"/>
        </xdr:cNvSpPr>
      </xdr:nvSpPr>
      <xdr:spPr bwMode="auto">
        <a:xfrm>
          <a:off x="11344275" y="49329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257</xdr:row>
      <xdr:rowOff>171450</xdr:rowOff>
    </xdr:from>
    <xdr:to>
      <xdr:col>9</xdr:col>
      <xdr:colOff>495300</xdr:colOff>
      <xdr:row>262</xdr:row>
      <xdr:rowOff>38100</xdr:rowOff>
    </xdr:to>
    <xdr:sp macro="" textlink="">
      <xdr:nvSpPr>
        <xdr:cNvPr id="49663" name="Text Box 511" hidden="1"/>
        <xdr:cNvSpPr txBox="1">
          <a:spLocks noChangeArrowheads="1"/>
        </xdr:cNvSpPr>
      </xdr:nvSpPr>
      <xdr:spPr bwMode="auto">
        <a:xfrm>
          <a:off x="11344275" y="49129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255</xdr:row>
      <xdr:rowOff>171450</xdr:rowOff>
    </xdr:from>
    <xdr:to>
      <xdr:col>10</xdr:col>
      <xdr:colOff>38100</xdr:colOff>
      <xdr:row>259</xdr:row>
      <xdr:rowOff>180975</xdr:rowOff>
    </xdr:to>
    <xdr:sp macro="" textlink="">
      <xdr:nvSpPr>
        <xdr:cNvPr id="49662" name="Text Box 510" hidden="1"/>
        <xdr:cNvSpPr txBox="1">
          <a:spLocks noChangeArrowheads="1"/>
        </xdr:cNvSpPr>
      </xdr:nvSpPr>
      <xdr:spPr bwMode="auto">
        <a:xfrm>
          <a:off x="11344275" y="487489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253</xdr:row>
      <xdr:rowOff>161925</xdr:rowOff>
    </xdr:from>
    <xdr:to>
      <xdr:col>9</xdr:col>
      <xdr:colOff>495300</xdr:colOff>
      <xdr:row>258</xdr:row>
      <xdr:rowOff>28575</xdr:rowOff>
    </xdr:to>
    <xdr:sp macro="" textlink="">
      <xdr:nvSpPr>
        <xdr:cNvPr id="49661" name="Text Box 509" hidden="1"/>
        <xdr:cNvSpPr txBox="1">
          <a:spLocks noChangeArrowheads="1"/>
        </xdr:cNvSpPr>
      </xdr:nvSpPr>
      <xdr:spPr bwMode="auto">
        <a:xfrm>
          <a:off x="11344275" y="48358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252</xdr:row>
      <xdr:rowOff>161925</xdr:rowOff>
    </xdr:from>
    <xdr:to>
      <xdr:col>9</xdr:col>
      <xdr:colOff>495300</xdr:colOff>
      <xdr:row>257</xdr:row>
      <xdr:rowOff>28575</xdr:rowOff>
    </xdr:to>
    <xdr:sp macro="" textlink="">
      <xdr:nvSpPr>
        <xdr:cNvPr id="49660" name="Text Box 508" hidden="1"/>
        <xdr:cNvSpPr txBox="1">
          <a:spLocks noChangeArrowheads="1"/>
        </xdr:cNvSpPr>
      </xdr:nvSpPr>
      <xdr:spPr bwMode="auto">
        <a:xfrm>
          <a:off x="11344275" y="48167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251</xdr:row>
      <xdr:rowOff>152400</xdr:rowOff>
    </xdr:from>
    <xdr:to>
      <xdr:col>9</xdr:col>
      <xdr:colOff>495300</xdr:colOff>
      <xdr:row>256</xdr:row>
      <xdr:rowOff>28575</xdr:rowOff>
    </xdr:to>
    <xdr:sp macro="" textlink="">
      <xdr:nvSpPr>
        <xdr:cNvPr id="49659" name="Text Box 507" hidden="1"/>
        <xdr:cNvSpPr txBox="1">
          <a:spLocks noChangeArrowheads="1"/>
        </xdr:cNvSpPr>
      </xdr:nvSpPr>
      <xdr:spPr bwMode="auto">
        <a:xfrm>
          <a:off x="11344275" y="479679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250</xdr:row>
      <xdr:rowOff>152400</xdr:rowOff>
    </xdr:from>
    <xdr:to>
      <xdr:col>9</xdr:col>
      <xdr:colOff>495300</xdr:colOff>
      <xdr:row>255</xdr:row>
      <xdr:rowOff>9525</xdr:rowOff>
    </xdr:to>
    <xdr:sp macro="" textlink="">
      <xdr:nvSpPr>
        <xdr:cNvPr id="49658" name="Text Box 506" hidden="1"/>
        <xdr:cNvSpPr txBox="1">
          <a:spLocks noChangeArrowheads="1"/>
        </xdr:cNvSpPr>
      </xdr:nvSpPr>
      <xdr:spPr bwMode="auto">
        <a:xfrm>
          <a:off x="11344275" y="477774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249</xdr:row>
      <xdr:rowOff>142875</xdr:rowOff>
    </xdr:from>
    <xdr:to>
      <xdr:col>9</xdr:col>
      <xdr:colOff>495300</xdr:colOff>
      <xdr:row>254</xdr:row>
      <xdr:rowOff>9525</xdr:rowOff>
    </xdr:to>
    <xdr:sp macro="" textlink="">
      <xdr:nvSpPr>
        <xdr:cNvPr id="49657" name="Text Box 505" hidden="1"/>
        <xdr:cNvSpPr txBox="1">
          <a:spLocks noChangeArrowheads="1"/>
        </xdr:cNvSpPr>
      </xdr:nvSpPr>
      <xdr:spPr bwMode="auto">
        <a:xfrm>
          <a:off x="11344275" y="47577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248</xdr:row>
      <xdr:rowOff>142875</xdr:rowOff>
    </xdr:from>
    <xdr:to>
      <xdr:col>9</xdr:col>
      <xdr:colOff>457200</xdr:colOff>
      <xdr:row>253</xdr:row>
      <xdr:rowOff>9525</xdr:rowOff>
    </xdr:to>
    <xdr:sp macro="" textlink="">
      <xdr:nvSpPr>
        <xdr:cNvPr id="49656" name="Text Box 504" hidden="1"/>
        <xdr:cNvSpPr txBox="1">
          <a:spLocks noChangeArrowheads="1"/>
        </xdr:cNvSpPr>
      </xdr:nvSpPr>
      <xdr:spPr bwMode="auto">
        <a:xfrm>
          <a:off x="11344275" y="473868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247</xdr:row>
      <xdr:rowOff>142875</xdr:rowOff>
    </xdr:from>
    <xdr:to>
      <xdr:col>10</xdr:col>
      <xdr:colOff>38100</xdr:colOff>
      <xdr:row>251</xdr:row>
      <xdr:rowOff>152400</xdr:rowOff>
    </xdr:to>
    <xdr:sp macro="" textlink="">
      <xdr:nvSpPr>
        <xdr:cNvPr id="49655" name="Text Box 503" hidden="1"/>
        <xdr:cNvSpPr txBox="1">
          <a:spLocks noChangeArrowheads="1"/>
        </xdr:cNvSpPr>
      </xdr:nvSpPr>
      <xdr:spPr bwMode="auto">
        <a:xfrm>
          <a:off x="11344275" y="471963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246</xdr:row>
      <xdr:rowOff>133350</xdr:rowOff>
    </xdr:from>
    <xdr:to>
      <xdr:col>10</xdr:col>
      <xdr:colOff>38100</xdr:colOff>
      <xdr:row>250</xdr:row>
      <xdr:rowOff>152400</xdr:rowOff>
    </xdr:to>
    <xdr:sp macro="" textlink="">
      <xdr:nvSpPr>
        <xdr:cNvPr id="49654" name="Text Box 502" hidden="1"/>
        <xdr:cNvSpPr txBox="1">
          <a:spLocks noChangeArrowheads="1"/>
        </xdr:cNvSpPr>
      </xdr:nvSpPr>
      <xdr:spPr bwMode="auto">
        <a:xfrm>
          <a:off x="11344275" y="469963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245</xdr:row>
      <xdr:rowOff>133350</xdr:rowOff>
    </xdr:from>
    <xdr:to>
      <xdr:col>9</xdr:col>
      <xdr:colOff>495300</xdr:colOff>
      <xdr:row>250</xdr:row>
      <xdr:rowOff>0</xdr:rowOff>
    </xdr:to>
    <xdr:sp macro="" textlink="">
      <xdr:nvSpPr>
        <xdr:cNvPr id="49653" name="Text Box 501" hidden="1"/>
        <xdr:cNvSpPr txBox="1">
          <a:spLocks noChangeArrowheads="1"/>
        </xdr:cNvSpPr>
      </xdr:nvSpPr>
      <xdr:spPr bwMode="auto">
        <a:xfrm>
          <a:off x="11344275" y="46805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244</xdr:row>
      <xdr:rowOff>133350</xdr:rowOff>
    </xdr:from>
    <xdr:to>
      <xdr:col>9</xdr:col>
      <xdr:colOff>495300</xdr:colOff>
      <xdr:row>248</xdr:row>
      <xdr:rowOff>180975</xdr:rowOff>
    </xdr:to>
    <xdr:sp macro="" textlink="">
      <xdr:nvSpPr>
        <xdr:cNvPr id="49652" name="Text Box 500" hidden="1"/>
        <xdr:cNvSpPr txBox="1">
          <a:spLocks noChangeArrowheads="1"/>
        </xdr:cNvSpPr>
      </xdr:nvSpPr>
      <xdr:spPr bwMode="auto">
        <a:xfrm>
          <a:off x="11344275" y="46615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242</xdr:row>
      <xdr:rowOff>123825</xdr:rowOff>
    </xdr:from>
    <xdr:to>
      <xdr:col>10</xdr:col>
      <xdr:colOff>38100</xdr:colOff>
      <xdr:row>246</xdr:row>
      <xdr:rowOff>142875</xdr:rowOff>
    </xdr:to>
    <xdr:sp macro="" textlink="">
      <xdr:nvSpPr>
        <xdr:cNvPr id="49651" name="Text Box 499" hidden="1"/>
        <xdr:cNvSpPr txBox="1">
          <a:spLocks noChangeArrowheads="1"/>
        </xdr:cNvSpPr>
      </xdr:nvSpPr>
      <xdr:spPr bwMode="auto">
        <a:xfrm>
          <a:off x="11344275" y="462248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240</xdr:row>
      <xdr:rowOff>114300</xdr:rowOff>
    </xdr:from>
    <xdr:to>
      <xdr:col>9</xdr:col>
      <xdr:colOff>495300</xdr:colOff>
      <xdr:row>244</xdr:row>
      <xdr:rowOff>180975</xdr:rowOff>
    </xdr:to>
    <xdr:sp macro="" textlink="">
      <xdr:nvSpPr>
        <xdr:cNvPr id="49650" name="Text Box 498" hidden="1"/>
        <xdr:cNvSpPr txBox="1">
          <a:spLocks noChangeArrowheads="1"/>
        </xdr:cNvSpPr>
      </xdr:nvSpPr>
      <xdr:spPr bwMode="auto">
        <a:xfrm>
          <a:off x="11344275" y="4583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239</xdr:row>
      <xdr:rowOff>114300</xdr:rowOff>
    </xdr:from>
    <xdr:to>
      <xdr:col>9</xdr:col>
      <xdr:colOff>495300</xdr:colOff>
      <xdr:row>243</xdr:row>
      <xdr:rowOff>161925</xdr:rowOff>
    </xdr:to>
    <xdr:sp macro="" textlink="">
      <xdr:nvSpPr>
        <xdr:cNvPr id="49649" name="Text Box 497" hidden="1"/>
        <xdr:cNvSpPr txBox="1">
          <a:spLocks noChangeArrowheads="1"/>
        </xdr:cNvSpPr>
      </xdr:nvSpPr>
      <xdr:spPr bwMode="auto">
        <a:xfrm>
          <a:off x="11344275" y="45643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238</xdr:row>
      <xdr:rowOff>114300</xdr:rowOff>
    </xdr:from>
    <xdr:to>
      <xdr:col>9</xdr:col>
      <xdr:colOff>495300</xdr:colOff>
      <xdr:row>242</xdr:row>
      <xdr:rowOff>161925</xdr:rowOff>
    </xdr:to>
    <xdr:sp macro="" textlink="">
      <xdr:nvSpPr>
        <xdr:cNvPr id="49648" name="Text Box 496" hidden="1"/>
        <xdr:cNvSpPr txBox="1">
          <a:spLocks noChangeArrowheads="1"/>
        </xdr:cNvSpPr>
      </xdr:nvSpPr>
      <xdr:spPr bwMode="auto">
        <a:xfrm>
          <a:off x="11344275" y="45453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237</xdr:row>
      <xdr:rowOff>104775</xdr:rowOff>
    </xdr:from>
    <xdr:to>
      <xdr:col>9</xdr:col>
      <xdr:colOff>495300</xdr:colOff>
      <xdr:row>241</xdr:row>
      <xdr:rowOff>161925</xdr:rowOff>
    </xdr:to>
    <xdr:sp macro="" textlink="">
      <xdr:nvSpPr>
        <xdr:cNvPr id="49647" name="Text Box 495" hidden="1"/>
        <xdr:cNvSpPr txBox="1">
          <a:spLocks noChangeArrowheads="1"/>
        </xdr:cNvSpPr>
      </xdr:nvSpPr>
      <xdr:spPr bwMode="auto">
        <a:xfrm>
          <a:off x="11344275" y="45253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236</xdr:row>
      <xdr:rowOff>104775</xdr:rowOff>
    </xdr:from>
    <xdr:to>
      <xdr:col>9</xdr:col>
      <xdr:colOff>495300</xdr:colOff>
      <xdr:row>240</xdr:row>
      <xdr:rowOff>152400</xdr:rowOff>
    </xdr:to>
    <xdr:sp macro="" textlink="">
      <xdr:nvSpPr>
        <xdr:cNvPr id="49646" name="Text Box 494" hidden="1"/>
        <xdr:cNvSpPr txBox="1">
          <a:spLocks noChangeArrowheads="1"/>
        </xdr:cNvSpPr>
      </xdr:nvSpPr>
      <xdr:spPr bwMode="auto">
        <a:xfrm>
          <a:off x="11344275" y="45062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235</xdr:row>
      <xdr:rowOff>95250</xdr:rowOff>
    </xdr:from>
    <xdr:to>
      <xdr:col>9</xdr:col>
      <xdr:colOff>457200</xdr:colOff>
      <xdr:row>239</xdr:row>
      <xdr:rowOff>152400</xdr:rowOff>
    </xdr:to>
    <xdr:sp macro="" textlink="">
      <xdr:nvSpPr>
        <xdr:cNvPr id="49645" name="Text Box 493" hidden="1"/>
        <xdr:cNvSpPr txBox="1">
          <a:spLocks noChangeArrowheads="1"/>
        </xdr:cNvSpPr>
      </xdr:nvSpPr>
      <xdr:spPr bwMode="auto">
        <a:xfrm>
          <a:off x="11344275" y="44862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234</xdr:row>
      <xdr:rowOff>95250</xdr:rowOff>
    </xdr:from>
    <xdr:to>
      <xdr:col>10</xdr:col>
      <xdr:colOff>38100</xdr:colOff>
      <xdr:row>238</xdr:row>
      <xdr:rowOff>114300</xdr:rowOff>
    </xdr:to>
    <xdr:sp macro="" textlink="">
      <xdr:nvSpPr>
        <xdr:cNvPr id="49644" name="Text Box 492" hidden="1"/>
        <xdr:cNvSpPr txBox="1">
          <a:spLocks noChangeArrowheads="1"/>
        </xdr:cNvSpPr>
      </xdr:nvSpPr>
      <xdr:spPr bwMode="auto">
        <a:xfrm>
          <a:off x="11344275" y="446722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233</xdr:row>
      <xdr:rowOff>95250</xdr:rowOff>
    </xdr:from>
    <xdr:to>
      <xdr:col>10</xdr:col>
      <xdr:colOff>38100</xdr:colOff>
      <xdr:row>237</xdr:row>
      <xdr:rowOff>104775</xdr:rowOff>
    </xdr:to>
    <xdr:sp macro="" textlink="">
      <xdr:nvSpPr>
        <xdr:cNvPr id="49643" name="Text Box 491" hidden="1"/>
        <xdr:cNvSpPr txBox="1">
          <a:spLocks noChangeArrowheads="1"/>
        </xdr:cNvSpPr>
      </xdr:nvSpPr>
      <xdr:spPr bwMode="auto">
        <a:xfrm>
          <a:off x="11344275" y="444817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232</xdr:row>
      <xdr:rowOff>85725</xdr:rowOff>
    </xdr:from>
    <xdr:to>
      <xdr:col>9</xdr:col>
      <xdr:colOff>495300</xdr:colOff>
      <xdr:row>236</xdr:row>
      <xdr:rowOff>142875</xdr:rowOff>
    </xdr:to>
    <xdr:sp macro="" textlink="">
      <xdr:nvSpPr>
        <xdr:cNvPr id="49642" name="Text Box 490" hidden="1"/>
        <xdr:cNvSpPr txBox="1">
          <a:spLocks noChangeArrowheads="1"/>
        </xdr:cNvSpPr>
      </xdr:nvSpPr>
      <xdr:spPr bwMode="auto">
        <a:xfrm>
          <a:off x="11344275" y="44281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231</xdr:row>
      <xdr:rowOff>85725</xdr:rowOff>
    </xdr:from>
    <xdr:to>
      <xdr:col>9</xdr:col>
      <xdr:colOff>495300</xdr:colOff>
      <xdr:row>235</xdr:row>
      <xdr:rowOff>142875</xdr:rowOff>
    </xdr:to>
    <xdr:sp macro="" textlink="">
      <xdr:nvSpPr>
        <xdr:cNvPr id="49641" name="Text Box 489" hidden="1"/>
        <xdr:cNvSpPr txBox="1">
          <a:spLocks noChangeArrowheads="1"/>
        </xdr:cNvSpPr>
      </xdr:nvSpPr>
      <xdr:spPr bwMode="auto">
        <a:xfrm>
          <a:off x="11344275" y="44091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229</xdr:row>
      <xdr:rowOff>76200</xdr:rowOff>
    </xdr:from>
    <xdr:to>
      <xdr:col>10</xdr:col>
      <xdr:colOff>38100</xdr:colOff>
      <xdr:row>233</xdr:row>
      <xdr:rowOff>104775</xdr:rowOff>
    </xdr:to>
    <xdr:sp macro="" textlink="">
      <xdr:nvSpPr>
        <xdr:cNvPr id="49640" name="Text Box 488" hidden="1"/>
        <xdr:cNvSpPr txBox="1">
          <a:spLocks noChangeArrowheads="1"/>
        </xdr:cNvSpPr>
      </xdr:nvSpPr>
      <xdr:spPr bwMode="auto">
        <a:xfrm>
          <a:off x="11344275" y="437007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227</xdr:row>
      <xdr:rowOff>76200</xdr:rowOff>
    </xdr:from>
    <xdr:to>
      <xdr:col>9</xdr:col>
      <xdr:colOff>495300</xdr:colOff>
      <xdr:row>231</xdr:row>
      <xdr:rowOff>123825</xdr:rowOff>
    </xdr:to>
    <xdr:sp macro="" textlink="">
      <xdr:nvSpPr>
        <xdr:cNvPr id="49639" name="Text Box 487" hidden="1"/>
        <xdr:cNvSpPr txBox="1">
          <a:spLocks noChangeArrowheads="1"/>
        </xdr:cNvSpPr>
      </xdr:nvSpPr>
      <xdr:spPr bwMode="auto">
        <a:xfrm>
          <a:off x="11344275" y="43319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226</xdr:row>
      <xdr:rowOff>66675</xdr:rowOff>
    </xdr:from>
    <xdr:to>
      <xdr:col>9</xdr:col>
      <xdr:colOff>495300</xdr:colOff>
      <xdr:row>230</xdr:row>
      <xdr:rowOff>123825</xdr:rowOff>
    </xdr:to>
    <xdr:sp macro="" textlink="">
      <xdr:nvSpPr>
        <xdr:cNvPr id="49638" name="Text Box 486" hidden="1"/>
        <xdr:cNvSpPr txBox="1">
          <a:spLocks noChangeArrowheads="1"/>
        </xdr:cNvSpPr>
      </xdr:nvSpPr>
      <xdr:spPr bwMode="auto">
        <a:xfrm>
          <a:off x="11344275" y="43119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225</xdr:row>
      <xdr:rowOff>66675</xdr:rowOff>
    </xdr:from>
    <xdr:to>
      <xdr:col>9</xdr:col>
      <xdr:colOff>495300</xdr:colOff>
      <xdr:row>229</xdr:row>
      <xdr:rowOff>114300</xdr:rowOff>
    </xdr:to>
    <xdr:sp macro="" textlink="">
      <xdr:nvSpPr>
        <xdr:cNvPr id="49637" name="Text Box 485" hidden="1"/>
        <xdr:cNvSpPr txBox="1">
          <a:spLocks noChangeArrowheads="1"/>
        </xdr:cNvSpPr>
      </xdr:nvSpPr>
      <xdr:spPr bwMode="auto">
        <a:xfrm>
          <a:off x="11344275" y="429291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224</xdr:row>
      <xdr:rowOff>66675</xdr:rowOff>
    </xdr:from>
    <xdr:to>
      <xdr:col>9</xdr:col>
      <xdr:colOff>495300</xdr:colOff>
      <xdr:row>228</xdr:row>
      <xdr:rowOff>114300</xdr:rowOff>
    </xdr:to>
    <xdr:sp macro="" textlink="">
      <xdr:nvSpPr>
        <xdr:cNvPr id="49636" name="Text Box 484" hidden="1"/>
        <xdr:cNvSpPr txBox="1">
          <a:spLocks noChangeArrowheads="1"/>
        </xdr:cNvSpPr>
      </xdr:nvSpPr>
      <xdr:spPr bwMode="auto">
        <a:xfrm>
          <a:off x="11344275" y="42738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223</xdr:row>
      <xdr:rowOff>57150</xdr:rowOff>
    </xdr:from>
    <xdr:to>
      <xdr:col>9</xdr:col>
      <xdr:colOff>495300</xdr:colOff>
      <xdr:row>227</xdr:row>
      <xdr:rowOff>114300</xdr:rowOff>
    </xdr:to>
    <xdr:sp macro="" textlink="">
      <xdr:nvSpPr>
        <xdr:cNvPr id="49635" name="Text Box 483" hidden="1"/>
        <xdr:cNvSpPr txBox="1">
          <a:spLocks noChangeArrowheads="1"/>
        </xdr:cNvSpPr>
      </xdr:nvSpPr>
      <xdr:spPr bwMode="auto">
        <a:xfrm>
          <a:off x="11344275" y="42538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222</xdr:row>
      <xdr:rowOff>57150</xdr:rowOff>
    </xdr:from>
    <xdr:to>
      <xdr:col>9</xdr:col>
      <xdr:colOff>457200</xdr:colOff>
      <xdr:row>226</xdr:row>
      <xdr:rowOff>104775</xdr:rowOff>
    </xdr:to>
    <xdr:sp macro="" textlink="">
      <xdr:nvSpPr>
        <xdr:cNvPr id="49634" name="Text Box 482" hidden="1"/>
        <xdr:cNvSpPr txBox="1">
          <a:spLocks noChangeArrowheads="1"/>
        </xdr:cNvSpPr>
      </xdr:nvSpPr>
      <xdr:spPr bwMode="auto">
        <a:xfrm>
          <a:off x="11344275" y="423481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221</xdr:row>
      <xdr:rowOff>47625</xdr:rowOff>
    </xdr:from>
    <xdr:to>
      <xdr:col>10</xdr:col>
      <xdr:colOff>38100</xdr:colOff>
      <xdr:row>225</xdr:row>
      <xdr:rowOff>66675</xdr:rowOff>
    </xdr:to>
    <xdr:sp macro="" textlink="">
      <xdr:nvSpPr>
        <xdr:cNvPr id="49633" name="Text Box 481" hidden="1"/>
        <xdr:cNvSpPr txBox="1">
          <a:spLocks noChangeArrowheads="1"/>
        </xdr:cNvSpPr>
      </xdr:nvSpPr>
      <xdr:spPr bwMode="auto">
        <a:xfrm>
          <a:off x="11344275" y="42148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220</xdr:row>
      <xdr:rowOff>47625</xdr:rowOff>
    </xdr:from>
    <xdr:to>
      <xdr:col>10</xdr:col>
      <xdr:colOff>38100</xdr:colOff>
      <xdr:row>224</xdr:row>
      <xdr:rowOff>66675</xdr:rowOff>
    </xdr:to>
    <xdr:sp macro="" textlink="">
      <xdr:nvSpPr>
        <xdr:cNvPr id="49632" name="Text Box 480" hidden="1"/>
        <xdr:cNvSpPr txBox="1">
          <a:spLocks noChangeArrowheads="1"/>
        </xdr:cNvSpPr>
      </xdr:nvSpPr>
      <xdr:spPr bwMode="auto">
        <a:xfrm>
          <a:off x="11344275" y="419576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219</xdr:row>
      <xdr:rowOff>47625</xdr:rowOff>
    </xdr:from>
    <xdr:to>
      <xdr:col>9</xdr:col>
      <xdr:colOff>495300</xdr:colOff>
      <xdr:row>223</xdr:row>
      <xdr:rowOff>104775</xdr:rowOff>
    </xdr:to>
    <xdr:sp macro="" textlink="">
      <xdr:nvSpPr>
        <xdr:cNvPr id="49631" name="Text Box 479" hidden="1"/>
        <xdr:cNvSpPr txBox="1">
          <a:spLocks noChangeArrowheads="1"/>
        </xdr:cNvSpPr>
      </xdr:nvSpPr>
      <xdr:spPr bwMode="auto">
        <a:xfrm>
          <a:off x="11344275" y="41767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218</xdr:row>
      <xdr:rowOff>38100</xdr:rowOff>
    </xdr:from>
    <xdr:to>
      <xdr:col>9</xdr:col>
      <xdr:colOff>495300</xdr:colOff>
      <xdr:row>222</xdr:row>
      <xdr:rowOff>104775</xdr:rowOff>
    </xdr:to>
    <xdr:sp macro="" textlink="">
      <xdr:nvSpPr>
        <xdr:cNvPr id="49630" name="Text Box 478" hidden="1"/>
        <xdr:cNvSpPr txBox="1">
          <a:spLocks noChangeArrowheads="1"/>
        </xdr:cNvSpPr>
      </xdr:nvSpPr>
      <xdr:spPr bwMode="auto">
        <a:xfrm>
          <a:off x="11344275" y="41567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216</xdr:row>
      <xdr:rowOff>38100</xdr:rowOff>
    </xdr:from>
    <xdr:to>
      <xdr:col>10</xdr:col>
      <xdr:colOff>38100</xdr:colOff>
      <xdr:row>220</xdr:row>
      <xdr:rowOff>47625</xdr:rowOff>
    </xdr:to>
    <xdr:sp macro="" textlink="">
      <xdr:nvSpPr>
        <xdr:cNvPr id="49629" name="Text Box 477" hidden="1"/>
        <xdr:cNvSpPr txBox="1">
          <a:spLocks noChangeArrowheads="1"/>
        </xdr:cNvSpPr>
      </xdr:nvSpPr>
      <xdr:spPr bwMode="auto">
        <a:xfrm>
          <a:off x="11344275" y="41186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214</xdr:row>
      <xdr:rowOff>28575</xdr:rowOff>
    </xdr:from>
    <xdr:to>
      <xdr:col>9</xdr:col>
      <xdr:colOff>495300</xdr:colOff>
      <xdr:row>218</xdr:row>
      <xdr:rowOff>76200</xdr:rowOff>
    </xdr:to>
    <xdr:sp macro="" textlink="">
      <xdr:nvSpPr>
        <xdr:cNvPr id="49628" name="Text Box 476" hidden="1"/>
        <xdr:cNvSpPr txBox="1">
          <a:spLocks noChangeArrowheads="1"/>
        </xdr:cNvSpPr>
      </xdr:nvSpPr>
      <xdr:spPr bwMode="auto">
        <a:xfrm>
          <a:off x="11344275" y="40795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213</xdr:row>
      <xdr:rowOff>28575</xdr:rowOff>
    </xdr:from>
    <xdr:to>
      <xdr:col>9</xdr:col>
      <xdr:colOff>495300</xdr:colOff>
      <xdr:row>217</xdr:row>
      <xdr:rowOff>76200</xdr:rowOff>
    </xdr:to>
    <xdr:sp macro="" textlink="">
      <xdr:nvSpPr>
        <xdr:cNvPr id="49627" name="Text Box 475" hidden="1"/>
        <xdr:cNvSpPr txBox="1">
          <a:spLocks noChangeArrowheads="1"/>
        </xdr:cNvSpPr>
      </xdr:nvSpPr>
      <xdr:spPr bwMode="auto">
        <a:xfrm>
          <a:off x="11344275" y="40605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212</xdr:row>
      <xdr:rowOff>19050</xdr:rowOff>
    </xdr:from>
    <xdr:to>
      <xdr:col>9</xdr:col>
      <xdr:colOff>495300</xdr:colOff>
      <xdr:row>216</xdr:row>
      <xdr:rowOff>76200</xdr:rowOff>
    </xdr:to>
    <xdr:sp macro="" textlink="">
      <xdr:nvSpPr>
        <xdr:cNvPr id="49626" name="Text Box 474" hidden="1"/>
        <xdr:cNvSpPr txBox="1">
          <a:spLocks noChangeArrowheads="1"/>
        </xdr:cNvSpPr>
      </xdr:nvSpPr>
      <xdr:spPr bwMode="auto">
        <a:xfrm>
          <a:off x="11344275" y="404050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211</xdr:row>
      <xdr:rowOff>19050</xdr:rowOff>
    </xdr:from>
    <xdr:to>
      <xdr:col>9</xdr:col>
      <xdr:colOff>495300</xdr:colOff>
      <xdr:row>215</xdr:row>
      <xdr:rowOff>66675</xdr:rowOff>
    </xdr:to>
    <xdr:sp macro="" textlink="">
      <xdr:nvSpPr>
        <xdr:cNvPr id="49625" name="Text Box 473" hidden="1"/>
        <xdr:cNvSpPr txBox="1">
          <a:spLocks noChangeArrowheads="1"/>
        </xdr:cNvSpPr>
      </xdr:nvSpPr>
      <xdr:spPr bwMode="auto">
        <a:xfrm>
          <a:off x="11344275" y="40214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210</xdr:row>
      <xdr:rowOff>19050</xdr:rowOff>
    </xdr:from>
    <xdr:to>
      <xdr:col>9</xdr:col>
      <xdr:colOff>495300</xdr:colOff>
      <xdr:row>214</xdr:row>
      <xdr:rowOff>66675</xdr:rowOff>
    </xdr:to>
    <xdr:sp macro="" textlink="">
      <xdr:nvSpPr>
        <xdr:cNvPr id="49624" name="Text Box 472" hidden="1"/>
        <xdr:cNvSpPr txBox="1">
          <a:spLocks noChangeArrowheads="1"/>
        </xdr:cNvSpPr>
      </xdr:nvSpPr>
      <xdr:spPr bwMode="auto">
        <a:xfrm>
          <a:off x="11344275" y="40024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209</xdr:row>
      <xdr:rowOff>9525</xdr:rowOff>
    </xdr:from>
    <xdr:to>
      <xdr:col>9</xdr:col>
      <xdr:colOff>457200</xdr:colOff>
      <xdr:row>213</xdr:row>
      <xdr:rowOff>66675</xdr:rowOff>
    </xdr:to>
    <xdr:sp macro="" textlink="">
      <xdr:nvSpPr>
        <xdr:cNvPr id="49623" name="Text Box 471" hidden="1"/>
        <xdr:cNvSpPr txBox="1">
          <a:spLocks noChangeArrowheads="1"/>
        </xdr:cNvSpPr>
      </xdr:nvSpPr>
      <xdr:spPr bwMode="auto">
        <a:xfrm>
          <a:off x="11344275" y="39824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206</xdr:row>
      <xdr:rowOff>0</xdr:rowOff>
    </xdr:from>
    <xdr:to>
      <xdr:col>9</xdr:col>
      <xdr:colOff>495300</xdr:colOff>
      <xdr:row>210</xdr:row>
      <xdr:rowOff>66675</xdr:rowOff>
    </xdr:to>
    <xdr:sp macro="" textlink="">
      <xdr:nvSpPr>
        <xdr:cNvPr id="49622" name="Text Box 470" hidden="1"/>
        <xdr:cNvSpPr txBox="1">
          <a:spLocks noChangeArrowheads="1"/>
        </xdr:cNvSpPr>
      </xdr:nvSpPr>
      <xdr:spPr bwMode="auto">
        <a:xfrm>
          <a:off x="11344275" y="39243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205</xdr:row>
      <xdr:rowOff>0</xdr:rowOff>
    </xdr:from>
    <xdr:to>
      <xdr:col>9</xdr:col>
      <xdr:colOff>495300</xdr:colOff>
      <xdr:row>209</xdr:row>
      <xdr:rowOff>47625</xdr:rowOff>
    </xdr:to>
    <xdr:sp macro="" textlink="">
      <xdr:nvSpPr>
        <xdr:cNvPr id="49621" name="Text Box 469" hidden="1"/>
        <xdr:cNvSpPr txBox="1">
          <a:spLocks noChangeArrowheads="1"/>
        </xdr:cNvSpPr>
      </xdr:nvSpPr>
      <xdr:spPr bwMode="auto">
        <a:xfrm>
          <a:off x="11344275" y="39052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200</xdr:row>
      <xdr:rowOff>171450</xdr:rowOff>
    </xdr:from>
    <xdr:to>
      <xdr:col>9</xdr:col>
      <xdr:colOff>495300</xdr:colOff>
      <xdr:row>205</xdr:row>
      <xdr:rowOff>38100</xdr:rowOff>
    </xdr:to>
    <xdr:sp macro="" textlink="">
      <xdr:nvSpPr>
        <xdr:cNvPr id="49620" name="Text Box 468" hidden="1"/>
        <xdr:cNvSpPr txBox="1">
          <a:spLocks noChangeArrowheads="1"/>
        </xdr:cNvSpPr>
      </xdr:nvSpPr>
      <xdr:spPr bwMode="auto">
        <a:xfrm>
          <a:off x="11344275" y="38271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199</xdr:row>
      <xdr:rowOff>171450</xdr:rowOff>
    </xdr:from>
    <xdr:to>
      <xdr:col>9</xdr:col>
      <xdr:colOff>495300</xdr:colOff>
      <xdr:row>204</xdr:row>
      <xdr:rowOff>28575</xdr:rowOff>
    </xdr:to>
    <xdr:sp macro="" textlink="">
      <xdr:nvSpPr>
        <xdr:cNvPr id="49619" name="Text Box 467" hidden="1"/>
        <xdr:cNvSpPr txBox="1">
          <a:spLocks noChangeArrowheads="1"/>
        </xdr:cNvSpPr>
      </xdr:nvSpPr>
      <xdr:spPr bwMode="auto">
        <a:xfrm>
          <a:off x="11344275" y="38080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198</xdr:row>
      <xdr:rowOff>171450</xdr:rowOff>
    </xdr:from>
    <xdr:to>
      <xdr:col>9</xdr:col>
      <xdr:colOff>495300</xdr:colOff>
      <xdr:row>203</xdr:row>
      <xdr:rowOff>28575</xdr:rowOff>
    </xdr:to>
    <xdr:sp macro="" textlink="">
      <xdr:nvSpPr>
        <xdr:cNvPr id="49618" name="Text Box 466" hidden="1"/>
        <xdr:cNvSpPr txBox="1">
          <a:spLocks noChangeArrowheads="1"/>
        </xdr:cNvSpPr>
      </xdr:nvSpPr>
      <xdr:spPr bwMode="auto">
        <a:xfrm>
          <a:off x="11344275" y="37890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197</xdr:row>
      <xdr:rowOff>161925</xdr:rowOff>
    </xdr:from>
    <xdr:to>
      <xdr:col>9</xdr:col>
      <xdr:colOff>495300</xdr:colOff>
      <xdr:row>202</xdr:row>
      <xdr:rowOff>28575</xdr:rowOff>
    </xdr:to>
    <xdr:sp macro="" textlink="">
      <xdr:nvSpPr>
        <xdr:cNvPr id="49617" name="Text Box 465" hidden="1"/>
        <xdr:cNvSpPr txBox="1">
          <a:spLocks noChangeArrowheads="1"/>
        </xdr:cNvSpPr>
      </xdr:nvSpPr>
      <xdr:spPr bwMode="auto">
        <a:xfrm>
          <a:off x="11344275" y="37690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196</xdr:row>
      <xdr:rowOff>161925</xdr:rowOff>
    </xdr:from>
    <xdr:to>
      <xdr:col>9</xdr:col>
      <xdr:colOff>495300</xdr:colOff>
      <xdr:row>201</xdr:row>
      <xdr:rowOff>28575</xdr:rowOff>
    </xdr:to>
    <xdr:sp macro="" textlink="">
      <xdr:nvSpPr>
        <xdr:cNvPr id="49616" name="Text Box 464" hidden="1"/>
        <xdr:cNvSpPr txBox="1">
          <a:spLocks noChangeArrowheads="1"/>
        </xdr:cNvSpPr>
      </xdr:nvSpPr>
      <xdr:spPr bwMode="auto">
        <a:xfrm>
          <a:off x="11344275" y="37499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195</xdr:row>
      <xdr:rowOff>161925</xdr:rowOff>
    </xdr:from>
    <xdr:to>
      <xdr:col>9</xdr:col>
      <xdr:colOff>457200</xdr:colOff>
      <xdr:row>200</xdr:row>
      <xdr:rowOff>28575</xdr:rowOff>
    </xdr:to>
    <xdr:sp macro="" textlink="">
      <xdr:nvSpPr>
        <xdr:cNvPr id="49615" name="Text Box 463" hidden="1"/>
        <xdr:cNvSpPr txBox="1">
          <a:spLocks noChangeArrowheads="1"/>
        </xdr:cNvSpPr>
      </xdr:nvSpPr>
      <xdr:spPr bwMode="auto">
        <a:xfrm>
          <a:off x="11344275" y="373094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194</xdr:row>
      <xdr:rowOff>152400</xdr:rowOff>
    </xdr:from>
    <xdr:to>
      <xdr:col>10</xdr:col>
      <xdr:colOff>38100</xdr:colOff>
      <xdr:row>198</xdr:row>
      <xdr:rowOff>180975</xdr:rowOff>
    </xdr:to>
    <xdr:sp macro="" textlink="">
      <xdr:nvSpPr>
        <xdr:cNvPr id="49614" name="Text Box 462" hidden="1"/>
        <xdr:cNvSpPr txBox="1">
          <a:spLocks noChangeArrowheads="1"/>
        </xdr:cNvSpPr>
      </xdr:nvSpPr>
      <xdr:spPr bwMode="auto">
        <a:xfrm>
          <a:off x="11344275" y="371094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193</xdr:row>
      <xdr:rowOff>152400</xdr:rowOff>
    </xdr:from>
    <xdr:to>
      <xdr:col>10</xdr:col>
      <xdr:colOff>38100</xdr:colOff>
      <xdr:row>197</xdr:row>
      <xdr:rowOff>161925</xdr:rowOff>
    </xdr:to>
    <xdr:sp macro="" textlink="">
      <xdr:nvSpPr>
        <xdr:cNvPr id="49613" name="Text Box 461" hidden="1"/>
        <xdr:cNvSpPr txBox="1">
          <a:spLocks noChangeArrowheads="1"/>
        </xdr:cNvSpPr>
      </xdr:nvSpPr>
      <xdr:spPr bwMode="auto">
        <a:xfrm>
          <a:off x="11344275" y="369189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192</xdr:row>
      <xdr:rowOff>142875</xdr:rowOff>
    </xdr:from>
    <xdr:to>
      <xdr:col>9</xdr:col>
      <xdr:colOff>495300</xdr:colOff>
      <xdr:row>197</xdr:row>
      <xdr:rowOff>9525</xdr:rowOff>
    </xdr:to>
    <xdr:sp macro="" textlink="">
      <xdr:nvSpPr>
        <xdr:cNvPr id="49612" name="Text Box 460" hidden="1"/>
        <xdr:cNvSpPr txBox="1">
          <a:spLocks noChangeArrowheads="1"/>
        </xdr:cNvSpPr>
      </xdr:nvSpPr>
      <xdr:spPr bwMode="auto">
        <a:xfrm>
          <a:off x="11344275" y="36718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191</xdr:row>
      <xdr:rowOff>142875</xdr:rowOff>
    </xdr:from>
    <xdr:to>
      <xdr:col>9</xdr:col>
      <xdr:colOff>495300</xdr:colOff>
      <xdr:row>196</xdr:row>
      <xdr:rowOff>9525</xdr:rowOff>
    </xdr:to>
    <xdr:sp macro="" textlink="">
      <xdr:nvSpPr>
        <xdr:cNvPr id="49611" name="Text Box 459" hidden="1"/>
        <xdr:cNvSpPr txBox="1">
          <a:spLocks noChangeArrowheads="1"/>
        </xdr:cNvSpPr>
      </xdr:nvSpPr>
      <xdr:spPr bwMode="auto">
        <a:xfrm>
          <a:off x="11344275" y="36528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190</xdr:row>
      <xdr:rowOff>142875</xdr:rowOff>
    </xdr:from>
    <xdr:to>
      <xdr:col>9</xdr:col>
      <xdr:colOff>495300</xdr:colOff>
      <xdr:row>195</xdr:row>
      <xdr:rowOff>0</xdr:rowOff>
    </xdr:to>
    <xdr:sp macro="" textlink="">
      <xdr:nvSpPr>
        <xdr:cNvPr id="49610" name="Text Box 458" hidden="1"/>
        <xdr:cNvSpPr txBox="1">
          <a:spLocks noChangeArrowheads="1"/>
        </xdr:cNvSpPr>
      </xdr:nvSpPr>
      <xdr:spPr bwMode="auto">
        <a:xfrm>
          <a:off x="11344275" y="36337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189</xdr:row>
      <xdr:rowOff>133350</xdr:rowOff>
    </xdr:from>
    <xdr:to>
      <xdr:col>10</xdr:col>
      <xdr:colOff>38100</xdr:colOff>
      <xdr:row>193</xdr:row>
      <xdr:rowOff>152400</xdr:rowOff>
    </xdr:to>
    <xdr:sp macro="" textlink="">
      <xdr:nvSpPr>
        <xdr:cNvPr id="49609" name="Text Box 457" hidden="1"/>
        <xdr:cNvSpPr txBox="1">
          <a:spLocks noChangeArrowheads="1"/>
        </xdr:cNvSpPr>
      </xdr:nvSpPr>
      <xdr:spPr bwMode="auto">
        <a:xfrm>
          <a:off x="11344275" y="361378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187</xdr:row>
      <xdr:rowOff>133350</xdr:rowOff>
    </xdr:from>
    <xdr:to>
      <xdr:col>9</xdr:col>
      <xdr:colOff>495300</xdr:colOff>
      <xdr:row>191</xdr:row>
      <xdr:rowOff>180975</xdr:rowOff>
    </xdr:to>
    <xdr:sp macro="" textlink="">
      <xdr:nvSpPr>
        <xdr:cNvPr id="49608" name="Text Box 456" hidden="1"/>
        <xdr:cNvSpPr txBox="1">
          <a:spLocks noChangeArrowheads="1"/>
        </xdr:cNvSpPr>
      </xdr:nvSpPr>
      <xdr:spPr bwMode="auto">
        <a:xfrm>
          <a:off x="11344275" y="35756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186</xdr:row>
      <xdr:rowOff>123825</xdr:rowOff>
    </xdr:from>
    <xdr:to>
      <xdr:col>9</xdr:col>
      <xdr:colOff>495300</xdr:colOff>
      <xdr:row>190</xdr:row>
      <xdr:rowOff>180975</xdr:rowOff>
    </xdr:to>
    <xdr:sp macro="" textlink="">
      <xdr:nvSpPr>
        <xdr:cNvPr id="49607" name="Text Box 455" hidden="1"/>
        <xdr:cNvSpPr txBox="1">
          <a:spLocks noChangeArrowheads="1"/>
        </xdr:cNvSpPr>
      </xdr:nvSpPr>
      <xdr:spPr bwMode="auto">
        <a:xfrm>
          <a:off x="11344275" y="35556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185</xdr:row>
      <xdr:rowOff>123825</xdr:rowOff>
    </xdr:from>
    <xdr:to>
      <xdr:col>9</xdr:col>
      <xdr:colOff>495300</xdr:colOff>
      <xdr:row>189</xdr:row>
      <xdr:rowOff>180975</xdr:rowOff>
    </xdr:to>
    <xdr:sp macro="" textlink="">
      <xdr:nvSpPr>
        <xdr:cNvPr id="49606" name="Text Box 454" hidden="1"/>
        <xdr:cNvSpPr txBox="1">
          <a:spLocks noChangeArrowheads="1"/>
        </xdr:cNvSpPr>
      </xdr:nvSpPr>
      <xdr:spPr bwMode="auto">
        <a:xfrm>
          <a:off x="11344275" y="35366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184</xdr:row>
      <xdr:rowOff>123825</xdr:rowOff>
    </xdr:from>
    <xdr:to>
      <xdr:col>9</xdr:col>
      <xdr:colOff>495300</xdr:colOff>
      <xdr:row>188</xdr:row>
      <xdr:rowOff>180975</xdr:rowOff>
    </xdr:to>
    <xdr:sp macro="" textlink="">
      <xdr:nvSpPr>
        <xdr:cNvPr id="49605" name="Text Box 453" hidden="1"/>
        <xdr:cNvSpPr txBox="1">
          <a:spLocks noChangeArrowheads="1"/>
        </xdr:cNvSpPr>
      </xdr:nvSpPr>
      <xdr:spPr bwMode="auto">
        <a:xfrm>
          <a:off x="11344275" y="35175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183</xdr:row>
      <xdr:rowOff>114300</xdr:rowOff>
    </xdr:from>
    <xdr:to>
      <xdr:col>9</xdr:col>
      <xdr:colOff>495300</xdr:colOff>
      <xdr:row>187</xdr:row>
      <xdr:rowOff>180975</xdr:rowOff>
    </xdr:to>
    <xdr:sp macro="" textlink="">
      <xdr:nvSpPr>
        <xdr:cNvPr id="49604" name="Text Box 452" hidden="1"/>
        <xdr:cNvSpPr txBox="1">
          <a:spLocks noChangeArrowheads="1"/>
        </xdr:cNvSpPr>
      </xdr:nvSpPr>
      <xdr:spPr bwMode="auto">
        <a:xfrm>
          <a:off x="11344275" y="34975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182</xdr:row>
      <xdr:rowOff>114300</xdr:rowOff>
    </xdr:from>
    <xdr:to>
      <xdr:col>9</xdr:col>
      <xdr:colOff>457200</xdr:colOff>
      <xdr:row>186</xdr:row>
      <xdr:rowOff>161925</xdr:rowOff>
    </xdr:to>
    <xdr:sp macro="" textlink="">
      <xdr:nvSpPr>
        <xdr:cNvPr id="49603" name="Text Box 451" hidden="1"/>
        <xdr:cNvSpPr txBox="1">
          <a:spLocks noChangeArrowheads="1"/>
        </xdr:cNvSpPr>
      </xdr:nvSpPr>
      <xdr:spPr bwMode="auto">
        <a:xfrm>
          <a:off x="11344275" y="347853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181</xdr:row>
      <xdr:rowOff>114300</xdr:rowOff>
    </xdr:from>
    <xdr:to>
      <xdr:col>9</xdr:col>
      <xdr:colOff>495300</xdr:colOff>
      <xdr:row>185</xdr:row>
      <xdr:rowOff>161925</xdr:rowOff>
    </xdr:to>
    <xdr:sp macro="" textlink="">
      <xdr:nvSpPr>
        <xdr:cNvPr id="49602" name="Text Box 450" hidden="1"/>
        <xdr:cNvSpPr txBox="1">
          <a:spLocks noChangeArrowheads="1"/>
        </xdr:cNvSpPr>
      </xdr:nvSpPr>
      <xdr:spPr bwMode="auto">
        <a:xfrm>
          <a:off x="11344275" y="34594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180</xdr:row>
      <xdr:rowOff>104775</xdr:rowOff>
    </xdr:from>
    <xdr:to>
      <xdr:col>9</xdr:col>
      <xdr:colOff>495300</xdr:colOff>
      <xdr:row>184</xdr:row>
      <xdr:rowOff>161925</xdr:rowOff>
    </xdr:to>
    <xdr:sp macro="" textlink="">
      <xdr:nvSpPr>
        <xdr:cNvPr id="49601" name="Text Box 449" hidden="1"/>
        <xdr:cNvSpPr txBox="1">
          <a:spLocks noChangeArrowheads="1"/>
        </xdr:cNvSpPr>
      </xdr:nvSpPr>
      <xdr:spPr bwMode="auto">
        <a:xfrm>
          <a:off x="11344275" y="34394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179</xdr:row>
      <xdr:rowOff>104775</xdr:rowOff>
    </xdr:from>
    <xdr:to>
      <xdr:col>9</xdr:col>
      <xdr:colOff>495300</xdr:colOff>
      <xdr:row>183</xdr:row>
      <xdr:rowOff>152400</xdr:rowOff>
    </xdr:to>
    <xdr:sp macro="" textlink="">
      <xdr:nvSpPr>
        <xdr:cNvPr id="49600" name="Text Box 448" hidden="1"/>
        <xdr:cNvSpPr txBox="1">
          <a:spLocks noChangeArrowheads="1"/>
        </xdr:cNvSpPr>
      </xdr:nvSpPr>
      <xdr:spPr bwMode="auto">
        <a:xfrm>
          <a:off x="11344275" y="34204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178</xdr:row>
      <xdr:rowOff>95250</xdr:rowOff>
    </xdr:from>
    <xdr:to>
      <xdr:col>9</xdr:col>
      <xdr:colOff>495300</xdr:colOff>
      <xdr:row>182</xdr:row>
      <xdr:rowOff>152400</xdr:rowOff>
    </xdr:to>
    <xdr:sp macro="" textlink="">
      <xdr:nvSpPr>
        <xdr:cNvPr id="49599" name="Text Box 447" hidden="1"/>
        <xdr:cNvSpPr txBox="1">
          <a:spLocks noChangeArrowheads="1"/>
        </xdr:cNvSpPr>
      </xdr:nvSpPr>
      <xdr:spPr bwMode="auto">
        <a:xfrm>
          <a:off x="11344275" y="34004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176</xdr:row>
      <xdr:rowOff>95250</xdr:rowOff>
    </xdr:from>
    <xdr:to>
      <xdr:col>10</xdr:col>
      <xdr:colOff>38100</xdr:colOff>
      <xdr:row>180</xdr:row>
      <xdr:rowOff>104775</xdr:rowOff>
    </xdr:to>
    <xdr:sp macro="" textlink="">
      <xdr:nvSpPr>
        <xdr:cNvPr id="49598" name="Text Box 446" hidden="1"/>
        <xdr:cNvSpPr txBox="1">
          <a:spLocks noChangeArrowheads="1"/>
        </xdr:cNvSpPr>
      </xdr:nvSpPr>
      <xdr:spPr bwMode="auto">
        <a:xfrm>
          <a:off x="11344275" y="336232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174</xdr:row>
      <xdr:rowOff>85725</xdr:rowOff>
    </xdr:from>
    <xdr:to>
      <xdr:col>9</xdr:col>
      <xdr:colOff>495300</xdr:colOff>
      <xdr:row>178</xdr:row>
      <xdr:rowOff>142875</xdr:rowOff>
    </xdr:to>
    <xdr:sp macro="" textlink="">
      <xdr:nvSpPr>
        <xdr:cNvPr id="49597" name="Text Box 445" hidden="1"/>
        <xdr:cNvSpPr txBox="1">
          <a:spLocks noChangeArrowheads="1"/>
        </xdr:cNvSpPr>
      </xdr:nvSpPr>
      <xdr:spPr bwMode="auto">
        <a:xfrm>
          <a:off x="11344275" y="33232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173</xdr:row>
      <xdr:rowOff>85725</xdr:rowOff>
    </xdr:from>
    <xdr:to>
      <xdr:col>9</xdr:col>
      <xdr:colOff>495300</xdr:colOff>
      <xdr:row>177</xdr:row>
      <xdr:rowOff>142875</xdr:rowOff>
    </xdr:to>
    <xdr:sp macro="" textlink="">
      <xdr:nvSpPr>
        <xdr:cNvPr id="49596" name="Text Box 444" hidden="1"/>
        <xdr:cNvSpPr txBox="1">
          <a:spLocks noChangeArrowheads="1"/>
        </xdr:cNvSpPr>
      </xdr:nvSpPr>
      <xdr:spPr bwMode="auto">
        <a:xfrm>
          <a:off x="11344275" y="33042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172</xdr:row>
      <xdr:rowOff>76200</xdr:rowOff>
    </xdr:from>
    <xdr:to>
      <xdr:col>9</xdr:col>
      <xdr:colOff>495300</xdr:colOff>
      <xdr:row>176</xdr:row>
      <xdr:rowOff>142875</xdr:rowOff>
    </xdr:to>
    <xdr:sp macro="" textlink="">
      <xdr:nvSpPr>
        <xdr:cNvPr id="49595" name="Text Box 443" hidden="1"/>
        <xdr:cNvSpPr txBox="1">
          <a:spLocks noChangeArrowheads="1"/>
        </xdr:cNvSpPr>
      </xdr:nvSpPr>
      <xdr:spPr bwMode="auto">
        <a:xfrm>
          <a:off x="11344275" y="328422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171</xdr:row>
      <xdr:rowOff>76200</xdr:rowOff>
    </xdr:from>
    <xdr:to>
      <xdr:col>9</xdr:col>
      <xdr:colOff>495300</xdr:colOff>
      <xdr:row>175</xdr:row>
      <xdr:rowOff>123825</xdr:rowOff>
    </xdr:to>
    <xdr:sp macro="" textlink="">
      <xdr:nvSpPr>
        <xdr:cNvPr id="49594" name="Text Box 442" hidden="1"/>
        <xdr:cNvSpPr txBox="1">
          <a:spLocks noChangeArrowheads="1"/>
        </xdr:cNvSpPr>
      </xdr:nvSpPr>
      <xdr:spPr bwMode="auto">
        <a:xfrm>
          <a:off x="11344275" y="32651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170</xdr:row>
      <xdr:rowOff>76200</xdr:rowOff>
    </xdr:from>
    <xdr:to>
      <xdr:col>9</xdr:col>
      <xdr:colOff>495300</xdr:colOff>
      <xdr:row>174</xdr:row>
      <xdr:rowOff>123825</xdr:rowOff>
    </xdr:to>
    <xdr:sp macro="" textlink="">
      <xdr:nvSpPr>
        <xdr:cNvPr id="49593" name="Text Box 441" hidden="1"/>
        <xdr:cNvSpPr txBox="1">
          <a:spLocks noChangeArrowheads="1"/>
        </xdr:cNvSpPr>
      </xdr:nvSpPr>
      <xdr:spPr bwMode="auto">
        <a:xfrm>
          <a:off x="11344275" y="32461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169</xdr:row>
      <xdr:rowOff>66675</xdr:rowOff>
    </xdr:from>
    <xdr:to>
      <xdr:col>9</xdr:col>
      <xdr:colOff>457200</xdr:colOff>
      <xdr:row>173</xdr:row>
      <xdr:rowOff>123825</xdr:rowOff>
    </xdr:to>
    <xdr:sp macro="" textlink="">
      <xdr:nvSpPr>
        <xdr:cNvPr id="49592" name="Text Box 440" hidden="1"/>
        <xdr:cNvSpPr txBox="1">
          <a:spLocks noChangeArrowheads="1"/>
        </xdr:cNvSpPr>
      </xdr:nvSpPr>
      <xdr:spPr bwMode="auto">
        <a:xfrm>
          <a:off x="11344275" y="322611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168</xdr:row>
      <xdr:rowOff>66675</xdr:rowOff>
    </xdr:from>
    <xdr:to>
      <xdr:col>10</xdr:col>
      <xdr:colOff>38100</xdr:colOff>
      <xdr:row>172</xdr:row>
      <xdr:rowOff>76200</xdr:rowOff>
    </xdr:to>
    <xdr:sp macro="" textlink="">
      <xdr:nvSpPr>
        <xdr:cNvPr id="49591" name="Text Box 439" hidden="1"/>
        <xdr:cNvSpPr txBox="1">
          <a:spLocks noChangeArrowheads="1"/>
        </xdr:cNvSpPr>
      </xdr:nvSpPr>
      <xdr:spPr bwMode="auto">
        <a:xfrm>
          <a:off x="11344275" y="320706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167</xdr:row>
      <xdr:rowOff>66675</xdr:rowOff>
    </xdr:from>
    <xdr:to>
      <xdr:col>10</xdr:col>
      <xdr:colOff>38100</xdr:colOff>
      <xdr:row>171</xdr:row>
      <xdr:rowOff>76200</xdr:rowOff>
    </xdr:to>
    <xdr:sp macro="" textlink="">
      <xdr:nvSpPr>
        <xdr:cNvPr id="49590" name="Text Box 438" hidden="1"/>
        <xdr:cNvSpPr txBox="1">
          <a:spLocks noChangeArrowheads="1"/>
        </xdr:cNvSpPr>
      </xdr:nvSpPr>
      <xdr:spPr bwMode="auto">
        <a:xfrm>
          <a:off x="11344275" y="318801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166</xdr:row>
      <xdr:rowOff>57150</xdr:rowOff>
    </xdr:from>
    <xdr:to>
      <xdr:col>9</xdr:col>
      <xdr:colOff>495300</xdr:colOff>
      <xdr:row>170</xdr:row>
      <xdr:rowOff>114300</xdr:rowOff>
    </xdr:to>
    <xdr:sp macro="" textlink="">
      <xdr:nvSpPr>
        <xdr:cNvPr id="49589" name="Text Box 437" hidden="1"/>
        <xdr:cNvSpPr txBox="1">
          <a:spLocks noChangeArrowheads="1"/>
        </xdr:cNvSpPr>
      </xdr:nvSpPr>
      <xdr:spPr bwMode="auto">
        <a:xfrm>
          <a:off x="11344275" y="31680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165</xdr:row>
      <xdr:rowOff>57150</xdr:rowOff>
    </xdr:from>
    <xdr:to>
      <xdr:col>9</xdr:col>
      <xdr:colOff>495300</xdr:colOff>
      <xdr:row>169</xdr:row>
      <xdr:rowOff>104775</xdr:rowOff>
    </xdr:to>
    <xdr:sp macro="" textlink="">
      <xdr:nvSpPr>
        <xdr:cNvPr id="49588" name="Text Box 436" hidden="1"/>
        <xdr:cNvSpPr txBox="1">
          <a:spLocks noChangeArrowheads="1"/>
        </xdr:cNvSpPr>
      </xdr:nvSpPr>
      <xdr:spPr bwMode="auto">
        <a:xfrm>
          <a:off x="11344275" y="31489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163</xdr:row>
      <xdr:rowOff>47625</xdr:rowOff>
    </xdr:from>
    <xdr:to>
      <xdr:col>10</xdr:col>
      <xdr:colOff>38100</xdr:colOff>
      <xdr:row>167</xdr:row>
      <xdr:rowOff>66675</xdr:rowOff>
    </xdr:to>
    <xdr:sp macro="" textlink="">
      <xdr:nvSpPr>
        <xdr:cNvPr id="49587" name="Text Box 435" hidden="1"/>
        <xdr:cNvSpPr txBox="1">
          <a:spLocks noChangeArrowheads="1"/>
        </xdr:cNvSpPr>
      </xdr:nvSpPr>
      <xdr:spPr bwMode="auto">
        <a:xfrm>
          <a:off x="11344275" y="31099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161</xdr:row>
      <xdr:rowOff>38100</xdr:rowOff>
    </xdr:from>
    <xdr:to>
      <xdr:col>9</xdr:col>
      <xdr:colOff>495300</xdr:colOff>
      <xdr:row>165</xdr:row>
      <xdr:rowOff>104775</xdr:rowOff>
    </xdr:to>
    <xdr:sp macro="" textlink="">
      <xdr:nvSpPr>
        <xdr:cNvPr id="49586" name="Text Box 434" hidden="1"/>
        <xdr:cNvSpPr txBox="1">
          <a:spLocks noChangeArrowheads="1"/>
        </xdr:cNvSpPr>
      </xdr:nvSpPr>
      <xdr:spPr bwMode="auto">
        <a:xfrm>
          <a:off x="11344275" y="30708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160</xdr:row>
      <xdr:rowOff>38100</xdr:rowOff>
    </xdr:from>
    <xdr:to>
      <xdr:col>9</xdr:col>
      <xdr:colOff>495300</xdr:colOff>
      <xdr:row>164</xdr:row>
      <xdr:rowOff>104775</xdr:rowOff>
    </xdr:to>
    <xdr:sp macro="" textlink="">
      <xdr:nvSpPr>
        <xdr:cNvPr id="49585" name="Text Box 433" hidden="1"/>
        <xdr:cNvSpPr txBox="1">
          <a:spLocks noChangeArrowheads="1"/>
        </xdr:cNvSpPr>
      </xdr:nvSpPr>
      <xdr:spPr bwMode="auto">
        <a:xfrm>
          <a:off x="11344275" y="30518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159</xdr:row>
      <xdr:rowOff>38100</xdr:rowOff>
    </xdr:from>
    <xdr:to>
      <xdr:col>9</xdr:col>
      <xdr:colOff>495300</xdr:colOff>
      <xdr:row>163</xdr:row>
      <xdr:rowOff>85725</xdr:rowOff>
    </xdr:to>
    <xdr:sp macro="" textlink="">
      <xdr:nvSpPr>
        <xdr:cNvPr id="49584" name="Text Box 432" hidden="1"/>
        <xdr:cNvSpPr txBox="1">
          <a:spLocks noChangeArrowheads="1"/>
        </xdr:cNvSpPr>
      </xdr:nvSpPr>
      <xdr:spPr bwMode="auto">
        <a:xfrm>
          <a:off x="11344275" y="303276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158</xdr:row>
      <xdr:rowOff>28575</xdr:rowOff>
    </xdr:from>
    <xdr:to>
      <xdr:col>9</xdr:col>
      <xdr:colOff>495300</xdr:colOff>
      <xdr:row>162</xdr:row>
      <xdr:rowOff>85725</xdr:rowOff>
    </xdr:to>
    <xdr:sp macro="" textlink="">
      <xdr:nvSpPr>
        <xdr:cNvPr id="49583" name="Text Box 431" hidden="1"/>
        <xdr:cNvSpPr txBox="1">
          <a:spLocks noChangeArrowheads="1"/>
        </xdr:cNvSpPr>
      </xdr:nvSpPr>
      <xdr:spPr bwMode="auto">
        <a:xfrm>
          <a:off x="11344275" y="30127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157</xdr:row>
      <xdr:rowOff>28575</xdr:rowOff>
    </xdr:from>
    <xdr:to>
      <xdr:col>9</xdr:col>
      <xdr:colOff>495300</xdr:colOff>
      <xdr:row>161</xdr:row>
      <xdr:rowOff>76200</xdr:rowOff>
    </xdr:to>
    <xdr:sp macro="" textlink="">
      <xdr:nvSpPr>
        <xdr:cNvPr id="49582" name="Text Box 430" hidden="1"/>
        <xdr:cNvSpPr txBox="1">
          <a:spLocks noChangeArrowheads="1"/>
        </xdr:cNvSpPr>
      </xdr:nvSpPr>
      <xdr:spPr bwMode="auto">
        <a:xfrm>
          <a:off x="11344275" y="29937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156</xdr:row>
      <xdr:rowOff>28575</xdr:rowOff>
    </xdr:from>
    <xdr:to>
      <xdr:col>9</xdr:col>
      <xdr:colOff>457200</xdr:colOff>
      <xdr:row>160</xdr:row>
      <xdr:rowOff>76200</xdr:rowOff>
    </xdr:to>
    <xdr:sp macro="" textlink="">
      <xdr:nvSpPr>
        <xdr:cNvPr id="49581" name="Text Box 429" hidden="1"/>
        <xdr:cNvSpPr txBox="1">
          <a:spLocks noChangeArrowheads="1"/>
        </xdr:cNvSpPr>
      </xdr:nvSpPr>
      <xdr:spPr bwMode="auto">
        <a:xfrm>
          <a:off x="11344275" y="29746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155</xdr:row>
      <xdr:rowOff>19050</xdr:rowOff>
    </xdr:from>
    <xdr:to>
      <xdr:col>10</xdr:col>
      <xdr:colOff>38100</xdr:colOff>
      <xdr:row>159</xdr:row>
      <xdr:rowOff>38100</xdr:rowOff>
    </xdr:to>
    <xdr:sp macro="" textlink="">
      <xdr:nvSpPr>
        <xdr:cNvPr id="49580" name="Text Box 428" hidden="1"/>
        <xdr:cNvSpPr txBox="1">
          <a:spLocks noChangeArrowheads="1"/>
        </xdr:cNvSpPr>
      </xdr:nvSpPr>
      <xdr:spPr bwMode="auto">
        <a:xfrm>
          <a:off x="11344275" y="295465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154</xdr:row>
      <xdr:rowOff>19050</xdr:rowOff>
    </xdr:from>
    <xdr:to>
      <xdr:col>10</xdr:col>
      <xdr:colOff>38100</xdr:colOff>
      <xdr:row>158</xdr:row>
      <xdr:rowOff>28575</xdr:rowOff>
    </xdr:to>
    <xdr:sp macro="" textlink="">
      <xdr:nvSpPr>
        <xdr:cNvPr id="49579" name="Text Box 427" hidden="1"/>
        <xdr:cNvSpPr txBox="1">
          <a:spLocks noChangeArrowheads="1"/>
        </xdr:cNvSpPr>
      </xdr:nvSpPr>
      <xdr:spPr bwMode="auto">
        <a:xfrm>
          <a:off x="11344275" y="293560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153</xdr:row>
      <xdr:rowOff>19050</xdr:rowOff>
    </xdr:from>
    <xdr:to>
      <xdr:col>9</xdr:col>
      <xdr:colOff>495300</xdr:colOff>
      <xdr:row>157</xdr:row>
      <xdr:rowOff>66675</xdr:rowOff>
    </xdr:to>
    <xdr:sp macro="" textlink="">
      <xdr:nvSpPr>
        <xdr:cNvPr id="49578" name="Text Box 426" hidden="1"/>
        <xdr:cNvSpPr txBox="1">
          <a:spLocks noChangeArrowheads="1"/>
        </xdr:cNvSpPr>
      </xdr:nvSpPr>
      <xdr:spPr bwMode="auto">
        <a:xfrm>
          <a:off x="11344275" y="29165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152</xdr:row>
      <xdr:rowOff>9525</xdr:rowOff>
    </xdr:from>
    <xdr:to>
      <xdr:col>9</xdr:col>
      <xdr:colOff>495300</xdr:colOff>
      <xdr:row>156</xdr:row>
      <xdr:rowOff>66675</xdr:rowOff>
    </xdr:to>
    <xdr:sp macro="" textlink="">
      <xdr:nvSpPr>
        <xdr:cNvPr id="49577" name="Text Box 425" hidden="1"/>
        <xdr:cNvSpPr txBox="1">
          <a:spLocks noChangeArrowheads="1"/>
        </xdr:cNvSpPr>
      </xdr:nvSpPr>
      <xdr:spPr bwMode="auto">
        <a:xfrm>
          <a:off x="11344275" y="28965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150</xdr:row>
      <xdr:rowOff>0</xdr:rowOff>
    </xdr:from>
    <xdr:to>
      <xdr:col>10</xdr:col>
      <xdr:colOff>38100</xdr:colOff>
      <xdr:row>154</xdr:row>
      <xdr:rowOff>28575</xdr:rowOff>
    </xdr:to>
    <xdr:sp macro="" textlink="">
      <xdr:nvSpPr>
        <xdr:cNvPr id="49576" name="Text Box 424" hidden="1"/>
        <xdr:cNvSpPr txBox="1">
          <a:spLocks noChangeArrowheads="1"/>
        </xdr:cNvSpPr>
      </xdr:nvSpPr>
      <xdr:spPr bwMode="auto">
        <a:xfrm>
          <a:off x="11344275" y="285750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148</xdr:row>
      <xdr:rowOff>0</xdr:rowOff>
    </xdr:from>
    <xdr:to>
      <xdr:col>9</xdr:col>
      <xdr:colOff>495300</xdr:colOff>
      <xdr:row>152</xdr:row>
      <xdr:rowOff>47625</xdr:rowOff>
    </xdr:to>
    <xdr:sp macro="" textlink="">
      <xdr:nvSpPr>
        <xdr:cNvPr id="49575" name="Text Box 423" hidden="1"/>
        <xdr:cNvSpPr txBox="1">
          <a:spLocks noChangeArrowheads="1"/>
        </xdr:cNvSpPr>
      </xdr:nvSpPr>
      <xdr:spPr bwMode="auto">
        <a:xfrm>
          <a:off x="11344275" y="28194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146</xdr:row>
      <xdr:rowOff>180975</xdr:rowOff>
    </xdr:from>
    <xdr:to>
      <xdr:col>9</xdr:col>
      <xdr:colOff>495300</xdr:colOff>
      <xdr:row>151</xdr:row>
      <xdr:rowOff>47625</xdr:rowOff>
    </xdr:to>
    <xdr:sp macro="" textlink="">
      <xdr:nvSpPr>
        <xdr:cNvPr id="49574" name="Text Box 422" hidden="1"/>
        <xdr:cNvSpPr txBox="1">
          <a:spLocks noChangeArrowheads="1"/>
        </xdr:cNvSpPr>
      </xdr:nvSpPr>
      <xdr:spPr bwMode="auto">
        <a:xfrm>
          <a:off x="11344275" y="27993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145</xdr:row>
      <xdr:rowOff>180975</xdr:rowOff>
    </xdr:from>
    <xdr:to>
      <xdr:col>9</xdr:col>
      <xdr:colOff>495300</xdr:colOff>
      <xdr:row>150</xdr:row>
      <xdr:rowOff>47625</xdr:rowOff>
    </xdr:to>
    <xdr:sp macro="" textlink="">
      <xdr:nvSpPr>
        <xdr:cNvPr id="49573" name="Text Box 421" hidden="1"/>
        <xdr:cNvSpPr txBox="1">
          <a:spLocks noChangeArrowheads="1"/>
        </xdr:cNvSpPr>
      </xdr:nvSpPr>
      <xdr:spPr bwMode="auto">
        <a:xfrm>
          <a:off x="11344275" y="278034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144</xdr:row>
      <xdr:rowOff>180975</xdr:rowOff>
    </xdr:from>
    <xdr:to>
      <xdr:col>9</xdr:col>
      <xdr:colOff>495300</xdr:colOff>
      <xdr:row>149</xdr:row>
      <xdr:rowOff>38100</xdr:rowOff>
    </xdr:to>
    <xdr:sp macro="" textlink="">
      <xdr:nvSpPr>
        <xdr:cNvPr id="49572" name="Text Box 420" hidden="1"/>
        <xdr:cNvSpPr txBox="1">
          <a:spLocks noChangeArrowheads="1"/>
        </xdr:cNvSpPr>
      </xdr:nvSpPr>
      <xdr:spPr bwMode="auto">
        <a:xfrm>
          <a:off x="11344275" y="27612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143</xdr:row>
      <xdr:rowOff>171450</xdr:rowOff>
    </xdr:from>
    <xdr:to>
      <xdr:col>9</xdr:col>
      <xdr:colOff>495300</xdr:colOff>
      <xdr:row>148</xdr:row>
      <xdr:rowOff>38100</xdr:rowOff>
    </xdr:to>
    <xdr:sp macro="" textlink="">
      <xdr:nvSpPr>
        <xdr:cNvPr id="49571" name="Text Box 419" hidden="1"/>
        <xdr:cNvSpPr txBox="1">
          <a:spLocks noChangeArrowheads="1"/>
        </xdr:cNvSpPr>
      </xdr:nvSpPr>
      <xdr:spPr bwMode="auto">
        <a:xfrm>
          <a:off x="11344275" y="27412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142</xdr:row>
      <xdr:rowOff>171450</xdr:rowOff>
    </xdr:from>
    <xdr:to>
      <xdr:col>9</xdr:col>
      <xdr:colOff>457200</xdr:colOff>
      <xdr:row>147</xdr:row>
      <xdr:rowOff>28575</xdr:rowOff>
    </xdr:to>
    <xdr:sp macro="" textlink="">
      <xdr:nvSpPr>
        <xdr:cNvPr id="49570" name="Text Box 418" hidden="1"/>
        <xdr:cNvSpPr txBox="1">
          <a:spLocks noChangeArrowheads="1"/>
        </xdr:cNvSpPr>
      </xdr:nvSpPr>
      <xdr:spPr bwMode="auto">
        <a:xfrm>
          <a:off x="11344275" y="272224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139</xdr:row>
      <xdr:rowOff>161925</xdr:rowOff>
    </xdr:from>
    <xdr:to>
      <xdr:col>9</xdr:col>
      <xdr:colOff>495300</xdr:colOff>
      <xdr:row>144</xdr:row>
      <xdr:rowOff>28575</xdr:rowOff>
    </xdr:to>
    <xdr:sp macro="" textlink="">
      <xdr:nvSpPr>
        <xdr:cNvPr id="49569" name="Text Box 417" hidden="1"/>
        <xdr:cNvSpPr txBox="1">
          <a:spLocks noChangeArrowheads="1"/>
        </xdr:cNvSpPr>
      </xdr:nvSpPr>
      <xdr:spPr bwMode="auto">
        <a:xfrm>
          <a:off x="11344275" y="26641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138</xdr:row>
      <xdr:rowOff>161925</xdr:rowOff>
    </xdr:from>
    <xdr:to>
      <xdr:col>9</xdr:col>
      <xdr:colOff>495300</xdr:colOff>
      <xdr:row>143</xdr:row>
      <xdr:rowOff>28575</xdr:rowOff>
    </xdr:to>
    <xdr:sp macro="" textlink="">
      <xdr:nvSpPr>
        <xdr:cNvPr id="49568" name="Text Box 416" hidden="1"/>
        <xdr:cNvSpPr txBox="1">
          <a:spLocks noChangeArrowheads="1"/>
        </xdr:cNvSpPr>
      </xdr:nvSpPr>
      <xdr:spPr bwMode="auto">
        <a:xfrm>
          <a:off x="11344275" y="26450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134</xdr:row>
      <xdr:rowOff>142875</xdr:rowOff>
    </xdr:from>
    <xdr:to>
      <xdr:col>9</xdr:col>
      <xdr:colOff>495300</xdr:colOff>
      <xdr:row>139</xdr:row>
      <xdr:rowOff>9525</xdr:rowOff>
    </xdr:to>
    <xdr:sp macro="" textlink="">
      <xdr:nvSpPr>
        <xdr:cNvPr id="49567" name="Text Box 415" hidden="1"/>
        <xdr:cNvSpPr txBox="1">
          <a:spLocks noChangeArrowheads="1"/>
        </xdr:cNvSpPr>
      </xdr:nvSpPr>
      <xdr:spPr bwMode="auto">
        <a:xfrm>
          <a:off x="11344275" y="25669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133</xdr:row>
      <xdr:rowOff>142875</xdr:rowOff>
    </xdr:from>
    <xdr:to>
      <xdr:col>9</xdr:col>
      <xdr:colOff>495300</xdr:colOff>
      <xdr:row>138</xdr:row>
      <xdr:rowOff>0</xdr:rowOff>
    </xdr:to>
    <xdr:sp macro="" textlink="">
      <xdr:nvSpPr>
        <xdr:cNvPr id="49566" name="Text Box 414" hidden="1"/>
        <xdr:cNvSpPr txBox="1">
          <a:spLocks noChangeArrowheads="1"/>
        </xdr:cNvSpPr>
      </xdr:nvSpPr>
      <xdr:spPr bwMode="auto">
        <a:xfrm>
          <a:off x="11344275" y="25479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132</xdr:row>
      <xdr:rowOff>133350</xdr:rowOff>
    </xdr:from>
    <xdr:to>
      <xdr:col>9</xdr:col>
      <xdr:colOff>495300</xdr:colOff>
      <xdr:row>137</xdr:row>
      <xdr:rowOff>0</xdr:rowOff>
    </xdr:to>
    <xdr:sp macro="" textlink="">
      <xdr:nvSpPr>
        <xdr:cNvPr id="49565" name="Text Box 413" hidden="1"/>
        <xdr:cNvSpPr txBox="1">
          <a:spLocks noChangeArrowheads="1"/>
        </xdr:cNvSpPr>
      </xdr:nvSpPr>
      <xdr:spPr bwMode="auto">
        <a:xfrm>
          <a:off x="11344275" y="25279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131</xdr:row>
      <xdr:rowOff>133350</xdr:rowOff>
    </xdr:from>
    <xdr:to>
      <xdr:col>9</xdr:col>
      <xdr:colOff>495300</xdr:colOff>
      <xdr:row>136</xdr:row>
      <xdr:rowOff>0</xdr:rowOff>
    </xdr:to>
    <xdr:sp macro="" textlink="">
      <xdr:nvSpPr>
        <xdr:cNvPr id="49564" name="Text Box 412" hidden="1"/>
        <xdr:cNvSpPr txBox="1">
          <a:spLocks noChangeArrowheads="1"/>
        </xdr:cNvSpPr>
      </xdr:nvSpPr>
      <xdr:spPr bwMode="auto">
        <a:xfrm>
          <a:off x="11344275" y="25088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130</xdr:row>
      <xdr:rowOff>133350</xdr:rowOff>
    </xdr:from>
    <xdr:to>
      <xdr:col>9</xdr:col>
      <xdr:colOff>495300</xdr:colOff>
      <xdr:row>134</xdr:row>
      <xdr:rowOff>180975</xdr:rowOff>
    </xdr:to>
    <xdr:sp macro="" textlink="">
      <xdr:nvSpPr>
        <xdr:cNvPr id="49563" name="Text Box 411" hidden="1"/>
        <xdr:cNvSpPr txBox="1">
          <a:spLocks noChangeArrowheads="1"/>
        </xdr:cNvSpPr>
      </xdr:nvSpPr>
      <xdr:spPr bwMode="auto">
        <a:xfrm>
          <a:off x="11344275" y="24898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129</xdr:row>
      <xdr:rowOff>123825</xdr:rowOff>
    </xdr:from>
    <xdr:to>
      <xdr:col>9</xdr:col>
      <xdr:colOff>457200</xdr:colOff>
      <xdr:row>133</xdr:row>
      <xdr:rowOff>180975</xdr:rowOff>
    </xdr:to>
    <xdr:sp macro="" textlink="">
      <xdr:nvSpPr>
        <xdr:cNvPr id="49562" name="Text Box 410" hidden="1"/>
        <xdr:cNvSpPr txBox="1">
          <a:spLocks noChangeArrowheads="1"/>
        </xdr:cNvSpPr>
      </xdr:nvSpPr>
      <xdr:spPr bwMode="auto">
        <a:xfrm>
          <a:off x="11344275" y="246983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128</xdr:row>
      <xdr:rowOff>123825</xdr:rowOff>
    </xdr:from>
    <xdr:to>
      <xdr:col>10</xdr:col>
      <xdr:colOff>38100</xdr:colOff>
      <xdr:row>132</xdr:row>
      <xdr:rowOff>142875</xdr:rowOff>
    </xdr:to>
    <xdr:sp macro="" textlink="">
      <xdr:nvSpPr>
        <xdr:cNvPr id="49561" name="Text Box 409" hidden="1"/>
        <xdr:cNvSpPr txBox="1">
          <a:spLocks noChangeArrowheads="1"/>
        </xdr:cNvSpPr>
      </xdr:nvSpPr>
      <xdr:spPr bwMode="auto">
        <a:xfrm>
          <a:off x="11344275" y="245078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127</xdr:row>
      <xdr:rowOff>123825</xdr:rowOff>
    </xdr:from>
    <xdr:to>
      <xdr:col>10</xdr:col>
      <xdr:colOff>38100</xdr:colOff>
      <xdr:row>131</xdr:row>
      <xdr:rowOff>142875</xdr:rowOff>
    </xdr:to>
    <xdr:sp macro="" textlink="">
      <xdr:nvSpPr>
        <xdr:cNvPr id="49560" name="Text Box 408" hidden="1"/>
        <xdr:cNvSpPr txBox="1">
          <a:spLocks noChangeArrowheads="1"/>
        </xdr:cNvSpPr>
      </xdr:nvSpPr>
      <xdr:spPr bwMode="auto">
        <a:xfrm>
          <a:off x="11344275" y="243173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126</xdr:row>
      <xdr:rowOff>114300</xdr:rowOff>
    </xdr:from>
    <xdr:to>
      <xdr:col>9</xdr:col>
      <xdr:colOff>495300</xdr:colOff>
      <xdr:row>130</xdr:row>
      <xdr:rowOff>180975</xdr:rowOff>
    </xdr:to>
    <xdr:sp macro="" textlink="">
      <xdr:nvSpPr>
        <xdr:cNvPr id="49559" name="Text Box 407" hidden="1"/>
        <xdr:cNvSpPr txBox="1">
          <a:spLocks noChangeArrowheads="1"/>
        </xdr:cNvSpPr>
      </xdr:nvSpPr>
      <xdr:spPr bwMode="auto">
        <a:xfrm>
          <a:off x="11344275" y="24117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125</xdr:row>
      <xdr:rowOff>114300</xdr:rowOff>
    </xdr:from>
    <xdr:to>
      <xdr:col>9</xdr:col>
      <xdr:colOff>495300</xdr:colOff>
      <xdr:row>129</xdr:row>
      <xdr:rowOff>161925</xdr:rowOff>
    </xdr:to>
    <xdr:sp macro="" textlink="">
      <xdr:nvSpPr>
        <xdr:cNvPr id="49558" name="Text Box 406" hidden="1"/>
        <xdr:cNvSpPr txBox="1">
          <a:spLocks noChangeArrowheads="1"/>
        </xdr:cNvSpPr>
      </xdr:nvSpPr>
      <xdr:spPr bwMode="auto">
        <a:xfrm>
          <a:off x="11344275" y="23926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123</xdr:row>
      <xdr:rowOff>104775</xdr:rowOff>
    </xdr:from>
    <xdr:to>
      <xdr:col>10</xdr:col>
      <xdr:colOff>38100</xdr:colOff>
      <xdr:row>127</xdr:row>
      <xdr:rowOff>123825</xdr:rowOff>
    </xdr:to>
    <xdr:sp macro="" textlink="">
      <xdr:nvSpPr>
        <xdr:cNvPr id="49557" name="Text Box 405" hidden="1"/>
        <xdr:cNvSpPr txBox="1">
          <a:spLocks noChangeArrowheads="1"/>
        </xdr:cNvSpPr>
      </xdr:nvSpPr>
      <xdr:spPr bwMode="auto">
        <a:xfrm>
          <a:off x="11344275" y="235362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121</xdr:row>
      <xdr:rowOff>95250</xdr:rowOff>
    </xdr:from>
    <xdr:to>
      <xdr:col>9</xdr:col>
      <xdr:colOff>495300</xdr:colOff>
      <xdr:row>125</xdr:row>
      <xdr:rowOff>152400</xdr:rowOff>
    </xdr:to>
    <xdr:sp macro="" textlink="">
      <xdr:nvSpPr>
        <xdr:cNvPr id="49556" name="Text Box 404" hidden="1"/>
        <xdr:cNvSpPr txBox="1">
          <a:spLocks noChangeArrowheads="1"/>
        </xdr:cNvSpPr>
      </xdr:nvSpPr>
      <xdr:spPr bwMode="auto">
        <a:xfrm>
          <a:off x="11344275" y="23145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120</xdr:row>
      <xdr:rowOff>95250</xdr:rowOff>
    </xdr:from>
    <xdr:to>
      <xdr:col>9</xdr:col>
      <xdr:colOff>495300</xdr:colOff>
      <xdr:row>124</xdr:row>
      <xdr:rowOff>152400</xdr:rowOff>
    </xdr:to>
    <xdr:sp macro="" textlink="">
      <xdr:nvSpPr>
        <xdr:cNvPr id="49555" name="Text Box 403" hidden="1"/>
        <xdr:cNvSpPr txBox="1">
          <a:spLocks noChangeArrowheads="1"/>
        </xdr:cNvSpPr>
      </xdr:nvSpPr>
      <xdr:spPr bwMode="auto">
        <a:xfrm>
          <a:off x="11344275" y="22955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119</xdr:row>
      <xdr:rowOff>95250</xdr:rowOff>
    </xdr:from>
    <xdr:to>
      <xdr:col>9</xdr:col>
      <xdr:colOff>495300</xdr:colOff>
      <xdr:row>123</xdr:row>
      <xdr:rowOff>142875</xdr:rowOff>
    </xdr:to>
    <xdr:sp macro="" textlink="">
      <xdr:nvSpPr>
        <xdr:cNvPr id="49554" name="Text Box 402" hidden="1"/>
        <xdr:cNvSpPr txBox="1">
          <a:spLocks noChangeArrowheads="1"/>
        </xdr:cNvSpPr>
      </xdr:nvSpPr>
      <xdr:spPr bwMode="auto">
        <a:xfrm>
          <a:off x="11344275" y="227647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118</xdr:row>
      <xdr:rowOff>85725</xdr:rowOff>
    </xdr:from>
    <xdr:to>
      <xdr:col>9</xdr:col>
      <xdr:colOff>495300</xdr:colOff>
      <xdr:row>122</xdr:row>
      <xdr:rowOff>142875</xdr:rowOff>
    </xdr:to>
    <xdr:sp macro="" textlink="">
      <xdr:nvSpPr>
        <xdr:cNvPr id="49553" name="Text Box 401" hidden="1"/>
        <xdr:cNvSpPr txBox="1">
          <a:spLocks noChangeArrowheads="1"/>
        </xdr:cNvSpPr>
      </xdr:nvSpPr>
      <xdr:spPr bwMode="auto">
        <a:xfrm>
          <a:off x="11344275" y="22564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117</xdr:row>
      <xdr:rowOff>85725</xdr:rowOff>
    </xdr:from>
    <xdr:to>
      <xdr:col>9</xdr:col>
      <xdr:colOff>495300</xdr:colOff>
      <xdr:row>121</xdr:row>
      <xdr:rowOff>142875</xdr:rowOff>
    </xdr:to>
    <xdr:sp macro="" textlink="">
      <xdr:nvSpPr>
        <xdr:cNvPr id="49552" name="Text Box 400" hidden="1"/>
        <xdr:cNvSpPr txBox="1">
          <a:spLocks noChangeArrowheads="1"/>
        </xdr:cNvSpPr>
      </xdr:nvSpPr>
      <xdr:spPr bwMode="auto">
        <a:xfrm>
          <a:off x="11344275" y="22374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116</xdr:row>
      <xdr:rowOff>85725</xdr:rowOff>
    </xdr:from>
    <xdr:to>
      <xdr:col>9</xdr:col>
      <xdr:colOff>457200</xdr:colOff>
      <xdr:row>120</xdr:row>
      <xdr:rowOff>142875</xdr:rowOff>
    </xdr:to>
    <xdr:sp macro="" textlink="">
      <xdr:nvSpPr>
        <xdr:cNvPr id="49551" name="Text Box 399" hidden="1"/>
        <xdr:cNvSpPr txBox="1">
          <a:spLocks noChangeArrowheads="1"/>
        </xdr:cNvSpPr>
      </xdr:nvSpPr>
      <xdr:spPr bwMode="auto">
        <a:xfrm>
          <a:off x="11344275" y="22183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113</xdr:row>
      <xdr:rowOff>76200</xdr:rowOff>
    </xdr:from>
    <xdr:to>
      <xdr:col>9</xdr:col>
      <xdr:colOff>495300</xdr:colOff>
      <xdr:row>117</xdr:row>
      <xdr:rowOff>123825</xdr:rowOff>
    </xdr:to>
    <xdr:sp macro="" textlink="">
      <xdr:nvSpPr>
        <xdr:cNvPr id="49550" name="Text Box 398" hidden="1"/>
        <xdr:cNvSpPr txBox="1">
          <a:spLocks noChangeArrowheads="1"/>
        </xdr:cNvSpPr>
      </xdr:nvSpPr>
      <xdr:spPr bwMode="auto">
        <a:xfrm>
          <a:off x="11344275" y="21602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112</xdr:row>
      <xdr:rowOff>66675</xdr:rowOff>
    </xdr:from>
    <xdr:to>
      <xdr:col>9</xdr:col>
      <xdr:colOff>495300</xdr:colOff>
      <xdr:row>116</xdr:row>
      <xdr:rowOff>123825</xdr:rowOff>
    </xdr:to>
    <xdr:sp macro="" textlink="">
      <xdr:nvSpPr>
        <xdr:cNvPr id="49549" name="Text Box 397" hidden="1"/>
        <xdr:cNvSpPr txBox="1">
          <a:spLocks noChangeArrowheads="1"/>
        </xdr:cNvSpPr>
      </xdr:nvSpPr>
      <xdr:spPr bwMode="auto">
        <a:xfrm>
          <a:off x="11344275" y="21402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108</xdr:row>
      <xdr:rowOff>57150</xdr:rowOff>
    </xdr:from>
    <xdr:to>
      <xdr:col>9</xdr:col>
      <xdr:colOff>495300</xdr:colOff>
      <xdr:row>112</xdr:row>
      <xdr:rowOff>104775</xdr:rowOff>
    </xdr:to>
    <xdr:sp macro="" textlink="">
      <xdr:nvSpPr>
        <xdr:cNvPr id="49548" name="Text Box 396" hidden="1"/>
        <xdr:cNvSpPr txBox="1">
          <a:spLocks noChangeArrowheads="1"/>
        </xdr:cNvSpPr>
      </xdr:nvSpPr>
      <xdr:spPr bwMode="auto">
        <a:xfrm>
          <a:off x="11344275" y="206311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107</xdr:row>
      <xdr:rowOff>47625</xdr:rowOff>
    </xdr:from>
    <xdr:to>
      <xdr:col>9</xdr:col>
      <xdr:colOff>495300</xdr:colOff>
      <xdr:row>111</xdr:row>
      <xdr:rowOff>104775</xdr:rowOff>
    </xdr:to>
    <xdr:sp macro="" textlink="">
      <xdr:nvSpPr>
        <xdr:cNvPr id="49547" name="Text Box 395" hidden="1"/>
        <xdr:cNvSpPr txBox="1">
          <a:spLocks noChangeArrowheads="1"/>
        </xdr:cNvSpPr>
      </xdr:nvSpPr>
      <xdr:spPr bwMode="auto">
        <a:xfrm>
          <a:off x="11344275" y="20431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106</xdr:row>
      <xdr:rowOff>47625</xdr:rowOff>
    </xdr:from>
    <xdr:to>
      <xdr:col>9</xdr:col>
      <xdr:colOff>495300</xdr:colOff>
      <xdr:row>110</xdr:row>
      <xdr:rowOff>104775</xdr:rowOff>
    </xdr:to>
    <xdr:sp macro="" textlink="">
      <xdr:nvSpPr>
        <xdr:cNvPr id="49546" name="Text Box 394" hidden="1"/>
        <xdr:cNvSpPr txBox="1">
          <a:spLocks noChangeArrowheads="1"/>
        </xdr:cNvSpPr>
      </xdr:nvSpPr>
      <xdr:spPr bwMode="auto">
        <a:xfrm>
          <a:off x="11344275" y="20240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105</xdr:row>
      <xdr:rowOff>47625</xdr:rowOff>
    </xdr:from>
    <xdr:to>
      <xdr:col>9</xdr:col>
      <xdr:colOff>495300</xdr:colOff>
      <xdr:row>109</xdr:row>
      <xdr:rowOff>104775</xdr:rowOff>
    </xdr:to>
    <xdr:sp macro="" textlink="">
      <xdr:nvSpPr>
        <xdr:cNvPr id="49545" name="Text Box 393" hidden="1"/>
        <xdr:cNvSpPr txBox="1">
          <a:spLocks noChangeArrowheads="1"/>
        </xdr:cNvSpPr>
      </xdr:nvSpPr>
      <xdr:spPr bwMode="auto">
        <a:xfrm>
          <a:off x="11344275" y="20050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104</xdr:row>
      <xdr:rowOff>38100</xdr:rowOff>
    </xdr:from>
    <xdr:to>
      <xdr:col>9</xdr:col>
      <xdr:colOff>495300</xdr:colOff>
      <xdr:row>108</xdr:row>
      <xdr:rowOff>104775</xdr:rowOff>
    </xdr:to>
    <xdr:sp macro="" textlink="">
      <xdr:nvSpPr>
        <xdr:cNvPr id="49544" name="Text Box 392" hidden="1"/>
        <xdr:cNvSpPr txBox="1">
          <a:spLocks noChangeArrowheads="1"/>
        </xdr:cNvSpPr>
      </xdr:nvSpPr>
      <xdr:spPr bwMode="auto">
        <a:xfrm>
          <a:off x="11344275" y="19850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103</xdr:row>
      <xdr:rowOff>38100</xdr:rowOff>
    </xdr:from>
    <xdr:to>
      <xdr:col>9</xdr:col>
      <xdr:colOff>457200</xdr:colOff>
      <xdr:row>107</xdr:row>
      <xdr:rowOff>104775</xdr:rowOff>
    </xdr:to>
    <xdr:sp macro="" textlink="">
      <xdr:nvSpPr>
        <xdr:cNvPr id="49543" name="Text Box 391" hidden="1"/>
        <xdr:cNvSpPr txBox="1">
          <a:spLocks noChangeArrowheads="1"/>
        </xdr:cNvSpPr>
      </xdr:nvSpPr>
      <xdr:spPr bwMode="auto">
        <a:xfrm>
          <a:off x="11344275" y="19659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102</xdr:row>
      <xdr:rowOff>38100</xdr:rowOff>
    </xdr:from>
    <xdr:to>
      <xdr:col>10</xdr:col>
      <xdr:colOff>38100</xdr:colOff>
      <xdr:row>106</xdr:row>
      <xdr:rowOff>47625</xdr:rowOff>
    </xdr:to>
    <xdr:sp macro="" textlink="">
      <xdr:nvSpPr>
        <xdr:cNvPr id="49542" name="Text Box 390" hidden="1"/>
        <xdr:cNvSpPr txBox="1">
          <a:spLocks noChangeArrowheads="1"/>
        </xdr:cNvSpPr>
      </xdr:nvSpPr>
      <xdr:spPr bwMode="auto">
        <a:xfrm>
          <a:off x="11344275" y="19469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101</xdr:row>
      <xdr:rowOff>28575</xdr:rowOff>
    </xdr:from>
    <xdr:to>
      <xdr:col>10</xdr:col>
      <xdr:colOff>38100</xdr:colOff>
      <xdr:row>105</xdr:row>
      <xdr:rowOff>47625</xdr:rowOff>
    </xdr:to>
    <xdr:sp macro="" textlink="">
      <xdr:nvSpPr>
        <xdr:cNvPr id="49541" name="Text Box 389" hidden="1"/>
        <xdr:cNvSpPr txBox="1">
          <a:spLocks noChangeArrowheads="1"/>
        </xdr:cNvSpPr>
      </xdr:nvSpPr>
      <xdr:spPr bwMode="auto">
        <a:xfrm>
          <a:off x="11344275" y="192690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100</xdr:row>
      <xdr:rowOff>28575</xdr:rowOff>
    </xdr:from>
    <xdr:to>
      <xdr:col>9</xdr:col>
      <xdr:colOff>495300</xdr:colOff>
      <xdr:row>104</xdr:row>
      <xdr:rowOff>76200</xdr:rowOff>
    </xdr:to>
    <xdr:sp macro="" textlink="">
      <xdr:nvSpPr>
        <xdr:cNvPr id="49540" name="Text Box 388" hidden="1"/>
        <xdr:cNvSpPr txBox="1">
          <a:spLocks noChangeArrowheads="1"/>
        </xdr:cNvSpPr>
      </xdr:nvSpPr>
      <xdr:spPr bwMode="auto">
        <a:xfrm>
          <a:off x="11344275" y="19078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99</xdr:row>
      <xdr:rowOff>28575</xdr:rowOff>
    </xdr:from>
    <xdr:to>
      <xdr:col>9</xdr:col>
      <xdr:colOff>495300</xdr:colOff>
      <xdr:row>103</xdr:row>
      <xdr:rowOff>76200</xdr:rowOff>
    </xdr:to>
    <xdr:sp macro="" textlink="">
      <xdr:nvSpPr>
        <xdr:cNvPr id="49539" name="Text Box 387" hidden="1"/>
        <xdr:cNvSpPr txBox="1">
          <a:spLocks noChangeArrowheads="1"/>
        </xdr:cNvSpPr>
      </xdr:nvSpPr>
      <xdr:spPr bwMode="auto">
        <a:xfrm>
          <a:off x="11344275" y="18888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97</xdr:row>
      <xdr:rowOff>19050</xdr:rowOff>
    </xdr:from>
    <xdr:to>
      <xdr:col>10</xdr:col>
      <xdr:colOff>38100</xdr:colOff>
      <xdr:row>101</xdr:row>
      <xdr:rowOff>28575</xdr:rowOff>
    </xdr:to>
    <xdr:sp macro="" textlink="">
      <xdr:nvSpPr>
        <xdr:cNvPr id="49538" name="Text Box 386" hidden="1"/>
        <xdr:cNvSpPr txBox="1">
          <a:spLocks noChangeArrowheads="1"/>
        </xdr:cNvSpPr>
      </xdr:nvSpPr>
      <xdr:spPr bwMode="auto">
        <a:xfrm>
          <a:off x="11344275" y="184975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95</xdr:row>
      <xdr:rowOff>9525</xdr:rowOff>
    </xdr:from>
    <xdr:to>
      <xdr:col>9</xdr:col>
      <xdr:colOff>495300</xdr:colOff>
      <xdr:row>99</xdr:row>
      <xdr:rowOff>66675</xdr:rowOff>
    </xdr:to>
    <xdr:sp macro="" textlink="">
      <xdr:nvSpPr>
        <xdr:cNvPr id="49537" name="Text Box 385" hidden="1"/>
        <xdr:cNvSpPr txBox="1">
          <a:spLocks noChangeArrowheads="1"/>
        </xdr:cNvSpPr>
      </xdr:nvSpPr>
      <xdr:spPr bwMode="auto">
        <a:xfrm>
          <a:off x="11344275" y="18107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94</xdr:row>
      <xdr:rowOff>9525</xdr:rowOff>
    </xdr:from>
    <xdr:to>
      <xdr:col>9</xdr:col>
      <xdr:colOff>495300</xdr:colOff>
      <xdr:row>98</xdr:row>
      <xdr:rowOff>66675</xdr:rowOff>
    </xdr:to>
    <xdr:sp macro="" textlink="">
      <xdr:nvSpPr>
        <xdr:cNvPr id="49536" name="Text Box 384" hidden="1"/>
        <xdr:cNvSpPr txBox="1">
          <a:spLocks noChangeArrowheads="1"/>
        </xdr:cNvSpPr>
      </xdr:nvSpPr>
      <xdr:spPr bwMode="auto">
        <a:xfrm>
          <a:off x="11344275" y="17916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93</xdr:row>
      <xdr:rowOff>0</xdr:rowOff>
    </xdr:from>
    <xdr:to>
      <xdr:col>9</xdr:col>
      <xdr:colOff>495300</xdr:colOff>
      <xdr:row>97</xdr:row>
      <xdr:rowOff>66675</xdr:rowOff>
    </xdr:to>
    <xdr:sp macro="" textlink="">
      <xdr:nvSpPr>
        <xdr:cNvPr id="49535" name="Text Box 383" hidden="1"/>
        <xdr:cNvSpPr txBox="1">
          <a:spLocks noChangeArrowheads="1"/>
        </xdr:cNvSpPr>
      </xdr:nvSpPr>
      <xdr:spPr bwMode="auto">
        <a:xfrm>
          <a:off x="11344275" y="17716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92</xdr:row>
      <xdr:rowOff>0</xdr:rowOff>
    </xdr:from>
    <xdr:to>
      <xdr:col>9</xdr:col>
      <xdr:colOff>495300</xdr:colOff>
      <xdr:row>96</xdr:row>
      <xdr:rowOff>66675</xdr:rowOff>
    </xdr:to>
    <xdr:sp macro="" textlink="">
      <xdr:nvSpPr>
        <xdr:cNvPr id="49534" name="Text Box 382" hidden="1"/>
        <xdr:cNvSpPr txBox="1">
          <a:spLocks noChangeArrowheads="1"/>
        </xdr:cNvSpPr>
      </xdr:nvSpPr>
      <xdr:spPr bwMode="auto">
        <a:xfrm>
          <a:off x="11344275" y="17526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91</xdr:row>
      <xdr:rowOff>0</xdr:rowOff>
    </xdr:from>
    <xdr:to>
      <xdr:col>9</xdr:col>
      <xdr:colOff>495300</xdr:colOff>
      <xdr:row>95</xdr:row>
      <xdr:rowOff>47625</xdr:rowOff>
    </xdr:to>
    <xdr:sp macro="" textlink="">
      <xdr:nvSpPr>
        <xdr:cNvPr id="49533" name="Text Box 381" hidden="1"/>
        <xdr:cNvSpPr txBox="1">
          <a:spLocks noChangeArrowheads="1"/>
        </xdr:cNvSpPr>
      </xdr:nvSpPr>
      <xdr:spPr bwMode="auto">
        <a:xfrm>
          <a:off x="11344275" y="17335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89</xdr:row>
      <xdr:rowOff>180975</xdr:rowOff>
    </xdr:from>
    <xdr:to>
      <xdr:col>9</xdr:col>
      <xdr:colOff>457200</xdr:colOff>
      <xdr:row>94</xdr:row>
      <xdr:rowOff>47625</xdr:rowOff>
    </xdr:to>
    <xdr:sp macro="" textlink="">
      <xdr:nvSpPr>
        <xdr:cNvPr id="49532" name="Text Box 380" hidden="1"/>
        <xdr:cNvSpPr txBox="1">
          <a:spLocks noChangeArrowheads="1"/>
        </xdr:cNvSpPr>
      </xdr:nvSpPr>
      <xdr:spPr bwMode="auto">
        <a:xfrm>
          <a:off x="11344275" y="171354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88</xdr:row>
      <xdr:rowOff>180975</xdr:rowOff>
    </xdr:from>
    <xdr:to>
      <xdr:col>10</xdr:col>
      <xdr:colOff>38100</xdr:colOff>
      <xdr:row>93</xdr:row>
      <xdr:rowOff>0</xdr:rowOff>
    </xdr:to>
    <xdr:sp macro="" textlink="">
      <xdr:nvSpPr>
        <xdr:cNvPr id="49531" name="Text Box 379" hidden="1"/>
        <xdr:cNvSpPr txBox="1">
          <a:spLocks noChangeArrowheads="1"/>
        </xdr:cNvSpPr>
      </xdr:nvSpPr>
      <xdr:spPr bwMode="auto">
        <a:xfrm>
          <a:off x="11344275" y="169449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87</xdr:row>
      <xdr:rowOff>180975</xdr:rowOff>
    </xdr:from>
    <xdr:to>
      <xdr:col>10</xdr:col>
      <xdr:colOff>38100</xdr:colOff>
      <xdr:row>92</xdr:row>
      <xdr:rowOff>0</xdr:rowOff>
    </xdr:to>
    <xdr:sp macro="" textlink="">
      <xdr:nvSpPr>
        <xdr:cNvPr id="49530" name="Text Box 378" hidden="1"/>
        <xdr:cNvSpPr txBox="1">
          <a:spLocks noChangeArrowheads="1"/>
        </xdr:cNvSpPr>
      </xdr:nvSpPr>
      <xdr:spPr bwMode="auto">
        <a:xfrm>
          <a:off x="11344275" y="167544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86</xdr:row>
      <xdr:rowOff>171450</xdr:rowOff>
    </xdr:from>
    <xdr:to>
      <xdr:col>9</xdr:col>
      <xdr:colOff>495300</xdr:colOff>
      <xdr:row>91</xdr:row>
      <xdr:rowOff>38100</xdr:rowOff>
    </xdr:to>
    <xdr:sp macro="" textlink="">
      <xdr:nvSpPr>
        <xdr:cNvPr id="49529" name="Text Box 377" hidden="1"/>
        <xdr:cNvSpPr txBox="1">
          <a:spLocks noChangeArrowheads="1"/>
        </xdr:cNvSpPr>
      </xdr:nvSpPr>
      <xdr:spPr bwMode="auto">
        <a:xfrm>
          <a:off x="11344275" y="16554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85</xdr:row>
      <xdr:rowOff>171450</xdr:rowOff>
    </xdr:from>
    <xdr:to>
      <xdr:col>9</xdr:col>
      <xdr:colOff>495300</xdr:colOff>
      <xdr:row>90</xdr:row>
      <xdr:rowOff>28575</xdr:rowOff>
    </xdr:to>
    <xdr:sp macro="" textlink="">
      <xdr:nvSpPr>
        <xdr:cNvPr id="49528" name="Text Box 376" hidden="1"/>
        <xdr:cNvSpPr txBox="1">
          <a:spLocks noChangeArrowheads="1"/>
        </xdr:cNvSpPr>
      </xdr:nvSpPr>
      <xdr:spPr bwMode="auto">
        <a:xfrm>
          <a:off x="11344275" y="16363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81</xdr:row>
      <xdr:rowOff>161925</xdr:rowOff>
    </xdr:from>
    <xdr:to>
      <xdr:col>9</xdr:col>
      <xdr:colOff>495300</xdr:colOff>
      <xdr:row>86</xdr:row>
      <xdr:rowOff>28575</xdr:rowOff>
    </xdr:to>
    <xdr:sp macro="" textlink="">
      <xdr:nvSpPr>
        <xdr:cNvPr id="49527" name="Text Box 375" hidden="1"/>
        <xdr:cNvSpPr txBox="1">
          <a:spLocks noChangeArrowheads="1"/>
        </xdr:cNvSpPr>
      </xdr:nvSpPr>
      <xdr:spPr bwMode="auto">
        <a:xfrm>
          <a:off x="11344275" y="15592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80</xdr:row>
      <xdr:rowOff>152400</xdr:rowOff>
    </xdr:from>
    <xdr:to>
      <xdr:col>9</xdr:col>
      <xdr:colOff>495300</xdr:colOff>
      <xdr:row>85</xdr:row>
      <xdr:rowOff>28575</xdr:rowOff>
    </xdr:to>
    <xdr:sp macro="" textlink="">
      <xdr:nvSpPr>
        <xdr:cNvPr id="49526" name="Text Box 374" hidden="1"/>
        <xdr:cNvSpPr txBox="1">
          <a:spLocks noChangeArrowheads="1"/>
        </xdr:cNvSpPr>
      </xdr:nvSpPr>
      <xdr:spPr bwMode="auto">
        <a:xfrm>
          <a:off x="11344275" y="153924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79</xdr:row>
      <xdr:rowOff>152400</xdr:rowOff>
    </xdr:from>
    <xdr:to>
      <xdr:col>9</xdr:col>
      <xdr:colOff>495300</xdr:colOff>
      <xdr:row>84</xdr:row>
      <xdr:rowOff>9525</xdr:rowOff>
    </xdr:to>
    <xdr:sp macro="" textlink="">
      <xdr:nvSpPr>
        <xdr:cNvPr id="49525" name="Text Box 373" hidden="1"/>
        <xdr:cNvSpPr txBox="1">
          <a:spLocks noChangeArrowheads="1"/>
        </xdr:cNvSpPr>
      </xdr:nvSpPr>
      <xdr:spPr bwMode="auto">
        <a:xfrm>
          <a:off x="11344275" y="152019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78</xdr:row>
      <xdr:rowOff>142875</xdr:rowOff>
    </xdr:from>
    <xdr:to>
      <xdr:col>9</xdr:col>
      <xdr:colOff>495300</xdr:colOff>
      <xdr:row>83</xdr:row>
      <xdr:rowOff>9525</xdr:rowOff>
    </xdr:to>
    <xdr:sp macro="" textlink="">
      <xdr:nvSpPr>
        <xdr:cNvPr id="49524" name="Text Box 372" hidden="1"/>
        <xdr:cNvSpPr txBox="1">
          <a:spLocks noChangeArrowheads="1"/>
        </xdr:cNvSpPr>
      </xdr:nvSpPr>
      <xdr:spPr bwMode="auto">
        <a:xfrm>
          <a:off x="11344275" y="15001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77</xdr:row>
      <xdr:rowOff>142875</xdr:rowOff>
    </xdr:from>
    <xdr:to>
      <xdr:col>9</xdr:col>
      <xdr:colOff>495300</xdr:colOff>
      <xdr:row>82</xdr:row>
      <xdr:rowOff>9525</xdr:rowOff>
    </xdr:to>
    <xdr:sp macro="" textlink="">
      <xdr:nvSpPr>
        <xdr:cNvPr id="49523" name="Text Box 371" hidden="1"/>
        <xdr:cNvSpPr txBox="1">
          <a:spLocks noChangeArrowheads="1"/>
        </xdr:cNvSpPr>
      </xdr:nvSpPr>
      <xdr:spPr bwMode="auto">
        <a:xfrm>
          <a:off x="11344275" y="14811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76</xdr:row>
      <xdr:rowOff>142875</xdr:rowOff>
    </xdr:from>
    <xdr:to>
      <xdr:col>9</xdr:col>
      <xdr:colOff>457200</xdr:colOff>
      <xdr:row>81</xdr:row>
      <xdr:rowOff>0</xdr:rowOff>
    </xdr:to>
    <xdr:sp macro="" textlink="">
      <xdr:nvSpPr>
        <xdr:cNvPr id="49522" name="Text Box 370" hidden="1"/>
        <xdr:cNvSpPr txBox="1">
          <a:spLocks noChangeArrowheads="1"/>
        </xdr:cNvSpPr>
      </xdr:nvSpPr>
      <xdr:spPr bwMode="auto">
        <a:xfrm>
          <a:off x="11344275" y="146208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73</xdr:row>
      <xdr:rowOff>133350</xdr:rowOff>
    </xdr:from>
    <xdr:to>
      <xdr:col>9</xdr:col>
      <xdr:colOff>495300</xdr:colOff>
      <xdr:row>77</xdr:row>
      <xdr:rowOff>180975</xdr:rowOff>
    </xdr:to>
    <xdr:sp macro="" textlink="">
      <xdr:nvSpPr>
        <xdr:cNvPr id="49521" name="Text Box 369" hidden="1"/>
        <xdr:cNvSpPr txBox="1">
          <a:spLocks noChangeArrowheads="1"/>
        </xdr:cNvSpPr>
      </xdr:nvSpPr>
      <xdr:spPr bwMode="auto">
        <a:xfrm>
          <a:off x="11344275" y="14039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72</xdr:row>
      <xdr:rowOff>123825</xdr:rowOff>
    </xdr:from>
    <xdr:to>
      <xdr:col>9</xdr:col>
      <xdr:colOff>495300</xdr:colOff>
      <xdr:row>76</xdr:row>
      <xdr:rowOff>180975</xdr:rowOff>
    </xdr:to>
    <xdr:sp macro="" textlink="">
      <xdr:nvSpPr>
        <xdr:cNvPr id="49520" name="Text Box 368" hidden="1"/>
        <xdr:cNvSpPr txBox="1">
          <a:spLocks noChangeArrowheads="1"/>
        </xdr:cNvSpPr>
      </xdr:nvSpPr>
      <xdr:spPr bwMode="auto">
        <a:xfrm>
          <a:off x="11344275" y="13839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68</xdr:row>
      <xdr:rowOff>114300</xdr:rowOff>
    </xdr:from>
    <xdr:to>
      <xdr:col>9</xdr:col>
      <xdr:colOff>495300</xdr:colOff>
      <xdr:row>72</xdr:row>
      <xdr:rowOff>161925</xdr:rowOff>
    </xdr:to>
    <xdr:sp macro="" textlink="">
      <xdr:nvSpPr>
        <xdr:cNvPr id="49519" name="Text Box 367" hidden="1"/>
        <xdr:cNvSpPr txBox="1">
          <a:spLocks noChangeArrowheads="1"/>
        </xdr:cNvSpPr>
      </xdr:nvSpPr>
      <xdr:spPr bwMode="auto">
        <a:xfrm>
          <a:off x="11344275" y="13068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67</xdr:row>
      <xdr:rowOff>114300</xdr:rowOff>
    </xdr:from>
    <xdr:to>
      <xdr:col>9</xdr:col>
      <xdr:colOff>495300</xdr:colOff>
      <xdr:row>71</xdr:row>
      <xdr:rowOff>161925</xdr:rowOff>
    </xdr:to>
    <xdr:sp macro="" textlink="">
      <xdr:nvSpPr>
        <xdr:cNvPr id="49518" name="Text Box 366" hidden="1"/>
        <xdr:cNvSpPr txBox="1">
          <a:spLocks noChangeArrowheads="1"/>
        </xdr:cNvSpPr>
      </xdr:nvSpPr>
      <xdr:spPr bwMode="auto">
        <a:xfrm>
          <a:off x="11344275" y="12877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66</xdr:row>
      <xdr:rowOff>104775</xdr:rowOff>
    </xdr:from>
    <xdr:to>
      <xdr:col>9</xdr:col>
      <xdr:colOff>495300</xdr:colOff>
      <xdr:row>70</xdr:row>
      <xdr:rowOff>161925</xdr:rowOff>
    </xdr:to>
    <xdr:sp macro="" textlink="">
      <xdr:nvSpPr>
        <xdr:cNvPr id="49517" name="Text Box 365" hidden="1"/>
        <xdr:cNvSpPr txBox="1">
          <a:spLocks noChangeArrowheads="1"/>
        </xdr:cNvSpPr>
      </xdr:nvSpPr>
      <xdr:spPr bwMode="auto">
        <a:xfrm>
          <a:off x="11344275" y="12677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65</xdr:row>
      <xdr:rowOff>104775</xdr:rowOff>
    </xdr:from>
    <xdr:to>
      <xdr:col>9</xdr:col>
      <xdr:colOff>495300</xdr:colOff>
      <xdr:row>69</xdr:row>
      <xdr:rowOff>152400</xdr:rowOff>
    </xdr:to>
    <xdr:sp macro="" textlink="">
      <xdr:nvSpPr>
        <xdr:cNvPr id="49516" name="Text Box 364" hidden="1"/>
        <xdr:cNvSpPr txBox="1">
          <a:spLocks noChangeArrowheads="1"/>
        </xdr:cNvSpPr>
      </xdr:nvSpPr>
      <xdr:spPr bwMode="auto">
        <a:xfrm>
          <a:off x="11344275" y="12487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64</xdr:row>
      <xdr:rowOff>95250</xdr:rowOff>
    </xdr:from>
    <xdr:to>
      <xdr:col>9</xdr:col>
      <xdr:colOff>495300</xdr:colOff>
      <xdr:row>68</xdr:row>
      <xdr:rowOff>152400</xdr:rowOff>
    </xdr:to>
    <xdr:sp macro="" textlink="">
      <xdr:nvSpPr>
        <xdr:cNvPr id="49515" name="Text Box 363" hidden="1"/>
        <xdr:cNvSpPr txBox="1">
          <a:spLocks noChangeArrowheads="1"/>
        </xdr:cNvSpPr>
      </xdr:nvSpPr>
      <xdr:spPr bwMode="auto">
        <a:xfrm>
          <a:off x="11344275" y="12287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63</xdr:row>
      <xdr:rowOff>95250</xdr:rowOff>
    </xdr:from>
    <xdr:to>
      <xdr:col>9</xdr:col>
      <xdr:colOff>457200</xdr:colOff>
      <xdr:row>67</xdr:row>
      <xdr:rowOff>152400</xdr:rowOff>
    </xdr:to>
    <xdr:sp macro="" textlink="">
      <xdr:nvSpPr>
        <xdr:cNvPr id="49514" name="Text Box 362" hidden="1"/>
        <xdr:cNvSpPr txBox="1">
          <a:spLocks noChangeArrowheads="1"/>
        </xdr:cNvSpPr>
      </xdr:nvSpPr>
      <xdr:spPr bwMode="auto">
        <a:xfrm>
          <a:off x="11344275" y="12096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62</xdr:row>
      <xdr:rowOff>95250</xdr:rowOff>
    </xdr:from>
    <xdr:to>
      <xdr:col>10</xdr:col>
      <xdr:colOff>38100</xdr:colOff>
      <xdr:row>66</xdr:row>
      <xdr:rowOff>104775</xdr:rowOff>
    </xdr:to>
    <xdr:sp macro="" textlink="">
      <xdr:nvSpPr>
        <xdr:cNvPr id="49513" name="Text Box 361" hidden="1"/>
        <xdr:cNvSpPr txBox="1">
          <a:spLocks noChangeArrowheads="1"/>
        </xdr:cNvSpPr>
      </xdr:nvSpPr>
      <xdr:spPr bwMode="auto">
        <a:xfrm>
          <a:off x="11344275" y="119062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61</xdr:row>
      <xdr:rowOff>85725</xdr:rowOff>
    </xdr:from>
    <xdr:to>
      <xdr:col>10</xdr:col>
      <xdr:colOff>38100</xdr:colOff>
      <xdr:row>65</xdr:row>
      <xdr:rowOff>104775</xdr:rowOff>
    </xdr:to>
    <xdr:sp macro="" textlink="">
      <xdr:nvSpPr>
        <xdr:cNvPr id="49512" name="Text Box 360" hidden="1"/>
        <xdr:cNvSpPr txBox="1">
          <a:spLocks noChangeArrowheads="1"/>
        </xdr:cNvSpPr>
      </xdr:nvSpPr>
      <xdr:spPr bwMode="auto">
        <a:xfrm>
          <a:off x="11344275" y="117062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60</xdr:row>
      <xdr:rowOff>85725</xdr:rowOff>
    </xdr:from>
    <xdr:to>
      <xdr:col>9</xdr:col>
      <xdr:colOff>495300</xdr:colOff>
      <xdr:row>64</xdr:row>
      <xdr:rowOff>142875</xdr:rowOff>
    </xdr:to>
    <xdr:sp macro="" textlink="">
      <xdr:nvSpPr>
        <xdr:cNvPr id="49511" name="Text Box 359" hidden="1"/>
        <xdr:cNvSpPr txBox="1">
          <a:spLocks noChangeArrowheads="1"/>
        </xdr:cNvSpPr>
      </xdr:nvSpPr>
      <xdr:spPr bwMode="auto">
        <a:xfrm>
          <a:off x="11344275" y="11515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59</xdr:row>
      <xdr:rowOff>85725</xdr:rowOff>
    </xdr:from>
    <xdr:to>
      <xdr:col>9</xdr:col>
      <xdr:colOff>495300</xdr:colOff>
      <xdr:row>63</xdr:row>
      <xdr:rowOff>142875</xdr:rowOff>
    </xdr:to>
    <xdr:sp macro="" textlink="">
      <xdr:nvSpPr>
        <xdr:cNvPr id="49510" name="Text Box 358" hidden="1"/>
        <xdr:cNvSpPr txBox="1">
          <a:spLocks noChangeArrowheads="1"/>
        </xdr:cNvSpPr>
      </xdr:nvSpPr>
      <xdr:spPr bwMode="auto">
        <a:xfrm>
          <a:off x="11344275" y="11325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57</xdr:row>
      <xdr:rowOff>76200</xdr:rowOff>
    </xdr:from>
    <xdr:to>
      <xdr:col>10</xdr:col>
      <xdr:colOff>38100</xdr:colOff>
      <xdr:row>61</xdr:row>
      <xdr:rowOff>85725</xdr:rowOff>
    </xdr:to>
    <xdr:sp macro="" textlink="">
      <xdr:nvSpPr>
        <xdr:cNvPr id="49509" name="Text Box 357" hidden="1"/>
        <xdr:cNvSpPr txBox="1">
          <a:spLocks noChangeArrowheads="1"/>
        </xdr:cNvSpPr>
      </xdr:nvSpPr>
      <xdr:spPr bwMode="auto">
        <a:xfrm>
          <a:off x="11344275" y="109347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55</xdr:row>
      <xdr:rowOff>66675</xdr:rowOff>
    </xdr:from>
    <xdr:to>
      <xdr:col>9</xdr:col>
      <xdr:colOff>495300</xdr:colOff>
      <xdr:row>59</xdr:row>
      <xdr:rowOff>123825</xdr:rowOff>
    </xdr:to>
    <xdr:sp macro="" textlink="">
      <xdr:nvSpPr>
        <xdr:cNvPr id="49508" name="Text Box 356" hidden="1"/>
        <xdr:cNvSpPr txBox="1">
          <a:spLocks noChangeArrowheads="1"/>
        </xdr:cNvSpPr>
      </xdr:nvSpPr>
      <xdr:spPr bwMode="auto">
        <a:xfrm>
          <a:off x="11344275" y="105441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54</xdr:row>
      <xdr:rowOff>66675</xdr:rowOff>
    </xdr:from>
    <xdr:to>
      <xdr:col>9</xdr:col>
      <xdr:colOff>495300</xdr:colOff>
      <xdr:row>58</xdr:row>
      <xdr:rowOff>114300</xdr:rowOff>
    </xdr:to>
    <xdr:sp macro="" textlink="">
      <xdr:nvSpPr>
        <xdr:cNvPr id="49507" name="Text Box 355" hidden="1"/>
        <xdr:cNvSpPr txBox="1">
          <a:spLocks noChangeArrowheads="1"/>
        </xdr:cNvSpPr>
      </xdr:nvSpPr>
      <xdr:spPr bwMode="auto">
        <a:xfrm>
          <a:off x="11344275" y="10353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53</xdr:row>
      <xdr:rowOff>66675</xdr:rowOff>
    </xdr:from>
    <xdr:to>
      <xdr:col>9</xdr:col>
      <xdr:colOff>495300</xdr:colOff>
      <xdr:row>57</xdr:row>
      <xdr:rowOff>114300</xdr:rowOff>
    </xdr:to>
    <xdr:sp macro="" textlink="">
      <xdr:nvSpPr>
        <xdr:cNvPr id="49506" name="Text Box 354" hidden="1"/>
        <xdr:cNvSpPr txBox="1">
          <a:spLocks noChangeArrowheads="1"/>
        </xdr:cNvSpPr>
      </xdr:nvSpPr>
      <xdr:spPr bwMode="auto">
        <a:xfrm>
          <a:off x="11344275" y="101631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52</xdr:row>
      <xdr:rowOff>57150</xdr:rowOff>
    </xdr:from>
    <xdr:to>
      <xdr:col>9</xdr:col>
      <xdr:colOff>495300</xdr:colOff>
      <xdr:row>56</xdr:row>
      <xdr:rowOff>114300</xdr:rowOff>
    </xdr:to>
    <xdr:sp macro="" textlink="">
      <xdr:nvSpPr>
        <xdr:cNvPr id="49505" name="Text Box 353" hidden="1"/>
        <xdr:cNvSpPr txBox="1">
          <a:spLocks noChangeArrowheads="1"/>
        </xdr:cNvSpPr>
      </xdr:nvSpPr>
      <xdr:spPr bwMode="auto">
        <a:xfrm>
          <a:off x="11344275" y="9963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51</xdr:row>
      <xdr:rowOff>57150</xdr:rowOff>
    </xdr:from>
    <xdr:to>
      <xdr:col>9</xdr:col>
      <xdr:colOff>495300</xdr:colOff>
      <xdr:row>55</xdr:row>
      <xdr:rowOff>104775</xdr:rowOff>
    </xdr:to>
    <xdr:sp macro="" textlink="">
      <xdr:nvSpPr>
        <xdr:cNvPr id="49504" name="Text Box 352" hidden="1"/>
        <xdr:cNvSpPr txBox="1">
          <a:spLocks noChangeArrowheads="1"/>
        </xdr:cNvSpPr>
      </xdr:nvSpPr>
      <xdr:spPr bwMode="auto">
        <a:xfrm>
          <a:off x="11344275" y="9772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50</xdr:row>
      <xdr:rowOff>47625</xdr:rowOff>
    </xdr:from>
    <xdr:to>
      <xdr:col>9</xdr:col>
      <xdr:colOff>457200</xdr:colOff>
      <xdr:row>54</xdr:row>
      <xdr:rowOff>104775</xdr:rowOff>
    </xdr:to>
    <xdr:sp macro="" textlink="">
      <xdr:nvSpPr>
        <xdr:cNvPr id="49503" name="Text Box 351" hidden="1"/>
        <xdr:cNvSpPr txBox="1">
          <a:spLocks noChangeArrowheads="1"/>
        </xdr:cNvSpPr>
      </xdr:nvSpPr>
      <xdr:spPr bwMode="auto">
        <a:xfrm>
          <a:off x="11344275" y="95726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49</xdr:row>
      <xdr:rowOff>47625</xdr:rowOff>
    </xdr:from>
    <xdr:to>
      <xdr:col>10</xdr:col>
      <xdr:colOff>38100</xdr:colOff>
      <xdr:row>53</xdr:row>
      <xdr:rowOff>66675</xdr:rowOff>
    </xdr:to>
    <xdr:sp macro="" textlink="">
      <xdr:nvSpPr>
        <xdr:cNvPr id="49502" name="Text Box 350" hidden="1"/>
        <xdr:cNvSpPr txBox="1">
          <a:spLocks noChangeArrowheads="1"/>
        </xdr:cNvSpPr>
      </xdr:nvSpPr>
      <xdr:spPr bwMode="auto">
        <a:xfrm>
          <a:off x="11344275" y="9382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48</xdr:row>
      <xdr:rowOff>47625</xdr:rowOff>
    </xdr:from>
    <xdr:to>
      <xdr:col>10</xdr:col>
      <xdr:colOff>38100</xdr:colOff>
      <xdr:row>52</xdr:row>
      <xdr:rowOff>66675</xdr:rowOff>
    </xdr:to>
    <xdr:sp macro="" textlink="">
      <xdr:nvSpPr>
        <xdr:cNvPr id="49501" name="Text Box 349" hidden="1"/>
        <xdr:cNvSpPr txBox="1">
          <a:spLocks noChangeArrowheads="1"/>
        </xdr:cNvSpPr>
      </xdr:nvSpPr>
      <xdr:spPr bwMode="auto">
        <a:xfrm>
          <a:off x="11344275" y="91916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47</xdr:row>
      <xdr:rowOff>38100</xdr:rowOff>
    </xdr:from>
    <xdr:to>
      <xdr:col>9</xdr:col>
      <xdr:colOff>495300</xdr:colOff>
      <xdr:row>51</xdr:row>
      <xdr:rowOff>104775</xdr:rowOff>
    </xdr:to>
    <xdr:sp macro="" textlink="">
      <xdr:nvSpPr>
        <xdr:cNvPr id="49500" name="Text Box 348" hidden="1"/>
        <xdr:cNvSpPr txBox="1">
          <a:spLocks noChangeArrowheads="1"/>
        </xdr:cNvSpPr>
      </xdr:nvSpPr>
      <xdr:spPr bwMode="auto">
        <a:xfrm>
          <a:off x="11344275" y="8991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46</xdr:row>
      <xdr:rowOff>38100</xdr:rowOff>
    </xdr:from>
    <xdr:to>
      <xdr:col>9</xdr:col>
      <xdr:colOff>495300</xdr:colOff>
      <xdr:row>50</xdr:row>
      <xdr:rowOff>104775</xdr:rowOff>
    </xdr:to>
    <xdr:sp macro="" textlink="">
      <xdr:nvSpPr>
        <xdr:cNvPr id="49499" name="Text Box 347" hidden="1"/>
        <xdr:cNvSpPr txBox="1">
          <a:spLocks noChangeArrowheads="1"/>
        </xdr:cNvSpPr>
      </xdr:nvSpPr>
      <xdr:spPr bwMode="auto">
        <a:xfrm>
          <a:off x="11344275" y="8801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44</xdr:row>
      <xdr:rowOff>28575</xdr:rowOff>
    </xdr:from>
    <xdr:to>
      <xdr:col>10</xdr:col>
      <xdr:colOff>38100</xdr:colOff>
      <xdr:row>48</xdr:row>
      <xdr:rowOff>47625</xdr:rowOff>
    </xdr:to>
    <xdr:sp macro="" textlink="">
      <xdr:nvSpPr>
        <xdr:cNvPr id="49498" name="Text Box 346" hidden="1"/>
        <xdr:cNvSpPr txBox="1">
          <a:spLocks noChangeArrowheads="1"/>
        </xdr:cNvSpPr>
      </xdr:nvSpPr>
      <xdr:spPr bwMode="auto">
        <a:xfrm>
          <a:off x="11344275" y="84105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42</xdr:row>
      <xdr:rowOff>28575</xdr:rowOff>
    </xdr:from>
    <xdr:to>
      <xdr:col>9</xdr:col>
      <xdr:colOff>495300</xdr:colOff>
      <xdr:row>46</xdr:row>
      <xdr:rowOff>76200</xdr:rowOff>
    </xdr:to>
    <xdr:sp macro="" textlink="">
      <xdr:nvSpPr>
        <xdr:cNvPr id="49497" name="Text Box 345" hidden="1"/>
        <xdr:cNvSpPr txBox="1">
          <a:spLocks noChangeArrowheads="1"/>
        </xdr:cNvSpPr>
      </xdr:nvSpPr>
      <xdr:spPr bwMode="auto">
        <a:xfrm>
          <a:off x="11344275" y="8029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41</xdr:row>
      <xdr:rowOff>19050</xdr:rowOff>
    </xdr:from>
    <xdr:to>
      <xdr:col>9</xdr:col>
      <xdr:colOff>495300</xdr:colOff>
      <xdr:row>45</xdr:row>
      <xdr:rowOff>76200</xdr:rowOff>
    </xdr:to>
    <xdr:sp macro="" textlink="">
      <xdr:nvSpPr>
        <xdr:cNvPr id="49496" name="Text Box 344" hidden="1"/>
        <xdr:cNvSpPr txBox="1">
          <a:spLocks noChangeArrowheads="1"/>
        </xdr:cNvSpPr>
      </xdr:nvSpPr>
      <xdr:spPr bwMode="auto">
        <a:xfrm>
          <a:off x="11344275" y="78295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40</xdr:row>
      <xdr:rowOff>19050</xdr:rowOff>
    </xdr:from>
    <xdr:to>
      <xdr:col>9</xdr:col>
      <xdr:colOff>495300</xdr:colOff>
      <xdr:row>44</xdr:row>
      <xdr:rowOff>66675</xdr:rowOff>
    </xdr:to>
    <xdr:sp macro="" textlink="">
      <xdr:nvSpPr>
        <xdr:cNvPr id="49495" name="Text Box 343" hidden="1"/>
        <xdr:cNvSpPr txBox="1">
          <a:spLocks noChangeArrowheads="1"/>
        </xdr:cNvSpPr>
      </xdr:nvSpPr>
      <xdr:spPr bwMode="auto">
        <a:xfrm>
          <a:off x="11344275" y="7639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39</xdr:row>
      <xdr:rowOff>19050</xdr:rowOff>
    </xdr:from>
    <xdr:to>
      <xdr:col>9</xdr:col>
      <xdr:colOff>495300</xdr:colOff>
      <xdr:row>43</xdr:row>
      <xdr:rowOff>66675</xdr:rowOff>
    </xdr:to>
    <xdr:sp macro="" textlink="">
      <xdr:nvSpPr>
        <xdr:cNvPr id="49494" name="Text Box 342" hidden="1"/>
        <xdr:cNvSpPr txBox="1">
          <a:spLocks noChangeArrowheads="1"/>
        </xdr:cNvSpPr>
      </xdr:nvSpPr>
      <xdr:spPr bwMode="auto">
        <a:xfrm>
          <a:off x="11344275" y="7448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38</xdr:row>
      <xdr:rowOff>9525</xdr:rowOff>
    </xdr:from>
    <xdr:to>
      <xdr:col>9</xdr:col>
      <xdr:colOff>495300</xdr:colOff>
      <xdr:row>42</xdr:row>
      <xdr:rowOff>66675</xdr:rowOff>
    </xdr:to>
    <xdr:sp macro="" textlink="">
      <xdr:nvSpPr>
        <xdr:cNvPr id="49493" name="Text Box 341" hidden="1"/>
        <xdr:cNvSpPr txBox="1">
          <a:spLocks noChangeArrowheads="1"/>
        </xdr:cNvSpPr>
      </xdr:nvSpPr>
      <xdr:spPr bwMode="auto">
        <a:xfrm>
          <a:off x="11344275" y="7248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37</xdr:row>
      <xdr:rowOff>9525</xdr:rowOff>
    </xdr:from>
    <xdr:to>
      <xdr:col>9</xdr:col>
      <xdr:colOff>457200</xdr:colOff>
      <xdr:row>41</xdr:row>
      <xdr:rowOff>66675</xdr:rowOff>
    </xdr:to>
    <xdr:sp macro="" textlink="">
      <xdr:nvSpPr>
        <xdr:cNvPr id="49492" name="Text Box 340" hidden="1"/>
        <xdr:cNvSpPr txBox="1">
          <a:spLocks noChangeArrowheads="1"/>
        </xdr:cNvSpPr>
      </xdr:nvSpPr>
      <xdr:spPr bwMode="auto">
        <a:xfrm>
          <a:off x="11344275" y="7058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</xdr:row>
      <xdr:rowOff>0</xdr:rowOff>
    </xdr:from>
    <xdr:to>
      <xdr:col>10</xdr:col>
      <xdr:colOff>38100</xdr:colOff>
      <xdr:row>40</xdr:row>
      <xdr:rowOff>28575</xdr:rowOff>
    </xdr:to>
    <xdr:sp macro="" textlink="">
      <xdr:nvSpPr>
        <xdr:cNvPr id="49491" name="Text Box 339" hidden="1"/>
        <xdr:cNvSpPr txBox="1">
          <a:spLocks noChangeArrowheads="1"/>
        </xdr:cNvSpPr>
      </xdr:nvSpPr>
      <xdr:spPr bwMode="auto">
        <a:xfrm>
          <a:off x="11344275" y="68580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</xdr:row>
      <xdr:rowOff>0</xdr:rowOff>
    </xdr:from>
    <xdr:to>
      <xdr:col>10</xdr:col>
      <xdr:colOff>38100</xdr:colOff>
      <xdr:row>39</xdr:row>
      <xdr:rowOff>28575</xdr:rowOff>
    </xdr:to>
    <xdr:sp macro="" textlink="">
      <xdr:nvSpPr>
        <xdr:cNvPr id="49490" name="Text Box 338" hidden="1"/>
        <xdr:cNvSpPr txBox="1">
          <a:spLocks noChangeArrowheads="1"/>
        </xdr:cNvSpPr>
      </xdr:nvSpPr>
      <xdr:spPr bwMode="auto">
        <a:xfrm>
          <a:off x="11344275" y="66675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</xdr:row>
      <xdr:rowOff>0</xdr:rowOff>
    </xdr:from>
    <xdr:to>
      <xdr:col>9</xdr:col>
      <xdr:colOff>495300</xdr:colOff>
      <xdr:row>38</xdr:row>
      <xdr:rowOff>47625</xdr:rowOff>
    </xdr:to>
    <xdr:sp macro="" textlink="">
      <xdr:nvSpPr>
        <xdr:cNvPr id="49489" name="Text Box 337" hidden="1"/>
        <xdr:cNvSpPr txBox="1">
          <a:spLocks noChangeArrowheads="1"/>
        </xdr:cNvSpPr>
      </xdr:nvSpPr>
      <xdr:spPr bwMode="auto">
        <a:xfrm>
          <a:off x="11344275" y="6477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</xdr:row>
      <xdr:rowOff>180975</xdr:rowOff>
    </xdr:from>
    <xdr:to>
      <xdr:col>9</xdr:col>
      <xdr:colOff>495300</xdr:colOff>
      <xdr:row>37</xdr:row>
      <xdr:rowOff>47625</xdr:rowOff>
    </xdr:to>
    <xdr:sp macro="" textlink="">
      <xdr:nvSpPr>
        <xdr:cNvPr id="49488" name="Text Box 336" hidden="1"/>
        <xdr:cNvSpPr txBox="1">
          <a:spLocks noChangeArrowheads="1"/>
        </xdr:cNvSpPr>
      </xdr:nvSpPr>
      <xdr:spPr bwMode="auto">
        <a:xfrm>
          <a:off x="11344275" y="6276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</xdr:row>
      <xdr:rowOff>180975</xdr:rowOff>
    </xdr:from>
    <xdr:to>
      <xdr:col>10</xdr:col>
      <xdr:colOff>38100</xdr:colOff>
      <xdr:row>35</xdr:row>
      <xdr:rowOff>0</xdr:rowOff>
    </xdr:to>
    <xdr:sp macro="" textlink="">
      <xdr:nvSpPr>
        <xdr:cNvPr id="49487" name="Text Box 335" hidden="1"/>
        <xdr:cNvSpPr txBox="1">
          <a:spLocks noChangeArrowheads="1"/>
        </xdr:cNvSpPr>
      </xdr:nvSpPr>
      <xdr:spPr bwMode="auto">
        <a:xfrm>
          <a:off x="11344275" y="58959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</xdr:row>
      <xdr:rowOff>171450</xdr:rowOff>
    </xdr:from>
    <xdr:to>
      <xdr:col>9</xdr:col>
      <xdr:colOff>495300</xdr:colOff>
      <xdr:row>33</xdr:row>
      <xdr:rowOff>28575</xdr:rowOff>
    </xdr:to>
    <xdr:sp macro="" textlink="">
      <xdr:nvSpPr>
        <xdr:cNvPr id="49486" name="Text Box 334" hidden="1"/>
        <xdr:cNvSpPr txBox="1">
          <a:spLocks noChangeArrowheads="1"/>
        </xdr:cNvSpPr>
      </xdr:nvSpPr>
      <xdr:spPr bwMode="auto">
        <a:xfrm>
          <a:off x="11344275" y="5505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</xdr:row>
      <xdr:rowOff>171450</xdr:rowOff>
    </xdr:from>
    <xdr:to>
      <xdr:col>9</xdr:col>
      <xdr:colOff>495300</xdr:colOff>
      <xdr:row>32</xdr:row>
      <xdr:rowOff>28575</xdr:rowOff>
    </xdr:to>
    <xdr:sp macro="" textlink="">
      <xdr:nvSpPr>
        <xdr:cNvPr id="49485" name="Text Box 333" hidden="1"/>
        <xdr:cNvSpPr txBox="1">
          <a:spLocks noChangeArrowheads="1"/>
        </xdr:cNvSpPr>
      </xdr:nvSpPr>
      <xdr:spPr bwMode="auto">
        <a:xfrm>
          <a:off x="11344275" y="5314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</xdr:row>
      <xdr:rowOff>161925</xdr:rowOff>
    </xdr:from>
    <xdr:to>
      <xdr:col>9</xdr:col>
      <xdr:colOff>495300</xdr:colOff>
      <xdr:row>31</xdr:row>
      <xdr:rowOff>28575</xdr:rowOff>
    </xdr:to>
    <xdr:sp macro="" textlink="">
      <xdr:nvSpPr>
        <xdr:cNvPr id="49484" name="Text Box 332" hidden="1"/>
        <xdr:cNvSpPr txBox="1">
          <a:spLocks noChangeArrowheads="1"/>
        </xdr:cNvSpPr>
      </xdr:nvSpPr>
      <xdr:spPr bwMode="auto">
        <a:xfrm>
          <a:off x="11344275" y="5114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</xdr:row>
      <xdr:rowOff>161925</xdr:rowOff>
    </xdr:from>
    <xdr:to>
      <xdr:col>9</xdr:col>
      <xdr:colOff>495300</xdr:colOff>
      <xdr:row>30</xdr:row>
      <xdr:rowOff>28575</xdr:rowOff>
    </xdr:to>
    <xdr:sp macro="" textlink="">
      <xdr:nvSpPr>
        <xdr:cNvPr id="49483" name="Text Box 331" hidden="1"/>
        <xdr:cNvSpPr txBox="1">
          <a:spLocks noChangeArrowheads="1"/>
        </xdr:cNvSpPr>
      </xdr:nvSpPr>
      <xdr:spPr bwMode="auto">
        <a:xfrm>
          <a:off x="11344275" y="4924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</xdr:row>
      <xdr:rowOff>161925</xdr:rowOff>
    </xdr:from>
    <xdr:to>
      <xdr:col>9</xdr:col>
      <xdr:colOff>495300</xdr:colOff>
      <xdr:row>29</xdr:row>
      <xdr:rowOff>28575</xdr:rowOff>
    </xdr:to>
    <xdr:sp macro="" textlink="">
      <xdr:nvSpPr>
        <xdr:cNvPr id="49482" name="Text Box 330" hidden="1"/>
        <xdr:cNvSpPr txBox="1">
          <a:spLocks noChangeArrowheads="1"/>
        </xdr:cNvSpPr>
      </xdr:nvSpPr>
      <xdr:spPr bwMode="auto">
        <a:xfrm>
          <a:off x="11344275" y="4733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</xdr:row>
      <xdr:rowOff>152400</xdr:rowOff>
    </xdr:from>
    <xdr:to>
      <xdr:col>9</xdr:col>
      <xdr:colOff>457200</xdr:colOff>
      <xdr:row>28</xdr:row>
      <xdr:rowOff>28575</xdr:rowOff>
    </xdr:to>
    <xdr:sp macro="" textlink="">
      <xdr:nvSpPr>
        <xdr:cNvPr id="49481" name="Text Box 329" hidden="1"/>
        <xdr:cNvSpPr txBox="1">
          <a:spLocks noChangeArrowheads="1"/>
        </xdr:cNvSpPr>
      </xdr:nvSpPr>
      <xdr:spPr bwMode="auto">
        <a:xfrm>
          <a:off x="11344275" y="45339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</xdr:row>
      <xdr:rowOff>152400</xdr:rowOff>
    </xdr:from>
    <xdr:to>
      <xdr:col>10</xdr:col>
      <xdr:colOff>38100</xdr:colOff>
      <xdr:row>26</xdr:row>
      <xdr:rowOff>161925</xdr:rowOff>
    </xdr:to>
    <xdr:sp macro="" textlink="">
      <xdr:nvSpPr>
        <xdr:cNvPr id="49480" name="Text Box 328" hidden="1"/>
        <xdr:cNvSpPr txBox="1">
          <a:spLocks noChangeArrowheads="1"/>
        </xdr:cNvSpPr>
      </xdr:nvSpPr>
      <xdr:spPr bwMode="auto">
        <a:xfrm>
          <a:off x="11344275" y="43434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</xdr:row>
      <xdr:rowOff>142875</xdr:rowOff>
    </xdr:from>
    <xdr:to>
      <xdr:col>10</xdr:col>
      <xdr:colOff>38100</xdr:colOff>
      <xdr:row>25</xdr:row>
      <xdr:rowOff>161925</xdr:rowOff>
    </xdr:to>
    <xdr:sp macro="" textlink="">
      <xdr:nvSpPr>
        <xdr:cNvPr id="49479" name="Text Box 327" hidden="1"/>
        <xdr:cNvSpPr txBox="1">
          <a:spLocks noChangeArrowheads="1"/>
        </xdr:cNvSpPr>
      </xdr:nvSpPr>
      <xdr:spPr bwMode="auto">
        <a:xfrm>
          <a:off x="11344275" y="41433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</xdr:row>
      <xdr:rowOff>142875</xdr:rowOff>
    </xdr:from>
    <xdr:to>
      <xdr:col>9</xdr:col>
      <xdr:colOff>495300</xdr:colOff>
      <xdr:row>25</xdr:row>
      <xdr:rowOff>9525</xdr:rowOff>
    </xdr:to>
    <xdr:sp macro="" textlink="">
      <xdr:nvSpPr>
        <xdr:cNvPr id="49478" name="Text Box 326" hidden="1"/>
        <xdr:cNvSpPr txBox="1">
          <a:spLocks noChangeArrowheads="1"/>
        </xdr:cNvSpPr>
      </xdr:nvSpPr>
      <xdr:spPr bwMode="auto">
        <a:xfrm>
          <a:off x="11344275" y="3952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</xdr:row>
      <xdr:rowOff>142875</xdr:rowOff>
    </xdr:from>
    <xdr:to>
      <xdr:col>9</xdr:col>
      <xdr:colOff>495300</xdr:colOff>
      <xdr:row>24</xdr:row>
      <xdr:rowOff>0</xdr:rowOff>
    </xdr:to>
    <xdr:sp macro="" textlink="">
      <xdr:nvSpPr>
        <xdr:cNvPr id="49477" name="Text Box 325" hidden="1"/>
        <xdr:cNvSpPr txBox="1">
          <a:spLocks noChangeArrowheads="1"/>
        </xdr:cNvSpPr>
      </xdr:nvSpPr>
      <xdr:spPr bwMode="auto">
        <a:xfrm>
          <a:off x="11344275" y="3762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</xdr:row>
      <xdr:rowOff>133350</xdr:rowOff>
    </xdr:from>
    <xdr:to>
      <xdr:col>10</xdr:col>
      <xdr:colOff>38100</xdr:colOff>
      <xdr:row>21</xdr:row>
      <xdr:rowOff>142875</xdr:rowOff>
    </xdr:to>
    <xdr:sp macro="" textlink="">
      <xdr:nvSpPr>
        <xdr:cNvPr id="49476" name="Text Box 324" hidden="1"/>
        <xdr:cNvSpPr txBox="1">
          <a:spLocks noChangeArrowheads="1"/>
        </xdr:cNvSpPr>
      </xdr:nvSpPr>
      <xdr:spPr bwMode="auto">
        <a:xfrm>
          <a:off x="11344275" y="33718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</xdr:row>
      <xdr:rowOff>123825</xdr:rowOff>
    </xdr:from>
    <xdr:to>
      <xdr:col>9</xdr:col>
      <xdr:colOff>495300</xdr:colOff>
      <xdr:row>19</xdr:row>
      <xdr:rowOff>180975</xdr:rowOff>
    </xdr:to>
    <xdr:sp macro="" textlink="">
      <xdr:nvSpPr>
        <xdr:cNvPr id="49475" name="Text Box 323" hidden="1"/>
        <xdr:cNvSpPr txBox="1">
          <a:spLocks noChangeArrowheads="1"/>
        </xdr:cNvSpPr>
      </xdr:nvSpPr>
      <xdr:spPr bwMode="auto">
        <a:xfrm>
          <a:off x="11344275" y="298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</xdr:row>
      <xdr:rowOff>123825</xdr:rowOff>
    </xdr:from>
    <xdr:to>
      <xdr:col>9</xdr:col>
      <xdr:colOff>495300</xdr:colOff>
      <xdr:row>18</xdr:row>
      <xdr:rowOff>180975</xdr:rowOff>
    </xdr:to>
    <xdr:sp macro="" textlink="">
      <xdr:nvSpPr>
        <xdr:cNvPr id="49474" name="Text Box 322" hidden="1"/>
        <xdr:cNvSpPr txBox="1">
          <a:spLocks noChangeArrowheads="1"/>
        </xdr:cNvSpPr>
      </xdr:nvSpPr>
      <xdr:spPr bwMode="auto">
        <a:xfrm>
          <a:off x="11344275" y="2790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</xdr:row>
      <xdr:rowOff>123825</xdr:rowOff>
    </xdr:from>
    <xdr:to>
      <xdr:col>9</xdr:col>
      <xdr:colOff>495300</xdr:colOff>
      <xdr:row>17</xdr:row>
      <xdr:rowOff>180975</xdr:rowOff>
    </xdr:to>
    <xdr:sp macro="" textlink="">
      <xdr:nvSpPr>
        <xdr:cNvPr id="49473" name="Text Box 321" hidden="1"/>
        <xdr:cNvSpPr txBox="1">
          <a:spLocks noChangeArrowheads="1"/>
        </xdr:cNvSpPr>
      </xdr:nvSpPr>
      <xdr:spPr bwMode="auto">
        <a:xfrm>
          <a:off x="11344275" y="2600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</xdr:row>
      <xdr:rowOff>114300</xdr:rowOff>
    </xdr:from>
    <xdr:to>
      <xdr:col>9</xdr:col>
      <xdr:colOff>495300</xdr:colOff>
      <xdr:row>16</xdr:row>
      <xdr:rowOff>180975</xdr:rowOff>
    </xdr:to>
    <xdr:sp macro="" textlink="">
      <xdr:nvSpPr>
        <xdr:cNvPr id="49472" name="Text Box 320" hidden="1"/>
        <xdr:cNvSpPr txBox="1">
          <a:spLocks noChangeArrowheads="1"/>
        </xdr:cNvSpPr>
      </xdr:nvSpPr>
      <xdr:spPr bwMode="auto">
        <a:xfrm>
          <a:off x="11344275" y="2400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</xdr:row>
      <xdr:rowOff>114300</xdr:rowOff>
    </xdr:from>
    <xdr:to>
      <xdr:col>9</xdr:col>
      <xdr:colOff>495300</xdr:colOff>
      <xdr:row>15</xdr:row>
      <xdr:rowOff>161925</xdr:rowOff>
    </xdr:to>
    <xdr:sp macro="" textlink="">
      <xdr:nvSpPr>
        <xdr:cNvPr id="49471" name="Text Box 319" hidden="1"/>
        <xdr:cNvSpPr txBox="1">
          <a:spLocks noChangeArrowheads="1"/>
        </xdr:cNvSpPr>
      </xdr:nvSpPr>
      <xdr:spPr bwMode="auto">
        <a:xfrm>
          <a:off x="11344275" y="2209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</xdr:row>
      <xdr:rowOff>114300</xdr:rowOff>
    </xdr:from>
    <xdr:to>
      <xdr:col>9</xdr:col>
      <xdr:colOff>495300</xdr:colOff>
      <xdr:row>14</xdr:row>
      <xdr:rowOff>161925</xdr:rowOff>
    </xdr:to>
    <xdr:sp macro="" textlink="">
      <xdr:nvSpPr>
        <xdr:cNvPr id="49470" name="Text Box 318" hidden="1"/>
        <xdr:cNvSpPr txBox="1">
          <a:spLocks noChangeArrowheads="1"/>
        </xdr:cNvSpPr>
      </xdr:nvSpPr>
      <xdr:spPr bwMode="auto">
        <a:xfrm>
          <a:off x="11344275" y="2019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</xdr:row>
      <xdr:rowOff>104775</xdr:rowOff>
    </xdr:from>
    <xdr:to>
      <xdr:col>10</xdr:col>
      <xdr:colOff>38100</xdr:colOff>
      <xdr:row>13</xdr:row>
      <xdr:rowOff>123825</xdr:rowOff>
    </xdr:to>
    <xdr:sp macro="" textlink="">
      <xdr:nvSpPr>
        <xdr:cNvPr id="49469" name="Text Box 317" hidden="1"/>
        <xdr:cNvSpPr txBox="1">
          <a:spLocks noChangeArrowheads="1"/>
        </xdr:cNvSpPr>
      </xdr:nvSpPr>
      <xdr:spPr bwMode="auto">
        <a:xfrm>
          <a:off x="11344275" y="18192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9</xdr:row>
      <xdr:rowOff>104775</xdr:rowOff>
    </xdr:from>
    <xdr:to>
      <xdr:col>8</xdr:col>
      <xdr:colOff>609600</xdr:colOff>
      <xdr:row>13</xdr:row>
      <xdr:rowOff>123825</xdr:rowOff>
    </xdr:to>
    <xdr:sp macro="" textlink="">
      <xdr:nvSpPr>
        <xdr:cNvPr id="49468" name="Text Box 316" hidden="1"/>
        <xdr:cNvSpPr txBox="1">
          <a:spLocks noChangeArrowheads="1"/>
        </xdr:cNvSpPr>
      </xdr:nvSpPr>
      <xdr:spPr bwMode="auto">
        <a:xfrm>
          <a:off x="10448925" y="1819275"/>
          <a:ext cx="139065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</xdr:row>
      <xdr:rowOff>104775</xdr:rowOff>
    </xdr:from>
    <xdr:to>
      <xdr:col>10</xdr:col>
      <xdr:colOff>38100</xdr:colOff>
      <xdr:row>12</xdr:row>
      <xdr:rowOff>114300</xdr:rowOff>
    </xdr:to>
    <xdr:sp macro="" textlink="">
      <xdr:nvSpPr>
        <xdr:cNvPr id="49467" name="Text Box 315" hidden="1"/>
        <xdr:cNvSpPr txBox="1">
          <a:spLocks noChangeArrowheads="1"/>
        </xdr:cNvSpPr>
      </xdr:nvSpPr>
      <xdr:spPr bwMode="auto">
        <a:xfrm>
          <a:off x="11344275" y="16287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8</xdr:row>
      <xdr:rowOff>104775</xdr:rowOff>
    </xdr:from>
    <xdr:to>
      <xdr:col>8</xdr:col>
      <xdr:colOff>609600</xdr:colOff>
      <xdr:row>12</xdr:row>
      <xdr:rowOff>114300</xdr:rowOff>
    </xdr:to>
    <xdr:sp macro="" textlink="">
      <xdr:nvSpPr>
        <xdr:cNvPr id="49466" name="Text Box 314" hidden="1"/>
        <xdr:cNvSpPr txBox="1">
          <a:spLocks noChangeArrowheads="1"/>
        </xdr:cNvSpPr>
      </xdr:nvSpPr>
      <xdr:spPr bwMode="auto">
        <a:xfrm>
          <a:off x="10448925" y="1628775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</xdr:row>
      <xdr:rowOff>95250</xdr:rowOff>
    </xdr:from>
    <xdr:to>
      <xdr:col>9</xdr:col>
      <xdr:colOff>495300</xdr:colOff>
      <xdr:row>11</xdr:row>
      <xdr:rowOff>152400</xdr:rowOff>
    </xdr:to>
    <xdr:sp macro="" textlink="">
      <xdr:nvSpPr>
        <xdr:cNvPr id="49465" name="Text Box 313" hidden="1"/>
        <xdr:cNvSpPr txBox="1">
          <a:spLocks noChangeArrowheads="1"/>
        </xdr:cNvSpPr>
      </xdr:nvSpPr>
      <xdr:spPr bwMode="auto">
        <a:xfrm>
          <a:off x="11344275" y="1428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</xdr:row>
      <xdr:rowOff>95250</xdr:rowOff>
    </xdr:from>
    <xdr:to>
      <xdr:col>9</xdr:col>
      <xdr:colOff>495300</xdr:colOff>
      <xdr:row>10</xdr:row>
      <xdr:rowOff>152400</xdr:rowOff>
    </xdr:to>
    <xdr:sp macro="" textlink="">
      <xdr:nvSpPr>
        <xdr:cNvPr id="49464" name="Text Box 312" hidden="1"/>
        <xdr:cNvSpPr txBox="1">
          <a:spLocks noChangeArrowheads="1"/>
        </xdr:cNvSpPr>
      </xdr:nvSpPr>
      <xdr:spPr bwMode="auto">
        <a:xfrm>
          <a:off x="11344275" y="1238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5</xdr:row>
      <xdr:rowOff>95250</xdr:rowOff>
    </xdr:from>
    <xdr:to>
      <xdr:col>8</xdr:col>
      <xdr:colOff>609600</xdr:colOff>
      <xdr:row>9</xdr:row>
      <xdr:rowOff>104775</xdr:rowOff>
    </xdr:to>
    <xdr:sp macro="" textlink="">
      <xdr:nvSpPr>
        <xdr:cNvPr id="49463" name="Text Box 311" hidden="1"/>
        <xdr:cNvSpPr txBox="1">
          <a:spLocks noChangeArrowheads="1"/>
        </xdr:cNvSpPr>
      </xdr:nvSpPr>
      <xdr:spPr bwMode="auto">
        <a:xfrm>
          <a:off x="10448925" y="104775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</xdr:row>
      <xdr:rowOff>85725</xdr:rowOff>
    </xdr:from>
    <xdr:to>
      <xdr:col>10</xdr:col>
      <xdr:colOff>38100</xdr:colOff>
      <xdr:row>8</xdr:row>
      <xdr:rowOff>104775</xdr:rowOff>
    </xdr:to>
    <xdr:sp macro="" textlink="">
      <xdr:nvSpPr>
        <xdr:cNvPr id="49462" name="Text Box 310" hidden="1"/>
        <xdr:cNvSpPr txBox="1">
          <a:spLocks noChangeArrowheads="1"/>
        </xdr:cNvSpPr>
      </xdr:nvSpPr>
      <xdr:spPr bwMode="auto">
        <a:xfrm>
          <a:off x="11344275" y="8477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4</xdr:row>
      <xdr:rowOff>85725</xdr:rowOff>
    </xdr:from>
    <xdr:to>
      <xdr:col>8</xdr:col>
      <xdr:colOff>609600</xdr:colOff>
      <xdr:row>8</xdr:row>
      <xdr:rowOff>104775</xdr:rowOff>
    </xdr:to>
    <xdr:sp macro="" textlink="">
      <xdr:nvSpPr>
        <xdr:cNvPr id="49461" name="Text Box 309" hidden="1"/>
        <xdr:cNvSpPr txBox="1">
          <a:spLocks noChangeArrowheads="1"/>
        </xdr:cNvSpPr>
      </xdr:nvSpPr>
      <xdr:spPr bwMode="auto">
        <a:xfrm>
          <a:off x="10448925" y="847725"/>
          <a:ext cx="139065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</xdr:row>
      <xdr:rowOff>85725</xdr:rowOff>
    </xdr:from>
    <xdr:to>
      <xdr:col>9</xdr:col>
      <xdr:colOff>495300</xdr:colOff>
      <xdr:row>6</xdr:row>
      <xdr:rowOff>142875</xdr:rowOff>
    </xdr:to>
    <xdr:sp macro="" textlink="">
      <xdr:nvSpPr>
        <xdr:cNvPr id="49460" name="Text Box 308" hidden="1"/>
        <xdr:cNvSpPr txBox="1">
          <a:spLocks noChangeArrowheads="1"/>
        </xdr:cNvSpPr>
      </xdr:nvSpPr>
      <xdr:spPr bwMode="auto">
        <a:xfrm>
          <a:off x="11344275" y="466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</xdr:row>
      <xdr:rowOff>76200</xdr:rowOff>
    </xdr:from>
    <xdr:to>
      <xdr:col>9</xdr:col>
      <xdr:colOff>495300</xdr:colOff>
      <xdr:row>5</xdr:row>
      <xdr:rowOff>142875</xdr:rowOff>
    </xdr:to>
    <xdr:sp macro="" textlink="">
      <xdr:nvSpPr>
        <xdr:cNvPr id="49459" name="Text Box 307" hidden="1"/>
        <xdr:cNvSpPr txBox="1">
          <a:spLocks noChangeArrowheads="1"/>
        </xdr:cNvSpPr>
      </xdr:nvSpPr>
      <xdr:spPr bwMode="auto">
        <a:xfrm>
          <a:off x="11344275" y="266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0</xdr:row>
      <xdr:rowOff>76200</xdr:rowOff>
    </xdr:from>
    <xdr:to>
      <xdr:col>9</xdr:col>
      <xdr:colOff>495300</xdr:colOff>
      <xdr:row>4</xdr:row>
      <xdr:rowOff>123825</xdr:rowOff>
    </xdr:to>
    <xdr:sp macro="" textlink="">
      <xdr:nvSpPr>
        <xdr:cNvPr id="49458" name="Text Box 306" hidden="1"/>
        <xdr:cNvSpPr txBox="1">
          <a:spLocks noChangeArrowheads="1"/>
        </xdr:cNvSpPr>
      </xdr:nvSpPr>
      <xdr:spPr bwMode="auto">
        <a:xfrm>
          <a:off x="11344275" y="76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114300</xdr:colOff>
      <xdr:row>0</xdr:row>
      <xdr:rowOff>0</xdr:rowOff>
    </xdr:from>
    <xdr:to>
      <xdr:col>26</xdr:col>
      <xdr:colOff>533400</xdr:colOff>
      <xdr:row>4</xdr:row>
      <xdr:rowOff>47625</xdr:rowOff>
    </xdr:to>
    <xdr:sp macro="" textlink="">
      <xdr:nvSpPr>
        <xdr:cNvPr id="49457" name="Text Box 305" hidden="1"/>
        <xdr:cNvSpPr txBox="1">
          <a:spLocks noChangeArrowheads="1"/>
        </xdr:cNvSpPr>
      </xdr:nvSpPr>
      <xdr:spPr bwMode="auto">
        <a:xfrm>
          <a:off x="26565225" y="0"/>
          <a:ext cx="13144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114300</xdr:colOff>
      <xdr:row>0</xdr:row>
      <xdr:rowOff>0</xdr:rowOff>
    </xdr:from>
    <xdr:to>
      <xdr:col>18</xdr:col>
      <xdr:colOff>609600</xdr:colOff>
      <xdr:row>4</xdr:row>
      <xdr:rowOff>9525</xdr:rowOff>
    </xdr:to>
    <xdr:sp macro="" textlink="">
      <xdr:nvSpPr>
        <xdr:cNvPr id="49456" name="Text Box 304" hidden="1"/>
        <xdr:cNvSpPr txBox="1">
          <a:spLocks noChangeArrowheads="1"/>
        </xdr:cNvSpPr>
      </xdr:nvSpPr>
      <xdr:spPr bwMode="auto">
        <a:xfrm>
          <a:off x="19402425" y="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114300</xdr:colOff>
      <xdr:row>0</xdr:row>
      <xdr:rowOff>0</xdr:rowOff>
    </xdr:from>
    <xdr:to>
      <xdr:col>19</xdr:col>
      <xdr:colOff>533400</xdr:colOff>
      <xdr:row>4</xdr:row>
      <xdr:rowOff>47625</xdr:rowOff>
    </xdr:to>
    <xdr:sp macro="" textlink="">
      <xdr:nvSpPr>
        <xdr:cNvPr id="49455" name="Text Box 303" hidden="1"/>
        <xdr:cNvSpPr txBox="1">
          <a:spLocks noChangeArrowheads="1"/>
        </xdr:cNvSpPr>
      </xdr:nvSpPr>
      <xdr:spPr bwMode="auto">
        <a:xfrm>
          <a:off x="18507075" y="0"/>
          <a:ext cx="31051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142875</xdr:colOff>
      <xdr:row>0</xdr:row>
      <xdr:rowOff>28575</xdr:rowOff>
    </xdr:from>
    <xdr:to>
      <xdr:col>9</xdr:col>
      <xdr:colOff>609600</xdr:colOff>
      <xdr:row>4</xdr:row>
      <xdr:rowOff>9525</xdr:rowOff>
    </xdr:to>
    <xdr:sp macro="" textlink="">
      <xdr:nvSpPr>
        <xdr:cNvPr id="49454" name="Text Box 302" hidden="1"/>
        <xdr:cNvSpPr txBox="1">
          <a:spLocks noChangeArrowheads="1"/>
        </xdr:cNvSpPr>
      </xdr:nvSpPr>
      <xdr:spPr bwMode="auto">
        <a:xfrm>
          <a:off x="113728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533400</xdr:colOff>
      <xdr:row>30</xdr:row>
      <xdr:rowOff>76200</xdr:rowOff>
    </xdr:from>
    <xdr:to>
      <xdr:col>5</xdr:col>
      <xdr:colOff>38100</xdr:colOff>
      <xdr:row>34</xdr:row>
      <xdr:rowOff>76200</xdr:rowOff>
    </xdr:to>
    <xdr:sp macro="" textlink="">
      <xdr:nvSpPr>
        <xdr:cNvPr id="2054" name="Text Box 6" hidden="1"/>
        <xdr:cNvSpPr txBox="1">
          <a:spLocks noChangeArrowheads="1"/>
        </xdr:cNvSpPr>
      </xdr:nvSpPr>
      <xdr:spPr bwMode="auto">
        <a:xfrm>
          <a:off x="6067425" y="5791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34</xdr:row>
      <xdr:rowOff>76200</xdr:rowOff>
    </xdr:from>
    <xdr:to>
      <xdr:col>5</xdr:col>
      <xdr:colOff>38100</xdr:colOff>
      <xdr:row>38</xdr:row>
      <xdr:rowOff>76200</xdr:rowOff>
    </xdr:to>
    <xdr:sp macro="" textlink="">
      <xdr:nvSpPr>
        <xdr:cNvPr id="2055" name="Text Box 7" hidden="1"/>
        <xdr:cNvSpPr txBox="1">
          <a:spLocks noChangeArrowheads="1"/>
        </xdr:cNvSpPr>
      </xdr:nvSpPr>
      <xdr:spPr bwMode="auto">
        <a:xfrm>
          <a:off x="6067425" y="6553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47</xdr:row>
      <xdr:rowOff>76200</xdr:rowOff>
    </xdr:from>
    <xdr:to>
      <xdr:col>5</xdr:col>
      <xdr:colOff>571500</xdr:colOff>
      <xdr:row>51</xdr:row>
      <xdr:rowOff>76200</xdr:rowOff>
    </xdr:to>
    <xdr:sp macro="" textlink="">
      <xdr:nvSpPr>
        <xdr:cNvPr id="2057" name="Text Box 9" hidden="1"/>
        <xdr:cNvSpPr txBox="1">
          <a:spLocks noChangeArrowheads="1"/>
        </xdr:cNvSpPr>
      </xdr:nvSpPr>
      <xdr:spPr bwMode="auto">
        <a:xfrm>
          <a:off x="6581775" y="90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48</xdr:row>
      <xdr:rowOff>76200</xdr:rowOff>
    </xdr:from>
    <xdr:to>
      <xdr:col>5</xdr:col>
      <xdr:colOff>457200</xdr:colOff>
      <xdr:row>52</xdr:row>
      <xdr:rowOff>114300</xdr:rowOff>
    </xdr:to>
    <xdr:sp macro="" textlink="">
      <xdr:nvSpPr>
        <xdr:cNvPr id="2061" name="Text Box 13" hidden="1"/>
        <xdr:cNvSpPr txBox="1">
          <a:spLocks noChangeArrowheads="1"/>
        </xdr:cNvSpPr>
      </xdr:nvSpPr>
      <xdr:spPr bwMode="auto">
        <a:xfrm>
          <a:off x="658177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47</xdr:row>
      <xdr:rowOff>76200</xdr:rowOff>
    </xdr:from>
    <xdr:to>
      <xdr:col>6</xdr:col>
      <xdr:colOff>457200</xdr:colOff>
      <xdr:row>51</xdr:row>
      <xdr:rowOff>114300</xdr:rowOff>
    </xdr:to>
    <xdr:sp macro="" textlink="">
      <xdr:nvSpPr>
        <xdr:cNvPr id="2062" name="Text Box 14" hidden="1"/>
        <xdr:cNvSpPr txBox="1">
          <a:spLocks noChangeArrowheads="1"/>
        </xdr:cNvSpPr>
      </xdr:nvSpPr>
      <xdr:spPr bwMode="auto">
        <a:xfrm>
          <a:off x="7515225" y="9029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48</xdr:row>
      <xdr:rowOff>76200</xdr:rowOff>
    </xdr:from>
    <xdr:to>
      <xdr:col>6</xdr:col>
      <xdr:colOff>457200</xdr:colOff>
      <xdr:row>52</xdr:row>
      <xdr:rowOff>114300</xdr:rowOff>
    </xdr:to>
    <xdr:sp macro="" textlink="">
      <xdr:nvSpPr>
        <xdr:cNvPr id="2063" name="Text Box 15" hidden="1"/>
        <xdr:cNvSpPr txBox="1">
          <a:spLocks noChangeArrowheads="1"/>
        </xdr:cNvSpPr>
      </xdr:nvSpPr>
      <xdr:spPr bwMode="auto">
        <a:xfrm>
          <a:off x="751522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</xdr:row>
      <xdr:rowOff>76200</xdr:rowOff>
    </xdr:from>
    <xdr:to>
      <xdr:col>6</xdr:col>
      <xdr:colOff>457200</xdr:colOff>
      <xdr:row>38</xdr:row>
      <xdr:rowOff>114300</xdr:rowOff>
    </xdr:to>
    <xdr:sp macro="" textlink="">
      <xdr:nvSpPr>
        <xdr:cNvPr id="2064" name="Text Box 16" hidden="1"/>
        <xdr:cNvSpPr txBox="1">
          <a:spLocks noChangeArrowheads="1"/>
        </xdr:cNvSpPr>
      </xdr:nvSpPr>
      <xdr:spPr bwMode="auto">
        <a:xfrm>
          <a:off x="7515225" y="6553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35</xdr:row>
      <xdr:rowOff>76200</xdr:rowOff>
    </xdr:from>
    <xdr:to>
      <xdr:col>6</xdr:col>
      <xdr:colOff>457200</xdr:colOff>
      <xdr:row>39</xdr:row>
      <xdr:rowOff>114300</xdr:rowOff>
    </xdr:to>
    <xdr:sp macro="" textlink="">
      <xdr:nvSpPr>
        <xdr:cNvPr id="2065" name="Text Box 17" hidden="1"/>
        <xdr:cNvSpPr txBox="1">
          <a:spLocks noChangeArrowheads="1"/>
        </xdr:cNvSpPr>
      </xdr:nvSpPr>
      <xdr:spPr bwMode="auto">
        <a:xfrm>
          <a:off x="7515225" y="674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</xdr:row>
      <xdr:rowOff>76200</xdr:rowOff>
    </xdr:from>
    <xdr:to>
      <xdr:col>5</xdr:col>
      <xdr:colOff>457200</xdr:colOff>
      <xdr:row>39</xdr:row>
      <xdr:rowOff>114300</xdr:rowOff>
    </xdr:to>
    <xdr:sp macro="" textlink="">
      <xdr:nvSpPr>
        <xdr:cNvPr id="2066" name="Text Box 18" hidden="1"/>
        <xdr:cNvSpPr txBox="1">
          <a:spLocks noChangeArrowheads="1"/>
        </xdr:cNvSpPr>
      </xdr:nvSpPr>
      <xdr:spPr bwMode="auto">
        <a:xfrm>
          <a:off x="6581775" y="674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134</xdr:row>
      <xdr:rowOff>76200</xdr:rowOff>
    </xdr:from>
    <xdr:to>
      <xdr:col>5</xdr:col>
      <xdr:colOff>571500</xdr:colOff>
      <xdr:row>138</xdr:row>
      <xdr:rowOff>76200</xdr:rowOff>
    </xdr:to>
    <xdr:sp macro="" textlink="">
      <xdr:nvSpPr>
        <xdr:cNvPr id="2086" name="Text Box 38" hidden="1"/>
        <xdr:cNvSpPr txBox="1">
          <a:spLocks noChangeArrowheads="1"/>
        </xdr:cNvSpPr>
      </xdr:nvSpPr>
      <xdr:spPr bwMode="auto">
        <a:xfrm>
          <a:off x="6581775" y="2560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138</xdr:row>
      <xdr:rowOff>76200</xdr:rowOff>
    </xdr:from>
    <xdr:to>
      <xdr:col>5</xdr:col>
      <xdr:colOff>571500</xdr:colOff>
      <xdr:row>142</xdr:row>
      <xdr:rowOff>76200</xdr:rowOff>
    </xdr:to>
    <xdr:sp macro="" textlink="">
      <xdr:nvSpPr>
        <xdr:cNvPr id="2087" name="Text Box 39" hidden="1"/>
        <xdr:cNvSpPr txBox="1">
          <a:spLocks noChangeArrowheads="1"/>
        </xdr:cNvSpPr>
      </xdr:nvSpPr>
      <xdr:spPr bwMode="auto">
        <a:xfrm>
          <a:off x="6581775" y="2636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139</xdr:row>
      <xdr:rowOff>76200</xdr:rowOff>
    </xdr:from>
    <xdr:to>
      <xdr:col>5</xdr:col>
      <xdr:colOff>457200</xdr:colOff>
      <xdr:row>143</xdr:row>
      <xdr:rowOff>114300</xdr:rowOff>
    </xdr:to>
    <xdr:sp macro="" textlink="">
      <xdr:nvSpPr>
        <xdr:cNvPr id="2088" name="Text Box 40" hidden="1"/>
        <xdr:cNvSpPr txBox="1">
          <a:spLocks noChangeArrowheads="1"/>
        </xdr:cNvSpPr>
      </xdr:nvSpPr>
      <xdr:spPr bwMode="auto">
        <a:xfrm>
          <a:off x="6581775" y="2655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151</xdr:row>
      <xdr:rowOff>76200</xdr:rowOff>
    </xdr:from>
    <xdr:to>
      <xdr:col>5</xdr:col>
      <xdr:colOff>571500</xdr:colOff>
      <xdr:row>155</xdr:row>
      <xdr:rowOff>76200</xdr:rowOff>
    </xdr:to>
    <xdr:sp macro="" textlink="">
      <xdr:nvSpPr>
        <xdr:cNvPr id="2092" name="Text Box 44" hidden="1"/>
        <xdr:cNvSpPr txBox="1">
          <a:spLocks noChangeArrowheads="1"/>
        </xdr:cNvSpPr>
      </xdr:nvSpPr>
      <xdr:spPr bwMode="auto">
        <a:xfrm>
          <a:off x="6581775" y="288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152</xdr:row>
      <xdr:rowOff>76200</xdr:rowOff>
    </xdr:from>
    <xdr:to>
      <xdr:col>5</xdr:col>
      <xdr:colOff>457200</xdr:colOff>
      <xdr:row>156</xdr:row>
      <xdr:rowOff>114300</xdr:rowOff>
    </xdr:to>
    <xdr:sp macro="" textlink="">
      <xdr:nvSpPr>
        <xdr:cNvPr id="2093" name="Text Box 45" hidden="1"/>
        <xdr:cNvSpPr txBox="1">
          <a:spLocks noChangeArrowheads="1"/>
        </xdr:cNvSpPr>
      </xdr:nvSpPr>
      <xdr:spPr bwMode="auto">
        <a:xfrm>
          <a:off x="6581775" y="29032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216</xdr:row>
      <xdr:rowOff>76200</xdr:rowOff>
    </xdr:from>
    <xdr:to>
      <xdr:col>5</xdr:col>
      <xdr:colOff>571500</xdr:colOff>
      <xdr:row>220</xdr:row>
      <xdr:rowOff>76200</xdr:rowOff>
    </xdr:to>
    <xdr:sp macro="" textlink="">
      <xdr:nvSpPr>
        <xdr:cNvPr id="2110" name="Text Box 62" hidden="1"/>
        <xdr:cNvSpPr txBox="1">
          <a:spLocks noChangeArrowheads="1"/>
        </xdr:cNvSpPr>
      </xdr:nvSpPr>
      <xdr:spPr bwMode="auto">
        <a:xfrm>
          <a:off x="658177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217</xdr:row>
      <xdr:rowOff>76200</xdr:rowOff>
    </xdr:from>
    <xdr:to>
      <xdr:col>5</xdr:col>
      <xdr:colOff>457200</xdr:colOff>
      <xdr:row>221</xdr:row>
      <xdr:rowOff>114300</xdr:rowOff>
    </xdr:to>
    <xdr:sp macro="" textlink="">
      <xdr:nvSpPr>
        <xdr:cNvPr id="2111" name="Text Box 63" hidden="1"/>
        <xdr:cNvSpPr txBox="1">
          <a:spLocks noChangeArrowheads="1"/>
        </xdr:cNvSpPr>
      </xdr:nvSpPr>
      <xdr:spPr bwMode="auto">
        <a:xfrm>
          <a:off x="6581775" y="4141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307</xdr:row>
      <xdr:rowOff>76200</xdr:rowOff>
    </xdr:from>
    <xdr:to>
      <xdr:col>5</xdr:col>
      <xdr:colOff>571500</xdr:colOff>
      <xdr:row>311</xdr:row>
      <xdr:rowOff>76200</xdr:rowOff>
    </xdr:to>
    <xdr:sp macro="" textlink="">
      <xdr:nvSpPr>
        <xdr:cNvPr id="2137" name="Text Box 89" hidden="1"/>
        <xdr:cNvSpPr txBox="1">
          <a:spLocks noChangeArrowheads="1"/>
        </xdr:cNvSpPr>
      </xdr:nvSpPr>
      <xdr:spPr bwMode="auto">
        <a:xfrm>
          <a:off x="6581775" y="5855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303</xdr:row>
      <xdr:rowOff>76200</xdr:rowOff>
    </xdr:from>
    <xdr:to>
      <xdr:col>5</xdr:col>
      <xdr:colOff>571500</xdr:colOff>
      <xdr:row>307</xdr:row>
      <xdr:rowOff>76200</xdr:rowOff>
    </xdr:to>
    <xdr:sp macro="" textlink="">
      <xdr:nvSpPr>
        <xdr:cNvPr id="2138" name="Text Box 90" hidden="1"/>
        <xdr:cNvSpPr txBox="1">
          <a:spLocks noChangeArrowheads="1"/>
        </xdr:cNvSpPr>
      </xdr:nvSpPr>
      <xdr:spPr bwMode="auto">
        <a:xfrm>
          <a:off x="6581775" y="5779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320</xdr:row>
      <xdr:rowOff>76200</xdr:rowOff>
    </xdr:from>
    <xdr:to>
      <xdr:col>5</xdr:col>
      <xdr:colOff>571500</xdr:colOff>
      <xdr:row>324</xdr:row>
      <xdr:rowOff>76200</xdr:rowOff>
    </xdr:to>
    <xdr:sp macro="" textlink="">
      <xdr:nvSpPr>
        <xdr:cNvPr id="2147" name="Text Box 99" hidden="1"/>
        <xdr:cNvSpPr txBox="1">
          <a:spLocks noChangeArrowheads="1"/>
        </xdr:cNvSpPr>
      </xdr:nvSpPr>
      <xdr:spPr bwMode="auto">
        <a:xfrm>
          <a:off x="6581775" y="6103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321</xdr:row>
      <xdr:rowOff>76200</xdr:rowOff>
    </xdr:from>
    <xdr:to>
      <xdr:col>5</xdr:col>
      <xdr:colOff>457200</xdr:colOff>
      <xdr:row>325</xdr:row>
      <xdr:rowOff>114300</xdr:rowOff>
    </xdr:to>
    <xdr:sp macro="" textlink="">
      <xdr:nvSpPr>
        <xdr:cNvPr id="2148" name="Text Box 100" hidden="1"/>
        <xdr:cNvSpPr txBox="1">
          <a:spLocks noChangeArrowheads="1"/>
        </xdr:cNvSpPr>
      </xdr:nvSpPr>
      <xdr:spPr bwMode="auto">
        <a:xfrm>
          <a:off x="6581775" y="6122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334</xdr:row>
      <xdr:rowOff>76200</xdr:rowOff>
    </xdr:from>
    <xdr:to>
      <xdr:col>5</xdr:col>
      <xdr:colOff>571500</xdr:colOff>
      <xdr:row>338</xdr:row>
      <xdr:rowOff>76200</xdr:rowOff>
    </xdr:to>
    <xdr:sp macro="" textlink="">
      <xdr:nvSpPr>
        <xdr:cNvPr id="2153" name="Text Box 105" hidden="1"/>
        <xdr:cNvSpPr txBox="1">
          <a:spLocks noChangeArrowheads="1"/>
        </xdr:cNvSpPr>
      </xdr:nvSpPr>
      <xdr:spPr bwMode="auto">
        <a:xfrm>
          <a:off x="6581775" y="6370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329</xdr:row>
      <xdr:rowOff>76200</xdr:rowOff>
    </xdr:from>
    <xdr:to>
      <xdr:col>5</xdr:col>
      <xdr:colOff>571500</xdr:colOff>
      <xdr:row>333</xdr:row>
      <xdr:rowOff>76200</xdr:rowOff>
    </xdr:to>
    <xdr:sp macro="" textlink="">
      <xdr:nvSpPr>
        <xdr:cNvPr id="2154" name="Text Box 106" hidden="1"/>
        <xdr:cNvSpPr txBox="1">
          <a:spLocks noChangeArrowheads="1"/>
        </xdr:cNvSpPr>
      </xdr:nvSpPr>
      <xdr:spPr bwMode="auto">
        <a:xfrm>
          <a:off x="6581775" y="6275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346</xdr:row>
      <xdr:rowOff>76200</xdr:rowOff>
    </xdr:from>
    <xdr:to>
      <xdr:col>5</xdr:col>
      <xdr:colOff>571500</xdr:colOff>
      <xdr:row>350</xdr:row>
      <xdr:rowOff>76200</xdr:rowOff>
    </xdr:to>
    <xdr:sp macro="" textlink="">
      <xdr:nvSpPr>
        <xdr:cNvPr id="2159" name="Text Box 111" hidden="1"/>
        <xdr:cNvSpPr txBox="1">
          <a:spLocks noChangeArrowheads="1"/>
        </xdr:cNvSpPr>
      </xdr:nvSpPr>
      <xdr:spPr bwMode="auto">
        <a:xfrm>
          <a:off x="658177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359</xdr:row>
      <xdr:rowOff>76200</xdr:rowOff>
    </xdr:from>
    <xdr:to>
      <xdr:col>5</xdr:col>
      <xdr:colOff>571500</xdr:colOff>
      <xdr:row>363</xdr:row>
      <xdr:rowOff>76200</xdr:rowOff>
    </xdr:to>
    <xdr:sp macro="" textlink="">
      <xdr:nvSpPr>
        <xdr:cNvPr id="2165" name="Text Box 117" hidden="1"/>
        <xdr:cNvSpPr txBox="1">
          <a:spLocks noChangeArrowheads="1"/>
        </xdr:cNvSpPr>
      </xdr:nvSpPr>
      <xdr:spPr bwMode="auto">
        <a:xfrm>
          <a:off x="6581775" y="6846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360</xdr:row>
      <xdr:rowOff>76200</xdr:rowOff>
    </xdr:from>
    <xdr:to>
      <xdr:col>5</xdr:col>
      <xdr:colOff>571500</xdr:colOff>
      <xdr:row>364</xdr:row>
      <xdr:rowOff>76200</xdr:rowOff>
    </xdr:to>
    <xdr:sp macro="" textlink="">
      <xdr:nvSpPr>
        <xdr:cNvPr id="2166" name="Text Box 118" hidden="1"/>
        <xdr:cNvSpPr txBox="1">
          <a:spLocks noChangeArrowheads="1"/>
        </xdr:cNvSpPr>
      </xdr:nvSpPr>
      <xdr:spPr bwMode="auto">
        <a:xfrm>
          <a:off x="6581775" y="6865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60</xdr:row>
      <xdr:rowOff>76200</xdr:rowOff>
    </xdr:from>
    <xdr:to>
      <xdr:col>5</xdr:col>
      <xdr:colOff>571500</xdr:colOff>
      <xdr:row>64</xdr:row>
      <xdr:rowOff>76200</xdr:rowOff>
    </xdr:to>
    <xdr:sp macro="" textlink="">
      <xdr:nvSpPr>
        <xdr:cNvPr id="2170" name="Text Box 122" hidden="1"/>
        <xdr:cNvSpPr txBox="1">
          <a:spLocks noChangeArrowheads="1"/>
        </xdr:cNvSpPr>
      </xdr:nvSpPr>
      <xdr:spPr bwMode="auto">
        <a:xfrm>
          <a:off x="6581775" y="115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61</xdr:row>
      <xdr:rowOff>76200</xdr:rowOff>
    </xdr:from>
    <xdr:to>
      <xdr:col>5</xdr:col>
      <xdr:colOff>571500</xdr:colOff>
      <xdr:row>65</xdr:row>
      <xdr:rowOff>76200</xdr:rowOff>
    </xdr:to>
    <xdr:sp macro="" textlink="">
      <xdr:nvSpPr>
        <xdr:cNvPr id="2171" name="Text Box 123" hidden="1"/>
        <xdr:cNvSpPr txBox="1">
          <a:spLocks noChangeArrowheads="1"/>
        </xdr:cNvSpPr>
      </xdr:nvSpPr>
      <xdr:spPr bwMode="auto">
        <a:xfrm>
          <a:off x="6581775" y="1169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86</xdr:row>
      <xdr:rowOff>76200</xdr:rowOff>
    </xdr:from>
    <xdr:to>
      <xdr:col>5</xdr:col>
      <xdr:colOff>571500</xdr:colOff>
      <xdr:row>90</xdr:row>
      <xdr:rowOff>76200</xdr:rowOff>
    </xdr:to>
    <xdr:sp macro="" textlink="">
      <xdr:nvSpPr>
        <xdr:cNvPr id="2185" name="Text Box 137" hidden="1"/>
        <xdr:cNvSpPr txBox="1">
          <a:spLocks noChangeArrowheads="1"/>
        </xdr:cNvSpPr>
      </xdr:nvSpPr>
      <xdr:spPr bwMode="auto">
        <a:xfrm>
          <a:off x="658177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87</xdr:row>
      <xdr:rowOff>76200</xdr:rowOff>
    </xdr:from>
    <xdr:to>
      <xdr:col>5</xdr:col>
      <xdr:colOff>457200</xdr:colOff>
      <xdr:row>91</xdr:row>
      <xdr:rowOff>114300</xdr:rowOff>
    </xdr:to>
    <xdr:sp macro="" textlink="">
      <xdr:nvSpPr>
        <xdr:cNvPr id="2186" name="Text Box 138" hidden="1"/>
        <xdr:cNvSpPr txBox="1">
          <a:spLocks noChangeArrowheads="1"/>
        </xdr:cNvSpPr>
      </xdr:nvSpPr>
      <xdr:spPr bwMode="auto">
        <a:xfrm>
          <a:off x="6581775" y="16649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112</xdr:row>
      <xdr:rowOff>76200</xdr:rowOff>
    </xdr:from>
    <xdr:to>
      <xdr:col>5</xdr:col>
      <xdr:colOff>571500</xdr:colOff>
      <xdr:row>116</xdr:row>
      <xdr:rowOff>76200</xdr:rowOff>
    </xdr:to>
    <xdr:sp macro="" textlink="">
      <xdr:nvSpPr>
        <xdr:cNvPr id="2187" name="Text Box 139" hidden="1"/>
        <xdr:cNvSpPr txBox="1">
          <a:spLocks noChangeArrowheads="1"/>
        </xdr:cNvSpPr>
      </xdr:nvSpPr>
      <xdr:spPr bwMode="auto">
        <a:xfrm>
          <a:off x="6581775" y="214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113</xdr:row>
      <xdr:rowOff>76200</xdr:rowOff>
    </xdr:from>
    <xdr:to>
      <xdr:col>5</xdr:col>
      <xdr:colOff>571500</xdr:colOff>
      <xdr:row>117</xdr:row>
      <xdr:rowOff>76200</xdr:rowOff>
    </xdr:to>
    <xdr:sp macro="" textlink="">
      <xdr:nvSpPr>
        <xdr:cNvPr id="2188" name="Text Box 140" hidden="1"/>
        <xdr:cNvSpPr txBox="1">
          <a:spLocks noChangeArrowheads="1"/>
        </xdr:cNvSpPr>
      </xdr:nvSpPr>
      <xdr:spPr bwMode="auto">
        <a:xfrm>
          <a:off x="6581775" y="2160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76200</xdr:rowOff>
    </xdr:from>
    <xdr:to>
      <xdr:col>5</xdr:col>
      <xdr:colOff>571500</xdr:colOff>
      <xdr:row>4</xdr:row>
      <xdr:rowOff>76200</xdr:rowOff>
    </xdr:to>
    <xdr:sp macro="" textlink="">
      <xdr:nvSpPr>
        <xdr:cNvPr id="2197" name="Text Box 149" hidden="1"/>
        <xdr:cNvSpPr txBox="1">
          <a:spLocks noChangeArrowheads="1"/>
        </xdr:cNvSpPr>
      </xdr:nvSpPr>
      <xdr:spPr bwMode="auto">
        <a:xfrm>
          <a:off x="6581775" y="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</xdr:row>
      <xdr:rowOff>76200</xdr:rowOff>
    </xdr:from>
    <xdr:to>
      <xdr:col>5</xdr:col>
      <xdr:colOff>571500</xdr:colOff>
      <xdr:row>5</xdr:row>
      <xdr:rowOff>76200</xdr:rowOff>
    </xdr:to>
    <xdr:sp macro="" textlink="">
      <xdr:nvSpPr>
        <xdr:cNvPr id="2198" name="Text Box 150" hidden="1"/>
        <xdr:cNvSpPr txBox="1">
          <a:spLocks noChangeArrowheads="1"/>
        </xdr:cNvSpPr>
      </xdr:nvSpPr>
      <xdr:spPr bwMode="auto">
        <a:xfrm>
          <a:off x="6581775" y="26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</xdr:row>
      <xdr:rowOff>76200</xdr:rowOff>
    </xdr:from>
    <xdr:to>
      <xdr:col>5</xdr:col>
      <xdr:colOff>571500</xdr:colOff>
      <xdr:row>10</xdr:row>
      <xdr:rowOff>76200</xdr:rowOff>
    </xdr:to>
    <xdr:sp macro="" textlink="">
      <xdr:nvSpPr>
        <xdr:cNvPr id="2199" name="Text Box 151" hidden="1"/>
        <xdr:cNvSpPr txBox="1">
          <a:spLocks noChangeArrowheads="1"/>
        </xdr:cNvSpPr>
      </xdr:nvSpPr>
      <xdr:spPr bwMode="auto">
        <a:xfrm>
          <a:off x="6581775" y="121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86</xdr:row>
      <xdr:rowOff>76200</xdr:rowOff>
    </xdr:from>
    <xdr:to>
      <xdr:col>6</xdr:col>
      <xdr:colOff>571500</xdr:colOff>
      <xdr:row>90</xdr:row>
      <xdr:rowOff>76200</xdr:rowOff>
    </xdr:to>
    <xdr:sp macro="" textlink="">
      <xdr:nvSpPr>
        <xdr:cNvPr id="2200" name="Text Box 152" hidden="1"/>
        <xdr:cNvSpPr txBox="1">
          <a:spLocks noChangeArrowheads="1"/>
        </xdr:cNvSpPr>
      </xdr:nvSpPr>
      <xdr:spPr bwMode="auto">
        <a:xfrm>
          <a:off x="751522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87</xdr:row>
      <xdr:rowOff>76200</xdr:rowOff>
    </xdr:from>
    <xdr:to>
      <xdr:col>6</xdr:col>
      <xdr:colOff>571500</xdr:colOff>
      <xdr:row>91</xdr:row>
      <xdr:rowOff>76200</xdr:rowOff>
    </xdr:to>
    <xdr:sp macro="" textlink="">
      <xdr:nvSpPr>
        <xdr:cNvPr id="2201" name="Text Box 153" hidden="1"/>
        <xdr:cNvSpPr txBox="1">
          <a:spLocks noChangeArrowheads="1"/>
        </xdr:cNvSpPr>
      </xdr:nvSpPr>
      <xdr:spPr bwMode="auto">
        <a:xfrm>
          <a:off x="7515225" y="1664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91</xdr:row>
      <xdr:rowOff>76200</xdr:rowOff>
    </xdr:from>
    <xdr:to>
      <xdr:col>5</xdr:col>
      <xdr:colOff>571500</xdr:colOff>
      <xdr:row>95</xdr:row>
      <xdr:rowOff>76200</xdr:rowOff>
    </xdr:to>
    <xdr:sp macro="" textlink="">
      <xdr:nvSpPr>
        <xdr:cNvPr id="2202" name="Text Box 154" hidden="1"/>
        <xdr:cNvSpPr txBox="1">
          <a:spLocks noChangeArrowheads="1"/>
        </xdr:cNvSpPr>
      </xdr:nvSpPr>
      <xdr:spPr bwMode="auto">
        <a:xfrm>
          <a:off x="6581775" y="1741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92</xdr:row>
      <xdr:rowOff>76200</xdr:rowOff>
    </xdr:from>
    <xdr:to>
      <xdr:col>5</xdr:col>
      <xdr:colOff>571500</xdr:colOff>
      <xdr:row>96</xdr:row>
      <xdr:rowOff>76200</xdr:rowOff>
    </xdr:to>
    <xdr:sp macro="" textlink="">
      <xdr:nvSpPr>
        <xdr:cNvPr id="2203" name="Text Box 155" hidden="1"/>
        <xdr:cNvSpPr txBox="1">
          <a:spLocks noChangeArrowheads="1"/>
        </xdr:cNvSpPr>
      </xdr:nvSpPr>
      <xdr:spPr bwMode="auto">
        <a:xfrm>
          <a:off x="6581775" y="1760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97</xdr:row>
      <xdr:rowOff>76200</xdr:rowOff>
    </xdr:from>
    <xdr:to>
      <xdr:col>5</xdr:col>
      <xdr:colOff>571500</xdr:colOff>
      <xdr:row>101</xdr:row>
      <xdr:rowOff>76200</xdr:rowOff>
    </xdr:to>
    <xdr:sp macro="" textlink="">
      <xdr:nvSpPr>
        <xdr:cNvPr id="2204" name="Text Box 156" hidden="1"/>
        <xdr:cNvSpPr txBox="1">
          <a:spLocks noChangeArrowheads="1"/>
        </xdr:cNvSpPr>
      </xdr:nvSpPr>
      <xdr:spPr bwMode="auto">
        <a:xfrm>
          <a:off x="6581775" y="1855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126</xdr:row>
      <xdr:rowOff>76200</xdr:rowOff>
    </xdr:from>
    <xdr:to>
      <xdr:col>5</xdr:col>
      <xdr:colOff>571500</xdr:colOff>
      <xdr:row>130</xdr:row>
      <xdr:rowOff>76200</xdr:rowOff>
    </xdr:to>
    <xdr:sp macro="" textlink="">
      <xdr:nvSpPr>
        <xdr:cNvPr id="2206" name="Text Box 158" hidden="1"/>
        <xdr:cNvSpPr txBox="1">
          <a:spLocks noChangeArrowheads="1"/>
        </xdr:cNvSpPr>
      </xdr:nvSpPr>
      <xdr:spPr bwMode="auto">
        <a:xfrm>
          <a:off x="658177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125</xdr:row>
      <xdr:rowOff>76200</xdr:rowOff>
    </xdr:from>
    <xdr:to>
      <xdr:col>6</xdr:col>
      <xdr:colOff>571500</xdr:colOff>
      <xdr:row>129</xdr:row>
      <xdr:rowOff>76200</xdr:rowOff>
    </xdr:to>
    <xdr:sp macro="" textlink="">
      <xdr:nvSpPr>
        <xdr:cNvPr id="2207" name="Text Box 159" hidden="1"/>
        <xdr:cNvSpPr txBox="1">
          <a:spLocks noChangeArrowheads="1"/>
        </xdr:cNvSpPr>
      </xdr:nvSpPr>
      <xdr:spPr bwMode="auto">
        <a:xfrm>
          <a:off x="751522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126</xdr:row>
      <xdr:rowOff>76200</xdr:rowOff>
    </xdr:from>
    <xdr:to>
      <xdr:col>6</xdr:col>
      <xdr:colOff>571500</xdr:colOff>
      <xdr:row>130</xdr:row>
      <xdr:rowOff>76200</xdr:rowOff>
    </xdr:to>
    <xdr:sp macro="" textlink="">
      <xdr:nvSpPr>
        <xdr:cNvPr id="2208" name="Text Box 160" hidden="1"/>
        <xdr:cNvSpPr txBox="1">
          <a:spLocks noChangeArrowheads="1"/>
        </xdr:cNvSpPr>
      </xdr:nvSpPr>
      <xdr:spPr bwMode="auto">
        <a:xfrm>
          <a:off x="751522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247</xdr:row>
      <xdr:rowOff>76200</xdr:rowOff>
    </xdr:from>
    <xdr:to>
      <xdr:col>5</xdr:col>
      <xdr:colOff>571500</xdr:colOff>
      <xdr:row>251</xdr:row>
      <xdr:rowOff>76200</xdr:rowOff>
    </xdr:to>
    <xdr:sp macro="" textlink="">
      <xdr:nvSpPr>
        <xdr:cNvPr id="2209" name="Text Box 161" hidden="1"/>
        <xdr:cNvSpPr txBox="1">
          <a:spLocks noChangeArrowheads="1"/>
        </xdr:cNvSpPr>
      </xdr:nvSpPr>
      <xdr:spPr bwMode="auto">
        <a:xfrm>
          <a:off x="6581775" y="471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248</xdr:row>
      <xdr:rowOff>76200</xdr:rowOff>
    </xdr:from>
    <xdr:to>
      <xdr:col>5</xdr:col>
      <xdr:colOff>571500</xdr:colOff>
      <xdr:row>252</xdr:row>
      <xdr:rowOff>76200</xdr:rowOff>
    </xdr:to>
    <xdr:sp macro="" textlink="">
      <xdr:nvSpPr>
        <xdr:cNvPr id="2210" name="Text Box 162" hidden="1"/>
        <xdr:cNvSpPr txBox="1">
          <a:spLocks noChangeArrowheads="1"/>
        </xdr:cNvSpPr>
      </xdr:nvSpPr>
      <xdr:spPr bwMode="auto">
        <a:xfrm>
          <a:off x="6581775" y="4732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253</xdr:row>
      <xdr:rowOff>76200</xdr:rowOff>
    </xdr:from>
    <xdr:to>
      <xdr:col>5</xdr:col>
      <xdr:colOff>571500</xdr:colOff>
      <xdr:row>257</xdr:row>
      <xdr:rowOff>76200</xdr:rowOff>
    </xdr:to>
    <xdr:sp macro="" textlink="">
      <xdr:nvSpPr>
        <xdr:cNvPr id="2211" name="Text Box 163" hidden="1"/>
        <xdr:cNvSpPr txBox="1">
          <a:spLocks noChangeArrowheads="1"/>
        </xdr:cNvSpPr>
      </xdr:nvSpPr>
      <xdr:spPr bwMode="auto">
        <a:xfrm>
          <a:off x="6581775" y="4827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230</xdr:row>
      <xdr:rowOff>76200</xdr:rowOff>
    </xdr:from>
    <xdr:to>
      <xdr:col>5</xdr:col>
      <xdr:colOff>571500</xdr:colOff>
      <xdr:row>234</xdr:row>
      <xdr:rowOff>76200</xdr:rowOff>
    </xdr:to>
    <xdr:sp macro="" textlink="">
      <xdr:nvSpPr>
        <xdr:cNvPr id="2212" name="Text Box 164" hidden="1"/>
        <xdr:cNvSpPr txBox="1">
          <a:spLocks noChangeArrowheads="1"/>
        </xdr:cNvSpPr>
      </xdr:nvSpPr>
      <xdr:spPr bwMode="auto">
        <a:xfrm>
          <a:off x="6581775" y="4389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269</xdr:row>
      <xdr:rowOff>76200</xdr:rowOff>
    </xdr:from>
    <xdr:to>
      <xdr:col>5</xdr:col>
      <xdr:colOff>571500</xdr:colOff>
      <xdr:row>273</xdr:row>
      <xdr:rowOff>76200</xdr:rowOff>
    </xdr:to>
    <xdr:sp macro="" textlink="">
      <xdr:nvSpPr>
        <xdr:cNvPr id="2213" name="Text Box 165" hidden="1"/>
        <xdr:cNvSpPr txBox="1">
          <a:spLocks noChangeArrowheads="1"/>
        </xdr:cNvSpPr>
      </xdr:nvSpPr>
      <xdr:spPr bwMode="auto">
        <a:xfrm>
          <a:off x="658177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268</xdr:row>
      <xdr:rowOff>76200</xdr:rowOff>
    </xdr:from>
    <xdr:to>
      <xdr:col>5</xdr:col>
      <xdr:colOff>571500</xdr:colOff>
      <xdr:row>272</xdr:row>
      <xdr:rowOff>76200</xdr:rowOff>
    </xdr:to>
    <xdr:sp macro="" textlink="">
      <xdr:nvSpPr>
        <xdr:cNvPr id="2214" name="Text Box 166" hidden="1"/>
        <xdr:cNvSpPr txBox="1">
          <a:spLocks noChangeArrowheads="1"/>
        </xdr:cNvSpPr>
      </xdr:nvSpPr>
      <xdr:spPr bwMode="auto">
        <a:xfrm>
          <a:off x="658177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268</xdr:row>
      <xdr:rowOff>76200</xdr:rowOff>
    </xdr:from>
    <xdr:to>
      <xdr:col>6</xdr:col>
      <xdr:colOff>571500</xdr:colOff>
      <xdr:row>272</xdr:row>
      <xdr:rowOff>76200</xdr:rowOff>
    </xdr:to>
    <xdr:sp macro="" textlink="">
      <xdr:nvSpPr>
        <xdr:cNvPr id="2215" name="Text Box 167" hidden="1"/>
        <xdr:cNvSpPr txBox="1">
          <a:spLocks noChangeArrowheads="1"/>
        </xdr:cNvSpPr>
      </xdr:nvSpPr>
      <xdr:spPr bwMode="auto">
        <a:xfrm>
          <a:off x="751522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269</xdr:row>
      <xdr:rowOff>76200</xdr:rowOff>
    </xdr:from>
    <xdr:to>
      <xdr:col>6</xdr:col>
      <xdr:colOff>571500</xdr:colOff>
      <xdr:row>273</xdr:row>
      <xdr:rowOff>76200</xdr:rowOff>
    </xdr:to>
    <xdr:sp macro="" textlink="">
      <xdr:nvSpPr>
        <xdr:cNvPr id="2216" name="Text Box 168" hidden="1"/>
        <xdr:cNvSpPr txBox="1">
          <a:spLocks noChangeArrowheads="1"/>
        </xdr:cNvSpPr>
      </xdr:nvSpPr>
      <xdr:spPr bwMode="auto">
        <a:xfrm>
          <a:off x="751522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347</xdr:row>
      <xdr:rowOff>76200</xdr:rowOff>
    </xdr:from>
    <xdr:to>
      <xdr:col>5</xdr:col>
      <xdr:colOff>571500</xdr:colOff>
      <xdr:row>351</xdr:row>
      <xdr:rowOff>76200</xdr:rowOff>
    </xdr:to>
    <xdr:sp macro="" textlink="">
      <xdr:nvSpPr>
        <xdr:cNvPr id="2218" name="Text Box 170" hidden="1"/>
        <xdr:cNvSpPr txBox="1">
          <a:spLocks noChangeArrowheads="1"/>
        </xdr:cNvSpPr>
      </xdr:nvSpPr>
      <xdr:spPr bwMode="auto">
        <a:xfrm>
          <a:off x="658177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346</xdr:row>
      <xdr:rowOff>76200</xdr:rowOff>
    </xdr:from>
    <xdr:to>
      <xdr:col>6</xdr:col>
      <xdr:colOff>571500</xdr:colOff>
      <xdr:row>350</xdr:row>
      <xdr:rowOff>76200</xdr:rowOff>
    </xdr:to>
    <xdr:sp macro="" textlink="">
      <xdr:nvSpPr>
        <xdr:cNvPr id="2219" name="Text Box 171" hidden="1"/>
        <xdr:cNvSpPr txBox="1">
          <a:spLocks noChangeArrowheads="1"/>
        </xdr:cNvSpPr>
      </xdr:nvSpPr>
      <xdr:spPr bwMode="auto">
        <a:xfrm>
          <a:off x="751522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347</xdr:row>
      <xdr:rowOff>76200</xdr:rowOff>
    </xdr:from>
    <xdr:to>
      <xdr:col>6</xdr:col>
      <xdr:colOff>571500</xdr:colOff>
      <xdr:row>351</xdr:row>
      <xdr:rowOff>76200</xdr:rowOff>
    </xdr:to>
    <xdr:sp macro="" textlink="">
      <xdr:nvSpPr>
        <xdr:cNvPr id="2220" name="Text Box 172" hidden="1"/>
        <xdr:cNvSpPr txBox="1">
          <a:spLocks noChangeArrowheads="1"/>
        </xdr:cNvSpPr>
      </xdr:nvSpPr>
      <xdr:spPr bwMode="auto">
        <a:xfrm>
          <a:off x="751522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165</xdr:row>
      <xdr:rowOff>76200</xdr:rowOff>
    </xdr:from>
    <xdr:to>
      <xdr:col>5</xdr:col>
      <xdr:colOff>571500</xdr:colOff>
      <xdr:row>169</xdr:row>
      <xdr:rowOff>76200</xdr:rowOff>
    </xdr:to>
    <xdr:sp macro="" textlink="">
      <xdr:nvSpPr>
        <xdr:cNvPr id="2221" name="Text Box 173" hidden="1"/>
        <xdr:cNvSpPr txBox="1">
          <a:spLocks noChangeArrowheads="1"/>
        </xdr:cNvSpPr>
      </xdr:nvSpPr>
      <xdr:spPr bwMode="auto">
        <a:xfrm>
          <a:off x="6581775" y="3150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30</xdr:row>
      <xdr:rowOff>76200</xdr:rowOff>
    </xdr:from>
    <xdr:to>
      <xdr:col>5</xdr:col>
      <xdr:colOff>38100</xdr:colOff>
      <xdr:row>34</xdr:row>
      <xdr:rowOff>76200</xdr:rowOff>
    </xdr:to>
    <xdr:sp macro="" textlink="">
      <xdr:nvSpPr>
        <xdr:cNvPr id="50230" name="Text Box 54" hidden="1"/>
        <xdr:cNvSpPr txBox="1">
          <a:spLocks noChangeArrowheads="1"/>
        </xdr:cNvSpPr>
      </xdr:nvSpPr>
      <xdr:spPr bwMode="auto">
        <a:xfrm>
          <a:off x="6067425" y="5791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34</xdr:row>
      <xdr:rowOff>76200</xdr:rowOff>
    </xdr:from>
    <xdr:to>
      <xdr:col>5</xdr:col>
      <xdr:colOff>38100</xdr:colOff>
      <xdr:row>38</xdr:row>
      <xdr:rowOff>76200</xdr:rowOff>
    </xdr:to>
    <xdr:sp macro="" textlink="">
      <xdr:nvSpPr>
        <xdr:cNvPr id="50229" name="Text Box 53" hidden="1"/>
        <xdr:cNvSpPr txBox="1">
          <a:spLocks noChangeArrowheads="1"/>
        </xdr:cNvSpPr>
      </xdr:nvSpPr>
      <xdr:spPr bwMode="auto">
        <a:xfrm>
          <a:off x="6067425" y="6553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47</xdr:row>
      <xdr:rowOff>76200</xdr:rowOff>
    </xdr:from>
    <xdr:to>
      <xdr:col>5</xdr:col>
      <xdr:colOff>571500</xdr:colOff>
      <xdr:row>51</xdr:row>
      <xdr:rowOff>76200</xdr:rowOff>
    </xdr:to>
    <xdr:sp macro="" textlink="">
      <xdr:nvSpPr>
        <xdr:cNvPr id="50228" name="Text Box 52" hidden="1"/>
        <xdr:cNvSpPr txBox="1">
          <a:spLocks noChangeArrowheads="1"/>
        </xdr:cNvSpPr>
      </xdr:nvSpPr>
      <xdr:spPr bwMode="auto">
        <a:xfrm>
          <a:off x="6581775" y="90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48</xdr:row>
      <xdr:rowOff>76200</xdr:rowOff>
    </xdr:from>
    <xdr:to>
      <xdr:col>5</xdr:col>
      <xdr:colOff>457200</xdr:colOff>
      <xdr:row>52</xdr:row>
      <xdr:rowOff>114300</xdr:rowOff>
    </xdr:to>
    <xdr:sp macro="" textlink="">
      <xdr:nvSpPr>
        <xdr:cNvPr id="50227" name="Text Box 51" hidden="1"/>
        <xdr:cNvSpPr txBox="1">
          <a:spLocks noChangeArrowheads="1"/>
        </xdr:cNvSpPr>
      </xdr:nvSpPr>
      <xdr:spPr bwMode="auto">
        <a:xfrm>
          <a:off x="658177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47</xdr:row>
      <xdr:rowOff>76200</xdr:rowOff>
    </xdr:from>
    <xdr:to>
      <xdr:col>6</xdr:col>
      <xdr:colOff>457200</xdr:colOff>
      <xdr:row>51</xdr:row>
      <xdr:rowOff>114300</xdr:rowOff>
    </xdr:to>
    <xdr:sp macro="" textlink="">
      <xdr:nvSpPr>
        <xdr:cNvPr id="50226" name="Text Box 50" hidden="1"/>
        <xdr:cNvSpPr txBox="1">
          <a:spLocks noChangeArrowheads="1"/>
        </xdr:cNvSpPr>
      </xdr:nvSpPr>
      <xdr:spPr bwMode="auto">
        <a:xfrm>
          <a:off x="7515225" y="9029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48</xdr:row>
      <xdr:rowOff>76200</xdr:rowOff>
    </xdr:from>
    <xdr:to>
      <xdr:col>6</xdr:col>
      <xdr:colOff>457200</xdr:colOff>
      <xdr:row>52</xdr:row>
      <xdr:rowOff>114300</xdr:rowOff>
    </xdr:to>
    <xdr:sp macro="" textlink="">
      <xdr:nvSpPr>
        <xdr:cNvPr id="50225" name="Text Box 49" hidden="1"/>
        <xdr:cNvSpPr txBox="1">
          <a:spLocks noChangeArrowheads="1"/>
        </xdr:cNvSpPr>
      </xdr:nvSpPr>
      <xdr:spPr bwMode="auto">
        <a:xfrm>
          <a:off x="751522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</xdr:row>
      <xdr:rowOff>76200</xdr:rowOff>
    </xdr:from>
    <xdr:to>
      <xdr:col>6</xdr:col>
      <xdr:colOff>457200</xdr:colOff>
      <xdr:row>38</xdr:row>
      <xdr:rowOff>114300</xdr:rowOff>
    </xdr:to>
    <xdr:sp macro="" textlink="">
      <xdr:nvSpPr>
        <xdr:cNvPr id="50224" name="Text Box 48" hidden="1"/>
        <xdr:cNvSpPr txBox="1">
          <a:spLocks noChangeArrowheads="1"/>
        </xdr:cNvSpPr>
      </xdr:nvSpPr>
      <xdr:spPr bwMode="auto">
        <a:xfrm>
          <a:off x="7515225" y="6553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35</xdr:row>
      <xdr:rowOff>76200</xdr:rowOff>
    </xdr:from>
    <xdr:to>
      <xdr:col>6</xdr:col>
      <xdr:colOff>457200</xdr:colOff>
      <xdr:row>39</xdr:row>
      <xdr:rowOff>114300</xdr:rowOff>
    </xdr:to>
    <xdr:sp macro="" textlink="">
      <xdr:nvSpPr>
        <xdr:cNvPr id="50223" name="Text Box 47" hidden="1"/>
        <xdr:cNvSpPr txBox="1">
          <a:spLocks noChangeArrowheads="1"/>
        </xdr:cNvSpPr>
      </xdr:nvSpPr>
      <xdr:spPr bwMode="auto">
        <a:xfrm>
          <a:off x="7515225" y="674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</xdr:row>
      <xdr:rowOff>76200</xdr:rowOff>
    </xdr:from>
    <xdr:to>
      <xdr:col>5</xdr:col>
      <xdr:colOff>457200</xdr:colOff>
      <xdr:row>39</xdr:row>
      <xdr:rowOff>114300</xdr:rowOff>
    </xdr:to>
    <xdr:sp macro="" textlink="">
      <xdr:nvSpPr>
        <xdr:cNvPr id="50222" name="Text Box 46" hidden="1"/>
        <xdr:cNvSpPr txBox="1">
          <a:spLocks noChangeArrowheads="1"/>
        </xdr:cNvSpPr>
      </xdr:nvSpPr>
      <xdr:spPr bwMode="auto">
        <a:xfrm>
          <a:off x="6581775" y="674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134</xdr:row>
      <xdr:rowOff>76200</xdr:rowOff>
    </xdr:from>
    <xdr:to>
      <xdr:col>5</xdr:col>
      <xdr:colOff>571500</xdr:colOff>
      <xdr:row>138</xdr:row>
      <xdr:rowOff>76200</xdr:rowOff>
    </xdr:to>
    <xdr:sp macro="" textlink="">
      <xdr:nvSpPr>
        <xdr:cNvPr id="50221" name="Text Box 45" hidden="1"/>
        <xdr:cNvSpPr txBox="1">
          <a:spLocks noChangeArrowheads="1"/>
        </xdr:cNvSpPr>
      </xdr:nvSpPr>
      <xdr:spPr bwMode="auto">
        <a:xfrm>
          <a:off x="6581775" y="2560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138</xdr:row>
      <xdr:rowOff>76200</xdr:rowOff>
    </xdr:from>
    <xdr:to>
      <xdr:col>5</xdr:col>
      <xdr:colOff>571500</xdr:colOff>
      <xdr:row>142</xdr:row>
      <xdr:rowOff>76200</xdr:rowOff>
    </xdr:to>
    <xdr:sp macro="" textlink="">
      <xdr:nvSpPr>
        <xdr:cNvPr id="50220" name="Text Box 44" hidden="1"/>
        <xdr:cNvSpPr txBox="1">
          <a:spLocks noChangeArrowheads="1"/>
        </xdr:cNvSpPr>
      </xdr:nvSpPr>
      <xdr:spPr bwMode="auto">
        <a:xfrm>
          <a:off x="6581775" y="2636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139</xdr:row>
      <xdr:rowOff>76200</xdr:rowOff>
    </xdr:from>
    <xdr:to>
      <xdr:col>5</xdr:col>
      <xdr:colOff>457200</xdr:colOff>
      <xdr:row>143</xdr:row>
      <xdr:rowOff>114300</xdr:rowOff>
    </xdr:to>
    <xdr:sp macro="" textlink="">
      <xdr:nvSpPr>
        <xdr:cNvPr id="50219" name="Text Box 43" hidden="1"/>
        <xdr:cNvSpPr txBox="1">
          <a:spLocks noChangeArrowheads="1"/>
        </xdr:cNvSpPr>
      </xdr:nvSpPr>
      <xdr:spPr bwMode="auto">
        <a:xfrm>
          <a:off x="6581775" y="2655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151</xdr:row>
      <xdr:rowOff>76200</xdr:rowOff>
    </xdr:from>
    <xdr:to>
      <xdr:col>5</xdr:col>
      <xdr:colOff>571500</xdr:colOff>
      <xdr:row>155</xdr:row>
      <xdr:rowOff>76200</xdr:rowOff>
    </xdr:to>
    <xdr:sp macro="" textlink="">
      <xdr:nvSpPr>
        <xdr:cNvPr id="50218" name="Text Box 42" hidden="1"/>
        <xdr:cNvSpPr txBox="1">
          <a:spLocks noChangeArrowheads="1"/>
        </xdr:cNvSpPr>
      </xdr:nvSpPr>
      <xdr:spPr bwMode="auto">
        <a:xfrm>
          <a:off x="6581775" y="288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152</xdr:row>
      <xdr:rowOff>76200</xdr:rowOff>
    </xdr:from>
    <xdr:to>
      <xdr:col>5</xdr:col>
      <xdr:colOff>457200</xdr:colOff>
      <xdr:row>156</xdr:row>
      <xdr:rowOff>114300</xdr:rowOff>
    </xdr:to>
    <xdr:sp macro="" textlink="">
      <xdr:nvSpPr>
        <xdr:cNvPr id="50217" name="Text Box 41" hidden="1"/>
        <xdr:cNvSpPr txBox="1">
          <a:spLocks noChangeArrowheads="1"/>
        </xdr:cNvSpPr>
      </xdr:nvSpPr>
      <xdr:spPr bwMode="auto">
        <a:xfrm>
          <a:off x="6581775" y="29032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216</xdr:row>
      <xdr:rowOff>76200</xdr:rowOff>
    </xdr:from>
    <xdr:to>
      <xdr:col>5</xdr:col>
      <xdr:colOff>571500</xdr:colOff>
      <xdr:row>220</xdr:row>
      <xdr:rowOff>76200</xdr:rowOff>
    </xdr:to>
    <xdr:sp macro="" textlink="">
      <xdr:nvSpPr>
        <xdr:cNvPr id="50216" name="Text Box 40" hidden="1"/>
        <xdr:cNvSpPr txBox="1">
          <a:spLocks noChangeArrowheads="1"/>
        </xdr:cNvSpPr>
      </xdr:nvSpPr>
      <xdr:spPr bwMode="auto">
        <a:xfrm>
          <a:off x="658177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217</xdr:row>
      <xdr:rowOff>76200</xdr:rowOff>
    </xdr:from>
    <xdr:to>
      <xdr:col>5</xdr:col>
      <xdr:colOff>457200</xdr:colOff>
      <xdr:row>221</xdr:row>
      <xdr:rowOff>114300</xdr:rowOff>
    </xdr:to>
    <xdr:sp macro="" textlink="">
      <xdr:nvSpPr>
        <xdr:cNvPr id="50215" name="Text Box 39" hidden="1"/>
        <xdr:cNvSpPr txBox="1">
          <a:spLocks noChangeArrowheads="1"/>
        </xdr:cNvSpPr>
      </xdr:nvSpPr>
      <xdr:spPr bwMode="auto">
        <a:xfrm>
          <a:off x="6581775" y="4141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307</xdr:row>
      <xdr:rowOff>76200</xdr:rowOff>
    </xdr:from>
    <xdr:to>
      <xdr:col>5</xdr:col>
      <xdr:colOff>571500</xdr:colOff>
      <xdr:row>311</xdr:row>
      <xdr:rowOff>76200</xdr:rowOff>
    </xdr:to>
    <xdr:sp macro="" textlink="">
      <xdr:nvSpPr>
        <xdr:cNvPr id="50214" name="Text Box 38" hidden="1"/>
        <xdr:cNvSpPr txBox="1">
          <a:spLocks noChangeArrowheads="1"/>
        </xdr:cNvSpPr>
      </xdr:nvSpPr>
      <xdr:spPr bwMode="auto">
        <a:xfrm>
          <a:off x="6581775" y="5855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303</xdr:row>
      <xdr:rowOff>76200</xdr:rowOff>
    </xdr:from>
    <xdr:to>
      <xdr:col>5</xdr:col>
      <xdr:colOff>571500</xdr:colOff>
      <xdr:row>307</xdr:row>
      <xdr:rowOff>76200</xdr:rowOff>
    </xdr:to>
    <xdr:sp macro="" textlink="">
      <xdr:nvSpPr>
        <xdr:cNvPr id="50213" name="Text Box 37" hidden="1"/>
        <xdr:cNvSpPr txBox="1">
          <a:spLocks noChangeArrowheads="1"/>
        </xdr:cNvSpPr>
      </xdr:nvSpPr>
      <xdr:spPr bwMode="auto">
        <a:xfrm>
          <a:off x="6581775" y="5779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320</xdr:row>
      <xdr:rowOff>76200</xdr:rowOff>
    </xdr:from>
    <xdr:to>
      <xdr:col>5</xdr:col>
      <xdr:colOff>571500</xdr:colOff>
      <xdr:row>324</xdr:row>
      <xdr:rowOff>76200</xdr:rowOff>
    </xdr:to>
    <xdr:sp macro="" textlink="">
      <xdr:nvSpPr>
        <xdr:cNvPr id="50212" name="Text Box 36" hidden="1"/>
        <xdr:cNvSpPr txBox="1">
          <a:spLocks noChangeArrowheads="1"/>
        </xdr:cNvSpPr>
      </xdr:nvSpPr>
      <xdr:spPr bwMode="auto">
        <a:xfrm>
          <a:off x="6581775" y="6103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321</xdr:row>
      <xdr:rowOff>76200</xdr:rowOff>
    </xdr:from>
    <xdr:to>
      <xdr:col>5</xdr:col>
      <xdr:colOff>457200</xdr:colOff>
      <xdr:row>325</xdr:row>
      <xdr:rowOff>114300</xdr:rowOff>
    </xdr:to>
    <xdr:sp macro="" textlink="">
      <xdr:nvSpPr>
        <xdr:cNvPr id="50211" name="Text Box 35" hidden="1"/>
        <xdr:cNvSpPr txBox="1">
          <a:spLocks noChangeArrowheads="1"/>
        </xdr:cNvSpPr>
      </xdr:nvSpPr>
      <xdr:spPr bwMode="auto">
        <a:xfrm>
          <a:off x="6581775" y="6122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334</xdr:row>
      <xdr:rowOff>76200</xdr:rowOff>
    </xdr:from>
    <xdr:to>
      <xdr:col>5</xdr:col>
      <xdr:colOff>571500</xdr:colOff>
      <xdr:row>338</xdr:row>
      <xdr:rowOff>76200</xdr:rowOff>
    </xdr:to>
    <xdr:sp macro="" textlink="">
      <xdr:nvSpPr>
        <xdr:cNvPr id="50210" name="Text Box 34" hidden="1"/>
        <xdr:cNvSpPr txBox="1">
          <a:spLocks noChangeArrowheads="1"/>
        </xdr:cNvSpPr>
      </xdr:nvSpPr>
      <xdr:spPr bwMode="auto">
        <a:xfrm>
          <a:off x="6581775" y="6370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329</xdr:row>
      <xdr:rowOff>76200</xdr:rowOff>
    </xdr:from>
    <xdr:to>
      <xdr:col>5</xdr:col>
      <xdr:colOff>571500</xdr:colOff>
      <xdr:row>333</xdr:row>
      <xdr:rowOff>76200</xdr:rowOff>
    </xdr:to>
    <xdr:sp macro="" textlink="">
      <xdr:nvSpPr>
        <xdr:cNvPr id="50209" name="Text Box 33" hidden="1"/>
        <xdr:cNvSpPr txBox="1">
          <a:spLocks noChangeArrowheads="1"/>
        </xdr:cNvSpPr>
      </xdr:nvSpPr>
      <xdr:spPr bwMode="auto">
        <a:xfrm>
          <a:off x="6581775" y="6275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346</xdr:row>
      <xdr:rowOff>76200</xdr:rowOff>
    </xdr:from>
    <xdr:to>
      <xdr:col>5</xdr:col>
      <xdr:colOff>571500</xdr:colOff>
      <xdr:row>350</xdr:row>
      <xdr:rowOff>76200</xdr:rowOff>
    </xdr:to>
    <xdr:sp macro="" textlink="">
      <xdr:nvSpPr>
        <xdr:cNvPr id="50208" name="Text Box 32" hidden="1"/>
        <xdr:cNvSpPr txBox="1">
          <a:spLocks noChangeArrowheads="1"/>
        </xdr:cNvSpPr>
      </xdr:nvSpPr>
      <xdr:spPr bwMode="auto">
        <a:xfrm>
          <a:off x="658177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359</xdr:row>
      <xdr:rowOff>76200</xdr:rowOff>
    </xdr:from>
    <xdr:to>
      <xdr:col>5</xdr:col>
      <xdr:colOff>571500</xdr:colOff>
      <xdr:row>363</xdr:row>
      <xdr:rowOff>76200</xdr:rowOff>
    </xdr:to>
    <xdr:sp macro="" textlink="">
      <xdr:nvSpPr>
        <xdr:cNvPr id="50207" name="Text Box 31" hidden="1"/>
        <xdr:cNvSpPr txBox="1">
          <a:spLocks noChangeArrowheads="1"/>
        </xdr:cNvSpPr>
      </xdr:nvSpPr>
      <xdr:spPr bwMode="auto">
        <a:xfrm>
          <a:off x="6581775" y="6846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360</xdr:row>
      <xdr:rowOff>76200</xdr:rowOff>
    </xdr:from>
    <xdr:to>
      <xdr:col>5</xdr:col>
      <xdr:colOff>571500</xdr:colOff>
      <xdr:row>364</xdr:row>
      <xdr:rowOff>76200</xdr:rowOff>
    </xdr:to>
    <xdr:sp macro="" textlink="">
      <xdr:nvSpPr>
        <xdr:cNvPr id="50206" name="Text Box 30" hidden="1"/>
        <xdr:cNvSpPr txBox="1">
          <a:spLocks noChangeArrowheads="1"/>
        </xdr:cNvSpPr>
      </xdr:nvSpPr>
      <xdr:spPr bwMode="auto">
        <a:xfrm>
          <a:off x="6581775" y="6865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60</xdr:row>
      <xdr:rowOff>76200</xdr:rowOff>
    </xdr:from>
    <xdr:to>
      <xdr:col>5</xdr:col>
      <xdr:colOff>571500</xdr:colOff>
      <xdr:row>64</xdr:row>
      <xdr:rowOff>76200</xdr:rowOff>
    </xdr:to>
    <xdr:sp macro="" textlink="">
      <xdr:nvSpPr>
        <xdr:cNvPr id="50205" name="Text Box 29" hidden="1"/>
        <xdr:cNvSpPr txBox="1">
          <a:spLocks noChangeArrowheads="1"/>
        </xdr:cNvSpPr>
      </xdr:nvSpPr>
      <xdr:spPr bwMode="auto">
        <a:xfrm>
          <a:off x="6581775" y="115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61</xdr:row>
      <xdr:rowOff>76200</xdr:rowOff>
    </xdr:from>
    <xdr:to>
      <xdr:col>5</xdr:col>
      <xdr:colOff>571500</xdr:colOff>
      <xdr:row>65</xdr:row>
      <xdr:rowOff>76200</xdr:rowOff>
    </xdr:to>
    <xdr:sp macro="" textlink="">
      <xdr:nvSpPr>
        <xdr:cNvPr id="50204" name="Text Box 28" hidden="1"/>
        <xdr:cNvSpPr txBox="1">
          <a:spLocks noChangeArrowheads="1"/>
        </xdr:cNvSpPr>
      </xdr:nvSpPr>
      <xdr:spPr bwMode="auto">
        <a:xfrm>
          <a:off x="6581775" y="1169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86</xdr:row>
      <xdr:rowOff>76200</xdr:rowOff>
    </xdr:from>
    <xdr:to>
      <xdr:col>5</xdr:col>
      <xdr:colOff>571500</xdr:colOff>
      <xdr:row>90</xdr:row>
      <xdr:rowOff>76200</xdr:rowOff>
    </xdr:to>
    <xdr:sp macro="" textlink="">
      <xdr:nvSpPr>
        <xdr:cNvPr id="50203" name="Text Box 27" hidden="1"/>
        <xdr:cNvSpPr txBox="1">
          <a:spLocks noChangeArrowheads="1"/>
        </xdr:cNvSpPr>
      </xdr:nvSpPr>
      <xdr:spPr bwMode="auto">
        <a:xfrm>
          <a:off x="658177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87</xdr:row>
      <xdr:rowOff>76200</xdr:rowOff>
    </xdr:from>
    <xdr:to>
      <xdr:col>5</xdr:col>
      <xdr:colOff>457200</xdr:colOff>
      <xdr:row>91</xdr:row>
      <xdr:rowOff>114300</xdr:rowOff>
    </xdr:to>
    <xdr:sp macro="" textlink="">
      <xdr:nvSpPr>
        <xdr:cNvPr id="50202" name="Text Box 26" hidden="1"/>
        <xdr:cNvSpPr txBox="1">
          <a:spLocks noChangeArrowheads="1"/>
        </xdr:cNvSpPr>
      </xdr:nvSpPr>
      <xdr:spPr bwMode="auto">
        <a:xfrm>
          <a:off x="6581775" y="16649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112</xdr:row>
      <xdr:rowOff>76200</xdr:rowOff>
    </xdr:from>
    <xdr:to>
      <xdr:col>5</xdr:col>
      <xdr:colOff>571500</xdr:colOff>
      <xdr:row>116</xdr:row>
      <xdr:rowOff>76200</xdr:rowOff>
    </xdr:to>
    <xdr:sp macro="" textlink="">
      <xdr:nvSpPr>
        <xdr:cNvPr id="50201" name="Text Box 25" hidden="1"/>
        <xdr:cNvSpPr txBox="1">
          <a:spLocks noChangeArrowheads="1"/>
        </xdr:cNvSpPr>
      </xdr:nvSpPr>
      <xdr:spPr bwMode="auto">
        <a:xfrm>
          <a:off x="6581775" y="214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113</xdr:row>
      <xdr:rowOff>76200</xdr:rowOff>
    </xdr:from>
    <xdr:to>
      <xdr:col>5</xdr:col>
      <xdr:colOff>571500</xdr:colOff>
      <xdr:row>117</xdr:row>
      <xdr:rowOff>76200</xdr:rowOff>
    </xdr:to>
    <xdr:sp macro="" textlink="">
      <xdr:nvSpPr>
        <xdr:cNvPr id="50200" name="Text Box 24" hidden="1"/>
        <xdr:cNvSpPr txBox="1">
          <a:spLocks noChangeArrowheads="1"/>
        </xdr:cNvSpPr>
      </xdr:nvSpPr>
      <xdr:spPr bwMode="auto">
        <a:xfrm>
          <a:off x="6581775" y="2160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76200</xdr:rowOff>
    </xdr:from>
    <xdr:to>
      <xdr:col>5</xdr:col>
      <xdr:colOff>571500</xdr:colOff>
      <xdr:row>4</xdr:row>
      <xdr:rowOff>76200</xdr:rowOff>
    </xdr:to>
    <xdr:sp macro="" textlink="">
      <xdr:nvSpPr>
        <xdr:cNvPr id="50199" name="Text Box 23" hidden="1"/>
        <xdr:cNvSpPr txBox="1">
          <a:spLocks noChangeArrowheads="1"/>
        </xdr:cNvSpPr>
      </xdr:nvSpPr>
      <xdr:spPr bwMode="auto">
        <a:xfrm>
          <a:off x="6581775" y="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</xdr:row>
      <xdr:rowOff>76200</xdr:rowOff>
    </xdr:from>
    <xdr:to>
      <xdr:col>5</xdr:col>
      <xdr:colOff>571500</xdr:colOff>
      <xdr:row>5</xdr:row>
      <xdr:rowOff>76200</xdr:rowOff>
    </xdr:to>
    <xdr:sp macro="" textlink="">
      <xdr:nvSpPr>
        <xdr:cNvPr id="50198" name="Text Box 22" hidden="1"/>
        <xdr:cNvSpPr txBox="1">
          <a:spLocks noChangeArrowheads="1"/>
        </xdr:cNvSpPr>
      </xdr:nvSpPr>
      <xdr:spPr bwMode="auto">
        <a:xfrm>
          <a:off x="6581775" y="26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</xdr:row>
      <xdr:rowOff>76200</xdr:rowOff>
    </xdr:from>
    <xdr:to>
      <xdr:col>5</xdr:col>
      <xdr:colOff>571500</xdr:colOff>
      <xdr:row>10</xdr:row>
      <xdr:rowOff>76200</xdr:rowOff>
    </xdr:to>
    <xdr:sp macro="" textlink="">
      <xdr:nvSpPr>
        <xdr:cNvPr id="50197" name="Text Box 21" hidden="1"/>
        <xdr:cNvSpPr txBox="1">
          <a:spLocks noChangeArrowheads="1"/>
        </xdr:cNvSpPr>
      </xdr:nvSpPr>
      <xdr:spPr bwMode="auto">
        <a:xfrm>
          <a:off x="6581775" y="121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86</xdr:row>
      <xdr:rowOff>76200</xdr:rowOff>
    </xdr:from>
    <xdr:to>
      <xdr:col>6</xdr:col>
      <xdr:colOff>571500</xdr:colOff>
      <xdr:row>90</xdr:row>
      <xdr:rowOff>76200</xdr:rowOff>
    </xdr:to>
    <xdr:sp macro="" textlink="">
      <xdr:nvSpPr>
        <xdr:cNvPr id="50196" name="Text Box 20" hidden="1"/>
        <xdr:cNvSpPr txBox="1">
          <a:spLocks noChangeArrowheads="1"/>
        </xdr:cNvSpPr>
      </xdr:nvSpPr>
      <xdr:spPr bwMode="auto">
        <a:xfrm>
          <a:off x="751522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87</xdr:row>
      <xdr:rowOff>76200</xdr:rowOff>
    </xdr:from>
    <xdr:to>
      <xdr:col>6</xdr:col>
      <xdr:colOff>571500</xdr:colOff>
      <xdr:row>91</xdr:row>
      <xdr:rowOff>76200</xdr:rowOff>
    </xdr:to>
    <xdr:sp macro="" textlink="">
      <xdr:nvSpPr>
        <xdr:cNvPr id="50195" name="Text Box 19" hidden="1"/>
        <xdr:cNvSpPr txBox="1">
          <a:spLocks noChangeArrowheads="1"/>
        </xdr:cNvSpPr>
      </xdr:nvSpPr>
      <xdr:spPr bwMode="auto">
        <a:xfrm>
          <a:off x="7515225" y="1664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91</xdr:row>
      <xdr:rowOff>76200</xdr:rowOff>
    </xdr:from>
    <xdr:to>
      <xdr:col>5</xdr:col>
      <xdr:colOff>571500</xdr:colOff>
      <xdr:row>95</xdr:row>
      <xdr:rowOff>76200</xdr:rowOff>
    </xdr:to>
    <xdr:sp macro="" textlink="">
      <xdr:nvSpPr>
        <xdr:cNvPr id="50194" name="Text Box 18" hidden="1"/>
        <xdr:cNvSpPr txBox="1">
          <a:spLocks noChangeArrowheads="1"/>
        </xdr:cNvSpPr>
      </xdr:nvSpPr>
      <xdr:spPr bwMode="auto">
        <a:xfrm>
          <a:off x="6581775" y="1741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92</xdr:row>
      <xdr:rowOff>76200</xdr:rowOff>
    </xdr:from>
    <xdr:to>
      <xdr:col>5</xdr:col>
      <xdr:colOff>571500</xdr:colOff>
      <xdr:row>96</xdr:row>
      <xdr:rowOff>76200</xdr:rowOff>
    </xdr:to>
    <xdr:sp macro="" textlink="">
      <xdr:nvSpPr>
        <xdr:cNvPr id="50193" name="Text Box 17" hidden="1"/>
        <xdr:cNvSpPr txBox="1">
          <a:spLocks noChangeArrowheads="1"/>
        </xdr:cNvSpPr>
      </xdr:nvSpPr>
      <xdr:spPr bwMode="auto">
        <a:xfrm>
          <a:off x="6581775" y="1760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97</xdr:row>
      <xdr:rowOff>76200</xdr:rowOff>
    </xdr:from>
    <xdr:to>
      <xdr:col>5</xdr:col>
      <xdr:colOff>571500</xdr:colOff>
      <xdr:row>101</xdr:row>
      <xdr:rowOff>76200</xdr:rowOff>
    </xdr:to>
    <xdr:sp macro="" textlink="">
      <xdr:nvSpPr>
        <xdr:cNvPr id="50192" name="Text Box 16" hidden="1"/>
        <xdr:cNvSpPr txBox="1">
          <a:spLocks noChangeArrowheads="1"/>
        </xdr:cNvSpPr>
      </xdr:nvSpPr>
      <xdr:spPr bwMode="auto">
        <a:xfrm>
          <a:off x="6581775" y="1855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126</xdr:row>
      <xdr:rowOff>76200</xdr:rowOff>
    </xdr:from>
    <xdr:to>
      <xdr:col>5</xdr:col>
      <xdr:colOff>571500</xdr:colOff>
      <xdr:row>130</xdr:row>
      <xdr:rowOff>76200</xdr:rowOff>
    </xdr:to>
    <xdr:sp macro="" textlink="">
      <xdr:nvSpPr>
        <xdr:cNvPr id="50191" name="Text Box 15" hidden="1"/>
        <xdr:cNvSpPr txBox="1">
          <a:spLocks noChangeArrowheads="1"/>
        </xdr:cNvSpPr>
      </xdr:nvSpPr>
      <xdr:spPr bwMode="auto">
        <a:xfrm>
          <a:off x="658177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125</xdr:row>
      <xdr:rowOff>76200</xdr:rowOff>
    </xdr:from>
    <xdr:to>
      <xdr:col>6</xdr:col>
      <xdr:colOff>571500</xdr:colOff>
      <xdr:row>129</xdr:row>
      <xdr:rowOff>76200</xdr:rowOff>
    </xdr:to>
    <xdr:sp macro="" textlink="">
      <xdr:nvSpPr>
        <xdr:cNvPr id="50190" name="Text Box 14" hidden="1"/>
        <xdr:cNvSpPr txBox="1">
          <a:spLocks noChangeArrowheads="1"/>
        </xdr:cNvSpPr>
      </xdr:nvSpPr>
      <xdr:spPr bwMode="auto">
        <a:xfrm>
          <a:off x="751522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126</xdr:row>
      <xdr:rowOff>76200</xdr:rowOff>
    </xdr:from>
    <xdr:to>
      <xdr:col>6</xdr:col>
      <xdr:colOff>571500</xdr:colOff>
      <xdr:row>130</xdr:row>
      <xdr:rowOff>76200</xdr:rowOff>
    </xdr:to>
    <xdr:sp macro="" textlink="">
      <xdr:nvSpPr>
        <xdr:cNvPr id="50189" name="Text Box 13" hidden="1"/>
        <xdr:cNvSpPr txBox="1">
          <a:spLocks noChangeArrowheads="1"/>
        </xdr:cNvSpPr>
      </xdr:nvSpPr>
      <xdr:spPr bwMode="auto">
        <a:xfrm>
          <a:off x="751522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247</xdr:row>
      <xdr:rowOff>76200</xdr:rowOff>
    </xdr:from>
    <xdr:to>
      <xdr:col>5</xdr:col>
      <xdr:colOff>571500</xdr:colOff>
      <xdr:row>251</xdr:row>
      <xdr:rowOff>76200</xdr:rowOff>
    </xdr:to>
    <xdr:sp macro="" textlink="">
      <xdr:nvSpPr>
        <xdr:cNvPr id="50188" name="Text Box 12" hidden="1"/>
        <xdr:cNvSpPr txBox="1">
          <a:spLocks noChangeArrowheads="1"/>
        </xdr:cNvSpPr>
      </xdr:nvSpPr>
      <xdr:spPr bwMode="auto">
        <a:xfrm>
          <a:off x="6581775" y="471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248</xdr:row>
      <xdr:rowOff>76200</xdr:rowOff>
    </xdr:from>
    <xdr:to>
      <xdr:col>5</xdr:col>
      <xdr:colOff>571500</xdr:colOff>
      <xdr:row>252</xdr:row>
      <xdr:rowOff>76200</xdr:rowOff>
    </xdr:to>
    <xdr:sp macro="" textlink="">
      <xdr:nvSpPr>
        <xdr:cNvPr id="50187" name="Text Box 11" hidden="1"/>
        <xdr:cNvSpPr txBox="1">
          <a:spLocks noChangeArrowheads="1"/>
        </xdr:cNvSpPr>
      </xdr:nvSpPr>
      <xdr:spPr bwMode="auto">
        <a:xfrm>
          <a:off x="6581775" y="4732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253</xdr:row>
      <xdr:rowOff>76200</xdr:rowOff>
    </xdr:from>
    <xdr:to>
      <xdr:col>5</xdr:col>
      <xdr:colOff>571500</xdr:colOff>
      <xdr:row>257</xdr:row>
      <xdr:rowOff>76200</xdr:rowOff>
    </xdr:to>
    <xdr:sp macro="" textlink="">
      <xdr:nvSpPr>
        <xdr:cNvPr id="50186" name="Text Box 10" hidden="1"/>
        <xdr:cNvSpPr txBox="1">
          <a:spLocks noChangeArrowheads="1"/>
        </xdr:cNvSpPr>
      </xdr:nvSpPr>
      <xdr:spPr bwMode="auto">
        <a:xfrm>
          <a:off x="6581775" y="4827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230</xdr:row>
      <xdr:rowOff>76200</xdr:rowOff>
    </xdr:from>
    <xdr:to>
      <xdr:col>5</xdr:col>
      <xdr:colOff>571500</xdr:colOff>
      <xdr:row>234</xdr:row>
      <xdr:rowOff>76200</xdr:rowOff>
    </xdr:to>
    <xdr:sp macro="" textlink="">
      <xdr:nvSpPr>
        <xdr:cNvPr id="50185" name="Text Box 9" hidden="1"/>
        <xdr:cNvSpPr txBox="1">
          <a:spLocks noChangeArrowheads="1"/>
        </xdr:cNvSpPr>
      </xdr:nvSpPr>
      <xdr:spPr bwMode="auto">
        <a:xfrm>
          <a:off x="6581775" y="4389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269</xdr:row>
      <xdr:rowOff>76200</xdr:rowOff>
    </xdr:from>
    <xdr:to>
      <xdr:col>5</xdr:col>
      <xdr:colOff>571500</xdr:colOff>
      <xdr:row>273</xdr:row>
      <xdr:rowOff>76200</xdr:rowOff>
    </xdr:to>
    <xdr:sp macro="" textlink="">
      <xdr:nvSpPr>
        <xdr:cNvPr id="50184" name="Text Box 8" hidden="1"/>
        <xdr:cNvSpPr txBox="1">
          <a:spLocks noChangeArrowheads="1"/>
        </xdr:cNvSpPr>
      </xdr:nvSpPr>
      <xdr:spPr bwMode="auto">
        <a:xfrm>
          <a:off x="658177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268</xdr:row>
      <xdr:rowOff>76200</xdr:rowOff>
    </xdr:from>
    <xdr:to>
      <xdr:col>5</xdr:col>
      <xdr:colOff>571500</xdr:colOff>
      <xdr:row>272</xdr:row>
      <xdr:rowOff>76200</xdr:rowOff>
    </xdr:to>
    <xdr:sp macro="" textlink="">
      <xdr:nvSpPr>
        <xdr:cNvPr id="50183" name="Text Box 7" hidden="1"/>
        <xdr:cNvSpPr txBox="1">
          <a:spLocks noChangeArrowheads="1"/>
        </xdr:cNvSpPr>
      </xdr:nvSpPr>
      <xdr:spPr bwMode="auto">
        <a:xfrm>
          <a:off x="658177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268</xdr:row>
      <xdr:rowOff>76200</xdr:rowOff>
    </xdr:from>
    <xdr:to>
      <xdr:col>6</xdr:col>
      <xdr:colOff>571500</xdr:colOff>
      <xdr:row>272</xdr:row>
      <xdr:rowOff>76200</xdr:rowOff>
    </xdr:to>
    <xdr:sp macro="" textlink="">
      <xdr:nvSpPr>
        <xdr:cNvPr id="50182" name="Text Box 6" hidden="1"/>
        <xdr:cNvSpPr txBox="1">
          <a:spLocks noChangeArrowheads="1"/>
        </xdr:cNvSpPr>
      </xdr:nvSpPr>
      <xdr:spPr bwMode="auto">
        <a:xfrm>
          <a:off x="751522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269</xdr:row>
      <xdr:rowOff>76200</xdr:rowOff>
    </xdr:from>
    <xdr:to>
      <xdr:col>6</xdr:col>
      <xdr:colOff>571500</xdr:colOff>
      <xdr:row>273</xdr:row>
      <xdr:rowOff>76200</xdr:rowOff>
    </xdr:to>
    <xdr:sp macro="" textlink="">
      <xdr:nvSpPr>
        <xdr:cNvPr id="50181" name="Text Box 5" hidden="1"/>
        <xdr:cNvSpPr txBox="1">
          <a:spLocks noChangeArrowheads="1"/>
        </xdr:cNvSpPr>
      </xdr:nvSpPr>
      <xdr:spPr bwMode="auto">
        <a:xfrm>
          <a:off x="751522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347</xdr:row>
      <xdr:rowOff>76200</xdr:rowOff>
    </xdr:from>
    <xdr:to>
      <xdr:col>5</xdr:col>
      <xdr:colOff>571500</xdr:colOff>
      <xdr:row>351</xdr:row>
      <xdr:rowOff>76200</xdr:rowOff>
    </xdr:to>
    <xdr:sp macro="" textlink="">
      <xdr:nvSpPr>
        <xdr:cNvPr id="50180" name="Text Box 4" hidden="1"/>
        <xdr:cNvSpPr txBox="1">
          <a:spLocks noChangeArrowheads="1"/>
        </xdr:cNvSpPr>
      </xdr:nvSpPr>
      <xdr:spPr bwMode="auto">
        <a:xfrm>
          <a:off x="658177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346</xdr:row>
      <xdr:rowOff>76200</xdr:rowOff>
    </xdr:from>
    <xdr:to>
      <xdr:col>6</xdr:col>
      <xdr:colOff>571500</xdr:colOff>
      <xdr:row>350</xdr:row>
      <xdr:rowOff>76200</xdr:rowOff>
    </xdr:to>
    <xdr:sp macro="" textlink="">
      <xdr:nvSpPr>
        <xdr:cNvPr id="50179" name="Text Box 3" hidden="1"/>
        <xdr:cNvSpPr txBox="1">
          <a:spLocks noChangeArrowheads="1"/>
        </xdr:cNvSpPr>
      </xdr:nvSpPr>
      <xdr:spPr bwMode="auto">
        <a:xfrm>
          <a:off x="751522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347</xdr:row>
      <xdr:rowOff>76200</xdr:rowOff>
    </xdr:from>
    <xdr:to>
      <xdr:col>6</xdr:col>
      <xdr:colOff>571500</xdr:colOff>
      <xdr:row>351</xdr:row>
      <xdr:rowOff>76200</xdr:rowOff>
    </xdr:to>
    <xdr:sp macro="" textlink="">
      <xdr:nvSpPr>
        <xdr:cNvPr id="50178" name="Text Box 2" hidden="1"/>
        <xdr:cNvSpPr txBox="1">
          <a:spLocks noChangeArrowheads="1"/>
        </xdr:cNvSpPr>
      </xdr:nvSpPr>
      <xdr:spPr bwMode="auto">
        <a:xfrm>
          <a:off x="751522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165</xdr:row>
      <xdr:rowOff>76200</xdr:rowOff>
    </xdr:from>
    <xdr:to>
      <xdr:col>5</xdr:col>
      <xdr:colOff>571500</xdr:colOff>
      <xdr:row>169</xdr:row>
      <xdr:rowOff>76200</xdr:rowOff>
    </xdr:to>
    <xdr:sp macro="" textlink="">
      <xdr:nvSpPr>
        <xdr:cNvPr id="50177" name="Text Box 1" hidden="1"/>
        <xdr:cNvSpPr txBox="1">
          <a:spLocks noChangeArrowheads="1"/>
        </xdr:cNvSpPr>
      </xdr:nvSpPr>
      <xdr:spPr bwMode="auto">
        <a:xfrm>
          <a:off x="6581775" y="3150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533400</xdr:colOff>
      <xdr:row>30</xdr:row>
      <xdr:rowOff>76200</xdr:rowOff>
    </xdr:from>
    <xdr:to>
      <xdr:col>5</xdr:col>
      <xdr:colOff>38100</xdr:colOff>
      <xdr:row>34</xdr:row>
      <xdr:rowOff>76200</xdr:rowOff>
    </xdr:to>
    <xdr:sp macro="" textlink="">
      <xdr:nvSpPr>
        <xdr:cNvPr id="4103" name="Text Box 7" hidden="1"/>
        <xdr:cNvSpPr txBox="1">
          <a:spLocks noChangeArrowheads="1"/>
        </xdr:cNvSpPr>
      </xdr:nvSpPr>
      <xdr:spPr bwMode="auto">
        <a:xfrm>
          <a:off x="6067425" y="5791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47</xdr:row>
      <xdr:rowOff>76200</xdr:rowOff>
    </xdr:from>
    <xdr:to>
      <xdr:col>5</xdr:col>
      <xdr:colOff>571500</xdr:colOff>
      <xdr:row>51</xdr:row>
      <xdr:rowOff>76200</xdr:rowOff>
    </xdr:to>
    <xdr:sp macro="" textlink="">
      <xdr:nvSpPr>
        <xdr:cNvPr id="4107" name="Text Box 11" hidden="1"/>
        <xdr:cNvSpPr txBox="1">
          <a:spLocks noChangeArrowheads="1"/>
        </xdr:cNvSpPr>
      </xdr:nvSpPr>
      <xdr:spPr bwMode="auto">
        <a:xfrm>
          <a:off x="6581775" y="90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60</xdr:row>
      <xdr:rowOff>76200</xdr:rowOff>
    </xdr:from>
    <xdr:to>
      <xdr:col>5</xdr:col>
      <xdr:colOff>571500</xdr:colOff>
      <xdr:row>64</xdr:row>
      <xdr:rowOff>76200</xdr:rowOff>
    </xdr:to>
    <xdr:sp macro="" textlink="">
      <xdr:nvSpPr>
        <xdr:cNvPr id="4111" name="Text Box 15" hidden="1"/>
        <xdr:cNvSpPr txBox="1">
          <a:spLocks noChangeArrowheads="1"/>
        </xdr:cNvSpPr>
      </xdr:nvSpPr>
      <xdr:spPr bwMode="auto">
        <a:xfrm>
          <a:off x="6581775" y="115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147</xdr:row>
      <xdr:rowOff>76200</xdr:rowOff>
    </xdr:from>
    <xdr:to>
      <xdr:col>5</xdr:col>
      <xdr:colOff>533400</xdr:colOff>
      <xdr:row>151</xdr:row>
      <xdr:rowOff>76200</xdr:rowOff>
    </xdr:to>
    <xdr:sp macro="" textlink="">
      <xdr:nvSpPr>
        <xdr:cNvPr id="4138" name="Text Box 42" hidden="1"/>
        <xdr:cNvSpPr txBox="1">
          <a:spLocks noChangeArrowheads="1"/>
        </xdr:cNvSpPr>
      </xdr:nvSpPr>
      <xdr:spPr bwMode="auto">
        <a:xfrm>
          <a:off x="6581775" y="28079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186</xdr:row>
      <xdr:rowOff>76200</xdr:rowOff>
    </xdr:from>
    <xdr:to>
      <xdr:col>5</xdr:col>
      <xdr:colOff>533400</xdr:colOff>
      <xdr:row>190</xdr:row>
      <xdr:rowOff>76200</xdr:rowOff>
    </xdr:to>
    <xdr:sp macro="" textlink="">
      <xdr:nvSpPr>
        <xdr:cNvPr id="4150" name="Text Box 54" hidden="1"/>
        <xdr:cNvSpPr txBox="1">
          <a:spLocks noChangeArrowheads="1"/>
        </xdr:cNvSpPr>
      </xdr:nvSpPr>
      <xdr:spPr bwMode="auto">
        <a:xfrm>
          <a:off x="6581775" y="35509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303</xdr:row>
      <xdr:rowOff>76200</xdr:rowOff>
    </xdr:from>
    <xdr:to>
      <xdr:col>5</xdr:col>
      <xdr:colOff>533400</xdr:colOff>
      <xdr:row>307</xdr:row>
      <xdr:rowOff>76200</xdr:rowOff>
    </xdr:to>
    <xdr:sp macro="" textlink="">
      <xdr:nvSpPr>
        <xdr:cNvPr id="4190" name="Text Box 94" hidden="1"/>
        <xdr:cNvSpPr txBox="1">
          <a:spLocks noChangeArrowheads="1"/>
        </xdr:cNvSpPr>
      </xdr:nvSpPr>
      <xdr:spPr bwMode="auto">
        <a:xfrm>
          <a:off x="6581775" y="57797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47</xdr:row>
      <xdr:rowOff>76200</xdr:rowOff>
    </xdr:from>
    <xdr:to>
      <xdr:col>6</xdr:col>
      <xdr:colOff>609600</xdr:colOff>
      <xdr:row>51</xdr:row>
      <xdr:rowOff>114300</xdr:rowOff>
    </xdr:to>
    <xdr:sp macro="" textlink="">
      <xdr:nvSpPr>
        <xdr:cNvPr id="4214" name="Text Box 118" hidden="1"/>
        <xdr:cNvSpPr txBox="1">
          <a:spLocks noChangeArrowheads="1"/>
        </xdr:cNvSpPr>
      </xdr:nvSpPr>
      <xdr:spPr bwMode="auto">
        <a:xfrm>
          <a:off x="7515225" y="9029700"/>
          <a:ext cx="14287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48</xdr:row>
      <xdr:rowOff>76200</xdr:rowOff>
    </xdr:from>
    <xdr:to>
      <xdr:col>6</xdr:col>
      <xdr:colOff>609600</xdr:colOff>
      <xdr:row>52</xdr:row>
      <xdr:rowOff>114300</xdr:rowOff>
    </xdr:to>
    <xdr:sp macro="" textlink="">
      <xdr:nvSpPr>
        <xdr:cNvPr id="4215" name="Text Box 119" hidden="1"/>
        <xdr:cNvSpPr txBox="1">
          <a:spLocks noChangeArrowheads="1"/>
        </xdr:cNvSpPr>
      </xdr:nvSpPr>
      <xdr:spPr bwMode="auto">
        <a:xfrm>
          <a:off x="7515225" y="9220200"/>
          <a:ext cx="14287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48</xdr:row>
      <xdr:rowOff>76200</xdr:rowOff>
    </xdr:from>
    <xdr:to>
      <xdr:col>5</xdr:col>
      <xdr:colOff>457200</xdr:colOff>
      <xdr:row>52</xdr:row>
      <xdr:rowOff>114300</xdr:rowOff>
    </xdr:to>
    <xdr:sp macro="" textlink="">
      <xdr:nvSpPr>
        <xdr:cNvPr id="4216" name="Text Box 120" hidden="1"/>
        <xdr:cNvSpPr txBox="1">
          <a:spLocks noChangeArrowheads="1"/>
        </xdr:cNvSpPr>
      </xdr:nvSpPr>
      <xdr:spPr bwMode="auto">
        <a:xfrm>
          <a:off x="658177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230</xdr:row>
      <xdr:rowOff>76200</xdr:rowOff>
    </xdr:from>
    <xdr:to>
      <xdr:col>5</xdr:col>
      <xdr:colOff>533400</xdr:colOff>
      <xdr:row>234</xdr:row>
      <xdr:rowOff>76200</xdr:rowOff>
    </xdr:to>
    <xdr:sp macro="" textlink="">
      <xdr:nvSpPr>
        <xdr:cNvPr id="4217" name="Text Box 121" hidden="1"/>
        <xdr:cNvSpPr txBox="1">
          <a:spLocks noChangeArrowheads="1"/>
        </xdr:cNvSpPr>
      </xdr:nvSpPr>
      <xdr:spPr bwMode="auto">
        <a:xfrm>
          <a:off x="6581775" y="43891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</xdr:row>
      <xdr:rowOff>76200</xdr:rowOff>
    </xdr:from>
    <xdr:to>
      <xdr:col>5</xdr:col>
      <xdr:colOff>571500</xdr:colOff>
      <xdr:row>39</xdr:row>
      <xdr:rowOff>76200</xdr:rowOff>
    </xdr:to>
    <xdr:sp macro="" textlink="">
      <xdr:nvSpPr>
        <xdr:cNvPr id="4218" name="Text Box 122" hidden="1"/>
        <xdr:cNvSpPr txBox="1">
          <a:spLocks noChangeArrowheads="1"/>
        </xdr:cNvSpPr>
      </xdr:nvSpPr>
      <xdr:spPr bwMode="auto">
        <a:xfrm>
          <a:off x="6581775" y="674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178</xdr:row>
      <xdr:rowOff>76200</xdr:rowOff>
    </xdr:from>
    <xdr:to>
      <xdr:col>5</xdr:col>
      <xdr:colOff>533400</xdr:colOff>
      <xdr:row>182</xdr:row>
      <xdr:rowOff>76200</xdr:rowOff>
    </xdr:to>
    <xdr:sp macro="" textlink="">
      <xdr:nvSpPr>
        <xdr:cNvPr id="4219" name="Text Box 123" hidden="1"/>
        <xdr:cNvSpPr txBox="1">
          <a:spLocks noChangeArrowheads="1"/>
        </xdr:cNvSpPr>
      </xdr:nvSpPr>
      <xdr:spPr bwMode="auto">
        <a:xfrm>
          <a:off x="6581775" y="33985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</xdr:row>
      <xdr:rowOff>76200</xdr:rowOff>
    </xdr:from>
    <xdr:to>
      <xdr:col>5</xdr:col>
      <xdr:colOff>571500</xdr:colOff>
      <xdr:row>38</xdr:row>
      <xdr:rowOff>76200</xdr:rowOff>
    </xdr:to>
    <xdr:sp macro="" textlink="">
      <xdr:nvSpPr>
        <xdr:cNvPr id="4220" name="Text Box 124" hidden="1"/>
        <xdr:cNvSpPr txBox="1">
          <a:spLocks noChangeArrowheads="1"/>
        </xdr:cNvSpPr>
      </xdr:nvSpPr>
      <xdr:spPr bwMode="auto">
        <a:xfrm>
          <a:off x="6581775" y="655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61</xdr:row>
      <xdr:rowOff>76200</xdr:rowOff>
    </xdr:from>
    <xdr:to>
      <xdr:col>5</xdr:col>
      <xdr:colOff>571500</xdr:colOff>
      <xdr:row>65</xdr:row>
      <xdr:rowOff>76200</xdr:rowOff>
    </xdr:to>
    <xdr:sp macro="" textlink="">
      <xdr:nvSpPr>
        <xdr:cNvPr id="4221" name="Text Box 125" hidden="1"/>
        <xdr:cNvSpPr txBox="1">
          <a:spLocks noChangeArrowheads="1"/>
        </xdr:cNvSpPr>
      </xdr:nvSpPr>
      <xdr:spPr bwMode="auto">
        <a:xfrm>
          <a:off x="6581775" y="1169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73</xdr:row>
      <xdr:rowOff>76200</xdr:rowOff>
    </xdr:from>
    <xdr:to>
      <xdr:col>5</xdr:col>
      <xdr:colOff>571500</xdr:colOff>
      <xdr:row>77</xdr:row>
      <xdr:rowOff>76200</xdr:rowOff>
    </xdr:to>
    <xdr:sp macro="" textlink="">
      <xdr:nvSpPr>
        <xdr:cNvPr id="4222" name="Text Box 126" hidden="1"/>
        <xdr:cNvSpPr txBox="1">
          <a:spLocks noChangeArrowheads="1"/>
        </xdr:cNvSpPr>
      </xdr:nvSpPr>
      <xdr:spPr bwMode="auto">
        <a:xfrm>
          <a:off x="6581775" y="1398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74</xdr:row>
      <xdr:rowOff>76200</xdr:rowOff>
    </xdr:from>
    <xdr:to>
      <xdr:col>5</xdr:col>
      <xdr:colOff>571500</xdr:colOff>
      <xdr:row>78</xdr:row>
      <xdr:rowOff>76200</xdr:rowOff>
    </xdr:to>
    <xdr:sp macro="" textlink="">
      <xdr:nvSpPr>
        <xdr:cNvPr id="4223" name="Text Box 127" hidden="1"/>
        <xdr:cNvSpPr txBox="1">
          <a:spLocks noChangeArrowheads="1"/>
        </xdr:cNvSpPr>
      </xdr:nvSpPr>
      <xdr:spPr bwMode="auto">
        <a:xfrm>
          <a:off x="6581775" y="1417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86</xdr:row>
      <xdr:rowOff>76200</xdr:rowOff>
    </xdr:from>
    <xdr:to>
      <xdr:col>5</xdr:col>
      <xdr:colOff>571500</xdr:colOff>
      <xdr:row>90</xdr:row>
      <xdr:rowOff>76200</xdr:rowOff>
    </xdr:to>
    <xdr:sp macro="" textlink="">
      <xdr:nvSpPr>
        <xdr:cNvPr id="4224" name="Text Box 128" hidden="1"/>
        <xdr:cNvSpPr txBox="1">
          <a:spLocks noChangeArrowheads="1"/>
        </xdr:cNvSpPr>
      </xdr:nvSpPr>
      <xdr:spPr bwMode="auto">
        <a:xfrm>
          <a:off x="658177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87</xdr:row>
      <xdr:rowOff>76200</xdr:rowOff>
    </xdr:from>
    <xdr:to>
      <xdr:col>5</xdr:col>
      <xdr:colOff>571500</xdr:colOff>
      <xdr:row>91</xdr:row>
      <xdr:rowOff>76200</xdr:rowOff>
    </xdr:to>
    <xdr:sp macro="" textlink="">
      <xdr:nvSpPr>
        <xdr:cNvPr id="4225" name="Text Box 129" hidden="1"/>
        <xdr:cNvSpPr txBox="1">
          <a:spLocks noChangeArrowheads="1"/>
        </xdr:cNvSpPr>
      </xdr:nvSpPr>
      <xdr:spPr bwMode="auto">
        <a:xfrm>
          <a:off x="6581775" y="1664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125</xdr:row>
      <xdr:rowOff>76200</xdr:rowOff>
    </xdr:from>
    <xdr:to>
      <xdr:col>5</xdr:col>
      <xdr:colOff>571500</xdr:colOff>
      <xdr:row>129</xdr:row>
      <xdr:rowOff>76200</xdr:rowOff>
    </xdr:to>
    <xdr:sp macro="" textlink="">
      <xdr:nvSpPr>
        <xdr:cNvPr id="4226" name="Text Box 130" hidden="1"/>
        <xdr:cNvSpPr txBox="1">
          <a:spLocks noChangeArrowheads="1"/>
        </xdr:cNvSpPr>
      </xdr:nvSpPr>
      <xdr:spPr bwMode="auto">
        <a:xfrm>
          <a:off x="658177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126</xdr:row>
      <xdr:rowOff>76200</xdr:rowOff>
    </xdr:from>
    <xdr:to>
      <xdr:col>5</xdr:col>
      <xdr:colOff>571500</xdr:colOff>
      <xdr:row>130</xdr:row>
      <xdr:rowOff>76200</xdr:rowOff>
    </xdr:to>
    <xdr:sp macro="" textlink="">
      <xdr:nvSpPr>
        <xdr:cNvPr id="4227" name="Text Box 131" hidden="1"/>
        <xdr:cNvSpPr txBox="1">
          <a:spLocks noChangeArrowheads="1"/>
        </xdr:cNvSpPr>
      </xdr:nvSpPr>
      <xdr:spPr bwMode="auto">
        <a:xfrm>
          <a:off x="658177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112</xdr:row>
      <xdr:rowOff>76200</xdr:rowOff>
    </xdr:from>
    <xdr:to>
      <xdr:col>5</xdr:col>
      <xdr:colOff>571500</xdr:colOff>
      <xdr:row>116</xdr:row>
      <xdr:rowOff>76200</xdr:rowOff>
    </xdr:to>
    <xdr:sp macro="" textlink="">
      <xdr:nvSpPr>
        <xdr:cNvPr id="4228" name="Text Box 132" hidden="1"/>
        <xdr:cNvSpPr txBox="1">
          <a:spLocks noChangeArrowheads="1"/>
        </xdr:cNvSpPr>
      </xdr:nvSpPr>
      <xdr:spPr bwMode="auto">
        <a:xfrm>
          <a:off x="6581775" y="214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113</xdr:row>
      <xdr:rowOff>76200</xdr:rowOff>
    </xdr:from>
    <xdr:to>
      <xdr:col>5</xdr:col>
      <xdr:colOff>571500</xdr:colOff>
      <xdr:row>117</xdr:row>
      <xdr:rowOff>76200</xdr:rowOff>
    </xdr:to>
    <xdr:sp macro="" textlink="">
      <xdr:nvSpPr>
        <xdr:cNvPr id="4229" name="Text Box 133" hidden="1"/>
        <xdr:cNvSpPr txBox="1">
          <a:spLocks noChangeArrowheads="1"/>
        </xdr:cNvSpPr>
      </xdr:nvSpPr>
      <xdr:spPr bwMode="auto">
        <a:xfrm>
          <a:off x="6581775" y="2160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165</xdr:row>
      <xdr:rowOff>76200</xdr:rowOff>
    </xdr:from>
    <xdr:to>
      <xdr:col>5</xdr:col>
      <xdr:colOff>533400</xdr:colOff>
      <xdr:row>169</xdr:row>
      <xdr:rowOff>76200</xdr:rowOff>
    </xdr:to>
    <xdr:sp macro="" textlink="">
      <xdr:nvSpPr>
        <xdr:cNvPr id="4230" name="Text Box 134" hidden="1"/>
        <xdr:cNvSpPr txBox="1">
          <a:spLocks noChangeArrowheads="1"/>
        </xdr:cNvSpPr>
      </xdr:nvSpPr>
      <xdr:spPr bwMode="auto">
        <a:xfrm>
          <a:off x="6581775" y="31508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151</xdr:row>
      <xdr:rowOff>76200</xdr:rowOff>
    </xdr:from>
    <xdr:to>
      <xdr:col>5</xdr:col>
      <xdr:colOff>571500</xdr:colOff>
      <xdr:row>155</xdr:row>
      <xdr:rowOff>76200</xdr:rowOff>
    </xdr:to>
    <xdr:sp macro="" textlink="">
      <xdr:nvSpPr>
        <xdr:cNvPr id="4231" name="Text Box 135" hidden="1"/>
        <xdr:cNvSpPr txBox="1">
          <a:spLocks noChangeArrowheads="1"/>
        </xdr:cNvSpPr>
      </xdr:nvSpPr>
      <xdr:spPr bwMode="auto">
        <a:xfrm>
          <a:off x="6581775" y="288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152</xdr:row>
      <xdr:rowOff>76200</xdr:rowOff>
    </xdr:from>
    <xdr:to>
      <xdr:col>5</xdr:col>
      <xdr:colOff>571500</xdr:colOff>
      <xdr:row>156</xdr:row>
      <xdr:rowOff>76200</xdr:rowOff>
    </xdr:to>
    <xdr:sp macro="" textlink="">
      <xdr:nvSpPr>
        <xdr:cNvPr id="4232" name="Text Box 136" hidden="1"/>
        <xdr:cNvSpPr txBox="1">
          <a:spLocks noChangeArrowheads="1"/>
        </xdr:cNvSpPr>
      </xdr:nvSpPr>
      <xdr:spPr bwMode="auto">
        <a:xfrm>
          <a:off x="6581775" y="2903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190</xdr:row>
      <xdr:rowOff>76200</xdr:rowOff>
    </xdr:from>
    <xdr:to>
      <xdr:col>5</xdr:col>
      <xdr:colOff>571500</xdr:colOff>
      <xdr:row>194</xdr:row>
      <xdr:rowOff>76200</xdr:rowOff>
    </xdr:to>
    <xdr:sp macro="" textlink="">
      <xdr:nvSpPr>
        <xdr:cNvPr id="4233" name="Text Box 137" hidden="1"/>
        <xdr:cNvSpPr txBox="1">
          <a:spLocks noChangeArrowheads="1"/>
        </xdr:cNvSpPr>
      </xdr:nvSpPr>
      <xdr:spPr bwMode="auto">
        <a:xfrm>
          <a:off x="6581775" y="3627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191</xdr:row>
      <xdr:rowOff>76200</xdr:rowOff>
    </xdr:from>
    <xdr:to>
      <xdr:col>5</xdr:col>
      <xdr:colOff>571500</xdr:colOff>
      <xdr:row>195</xdr:row>
      <xdr:rowOff>76200</xdr:rowOff>
    </xdr:to>
    <xdr:sp macro="" textlink="">
      <xdr:nvSpPr>
        <xdr:cNvPr id="4234" name="Text Box 138" hidden="1"/>
        <xdr:cNvSpPr txBox="1">
          <a:spLocks noChangeArrowheads="1"/>
        </xdr:cNvSpPr>
      </xdr:nvSpPr>
      <xdr:spPr bwMode="auto">
        <a:xfrm>
          <a:off x="6581775" y="3646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216</xdr:row>
      <xdr:rowOff>76200</xdr:rowOff>
    </xdr:from>
    <xdr:to>
      <xdr:col>5</xdr:col>
      <xdr:colOff>571500</xdr:colOff>
      <xdr:row>220</xdr:row>
      <xdr:rowOff>76200</xdr:rowOff>
    </xdr:to>
    <xdr:sp macro="" textlink="">
      <xdr:nvSpPr>
        <xdr:cNvPr id="4235" name="Text Box 139" hidden="1"/>
        <xdr:cNvSpPr txBox="1">
          <a:spLocks noChangeArrowheads="1"/>
        </xdr:cNvSpPr>
      </xdr:nvSpPr>
      <xdr:spPr bwMode="auto">
        <a:xfrm>
          <a:off x="658177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217</xdr:row>
      <xdr:rowOff>76200</xdr:rowOff>
    </xdr:from>
    <xdr:to>
      <xdr:col>5</xdr:col>
      <xdr:colOff>571500</xdr:colOff>
      <xdr:row>221</xdr:row>
      <xdr:rowOff>76200</xdr:rowOff>
    </xdr:to>
    <xdr:sp macro="" textlink="">
      <xdr:nvSpPr>
        <xdr:cNvPr id="4236" name="Text Box 140" hidden="1"/>
        <xdr:cNvSpPr txBox="1">
          <a:spLocks noChangeArrowheads="1"/>
        </xdr:cNvSpPr>
      </xdr:nvSpPr>
      <xdr:spPr bwMode="auto">
        <a:xfrm>
          <a:off x="6581775" y="4141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255</xdr:row>
      <xdr:rowOff>76200</xdr:rowOff>
    </xdr:from>
    <xdr:to>
      <xdr:col>5</xdr:col>
      <xdr:colOff>571500</xdr:colOff>
      <xdr:row>259</xdr:row>
      <xdr:rowOff>76200</xdr:rowOff>
    </xdr:to>
    <xdr:sp macro="" textlink="">
      <xdr:nvSpPr>
        <xdr:cNvPr id="4237" name="Text Box 141" hidden="1"/>
        <xdr:cNvSpPr txBox="1">
          <a:spLocks noChangeArrowheads="1"/>
        </xdr:cNvSpPr>
      </xdr:nvSpPr>
      <xdr:spPr bwMode="auto">
        <a:xfrm>
          <a:off x="6581775" y="4865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256</xdr:row>
      <xdr:rowOff>76200</xdr:rowOff>
    </xdr:from>
    <xdr:to>
      <xdr:col>5</xdr:col>
      <xdr:colOff>571500</xdr:colOff>
      <xdr:row>260</xdr:row>
      <xdr:rowOff>76200</xdr:rowOff>
    </xdr:to>
    <xdr:sp macro="" textlink="">
      <xdr:nvSpPr>
        <xdr:cNvPr id="4238" name="Text Box 142" hidden="1"/>
        <xdr:cNvSpPr txBox="1">
          <a:spLocks noChangeArrowheads="1"/>
        </xdr:cNvSpPr>
      </xdr:nvSpPr>
      <xdr:spPr bwMode="auto">
        <a:xfrm>
          <a:off x="6581775" y="4884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334</xdr:row>
      <xdr:rowOff>76200</xdr:rowOff>
    </xdr:from>
    <xdr:to>
      <xdr:col>5</xdr:col>
      <xdr:colOff>533400</xdr:colOff>
      <xdr:row>338</xdr:row>
      <xdr:rowOff>76200</xdr:rowOff>
    </xdr:to>
    <xdr:sp macro="" textlink="">
      <xdr:nvSpPr>
        <xdr:cNvPr id="4239" name="Text Box 143" hidden="1"/>
        <xdr:cNvSpPr txBox="1">
          <a:spLocks noChangeArrowheads="1"/>
        </xdr:cNvSpPr>
      </xdr:nvSpPr>
      <xdr:spPr bwMode="auto">
        <a:xfrm>
          <a:off x="6581775" y="63703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320</xdr:row>
      <xdr:rowOff>76200</xdr:rowOff>
    </xdr:from>
    <xdr:to>
      <xdr:col>5</xdr:col>
      <xdr:colOff>571500</xdr:colOff>
      <xdr:row>324</xdr:row>
      <xdr:rowOff>76200</xdr:rowOff>
    </xdr:to>
    <xdr:sp macro="" textlink="">
      <xdr:nvSpPr>
        <xdr:cNvPr id="4240" name="Text Box 144" hidden="1"/>
        <xdr:cNvSpPr txBox="1">
          <a:spLocks noChangeArrowheads="1"/>
        </xdr:cNvSpPr>
      </xdr:nvSpPr>
      <xdr:spPr bwMode="auto">
        <a:xfrm>
          <a:off x="6581775" y="6103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321</xdr:row>
      <xdr:rowOff>76200</xdr:rowOff>
    </xdr:from>
    <xdr:to>
      <xdr:col>5</xdr:col>
      <xdr:colOff>571500</xdr:colOff>
      <xdr:row>325</xdr:row>
      <xdr:rowOff>76200</xdr:rowOff>
    </xdr:to>
    <xdr:sp macro="" textlink="">
      <xdr:nvSpPr>
        <xdr:cNvPr id="4241" name="Text Box 145" hidden="1"/>
        <xdr:cNvSpPr txBox="1">
          <a:spLocks noChangeArrowheads="1"/>
        </xdr:cNvSpPr>
      </xdr:nvSpPr>
      <xdr:spPr bwMode="auto">
        <a:xfrm>
          <a:off x="6581775" y="6122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359</xdr:row>
      <xdr:rowOff>76200</xdr:rowOff>
    </xdr:from>
    <xdr:to>
      <xdr:col>5</xdr:col>
      <xdr:colOff>571500</xdr:colOff>
      <xdr:row>363</xdr:row>
      <xdr:rowOff>76200</xdr:rowOff>
    </xdr:to>
    <xdr:sp macro="" textlink="">
      <xdr:nvSpPr>
        <xdr:cNvPr id="4242" name="Text Box 146" hidden="1"/>
        <xdr:cNvSpPr txBox="1">
          <a:spLocks noChangeArrowheads="1"/>
        </xdr:cNvSpPr>
      </xdr:nvSpPr>
      <xdr:spPr bwMode="auto">
        <a:xfrm>
          <a:off x="6581775" y="6846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360</xdr:row>
      <xdr:rowOff>76200</xdr:rowOff>
    </xdr:from>
    <xdr:to>
      <xdr:col>5</xdr:col>
      <xdr:colOff>571500</xdr:colOff>
      <xdr:row>364</xdr:row>
      <xdr:rowOff>76200</xdr:rowOff>
    </xdr:to>
    <xdr:sp macro="" textlink="">
      <xdr:nvSpPr>
        <xdr:cNvPr id="4244" name="Text Box 148" hidden="1"/>
        <xdr:cNvSpPr txBox="1">
          <a:spLocks noChangeArrowheads="1"/>
        </xdr:cNvSpPr>
      </xdr:nvSpPr>
      <xdr:spPr bwMode="auto">
        <a:xfrm>
          <a:off x="6581775" y="6865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268</xdr:row>
      <xdr:rowOff>76200</xdr:rowOff>
    </xdr:from>
    <xdr:to>
      <xdr:col>5</xdr:col>
      <xdr:colOff>571500</xdr:colOff>
      <xdr:row>272</xdr:row>
      <xdr:rowOff>76200</xdr:rowOff>
    </xdr:to>
    <xdr:sp macro="" textlink="">
      <xdr:nvSpPr>
        <xdr:cNvPr id="4245" name="Text Box 149" hidden="1"/>
        <xdr:cNvSpPr txBox="1">
          <a:spLocks noChangeArrowheads="1"/>
        </xdr:cNvSpPr>
      </xdr:nvSpPr>
      <xdr:spPr bwMode="auto">
        <a:xfrm>
          <a:off x="658177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269</xdr:row>
      <xdr:rowOff>76200</xdr:rowOff>
    </xdr:from>
    <xdr:to>
      <xdr:col>5</xdr:col>
      <xdr:colOff>571500</xdr:colOff>
      <xdr:row>273</xdr:row>
      <xdr:rowOff>76200</xdr:rowOff>
    </xdr:to>
    <xdr:sp macro="" textlink="">
      <xdr:nvSpPr>
        <xdr:cNvPr id="4246" name="Text Box 150" hidden="1"/>
        <xdr:cNvSpPr txBox="1">
          <a:spLocks noChangeArrowheads="1"/>
        </xdr:cNvSpPr>
      </xdr:nvSpPr>
      <xdr:spPr bwMode="auto">
        <a:xfrm>
          <a:off x="658177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307</xdr:row>
      <xdr:rowOff>76200</xdr:rowOff>
    </xdr:from>
    <xdr:to>
      <xdr:col>5</xdr:col>
      <xdr:colOff>533400</xdr:colOff>
      <xdr:row>311</xdr:row>
      <xdr:rowOff>76200</xdr:rowOff>
    </xdr:to>
    <xdr:sp macro="" textlink="">
      <xdr:nvSpPr>
        <xdr:cNvPr id="4247" name="Text Box 151" hidden="1"/>
        <xdr:cNvSpPr txBox="1">
          <a:spLocks noChangeArrowheads="1"/>
        </xdr:cNvSpPr>
      </xdr:nvSpPr>
      <xdr:spPr bwMode="auto">
        <a:xfrm>
          <a:off x="6581775" y="58559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346</xdr:row>
      <xdr:rowOff>76200</xdr:rowOff>
    </xdr:from>
    <xdr:to>
      <xdr:col>5</xdr:col>
      <xdr:colOff>571500</xdr:colOff>
      <xdr:row>350</xdr:row>
      <xdr:rowOff>76200</xdr:rowOff>
    </xdr:to>
    <xdr:sp macro="" textlink="">
      <xdr:nvSpPr>
        <xdr:cNvPr id="4248" name="Text Box 152" hidden="1"/>
        <xdr:cNvSpPr txBox="1">
          <a:spLocks noChangeArrowheads="1"/>
        </xdr:cNvSpPr>
      </xdr:nvSpPr>
      <xdr:spPr bwMode="auto">
        <a:xfrm>
          <a:off x="658177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347</xdr:row>
      <xdr:rowOff>76200</xdr:rowOff>
    </xdr:from>
    <xdr:to>
      <xdr:col>5</xdr:col>
      <xdr:colOff>571500</xdr:colOff>
      <xdr:row>351</xdr:row>
      <xdr:rowOff>76200</xdr:rowOff>
    </xdr:to>
    <xdr:sp macro="" textlink="">
      <xdr:nvSpPr>
        <xdr:cNvPr id="4249" name="Text Box 153" hidden="1"/>
        <xdr:cNvSpPr txBox="1">
          <a:spLocks noChangeArrowheads="1"/>
        </xdr:cNvSpPr>
      </xdr:nvSpPr>
      <xdr:spPr bwMode="auto">
        <a:xfrm>
          <a:off x="658177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0</xdr:rowOff>
    </xdr:from>
    <xdr:to>
      <xdr:col>5</xdr:col>
      <xdr:colOff>457200</xdr:colOff>
      <xdr:row>4</xdr:row>
      <xdr:rowOff>38100</xdr:rowOff>
    </xdr:to>
    <xdr:sp macro="" textlink="">
      <xdr:nvSpPr>
        <xdr:cNvPr id="4251" name="Text Box 155" hidden="1"/>
        <xdr:cNvSpPr txBox="1">
          <a:spLocks noChangeArrowheads="1"/>
        </xdr:cNvSpPr>
      </xdr:nvSpPr>
      <xdr:spPr bwMode="auto">
        <a:xfrm>
          <a:off x="6581775" y="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76200</xdr:rowOff>
    </xdr:from>
    <xdr:to>
      <xdr:col>3</xdr:col>
      <xdr:colOff>571500</xdr:colOff>
      <xdr:row>4</xdr:row>
      <xdr:rowOff>76200</xdr:rowOff>
    </xdr:to>
    <xdr:sp macro="" textlink="">
      <xdr:nvSpPr>
        <xdr:cNvPr id="4252" name="Text Box 156" hidden="1"/>
        <xdr:cNvSpPr txBox="1">
          <a:spLocks noChangeArrowheads="1"/>
        </xdr:cNvSpPr>
      </xdr:nvSpPr>
      <xdr:spPr bwMode="auto">
        <a:xfrm>
          <a:off x="4714875" y="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13</xdr:row>
      <xdr:rowOff>76200</xdr:rowOff>
    </xdr:from>
    <xdr:to>
      <xdr:col>3</xdr:col>
      <xdr:colOff>571500</xdr:colOff>
      <xdr:row>17</xdr:row>
      <xdr:rowOff>76200</xdr:rowOff>
    </xdr:to>
    <xdr:sp macro="" textlink="">
      <xdr:nvSpPr>
        <xdr:cNvPr id="4253" name="Text Box 157" hidden="1"/>
        <xdr:cNvSpPr txBox="1">
          <a:spLocks noChangeArrowheads="1"/>
        </xdr:cNvSpPr>
      </xdr:nvSpPr>
      <xdr:spPr bwMode="auto">
        <a:xfrm>
          <a:off x="4714875" y="255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26</xdr:row>
      <xdr:rowOff>76200</xdr:rowOff>
    </xdr:from>
    <xdr:to>
      <xdr:col>3</xdr:col>
      <xdr:colOff>571500</xdr:colOff>
      <xdr:row>30</xdr:row>
      <xdr:rowOff>76200</xdr:rowOff>
    </xdr:to>
    <xdr:sp macro="" textlink="">
      <xdr:nvSpPr>
        <xdr:cNvPr id="4254" name="Text Box 158" hidden="1"/>
        <xdr:cNvSpPr txBox="1">
          <a:spLocks noChangeArrowheads="1"/>
        </xdr:cNvSpPr>
      </xdr:nvSpPr>
      <xdr:spPr bwMode="auto">
        <a:xfrm>
          <a:off x="4714875" y="502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39</xdr:row>
      <xdr:rowOff>76200</xdr:rowOff>
    </xdr:from>
    <xdr:to>
      <xdr:col>3</xdr:col>
      <xdr:colOff>571500</xdr:colOff>
      <xdr:row>43</xdr:row>
      <xdr:rowOff>76200</xdr:rowOff>
    </xdr:to>
    <xdr:sp macro="" textlink="">
      <xdr:nvSpPr>
        <xdr:cNvPr id="4255" name="Text Box 159" hidden="1"/>
        <xdr:cNvSpPr txBox="1">
          <a:spLocks noChangeArrowheads="1"/>
        </xdr:cNvSpPr>
      </xdr:nvSpPr>
      <xdr:spPr bwMode="auto">
        <a:xfrm>
          <a:off x="4714875" y="750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52</xdr:row>
      <xdr:rowOff>76200</xdr:rowOff>
    </xdr:from>
    <xdr:to>
      <xdr:col>3</xdr:col>
      <xdr:colOff>571500</xdr:colOff>
      <xdr:row>56</xdr:row>
      <xdr:rowOff>76200</xdr:rowOff>
    </xdr:to>
    <xdr:sp macro="" textlink="">
      <xdr:nvSpPr>
        <xdr:cNvPr id="4256" name="Text Box 160" hidden="1"/>
        <xdr:cNvSpPr txBox="1">
          <a:spLocks noChangeArrowheads="1"/>
        </xdr:cNvSpPr>
      </xdr:nvSpPr>
      <xdr:spPr bwMode="auto">
        <a:xfrm>
          <a:off x="4714875" y="998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65</xdr:row>
      <xdr:rowOff>76200</xdr:rowOff>
    </xdr:from>
    <xdr:to>
      <xdr:col>3</xdr:col>
      <xdr:colOff>571500</xdr:colOff>
      <xdr:row>69</xdr:row>
      <xdr:rowOff>76200</xdr:rowOff>
    </xdr:to>
    <xdr:sp macro="" textlink="">
      <xdr:nvSpPr>
        <xdr:cNvPr id="4257" name="Text Box 161" hidden="1"/>
        <xdr:cNvSpPr txBox="1">
          <a:spLocks noChangeArrowheads="1"/>
        </xdr:cNvSpPr>
      </xdr:nvSpPr>
      <xdr:spPr bwMode="auto">
        <a:xfrm>
          <a:off x="4714875" y="1245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78</xdr:row>
      <xdr:rowOff>76200</xdr:rowOff>
    </xdr:from>
    <xdr:to>
      <xdr:col>3</xdr:col>
      <xdr:colOff>571500</xdr:colOff>
      <xdr:row>82</xdr:row>
      <xdr:rowOff>76200</xdr:rowOff>
    </xdr:to>
    <xdr:sp macro="" textlink="">
      <xdr:nvSpPr>
        <xdr:cNvPr id="4258" name="Text Box 162" hidden="1"/>
        <xdr:cNvSpPr txBox="1">
          <a:spLocks noChangeArrowheads="1"/>
        </xdr:cNvSpPr>
      </xdr:nvSpPr>
      <xdr:spPr bwMode="auto">
        <a:xfrm>
          <a:off x="4714875" y="1493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91</xdr:row>
      <xdr:rowOff>76200</xdr:rowOff>
    </xdr:from>
    <xdr:to>
      <xdr:col>3</xdr:col>
      <xdr:colOff>571500</xdr:colOff>
      <xdr:row>95</xdr:row>
      <xdr:rowOff>76200</xdr:rowOff>
    </xdr:to>
    <xdr:sp macro="" textlink="">
      <xdr:nvSpPr>
        <xdr:cNvPr id="4259" name="Text Box 163" hidden="1"/>
        <xdr:cNvSpPr txBox="1">
          <a:spLocks noChangeArrowheads="1"/>
        </xdr:cNvSpPr>
      </xdr:nvSpPr>
      <xdr:spPr bwMode="auto">
        <a:xfrm>
          <a:off x="4714875" y="1741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104</xdr:row>
      <xdr:rowOff>76200</xdr:rowOff>
    </xdr:from>
    <xdr:to>
      <xdr:col>3</xdr:col>
      <xdr:colOff>571500</xdr:colOff>
      <xdr:row>108</xdr:row>
      <xdr:rowOff>76200</xdr:rowOff>
    </xdr:to>
    <xdr:sp macro="" textlink="">
      <xdr:nvSpPr>
        <xdr:cNvPr id="4260" name="Text Box 164" hidden="1"/>
        <xdr:cNvSpPr txBox="1">
          <a:spLocks noChangeArrowheads="1"/>
        </xdr:cNvSpPr>
      </xdr:nvSpPr>
      <xdr:spPr bwMode="auto">
        <a:xfrm>
          <a:off x="4714875" y="1988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117</xdr:row>
      <xdr:rowOff>76200</xdr:rowOff>
    </xdr:from>
    <xdr:to>
      <xdr:col>3</xdr:col>
      <xdr:colOff>571500</xdr:colOff>
      <xdr:row>121</xdr:row>
      <xdr:rowOff>76200</xdr:rowOff>
    </xdr:to>
    <xdr:sp macro="" textlink="">
      <xdr:nvSpPr>
        <xdr:cNvPr id="4261" name="Text Box 165" hidden="1"/>
        <xdr:cNvSpPr txBox="1">
          <a:spLocks noChangeArrowheads="1"/>
        </xdr:cNvSpPr>
      </xdr:nvSpPr>
      <xdr:spPr bwMode="auto">
        <a:xfrm>
          <a:off x="4714875" y="2236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130</xdr:row>
      <xdr:rowOff>76200</xdr:rowOff>
    </xdr:from>
    <xdr:to>
      <xdr:col>3</xdr:col>
      <xdr:colOff>571500</xdr:colOff>
      <xdr:row>134</xdr:row>
      <xdr:rowOff>76200</xdr:rowOff>
    </xdr:to>
    <xdr:sp macro="" textlink="">
      <xdr:nvSpPr>
        <xdr:cNvPr id="4262" name="Text Box 166" hidden="1"/>
        <xdr:cNvSpPr txBox="1">
          <a:spLocks noChangeArrowheads="1"/>
        </xdr:cNvSpPr>
      </xdr:nvSpPr>
      <xdr:spPr bwMode="auto">
        <a:xfrm>
          <a:off x="4714875" y="2484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143</xdr:row>
      <xdr:rowOff>76200</xdr:rowOff>
    </xdr:from>
    <xdr:to>
      <xdr:col>3</xdr:col>
      <xdr:colOff>571500</xdr:colOff>
      <xdr:row>147</xdr:row>
      <xdr:rowOff>76200</xdr:rowOff>
    </xdr:to>
    <xdr:sp macro="" textlink="">
      <xdr:nvSpPr>
        <xdr:cNvPr id="4263" name="Text Box 167" hidden="1"/>
        <xdr:cNvSpPr txBox="1">
          <a:spLocks noChangeArrowheads="1"/>
        </xdr:cNvSpPr>
      </xdr:nvSpPr>
      <xdr:spPr bwMode="auto">
        <a:xfrm>
          <a:off x="4714875" y="2731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156</xdr:row>
      <xdr:rowOff>76200</xdr:rowOff>
    </xdr:from>
    <xdr:to>
      <xdr:col>3</xdr:col>
      <xdr:colOff>571500</xdr:colOff>
      <xdr:row>160</xdr:row>
      <xdr:rowOff>76200</xdr:rowOff>
    </xdr:to>
    <xdr:sp macro="" textlink="">
      <xdr:nvSpPr>
        <xdr:cNvPr id="4264" name="Text Box 168" hidden="1"/>
        <xdr:cNvSpPr txBox="1">
          <a:spLocks noChangeArrowheads="1"/>
        </xdr:cNvSpPr>
      </xdr:nvSpPr>
      <xdr:spPr bwMode="auto">
        <a:xfrm>
          <a:off x="4714875" y="2979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169</xdr:row>
      <xdr:rowOff>76200</xdr:rowOff>
    </xdr:from>
    <xdr:to>
      <xdr:col>3</xdr:col>
      <xdr:colOff>571500</xdr:colOff>
      <xdr:row>173</xdr:row>
      <xdr:rowOff>76200</xdr:rowOff>
    </xdr:to>
    <xdr:sp macro="" textlink="">
      <xdr:nvSpPr>
        <xdr:cNvPr id="4265" name="Text Box 169" hidden="1"/>
        <xdr:cNvSpPr txBox="1">
          <a:spLocks noChangeArrowheads="1"/>
        </xdr:cNvSpPr>
      </xdr:nvSpPr>
      <xdr:spPr bwMode="auto">
        <a:xfrm>
          <a:off x="4714875" y="3227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182</xdr:row>
      <xdr:rowOff>76200</xdr:rowOff>
    </xdr:from>
    <xdr:to>
      <xdr:col>3</xdr:col>
      <xdr:colOff>571500</xdr:colOff>
      <xdr:row>186</xdr:row>
      <xdr:rowOff>76200</xdr:rowOff>
    </xdr:to>
    <xdr:sp macro="" textlink="">
      <xdr:nvSpPr>
        <xdr:cNvPr id="4266" name="Text Box 170" hidden="1"/>
        <xdr:cNvSpPr txBox="1">
          <a:spLocks noChangeArrowheads="1"/>
        </xdr:cNvSpPr>
      </xdr:nvSpPr>
      <xdr:spPr bwMode="auto">
        <a:xfrm>
          <a:off x="4714875" y="3474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195</xdr:row>
      <xdr:rowOff>76200</xdr:rowOff>
    </xdr:from>
    <xdr:to>
      <xdr:col>3</xdr:col>
      <xdr:colOff>571500</xdr:colOff>
      <xdr:row>199</xdr:row>
      <xdr:rowOff>76200</xdr:rowOff>
    </xdr:to>
    <xdr:sp macro="" textlink="">
      <xdr:nvSpPr>
        <xdr:cNvPr id="4267" name="Text Box 171" hidden="1"/>
        <xdr:cNvSpPr txBox="1">
          <a:spLocks noChangeArrowheads="1"/>
        </xdr:cNvSpPr>
      </xdr:nvSpPr>
      <xdr:spPr bwMode="auto">
        <a:xfrm>
          <a:off x="4714875" y="3722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208</xdr:row>
      <xdr:rowOff>76200</xdr:rowOff>
    </xdr:from>
    <xdr:to>
      <xdr:col>3</xdr:col>
      <xdr:colOff>571500</xdr:colOff>
      <xdr:row>212</xdr:row>
      <xdr:rowOff>76200</xdr:rowOff>
    </xdr:to>
    <xdr:sp macro="" textlink="">
      <xdr:nvSpPr>
        <xdr:cNvPr id="4268" name="Text Box 172" hidden="1"/>
        <xdr:cNvSpPr txBox="1">
          <a:spLocks noChangeArrowheads="1"/>
        </xdr:cNvSpPr>
      </xdr:nvSpPr>
      <xdr:spPr bwMode="auto">
        <a:xfrm>
          <a:off x="4714875" y="3970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221</xdr:row>
      <xdr:rowOff>76200</xdr:rowOff>
    </xdr:from>
    <xdr:to>
      <xdr:col>3</xdr:col>
      <xdr:colOff>571500</xdr:colOff>
      <xdr:row>225</xdr:row>
      <xdr:rowOff>76200</xdr:rowOff>
    </xdr:to>
    <xdr:sp macro="" textlink="">
      <xdr:nvSpPr>
        <xdr:cNvPr id="4269" name="Text Box 173" hidden="1"/>
        <xdr:cNvSpPr txBox="1">
          <a:spLocks noChangeArrowheads="1"/>
        </xdr:cNvSpPr>
      </xdr:nvSpPr>
      <xdr:spPr bwMode="auto">
        <a:xfrm>
          <a:off x="4714875" y="4217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234</xdr:row>
      <xdr:rowOff>76200</xdr:rowOff>
    </xdr:from>
    <xdr:to>
      <xdr:col>3</xdr:col>
      <xdr:colOff>571500</xdr:colOff>
      <xdr:row>238</xdr:row>
      <xdr:rowOff>76200</xdr:rowOff>
    </xdr:to>
    <xdr:sp macro="" textlink="">
      <xdr:nvSpPr>
        <xdr:cNvPr id="4270" name="Text Box 174" hidden="1"/>
        <xdr:cNvSpPr txBox="1">
          <a:spLocks noChangeArrowheads="1"/>
        </xdr:cNvSpPr>
      </xdr:nvSpPr>
      <xdr:spPr bwMode="auto">
        <a:xfrm>
          <a:off x="4714875" y="4465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247</xdr:row>
      <xdr:rowOff>76200</xdr:rowOff>
    </xdr:from>
    <xdr:to>
      <xdr:col>3</xdr:col>
      <xdr:colOff>571500</xdr:colOff>
      <xdr:row>251</xdr:row>
      <xdr:rowOff>76200</xdr:rowOff>
    </xdr:to>
    <xdr:sp macro="" textlink="">
      <xdr:nvSpPr>
        <xdr:cNvPr id="4271" name="Text Box 175" hidden="1"/>
        <xdr:cNvSpPr txBox="1">
          <a:spLocks noChangeArrowheads="1"/>
        </xdr:cNvSpPr>
      </xdr:nvSpPr>
      <xdr:spPr bwMode="auto">
        <a:xfrm>
          <a:off x="4714875" y="471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260</xdr:row>
      <xdr:rowOff>76200</xdr:rowOff>
    </xdr:from>
    <xdr:to>
      <xdr:col>3</xdr:col>
      <xdr:colOff>571500</xdr:colOff>
      <xdr:row>264</xdr:row>
      <xdr:rowOff>76200</xdr:rowOff>
    </xdr:to>
    <xdr:sp macro="" textlink="">
      <xdr:nvSpPr>
        <xdr:cNvPr id="4272" name="Text Box 176" hidden="1"/>
        <xdr:cNvSpPr txBox="1">
          <a:spLocks noChangeArrowheads="1"/>
        </xdr:cNvSpPr>
      </xdr:nvSpPr>
      <xdr:spPr bwMode="auto">
        <a:xfrm>
          <a:off x="4714875" y="496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273</xdr:row>
      <xdr:rowOff>76200</xdr:rowOff>
    </xdr:from>
    <xdr:to>
      <xdr:col>3</xdr:col>
      <xdr:colOff>571500</xdr:colOff>
      <xdr:row>277</xdr:row>
      <xdr:rowOff>76200</xdr:rowOff>
    </xdr:to>
    <xdr:sp macro="" textlink="">
      <xdr:nvSpPr>
        <xdr:cNvPr id="4273" name="Text Box 177" hidden="1"/>
        <xdr:cNvSpPr txBox="1">
          <a:spLocks noChangeArrowheads="1"/>
        </xdr:cNvSpPr>
      </xdr:nvSpPr>
      <xdr:spPr bwMode="auto">
        <a:xfrm>
          <a:off x="4714875" y="5208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286</xdr:row>
      <xdr:rowOff>76200</xdr:rowOff>
    </xdr:from>
    <xdr:to>
      <xdr:col>3</xdr:col>
      <xdr:colOff>571500</xdr:colOff>
      <xdr:row>290</xdr:row>
      <xdr:rowOff>76200</xdr:rowOff>
    </xdr:to>
    <xdr:sp macro="" textlink="">
      <xdr:nvSpPr>
        <xdr:cNvPr id="4274" name="Text Box 178" hidden="1"/>
        <xdr:cNvSpPr txBox="1">
          <a:spLocks noChangeArrowheads="1"/>
        </xdr:cNvSpPr>
      </xdr:nvSpPr>
      <xdr:spPr bwMode="auto">
        <a:xfrm>
          <a:off x="4714875" y="545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299</xdr:row>
      <xdr:rowOff>76200</xdr:rowOff>
    </xdr:from>
    <xdr:to>
      <xdr:col>3</xdr:col>
      <xdr:colOff>571500</xdr:colOff>
      <xdr:row>303</xdr:row>
      <xdr:rowOff>76200</xdr:rowOff>
    </xdr:to>
    <xdr:sp macro="" textlink="">
      <xdr:nvSpPr>
        <xdr:cNvPr id="4275" name="Text Box 179" hidden="1"/>
        <xdr:cNvSpPr txBox="1">
          <a:spLocks noChangeArrowheads="1"/>
        </xdr:cNvSpPr>
      </xdr:nvSpPr>
      <xdr:spPr bwMode="auto">
        <a:xfrm>
          <a:off x="4714875" y="5703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312</xdr:row>
      <xdr:rowOff>76200</xdr:rowOff>
    </xdr:from>
    <xdr:to>
      <xdr:col>3</xdr:col>
      <xdr:colOff>571500</xdr:colOff>
      <xdr:row>316</xdr:row>
      <xdr:rowOff>76200</xdr:rowOff>
    </xdr:to>
    <xdr:sp macro="" textlink="">
      <xdr:nvSpPr>
        <xdr:cNvPr id="4276" name="Text Box 180" hidden="1"/>
        <xdr:cNvSpPr txBox="1">
          <a:spLocks noChangeArrowheads="1"/>
        </xdr:cNvSpPr>
      </xdr:nvSpPr>
      <xdr:spPr bwMode="auto">
        <a:xfrm>
          <a:off x="4714875" y="595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325</xdr:row>
      <xdr:rowOff>76200</xdr:rowOff>
    </xdr:from>
    <xdr:to>
      <xdr:col>3</xdr:col>
      <xdr:colOff>571500</xdr:colOff>
      <xdr:row>329</xdr:row>
      <xdr:rowOff>76200</xdr:rowOff>
    </xdr:to>
    <xdr:sp macro="" textlink="">
      <xdr:nvSpPr>
        <xdr:cNvPr id="4277" name="Text Box 181" hidden="1"/>
        <xdr:cNvSpPr txBox="1">
          <a:spLocks noChangeArrowheads="1"/>
        </xdr:cNvSpPr>
      </xdr:nvSpPr>
      <xdr:spPr bwMode="auto">
        <a:xfrm>
          <a:off x="4714875" y="619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338</xdr:row>
      <xdr:rowOff>76200</xdr:rowOff>
    </xdr:from>
    <xdr:to>
      <xdr:col>3</xdr:col>
      <xdr:colOff>571500</xdr:colOff>
      <xdr:row>342</xdr:row>
      <xdr:rowOff>76200</xdr:rowOff>
    </xdr:to>
    <xdr:sp macro="" textlink="">
      <xdr:nvSpPr>
        <xdr:cNvPr id="4278" name="Text Box 182" hidden="1"/>
        <xdr:cNvSpPr txBox="1">
          <a:spLocks noChangeArrowheads="1"/>
        </xdr:cNvSpPr>
      </xdr:nvSpPr>
      <xdr:spPr bwMode="auto">
        <a:xfrm>
          <a:off x="4714875" y="6446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351</xdr:row>
      <xdr:rowOff>76200</xdr:rowOff>
    </xdr:from>
    <xdr:to>
      <xdr:col>3</xdr:col>
      <xdr:colOff>571500</xdr:colOff>
      <xdr:row>355</xdr:row>
      <xdr:rowOff>76200</xdr:rowOff>
    </xdr:to>
    <xdr:sp macro="" textlink="">
      <xdr:nvSpPr>
        <xdr:cNvPr id="4280" name="Text Box 184" hidden="1"/>
        <xdr:cNvSpPr txBox="1">
          <a:spLocks noChangeArrowheads="1"/>
        </xdr:cNvSpPr>
      </xdr:nvSpPr>
      <xdr:spPr bwMode="auto">
        <a:xfrm>
          <a:off x="4714875" y="669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30</xdr:row>
      <xdr:rowOff>76200</xdr:rowOff>
    </xdr:from>
    <xdr:to>
      <xdr:col>5</xdr:col>
      <xdr:colOff>38100</xdr:colOff>
      <xdr:row>34</xdr:row>
      <xdr:rowOff>76200</xdr:rowOff>
    </xdr:to>
    <xdr:sp macro="" textlink="">
      <xdr:nvSpPr>
        <xdr:cNvPr id="51270" name="Text Box 70" hidden="1"/>
        <xdr:cNvSpPr txBox="1">
          <a:spLocks noChangeArrowheads="1"/>
        </xdr:cNvSpPr>
      </xdr:nvSpPr>
      <xdr:spPr bwMode="auto">
        <a:xfrm>
          <a:off x="6067425" y="5791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47</xdr:row>
      <xdr:rowOff>76200</xdr:rowOff>
    </xdr:from>
    <xdr:to>
      <xdr:col>5</xdr:col>
      <xdr:colOff>571500</xdr:colOff>
      <xdr:row>51</xdr:row>
      <xdr:rowOff>76200</xdr:rowOff>
    </xdr:to>
    <xdr:sp macro="" textlink="">
      <xdr:nvSpPr>
        <xdr:cNvPr id="51269" name="Text Box 69" hidden="1"/>
        <xdr:cNvSpPr txBox="1">
          <a:spLocks noChangeArrowheads="1"/>
        </xdr:cNvSpPr>
      </xdr:nvSpPr>
      <xdr:spPr bwMode="auto">
        <a:xfrm>
          <a:off x="6581775" y="90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60</xdr:row>
      <xdr:rowOff>76200</xdr:rowOff>
    </xdr:from>
    <xdr:to>
      <xdr:col>5</xdr:col>
      <xdr:colOff>571500</xdr:colOff>
      <xdr:row>64</xdr:row>
      <xdr:rowOff>76200</xdr:rowOff>
    </xdr:to>
    <xdr:sp macro="" textlink="">
      <xdr:nvSpPr>
        <xdr:cNvPr id="51268" name="Text Box 68" hidden="1"/>
        <xdr:cNvSpPr txBox="1">
          <a:spLocks noChangeArrowheads="1"/>
        </xdr:cNvSpPr>
      </xdr:nvSpPr>
      <xdr:spPr bwMode="auto">
        <a:xfrm>
          <a:off x="6581775" y="115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147</xdr:row>
      <xdr:rowOff>76200</xdr:rowOff>
    </xdr:from>
    <xdr:to>
      <xdr:col>5</xdr:col>
      <xdr:colOff>533400</xdr:colOff>
      <xdr:row>151</xdr:row>
      <xdr:rowOff>76200</xdr:rowOff>
    </xdr:to>
    <xdr:sp macro="" textlink="">
      <xdr:nvSpPr>
        <xdr:cNvPr id="51267" name="Text Box 67" hidden="1"/>
        <xdr:cNvSpPr txBox="1">
          <a:spLocks noChangeArrowheads="1"/>
        </xdr:cNvSpPr>
      </xdr:nvSpPr>
      <xdr:spPr bwMode="auto">
        <a:xfrm>
          <a:off x="6581775" y="28079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186</xdr:row>
      <xdr:rowOff>76200</xdr:rowOff>
    </xdr:from>
    <xdr:to>
      <xdr:col>5</xdr:col>
      <xdr:colOff>533400</xdr:colOff>
      <xdr:row>190</xdr:row>
      <xdr:rowOff>76200</xdr:rowOff>
    </xdr:to>
    <xdr:sp macro="" textlink="">
      <xdr:nvSpPr>
        <xdr:cNvPr id="51266" name="Text Box 66" hidden="1"/>
        <xdr:cNvSpPr txBox="1">
          <a:spLocks noChangeArrowheads="1"/>
        </xdr:cNvSpPr>
      </xdr:nvSpPr>
      <xdr:spPr bwMode="auto">
        <a:xfrm>
          <a:off x="6581775" y="35509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303</xdr:row>
      <xdr:rowOff>76200</xdr:rowOff>
    </xdr:from>
    <xdr:to>
      <xdr:col>5</xdr:col>
      <xdr:colOff>533400</xdr:colOff>
      <xdr:row>307</xdr:row>
      <xdr:rowOff>76200</xdr:rowOff>
    </xdr:to>
    <xdr:sp macro="" textlink="">
      <xdr:nvSpPr>
        <xdr:cNvPr id="51265" name="Text Box 65" hidden="1"/>
        <xdr:cNvSpPr txBox="1">
          <a:spLocks noChangeArrowheads="1"/>
        </xdr:cNvSpPr>
      </xdr:nvSpPr>
      <xdr:spPr bwMode="auto">
        <a:xfrm>
          <a:off x="6581775" y="57797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47</xdr:row>
      <xdr:rowOff>76200</xdr:rowOff>
    </xdr:from>
    <xdr:to>
      <xdr:col>6</xdr:col>
      <xdr:colOff>609600</xdr:colOff>
      <xdr:row>51</xdr:row>
      <xdr:rowOff>114300</xdr:rowOff>
    </xdr:to>
    <xdr:sp macro="" textlink="">
      <xdr:nvSpPr>
        <xdr:cNvPr id="51264" name="Text Box 64" hidden="1"/>
        <xdr:cNvSpPr txBox="1">
          <a:spLocks noChangeArrowheads="1"/>
        </xdr:cNvSpPr>
      </xdr:nvSpPr>
      <xdr:spPr bwMode="auto">
        <a:xfrm>
          <a:off x="7515225" y="9029700"/>
          <a:ext cx="14287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48</xdr:row>
      <xdr:rowOff>76200</xdr:rowOff>
    </xdr:from>
    <xdr:to>
      <xdr:col>6</xdr:col>
      <xdr:colOff>609600</xdr:colOff>
      <xdr:row>52</xdr:row>
      <xdr:rowOff>114300</xdr:rowOff>
    </xdr:to>
    <xdr:sp macro="" textlink="">
      <xdr:nvSpPr>
        <xdr:cNvPr id="51263" name="Text Box 63" hidden="1"/>
        <xdr:cNvSpPr txBox="1">
          <a:spLocks noChangeArrowheads="1"/>
        </xdr:cNvSpPr>
      </xdr:nvSpPr>
      <xdr:spPr bwMode="auto">
        <a:xfrm>
          <a:off x="7515225" y="9220200"/>
          <a:ext cx="14287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48</xdr:row>
      <xdr:rowOff>76200</xdr:rowOff>
    </xdr:from>
    <xdr:to>
      <xdr:col>5</xdr:col>
      <xdr:colOff>457200</xdr:colOff>
      <xdr:row>52</xdr:row>
      <xdr:rowOff>114300</xdr:rowOff>
    </xdr:to>
    <xdr:sp macro="" textlink="">
      <xdr:nvSpPr>
        <xdr:cNvPr id="51262" name="Text Box 62" hidden="1"/>
        <xdr:cNvSpPr txBox="1">
          <a:spLocks noChangeArrowheads="1"/>
        </xdr:cNvSpPr>
      </xdr:nvSpPr>
      <xdr:spPr bwMode="auto">
        <a:xfrm>
          <a:off x="658177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230</xdr:row>
      <xdr:rowOff>76200</xdr:rowOff>
    </xdr:from>
    <xdr:to>
      <xdr:col>5</xdr:col>
      <xdr:colOff>533400</xdr:colOff>
      <xdr:row>234</xdr:row>
      <xdr:rowOff>76200</xdr:rowOff>
    </xdr:to>
    <xdr:sp macro="" textlink="">
      <xdr:nvSpPr>
        <xdr:cNvPr id="51261" name="Text Box 61" hidden="1"/>
        <xdr:cNvSpPr txBox="1">
          <a:spLocks noChangeArrowheads="1"/>
        </xdr:cNvSpPr>
      </xdr:nvSpPr>
      <xdr:spPr bwMode="auto">
        <a:xfrm>
          <a:off x="6581775" y="43891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</xdr:row>
      <xdr:rowOff>76200</xdr:rowOff>
    </xdr:from>
    <xdr:to>
      <xdr:col>5</xdr:col>
      <xdr:colOff>571500</xdr:colOff>
      <xdr:row>39</xdr:row>
      <xdr:rowOff>76200</xdr:rowOff>
    </xdr:to>
    <xdr:sp macro="" textlink="">
      <xdr:nvSpPr>
        <xdr:cNvPr id="51260" name="Text Box 60" hidden="1"/>
        <xdr:cNvSpPr txBox="1">
          <a:spLocks noChangeArrowheads="1"/>
        </xdr:cNvSpPr>
      </xdr:nvSpPr>
      <xdr:spPr bwMode="auto">
        <a:xfrm>
          <a:off x="6581775" y="674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178</xdr:row>
      <xdr:rowOff>76200</xdr:rowOff>
    </xdr:from>
    <xdr:to>
      <xdr:col>5</xdr:col>
      <xdr:colOff>533400</xdr:colOff>
      <xdr:row>182</xdr:row>
      <xdr:rowOff>76200</xdr:rowOff>
    </xdr:to>
    <xdr:sp macro="" textlink="">
      <xdr:nvSpPr>
        <xdr:cNvPr id="51259" name="Text Box 59" hidden="1"/>
        <xdr:cNvSpPr txBox="1">
          <a:spLocks noChangeArrowheads="1"/>
        </xdr:cNvSpPr>
      </xdr:nvSpPr>
      <xdr:spPr bwMode="auto">
        <a:xfrm>
          <a:off x="6581775" y="33985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</xdr:row>
      <xdr:rowOff>76200</xdr:rowOff>
    </xdr:from>
    <xdr:to>
      <xdr:col>5</xdr:col>
      <xdr:colOff>571500</xdr:colOff>
      <xdr:row>38</xdr:row>
      <xdr:rowOff>76200</xdr:rowOff>
    </xdr:to>
    <xdr:sp macro="" textlink="">
      <xdr:nvSpPr>
        <xdr:cNvPr id="51258" name="Text Box 58" hidden="1"/>
        <xdr:cNvSpPr txBox="1">
          <a:spLocks noChangeArrowheads="1"/>
        </xdr:cNvSpPr>
      </xdr:nvSpPr>
      <xdr:spPr bwMode="auto">
        <a:xfrm>
          <a:off x="6581775" y="655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61</xdr:row>
      <xdr:rowOff>76200</xdr:rowOff>
    </xdr:from>
    <xdr:to>
      <xdr:col>5</xdr:col>
      <xdr:colOff>571500</xdr:colOff>
      <xdr:row>65</xdr:row>
      <xdr:rowOff>76200</xdr:rowOff>
    </xdr:to>
    <xdr:sp macro="" textlink="">
      <xdr:nvSpPr>
        <xdr:cNvPr id="51257" name="Text Box 57" hidden="1"/>
        <xdr:cNvSpPr txBox="1">
          <a:spLocks noChangeArrowheads="1"/>
        </xdr:cNvSpPr>
      </xdr:nvSpPr>
      <xdr:spPr bwMode="auto">
        <a:xfrm>
          <a:off x="6581775" y="1169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73</xdr:row>
      <xdr:rowOff>76200</xdr:rowOff>
    </xdr:from>
    <xdr:to>
      <xdr:col>5</xdr:col>
      <xdr:colOff>571500</xdr:colOff>
      <xdr:row>77</xdr:row>
      <xdr:rowOff>76200</xdr:rowOff>
    </xdr:to>
    <xdr:sp macro="" textlink="">
      <xdr:nvSpPr>
        <xdr:cNvPr id="51256" name="Text Box 56" hidden="1"/>
        <xdr:cNvSpPr txBox="1">
          <a:spLocks noChangeArrowheads="1"/>
        </xdr:cNvSpPr>
      </xdr:nvSpPr>
      <xdr:spPr bwMode="auto">
        <a:xfrm>
          <a:off x="6581775" y="1398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74</xdr:row>
      <xdr:rowOff>76200</xdr:rowOff>
    </xdr:from>
    <xdr:to>
      <xdr:col>5</xdr:col>
      <xdr:colOff>571500</xdr:colOff>
      <xdr:row>78</xdr:row>
      <xdr:rowOff>76200</xdr:rowOff>
    </xdr:to>
    <xdr:sp macro="" textlink="">
      <xdr:nvSpPr>
        <xdr:cNvPr id="51255" name="Text Box 55" hidden="1"/>
        <xdr:cNvSpPr txBox="1">
          <a:spLocks noChangeArrowheads="1"/>
        </xdr:cNvSpPr>
      </xdr:nvSpPr>
      <xdr:spPr bwMode="auto">
        <a:xfrm>
          <a:off x="6581775" y="1417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86</xdr:row>
      <xdr:rowOff>76200</xdr:rowOff>
    </xdr:from>
    <xdr:to>
      <xdr:col>5</xdr:col>
      <xdr:colOff>571500</xdr:colOff>
      <xdr:row>90</xdr:row>
      <xdr:rowOff>76200</xdr:rowOff>
    </xdr:to>
    <xdr:sp macro="" textlink="">
      <xdr:nvSpPr>
        <xdr:cNvPr id="51254" name="Text Box 54" hidden="1"/>
        <xdr:cNvSpPr txBox="1">
          <a:spLocks noChangeArrowheads="1"/>
        </xdr:cNvSpPr>
      </xdr:nvSpPr>
      <xdr:spPr bwMode="auto">
        <a:xfrm>
          <a:off x="658177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87</xdr:row>
      <xdr:rowOff>76200</xdr:rowOff>
    </xdr:from>
    <xdr:to>
      <xdr:col>5</xdr:col>
      <xdr:colOff>571500</xdr:colOff>
      <xdr:row>91</xdr:row>
      <xdr:rowOff>76200</xdr:rowOff>
    </xdr:to>
    <xdr:sp macro="" textlink="">
      <xdr:nvSpPr>
        <xdr:cNvPr id="51253" name="Text Box 53" hidden="1"/>
        <xdr:cNvSpPr txBox="1">
          <a:spLocks noChangeArrowheads="1"/>
        </xdr:cNvSpPr>
      </xdr:nvSpPr>
      <xdr:spPr bwMode="auto">
        <a:xfrm>
          <a:off x="6581775" y="1664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125</xdr:row>
      <xdr:rowOff>76200</xdr:rowOff>
    </xdr:from>
    <xdr:to>
      <xdr:col>5</xdr:col>
      <xdr:colOff>571500</xdr:colOff>
      <xdr:row>129</xdr:row>
      <xdr:rowOff>76200</xdr:rowOff>
    </xdr:to>
    <xdr:sp macro="" textlink="">
      <xdr:nvSpPr>
        <xdr:cNvPr id="51252" name="Text Box 52" hidden="1"/>
        <xdr:cNvSpPr txBox="1">
          <a:spLocks noChangeArrowheads="1"/>
        </xdr:cNvSpPr>
      </xdr:nvSpPr>
      <xdr:spPr bwMode="auto">
        <a:xfrm>
          <a:off x="658177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126</xdr:row>
      <xdr:rowOff>76200</xdr:rowOff>
    </xdr:from>
    <xdr:to>
      <xdr:col>5</xdr:col>
      <xdr:colOff>571500</xdr:colOff>
      <xdr:row>130</xdr:row>
      <xdr:rowOff>76200</xdr:rowOff>
    </xdr:to>
    <xdr:sp macro="" textlink="">
      <xdr:nvSpPr>
        <xdr:cNvPr id="51251" name="Text Box 51" hidden="1"/>
        <xdr:cNvSpPr txBox="1">
          <a:spLocks noChangeArrowheads="1"/>
        </xdr:cNvSpPr>
      </xdr:nvSpPr>
      <xdr:spPr bwMode="auto">
        <a:xfrm>
          <a:off x="658177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112</xdr:row>
      <xdr:rowOff>76200</xdr:rowOff>
    </xdr:from>
    <xdr:to>
      <xdr:col>5</xdr:col>
      <xdr:colOff>571500</xdr:colOff>
      <xdr:row>116</xdr:row>
      <xdr:rowOff>76200</xdr:rowOff>
    </xdr:to>
    <xdr:sp macro="" textlink="">
      <xdr:nvSpPr>
        <xdr:cNvPr id="51250" name="Text Box 50" hidden="1"/>
        <xdr:cNvSpPr txBox="1">
          <a:spLocks noChangeArrowheads="1"/>
        </xdr:cNvSpPr>
      </xdr:nvSpPr>
      <xdr:spPr bwMode="auto">
        <a:xfrm>
          <a:off x="6581775" y="214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113</xdr:row>
      <xdr:rowOff>76200</xdr:rowOff>
    </xdr:from>
    <xdr:to>
      <xdr:col>5</xdr:col>
      <xdr:colOff>571500</xdr:colOff>
      <xdr:row>117</xdr:row>
      <xdr:rowOff>76200</xdr:rowOff>
    </xdr:to>
    <xdr:sp macro="" textlink="">
      <xdr:nvSpPr>
        <xdr:cNvPr id="51249" name="Text Box 49" hidden="1"/>
        <xdr:cNvSpPr txBox="1">
          <a:spLocks noChangeArrowheads="1"/>
        </xdr:cNvSpPr>
      </xdr:nvSpPr>
      <xdr:spPr bwMode="auto">
        <a:xfrm>
          <a:off x="6581775" y="2160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165</xdr:row>
      <xdr:rowOff>76200</xdr:rowOff>
    </xdr:from>
    <xdr:to>
      <xdr:col>5</xdr:col>
      <xdr:colOff>533400</xdr:colOff>
      <xdr:row>169</xdr:row>
      <xdr:rowOff>76200</xdr:rowOff>
    </xdr:to>
    <xdr:sp macro="" textlink="">
      <xdr:nvSpPr>
        <xdr:cNvPr id="51248" name="Text Box 48" hidden="1"/>
        <xdr:cNvSpPr txBox="1">
          <a:spLocks noChangeArrowheads="1"/>
        </xdr:cNvSpPr>
      </xdr:nvSpPr>
      <xdr:spPr bwMode="auto">
        <a:xfrm>
          <a:off x="6581775" y="31508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151</xdr:row>
      <xdr:rowOff>76200</xdr:rowOff>
    </xdr:from>
    <xdr:to>
      <xdr:col>5</xdr:col>
      <xdr:colOff>571500</xdr:colOff>
      <xdr:row>155</xdr:row>
      <xdr:rowOff>76200</xdr:rowOff>
    </xdr:to>
    <xdr:sp macro="" textlink="">
      <xdr:nvSpPr>
        <xdr:cNvPr id="51247" name="Text Box 47" hidden="1"/>
        <xdr:cNvSpPr txBox="1">
          <a:spLocks noChangeArrowheads="1"/>
        </xdr:cNvSpPr>
      </xdr:nvSpPr>
      <xdr:spPr bwMode="auto">
        <a:xfrm>
          <a:off x="6581775" y="288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152</xdr:row>
      <xdr:rowOff>76200</xdr:rowOff>
    </xdr:from>
    <xdr:to>
      <xdr:col>5</xdr:col>
      <xdr:colOff>571500</xdr:colOff>
      <xdr:row>156</xdr:row>
      <xdr:rowOff>76200</xdr:rowOff>
    </xdr:to>
    <xdr:sp macro="" textlink="">
      <xdr:nvSpPr>
        <xdr:cNvPr id="51246" name="Text Box 46" hidden="1"/>
        <xdr:cNvSpPr txBox="1">
          <a:spLocks noChangeArrowheads="1"/>
        </xdr:cNvSpPr>
      </xdr:nvSpPr>
      <xdr:spPr bwMode="auto">
        <a:xfrm>
          <a:off x="6581775" y="2903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190</xdr:row>
      <xdr:rowOff>76200</xdr:rowOff>
    </xdr:from>
    <xdr:to>
      <xdr:col>5</xdr:col>
      <xdr:colOff>571500</xdr:colOff>
      <xdr:row>194</xdr:row>
      <xdr:rowOff>76200</xdr:rowOff>
    </xdr:to>
    <xdr:sp macro="" textlink="">
      <xdr:nvSpPr>
        <xdr:cNvPr id="51245" name="Text Box 45" hidden="1"/>
        <xdr:cNvSpPr txBox="1">
          <a:spLocks noChangeArrowheads="1"/>
        </xdr:cNvSpPr>
      </xdr:nvSpPr>
      <xdr:spPr bwMode="auto">
        <a:xfrm>
          <a:off x="6581775" y="3627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191</xdr:row>
      <xdr:rowOff>76200</xdr:rowOff>
    </xdr:from>
    <xdr:to>
      <xdr:col>5</xdr:col>
      <xdr:colOff>571500</xdr:colOff>
      <xdr:row>195</xdr:row>
      <xdr:rowOff>76200</xdr:rowOff>
    </xdr:to>
    <xdr:sp macro="" textlink="">
      <xdr:nvSpPr>
        <xdr:cNvPr id="51244" name="Text Box 44" hidden="1"/>
        <xdr:cNvSpPr txBox="1">
          <a:spLocks noChangeArrowheads="1"/>
        </xdr:cNvSpPr>
      </xdr:nvSpPr>
      <xdr:spPr bwMode="auto">
        <a:xfrm>
          <a:off x="6581775" y="3646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216</xdr:row>
      <xdr:rowOff>76200</xdr:rowOff>
    </xdr:from>
    <xdr:to>
      <xdr:col>5</xdr:col>
      <xdr:colOff>571500</xdr:colOff>
      <xdr:row>220</xdr:row>
      <xdr:rowOff>76200</xdr:rowOff>
    </xdr:to>
    <xdr:sp macro="" textlink="">
      <xdr:nvSpPr>
        <xdr:cNvPr id="51243" name="Text Box 43" hidden="1"/>
        <xdr:cNvSpPr txBox="1">
          <a:spLocks noChangeArrowheads="1"/>
        </xdr:cNvSpPr>
      </xdr:nvSpPr>
      <xdr:spPr bwMode="auto">
        <a:xfrm>
          <a:off x="658177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217</xdr:row>
      <xdr:rowOff>76200</xdr:rowOff>
    </xdr:from>
    <xdr:to>
      <xdr:col>5</xdr:col>
      <xdr:colOff>571500</xdr:colOff>
      <xdr:row>221</xdr:row>
      <xdr:rowOff>76200</xdr:rowOff>
    </xdr:to>
    <xdr:sp macro="" textlink="">
      <xdr:nvSpPr>
        <xdr:cNvPr id="51242" name="Text Box 42" hidden="1"/>
        <xdr:cNvSpPr txBox="1">
          <a:spLocks noChangeArrowheads="1"/>
        </xdr:cNvSpPr>
      </xdr:nvSpPr>
      <xdr:spPr bwMode="auto">
        <a:xfrm>
          <a:off x="6581775" y="4141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255</xdr:row>
      <xdr:rowOff>76200</xdr:rowOff>
    </xdr:from>
    <xdr:to>
      <xdr:col>5</xdr:col>
      <xdr:colOff>571500</xdr:colOff>
      <xdr:row>259</xdr:row>
      <xdr:rowOff>76200</xdr:rowOff>
    </xdr:to>
    <xdr:sp macro="" textlink="">
      <xdr:nvSpPr>
        <xdr:cNvPr id="51241" name="Text Box 41" hidden="1"/>
        <xdr:cNvSpPr txBox="1">
          <a:spLocks noChangeArrowheads="1"/>
        </xdr:cNvSpPr>
      </xdr:nvSpPr>
      <xdr:spPr bwMode="auto">
        <a:xfrm>
          <a:off x="6581775" y="4865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256</xdr:row>
      <xdr:rowOff>76200</xdr:rowOff>
    </xdr:from>
    <xdr:to>
      <xdr:col>5</xdr:col>
      <xdr:colOff>571500</xdr:colOff>
      <xdr:row>260</xdr:row>
      <xdr:rowOff>76200</xdr:rowOff>
    </xdr:to>
    <xdr:sp macro="" textlink="">
      <xdr:nvSpPr>
        <xdr:cNvPr id="51240" name="Text Box 40" hidden="1"/>
        <xdr:cNvSpPr txBox="1">
          <a:spLocks noChangeArrowheads="1"/>
        </xdr:cNvSpPr>
      </xdr:nvSpPr>
      <xdr:spPr bwMode="auto">
        <a:xfrm>
          <a:off x="6581775" y="4884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334</xdr:row>
      <xdr:rowOff>76200</xdr:rowOff>
    </xdr:from>
    <xdr:to>
      <xdr:col>5</xdr:col>
      <xdr:colOff>533400</xdr:colOff>
      <xdr:row>338</xdr:row>
      <xdr:rowOff>76200</xdr:rowOff>
    </xdr:to>
    <xdr:sp macro="" textlink="">
      <xdr:nvSpPr>
        <xdr:cNvPr id="51239" name="Text Box 39" hidden="1"/>
        <xdr:cNvSpPr txBox="1">
          <a:spLocks noChangeArrowheads="1"/>
        </xdr:cNvSpPr>
      </xdr:nvSpPr>
      <xdr:spPr bwMode="auto">
        <a:xfrm>
          <a:off x="6581775" y="63703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320</xdr:row>
      <xdr:rowOff>76200</xdr:rowOff>
    </xdr:from>
    <xdr:to>
      <xdr:col>5</xdr:col>
      <xdr:colOff>571500</xdr:colOff>
      <xdr:row>324</xdr:row>
      <xdr:rowOff>76200</xdr:rowOff>
    </xdr:to>
    <xdr:sp macro="" textlink="">
      <xdr:nvSpPr>
        <xdr:cNvPr id="51238" name="Text Box 38" hidden="1"/>
        <xdr:cNvSpPr txBox="1">
          <a:spLocks noChangeArrowheads="1"/>
        </xdr:cNvSpPr>
      </xdr:nvSpPr>
      <xdr:spPr bwMode="auto">
        <a:xfrm>
          <a:off x="6581775" y="6103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321</xdr:row>
      <xdr:rowOff>76200</xdr:rowOff>
    </xdr:from>
    <xdr:to>
      <xdr:col>5</xdr:col>
      <xdr:colOff>571500</xdr:colOff>
      <xdr:row>325</xdr:row>
      <xdr:rowOff>76200</xdr:rowOff>
    </xdr:to>
    <xdr:sp macro="" textlink="">
      <xdr:nvSpPr>
        <xdr:cNvPr id="51237" name="Text Box 37" hidden="1"/>
        <xdr:cNvSpPr txBox="1">
          <a:spLocks noChangeArrowheads="1"/>
        </xdr:cNvSpPr>
      </xdr:nvSpPr>
      <xdr:spPr bwMode="auto">
        <a:xfrm>
          <a:off x="6581775" y="6122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359</xdr:row>
      <xdr:rowOff>76200</xdr:rowOff>
    </xdr:from>
    <xdr:to>
      <xdr:col>5</xdr:col>
      <xdr:colOff>571500</xdr:colOff>
      <xdr:row>363</xdr:row>
      <xdr:rowOff>76200</xdr:rowOff>
    </xdr:to>
    <xdr:sp macro="" textlink="">
      <xdr:nvSpPr>
        <xdr:cNvPr id="51236" name="Text Box 36" hidden="1"/>
        <xdr:cNvSpPr txBox="1">
          <a:spLocks noChangeArrowheads="1"/>
        </xdr:cNvSpPr>
      </xdr:nvSpPr>
      <xdr:spPr bwMode="auto">
        <a:xfrm>
          <a:off x="6581775" y="6846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360</xdr:row>
      <xdr:rowOff>76200</xdr:rowOff>
    </xdr:from>
    <xdr:to>
      <xdr:col>5</xdr:col>
      <xdr:colOff>571500</xdr:colOff>
      <xdr:row>364</xdr:row>
      <xdr:rowOff>76200</xdr:rowOff>
    </xdr:to>
    <xdr:sp macro="" textlink="">
      <xdr:nvSpPr>
        <xdr:cNvPr id="51235" name="Text Box 35" hidden="1"/>
        <xdr:cNvSpPr txBox="1">
          <a:spLocks noChangeArrowheads="1"/>
        </xdr:cNvSpPr>
      </xdr:nvSpPr>
      <xdr:spPr bwMode="auto">
        <a:xfrm>
          <a:off x="6581775" y="6865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268</xdr:row>
      <xdr:rowOff>76200</xdr:rowOff>
    </xdr:from>
    <xdr:to>
      <xdr:col>5</xdr:col>
      <xdr:colOff>571500</xdr:colOff>
      <xdr:row>272</xdr:row>
      <xdr:rowOff>76200</xdr:rowOff>
    </xdr:to>
    <xdr:sp macro="" textlink="">
      <xdr:nvSpPr>
        <xdr:cNvPr id="51234" name="Text Box 34" hidden="1"/>
        <xdr:cNvSpPr txBox="1">
          <a:spLocks noChangeArrowheads="1"/>
        </xdr:cNvSpPr>
      </xdr:nvSpPr>
      <xdr:spPr bwMode="auto">
        <a:xfrm>
          <a:off x="658177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269</xdr:row>
      <xdr:rowOff>76200</xdr:rowOff>
    </xdr:from>
    <xdr:to>
      <xdr:col>5</xdr:col>
      <xdr:colOff>571500</xdr:colOff>
      <xdr:row>273</xdr:row>
      <xdr:rowOff>76200</xdr:rowOff>
    </xdr:to>
    <xdr:sp macro="" textlink="">
      <xdr:nvSpPr>
        <xdr:cNvPr id="51233" name="Text Box 33" hidden="1"/>
        <xdr:cNvSpPr txBox="1">
          <a:spLocks noChangeArrowheads="1"/>
        </xdr:cNvSpPr>
      </xdr:nvSpPr>
      <xdr:spPr bwMode="auto">
        <a:xfrm>
          <a:off x="658177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307</xdr:row>
      <xdr:rowOff>76200</xdr:rowOff>
    </xdr:from>
    <xdr:to>
      <xdr:col>5</xdr:col>
      <xdr:colOff>533400</xdr:colOff>
      <xdr:row>311</xdr:row>
      <xdr:rowOff>76200</xdr:rowOff>
    </xdr:to>
    <xdr:sp macro="" textlink="">
      <xdr:nvSpPr>
        <xdr:cNvPr id="51232" name="Text Box 32" hidden="1"/>
        <xdr:cNvSpPr txBox="1">
          <a:spLocks noChangeArrowheads="1"/>
        </xdr:cNvSpPr>
      </xdr:nvSpPr>
      <xdr:spPr bwMode="auto">
        <a:xfrm>
          <a:off x="6581775" y="58559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346</xdr:row>
      <xdr:rowOff>76200</xdr:rowOff>
    </xdr:from>
    <xdr:to>
      <xdr:col>5</xdr:col>
      <xdr:colOff>571500</xdr:colOff>
      <xdr:row>350</xdr:row>
      <xdr:rowOff>76200</xdr:rowOff>
    </xdr:to>
    <xdr:sp macro="" textlink="">
      <xdr:nvSpPr>
        <xdr:cNvPr id="51231" name="Text Box 31" hidden="1"/>
        <xdr:cNvSpPr txBox="1">
          <a:spLocks noChangeArrowheads="1"/>
        </xdr:cNvSpPr>
      </xdr:nvSpPr>
      <xdr:spPr bwMode="auto">
        <a:xfrm>
          <a:off x="658177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347</xdr:row>
      <xdr:rowOff>76200</xdr:rowOff>
    </xdr:from>
    <xdr:to>
      <xdr:col>5</xdr:col>
      <xdr:colOff>571500</xdr:colOff>
      <xdr:row>351</xdr:row>
      <xdr:rowOff>76200</xdr:rowOff>
    </xdr:to>
    <xdr:sp macro="" textlink="">
      <xdr:nvSpPr>
        <xdr:cNvPr id="51230" name="Text Box 30" hidden="1"/>
        <xdr:cNvSpPr txBox="1">
          <a:spLocks noChangeArrowheads="1"/>
        </xdr:cNvSpPr>
      </xdr:nvSpPr>
      <xdr:spPr bwMode="auto">
        <a:xfrm>
          <a:off x="658177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0</xdr:rowOff>
    </xdr:from>
    <xdr:to>
      <xdr:col>5</xdr:col>
      <xdr:colOff>457200</xdr:colOff>
      <xdr:row>4</xdr:row>
      <xdr:rowOff>38100</xdr:rowOff>
    </xdr:to>
    <xdr:sp macro="" textlink="">
      <xdr:nvSpPr>
        <xdr:cNvPr id="51229" name="Text Box 29" hidden="1"/>
        <xdr:cNvSpPr txBox="1">
          <a:spLocks noChangeArrowheads="1"/>
        </xdr:cNvSpPr>
      </xdr:nvSpPr>
      <xdr:spPr bwMode="auto">
        <a:xfrm>
          <a:off x="6581775" y="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76200</xdr:rowOff>
    </xdr:from>
    <xdr:to>
      <xdr:col>3</xdr:col>
      <xdr:colOff>571500</xdr:colOff>
      <xdr:row>4</xdr:row>
      <xdr:rowOff>76200</xdr:rowOff>
    </xdr:to>
    <xdr:sp macro="" textlink="">
      <xdr:nvSpPr>
        <xdr:cNvPr id="51228" name="Text Box 28" hidden="1"/>
        <xdr:cNvSpPr txBox="1">
          <a:spLocks noChangeArrowheads="1"/>
        </xdr:cNvSpPr>
      </xdr:nvSpPr>
      <xdr:spPr bwMode="auto">
        <a:xfrm>
          <a:off x="4714875" y="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13</xdr:row>
      <xdr:rowOff>76200</xdr:rowOff>
    </xdr:from>
    <xdr:to>
      <xdr:col>3</xdr:col>
      <xdr:colOff>571500</xdr:colOff>
      <xdr:row>17</xdr:row>
      <xdr:rowOff>76200</xdr:rowOff>
    </xdr:to>
    <xdr:sp macro="" textlink="">
      <xdr:nvSpPr>
        <xdr:cNvPr id="51227" name="Text Box 27" hidden="1"/>
        <xdr:cNvSpPr txBox="1">
          <a:spLocks noChangeArrowheads="1"/>
        </xdr:cNvSpPr>
      </xdr:nvSpPr>
      <xdr:spPr bwMode="auto">
        <a:xfrm>
          <a:off x="4714875" y="255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26</xdr:row>
      <xdr:rowOff>76200</xdr:rowOff>
    </xdr:from>
    <xdr:to>
      <xdr:col>3</xdr:col>
      <xdr:colOff>571500</xdr:colOff>
      <xdr:row>30</xdr:row>
      <xdr:rowOff>76200</xdr:rowOff>
    </xdr:to>
    <xdr:sp macro="" textlink="">
      <xdr:nvSpPr>
        <xdr:cNvPr id="51226" name="Text Box 26" hidden="1"/>
        <xdr:cNvSpPr txBox="1">
          <a:spLocks noChangeArrowheads="1"/>
        </xdr:cNvSpPr>
      </xdr:nvSpPr>
      <xdr:spPr bwMode="auto">
        <a:xfrm>
          <a:off x="4714875" y="502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39</xdr:row>
      <xdr:rowOff>76200</xdr:rowOff>
    </xdr:from>
    <xdr:to>
      <xdr:col>3</xdr:col>
      <xdr:colOff>571500</xdr:colOff>
      <xdr:row>43</xdr:row>
      <xdr:rowOff>76200</xdr:rowOff>
    </xdr:to>
    <xdr:sp macro="" textlink="">
      <xdr:nvSpPr>
        <xdr:cNvPr id="51225" name="Text Box 25" hidden="1"/>
        <xdr:cNvSpPr txBox="1">
          <a:spLocks noChangeArrowheads="1"/>
        </xdr:cNvSpPr>
      </xdr:nvSpPr>
      <xdr:spPr bwMode="auto">
        <a:xfrm>
          <a:off x="4714875" y="750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52</xdr:row>
      <xdr:rowOff>76200</xdr:rowOff>
    </xdr:from>
    <xdr:to>
      <xdr:col>3</xdr:col>
      <xdr:colOff>571500</xdr:colOff>
      <xdr:row>56</xdr:row>
      <xdr:rowOff>76200</xdr:rowOff>
    </xdr:to>
    <xdr:sp macro="" textlink="">
      <xdr:nvSpPr>
        <xdr:cNvPr id="51224" name="Text Box 24" hidden="1"/>
        <xdr:cNvSpPr txBox="1">
          <a:spLocks noChangeArrowheads="1"/>
        </xdr:cNvSpPr>
      </xdr:nvSpPr>
      <xdr:spPr bwMode="auto">
        <a:xfrm>
          <a:off x="4714875" y="998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65</xdr:row>
      <xdr:rowOff>76200</xdr:rowOff>
    </xdr:from>
    <xdr:to>
      <xdr:col>3</xdr:col>
      <xdr:colOff>571500</xdr:colOff>
      <xdr:row>69</xdr:row>
      <xdr:rowOff>76200</xdr:rowOff>
    </xdr:to>
    <xdr:sp macro="" textlink="">
      <xdr:nvSpPr>
        <xdr:cNvPr id="51223" name="Text Box 23" hidden="1"/>
        <xdr:cNvSpPr txBox="1">
          <a:spLocks noChangeArrowheads="1"/>
        </xdr:cNvSpPr>
      </xdr:nvSpPr>
      <xdr:spPr bwMode="auto">
        <a:xfrm>
          <a:off x="4714875" y="1245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78</xdr:row>
      <xdr:rowOff>76200</xdr:rowOff>
    </xdr:from>
    <xdr:to>
      <xdr:col>3</xdr:col>
      <xdr:colOff>571500</xdr:colOff>
      <xdr:row>82</xdr:row>
      <xdr:rowOff>76200</xdr:rowOff>
    </xdr:to>
    <xdr:sp macro="" textlink="">
      <xdr:nvSpPr>
        <xdr:cNvPr id="51222" name="Text Box 22" hidden="1"/>
        <xdr:cNvSpPr txBox="1">
          <a:spLocks noChangeArrowheads="1"/>
        </xdr:cNvSpPr>
      </xdr:nvSpPr>
      <xdr:spPr bwMode="auto">
        <a:xfrm>
          <a:off x="4714875" y="1493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91</xdr:row>
      <xdr:rowOff>76200</xdr:rowOff>
    </xdr:from>
    <xdr:to>
      <xdr:col>3</xdr:col>
      <xdr:colOff>571500</xdr:colOff>
      <xdr:row>95</xdr:row>
      <xdr:rowOff>76200</xdr:rowOff>
    </xdr:to>
    <xdr:sp macro="" textlink="">
      <xdr:nvSpPr>
        <xdr:cNvPr id="51221" name="Text Box 21" hidden="1"/>
        <xdr:cNvSpPr txBox="1">
          <a:spLocks noChangeArrowheads="1"/>
        </xdr:cNvSpPr>
      </xdr:nvSpPr>
      <xdr:spPr bwMode="auto">
        <a:xfrm>
          <a:off x="4714875" y="1741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104</xdr:row>
      <xdr:rowOff>76200</xdr:rowOff>
    </xdr:from>
    <xdr:to>
      <xdr:col>3</xdr:col>
      <xdr:colOff>571500</xdr:colOff>
      <xdr:row>108</xdr:row>
      <xdr:rowOff>76200</xdr:rowOff>
    </xdr:to>
    <xdr:sp macro="" textlink="">
      <xdr:nvSpPr>
        <xdr:cNvPr id="51220" name="Text Box 20" hidden="1"/>
        <xdr:cNvSpPr txBox="1">
          <a:spLocks noChangeArrowheads="1"/>
        </xdr:cNvSpPr>
      </xdr:nvSpPr>
      <xdr:spPr bwMode="auto">
        <a:xfrm>
          <a:off x="4714875" y="1988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117</xdr:row>
      <xdr:rowOff>76200</xdr:rowOff>
    </xdr:from>
    <xdr:to>
      <xdr:col>3</xdr:col>
      <xdr:colOff>571500</xdr:colOff>
      <xdr:row>121</xdr:row>
      <xdr:rowOff>76200</xdr:rowOff>
    </xdr:to>
    <xdr:sp macro="" textlink="">
      <xdr:nvSpPr>
        <xdr:cNvPr id="51219" name="Text Box 19" hidden="1"/>
        <xdr:cNvSpPr txBox="1">
          <a:spLocks noChangeArrowheads="1"/>
        </xdr:cNvSpPr>
      </xdr:nvSpPr>
      <xdr:spPr bwMode="auto">
        <a:xfrm>
          <a:off x="4714875" y="2236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130</xdr:row>
      <xdr:rowOff>76200</xdr:rowOff>
    </xdr:from>
    <xdr:to>
      <xdr:col>3</xdr:col>
      <xdr:colOff>571500</xdr:colOff>
      <xdr:row>134</xdr:row>
      <xdr:rowOff>76200</xdr:rowOff>
    </xdr:to>
    <xdr:sp macro="" textlink="">
      <xdr:nvSpPr>
        <xdr:cNvPr id="51218" name="Text Box 18" hidden="1"/>
        <xdr:cNvSpPr txBox="1">
          <a:spLocks noChangeArrowheads="1"/>
        </xdr:cNvSpPr>
      </xdr:nvSpPr>
      <xdr:spPr bwMode="auto">
        <a:xfrm>
          <a:off x="4714875" y="2484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143</xdr:row>
      <xdr:rowOff>76200</xdr:rowOff>
    </xdr:from>
    <xdr:to>
      <xdr:col>3</xdr:col>
      <xdr:colOff>571500</xdr:colOff>
      <xdr:row>147</xdr:row>
      <xdr:rowOff>76200</xdr:rowOff>
    </xdr:to>
    <xdr:sp macro="" textlink="">
      <xdr:nvSpPr>
        <xdr:cNvPr id="51217" name="Text Box 17" hidden="1"/>
        <xdr:cNvSpPr txBox="1">
          <a:spLocks noChangeArrowheads="1"/>
        </xdr:cNvSpPr>
      </xdr:nvSpPr>
      <xdr:spPr bwMode="auto">
        <a:xfrm>
          <a:off x="4714875" y="2731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156</xdr:row>
      <xdr:rowOff>76200</xdr:rowOff>
    </xdr:from>
    <xdr:to>
      <xdr:col>3</xdr:col>
      <xdr:colOff>571500</xdr:colOff>
      <xdr:row>160</xdr:row>
      <xdr:rowOff>76200</xdr:rowOff>
    </xdr:to>
    <xdr:sp macro="" textlink="">
      <xdr:nvSpPr>
        <xdr:cNvPr id="51216" name="Text Box 16" hidden="1"/>
        <xdr:cNvSpPr txBox="1">
          <a:spLocks noChangeArrowheads="1"/>
        </xdr:cNvSpPr>
      </xdr:nvSpPr>
      <xdr:spPr bwMode="auto">
        <a:xfrm>
          <a:off x="4714875" y="2979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169</xdr:row>
      <xdr:rowOff>76200</xdr:rowOff>
    </xdr:from>
    <xdr:to>
      <xdr:col>3</xdr:col>
      <xdr:colOff>571500</xdr:colOff>
      <xdr:row>173</xdr:row>
      <xdr:rowOff>76200</xdr:rowOff>
    </xdr:to>
    <xdr:sp macro="" textlink="">
      <xdr:nvSpPr>
        <xdr:cNvPr id="51215" name="Text Box 15" hidden="1"/>
        <xdr:cNvSpPr txBox="1">
          <a:spLocks noChangeArrowheads="1"/>
        </xdr:cNvSpPr>
      </xdr:nvSpPr>
      <xdr:spPr bwMode="auto">
        <a:xfrm>
          <a:off x="4714875" y="3227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182</xdr:row>
      <xdr:rowOff>76200</xdr:rowOff>
    </xdr:from>
    <xdr:to>
      <xdr:col>3</xdr:col>
      <xdr:colOff>571500</xdr:colOff>
      <xdr:row>186</xdr:row>
      <xdr:rowOff>76200</xdr:rowOff>
    </xdr:to>
    <xdr:sp macro="" textlink="">
      <xdr:nvSpPr>
        <xdr:cNvPr id="51214" name="Text Box 14" hidden="1"/>
        <xdr:cNvSpPr txBox="1">
          <a:spLocks noChangeArrowheads="1"/>
        </xdr:cNvSpPr>
      </xdr:nvSpPr>
      <xdr:spPr bwMode="auto">
        <a:xfrm>
          <a:off x="4714875" y="3474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195</xdr:row>
      <xdr:rowOff>76200</xdr:rowOff>
    </xdr:from>
    <xdr:to>
      <xdr:col>3</xdr:col>
      <xdr:colOff>571500</xdr:colOff>
      <xdr:row>199</xdr:row>
      <xdr:rowOff>76200</xdr:rowOff>
    </xdr:to>
    <xdr:sp macro="" textlink="">
      <xdr:nvSpPr>
        <xdr:cNvPr id="51213" name="Text Box 13" hidden="1"/>
        <xdr:cNvSpPr txBox="1">
          <a:spLocks noChangeArrowheads="1"/>
        </xdr:cNvSpPr>
      </xdr:nvSpPr>
      <xdr:spPr bwMode="auto">
        <a:xfrm>
          <a:off x="4714875" y="3722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208</xdr:row>
      <xdr:rowOff>76200</xdr:rowOff>
    </xdr:from>
    <xdr:to>
      <xdr:col>3</xdr:col>
      <xdr:colOff>571500</xdr:colOff>
      <xdr:row>212</xdr:row>
      <xdr:rowOff>76200</xdr:rowOff>
    </xdr:to>
    <xdr:sp macro="" textlink="">
      <xdr:nvSpPr>
        <xdr:cNvPr id="51212" name="Text Box 12" hidden="1"/>
        <xdr:cNvSpPr txBox="1">
          <a:spLocks noChangeArrowheads="1"/>
        </xdr:cNvSpPr>
      </xdr:nvSpPr>
      <xdr:spPr bwMode="auto">
        <a:xfrm>
          <a:off x="4714875" y="3970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221</xdr:row>
      <xdr:rowOff>76200</xdr:rowOff>
    </xdr:from>
    <xdr:to>
      <xdr:col>3</xdr:col>
      <xdr:colOff>571500</xdr:colOff>
      <xdr:row>225</xdr:row>
      <xdr:rowOff>76200</xdr:rowOff>
    </xdr:to>
    <xdr:sp macro="" textlink="">
      <xdr:nvSpPr>
        <xdr:cNvPr id="51211" name="Text Box 11" hidden="1"/>
        <xdr:cNvSpPr txBox="1">
          <a:spLocks noChangeArrowheads="1"/>
        </xdr:cNvSpPr>
      </xdr:nvSpPr>
      <xdr:spPr bwMode="auto">
        <a:xfrm>
          <a:off x="4714875" y="4217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234</xdr:row>
      <xdr:rowOff>76200</xdr:rowOff>
    </xdr:from>
    <xdr:to>
      <xdr:col>3</xdr:col>
      <xdr:colOff>571500</xdr:colOff>
      <xdr:row>238</xdr:row>
      <xdr:rowOff>76200</xdr:rowOff>
    </xdr:to>
    <xdr:sp macro="" textlink="">
      <xdr:nvSpPr>
        <xdr:cNvPr id="51210" name="Text Box 10" hidden="1"/>
        <xdr:cNvSpPr txBox="1">
          <a:spLocks noChangeArrowheads="1"/>
        </xdr:cNvSpPr>
      </xdr:nvSpPr>
      <xdr:spPr bwMode="auto">
        <a:xfrm>
          <a:off x="4714875" y="4465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247</xdr:row>
      <xdr:rowOff>76200</xdr:rowOff>
    </xdr:from>
    <xdr:to>
      <xdr:col>3</xdr:col>
      <xdr:colOff>571500</xdr:colOff>
      <xdr:row>251</xdr:row>
      <xdr:rowOff>76200</xdr:rowOff>
    </xdr:to>
    <xdr:sp macro="" textlink="">
      <xdr:nvSpPr>
        <xdr:cNvPr id="51209" name="Text Box 9" hidden="1"/>
        <xdr:cNvSpPr txBox="1">
          <a:spLocks noChangeArrowheads="1"/>
        </xdr:cNvSpPr>
      </xdr:nvSpPr>
      <xdr:spPr bwMode="auto">
        <a:xfrm>
          <a:off x="4714875" y="471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260</xdr:row>
      <xdr:rowOff>76200</xdr:rowOff>
    </xdr:from>
    <xdr:to>
      <xdr:col>3</xdr:col>
      <xdr:colOff>571500</xdr:colOff>
      <xdr:row>264</xdr:row>
      <xdr:rowOff>76200</xdr:rowOff>
    </xdr:to>
    <xdr:sp macro="" textlink="">
      <xdr:nvSpPr>
        <xdr:cNvPr id="51208" name="Text Box 8" hidden="1"/>
        <xdr:cNvSpPr txBox="1">
          <a:spLocks noChangeArrowheads="1"/>
        </xdr:cNvSpPr>
      </xdr:nvSpPr>
      <xdr:spPr bwMode="auto">
        <a:xfrm>
          <a:off x="4714875" y="496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273</xdr:row>
      <xdr:rowOff>76200</xdr:rowOff>
    </xdr:from>
    <xdr:to>
      <xdr:col>3</xdr:col>
      <xdr:colOff>571500</xdr:colOff>
      <xdr:row>277</xdr:row>
      <xdr:rowOff>76200</xdr:rowOff>
    </xdr:to>
    <xdr:sp macro="" textlink="">
      <xdr:nvSpPr>
        <xdr:cNvPr id="51207" name="Text Box 7" hidden="1"/>
        <xdr:cNvSpPr txBox="1">
          <a:spLocks noChangeArrowheads="1"/>
        </xdr:cNvSpPr>
      </xdr:nvSpPr>
      <xdr:spPr bwMode="auto">
        <a:xfrm>
          <a:off x="4714875" y="5208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286</xdr:row>
      <xdr:rowOff>76200</xdr:rowOff>
    </xdr:from>
    <xdr:to>
      <xdr:col>3</xdr:col>
      <xdr:colOff>571500</xdr:colOff>
      <xdr:row>290</xdr:row>
      <xdr:rowOff>76200</xdr:rowOff>
    </xdr:to>
    <xdr:sp macro="" textlink="">
      <xdr:nvSpPr>
        <xdr:cNvPr id="51206" name="Text Box 6" hidden="1"/>
        <xdr:cNvSpPr txBox="1">
          <a:spLocks noChangeArrowheads="1"/>
        </xdr:cNvSpPr>
      </xdr:nvSpPr>
      <xdr:spPr bwMode="auto">
        <a:xfrm>
          <a:off x="4714875" y="545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299</xdr:row>
      <xdr:rowOff>76200</xdr:rowOff>
    </xdr:from>
    <xdr:to>
      <xdr:col>3</xdr:col>
      <xdr:colOff>571500</xdr:colOff>
      <xdr:row>303</xdr:row>
      <xdr:rowOff>76200</xdr:rowOff>
    </xdr:to>
    <xdr:sp macro="" textlink="">
      <xdr:nvSpPr>
        <xdr:cNvPr id="51205" name="Text Box 5" hidden="1"/>
        <xdr:cNvSpPr txBox="1">
          <a:spLocks noChangeArrowheads="1"/>
        </xdr:cNvSpPr>
      </xdr:nvSpPr>
      <xdr:spPr bwMode="auto">
        <a:xfrm>
          <a:off x="4714875" y="5703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312</xdr:row>
      <xdr:rowOff>76200</xdr:rowOff>
    </xdr:from>
    <xdr:to>
      <xdr:col>3</xdr:col>
      <xdr:colOff>571500</xdr:colOff>
      <xdr:row>316</xdr:row>
      <xdr:rowOff>76200</xdr:rowOff>
    </xdr:to>
    <xdr:sp macro="" textlink="">
      <xdr:nvSpPr>
        <xdr:cNvPr id="51204" name="Text Box 4" hidden="1"/>
        <xdr:cNvSpPr txBox="1">
          <a:spLocks noChangeArrowheads="1"/>
        </xdr:cNvSpPr>
      </xdr:nvSpPr>
      <xdr:spPr bwMode="auto">
        <a:xfrm>
          <a:off x="4714875" y="595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325</xdr:row>
      <xdr:rowOff>76200</xdr:rowOff>
    </xdr:from>
    <xdr:to>
      <xdr:col>3</xdr:col>
      <xdr:colOff>571500</xdr:colOff>
      <xdr:row>329</xdr:row>
      <xdr:rowOff>76200</xdr:rowOff>
    </xdr:to>
    <xdr:sp macro="" textlink="">
      <xdr:nvSpPr>
        <xdr:cNvPr id="51203" name="Text Box 3" hidden="1"/>
        <xdr:cNvSpPr txBox="1">
          <a:spLocks noChangeArrowheads="1"/>
        </xdr:cNvSpPr>
      </xdr:nvSpPr>
      <xdr:spPr bwMode="auto">
        <a:xfrm>
          <a:off x="4714875" y="619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338</xdr:row>
      <xdr:rowOff>76200</xdr:rowOff>
    </xdr:from>
    <xdr:to>
      <xdr:col>3</xdr:col>
      <xdr:colOff>571500</xdr:colOff>
      <xdr:row>342</xdr:row>
      <xdr:rowOff>76200</xdr:rowOff>
    </xdr:to>
    <xdr:sp macro="" textlink="">
      <xdr:nvSpPr>
        <xdr:cNvPr id="51202" name="Text Box 2" hidden="1"/>
        <xdr:cNvSpPr txBox="1">
          <a:spLocks noChangeArrowheads="1"/>
        </xdr:cNvSpPr>
      </xdr:nvSpPr>
      <xdr:spPr bwMode="auto">
        <a:xfrm>
          <a:off x="4714875" y="6446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351</xdr:row>
      <xdr:rowOff>76200</xdr:rowOff>
    </xdr:from>
    <xdr:to>
      <xdr:col>3</xdr:col>
      <xdr:colOff>571500</xdr:colOff>
      <xdr:row>355</xdr:row>
      <xdr:rowOff>76200</xdr:rowOff>
    </xdr:to>
    <xdr:sp macro="" textlink="">
      <xdr:nvSpPr>
        <xdr:cNvPr id="51201" name="Text Box 1" hidden="1"/>
        <xdr:cNvSpPr txBox="1">
          <a:spLocks noChangeArrowheads="1"/>
        </xdr:cNvSpPr>
      </xdr:nvSpPr>
      <xdr:spPr bwMode="auto">
        <a:xfrm>
          <a:off x="4714875" y="669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114300</xdr:colOff>
      <xdr:row>13</xdr:row>
      <xdr:rowOff>76200</xdr:rowOff>
    </xdr:from>
    <xdr:to>
      <xdr:col>4</xdr:col>
      <xdr:colOff>609600</xdr:colOff>
      <xdr:row>17</xdr:row>
      <xdr:rowOff>114300</xdr:rowOff>
    </xdr:to>
    <xdr:sp macro="" textlink="">
      <xdr:nvSpPr>
        <xdr:cNvPr id="20481" name="Text Box 1" hidden="1"/>
        <xdr:cNvSpPr txBox="1">
          <a:spLocks noChangeArrowheads="1"/>
        </xdr:cNvSpPr>
      </xdr:nvSpPr>
      <xdr:spPr bwMode="auto">
        <a:xfrm>
          <a:off x="5534025" y="2552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14</xdr:row>
      <xdr:rowOff>76200</xdr:rowOff>
    </xdr:from>
    <xdr:to>
      <xdr:col>4</xdr:col>
      <xdr:colOff>609600</xdr:colOff>
      <xdr:row>18</xdr:row>
      <xdr:rowOff>114300</xdr:rowOff>
    </xdr:to>
    <xdr:sp macro="" textlink="">
      <xdr:nvSpPr>
        <xdr:cNvPr id="20482" name="Text Box 2" hidden="1"/>
        <xdr:cNvSpPr txBox="1">
          <a:spLocks noChangeArrowheads="1"/>
        </xdr:cNvSpPr>
      </xdr:nvSpPr>
      <xdr:spPr bwMode="auto">
        <a:xfrm>
          <a:off x="5534025" y="2743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15</xdr:row>
      <xdr:rowOff>76200</xdr:rowOff>
    </xdr:from>
    <xdr:to>
      <xdr:col>4</xdr:col>
      <xdr:colOff>609600</xdr:colOff>
      <xdr:row>19</xdr:row>
      <xdr:rowOff>114300</xdr:rowOff>
    </xdr:to>
    <xdr:sp macro="" textlink="">
      <xdr:nvSpPr>
        <xdr:cNvPr id="20483" name="Text Box 3" hidden="1"/>
        <xdr:cNvSpPr txBox="1">
          <a:spLocks noChangeArrowheads="1"/>
        </xdr:cNvSpPr>
      </xdr:nvSpPr>
      <xdr:spPr bwMode="auto">
        <a:xfrm>
          <a:off x="5534025" y="293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16</xdr:row>
      <xdr:rowOff>76200</xdr:rowOff>
    </xdr:from>
    <xdr:to>
      <xdr:col>4</xdr:col>
      <xdr:colOff>609600</xdr:colOff>
      <xdr:row>20</xdr:row>
      <xdr:rowOff>114300</xdr:rowOff>
    </xdr:to>
    <xdr:sp macro="" textlink="">
      <xdr:nvSpPr>
        <xdr:cNvPr id="20484" name="Text Box 4" hidden="1"/>
        <xdr:cNvSpPr txBox="1">
          <a:spLocks noChangeArrowheads="1"/>
        </xdr:cNvSpPr>
      </xdr:nvSpPr>
      <xdr:spPr bwMode="auto">
        <a:xfrm>
          <a:off x="5534025" y="3124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17</xdr:row>
      <xdr:rowOff>76200</xdr:rowOff>
    </xdr:from>
    <xdr:to>
      <xdr:col>4</xdr:col>
      <xdr:colOff>609600</xdr:colOff>
      <xdr:row>21</xdr:row>
      <xdr:rowOff>114300</xdr:rowOff>
    </xdr:to>
    <xdr:sp macro="" textlink="">
      <xdr:nvSpPr>
        <xdr:cNvPr id="20485" name="Text Box 5" hidden="1"/>
        <xdr:cNvSpPr txBox="1">
          <a:spLocks noChangeArrowheads="1"/>
        </xdr:cNvSpPr>
      </xdr:nvSpPr>
      <xdr:spPr bwMode="auto">
        <a:xfrm>
          <a:off x="5534025" y="331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18</xdr:row>
      <xdr:rowOff>76200</xdr:rowOff>
    </xdr:from>
    <xdr:to>
      <xdr:col>4</xdr:col>
      <xdr:colOff>609600</xdr:colOff>
      <xdr:row>22</xdr:row>
      <xdr:rowOff>114300</xdr:rowOff>
    </xdr:to>
    <xdr:sp macro="" textlink="">
      <xdr:nvSpPr>
        <xdr:cNvPr id="20486" name="Text Box 6" hidden="1"/>
        <xdr:cNvSpPr txBox="1">
          <a:spLocks noChangeArrowheads="1"/>
        </xdr:cNvSpPr>
      </xdr:nvSpPr>
      <xdr:spPr bwMode="auto">
        <a:xfrm>
          <a:off x="5534025" y="3505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19</xdr:row>
      <xdr:rowOff>76200</xdr:rowOff>
    </xdr:from>
    <xdr:to>
      <xdr:col>4</xdr:col>
      <xdr:colOff>609600</xdr:colOff>
      <xdr:row>23</xdr:row>
      <xdr:rowOff>114300</xdr:rowOff>
    </xdr:to>
    <xdr:sp macro="" textlink="">
      <xdr:nvSpPr>
        <xdr:cNvPr id="20487" name="Text Box 7" hidden="1"/>
        <xdr:cNvSpPr txBox="1">
          <a:spLocks noChangeArrowheads="1"/>
        </xdr:cNvSpPr>
      </xdr:nvSpPr>
      <xdr:spPr bwMode="auto">
        <a:xfrm>
          <a:off x="5534025" y="369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20</xdr:row>
      <xdr:rowOff>76200</xdr:rowOff>
    </xdr:from>
    <xdr:to>
      <xdr:col>4</xdr:col>
      <xdr:colOff>609600</xdr:colOff>
      <xdr:row>24</xdr:row>
      <xdr:rowOff>114300</xdr:rowOff>
    </xdr:to>
    <xdr:sp macro="" textlink="">
      <xdr:nvSpPr>
        <xdr:cNvPr id="20488" name="Text Box 8" hidden="1"/>
        <xdr:cNvSpPr txBox="1">
          <a:spLocks noChangeArrowheads="1"/>
        </xdr:cNvSpPr>
      </xdr:nvSpPr>
      <xdr:spPr bwMode="auto">
        <a:xfrm>
          <a:off x="5534025" y="388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21</xdr:row>
      <xdr:rowOff>76200</xdr:rowOff>
    </xdr:from>
    <xdr:to>
      <xdr:col>4</xdr:col>
      <xdr:colOff>609600</xdr:colOff>
      <xdr:row>25</xdr:row>
      <xdr:rowOff>114300</xdr:rowOff>
    </xdr:to>
    <xdr:sp macro="" textlink="">
      <xdr:nvSpPr>
        <xdr:cNvPr id="20489" name="Text Box 9" hidden="1"/>
        <xdr:cNvSpPr txBox="1">
          <a:spLocks noChangeArrowheads="1"/>
        </xdr:cNvSpPr>
      </xdr:nvSpPr>
      <xdr:spPr bwMode="auto">
        <a:xfrm>
          <a:off x="5534025" y="407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22</xdr:row>
      <xdr:rowOff>76200</xdr:rowOff>
    </xdr:from>
    <xdr:to>
      <xdr:col>4</xdr:col>
      <xdr:colOff>609600</xdr:colOff>
      <xdr:row>26</xdr:row>
      <xdr:rowOff>114300</xdr:rowOff>
    </xdr:to>
    <xdr:sp macro="" textlink="">
      <xdr:nvSpPr>
        <xdr:cNvPr id="20490" name="Text Box 10" hidden="1"/>
        <xdr:cNvSpPr txBox="1">
          <a:spLocks noChangeArrowheads="1"/>
        </xdr:cNvSpPr>
      </xdr:nvSpPr>
      <xdr:spPr bwMode="auto">
        <a:xfrm>
          <a:off x="5534025" y="426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23</xdr:row>
      <xdr:rowOff>76200</xdr:rowOff>
    </xdr:from>
    <xdr:to>
      <xdr:col>4</xdr:col>
      <xdr:colOff>609600</xdr:colOff>
      <xdr:row>27</xdr:row>
      <xdr:rowOff>114300</xdr:rowOff>
    </xdr:to>
    <xdr:sp macro="" textlink="">
      <xdr:nvSpPr>
        <xdr:cNvPr id="20491" name="Text Box 11" hidden="1"/>
        <xdr:cNvSpPr txBox="1">
          <a:spLocks noChangeArrowheads="1"/>
        </xdr:cNvSpPr>
      </xdr:nvSpPr>
      <xdr:spPr bwMode="auto">
        <a:xfrm>
          <a:off x="5534025" y="4457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24</xdr:row>
      <xdr:rowOff>76200</xdr:rowOff>
    </xdr:from>
    <xdr:to>
      <xdr:col>4</xdr:col>
      <xdr:colOff>609600</xdr:colOff>
      <xdr:row>28</xdr:row>
      <xdr:rowOff>114300</xdr:rowOff>
    </xdr:to>
    <xdr:sp macro="" textlink="">
      <xdr:nvSpPr>
        <xdr:cNvPr id="20493" name="Text Box 13" hidden="1"/>
        <xdr:cNvSpPr txBox="1">
          <a:spLocks noChangeArrowheads="1"/>
        </xdr:cNvSpPr>
      </xdr:nvSpPr>
      <xdr:spPr bwMode="auto">
        <a:xfrm>
          <a:off x="5534025" y="464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25</xdr:row>
      <xdr:rowOff>76200</xdr:rowOff>
    </xdr:from>
    <xdr:to>
      <xdr:col>4</xdr:col>
      <xdr:colOff>609600</xdr:colOff>
      <xdr:row>29</xdr:row>
      <xdr:rowOff>114300</xdr:rowOff>
    </xdr:to>
    <xdr:sp macro="" textlink="">
      <xdr:nvSpPr>
        <xdr:cNvPr id="20494" name="Text Box 14" hidden="1"/>
        <xdr:cNvSpPr txBox="1">
          <a:spLocks noChangeArrowheads="1"/>
        </xdr:cNvSpPr>
      </xdr:nvSpPr>
      <xdr:spPr bwMode="auto">
        <a:xfrm>
          <a:off x="5534025" y="4838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10</xdr:row>
      <xdr:rowOff>76200</xdr:rowOff>
    </xdr:from>
    <xdr:to>
      <xdr:col>4</xdr:col>
      <xdr:colOff>609600</xdr:colOff>
      <xdr:row>14</xdr:row>
      <xdr:rowOff>114300</xdr:rowOff>
    </xdr:to>
    <xdr:sp macro="" textlink="">
      <xdr:nvSpPr>
        <xdr:cNvPr id="20499" name="Text Box 19" hidden="1"/>
        <xdr:cNvSpPr txBox="1">
          <a:spLocks noChangeArrowheads="1"/>
        </xdr:cNvSpPr>
      </xdr:nvSpPr>
      <xdr:spPr bwMode="auto">
        <a:xfrm>
          <a:off x="5534025" y="1981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12</xdr:row>
      <xdr:rowOff>76200</xdr:rowOff>
    </xdr:from>
    <xdr:to>
      <xdr:col>4</xdr:col>
      <xdr:colOff>609600</xdr:colOff>
      <xdr:row>16</xdr:row>
      <xdr:rowOff>114300</xdr:rowOff>
    </xdr:to>
    <xdr:sp macro="" textlink="">
      <xdr:nvSpPr>
        <xdr:cNvPr id="20501" name="Text Box 21" hidden="1"/>
        <xdr:cNvSpPr txBox="1">
          <a:spLocks noChangeArrowheads="1"/>
        </xdr:cNvSpPr>
      </xdr:nvSpPr>
      <xdr:spPr bwMode="auto">
        <a:xfrm>
          <a:off x="5534025" y="2362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</xdr:row>
      <xdr:rowOff>76200</xdr:rowOff>
    </xdr:from>
    <xdr:to>
      <xdr:col>4</xdr:col>
      <xdr:colOff>609600</xdr:colOff>
      <xdr:row>5</xdr:row>
      <xdr:rowOff>114300</xdr:rowOff>
    </xdr:to>
    <xdr:sp macro="" textlink="">
      <xdr:nvSpPr>
        <xdr:cNvPr id="20502" name="Text Box 22" hidden="1"/>
        <xdr:cNvSpPr txBox="1">
          <a:spLocks noChangeArrowheads="1"/>
        </xdr:cNvSpPr>
      </xdr:nvSpPr>
      <xdr:spPr bwMode="auto">
        <a:xfrm>
          <a:off x="5534025" y="26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0</xdr:row>
      <xdr:rowOff>28575</xdr:rowOff>
    </xdr:from>
    <xdr:to>
      <xdr:col>4</xdr:col>
      <xdr:colOff>723900</xdr:colOff>
      <xdr:row>4</xdr:row>
      <xdr:rowOff>9525</xdr:rowOff>
    </xdr:to>
    <xdr:sp macro="" textlink="">
      <xdr:nvSpPr>
        <xdr:cNvPr id="20503" name="Text Box 23" hidden="1"/>
        <xdr:cNvSpPr txBox="1">
          <a:spLocks noChangeArrowheads="1"/>
        </xdr:cNvSpPr>
      </xdr:nvSpPr>
      <xdr:spPr bwMode="auto">
        <a:xfrm>
          <a:off x="556260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13</xdr:row>
      <xdr:rowOff>76200</xdr:rowOff>
    </xdr:from>
    <xdr:to>
      <xdr:col>4</xdr:col>
      <xdr:colOff>609600</xdr:colOff>
      <xdr:row>17</xdr:row>
      <xdr:rowOff>114300</xdr:rowOff>
    </xdr:to>
    <xdr:sp macro="" textlink="">
      <xdr:nvSpPr>
        <xdr:cNvPr id="52241" name="Text Box 17" hidden="1"/>
        <xdr:cNvSpPr txBox="1">
          <a:spLocks noChangeArrowheads="1"/>
        </xdr:cNvSpPr>
      </xdr:nvSpPr>
      <xdr:spPr bwMode="auto">
        <a:xfrm>
          <a:off x="5534025" y="2552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14</xdr:row>
      <xdr:rowOff>76200</xdr:rowOff>
    </xdr:from>
    <xdr:to>
      <xdr:col>4</xdr:col>
      <xdr:colOff>609600</xdr:colOff>
      <xdr:row>18</xdr:row>
      <xdr:rowOff>114300</xdr:rowOff>
    </xdr:to>
    <xdr:sp macro="" textlink="">
      <xdr:nvSpPr>
        <xdr:cNvPr id="52240" name="Text Box 16" hidden="1"/>
        <xdr:cNvSpPr txBox="1">
          <a:spLocks noChangeArrowheads="1"/>
        </xdr:cNvSpPr>
      </xdr:nvSpPr>
      <xdr:spPr bwMode="auto">
        <a:xfrm>
          <a:off x="5534025" y="2743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15</xdr:row>
      <xdr:rowOff>76200</xdr:rowOff>
    </xdr:from>
    <xdr:to>
      <xdr:col>4</xdr:col>
      <xdr:colOff>609600</xdr:colOff>
      <xdr:row>19</xdr:row>
      <xdr:rowOff>114300</xdr:rowOff>
    </xdr:to>
    <xdr:sp macro="" textlink="">
      <xdr:nvSpPr>
        <xdr:cNvPr id="52239" name="Text Box 15" hidden="1"/>
        <xdr:cNvSpPr txBox="1">
          <a:spLocks noChangeArrowheads="1"/>
        </xdr:cNvSpPr>
      </xdr:nvSpPr>
      <xdr:spPr bwMode="auto">
        <a:xfrm>
          <a:off x="5534025" y="293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16</xdr:row>
      <xdr:rowOff>76200</xdr:rowOff>
    </xdr:from>
    <xdr:to>
      <xdr:col>4</xdr:col>
      <xdr:colOff>609600</xdr:colOff>
      <xdr:row>20</xdr:row>
      <xdr:rowOff>114300</xdr:rowOff>
    </xdr:to>
    <xdr:sp macro="" textlink="">
      <xdr:nvSpPr>
        <xdr:cNvPr id="52238" name="Text Box 14" hidden="1"/>
        <xdr:cNvSpPr txBox="1">
          <a:spLocks noChangeArrowheads="1"/>
        </xdr:cNvSpPr>
      </xdr:nvSpPr>
      <xdr:spPr bwMode="auto">
        <a:xfrm>
          <a:off x="5534025" y="3124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17</xdr:row>
      <xdr:rowOff>76200</xdr:rowOff>
    </xdr:from>
    <xdr:to>
      <xdr:col>4</xdr:col>
      <xdr:colOff>609600</xdr:colOff>
      <xdr:row>21</xdr:row>
      <xdr:rowOff>114300</xdr:rowOff>
    </xdr:to>
    <xdr:sp macro="" textlink="">
      <xdr:nvSpPr>
        <xdr:cNvPr id="52237" name="Text Box 13" hidden="1"/>
        <xdr:cNvSpPr txBox="1">
          <a:spLocks noChangeArrowheads="1"/>
        </xdr:cNvSpPr>
      </xdr:nvSpPr>
      <xdr:spPr bwMode="auto">
        <a:xfrm>
          <a:off x="5534025" y="331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18</xdr:row>
      <xdr:rowOff>76200</xdr:rowOff>
    </xdr:from>
    <xdr:to>
      <xdr:col>4</xdr:col>
      <xdr:colOff>609600</xdr:colOff>
      <xdr:row>22</xdr:row>
      <xdr:rowOff>114300</xdr:rowOff>
    </xdr:to>
    <xdr:sp macro="" textlink="">
      <xdr:nvSpPr>
        <xdr:cNvPr id="52236" name="Text Box 12" hidden="1"/>
        <xdr:cNvSpPr txBox="1">
          <a:spLocks noChangeArrowheads="1"/>
        </xdr:cNvSpPr>
      </xdr:nvSpPr>
      <xdr:spPr bwMode="auto">
        <a:xfrm>
          <a:off x="5534025" y="3505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19</xdr:row>
      <xdr:rowOff>76200</xdr:rowOff>
    </xdr:from>
    <xdr:to>
      <xdr:col>4</xdr:col>
      <xdr:colOff>609600</xdr:colOff>
      <xdr:row>23</xdr:row>
      <xdr:rowOff>114300</xdr:rowOff>
    </xdr:to>
    <xdr:sp macro="" textlink="">
      <xdr:nvSpPr>
        <xdr:cNvPr id="52235" name="Text Box 11" hidden="1"/>
        <xdr:cNvSpPr txBox="1">
          <a:spLocks noChangeArrowheads="1"/>
        </xdr:cNvSpPr>
      </xdr:nvSpPr>
      <xdr:spPr bwMode="auto">
        <a:xfrm>
          <a:off x="5534025" y="369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20</xdr:row>
      <xdr:rowOff>76200</xdr:rowOff>
    </xdr:from>
    <xdr:to>
      <xdr:col>4</xdr:col>
      <xdr:colOff>609600</xdr:colOff>
      <xdr:row>24</xdr:row>
      <xdr:rowOff>114300</xdr:rowOff>
    </xdr:to>
    <xdr:sp macro="" textlink="">
      <xdr:nvSpPr>
        <xdr:cNvPr id="52234" name="Text Box 10" hidden="1"/>
        <xdr:cNvSpPr txBox="1">
          <a:spLocks noChangeArrowheads="1"/>
        </xdr:cNvSpPr>
      </xdr:nvSpPr>
      <xdr:spPr bwMode="auto">
        <a:xfrm>
          <a:off x="5534025" y="388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21</xdr:row>
      <xdr:rowOff>76200</xdr:rowOff>
    </xdr:from>
    <xdr:to>
      <xdr:col>4</xdr:col>
      <xdr:colOff>609600</xdr:colOff>
      <xdr:row>25</xdr:row>
      <xdr:rowOff>114300</xdr:rowOff>
    </xdr:to>
    <xdr:sp macro="" textlink="">
      <xdr:nvSpPr>
        <xdr:cNvPr id="52233" name="Text Box 9" hidden="1"/>
        <xdr:cNvSpPr txBox="1">
          <a:spLocks noChangeArrowheads="1"/>
        </xdr:cNvSpPr>
      </xdr:nvSpPr>
      <xdr:spPr bwMode="auto">
        <a:xfrm>
          <a:off x="5534025" y="407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22</xdr:row>
      <xdr:rowOff>76200</xdr:rowOff>
    </xdr:from>
    <xdr:to>
      <xdr:col>4</xdr:col>
      <xdr:colOff>609600</xdr:colOff>
      <xdr:row>26</xdr:row>
      <xdr:rowOff>114300</xdr:rowOff>
    </xdr:to>
    <xdr:sp macro="" textlink="">
      <xdr:nvSpPr>
        <xdr:cNvPr id="52232" name="Text Box 8" hidden="1"/>
        <xdr:cNvSpPr txBox="1">
          <a:spLocks noChangeArrowheads="1"/>
        </xdr:cNvSpPr>
      </xdr:nvSpPr>
      <xdr:spPr bwMode="auto">
        <a:xfrm>
          <a:off x="5534025" y="426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23</xdr:row>
      <xdr:rowOff>76200</xdr:rowOff>
    </xdr:from>
    <xdr:to>
      <xdr:col>4</xdr:col>
      <xdr:colOff>609600</xdr:colOff>
      <xdr:row>27</xdr:row>
      <xdr:rowOff>114300</xdr:rowOff>
    </xdr:to>
    <xdr:sp macro="" textlink="">
      <xdr:nvSpPr>
        <xdr:cNvPr id="52231" name="Text Box 7" hidden="1"/>
        <xdr:cNvSpPr txBox="1">
          <a:spLocks noChangeArrowheads="1"/>
        </xdr:cNvSpPr>
      </xdr:nvSpPr>
      <xdr:spPr bwMode="auto">
        <a:xfrm>
          <a:off x="5534025" y="4457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24</xdr:row>
      <xdr:rowOff>76200</xdr:rowOff>
    </xdr:from>
    <xdr:to>
      <xdr:col>4</xdr:col>
      <xdr:colOff>609600</xdr:colOff>
      <xdr:row>28</xdr:row>
      <xdr:rowOff>114300</xdr:rowOff>
    </xdr:to>
    <xdr:sp macro="" textlink="">
      <xdr:nvSpPr>
        <xdr:cNvPr id="52230" name="Text Box 6" hidden="1"/>
        <xdr:cNvSpPr txBox="1">
          <a:spLocks noChangeArrowheads="1"/>
        </xdr:cNvSpPr>
      </xdr:nvSpPr>
      <xdr:spPr bwMode="auto">
        <a:xfrm>
          <a:off x="5534025" y="464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25</xdr:row>
      <xdr:rowOff>76200</xdr:rowOff>
    </xdr:from>
    <xdr:to>
      <xdr:col>4</xdr:col>
      <xdr:colOff>609600</xdr:colOff>
      <xdr:row>29</xdr:row>
      <xdr:rowOff>114300</xdr:rowOff>
    </xdr:to>
    <xdr:sp macro="" textlink="">
      <xdr:nvSpPr>
        <xdr:cNvPr id="52229" name="Text Box 5" hidden="1"/>
        <xdr:cNvSpPr txBox="1">
          <a:spLocks noChangeArrowheads="1"/>
        </xdr:cNvSpPr>
      </xdr:nvSpPr>
      <xdr:spPr bwMode="auto">
        <a:xfrm>
          <a:off x="5534025" y="4838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10</xdr:row>
      <xdr:rowOff>76200</xdr:rowOff>
    </xdr:from>
    <xdr:to>
      <xdr:col>4</xdr:col>
      <xdr:colOff>609600</xdr:colOff>
      <xdr:row>14</xdr:row>
      <xdr:rowOff>114300</xdr:rowOff>
    </xdr:to>
    <xdr:sp macro="" textlink="">
      <xdr:nvSpPr>
        <xdr:cNvPr id="52228" name="Text Box 4" hidden="1"/>
        <xdr:cNvSpPr txBox="1">
          <a:spLocks noChangeArrowheads="1"/>
        </xdr:cNvSpPr>
      </xdr:nvSpPr>
      <xdr:spPr bwMode="auto">
        <a:xfrm>
          <a:off x="5534025" y="1981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12</xdr:row>
      <xdr:rowOff>76200</xdr:rowOff>
    </xdr:from>
    <xdr:to>
      <xdr:col>4</xdr:col>
      <xdr:colOff>609600</xdr:colOff>
      <xdr:row>16</xdr:row>
      <xdr:rowOff>114300</xdr:rowOff>
    </xdr:to>
    <xdr:sp macro="" textlink="">
      <xdr:nvSpPr>
        <xdr:cNvPr id="52227" name="Text Box 3" hidden="1"/>
        <xdr:cNvSpPr txBox="1">
          <a:spLocks noChangeArrowheads="1"/>
        </xdr:cNvSpPr>
      </xdr:nvSpPr>
      <xdr:spPr bwMode="auto">
        <a:xfrm>
          <a:off x="5534025" y="2362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</xdr:row>
      <xdr:rowOff>76200</xdr:rowOff>
    </xdr:from>
    <xdr:to>
      <xdr:col>4</xdr:col>
      <xdr:colOff>609600</xdr:colOff>
      <xdr:row>5</xdr:row>
      <xdr:rowOff>114300</xdr:rowOff>
    </xdr:to>
    <xdr:sp macro="" textlink="">
      <xdr:nvSpPr>
        <xdr:cNvPr id="52226" name="Text Box 2" hidden="1"/>
        <xdr:cNvSpPr txBox="1">
          <a:spLocks noChangeArrowheads="1"/>
        </xdr:cNvSpPr>
      </xdr:nvSpPr>
      <xdr:spPr bwMode="auto">
        <a:xfrm>
          <a:off x="5534025" y="26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0</xdr:row>
      <xdr:rowOff>28575</xdr:rowOff>
    </xdr:from>
    <xdr:to>
      <xdr:col>4</xdr:col>
      <xdr:colOff>723900</xdr:colOff>
      <xdr:row>4</xdr:row>
      <xdr:rowOff>9525</xdr:rowOff>
    </xdr:to>
    <xdr:sp macro="" textlink="">
      <xdr:nvSpPr>
        <xdr:cNvPr id="52225" name="Text Box 1" hidden="1"/>
        <xdr:cNvSpPr txBox="1">
          <a:spLocks noChangeArrowheads="1"/>
        </xdr:cNvSpPr>
      </xdr:nvSpPr>
      <xdr:spPr bwMode="auto">
        <a:xfrm>
          <a:off x="556260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29</xdr:col>
      <xdr:colOff>76200</xdr:colOff>
      <xdr:row>0</xdr:row>
      <xdr:rowOff>0</xdr:rowOff>
    </xdr:from>
    <xdr:to>
      <xdr:col>39</xdr:col>
      <xdr:colOff>152400</xdr:colOff>
      <xdr:row>5</xdr:row>
      <xdr:rowOff>76200</xdr:rowOff>
    </xdr:to>
    <xdr:sp macro="" textlink="">
      <xdr:nvSpPr>
        <xdr:cNvPr id="14415" name="Text Box 79" hidden="1"/>
        <xdr:cNvSpPr txBox="1">
          <a:spLocks noChangeArrowheads="1"/>
        </xdr:cNvSpPr>
      </xdr:nvSpPr>
      <xdr:spPr bwMode="auto">
        <a:xfrm>
          <a:off x="25917525" y="0"/>
          <a:ext cx="8115300" cy="10287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114300</xdr:colOff>
      <xdr:row>25</xdr:row>
      <xdr:rowOff>76200</xdr:rowOff>
    </xdr:from>
    <xdr:to>
      <xdr:col>18</xdr:col>
      <xdr:colOff>609600</xdr:colOff>
      <xdr:row>29</xdr:row>
      <xdr:rowOff>114300</xdr:rowOff>
    </xdr:to>
    <xdr:sp macro="" textlink="">
      <xdr:nvSpPr>
        <xdr:cNvPr id="14442" name="Text Box 106" hidden="1"/>
        <xdr:cNvSpPr txBox="1">
          <a:spLocks noChangeArrowheads="1"/>
        </xdr:cNvSpPr>
      </xdr:nvSpPr>
      <xdr:spPr bwMode="auto">
        <a:xfrm>
          <a:off x="16583025" y="4838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40</xdr:row>
      <xdr:rowOff>76200</xdr:rowOff>
    </xdr:from>
    <xdr:to>
      <xdr:col>14</xdr:col>
      <xdr:colOff>609600</xdr:colOff>
      <xdr:row>44</xdr:row>
      <xdr:rowOff>114300</xdr:rowOff>
    </xdr:to>
    <xdr:sp macro="" textlink="">
      <xdr:nvSpPr>
        <xdr:cNvPr id="14443" name="Text Box 107" hidden="1"/>
        <xdr:cNvSpPr txBox="1">
          <a:spLocks noChangeArrowheads="1"/>
        </xdr:cNvSpPr>
      </xdr:nvSpPr>
      <xdr:spPr bwMode="auto">
        <a:xfrm>
          <a:off x="13458825" y="769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99</xdr:row>
      <xdr:rowOff>76200</xdr:rowOff>
    </xdr:from>
    <xdr:to>
      <xdr:col>5</xdr:col>
      <xdr:colOff>609600</xdr:colOff>
      <xdr:row>103</xdr:row>
      <xdr:rowOff>114300</xdr:rowOff>
    </xdr:to>
    <xdr:sp macro="" textlink="">
      <xdr:nvSpPr>
        <xdr:cNvPr id="14447" name="Text Box 111" hidden="1"/>
        <xdr:cNvSpPr txBox="1">
          <a:spLocks noChangeArrowheads="1"/>
        </xdr:cNvSpPr>
      </xdr:nvSpPr>
      <xdr:spPr bwMode="auto">
        <a:xfrm>
          <a:off x="6429375" y="1893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100</xdr:row>
      <xdr:rowOff>76200</xdr:rowOff>
    </xdr:from>
    <xdr:to>
      <xdr:col>5</xdr:col>
      <xdr:colOff>609600</xdr:colOff>
      <xdr:row>104</xdr:row>
      <xdr:rowOff>114300</xdr:rowOff>
    </xdr:to>
    <xdr:sp macro="" textlink="">
      <xdr:nvSpPr>
        <xdr:cNvPr id="14448" name="Text Box 112" hidden="1"/>
        <xdr:cNvSpPr txBox="1">
          <a:spLocks noChangeArrowheads="1"/>
        </xdr:cNvSpPr>
      </xdr:nvSpPr>
      <xdr:spPr bwMode="auto">
        <a:xfrm>
          <a:off x="6429375" y="1912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99</xdr:row>
      <xdr:rowOff>76200</xdr:rowOff>
    </xdr:from>
    <xdr:to>
      <xdr:col>21</xdr:col>
      <xdr:colOff>647700</xdr:colOff>
      <xdr:row>103</xdr:row>
      <xdr:rowOff>114300</xdr:rowOff>
    </xdr:to>
    <xdr:sp macro="" textlink="">
      <xdr:nvSpPr>
        <xdr:cNvPr id="14452" name="Text Box 116" hidden="1"/>
        <xdr:cNvSpPr txBox="1">
          <a:spLocks noChangeArrowheads="1"/>
        </xdr:cNvSpPr>
      </xdr:nvSpPr>
      <xdr:spPr bwMode="auto">
        <a:xfrm>
          <a:off x="18926175" y="189357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100</xdr:row>
      <xdr:rowOff>76200</xdr:rowOff>
    </xdr:from>
    <xdr:to>
      <xdr:col>21</xdr:col>
      <xdr:colOff>647700</xdr:colOff>
      <xdr:row>104</xdr:row>
      <xdr:rowOff>114300</xdr:rowOff>
    </xdr:to>
    <xdr:sp macro="" textlink="">
      <xdr:nvSpPr>
        <xdr:cNvPr id="14453" name="Text Box 117" hidden="1"/>
        <xdr:cNvSpPr txBox="1">
          <a:spLocks noChangeArrowheads="1"/>
        </xdr:cNvSpPr>
      </xdr:nvSpPr>
      <xdr:spPr bwMode="auto">
        <a:xfrm>
          <a:off x="18926175" y="191262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242</xdr:row>
      <xdr:rowOff>76200</xdr:rowOff>
    </xdr:from>
    <xdr:to>
      <xdr:col>21</xdr:col>
      <xdr:colOff>647700</xdr:colOff>
      <xdr:row>246</xdr:row>
      <xdr:rowOff>152400</xdr:rowOff>
    </xdr:to>
    <xdr:sp macro="" textlink="">
      <xdr:nvSpPr>
        <xdr:cNvPr id="14468" name="Text Box 132" hidden="1"/>
        <xdr:cNvSpPr txBox="1">
          <a:spLocks noChangeArrowheads="1"/>
        </xdr:cNvSpPr>
      </xdr:nvSpPr>
      <xdr:spPr bwMode="auto">
        <a:xfrm>
          <a:off x="18926175" y="46177200"/>
          <a:ext cx="13144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243</xdr:row>
      <xdr:rowOff>76200</xdr:rowOff>
    </xdr:from>
    <xdr:to>
      <xdr:col>21</xdr:col>
      <xdr:colOff>647700</xdr:colOff>
      <xdr:row>247</xdr:row>
      <xdr:rowOff>152400</xdr:rowOff>
    </xdr:to>
    <xdr:sp macro="" textlink="">
      <xdr:nvSpPr>
        <xdr:cNvPr id="14469" name="Text Box 133" hidden="1"/>
        <xdr:cNvSpPr txBox="1">
          <a:spLocks noChangeArrowheads="1"/>
        </xdr:cNvSpPr>
      </xdr:nvSpPr>
      <xdr:spPr bwMode="auto">
        <a:xfrm>
          <a:off x="18926175" y="46367700"/>
          <a:ext cx="13144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64</xdr:row>
      <xdr:rowOff>76200</xdr:rowOff>
    </xdr:from>
    <xdr:to>
      <xdr:col>14</xdr:col>
      <xdr:colOff>609600</xdr:colOff>
      <xdr:row>68</xdr:row>
      <xdr:rowOff>114300</xdr:rowOff>
    </xdr:to>
    <xdr:sp macro="" textlink="">
      <xdr:nvSpPr>
        <xdr:cNvPr id="14487" name="Text Box 151" hidden="1"/>
        <xdr:cNvSpPr txBox="1">
          <a:spLocks noChangeArrowheads="1"/>
        </xdr:cNvSpPr>
      </xdr:nvSpPr>
      <xdr:spPr bwMode="auto">
        <a:xfrm>
          <a:off x="13458825" y="1226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99</xdr:row>
      <xdr:rowOff>76200</xdr:rowOff>
    </xdr:from>
    <xdr:to>
      <xdr:col>14</xdr:col>
      <xdr:colOff>609600</xdr:colOff>
      <xdr:row>103</xdr:row>
      <xdr:rowOff>152400</xdr:rowOff>
    </xdr:to>
    <xdr:sp macro="" textlink="">
      <xdr:nvSpPr>
        <xdr:cNvPr id="14488" name="Text Box 152" hidden="1"/>
        <xdr:cNvSpPr txBox="1">
          <a:spLocks noChangeArrowheads="1"/>
        </xdr:cNvSpPr>
      </xdr:nvSpPr>
      <xdr:spPr bwMode="auto">
        <a:xfrm>
          <a:off x="13458825" y="18935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100</xdr:row>
      <xdr:rowOff>76200</xdr:rowOff>
    </xdr:from>
    <xdr:to>
      <xdr:col>14</xdr:col>
      <xdr:colOff>609600</xdr:colOff>
      <xdr:row>104</xdr:row>
      <xdr:rowOff>152400</xdr:rowOff>
    </xdr:to>
    <xdr:sp macro="" textlink="">
      <xdr:nvSpPr>
        <xdr:cNvPr id="14489" name="Text Box 153" hidden="1"/>
        <xdr:cNvSpPr txBox="1">
          <a:spLocks noChangeArrowheads="1"/>
        </xdr:cNvSpPr>
      </xdr:nvSpPr>
      <xdr:spPr bwMode="auto">
        <a:xfrm>
          <a:off x="13458825" y="19126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142</xdr:row>
      <xdr:rowOff>76200</xdr:rowOff>
    </xdr:from>
    <xdr:to>
      <xdr:col>14</xdr:col>
      <xdr:colOff>609600</xdr:colOff>
      <xdr:row>146</xdr:row>
      <xdr:rowOff>152400</xdr:rowOff>
    </xdr:to>
    <xdr:sp macro="" textlink="">
      <xdr:nvSpPr>
        <xdr:cNvPr id="14490" name="Text Box 154" hidden="1"/>
        <xdr:cNvSpPr txBox="1">
          <a:spLocks noChangeArrowheads="1"/>
        </xdr:cNvSpPr>
      </xdr:nvSpPr>
      <xdr:spPr bwMode="auto">
        <a:xfrm>
          <a:off x="13458825" y="27127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164</xdr:row>
      <xdr:rowOff>76200</xdr:rowOff>
    </xdr:from>
    <xdr:to>
      <xdr:col>14</xdr:col>
      <xdr:colOff>609600</xdr:colOff>
      <xdr:row>168</xdr:row>
      <xdr:rowOff>152400</xdr:rowOff>
    </xdr:to>
    <xdr:sp macro="" textlink="">
      <xdr:nvSpPr>
        <xdr:cNvPr id="14491" name="Text Box 155" hidden="1"/>
        <xdr:cNvSpPr txBox="1">
          <a:spLocks noChangeArrowheads="1"/>
        </xdr:cNvSpPr>
      </xdr:nvSpPr>
      <xdr:spPr bwMode="auto">
        <a:xfrm>
          <a:off x="13458825" y="31318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165</xdr:row>
      <xdr:rowOff>76200</xdr:rowOff>
    </xdr:from>
    <xdr:to>
      <xdr:col>14</xdr:col>
      <xdr:colOff>609600</xdr:colOff>
      <xdr:row>169</xdr:row>
      <xdr:rowOff>152400</xdr:rowOff>
    </xdr:to>
    <xdr:sp macro="" textlink="">
      <xdr:nvSpPr>
        <xdr:cNvPr id="14492" name="Text Box 156" hidden="1"/>
        <xdr:cNvSpPr txBox="1">
          <a:spLocks noChangeArrowheads="1"/>
        </xdr:cNvSpPr>
      </xdr:nvSpPr>
      <xdr:spPr bwMode="auto">
        <a:xfrm>
          <a:off x="13458825" y="31508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181</xdr:row>
      <xdr:rowOff>76200</xdr:rowOff>
    </xdr:from>
    <xdr:to>
      <xdr:col>14</xdr:col>
      <xdr:colOff>609600</xdr:colOff>
      <xdr:row>185</xdr:row>
      <xdr:rowOff>152400</xdr:rowOff>
    </xdr:to>
    <xdr:sp macro="" textlink="">
      <xdr:nvSpPr>
        <xdr:cNvPr id="14493" name="Text Box 157" hidden="1"/>
        <xdr:cNvSpPr txBox="1">
          <a:spLocks noChangeArrowheads="1"/>
        </xdr:cNvSpPr>
      </xdr:nvSpPr>
      <xdr:spPr bwMode="auto">
        <a:xfrm>
          <a:off x="13458825" y="34556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191</xdr:row>
      <xdr:rowOff>76200</xdr:rowOff>
    </xdr:from>
    <xdr:to>
      <xdr:col>14</xdr:col>
      <xdr:colOff>609600</xdr:colOff>
      <xdr:row>195</xdr:row>
      <xdr:rowOff>152400</xdr:rowOff>
    </xdr:to>
    <xdr:sp macro="" textlink="">
      <xdr:nvSpPr>
        <xdr:cNvPr id="14494" name="Text Box 158" hidden="1"/>
        <xdr:cNvSpPr txBox="1">
          <a:spLocks noChangeArrowheads="1"/>
        </xdr:cNvSpPr>
      </xdr:nvSpPr>
      <xdr:spPr bwMode="auto">
        <a:xfrm>
          <a:off x="13458825" y="36461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190</xdr:row>
      <xdr:rowOff>76200</xdr:rowOff>
    </xdr:from>
    <xdr:to>
      <xdr:col>14</xdr:col>
      <xdr:colOff>609600</xdr:colOff>
      <xdr:row>194</xdr:row>
      <xdr:rowOff>152400</xdr:rowOff>
    </xdr:to>
    <xdr:sp macro="" textlink="">
      <xdr:nvSpPr>
        <xdr:cNvPr id="14495" name="Text Box 159" hidden="1"/>
        <xdr:cNvSpPr txBox="1">
          <a:spLocks noChangeArrowheads="1"/>
        </xdr:cNvSpPr>
      </xdr:nvSpPr>
      <xdr:spPr bwMode="auto">
        <a:xfrm>
          <a:off x="13458825" y="3627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114300</xdr:colOff>
      <xdr:row>210</xdr:row>
      <xdr:rowOff>76200</xdr:rowOff>
    </xdr:from>
    <xdr:to>
      <xdr:col>16</xdr:col>
      <xdr:colOff>609600</xdr:colOff>
      <xdr:row>214</xdr:row>
      <xdr:rowOff>152400</xdr:rowOff>
    </xdr:to>
    <xdr:sp macro="" textlink="">
      <xdr:nvSpPr>
        <xdr:cNvPr id="14496" name="Text Box 160" hidden="1"/>
        <xdr:cNvSpPr txBox="1">
          <a:spLocks noChangeArrowheads="1"/>
        </xdr:cNvSpPr>
      </xdr:nvSpPr>
      <xdr:spPr bwMode="auto">
        <a:xfrm>
          <a:off x="15020925" y="4008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216</xdr:row>
      <xdr:rowOff>76200</xdr:rowOff>
    </xdr:from>
    <xdr:to>
      <xdr:col>14</xdr:col>
      <xdr:colOff>609600</xdr:colOff>
      <xdr:row>220</xdr:row>
      <xdr:rowOff>152400</xdr:rowOff>
    </xdr:to>
    <xdr:sp macro="" textlink="">
      <xdr:nvSpPr>
        <xdr:cNvPr id="14497" name="Text Box 161" hidden="1"/>
        <xdr:cNvSpPr txBox="1">
          <a:spLocks noChangeArrowheads="1"/>
        </xdr:cNvSpPr>
      </xdr:nvSpPr>
      <xdr:spPr bwMode="auto">
        <a:xfrm>
          <a:off x="13458825" y="41224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217</xdr:row>
      <xdr:rowOff>76200</xdr:rowOff>
    </xdr:from>
    <xdr:to>
      <xdr:col>14</xdr:col>
      <xdr:colOff>609600</xdr:colOff>
      <xdr:row>221</xdr:row>
      <xdr:rowOff>152400</xdr:rowOff>
    </xdr:to>
    <xdr:sp macro="" textlink="">
      <xdr:nvSpPr>
        <xdr:cNvPr id="14498" name="Text Box 162" hidden="1"/>
        <xdr:cNvSpPr txBox="1">
          <a:spLocks noChangeArrowheads="1"/>
        </xdr:cNvSpPr>
      </xdr:nvSpPr>
      <xdr:spPr bwMode="auto">
        <a:xfrm>
          <a:off x="13458825" y="41414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242</xdr:row>
      <xdr:rowOff>76200</xdr:rowOff>
    </xdr:from>
    <xdr:to>
      <xdr:col>14</xdr:col>
      <xdr:colOff>609600</xdr:colOff>
      <xdr:row>246</xdr:row>
      <xdr:rowOff>114300</xdr:rowOff>
    </xdr:to>
    <xdr:sp macro="" textlink="">
      <xdr:nvSpPr>
        <xdr:cNvPr id="14499" name="Text Box 163" hidden="1"/>
        <xdr:cNvSpPr txBox="1">
          <a:spLocks noChangeArrowheads="1"/>
        </xdr:cNvSpPr>
      </xdr:nvSpPr>
      <xdr:spPr bwMode="auto">
        <a:xfrm>
          <a:off x="13458825" y="4617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243</xdr:row>
      <xdr:rowOff>76200</xdr:rowOff>
    </xdr:from>
    <xdr:to>
      <xdr:col>14</xdr:col>
      <xdr:colOff>609600</xdr:colOff>
      <xdr:row>247</xdr:row>
      <xdr:rowOff>114300</xdr:rowOff>
    </xdr:to>
    <xdr:sp macro="" textlink="">
      <xdr:nvSpPr>
        <xdr:cNvPr id="14500" name="Text Box 164" hidden="1"/>
        <xdr:cNvSpPr txBox="1">
          <a:spLocks noChangeArrowheads="1"/>
        </xdr:cNvSpPr>
      </xdr:nvSpPr>
      <xdr:spPr bwMode="auto">
        <a:xfrm>
          <a:off x="13458825" y="46367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248</xdr:row>
      <xdr:rowOff>76200</xdr:rowOff>
    </xdr:from>
    <xdr:to>
      <xdr:col>14</xdr:col>
      <xdr:colOff>609600</xdr:colOff>
      <xdr:row>252</xdr:row>
      <xdr:rowOff>152400</xdr:rowOff>
    </xdr:to>
    <xdr:sp macro="" textlink="">
      <xdr:nvSpPr>
        <xdr:cNvPr id="14501" name="Text Box 165" hidden="1"/>
        <xdr:cNvSpPr txBox="1">
          <a:spLocks noChangeArrowheads="1"/>
        </xdr:cNvSpPr>
      </xdr:nvSpPr>
      <xdr:spPr bwMode="auto">
        <a:xfrm>
          <a:off x="13458825" y="47320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114300</xdr:colOff>
      <xdr:row>251</xdr:row>
      <xdr:rowOff>76200</xdr:rowOff>
    </xdr:from>
    <xdr:to>
      <xdr:col>19</xdr:col>
      <xdr:colOff>609600</xdr:colOff>
      <xdr:row>255</xdr:row>
      <xdr:rowOff>152400</xdr:rowOff>
    </xdr:to>
    <xdr:sp macro="" textlink="">
      <xdr:nvSpPr>
        <xdr:cNvPr id="14502" name="Text Box 166" hidden="1"/>
        <xdr:cNvSpPr txBox="1">
          <a:spLocks noChangeArrowheads="1"/>
        </xdr:cNvSpPr>
      </xdr:nvSpPr>
      <xdr:spPr bwMode="auto">
        <a:xfrm>
          <a:off x="17364075" y="47891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114300</xdr:colOff>
      <xdr:row>252</xdr:row>
      <xdr:rowOff>76200</xdr:rowOff>
    </xdr:from>
    <xdr:to>
      <xdr:col>19</xdr:col>
      <xdr:colOff>609600</xdr:colOff>
      <xdr:row>256</xdr:row>
      <xdr:rowOff>152400</xdr:rowOff>
    </xdr:to>
    <xdr:sp macro="" textlink="">
      <xdr:nvSpPr>
        <xdr:cNvPr id="14503" name="Text Box 167" hidden="1"/>
        <xdr:cNvSpPr txBox="1">
          <a:spLocks noChangeArrowheads="1"/>
        </xdr:cNvSpPr>
      </xdr:nvSpPr>
      <xdr:spPr bwMode="auto">
        <a:xfrm>
          <a:off x="17364075" y="48082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114300</xdr:colOff>
      <xdr:row>275</xdr:row>
      <xdr:rowOff>76200</xdr:rowOff>
    </xdr:from>
    <xdr:to>
      <xdr:col>17</xdr:col>
      <xdr:colOff>609600</xdr:colOff>
      <xdr:row>279</xdr:row>
      <xdr:rowOff>152400</xdr:rowOff>
    </xdr:to>
    <xdr:sp macro="" textlink="">
      <xdr:nvSpPr>
        <xdr:cNvPr id="14504" name="Text Box 168" hidden="1"/>
        <xdr:cNvSpPr txBox="1">
          <a:spLocks noChangeArrowheads="1"/>
        </xdr:cNvSpPr>
      </xdr:nvSpPr>
      <xdr:spPr bwMode="auto">
        <a:xfrm>
          <a:off x="15801975" y="52463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281</xdr:row>
      <xdr:rowOff>76200</xdr:rowOff>
    </xdr:from>
    <xdr:to>
      <xdr:col>14</xdr:col>
      <xdr:colOff>609600</xdr:colOff>
      <xdr:row>285</xdr:row>
      <xdr:rowOff>152400</xdr:rowOff>
    </xdr:to>
    <xdr:sp macro="" textlink="">
      <xdr:nvSpPr>
        <xdr:cNvPr id="14505" name="Text Box 169" hidden="1"/>
        <xdr:cNvSpPr txBox="1">
          <a:spLocks noChangeArrowheads="1"/>
        </xdr:cNvSpPr>
      </xdr:nvSpPr>
      <xdr:spPr bwMode="auto">
        <a:xfrm>
          <a:off x="13458825" y="53606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282</xdr:row>
      <xdr:rowOff>76200</xdr:rowOff>
    </xdr:from>
    <xdr:to>
      <xdr:col>14</xdr:col>
      <xdr:colOff>609600</xdr:colOff>
      <xdr:row>286</xdr:row>
      <xdr:rowOff>152400</xdr:rowOff>
    </xdr:to>
    <xdr:sp macro="" textlink="">
      <xdr:nvSpPr>
        <xdr:cNvPr id="14506" name="Text Box 170" hidden="1"/>
        <xdr:cNvSpPr txBox="1">
          <a:spLocks noChangeArrowheads="1"/>
        </xdr:cNvSpPr>
      </xdr:nvSpPr>
      <xdr:spPr bwMode="auto">
        <a:xfrm>
          <a:off x="13458825" y="53797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329</xdr:row>
      <xdr:rowOff>76200</xdr:rowOff>
    </xdr:from>
    <xdr:to>
      <xdr:col>14</xdr:col>
      <xdr:colOff>609600</xdr:colOff>
      <xdr:row>333</xdr:row>
      <xdr:rowOff>152400</xdr:rowOff>
    </xdr:to>
    <xdr:sp macro="" textlink="">
      <xdr:nvSpPr>
        <xdr:cNvPr id="14507" name="Text Box 171" hidden="1"/>
        <xdr:cNvSpPr txBox="1">
          <a:spLocks noChangeArrowheads="1"/>
        </xdr:cNvSpPr>
      </xdr:nvSpPr>
      <xdr:spPr bwMode="auto">
        <a:xfrm>
          <a:off x="13458825" y="62750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330</xdr:row>
      <xdr:rowOff>76200</xdr:rowOff>
    </xdr:from>
    <xdr:to>
      <xdr:col>14</xdr:col>
      <xdr:colOff>609600</xdr:colOff>
      <xdr:row>334</xdr:row>
      <xdr:rowOff>152400</xdr:rowOff>
    </xdr:to>
    <xdr:sp macro="" textlink="">
      <xdr:nvSpPr>
        <xdr:cNvPr id="14508" name="Text Box 172" hidden="1"/>
        <xdr:cNvSpPr txBox="1">
          <a:spLocks noChangeArrowheads="1"/>
        </xdr:cNvSpPr>
      </xdr:nvSpPr>
      <xdr:spPr bwMode="auto">
        <a:xfrm>
          <a:off x="13458825" y="6294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362</xdr:row>
      <xdr:rowOff>76200</xdr:rowOff>
    </xdr:from>
    <xdr:to>
      <xdr:col>14</xdr:col>
      <xdr:colOff>723900</xdr:colOff>
      <xdr:row>366</xdr:row>
      <xdr:rowOff>76200</xdr:rowOff>
    </xdr:to>
    <xdr:sp macro="" textlink="">
      <xdr:nvSpPr>
        <xdr:cNvPr id="14510" name="Text Box 174" hidden="1"/>
        <xdr:cNvSpPr txBox="1">
          <a:spLocks noChangeArrowheads="1"/>
        </xdr:cNvSpPr>
      </xdr:nvSpPr>
      <xdr:spPr bwMode="auto">
        <a:xfrm>
          <a:off x="13458825" y="6903720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0</xdr:rowOff>
    </xdr:from>
    <xdr:to>
      <xdr:col>3</xdr:col>
      <xdr:colOff>571500</xdr:colOff>
      <xdr:row>4</xdr:row>
      <xdr:rowOff>0</xdr:rowOff>
    </xdr:to>
    <xdr:sp macro="" textlink="">
      <xdr:nvSpPr>
        <xdr:cNvPr id="14511" name="Text Box 175" hidden="1"/>
        <xdr:cNvSpPr txBox="1">
          <a:spLocks noChangeArrowheads="1"/>
        </xdr:cNvSpPr>
      </xdr:nvSpPr>
      <xdr:spPr bwMode="auto">
        <a:xfrm>
          <a:off x="47148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76200</xdr:colOff>
      <xdr:row>0</xdr:row>
      <xdr:rowOff>0</xdr:rowOff>
    </xdr:from>
    <xdr:to>
      <xdr:col>39</xdr:col>
      <xdr:colOff>152400</xdr:colOff>
      <xdr:row>5</xdr:row>
      <xdr:rowOff>76200</xdr:rowOff>
    </xdr:to>
    <xdr:sp macro="" textlink="">
      <xdr:nvSpPr>
        <xdr:cNvPr id="53281" name="Text Box 33" hidden="1"/>
        <xdr:cNvSpPr txBox="1">
          <a:spLocks noChangeArrowheads="1"/>
        </xdr:cNvSpPr>
      </xdr:nvSpPr>
      <xdr:spPr bwMode="auto">
        <a:xfrm>
          <a:off x="25917525" y="0"/>
          <a:ext cx="8115300" cy="10287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114300</xdr:colOff>
      <xdr:row>25</xdr:row>
      <xdr:rowOff>76200</xdr:rowOff>
    </xdr:from>
    <xdr:to>
      <xdr:col>18</xdr:col>
      <xdr:colOff>609600</xdr:colOff>
      <xdr:row>29</xdr:row>
      <xdr:rowOff>114300</xdr:rowOff>
    </xdr:to>
    <xdr:sp macro="" textlink="">
      <xdr:nvSpPr>
        <xdr:cNvPr id="53280" name="Text Box 32" hidden="1"/>
        <xdr:cNvSpPr txBox="1">
          <a:spLocks noChangeArrowheads="1"/>
        </xdr:cNvSpPr>
      </xdr:nvSpPr>
      <xdr:spPr bwMode="auto">
        <a:xfrm>
          <a:off x="16583025" y="4838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40</xdr:row>
      <xdr:rowOff>76200</xdr:rowOff>
    </xdr:from>
    <xdr:to>
      <xdr:col>14</xdr:col>
      <xdr:colOff>609600</xdr:colOff>
      <xdr:row>44</xdr:row>
      <xdr:rowOff>114300</xdr:rowOff>
    </xdr:to>
    <xdr:sp macro="" textlink="">
      <xdr:nvSpPr>
        <xdr:cNvPr id="53279" name="Text Box 31" hidden="1"/>
        <xdr:cNvSpPr txBox="1">
          <a:spLocks noChangeArrowheads="1"/>
        </xdr:cNvSpPr>
      </xdr:nvSpPr>
      <xdr:spPr bwMode="auto">
        <a:xfrm>
          <a:off x="13458825" y="769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99</xdr:row>
      <xdr:rowOff>76200</xdr:rowOff>
    </xdr:from>
    <xdr:to>
      <xdr:col>5</xdr:col>
      <xdr:colOff>609600</xdr:colOff>
      <xdr:row>103</xdr:row>
      <xdr:rowOff>114300</xdr:rowOff>
    </xdr:to>
    <xdr:sp macro="" textlink="">
      <xdr:nvSpPr>
        <xdr:cNvPr id="53278" name="Text Box 30" hidden="1"/>
        <xdr:cNvSpPr txBox="1">
          <a:spLocks noChangeArrowheads="1"/>
        </xdr:cNvSpPr>
      </xdr:nvSpPr>
      <xdr:spPr bwMode="auto">
        <a:xfrm>
          <a:off x="6429375" y="1893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100</xdr:row>
      <xdr:rowOff>76200</xdr:rowOff>
    </xdr:from>
    <xdr:to>
      <xdr:col>5</xdr:col>
      <xdr:colOff>609600</xdr:colOff>
      <xdr:row>104</xdr:row>
      <xdr:rowOff>114300</xdr:rowOff>
    </xdr:to>
    <xdr:sp macro="" textlink="">
      <xdr:nvSpPr>
        <xdr:cNvPr id="53277" name="Text Box 29" hidden="1"/>
        <xdr:cNvSpPr txBox="1">
          <a:spLocks noChangeArrowheads="1"/>
        </xdr:cNvSpPr>
      </xdr:nvSpPr>
      <xdr:spPr bwMode="auto">
        <a:xfrm>
          <a:off x="6429375" y="1912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99</xdr:row>
      <xdr:rowOff>76200</xdr:rowOff>
    </xdr:from>
    <xdr:to>
      <xdr:col>21</xdr:col>
      <xdr:colOff>647700</xdr:colOff>
      <xdr:row>103</xdr:row>
      <xdr:rowOff>114300</xdr:rowOff>
    </xdr:to>
    <xdr:sp macro="" textlink="">
      <xdr:nvSpPr>
        <xdr:cNvPr id="53276" name="Text Box 28" hidden="1"/>
        <xdr:cNvSpPr txBox="1">
          <a:spLocks noChangeArrowheads="1"/>
        </xdr:cNvSpPr>
      </xdr:nvSpPr>
      <xdr:spPr bwMode="auto">
        <a:xfrm>
          <a:off x="18926175" y="189357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100</xdr:row>
      <xdr:rowOff>76200</xdr:rowOff>
    </xdr:from>
    <xdr:to>
      <xdr:col>21</xdr:col>
      <xdr:colOff>647700</xdr:colOff>
      <xdr:row>104</xdr:row>
      <xdr:rowOff>114300</xdr:rowOff>
    </xdr:to>
    <xdr:sp macro="" textlink="">
      <xdr:nvSpPr>
        <xdr:cNvPr id="53275" name="Text Box 27" hidden="1"/>
        <xdr:cNvSpPr txBox="1">
          <a:spLocks noChangeArrowheads="1"/>
        </xdr:cNvSpPr>
      </xdr:nvSpPr>
      <xdr:spPr bwMode="auto">
        <a:xfrm>
          <a:off x="18926175" y="191262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242</xdr:row>
      <xdr:rowOff>76200</xdr:rowOff>
    </xdr:from>
    <xdr:to>
      <xdr:col>21</xdr:col>
      <xdr:colOff>647700</xdr:colOff>
      <xdr:row>246</xdr:row>
      <xdr:rowOff>152400</xdr:rowOff>
    </xdr:to>
    <xdr:sp macro="" textlink="">
      <xdr:nvSpPr>
        <xdr:cNvPr id="53274" name="Text Box 26" hidden="1"/>
        <xdr:cNvSpPr txBox="1">
          <a:spLocks noChangeArrowheads="1"/>
        </xdr:cNvSpPr>
      </xdr:nvSpPr>
      <xdr:spPr bwMode="auto">
        <a:xfrm>
          <a:off x="18926175" y="46177200"/>
          <a:ext cx="13144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243</xdr:row>
      <xdr:rowOff>76200</xdr:rowOff>
    </xdr:from>
    <xdr:to>
      <xdr:col>21</xdr:col>
      <xdr:colOff>647700</xdr:colOff>
      <xdr:row>247</xdr:row>
      <xdr:rowOff>152400</xdr:rowOff>
    </xdr:to>
    <xdr:sp macro="" textlink="">
      <xdr:nvSpPr>
        <xdr:cNvPr id="53273" name="Text Box 25" hidden="1"/>
        <xdr:cNvSpPr txBox="1">
          <a:spLocks noChangeArrowheads="1"/>
        </xdr:cNvSpPr>
      </xdr:nvSpPr>
      <xdr:spPr bwMode="auto">
        <a:xfrm>
          <a:off x="18926175" y="46367700"/>
          <a:ext cx="13144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64</xdr:row>
      <xdr:rowOff>76200</xdr:rowOff>
    </xdr:from>
    <xdr:to>
      <xdr:col>14</xdr:col>
      <xdr:colOff>609600</xdr:colOff>
      <xdr:row>68</xdr:row>
      <xdr:rowOff>114300</xdr:rowOff>
    </xdr:to>
    <xdr:sp macro="" textlink="">
      <xdr:nvSpPr>
        <xdr:cNvPr id="53272" name="Text Box 24" hidden="1"/>
        <xdr:cNvSpPr txBox="1">
          <a:spLocks noChangeArrowheads="1"/>
        </xdr:cNvSpPr>
      </xdr:nvSpPr>
      <xdr:spPr bwMode="auto">
        <a:xfrm>
          <a:off x="13458825" y="1226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99</xdr:row>
      <xdr:rowOff>76200</xdr:rowOff>
    </xdr:from>
    <xdr:to>
      <xdr:col>14</xdr:col>
      <xdr:colOff>609600</xdr:colOff>
      <xdr:row>103</xdr:row>
      <xdr:rowOff>152400</xdr:rowOff>
    </xdr:to>
    <xdr:sp macro="" textlink="">
      <xdr:nvSpPr>
        <xdr:cNvPr id="53271" name="Text Box 23" hidden="1"/>
        <xdr:cNvSpPr txBox="1">
          <a:spLocks noChangeArrowheads="1"/>
        </xdr:cNvSpPr>
      </xdr:nvSpPr>
      <xdr:spPr bwMode="auto">
        <a:xfrm>
          <a:off x="13458825" y="18935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100</xdr:row>
      <xdr:rowOff>76200</xdr:rowOff>
    </xdr:from>
    <xdr:to>
      <xdr:col>14</xdr:col>
      <xdr:colOff>609600</xdr:colOff>
      <xdr:row>104</xdr:row>
      <xdr:rowOff>152400</xdr:rowOff>
    </xdr:to>
    <xdr:sp macro="" textlink="">
      <xdr:nvSpPr>
        <xdr:cNvPr id="53270" name="Text Box 22" hidden="1"/>
        <xdr:cNvSpPr txBox="1">
          <a:spLocks noChangeArrowheads="1"/>
        </xdr:cNvSpPr>
      </xdr:nvSpPr>
      <xdr:spPr bwMode="auto">
        <a:xfrm>
          <a:off x="13458825" y="19126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142</xdr:row>
      <xdr:rowOff>76200</xdr:rowOff>
    </xdr:from>
    <xdr:to>
      <xdr:col>14</xdr:col>
      <xdr:colOff>609600</xdr:colOff>
      <xdr:row>146</xdr:row>
      <xdr:rowOff>152400</xdr:rowOff>
    </xdr:to>
    <xdr:sp macro="" textlink="">
      <xdr:nvSpPr>
        <xdr:cNvPr id="53269" name="Text Box 21" hidden="1"/>
        <xdr:cNvSpPr txBox="1">
          <a:spLocks noChangeArrowheads="1"/>
        </xdr:cNvSpPr>
      </xdr:nvSpPr>
      <xdr:spPr bwMode="auto">
        <a:xfrm>
          <a:off x="13458825" y="27127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164</xdr:row>
      <xdr:rowOff>76200</xdr:rowOff>
    </xdr:from>
    <xdr:to>
      <xdr:col>14</xdr:col>
      <xdr:colOff>609600</xdr:colOff>
      <xdr:row>168</xdr:row>
      <xdr:rowOff>152400</xdr:rowOff>
    </xdr:to>
    <xdr:sp macro="" textlink="">
      <xdr:nvSpPr>
        <xdr:cNvPr id="53268" name="Text Box 20" hidden="1"/>
        <xdr:cNvSpPr txBox="1">
          <a:spLocks noChangeArrowheads="1"/>
        </xdr:cNvSpPr>
      </xdr:nvSpPr>
      <xdr:spPr bwMode="auto">
        <a:xfrm>
          <a:off x="13458825" y="31318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165</xdr:row>
      <xdr:rowOff>76200</xdr:rowOff>
    </xdr:from>
    <xdr:to>
      <xdr:col>14</xdr:col>
      <xdr:colOff>609600</xdr:colOff>
      <xdr:row>169</xdr:row>
      <xdr:rowOff>152400</xdr:rowOff>
    </xdr:to>
    <xdr:sp macro="" textlink="">
      <xdr:nvSpPr>
        <xdr:cNvPr id="53267" name="Text Box 19" hidden="1"/>
        <xdr:cNvSpPr txBox="1">
          <a:spLocks noChangeArrowheads="1"/>
        </xdr:cNvSpPr>
      </xdr:nvSpPr>
      <xdr:spPr bwMode="auto">
        <a:xfrm>
          <a:off x="13458825" y="31508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181</xdr:row>
      <xdr:rowOff>76200</xdr:rowOff>
    </xdr:from>
    <xdr:to>
      <xdr:col>14</xdr:col>
      <xdr:colOff>609600</xdr:colOff>
      <xdr:row>185</xdr:row>
      <xdr:rowOff>152400</xdr:rowOff>
    </xdr:to>
    <xdr:sp macro="" textlink="">
      <xdr:nvSpPr>
        <xdr:cNvPr id="53266" name="Text Box 18" hidden="1"/>
        <xdr:cNvSpPr txBox="1">
          <a:spLocks noChangeArrowheads="1"/>
        </xdr:cNvSpPr>
      </xdr:nvSpPr>
      <xdr:spPr bwMode="auto">
        <a:xfrm>
          <a:off x="13458825" y="34556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191</xdr:row>
      <xdr:rowOff>76200</xdr:rowOff>
    </xdr:from>
    <xdr:to>
      <xdr:col>14</xdr:col>
      <xdr:colOff>609600</xdr:colOff>
      <xdr:row>195</xdr:row>
      <xdr:rowOff>152400</xdr:rowOff>
    </xdr:to>
    <xdr:sp macro="" textlink="">
      <xdr:nvSpPr>
        <xdr:cNvPr id="53265" name="Text Box 17" hidden="1"/>
        <xdr:cNvSpPr txBox="1">
          <a:spLocks noChangeArrowheads="1"/>
        </xdr:cNvSpPr>
      </xdr:nvSpPr>
      <xdr:spPr bwMode="auto">
        <a:xfrm>
          <a:off x="13458825" y="36461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190</xdr:row>
      <xdr:rowOff>76200</xdr:rowOff>
    </xdr:from>
    <xdr:to>
      <xdr:col>14</xdr:col>
      <xdr:colOff>609600</xdr:colOff>
      <xdr:row>194</xdr:row>
      <xdr:rowOff>152400</xdr:rowOff>
    </xdr:to>
    <xdr:sp macro="" textlink="">
      <xdr:nvSpPr>
        <xdr:cNvPr id="53264" name="Text Box 16" hidden="1"/>
        <xdr:cNvSpPr txBox="1">
          <a:spLocks noChangeArrowheads="1"/>
        </xdr:cNvSpPr>
      </xdr:nvSpPr>
      <xdr:spPr bwMode="auto">
        <a:xfrm>
          <a:off x="13458825" y="3627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114300</xdr:colOff>
      <xdr:row>210</xdr:row>
      <xdr:rowOff>76200</xdr:rowOff>
    </xdr:from>
    <xdr:to>
      <xdr:col>16</xdr:col>
      <xdr:colOff>609600</xdr:colOff>
      <xdr:row>214</xdr:row>
      <xdr:rowOff>152400</xdr:rowOff>
    </xdr:to>
    <xdr:sp macro="" textlink="">
      <xdr:nvSpPr>
        <xdr:cNvPr id="53263" name="Text Box 15" hidden="1"/>
        <xdr:cNvSpPr txBox="1">
          <a:spLocks noChangeArrowheads="1"/>
        </xdr:cNvSpPr>
      </xdr:nvSpPr>
      <xdr:spPr bwMode="auto">
        <a:xfrm>
          <a:off x="15020925" y="4008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216</xdr:row>
      <xdr:rowOff>76200</xdr:rowOff>
    </xdr:from>
    <xdr:to>
      <xdr:col>14</xdr:col>
      <xdr:colOff>609600</xdr:colOff>
      <xdr:row>220</xdr:row>
      <xdr:rowOff>152400</xdr:rowOff>
    </xdr:to>
    <xdr:sp macro="" textlink="">
      <xdr:nvSpPr>
        <xdr:cNvPr id="53262" name="Text Box 14" hidden="1"/>
        <xdr:cNvSpPr txBox="1">
          <a:spLocks noChangeArrowheads="1"/>
        </xdr:cNvSpPr>
      </xdr:nvSpPr>
      <xdr:spPr bwMode="auto">
        <a:xfrm>
          <a:off x="13458825" y="41224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217</xdr:row>
      <xdr:rowOff>76200</xdr:rowOff>
    </xdr:from>
    <xdr:to>
      <xdr:col>14</xdr:col>
      <xdr:colOff>609600</xdr:colOff>
      <xdr:row>221</xdr:row>
      <xdr:rowOff>152400</xdr:rowOff>
    </xdr:to>
    <xdr:sp macro="" textlink="">
      <xdr:nvSpPr>
        <xdr:cNvPr id="53261" name="Text Box 13" hidden="1"/>
        <xdr:cNvSpPr txBox="1">
          <a:spLocks noChangeArrowheads="1"/>
        </xdr:cNvSpPr>
      </xdr:nvSpPr>
      <xdr:spPr bwMode="auto">
        <a:xfrm>
          <a:off x="13458825" y="41414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242</xdr:row>
      <xdr:rowOff>76200</xdr:rowOff>
    </xdr:from>
    <xdr:to>
      <xdr:col>14</xdr:col>
      <xdr:colOff>609600</xdr:colOff>
      <xdr:row>246</xdr:row>
      <xdr:rowOff>114300</xdr:rowOff>
    </xdr:to>
    <xdr:sp macro="" textlink="">
      <xdr:nvSpPr>
        <xdr:cNvPr id="53260" name="Text Box 12" hidden="1"/>
        <xdr:cNvSpPr txBox="1">
          <a:spLocks noChangeArrowheads="1"/>
        </xdr:cNvSpPr>
      </xdr:nvSpPr>
      <xdr:spPr bwMode="auto">
        <a:xfrm>
          <a:off x="13458825" y="4617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243</xdr:row>
      <xdr:rowOff>76200</xdr:rowOff>
    </xdr:from>
    <xdr:to>
      <xdr:col>14</xdr:col>
      <xdr:colOff>609600</xdr:colOff>
      <xdr:row>247</xdr:row>
      <xdr:rowOff>114300</xdr:rowOff>
    </xdr:to>
    <xdr:sp macro="" textlink="">
      <xdr:nvSpPr>
        <xdr:cNvPr id="53259" name="Text Box 11" hidden="1"/>
        <xdr:cNvSpPr txBox="1">
          <a:spLocks noChangeArrowheads="1"/>
        </xdr:cNvSpPr>
      </xdr:nvSpPr>
      <xdr:spPr bwMode="auto">
        <a:xfrm>
          <a:off x="13458825" y="46367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248</xdr:row>
      <xdr:rowOff>76200</xdr:rowOff>
    </xdr:from>
    <xdr:to>
      <xdr:col>14</xdr:col>
      <xdr:colOff>609600</xdr:colOff>
      <xdr:row>252</xdr:row>
      <xdr:rowOff>152400</xdr:rowOff>
    </xdr:to>
    <xdr:sp macro="" textlink="">
      <xdr:nvSpPr>
        <xdr:cNvPr id="53258" name="Text Box 10" hidden="1"/>
        <xdr:cNvSpPr txBox="1">
          <a:spLocks noChangeArrowheads="1"/>
        </xdr:cNvSpPr>
      </xdr:nvSpPr>
      <xdr:spPr bwMode="auto">
        <a:xfrm>
          <a:off x="13458825" y="47320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114300</xdr:colOff>
      <xdr:row>251</xdr:row>
      <xdr:rowOff>76200</xdr:rowOff>
    </xdr:from>
    <xdr:to>
      <xdr:col>19</xdr:col>
      <xdr:colOff>609600</xdr:colOff>
      <xdr:row>255</xdr:row>
      <xdr:rowOff>152400</xdr:rowOff>
    </xdr:to>
    <xdr:sp macro="" textlink="">
      <xdr:nvSpPr>
        <xdr:cNvPr id="53257" name="Text Box 9" hidden="1"/>
        <xdr:cNvSpPr txBox="1">
          <a:spLocks noChangeArrowheads="1"/>
        </xdr:cNvSpPr>
      </xdr:nvSpPr>
      <xdr:spPr bwMode="auto">
        <a:xfrm>
          <a:off x="17364075" y="47891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114300</xdr:colOff>
      <xdr:row>252</xdr:row>
      <xdr:rowOff>76200</xdr:rowOff>
    </xdr:from>
    <xdr:to>
      <xdr:col>19</xdr:col>
      <xdr:colOff>609600</xdr:colOff>
      <xdr:row>256</xdr:row>
      <xdr:rowOff>152400</xdr:rowOff>
    </xdr:to>
    <xdr:sp macro="" textlink="">
      <xdr:nvSpPr>
        <xdr:cNvPr id="53256" name="Text Box 8" hidden="1"/>
        <xdr:cNvSpPr txBox="1">
          <a:spLocks noChangeArrowheads="1"/>
        </xdr:cNvSpPr>
      </xdr:nvSpPr>
      <xdr:spPr bwMode="auto">
        <a:xfrm>
          <a:off x="17364075" y="48082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114300</xdr:colOff>
      <xdr:row>275</xdr:row>
      <xdr:rowOff>76200</xdr:rowOff>
    </xdr:from>
    <xdr:to>
      <xdr:col>17</xdr:col>
      <xdr:colOff>609600</xdr:colOff>
      <xdr:row>279</xdr:row>
      <xdr:rowOff>152400</xdr:rowOff>
    </xdr:to>
    <xdr:sp macro="" textlink="">
      <xdr:nvSpPr>
        <xdr:cNvPr id="53255" name="Text Box 7" hidden="1"/>
        <xdr:cNvSpPr txBox="1">
          <a:spLocks noChangeArrowheads="1"/>
        </xdr:cNvSpPr>
      </xdr:nvSpPr>
      <xdr:spPr bwMode="auto">
        <a:xfrm>
          <a:off x="15801975" y="52463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281</xdr:row>
      <xdr:rowOff>76200</xdr:rowOff>
    </xdr:from>
    <xdr:to>
      <xdr:col>14</xdr:col>
      <xdr:colOff>609600</xdr:colOff>
      <xdr:row>285</xdr:row>
      <xdr:rowOff>152400</xdr:rowOff>
    </xdr:to>
    <xdr:sp macro="" textlink="">
      <xdr:nvSpPr>
        <xdr:cNvPr id="53254" name="Text Box 6" hidden="1"/>
        <xdr:cNvSpPr txBox="1">
          <a:spLocks noChangeArrowheads="1"/>
        </xdr:cNvSpPr>
      </xdr:nvSpPr>
      <xdr:spPr bwMode="auto">
        <a:xfrm>
          <a:off x="13458825" y="53606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282</xdr:row>
      <xdr:rowOff>76200</xdr:rowOff>
    </xdr:from>
    <xdr:to>
      <xdr:col>14</xdr:col>
      <xdr:colOff>609600</xdr:colOff>
      <xdr:row>286</xdr:row>
      <xdr:rowOff>152400</xdr:rowOff>
    </xdr:to>
    <xdr:sp macro="" textlink="">
      <xdr:nvSpPr>
        <xdr:cNvPr id="53253" name="Text Box 5" hidden="1"/>
        <xdr:cNvSpPr txBox="1">
          <a:spLocks noChangeArrowheads="1"/>
        </xdr:cNvSpPr>
      </xdr:nvSpPr>
      <xdr:spPr bwMode="auto">
        <a:xfrm>
          <a:off x="13458825" y="53797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329</xdr:row>
      <xdr:rowOff>76200</xdr:rowOff>
    </xdr:from>
    <xdr:to>
      <xdr:col>14</xdr:col>
      <xdr:colOff>609600</xdr:colOff>
      <xdr:row>333</xdr:row>
      <xdr:rowOff>152400</xdr:rowOff>
    </xdr:to>
    <xdr:sp macro="" textlink="">
      <xdr:nvSpPr>
        <xdr:cNvPr id="53252" name="Text Box 4" hidden="1"/>
        <xdr:cNvSpPr txBox="1">
          <a:spLocks noChangeArrowheads="1"/>
        </xdr:cNvSpPr>
      </xdr:nvSpPr>
      <xdr:spPr bwMode="auto">
        <a:xfrm>
          <a:off x="13458825" y="62750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330</xdr:row>
      <xdr:rowOff>76200</xdr:rowOff>
    </xdr:from>
    <xdr:to>
      <xdr:col>14</xdr:col>
      <xdr:colOff>609600</xdr:colOff>
      <xdr:row>334</xdr:row>
      <xdr:rowOff>152400</xdr:rowOff>
    </xdr:to>
    <xdr:sp macro="" textlink="">
      <xdr:nvSpPr>
        <xdr:cNvPr id="53251" name="Text Box 3" hidden="1"/>
        <xdr:cNvSpPr txBox="1">
          <a:spLocks noChangeArrowheads="1"/>
        </xdr:cNvSpPr>
      </xdr:nvSpPr>
      <xdr:spPr bwMode="auto">
        <a:xfrm>
          <a:off x="13458825" y="6294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362</xdr:row>
      <xdr:rowOff>76200</xdr:rowOff>
    </xdr:from>
    <xdr:to>
      <xdr:col>14</xdr:col>
      <xdr:colOff>723900</xdr:colOff>
      <xdr:row>366</xdr:row>
      <xdr:rowOff>76200</xdr:rowOff>
    </xdr:to>
    <xdr:sp macro="" textlink="">
      <xdr:nvSpPr>
        <xdr:cNvPr id="53250" name="Text Box 2" hidden="1"/>
        <xdr:cNvSpPr txBox="1">
          <a:spLocks noChangeArrowheads="1"/>
        </xdr:cNvSpPr>
      </xdr:nvSpPr>
      <xdr:spPr bwMode="auto">
        <a:xfrm>
          <a:off x="13458825" y="6903720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0</xdr:rowOff>
    </xdr:from>
    <xdr:to>
      <xdr:col>3</xdr:col>
      <xdr:colOff>571500</xdr:colOff>
      <xdr:row>4</xdr:row>
      <xdr:rowOff>0</xdr:rowOff>
    </xdr:to>
    <xdr:sp macro="" textlink="">
      <xdr:nvSpPr>
        <xdr:cNvPr id="53249" name="Text Box 1" hidden="1"/>
        <xdr:cNvSpPr txBox="1">
          <a:spLocks noChangeArrowheads="1"/>
        </xdr:cNvSpPr>
      </xdr:nvSpPr>
      <xdr:spPr bwMode="auto">
        <a:xfrm>
          <a:off x="47148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29</xdr:col>
      <xdr:colOff>76200</xdr:colOff>
      <xdr:row>0</xdr:row>
      <xdr:rowOff>0</xdr:rowOff>
    </xdr:from>
    <xdr:to>
      <xdr:col>38</xdr:col>
      <xdr:colOff>38100</xdr:colOff>
      <xdr:row>5</xdr:row>
      <xdr:rowOff>76200</xdr:rowOff>
    </xdr:to>
    <xdr:sp macro="" textlink="">
      <xdr:nvSpPr>
        <xdr:cNvPr id="31767" name="Text Box 23" hidden="1"/>
        <xdr:cNvSpPr txBox="1">
          <a:spLocks noChangeArrowheads="1"/>
        </xdr:cNvSpPr>
      </xdr:nvSpPr>
      <xdr:spPr bwMode="auto">
        <a:xfrm>
          <a:off x="25917525" y="0"/>
          <a:ext cx="7162800" cy="10287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0</xdr:rowOff>
    </xdr:from>
    <xdr:to>
      <xdr:col>5</xdr:col>
      <xdr:colOff>723900</xdr:colOff>
      <xdr:row>4</xdr:row>
      <xdr:rowOff>0</xdr:rowOff>
    </xdr:to>
    <xdr:sp macro="" textlink="">
      <xdr:nvSpPr>
        <xdr:cNvPr id="31772" name="Text Box 28" hidden="1"/>
        <xdr:cNvSpPr txBox="1">
          <a:spLocks noChangeArrowheads="1"/>
        </xdr:cNvSpPr>
      </xdr:nvSpPr>
      <xdr:spPr bwMode="auto">
        <a:xfrm>
          <a:off x="64293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99</xdr:row>
      <xdr:rowOff>76200</xdr:rowOff>
    </xdr:from>
    <xdr:to>
      <xdr:col>21</xdr:col>
      <xdr:colOff>647700</xdr:colOff>
      <xdr:row>103</xdr:row>
      <xdr:rowOff>114300</xdr:rowOff>
    </xdr:to>
    <xdr:sp macro="" textlink="">
      <xdr:nvSpPr>
        <xdr:cNvPr id="31773" name="Text Box 29" hidden="1"/>
        <xdr:cNvSpPr txBox="1">
          <a:spLocks noChangeArrowheads="1"/>
        </xdr:cNvSpPr>
      </xdr:nvSpPr>
      <xdr:spPr bwMode="auto">
        <a:xfrm>
          <a:off x="18926175" y="189357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100</xdr:row>
      <xdr:rowOff>76200</xdr:rowOff>
    </xdr:from>
    <xdr:to>
      <xdr:col>21</xdr:col>
      <xdr:colOff>647700</xdr:colOff>
      <xdr:row>104</xdr:row>
      <xdr:rowOff>114300</xdr:rowOff>
    </xdr:to>
    <xdr:sp macro="" textlink="">
      <xdr:nvSpPr>
        <xdr:cNvPr id="31774" name="Text Box 30" hidden="1"/>
        <xdr:cNvSpPr txBox="1">
          <a:spLocks noChangeArrowheads="1"/>
        </xdr:cNvSpPr>
      </xdr:nvSpPr>
      <xdr:spPr bwMode="auto">
        <a:xfrm>
          <a:off x="18926175" y="191262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0</xdr:row>
      <xdr:rowOff>0</xdr:rowOff>
    </xdr:from>
    <xdr:to>
      <xdr:col>21</xdr:col>
      <xdr:colOff>723900</xdr:colOff>
      <xdr:row>4</xdr:row>
      <xdr:rowOff>0</xdr:rowOff>
    </xdr:to>
    <xdr:sp macro="" textlink="">
      <xdr:nvSpPr>
        <xdr:cNvPr id="31777" name="Text Box 33" hidden="1"/>
        <xdr:cNvSpPr txBox="1">
          <a:spLocks noChangeArrowheads="1"/>
        </xdr:cNvSpPr>
      </xdr:nvSpPr>
      <xdr:spPr bwMode="auto">
        <a:xfrm>
          <a:off x="189261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</xdr:row>
      <xdr:rowOff>76200</xdr:rowOff>
    </xdr:from>
    <xdr:to>
      <xdr:col>14</xdr:col>
      <xdr:colOff>609600</xdr:colOff>
      <xdr:row>28</xdr:row>
      <xdr:rowOff>114300</xdr:rowOff>
    </xdr:to>
    <xdr:sp macro="" textlink="">
      <xdr:nvSpPr>
        <xdr:cNvPr id="31778" name="Text Box 34" hidden="1"/>
        <xdr:cNvSpPr txBox="1">
          <a:spLocks noChangeArrowheads="1"/>
        </xdr:cNvSpPr>
      </xdr:nvSpPr>
      <xdr:spPr bwMode="auto">
        <a:xfrm>
          <a:off x="13458825" y="464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91</xdr:row>
      <xdr:rowOff>76200</xdr:rowOff>
    </xdr:from>
    <xdr:to>
      <xdr:col>5</xdr:col>
      <xdr:colOff>533400</xdr:colOff>
      <xdr:row>95</xdr:row>
      <xdr:rowOff>76200</xdr:rowOff>
    </xdr:to>
    <xdr:sp macro="" textlink="">
      <xdr:nvSpPr>
        <xdr:cNvPr id="31782" name="Text Box 38" hidden="1"/>
        <xdr:cNvSpPr txBox="1">
          <a:spLocks noChangeArrowheads="1"/>
        </xdr:cNvSpPr>
      </xdr:nvSpPr>
      <xdr:spPr bwMode="auto">
        <a:xfrm>
          <a:off x="6429375" y="174117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221</xdr:row>
      <xdr:rowOff>76200</xdr:rowOff>
    </xdr:from>
    <xdr:to>
      <xdr:col>5</xdr:col>
      <xdr:colOff>533400</xdr:colOff>
      <xdr:row>225</xdr:row>
      <xdr:rowOff>76200</xdr:rowOff>
    </xdr:to>
    <xdr:sp macro="" textlink="">
      <xdr:nvSpPr>
        <xdr:cNvPr id="31783" name="Text Box 39" hidden="1"/>
        <xdr:cNvSpPr txBox="1">
          <a:spLocks noChangeArrowheads="1"/>
        </xdr:cNvSpPr>
      </xdr:nvSpPr>
      <xdr:spPr bwMode="auto">
        <a:xfrm>
          <a:off x="6429375" y="421767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234</xdr:row>
      <xdr:rowOff>76200</xdr:rowOff>
    </xdr:from>
    <xdr:to>
      <xdr:col>5</xdr:col>
      <xdr:colOff>533400</xdr:colOff>
      <xdr:row>238</xdr:row>
      <xdr:rowOff>76200</xdr:rowOff>
    </xdr:to>
    <xdr:sp macro="" textlink="">
      <xdr:nvSpPr>
        <xdr:cNvPr id="31784" name="Text Box 40" hidden="1"/>
        <xdr:cNvSpPr txBox="1">
          <a:spLocks noChangeArrowheads="1"/>
        </xdr:cNvSpPr>
      </xdr:nvSpPr>
      <xdr:spPr bwMode="auto">
        <a:xfrm>
          <a:off x="6429375" y="446532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37</xdr:row>
      <xdr:rowOff>76200</xdr:rowOff>
    </xdr:from>
    <xdr:to>
      <xdr:col>14</xdr:col>
      <xdr:colOff>609600</xdr:colOff>
      <xdr:row>41</xdr:row>
      <xdr:rowOff>114300</xdr:rowOff>
    </xdr:to>
    <xdr:sp macro="" textlink="">
      <xdr:nvSpPr>
        <xdr:cNvPr id="31785" name="Text Box 41" hidden="1"/>
        <xdr:cNvSpPr txBox="1">
          <a:spLocks noChangeArrowheads="1"/>
        </xdr:cNvSpPr>
      </xdr:nvSpPr>
      <xdr:spPr bwMode="auto">
        <a:xfrm>
          <a:off x="13458825" y="712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49</xdr:row>
      <xdr:rowOff>76200</xdr:rowOff>
    </xdr:from>
    <xdr:to>
      <xdr:col>14</xdr:col>
      <xdr:colOff>723900</xdr:colOff>
      <xdr:row>53</xdr:row>
      <xdr:rowOff>76200</xdr:rowOff>
    </xdr:to>
    <xdr:sp macro="" textlink="">
      <xdr:nvSpPr>
        <xdr:cNvPr id="31786" name="Text Box 42" hidden="1"/>
        <xdr:cNvSpPr txBox="1">
          <a:spLocks noChangeArrowheads="1"/>
        </xdr:cNvSpPr>
      </xdr:nvSpPr>
      <xdr:spPr bwMode="auto">
        <a:xfrm>
          <a:off x="13458825" y="941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50</xdr:row>
      <xdr:rowOff>76200</xdr:rowOff>
    </xdr:from>
    <xdr:to>
      <xdr:col>14</xdr:col>
      <xdr:colOff>609600</xdr:colOff>
      <xdr:row>54</xdr:row>
      <xdr:rowOff>114300</xdr:rowOff>
    </xdr:to>
    <xdr:sp macro="" textlink="">
      <xdr:nvSpPr>
        <xdr:cNvPr id="31787" name="Text Box 43" hidden="1"/>
        <xdr:cNvSpPr txBox="1">
          <a:spLocks noChangeArrowheads="1"/>
        </xdr:cNvSpPr>
      </xdr:nvSpPr>
      <xdr:spPr bwMode="auto">
        <a:xfrm>
          <a:off x="13458825" y="9601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76</xdr:row>
      <xdr:rowOff>76200</xdr:rowOff>
    </xdr:from>
    <xdr:to>
      <xdr:col>14</xdr:col>
      <xdr:colOff>609600</xdr:colOff>
      <xdr:row>80</xdr:row>
      <xdr:rowOff>114300</xdr:rowOff>
    </xdr:to>
    <xdr:sp macro="" textlink="">
      <xdr:nvSpPr>
        <xdr:cNvPr id="31788" name="Text Box 44" hidden="1"/>
        <xdr:cNvSpPr txBox="1">
          <a:spLocks noChangeArrowheads="1"/>
        </xdr:cNvSpPr>
      </xdr:nvSpPr>
      <xdr:spPr bwMode="auto">
        <a:xfrm>
          <a:off x="13458825" y="14554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89</xdr:row>
      <xdr:rowOff>76200</xdr:rowOff>
    </xdr:from>
    <xdr:to>
      <xdr:col>14</xdr:col>
      <xdr:colOff>609600</xdr:colOff>
      <xdr:row>93</xdr:row>
      <xdr:rowOff>114300</xdr:rowOff>
    </xdr:to>
    <xdr:sp macro="" textlink="">
      <xdr:nvSpPr>
        <xdr:cNvPr id="31789" name="Text Box 45" hidden="1"/>
        <xdr:cNvSpPr txBox="1">
          <a:spLocks noChangeArrowheads="1"/>
        </xdr:cNvSpPr>
      </xdr:nvSpPr>
      <xdr:spPr bwMode="auto">
        <a:xfrm>
          <a:off x="13458825" y="17030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96</xdr:row>
      <xdr:rowOff>76200</xdr:rowOff>
    </xdr:from>
    <xdr:to>
      <xdr:col>14</xdr:col>
      <xdr:colOff>723900</xdr:colOff>
      <xdr:row>100</xdr:row>
      <xdr:rowOff>76200</xdr:rowOff>
    </xdr:to>
    <xdr:sp macro="" textlink="">
      <xdr:nvSpPr>
        <xdr:cNvPr id="31790" name="Text Box 46" hidden="1"/>
        <xdr:cNvSpPr txBox="1">
          <a:spLocks noChangeArrowheads="1"/>
        </xdr:cNvSpPr>
      </xdr:nvSpPr>
      <xdr:spPr bwMode="auto">
        <a:xfrm>
          <a:off x="13458825" y="1836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99</xdr:row>
      <xdr:rowOff>76200</xdr:rowOff>
    </xdr:from>
    <xdr:to>
      <xdr:col>14</xdr:col>
      <xdr:colOff>723900</xdr:colOff>
      <xdr:row>103</xdr:row>
      <xdr:rowOff>76200</xdr:rowOff>
    </xdr:to>
    <xdr:sp macro="" textlink="">
      <xdr:nvSpPr>
        <xdr:cNvPr id="31791" name="Text Box 47" hidden="1"/>
        <xdr:cNvSpPr txBox="1">
          <a:spLocks noChangeArrowheads="1"/>
        </xdr:cNvSpPr>
      </xdr:nvSpPr>
      <xdr:spPr bwMode="auto">
        <a:xfrm>
          <a:off x="13458825" y="1893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100</xdr:row>
      <xdr:rowOff>76200</xdr:rowOff>
    </xdr:from>
    <xdr:to>
      <xdr:col>14</xdr:col>
      <xdr:colOff>723900</xdr:colOff>
      <xdr:row>104</xdr:row>
      <xdr:rowOff>76200</xdr:rowOff>
    </xdr:to>
    <xdr:sp macro="" textlink="">
      <xdr:nvSpPr>
        <xdr:cNvPr id="31792" name="Text Box 48" hidden="1"/>
        <xdr:cNvSpPr txBox="1">
          <a:spLocks noChangeArrowheads="1"/>
        </xdr:cNvSpPr>
      </xdr:nvSpPr>
      <xdr:spPr bwMode="auto">
        <a:xfrm>
          <a:off x="13458825" y="1912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102</xdr:row>
      <xdr:rowOff>76200</xdr:rowOff>
    </xdr:from>
    <xdr:to>
      <xdr:col>14</xdr:col>
      <xdr:colOff>609600</xdr:colOff>
      <xdr:row>106</xdr:row>
      <xdr:rowOff>114300</xdr:rowOff>
    </xdr:to>
    <xdr:sp macro="" textlink="">
      <xdr:nvSpPr>
        <xdr:cNvPr id="31793" name="Text Box 49" hidden="1"/>
        <xdr:cNvSpPr txBox="1">
          <a:spLocks noChangeArrowheads="1"/>
        </xdr:cNvSpPr>
      </xdr:nvSpPr>
      <xdr:spPr bwMode="auto">
        <a:xfrm>
          <a:off x="13458825" y="1950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</xdr:row>
      <xdr:rowOff>76200</xdr:rowOff>
    </xdr:from>
    <xdr:to>
      <xdr:col>14</xdr:col>
      <xdr:colOff>723900</xdr:colOff>
      <xdr:row>35</xdr:row>
      <xdr:rowOff>76200</xdr:rowOff>
    </xdr:to>
    <xdr:sp macro="" textlink="">
      <xdr:nvSpPr>
        <xdr:cNvPr id="31794" name="Text Box 50" hidden="1"/>
        <xdr:cNvSpPr txBox="1">
          <a:spLocks noChangeArrowheads="1"/>
        </xdr:cNvSpPr>
      </xdr:nvSpPr>
      <xdr:spPr bwMode="auto">
        <a:xfrm>
          <a:off x="13458825" y="598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44</xdr:row>
      <xdr:rowOff>76200</xdr:rowOff>
    </xdr:from>
    <xdr:to>
      <xdr:col>14</xdr:col>
      <xdr:colOff>723900</xdr:colOff>
      <xdr:row>48</xdr:row>
      <xdr:rowOff>76200</xdr:rowOff>
    </xdr:to>
    <xdr:sp macro="" textlink="">
      <xdr:nvSpPr>
        <xdr:cNvPr id="31795" name="Text Box 51" hidden="1"/>
        <xdr:cNvSpPr txBox="1">
          <a:spLocks noChangeArrowheads="1"/>
        </xdr:cNvSpPr>
      </xdr:nvSpPr>
      <xdr:spPr bwMode="auto">
        <a:xfrm>
          <a:off x="13458825" y="845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109</xdr:row>
      <xdr:rowOff>76200</xdr:rowOff>
    </xdr:from>
    <xdr:to>
      <xdr:col>14</xdr:col>
      <xdr:colOff>723900</xdr:colOff>
      <xdr:row>113</xdr:row>
      <xdr:rowOff>76200</xdr:rowOff>
    </xdr:to>
    <xdr:sp macro="" textlink="">
      <xdr:nvSpPr>
        <xdr:cNvPr id="31796" name="Text Box 52" hidden="1"/>
        <xdr:cNvSpPr txBox="1">
          <a:spLocks noChangeArrowheads="1"/>
        </xdr:cNvSpPr>
      </xdr:nvSpPr>
      <xdr:spPr bwMode="auto">
        <a:xfrm>
          <a:off x="13458825" y="2084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115</xdr:row>
      <xdr:rowOff>76200</xdr:rowOff>
    </xdr:from>
    <xdr:to>
      <xdr:col>14</xdr:col>
      <xdr:colOff>609600</xdr:colOff>
      <xdr:row>119</xdr:row>
      <xdr:rowOff>114300</xdr:rowOff>
    </xdr:to>
    <xdr:sp macro="" textlink="">
      <xdr:nvSpPr>
        <xdr:cNvPr id="31797" name="Text Box 53" hidden="1"/>
        <xdr:cNvSpPr txBox="1">
          <a:spLocks noChangeArrowheads="1"/>
        </xdr:cNvSpPr>
      </xdr:nvSpPr>
      <xdr:spPr bwMode="auto">
        <a:xfrm>
          <a:off x="13458825" y="2198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125</xdr:row>
      <xdr:rowOff>76200</xdr:rowOff>
    </xdr:from>
    <xdr:to>
      <xdr:col>14</xdr:col>
      <xdr:colOff>723900</xdr:colOff>
      <xdr:row>129</xdr:row>
      <xdr:rowOff>76200</xdr:rowOff>
    </xdr:to>
    <xdr:sp macro="" textlink="">
      <xdr:nvSpPr>
        <xdr:cNvPr id="31799" name="Text Box 55" hidden="1"/>
        <xdr:cNvSpPr txBox="1">
          <a:spLocks noChangeArrowheads="1"/>
        </xdr:cNvSpPr>
      </xdr:nvSpPr>
      <xdr:spPr bwMode="auto">
        <a:xfrm>
          <a:off x="1345882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128</xdr:row>
      <xdr:rowOff>76200</xdr:rowOff>
    </xdr:from>
    <xdr:to>
      <xdr:col>14</xdr:col>
      <xdr:colOff>609600</xdr:colOff>
      <xdr:row>132</xdr:row>
      <xdr:rowOff>114300</xdr:rowOff>
    </xdr:to>
    <xdr:sp macro="" textlink="">
      <xdr:nvSpPr>
        <xdr:cNvPr id="31800" name="Text Box 56" hidden="1"/>
        <xdr:cNvSpPr txBox="1">
          <a:spLocks noChangeArrowheads="1"/>
        </xdr:cNvSpPr>
      </xdr:nvSpPr>
      <xdr:spPr bwMode="auto">
        <a:xfrm>
          <a:off x="13458825" y="2446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135</xdr:row>
      <xdr:rowOff>76200</xdr:rowOff>
    </xdr:from>
    <xdr:to>
      <xdr:col>14</xdr:col>
      <xdr:colOff>723900</xdr:colOff>
      <xdr:row>139</xdr:row>
      <xdr:rowOff>76200</xdr:rowOff>
    </xdr:to>
    <xdr:sp macro="" textlink="">
      <xdr:nvSpPr>
        <xdr:cNvPr id="31801" name="Text Box 57" hidden="1"/>
        <xdr:cNvSpPr txBox="1">
          <a:spLocks noChangeArrowheads="1"/>
        </xdr:cNvSpPr>
      </xdr:nvSpPr>
      <xdr:spPr bwMode="auto">
        <a:xfrm>
          <a:off x="13458825" y="2579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140</xdr:row>
      <xdr:rowOff>76200</xdr:rowOff>
    </xdr:from>
    <xdr:to>
      <xdr:col>14</xdr:col>
      <xdr:colOff>723900</xdr:colOff>
      <xdr:row>144</xdr:row>
      <xdr:rowOff>76200</xdr:rowOff>
    </xdr:to>
    <xdr:sp macro="" textlink="">
      <xdr:nvSpPr>
        <xdr:cNvPr id="31802" name="Text Box 58" hidden="1"/>
        <xdr:cNvSpPr txBox="1">
          <a:spLocks noChangeArrowheads="1"/>
        </xdr:cNvSpPr>
      </xdr:nvSpPr>
      <xdr:spPr bwMode="auto">
        <a:xfrm>
          <a:off x="13458825" y="2674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148</xdr:row>
      <xdr:rowOff>76200</xdr:rowOff>
    </xdr:from>
    <xdr:to>
      <xdr:col>14</xdr:col>
      <xdr:colOff>723900</xdr:colOff>
      <xdr:row>152</xdr:row>
      <xdr:rowOff>76200</xdr:rowOff>
    </xdr:to>
    <xdr:sp macro="" textlink="">
      <xdr:nvSpPr>
        <xdr:cNvPr id="31803" name="Text Box 59" hidden="1"/>
        <xdr:cNvSpPr txBox="1">
          <a:spLocks noChangeArrowheads="1"/>
        </xdr:cNvSpPr>
      </xdr:nvSpPr>
      <xdr:spPr bwMode="auto">
        <a:xfrm>
          <a:off x="13458825" y="2827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153</xdr:row>
      <xdr:rowOff>76200</xdr:rowOff>
    </xdr:from>
    <xdr:to>
      <xdr:col>14</xdr:col>
      <xdr:colOff>723900</xdr:colOff>
      <xdr:row>157</xdr:row>
      <xdr:rowOff>76200</xdr:rowOff>
    </xdr:to>
    <xdr:sp macro="" textlink="">
      <xdr:nvSpPr>
        <xdr:cNvPr id="31804" name="Text Box 60" hidden="1"/>
        <xdr:cNvSpPr txBox="1">
          <a:spLocks noChangeArrowheads="1"/>
        </xdr:cNvSpPr>
      </xdr:nvSpPr>
      <xdr:spPr bwMode="auto">
        <a:xfrm>
          <a:off x="13458825" y="2922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154</xdr:row>
      <xdr:rowOff>76200</xdr:rowOff>
    </xdr:from>
    <xdr:to>
      <xdr:col>14</xdr:col>
      <xdr:colOff>723900</xdr:colOff>
      <xdr:row>158</xdr:row>
      <xdr:rowOff>76200</xdr:rowOff>
    </xdr:to>
    <xdr:sp macro="" textlink="">
      <xdr:nvSpPr>
        <xdr:cNvPr id="31805" name="Text Box 61" hidden="1"/>
        <xdr:cNvSpPr txBox="1">
          <a:spLocks noChangeArrowheads="1"/>
        </xdr:cNvSpPr>
      </xdr:nvSpPr>
      <xdr:spPr bwMode="auto">
        <a:xfrm>
          <a:off x="13458825" y="2941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155</xdr:row>
      <xdr:rowOff>76200</xdr:rowOff>
    </xdr:from>
    <xdr:to>
      <xdr:col>14</xdr:col>
      <xdr:colOff>723900</xdr:colOff>
      <xdr:row>159</xdr:row>
      <xdr:rowOff>76200</xdr:rowOff>
    </xdr:to>
    <xdr:sp macro="" textlink="">
      <xdr:nvSpPr>
        <xdr:cNvPr id="31806" name="Text Box 62" hidden="1"/>
        <xdr:cNvSpPr txBox="1">
          <a:spLocks noChangeArrowheads="1"/>
        </xdr:cNvSpPr>
      </xdr:nvSpPr>
      <xdr:spPr bwMode="auto">
        <a:xfrm>
          <a:off x="13458825" y="2960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164</xdr:row>
      <xdr:rowOff>76200</xdr:rowOff>
    </xdr:from>
    <xdr:to>
      <xdr:col>14</xdr:col>
      <xdr:colOff>723900</xdr:colOff>
      <xdr:row>168</xdr:row>
      <xdr:rowOff>76200</xdr:rowOff>
    </xdr:to>
    <xdr:sp macro="" textlink="">
      <xdr:nvSpPr>
        <xdr:cNvPr id="31807" name="Text Box 63" hidden="1"/>
        <xdr:cNvSpPr txBox="1">
          <a:spLocks noChangeArrowheads="1"/>
        </xdr:cNvSpPr>
      </xdr:nvSpPr>
      <xdr:spPr bwMode="auto">
        <a:xfrm>
          <a:off x="13458825" y="3131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165</xdr:row>
      <xdr:rowOff>76200</xdr:rowOff>
    </xdr:from>
    <xdr:to>
      <xdr:col>14</xdr:col>
      <xdr:colOff>723900</xdr:colOff>
      <xdr:row>169</xdr:row>
      <xdr:rowOff>76200</xdr:rowOff>
    </xdr:to>
    <xdr:sp macro="" textlink="">
      <xdr:nvSpPr>
        <xdr:cNvPr id="31808" name="Text Box 64" hidden="1"/>
        <xdr:cNvSpPr txBox="1">
          <a:spLocks noChangeArrowheads="1"/>
        </xdr:cNvSpPr>
      </xdr:nvSpPr>
      <xdr:spPr bwMode="auto">
        <a:xfrm>
          <a:off x="13458825" y="3150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166</xdr:row>
      <xdr:rowOff>76200</xdr:rowOff>
    </xdr:from>
    <xdr:to>
      <xdr:col>14</xdr:col>
      <xdr:colOff>723900</xdr:colOff>
      <xdr:row>170</xdr:row>
      <xdr:rowOff>76200</xdr:rowOff>
    </xdr:to>
    <xdr:sp macro="" textlink="">
      <xdr:nvSpPr>
        <xdr:cNvPr id="31809" name="Text Box 65" hidden="1"/>
        <xdr:cNvSpPr txBox="1">
          <a:spLocks noChangeArrowheads="1"/>
        </xdr:cNvSpPr>
      </xdr:nvSpPr>
      <xdr:spPr bwMode="auto">
        <a:xfrm>
          <a:off x="13458825" y="3169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167</xdr:row>
      <xdr:rowOff>76200</xdr:rowOff>
    </xdr:from>
    <xdr:to>
      <xdr:col>14</xdr:col>
      <xdr:colOff>723900</xdr:colOff>
      <xdr:row>171</xdr:row>
      <xdr:rowOff>76200</xdr:rowOff>
    </xdr:to>
    <xdr:sp macro="" textlink="">
      <xdr:nvSpPr>
        <xdr:cNvPr id="31810" name="Text Box 66" hidden="1"/>
        <xdr:cNvSpPr txBox="1">
          <a:spLocks noChangeArrowheads="1"/>
        </xdr:cNvSpPr>
      </xdr:nvSpPr>
      <xdr:spPr bwMode="auto">
        <a:xfrm>
          <a:off x="13458825" y="3188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181</xdr:row>
      <xdr:rowOff>76200</xdr:rowOff>
    </xdr:from>
    <xdr:to>
      <xdr:col>14</xdr:col>
      <xdr:colOff>723900</xdr:colOff>
      <xdr:row>185</xdr:row>
      <xdr:rowOff>76200</xdr:rowOff>
    </xdr:to>
    <xdr:sp macro="" textlink="">
      <xdr:nvSpPr>
        <xdr:cNvPr id="31811" name="Text Box 67" hidden="1"/>
        <xdr:cNvSpPr txBox="1">
          <a:spLocks noChangeArrowheads="1"/>
        </xdr:cNvSpPr>
      </xdr:nvSpPr>
      <xdr:spPr bwMode="auto">
        <a:xfrm>
          <a:off x="13458825" y="3455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187</xdr:row>
      <xdr:rowOff>76200</xdr:rowOff>
    </xdr:from>
    <xdr:to>
      <xdr:col>14</xdr:col>
      <xdr:colOff>723900</xdr:colOff>
      <xdr:row>191</xdr:row>
      <xdr:rowOff>76200</xdr:rowOff>
    </xdr:to>
    <xdr:sp macro="" textlink="">
      <xdr:nvSpPr>
        <xdr:cNvPr id="31812" name="Text Box 68" hidden="1"/>
        <xdr:cNvSpPr txBox="1">
          <a:spLocks noChangeArrowheads="1"/>
        </xdr:cNvSpPr>
      </xdr:nvSpPr>
      <xdr:spPr bwMode="auto">
        <a:xfrm>
          <a:off x="13458825" y="3569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193</xdr:row>
      <xdr:rowOff>76200</xdr:rowOff>
    </xdr:from>
    <xdr:to>
      <xdr:col>14</xdr:col>
      <xdr:colOff>723900</xdr:colOff>
      <xdr:row>197</xdr:row>
      <xdr:rowOff>76200</xdr:rowOff>
    </xdr:to>
    <xdr:sp macro="" textlink="">
      <xdr:nvSpPr>
        <xdr:cNvPr id="31813" name="Text Box 69" hidden="1"/>
        <xdr:cNvSpPr txBox="1">
          <a:spLocks noChangeArrowheads="1"/>
        </xdr:cNvSpPr>
      </xdr:nvSpPr>
      <xdr:spPr bwMode="auto">
        <a:xfrm>
          <a:off x="13458825" y="3684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206</xdr:row>
      <xdr:rowOff>76200</xdr:rowOff>
    </xdr:from>
    <xdr:to>
      <xdr:col>14</xdr:col>
      <xdr:colOff>723900</xdr:colOff>
      <xdr:row>210</xdr:row>
      <xdr:rowOff>76200</xdr:rowOff>
    </xdr:to>
    <xdr:sp macro="" textlink="">
      <xdr:nvSpPr>
        <xdr:cNvPr id="31814" name="Text Box 70" hidden="1"/>
        <xdr:cNvSpPr txBox="1">
          <a:spLocks noChangeArrowheads="1"/>
        </xdr:cNvSpPr>
      </xdr:nvSpPr>
      <xdr:spPr bwMode="auto">
        <a:xfrm>
          <a:off x="13458825" y="3931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219</xdr:row>
      <xdr:rowOff>76200</xdr:rowOff>
    </xdr:from>
    <xdr:to>
      <xdr:col>14</xdr:col>
      <xdr:colOff>723900</xdr:colOff>
      <xdr:row>223</xdr:row>
      <xdr:rowOff>76200</xdr:rowOff>
    </xdr:to>
    <xdr:sp macro="" textlink="">
      <xdr:nvSpPr>
        <xdr:cNvPr id="31815" name="Text Box 71" hidden="1"/>
        <xdr:cNvSpPr txBox="1">
          <a:spLocks noChangeArrowheads="1"/>
        </xdr:cNvSpPr>
      </xdr:nvSpPr>
      <xdr:spPr bwMode="auto">
        <a:xfrm>
          <a:off x="13458825" y="4179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245</xdr:row>
      <xdr:rowOff>76200</xdr:rowOff>
    </xdr:from>
    <xdr:to>
      <xdr:col>14</xdr:col>
      <xdr:colOff>723900</xdr:colOff>
      <xdr:row>249</xdr:row>
      <xdr:rowOff>76200</xdr:rowOff>
    </xdr:to>
    <xdr:sp macro="" textlink="">
      <xdr:nvSpPr>
        <xdr:cNvPr id="31816" name="Text Box 72" hidden="1"/>
        <xdr:cNvSpPr txBox="1">
          <a:spLocks noChangeArrowheads="1"/>
        </xdr:cNvSpPr>
      </xdr:nvSpPr>
      <xdr:spPr bwMode="auto">
        <a:xfrm>
          <a:off x="13458825" y="4674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271</xdr:row>
      <xdr:rowOff>76200</xdr:rowOff>
    </xdr:from>
    <xdr:to>
      <xdr:col>14</xdr:col>
      <xdr:colOff>723900</xdr:colOff>
      <xdr:row>275</xdr:row>
      <xdr:rowOff>76200</xdr:rowOff>
    </xdr:to>
    <xdr:sp macro="" textlink="">
      <xdr:nvSpPr>
        <xdr:cNvPr id="31817" name="Text Box 73" hidden="1"/>
        <xdr:cNvSpPr txBox="1">
          <a:spLocks noChangeArrowheads="1"/>
        </xdr:cNvSpPr>
      </xdr:nvSpPr>
      <xdr:spPr bwMode="auto">
        <a:xfrm>
          <a:off x="13458825" y="5170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284</xdr:row>
      <xdr:rowOff>76200</xdr:rowOff>
    </xdr:from>
    <xdr:to>
      <xdr:col>14</xdr:col>
      <xdr:colOff>723900</xdr:colOff>
      <xdr:row>288</xdr:row>
      <xdr:rowOff>76200</xdr:rowOff>
    </xdr:to>
    <xdr:sp macro="" textlink="">
      <xdr:nvSpPr>
        <xdr:cNvPr id="31818" name="Text Box 74" hidden="1"/>
        <xdr:cNvSpPr txBox="1">
          <a:spLocks noChangeArrowheads="1"/>
        </xdr:cNvSpPr>
      </xdr:nvSpPr>
      <xdr:spPr bwMode="auto">
        <a:xfrm>
          <a:off x="13458825" y="5417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297</xdr:row>
      <xdr:rowOff>76200</xdr:rowOff>
    </xdr:from>
    <xdr:to>
      <xdr:col>14</xdr:col>
      <xdr:colOff>723900</xdr:colOff>
      <xdr:row>301</xdr:row>
      <xdr:rowOff>76200</xdr:rowOff>
    </xdr:to>
    <xdr:sp macro="" textlink="">
      <xdr:nvSpPr>
        <xdr:cNvPr id="31819" name="Text Box 75" hidden="1"/>
        <xdr:cNvSpPr txBox="1">
          <a:spLocks noChangeArrowheads="1"/>
        </xdr:cNvSpPr>
      </xdr:nvSpPr>
      <xdr:spPr bwMode="auto">
        <a:xfrm>
          <a:off x="13458825" y="5665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310</xdr:row>
      <xdr:rowOff>76200</xdr:rowOff>
    </xdr:from>
    <xdr:to>
      <xdr:col>14</xdr:col>
      <xdr:colOff>723900</xdr:colOff>
      <xdr:row>314</xdr:row>
      <xdr:rowOff>76200</xdr:rowOff>
    </xdr:to>
    <xdr:sp macro="" textlink="">
      <xdr:nvSpPr>
        <xdr:cNvPr id="31820" name="Text Box 76" hidden="1"/>
        <xdr:cNvSpPr txBox="1">
          <a:spLocks noChangeArrowheads="1"/>
        </xdr:cNvSpPr>
      </xdr:nvSpPr>
      <xdr:spPr bwMode="auto">
        <a:xfrm>
          <a:off x="13458825" y="5913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323</xdr:row>
      <xdr:rowOff>76200</xdr:rowOff>
    </xdr:from>
    <xdr:to>
      <xdr:col>14</xdr:col>
      <xdr:colOff>723900</xdr:colOff>
      <xdr:row>327</xdr:row>
      <xdr:rowOff>76200</xdr:rowOff>
    </xdr:to>
    <xdr:sp macro="" textlink="">
      <xdr:nvSpPr>
        <xdr:cNvPr id="31821" name="Text Box 77" hidden="1"/>
        <xdr:cNvSpPr txBox="1">
          <a:spLocks noChangeArrowheads="1"/>
        </xdr:cNvSpPr>
      </xdr:nvSpPr>
      <xdr:spPr bwMode="auto">
        <a:xfrm>
          <a:off x="13458825" y="6160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336</xdr:row>
      <xdr:rowOff>76200</xdr:rowOff>
    </xdr:from>
    <xdr:to>
      <xdr:col>14</xdr:col>
      <xdr:colOff>723900</xdr:colOff>
      <xdr:row>340</xdr:row>
      <xdr:rowOff>76200</xdr:rowOff>
    </xdr:to>
    <xdr:sp macro="" textlink="">
      <xdr:nvSpPr>
        <xdr:cNvPr id="31822" name="Text Box 78" hidden="1"/>
        <xdr:cNvSpPr txBox="1">
          <a:spLocks noChangeArrowheads="1"/>
        </xdr:cNvSpPr>
      </xdr:nvSpPr>
      <xdr:spPr bwMode="auto">
        <a:xfrm>
          <a:off x="13458825" y="6408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362</xdr:row>
      <xdr:rowOff>76200</xdr:rowOff>
    </xdr:from>
    <xdr:to>
      <xdr:col>14</xdr:col>
      <xdr:colOff>723900</xdr:colOff>
      <xdr:row>366</xdr:row>
      <xdr:rowOff>76200</xdr:rowOff>
    </xdr:to>
    <xdr:sp macro="" textlink="">
      <xdr:nvSpPr>
        <xdr:cNvPr id="31823" name="Text Box 79" hidden="1"/>
        <xdr:cNvSpPr txBox="1">
          <a:spLocks noChangeArrowheads="1"/>
        </xdr:cNvSpPr>
      </xdr:nvSpPr>
      <xdr:spPr bwMode="auto">
        <a:xfrm>
          <a:off x="13458825" y="6903720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337</xdr:row>
      <xdr:rowOff>76200</xdr:rowOff>
    </xdr:from>
    <xdr:to>
      <xdr:col>14</xdr:col>
      <xdr:colOff>723900</xdr:colOff>
      <xdr:row>341</xdr:row>
      <xdr:rowOff>76200</xdr:rowOff>
    </xdr:to>
    <xdr:sp macro="" textlink="">
      <xdr:nvSpPr>
        <xdr:cNvPr id="31824" name="Text Box 80" hidden="1"/>
        <xdr:cNvSpPr txBox="1">
          <a:spLocks noChangeArrowheads="1"/>
        </xdr:cNvSpPr>
      </xdr:nvSpPr>
      <xdr:spPr bwMode="auto">
        <a:xfrm>
          <a:off x="13458825" y="6427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258</xdr:row>
      <xdr:rowOff>76200</xdr:rowOff>
    </xdr:from>
    <xdr:to>
      <xdr:col>14</xdr:col>
      <xdr:colOff>723900</xdr:colOff>
      <xdr:row>262</xdr:row>
      <xdr:rowOff>76200</xdr:rowOff>
    </xdr:to>
    <xdr:sp macro="" textlink="">
      <xdr:nvSpPr>
        <xdr:cNvPr id="31826" name="Text Box 82" hidden="1"/>
        <xdr:cNvSpPr txBox="1">
          <a:spLocks noChangeArrowheads="1"/>
        </xdr:cNvSpPr>
      </xdr:nvSpPr>
      <xdr:spPr bwMode="auto">
        <a:xfrm>
          <a:off x="13458825" y="4922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285</xdr:row>
      <xdr:rowOff>76200</xdr:rowOff>
    </xdr:from>
    <xdr:to>
      <xdr:col>14</xdr:col>
      <xdr:colOff>723900</xdr:colOff>
      <xdr:row>289</xdr:row>
      <xdr:rowOff>76200</xdr:rowOff>
    </xdr:to>
    <xdr:sp macro="" textlink="">
      <xdr:nvSpPr>
        <xdr:cNvPr id="31827" name="Text Box 83" hidden="1"/>
        <xdr:cNvSpPr txBox="1">
          <a:spLocks noChangeArrowheads="1"/>
        </xdr:cNvSpPr>
      </xdr:nvSpPr>
      <xdr:spPr bwMode="auto">
        <a:xfrm>
          <a:off x="13458825" y="5436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311</xdr:row>
      <xdr:rowOff>76200</xdr:rowOff>
    </xdr:from>
    <xdr:to>
      <xdr:col>14</xdr:col>
      <xdr:colOff>723900</xdr:colOff>
      <xdr:row>315</xdr:row>
      <xdr:rowOff>76200</xdr:rowOff>
    </xdr:to>
    <xdr:sp macro="" textlink="">
      <xdr:nvSpPr>
        <xdr:cNvPr id="31828" name="Text Box 84" hidden="1"/>
        <xdr:cNvSpPr txBox="1">
          <a:spLocks noChangeArrowheads="1"/>
        </xdr:cNvSpPr>
      </xdr:nvSpPr>
      <xdr:spPr bwMode="auto">
        <a:xfrm>
          <a:off x="13458825" y="5932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205</xdr:row>
      <xdr:rowOff>76200</xdr:rowOff>
    </xdr:from>
    <xdr:to>
      <xdr:col>14</xdr:col>
      <xdr:colOff>723900</xdr:colOff>
      <xdr:row>209</xdr:row>
      <xdr:rowOff>76200</xdr:rowOff>
    </xdr:to>
    <xdr:sp macro="" textlink="">
      <xdr:nvSpPr>
        <xdr:cNvPr id="31829" name="Text Box 85" hidden="1"/>
        <xdr:cNvSpPr txBox="1">
          <a:spLocks noChangeArrowheads="1"/>
        </xdr:cNvSpPr>
      </xdr:nvSpPr>
      <xdr:spPr bwMode="auto">
        <a:xfrm>
          <a:off x="13458825" y="3912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257</xdr:row>
      <xdr:rowOff>76200</xdr:rowOff>
    </xdr:from>
    <xdr:to>
      <xdr:col>14</xdr:col>
      <xdr:colOff>723900</xdr:colOff>
      <xdr:row>261</xdr:row>
      <xdr:rowOff>76200</xdr:rowOff>
    </xdr:to>
    <xdr:sp macro="" textlink="">
      <xdr:nvSpPr>
        <xdr:cNvPr id="31830" name="Text Box 86" hidden="1"/>
        <xdr:cNvSpPr txBox="1">
          <a:spLocks noChangeArrowheads="1"/>
        </xdr:cNvSpPr>
      </xdr:nvSpPr>
      <xdr:spPr bwMode="auto">
        <a:xfrm>
          <a:off x="13458825" y="4903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296</xdr:row>
      <xdr:rowOff>76200</xdr:rowOff>
    </xdr:from>
    <xdr:to>
      <xdr:col>14</xdr:col>
      <xdr:colOff>723900</xdr:colOff>
      <xdr:row>300</xdr:row>
      <xdr:rowOff>76200</xdr:rowOff>
    </xdr:to>
    <xdr:sp macro="" textlink="">
      <xdr:nvSpPr>
        <xdr:cNvPr id="31831" name="Text Box 87" hidden="1"/>
        <xdr:cNvSpPr txBox="1">
          <a:spLocks noChangeArrowheads="1"/>
        </xdr:cNvSpPr>
      </xdr:nvSpPr>
      <xdr:spPr bwMode="auto">
        <a:xfrm>
          <a:off x="13458825" y="5646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116</xdr:row>
      <xdr:rowOff>76200</xdr:rowOff>
    </xdr:from>
    <xdr:to>
      <xdr:col>14</xdr:col>
      <xdr:colOff>723900</xdr:colOff>
      <xdr:row>120</xdr:row>
      <xdr:rowOff>76200</xdr:rowOff>
    </xdr:to>
    <xdr:sp macro="" textlink="">
      <xdr:nvSpPr>
        <xdr:cNvPr id="31832" name="Text Box 88" hidden="1"/>
        <xdr:cNvSpPr txBox="1">
          <a:spLocks noChangeArrowheads="1"/>
        </xdr:cNvSpPr>
      </xdr:nvSpPr>
      <xdr:spPr bwMode="auto">
        <a:xfrm>
          <a:off x="13458825" y="2217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190</xdr:row>
      <xdr:rowOff>76200</xdr:rowOff>
    </xdr:from>
    <xdr:to>
      <xdr:col>14</xdr:col>
      <xdr:colOff>723900</xdr:colOff>
      <xdr:row>194</xdr:row>
      <xdr:rowOff>76200</xdr:rowOff>
    </xdr:to>
    <xdr:sp macro="" textlink="">
      <xdr:nvSpPr>
        <xdr:cNvPr id="31833" name="Text Box 89" hidden="1"/>
        <xdr:cNvSpPr txBox="1">
          <a:spLocks noChangeArrowheads="1"/>
        </xdr:cNvSpPr>
      </xdr:nvSpPr>
      <xdr:spPr bwMode="auto">
        <a:xfrm>
          <a:off x="13458825" y="3627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191</xdr:row>
      <xdr:rowOff>76200</xdr:rowOff>
    </xdr:from>
    <xdr:to>
      <xdr:col>14</xdr:col>
      <xdr:colOff>723900</xdr:colOff>
      <xdr:row>195</xdr:row>
      <xdr:rowOff>76200</xdr:rowOff>
    </xdr:to>
    <xdr:sp macro="" textlink="">
      <xdr:nvSpPr>
        <xdr:cNvPr id="31834" name="Text Box 90" hidden="1"/>
        <xdr:cNvSpPr txBox="1">
          <a:spLocks noChangeArrowheads="1"/>
        </xdr:cNvSpPr>
      </xdr:nvSpPr>
      <xdr:spPr bwMode="auto">
        <a:xfrm>
          <a:off x="13458825" y="3646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200</xdr:row>
      <xdr:rowOff>76200</xdr:rowOff>
    </xdr:from>
    <xdr:to>
      <xdr:col>14</xdr:col>
      <xdr:colOff>723900</xdr:colOff>
      <xdr:row>204</xdr:row>
      <xdr:rowOff>76200</xdr:rowOff>
    </xdr:to>
    <xdr:sp macro="" textlink="">
      <xdr:nvSpPr>
        <xdr:cNvPr id="31835" name="Text Box 91" hidden="1"/>
        <xdr:cNvSpPr txBox="1">
          <a:spLocks noChangeArrowheads="1"/>
        </xdr:cNvSpPr>
      </xdr:nvSpPr>
      <xdr:spPr bwMode="auto">
        <a:xfrm>
          <a:off x="13458825" y="381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213</xdr:row>
      <xdr:rowOff>76200</xdr:rowOff>
    </xdr:from>
    <xdr:to>
      <xdr:col>14</xdr:col>
      <xdr:colOff>723900</xdr:colOff>
      <xdr:row>217</xdr:row>
      <xdr:rowOff>76200</xdr:rowOff>
    </xdr:to>
    <xdr:sp macro="" textlink="">
      <xdr:nvSpPr>
        <xdr:cNvPr id="31836" name="Text Box 92" hidden="1"/>
        <xdr:cNvSpPr txBox="1">
          <a:spLocks noChangeArrowheads="1"/>
        </xdr:cNvSpPr>
      </xdr:nvSpPr>
      <xdr:spPr bwMode="auto">
        <a:xfrm>
          <a:off x="13458825" y="4065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216</xdr:row>
      <xdr:rowOff>76200</xdr:rowOff>
    </xdr:from>
    <xdr:to>
      <xdr:col>14</xdr:col>
      <xdr:colOff>723900</xdr:colOff>
      <xdr:row>220</xdr:row>
      <xdr:rowOff>76200</xdr:rowOff>
    </xdr:to>
    <xdr:sp macro="" textlink="">
      <xdr:nvSpPr>
        <xdr:cNvPr id="31837" name="Text Box 93" hidden="1"/>
        <xdr:cNvSpPr txBox="1">
          <a:spLocks noChangeArrowheads="1"/>
        </xdr:cNvSpPr>
      </xdr:nvSpPr>
      <xdr:spPr bwMode="auto">
        <a:xfrm>
          <a:off x="1345882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217</xdr:row>
      <xdr:rowOff>76200</xdr:rowOff>
    </xdr:from>
    <xdr:to>
      <xdr:col>14</xdr:col>
      <xdr:colOff>723900</xdr:colOff>
      <xdr:row>221</xdr:row>
      <xdr:rowOff>76200</xdr:rowOff>
    </xdr:to>
    <xdr:sp macro="" textlink="">
      <xdr:nvSpPr>
        <xdr:cNvPr id="31838" name="Text Box 94" hidden="1"/>
        <xdr:cNvSpPr txBox="1">
          <a:spLocks noChangeArrowheads="1"/>
        </xdr:cNvSpPr>
      </xdr:nvSpPr>
      <xdr:spPr bwMode="auto">
        <a:xfrm>
          <a:off x="13458825" y="4141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239</xdr:row>
      <xdr:rowOff>76200</xdr:rowOff>
    </xdr:from>
    <xdr:to>
      <xdr:col>14</xdr:col>
      <xdr:colOff>723900</xdr:colOff>
      <xdr:row>243</xdr:row>
      <xdr:rowOff>76200</xdr:rowOff>
    </xdr:to>
    <xdr:sp macro="" textlink="">
      <xdr:nvSpPr>
        <xdr:cNvPr id="31839" name="Text Box 95" hidden="1"/>
        <xdr:cNvSpPr txBox="1">
          <a:spLocks noChangeArrowheads="1"/>
        </xdr:cNvSpPr>
      </xdr:nvSpPr>
      <xdr:spPr bwMode="auto">
        <a:xfrm>
          <a:off x="13458825" y="4560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242</xdr:row>
      <xdr:rowOff>76200</xdr:rowOff>
    </xdr:from>
    <xdr:to>
      <xdr:col>14</xdr:col>
      <xdr:colOff>723900</xdr:colOff>
      <xdr:row>246</xdr:row>
      <xdr:rowOff>76200</xdr:rowOff>
    </xdr:to>
    <xdr:sp macro="" textlink="">
      <xdr:nvSpPr>
        <xdr:cNvPr id="31840" name="Text Box 96" hidden="1"/>
        <xdr:cNvSpPr txBox="1">
          <a:spLocks noChangeArrowheads="1"/>
        </xdr:cNvSpPr>
      </xdr:nvSpPr>
      <xdr:spPr bwMode="auto">
        <a:xfrm>
          <a:off x="13458825" y="4617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243</xdr:row>
      <xdr:rowOff>76200</xdr:rowOff>
    </xdr:from>
    <xdr:to>
      <xdr:col>14</xdr:col>
      <xdr:colOff>723900</xdr:colOff>
      <xdr:row>247</xdr:row>
      <xdr:rowOff>76200</xdr:rowOff>
    </xdr:to>
    <xdr:sp macro="" textlink="">
      <xdr:nvSpPr>
        <xdr:cNvPr id="31841" name="Text Box 97" hidden="1"/>
        <xdr:cNvSpPr txBox="1">
          <a:spLocks noChangeArrowheads="1"/>
        </xdr:cNvSpPr>
      </xdr:nvSpPr>
      <xdr:spPr bwMode="auto">
        <a:xfrm>
          <a:off x="13458825" y="4636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252</xdr:row>
      <xdr:rowOff>76200</xdr:rowOff>
    </xdr:from>
    <xdr:to>
      <xdr:col>14</xdr:col>
      <xdr:colOff>723900</xdr:colOff>
      <xdr:row>256</xdr:row>
      <xdr:rowOff>76200</xdr:rowOff>
    </xdr:to>
    <xdr:sp macro="" textlink="">
      <xdr:nvSpPr>
        <xdr:cNvPr id="31842" name="Text Box 98" hidden="1"/>
        <xdr:cNvSpPr txBox="1">
          <a:spLocks noChangeArrowheads="1"/>
        </xdr:cNvSpPr>
      </xdr:nvSpPr>
      <xdr:spPr bwMode="auto">
        <a:xfrm>
          <a:off x="13458825" y="4808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278</xdr:row>
      <xdr:rowOff>76200</xdr:rowOff>
    </xdr:from>
    <xdr:to>
      <xdr:col>14</xdr:col>
      <xdr:colOff>723900</xdr:colOff>
      <xdr:row>282</xdr:row>
      <xdr:rowOff>76200</xdr:rowOff>
    </xdr:to>
    <xdr:sp macro="" textlink="">
      <xdr:nvSpPr>
        <xdr:cNvPr id="31843" name="Text Box 99" hidden="1"/>
        <xdr:cNvSpPr txBox="1">
          <a:spLocks noChangeArrowheads="1"/>
        </xdr:cNvSpPr>
      </xdr:nvSpPr>
      <xdr:spPr bwMode="auto">
        <a:xfrm>
          <a:off x="13458825" y="5303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281</xdr:row>
      <xdr:rowOff>76200</xdr:rowOff>
    </xdr:from>
    <xdr:to>
      <xdr:col>14</xdr:col>
      <xdr:colOff>723900</xdr:colOff>
      <xdr:row>285</xdr:row>
      <xdr:rowOff>76200</xdr:rowOff>
    </xdr:to>
    <xdr:sp macro="" textlink="">
      <xdr:nvSpPr>
        <xdr:cNvPr id="31844" name="Text Box 100" hidden="1"/>
        <xdr:cNvSpPr txBox="1">
          <a:spLocks noChangeArrowheads="1"/>
        </xdr:cNvSpPr>
      </xdr:nvSpPr>
      <xdr:spPr bwMode="auto">
        <a:xfrm>
          <a:off x="13458825" y="5360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282</xdr:row>
      <xdr:rowOff>76200</xdr:rowOff>
    </xdr:from>
    <xdr:to>
      <xdr:col>14</xdr:col>
      <xdr:colOff>723900</xdr:colOff>
      <xdr:row>286</xdr:row>
      <xdr:rowOff>76200</xdr:rowOff>
    </xdr:to>
    <xdr:sp macro="" textlink="">
      <xdr:nvSpPr>
        <xdr:cNvPr id="31845" name="Text Box 101" hidden="1"/>
        <xdr:cNvSpPr txBox="1">
          <a:spLocks noChangeArrowheads="1"/>
        </xdr:cNvSpPr>
      </xdr:nvSpPr>
      <xdr:spPr bwMode="auto">
        <a:xfrm>
          <a:off x="13458825" y="5379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304</xdr:row>
      <xdr:rowOff>76200</xdr:rowOff>
    </xdr:from>
    <xdr:to>
      <xdr:col>14</xdr:col>
      <xdr:colOff>723900</xdr:colOff>
      <xdr:row>308</xdr:row>
      <xdr:rowOff>76200</xdr:rowOff>
    </xdr:to>
    <xdr:sp macro="" textlink="">
      <xdr:nvSpPr>
        <xdr:cNvPr id="31846" name="Text Box 102" hidden="1"/>
        <xdr:cNvSpPr txBox="1">
          <a:spLocks noChangeArrowheads="1"/>
        </xdr:cNvSpPr>
      </xdr:nvSpPr>
      <xdr:spPr bwMode="auto">
        <a:xfrm>
          <a:off x="13458825" y="5798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308</xdr:row>
      <xdr:rowOff>76200</xdr:rowOff>
    </xdr:from>
    <xdr:to>
      <xdr:col>14</xdr:col>
      <xdr:colOff>723900</xdr:colOff>
      <xdr:row>312</xdr:row>
      <xdr:rowOff>76200</xdr:rowOff>
    </xdr:to>
    <xdr:sp macro="" textlink="">
      <xdr:nvSpPr>
        <xdr:cNvPr id="31847" name="Text Box 103" hidden="1"/>
        <xdr:cNvSpPr txBox="1">
          <a:spLocks noChangeArrowheads="1"/>
        </xdr:cNvSpPr>
      </xdr:nvSpPr>
      <xdr:spPr bwMode="auto">
        <a:xfrm>
          <a:off x="13458825" y="5875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329</xdr:row>
      <xdr:rowOff>76200</xdr:rowOff>
    </xdr:from>
    <xdr:to>
      <xdr:col>14</xdr:col>
      <xdr:colOff>723900</xdr:colOff>
      <xdr:row>333</xdr:row>
      <xdr:rowOff>76200</xdr:rowOff>
    </xdr:to>
    <xdr:sp macro="" textlink="">
      <xdr:nvSpPr>
        <xdr:cNvPr id="31848" name="Text Box 104" hidden="1"/>
        <xdr:cNvSpPr txBox="1">
          <a:spLocks noChangeArrowheads="1"/>
        </xdr:cNvSpPr>
      </xdr:nvSpPr>
      <xdr:spPr bwMode="auto">
        <a:xfrm>
          <a:off x="13458825" y="6275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330</xdr:row>
      <xdr:rowOff>76200</xdr:rowOff>
    </xdr:from>
    <xdr:to>
      <xdr:col>14</xdr:col>
      <xdr:colOff>723900</xdr:colOff>
      <xdr:row>334</xdr:row>
      <xdr:rowOff>76200</xdr:rowOff>
    </xdr:to>
    <xdr:sp macro="" textlink="">
      <xdr:nvSpPr>
        <xdr:cNvPr id="31849" name="Text Box 105" hidden="1"/>
        <xdr:cNvSpPr txBox="1">
          <a:spLocks noChangeArrowheads="1"/>
        </xdr:cNvSpPr>
      </xdr:nvSpPr>
      <xdr:spPr bwMode="auto">
        <a:xfrm>
          <a:off x="13458825" y="6294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333</xdr:row>
      <xdr:rowOff>76200</xdr:rowOff>
    </xdr:from>
    <xdr:to>
      <xdr:col>14</xdr:col>
      <xdr:colOff>723900</xdr:colOff>
      <xdr:row>337</xdr:row>
      <xdr:rowOff>76200</xdr:rowOff>
    </xdr:to>
    <xdr:sp macro="" textlink="">
      <xdr:nvSpPr>
        <xdr:cNvPr id="31850" name="Text Box 106" hidden="1"/>
        <xdr:cNvSpPr txBox="1">
          <a:spLocks noChangeArrowheads="1"/>
        </xdr:cNvSpPr>
      </xdr:nvSpPr>
      <xdr:spPr bwMode="auto">
        <a:xfrm>
          <a:off x="13458825" y="6351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0</xdr:rowOff>
    </xdr:from>
    <xdr:to>
      <xdr:col>3</xdr:col>
      <xdr:colOff>571500</xdr:colOff>
      <xdr:row>4</xdr:row>
      <xdr:rowOff>0</xdr:rowOff>
    </xdr:to>
    <xdr:sp macro="" textlink="">
      <xdr:nvSpPr>
        <xdr:cNvPr id="31851" name="Text Box 107" hidden="1"/>
        <xdr:cNvSpPr txBox="1">
          <a:spLocks noChangeArrowheads="1"/>
        </xdr:cNvSpPr>
      </xdr:nvSpPr>
      <xdr:spPr bwMode="auto">
        <a:xfrm>
          <a:off x="47148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76200</xdr:colOff>
      <xdr:row>0</xdr:row>
      <xdr:rowOff>0</xdr:rowOff>
    </xdr:from>
    <xdr:to>
      <xdr:col>38</xdr:col>
      <xdr:colOff>38100</xdr:colOff>
      <xdr:row>5</xdr:row>
      <xdr:rowOff>76200</xdr:rowOff>
    </xdr:to>
    <xdr:sp macro="" textlink="">
      <xdr:nvSpPr>
        <xdr:cNvPr id="54346" name="Text Box 74" hidden="1"/>
        <xdr:cNvSpPr txBox="1">
          <a:spLocks noChangeArrowheads="1"/>
        </xdr:cNvSpPr>
      </xdr:nvSpPr>
      <xdr:spPr bwMode="auto">
        <a:xfrm>
          <a:off x="25917525" y="0"/>
          <a:ext cx="7162800" cy="10287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0</xdr:rowOff>
    </xdr:from>
    <xdr:to>
      <xdr:col>5</xdr:col>
      <xdr:colOff>723900</xdr:colOff>
      <xdr:row>4</xdr:row>
      <xdr:rowOff>0</xdr:rowOff>
    </xdr:to>
    <xdr:sp macro="" textlink="">
      <xdr:nvSpPr>
        <xdr:cNvPr id="54345" name="Text Box 73" hidden="1"/>
        <xdr:cNvSpPr txBox="1">
          <a:spLocks noChangeArrowheads="1"/>
        </xdr:cNvSpPr>
      </xdr:nvSpPr>
      <xdr:spPr bwMode="auto">
        <a:xfrm>
          <a:off x="64293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99</xdr:row>
      <xdr:rowOff>76200</xdr:rowOff>
    </xdr:from>
    <xdr:to>
      <xdr:col>21</xdr:col>
      <xdr:colOff>647700</xdr:colOff>
      <xdr:row>103</xdr:row>
      <xdr:rowOff>114300</xdr:rowOff>
    </xdr:to>
    <xdr:sp macro="" textlink="">
      <xdr:nvSpPr>
        <xdr:cNvPr id="54344" name="Text Box 72" hidden="1"/>
        <xdr:cNvSpPr txBox="1">
          <a:spLocks noChangeArrowheads="1"/>
        </xdr:cNvSpPr>
      </xdr:nvSpPr>
      <xdr:spPr bwMode="auto">
        <a:xfrm>
          <a:off x="18926175" y="189357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100</xdr:row>
      <xdr:rowOff>76200</xdr:rowOff>
    </xdr:from>
    <xdr:to>
      <xdr:col>21</xdr:col>
      <xdr:colOff>647700</xdr:colOff>
      <xdr:row>104</xdr:row>
      <xdr:rowOff>114300</xdr:rowOff>
    </xdr:to>
    <xdr:sp macro="" textlink="">
      <xdr:nvSpPr>
        <xdr:cNvPr id="54343" name="Text Box 71" hidden="1"/>
        <xdr:cNvSpPr txBox="1">
          <a:spLocks noChangeArrowheads="1"/>
        </xdr:cNvSpPr>
      </xdr:nvSpPr>
      <xdr:spPr bwMode="auto">
        <a:xfrm>
          <a:off x="18926175" y="191262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0</xdr:row>
      <xdr:rowOff>0</xdr:rowOff>
    </xdr:from>
    <xdr:to>
      <xdr:col>21</xdr:col>
      <xdr:colOff>723900</xdr:colOff>
      <xdr:row>4</xdr:row>
      <xdr:rowOff>0</xdr:rowOff>
    </xdr:to>
    <xdr:sp macro="" textlink="">
      <xdr:nvSpPr>
        <xdr:cNvPr id="54342" name="Text Box 70" hidden="1"/>
        <xdr:cNvSpPr txBox="1">
          <a:spLocks noChangeArrowheads="1"/>
        </xdr:cNvSpPr>
      </xdr:nvSpPr>
      <xdr:spPr bwMode="auto">
        <a:xfrm>
          <a:off x="189261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</xdr:row>
      <xdr:rowOff>76200</xdr:rowOff>
    </xdr:from>
    <xdr:to>
      <xdr:col>14</xdr:col>
      <xdr:colOff>609600</xdr:colOff>
      <xdr:row>28</xdr:row>
      <xdr:rowOff>114300</xdr:rowOff>
    </xdr:to>
    <xdr:sp macro="" textlink="">
      <xdr:nvSpPr>
        <xdr:cNvPr id="54341" name="Text Box 69" hidden="1"/>
        <xdr:cNvSpPr txBox="1">
          <a:spLocks noChangeArrowheads="1"/>
        </xdr:cNvSpPr>
      </xdr:nvSpPr>
      <xdr:spPr bwMode="auto">
        <a:xfrm>
          <a:off x="13458825" y="464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91</xdr:row>
      <xdr:rowOff>76200</xdr:rowOff>
    </xdr:from>
    <xdr:to>
      <xdr:col>5</xdr:col>
      <xdr:colOff>533400</xdr:colOff>
      <xdr:row>95</xdr:row>
      <xdr:rowOff>76200</xdr:rowOff>
    </xdr:to>
    <xdr:sp macro="" textlink="">
      <xdr:nvSpPr>
        <xdr:cNvPr id="54340" name="Text Box 68" hidden="1"/>
        <xdr:cNvSpPr txBox="1">
          <a:spLocks noChangeArrowheads="1"/>
        </xdr:cNvSpPr>
      </xdr:nvSpPr>
      <xdr:spPr bwMode="auto">
        <a:xfrm>
          <a:off x="6429375" y="174117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221</xdr:row>
      <xdr:rowOff>76200</xdr:rowOff>
    </xdr:from>
    <xdr:to>
      <xdr:col>5</xdr:col>
      <xdr:colOff>533400</xdr:colOff>
      <xdr:row>225</xdr:row>
      <xdr:rowOff>76200</xdr:rowOff>
    </xdr:to>
    <xdr:sp macro="" textlink="">
      <xdr:nvSpPr>
        <xdr:cNvPr id="54339" name="Text Box 67" hidden="1"/>
        <xdr:cNvSpPr txBox="1">
          <a:spLocks noChangeArrowheads="1"/>
        </xdr:cNvSpPr>
      </xdr:nvSpPr>
      <xdr:spPr bwMode="auto">
        <a:xfrm>
          <a:off x="6429375" y="421767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234</xdr:row>
      <xdr:rowOff>76200</xdr:rowOff>
    </xdr:from>
    <xdr:to>
      <xdr:col>5</xdr:col>
      <xdr:colOff>533400</xdr:colOff>
      <xdr:row>238</xdr:row>
      <xdr:rowOff>76200</xdr:rowOff>
    </xdr:to>
    <xdr:sp macro="" textlink="">
      <xdr:nvSpPr>
        <xdr:cNvPr id="54338" name="Text Box 66" hidden="1"/>
        <xdr:cNvSpPr txBox="1">
          <a:spLocks noChangeArrowheads="1"/>
        </xdr:cNvSpPr>
      </xdr:nvSpPr>
      <xdr:spPr bwMode="auto">
        <a:xfrm>
          <a:off x="6429375" y="446532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37</xdr:row>
      <xdr:rowOff>76200</xdr:rowOff>
    </xdr:from>
    <xdr:to>
      <xdr:col>14</xdr:col>
      <xdr:colOff>609600</xdr:colOff>
      <xdr:row>41</xdr:row>
      <xdr:rowOff>114300</xdr:rowOff>
    </xdr:to>
    <xdr:sp macro="" textlink="">
      <xdr:nvSpPr>
        <xdr:cNvPr id="54337" name="Text Box 65" hidden="1"/>
        <xdr:cNvSpPr txBox="1">
          <a:spLocks noChangeArrowheads="1"/>
        </xdr:cNvSpPr>
      </xdr:nvSpPr>
      <xdr:spPr bwMode="auto">
        <a:xfrm>
          <a:off x="13458825" y="712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49</xdr:row>
      <xdr:rowOff>76200</xdr:rowOff>
    </xdr:from>
    <xdr:to>
      <xdr:col>14</xdr:col>
      <xdr:colOff>723900</xdr:colOff>
      <xdr:row>53</xdr:row>
      <xdr:rowOff>76200</xdr:rowOff>
    </xdr:to>
    <xdr:sp macro="" textlink="">
      <xdr:nvSpPr>
        <xdr:cNvPr id="54336" name="Text Box 64" hidden="1"/>
        <xdr:cNvSpPr txBox="1">
          <a:spLocks noChangeArrowheads="1"/>
        </xdr:cNvSpPr>
      </xdr:nvSpPr>
      <xdr:spPr bwMode="auto">
        <a:xfrm>
          <a:off x="13458825" y="941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50</xdr:row>
      <xdr:rowOff>76200</xdr:rowOff>
    </xdr:from>
    <xdr:to>
      <xdr:col>14</xdr:col>
      <xdr:colOff>609600</xdr:colOff>
      <xdr:row>54</xdr:row>
      <xdr:rowOff>114300</xdr:rowOff>
    </xdr:to>
    <xdr:sp macro="" textlink="">
      <xdr:nvSpPr>
        <xdr:cNvPr id="54335" name="Text Box 63" hidden="1"/>
        <xdr:cNvSpPr txBox="1">
          <a:spLocks noChangeArrowheads="1"/>
        </xdr:cNvSpPr>
      </xdr:nvSpPr>
      <xdr:spPr bwMode="auto">
        <a:xfrm>
          <a:off x="13458825" y="9601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76</xdr:row>
      <xdr:rowOff>76200</xdr:rowOff>
    </xdr:from>
    <xdr:to>
      <xdr:col>14</xdr:col>
      <xdr:colOff>609600</xdr:colOff>
      <xdr:row>80</xdr:row>
      <xdr:rowOff>114300</xdr:rowOff>
    </xdr:to>
    <xdr:sp macro="" textlink="">
      <xdr:nvSpPr>
        <xdr:cNvPr id="54334" name="Text Box 62" hidden="1"/>
        <xdr:cNvSpPr txBox="1">
          <a:spLocks noChangeArrowheads="1"/>
        </xdr:cNvSpPr>
      </xdr:nvSpPr>
      <xdr:spPr bwMode="auto">
        <a:xfrm>
          <a:off x="13458825" y="14554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89</xdr:row>
      <xdr:rowOff>76200</xdr:rowOff>
    </xdr:from>
    <xdr:to>
      <xdr:col>14</xdr:col>
      <xdr:colOff>609600</xdr:colOff>
      <xdr:row>93</xdr:row>
      <xdr:rowOff>114300</xdr:rowOff>
    </xdr:to>
    <xdr:sp macro="" textlink="">
      <xdr:nvSpPr>
        <xdr:cNvPr id="54333" name="Text Box 61" hidden="1"/>
        <xdr:cNvSpPr txBox="1">
          <a:spLocks noChangeArrowheads="1"/>
        </xdr:cNvSpPr>
      </xdr:nvSpPr>
      <xdr:spPr bwMode="auto">
        <a:xfrm>
          <a:off x="13458825" y="17030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96</xdr:row>
      <xdr:rowOff>76200</xdr:rowOff>
    </xdr:from>
    <xdr:to>
      <xdr:col>14</xdr:col>
      <xdr:colOff>723900</xdr:colOff>
      <xdr:row>100</xdr:row>
      <xdr:rowOff>76200</xdr:rowOff>
    </xdr:to>
    <xdr:sp macro="" textlink="">
      <xdr:nvSpPr>
        <xdr:cNvPr id="54332" name="Text Box 60" hidden="1"/>
        <xdr:cNvSpPr txBox="1">
          <a:spLocks noChangeArrowheads="1"/>
        </xdr:cNvSpPr>
      </xdr:nvSpPr>
      <xdr:spPr bwMode="auto">
        <a:xfrm>
          <a:off x="13458825" y="1836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99</xdr:row>
      <xdr:rowOff>76200</xdr:rowOff>
    </xdr:from>
    <xdr:to>
      <xdr:col>14</xdr:col>
      <xdr:colOff>723900</xdr:colOff>
      <xdr:row>103</xdr:row>
      <xdr:rowOff>76200</xdr:rowOff>
    </xdr:to>
    <xdr:sp macro="" textlink="">
      <xdr:nvSpPr>
        <xdr:cNvPr id="54331" name="Text Box 59" hidden="1"/>
        <xdr:cNvSpPr txBox="1">
          <a:spLocks noChangeArrowheads="1"/>
        </xdr:cNvSpPr>
      </xdr:nvSpPr>
      <xdr:spPr bwMode="auto">
        <a:xfrm>
          <a:off x="13458825" y="1893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100</xdr:row>
      <xdr:rowOff>76200</xdr:rowOff>
    </xdr:from>
    <xdr:to>
      <xdr:col>14</xdr:col>
      <xdr:colOff>723900</xdr:colOff>
      <xdr:row>104</xdr:row>
      <xdr:rowOff>76200</xdr:rowOff>
    </xdr:to>
    <xdr:sp macro="" textlink="">
      <xdr:nvSpPr>
        <xdr:cNvPr id="54330" name="Text Box 58" hidden="1"/>
        <xdr:cNvSpPr txBox="1">
          <a:spLocks noChangeArrowheads="1"/>
        </xdr:cNvSpPr>
      </xdr:nvSpPr>
      <xdr:spPr bwMode="auto">
        <a:xfrm>
          <a:off x="13458825" y="1912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102</xdr:row>
      <xdr:rowOff>76200</xdr:rowOff>
    </xdr:from>
    <xdr:to>
      <xdr:col>14</xdr:col>
      <xdr:colOff>609600</xdr:colOff>
      <xdr:row>106</xdr:row>
      <xdr:rowOff>114300</xdr:rowOff>
    </xdr:to>
    <xdr:sp macro="" textlink="">
      <xdr:nvSpPr>
        <xdr:cNvPr id="54329" name="Text Box 57" hidden="1"/>
        <xdr:cNvSpPr txBox="1">
          <a:spLocks noChangeArrowheads="1"/>
        </xdr:cNvSpPr>
      </xdr:nvSpPr>
      <xdr:spPr bwMode="auto">
        <a:xfrm>
          <a:off x="13458825" y="1950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</xdr:row>
      <xdr:rowOff>76200</xdr:rowOff>
    </xdr:from>
    <xdr:to>
      <xdr:col>14</xdr:col>
      <xdr:colOff>723900</xdr:colOff>
      <xdr:row>35</xdr:row>
      <xdr:rowOff>76200</xdr:rowOff>
    </xdr:to>
    <xdr:sp macro="" textlink="">
      <xdr:nvSpPr>
        <xdr:cNvPr id="54328" name="Text Box 56" hidden="1"/>
        <xdr:cNvSpPr txBox="1">
          <a:spLocks noChangeArrowheads="1"/>
        </xdr:cNvSpPr>
      </xdr:nvSpPr>
      <xdr:spPr bwMode="auto">
        <a:xfrm>
          <a:off x="13458825" y="598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44</xdr:row>
      <xdr:rowOff>76200</xdr:rowOff>
    </xdr:from>
    <xdr:to>
      <xdr:col>14</xdr:col>
      <xdr:colOff>723900</xdr:colOff>
      <xdr:row>48</xdr:row>
      <xdr:rowOff>76200</xdr:rowOff>
    </xdr:to>
    <xdr:sp macro="" textlink="">
      <xdr:nvSpPr>
        <xdr:cNvPr id="54327" name="Text Box 55" hidden="1"/>
        <xdr:cNvSpPr txBox="1">
          <a:spLocks noChangeArrowheads="1"/>
        </xdr:cNvSpPr>
      </xdr:nvSpPr>
      <xdr:spPr bwMode="auto">
        <a:xfrm>
          <a:off x="13458825" y="845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109</xdr:row>
      <xdr:rowOff>76200</xdr:rowOff>
    </xdr:from>
    <xdr:to>
      <xdr:col>14</xdr:col>
      <xdr:colOff>723900</xdr:colOff>
      <xdr:row>113</xdr:row>
      <xdr:rowOff>76200</xdr:rowOff>
    </xdr:to>
    <xdr:sp macro="" textlink="">
      <xdr:nvSpPr>
        <xdr:cNvPr id="54326" name="Text Box 54" hidden="1"/>
        <xdr:cNvSpPr txBox="1">
          <a:spLocks noChangeArrowheads="1"/>
        </xdr:cNvSpPr>
      </xdr:nvSpPr>
      <xdr:spPr bwMode="auto">
        <a:xfrm>
          <a:off x="13458825" y="2084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115</xdr:row>
      <xdr:rowOff>76200</xdr:rowOff>
    </xdr:from>
    <xdr:to>
      <xdr:col>14</xdr:col>
      <xdr:colOff>609600</xdr:colOff>
      <xdr:row>119</xdr:row>
      <xdr:rowOff>114300</xdr:rowOff>
    </xdr:to>
    <xdr:sp macro="" textlink="">
      <xdr:nvSpPr>
        <xdr:cNvPr id="54325" name="Text Box 53" hidden="1"/>
        <xdr:cNvSpPr txBox="1">
          <a:spLocks noChangeArrowheads="1"/>
        </xdr:cNvSpPr>
      </xdr:nvSpPr>
      <xdr:spPr bwMode="auto">
        <a:xfrm>
          <a:off x="13458825" y="2198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125</xdr:row>
      <xdr:rowOff>76200</xdr:rowOff>
    </xdr:from>
    <xdr:to>
      <xdr:col>14</xdr:col>
      <xdr:colOff>723900</xdr:colOff>
      <xdr:row>129</xdr:row>
      <xdr:rowOff>76200</xdr:rowOff>
    </xdr:to>
    <xdr:sp macro="" textlink="">
      <xdr:nvSpPr>
        <xdr:cNvPr id="54324" name="Text Box 52" hidden="1"/>
        <xdr:cNvSpPr txBox="1">
          <a:spLocks noChangeArrowheads="1"/>
        </xdr:cNvSpPr>
      </xdr:nvSpPr>
      <xdr:spPr bwMode="auto">
        <a:xfrm>
          <a:off x="1345882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128</xdr:row>
      <xdr:rowOff>76200</xdr:rowOff>
    </xdr:from>
    <xdr:to>
      <xdr:col>14</xdr:col>
      <xdr:colOff>609600</xdr:colOff>
      <xdr:row>132</xdr:row>
      <xdr:rowOff>114300</xdr:rowOff>
    </xdr:to>
    <xdr:sp macro="" textlink="">
      <xdr:nvSpPr>
        <xdr:cNvPr id="54323" name="Text Box 51" hidden="1"/>
        <xdr:cNvSpPr txBox="1">
          <a:spLocks noChangeArrowheads="1"/>
        </xdr:cNvSpPr>
      </xdr:nvSpPr>
      <xdr:spPr bwMode="auto">
        <a:xfrm>
          <a:off x="13458825" y="2446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135</xdr:row>
      <xdr:rowOff>76200</xdr:rowOff>
    </xdr:from>
    <xdr:to>
      <xdr:col>14</xdr:col>
      <xdr:colOff>723900</xdr:colOff>
      <xdr:row>139</xdr:row>
      <xdr:rowOff>76200</xdr:rowOff>
    </xdr:to>
    <xdr:sp macro="" textlink="">
      <xdr:nvSpPr>
        <xdr:cNvPr id="54322" name="Text Box 50" hidden="1"/>
        <xdr:cNvSpPr txBox="1">
          <a:spLocks noChangeArrowheads="1"/>
        </xdr:cNvSpPr>
      </xdr:nvSpPr>
      <xdr:spPr bwMode="auto">
        <a:xfrm>
          <a:off x="13458825" y="2579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140</xdr:row>
      <xdr:rowOff>76200</xdr:rowOff>
    </xdr:from>
    <xdr:to>
      <xdr:col>14</xdr:col>
      <xdr:colOff>723900</xdr:colOff>
      <xdr:row>144</xdr:row>
      <xdr:rowOff>76200</xdr:rowOff>
    </xdr:to>
    <xdr:sp macro="" textlink="">
      <xdr:nvSpPr>
        <xdr:cNvPr id="54321" name="Text Box 49" hidden="1"/>
        <xdr:cNvSpPr txBox="1">
          <a:spLocks noChangeArrowheads="1"/>
        </xdr:cNvSpPr>
      </xdr:nvSpPr>
      <xdr:spPr bwMode="auto">
        <a:xfrm>
          <a:off x="13458825" y="2674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148</xdr:row>
      <xdr:rowOff>76200</xdr:rowOff>
    </xdr:from>
    <xdr:to>
      <xdr:col>14</xdr:col>
      <xdr:colOff>723900</xdr:colOff>
      <xdr:row>152</xdr:row>
      <xdr:rowOff>76200</xdr:rowOff>
    </xdr:to>
    <xdr:sp macro="" textlink="">
      <xdr:nvSpPr>
        <xdr:cNvPr id="54320" name="Text Box 48" hidden="1"/>
        <xdr:cNvSpPr txBox="1">
          <a:spLocks noChangeArrowheads="1"/>
        </xdr:cNvSpPr>
      </xdr:nvSpPr>
      <xdr:spPr bwMode="auto">
        <a:xfrm>
          <a:off x="13458825" y="2827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153</xdr:row>
      <xdr:rowOff>76200</xdr:rowOff>
    </xdr:from>
    <xdr:to>
      <xdr:col>14</xdr:col>
      <xdr:colOff>723900</xdr:colOff>
      <xdr:row>157</xdr:row>
      <xdr:rowOff>76200</xdr:rowOff>
    </xdr:to>
    <xdr:sp macro="" textlink="">
      <xdr:nvSpPr>
        <xdr:cNvPr id="54319" name="Text Box 47" hidden="1"/>
        <xdr:cNvSpPr txBox="1">
          <a:spLocks noChangeArrowheads="1"/>
        </xdr:cNvSpPr>
      </xdr:nvSpPr>
      <xdr:spPr bwMode="auto">
        <a:xfrm>
          <a:off x="13458825" y="2922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154</xdr:row>
      <xdr:rowOff>76200</xdr:rowOff>
    </xdr:from>
    <xdr:to>
      <xdr:col>14</xdr:col>
      <xdr:colOff>723900</xdr:colOff>
      <xdr:row>158</xdr:row>
      <xdr:rowOff>76200</xdr:rowOff>
    </xdr:to>
    <xdr:sp macro="" textlink="">
      <xdr:nvSpPr>
        <xdr:cNvPr id="54318" name="Text Box 46" hidden="1"/>
        <xdr:cNvSpPr txBox="1">
          <a:spLocks noChangeArrowheads="1"/>
        </xdr:cNvSpPr>
      </xdr:nvSpPr>
      <xdr:spPr bwMode="auto">
        <a:xfrm>
          <a:off x="13458825" y="2941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155</xdr:row>
      <xdr:rowOff>76200</xdr:rowOff>
    </xdr:from>
    <xdr:to>
      <xdr:col>14</xdr:col>
      <xdr:colOff>723900</xdr:colOff>
      <xdr:row>159</xdr:row>
      <xdr:rowOff>76200</xdr:rowOff>
    </xdr:to>
    <xdr:sp macro="" textlink="">
      <xdr:nvSpPr>
        <xdr:cNvPr id="54317" name="Text Box 45" hidden="1"/>
        <xdr:cNvSpPr txBox="1">
          <a:spLocks noChangeArrowheads="1"/>
        </xdr:cNvSpPr>
      </xdr:nvSpPr>
      <xdr:spPr bwMode="auto">
        <a:xfrm>
          <a:off x="13458825" y="2960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164</xdr:row>
      <xdr:rowOff>76200</xdr:rowOff>
    </xdr:from>
    <xdr:to>
      <xdr:col>14</xdr:col>
      <xdr:colOff>723900</xdr:colOff>
      <xdr:row>168</xdr:row>
      <xdr:rowOff>76200</xdr:rowOff>
    </xdr:to>
    <xdr:sp macro="" textlink="">
      <xdr:nvSpPr>
        <xdr:cNvPr id="54316" name="Text Box 44" hidden="1"/>
        <xdr:cNvSpPr txBox="1">
          <a:spLocks noChangeArrowheads="1"/>
        </xdr:cNvSpPr>
      </xdr:nvSpPr>
      <xdr:spPr bwMode="auto">
        <a:xfrm>
          <a:off x="13458825" y="3131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165</xdr:row>
      <xdr:rowOff>76200</xdr:rowOff>
    </xdr:from>
    <xdr:to>
      <xdr:col>14</xdr:col>
      <xdr:colOff>723900</xdr:colOff>
      <xdr:row>169</xdr:row>
      <xdr:rowOff>76200</xdr:rowOff>
    </xdr:to>
    <xdr:sp macro="" textlink="">
      <xdr:nvSpPr>
        <xdr:cNvPr id="54315" name="Text Box 43" hidden="1"/>
        <xdr:cNvSpPr txBox="1">
          <a:spLocks noChangeArrowheads="1"/>
        </xdr:cNvSpPr>
      </xdr:nvSpPr>
      <xdr:spPr bwMode="auto">
        <a:xfrm>
          <a:off x="13458825" y="3150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166</xdr:row>
      <xdr:rowOff>76200</xdr:rowOff>
    </xdr:from>
    <xdr:to>
      <xdr:col>14</xdr:col>
      <xdr:colOff>723900</xdr:colOff>
      <xdr:row>170</xdr:row>
      <xdr:rowOff>76200</xdr:rowOff>
    </xdr:to>
    <xdr:sp macro="" textlink="">
      <xdr:nvSpPr>
        <xdr:cNvPr id="54314" name="Text Box 42" hidden="1"/>
        <xdr:cNvSpPr txBox="1">
          <a:spLocks noChangeArrowheads="1"/>
        </xdr:cNvSpPr>
      </xdr:nvSpPr>
      <xdr:spPr bwMode="auto">
        <a:xfrm>
          <a:off x="13458825" y="3169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167</xdr:row>
      <xdr:rowOff>76200</xdr:rowOff>
    </xdr:from>
    <xdr:to>
      <xdr:col>14</xdr:col>
      <xdr:colOff>723900</xdr:colOff>
      <xdr:row>171</xdr:row>
      <xdr:rowOff>76200</xdr:rowOff>
    </xdr:to>
    <xdr:sp macro="" textlink="">
      <xdr:nvSpPr>
        <xdr:cNvPr id="54313" name="Text Box 41" hidden="1"/>
        <xdr:cNvSpPr txBox="1">
          <a:spLocks noChangeArrowheads="1"/>
        </xdr:cNvSpPr>
      </xdr:nvSpPr>
      <xdr:spPr bwMode="auto">
        <a:xfrm>
          <a:off x="13458825" y="3188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181</xdr:row>
      <xdr:rowOff>76200</xdr:rowOff>
    </xdr:from>
    <xdr:to>
      <xdr:col>14</xdr:col>
      <xdr:colOff>723900</xdr:colOff>
      <xdr:row>185</xdr:row>
      <xdr:rowOff>76200</xdr:rowOff>
    </xdr:to>
    <xdr:sp macro="" textlink="">
      <xdr:nvSpPr>
        <xdr:cNvPr id="54312" name="Text Box 40" hidden="1"/>
        <xdr:cNvSpPr txBox="1">
          <a:spLocks noChangeArrowheads="1"/>
        </xdr:cNvSpPr>
      </xdr:nvSpPr>
      <xdr:spPr bwMode="auto">
        <a:xfrm>
          <a:off x="13458825" y="3455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187</xdr:row>
      <xdr:rowOff>76200</xdr:rowOff>
    </xdr:from>
    <xdr:to>
      <xdr:col>14</xdr:col>
      <xdr:colOff>723900</xdr:colOff>
      <xdr:row>191</xdr:row>
      <xdr:rowOff>76200</xdr:rowOff>
    </xdr:to>
    <xdr:sp macro="" textlink="">
      <xdr:nvSpPr>
        <xdr:cNvPr id="54311" name="Text Box 39" hidden="1"/>
        <xdr:cNvSpPr txBox="1">
          <a:spLocks noChangeArrowheads="1"/>
        </xdr:cNvSpPr>
      </xdr:nvSpPr>
      <xdr:spPr bwMode="auto">
        <a:xfrm>
          <a:off x="13458825" y="3569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193</xdr:row>
      <xdr:rowOff>76200</xdr:rowOff>
    </xdr:from>
    <xdr:to>
      <xdr:col>14</xdr:col>
      <xdr:colOff>723900</xdr:colOff>
      <xdr:row>197</xdr:row>
      <xdr:rowOff>76200</xdr:rowOff>
    </xdr:to>
    <xdr:sp macro="" textlink="">
      <xdr:nvSpPr>
        <xdr:cNvPr id="54310" name="Text Box 38" hidden="1"/>
        <xdr:cNvSpPr txBox="1">
          <a:spLocks noChangeArrowheads="1"/>
        </xdr:cNvSpPr>
      </xdr:nvSpPr>
      <xdr:spPr bwMode="auto">
        <a:xfrm>
          <a:off x="13458825" y="3684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206</xdr:row>
      <xdr:rowOff>76200</xdr:rowOff>
    </xdr:from>
    <xdr:to>
      <xdr:col>14</xdr:col>
      <xdr:colOff>723900</xdr:colOff>
      <xdr:row>210</xdr:row>
      <xdr:rowOff>76200</xdr:rowOff>
    </xdr:to>
    <xdr:sp macro="" textlink="">
      <xdr:nvSpPr>
        <xdr:cNvPr id="54309" name="Text Box 37" hidden="1"/>
        <xdr:cNvSpPr txBox="1">
          <a:spLocks noChangeArrowheads="1"/>
        </xdr:cNvSpPr>
      </xdr:nvSpPr>
      <xdr:spPr bwMode="auto">
        <a:xfrm>
          <a:off x="13458825" y="3931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219</xdr:row>
      <xdr:rowOff>76200</xdr:rowOff>
    </xdr:from>
    <xdr:to>
      <xdr:col>14</xdr:col>
      <xdr:colOff>723900</xdr:colOff>
      <xdr:row>223</xdr:row>
      <xdr:rowOff>76200</xdr:rowOff>
    </xdr:to>
    <xdr:sp macro="" textlink="">
      <xdr:nvSpPr>
        <xdr:cNvPr id="54308" name="Text Box 36" hidden="1"/>
        <xdr:cNvSpPr txBox="1">
          <a:spLocks noChangeArrowheads="1"/>
        </xdr:cNvSpPr>
      </xdr:nvSpPr>
      <xdr:spPr bwMode="auto">
        <a:xfrm>
          <a:off x="13458825" y="4179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245</xdr:row>
      <xdr:rowOff>76200</xdr:rowOff>
    </xdr:from>
    <xdr:to>
      <xdr:col>14</xdr:col>
      <xdr:colOff>723900</xdr:colOff>
      <xdr:row>249</xdr:row>
      <xdr:rowOff>76200</xdr:rowOff>
    </xdr:to>
    <xdr:sp macro="" textlink="">
      <xdr:nvSpPr>
        <xdr:cNvPr id="54307" name="Text Box 35" hidden="1"/>
        <xdr:cNvSpPr txBox="1">
          <a:spLocks noChangeArrowheads="1"/>
        </xdr:cNvSpPr>
      </xdr:nvSpPr>
      <xdr:spPr bwMode="auto">
        <a:xfrm>
          <a:off x="13458825" y="4674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271</xdr:row>
      <xdr:rowOff>76200</xdr:rowOff>
    </xdr:from>
    <xdr:to>
      <xdr:col>14</xdr:col>
      <xdr:colOff>723900</xdr:colOff>
      <xdr:row>275</xdr:row>
      <xdr:rowOff>76200</xdr:rowOff>
    </xdr:to>
    <xdr:sp macro="" textlink="">
      <xdr:nvSpPr>
        <xdr:cNvPr id="54306" name="Text Box 34" hidden="1"/>
        <xdr:cNvSpPr txBox="1">
          <a:spLocks noChangeArrowheads="1"/>
        </xdr:cNvSpPr>
      </xdr:nvSpPr>
      <xdr:spPr bwMode="auto">
        <a:xfrm>
          <a:off x="13458825" y="5170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284</xdr:row>
      <xdr:rowOff>76200</xdr:rowOff>
    </xdr:from>
    <xdr:to>
      <xdr:col>14</xdr:col>
      <xdr:colOff>723900</xdr:colOff>
      <xdr:row>288</xdr:row>
      <xdr:rowOff>76200</xdr:rowOff>
    </xdr:to>
    <xdr:sp macro="" textlink="">
      <xdr:nvSpPr>
        <xdr:cNvPr id="54305" name="Text Box 33" hidden="1"/>
        <xdr:cNvSpPr txBox="1">
          <a:spLocks noChangeArrowheads="1"/>
        </xdr:cNvSpPr>
      </xdr:nvSpPr>
      <xdr:spPr bwMode="auto">
        <a:xfrm>
          <a:off x="13458825" y="5417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297</xdr:row>
      <xdr:rowOff>76200</xdr:rowOff>
    </xdr:from>
    <xdr:to>
      <xdr:col>14</xdr:col>
      <xdr:colOff>723900</xdr:colOff>
      <xdr:row>301</xdr:row>
      <xdr:rowOff>76200</xdr:rowOff>
    </xdr:to>
    <xdr:sp macro="" textlink="">
      <xdr:nvSpPr>
        <xdr:cNvPr id="54304" name="Text Box 32" hidden="1"/>
        <xdr:cNvSpPr txBox="1">
          <a:spLocks noChangeArrowheads="1"/>
        </xdr:cNvSpPr>
      </xdr:nvSpPr>
      <xdr:spPr bwMode="auto">
        <a:xfrm>
          <a:off x="13458825" y="5665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310</xdr:row>
      <xdr:rowOff>76200</xdr:rowOff>
    </xdr:from>
    <xdr:to>
      <xdr:col>14</xdr:col>
      <xdr:colOff>723900</xdr:colOff>
      <xdr:row>314</xdr:row>
      <xdr:rowOff>76200</xdr:rowOff>
    </xdr:to>
    <xdr:sp macro="" textlink="">
      <xdr:nvSpPr>
        <xdr:cNvPr id="54303" name="Text Box 31" hidden="1"/>
        <xdr:cNvSpPr txBox="1">
          <a:spLocks noChangeArrowheads="1"/>
        </xdr:cNvSpPr>
      </xdr:nvSpPr>
      <xdr:spPr bwMode="auto">
        <a:xfrm>
          <a:off x="13458825" y="5913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323</xdr:row>
      <xdr:rowOff>76200</xdr:rowOff>
    </xdr:from>
    <xdr:to>
      <xdr:col>14</xdr:col>
      <xdr:colOff>723900</xdr:colOff>
      <xdr:row>327</xdr:row>
      <xdr:rowOff>76200</xdr:rowOff>
    </xdr:to>
    <xdr:sp macro="" textlink="">
      <xdr:nvSpPr>
        <xdr:cNvPr id="54302" name="Text Box 30" hidden="1"/>
        <xdr:cNvSpPr txBox="1">
          <a:spLocks noChangeArrowheads="1"/>
        </xdr:cNvSpPr>
      </xdr:nvSpPr>
      <xdr:spPr bwMode="auto">
        <a:xfrm>
          <a:off x="13458825" y="6160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336</xdr:row>
      <xdr:rowOff>76200</xdr:rowOff>
    </xdr:from>
    <xdr:to>
      <xdr:col>14</xdr:col>
      <xdr:colOff>723900</xdr:colOff>
      <xdr:row>340</xdr:row>
      <xdr:rowOff>76200</xdr:rowOff>
    </xdr:to>
    <xdr:sp macro="" textlink="">
      <xdr:nvSpPr>
        <xdr:cNvPr id="54301" name="Text Box 29" hidden="1"/>
        <xdr:cNvSpPr txBox="1">
          <a:spLocks noChangeArrowheads="1"/>
        </xdr:cNvSpPr>
      </xdr:nvSpPr>
      <xdr:spPr bwMode="auto">
        <a:xfrm>
          <a:off x="13458825" y="6408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362</xdr:row>
      <xdr:rowOff>76200</xdr:rowOff>
    </xdr:from>
    <xdr:to>
      <xdr:col>14</xdr:col>
      <xdr:colOff>723900</xdr:colOff>
      <xdr:row>366</xdr:row>
      <xdr:rowOff>76200</xdr:rowOff>
    </xdr:to>
    <xdr:sp macro="" textlink="">
      <xdr:nvSpPr>
        <xdr:cNvPr id="54300" name="Text Box 28" hidden="1"/>
        <xdr:cNvSpPr txBox="1">
          <a:spLocks noChangeArrowheads="1"/>
        </xdr:cNvSpPr>
      </xdr:nvSpPr>
      <xdr:spPr bwMode="auto">
        <a:xfrm>
          <a:off x="13458825" y="6903720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337</xdr:row>
      <xdr:rowOff>76200</xdr:rowOff>
    </xdr:from>
    <xdr:to>
      <xdr:col>14</xdr:col>
      <xdr:colOff>723900</xdr:colOff>
      <xdr:row>341</xdr:row>
      <xdr:rowOff>76200</xdr:rowOff>
    </xdr:to>
    <xdr:sp macro="" textlink="">
      <xdr:nvSpPr>
        <xdr:cNvPr id="54299" name="Text Box 27" hidden="1"/>
        <xdr:cNvSpPr txBox="1">
          <a:spLocks noChangeArrowheads="1"/>
        </xdr:cNvSpPr>
      </xdr:nvSpPr>
      <xdr:spPr bwMode="auto">
        <a:xfrm>
          <a:off x="13458825" y="6427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258</xdr:row>
      <xdr:rowOff>76200</xdr:rowOff>
    </xdr:from>
    <xdr:to>
      <xdr:col>14</xdr:col>
      <xdr:colOff>723900</xdr:colOff>
      <xdr:row>262</xdr:row>
      <xdr:rowOff>76200</xdr:rowOff>
    </xdr:to>
    <xdr:sp macro="" textlink="">
      <xdr:nvSpPr>
        <xdr:cNvPr id="54298" name="Text Box 26" hidden="1"/>
        <xdr:cNvSpPr txBox="1">
          <a:spLocks noChangeArrowheads="1"/>
        </xdr:cNvSpPr>
      </xdr:nvSpPr>
      <xdr:spPr bwMode="auto">
        <a:xfrm>
          <a:off x="13458825" y="4922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285</xdr:row>
      <xdr:rowOff>76200</xdr:rowOff>
    </xdr:from>
    <xdr:to>
      <xdr:col>14</xdr:col>
      <xdr:colOff>723900</xdr:colOff>
      <xdr:row>289</xdr:row>
      <xdr:rowOff>76200</xdr:rowOff>
    </xdr:to>
    <xdr:sp macro="" textlink="">
      <xdr:nvSpPr>
        <xdr:cNvPr id="54297" name="Text Box 25" hidden="1"/>
        <xdr:cNvSpPr txBox="1">
          <a:spLocks noChangeArrowheads="1"/>
        </xdr:cNvSpPr>
      </xdr:nvSpPr>
      <xdr:spPr bwMode="auto">
        <a:xfrm>
          <a:off x="13458825" y="5436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311</xdr:row>
      <xdr:rowOff>76200</xdr:rowOff>
    </xdr:from>
    <xdr:to>
      <xdr:col>14</xdr:col>
      <xdr:colOff>723900</xdr:colOff>
      <xdr:row>315</xdr:row>
      <xdr:rowOff>76200</xdr:rowOff>
    </xdr:to>
    <xdr:sp macro="" textlink="">
      <xdr:nvSpPr>
        <xdr:cNvPr id="54296" name="Text Box 24" hidden="1"/>
        <xdr:cNvSpPr txBox="1">
          <a:spLocks noChangeArrowheads="1"/>
        </xdr:cNvSpPr>
      </xdr:nvSpPr>
      <xdr:spPr bwMode="auto">
        <a:xfrm>
          <a:off x="13458825" y="5932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205</xdr:row>
      <xdr:rowOff>76200</xdr:rowOff>
    </xdr:from>
    <xdr:to>
      <xdr:col>14</xdr:col>
      <xdr:colOff>723900</xdr:colOff>
      <xdr:row>209</xdr:row>
      <xdr:rowOff>76200</xdr:rowOff>
    </xdr:to>
    <xdr:sp macro="" textlink="">
      <xdr:nvSpPr>
        <xdr:cNvPr id="54295" name="Text Box 23" hidden="1"/>
        <xdr:cNvSpPr txBox="1">
          <a:spLocks noChangeArrowheads="1"/>
        </xdr:cNvSpPr>
      </xdr:nvSpPr>
      <xdr:spPr bwMode="auto">
        <a:xfrm>
          <a:off x="13458825" y="3912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257</xdr:row>
      <xdr:rowOff>76200</xdr:rowOff>
    </xdr:from>
    <xdr:to>
      <xdr:col>14</xdr:col>
      <xdr:colOff>723900</xdr:colOff>
      <xdr:row>261</xdr:row>
      <xdr:rowOff>76200</xdr:rowOff>
    </xdr:to>
    <xdr:sp macro="" textlink="">
      <xdr:nvSpPr>
        <xdr:cNvPr id="54294" name="Text Box 22" hidden="1"/>
        <xdr:cNvSpPr txBox="1">
          <a:spLocks noChangeArrowheads="1"/>
        </xdr:cNvSpPr>
      </xdr:nvSpPr>
      <xdr:spPr bwMode="auto">
        <a:xfrm>
          <a:off x="13458825" y="4903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296</xdr:row>
      <xdr:rowOff>76200</xdr:rowOff>
    </xdr:from>
    <xdr:to>
      <xdr:col>14</xdr:col>
      <xdr:colOff>723900</xdr:colOff>
      <xdr:row>300</xdr:row>
      <xdr:rowOff>76200</xdr:rowOff>
    </xdr:to>
    <xdr:sp macro="" textlink="">
      <xdr:nvSpPr>
        <xdr:cNvPr id="54293" name="Text Box 21" hidden="1"/>
        <xdr:cNvSpPr txBox="1">
          <a:spLocks noChangeArrowheads="1"/>
        </xdr:cNvSpPr>
      </xdr:nvSpPr>
      <xdr:spPr bwMode="auto">
        <a:xfrm>
          <a:off x="13458825" y="5646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116</xdr:row>
      <xdr:rowOff>76200</xdr:rowOff>
    </xdr:from>
    <xdr:to>
      <xdr:col>14</xdr:col>
      <xdr:colOff>723900</xdr:colOff>
      <xdr:row>120</xdr:row>
      <xdr:rowOff>76200</xdr:rowOff>
    </xdr:to>
    <xdr:sp macro="" textlink="">
      <xdr:nvSpPr>
        <xdr:cNvPr id="54292" name="Text Box 20" hidden="1"/>
        <xdr:cNvSpPr txBox="1">
          <a:spLocks noChangeArrowheads="1"/>
        </xdr:cNvSpPr>
      </xdr:nvSpPr>
      <xdr:spPr bwMode="auto">
        <a:xfrm>
          <a:off x="13458825" y="2217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190</xdr:row>
      <xdr:rowOff>76200</xdr:rowOff>
    </xdr:from>
    <xdr:to>
      <xdr:col>14</xdr:col>
      <xdr:colOff>723900</xdr:colOff>
      <xdr:row>194</xdr:row>
      <xdr:rowOff>76200</xdr:rowOff>
    </xdr:to>
    <xdr:sp macro="" textlink="">
      <xdr:nvSpPr>
        <xdr:cNvPr id="54291" name="Text Box 19" hidden="1"/>
        <xdr:cNvSpPr txBox="1">
          <a:spLocks noChangeArrowheads="1"/>
        </xdr:cNvSpPr>
      </xdr:nvSpPr>
      <xdr:spPr bwMode="auto">
        <a:xfrm>
          <a:off x="13458825" y="3627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191</xdr:row>
      <xdr:rowOff>76200</xdr:rowOff>
    </xdr:from>
    <xdr:to>
      <xdr:col>14</xdr:col>
      <xdr:colOff>723900</xdr:colOff>
      <xdr:row>195</xdr:row>
      <xdr:rowOff>76200</xdr:rowOff>
    </xdr:to>
    <xdr:sp macro="" textlink="">
      <xdr:nvSpPr>
        <xdr:cNvPr id="54290" name="Text Box 18" hidden="1"/>
        <xdr:cNvSpPr txBox="1">
          <a:spLocks noChangeArrowheads="1"/>
        </xdr:cNvSpPr>
      </xdr:nvSpPr>
      <xdr:spPr bwMode="auto">
        <a:xfrm>
          <a:off x="13458825" y="3646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200</xdr:row>
      <xdr:rowOff>76200</xdr:rowOff>
    </xdr:from>
    <xdr:to>
      <xdr:col>14</xdr:col>
      <xdr:colOff>723900</xdr:colOff>
      <xdr:row>204</xdr:row>
      <xdr:rowOff>76200</xdr:rowOff>
    </xdr:to>
    <xdr:sp macro="" textlink="">
      <xdr:nvSpPr>
        <xdr:cNvPr id="54289" name="Text Box 17" hidden="1"/>
        <xdr:cNvSpPr txBox="1">
          <a:spLocks noChangeArrowheads="1"/>
        </xdr:cNvSpPr>
      </xdr:nvSpPr>
      <xdr:spPr bwMode="auto">
        <a:xfrm>
          <a:off x="13458825" y="381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213</xdr:row>
      <xdr:rowOff>76200</xdr:rowOff>
    </xdr:from>
    <xdr:to>
      <xdr:col>14</xdr:col>
      <xdr:colOff>723900</xdr:colOff>
      <xdr:row>217</xdr:row>
      <xdr:rowOff>76200</xdr:rowOff>
    </xdr:to>
    <xdr:sp macro="" textlink="">
      <xdr:nvSpPr>
        <xdr:cNvPr id="54288" name="Text Box 16" hidden="1"/>
        <xdr:cNvSpPr txBox="1">
          <a:spLocks noChangeArrowheads="1"/>
        </xdr:cNvSpPr>
      </xdr:nvSpPr>
      <xdr:spPr bwMode="auto">
        <a:xfrm>
          <a:off x="13458825" y="4065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216</xdr:row>
      <xdr:rowOff>76200</xdr:rowOff>
    </xdr:from>
    <xdr:to>
      <xdr:col>14</xdr:col>
      <xdr:colOff>723900</xdr:colOff>
      <xdr:row>220</xdr:row>
      <xdr:rowOff>76200</xdr:rowOff>
    </xdr:to>
    <xdr:sp macro="" textlink="">
      <xdr:nvSpPr>
        <xdr:cNvPr id="54287" name="Text Box 15" hidden="1"/>
        <xdr:cNvSpPr txBox="1">
          <a:spLocks noChangeArrowheads="1"/>
        </xdr:cNvSpPr>
      </xdr:nvSpPr>
      <xdr:spPr bwMode="auto">
        <a:xfrm>
          <a:off x="1345882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217</xdr:row>
      <xdr:rowOff>76200</xdr:rowOff>
    </xdr:from>
    <xdr:to>
      <xdr:col>14</xdr:col>
      <xdr:colOff>723900</xdr:colOff>
      <xdr:row>221</xdr:row>
      <xdr:rowOff>76200</xdr:rowOff>
    </xdr:to>
    <xdr:sp macro="" textlink="">
      <xdr:nvSpPr>
        <xdr:cNvPr id="54286" name="Text Box 14" hidden="1"/>
        <xdr:cNvSpPr txBox="1">
          <a:spLocks noChangeArrowheads="1"/>
        </xdr:cNvSpPr>
      </xdr:nvSpPr>
      <xdr:spPr bwMode="auto">
        <a:xfrm>
          <a:off x="13458825" y="4141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239</xdr:row>
      <xdr:rowOff>76200</xdr:rowOff>
    </xdr:from>
    <xdr:to>
      <xdr:col>14</xdr:col>
      <xdr:colOff>723900</xdr:colOff>
      <xdr:row>243</xdr:row>
      <xdr:rowOff>76200</xdr:rowOff>
    </xdr:to>
    <xdr:sp macro="" textlink="">
      <xdr:nvSpPr>
        <xdr:cNvPr id="54285" name="Text Box 13" hidden="1"/>
        <xdr:cNvSpPr txBox="1">
          <a:spLocks noChangeArrowheads="1"/>
        </xdr:cNvSpPr>
      </xdr:nvSpPr>
      <xdr:spPr bwMode="auto">
        <a:xfrm>
          <a:off x="13458825" y="4560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242</xdr:row>
      <xdr:rowOff>76200</xdr:rowOff>
    </xdr:from>
    <xdr:to>
      <xdr:col>14</xdr:col>
      <xdr:colOff>723900</xdr:colOff>
      <xdr:row>246</xdr:row>
      <xdr:rowOff>76200</xdr:rowOff>
    </xdr:to>
    <xdr:sp macro="" textlink="">
      <xdr:nvSpPr>
        <xdr:cNvPr id="54284" name="Text Box 12" hidden="1"/>
        <xdr:cNvSpPr txBox="1">
          <a:spLocks noChangeArrowheads="1"/>
        </xdr:cNvSpPr>
      </xdr:nvSpPr>
      <xdr:spPr bwMode="auto">
        <a:xfrm>
          <a:off x="13458825" y="4617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243</xdr:row>
      <xdr:rowOff>76200</xdr:rowOff>
    </xdr:from>
    <xdr:to>
      <xdr:col>14</xdr:col>
      <xdr:colOff>723900</xdr:colOff>
      <xdr:row>247</xdr:row>
      <xdr:rowOff>76200</xdr:rowOff>
    </xdr:to>
    <xdr:sp macro="" textlink="">
      <xdr:nvSpPr>
        <xdr:cNvPr id="54283" name="Text Box 11" hidden="1"/>
        <xdr:cNvSpPr txBox="1">
          <a:spLocks noChangeArrowheads="1"/>
        </xdr:cNvSpPr>
      </xdr:nvSpPr>
      <xdr:spPr bwMode="auto">
        <a:xfrm>
          <a:off x="13458825" y="4636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252</xdr:row>
      <xdr:rowOff>76200</xdr:rowOff>
    </xdr:from>
    <xdr:to>
      <xdr:col>14</xdr:col>
      <xdr:colOff>723900</xdr:colOff>
      <xdr:row>256</xdr:row>
      <xdr:rowOff>76200</xdr:rowOff>
    </xdr:to>
    <xdr:sp macro="" textlink="">
      <xdr:nvSpPr>
        <xdr:cNvPr id="54282" name="Text Box 10" hidden="1"/>
        <xdr:cNvSpPr txBox="1">
          <a:spLocks noChangeArrowheads="1"/>
        </xdr:cNvSpPr>
      </xdr:nvSpPr>
      <xdr:spPr bwMode="auto">
        <a:xfrm>
          <a:off x="13458825" y="4808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278</xdr:row>
      <xdr:rowOff>76200</xdr:rowOff>
    </xdr:from>
    <xdr:to>
      <xdr:col>14</xdr:col>
      <xdr:colOff>723900</xdr:colOff>
      <xdr:row>282</xdr:row>
      <xdr:rowOff>76200</xdr:rowOff>
    </xdr:to>
    <xdr:sp macro="" textlink="">
      <xdr:nvSpPr>
        <xdr:cNvPr id="54281" name="Text Box 9" hidden="1"/>
        <xdr:cNvSpPr txBox="1">
          <a:spLocks noChangeArrowheads="1"/>
        </xdr:cNvSpPr>
      </xdr:nvSpPr>
      <xdr:spPr bwMode="auto">
        <a:xfrm>
          <a:off x="13458825" y="5303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281</xdr:row>
      <xdr:rowOff>76200</xdr:rowOff>
    </xdr:from>
    <xdr:to>
      <xdr:col>14</xdr:col>
      <xdr:colOff>723900</xdr:colOff>
      <xdr:row>285</xdr:row>
      <xdr:rowOff>76200</xdr:rowOff>
    </xdr:to>
    <xdr:sp macro="" textlink="">
      <xdr:nvSpPr>
        <xdr:cNvPr id="54280" name="Text Box 8" hidden="1"/>
        <xdr:cNvSpPr txBox="1">
          <a:spLocks noChangeArrowheads="1"/>
        </xdr:cNvSpPr>
      </xdr:nvSpPr>
      <xdr:spPr bwMode="auto">
        <a:xfrm>
          <a:off x="13458825" y="5360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282</xdr:row>
      <xdr:rowOff>76200</xdr:rowOff>
    </xdr:from>
    <xdr:to>
      <xdr:col>14</xdr:col>
      <xdr:colOff>723900</xdr:colOff>
      <xdr:row>286</xdr:row>
      <xdr:rowOff>76200</xdr:rowOff>
    </xdr:to>
    <xdr:sp macro="" textlink="">
      <xdr:nvSpPr>
        <xdr:cNvPr id="54279" name="Text Box 7" hidden="1"/>
        <xdr:cNvSpPr txBox="1">
          <a:spLocks noChangeArrowheads="1"/>
        </xdr:cNvSpPr>
      </xdr:nvSpPr>
      <xdr:spPr bwMode="auto">
        <a:xfrm>
          <a:off x="13458825" y="5379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304</xdr:row>
      <xdr:rowOff>76200</xdr:rowOff>
    </xdr:from>
    <xdr:to>
      <xdr:col>14</xdr:col>
      <xdr:colOff>723900</xdr:colOff>
      <xdr:row>308</xdr:row>
      <xdr:rowOff>76200</xdr:rowOff>
    </xdr:to>
    <xdr:sp macro="" textlink="">
      <xdr:nvSpPr>
        <xdr:cNvPr id="54278" name="Text Box 6" hidden="1"/>
        <xdr:cNvSpPr txBox="1">
          <a:spLocks noChangeArrowheads="1"/>
        </xdr:cNvSpPr>
      </xdr:nvSpPr>
      <xdr:spPr bwMode="auto">
        <a:xfrm>
          <a:off x="13458825" y="5798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308</xdr:row>
      <xdr:rowOff>76200</xdr:rowOff>
    </xdr:from>
    <xdr:to>
      <xdr:col>14</xdr:col>
      <xdr:colOff>723900</xdr:colOff>
      <xdr:row>312</xdr:row>
      <xdr:rowOff>76200</xdr:rowOff>
    </xdr:to>
    <xdr:sp macro="" textlink="">
      <xdr:nvSpPr>
        <xdr:cNvPr id="54277" name="Text Box 5" hidden="1"/>
        <xdr:cNvSpPr txBox="1">
          <a:spLocks noChangeArrowheads="1"/>
        </xdr:cNvSpPr>
      </xdr:nvSpPr>
      <xdr:spPr bwMode="auto">
        <a:xfrm>
          <a:off x="13458825" y="5875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329</xdr:row>
      <xdr:rowOff>76200</xdr:rowOff>
    </xdr:from>
    <xdr:to>
      <xdr:col>14</xdr:col>
      <xdr:colOff>723900</xdr:colOff>
      <xdr:row>333</xdr:row>
      <xdr:rowOff>76200</xdr:rowOff>
    </xdr:to>
    <xdr:sp macro="" textlink="">
      <xdr:nvSpPr>
        <xdr:cNvPr id="54276" name="Text Box 4" hidden="1"/>
        <xdr:cNvSpPr txBox="1">
          <a:spLocks noChangeArrowheads="1"/>
        </xdr:cNvSpPr>
      </xdr:nvSpPr>
      <xdr:spPr bwMode="auto">
        <a:xfrm>
          <a:off x="13458825" y="6275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330</xdr:row>
      <xdr:rowOff>76200</xdr:rowOff>
    </xdr:from>
    <xdr:to>
      <xdr:col>14</xdr:col>
      <xdr:colOff>723900</xdr:colOff>
      <xdr:row>334</xdr:row>
      <xdr:rowOff>76200</xdr:rowOff>
    </xdr:to>
    <xdr:sp macro="" textlink="">
      <xdr:nvSpPr>
        <xdr:cNvPr id="54275" name="Text Box 3" hidden="1"/>
        <xdr:cNvSpPr txBox="1">
          <a:spLocks noChangeArrowheads="1"/>
        </xdr:cNvSpPr>
      </xdr:nvSpPr>
      <xdr:spPr bwMode="auto">
        <a:xfrm>
          <a:off x="13458825" y="6294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333</xdr:row>
      <xdr:rowOff>76200</xdr:rowOff>
    </xdr:from>
    <xdr:to>
      <xdr:col>14</xdr:col>
      <xdr:colOff>723900</xdr:colOff>
      <xdr:row>337</xdr:row>
      <xdr:rowOff>76200</xdr:rowOff>
    </xdr:to>
    <xdr:sp macro="" textlink="">
      <xdr:nvSpPr>
        <xdr:cNvPr id="54274" name="Text Box 2" hidden="1"/>
        <xdr:cNvSpPr txBox="1">
          <a:spLocks noChangeArrowheads="1"/>
        </xdr:cNvSpPr>
      </xdr:nvSpPr>
      <xdr:spPr bwMode="auto">
        <a:xfrm>
          <a:off x="13458825" y="6351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0</xdr:rowOff>
    </xdr:from>
    <xdr:to>
      <xdr:col>3</xdr:col>
      <xdr:colOff>571500</xdr:colOff>
      <xdr:row>4</xdr:row>
      <xdr:rowOff>0</xdr:rowOff>
    </xdr:to>
    <xdr:sp macro="" textlink="">
      <xdr:nvSpPr>
        <xdr:cNvPr id="54273" name="Text Box 1" hidden="1"/>
        <xdr:cNvSpPr txBox="1">
          <a:spLocks noChangeArrowheads="1"/>
        </xdr:cNvSpPr>
      </xdr:nvSpPr>
      <xdr:spPr bwMode="auto">
        <a:xfrm>
          <a:off x="47148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114300</xdr:colOff>
      <xdr:row>4</xdr:row>
      <xdr:rowOff>76200</xdr:rowOff>
    </xdr:from>
    <xdr:to>
      <xdr:col>4</xdr:col>
      <xdr:colOff>571500</xdr:colOff>
      <xdr:row>8</xdr:row>
      <xdr:rowOff>76200</xdr:rowOff>
    </xdr:to>
    <xdr:sp macro="" textlink="">
      <xdr:nvSpPr>
        <xdr:cNvPr id="41034" name="Text Box 74" hidden="1"/>
        <xdr:cNvSpPr txBox="1">
          <a:spLocks noChangeArrowheads="1"/>
        </xdr:cNvSpPr>
      </xdr:nvSpPr>
      <xdr:spPr bwMode="auto">
        <a:xfrm>
          <a:off x="8420100" y="83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</xdr:row>
      <xdr:rowOff>85725</xdr:rowOff>
    </xdr:from>
    <xdr:to>
      <xdr:col>4</xdr:col>
      <xdr:colOff>600075</xdr:colOff>
      <xdr:row>20</xdr:row>
      <xdr:rowOff>85725</xdr:rowOff>
    </xdr:to>
    <xdr:sp macro="" textlink="">
      <xdr:nvSpPr>
        <xdr:cNvPr id="41062" name="Text Box 102" hidden="1"/>
        <xdr:cNvSpPr txBox="1">
          <a:spLocks noChangeArrowheads="1"/>
        </xdr:cNvSpPr>
      </xdr:nvSpPr>
      <xdr:spPr bwMode="auto">
        <a:xfrm>
          <a:off x="8448675" y="313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</xdr:row>
      <xdr:rowOff>85725</xdr:rowOff>
    </xdr:from>
    <xdr:to>
      <xdr:col>4</xdr:col>
      <xdr:colOff>600075</xdr:colOff>
      <xdr:row>32</xdr:row>
      <xdr:rowOff>85725</xdr:rowOff>
    </xdr:to>
    <xdr:sp macro="" textlink="">
      <xdr:nvSpPr>
        <xdr:cNvPr id="41063" name="Text Box 103" hidden="1"/>
        <xdr:cNvSpPr txBox="1">
          <a:spLocks noChangeArrowheads="1"/>
        </xdr:cNvSpPr>
      </xdr:nvSpPr>
      <xdr:spPr bwMode="auto">
        <a:xfrm>
          <a:off x="8448675" y="541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40</xdr:row>
      <xdr:rowOff>85725</xdr:rowOff>
    </xdr:from>
    <xdr:to>
      <xdr:col>4</xdr:col>
      <xdr:colOff>600075</xdr:colOff>
      <xdr:row>44</xdr:row>
      <xdr:rowOff>85725</xdr:rowOff>
    </xdr:to>
    <xdr:sp macro="" textlink="">
      <xdr:nvSpPr>
        <xdr:cNvPr id="41064" name="Text Box 104" hidden="1"/>
        <xdr:cNvSpPr txBox="1">
          <a:spLocks noChangeArrowheads="1"/>
        </xdr:cNvSpPr>
      </xdr:nvSpPr>
      <xdr:spPr bwMode="auto">
        <a:xfrm>
          <a:off x="8448675" y="770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52</xdr:row>
      <xdr:rowOff>85725</xdr:rowOff>
    </xdr:from>
    <xdr:to>
      <xdr:col>4</xdr:col>
      <xdr:colOff>600075</xdr:colOff>
      <xdr:row>56</xdr:row>
      <xdr:rowOff>85725</xdr:rowOff>
    </xdr:to>
    <xdr:sp macro="" textlink="">
      <xdr:nvSpPr>
        <xdr:cNvPr id="41065" name="Text Box 105" hidden="1"/>
        <xdr:cNvSpPr txBox="1">
          <a:spLocks noChangeArrowheads="1"/>
        </xdr:cNvSpPr>
      </xdr:nvSpPr>
      <xdr:spPr bwMode="auto">
        <a:xfrm>
          <a:off x="8448675" y="999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64</xdr:row>
      <xdr:rowOff>85725</xdr:rowOff>
    </xdr:from>
    <xdr:to>
      <xdr:col>4</xdr:col>
      <xdr:colOff>600075</xdr:colOff>
      <xdr:row>68</xdr:row>
      <xdr:rowOff>85725</xdr:rowOff>
    </xdr:to>
    <xdr:sp macro="" textlink="">
      <xdr:nvSpPr>
        <xdr:cNvPr id="41066" name="Text Box 106" hidden="1"/>
        <xdr:cNvSpPr txBox="1">
          <a:spLocks noChangeArrowheads="1"/>
        </xdr:cNvSpPr>
      </xdr:nvSpPr>
      <xdr:spPr bwMode="auto">
        <a:xfrm>
          <a:off x="8448675" y="1227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76</xdr:row>
      <xdr:rowOff>85725</xdr:rowOff>
    </xdr:from>
    <xdr:to>
      <xdr:col>4</xdr:col>
      <xdr:colOff>600075</xdr:colOff>
      <xdr:row>80</xdr:row>
      <xdr:rowOff>85725</xdr:rowOff>
    </xdr:to>
    <xdr:sp macro="" textlink="">
      <xdr:nvSpPr>
        <xdr:cNvPr id="41067" name="Text Box 107" hidden="1"/>
        <xdr:cNvSpPr txBox="1">
          <a:spLocks noChangeArrowheads="1"/>
        </xdr:cNvSpPr>
      </xdr:nvSpPr>
      <xdr:spPr bwMode="auto">
        <a:xfrm>
          <a:off x="8448675" y="1456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88</xdr:row>
      <xdr:rowOff>85725</xdr:rowOff>
    </xdr:from>
    <xdr:to>
      <xdr:col>4</xdr:col>
      <xdr:colOff>600075</xdr:colOff>
      <xdr:row>92</xdr:row>
      <xdr:rowOff>85725</xdr:rowOff>
    </xdr:to>
    <xdr:sp macro="" textlink="">
      <xdr:nvSpPr>
        <xdr:cNvPr id="41068" name="Text Box 108" hidden="1"/>
        <xdr:cNvSpPr txBox="1">
          <a:spLocks noChangeArrowheads="1"/>
        </xdr:cNvSpPr>
      </xdr:nvSpPr>
      <xdr:spPr bwMode="auto">
        <a:xfrm>
          <a:off x="8448675" y="1684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100</xdr:row>
      <xdr:rowOff>85725</xdr:rowOff>
    </xdr:from>
    <xdr:to>
      <xdr:col>4</xdr:col>
      <xdr:colOff>600075</xdr:colOff>
      <xdr:row>104</xdr:row>
      <xdr:rowOff>85725</xdr:rowOff>
    </xdr:to>
    <xdr:sp macro="" textlink="">
      <xdr:nvSpPr>
        <xdr:cNvPr id="41069" name="Text Box 109" hidden="1"/>
        <xdr:cNvSpPr txBox="1">
          <a:spLocks noChangeArrowheads="1"/>
        </xdr:cNvSpPr>
      </xdr:nvSpPr>
      <xdr:spPr bwMode="auto">
        <a:xfrm>
          <a:off x="8448675" y="1913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112</xdr:row>
      <xdr:rowOff>85725</xdr:rowOff>
    </xdr:from>
    <xdr:to>
      <xdr:col>4</xdr:col>
      <xdr:colOff>600075</xdr:colOff>
      <xdr:row>116</xdr:row>
      <xdr:rowOff>85725</xdr:rowOff>
    </xdr:to>
    <xdr:sp macro="" textlink="">
      <xdr:nvSpPr>
        <xdr:cNvPr id="41070" name="Text Box 110" hidden="1"/>
        <xdr:cNvSpPr txBox="1">
          <a:spLocks noChangeArrowheads="1"/>
        </xdr:cNvSpPr>
      </xdr:nvSpPr>
      <xdr:spPr bwMode="auto">
        <a:xfrm>
          <a:off x="8448675" y="2142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124</xdr:row>
      <xdr:rowOff>85725</xdr:rowOff>
    </xdr:from>
    <xdr:to>
      <xdr:col>4</xdr:col>
      <xdr:colOff>600075</xdr:colOff>
      <xdr:row>128</xdr:row>
      <xdr:rowOff>85725</xdr:rowOff>
    </xdr:to>
    <xdr:sp macro="" textlink="">
      <xdr:nvSpPr>
        <xdr:cNvPr id="41071" name="Text Box 111" hidden="1"/>
        <xdr:cNvSpPr txBox="1">
          <a:spLocks noChangeArrowheads="1"/>
        </xdr:cNvSpPr>
      </xdr:nvSpPr>
      <xdr:spPr bwMode="auto">
        <a:xfrm>
          <a:off x="8448675" y="2370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136</xdr:row>
      <xdr:rowOff>85725</xdr:rowOff>
    </xdr:from>
    <xdr:to>
      <xdr:col>4</xdr:col>
      <xdr:colOff>600075</xdr:colOff>
      <xdr:row>140</xdr:row>
      <xdr:rowOff>85725</xdr:rowOff>
    </xdr:to>
    <xdr:sp macro="" textlink="">
      <xdr:nvSpPr>
        <xdr:cNvPr id="41072" name="Text Box 112" hidden="1"/>
        <xdr:cNvSpPr txBox="1">
          <a:spLocks noChangeArrowheads="1"/>
        </xdr:cNvSpPr>
      </xdr:nvSpPr>
      <xdr:spPr bwMode="auto">
        <a:xfrm>
          <a:off x="8448675" y="2599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148</xdr:row>
      <xdr:rowOff>85725</xdr:rowOff>
    </xdr:from>
    <xdr:to>
      <xdr:col>4</xdr:col>
      <xdr:colOff>600075</xdr:colOff>
      <xdr:row>152</xdr:row>
      <xdr:rowOff>85725</xdr:rowOff>
    </xdr:to>
    <xdr:sp macro="" textlink="">
      <xdr:nvSpPr>
        <xdr:cNvPr id="41073" name="Text Box 113" hidden="1"/>
        <xdr:cNvSpPr txBox="1">
          <a:spLocks noChangeArrowheads="1"/>
        </xdr:cNvSpPr>
      </xdr:nvSpPr>
      <xdr:spPr bwMode="auto">
        <a:xfrm>
          <a:off x="8448675" y="2827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160</xdr:row>
      <xdr:rowOff>85725</xdr:rowOff>
    </xdr:from>
    <xdr:to>
      <xdr:col>4</xdr:col>
      <xdr:colOff>600075</xdr:colOff>
      <xdr:row>164</xdr:row>
      <xdr:rowOff>85725</xdr:rowOff>
    </xdr:to>
    <xdr:sp macro="" textlink="">
      <xdr:nvSpPr>
        <xdr:cNvPr id="41074" name="Text Box 114" hidden="1"/>
        <xdr:cNvSpPr txBox="1">
          <a:spLocks noChangeArrowheads="1"/>
        </xdr:cNvSpPr>
      </xdr:nvSpPr>
      <xdr:spPr bwMode="auto">
        <a:xfrm>
          <a:off x="8448675" y="3056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172</xdr:row>
      <xdr:rowOff>85725</xdr:rowOff>
    </xdr:from>
    <xdr:to>
      <xdr:col>4</xdr:col>
      <xdr:colOff>600075</xdr:colOff>
      <xdr:row>176</xdr:row>
      <xdr:rowOff>85725</xdr:rowOff>
    </xdr:to>
    <xdr:sp macro="" textlink="">
      <xdr:nvSpPr>
        <xdr:cNvPr id="41075" name="Text Box 115" hidden="1"/>
        <xdr:cNvSpPr txBox="1">
          <a:spLocks noChangeArrowheads="1"/>
        </xdr:cNvSpPr>
      </xdr:nvSpPr>
      <xdr:spPr bwMode="auto">
        <a:xfrm>
          <a:off x="8448675" y="3285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184</xdr:row>
      <xdr:rowOff>85725</xdr:rowOff>
    </xdr:from>
    <xdr:to>
      <xdr:col>4</xdr:col>
      <xdr:colOff>600075</xdr:colOff>
      <xdr:row>188</xdr:row>
      <xdr:rowOff>85725</xdr:rowOff>
    </xdr:to>
    <xdr:sp macro="" textlink="">
      <xdr:nvSpPr>
        <xdr:cNvPr id="41076" name="Text Box 116" hidden="1"/>
        <xdr:cNvSpPr txBox="1">
          <a:spLocks noChangeArrowheads="1"/>
        </xdr:cNvSpPr>
      </xdr:nvSpPr>
      <xdr:spPr bwMode="auto">
        <a:xfrm>
          <a:off x="8448675" y="3513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196</xdr:row>
      <xdr:rowOff>85725</xdr:rowOff>
    </xdr:from>
    <xdr:to>
      <xdr:col>4</xdr:col>
      <xdr:colOff>600075</xdr:colOff>
      <xdr:row>200</xdr:row>
      <xdr:rowOff>85725</xdr:rowOff>
    </xdr:to>
    <xdr:sp macro="" textlink="">
      <xdr:nvSpPr>
        <xdr:cNvPr id="41077" name="Text Box 117" hidden="1"/>
        <xdr:cNvSpPr txBox="1">
          <a:spLocks noChangeArrowheads="1"/>
        </xdr:cNvSpPr>
      </xdr:nvSpPr>
      <xdr:spPr bwMode="auto">
        <a:xfrm>
          <a:off x="8448675" y="3742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208</xdr:row>
      <xdr:rowOff>85725</xdr:rowOff>
    </xdr:from>
    <xdr:to>
      <xdr:col>4</xdr:col>
      <xdr:colOff>600075</xdr:colOff>
      <xdr:row>212</xdr:row>
      <xdr:rowOff>85725</xdr:rowOff>
    </xdr:to>
    <xdr:sp macro="" textlink="">
      <xdr:nvSpPr>
        <xdr:cNvPr id="41078" name="Text Box 118" hidden="1"/>
        <xdr:cNvSpPr txBox="1">
          <a:spLocks noChangeArrowheads="1"/>
        </xdr:cNvSpPr>
      </xdr:nvSpPr>
      <xdr:spPr bwMode="auto">
        <a:xfrm>
          <a:off x="8448675" y="3970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220</xdr:row>
      <xdr:rowOff>85725</xdr:rowOff>
    </xdr:from>
    <xdr:to>
      <xdr:col>4</xdr:col>
      <xdr:colOff>600075</xdr:colOff>
      <xdr:row>224</xdr:row>
      <xdr:rowOff>85725</xdr:rowOff>
    </xdr:to>
    <xdr:sp macro="" textlink="">
      <xdr:nvSpPr>
        <xdr:cNvPr id="41079" name="Text Box 119" hidden="1"/>
        <xdr:cNvSpPr txBox="1">
          <a:spLocks noChangeArrowheads="1"/>
        </xdr:cNvSpPr>
      </xdr:nvSpPr>
      <xdr:spPr bwMode="auto">
        <a:xfrm>
          <a:off x="8448675" y="4199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232</xdr:row>
      <xdr:rowOff>85725</xdr:rowOff>
    </xdr:from>
    <xdr:to>
      <xdr:col>4</xdr:col>
      <xdr:colOff>600075</xdr:colOff>
      <xdr:row>236</xdr:row>
      <xdr:rowOff>85725</xdr:rowOff>
    </xdr:to>
    <xdr:sp macro="" textlink="">
      <xdr:nvSpPr>
        <xdr:cNvPr id="41080" name="Text Box 120" hidden="1"/>
        <xdr:cNvSpPr txBox="1">
          <a:spLocks noChangeArrowheads="1"/>
        </xdr:cNvSpPr>
      </xdr:nvSpPr>
      <xdr:spPr bwMode="auto">
        <a:xfrm>
          <a:off x="8448675" y="4428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244</xdr:row>
      <xdr:rowOff>85725</xdr:rowOff>
    </xdr:from>
    <xdr:to>
      <xdr:col>4</xdr:col>
      <xdr:colOff>600075</xdr:colOff>
      <xdr:row>248</xdr:row>
      <xdr:rowOff>85725</xdr:rowOff>
    </xdr:to>
    <xdr:sp macro="" textlink="">
      <xdr:nvSpPr>
        <xdr:cNvPr id="41081" name="Text Box 121" hidden="1"/>
        <xdr:cNvSpPr txBox="1">
          <a:spLocks noChangeArrowheads="1"/>
        </xdr:cNvSpPr>
      </xdr:nvSpPr>
      <xdr:spPr bwMode="auto">
        <a:xfrm>
          <a:off x="8448675" y="4656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256</xdr:row>
      <xdr:rowOff>85725</xdr:rowOff>
    </xdr:from>
    <xdr:to>
      <xdr:col>4</xdr:col>
      <xdr:colOff>600075</xdr:colOff>
      <xdr:row>260</xdr:row>
      <xdr:rowOff>85725</xdr:rowOff>
    </xdr:to>
    <xdr:sp macro="" textlink="">
      <xdr:nvSpPr>
        <xdr:cNvPr id="41082" name="Text Box 122" hidden="1"/>
        <xdr:cNvSpPr txBox="1">
          <a:spLocks noChangeArrowheads="1"/>
        </xdr:cNvSpPr>
      </xdr:nvSpPr>
      <xdr:spPr bwMode="auto">
        <a:xfrm>
          <a:off x="8448675" y="4885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268</xdr:row>
      <xdr:rowOff>85725</xdr:rowOff>
    </xdr:from>
    <xdr:to>
      <xdr:col>4</xdr:col>
      <xdr:colOff>600075</xdr:colOff>
      <xdr:row>272</xdr:row>
      <xdr:rowOff>85725</xdr:rowOff>
    </xdr:to>
    <xdr:sp macro="" textlink="">
      <xdr:nvSpPr>
        <xdr:cNvPr id="41083" name="Text Box 123" hidden="1"/>
        <xdr:cNvSpPr txBox="1">
          <a:spLocks noChangeArrowheads="1"/>
        </xdr:cNvSpPr>
      </xdr:nvSpPr>
      <xdr:spPr bwMode="auto">
        <a:xfrm>
          <a:off x="8448675" y="5113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280</xdr:row>
      <xdr:rowOff>85725</xdr:rowOff>
    </xdr:from>
    <xdr:to>
      <xdr:col>4</xdr:col>
      <xdr:colOff>600075</xdr:colOff>
      <xdr:row>284</xdr:row>
      <xdr:rowOff>85725</xdr:rowOff>
    </xdr:to>
    <xdr:sp macro="" textlink="">
      <xdr:nvSpPr>
        <xdr:cNvPr id="41084" name="Text Box 124" hidden="1"/>
        <xdr:cNvSpPr txBox="1">
          <a:spLocks noChangeArrowheads="1"/>
        </xdr:cNvSpPr>
      </xdr:nvSpPr>
      <xdr:spPr bwMode="auto">
        <a:xfrm>
          <a:off x="8448675" y="5342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292</xdr:row>
      <xdr:rowOff>85725</xdr:rowOff>
    </xdr:from>
    <xdr:to>
      <xdr:col>4</xdr:col>
      <xdr:colOff>600075</xdr:colOff>
      <xdr:row>296</xdr:row>
      <xdr:rowOff>85725</xdr:rowOff>
    </xdr:to>
    <xdr:sp macro="" textlink="">
      <xdr:nvSpPr>
        <xdr:cNvPr id="41085" name="Text Box 125" hidden="1"/>
        <xdr:cNvSpPr txBox="1">
          <a:spLocks noChangeArrowheads="1"/>
        </xdr:cNvSpPr>
      </xdr:nvSpPr>
      <xdr:spPr bwMode="auto">
        <a:xfrm>
          <a:off x="8448675" y="5571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304</xdr:row>
      <xdr:rowOff>95250</xdr:rowOff>
    </xdr:from>
    <xdr:to>
      <xdr:col>4</xdr:col>
      <xdr:colOff>600075</xdr:colOff>
      <xdr:row>308</xdr:row>
      <xdr:rowOff>95250</xdr:rowOff>
    </xdr:to>
    <xdr:sp macro="" textlink="">
      <xdr:nvSpPr>
        <xdr:cNvPr id="41086" name="Text Box 126" hidden="1"/>
        <xdr:cNvSpPr txBox="1">
          <a:spLocks noChangeArrowheads="1"/>
        </xdr:cNvSpPr>
      </xdr:nvSpPr>
      <xdr:spPr bwMode="auto">
        <a:xfrm>
          <a:off x="8458200" y="58007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316</xdr:row>
      <xdr:rowOff>95250</xdr:rowOff>
    </xdr:from>
    <xdr:to>
      <xdr:col>4</xdr:col>
      <xdr:colOff>600075</xdr:colOff>
      <xdr:row>320</xdr:row>
      <xdr:rowOff>95250</xdr:rowOff>
    </xdr:to>
    <xdr:sp macro="" textlink="">
      <xdr:nvSpPr>
        <xdr:cNvPr id="41087" name="Text Box 127" hidden="1"/>
        <xdr:cNvSpPr txBox="1">
          <a:spLocks noChangeArrowheads="1"/>
        </xdr:cNvSpPr>
      </xdr:nvSpPr>
      <xdr:spPr bwMode="auto">
        <a:xfrm>
          <a:off x="8458200" y="60293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328</xdr:row>
      <xdr:rowOff>95250</xdr:rowOff>
    </xdr:from>
    <xdr:to>
      <xdr:col>4</xdr:col>
      <xdr:colOff>600075</xdr:colOff>
      <xdr:row>332</xdr:row>
      <xdr:rowOff>95250</xdr:rowOff>
    </xdr:to>
    <xdr:sp macro="" textlink="">
      <xdr:nvSpPr>
        <xdr:cNvPr id="41088" name="Text Box 128" hidden="1"/>
        <xdr:cNvSpPr txBox="1">
          <a:spLocks noChangeArrowheads="1"/>
        </xdr:cNvSpPr>
      </xdr:nvSpPr>
      <xdr:spPr bwMode="auto">
        <a:xfrm>
          <a:off x="8458200" y="62579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4</xdr:row>
      <xdr:rowOff>76200</xdr:rowOff>
    </xdr:from>
    <xdr:to>
      <xdr:col>4</xdr:col>
      <xdr:colOff>571500</xdr:colOff>
      <xdr:row>8</xdr:row>
      <xdr:rowOff>76200</xdr:rowOff>
    </xdr:to>
    <xdr:sp macro="" textlink="">
      <xdr:nvSpPr>
        <xdr:cNvPr id="55324" name="Text Box 28" hidden="1"/>
        <xdr:cNvSpPr txBox="1">
          <a:spLocks noChangeArrowheads="1"/>
        </xdr:cNvSpPr>
      </xdr:nvSpPr>
      <xdr:spPr bwMode="auto">
        <a:xfrm>
          <a:off x="8420100" y="83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</xdr:row>
      <xdr:rowOff>85725</xdr:rowOff>
    </xdr:from>
    <xdr:to>
      <xdr:col>4</xdr:col>
      <xdr:colOff>600075</xdr:colOff>
      <xdr:row>20</xdr:row>
      <xdr:rowOff>85725</xdr:rowOff>
    </xdr:to>
    <xdr:sp macro="" textlink="">
      <xdr:nvSpPr>
        <xdr:cNvPr id="55323" name="Text Box 27" hidden="1"/>
        <xdr:cNvSpPr txBox="1">
          <a:spLocks noChangeArrowheads="1"/>
        </xdr:cNvSpPr>
      </xdr:nvSpPr>
      <xdr:spPr bwMode="auto">
        <a:xfrm>
          <a:off x="8448675" y="313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</xdr:row>
      <xdr:rowOff>85725</xdr:rowOff>
    </xdr:from>
    <xdr:to>
      <xdr:col>4</xdr:col>
      <xdr:colOff>600075</xdr:colOff>
      <xdr:row>32</xdr:row>
      <xdr:rowOff>85725</xdr:rowOff>
    </xdr:to>
    <xdr:sp macro="" textlink="">
      <xdr:nvSpPr>
        <xdr:cNvPr id="55322" name="Text Box 26" hidden="1"/>
        <xdr:cNvSpPr txBox="1">
          <a:spLocks noChangeArrowheads="1"/>
        </xdr:cNvSpPr>
      </xdr:nvSpPr>
      <xdr:spPr bwMode="auto">
        <a:xfrm>
          <a:off x="8448675" y="541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40</xdr:row>
      <xdr:rowOff>85725</xdr:rowOff>
    </xdr:from>
    <xdr:to>
      <xdr:col>4</xdr:col>
      <xdr:colOff>600075</xdr:colOff>
      <xdr:row>44</xdr:row>
      <xdr:rowOff>85725</xdr:rowOff>
    </xdr:to>
    <xdr:sp macro="" textlink="">
      <xdr:nvSpPr>
        <xdr:cNvPr id="55321" name="Text Box 25" hidden="1"/>
        <xdr:cNvSpPr txBox="1">
          <a:spLocks noChangeArrowheads="1"/>
        </xdr:cNvSpPr>
      </xdr:nvSpPr>
      <xdr:spPr bwMode="auto">
        <a:xfrm>
          <a:off x="8448675" y="770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52</xdr:row>
      <xdr:rowOff>85725</xdr:rowOff>
    </xdr:from>
    <xdr:to>
      <xdr:col>4</xdr:col>
      <xdr:colOff>600075</xdr:colOff>
      <xdr:row>56</xdr:row>
      <xdr:rowOff>85725</xdr:rowOff>
    </xdr:to>
    <xdr:sp macro="" textlink="">
      <xdr:nvSpPr>
        <xdr:cNvPr id="55320" name="Text Box 24" hidden="1"/>
        <xdr:cNvSpPr txBox="1">
          <a:spLocks noChangeArrowheads="1"/>
        </xdr:cNvSpPr>
      </xdr:nvSpPr>
      <xdr:spPr bwMode="auto">
        <a:xfrm>
          <a:off x="8448675" y="999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64</xdr:row>
      <xdr:rowOff>85725</xdr:rowOff>
    </xdr:from>
    <xdr:to>
      <xdr:col>4</xdr:col>
      <xdr:colOff>600075</xdr:colOff>
      <xdr:row>68</xdr:row>
      <xdr:rowOff>85725</xdr:rowOff>
    </xdr:to>
    <xdr:sp macro="" textlink="">
      <xdr:nvSpPr>
        <xdr:cNvPr id="55319" name="Text Box 23" hidden="1"/>
        <xdr:cNvSpPr txBox="1">
          <a:spLocks noChangeArrowheads="1"/>
        </xdr:cNvSpPr>
      </xdr:nvSpPr>
      <xdr:spPr bwMode="auto">
        <a:xfrm>
          <a:off x="8448675" y="1227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76</xdr:row>
      <xdr:rowOff>85725</xdr:rowOff>
    </xdr:from>
    <xdr:to>
      <xdr:col>4</xdr:col>
      <xdr:colOff>600075</xdr:colOff>
      <xdr:row>80</xdr:row>
      <xdr:rowOff>85725</xdr:rowOff>
    </xdr:to>
    <xdr:sp macro="" textlink="">
      <xdr:nvSpPr>
        <xdr:cNvPr id="55318" name="Text Box 22" hidden="1"/>
        <xdr:cNvSpPr txBox="1">
          <a:spLocks noChangeArrowheads="1"/>
        </xdr:cNvSpPr>
      </xdr:nvSpPr>
      <xdr:spPr bwMode="auto">
        <a:xfrm>
          <a:off x="8448675" y="1456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88</xdr:row>
      <xdr:rowOff>85725</xdr:rowOff>
    </xdr:from>
    <xdr:to>
      <xdr:col>4</xdr:col>
      <xdr:colOff>600075</xdr:colOff>
      <xdr:row>92</xdr:row>
      <xdr:rowOff>85725</xdr:rowOff>
    </xdr:to>
    <xdr:sp macro="" textlink="">
      <xdr:nvSpPr>
        <xdr:cNvPr id="55317" name="Text Box 21" hidden="1"/>
        <xdr:cNvSpPr txBox="1">
          <a:spLocks noChangeArrowheads="1"/>
        </xdr:cNvSpPr>
      </xdr:nvSpPr>
      <xdr:spPr bwMode="auto">
        <a:xfrm>
          <a:off x="8448675" y="1684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100</xdr:row>
      <xdr:rowOff>85725</xdr:rowOff>
    </xdr:from>
    <xdr:to>
      <xdr:col>4</xdr:col>
      <xdr:colOff>600075</xdr:colOff>
      <xdr:row>104</xdr:row>
      <xdr:rowOff>85725</xdr:rowOff>
    </xdr:to>
    <xdr:sp macro="" textlink="">
      <xdr:nvSpPr>
        <xdr:cNvPr id="55316" name="Text Box 20" hidden="1"/>
        <xdr:cNvSpPr txBox="1">
          <a:spLocks noChangeArrowheads="1"/>
        </xdr:cNvSpPr>
      </xdr:nvSpPr>
      <xdr:spPr bwMode="auto">
        <a:xfrm>
          <a:off x="8448675" y="1913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112</xdr:row>
      <xdr:rowOff>85725</xdr:rowOff>
    </xdr:from>
    <xdr:to>
      <xdr:col>4</xdr:col>
      <xdr:colOff>600075</xdr:colOff>
      <xdr:row>116</xdr:row>
      <xdr:rowOff>85725</xdr:rowOff>
    </xdr:to>
    <xdr:sp macro="" textlink="">
      <xdr:nvSpPr>
        <xdr:cNvPr id="55315" name="Text Box 19" hidden="1"/>
        <xdr:cNvSpPr txBox="1">
          <a:spLocks noChangeArrowheads="1"/>
        </xdr:cNvSpPr>
      </xdr:nvSpPr>
      <xdr:spPr bwMode="auto">
        <a:xfrm>
          <a:off x="8448675" y="2142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124</xdr:row>
      <xdr:rowOff>85725</xdr:rowOff>
    </xdr:from>
    <xdr:to>
      <xdr:col>4</xdr:col>
      <xdr:colOff>600075</xdr:colOff>
      <xdr:row>128</xdr:row>
      <xdr:rowOff>85725</xdr:rowOff>
    </xdr:to>
    <xdr:sp macro="" textlink="">
      <xdr:nvSpPr>
        <xdr:cNvPr id="55314" name="Text Box 18" hidden="1"/>
        <xdr:cNvSpPr txBox="1">
          <a:spLocks noChangeArrowheads="1"/>
        </xdr:cNvSpPr>
      </xdr:nvSpPr>
      <xdr:spPr bwMode="auto">
        <a:xfrm>
          <a:off x="8448675" y="2370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136</xdr:row>
      <xdr:rowOff>85725</xdr:rowOff>
    </xdr:from>
    <xdr:to>
      <xdr:col>4</xdr:col>
      <xdr:colOff>600075</xdr:colOff>
      <xdr:row>140</xdr:row>
      <xdr:rowOff>85725</xdr:rowOff>
    </xdr:to>
    <xdr:sp macro="" textlink="">
      <xdr:nvSpPr>
        <xdr:cNvPr id="55313" name="Text Box 17" hidden="1"/>
        <xdr:cNvSpPr txBox="1">
          <a:spLocks noChangeArrowheads="1"/>
        </xdr:cNvSpPr>
      </xdr:nvSpPr>
      <xdr:spPr bwMode="auto">
        <a:xfrm>
          <a:off x="8448675" y="2599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148</xdr:row>
      <xdr:rowOff>85725</xdr:rowOff>
    </xdr:from>
    <xdr:to>
      <xdr:col>4</xdr:col>
      <xdr:colOff>600075</xdr:colOff>
      <xdr:row>152</xdr:row>
      <xdr:rowOff>85725</xdr:rowOff>
    </xdr:to>
    <xdr:sp macro="" textlink="">
      <xdr:nvSpPr>
        <xdr:cNvPr id="55312" name="Text Box 16" hidden="1"/>
        <xdr:cNvSpPr txBox="1">
          <a:spLocks noChangeArrowheads="1"/>
        </xdr:cNvSpPr>
      </xdr:nvSpPr>
      <xdr:spPr bwMode="auto">
        <a:xfrm>
          <a:off x="8448675" y="2827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160</xdr:row>
      <xdr:rowOff>85725</xdr:rowOff>
    </xdr:from>
    <xdr:to>
      <xdr:col>4</xdr:col>
      <xdr:colOff>600075</xdr:colOff>
      <xdr:row>164</xdr:row>
      <xdr:rowOff>85725</xdr:rowOff>
    </xdr:to>
    <xdr:sp macro="" textlink="">
      <xdr:nvSpPr>
        <xdr:cNvPr id="55311" name="Text Box 15" hidden="1"/>
        <xdr:cNvSpPr txBox="1">
          <a:spLocks noChangeArrowheads="1"/>
        </xdr:cNvSpPr>
      </xdr:nvSpPr>
      <xdr:spPr bwMode="auto">
        <a:xfrm>
          <a:off x="8448675" y="3056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172</xdr:row>
      <xdr:rowOff>85725</xdr:rowOff>
    </xdr:from>
    <xdr:to>
      <xdr:col>4</xdr:col>
      <xdr:colOff>600075</xdr:colOff>
      <xdr:row>176</xdr:row>
      <xdr:rowOff>85725</xdr:rowOff>
    </xdr:to>
    <xdr:sp macro="" textlink="">
      <xdr:nvSpPr>
        <xdr:cNvPr id="55310" name="Text Box 14" hidden="1"/>
        <xdr:cNvSpPr txBox="1">
          <a:spLocks noChangeArrowheads="1"/>
        </xdr:cNvSpPr>
      </xdr:nvSpPr>
      <xdr:spPr bwMode="auto">
        <a:xfrm>
          <a:off x="8448675" y="3285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184</xdr:row>
      <xdr:rowOff>85725</xdr:rowOff>
    </xdr:from>
    <xdr:to>
      <xdr:col>4</xdr:col>
      <xdr:colOff>600075</xdr:colOff>
      <xdr:row>188</xdr:row>
      <xdr:rowOff>85725</xdr:rowOff>
    </xdr:to>
    <xdr:sp macro="" textlink="">
      <xdr:nvSpPr>
        <xdr:cNvPr id="55309" name="Text Box 13" hidden="1"/>
        <xdr:cNvSpPr txBox="1">
          <a:spLocks noChangeArrowheads="1"/>
        </xdr:cNvSpPr>
      </xdr:nvSpPr>
      <xdr:spPr bwMode="auto">
        <a:xfrm>
          <a:off x="8448675" y="3513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196</xdr:row>
      <xdr:rowOff>85725</xdr:rowOff>
    </xdr:from>
    <xdr:to>
      <xdr:col>4</xdr:col>
      <xdr:colOff>600075</xdr:colOff>
      <xdr:row>200</xdr:row>
      <xdr:rowOff>85725</xdr:rowOff>
    </xdr:to>
    <xdr:sp macro="" textlink="">
      <xdr:nvSpPr>
        <xdr:cNvPr id="55308" name="Text Box 12" hidden="1"/>
        <xdr:cNvSpPr txBox="1">
          <a:spLocks noChangeArrowheads="1"/>
        </xdr:cNvSpPr>
      </xdr:nvSpPr>
      <xdr:spPr bwMode="auto">
        <a:xfrm>
          <a:off x="8448675" y="3742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208</xdr:row>
      <xdr:rowOff>85725</xdr:rowOff>
    </xdr:from>
    <xdr:to>
      <xdr:col>4</xdr:col>
      <xdr:colOff>600075</xdr:colOff>
      <xdr:row>212</xdr:row>
      <xdr:rowOff>85725</xdr:rowOff>
    </xdr:to>
    <xdr:sp macro="" textlink="">
      <xdr:nvSpPr>
        <xdr:cNvPr id="55307" name="Text Box 11" hidden="1"/>
        <xdr:cNvSpPr txBox="1">
          <a:spLocks noChangeArrowheads="1"/>
        </xdr:cNvSpPr>
      </xdr:nvSpPr>
      <xdr:spPr bwMode="auto">
        <a:xfrm>
          <a:off x="8448675" y="3970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220</xdr:row>
      <xdr:rowOff>85725</xdr:rowOff>
    </xdr:from>
    <xdr:to>
      <xdr:col>4</xdr:col>
      <xdr:colOff>600075</xdr:colOff>
      <xdr:row>224</xdr:row>
      <xdr:rowOff>85725</xdr:rowOff>
    </xdr:to>
    <xdr:sp macro="" textlink="">
      <xdr:nvSpPr>
        <xdr:cNvPr id="55306" name="Text Box 10" hidden="1"/>
        <xdr:cNvSpPr txBox="1">
          <a:spLocks noChangeArrowheads="1"/>
        </xdr:cNvSpPr>
      </xdr:nvSpPr>
      <xdr:spPr bwMode="auto">
        <a:xfrm>
          <a:off x="8448675" y="4199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232</xdr:row>
      <xdr:rowOff>85725</xdr:rowOff>
    </xdr:from>
    <xdr:to>
      <xdr:col>4</xdr:col>
      <xdr:colOff>600075</xdr:colOff>
      <xdr:row>236</xdr:row>
      <xdr:rowOff>85725</xdr:rowOff>
    </xdr:to>
    <xdr:sp macro="" textlink="">
      <xdr:nvSpPr>
        <xdr:cNvPr id="55305" name="Text Box 9" hidden="1"/>
        <xdr:cNvSpPr txBox="1">
          <a:spLocks noChangeArrowheads="1"/>
        </xdr:cNvSpPr>
      </xdr:nvSpPr>
      <xdr:spPr bwMode="auto">
        <a:xfrm>
          <a:off x="8448675" y="4428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244</xdr:row>
      <xdr:rowOff>85725</xdr:rowOff>
    </xdr:from>
    <xdr:to>
      <xdr:col>4</xdr:col>
      <xdr:colOff>600075</xdr:colOff>
      <xdr:row>248</xdr:row>
      <xdr:rowOff>85725</xdr:rowOff>
    </xdr:to>
    <xdr:sp macro="" textlink="">
      <xdr:nvSpPr>
        <xdr:cNvPr id="55304" name="Text Box 8" hidden="1"/>
        <xdr:cNvSpPr txBox="1">
          <a:spLocks noChangeArrowheads="1"/>
        </xdr:cNvSpPr>
      </xdr:nvSpPr>
      <xdr:spPr bwMode="auto">
        <a:xfrm>
          <a:off x="8448675" y="4656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256</xdr:row>
      <xdr:rowOff>85725</xdr:rowOff>
    </xdr:from>
    <xdr:to>
      <xdr:col>4</xdr:col>
      <xdr:colOff>600075</xdr:colOff>
      <xdr:row>260</xdr:row>
      <xdr:rowOff>85725</xdr:rowOff>
    </xdr:to>
    <xdr:sp macro="" textlink="">
      <xdr:nvSpPr>
        <xdr:cNvPr id="55303" name="Text Box 7" hidden="1"/>
        <xdr:cNvSpPr txBox="1">
          <a:spLocks noChangeArrowheads="1"/>
        </xdr:cNvSpPr>
      </xdr:nvSpPr>
      <xdr:spPr bwMode="auto">
        <a:xfrm>
          <a:off x="8448675" y="4885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268</xdr:row>
      <xdr:rowOff>85725</xdr:rowOff>
    </xdr:from>
    <xdr:to>
      <xdr:col>4</xdr:col>
      <xdr:colOff>600075</xdr:colOff>
      <xdr:row>272</xdr:row>
      <xdr:rowOff>85725</xdr:rowOff>
    </xdr:to>
    <xdr:sp macro="" textlink="">
      <xdr:nvSpPr>
        <xdr:cNvPr id="55302" name="Text Box 6" hidden="1"/>
        <xdr:cNvSpPr txBox="1">
          <a:spLocks noChangeArrowheads="1"/>
        </xdr:cNvSpPr>
      </xdr:nvSpPr>
      <xdr:spPr bwMode="auto">
        <a:xfrm>
          <a:off x="8448675" y="5113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280</xdr:row>
      <xdr:rowOff>85725</xdr:rowOff>
    </xdr:from>
    <xdr:to>
      <xdr:col>4</xdr:col>
      <xdr:colOff>600075</xdr:colOff>
      <xdr:row>284</xdr:row>
      <xdr:rowOff>85725</xdr:rowOff>
    </xdr:to>
    <xdr:sp macro="" textlink="">
      <xdr:nvSpPr>
        <xdr:cNvPr id="55301" name="Text Box 5" hidden="1"/>
        <xdr:cNvSpPr txBox="1">
          <a:spLocks noChangeArrowheads="1"/>
        </xdr:cNvSpPr>
      </xdr:nvSpPr>
      <xdr:spPr bwMode="auto">
        <a:xfrm>
          <a:off x="8448675" y="5342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292</xdr:row>
      <xdr:rowOff>85725</xdr:rowOff>
    </xdr:from>
    <xdr:to>
      <xdr:col>4</xdr:col>
      <xdr:colOff>600075</xdr:colOff>
      <xdr:row>296</xdr:row>
      <xdr:rowOff>85725</xdr:rowOff>
    </xdr:to>
    <xdr:sp macro="" textlink="">
      <xdr:nvSpPr>
        <xdr:cNvPr id="55300" name="Text Box 4" hidden="1"/>
        <xdr:cNvSpPr txBox="1">
          <a:spLocks noChangeArrowheads="1"/>
        </xdr:cNvSpPr>
      </xdr:nvSpPr>
      <xdr:spPr bwMode="auto">
        <a:xfrm>
          <a:off x="8448675" y="5571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304</xdr:row>
      <xdr:rowOff>95250</xdr:rowOff>
    </xdr:from>
    <xdr:to>
      <xdr:col>4</xdr:col>
      <xdr:colOff>600075</xdr:colOff>
      <xdr:row>308</xdr:row>
      <xdr:rowOff>95250</xdr:rowOff>
    </xdr:to>
    <xdr:sp macro="" textlink="">
      <xdr:nvSpPr>
        <xdr:cNvPr id="55299" name="Text Box 3" hidden="1"/>
        <xdr:cNvSpPr txBox="1">
          <a:spLocks noChangeArrowheads="1"/>
        </xdr:cNvSpPr>
      </xdr:nvSpPr>
      <xdr:spPr bwMode="auto">
        <a:xfrm>
          <a:off x="8458200" y="58007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316</xdr:row>
      <xdr:rowOff>95250</xdr:rowOff>
    </xdr:from>
    <xdr:to>
      <xdr:col>4</xdr:col>
      <xdr:colOff>600075</xdr:colOff>
      <xdr:row>320</xdr:row>
      <xdr:rowOff>95250</xdr:rowOff>
    </xdr:to>
    <xdr:sp macro="" textlink="">
      <xdr:nvSpPr>
        <xdr:cNvPr id="55298" name="Text Box 2" hidden="1"/>
        <xdr:cNvSpPr txBox="1">
          <a:spLocks noChangeArrowheads="1"/>
        </xdr:cNvSpPr>
      </xdr:nvSpPr>
      <xdr:spPr bwMode="auto">
        <a:xfrm>
          <a:off x="8458200" y="60293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328</xdr:row>
      <xdr:rowOff>95250</xdr:rowOff>
    </xdr:from>
    <xdr:to>
      <xdr:col>4</xdr:col>
      <xdr:colOff>600075</xdr:colOff>
      <xdr:row>332</xdr:row>
      <xdr:rowOff>95250</xdr:rowOff>
    </xdr:to>
    <xdr:sp macro="" textlink="">
      <xdr:nvSpPr>
        <xdr:cNvPr id="55297" name="Text Box 1" hidden="1"/>
        <xdr:cNvSpPr txBox="1">
          <a:spLocks noChangeArrowheads="1"/>
        </xdr:cNvSpPr>
      </xdr:nvSpPr>
      <xdr:spPr bwMode="auto">
        <a:xfrm>
          <a:off x="8458200" y="62579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142875</xdr:colOff>
      <xdr:row>6</xdr:row>
      <xdr:rowOff>85725</xdr:rowOff>
    </xdr:from>
    <xdr:to>
      <xdr:col>2</xdr:col>
      <xdr:colOff>1514475</xdr:colOff>
      <xdr:row>10</xdr:row>
      <xdr:rowOff>76200</xdr:rowOff>
    </xdr:to>
    <xdr:sp macro="" textlink="">
      <xdr:nvSpPr>
        <xdr:cNvPr id="42188" name="Text Box 204" hidden="1"/>
        <xdr:cNvSpPr txBox="1">
          <a:spLocks noChangeArrowheads="1"/>
        </xdr:cNvSpPr>
      </xdr:nvSpPr>
      <xdr:spPr bwMode="auto">
        <a:xfrm>
          <a:off x="4743450" y="122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18</xdr:row>
      <xdr:rowOff>85725</xdr:rowOff>
    </xdr:from>
    <xdr:to>
      <xdr:col>2</xdr:col>
      <xdr:colOff>1514475</xdr:colOff>
      <xdr:row>22</xdr:row>
      <xdr:rowOff>76200</xdr:rowOff>
    </xdr:to>
    <xdr:sp macro="" textlink="">
      <xdr:nvSpPr>
        <xdr:cNvPr id="42189" name="Text Box 205" hidden="1"/>
        <xdr:cNvSpPr txBox="1">
          <a:spLocks noChangeArrowheads="1"/>
        </xdr:cNvSpPr>
      </xdr:nvSpPr>
      <xdr:spPr bwMode="auto">
        <a:xfrm>
          <a:off x="4743450" y="351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30</xdr:row>
      <xdr:rowOff>85725</xdr:rowOff>
    </xdr:from>
    <xdr:to>
      <xdr:col>2</xdr:col>
      <xdr:colOff>1514475</xdr:colOff>
      <xdr:row>34</xdr:row>
      <xdr:rowOff>76200</xdr:rowOff>
    </xdr:to>
    <xdr:sp macro="" textlink="">
      <xdr:nvSpPr>
        <xdr:cNvPr id="42190" name="Text Box 206" hidden="1"/>
        <xdr:cNvSpPr txBox="1">
          <a:spLocks noChangeArrowheads="1"/>
        </xdr:cNvSpPr>
      </xdr:nvSpPr>
      <xdr:spPr bwMode="auto">
        <a:xfrm>
          <a:off x="4743450" y="580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42</xdr:row>
      <xdr:rowOff>85725</xdr:rowOff>
    </xdr:from>
    <xdr:to>
      <xdr:col>2</xdr:col>
      <xdr:colOff>1514475</xdr:colOff>
      <xdr:row>46</xdr:row>
      <xdr:rowOff>76200</xdr:rowOff>
    </xdr:to>
    <xdr:sp macro="" textlink="">
      <xdr:nvSpPr>
        <xdr:cNvPr id="42191" name="Text Box 207" hidden="1"/>
        <xdr:cNvSpPr txBox="1">
          <a:spLocks noChangeArrowheads="1"/>
        </xdr:cNvSpPr>
      </xdr:nvSpPr>
      <xdr:spPr bwMode="auto">
        <a:xfrm>
          <a:off x="4743450" y="808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54</xdr:row>
      <xdr:rowOff>85725</xdr:rowOff>
    </xdr:from>
    <xdr:to>
      <xdr:col>2</xdr:col>
      <xdr:colOff>1514475</xdr:colOff>
      <xdr:row>58</xdr:row>
      <xdr:rowOff>76200</xdr:rowOff>
    </xdr:to>
    <xdr:sp macro="" textlink="">
      <xdr:nvSpPr>
        <xdr:cNvPr id="42192" name="Text Box 208" hidden="1"/>
        <xdr:cNvSpPr txBox="1">
          <a:spLocks noChangeArrowheads="1"/>
        </xdr:cNvSpPr>
      </xdr:nvSpPr>
      <xdr:spPr bwMode="auto">
        <a:xfrm>
          <a:off x="4743450" y="1037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66</xdr:row>
      <xdr:rowOff>85725</xdr:rowOff>
    </xdr:from>
    <xdr:to>
      <xdr:col>2</xdr:col>
      <xdr:colOff>1514475</xdr:colOff>
      <xdr:row>70</xdr:row>
      <xdr:rowOff>76200</xdr:rowOff>
    </xdr:to>
    <xdr:sp macro="" textlink="">
      <xdr:nvSpPr>
        <xdr:cNvPr id="42193" name="Text Box 209" hidden="1"/>
        <xdr:cNvSpPr txBox="1">
          <a:spLocks noChangeArrowheads="1"/>
        </xdr:cNvSpPr>
      </xdr:nvSpPr>
      <xdr:spPr bwMode="auto">
        <a:xfrm>
          <a:off x="4743450" y="1265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78</xdr:row>
      <xdr:rowOff>85725</xdr:rowOff>
    </xdr:from>
    <xdr:to>
      <xdr:col>2</xdr:col>
      <xdr:colOff>1514475</xdr:colOff>
      <xdr:row>82</xdr:row>
      <xdr:rowOff>76200</xdr:rowOff>
    </xdr:to>
    <xdr:sp macro="" textlink="">
      <xdr:nvSpPr>
        <xdr:cNvPr id="42194" name="Text Box 210" hidden="1"/>
        <xdr:cNvSpPr txBox="1">
          <a:spLocks noChangeArrowheads="1"/>
        </xdr:cNvSpPr>
      </xdr:nvSpPr>
      <xdr:spPr bwMode="auto">
        <a:xfrm>
          <a:off x="4743450" y="1494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90</xdr:row>
      <xdr:rowOff>85725</xdr:rowOff>
    </xdr:from>
    <xdr:to>
      <xdr:col>2</xdr:col>
      <xdr:colOff>1514475</xdr:colOff>
      <xdr:row>94</xdr:row>
      <xdr:rowOff>76200</xdr:rowOff>
    </xdr:to>
    <xdr:sp macro="" textlink="">
      <xdr:nvSpPr>
        <xdr:cNvPr id="42195" name="Text Box 211" hidden="1"/>
        <xdr:cNvSpPr txBox="1">
          <a:spLocks noChangeArrowheads="1"/>
        </xdr:cNvSpPr>
      </xdr:nvSpPr>
      <xdr:spPr bwMode="auto">
        <a:xfrm>
          <a:off x="4743450" y="1723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102</xdr:row>
      <xdr:rowOff>85725</xdr:rowOff>
    </xdr:from>
    <xdr:to>
      <xdr:col>2</xdr:col>
      <xdr:colOff>1514475</xdr:colOff>
      <xdr:row>106</xdr:row>
      <xdr:rowOff>76200</xdr:rowOff>
    </xdr:to>
    <xdr:sp macro="" textlink="">
      <xdr:nvSpPr>
        <xdr:cNvPr id="42196" name="Text Box 212" hidden="1"/>
        <xdr:cNvSpPr txBox="1">
          <a:spLocks noChangeArrowheads="1"/>
        </xdr:cNvSpPr>
      </xdr:nvSpPr>
      <xdr:spPr bwMode="auto">
        <a:xfrm>
          <a:off x="4743450" y="1951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114</xdr:row>
      <xdr:rowOff>85725</xdr:rowOff>
    </xdr:from>
    <xdr:to>
      <xdr:col>2</xdr:col>
      <xdr:colOff>1514475</xdr:colOff>
      <xdr:row>118</xdr:row>
      <xdr:rowOff>76200</xdr:rowOff>
    </xdr:to>
    <xdr:sp macro="" textlink="">
      <xdr:nvSpPr>
        <xdr:cNvPr id="42197" name="Text Box 213" hidden="1"/>
        <xdr:cNvSpPr txBox="1">
          <a:spLocks noChangeArrowheads="1"/>
        </xdr:cNvSpPr>
      </xdr:nvSpPr>
      <xdr:spPr bwMode="auto">
        <a:xfrm>
          <a:off x="4743450" y="2180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126</xdr:row>
      <xdr:rowOff>85725</xdr:rowOff>
    </xdr:from>
    <xdr:to>
      <xdr:col>2</xdr:col>
      <xdr:colOff>1514475</xdr:colOff>
      <xdr:row>130</xdr:row>
      <xdr:rowOff>76200</xdr:rowOff>
    </xdr:to>
    <xdr:sp macro="" textlink="">
      <xdr:nvSpPr>
        <xdr:cNvPr id="42198" name="Text Box 214" hidden="1"/>
        <xdr:cNvSpPr txBox="1">
          <a:spLocks noChangeArrowheads="1"/>
        </xdr:cNvSpPr>
      </xdr:nvSpPr>
      <xdr:spPr bwMode="auto">
        <a:xfrm>
          <a:off x="4743450" y="2408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138</xdr:row>
      <xdr:rowOff>85725</xdr:rowOff>
    </xdr:from>
    <xdr:to>
      <xdr:col>2</xdr:col>
      <xdr:colOff>1514475</xdr:colOff>
      <xdr:row>142</xdr:row>
      <xdr:rowOff>76200</xdr:rowOff>
    </xdr:to>
    <xdr:sp macro="" textlink="">
      <xdr:nvSpPr>
        <xdr:cNvPr id="42199" name="Text Box 215" hidden="1"/>
        <xdr:cNvSpPr txBox="1">
          <a:spLocks noChangeArrowheads="1"/>
        </xdr:cNvSpPr>
      </xdr:nvSpPr>
      <xdr:spPr bwMode="auto">
        <a:xfrm>
          <a:off x="4743450" y="2637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150</xdr:row>
      <xdr:rowOff>85725</xdr:rowOff>
    </xdr:from>
    <xdr:to>
      <xdr:col>2</xdr:col>
      <xdr:colOff>1514475</xdr:colOff>
      <xdr:row>154</xdr:row>
      <xdr:rowOff>76200</xdr:rowOff>
    </xdr:to>
    <xdr:sp macro="" textlink="">
      <xdr:nvSpPr>
        <xdr:cNvPr id="42200" name="Text Box 216" hidden="1"/>
        <xdr:cNvSpPr txBox="1">
          <a:spLocks noChangeArrowheads="1"/>
        </xdr:cNvSpPr>
      </xdr:nvSpPr>
      <xdr:spPr bwMode="auto">
        <a:xfrm>
          <a:off x="4743450" y="2866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162</xdr:row>
      <xdr:rowOff>85725</xdr:rowOff>
    </xdr:from>
    <xdr:to>
      <xdr:col>2</xdr:col>
      <xdr:colOff>1514475</xdr:colOff>
      <xdr:row>166</xdr:row>
      <xdr:rowOff>76200</xdr:rowOff>
    </xdr:to>
    <xdr:sp macro="" textlink="">
      <xdr:nvSpPr>
        <xdr:cNvPr id="42201" name="Text Box 217" hidden="1"/>
        <xdr:cNvSpPr txBox="1">
          <a:spLocks noChangeArrowheads="1"/>
        </xdr:cNvSpPr>
      </xdr:nvSpPr>
      <xdr:spPr bwMode="auto">
        <a:xfrm>
          <a:off x="4743450" y="3094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174</xdr:row>
      <xdr:rowOff>85725</xdr:rowOff>
    </xdr:from>
    <xdr:to>
      <xdr:col>2</xdr:col>
      <xdr:colOff>1514475</xdr:colOff>
      <xdr:row>178</xdr:row>
      <xdr:rowOff>76200</xdr:rowOff>
    </xdr:to>
    <xdr:sp macro="" textlink="">
      <xdr:nvSpPr>
        <xdr:cNvPr id="42202" name="Text Box 218" hidden="1"/>
        <xdr:cNvSpPr txBox="1">
          <a:spLocks noChangeArrowheads="1"/>
        </xdr:cNvSpPr>
      </xdr:nvSpPr>
      <xdr:spPr bwMode="auto">
        <a:xfrm>
          <a:off x="4743450" y="3323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186</xdr:row>
      <xdr:rowOff>85725</xdr:rowOff>
    </xdr:from>
    <xdr:to>
      <xdr:col>2</xdr:col>
      <xdr:colOff>1514475</xdr:colOff>
      <xdr:row>190</xdr:row>
      <xdr:rowOff>76200</xdr:rowOff>
    </xdr:to>
    <xdr:sp macro="" textlink="">
      <xdr:nvSpPr>
        <xdr:cNvPr id="42203" name="Text Box 219" hidden="1"/>
        <xdr:cNvSpPr txBox="1">
          <a:spLocks noChangeArrowheads="1"/>
        </xdr:cNvSpPr>
      </xdr:nvSpPr>
      <xdr:spPr bwMode="auto">
        <a:xfrm>
          <a:off x="4743450" y="3551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198</xdr:row>
      <xdr:rowOff>85725</xdr:rowOff>
    </xdr:from>
    <xdr:to>
      <xdr:col>2</xdr:col>
      <xdr:colOff>1514475</xdr:colOff>
      <xdr:row>202</xdr:row>
      <xdr:rowOff>76200</xdr:rowOff>
    </xdr:to>
    <xdr:sp macro="" textlink="">
      <xdr:nvSpPr>
        <xdr:cNvPr id="42204" name="Text Box 220" hidden="1"/>
        <xdr:cNvSpPr txBox="1">
          <a:spLocks noChangeArrowheads="1"/>
        </xdr:cNvSpPr>
      </xdr:nvSpPr>
      <xdr:spPr bwMode="auto">
        <a:xfrm>
          <a:off x="4743450" y="3780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210</xdr:row>
      <xdr:rowOff>85725</xdr:rowOff>
    </xdr:from>
    <xdr:to>
      <xdr:col>2</xdr:col>
      <xdr:colOff>1514475</xdr:colOff>
      <xdr:row>214</xdr:row>
      <xdr:rowOff>76200</xdr:rowOff>
    </xdr:to>
    <xdr:sp macro="" textlink="">
      <xdr:nvSpPr>
        <xdr:cNvPr id="42205" name="Text Box 221" hidden="1"/>
        <xdr:cNvSpPr txBox="1">
          <a:spLocks noChangeArrowheads="1"/>
        </xdr:cNvSpPr>
      </xdr:nvSpPr>
      <xdr:spPr bwMode="auto">
        <a:xfrm>
          <a:off x="4743450" y="4009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222</xdr:row>
      <xdr:rowOff>85725</xdr:rowOff>
    </xdr:from>
    <xdr:to>
      <xdr:col>2</xdr:col>
      <xdr:colOff>1514475</xdr:colOff>
      <xdr:row>226</xdr:row>
      <xdr:rowOff>76200</xdr:rowOff>
    </xdr:to>
    <xdr:sp macro="" textlink="">
      <xdr:nvSpPr>
        <xdr:cNvPr id="42206" name="Text Box 222" hidden="1"/>
        <xdr:cNvSpPr txBox="1">
          <a:spLocks noChangeArrowheads="1"/>
        </xdr:cNvSpPr>
      </xdr:nvSpPr>
      <xdr:spPr bwMode="auto">
        <a:xfrm>
          <a:off x="4743450" y="4237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234</xdr:row>
      <xdr:rowOff>85725</xdr:rowOff>
    </xdr:from>
    <xdr:to>
      <xdr:col>2</xdr:col>
      <xdr:colOff>1514475</xdr:colOff>
      <xdr:row>238</xdr:row>
      <xdr:rowOff>76200</xdr:rowOff>
    </xdr:to>
    <xdr:sp macro="" textlink="">
      <xdr:nvSpPr>
        <xdr:cNvPr id="42207" name="Text Box 223" hidden="1"/>
        <xdr:cNvSpPr txBox="1">
          <a:spLocks noChangeArrowheads="1"/>
        </xdr:cNvSpPr>
      </xdr:nvSpPr>
      <xdr:spPr bwMode="auto">
        <a:xfrm>
          <a:off x="4743450" y="4466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246</xdr:row>
      <xdr:rowOff>85725</xdr:rowOff>
    </xdr:from>
    <xdr:to>
      <xdr:col>2</xdr:col>
      <xdr:colOff>1514475</xdr:colOff>
      <xdr:row>250</xdr:row>
      <xdr:rowOff>76200</xdr:rowOff>
    </xdr:to>
    <xdr:sp macro="" textlink="">
      <xdr:nvSpPr>
        <xdr:cNvPr id="42208" name="Text Box 224" hidden="1"/>
        <xdr:cNvSpPr txBox="1">
          <a:spLocks noChangeArrowheads="1"/>
        </xdr:cNvSpPr>
      </xdr:nvSpPr>
      <xdr:spPr bwMode="auto">
        <a:xfrm>
          <a:off x="4743450" y="4694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258</xdr:row>
      <xdr:rowOff>85725</xdr:rowOff>
    </xdr:from>
    <xdr:to>
      <xdr:col>2</xdr:col>
      <xdr:colOff>1514475</xdr:colOff>
      <xdr:row>262</xdr:row>
      <xdr:rowOff>76200</xdr:rowOff>
    </xdr:to>
    <xdr:sp macro="" textlink="">
      <xdr:nvSpPr>
        <xdr:cNvPr id="42209" name="Text Box 225" hidden="1"/>
        <xdr:cNvSpPr txBox="1">
          <a:spLocks noChangeArrowheads="1"/>
        </xdr:cNvSpPr>
      </xdr:nvSpPr>
      <xdr:spPr bwMode="auto">
        <a:xfrm>
          <a:off x="4743450" y="4923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270</xdr:row>
      <xdr:rowOff>85725</xdr:rowOff>
    </xdr:from>
    <xdr:to>
      <xdr:col>2</xdr:col>
      <xdr:colOff>1514475</xdr:colOff>
      <xdr:row>274</xdr:row>
      <xdr:rowOff>76200</xdr:rowOff>
    </xdr:to>
    <xdr:sp macro="" textlink="">
      <xdr:nvSpPr>
        <xdr:cNvPr id="42210" name="Text Box 226" hidden="1"/>
        <xdr:cNvSpPr txBox="1">
          <a:spLocks noChangeArrowheads="1"/>
        </xdr:cNvSpPr>
      </xdr:nvSpPr>
      <xdr:spPr bwMode="auto">
        <a:xfrm>
          <a:off x="4743450" y="5152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282</xdr:row>
      <xdr:rowOff>85725</xdr:rowOff>
    </xdr:from>
    <xdr:to>
      <xdr:col>2</xdr:col>
      <xdr:colOff>1514475</xdr:colOff>
      <xdr:row>286</xdr:row>
      <xdr:rowOff>76200</xdr:rowOff>
    </xdr:to>
    <xdr:sp macro="" textlink="">
      <xdr:nvSpPr>
        <xdr:cNvPr id="42211" name="Text Box 227" hidden="1"/>
        <xdr:cNvSpPr txBox="1">
          <a:spLocks noChangeArrowheads="1"/>
        </xdr:cNvSpPr>
      </xdr:nvSpPr>
      <xdr:spPr bwMode="auto">
        <a:xfrm>
          <a:off x="4743450" y="5380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294</xdr:row>
      <xdr:rowOff>85725</xdr:rowOff>
    </xdr:from>
    <xdr:to>
      <xdr:col>2</xdr:col>
      <xdr:colOff>1514475</xdr:colOff>
      <xdr:row>298</xdr:row>
      <xdr:rowOff>76200</xdr:rowOff>
    </xdr:to>
    <xdr:sp macro="" textlink="">
      <xdr:nvSpPr>
        <xdr:cNvPr id="42212" name="Text Box 228" hidden="1"/>
        <xdr:cNvSpPr txBox="1">
          <a:spLocks noChangeArrowheads="1"/>
        </xdr:cNvSpPr>
      </xdr:nvSpPr>
      <xdr:spPr bwMode="auto">
        <a:xfrm>
          <a:off x="4743450" y="5609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306</xdr:row>
      <xdr:rowOff>85725</xdr:rowOff>
    </xdr:from>
    <xdr:to>
      <xdr:col>2</xdr:col>
      <xdr:colOff>1514475</xdr:colOff>
      <xdr:row>310</xdr:row>
      <xdr:rowOff>76200</xdr:rowOff>
    </xdr:to>
    <xdr:sp macro="" textlink="">
      <xdr:nvSpPr>
        <xdr:cNvPr id="42213" name="Text Box 229" hidden="1"/>
        <xdr:cNvSpPr txBox="1">
          <a:spLocks noChangeArrowheads="1"/>
        </xdr:cNvSpPr>
      </xdr:nvSpPr>
      <xdr:spPr bwMode="auto">
        <a:xfrm>
          <a:off x="4743450" y="5837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318</xdr:row>
      <xdr:rowOff>85725</xdr:rowOff>
    </xdr:from>
    <xdr:to>
      <xdr:col>2</xdr:col>
      <xdr:colOff>1514475</xdr:colOff>
      <xdr:row>322</xdr:row>
      <xdr:rowOff>76200</xdr:rowOff>
    </xdr:to>
    <xdr:sp macro="" textlink="">
      <xdr:nvSpPr>
        <xdr:cNvPr id="42214" name="Text Box 230" hidden="1"/>
        <xdr:cNvSpPr txBox="1">
          <a:spLocks noChangeArrowheads="1"/>
        </xdr:cNvSpPr>
      </xdr:nvSpPr>
      <xdr:spPr bwMode="auto">
        <a:xfrm>
          <a:off x="4743450" y="6066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330</xdr:row>
      <xdr:rowOff>85725</xdr:rowOff>
    </xdr:from>
    <xdr:to>
      <xdr:col>2</xdr:col>
      <xdr:colOff>1514475</xdr:colOff>
      <xdr:row>334</xdr:row>
      <xdr:rowOff>76200</xdr:rowOff>
    </xdr:to>
    <xdr:sp macro="" textlink="">
      <xdr:nvSpPr>
        <xdr:cNvPr id="42215" name="Text Box 231" hidden="1"/>
        <xdr:cNvSpPr txBox="1">
          <a:spLocks noChangeArrowheads="1"/>
        </xdr:cNvSpPr>
      </xdr:nvSpPr>
      <xdr:spPr bwMode="auto">
        <a:xfrm>
          <a:off x="4743450" y="6295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42216" name="Text Box 232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</xdr:row>
      <xdr:rowOff>85725</xdr:rowOff>
    </xdr:from>
    <xdr:to>
      <xdr:col>4</xdr:col>
      <xdr:colOff>600075</xdr:colOff>
      <xdr:row>20</xdr:row>
      <xdr:rowOff>85725</xdr:rowOff>
    </xdr:to>
    <xdr:sp macro="" textlink="">
      <xdr:nvSpPr>
        <xdr:cNvPr id="42217" name="Text Box 233" hidden="1"/>
        <xdr:cNvSpPr txBox="1">
          <a:spLocks noChangeArrowheads="1"/>
        </xdr:cNvSpPr>
      </xdr:nvSpPr>
      <xdr:spPr bwMode="auto">
        <a:xfrm>
          <a:off x="8448675" y="313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</xdr:row>
      <xdr:rowOff>85725</xdr:rowOff>
    </xdr:from>
    <xdr:to>
      <xdr:col>4</xdr:col>
      <xdr:colOff>600075</xdr:colOff>
      <xdr:row>32</xdr:row>
      <xdr:rowOff>85725</xdr:rowOff>
    </xdr:to>
    <xdr:sp macro="" textlink="">
      <xdr:nvSpPr>
        <xdr:cNvPr id="42218" name="Text Box 234" hidden="1"/>
        <xdr:cNvSpPr txBox="1">
          <a:spLocks noChangeArrowheads="1"/>
        </xdr:cNvSpPr>
      </xdr:nvSpPr>
      <xdr:spPr bwMode="auto">
        <a:xfrm>
          <a:off x="8448675" y="541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40</xdr:row>
      <xdr:rowOff>85725</xdr:rowOff>
    </xdr:from>
    <xdr:to>
      <xdr:col>4</xdr:col>
      <xdr:colOff>600075</xdr:colOff>
      <xdr:row>44</xdr:row>
      <xdr:rowOff>85725</xdr:rowOff>
    </xdr:to>
    <xdr:sp macro="" textlink="">
      <xdr:nvSpPr>
        <xdr:cNvPr id="42219" name="Text Box 235" hidden="1"/>
        <xdr:cNvSpPr txBox="1">
          <a:spLocks noChangeArrowheads="1"/>
        </xdr:cNvSpPr>
      </xdr:nvSpPr>
      <xdr:spPr bwMode="auto">
        <a:xfrm>
          <a:off x="8448675" y="770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52</xdr:row>
      <xdr:rowOff>85725</xdr:rowOff>
    </xdr:from>
    <xdr:to>
      <xdr:col>4</xdr:col>
      <xdr:colOff>600075</xdr:colOff>
      <xdr:row>56</xdr:row>
      <xdr:rowOff>85725</xdr:rowOff>
    </xdr:to>
    <xdr:sp macro="" textlink="">
      <xdr:nvSpPr>
        <xdr:cNvPr id="42220" name="Text Box 236" hidden="1"/>
        <xdr:cNvSpPr txBox="1">
          <a:spLocks noChangeArrowheads="1"/>
        </xdr:cNvSpPr>
      </xdr:nvSpPr>
      <xdr:spPr bwMode="auto">
        <a:xfrm>
          <a:off x="8448675" y="999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64</xdr:row>
      <xdr:rowOff>85725</xdr:rowOff>
    </xdr:from>
    <xdr:to>
      <xdr:col>4</xdr:col>
      <xdr:colOff>600075</xdr:colOff>
      <xdr:row>68</xdr:row>
      <xdr:rowOff>85725</xdr:rowOff>
    </xdr:to>
    <xdr:sp macro="" textlink="">
      <xdr:nvSpPr>
        <xdr:cNvPr id="42221" name="Text Box 237" hidden="1"/>
        <xdr:cNvSpPr txBox="1">
          <a:spLocks noChangeArrowheads="1"/>
        </xdr:cNvSpPr>
      </xdr:nvSpPr>
      <xdr:spPr bwMode="auto">
        <a:xfrm>
          <a:off x="8448675" y="1227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76</xdr:row>
      <xdr:rowOff>85725</xdr:rowOff>
    </xdr:from>
    <xdr:to>
      <xdr:col>4</xdr:col>
      <xdr:colOff>600075</xdr:colOff>
      <xdr:row>80</xdr:row>
      <xdr:rowOff>85725</xdr:rowOff>
    </xdr:to>
    <xdr:sp macro="" textlink="">
      <xdr:nvSpPr>
        <xdr:cNvPr id="42222" name="Text Box 238" hidden="1"/>
        <xdr:cNvSpPr txBox="1">
          <a:spLocks noChangeArrowheads="1"/>
        </xdr:cNvSpPr>
      </xdr:nvSpPr>
      <xdr:spPr bwMode="auto">
        <a:xfrm>
          <a:off x="8448675" y="1456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88</xdr:row>
      <xdr:rowOff>85725</xdr:rowOff>
    </xdr:from>
    <xdr:to>
      <xdr:col>4</xdr:col>
      <xdr:colOff>600075</xdr:colOff>
      <xdr:row>92</xdr:row>
      <xdr:rowOff>85725</xdr:rowOff>
    </xdr:to>
    <xdr:sp macro="" textlink="">
      <xdr:nvSpPr>
        <xdr:cNvPr id="42223" name="Text Box 239" hidden="1"/>
        <xdr:cNvSpPr txBox="1">
          <a:spLocks noChangeArrowheads="1"/>
        </xdr:cNvSpPr>
      </xdr:nvSpPr>
      <xdr:spPr bwMode="auto">
        <a:xfrm>
          <a:off x="8448675" y="1684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100</xdr:row>
      <xdr:rowOff>85725</xdr:rowOff>
    </xdr:from>
    <xdr:to>
      <xdr:col>4</xdr:col>
      <xdr:colOff>600075</xdr:colOff>
      <xdr:row>104</xdr:row>
      <xdr:rowOff>85725</xdr:rowOff>
    </xdr:to>
    <xdr:sp macro="" textlink="">
      <xdr:nvSpPr>
        <xdr:cNvPr id="42224" name="Text Box 240" hidden="1"/>
        <xdr:cNvSpPr txBox="1">
          <a:spLocks noChangeArrowheads="1"/>
        </xdr:cNvSpPr>
      </xdr:nvSpPr>
      <xdr:spPr bwMode="auto">
        <a:xfrm>
          <a:off x="8448675" y="1913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112</xdr:row>
      <xdr:rowOff>85725</xdr:rowOff>
    </xdr:from>
    <xdr:to>
      <xdr:col>4</xdr:col>
      <xdr:colOff>600075</xdr:colOff>
      <xdr:row>116</xdr:row>
      <xdr:rowOff>85725</xdr:rowOff>
    </xdr:to>
    <xdr:sp macro="" textlink="">
      <xdr:nvSpPr>
        <xdr:cNvPr id="42225" name="Text Box 241" hidden="1"/>
        <xdr:cNvSpPr txBox="1">
          <a:spLocks noChangeArrowheads="1"/>
        </xdr:cNvSpPr>
      </xdr:nvSpPr>
      <xdr:spPr bwMode="auto">
        <a:xfrm>
          <a:off x="8448675" y="2142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124</xdr:row>
      <xdr:rowOff>85725</xdr:rowOff>
    </xdr:from>
    <xdr:to>
      <xdr:col>4</xdr:col>
      <xdr:colOff>600075</xdr:colOff>
      <xdr:row>128</xdr:row>
      <xdr:rowOff>85725</xdr:rowOff>
    </xdr:to>
    <xdr:sp macro="" textlink="">
      <xdr:nvSpPr>
        <xdr:cNvPr id="42226" name="Text Box 242" hidden="1"/>
        <xdr:cNvSpPr txBox="1">
          <a:spLocks noChangeArrowheads="1"/>
        </xdr:cNvSpPr>
      </xdr:nvSpPr>
      <xdr:spPr bwMode="auto">
        <a:xfrm>
          <a:off x="8448675" y="2370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136</xdr:row>
      <xdr:rowOff>85725</xdr:rowOff>
    </xdr:from>
    <xdr:to>
      <xdr:col>4</xdr:col>
      <xdr:colOff>600075</xdr:colOff>
      <xdr:row>140</xdr:row>
      <xdr:rowOff>85725</xdr:rowOff>
    </xdr:to>
    <xdr:sp macro="" textlink="">
      <xdr:nvSpPr>
        <xdr:cNvPr id="42227" name="Text Box 243" hidden="1"/>
        <xdr:cNvSpPr txBox="1">
          <a:spLocks noChangeArrowheads="1"/>
        </xdr:cNvSpPr>
      </xdr:nvSpPr>
      <xdr:spPr bwMode="auto">
        <a:xfrm>
          <a:off x="8448675" y="2599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148</xdr:row>
      <xdr:rowOff>85725</xdr:rowOff>
    </xdr:from>
    <xdr:to>
      <xdr:col>4</xdr:col>
      <xdr:colOff>600075</xdr:colOff>
      <xdr:row>152</xdr:row>
      <xdr:rowOff>85725</xdr:rowOff>
    </xdr:to>
    <xdr:sp macro="" textlink="">
      <xdr:nvSpPr>
        <xdr:cNvPr id="42228" name="Text Box 244" hidden="1"/>
        <xdr:cNvSpPr txBox="1">
          <a:spLocks noChangeArrowheads="1"/>
        </xdr:cNvSpPr>
      </xdr:nvSpPr>
      <xdr:spPr bwMode="auto">
        <a:xfrm>
          <a:off x="8448675" y="2827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160</xdr:row>
      <xdr:rowOff>85725</xdr:rowOff>
    </xdr:from>
    <xdr:to>
      <xdr:col>4</xdr:col>
      <xdr:colOff>600075</xdr:colOff>
      <xdr:row>164</xdr:row>
      <xdr:rowOff>85725</xdr:rowOff>
    </xdr:to>
    <xdr:sp macro="" textlink="">
      <xdr:nvSpPr>
        <xdr:cNvPr id="42229" name="Text Box 245" hidden="1"/>
        <xdr:cNvSpPr txBox="1">
          <a:spLocks noChangeArrowheads="1"/>
        </xdr:cNvSpPr>
      </xdr:nvSpPr>
      <xdr:spPr bwMode="auto">
        <a:xfrm>
          <a:off x="8448675" y="3056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172</xdr:row>
      <xdr:rowOff>85725</xdr:rowOff>
    </xdr:from>
    <xdr:to>
      <xdr:col>4</xdr:col>
      <xdr:colOff>600075</xdr:colOff>
      <xdr:row>176</xdr:row>
      <xdr:rowOff>85725</xdr:rowOff>
    </xdr:to>
    <xdr:sp macro="" textlink="">
      <xdr:nvSpPr>
        <xdr:cNvPr id="42230" name="Text Box 246" hidden="1"/>
        <xdr:cNvSpPr txBox="1">
          <a:spLocks noChangeArrowheads="1"/>
        </xdr:cNvSpPr>
      </xdr:nvSpPr>
      <xdr:spPr bwMode="auto">
        <a:xfrm>
          <a:off x="8448675" y="3285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184</xdr:row>
      <xdr:rowOff>85725</xdr:rowOff>
    </xdr:from>
    <xdr:to>
      <xdr:col>4</xdr:col>
      <xdr:colOff>600075</xdr:colOff>
      <xdr:row>188</xdr:row>
      <xdr:rowOff>85725</xdr:rowOff>
    </xdr:to>
    <xdr:sp macro="" textlink="">
      <xdr:nvSpPr>
        <xdr:cNvPr id="42231" name="Text Box 247" hidden="1"/>
        <xdr:cNvSpPr txBox="1">
          <a:spLocks noChangeArrowheads="1"/>
        </xdr:cNvSpPr>
      </xdr:nvSpPr>
      <xdr:spPr bwMode="auto">
        <a:xfrm>
          <a:off x="8448675" y="3513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196</xdr:row>
      <xdr:rowOff>85725</xdr:rowOff>
    </xdr:from>
    <xdr:to>
      <xdr:col>4</xdr:col>
      <xdr:colOff>600075</xdr:colOff>
      <xdr:row>200</xdr:row>
      <xdr:rowOff>85725</xdr:rowOff>
    </xdr:to>
    <xdr:sp macro="" textlink="">
      <xdr:nvSpPr>
        <xdr:cNvPr id="42232" name="Text Box 248" hidden="1"/>
        <xdr:cNvSpPr txBox="1">
          <a:spLocks noChangeArrowheads="1"/>
        </xdr:cNvSpPr>
      </xdr:nvSpPr>
      <xdr:spPr bwMode="auto">
        <a:xfrm>
          <a:off x="8448675" y="3742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208</xdr:row>
      <xdr:rowOff>85725</xdr:rowOff>
    </xdr:from>
    <xdr:to>
      <xdr:col>4</xdr:col>
      <xdr:colOff>600075</xdr:colOff>
      <xdr:row>212</xdr:row>
      <xdr:rowOff>85725</xdr:rowOff>
    </xdr:to>
    <xdr:sp macro="" textlink="">
      <xdr:nvSpPr>
        <xdr:cNvPr id="42233" name="Text Box 249" hidden="1"/>
        <xdr:cNvSpPr txBox="1">
          <a:spLocks noChangeArrowheads="1"/>
        </xdr:cNvSpPr>
      </xdr:nvSpPr>
      <xdr:spPr bwMode="auto">
        <a:xfrm>
          <a:off x="8448675" y="3970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220</xdr:row>
      <xdr:rowOff>85725</xdr:rowOff>
    </xdr:from>
    <xdr:to>
      <xdr:col>4</xdr:col>
      <xdr:colOff>600075</xdr:colOff>
      <xdr:row>224</xdr:row>
      <xdr:rowOff>85725</xdr:rowOff>
    </xdr:to>
    <xdr:sp macro="" textlink="">
      <xdr:nvSpPr>
        <xdr:cNvPr id="42234" name="Text Box 250" hidden="1"/>
        <xdr:cNvSpPr txBox="1">
          <a:spLocks noChangeArrowheads="1"/>
        </xdr:cNvSpPr>
      </xdr:nvSpPr>
      <xdr:spPr bwMode="auto">
        <a:xfrm>
          <a:off x="8448675" y="4199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232</xdr:row>
      <xdr:rowOff>85725</xdr:rowOff>
    </xdr:from>
    <xdr:to>
      <xdr:col>4</xdr:col>
      <xdr:colOff>600075</xdr:colOff>
      <xdr:row>236</xdr:row>
      <xdr:rowOff>85725</xdr:rowOff>
    </xdr:to>
    <xdr:sp macro="" textlink="">
      <xdr:nvSpPr>
        <xdr:cNvPr id="42235" name="Text Box 251" hidden="1"/>
        <xdr:cNvSpPr txBox="1">
          <a:spLocks noChangeArrowheads="1"/>
        </xdr:cNvSpPr>
      </xdr:nvSpPr>
      <xdr:spPr bwMode="auto">
        <a:xfrm>
          <a:off x="8448675" y="4428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244</xdr:row>
      <xdr:rowOff>85725</xdr:rowOff>
    </xdr:from>
    <xdr:to>
      <xdr:col>4</xdr:col>
      <xdr:colOff>600075</xdr:colOff>
      <xdr:row>248</xdr:row>
      <xdr:rowOff>85725</xdr:rowOff>
    </xdr:to>
    <xdr:sp macro="" textlink="">
      <xdr:nvSpPr>
        <xdr:cNvPr id="42236" name="Text Box 252" hidden="1"/>
        <xdr:cNvSpPr txBox="1">
          <a:spLocks noChangeArrowheads="1"/>
        </xdr:cNvSpPr>
      </xdr:nvSpPr>
      <xdr:spPr bwMode="auto">
        <a:xfrm>
          <a:off x="8448675" y="4656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256</xdr:row>
      <xdr:rowOff>85725</xdr:rowOff>
    </xdr:from>
    <xdr:to>
      <xdr:col>4</xdr:col>
      <xdr:colOff>600075</xdr:colOff>
      <xdr:row>260</xdr:row>
      <xdr:rowOff>85725</xdr:rowOff>
    </xdr:to>
    <xdr:sp macro="" textlink="">
      <xdr:nvSpPr>
        <xdr:cNvPr id="42237" name="Text Box 253" hidden="1"/>
        <xdr:cNvSpPr txBox="1">
          <a:spLocks noChangeArrowheads="1"/>
        </xdr:cNvSpPr>
      </xdr:nvSpPr>
      <xdr:spPr bwMode="auto">
        <a:xfrm>
          <a:off x="8448675" y="4885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268</xdr:row>
      <xdr:rowOff>85725</xdr:rowOff>
    </xdr:from>
    <xdr:to>
      <xdr:col>4</xdr:col>
      <xdr:colOff>600075</xdr:colOff>
      <xdr:row>272</xdr:row>
      <xdr:rowOff>85725</xdr:rowOff>
    </xdr:to>
    <xdr:sp macro="" textlink="">
      <xdr:nvSpPr>
        <xdr:cNvPr id="42238" name="Text Box 254" hidden="1"/>
        <xdr:cNvSpPr txBox="1">
          <a:spLocks noChangeArrowheads="1"/>
        </xdr:cNvSpPr>
      </xdr:nvSpPr>
      <xdr:spPr bwMode="auto">
        <a:xfrm>
          <a:off x="8448675" y="5113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280</xdr:row>
      <xdr:rowOff>85725</xdr:rowOff>
    </xdr:from>
    <xdr:to>
      <xdr:col>4</xdr:col>
      <xdr:colOff>600075</xdr:colOff>
      <xdr:row>284</xdr:row>
      <xdr:rowOff>85725</xdr:rowOff>
    </xdr:to>
    <xdr:sp macro="" textlink="">
      <xdr:nvSpPr>
        <xdr:cNvPr id="42239" name="Text Box 255" hidden="1"/>
        <xdr:cNvSpPr txBox="1">
          <a:spLocks noChangeArrowheads="1"/>
        </xdr:cNvSpPr>
      </xdr:nvSpPr>
      <xdr:spPr bwMode="auto">
        <a:xfrm>
          <a:off x="8448675" y="5342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292</xdr:row>
      <xdr:rowOff>85725</xdr:rowOff>
    </xdr:from>
    <xdr:to>
      <xdr:col>4</xdr:col>
      <xdr:colOff>600075</xdr:colOff>
      <xdr:row>296</xdr:row>
      <xdr:rowOff>85725</xdr:rowOff>
    </xdr:to>
    <xdr:sp macro="" textlink="">
      <xdr:nvSpPr>
        <xdr:cNvPr id="42240" name="Text Box 256" hidden="1"/>
        <xdr:cNvSpPr txBox="1">
          <a:spLocks noChangeArrowheads="1"/>
        </xdr:cNvSpPr>
      </xdr:nvSpPr>
      <xdr:spPr bwMode="auto">
        <a:xfrm>
          <a:off x="8448675" y="5571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304</xdr:row>
      <xdr:rowOff>85725</xdr:rowOff>
    </xdr:from>
    <xdr:to>
      <xdr:col>4</xdr:col>
      <xdr:colOff>581025</xdr:colOff>
      <xdr:row>308</xdr:row>
      <xdr:rowOff>85725</xdr:rowOff>
    </xdr:to>
    <xdr:sp macro="" textlink="">
      <xdr:nvSpPr>
        <xdr:cNvPr id="42241" name="Text Box 257" hidden="1"/>
        <xdr:cNvSpPr txBox="1">
          <a:spLocks noChangeArrowheads="1"/>
        </xdr:cNvSpPr>
      </xdr:nvSpPr>
      <xdr:spPr bwMode="auto">
        <a:xfrm>
          <a:off x="8448675" y="57997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316</xdr:row>
      <xdr:rowOff>85725</xdr:rowOff>
    </xdr:from>
    <xdr:to>
      <xdr:col>4</xdr:col>
      <xdr:colOff>581025</xdr:colOff>
      <xdr:row>320</xdr:row>
      <xdr:rowOff>85725</xdr:rowOff>
    </xdr:to>
    <xdr:sp macro="" textlink="">
      <xdr:nvSpPr>
        <xdr:cNvPr id="42242" name="Text Box 258" hidden="1"/>
        <xdr:cNvSpPr txBox="1">
          <a:spLocks noChangeArrowheads="1"/>
        </xdr:cNvSpPr>
      </xdr:nvSpPr>
      <xdr:spPr bwMode="auto">
        <a:xfrm>
          <a:off x="8448675" y="60283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328</xdr:row>
      <xdr:rowOff>85725</xdr:rowOff>
    </xdr:from>
    <xdr:to>
      <xdr:col>4</xdr:col>
      <xdr:colOff>581025</xdr:colOff>
      <xdr:row>332</xdr:row>
      <xdr:rowOff>85725</xdr:rowOff>
    </xdr:to>
    <xdr:sp macro="" textlink="">
      <xdr:nvSpPr>
        <xdr:cNvPr id="42243" name="Text Box 259" hidden="1"/>
        <xdr:cNvSpPr txBox="1">
          <a:spLocks noChangeArrowheads="1"/>
        </xdr:cNvSpPr>
      </xdr:nvSpPr>
      <xdr:spPr bwMode="auto">
        <a:xfrm>
          <a:off x="8448675" y="62569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84</xdr:row>
      <xdr:rowOff>85725</xdr:rowOff>
    </xdr:from>
    <xdr:to>
      <xdr:col>1</xdr:col>
      <xdr:colOff>1514475</xdr:colOff>
      <xdr:row>89</xdr:row>
      <xdr:rowOff>142875</xdr:rowOff>
    </xdr:to>
    <xdr:sp macro="" textlink="">
      <xdr:nvSpPr>
        <xdr:cNvPr id="42244" name="Text Box 260" hidden="1"/>
        <xdr:cNvSpPr txBox="1">
          <a:spLocks noChangeArrowheads="1"/>
        </xdr:cNvSpPr>
      </xdr:nvSpPr>
      <xdr:spPr bwMode="auto">
        <a:xfrm>
          <a:off x="1038225" y="16087725"/>
          <a:ext cx="1371600" cy="10096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</xdr:row>
      <xdr:rowOff>85725</xdr:rowOff>
    </xdr:from>
    <xdr:to>
      <xdr:col>2</xdr:col>
      <xdr:colOff>1514475</xdr:colOff>
      <xdr:row>10</xdr:row>
      <xdr:rowOff>76200</xdr:rowOff>
    </xdr:to>
    <xdr:sp macro="" textlink="">
      <xdr:nvSpPr>
        <xdr:cNvPr id="56377" name="Text Box 57" hidden="1"/>
        <xdr:cNvSpPr txBox="1">
          <a:spLocks noChangeArrowheads="1"/>
        </xdr:cNvSpPr>
      </xdr:nvSpPr>
      <xdr:spPr bwMode="auto">
        <a:xfrm>
          <a:off x="4743450" y="122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18</xdr:row>
      <xdr:rowOff>85725</xdr:rowOff>
    </xdr:from>
    <xdr:to>
      <xdr:col>2</xdr:col>
      <xdr:colOff>1514475</xdr:colOff>
      <xdr:row>22</xdr:row>
      <xdr:rowOff>76200</xdr:rowOff>
    </xdr:to>
    <xdr:sp macro="" textlink="">
      <xdr:nvSpPr>
        <xdr:cNvPr id="56376" name="Text Box 56" hidden="1"/>
        <xdr:cNvSpPr txBox="1">
          <a:spLocks noChangeArrowheads="1"/>
        </xdr:cNvSpPr>
      </xdr:nvSpPr>
      <xdr:spPr bwMode="auto">
        <a:xfrm>
          <a:off x="4743450" y="351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30</xdr:row>
      <xdr:rowOff>85725</xdr:rowOff>
    </xdr:from>
    <xdr:to>
      <xdr:col>2</xdr:col>
      <xdr:colOff>1514475</xdr:colOff>
      <xdr:row>34</xdr:row>
      <xdr:rowOff>76200</xdr:rowOff>
    </xdr:to>
    <xdr:sp macro="" textlink="">
      <xdr:nvSpPr>
        <xdr:cNvPr id="56375" name="Text Box 55" hidden="1"/>
        <xdr:cNvSpPr txBox="1">
          <a:spLocks noChangeArrowheads="1"/>
        </xdr:cNvSpPr>
      </xdr:nvSpPr>
      <xdr:spPr bwMode="auto">
        <a:xfrm>
          <a:off x="4743450" y="580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42</xdr:row>
      <xdr:rowOff>85725</xdr:rowOff>
    </xdr:from>
    <xdr:to>
      <xdr:col>2</xdr:col>
      <xdr:colOff>1514475</xdr:colOff>
      <xdr:row>46</xdr:row>
      <xdr:rowOff>76200</xdr:rowOff>
    </xdr:to>
    <xdr:sp macro="" textlink="">
      <xdr:nvSpPr>
        <xdr:cNvPr id="56374" name="Text Box 54" hidden="1"/>
        <xdr:cNvSpPr txBox="1">
          <a:spLocks noChangeArrowheads="1"/>
        </xdr:cNvSpPr>
      </xdr:nvSpPr>
      <xdr:spPr bwMode="auto">
        <a:xfrm>
          <a:off x="4743450" y="808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54</xdr:row>
      <xdr:rowOff>85725</xdr:rowOff>
    </xdr:from>
    <xdr:to>
      <xdr:col>2</xdr:col>
      <xdr:colOff>1514475</xdr:colOff>
      <xdr:row>58</xdr:row>
      <xdr:rowOff>76200</xdr:rowOff>
    </xdr:to>
    <xdr:sp macro="" textlink="">
      <xdr:nvSpPr>
        <xdr:cNvPr id="56373" name="Text Box 53" hidden="1"/>
        <xdr:cNvSpPr txBox="1">
          <a:spLocks noChangeArrowheads="1"/>
        </xdr:cNvSpPr>
      </xdr:nvSpPr>
      <xdr:spPr bwMode="auto">
        <a:xfrm>
          <a:off x="4743450" y="1037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66</xdr:row>
      <xdr:rowOff>85725</xdr:rowOff>
    </xdr:from>
    <xdr:to>
      <xdr:col>2</xdr:col>
      <xdr:colOff>1514475</xdr:colOff>
      <xdr:row>70</xdr:row>
      <xdr:rowOff>76200</xdr:rowOff>
    </xdr:to>
    <xdr:sp macro="" textlink="">
      <xdr:nvSpPr>
        <xdr:cNvPr id="56372" name="Text Box 52" hidden="1"/>
        <xdr:cNvSpPr txBox="1">
          <a:spLocks noChangeArrowheads="1"/>
        </xdr:cNvSpPr>
      </xdr:nvSpPr>
      <xdr:spPr bwMode="auto">
        <a:xfrm>
          <a:off x="4743450" y="1265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78</xdr:row>
      <xdr:rowOff>85725</xdr:rowOff>
    </xdr:from>
    <xdr:to>
      <xdr:col>2</xdr:col>
      <xdr:colOff>1514475</xdr:colOff>
      <xdr:row>82</xdr:row>
      <xdr:rowOff>76200</xdr:rowOff>
    </xdr:to>
    <xdr:sp macro="" textlink="">
      <xdr:nvSpPr>
        <xdr:cNvPr id="56371" name="Text Box 51" hidden="1"/>
        <xdr:cNvSpPr txBox="1">
          <a:spLocks noChangeArrowheads="1"/>
        </xdr:cNvSpPr>
      </xdr:nvSpPr>
      <xdr:spPr bwMode="auto">
        <a:xfrm>
          <a:off x="4743450" y="1494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90</xdr:row>
      <xdr:rowOff>85725</xdr:rowOff>
    </xdr:from>
    <xdr:to>
      <xdr:col>2</xdr:col>
      <xdr:colOff>1514475</xdr:colOff>
      <xdr:row>94</xdr:row>
      <xdr:rowOff>76200</xdr:rowOff>
    </xdr:to>
    <xdr:sp macro="" textlink="">
      <xdr:nvSpPr>
        <xdr:cNvPr id="56370" name="Text Box 50" hidden="1"/>
        <xdr:cNvSpPr txBox="1">
          <a:spLocks noChangeArrowheads="1"/>
        </xdr:cNvSpPr>
      </xdr:nvSpPr>
      <xdr:spPr bwMode="auto">
        <a:xfrm>
          <a:off x="4743450" y="1723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102</xdr:row>
      <xdr:rowOff>85725</xdr:rowOff>
    </xdr:from>
    <xdr:to>
      <xdr:col>2</xdr:col>
      <xdr:colOff>1514475</xdr:colOff>
      <xdr:row>106</xdr:row>
      <xdr:rowOff>76200</xdr:rowOff>
    </xdr:to>
    <xdr:sp macro="" textlink="">
      <xdr:nvSpPr>
        <xdr:cNvPr id="56369" name="Text Box 49" hidden="1"/>
        <xdr:cNvSpPr txBox="1">
          <a:spLocks noChangeArrowheads="1"/>
        </xdr:cNvSpPr>
      </xdr:nvSpPr>
      <xdr:spPr bwMode="auto">
        <a:xfrm>
          <a:off x="4743450" y="1951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114</xdr:row>
      <xdr:rowOff>85725</xdr:rowOff>
    </xdr:from>
    <xdr:to>
      <xdr:col>2</xdr:col>
      <xdr:colOff>1514475</xdr:colOff>
      <xdr:row>118</xdr:row>
      <xdr:rowOff>76200</xdr:rowOff>
    </xdr:to>
    <xdr:sp macro="" textlink="">
      <xdr:nvSpPr>
        <xdr:cNvPr id="56368" name="Text Box 48" hidden="1"/>
        <xdr:cNvSpPr txBox="1">
          <a:spLocks noChangeArrowheads="1"/>
        </xdr:cNvSpPr>
      </xdr:nvSpPr>
      <xdr:spPr bwMode="auto">
        <a:xfrm>
          <a:off x="4743450" y="2180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126</xdr:row>
      <xdr:rowOff>85725</xdr:rowOff>
    </xdr:from>
    <xdr:to>
      <xdr:col>2</xdr:col>
      <xdr:colOff>1514475</xdr:colOff>
      <xdr:row>130</xdr:row>
      <xdr:rowOff>76200</xdr:rowOff>
    </xdr:to>
    <xdr:sp macro="" textlink="">
      <xdr:nvSpPr>
        <xdr:cNvPr id="56367" name="Text Box 47" hidden="1"/>
        <xdr:cNvSpPr txBox="1">
          <a:spLocks noChangeArrowheads="1"/>
        </xdr:cNvSpPr>
      </xdr:nvSpPr>
      <xdr:spPr bwMode="auto">
        <a:xfrm>
          <a:off x="4743450" y="2408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138</xdr:row>
      <xdr:rowOff>85725</xdr:rowOff>
    </xdr:from>
    <xdr:to>
      <xdr:col>2</xdr:col>
      <xdr:colOff>1514475</xdr:colOff>
      <xdr:row>142</xdr:row>
      <xdr:rowOff>76200</xdr:rowOff>
    </xdr:to>
    <xdr:sp macro="" textlink="">
      <xdr:nvSpPr>
        <xdr:cNvPr id="56366" name="Text Box 46" hidden="1"/>
        <xdr:cNvSpPr txBox="1">
          <a:spLocks noChangeArrowheads="1"/>
        </xdr:cNvSpPr>
      </xdr:nvSpPr>
      <xdr:spPr bwMode="auto">
        <a:xfrm>
          <a:off x="4743450" y="2637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150</xdr:row>
      <xdr:rowOff>85725</xdr:rowOff>
    </xdr:from>
    <xdr:to>
      <xdr:col>2</xdr:col>
      <xdr:colOff>1514475</xdr:colOff>
      <xdr:row>154</xdr:row>
      <xdr:rowOff>76200</xdr:rowOff>
    </xdr:to>
    <xdr:sp macro="" textlink="">
      <xdr:nvSpPr>
        <xdr:cNvPr id="56365" name="Text Box 45" hidden="1"/>
        <xdr:cNvSpPr txBox="1">
          <a:spLocks noChangeArrowheads="1"/>
        </xdr:cNvSpPr>
      </xdr:nvSpPr>
      <xdr:spPr bwMode="auto">
        <a:xfrm>
          <a:off x="4743450" y="2866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162</xdr:row>
      <xdr:rowOff>85725</xdr:rowOff>
    </xdr:from>
    <xdr:to>
      <xdr:col>2</xdr:col>
      <xdr:colOff>1514475</xdr:colOff>
      <xdr:row>166</xdr:row>
      <xdr:rowOff>76200</xdr:rowOff>
    </xdr:to>
    <xdr:sp macro="" textlink="">
      <xdr:nvSpPr>
        <xdr:cNvPr id="56364" name="Text Box 44" hidden="1"/>
        <xdr:cNvSpPr txBox="1">
          <a:spLocks noChangeArrowheads="1"/>
        </xdr:cNvSpPr>
      </xdr:nvSpPr>
      <xdr:spPr bwMode="auto">
        <a:xfrm>
          <a:off x="4743450" y="3094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174</xdr:row>
      <xdr:rowOff>85725</xdr:rowOff>
    </xdr:from>
    <xdr:to>
      <xdr:col>2</xdr:col>
      <xdr:colOff>1514475</xdr:colOff>
      <xdr:row>178</xdr:row>
      <xdr:rowOff>76200</xdr:rowOff>
    </xdr:to>
    <xdr:sp macro="" textlink="">
      <xdr:nvSpPr>
        <xdr:cNvPr id="56363" name="Text Box 43" hidden="1"/>
        <xdr:cNvSpPr txBox="1">
          <a:spLocks noChangeArrowheads="1"/>
        </xdr:cNvSpPr>
      </xdr:nvSpPr>
      <xdr:spPr bwMode="auto">
        <a:xfrm>
          <a:off x="4743450" y="3323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186</xdr:row>
      <xdr:rowOff>85725</xdr:rowOff>
    </xdr:from>
    <xdr:to>
      <xdr:col>2</xdr:col>
      <xdr:colOff>1514475</xdr:colOff>
      <xdr:row>190</xdr:row>
      <xdr:rowOff>76200</xdr:rowOff>
    </xdr:to>
    <xdr:sp macro="" textlink="">
      <xdr:nvSpPr>
        <xdr:cNvPr id="56362" name="Text Box 42" hidden="1"/>
        <xdr:cNvSpPr txBox="1">
          <a:spLocks noChangeArrowheads="1"/>
        </xdr:cNvSpPr>
      </xdr:nvSpPr>
      <xdr:spPr bwMode="auto">
        <a:xfrm>
          <a:off x="4743450" y="3551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198</xdr:row>
      <xdr:rowOff>85725</xdr:rowOff>
    </xdr:from>
    <xdr:to>
      <xdr:col>2</xdr:col>
      <xdr:colOff>1514475</xdr:colOff>
      <xdr:row>202</xdr:row>
      <xdr:rowOff>76200</xdr:rowOff>
    </xdr:to>
    <xdr:sp macro="" textlink="">
      <xdr:nvSpPr>
        <xdr:cNvPr id="56361" name="Text Box 41" hidden="1"/>
        <xdr:cNvSpPr txBox="1">
          <a:spLocks noChangeArrowheads="1"/>
        </xdr:cNvSpPr>
      </xdr:nvSpPr>
      <xdr:spPr bwMode="auto">
        <a:xfrm>
          <a:off x="4743450" y="3780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210</xdr:row>
      <xdr:rowOff>85725</xdr:rowOff>
    </xdr:from>
    <xdr:to>
      <xdr:col>2</xdr:col>
      <xdr:colOff>1514475</xdr:colOff>
      <xdr:row>214</xdr:row>
      <xdr:rowOff>76200</xdr:rowOff>
    </xdr:to>
    <xdr:sp macro="" textlink="">
      <xdr:nvSpPr>
        <xdr:cNvPr id="56360" name="Text Box 40" hidden="1"/>
        <xdr:cNvSpPr txBox="1">
          <a:spLocks noChangeArrowheads="1"/>
        </xdr:cNvSpPr>
      </xdr:nvSpPr>
      <xdr:spPr bwMode="auto">
        <a:xfrm>
          <a:off x="4743450" y="4009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222</xdr:row>
      <xdr:rowOff>85725</xdr:rowOff>
    </xdr:from>
    <xdr:to>
      <xdr:col>2</xdr:col>
      <xdr:colOff>1514475</xdr:colOff>
      <xdr:row>226</xdr:row>
      <xdr:rowOff>76200</xdr:rowOff>
    </xdr:to>
    <xdr:sp macro="" textlink="">
      <xdr:nvSpPr>
        <xdr:cNvPr id="56359" name="Text Box 39" hidden="1"/>
        <xdr:cNvSpPr txBox="1">
          <a:spLocks noChangeArrowheads="1"/>
        </xdr:cNvSpPr>
      </xdr:nvSpPr>
      <xdr:spPr bwMode="auto">
        <a:xfrm>
          <a:off x="4743450" y="4237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234</xdr:row>
      <xdr:rowOff>85725</xdr:rowOff>
    </xdr:from>
    <xdr:to>
      <xdr:col>2</xdr:col>
      <xdr:colOff>1514475</xdr:colOff>
      <xdr:row>238</xdr:row>
      <xdr:rowOff>76200</xdr:rowOff>
    </xdr:to>
    <xdr:sp macro="" textlink="">
      <xdr:nvSpPr>
        <xdr:cNvPr id="56358" name="Text Box 38" hidden="1"/>
        <xdr:cNvSpPr txBox="1">
          <a:spLocks noChangeArrowheads="1"/>
        </xdr:cNvSpPr>
      </xdr:nvSpPr>
      <xdr:spPr bwMode="auto">
        <a:xfrm>
          <a:off x="4743450" y="4466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246</xdr:row>
      <xdr:rowOff>85725</xdr:rowOff>
    </xdr:from>
    <xdr:to>
      <xdr:col>2</xdr:col>
      <xdr:colOff>1514475</xdr:colOff>
      <xdr:row>250</xdr:row>
      <xdr:rowOff>76200</xdr:rowOff>
    </xdr:to>
    <xdr:sp macro="" textlink="">
      <xdr:nvSpPr>
        <xdr:cNvPr id="56357" name="Text Box 37" hidden="1"/>
        <xdr:cNvSpPr txBox="1">
          <a:spLocks noChangeArrowheads="1"/>
        </xdr:cNvSpPr>
      </xdr:nvSpPr>
      <xdr:spPr bwMode="auto">
        <a:xfrm>
          <a:off x="4743450" y="4694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258</xdr:row>
      <xdr:rowOff>85725</xdr:rowOff>
    </xdr:from>
    <xdr:to>
      <xdr:col>2</xdr:col>
      <xdr:colOff>1514475</xdr:colOff>
      <xdr:row>262</xdr:row>
      <xdr:rowOff>76200</xdr:rowOff>
    </xdr:to>
    <xdr:sp macro="" textlink="">
      <xdr:nvSpPr>
        <xdr:cNvPr id="56356" name="Text Box 36" hidden="1"/>
        <xdr:cNvSpPr txBox="1">
          <a:spLocks noChangeArrowheads="1"/>
        </xdr:cNvSpPr>
      </xdr:nvSpPr>
      <xdr:spPr bwMode="auto">
        <a:xfrm>
          <a:off x="4743450" y="4923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270</xdr:row>
      <xdr:rowOff>85725</xdr:rowOff>
    </xdr:from>
    <xdr:to>
      <xdr:col>2</xdr:col>
      <xdr:colOff>1514475</xdr:colOff>
      <xdr:row>274</xdr:row>
      <xdr:rowOff>76200</xdr:rowOff>
    </xdr:to>
    <xdr:sp macro="" textlink="">
      <xdr:nvSpPr>
        <xdr:cNvPr id="56355" name="Text Box 35" hidden="1"/>
        <xdr:cNvSpPr txBox="1">
          <a:spLocks noChangeArrowheads="1"/>
        </xdr:cNvSpPr>
      </xdr:nvSpPr>
      <xdr:spPr bwMode="auto">
        <a:xfrm>
          <a:off x="4743450" y="5152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282</xdr:row>
      <xdr:rowOff>85725</xdr:rowOff>
    </xdr:from>
    <xdr:to>
      <xdr:col>2</xdr:col>
      <xdr:colOff>1514475</xdr:colOff>
      <xdr:row>286</xdr:row>
      <xdr:rowOff>76200</xdr:rowOff>
    </xdr:to>
    <xdr:sp macro="" textlink="">
      <xdr:nvSpPr>
        <xdr:cNvPr id="56354" name="Text Box 34" hidden="1"/>
        <xdr:cNvSpPr txBox="1">
          <a:spLocks noChangeArrowheads="1"/>
        </xdr:cNvSpPr>
      </xdr:nvSpPr>
      <xdr:spPr bwMode="auto">
        <a:xfrm>
          <a:off x="4743450" y="5380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294</xdr:row>
      <xdr:rowOff>85725</xdr:rowOff>
    </xdr:from>
    <xdr:to>
      <xdr:col>2</xdr:col>
      <xdr:colOff>1514475</xdr:colOff>
      <xdr:row>298</xdr:row>
      <xdr:rowOff>76200</xdr:rowOff>
    </xdr:to>
    <xdr:sp macro="" textlink="">
      <xdr:nvSpPr>
        <xdr:cNvPr id="56353" name="Text Box 33" hidden="1"/>
        <xdr:cNvSpPr txBox="1">
          <a:spLocks noChangeArrowheads="1"/>
        </xdr:cNvSpPr>
      </xdr:nvSpPr>
      <xdr:spPr bwMode="auto">
        <a:xfrm>
          <a:off x="4743450" y="5609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306</xdr:row>
      <xdr:rowOff>85725</xdr:rowOff>
    </xdr:from>
    <xdr:to>
      <xdr:col>2</xdr:col>
      <xdr:colOff>1514475</xdr:colOff>
      <xdr:row>310</xdr:row>
      <xdr:rowOff>76200</xdr:rowOff>
    </xdr:to>
    <xdr:sp macro="" textlink="">
      <xdr:nvSpPr>
        <xdr:cNvPr id="56352" name="Text Box 32" hidden="1"/>
        <xdr:cNvSpPr txBox="1">
          <a:spLocks noChangeArrowheads="1"/>
        </xdr:cNvSpPr>
      </xdr:nvSpPr>
      <xdr:spPr bwMode="auto">
        <a:xfrm>
          <a:off x="4743450" y="5837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318</xdr:row>
      <xdr:rowOff>85725</xdr:rowOff>
    </xdr:from>
    <xdr:to>
      <xdr:col>2</xdr:col>
      <xdr:colOff>1514475</xdr:colOff>
      <xdr:row>322</xdr:row>
      <xdr:rowOff>76200</xdr:rowOff>
    </xdr:to>
    <xdr:sp macro="" textlink="">
      <xdr:nvSpPr>
        <xdr:cNvPr id="56351" name="Text Box 31" hidden="1"/>
        <xdr:cNvSpPr txBox="1">
          <a:spLocks noChangeArrowheads="1"/>
        </xdr:cNvSpPr>
      </xdr:nvSpPr>
      <xdr:spPr bwMode="auto">
        <a:xfrm>
          <a:off x="4743450" y="6066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330</xdr:row>
      <xdr:rowOff>85725</xdr:rowOff>
    </xdr:from>
    <xdr:to>
      <xdr:col>2</xdr:col>
      <xdr:colOff>1514475</xdr:colOff>
      <xdr:row>334</xdr:row>
      <xdr:rowOff>76200</xdr:rowOff>
    </xdr:to>
    <xdr:sp macro="" textlink="">
      <xdr:nvSpPr>
        <xdr:cNvPr id="56350" name="Text Box 30" hidden="1"/>
        <xdr:cNvSpPr txBox="1">
          <a:spLocks noChangeArrowheads="1"/>
        </xdr:cNvSpPr>
      </xdr:nvSpPr>
      <xdr:spPr bwMode="auto">
        <a:xfrm>
          <a:off x="4743450" y="6295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56349" name="Text Box 29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</xdr:row>
      <xdr:rowOff>85725</xdr:rowOff>
    </xdr:from>
    <xdr:to>
      <xdr:col>4</xdr:col>
      <xdr:colOff>600075</xdr:colOff>
      <xdr:row>20</xdr:row>
      <xdr:rowOff>85725</xdr:rowOff>
    </xdr:to>
    <xdr:sp macro="" textlink="">
      <xdr:nvSpPr>
        <xdr:cNvPr id="56348" name="Text Box 28" hidden="1"/>
        <xdr:cNvSpPr txBox="1">
          <a:spLocks noChangeArrowheads="1"/>
        </xdr:cNvSpPr>
      </xdr:nvSpPr>
      <xdr:spPr bwMode="auto">
        <a:xfrm>
          <a:off x="8448675" y="313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</xdr:row>
      <xdr:rowOff>85725</xdr:rowOff>
    </xdr:from>
    <xdr:to>
      <xdr:col>4</xdr:col>
      <xdr:colOff>600075</xdr:colOff>
      <xdr:row>32</xdr:row>
      <xdr:rowOff>85725</xdr:rowOff>
    </xdr:to>
    <xdr:sp macro="" textlink="">
      <xdr:nvSpPr>
        <xdr:cNvPr id="56347" name="Text Box 27" hidden="1"/>
        <xdr:cNvSpPr txBox="1">
          <a:spLocks noChangeArrowheads="1"/>
        </xdr:cNvSpPr>
      </xdr:nvSpPr>
      <xdr:spPr bwMode="auto">
        <a:xfrm>
          <a:off x="8448675" y="541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40</xdr:row>
      <xdr:rowOff>85725</xdr:rowOff>
    </xdr:from>
    <xdr:to>
      <xdr:col>4</xdr:col>
      <xdr:colOff>600075</xdr:colOff>
      <xdr:row>44</xdr:row>
      <xdr:rowOff>85725</xdr:rowOff>
    </xdr:to>
    <xdr:sp macro="" textlink="">
      <xdr:nvSpPr>
        <xdr:cNvPr id="56346" name="Text Box 26" hidden="1"/>
        <xdr:cNvSpPr txBox="1">
          <a:spLocks noChangeArrowheads="1"/>
        </xdr:cNvSpPr>
      </xdr:nvSpPr>
      <xdr:spPr bwMode="auto">
        <a:xfrm>
          <a:off x="8448675" y="770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52</xdr:row>
      <xdr:rowOff>85725</xdr:rowOff>
    </xdr:from>
    <xdr:to>
      <xdr:col>4</xdr:col>
      <xdr:colOff>600075</xdr:colOff>
      <xdr:row>56</xdr:row>
      <xdr:rowOff>85725</xdr:rowOff>
    </xdr:to>
    <xdr:sp macro="" textlink="">
      <xdr:nvSpPr>
        <xdr:cNvPr id="56345" name="Text Box 25" hidden="1"/>
        <xdr:cNvSpPr txBox="1">
          <a:spLocks noChangeArrowheads="1"/>
        </xdr:cNvSpPr>
      </xdr:nvSpPr>
      <xdr:spPr bwMode="auto">
        <a:xfrm>
          <a:off x="8448675" y="999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64</xdr:row>
      <xdr:rowOff>85725</xdr:rowOff>
    </xdr:from>
    <xdr:to>
      <xdr:col>4</xdr:col>
      <xdr:colOff>600075</xdr:colOff>
      <xdr:row>68</xdr:row>
      <xdr:rowOff>85725</xdr:rowOff>
    </xdr:to>
    <xdr:sp macro="" textlink="">
      <xdr:nvSpPr>
        <xdr:cNvPr id="56344" name="Text Box 24" hidden="1"/>
        <xdr:cNvSpPr txBox="1">
          <a:spLocks noChangeArrowheads="1"/>
        </xdr:cNvSpPr>
      </xdr:nvSpPr>
      <xdr:spPr bwMode="auto">
        <a:xfrm>
          <a:off x="8448675" y="1227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76</xdr:row>
      <xdr:rowOff>85725</xdr:rowOff>
    </xdr:from>
    <xdr:to>
      <xdr:col>4</xdr:col>
      <xdr:colOff>600075</xdr:colOff>
      <xdr:row>80</xdr:row>
      <xdr:rowOff>85725</xdr:rowOff>
    </xdr:to>
    <xdr:sp macro="" textlink="">
      <xdr:nvSpPr>
        <xdr:cNvPr id="56343" name="Text Box 23" hidden="1"/>
        <xdr:cNvSpPr txBox="1">
          <a:spLocks noChangeArrowheads="1"/>
        </xdr:cNvSpPr>
      </xdr:nvSpPr>
      <xdr:spPr bwMode="auto">
        <a:xfrm>
          <a:off x="8448675" y="1456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88</xdr:row>
      <xdr:rowOff>85725</xdr:rowOff>
    </xdr:from>
    <xdr:to>
      <xdr:col>4</xdr:col>
      <xdr:colOff>600075</xdr:colOff>
      <xdr:row>92</xdr:row>
      <xdr:rowOff>85725</xdr:rowOff>
    </xdr:to>
    <xdr:sp macro="" textlink="">
      <xdr:nvSpPr>
        <xdr:cNvPr id="56342" name="Text Box 22" hidden="1"/>
        <xdr:cNvSpPr txBox="1">
          <a:spLocks noChangeArrowheads="1"/>
        </xdr:cNvSpPr>
      </xdr:nvSpPr>
      <xdr:spPr bwMode="auto">
        <a:xfrm>
          <a:off x="8448675" y="1684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100</xdr:row>
      <xdr:rowOff>85725</xdr:rowOff>
    </xdr:from>
    <xdr:to>
      <xdr:col>4</xdr:col>
      <xdr:colOff>600075</xdr:colOff>
      <xdr:row>104</xdr:row>
      <xdr:rowOff>85725</xdr:rowOff>
    </xdr:to>
    <xdr:sp macro="" textlink="">
      <xdr:nvSpPr>
        <xdr:cNvPr id="56341" name="Text Box 21" hidden="1"/>
        <xdr:cNvSpPr txBox="1">
          <a:spLocks noChangeArrowheads="1"/>
        </xdr:cNvSpPr>
      </xdr:nvSpPr>
      <xdr:spPr bwMode="auto">
        <a:xfrm>
          <a:off x="8448675" y="1913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112</xdr:row>
      <xdr:rowOff>85725</xdr:rowOff>
    </xdr:from>
    <xdr:to>
      <xdr:col>4</xdr:col>
      <xdr:colOff>600075</xdr:colOff>
      <xdr:row>116</xdr:row>
      <xdr:rowOff>85725</xdr:rowOff>
    </xdr:to>
    <xdr:sp macro="" textlink="">
      <xdr:nvSpPr>
        <xdr:cNvPr id="56340" name="Text Box 20" hidden="1"/>
        <xdr:cNvSpPr txBox="1">
          <a:spLocks noChangeArrowheads="1"/>
        </xdr:cNvSpPr>
      </xdr:nvSpPr>
      <xdr:spPr bwMode="auto">
        <a:xfrm>
          <a:off x="8448675" y="2142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124</xdr:row>
      <xdr:rowOff>85725</xdr:rowOff>
    </xdr:from>
    <xdr:to>
      <xdr:col>4</xdr:col>
      <xdr:colOff>600075</xdr:colOff>
      <xdr:row>128</xdr:row>
      <xdr:rowOff>85725</xdr:rowOff>
    </xdr:to>
    <xdr:sp macro="" textlink="">
      <xdr:nvSpPr>
        <xdr:cNvPr id="56339" name="Text Box 19" hidden="1"/>
        <xdr:cNvSpPr txBox="1">
          <a:spLocks noChangeArrowheads="1"/>
        </xdr:cNvSpPr>
      </xdr:nvSpPr>
      <xdr:spPr bwMode="auto">
        <a:xfrm>
          <a:off x="8448675" y="2370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136</xdr:row>
      <xdr:rowOff>85725</xdr:rowOff>
    </xdr:from>
    <xdr:to>
      <xdr:col>4</xdr:col>
      <xdr:colOff>600075</xdr:colOff>
      <xdr:row>140</xdr:row>
      <xdr:rowOff>85725</xdr:rowOff>
    </xdr:to>
    <xdr:sp macro="" textlink="">
      <xdr:nvSpPr>
        <xdr:cNvPr id="56338" name="Text Box 18" hidden="1"/>
        <xdr:cNvSpPr txBox="1">
          <a:spLocks noChangeArrowheads="1"/>
        </xdr:cNvSpPr>
      </xdr:nvSpPr>
      <xdr:spPr bwMode="auto">
        <a:xfrm>
          <a:off x="8448675" y="2599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148</xdr:row>
      <xdr:rowOff>85725</xdr:rowOff>
    </xdr:from>
    <xdr:to>
      <xdr:col>4</xdr:col>
      <xdr:colOff>600075</xdr:colOff>
      <xdr:row>152</xdr:row>
      <xdr:rowOff>85725</xdr:rowOff>
    </xdr:to>
    <xdr:sp macro="" textlink="">
      <xdr:nvSpPr>
        <xdr:cNvPr id="56337" name="Text Box 17" hidden="1"/>
        <xdr:cNvSpPr txBox="1">
          <a:spLocks noChangeArrowheads="1"/>
        </xdr:cNvSpPr>
      </xdr:nvSpPr>
      <xdr:spPr bwMode="auto">
        <a:xfrm>
          <a:off x="8448675" y="2827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160</xdr:row>
      <xdr:rowOff>85725</xdr:rowOff>
    </xdr:from>
    <xdr:to>
      <xdr:col>4</xdr:col>
      <xdr:colOff>600075</xdr:colOff>
      <xdr:row>164</xdr:row>
      <xdr:rowOff>85725</xdr:rowOff>
    </xdr:to>
    <xdr:sp macro="" textlink="">
      <xdr:nvSpPr>
        <xdr:cNvPr id="56336" name="Text Box 16" hidden="1"/>
        <xdr:cNvSpPr txBox="1">
          <a:spLocks noChangeArrowheads="1"/>
        </xdr:cNvSpPr>
      </xdr:nvSpPr>
      <xdr:spPr bwMode="auto">
        <a:xfrm>
          <a:off x="8448675" y="3056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172</xdr:row>
      <xdr:rowOff>85725</xdr:rowOff>
    </xdr:from>
    <xdr:to>
      <xdr:col>4</xdr:col>
      <xdr:colOff>600075</xdr:colOff>
      <xdr:row>176</xdr:row>
      <xdr:rowOff>85725</xdr:rowOff>
    </xdr:to>
    <xdr:sp macro="" textlink="">
      <xdr:nvSpPr>
        <xdr:cNvPr id="56335" name="Text Box 15" hidden="1"/>
        <xdr:cNvSpPr txBox="1">
          <a:spLocks noChangeArrowheads="1"/>
        </xdr:cNvSpPr>
      </xdr:nvSpPr>
      <xdr:spPr bwMode="auto">
        <a:xfrm>
          <a:off x="8448675" y="3285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184</xdr:row>
      <xdr:rowOff>85725</xdr:rowOff>
    </xdr:from>
    <xdr:to>
      <xdr:col>4</xdr:col>
      <xdr:colOff>600075</xdr:colOff>
      <xdr:row>188</xdr:row>
      <xdr:rowOff>85725</xdr:rowOff>
    </xdr:to>
    <xdr:sp macro="" textlink="">
      <xdr:nvSpPr>
        <xdr:cNvPr id="56334" name="Text Box 14" hidden="1"/>
        <xdr:cNvSpPr txBox="1">
          <a:spLocks noChangeArrowheads="1"/>
        </xdr:cNvSpPr>
      </xdr:nvSpPr>
      <xdr:spPr bwMode="auto">
        <a:xfrm>
          <a:off x="8448675" y="3513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196</xdr:row>
      <xdr:rowOff>85725</xdr:rowOff>
    </xdr:from>
    <xdr:to>
      <xdr:col>4</xdr:col>
      <xdr:colOff>600075</xdr:colOff>
      <xdr:row>200</xdr:row>
      <xdr:rowOff>85725</xdr:rowOff>
    </xdr:to>
    <xdr:sp macro="" textlink="">
      <xdr:nvSpPr>
        <xdr:cNvPr id="56333" name="Text Box 13" hidden="1"/>
        <xdr:cNvSpPr txBox="1">
          <a:spLocks noChangeArrowheads="1"/>
        </xdr:cNvSpPr>
      </xdr:nvSpPr>
      <xdr:spPr bwMode="auto">
        <a:xfrm>
          <a:off x="8448675" y="3742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208</xdr:row>
      <xdr:rowOff>85725</xdr:rowOff>
    </xdr:from>
    <xdr:to>
      <xdr:col>4</xdr:col>
      <xdr:colOff>600075</xdr:colOff>
      <xdr:row>212</xdr:row>
      <xdr:rowOff>85725</xdr:rowOff>
    </xdr:to>
    <xdr:sp macro="" textlink="">
      <xdr:nvSpPr>
        <xdr:cNvPr id="56332" name="Text Box 12" hidden="1"/>
        <xdr:cNvSpPr txBox="1">
          <a:spLocks noChangeArrowheads="1"/>
        </xdr:cNvSpPr>
      </xdr:nvSpPr>
      <xdr:spPr bwMode="auto">
        <a:xfrm>
          <a:off x="8448675" y="3970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220</xdr:row>
      <xdr:rowOff>85725</xdr:rowOff>
    </xdr:from>
    <xdr:to>
      <xdr:col>4</xdr:col>
      <xdr:colOff>600075</xdr:colOff>
      <xdr:row>224</xdr:row>
      <xdr:rowOff>85725</xdr:rowOff>
    </xdr:to>
    <xdr:sp macro="" textlink="">
      <xdr:nvSpPr>
        <xdr:cNvPr id="56331" name="Text Box 11" hidden="1"/>
        <xdr:cNvSpPr txBox="1">
          <a:spLocks noChangeArrowheads="1"/>
        </xdr:cNvSpPr>
      </xdr:nvSpPr>
      <xdr:spPr bwMode="auto">
        <a:xfrm>
          <a:off x="8448675" y="4199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232</xdr:row>
      <xdr:rowOff>85725</xdr:rowOff>
    </xdr:from>
    <xdr:to>
      <xdr:col>4</xdr:col>
      <xdr:colOff>600075</xdr:colOff>
      <xdr:row>236</xdr:row>
      <xdr:rowOff>85725</xdr:rowOff>
    </xdr:to>
    <xdr:sp macro="" textlink="">
      <xdr:nvSpPr>
        <xdr:cNvPr id="56330" name="Text Box 10" hidden="1"/>
        <xdr:cNvSpPr txBox="1">
          <a:spLocks noChangeArrowheads="1"/>
        </xdr:cNvSpPr>
      </xdr:nvSpPr>
      <xdr:spPr bwMode="auto">
        <a:xfrm>
          <a:off x="8448675" y="4428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244</xdr:row>
      <xdr:rowOff>85725</xdr:rowOff>
    </xdr:from>
    <xdr:to>
      <xdr:col>4</xdr:col>
      <xdr:colOff>600075</xdr:colOff>
      <xdr:row>248</xdr:row>
      <xdr:rowOff>85725</xdr:rowOff>
    </xdr:to>
    <xdr:sp macro="" textlink="">
      <xdr:nvSpPr>
        <xdr:cNvPr id="56329" name="Text Box 9" hidden="1"/>
        <xdr:cNvSpPr txBox="1">
          <a:spLocks noChangeArrowheads="1"/>
        </xdr:cNvSpPr>
      </xdr:nvSpPr>
      <xdr:spPr bwMode="auto">
        <a:xfrm>
          <a:off x="8448675" y="4656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256</xdr:row>
      <xdr:rowOff>85725</xdr:rowOff>
    </xdr:from>
    <xdr:to>
      <xdr:col>4</xdr:col>
      <xdr:colOff>600075</xdr:colOff>
      <xdr:row>260</xdr:row>
      <xdr:rowOff>85725</xdr:rowOff>
    </xdr:to>
    <xdr:sp macro="" textlink="">
      <xdr:nvSpPr>
        <xdr:cNvPr id="56328" name="Text Box 8" hidden="1"/>
        <xdr:cNvSpPr txBox="1">
          <a:spLocks noChangeArrowheads="1"/>
        </xdr:cNvSpPr>
      </xdr:nvSpPr>
      <xdr:spPr bwMode="auto">
        <a:xfrm>
          <a:off x="8448675" y="4885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268</xdr:row>
      <xdr:rowOff>85725</xdr:rowOff>
    </xdr:from>
    <xdr:to>
      <xdr:col>4</xdr:col>
      <xdr:colOff>600075</xdr:colOff>
      <xdr:row>272</xdr:row>
      <xdr:rowOff>85725</xdr:rowOff>
    </xdr:to>
    <xdr:sp macro="" textlink="">
      <xdr:nvSpPr>
        <xdr:cNvPr id="56327" name="Text Box 7" hidden="1"/>
        <xdr:cNvSpPr txBox="1">
          <a:spLocks noChangeArrowheads="1"/>
        </xdr:cNvSpPr>
      </xdr:nvSpPr>
      <xdr:spPr bwMode="auto">
        <a:xfrm>
          <a:off x="8448675" y="5113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280</xdr:row>
      <xdr:rowOff>85725</xdr:rowOff>
    </xdr:from>
    <xdr:to>
      <xdr:col>4</xdr:col>
      <xdr:colOff>600075</xdr:colOff>
      <xdr:row>284</xdr:row>
      <xdr:rowOff>85725</xdr:rowOff>
    </xdr:to>
    <xdr:sp macro="" textlink="">
      <xdr:nvSpPr>
        <xdr:cNvPr id="56326" name="Text Box 6" hidden="1"/>
        <xdr:cNvSpPr txBox="1">
          <a:spLocks noChangeArrowheads="1"/>
        </xdr:cNvSpPr>
      </xdr:nvSpPr>
      <xdr:spPr bwMode="auto">
        <a:xfrm>
          <a:off x="8448675" y="5342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292</xdr:row>
      <xdr:rowOff>85725</xdr:rowOff>
    </xdr:from>
    <xdr:to>
      <xdr:col>4</xdr:col>
      <xdr:colOff>600075</xdr:colOff>
      <xdr:row>296</xdr:row>
      <xdr:rowOff>85725</xdr:rowOff>
    </xdr:to>
    <xdr:sp macro="" textlink="">
      <xdr:nvSpPr>
        <xdr:cNvPr id="56325" name="Text Box 5" hidden="1"/>
        <xdr:cNvSpPr txBox="1">
          <a:spLocks noChangeArrowheads="1"/>
        </xdr:cNvSpPr>
      </xdr:nvSpPr>
      <xdr:spPr bwMode="auto">
        <a:xfrm>
          <a:off x="8448675" y="5571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304</xdr:row>
      <xdr:rowOff>85725</xdr:rowOff>
    </xdr:from>
    <xdr:to>
      <xdr:col>4</xdr:col>
      <xdr:colOff>581025</xdr:colOff>
      <xdr:row>308</xdr:row>
      <xdr:rowOff>85725</xdr:rowOff>
    </xdr:to>
    <xdr:sp macro="" textlink="">
      <xdr:nvSpPr>
        <xdr:cNvPr id="56324" name="Text Box 4" hidden="1"/>
        <xdr:cNvSpPr txBox="1">
          <a:spLocks noChangeArrowheads="1"/>
        </xdr:cNvSpPr>
      </xdr:nvSpPr>
      <xdr:spPr bwMode="auto">
        <a:xfrm>
          <a:off x="8448675" y="57997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316</xdr:row>
      <xdr:rowOff>85725</xdr:rowOff>
    </xdr:from>
    <xdr:to>
      <xdr:col>4</xdr:col>
      <xdr:colOff>581025</xdr:colOff>
      <xdr:row>320</xdr:row>
      <xdr:rowOff>85725</xdr:rowOff>
    </xdr:to>
    <xdr:sp macro="" textlink="">
      <xdr:nvSpPr>
        <xdr:cNvPr id="56323" name="Text Box 3" hidden="1"/>
        <xdr:cNvSpPr txBox="1">
          <a:spLocks noChangeArrowheads="1"/>
        </xdr:cNvSpPr>
      </xdr:nvSpPr>
      <xdr:spPr bwMode="auto">
        <a:xfrm>
          <a:off x="8448675" y="60283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328</xdr:row>
      <xdr:rowOff>85725</xdr:rowOff>
    </xdr:from>
    <xdr:to>
      <xdr:col>4</xdr:col>
      <xdr:colOff>581025</xdr:colOff>
      <xdr:row>332</xdr:row>
      <xdr:rowOff>85725</xdr:rowOff>
    </xdr:to>
    <xdr:sp macro="" textlink="">
      <xdr:nvSpPr>
        <xdr:cNvPr id="56322" name="Text Box 2" hidden="1"/>
        <xdr:cNvSpPr txBox="1">
          <a:spLocks noChangeArrowheads="1"/>
        </xdr:cNvSpPr>
      </xdr:nvSpPr>
      <xdr:spPr bwMode="auto">
        <a:xfrm>
          <a:off x="8448675" y="62569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84</xdr:row>
      <xdr:rowOff>85725</xdr:rowOff>
    </xdr:from>
    <xdr:to>
      <xdr:col>1</xdr:col>
      <xdr:colOff>1514475</xdr:colOff>
      <xdr:row>89</xdr:row>
      <xdr:rowOff>142875</xdr:rowOff>
    </xdr:to>
    <xdr:sp macro="" textlink="">
      <xdr:nvSpPr>
        <xdr:cNvPr id="56321" name="Text Box 1" hidden="1"/>
        <xdr:cNvSpPr txBox="1">
          <a:spLocks noChangeArrowheads="1"/>
        </xdr:cNvSpPr>
      </xdr:nvSpPr>
      <xdr:spPr bwMode="auto">
        <a:xfrm>
          <a:off x="1038225" y="16087725"/>
          <a:ext cx="1371600" cy="10096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44033" name="Text Box 1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57345" name="Text Box 1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45057" name="Text Box 1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</xdr:row>
      <xdr:rowOff>85725</xdr:rowOff>
    </xdr:from>
    <xdr:to>
      <xdr:col>2</xdr:col>
      <xdr:colOff>1514475</xdr:colOff>
      <xdr:row>10</xdr:row>
      <xdr:rowOff>76200</xdr:rowOff>
    </xdr:to>
    <xdr:sp macro="" textlink="">
      <xdr:nvSpPr>
        <xdr:cNvPr id="45058" name="Text Box 2" hidden="1"/>
        <xdr:cNvSpPr txBox="1">
          <a:spLocks noChangeArrowheads="1"/>
        </xdr:cNvSpPr>
      </xdr:nvSpPr>
      <xdr:spPr bwMode="auto">
        <a:xfrm>
          <a:off x="4743450" y="122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58370" name="Text Box 2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</xdr:row>
      <xdr:rowOff>85725</xdr:rowOff>
    </xdr:from>
    <xdr:to>
      <xdr:col>2</xdr:col>
      <xdr:colOff>1514475</xdr:colOff>
      <xdr:row>10</xdr:row>
      <xdr:rowOff>76200</xdr:rowOff>
    </xdr:to>
    <xdr:sp macro="" textlink="">
      <xdr:nvSpPr>
        <xdr:cNvPr id="58369" name="Text Box 1" hidden="1"/>
        <xdr:cNvSpPr txBox="1">
          <a:spLocks noChangeArrowheads="1"/>
        </xdr:cNvSpPr>
      </xdr:nvSpPr>
      <xdr:spPr bwMode="auto">
        <a:xfrm>
          <a:off x="4743450" y="122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4449" name="Text Box 1025" hidden="1"/>
        <xdr:cNvSpPr txBox="1">
          <a:spLocks noChangeArrowheads="1"/>
        </xdr:cNvSpPr>
      </xdr:nvSpPr>
      <xdr:spPr bwMode="auto">
        <a:xfrm>
          <a:off x="2819400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4450" name="Text Box 1026" hidden="1"/>
        <xdr:cNvSpPr txBox="1">
          <a:spLocks noChangeArrowheads="1"/>
        </xdr:cNvSpPr>
      </xdr:nvSpPr>
      <xdr:spPr bwMode="auto">
        <a:xfrm>
          <a:off x="2819400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6497" name="Text Box 1025" hidden="1"/>
        <xdr:cNvSpPr txBox="1">
          <a:spLocks noChangeArrowheads="1"/>
        </xdr:cNvSpPr>
      </xdr:nvSpPr>
      <xdr:spPr bwMode="auto">
        <a:xfrm>
          <a:off x="2819400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6498" name="Text Box 1026" hidden="1"/>
        <xdr:cNvSpPr txBox="1">
          <a:spLocks noChangeArrowheads="1"/>
        </xdr:cNvSpPr>
      </xdr:nvSpPr>
      <xdr:spPr bwMode="auto">
        <a:xfrm>
          <a:off x="2819400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142875</xdr:colOff>
      <xdr:row>243</xdr:row>
      <xdr:rowOff>76200</xdr:rowOff>
    </xdr:from>
    <xdr:to>
      <xdr:col>5</xdr:col>
      <xdr:colOff>676275</xdr:colOff>
      <xdr:row>247</xdr:row>
      <xdr:rowOff>152400</xdr:rowOff>
    </xdr:to>
    <xdr:sp macro="" textlink="">
      <xdr:nvSpPr>
        <xdr:cNvPr id="107526" name="Text Box 6" hidden="1"/>
        <xdr:cNvSpPr txBox="1">
          <a:spLocks noChangeArrowheads="1"/>
        </xdr:cNvSpPr>
      </xdr:nvSpPr>
      <xdr:spPr bwMode="auto">
        <a:xfrm>
          <a:off x="6296025" y="46367700"/>
          <a:ext cx="1323975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242</xdr:row>
      <xdr:rowOff>76200</xdr:rowOff>
    </xdr:from>
    <xdr:to>
      <xdr:col>5</xdr:col>
      <xdr:colOff>676275</xdr:colOff>
      <xdr:row>246</xdr:row>
      <xdr:rowOff>152400</xdr:rowOff>
    </xdr:to>
    <xdr:sp macro="" textlink="">
      <xdr:nvSpPr>
        <xdr:cNvPr id="107525" name="Text Box 5" hidden="1"/>
        <xdr:cNvSpPr txBox="1">
          <a:spLocks noChangeArrowheads="1"/>
        </xdr:cNvSpPr>
      </xdr:nvSpPr>
      <xdr:spPr bwMode="auto">
        <a:xfrm>
          <a:off x="6296025" y="46177200"/>
          <a:ext cx="1323975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100</xdr:row>
      <xdr:rowOff>76200</xdr:rowOff>
    </xdr:from>
    <xdr:to>
      <xdr:col>5</xdr:col>
      <xdr:colOff>676275</xdr:colOff>
      <xdr:row>104</xdr:row>
      <xdr:rowOff>114300</xdr:rowOff>
    </xdr:to>
    <xdr:sp macro="" textlink="">
      <xdr:nvSpPr>
        <xdr:cNvPr id="107524" name="Text Box 4" hidden="1"/>
        <xdr:cNvSpPr txBox="1">
          <a:spLocks noChangeArrowheads="1"/>
        </xdr:cNvSpPr>
      </xdr:nvSpPr>
      <xdr:spPr bwMode="auto">
        <a:xfrm>
          <a:off x="6296025" y="19126200"/>
          <a:ext cx="132397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99</xdr:row>
      <xdr:rowOff>76200</xdr:rowOff>
    </xdr:from>
    <xdr:to>
      <xdr:col>5</xdr:col>
      <xdr:colOff>676275</xdr:colOff>
      <xdr:row>103</xdr:row>
      <xdr:rowOff>114300</xdr:rowOff>
    </xdr:to>
    <xdr:sp macro="" textlink="">
      <xdr:nvSpPr>
        <xdr:cNvPr id="107523" name="Text Box 3" hidden="1"/>
        <xdr:cNvSpPr txBox="1">
          <a:spLocks noChangeArrowheads="1"/>
        </xdr:cNvSpPr>
      </xdr:nvSpPr>
      <xdr:spPr bwMode="auto">
        <a:xfrm>
          <a:off x="6296025" y="18935700"/>
          <a:ext cx="132397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123825</xdr:colOff>
      <xdr:row>0</xdr:row>
      <xdr:rowOff>9525</xdr:rowOff>
    </xdr:from>
    <xdr:to>
      <xdr:col>5</xdr:col>
      <xdr:colOff>723900</xdr:colOff>
      <xdr:row>4</xdr:row>
      <xdr:rowOff>0</xdr:rowOff>
    </xdr:to>
    <xdr:sp macro="" textlink="">
      <xdr:nvSpPr>
        <xdr:cNvPr id="107522" name="Text Box 2" hidden="1"/>
        <xdr:cNvSpPr txBox="1">
          <a:spLocks noChangeArrowheads="1"/>
        </xdr:cNvSpPr>
      </xdr:nvSpPr>
      <xdr:spPr bwMode="auto">
        <a:xfrm>
          <a:off x="6276975" y="9525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142875</xdr:colOff>
      <xdr:row>0</xdr:row>
      <xdr:rowOff>28575</xdr:rowOff>
    </xdr:from>
    <xdr:to>
      <xdr:col>13</xdr:col>
      <xdr:colOff>295275</xdr:colOff>
      <xdr:row>4</xdr:row>
      <xdr:rowOff>9525</xdr:rowOff>
    </xdr:to>
    <xdr:sp macro="" textlink="">
      <xdr:nvSpPr>
        <xdr:cNvPr id="107521" name="Text Box 1" hidden="1"/>
        <xdr:cNvSpPr txBox="1">
          <a:spLocks noChangeArrowheads="1"/>
        </xdr:cNvSpPr>
      </xdr:nvSpPr>
      <xdr:spPr bwMode="auto">
        <a:xfrm>
          <a:off x="11830050" y="28575"/>
          <a:ext cx="18288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243</xdr:row>
      <xdr:rowOff>76200</xdr:rowOff>
    </xdr:from>
    <xdr:to>
      <xdr:col>5</xdr:col>
      <xdr:colOff>676275</xdr:colOff>
      <xdr:row>247</xdr:row>
      <xdr:rowOff>152400</xdr:rowOff>
    </xdr:to>
    <xdr:sp macro="" textlink="">
      <xdr:nvSpPr>
        <xdr:cNvPr id="107532" name="Text Box 12" hidden="1"/>
        <xdr:cNvSpPr txBox="1">
          <a:spLocks noChangeArrowheads="1"/>
        </xdr:cNvSpPr>
      </xdr:nvSpPr>
      <xdr:spPr bwMode="auto">
        <a:xfrm>
          <a:off x="6296025" y="46367700"/>
          <a:ext cx="1323975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242</xdr:row>
      <xdr:rowOff>76200</xdr:rowOff>
    </xdr:from>
    <xdr:to>
      <xdr:col>5</xdr:col>
      <xdr:colOff>676275</xdr:colOff>
      <xdr:row>246</xdr:row>
      <xdr:rowOff>152400</xdr:rowOff>
    </xdr:to>
    <xdr:sp macro="" textlink="">
      <xdr:nvSpPr>
        <xdr:cNvPr id="107531" name="Text Box 11" hidden="1"/>
        <xdr:cNvSpPr txBox="1">
          <a:spLocks noChangeArrowheads="1"/>
        </xdr:cNvSpPr>
      </xdr:nvSpPr>
      <xdr:spPr bwMode="auto">
        <a:xfrm>
          <a:off x="6296025" y="46177200"/>
          <a:ext cx="1323975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100</xdr:row>
      <xdr:rowOff>76200</xdr:rowOff>
    </xdr:from>
    <xdr:to>
      <xdr:col>5</xdr:col>
      <xdr:colOff>676275</xdr:colOff>
      <xdr:row>104</xdr:row>
      <xdr:rowOff>114300</xdr:rowOff>
    </xdr:to>
    <xdr:sp macro="" textlink="">
      <xdr:nvSpPr>
        <xdr:cNvPr id="107530" name="Text Box 10" hidden="1"/>
        <xdr:cNvSpPr txBox="1">
          <a:spLocks noChangeArrowheads="1"/>
        </xdr:cNvSpPr>
      </xdr:nvSpPr>
      <xdr:spPr bwMode="auto">
        <a:xfrm>
          <a:off x="6296025" y="19126200"/>
          <a:ext cx="132397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99</xdr:row>
      <xdr:rowOff>76200</xdr:rowOff>
    </xdr:from>
    <xdr:to>
      <xdr:col>5</xdr:col>
      <xdr:colOff>676275</xdr:colOff>
      <xdr:row>103</xdr:row>
      <xdr:rowOff>114300</xdr:rowOff>
    </xdr:to>
    <xdr:sp macro="" textlink="">
      <xdr:nvSpPr>
        <xdr:cNvPr id="107529" name="Text Box 9" hidden="1"/>
        <xdr:cNvSpPr txBox="1">
          <a:spLocks noChangeArrowheads="1"/>
        </xdr:cNvSpPr>
      </xdr:nvSpPr>
      <xdr:spPr bwMode="auto">
        <a:xfrm>
          <a:off x="6296025" y="18935700"/>
          <a:ext cx="132397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123825</xdr:colOff>
      <xdr:row>0</xdr:row>
      <xdr:rowOff>9525</xdr:rowOff>
    </xdr:from>
    <xdr:to>
      <xdr:col>5</xdr:col>
      <xdr:colOff>723900</xdr:colOff>
      <xdr:row>4</xdr:row>
      <xdr:rowOff>0</xdr:rowOff>
    </xdr:to>
    <xdr:sp macro="" textlink="">
      <xdr:nvSpPr>
        <xdr:cNvPr id="107528" name="Text Box 8" hidden="1"/>
        <xdr:cNvSpPr txBox="1">
          <a:spLocks noChangeArrowheads="1"/>
        </xdr:cNvSpPr>
      </xdr:nvSpPr>
      <xdr:spPr bwMode="auto">
        <a:xfrm>
          <a:off x="6276975" y="9525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142875</xdr:colOff>
      <xdr:row>0</xdr:row>
      <xdr:rowOff>28575</xdr:rowOff>
    </xdr:from>
    <xdr:to>
      <xdr:col>13</xdr:col>
      <xdr:colOff>295275</xdr:colOff>
      <xdr:row>4</xdr:row>
      <xdr:rowOff>9525</xdr:rowOff>
    </xdr:to>
    <xdr:sp macro="" textlink="">
      <xdr:nvSpPr>
        <xdr:cNvPr id="107527" name="Text Box 7" hidden="1"/>
        <xdr:cNvSpPr txBox="1">
          <a:spLocks noChangeArrowheads="1"/>
        </xdr:cNvSpPr>
      </xdr:nvSpPr>
      <xdr:spPr bwMode="auto">
        <a:xfrm>
          <a:off x="11830050" y="28575"/>
          <a:ext cx="18288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142875</xdr:colOff>
      <xdr:row>100</xdr:row>
      <xdr:rowOff>76200</xdr:rowOff>
    </xdr:from>
    <xdr:to>
      <xdr:col>5</xdr:col>
      <xdr:colOff>609600</xdr:colOff>
      <xdr:row>104</xdr:row>
      <xdr:rowOff>114300</xdr:rowOff>
    </xdr:to>
    <xdr:sp macro="" textlink="">
      <xdr:nvSpPr>
        <xdr:cNvPr id="60417" name="Text Box 1" hidden="1"/>
        <xdr:cNvSpPr txBox="1">
          <a:spLocks noChangeArrowheads="1"/>
        </xdr:cNvSpPr>
      </xdr:nvSpPr>
      <xdr:spPr bwMode="auto">
        <a:xfrm>
          <a:off x="6305550" y="19126200"/>
          <a:ext cx="12573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99</xdr:row>
      <xdr:rowOff>76200</xdr:rowOff>
    </xdr:from>
    <xdr:to>
      <xdr:col>5</xdr:col>
      <xdr:colOff>609600</xdr:colOff>
      <xdr:row>103</xdr:row>
      <xdr:rowOff>114300</xdr:rowOff>
    </xdr:to>
    <xdr:sp macro="" textlink="">
      <xdr:nvSpPr>
        <xdr:cNvPr id="60418" name="Text Box 2" hidden="1"/>
        <xdr:cNvSpPr txBox="1">
          <a:spLocks noChangeArrowheads="1"/>
        </xdr:cNvSpPr>
      </xdr:nvSpPr>
      <xdr:spPr bwMode="auto">
        <a:xfrm>
          <a:off x="6305550" y="18935700"/>
          <a:ext cx="12573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123825</xdr:colOff>
      <xdr:row>0</xdr:row>
      <xdr:rowOff>9525</xdr:rowOff>
    </xdr:from>
    <xdr:to>
      <xdr:col>5</xdr:col>
      <xdr:colOff>695325</xdr:colOff>
      <xdr:row>4</xdr:row>
      <xdr:rowOff>0</xdr:rowOff>
    </xdr:to>
    <xdr:sp macro="" textlink="">
      <xdr:nvSpPr>
        <xdr:cNvPr id="60419" name="Text Box 3" hidden="1"/>
        <xdr:cNvSpPr txBox="1">
          <a:spLocks noChangeArrowheads="1"/>
        </xdr:cNvSpPr>
      </xdr:nvSpPr>
      <xdr:spPr bwMode="auto">
        <a:xfrm>
          <a:off x="6286500" y="95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142875</xdr:colOff>
      <xdr:row>0</xdr:row>
      <xdr:rowOff>28575</xdr:rowOff>
    </xdr:from>
    <xdr:to>
      <xdr:col>13</xdr:col>
      <xdr:colOff>295275</xdr:colOff>
      <xdr:row>4</xdr:row>
      <xdr:rowOff>9525</xdr:rowOff>
    </xdr:to>
    <xdr:sp macro="" textlink="">
      <xdr:nvSpPr>
        <xdr:cNvPr id="60420" name="Text Box 4" hidden="1"/>
        <xdr:cNvSpPr txBox="1">
          <a:spLocks noChangeArrowheads="1"/>
        </xdr:cNvSpPr>
      </xdr:nvSpPr>
      <xdr:spPr bwMode="auto">
        <a:xfrm>
          <a:off x="11839575" y="28575"/>
          <a:ext cx="18288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100</xdr:row>
      <xdr:rowOff>76200</xdr:rowOff>
    </xdr:from>
    <xdr:to>
      <xdr:col>5</xdr:col>
      <xdr:colOff>609600</xdr:colOff>
      <xdr:row>104</xdr:row>
      <xdr:rowOff>114300</xdr:rowOff>
    </xdr:to>
    <xdr:sp macro="" textlink="">
      <xdr:nvSpPr>
        <xdr:cNvPr id="108548" name="Text Box 4" hidden="1"/>
        <xdr:cNvSpPr txBox="1">
          <a:spLocks noChangeArrowheads="1"/>
        </xdr:cNvSpPr>
      </xdr:nvSpPr>
      <xdr:spPr bwMode="auto">
        <a:xfrm>
          <a:off x="6305550" y="19126200"/>
          <a:ext cx="12573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99</xdr:row>
      <xdr:rowOff>76200</xdr:rowOff>
    </xdr:from>
    <xdr:to>
      <xdr:col>5</xdr:col>
      <xdr:colOff>609600</xdr:colOff>
      <xdr:row>103</xdr:row>
      <xdr:rowOff>114300</xdr:rowOff>
    </xdr:to>
    <xdr:sp macro="" textlink="">
      <xdr:nvSpPr>
        <xdr:cNvPr id="108547" name="Text Box 3" hidden="1"/>
        <xdr:cNvSpPr txBox="1">
          <a:spLocks noChangeArrowheads="1"/>
        </xdr:cNvSpPr>
      </xdr:nvSpPr>
      <xdr:spPr bwMode="auto">
        <a:xfrm>
          <a:off x="6305550" y="18935700"/>
          <a:ext cx="12573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123825</xdr:colOff>
      <xdr:row>0</xdr:row>
      <xdr:rowOff>9525</xdr:rowOff>
    </xdr:from>
    <xdr:to>
      <xdr:col>5</xdr:col>
      <xdr:colOff>695325</xdr:colOff>
      <xdr:row>4</xdr:row>
      <xdr:rowOff>0</xdr:rowOff>
    </xdr:to>
    <xdr:sp macro="" textlink="">
      <xdr:nvSpPr>
        <xdr:cNvPr id="108546" name="Text Box 2" hidden="1"/>
        <xdr:cNvSpPr txBox="1">
          <a:spLocks noChangeArrowheads="1"/>
        </xdr:cNvSpPr>
      </xdr:nvSpPr>
      <xdr:spPr bwMode="auto">
        <a:xfrm>
          <a:off x="6286500" y="95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142875</xdr:colOff>
      <xdr:row>0</xdr:row>
      <xdr:rowOff>28575</xdr:rowOff>
    </xdr:from>
    <xdr:to>
      <xdr:col>13</xdr:col>
      <xdr:colOff>295275</xdr:colOff>
      <xdr:row>4</xdr:row>
      <xdr:rowOff>9525</xdr:rowOff>
    </xdr:to>
    <xdr:sp macro="" textlink="">
      <xdr:nvSpPr>
        <xdr:cNvPr id="108545" name="Text Box 1" hidden="1"/>
        <xdr:cNvSpPr txBox="1">
          <a:spLocks noChangeArrowheads="1"/>
        </xdr:cNvSpPr>
      </xdr:nvSpPr>
      <xdr:spPr bwMode="auto">
        <a:xfrm>
          <a:off x="11839575" y="28575"/>
          <a:ext cx="18288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9569" name="Text Box 1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9570" name="Text Box 2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142875</xdr:colOff>
      <xdr:row>0</xdr:row>
      <xdr:rowOff>28575</xdr:rowOff>
    </xdr:from>
    <xdr:to>
      <xdr:col>12</xdr:col>
      <xdr:colOff>390525</xdr:colOff>
      <xdr:row>5</xdr:row>
      <xdr:rowOff>66675</xdr:rowOff>
    </xdr:to>
    <xdr:sp macro="" textlink="">
      <xdr:nvSpPr>
        <xdr:cNvPr id="84993" name="Text Box 1" hidden="1"/>
        <xdr:cNvSpPr txBox="1">
          <a:spLocks noChangeArrowheads="1"/>
        </xdr:cNvSpPr>
      </xdr:nvSpPr>
      <xdr:spPr bwMode="auto">
        <a:xfrm>
          <a:off x="10991850" y="28575"/>
          <a:ext cx="1809750" cy="990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142875</xdr:colOff>
      <xdr:row>0</xdr:row>
      <xdr:rowOff>28575</xdr:rowOff>
    </xdr:from>
    <xdr:to>
      <xdr:col>12</xdr:col>
      <xdr:colOff>390525</xdr:colOff>
      <xdr:row>5</xdr:row>
      <xdr:rowOff>66675</xdr:rowOff>
    </xdr:to>
    <xdr:sp macro="" textlink="">
      <xdr:nvSpPr>
        <xdr:cNvPr id="110593" name="Text Box 1" hidden="1"/>
        <xdr:cNvSpPr txBox="1">
          <a:spLocks noChangeArrowheads="1"/>
        </xdr:cNvSpPr>
      </xdr:nvSpPr>
      <xdr:spPr bwMode="auto">
        <a:xfrm>
          <a:off x="10991850" y="28575"/>
          <a:ext cx="1809750" cy="990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13665" name="Text Box 1025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13666" name="Text Box 1026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44</xdr:row>
      <xdr:rowOff>85725</xdr:rowOff>
    </xdr:from>
    <xdr:to>
      <xdr:col>1</xdr:col>
      <xdr:colOff>1514475</xdr:colOff>
      <xdr:row>49</xdr:row>
      <xdr:rowOff>142875</xdr:rowOff>
    </xdr:to>
    <xdr:sp macro="" textlink="">
      <xdr:nvSpPr>
        <xdr:cNvPr id="66561" name="Text Box 1" hidden="1"/>
        <xdr:cNvSpPr txBox="1">
          <a:spLocks noChangeArrowheads="1"/>
        </xdr:cNvSpPr>
      </xdr:nvSpPr>
      <xdr:spPr bwMode="auto">
        <a:xfrm>
          <a:off x="1038225" y="8467725"/>
          <a:ext cx="1371600" cy="10096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142875</xdr:colOff>
      <xdr:row>0</xdr:row>
      <xdr:rowOff>28575</xdr:rowOff>
    </xdr:from>
    <xdr:to>
      <xdr:col>12</xdr:col>
      <xdr:colOff>390525</xdr:colOff>
      <xdr:row>9</xdr:row>
      <xdr:rowOff>28575</xdr:rowOff>
    </xdr:to>
    <xdr:sp macro="" textlink="">
      <xdr:nvSpPr>
        <xdr:cNvPr id="66562" name="Text Box 2" hidden="1"/>
        <xdr:cNvSpPr txBox="1">
          <a:spLocks noChangeArrowheads="1"/>
        </xdr:cNvSpPr>
      </xdr:nvSpPr>
      <xdr:spPr bwMode="auto">
        <a:xfrm>
          <a:off x="10991850" y="28575"/>
          <a:ext cx="1809750" cy="17145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66563" name="Text Box 3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44</xdr:row>
      <xdr:rowOff>85725</xdr:rowOff>
    </xdr:from>
    <xdr:to>
      <xdr:col>1</xdr:col>
      <xdr:colOff>1514475</xdr:colOff>
      <xdr:row>49</xdr:row>
      <xdr:rowOff>142875</xdr:rowOff>
    </xdr:to>
    <xdr:sp macro="" textlink="">
      <xdr:nvSpPr>
        <xdr:cNvPr id="114691" name="Text Box 3" hidden="1"/>
        <xdr:cNvSpPr txBox="1">
          <a:spLocks noChangeArrowheads="1"/>
        </xdr:cNvSpPr>
      </xdr:nvSpPr>
      <xdr:spPr bwMode="auto">
        <a:xfrm>
          <a:off x="1038225" y="8467725"/>
          <a:ext cx="1371600" cy="10096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142875</xdr:colOff>
      <xdr:row>0</xdr:row>
      <xdr:rowOff>28575</xdr:rowOff>
    </xdr:from>
    <xdr:to>
      <xdr:col>12</xdr:col>
      <xdr:colOff>390525</xdr:colOff>
      <xdr:row>9</xdr:row>
      <xdr:rowOff>28575</xdr:rowOff>
    </xdr:to>
    <xdr:sp macro="" textlink="">
      <xdr:nvSpPr>
        <xdr:cNvPr id="114690" name="Text Box 2" hidden="1"/>
        <xdr:cNvSpPr txBox="1">
          <a:spLocks noChangeArrowheads="1"/>
        </xdr:cNvSpPr>
      </xdr:nvSpPr>
      <xdr:spPr bwMode="auto">
        <a:xfrm>
          <a:off x="10991850" y="28575"/>
          <a:ext cx="1809750" cy="17145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14689" name="Text Box 1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67585" name="Text Box 1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15713" name="Text Box 1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114300</xdr:colOff>
      <xdr:row>9</xdr:row>
      <xdr:rowOff>104775</xdr:rowOff>
    </xdr:from>
    <xdr:to>
      <xdr:col>3</xdr:col>
      <xdr:colOff>1485900</xdr:colOff>
      <xdr:row>13</xdr:row>
      <xdr:rowOff>161925</xdr:rowOff>
    </xdr:to>
    <xdr:sp macro="" textlink="">
      <xdr:nvSpPr>
        <xdr:cNvPr id="95233" name="Text Box 1" hidden="1"/>
        <xdr:cNvSpPr txBox="1">
          <a:spLocks noChangeArrowheads="1"/>
        </xdr:cNvSpPr>
      </xdr:nvSpPr>
      <xdr:spPr bwMode="auto">
        <a:xfrm>
          <a:off x="7410450" y="1819275"/>
          <a:ext cx="137160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</xdr:row>
      <xdr:rowOff>85725</xdr:rowOff>
    </xdr:from>
    <xdr:to>
      <xdr:col>7</xdr:col>
      <xdr:colOff>0</xdr:colOff>
      <xdr:row>7</xdr:row>
      <xdr:rowOff>104775</xdr:rowOff>
    </xdr:to>
    <xdr:sp macro="" textlink="">
      <xdr:nvSpPr>
        <xdr:cNvPr id="95234" name="Text Box 2" hidden="1"/>
        <xdr:cNvSpPr txBox="1">
          <a:spLocks noChangeArrowheads="1"/>
        </xdr:cNvSpPr>
      </xdr:nvSpPr>
      <xdr:spPr bwMode="auto">
        <a:xfrm>
          <a:off x="10515600" y="65722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9</xdr:row>
      <xdr:rowOff>104775</xdr:rowOff>
    </xdr:from>
    <xdr:to>
      <xdr:col>3</xdr:col>
      <xdr:colOff>1485900</xdr:colOff>
      <xdr:row>13</xdr:row>
      <xdr:rowOff>161925</xdr:rowOff>
    </xdr:to>
    <xdr:sp macro="" textlink="">
      <xdr:nvSpPr>
        <xdr:cNvPr id="116738" name="Text Box 2" hidden="1"/>
        <xdr:cNvSpPr txBox="1">
          <a:spLocks noChangeArrowheads="1"/>
        </xdr:cNvSpPr>
      </xdr:nvSpPr>
      <xdr:spPr bwMode="auto">
        <a:xfrm>
          <a:off x="7410450" y="1819275"/>
          <a:ext cx="137160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</xdr:row>
      <xdr:rowOff>85725</xdr:rowOff>
    </xdr:from>
    <xdr:to>
      <xdr:col>7</xdr:col>
      <xdr:colOff>0</xdr:colOff>
      <xdr:row>7</xdr:row>
      <xdr:rowOff>104775</xdr:rowOff>
    </xdr:to>
    <xdr:sp macro="" textlink="">
      <xdr:nvSpPr>
        <xdr:cNvPr id="116737" name="Text Box 1" hidden="1"/>
        <xdr:cNvSpPr txBox="1">
          <a:spLocks noChangeArrowheads="1"/>
        </xdr:cNvSpPr>
      </xdr:nvSpPr>
      <xdr:spPr bwMode="auto">
        <a:xfrm>
          <a:off x="10515600" y="65722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28575</xdr:rowOff>
    </xdr:from>
    <xdr:to>
      <xdr:col>2</xdr:col>
      <xdr:colOff>333375</xdr:colOff>
      <xdr:row>4</xdr:row>
      <xdr:rowOff>9525</xdr:rowOff>
    </xdr:to>
    <xdr:sp macro="" textlink="">
      <xdr:nvSpPr>
        <xdr:cNvPr id="118785" name="Text Box 1025" hidden="1"/>
        <xdr:cNvSpPr txBox="1">
          <a:spLocks noChangeArrowheads="1"/>
        </xdr:cNvSpPr>
      </xdr:nvSpPr>
      <xdr:spPr bwMode="auto">
        <a:xfrm>
          <a:off x="6391275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28575</xdr:rowOff>
    </xdr:from>
    <xdr:to>
      <xdr:col>2</xdr:col>
      <xdr:colOff>333375</xdr:colOff>
      <xdr:row>4</xdr:row>
      <xdr:rowOff>9525</xdr:rowOff>
    </xdr:to>
    <xdr:sp macro="" textlink="">
      <xdr:nvSpPr>
        <xdr:cNvPr id="118786" name="Text Box 1026" hidden="1"/>
        <xdr:cNvSpPr txBox="1">
          <a:spLocks noChangeArrowheads="1"/>
        </xdr:cNvSpPr>
      </xdr:nvSpPr>
      <xdr:spPr bwMode="auto">
        <a:xfrm>
          <a:off x="6391275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21</xdr:col>
      <xdr:colOff>142875</xdr:colOff>
      <xdr:row>1</xdr:row>
      <xdr:rowOff>85725</xdr:rowOff>
    </xdr:from>
    <xdr:to>
      <xdr:col>22</xdr:col>
      <xdr:colOff>333375</xdr:colOff>
      <xdr:row>5</xdr:row>
      <xdr:rowOff>76200</xdr:rowOff>
    </xdr:to>
    <xdr:sp macro="" textlink="">
      <xdr:nvSpPr>
        <xdr:cNvPr id="71681" name="Text Box 1" hidden="1"/>
        <xdr:cNvSpPr txBox="1">
          <a:spLocks noChangeArrowheads="1"/>
        </xdr:cNvSpPr>
      </xdr:nvSpPr>
      <xdr:spPr bwMode="auto">
        <a:xfrm>
          <a:off x="30013275" y="27622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85725</xdr:rowOff>
    </xdr:from>
    <xdr:to>
      <xdr:col>22</xdr:col>
      <xdr:colOff>333375</xdr:colOff>
      <xdr:row>4</xdr:row>
      <xdr:rowOff>76200</xdr:rowOff>
    </xdr:to>
    <xdr:sp macro="" textlink="">
      <xdr:nvSpPr>
        <xdr:cNvPr id="71682" name="Text Box 2" hidden="1"/>
        <xdr:cNvSpPr txBox="1">
          <a:spLocks noChangeArrowheads="1"/>
        </xdr:cNvSpPr>
      </xdr:nvSpPr>
      <xdr:spPr bwMode="auto">
        <a:xfrm>
          <a:off x="30013275" y="85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1</xdr:row>
      <xdr:rowOff>85725</xdr:rowOff>
    </xdr:from>
    <xdr:to>
      <xdr:col>22</xdr:col>
      <xdr:colOff>333375</xdr:colOff>
      <xdr:row>5</xdr:row>
      <xdr:rowOff>76200</xdr:rowOff>
    </xdr:to>
    <xdr:sp macro="" textlink="">
      <xdr:nvSpPr>
        <xdr:cNvPr id="119810" name="Text Box 2" hidden="1"/>
        <xdr:cNvSpPr txBox="1">
          <a:spLocks noChangeArrowheads="1"/>
        </xdr:cNvSpPr>
      </xdr:nvSpPr>
      <xdr:spPr bwMode="auto">
        <a:xfrm>
          <a:off x="30013275" y="27622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85725</xdr:rowOff>
    </xdr:from>
    <xdr:to>
      <xdr:col>22</xdr:col>
      <xdr:colOff>333375</xdr:colOff>
      <xdr:row>4</xdr:row>
      <xdr:rowOff>76200</xdr:rowOff>
    </xdr:to>
    <xdr:sp macro="" textlink="">
      <xdr:nvSpPr>
        <xdr:cNvPr id="119809" name="Text Box 1" hidden="1"/>
        <xdr:cNvSpPr txBox="1">
          <a:spLocks noChangeArrowheads="1"/>
        </xdr:cNvSpPr>
      </xdr:nvSpPr>
      <xdr:spPr bwMode="auto">
        <a:xfrm>
          <a:off x="30013275" y="85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rny/Documents/Work/Models/IMPACTECH/Data/GFCF/Installed%20capacity/IRENA_renewable_power_generation_costs_in_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igure ES.1"/>
      <sheetName val="Figure ES.2"/>
      <sheetName val="Figure ES.3"/>
      <sheetName val="Figure ES.4"/>
      <sheetName val="Figure 1.2"/>
      <sheetName val="Figure 2.1"/>
      <sheetName val="Figure B2.1"/>
      <sheetName val="Figure 2.3"/>
      <sheetName val="Figure 2.4"/>
      <sheetName val="Figure 2.5"/>
      <sheetName val="Figure 2.6"/>
      <sheetName val="Figure 2.7"/>
      <sheetName val="Figure 2.8"/>
      <sheetName val="Figure 2.9"/>
      <sheetName val="Figure 2.10"/>
      <sheetName val="Figure 2.11"/>
      <sheetName val="Figure 2.12"/>
      <sheetName val="Figure 2.13"/>
      <sheetName val="Figure 2.14"/>
      <sheetName val="Figure 2.15"/>
      <sheetName val="Figure 2.16"/>
      <sheetName val="Figure 3.1-top"/>
      <sheetName val="Figure 3.1-bottom"/>
      <sheetName val="Figure 3.2"/>
      <sheetName val="Figure 3.3-left"/>
      <sheetName val="Figure 3.3-right"/>
      <sheetName val="Figure 3.4"/>
      <sheetName val="Figure 3.5"/>
      <sheetName val="Figure 3.6"/>
      <sheetName val="Figure 3.7"/>
      <sheetName val="Figure 3.8"/>
      <sheetName val="Figure 3.9"/>
      <sheetName val="Figure 3.10"/>
      <sheetName val="Figure 3.11"/>
      <sheetName val="Figure 3.12"/>
      <sheetName val="Figure 3.13"/>
      <sheetName val="Figure B3.1"/>
      <sheetName val="Figure 4.1"/>
      <sheetName val="Figure 4.2"/>
      <sheetName val="Figure 4.5"/>
      <sheetName val="Figure 4.6"/>
      <sheetName val="Figure 4.7"/>
      <sheetName val="Figure 4.8"/>
      <sheetName val="Figure 4.9"/>
      <sheetName val="Figure 4.10"/>
      <sheetName val="Figure 5.1"/>
      <sheetName val="Figure 5.2"/>
      <sheetName val="Figure 5.3"/>
      <sheetName val="Figure 5.4"/>
      <sheetName val="Figure 5.5"/>
      <sheetName val="Figure 5.6"/>
      <sheetName val="Figure 5.7"/>
      <sheetName val="Figure 5.8"/>
      <sheetName val="Figure 5.9"/>
      <sheetName val="Figure 5.10"/>
      <sheetName val="Figure 5.11"/>
      <sheetName val="Figure 5.12"/>
      <sheetName val="Figure 5.13"/>
      <sheetName val="Figure 5.14"/>
      <sheetName val="Figure 5.15"/>
      <sheetName val="Figure 5.16"/>
      <sheetName val="Figure 5.17"/>
      <sheetName val="Figure 5.18"/>
      <sheetName val="Figure 5.19"/>
      <sheetName val="Figure 5.20"/>
      <sheetName val="Figure 6.1"/>
      <sheetName val="Figure 6.2"/>
      <sheetName val="Figure 6.3"/>
      <sheetName val="Figure 6.4"/>
      <sheetName val="Figure 6.5"/>
      <sheetName val="Figure 6.6"/>
      <sheetName val="Figure 6.7"/>
      <sheetName val="Figure 7.1"/>
      <sheetName val="Figure 7.2"/>
      <sheetName val="Figure 7.3"/>
      <sheetName val="Figure 7.4"/>
      <sheetName val="Figure 7.5"/>
      <sheetName val="Figure 8.1"/>
      <sheetName val="Figure 8.2"/>
      <sheetName val="Figure 8.3"/>
      <sheetName val="Figure 8.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7">
          <cell r="E7">
            <v>490</v>
          </cell>
          <cell r="F7">
            <v>490</v>
          </cell>
          <cell r="H7">
            <v>490</v>
          </cell>
          <cell r="K7">
            <v>490</v>
          </cell>
        </row>
        <row r="8">
          <cell r="E8">
            <v>110</v>
          </cell>
          <cell r="F8">
            <v>110</v>
          </cell>
          <cell r="H8">
            <v>110</v>
          </cell>
          <cell r="K8">
            <v>110</v>
          </cell>
        </row>
        <row r="9">
          <cell r="E9">
            <v>35.299999999999997</v>
          </cell>
          <cell r="F9">
            <v>62.9</v>
          </cell>
          <cell r="H9">
            <v>48</v>
          </cell>
          <cell r="K9">
            <v>84.7</v>
          </cell>
        </row>
        <row r="10">
          <cell r="E10">
            <v>76.099999999999994</v>
          </cell>
          <cell r="F10">
            <v>97.9</v>
          </cell>
          <cell r="H10">
            <v>132.9</v>
          </cell>
          <cell r="K10">
            <v>137.19999999999999</v>
          </cell>
        </row>
        <row r="11">
          <cell r="E11">
            <v>3</v>
          </cell>
          <cell r="F11">
            <v>8.1</v>
          </cell>
          <cell r="H11">
            <v>4.8</v>
          </cell>
          <cell r="K11">
            <v>13.4</v>
          </cell>
        </row>
        <row r="12">
          <cell r="E12">
            <v>95.2</v>
          </cell>
          <cell r="F12">
            <v>81.2</v>
          </cell>
          <cell r="H12">
            <v>112.6</v>
          </cell>
          <cell r="K12">
            <v>119.5</v>
          </cell>
        </row>
        <row r="13">
          <cell r="E13">
            <v>12.4</v>
          </cell>
          <cell r="F13">
            <v>11.2</v>
          </cell>
          <cell r="H13">
            <v>11.3</v>
          </cell>
          <cell r="K13">
            <v>26.6</v>
          </cell>
        </row>
        <row r="14">
          <cell r="E14">
            <v>22.4</v>
          </cell>
          <cell r="F14">
            <v>92.3</v>
          </cell>
          <cell r="H14">
            <v>34.799999999999997</v>
          </cell>
          <cell r="K14">
            <v>97.1</v>
          </cell>
        </row>
        <row r="15">
          <cell r="E15">
            <v>2.6</v>
          </cell>
          <cell r="F15">
            <v>8</v>
          </cell>
          <cell r="H15">
            <v>2.8</v>
          </cell>
          <cell r="K15">
            <v>14.4</v>
          </cell>
        </row>
        <row r="16">
          <cell r="E16">
            <v>79.400000000000006</v>
          </cell>
          <cell r="F16">
            <v>70.3</v>
          </cell>
          <cell r="H16">
            <v>112.3</v>
          </cell>
          <cell r="K16">
            <v>101.7</v>
          </cell>
        </row>
        <row r="17">
          <cell r="E17">
            <v>6.7</v>
          </cell>
          <cell r="F17">
            <v>1.2</v>
          </cell>
          <cell r="H17">
            <v>3.4</v>
          </cell>
          <cell r="K17">
            <v>3.8</v>
          </cell>
        </row>
        <row r="18">
          <cell r="E18">
            <v>6.6</v>
          </cell>
          <cell r="F18">
            <v>36.1</v>
          </cell>
          <cell r="H18">
            <v>3.9</v>
          </cell>
          <cell r="K18">
            <v>52.6</v>
          </cell>
        </row>
        <row r="19">
          <cell r="E19">
            <v>0</v>
          </cell>
          <cell r="F19">
            <v>10.5</v>
          </cell>
          <cell r="H19">
            <v>14.7</v>
          </cell>
          <cell r="K19">
            <v>22.9</v>
          </cell>
        </row>
        <row r="20">
          <cell r="E20">
            <v>109.6</v>
          </cell>
          <cell r="F20">
            <v>36.299999999999997</v>
          </cell>
          <cell r="H20">
            <v>119.4</v>
          </cell>
          <cell r="K20">
            <v>42.8</v>
          </cell>
        </row>
        <row r="21">
          <cell r="E21">
            <v>4</v>
          </cell>
          <cell r="F21">
            <v>40.299999999999997</v>
          </cell>
          <cell r="H21">
            <v>29.4</v>
          </cell>
          <cell r="K21">
            <v>53.6</v>
          </cell>
        </row>
        <row r="22">
          <cell r="E22">
            <v>46</v>
          </cell>
          <cell r="F22">
            <v>3.1</v>
          </cell>
          <cell r="H22">
            <v>19</v>
          </cell>
          <cell r="K22">
            <v>15.9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12">
          <cell r="D12">
            <v>1.1373147E-2</v>
          </cell>
        </row>
        <row r="13">
          <cell r="D13">
            <v>8.8937666999999998E-2</v>
          </cell>
        </row>
        <row r="14">
          <cell r="D14">
            <v>6.9498998000000006E-2</v>
          </cell>
        </row>
        <row r="15">
          <cell r="D15">
            <v>0.144890781</v>
          </cell>
        </row>
        <row r="16">
          <cell r="D16">
            <v>0.68529940700000003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</sheetDataSet>
  </externalBook>
</externalLink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etis.ec.europa.eu/system/files/ETRI_2014.pdf" TargetMode="External"/><Relationship Id="rId13" Type="http://schemas.openxmlformats.org/officeDocument/2006/relationships/hyperlink" Target="https://www.irena.org/publications/2018/Jan/Renewable-power-generation-costs-in-2017" TargetMode="External"/><Relationship Id="rId18" Type="http://schemas.openxmlformats.org/officeDocument/2006/relationships/hyperlink" Target="https://www.irena.org/publications/2012/Jun/Renewable-Energy-Cost-Analysis---Biomass-for-Power-Generation" TargetMode="External"/><Relationship Id="rId3" Type="http://schemas.openxmlformats.org/officeDocument/2006/relationships/hyperlink" Target="https://irena.org/costs/Charts/CSP" TargetMode="External"/><Relationship Id="rId21" Type="http://schemas.openxmlformats.org/officeDocument/2006/relationships/vmlDrawing" Target="../drawings/vmlDrawing1.vml"/><Relationship Id="rId7" Type="http://schemas.openxmlformats.org/officeDocument/2006/relationships/hyperlink" Target="https://setis.ec.europa.eu/system/files/ETRI_2014.pdf" TargetMode="External"/><Relationship Id="rId12" Type="http://schemas.openxmlformats.org/officeDocument/2006/relationships/hyperlink" Target="https://www.irena.org/publications/2018/Jan/Renewable-power-generation-costs-in-2017" TargetMode="External"/><Relationship Id="rId17" Type="http://schemas.openxmlformats.org/officeDocument/2006/relationships/hyperlink" Target="https://www.researchgate.net/publication/305126646_Cost_Analysis_of_Wave_Energy_in_the_Pacific/link/5783231108ae01f736e8f561/download" TargetMode="External"/><Relationship Id="rId2" Type="http://schemas.openxmlformats.org/officeDocument/2006/relationships/hyperlink" Target="https://irena.org/costs/Charts/CSP" TargetMode="External"/><Relationship Id="rId16" Type="http://schemas.openxmlformats.org/officeDocument/2006/relationships/hyperlink" Target="https://www.cleantech.com/core-cleantech-driving-wind-costs-down/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https://irena.org/costs/Charts/Hydropower" TargetMode="External"/><Relationship Id="rId6" Type="http://schemas.openxmlformats.org/officeDocument/2006/relationships/hyperlink" Target="https://setis.ec.europa.eu/system/files/ETRI_2014.pdf" TargetMode="External"/><Relationship Id="rId11" Type="http://schemas.openxmlformats.org/officeDocument/2006/relationships/hyperlink" Target="https://www.researchgate.net/publication/282579414_Evaluation_and_comparison_of_the_levelized_cost_of_tidal_wave_and_offshore_wind_energy/link/566ab2dc08ae1a797e3890a7/download" TargetMode="External"/><Relationship Id="rId5" Type="http://schemas.openxmlformats.org/officeDocument/2006/relationships/hyperlink" Target="https://www.sciencedirect.com/science/article/pii/S2214166915000181" TargetMode="External"/><Relationship Id="rId15" Type="http://schemas.openxmlformats.org/officeDocument/2006/relationships/hyperlink" Target="https://www.nrel.gov/docs/fy12osti/53347.pdf" TargetMode="External"/><Relationship Id="rId10" Type="http://schemas.openxmlformats.org/officeDocument/2006/relationships/hyperlink" Target="https://www.sciencedirect.com/science/article/abs/pii/S036054421630370X?via%3Dihub" TargetMode="External"/><Relationship Id="rId19" Type="http://schemas.openxmlformats.org/officeDocument/2006/relationships/hyperlink" Target="https://www.irena.org/publications/2012/Jun/Renewable-Energy-Cost-Analysis---Biomass-for-Power-Generation" TargetMode="External"/><Relationship Id="rId4" Type="http://schemas.openxmlformats.org/officeDocument/2006/relationships/hyperlink" Target="https://irena.org/costs/Charts/Geothermal" TargetMode="External"/><Relationship Id="rId9" Type="http://schemas.openxmlformats.org/officeDocument/2006/relationships/hyperlink" Target="https://core.ac.uk/download/pdf/80690304.pdf" TargetMode="External"/><Relationship Id="rId14" Type="http://schemas.openxmlformats.org/officeDocument/2006/relationships/hyperlink" Target="https://www.nrel.gov/docs/fy12osti/53347.pdf" TargetMode="External"/><Relationship Id="rId2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hyperlink" Target="https://openei.org/apps/TCDB/" TargetMode="External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"/>
  <sheetViews>
    <sheetView tabSelected="1" zoomScale="75" zoomScaleNormal="75" workbookViewId="0">
      <selection sqref="A1:B5"/>
    </sheetView>
  </sheetViews>
  <sheetFormatPr defaultColWidth="11" defaultRowHeight="14.25" x14ac:dyDescent="0.2"/>
  <cols>
    <col min="1" max="1" width="15.75" customWidth="1"/>
    <col min="2" max="2" width="44.375" customWidth="1"/>
  </cols>
  <sheetData>
    <row r="1" spans="1:2" ht="14.45" customHeight="1" x14ac:dyDescent="0.2">
      <c r="A1" s="75" t="s">
        <v>1092</v>
      </c>
      <c r="B1" s="76"/>
    </row>
    <row r="2" spans="1:2" ht="14.45" customHeight="1" x14ac:dyDescent="0.2">
      <c r="A2" s="76"/>
      <c r="B2" s="76"/>
    </row>
    <row r="3" spans="1:2" ht="14.45" customHeight="1" x14ac:dyDescent="0.2">
      <c r="A3" s="76"/>
      <c r="B3" s="76"/>
    </row>
    <row r="4" spans="1:2" ht="14.45" customHeight="1" x14ac:dyDescent="0.2">
      <c r="A4" s="76"/>
      <c r="B4" s="76"/>
    </row>
    <row r="5" spans="1:2" ht="14.45" customHeight="1" x14ac:dyDescent="0.2">
      <c r="A5" s="77"/>
      <c r="B5" s="77"/>
    </row>
    <row r="6" spans="1:2" ht="14.45" customHeight="1" x14ac:dyDescent="0.25">
      <c r="A6" s="3" t="s">
        <v>1078</v>
      </c>
      <c r="B6" s="3" t="s">
        <v>1079</v>
      </c>
    </row>
    <row r="7" spans="1:2" ht="14.45" customHeight="1" x14ac:dyDescent="0.2">
      <c r="A7" s="1" t="s">
        <v>1083</v>
      </c>
      <c r="B7" s="1" t="s">
        <v>1080</v>
      </c>
    </row>
    <row r="8" spans="1:2" ht="14.45" customHeight="1" x14ac:dyDescent="0.2">
      <c r="A8" s="1" t="s">
        <v>1082</v>
      </c>
      <c r="B8" s="2" t="s">
        <v>1081</v>
      </c>
    </row>
    <row r="9" spans="1:2" ht="14.45" customHeight="1" x14ac:dyDescent="0.2">
      <c r="A9" s="2" t="s">
        <v>1084</v>
      </c>
      <c r="B9" s="2" t="s">
        <v>1085</v>
      </c>
    </row>
    <row r="10" spans="1:2" ht="14.45" customHeight="1" x14ac:dyDescent="0.25">
      <c r="A10" s="78" t="s">
        <v>1094</v>
      </c>
      <c r="B10" s="78" t="s">
        <v>1095</v>
      </c>
    </row>
    <row r="11" spans="1:2" ht="14.45" customHeight="1" x14ac:dyDescent="0.25">
      <c r="A11" s="78" t="s">
        <v>1096</v>
      </c>
      <c r="B11" s="78" t="s">
        <v>1097</v>
      </c>
    </row>
    <row r="12" spans="1:2" ht="14.45" customHeight="1" x14ac:dyDescent="0.2"/>
    <row r="13" spans="1:2" ht="14.45" customHeight="1" x14ac:dyDescent="0.2"/>
    <row r="14" spans="1:2" ht="14.45" customHeight="1" x14ac:dyDescent="0.2"/>
    <row r="15" spans="1:2" ht="14.45" customHeight="1" x14ac:dyDescent="0.2"/>
    <row r="16" spans="1:2" ht="14.45" customHeight="1" x14ac:dyDescent="0.2"/>
    <row r="17" ht="14.45" customHeight="1" x14ac:dyDescent="0.2"/>
    <row r="18" ht="14.45" customHeight="1" x14ac:dyDescent="0.2"/>
    <row r="19" ht="14.45" customHeight="1" x14ac:dyDescent="0.2"/>
    <row r="21" ht="14.45" customHeight="1" x14ac:dyDescent="0.2"/>
    <row r="22" ht="14.45" customHeight="1" x14ac:dyDescent="0.2"/>
    <row r="23" ht="14.45" customHeight="1" x14ac:dyDescent="0.2"/>
    <row r="24" ht="14.45" customHeight="1" x14ac:dyDescent="0.2"/>
    <row r="25" ht="14.45" customHeight="1" x14ac:dyDescent="0.2"/>
    <row r="26" ht="14.45" customHeight="1" x14ac:dyDescent="0.2"/>
    <row r="27" ht="14.45" customHeight="1" x14ac:dyDescent="0.2"/>
    <row r="28" ht="14.45" customHeight="1" x14ac:dyDescent="0.2"/>
    <row r="29" ht="14.45" customHeight="1" x14ac:dyDescent="0.2"/>
    <row r="30" ht="14.45" customHeight="1" x14ac:dyDescent="0.2"/>
    <row r="31" ht="14.45" customHeight="1" x14ac:dyDescent="0.2"/>
    <row r="32" ht="14.45" customHeight="1" x14ac:dyDescent="0.2"/>
    <row r="33" ht="14.45" customHeight="1" x14ac:dyDescent="0.2"/>
    <row r="34" ht="14.45" customHeight="1" x14ac:dyDescent="0.2"/>
    <row r="35" ht="14.45" customHeight="1" x14ac:dyDescent="0.2"/>
    <row r="36" ht="14.45" customHeight="1" x14ac:dyDescent="0.2"/>
    <row r="85" ht="14.45" customHeight="1" x14ac:dyDescent="0.2"/>
    <row r="86" ht="14.45" customHeight="1" x14ac:dyDescent="0.2"/>
    <row r="87" ht="14.45" customHeight="1" x14ac:dyDescent="0.2"/>
  </sheetData>
  <mergeCells count="1">
    <mergeCell ref="A1:B5"/>
  </mergeCells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ColWidth="11" defaultRowHeight="14.25" x14ac:dyDescent="0.2"/>
  <cols>
    <col min="1" max="1" width="15.75" customWidth="1"/>
    <col min="2" max="2" width="44.375" customWidth="1"/>
    <col min="3" max="10" width="15.75" customWidth="1"/>
    <col min="11" max="13" width="44.375" customWidth="1"/>
  </cols>
  <sheetData>
    <row r="1" spans="1:13" ht="15" customHeight="1" x14ac:dyDescent="0.25">
      <c r="A1" s="3" t="s">
        <v>278</v>
      </c>
      <c r="B1" s="3" t="s">
        <v>277</v>
      </c>
      <c r="C1" s="3" t="s">
        <v>276</v>
      </c>
      <c r="D1" s="3" t="s">
        <v>275</v>
      </c>
      <c r="E1" s="3" t="s">
        <v>274</v>
      </c>
      <c r="F1" s="3" t="s">
        <v>273</v>
      </c>
      <c r="G1" s="3" t="s">
        <v>272</v>
      </c>
      <c r="H1" s="3" t="s">
        <v>271</v>
      </c>
      <c r="I1" s="3" t="s">
        <v>270</v>
      </c>
      <c r="J1" s="3" t="s">
        <v>269</v>
      </c>
      <c r="K1" s="7" t="s">
        <v>100</v>
      </c>
      <c r="L1" s="3" t="s">
        <v>101</v>
      </c>
      <c r="M1" s="3" t="s">
        <v>268</v>
      </c>
    </row>
    <row r="2" spans="1:13" ht="14.45" customHeight="1" x14ac:dyDescent="0.2">
      <c r="A2" s="1" t="s">
        <v>220</v>
      </c>
      <c r="B2" s="1" t="s">
        <v>267</v>
      </c>
      <c r="C2" s="11">
        <v>40</v>
      </c>
      <c r="D2" s="11">
        <f t="shared" ref="D2:J3" si="0">$C2</f>
        <v>40</v>
      </c>
      <c r="E2" s="11">
        <f t="shared" si="0"/>
        <v>40</v>
      </c>
      <c r="F2" s="11">
        <f t="shared" si="0"/>
        <v>40</v>
      </c>
      <c r="G2" s="11">
        <f t="shared" si="0"/>
        <v>40</v>
      </c>
      <c r="H2" s="11">
        <f t="shared" si="0"/>
        <v>40</v>
      </c>
      <c r="I2" s="11">
        <f t="shared" si="0"/>
        <v>40</v>
      </c>
      <c r="J2" s="11">
        <f t="shared" si="0"/>
        <v>40</v>
      </c>
      <c r="K2" s="4" t="s">
        <v>102</v>
      </c>
      <c r="L2" s="11" t="s">
        <v>105</v>
      </c>
      <c r="M2" s="11"/>
    </row>
    <row r="3" spans="1:13" ht="14.45" customHeight="1" x14ac:dyDescent="0.2">
      <c r="A3" s="1" t="s">
        <v>220</v>
      </c>
      <c r="B3" s="2" t="s">
        <v>252</v>
      </c>
      <c r="C3" s="2">
        <v>35</v>
      </c>
      <c r="D3" s="2">
        <f t="shared" si="0"/>
        <v>35</v>
      </c>
      <c r="E3" s="2">
        <f t="shared" si="0"/>
        <v>35</v>
      </c>
      <c r="F3" s="2">
        <f t="shared" si="0"/>
        <v>35</v>
      </c>
      <c r="G3" s="2">
        <f t="shared" si="0"/>
        <v>35</v>
      </c>
      <c r="H3" s="2">
        <f t="shared" si="0"/>
        <v>35</v>
      </c>
      <c r="I3" s="2">
        <f t="shared" si="0"/>
        <v>35</v>
      </c>
      <c r="J3" s="2">
        <f t="shared" si="0"/>
        <v>35</v>
      </c>
      <c r="K3" s="8" t="s">
        <v>102</v>
      </c>
      <c r="L3" s="2" t="s">
        <v>107</v>
      </c>
    </row>
    <row r="4" spans="1:13" ht="14.45" customHeight="1" x14ac:dyDescent="0.2">
      <c r="A4" s="2" t="s">
        <v>265</v>
      </c>
      <c r="B4" s="2" t="s">
        <v>255</v>
      </c>
      <c r="C4" s="2">
        <v>30</v>
      </c>
      <c r="D4" s="5"/>
      <c r="E4" s="5"/>
      <c r="F4" s="5"/>
      <c r="G4" s="5"/>
      <c r="H4" s="5"/>
      <c r="I4" s="5"/>
      <c r="J4" s="5"/>
      <c r="K4" s="8" t="s">
        <v>102</v>
      </c>
      <c r="L4" s="2" t="s">
        <v>254</v>
      </c>
    </row>
    <row r="5" spans="1:13" ht="14.45" customHeight="1" x14ac:dyDescent="0.2">
      <c r="A5" s="2" t="s">
        <v>265</v>
      </c>
      <c r="B5" s="2" t="s">
        <v>266</v>
      </c>
      <c r="C5" s="11">
        <v>30</v>
      </c>
      <c r="D5" s="11">
        <f t="shared" ref="D5:J8" si="1">$C5</f>
        <v>30</v>
      </c>
      <c r="E5" s="11">
        <f t="shared" si="1"/>
        <v>30</v>
      </c>
      <c r="F5" s="11">
        <f t="shared" si="1"/>
        <v>30</v>
      </c>
      <c r="G5" s="11">
        <f t="shared" si="1"/>
        <v>30</v>
      </c>
      <c r="H5" s="11">
        <f t="shared" si="1"/>
        <v>30</v>
      </c>
      <c r="I5" s="11">
        <f t="shared" si="1"/>
        <v>30</v>
      </c>
      <c r="J5" s="11">
        <f t="shared" si="1"/>
        <v>30</v>
      </c>
      <c r="K5" s="4" t="s">
        <v>102</v>
      </c>
      <c r="L5" s="11" t="s">
        <v>106</v>
      </c>
      <c r="M5" s="11"/>
    </row>
    <row r="6" spans="1:13" ht="14.45" customHeight="1" x14ac:dyDescent="0.2">
      <c r="A6" s="2" t="s">
        <v>265</v>
      </c>
      <c r="B6" s="2" t="s">
        <v>252</v>
      </c>
      <c r="C6" s="2">
        <v>35</v>
      </c>
      <c r="D6" s="2">
        <f t="shared" si="1"/>
        <v>35</v>
      </c>
      <c r="E6" s="2">
        <f t="shared" si="1"/>
        <v>35</v>
      </c>
      <c r="F6" s="2">
        <f t="shared" si="1"/>
        <v>35</v>
      </c>
      <c r="G6" s="2">
        <f t="shared" si="1"/>
        <v>35</v>
      </c>
      <c r="H6" s="2">
        <f t="shared" si="1"/>
        <v>35</v>
      </c>
      <c r="I6" s="2">
        <f t="shared" si="1"/>
        <v>35</v>
      </c>
      <c r="J6" s="2">
        <f t="shared" si="1"/>
        <v>35</v>
      </c>
      <c r="K6" s="8" t="s">
        <v>102</v>
      </c>
      <c r="L6" s="2" t="s">
        <v>107</v>
      </c>
    </row>
    <row r="7" spans="1:13" ht="14.45" customHeight="1" x14ac:dyDescent="0.2">
      <c r="A7" s="2" t="s">
        <v>264</v>
      </c>
      <c r="B7" s="2" t="s">
        <v>263</v>
      </c>
      <c r="C7" s="11">
        <v>60</v>
      </c>
      <c r="D7" s="11">
        <f t="shared" si="1"/>
        <v>60</v>
      </c>
      <c r="E7" s="11">
        <f t="shared" si="1"/>
        <v>60</v>
      </c>
      <c r="F7" s="11">
        <f t="shared" si="1"/>
        <v>60</v>
      </c>
      <c r="G7" s="11">
        <f t="shared" si="1"/>
        <v>60</v>
      </c>
      <c r="H7" s="11">
        <f t="shared" si="1"/>
        <v>60</v>
      </c>
      <c r="I7" s="11">
        <f t="shared" si="1"/>
        <v>60</v>
      </c>
      <c r="J7" s="11">
        <f t="shared" si="1"/>
        <v>60</v>
      </c>
      <c r="K7" s="4" t="s">
        <v>102</v>
      </c>
      <c r="L7" s="11" t="s">
        <v>108</v>
      </c>
      <c r="M7" s="11"/>
    </row>
    <row r="8" spans="1:13" ht="14.45" customHeight="1" x14ac:dyDescent="0.25">
      <c r="A8" s="9" t="s">
        <v>262</v>
      </c>
      <c r="B8" s="6" t="s">
        <v>261</v>
      </c>
      <c r="C8" s="11">
        <v>60</v>
      </c>
      <c r="D8" s="11">
        <f t="shared" si="1"/>
        <v>60</v>
      </c>
      <c r="E8" s="11">
        <f t="shared" si="1"/>
        <v>60</v>
      </c>
      <c r="F8" s="11">
        <f t="shared" si="1"/>
        <v>60</v>
      </c>
      <c r="G8" s="11">
        <f t="shared" si="1"/>
        <v>60</v>
      </c>
      <c r="H8" s="11">
        <f t="shared" si="1"/>
        <v>60</v>
      </c>
      <c r="I8" s="11">
        <f t="shared" si="1"/>
        <v>60</v>
      </c>
      <c r="J8" s="11">
        <f t="shared" si="1"/>
        <v>60</v>
      </c>
      <c r="K8" s="4" t="s">
        <v>102</v>
      </c>
      <c r="L8" s="11" t="s">
        <v>260</v>
      </c>
      <c r="M8" s="10"/>
    </row>
    <row r="9" spans="1:13" ht="14.45" customHeight="1" x14ac:dyDescent="0.25">
      <c r="A9" s="9" t="s">
        <v>257</v>
      </c>
      <c r="B9" s="9" t="s">
        <v>259</v>
      </c>
      <c r="C9" s="11">
        <v>20</v>
      </c>
      <c r="D9" s="11">
        <v>22</v>
      </c>
      <c r="E9" s="11">
        <f>(D9+F9)/2</f>
        <v>23.5</v>
      </c>
      <c r="F9" s="11">
        <v>25</v>
      </c>
      <c r="G9" s="11">
        <f>(F9+H9)/2</f>
        <v>25</v>
      </c>
      <c r="H9" s="11">
        <v>25</v>
      </c>
      <c r="I9" s="11">
        <f>(H9+J9)/2</f>
        <v>25</v>
      </c>
      <c r="J9" s="11">
        <v>25</v>
      </c>
      <c r="K9" s="4" t="s">
        <v>102</v>
      </c>
      <c r="L9" s="11" t="s">
        <v>258</v>
      </c>
      <c r="M9" s="10"/>
    </row>
    <row r="10" spans="1:13" ht="14.45" customHeight="1" x14ac:dyDescent="0.25">
      <c r="A10" s="9" t="s">
        <v>257</v>
      </c>
      <c r="B10" s="2" t="s">
        <v>256</v>
      </c>
      <c r="C10" s="11">
        <v>20</v>
      </c>
      <c r="D10" s="11">
        <v>25</v>
      </c>
      <c r="E10" s="11">
        <f>(D10+F10)/2</f>
        <v>27.5</v>
      </c>
      <c r="F10" s="11">
        <v>30</v>
      </c>
      <c r="G10" s="11">
        <f>(F10+H10)/2</f>
        <v>30</v>
      </c>
      <c r="H10" s="11">
        <v>30</v>
      </c>
      <c r="I10" s="11">
        <f>(H10+J10)/2</f>
        <v>30</v>
      </c>
      <c r="J10" s="11">
        <v>30</v>
      </c>
      <c r="K10" s="4" t="s">
        <v>102</v>
      </c>
      <c r="L10" s="11" t="s">
        <v>111</v>
      </c>
      <c r="M10" s="11"/>
    </row>
    <row r="11" spans="1:13" ht="14.45" customHeight="1" x14ac:dyDescent="0.2">
      <c r="A11" s="1" t="s">
        <v>253</v>
      </c>
      <c r="B11" s="2" t="s">
        <v>255</v>
      </c>
      <c r="C11" s="2">
        <v>30</v>
      </c>
      <c r="D11" s="5"/>
      <c r="E11" s="5"/>
      <c r="F11" s="5"/>
      <c r="G11" s="5"/>
      <c r="H11" s="5"/>
      <c r="I11" s="5"/>
      <c r="J11" s="5"/>
      <c r="K11" s="8" t="s">
        <v>102</v>
      </c>
      <c r="L11" s="2" t="s">
        <v>254</v>
      </c>
    </row>
    <row r="12" spans="1:13" ht="14.45" customHeight="1" x14ac:dyDescent="0.2">
      <c r="A12" s="1" t="s">
        <v>253</v>
      </c>
      <c r="B12" s="2" t="s">
        <v>252</v>
      </c>
      <c r="C12" s="11">
        <v>35</v>
      </c>
      <c r="D12" s="11">
        <f t="shared" ref="D12:J22" si="2">$C12</f>
        <v>35</v>
      </c>
      <c r="E12" s="11">
        <f t="shared" si="2"/>
        <v>35</v>
      </c>
      <c r="F12" s="11">
        <f t="shared" si="2"/>
        <v>35</v>
      </c>
      <c r="G12" s="11">
        <f t="shared" si="2"/>
        <v>35</v>
      </c>
      <c r="H12" s="11">
        <f t="shared" si="2"/>
        <v>35</v>
      </c>
      <c r="I12" s="11">
        <f t="shared" si="2"/>
        <v>35</v>
      </c>
      <c r="J12" s="11">
        <f t="shared" si="2"/>
        <v>35</v>
      </c>
      <c r="K12" s="4" t="s">
        <v>102</v>
      </c>
      <c r="L12" s="11" t="s">
        <v>107</v>
      </c>
      <c r="M12" s="11"/>
    </row>
    <row r="13" spans="1:13" ht="14.45" customHeight="1" x14ac:dyDescent="0.25">
      <c r="A13" s="9" t="s">
        <v>246</v>
      </c>
      <c r="B13" s="9" t="s">
        <v>251</v>
      </c>
      <c r="C13" s="11">
        <v>25</v>
      </c>
      <c r="D13" s="11">
        <f t="shared" si="2"/>
        <v>25</v>
      </c>
      <c r="E13" s="11">
        <f t="shared" si="2"/>
        <v>25</v>
      </c>
      <c r="F13" s="11">
        <f t="shared" si="2"/>
        <v>25</v>
      </c>
      <c r="G13" s="11">
        <f t="shared" si="2"/>
        <v>25</v>
      </c>
      <c r="H13" s="11">
        <f t="shared" si="2"/>
        <v>25</v>
      </c>
      <c r="I13" s="11">
        <f t="shared" si="2"/>
        <v>25</v>
      </c>
      <c r="J13" s="11">
        <f t="shared" si="2"/>
        <v>25</v>
      </c>
      <c r="K13" s="4" t="s">
        <v>102</v>
      </c>
      <c r="L13" s="11" t="s">
        <v>112</v>
      </c>
      <c r="M13" s="10"/>
    </row>
    <row r="14" spans="1:13" ht="14.45" customHeight="1" x14ac:dyDescent="0.25">
      <c r="A14" s="9" t="s">
        <v>246</v>
      </c>
      <c r="B14" s="9" t="s">
        <v>250</v>
      </c>
      <c r="C14" s="2">
        <v>25</v>
      </c>
      <c r="D14" s="2">
        <f t="shared" si="2"/>
        <v>25</v>
      </c>
      <c r="E14" s="2">
        <f t="shared" si="2"/>
        <v>25</v>
      </c>
      <c r="F14" s="2">
        <f t="shared" si="2"/>
        <v>25</v>
      </c>
      <c r="G14" s="2">
        <f t="shared" si="2"/>
        <v>25</v>
      </c>
      <c r="H14" s="2">
        <f t="shared" si="2"/>
        <v>25</v>
      </c>
      <c r="I14" s="2">
        <f t="shared" si="2"/>
        <v>25</v>
      </c>
      <c r="J14" s="2">
        <f t="shared" si="2"/>
        <v>25</v>
      </c>
      <c r="K14" s="8" t="s">
        <v>102</v>
      </c>
      <c r="L14" s="2" t="s">
        <v>249</v>
      </c>
    </row>
    <row r="15" spans="1:13" ht="14.45" customHeight="1" x14ac:dyDescent="0.25">
      <c r="A15" s="9" t="s">
        <v>246</v>
      </c>
      <c r="B15" s="9" t="s">
        <v>248</v>
      </c>
      <c r="C15" s="2">
        <v>25</v>
      </c>
      <c r="D15" s="2">
        <f t="shared" si="2"/>
        <v>25</v>
      </c>
      <c r="E15" s="2">
        <f t="shared" si="2"/>
        <v>25</v>
      </c>
      <c r="F15" s="2">
        <f t="shared" si="2"/>
        <v>25</v>
      </c>
      <c r="G15" s="2">
        <f t="shared" si="2"/>
        <v>25</v>
      </c>
      <c r="H15" s="2">
        <f t="shared" si="2"/>
        <v>25</v>
      </c>
      <c r="I15" s="2">
        <f t="shared" si="2"/>
        <v>25</v>
      </c>
      <c r="J15" s="2">
        <f t="shared" si="2"/>
        <v>25</v>
      </c>
      <c r="K15" s="8" t="s">
        <v>102</v>
      </c>
      <c r="L15" s="2" t="s">
        <v>247</v>
      </c>
    </row>
    <row r="16" spans="1:13" ht="14.45" customHeight="1" x14ac:dyDescent="0.25">
      <c r="A16" s="9" t="s">
        <v>246</v>
      </c>
      <c r="B16" s="9" t="s">
        <v>245</v>
      </c>
      <c r="C16" s="2">
        <v>20</v>
      </c>
      <c r="D16" s="2">
        <f t="shared" si="2"/>
        <v>20</v>
      </c>
      <c r="E16" s="2">
        <f t="shared" si="2"/>
        <v>20</v>
      </c>
      <c r="F16" s="2">
        <f t="shared" si="2"/>
        <v>20</v>
      </c>
      <c r="G16" s="2">
        <f t="shared" si="2"/>
        <v>20</v>
      </c>
      <c r="H16" s="2">
        <f t="shared" si="2"/>
        <v>20</v>
      </c>
      <c r="I16" s="2">
        <f t="shared" si="2"/>
        <v>20</v>
      </c>
      <c r="J16" s="2">
        <f t="shared" si="2"/>
        <v>20</v>
      </c>
      <c r="K16" s="8" t="s">
        <v>102</v>
      </c>
      <c r="L16" s="2" t="s">
        <v>244</v>
      </c>
    </row>
    <row r="17" spans="1:13" ht="14.45" customHeight="1" x14ac:dyDescent="0.25">
      <c r="A17" s="9" t="s">
        <v>242</v>
      </c>
      <c r="B17" s="9" t="s">
        <v>243</v>
      </c>
      <c r="C17" s="11">
        <v>25</v>
      </c>
      <c r="D17" s="11">
        <f t="shared" si="2"/>
        <v>25</v>
      </c>
      <c r="E17" s="11">
        <f t="shared" si="2"/>
        <v>25</v>
      </c>
      <c r="F17" s="11">
        <f t="shared" si="2"/>
        <v>25</v>
      </c>
      <c r="G17" s="11">
        <f t="shared" si="2"/>
        <v>25</v>
      </c>
      <c r="H17" s="11">
        <f t="shared" si="2"/>
        <v>25</v>
      </c>
      <c r="I17" s="11">
        <f t="shared" si="2"/>
        <v>25</v>
      </c>
      <c r="J17" s="11">
        <f t="shared" si="2"/>
        <v>25</v>
      </c>
      <c r="K17" s="4" t="s">
        <v>102</v>
      </c>
      <c r="L17" s="10" t="s">
        <v>113</v>
      </c>
      <c r="M17" s="10"/>
    </row>
    <row r="18" spans="1:13" ht="14.45" customHeight="1" x14ac:dyDescent="0.25">
      <c r="A18" s="1" t="s">
        <v>242</v>
      </c>
      <c r="B18" s="9" t="s">
        <v>241</v>
      </c>
      <c r="C18" s="11">
        <v>25</v>
      </c>
      <c r="D18" s="11">
        <f t="shared" si="2"/>
        <v>25</v>
      </c>
      <c r="E18" s="11">
        <f t="shared" si="2"/>
        <v>25</v>
      </c>
      <c r="F18" s="11">
        <f t="shared" si="2"/>
        <v>25</v>
      </c>
      <c r="G18" s="11">
        <f t="shared" si="2"/>
        <v>25</v>
      </c>
      <c r="H18" s="11">
        <f t="shared" si="2"/>
        <v>25</v>
      </c>
      <c r="I18" s="11">
        <f t="shared" si="2"/>
        <v>25</v>
      </c>
      <c r="J18" s="11">
        <f t="shared" si="2"/>
        <v>25</v>
      </c>
      <c r="K18" s="4" t="s">
        <v>102</v>
      </c>
      <c r="L18" s="11" t="s">
        <v>114</v>
      </c>
      <c r="M18" s="10"/>
    </row>
    <row r="19" spans="1:13" ht="14.45" customHeight="1" x14ac:dyDescent="0.25">
      <c r="A19" s="1" t="s">
        <v>240</v>
      </c>
      <c r="B19" s="2" t="s">
        <v>239</v>
      </c>
      <c r="C19" s="11">
        <v>30</v>
      </c>
      <c r="D19" s="11">
        <f t="shared" si="2"/>
        <v>30</v>
      </c>
      <c r="E19" s="11">
        <f t="shared" si="2"/>
        <v>30</v>
      </c>
      <c r="F19" s="11">
        <f t="shared" si="2"/>
        <v>30</v>
      </c>
      <c r="G19" s="11">
        <f t="shared" si="2"/>
        <v>30</v>
      </c>
      <c r="H19" s="11">
        <f t="shared" si="2"/>
        <v>30</v>
      </c>
      <c r="I19" s="11">
        <f t="shared" si="2"/>
        <v>30</v>
      </c>
      <c r="J19" s="11">
        <f t="shared" si="2"/>
        <v>30</v>
      </c>
      <c r="K19" s="4" t="s">
        <v>102</v>
      </c>
      <c r="L19" s="11" t="s">
        <v>115</v>
      </c>
      <c r="M19" s="10"/>
    </row>
    <row r="20" spans="1:13" ht="14.45" customHeight="1" x14ac:dyDescent="0.25">
      <c r="A20" s="1" t="s">
        <v>236</v>
      </c>
      <c r="B20" s="1" t="s">
        <v>238</v>
      </c>
      <c r="C20" s="11">
        <v>20</v>
      </c>
      <c r="D20" s="11">
        <f t="shared" si="2"/>
        <v>20</v>
      </c>
      <c r="E20" s="11">
        <f t="shared" si="2"/>
        <v>20</v>
      </c>
      <c r="F20" s="11">
        <f t="shared" si="2"/>
        <v>20</v>
      </c>
      <c r="G20" s="11">
        <f t="shared" si="2"/>
        <v>20</v>
      </c>
      <c r="H20" s="11">
        <f t="shared" si="2"/>
        <v>20</v>
      </c>
      <c r="I20" s="11">
        <f t="shared" si="2"/>
        <v>20</v>
      </c>
      <c r="J20" s="11">
        <f t="shared" si="2"/>
        <v>20</v>
      </c>
      <c r="K20" s="4" t="s">
        <v>102</v>
      </c>
      <c r="L20" s="11" t="s">
        <v>118</v>
      </c>
      <c r="M20" s="10" t="s">
        <v>237</v>
      </c>
    </row>
    <row r="21" spans="1:13" ht="14.45" customHeight="1" x14ac:dyDescent="0.2">
      <c r="A21" s="1" t="s">
        <v>236</v>
      </c>
      <c r="B21" s="1" t="s">
        <v>235</v>
      </c>
      <c r="C21" s="2">
        <v>20</v>
      </c>
      <c r="D21" s="2">
        <f t="shared" si="2"/>
        <v>20</v>
      </c>
      <c r="E21" s="2">
        <f t="shared" si="2"/>
        <v>20</v>
      </c>
      <c r="F21" s="2">
        <f t="shared" si="2"/>
        <v>20</v>
      </c>
      <c r="G21" s="2">
        <f t="shared" si="2"/>
        <v>20</v>
      </c>
      <c r="H21" s="2">
        <f t="shared" si="2"/>
        <v>20</v>
      </c>
      <c r="I21" s="2">
        <f t="shared" si="2"/>
        <v>20</v>
      </c>
      <c r="J21" s="2">
        <f t="shared" si="2"/>
        <v>20</v>
      </c>
      <c r="K21" s="8" t="s">
        <v>102</v>
      </c>
      <c r="L21" s="2" t="s">
        <v>234</v>
      </c>
    </row>
    <row r="22" spans="1:13" ht="14.45" customHeight="1" x14ac:dyDescent="0.25">
      <c r="A22" s="1" t="s">
        <v>233</v>
      </c>
      <c r="B22" s="9" t="s">
        <v>232</v>
      </c>
      <c r="C22" s="11">
        <v>30</v>
      </c>
      <c r="D22" s="11">
        <f t="shared" si="2"/>
        <v>30</v>
      </c>
      <c r="E22" s="11">
        <f t="shared" si="2"/>
        <v>30</v>
      </c>
      <c r="F22" s="11">
        <f t="shared" si="2"/>
        <v>30</v>
      </c>
      <c r="G22" s="11">
        <f t="shared" si="2"/>
        <v>30</v>
      </c>
      <c r="H22" s="11">
        <f t="shared" si="2"/>
        <v>30</v>
      </c>
      <c r="I22" s="11">
        <f t="shared" si="2"/>
        <v>30</v>
      </c>
      <c r="J22" s="11">
        <f t="shared" si="2"/>
        <v>30</v>
      </c>
      <c r="K22" s="4" t="s">
        <v>102</v>
      </c>
      <c r="L22" s="11" t="s">
        <v>116</v>
      </c>
      <c r="M22" s="10"/>
    </row>
    <row r="23" spans="1:13" ht="14.45" customHeight="1" x14ac:dyDescent="0.2"/>
    <row r="24" spans="1:13" ht="14.45" customHeight="1" x14ac:dyDescent="0.2"/>
    <row r="25" spans="1:13" ht="14.45" customHeight="1" x14ac:dyDescent="0.2"/>
    <row r="26" spans="1:13" ht="14.45" customHeight="1" x14ac:dyDescent="0.2"/>
    <row r="27" spans="1:13" ht="14.45" customHeight="1" x14ac:dyDescent="0.2"/>
    <row r="28" spans="1:13" ht="14.45" customHeight="1" x14ac:dyDescent="0.2"/>
    <row r="29" spans="1:13" ht="14.45" customHeight="1" x14ac:dyDescent="0.2"/>
    <row r="30" spans="1:13" ht="14.45" customHeight="1" x14ac:dyDescent="0.2"/>
    <row r="31" spans="1:13" ht="14.45" customHeight="1" x14ac:dyDescent="0.2"/>
    <row r="32" spans="1:13" ht="14.45" customHeight="1" x14ac:dyDescent="0.2"/>
    <row r="34" ht="14.45" customHeight="1" x14ac:dyDescent="0.2"/>
    <row r="35" ht="14.45" customHeight="1" x14ac:dyDescent="0.2"/>
    <row r="36" ht="14.45" customHeight="1" x14ac:dyDescent="0.2"/>
    <row r="37" ht="14.45" customHeight="1" x14ac:dyDescent="0.2"/>
    <row r="38" ht="14.45" customHeight="1" x14ac:dyDescent="0.2"/>
    <row r="39" ht="14.45" customHeight="1" x14ac:dyDescent="0.2"/>
    <row r="40" ht="14.45" customHeight="1" x14ac:dyDescent="0.2"/>
    <row r="41" ht="14.45" customHeight="1" x14ac:dyDescent="0.2"/>
    <row r="42" ht="14.45" customHeight="1" x14ac:dyDescent="0.2"/>
    <row r="43" ht="14.45" customHeight="1" x14ac:dyDescent="0.2"/>
    <row r="44" ht="14.45" customHeight="1" x14ac:dyDescent="0.2"/>
    <row r="45" ht="14.45" customHeight="1" x14ac:dyDescent="0.2"/>
    <row r="46" ht="14.45" customHeight="1" x14ac:dyDescent="0.2"/>
    <row r="47" ht="14.45" customHeight="1" x14ac:dyDescent="0.2"/>
    <row r="48" ht="14.45" customHeight="1" x14ac:dyDescent="0.2"/>
    <row r="49" ht="14.45" customHeight="1" x14ac:dyDescent="0.2"/>
    <row r="98" ht="14.45" customHeight="1" x14ac:dyDescent="0.2"/>
    <row r="99" ht="14.45" customHeight="1" x14ac:dyDescent="0.2"/>
    <row r="100" ht="14.45" customHeight="1" x14ac:dyDescent="0.2"/>
  </sheetData>
  <pageMargins left="0.7" right="0.7" top="0.78740157499999996" bottom="0.78740157499999996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ColWidth="11" defaultRowHeight="14.25" x14ac:dyDescent="0.2"/>
  <cols>
    <col min="1" max="1" width="48.625" customWidth="1"/>
    <col min="2" max="2" width="12.25" customWidth="1"/>
    <col min="3" max="10" width="15.75" customWidth="1"/>
  </cols>
  <sheetData>
    <row r="1" spans="1:10" ht="15" customHeight="1" x14ac:dyDescent="0.25">
      <c r="A1" s="12" t="s">
        <v>27</v>
      </c>
      <c r="B1" s="12" t="s">
        <v>28</v>
      </c>
      <c r="C1" s="3" t="s">
        <v>276</v>
      </c>
      <c r="D1" s="3" t="s">
        <v>275</v>
      </c>
      <c r="E1" s="3" t="s">
        <v>274</v>
      </c>
      <c r="F1" s="3" t="s">
        <v>273</v>
      </c>
      <c r="G1" s="3" t="s">
        <v>272</v>
      </c>
      <c r="H1" s="3" t="s">
        <v>271</v>
      </c>
      <c r="I1" s="3" t="s">
        <v>270</v>
      </c>
      <c r="J1" s="3" t="s">
        <v>269</v>
      </c>
    </row>
    <row r="2" spans="1:10" ht="14.45" customHeight="1" x14ac:dyDescent="0.25">
      <c r="A2" s="9" t="s">
        <v>29</v>
      </c>
      <c r="B2" s="9" t="s">
        <v>30</v>
      </c>
      <c r="C2" s="2">
        <f>gfcf_lifespan_sources!C2</f>
        <v>40</v>
      </c>
      <c r="D2" s="2">
        <f>gfcf_lifespan_sources!D2</f>
        <v>40</v>
      </c>
      <c r="E2" s="2">
        <f>gfcf_lifespan_sources!E2</f>
        <v>40</v>
      </c>
      <c r="F2" s="2">
        <f>gfcf_lifespan_sources!F2</f>
        <v>40</v>
      </c>
      <c r="G2" s="2">
        <f>gfcf_lifespan_sources!G2</f>
        <v>40</v>
      </c>
      <c r="H2" s="2">
        <f>gfcf_lifespan_sources!H2</f>
        <v>40</v>
      </c>
      <c r="I2" s="2">
        <f>gfcf_lifespan_sources!I2</f>
        <v>40</v>
      </c>
      <c r="J2" s="2">
        <f>gfcf_lifespan_sources!J2</f>
        <v>40</v>
      </c>
    </row>
    <row r="3" spans="1:10" ht="14.45" customHeight="1" x14ac:dyDescent="0.25">
      <c r="A3" s="9" t="s">
        <v>31</v>
      </c>
      <c r="B3" s="9" t="s">
        <v>32</v>
      </c>
      <c r="C3" s="2">
        <f>gfcf_lifespan_sources!C5</f>
        <v>30</v>
      </c>
      <c r="D3" s="2">
        <f>gfcf_lifespan_sources!D5</f>
        <v>30</v>
      </c>
      <c r="E3" s="2">
        <f>gfcf_lifespan_sources!E5</f>
        <v>30</v>
      </c>
      <c r="F3" s="2">
        <f>gfcf_lifespan_sources!F5</f>
        <v>30</v>
      </c>
      <c r="G3" s="2">
        <f>gfcf_lifespan_sources!G5</f>
        <v>30</v>
      </c>
      <c r="H3" s="2">
        <f>gfcf_lifespan_sources!H5</f>
        <v>30</v>
      </c>
      <c r="I3" s="2">
        <f>gfcf_lifespan_sources!I5</f>
        <v>30</v>
      </c>
      <c r="J3" s="2">
        <f>gfcf_lifespan_sources!J5</f>
        <v>30</v>
      </c>
    </row>
    <row r="4" spans="1:10" ht="14.45" customHeight="1" x14ac:dyDescent="0.25">
      <c r="A4" s="9" t="s">
        <v>33</v>
      </c>
      <c r="B4" s="9" t="s">
        <v>34</v>
      </c>
      <c r="C4" s="2">
        <f>gfcf_lifespan_sources!C7</f>
        <v>60</v>
      </c>
      <c r="D4" s="2">
        <f>gfcf_lifespan_sources!D7</f>
        <v>60</v>
      </c>
      <c r="E4" s="2">
        <f>gfcf_lifespan_sources!E7</f>
        <v>60</v>
      </c>
      <c r="F4" s="2">
        <f>gfcf_lifespan_sources!F7</f>
        <v>60</v>
      </c>
      <c r="G4" s="2">
        <f>gfcf_lifespan_sources!G7</f>
        <v>60</v>
      </c>
      <c r="H4" s="2">
        <f>gfcf_lifespan_sources!H7</f>
        <v>60</v>
      </c>
      <c r="I4" s="2">
        <f>gfcf_lifespan_sources!I7</f>
        <v>60</v>
      </c>
      <c r="J4" s="2">
        <f>gfcf_lifespan_sources!J7</f>
        <v>60</v>
      </c>
    </row>
    <row r="5" spans="1:10" ht="14.45" customHeight="1" x14ac:dyDescent="0.25">
      <c r="A5" s="9" t="s">
        <v>35</v>
      </c>
      <c r="B5" s="9" t="s">
        <v>36</v>
      </c>
      <c r="C5" s="2">
        <f>gfcf_lifespan_sources!C8</f>
        <v>60</v>
      </c>
      <c r="D5" s="2">
        <f>gfcf_lifespan_sources!D8</f>
        <v>60</v>
      </c>
      <c r="E5" s="2">
        <f>gfcf_lifespan_sources!E8</f>
        <v>60</v>
      </c>
      <c r="F5" s="2">
        <f>gfcf_lifespan_sources!F8</f>
        <v>60</v>
      </c>
      <c r="G5" s="2">
        <f>gfcf_lifespan_sources!G8</f>
        <v>60</v>
      </c>
      <c r="H5" s="2">
        <f>gfcf_lifespan_sources!H8</f>
        <v>60</v>
      </c>
      <c r="I5" s="2">
        <f>gfcf_lifespan_sources!I8</f>
        <v>60</v>
      </c>
      <c r="J5" s="2">
        <f>gfcf_lifespan_sources!J8</f>
        <v>60</v>
      </c>
    </row>
    <row r="6" spans="1:10" ht="14.45" customHeight="1" x14ac:dyDescent="0.25">
      <c r="A6" s="9" t="s">
        <v>79</v>
      </c>
      <c r="B6" s="9" t="s">
        <v>83</v>
      </c>
      <c r="C6" s="2">
        <f>gfcf_lifespan_sources!C9</f>
        <v>20</v>
      </c>
      <c r="D6" s="2">
        <f>gfcf_lifespan_sources!D9</f>
        <v>22</v>
      </c>
      <c r="E6" s="2">
        <f>gfcf_lifespan_sources!E9</f>
        <v>23.5</v>
      </c>
      <c r="F6" s="2">
        <f>gfcf_lifespan_sources!F9</f>
        <v>25</v>
      </c>
      <c r="G6" s="2">
        <f>gfcf_lifespan_sources!G9</f>
        <v>25</v>
      </c>
      <c r="H6" s="2">
        <f>gfcf_lifespan_sources!H9</f>
        <v>25</v>
      </c>
      <c r="I6" s="2">
        <f>gfcf_lifespan_sources!I9</f>
        <v>25</v>
      </c>
      <c r="J6" s="2">
        <f>gfcf_lifespan_sources!J9</f>
        <v>25</v>
      </c>
    </row>
    <row r="7" spans="1:10" ht="14.45" customHeight="1" x14ac:dyDescent="0.25">
      <c r="A7" s="9" t="s">
        <v>78</v>
      </c>
      <c r="B7" s="9" t="s">
        <v>84</v>
      </c>
      <c r="C7" s="2">
        <f>gfcf_lifespan_sources!C10</f>
        <v>20</v>
      </c>
      <c r="D7" s="2">
        <f>gfcf_lifespan_sources!D10</f>
        <v>25</v>
      </c>
      <c r="E7" s="2">
        <f>gfcf_lifespan_sources!E10</f>
        <v>27.5</v>
      </c>
      <c r="F7" s="2">
        <f>gfcf_lifespan_sources!F10</f>
        <v>30</v>
      </c>
      <c r="G7" s="2">
        <f>gfcf_lifespan_sources!G10</f>
        <v>30</v>
      </c>
      <c r="H7" s="2">
        <f>gfcf_lifespan_sources!H10</f>
        <v>30</v>
      </c>
      <c r="I7" s="2">
        <f>gfcf_lifespan_sources!I10</f>
        <v>30</v>
      </c>
      <c r="J7" s="2">
        <f>gfcf_lifespan_sources!J10</f>
        <v>30</v>
      </c>
    </row>
    <row r="8" spans="1:10" ht="14.45" customHeight="1" x14ac:dyDescent="0.25">
      <c r="A8" s="9" t="s">
        <v>37</v>
      </c>
      <c r="B8" s="9" t="s">
        <v>38</v>
      </c>
      <c r="C8" s="2">
        <f>gfcf_lifespan_sources!C12</f>
        <v>35</v>
      </c>
      <c r="D8" s="2">
        <f>gfcf_lifespan_sources!D12</f>
        <v>35</v>
      </c>
      <c r="E8" s="2">
        <f>gfcf_lifespan_sources!E12</f>
        <v>35</v>
      </c>
      <c r="F8" s="2">
        <f>gfcf_lifespan_sources!F12</f>
        <v>35</v>
      </c>
      <c r="G8" s="2">
        <f>gfcf_lifespan_sources!G12</f>
        <v>35</v>
      </c>
      <c r="H8" s="2">
        <f>gfcf_lifespan_sources!H12</f>
        <v>35</v>
      </c>
      <c r="I8" s="2">
        <f>gfcf_lifespan_sources!I12</f>
        <v>35</v>
      </c>
      <c r="J8" s="2">
        <f>gfcf_lifespan_sources!J12</f>
        <v>35</v>
      </c>
    </row>
    <row r="9" spans="1:10" ht="14.45" customHeight="1" x14ac:dyDescent="0.25">
      <c r="A9" s="9" t="s">
        <v>39</v>
      </c>
      <c r="B9" s="9" t="s">
        <v>40</v>
      </c>
      <c r="C9" s="2">
        <f>gfcf_lifespan_sources!C13</f>
        <v>25</v>
      </c>
      <c r="D9" s="2">
        <f>gfcf_lifespan_sources!D13</f>
        <v>25</v>
      </c>
      <c r="E9" s="2">
        <f>gfcf_lifespan_sources!E13</f>
        <v>25</v>
      </c>
      <c r="F9" s="2">
        <f>gfcf_lifespan_sources!F13</f>
        <v>25</v>
      </c>
      <c r="G9" s="2">
        <f>gfcf_lifespan_sources!G13</f>
        <v>25</v>
      </c>
      <c r="H9" s="2">
        <f>gfcf_lifespan_sources!H13</f>
        <v>25</v>
      </c>
      <c r="I9" s="2">
        <f>gfcf_lifespan_sources!I13</f>
        <v>25</v>
      </c>
      <c r="J9" s="2">
        <f>gfcf_lifespan_sources!J13</f>
        <v>25</v>
      </c>
    </row>
    <row r="10" spans="1:10" ht="14.45" customHeight="1" x14ac:dyDescent="0.25">
      <c r="A10" s="9" t="s">
        <v>80</v>
      </c>
      <c r="B10" s="9" t="s">
        <v>85</v>
      </c>
      <c r="C10" s="2">
        <f>gfcf_lifespan_sources!C17</f>
        <v>25</v>
      </c>
      <c r="D10" s="2">
        <f>gfcf_lifespan_sources!D17</f>
        <v>25</v>
      </c>
      <c r="E10" s="2">
        <f>gfcf_lifespan_sources!E17</f>
        <v>25</v>
      </c>
      <c r="F10" s="2">
        <f>gfcf_lifespan_sources!F17</f>
        <v>25</v>
      </c>
      <c r="G10" s="2">
        <f>gfcf_lifespan_sources!G17</f>
        <v>25</v>
      </c>
      <c r="H10" s="2">
        <f>gfcf_lifespan_sources!H17</f>
        <v>25</v>
      </c>
      <c r="I10" s="2">
        <f>gfcf_lifespan_sources!I17</f>
        <v>25</v>
      </c>
      <c r="J10" s="2">
        <f>gfcf_lifespan_sources!J17</f>
        <v>25</v>
      </c>
    </row>
    <row r="11" spans="1:10" ht="14.45" customHeight="1" x14ac:dyDescent="0.25">
      <c r="A11" s="9" t="s">
        <v>81</v>
      </c>
      <c r="B11" s="9" t="s">
        <v>86</v>
      </c>
      <c r="C11" s="2">
        <f>gfcf_lifespan_sources!C18</f>
        <v>25</v>
      </c>
      <c r="D11" s="2">
        <f>gfcf_lifespan_sources!D18</f>
        <v>25</v>
      </c>
      <c r="E11" s="2">
        <f>gfcf_lifespan_sources!E18</f>
        <v>25</v>
      </c>
      <c r="F11" s="2">
        <f>gfcf_lifespan_sources!F18</f>
        <v>25</v>
      </c>
      <c r="G11" s="2">
        <f>gfcf_lifespan_sources!G18</f>
        <v>25</v>
      </c>
      <c r="H11" s="2">
        <f>gfcf_lifespan_sources!H18</f>
        <v>25</v>
      </c>
      <c r="I11" s="2">
        <f>gfcf_lifespan_sources!I18</f>
        <v>25</v>
      </c>
      <c r="J11" s="2">
        <f>gfcf_lifespan_sources!J18</f>
        <v>25</v>
      </c>
    </row>
    <row r="12" spans="1:10" ht="14.45" customHeight="1" x14ac:dyDescent="0.25">
      <c r="A12" s="9" t="s">
        <v>41</v>
      </c>
      <c r="B12" s="9" t="s">
        <v>42</v>
      </c>
      <c r="C12" s="2">
        <f>gfcf_lifespan_sources!C19</f>
        <v>30</v>
      </c>
      <c r="D12" s="2">
        <f>gfcf_lifespan_sources!D19</f>
        <v>30</v>
      </c>
      <c r="E12" s="2">
        <f>gfcf_lifespan_sources!E19</f>
        <v>30</v>
      </c>
      <c r="F12" s="2">
        <f>gfcf_lifespan_sources!F19</f>
        <v>30</v>
      </c>
      <c r="G12" s="2">
        <f>gfcf_lifespan_sources!G19</f>
        <v>30</v>
      </c>
      <c r="H12" s="2">
        <f>gfcf_lifespan_sources!H19</f>
        <v>30</v>
      </c>
      <c r="I12" s="2">
        <f>gfcf_lifespan_sources!I19</f>
        <v>30</v>
      </c>
      <c r="J12" s="2">
        <f>gfcf_lifespan_sources!J19</f>
        <v>30</v>
      </c>
    </row>
    <row r="13" spans="1:10" ht="14.45" customHeight="1" x14ac:dyDescent="0.25">
      <c r="A13" s="9" t="s">
        <v>43</v>
      </c>
      <c r="B13" s="9" t="s">
        <v>44</v>
      </c>
      <c r="C13" s="2">
        <f>gfcf_lifespan_sources!C20</f>
        <v>20</v>
      </c>
      <c r="D13" s="2">
        <f>gfcf_lifespan_sources!D20</f>
        <v>20</v>
      </c>
      <c r="E13" s="2">
        <f>gfcf_lifespan_sources!E20</f>
        <v>20</v>
      </c>
      <c r="F13" s="2">
        <f>gfcf_lifespan_sources!F20</f>
        <v>20</v>
      </c>
      <c r="G13" s="2">
        <f>gfcf_lifespan_sources!G20</f>
        <v>20</v>
      </c>
      <c r="H13" s="2">
        <f>gfcf_lifespan_sources!H20</f>
        <v>20</v>
      </c>
      <c r="I13" s="2">
        <f>gfcf_lifespan_sources!I20</f>
        <v>20</v>
      </c>
      <c r="J13" s="2">
        <f>gfcf_lifespan_sources!J20</f>
        <v>20</v>
      </c>
    </row>
    <row r="14" spans="1:10" ht="14.45" customHeight="1" x14ac:dyDescent="0.25">
      <c r="A14" s="9" t="s">
        <v>45</v>
      </c>
      <c r="B14" s="9" t="s">
        <v>46</v>
      </c>
      <c r="C14" s="2">
        <f>gfcf_lifespan_sources!C22</f>
        <v>30</v>
      </c>
      <c r="D14" s="2">
        <f>gfcf_lifespan_sources!D22</f>
        <v>30</v>
      </c>
      <c r="E14" s="2">
        <f>gfcf_lifespan_sources!E22</f>
        <v>30</v>
      </c>
      <c r="F14" s="2">
        <f>gfcf_lifespan_sources!F22</f>
        <v>30</v>
      </c>
      <c r="G14" s="2">
        <f>gfcf_lifespan_sources!G22</f>
        <v>30</v>
      </c>
      <c r="H14" s="2">
        <f>gfcf_lifespan_sources!H22</f>
        <v>30</v>
      </c>
      <c r="I14" s="2">
        <f>gfcf_lifespan_sources!I22</f>
        <v>30</v>
      </c>
      <c r="J14" s="2">
        <f>gfcf_lifespan_sources!J22</f>
        <v>30</v>
      </c>
    </row>
    <row r="15" spans="1:10" ht="14.45" customHeight="1" x14ac:dyDescent="0.2">
      <c r="C15" s="2"/>
      <c r="D15" s="2"/>
      <c r="E15" s="2"/>
    </row>
    <row r="16" spans="1:10" ht="14.45" customHeight="1" x14ac:dyDescent="0.2">
      <c r="C16" s="2"/>
      <c r="D16" s="2"/>
      <c r="E16" s="2"/>
    </row>
    <row r="17" spans="1:5" ht="14.45" customHeight="1" x14ac:dyDescent="0.2">
      <c r="A17" s="1"/>
      <c r="C17" s="2"/>
      <c r="D17" s="2"/>
      <c r="E17" s="2"/>
    </row>
    <row r="18" spans="1:5" ht="14.45" customHeight="1" x14ac:dyDescent="0.2">
      <c r="A18" s="1"/>
      <c r="B18" s="2"/>
      <c r="C18" s="2"/>
      <c r="D18" s="2"/>
      <c r="E18" s="2"/>
    </row>
    <row r="19" spans="1:5" ht="14.45" customHeight="1" x14ac:dyDescent="0.2">
      <c r="A19" s="1"/>
      <c r="B19" s="1"/>
      <c r="C19" s="2"/>
      <c r="D19" s="2"/>
      <c r="E19" s="2"/>
    </row>
    <row r="20" spans="1:5" ht="14.45" customHeight="1" x14ac:dyDescent="0.2">
      <c r="A20" s="1"/>
      <c r="B20" s="1"/>
      <c r="C20" s="2"/>
      <c r="D20" s="2"/>
      <c r="E20" s="2"/>
    </row>
    <row r="21" spans="1:5" ht="14.45" customHeight="1" x14ac:dyDescent="0.2">
      <c r="A21" s="1"/>
      <c r="C21" s="2"/>
      <c r="D21" s="2"/>
      <c r="E21" s="2"/>
    </row>
    <row r="22" spans="1:5" ht="14.45" customHeight="1" x14ac:dyDescent="0.2"/>
    <row r="23" spans="1:5" ht="14.45" customHeight="1" x14ac:dyDescent="0.2"/>
    <row r="24" spans="1:5" ht="14.45" customHeight="1" x14ac:dyDescent="0.2"/>
    <row r="25" spans="1:5" ht="14.45" customHeight="1" x14ac:dyDescent="0.2"/>
    <row r="26" spans="1:5" ht="14.45" customHeight="1" x14ac:dyDescent="0.2"/>
    <row r="27" spans="1:5" ht="14.45" customHeight="1" x14ac:dyDescent="0.2"/>
    <row r="28" spans="1:5" ht="14.45" customHeight="1" x14ac:dyDescent="0.2"/>
    <row r="29" spans="1:5" ht="14.45" customHeight="1" x14ac:dyDescent="0.2"/>
    <row r="30" spans="1:5" ht="14.45" customHeight="1" x14ac:dyDescent="0.2"/>
    <row r="31" spans="1:5" ht="14.45" customHeight="1" x14ac:dyDescent="0.2"/>
    <row r="33" ht="14.45" customHeight="1" x14ac:dyDescent="0.2"/>
    <row r="34" ht="14.45" customHeight="1" x14ac:dyDescent="0.2"/>
    <row r="35" ht="14.45" customHeight="1" x14ac:dyDescent="0.2"/>
    <row r="36" ht="14.45" customHeight="1" x14ac:dyDescent="0.2"/>
    <row r="37" ht="14.45" customHeight="1" x14ac:dyDescent="0.2"/>
    <row r="38" ht="14.45" customHeight="1" x14ac:dyDescent="0.2"/>
    <row r="39" ht="14.45" customHeight="1" x14ac:dyDescent="0.2"/>
    <row r="40" ht="14.45" customHeight="1" x14ac:dyDescent="0.2"/>
    <row r="41" ht="14.45" customHeight="1" x14ac:dyDescent="0.2"/>
    <row r="42" ht="14.45" customHeight="1" x14ac:dyDescent="0.2"/>
    <row r="43" ht="14.45" customHeight="1" x14ac:dyDescent="0.2"/>
    <row r="44" ht="14.45" customHeight="1" x14ac:dyDescent="0.2"/>
    <row r="45" ht="14.45" customHeight="1" x14ac:dyDescent="0.2"/>
    <row r="46" ht="14.45" customHeight="1" x14ac:dyDescent="0.2"/>
    <row r="47" ht="14.45" customHeight="1" x14ac:dyDescent="0.2"/>
    <row r="48" ht="14.45" customHeight="1" x14ac:dyDescent="0.2"/>
    <row r="97" ht="14.45" customHeight="1" x14ac:dyDescent="0.2"/>
    <row r="98" ht="14.45" customHeight="1" x14ac:dyDescent="0.2"/>
    <row r="99" ht="14.45" customHeight="1" x14ac:dyDescent="0.2"/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59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ColWidth="11" defaultRowHeight="14.25" x14ac:dyDescent="0.2"/>
  <cols>
    <col min="1" max="1" width="15.75" customWidth="1"/>
    <col min="2" max="3" width="44.375" customWidth="1"/>
    <col min="4" max="9" width="9" customWidth="1"/>
    <col min="10" max="12" width="44.375" customWidth="1"/>
  </cols>
  <sheetData>
    <row r="1" spans="1:12" ht="15" customHeight="1" x14ac:dyDescent="0.25">
      <c r="A1" s="3" t="s">
        <v>278</v>
      </c>
      <c r="B1" s="3" t="s">
        <v>277</v>
      </c>
      <c r="C1" s="3" t="s">
        <v>416</v>
      </c>
      <c r="D1" s="3" t="s">
        <v>415</v>
      </c>
      <c r="E1" s="3" t="s">
        <v>414</v>
      </c>
      <c r="F1" s="3" t="s">
        <v>413</v>
      </c>
      <c r="G1" s="3" t="s">
        <v>412</v>
      </c>
      <c r="H1" s="3" t="s">
        <v>411</v>
      </c>
      <c r="I1" s="3" t="s">
        <v>410</v>
      </c>
      <c r="J1" s="7" t="s">
        <v>100</v>
      </c>
      <c r="K1" s="3" t="s">
        <v>101</v>
      </c>
      <c r="L1" s="3" t="s">
        <v>268</v>
      </c>
    </row>
    <row r="2" spans="1:12" ht="14.45" customHeight="1" x14ac:dyDescent="0.2">
      <c r="A2" s="24" t="s">
        <v>220</v>
      </c>
      <c r="B2" s="24" t="s">
        <v>267</v>
      </c>
      <c r="C2" s="11" t="s">
        <v>297</v>
      </c>
      <c r="D2" s="23">
        <v>0.11</v>
      </c>
      <c r="E2" s="23"/>
      <c r="F2" s="23"/>
      <c r="G2" s="23"/>
      <c r="H2" s="23"/>
      <c r="I2" s="25" t="s">
        <v>296</v>
      </c>
      <c r="J2" s="4" t="s">
        <v>102</v>
      </c>
      <c r="K2" s="11" t="s">
        <v>409</v>
      </c>
      <c r="L2" s="11"/>
    </row>
    <row r="3" spans="1:12" ht="14.45" customHeight="1" x14ac:dyDescent="0.2">
      <c r="A3" s="24" t="s">
        <v>220</v>
      </c>
      <c r="B3" s="24" t="s">
        <v>267</v>
      </c>
      <c r="C3" s="11" t="s">
        <v>294</v>
      </c>
      <c r="D3" s="23">
        <v>0.4</v>
      </c>
      <c r="E3" s="23"/>
      <c r="F3" s="23"/>
      <c r="G3" s="23"/>
      <c r="H3" s="23"/>
      <c r="I3" s="25"/>
      <c r="J3" s="11"/>
      <c r="K3" s="11"/>
      <c r="L3" s="11"/>
    </row>
    <row r="4" spans="1:12" ht="14.45" customHeight="1" x14ac:dyDescent="0.2">
      <c r="A4" s="24" t="s">
        <v>220</v>
      </c>
      <c r="B4" s="24" t="s">
        <v>267</v>
      </c>
      <c r="C4" s="11" t="s">
        <v>293</v>
      </c>
      <c r="D4" s="23">
        <v>0.06</v>
      </c>
      <c r="E4" s="23"/>
      <c r="F4" s="23"/>
      <c r="G4" s="23"/>
      <c r="H4" s="23"/>
      <c r="I4" s="25"/>
      <c r="J4" s="11"/>
      <c r="K4" s="11"/>
      <c r="L4" s="11"/>
    </row>
    <row r="5" spans="1:12" ht="14.45" customHeight="1" x14ac:dyDescent="0.2">
      <c r="A5" s="24" t="s">
        <v>220</v>
      </c>
      <c r="B5" s="24" t="s">
        <v>267</v>
      </c>
      <c r="C5" s="11" t="s">
        <v>292</v>
      </c>
      <c r="D5" s="23">
        <v>0.26</v>
      </c>
      <c r="E5" s="23"/>
      <c r="F5" s="23"/>
      <c r="G5" s="23"/>
      <c r="H5" s="23"/>
      <c r="I5" s="25"/>
      <c r="J5" s="11"/>
      <c r="K5" s="11"/>
      <c r="L5" s="11"/>
    </row>
    <row r="6" spans="1:12" ht="14.45" customHeight="1" x14ac:dyDescent="0.2">
      <c r="A6" s="24" t="s">
        <v>220</v>
      </c>
      <c r="B6" s="24" t="s">
        <v>267</v>
      </c>
      <c r="C6" s="11" t="s">
        <v>282</v>
      </c>
      <c r="D6" s="23">
        <v>0.17</v>
      </c>
      <c r="E6" s="23"/>
      <c r="F6" s="23"/>
      <c r="G6" s="23"/>
      <c r="H6" s="23"/>
      <c r="I6" s="25"/>
      <c r="J6" s="11"/>
      <c r="K6" s="11"/>
      <c r="L6" s="11"/>
    </row>
    <row r="7" spans="1:12" ht="14.45" customHeight="1" x14ac:dyDescent="0.2">
      <c r="A7" s="22" t="s">
        <v>220</v>
      </c>
      <c r="B7" s="22" t="s">
        <v>267</v>
      </c>
      <c r="C7" s="21" t="s">
        <v>279</v>
      </c>
      <c r="D7" s="20">
        <f>SUM(D2:D6)</f>
        <v>1</v>
      </c>
      <c r="E7" s="20"/>
      <c r="F7" s="20"/>
      <c r="G7" s="20"/>
      <c r="H7" s="20"/>
      <c r="I7" s="30"/>
      <c r="J7" s="21"/>
      <c r="K7" s="21"/>
      <c r="L7" s="21"/>
    </row>
    <row r="8" spans="1:12" ht="14.45" customHeight="1" x14ac:dyDescent="0.2">
      <c r="A8" s="1" t="s">
        <v>220</v>
      </c>
      <c r="B8" s="2" t="s">
        <v>252</v>
      </c>
      <c r="C8" s="2" t="s">
        <v>297</v>
      </c>
      <c r="D8" s="17">
        <v>0.03</v>
      </c>
      <c r="E8" s="17"/>
      <c r="F8" s="17"/>
      <c r="G8" s="17"/>
      <c r="H8" s="17"/>
      <c r="I8" s="16" t="s">
        <v>296</v>
      </c>
      <c r="J8" s="8" t="s">
        <v>102</v>
      </c>
      <c r="K8" s="2" t="s">
        <v>379</v>
      </c>
      <c r="L8" s="2"/>
    </row>
    <row r="9" spans="1:12" ht="14.45" customHeight="1" x14ac:dyDescent="0.2">
      <c r="A9" s="1" t="s">
        <v>220</v>
      </c>
      <c r="B9" s="2" t="s">
        <v>252</v>
      </c>
      <c r="C9" s="2" t="s">
        <v>294</v>
      </c>
      <c r="D9" s="17">
        <v>0.46</v>
      </c>
      <c r="E9" s="17"/>
      <c r="F9" s="17"/>
      <c r="G9" s="17"/>
      <c r="H9" s="17"/>
      <c r="I9" s="16"/>
      <c r="J9" s="2"/>
      <c r="K9" s="2"/>
      <c r="L9" s="2"/>
    </row>
    <row r="10" spans="1:12" ht="14.45" customHeight="1" x14ac:dyDescent="0.2">
      <c r="A10" s="1" t="s">
        <v>220</v>
      </c>
      <c r="B10" s="2" t="s">
        <v>252</v>
      </c>
      <c r="C10" s="2" t="s">
        <v>293</v>
      </c>
      <c r="D10" s="17">
        <v>0.09</v>
      </c>
      <c r="E10" s="17"/>
      <c r="F10" s="17"/>
      <c r="G10" s="17"/>
      <c r="H10" s="17"/>
      <c r="I10" s="16"/>
      <c r="J10" s="2"/>
      <c r="K10" s="2"/>
      <c r="L10" s="2"/>
    </row>
    <row r="11" spans="1:12" ht="14.45" customHeight="1" x14ac:dyDescent="0.2">
      <c r="A11" s="1" t="s">
        <v>220</v>
      </c>
      <c r="B11" s="2" t="s">
        <v>252</v>
      </c>
      <c r="C11" s="2" t="s">
        <v>292</v>
      </c>
      <c r="D11" s="17">
        <v>0.24</v>
      </c>
      <c r="E11" s="17"/>
      <c r="F11" s="17"/>
      <c r="G11" s="17"/>
      <c r="H11" s="17"/>
      <c r="I11" s="16"/>
      <c r="J11" s="2"/>
      <c r="K11" s="2"/>
      <c r="L11" s="2"/>
    </row>
    <row r="12" spans="1:12" ht="14.45" customHeight="1" x14ac:dyDescent="0.2">
      <c r="A12" s="1" t="s">
        <v>220</v>
      </c>
      <c r="B12" s="2" t="s">
        <v>252</v>
      </c>
      <c r="C12" s="2" t="s">
        <v>282</v>
      </c>
      <c r="D12" s="17">
        <v>0.18</v>
      </c>
      <c r="E12" s="17"/>
      <c r="F12" s="17"/>
      <c r="G12" s="17"/>
      <c r="H12" s="17"/>
      <c r="I12" s="16"/>
      <c r="J12" s="2"/>
      <c r="K12" s="2"/>
      <c r="L12" s="2"/>
    </row>
    <row r="13" spans="1:12" ht="14.45" customHeight="1" x14ac:dyDescent="0.2">
      <c r="A13" s="15" t="s">
        <v>220</v>
      </c>
      <c r="B13" s="7" t="s">
        <v>252</v>
      </c>
      <c r="C13" s="7" t="s">
        <v>279</v>
      </c>
      <c r="D13" s="14">
        <f>SUM(D8:D12)</f>
        <v>1</v>
      </c>
      <c r="E13" s="14"/>
      <c r="F13" s="14"/>
      <c r="G13" s="14"/>
      <c r="H13" s="14"/>
      <c r="I13" s="13"/>
      <c r="J13" s="7"/>
      <c r="K13" s="7"/>
      <c r="L13" s="7"/>
    </row>
    <row r="14" spans="1:12" ht="14.45" customHeight="1" x14ac:dyDescent="0.2">
      <c r="A14" s="2" t="s">
        <v>265</v>
      </c>
      <c r="B14" s="2" t="s">
        <v>255</v>
      </c>
      <c r="C14" s="2" t="s">
        <v>297</v>
      </c>
      <c r="D14" s="17">
        <v>7.0000000000000007E-2</v>
      </c>
      <c r="E14" s="17"/>
      <c r="F14" s="17"/>
      <c r="G14" s="17"/>
      <c r="H14" s="17"/>
      <c r="I14" s="16" t="s">
        <v>296</v>
      </c>
      <c r="J14" s="8" t="s">
        <v>102</v>
      </c>
      <c r="K14" s="2" t="s">
        <v>380</v>
      </c>
      <c r="L14" s="2"/>
    </row>
    <row r="15" spans="1:12" ht="14.45" customHeight="1" x14ac:dyDescent="0.2">
      <c r="A15" s="2" t="s">
        <v>265</v>
      </c>
      <c r="B15" s="2" t="s">
        <v>255</v>
      </c>
      <c r="C15" s="2" t="s">
        <v>294</v>
      </c>
      <c r="D15" s="17">
        <v>0.41</v>
      </c>
      <c r="E15" s="17"/>
      <c r="F15" s="17"/>
      <c r="G15" s="17"/>
      <c r="H15" s="17"/>
      <c r="I15" s="16"/>
      <c r="J15" s="2"/>
      <c r="K15" s="2"/>
      <c r="L15" s="2"/>
    </row>
    <row r="16" spans="1:12" ht="14.45" customHeight="1" x14ac:dyDescent="0.2">
      <c r="A16" s="2" t="s">
        <v>265</v>
      </c>
      <c r="B16" s="2" t="s">
        <v>255</v>
      </c>
      <c r="C16" s="2" t="s">
        <v>293</v>
      </c>
      <c r="D16" s="17">
        <v>0.13</v>
      </c>
      <c r="E16" s="17"/>
      <c r="F16" s="17"/>
      <c r="G16" s="17"/>
      <c r="H16" s="17"/>
      <c r="I16" s="16"/>
      <c r="J16" s="2"/>
      <c r="K16" s="2"/>
      <c r="L16" s="2"/>
    </row>
    <row r="17" spans="1:12" ht="14.45" customHeight="1" x14ac:dyDescent="0.2">
      <c r="A17" s="2" t="s">
        <v>265</v>
      </c>
      <c r="B17" s="2" t="s">
        <v>255</v>
      </c>
      <c r="C17" s="2" t="s">
        <v>292</v>
      </c>
      <c r="D17" s="17">
        <v>0.22</v>
      </c>
      <c r="E17" s="17"/>
      <c r="F17" s="17"/>
      <c r="G17" s="17"/>
      <c r="H17" s="17"/>
      <c r="I17" s="16"/>
      <c r="J17" s="2"/>
      <c r="K17" s="2"/>
      <c r="L17" s="2"/>
    </row>
    <row r="18" spans="1:12" ht="14.45" customHeight="1" x14ac:dyDescent="0.2">
      <c r="A18" s="2" t="s">
        <v>265</v>
      </c>
      <c r="B18" s="2" t="s">
        <v>255</v>
      </c>
      <c r="C18" s="2" t="s">
        <v>282</v>
      </c>
      <c r="D18" s="17">
        <v>0.17</v>
      </c>
      <c r="E18" s="17"/>
      <c r="F18" s="17"/>
      <c r="G18" s="17"/>
      <c r="H18" s="17"/>
      <c r="I18" s="16"/>
      <c r="J18" s="2"/>
      <c r="K18" s="2"/>
      <c r="L18" s="2"/>
    </row>
    <row r="19" spans="1:12" ht="14.45" customHeight="1" x14ac:dyDescent="0.2">
      <c r="A19" s="7" t="s">
        <v>265</v>
      </c>
      <c r="B19" s="7" t="s">
        <v>255</v>
      </c>
      <c r="C19" s="7" t="s">
        <v>279</v>
      </c>
      <c r="D19" s="14">
        <f>SUM(D14:D18)</f>
        <v>1</v>
      </c>
      <c r="E19" s="14"/>
      <c r="F19" s="14"/>
      <c r="G19" s="14"/>
      <c r="H19" s="14"/>
      <c r="I19" s="13"/>
      <c r="J19" s="7"/>
      <c r="K19" s="7"/>
      <c r="L19" s="7"/>
    </row>
    <row r="20" spans="1:12" ht="14.45" customHeight="1" x14ac:dyDescent="0.2">
      <c r="A20" s="11" t="s">
        <v>265</v>
      </c>
      <c r="B20" s="11" t="s">
        <v>266</v>
      </c>
      <c r="C20" s="11" t="s">
        <v>297</v>
      </c>
      <c r="D20" s="23">
        <v>0.04</v>
      </c>
      <c r="E20" s="23"/>
      <c r="F20" s="23"/>
      <c r="G20" s="23"/>
      <c r="H20" s="23"/>
      <c r="I20" s="25" t="s">
        <v>296</v>
      </c>
      <c r="J20" s="4" t="s">
        <v>102</v>
      </c>
      <c r="K20" s="11" t="s">
        <v>408</v>
      </c>
      <c r="L20" s="11"/>
    </row>
    <row r="21" spans="1:12" ht="14.45" customHeight="1" x14ac:dyDescent="0.2">
      <c r="A21" s="11" t="s">
        <v>265</v>
      </c>
      <c r="B21" s="11" t="s">
        <v>266</v>
      </c>
      <c r="C21" s="11" t="s">
        <v>294</v>
      </c>
      <c r="D21" s="23">
        <v>0.46</v>
      </c>
      <c r="E21" s="23"/>
      <c r="F21" s="23"/>
      <c r="G21" s="23"/>
      <c r="H21" s="23"/>
      <c r="I21" s="25"/>
      <c r="J21" s="11"/>
      <c r="K21" s="11"/>
      <c r="L21" s="11"/>
    </row>
    <row r="22" spans="1:12" ht="14.45" customHeight="1" x14ac:dyDescent="0.2">
      <c r="A22" s="11" t="s">
        <v>265</v>
      </c>
      <c r="B22" s="11" t="s">
        <v>266</v>
      </c>
      <c r="C22" s="11" t="s">
        <v>293</v>
      </c>
      <c r="D22" s="23">
        <v>0.06</v>
      </c>
      <c r="E22" s="23"/>
      <c r="F22" s="23"/>
      <c r="G22" s="23"/>
      <c r="H22" s="23"/>
      <c r="I22" s="25"/>
      <c r="J22" s="11"/>
      <c r="K22" s="11"/>
      <c r="L22" s="11"/>
    </row>
    <row r="23" spans="1:12" ht="14.45" customHeight="1" x14ac:dyDescent="0.2">
      <c r="A23" s="11" t="s">
        <v>265</v>
      </c>
      <c r="B23" s="11" t="s">
        <v>266</v>
      </c>
      <c r="C23" s="11" t="s">
        <v>292</v>
      </c>
      <c r="D23" s="23">
        <v>0.3</v>
      </c>
      <c r="E23" s="23"/>
      <c r="F23" s="23"/>
      <c r="G23" s="23"/>
      <c r="H23" s="23"/>
      <c r="I23" s="25"/>
      <c r="J23" s="11"/>
      <c r="K23" s="11"/>
      <c r="L23" s="11"/>
    </row>
    <row r="24" spans="1:12" ht="14.45" customHeight="1" x14ac:dyDescent="0.2">
      <c r="A24" s="11" t="s">
        <v>265</v>
      </c>
      <c r="B24" s="11" t="s">
        <v>266</v>
      </c>
      <c r="C24" s="11" t="s">
        <v>282</v>
      </c>
      <c r="D24" s="23">
        <v>0.14000000000000001</v>
      </c>
      <c r="E24" s="23"/>
      <c r="F24" s="23"/>
      <c r="G24" s="23"/>
      <c r="H24" s="23"/>
      <c r="I24" s="25"/>
      <c r="J24" s="11"/>
      <c r="K24" s="11"/>
      <c r="L24" s="11"/>
    </row>
    <row r="25" spans="1:12" ht="14.45" customHeight="1" x14ac:dyDescent="0.2">
      <c r="A25" s="21" t="s">
        <v>265</v>
      </c>
      <c r="B25" s="21" t="s">
        <v>266</v>
      </c>
      <c r="C25" s="21" t="s">
        <v>279</v>
      </c>
      <c r="D25" s="20">
        <f>SUM(D20:D24)</f>
        <v>1</v>
      </c>
      <c r="E25" s="20"/>
      <c r="F25" s="20"/>
      <c r="G25" s="20"/>
      <c r="H25" s="20"/>
      <c r="I25" s="30"/>
      <c r="J25" s="21"/>
      <c r="K25" s="21"/>
      <c r="L25" s="21"/>
    </row>
    <row r="26" spans="1:12" ht="14.45" customHeight="1" x14ac:dyDescent="0.2">
      <c r="A26" s="2" t="s">
        <v>265</v>
      </c>
      <c r="B26" s="2" t="s">
        <v>252</v>
      </c>
      <c r="C26" s="2" t="s">
        <v>297</v>
      </c>
      <c r="D26" s="17">
        <v>0.03</v>
      </c>
      <c r="E26" s="17"/>
      <c r="F26" s="17"/>
      <c r="G26" s="17"/>
      <c r="H26" s="17"/>
      <c r="I26" s="16" t="s">
        <v>296</v>
      </c>
      <c r="J26" s="8" t="s">
        <v>102</v>
      </c>
      <c r="K26" s="2" t="s">
        <v>379</v>
      </c>
      <c r="L26" s="2"/>
    </row>
    <row r="27" spans="1:12" ht="14.45" customHeight="1" x14ac:dyDescent="0.2">
      <c r="A27" s="2" t="s">
        <v>265</v>
      </c>
      <c r="B27" s="2" t="s">
        <v>252</v>
      </c>
      <c r="C27" s="2" t="s">
        <v>294</v>
      </c>
      <c r="D27" s="17">
        <v>0.46</v>
      </c>
      <c r="E27" s="17"/>
      <c r="F27" s="17"/>
      <c r="G27" s="17"/>
      <c r="H27" s="17"/>
      <c r="I27" s="16"/>
      <c r="J27" s="2"/>
      <c r="K27" s="2"/>
      <c r="L27" s="2"/>
    </row>
    <row r="28" spans="1:12" ht="14.45" customHeight="1" x14ac:dyDescent="0.2">
      <c r="A28" s="2" t="s">
        <v>265</v>
      </c>
      <c r="B28" s="2" t="s">
        <v>252</v>
      </c>
      <c r="C28" s="2" t="s">
        <v>293</v>
      </c>
      <c r="D28" s="17">
        <v>0.09</v>
      </c>
      <c r="E28" s="17"/>
      <c r="F28" s="17"/>
      <c r="G28" s="17"/>
      <c r="H28" s="17"/>
      <c r="I28" s="16"/>
      <c r="J28" s="2"/>
      <c r="K28" s="2"/>
      <c r="L28" s="2"/>
    </row>
    <row r="29" spans="1:12" ht="14.45" customHeight="1" x14ac:dyDescent="0.2">
      <c r="A29" s="2" t="s">
        <v>265</v>
      </c>
      <c r="B29" s="2" t="s">
        <v>252</v>
      </c>
      <c r="C29" s="2" t="s">
        <v>292</v>
      </c>
      <c r="D29" s="17">
        <v>0.24</v>
      </c>
      <c r="E29" s="17"/>
      <c r="F29" s="17"/>
      <c r="G29" s="17"/>
      <c r="H29" s="17"/>
      <c r="I29" s="16"/>
      <c r="J29" s="2"/>
      <c r="K29" s="2"/>
      <c r="L29" s="2"/>
    </row>
    <row r="30" spans="1:12" ht="14.45" customHeight="1" x14ac:dyDescent="0.2">
      <c r="A30" s="2" t="s">
        <v>265</v>
      </c>
      <c r="B30" s="2" t="s">
        <v>252</v>
      </c>
      <c r="C30" s="2" t="s">
        <v>282</v>
      </c>
      <c r="D30" s="17">
        <v>0.18</v>
      </c>
      <c r="E30" s="17"/>
      <c r="F30" s="17"/>
      <c r="G30" s="17"/>
      <c r="H30" s="17"/>
      <c r="I30" s="16"/>
      <c r="J30" s="2"/>
      <c r="K30" s="2"/>
      <c r="L30" s="2"/>
    </row>
    <row r="31" spans="1:12" ht="14.45" customHeight="1" x14ac:dyDescent="0.2">
      <c r="A31" s="7" t="s">
        <v>265</v>
      </c>
      <c r="B31" s="7" t="s">
        <v>252</v>
      </c>
      <c r="C31" s="7" t="s">
        <v>279</v>
      </c>
      <c r="D31" s="14">
        <f>SUM(D26:D30)</f>
        <v>1</v>
      </c>
      <c r="E31" s="14"/>
      <c r="F31" s="14"/>
      <c r="G31" s="14"/>
      <c r="H31" s="14"/>
      <c r="I31" s="13"/>
      <c r="J31" s="7"/>
      <c r="K31" s="7"/>
      <c r="L31" s="7"/>
    </row>
    <row r="32" spans="1:12" ht="14.45" customHeight="1" x14ac:dyDescent="0.2">
      <c r="A32" s="11" t="s">
        <v>264</v>
      </c>
      <c r="B32" s="11" t="s">
        <v>263</v>
      </c>
      <c r="C32" s="11" t="s">
        <v>297</v>
      </c>
      <c r="D32" s="23">
        <v>0.15</v>
      </c>
      <c r="E32" s="23"/>
      <c r="F32" s="23"/>
      <c r="G32" s="23"/>
      <c r="H32" s="23"/>
      <c r="I32" s="25" t="s">
        <v>296</v>
      </c>
      <c r="J32" s="4" t="s">
        <v>102</v>
      </c>
      <c r="K32" s="11" t="s">
        <v>407</v>
      </c>
      <c r="L32" s="11"/>
    </row>
    <row r="33" spans="1:12" ht="14.45" customHeight="1" x14ac:dyDescent="0.2">
      <c r="A33" s="11" t="s">
        <v>264</v>
      </c>
      <c r="B33" s="11" t="s">
        <v>263</v>
      </c>
      <c r="C33" s="11" t="s">
        <v>294</v>
      </c>
      <c r="D33" s="23">
        <v>0.28000000000000003</v>
      </c>
      <c r="E33" s="23"/>
      <c r="F33" s="23"/>
      <c r="G33" s="23"/>
      <c r="H33" s="23"/>
      <c r="I33" s="25"/>
      <c r="J33" s="11"/>
      <c r="K33" s="11"/>
      <c r="L33" s="11"/>
    </row>
    <row r="34" spans="1:12" ht="14.45" customHeight="1" x14ac:dyDescent="0.2">
      <c r="A34" s="11" t="s">
        <v>264</v>
      </c>
      <c r="B34" s="11" t="s">
        <v>263</v>
      </c>
      <c r="C34" s="11" t="s">
        <v>293</v>
      </c>
      <c r="D34" s="23">
        <v>0.05</v>
      </c>
      <c r="E34" s="23"/>
      <c r="F34" s="23"/>
      <c r="G34" s="23"/>
      <c r="H34" s="23"/>
      <c r="I34" s="25"/>
      <c r="J34" s="11"/>
      <c r="K34" s="11"/>
      <c r="L34" s="11"/>
    </row>
    <row r="35" spans="1:12" ht="14.45" customHeight="1" x14ac:dyDescent="0.2">
      <c r="A35" s="11" t="s">
        <v>264</v>
      </c>
      <c r="B35" s="11" t="s">
        <v>263</v>
      </c>
      <c r="C35" s="11" t="s">
        <v>292</v>
      </c>
      <c r="D35" s="23">
        <v>0.34</v>
      </c>
      <c r="E35" s="23"/>
      <c r="F35" s="23"/>
      <c r="G35" s="23"/>
      <c r="H35" s="23"/>
      <c r="I35" s="25"/>
      <c r="J35" s="11"/>
      <c r="K35" s="11"/>
      <c r="L35" s="11"/>
    </row>
    <row r="36" spans="1:12" ht="14.45" customHeight="1" x14ac:dyDescent="0.2">
      <c r="A36" s="11" t="s">
        <v>264</v>
      </c>
      <c r="B36" s="11" t="s">
        <v>263</v>
      </c>
      <c r="C36" s="11" t="s">
        <v>282</v>
      </c>
      <c r="D36" s="23">
        <v>0.18</v>
      </c>
      <c r="E36" s="23"/>
      <c r="F36" s="23"/>
      <c r="G36" s="23"/>
      <c r="H36" s="23"/>
      <c r="I36" s="25"/>
      <c r="J36" s="11"/>
      <c r="K36" s="11"/>
      <c r="L36" s="11"/>
    </row>
    <row r="37" spans="1:12" ht="14.45" customHeight="1" x14ac:dyDescent="0.2">
      <c r="A37" s="21" t="s">
        <v>264</v>
      </c>
      <c r="B37" s="21" t="s">
        <v>263</v>
      </c>
      <c r="C37" s="21" t="s">
        <v>279</v>
      </c>
      <c r="D37" s="20">
        <f>SUM(D32:D36)</f>
        <v>1</v>
      </c>
      <c r="E37" s="20"/>
      <c r="F37" s="20"/>
      <c r="G37" s="20"/>
      <c r="H37" s="20"/>
      <c r="I37" s="30"/>
      <c r="J37" s="21"/>
      <c r="K37" s="21"/>
      <c r="L37" s="21"/>
    </row>
    <row r="38" spans="1:12" ht="14.45" customHeight="1" x14ac:dyDescent="0.25">
      <c r="A38" s="10" t="s">
        <v>262</v>
      </c>
      <c r="B38" s="11"/>
      <c r="C38" s="11" t="s">
        <v>297</v>
      </c>
      <c r="D38" s="23">
        <v>0.3</v>
      </c>
      <c r="E38" s="23"/>
      <c r="F38" s="23"/>
      <c r="G38" s="23"/>
      <c r="H38" s="23"/>
      <c r="I38" s="25" t="s">
        <v>296</v>
      </c>
      <c r="J38" s="4" t="s">
        <v>102</v>
      </c>
      <c r="K38" s="11" t="s">
        <v>406</v>
      </c>
      <c r="L38" s="11"/>
    </row>
    <row r="39" spans="1:12" ht="14.45" customHeight="1" x14ac:dyDescent="0.25">
      <c r="A39" s="10" t="s">
        <v>262</v>
      </c>
      <c r="B39" s="10"/>
      <c r="C39" s="11" t="s">
        <v>294</v>
      </c>
      <c r="D39" s="23">
        <v>0.33</v>
      </c>
      <c r="E39" s="23"/>
      <c r="F39" s="23"/>
      <c r="G39" s="23"/>
      <c r="H39" s="23"/>
      <c r="I39" s="11"/>
      <c r="J39" s="11"/>
      <c r="K39" s="10"/>
      <c r="L39" s="10"/>
    </row>
    <row r="40" spans="1:12" ht="14.45" customHeight="1" x14ac:dyDescent="0.25">
      <c r="A40" s="10" t="s">
        <v>262</v>
      </c>
      <c r="B40" s="10"/>
      <c r="C40" s="11" t="s">
        <v>293</v>
      </c>
      <c r="D40" s="23">
        <v>0.04</v>
      </c>
      <c r="E40" s="23"/>
      <c r="F40" s="23"/>
      <c r="G40" s="23"/>
      <c r="H40" s="23"/>
      <c r="I40" s="11"/>
      <c r="J40" s="11"/>
      <c r="K40" s="10"/>
      <c r="L40" s="10"/>
    </row>
    <row r="41" spans="1:12" ht="14.45" customHeight="1" x14ac:dyDescent="0.25">
      <c r="A41" s="10" t="s">
        <v>262</v>
      </c>
      <c r="B41" s="10"/>
      <c r="C41" s="11" t="s">
        <v>292</v>
      </c>
      <c r="D41" s="23">
        <v>0.09</v>
      </c>
      <c r="E41" s="23"/>
      <c r="F41" s="23"/>
      <c r="G41" s="23"/>
      <c r="H41" s="23"/>
      <c r="I41" s="11"/>
      <c r="J41" s="11"/>
      <c r="K41" s="10"/>
      <c r="L41" s="10"/>
    </row>
    <row r="42" spans="1:12" ht="14.45" customHeight="1" x14ac:dyDescent="0.25">
      <c r="A42" s="10" t="s">
        <v>262</v>
      </c>
      <c r="B42" s="10"/>
      <c r="C42" s="11" t="s">
        <v>282</v>
      </c>
      <c r="D42" s="23">
        <v>0.24</v>
      </c>
      <c r="E42" s="23"/>
      <c r="F42" s="23"/>
      <c r="G42" s="23"/>
      <c r="H42" s="23"/>
      <c r="I42" s="11"/>
      <c r="J42" s="11"/>
      <c r="K42" s="10"/>
      <c r="L42" s="10"/>
    </row>
    <row r="43" spans="1:12" ht="14.45" customHeight="1" x14ac:dyDescent="0.25">
      <c r="A43" s="19" t="s">
        <v>262</v>
      </c>
      <c r="B43" s="19"/>
      <c r="C43" s="21" t="s">
        <v>279</v>
      </c>
      <c r="D43" s="20">
        <f>SUM(D38:D42)</f>
        <v>1</v>
      </c>
      <c r="E43" s="20"/>
      <c r="F43" s="20"/>
      <c r="G43" s="20"/>
      <c r="H43" s="20"/>
      <c r="I43" s="21"/>
      <c r="J43" s="21"/>
      <c r="K43" s="19"/>
      <c r="L43" s="19"/>
    </row>
    <row r="44" spans="1:12" ht="14.45" customHeight="1" x14ac:dyDescent="0.25">
      <c r="A44" s="9" t="s">
        <v>262</v>
      </c>
      <c r="B44" s="9"/>
      <c r="C44" s="2" t="s">
        <v>405</v>
      </c>
      <c r="D44" s="17">
        <v>0.26</v>
      </c>
      <c r="E44" s="17"/>
      <c r="F44" s="17"/>
      <c r="G44" s="17"/>
      <c r="H44" s="17"/>
      <c r="I44" s="16" t="s">
        <v>290</v>
      </c>
      <c r="J44" s="8" t="s">
        <v>404</v>
      </c>
      <c r="K44" s="2"/>
      <c r="L44" s="2"/>
    </row>
    <row r="45" spans="1:12" ht="14.45" customHeight="1" x14ac:dyDescent="0.25">
      <c r="A45" s="9" t="s">
        <v>262</v>
      </c>
      <c r="B45" s="9"/>
      <c r="C45" s="2" t="s">
        <v>403</v>
      </c>
      <c r="D45" s="17">
        <v>0.14000000000000001</v>
      </c>
      <c r="E45" s="17"/>
      <c r="F45" s="17"/>
      <c r="G45" s="17"/>
      <c r="H45" s="17"/>
      <c r="I45" s="16"/>
      <c r="J45" s="2"/>
      <c r="K45" s="2"/>
      <c r="L45" s="2"/>
    </row>
    <row r="46" spans="1:12" ht="14.45" customHeight="1" x14ac:dyDescent="0.25">
      <c r="A46" s="9" t="s">
        <v>262</v>
      </c>
      <c r="B46" s="9"/>
      <c r="C46" s="2" t="s">
        <v>402</v>
      </c>
      <c r="D46" s="17">
        <v>0.14000000000000001</v>
      </c>
      <c r="E46" s="17"/>
      <c r="F46" s="17"/>
      <c r="G46" s="17"/>
      <c r="H46" s="17"/>
      <c r="I46" s="16"/>
      <c r="J46" s="2"/>
      <c r="K46" s="2"/>
      <c r="L46" s="2"/>
    </row>
    <row r="47" spans="1:12" ht="14.45" customHeight="1" x14ac:dyDescent="0.25">
      <c r="A47" s="9" t="s">
        <v>262</v>
      </c>
      <c r="B47" s="9"/>
      <c r="C47" s="2" t="s">
        <v>401</v>
      </c>
      <c r="D47" s="17">
        <v>0.16</v>
      </c>
      <c r="E47" s="17"/>
      <c r="F47" s="17"/>
      <c r="G47" s="17"/>
      <c r="H47" s="17"/>
      <c r="I47" s="16"/>
      <c r="J47" s="2"/>
      <c r="K47" s="2"/>
      <c r="L47" s="2"/>
    </row>
    <row r="48" spans="1:12" ht="14.45" customHeight="1" x14ac:dyDescent="0.25">
      <c r="A48" s="9" t="s">
        <v>262</v>
      </c>
      <c r="B48" s="9"/>
      <c r="C48" s="2" t="s">
        <v>400</v>
      </c>
      <c r="D48" s="17">
        <v>7.0000000000000007E-2</v>
      </c>
      <c r="E48" s="17"/>
      <c r="F48" s="17"/>
      <c r="G48" s="17"/>
      <c r="H48" s="17"/>
      <c r="I48" s="16"/>
      <c r="J48" s="2"/>
      <c r="K48" s="2"/>
      <c r="L48" s="2"/>
    </row>
    <row r="49" spans="1:12" ht="14.45" customHeight="1" x14ac:dyDescent="0.25">
      <c r="A49" s="9" t="s">
        <v>262</v>
      </c>
      <c r="B49" s="9"/>
      <c r="C49" s="2" t="s">
        <v>399</v>
      </c>
      <c r="D49" s="17">
        <v>0.23</v>
      </c>
      <c r="E49" s="17"/>
      <c r="F49" s="17"/>
      <c r="G49" s="17"/>
      <c r="H49" s="17"/>
      <c r="I49" s="16"/>
      <c r="K49" s="2"/>
      <c r="L49" s="2"/>
    </row>
    <row r="50" spans="1:12" ht="14.45" customHeight="1" x14ac:dyDescent="0.25">
      <c r="A50" s="3" t="s">
        <v>262</v>
      </c>
      <c r="B50" s="3"/>
      <c r="C50" s="7" t="s">
        <v>279</v>
      </c>
      <c r="D50" s="14">
        <f>SUM(D44:D49)</f>
        <v>1</v>
      </c>
      <c r="E50" s="14"/>
      <c r="F50" s="14"/>
      <c r="G50" s="14"/>
      <c r="H50" s="14"/>
      <c r="I50" s="13"/>
      <c r="J50" s="7"/>
      <c r="K50" s="3"/>
      <c r="L50" s="3"/>
    </row>
    <row r="51" spans="1:12" ht="14.45" customHeight="1" x14ac:dyDescent="0.25">
      <c r="A51" s="10" t="s">
        <v>257</v>
      </c>
      <c r="B51" s="10" t="s">
        <v>259</v>
      </c>
      <c r="C51" s="11" t="s">
        <v>297</v>
      </c>
      <c r="D51" s="23">
        <v>0.12</v>
      </c>
      <c r="E51" s="23"/>
      <c r="F51" s="23"/>
      <c r="G51" s="23"/>
      <c r="H51" s="23"/>
      <c r="I51" s="25" t="s">
        <v>296</v>
      </c>
      <c r="J51" s="4" t="s">
        <v>102</v>
      </c>
      <c r="K51" s="11" t="s">
        <v>398</v>
      </c>
      <c r="L51" s="11"/>
    </row>
    <row r="52" spans="1:12" ht="14.45" customHeight="1" x14ac:dyDescent="0.25">
      <c r="A52" s="10" t="s">
        <v>257</v>
      </c>
      <c r="B52" s="10" t="s">
        <v>259</v>
      </c>
      <c r="C52" s="11" t="s">
        <v>294</v>
      </c>
      <c r="D52" s="23">
        <v>0.65</v>
      </c>
      <c r="E52" s="23"/>
      <c r="F52" s="23"/>
      <c r="G52" s="23"/>
      <c r="H52" s="23"/>
      <c r="I52" s="11"/>
      <c r="J52" s="10"/>
      <c r="K52" s="10"/>
      <c r="L52" s="10"/>
    </row>
    <row r="53" spans="1:12" ht="14.45" customHeight="1" x14ac:dyDescent="0.25">
      <c r="A53" s="10" t="s">
        <v>257</v>
      </c>
      <c r="B53" s="10" t="s">
        <v>259</v>
      </c>
      <c r="C53" s="11" t="s">
        <v>293</v>
      </c>
      <c r="D53" s="23">
        <v>0.15</v>
      </c>
      <c r="E53" s="23"/>
      <c r="F53" s="23"/>
      <c r="G53" s="23"/>
      <c r="H53" s="23"/>
      <c r="I53" s="11"/>
      <c r="J53" s="10"/>
      <c r="K53" s="10"/>
      <c r="L53" s="10"/>
    </row>
    <row r="54" spans="1:12" ht="14.45" customHeight="1" x14ac:dyDescent="0.25">
      <c r="A54" s="10" t="s">
        <v>257</v>
      </c>
      <c r="B54" s="10" t="s">
        <v>259</v>
      </c>
      <c r="C54" s="11" t="s">
        <v>292</v>
      </c>
      <c r="D54" s="23">
        <v>0.08</v>
      </c>
      <c r="E54" s="23"/>
      <c r="F54" s="23"/>
      <c r="G54" s="23"/>
      <c r="H54" s="23"/>
      <c r="I54" s="11"/>
      <c r="J54" s="11"/>
      <c r="K54" s="10"/>
      <c r="L54" s="10"/>
    </row>
    <row r="55" spans="1:12" ht="14.45" customHeight="1" x14ac:dyDescent="0.25">
      <c r="A55" s="19" t="s">
        <v>257</v>
      </c>
      <c r="B55" s="19" t="s">
        <v>259</v>
      </c>
      <c r="C55" s="21" t="s">
        <v>279</v>
      </c>
      <c r="D55" s="20">
        <f>SUM(D51:D54)</f>
        <v>1</v>
      </c>
      <c r="E55" s="20"/>
      <c r="F55" s="20"/>
      <c r="G55" s="20"/>
      <c r="H55" s="20"/>
      <c r="I55" s="21"/>
      <c r="J55" s="21"/>
      <c r="K55" s="19"/>
      <c r="L55" s="19"/>
    </row>
    <row r="56" spans="1:12" ht="14.45" customHeight="1" x14ac:dyDescent="0.25">
      <c r="A56" s="9" t="s">
        <v>257</v>
      </c>
      <c r="B56" s="9" t="s">
        <v>259</v>
      </c>
      <c r="C56" s="2" t="s">
        <v>397</v>
      </c>
      <c r="D56" s="17">
        <f>'[1]Figure 5.8'!D12</f>
        <v>1.1373147E-2</v>
      </c>
      <c r="E56" s="17"/>
      <c r="F56" s="17"/>
      <c r="G56" s="17"/>
      <c r="H56" s="17"/>
      <c r="I56" s="16" t="s">
        <v>290</v>
      </c>
      <c r="J56" s="8" t="s">
        <v>361</v>
      </c>
      <c r="K56" s="9" t="s">
        <v>396</v>
      </c>
      <c r="L56" s="9"/>
    </row>
    <row r="57" spans="1:12" ht="14.45" customHeight="1" x14ac:dyDescent="0.25">
      <c r="A57" s="9" t="s">
        <v>257</v>
      </c>
      <c r="B57" s="9" t="s">
        <v>259</v>
      </c>
      <c r="C57" s="2" t="s">
        <v>395</v>
      </c>
      <c r="D57" s="17">
        <f>'[1]Figure 5.8'!D13</f>
        <v>8.8937666999999998E-2</v>
      </c>
      <c r="E57" s="17"/>
      <c r="F57" s="17"/>
      <c r="G57" s="17"/>
      <c r="H57" s="17"/>
      <c r="I57" s="16"/>
      <c r="J57" s="2"/>
      <c r="K57" s="9"/>
      <c r="L57" s="9"/>
    </row>
    <row r="58" spans="1:12" ht="14.45" customHeight="1" x14ac:dyDescent="0.25">
      <c r="A58" s="9" t="s">
        <v>257</v>
      </c>
      <c r="B58" s="9" t="s">
        <v>259</v>
      </c>
      <c r="C58" s="2" t="s">
        <v>394</v>
      </c>
      <c r="D58" s="17">
        <f>'[1]Figure 5.8'!D14</f>
        <v>6.9498998000000006E-2</v>
      </c>
      <c r="E58" s="17"/>
      <c r="F58" s="17"/>
      <c r="G58" s="17"/>
      <c r="H58" s="17"/>
      <c r="I58" s="16"/>
      <c r="J58" s="2"/>
      <c r="K58" s="2"/>
      <c r="L58" s="2"/>
    </row>
    <row r="59" spans="1:12" ht="14.45" customHeight="1" x14ac:dyDescent="0.25">
      <c r="A59" s="9" t="s">
        <v>257</v>
      </c>
      <c r="B59" s="9" t="s">
        <v>259</v>
      </c>
      <c r="C59" s="2" t="s">
        <v>393</v>
      </c>
      <c r="D59" s="17">
        <f>'[1]Figure 5.8'!D15</f>
        <v>0.144890781</v>
      </c>
      <c r="E59" s="17"/>
      <c r="F59" s="17"/>
      <c r="G59" s="17"/>
      <c r="H59" s="17"/>
      <c r="I59" s="16"/>
      <c r="J59" s="2"/>
      <c r="K59" s="2"/>
      <c r="L59" s="2"/>
    </row>
    <row r="60" spans="1:12" ht="14.45" customHeight="1" x14ac:dyDescent="0.25">
      <c r="A60" s="9" t="s">
        <v>257</v>
      </c>
      <c r="B60" s="9" t="s">
        <v>259</v>
      </c>
      <c r="C60" s="2" t="s">
        <v>392</v>
      </c>
      <c r="D60" s="17">
        <f>'[1]Figure 5.8'!D16</f>
        <v>0.68529940700000003</v>
      </c>
      <c r="E60" s="17"/>
      <c r="F60" s="17"/>
      <c r="G60" s="17"/>
      <c r="H60" s="17"/>
      <c r="I60" s="16"/>
      <c r="J60" s="2"/>
      <c r="K60" s="2"/>
      <c r="L60" s="2"/>
    </row>
    <row r="61" spans="1:12" ht="14.45" customHeight="1" x14ac:dyDescent="0.25">
      <c r="A61" s="3" t="s">
        <v>257</v>
      </c>
      <c r="B61" s="3" t="s">
        <v>259</v>
      </c>
      <c r="C61" s="7" t="s">
        <v>279</v>
      </c>
      <c r="D61" s="14">
        <f>SUM(D56:D60)</f>
        <v>1</v>
      </c>
      <c r="E61" s="14"/>
      <c r="F61" s="14"/>
      <c r="G61" s="14"/>
      <c r="H61" s="14"/>
      <c r="I61" s="13"/>
      <c r="J61" s="7"/>
      <c r="K61" s="7"/>
      <c r="L61" s="7"/>
    </row>
    <row r="62" spans="1:12" ht="14.45" customHeight="1" x14ac:dyDescent="0.25">
      <c r="A62" s="10" t="s">
        <v>257</v>
      </c>
      <c r="B62" s="11" t="s">
        <v>256</v>
      </c>
      <c r="C62" s="11" t="s">
        <v>297</v>
      </c>
      <c r="D62" s="23">
        <v>0.18</v>
      </c>
      <c r="E62" s="23"/>
      <c r="F62" s="23"/>
      <c r="G62" s="23"/>
      <c r="H62" s="23"/>
      <c r="I62" s="25" t="s">
        <v>296</v>
      </c>
      <c r="J62" s="4" t="s">
        <v>102</v>
      </c>
      <c r="K62" s="11" t="s">
        <v>391</v>
      </c>
      <c r="L62" s="11"/>
    </row>
    <row r="63" spans="1:12" ht="14.45" customHeight="1" x14ac:dyDescent="0.25">
      <c r="A63" s="10" t="s">
        <v>257</v>
      </c>
      <c r="B63" s="11" t="s">
        <v>256</v>
      </c>
      <c r="C63" s="11" t="s">
        <v>294</v>
      </c>
      <c r="D63" s="23">
        <v>0.51</v>
      </c>
      <c r="E63" s="23"/>
      <c r="F63" s="23"/>
      <c r="G63" s="23"/>
      <c r="H63" s="23"/>
      <c r="I63" s="11"/>
      <c r="J63" s="11"/>
      <c r="K63" s="11"/>
      <c r="L63" s="11"/>
    </row>
    <row r="64" spans="1:12" ht="14.45" customHeight="1" x14ac:dyDescent="0.25">
      <c r="A64" s="10" t="s">
        <v>257</v>
      </c>
      <c r="B64" s="11" t="s">
        <v>256</v>
      </c>
      <c r="C64" s="11" t="s">
        <v>293</v>
      </c>
      <c r="D64" s="23">
        <v>0.09</v>
      </c>
      <c r="E64" s="23"/>
      <c r="F64" s="23"/>
      <c r="G64" s="23"/>
      <c r="H64" s="23"/>
      <c r="I64" s="11"/>
      <c r="J64" s="11"/>
      <c r="K64" s="11"/>
      <c r="L64" s="11"/>
    </row>
    <row r="65" spans="1:12" ht="14.45" customHeight="1" x14ac:dyDescent="0.25">
      <c r="A65" s="10" t="s">
        <v>257</v>
      </c>
      <c r="B65" s="11" t="s">
        <v>256</v>
      </c>
      <c r="C65" s="11" t="s">
        <v>292</v>
      </c>
      <c r="D65" s="23">
        <v>0.22</v>
      </c>
      <c r="E65" s="23"/>
      <c r="F65" s="23"/>
      <c r="G65" s="23"/>
      <c r="H65" s="23"/>
      <c r="I65" s="11"/>
      <c r="J65" s="11"/>
      <c r="K65" s="11"/>
      <c r="L65" s="11"/>
    </row>
    <row r="66" spans="1:12" ht="14.45" customHeight="1" x14ac:dyDescent="0.25">
      <c r="A66" s="19" t="s">
        <v>257</v>
      </c>
      <c r="B66" s="21" t="s">
        <v>256</v>
      </c>
      <c r="C66" s="21" t="s">
        <v>279</v>
      </c>
      <c r="D66" s="20">
        <f>SUM(D62:D65)</f>
        <v>0.99999999999999989</v>
      </c>
      <c r="E66" s="20"/>
      <c r="F66" s="20"/>
      <c r="G66" s="20"/>
      <c r="H66" s="20"/>
      <c r="I66" s="21"/>
      <c r="J66" s="21"/>
      <c r="K66" s="19"/>
      <c r="L66" s="19"/>
    </row>
    <row r="67" spans="1:12" ht="14.45" customHeight="1" x14ac:dyDescent="0.25">
      <c r="A67" s="9" t="s">
        <v>257</v>
      </c>
      <c r="B67" s="2" t="s">
        <v>256</v>
      </c>
      <c r="C67" s="2" t="s">
        <v>390</v>
      </c>
      <c r="D67" s="17">
        <v>0.03</v>
      </c>
      <c r="E67" s="17"/>
      <c r="F67" s="17"/>
      <c r="G67" s="17"/>
      <c r="H67" s="17"/>
      <c r="I67" s="16" t="s">
        <v>389</v>
      </c>
      <c r="J67" s="8" t="s">
        <v>388</v>
      </c>
      <c r="K67" s="2" t="s">
        <v>387</v>
      </c>
      <c r="L67" s="2"/>
    </row>
    <row r="68" spans="1:12" ht="14.45" customHeight="1" x14ac:dyDescent="0.25">
      <c r="A68" s="9" t="s">
        <v>257</v>
      </c>
      <c r="B68" s="2" t="s">
        <v>256</v>
      </c>
      <c r="C68" s="2" t="s">
        <v>386</v>
      </c>
      <c r="D68" s="17">
        <v>0.38</v>
      </c>
      <c r="E68" s="17"/>
      <c r="F68" s="17"/>
      <c r="G68" s="17"/>
      <c r="H68" s="17"/>
      <c r="I68" s="16"/>
      <c r="J68" s="2"/>
      <c r="K68" s="2"/>
      <c r="L68" s="2"/>
    </row>
    <row r="69" spans="1:12" ht="14.45" customHeight="1" x14ac:dyDescent="0.25">
      <c r="A69" s="9" t="s">
        <v>257</v>
      </c>
      <c r="B69" s="2" t="s">
        <v>256</v>
      </c>
      <c r="C69" s="2" t="s">
        <v>385</v>
      </c>
      <c r="D69" s="17">
        <v>0.06</v>
      </c>
      <c r="E69" s="17"/>
      <c r="F69" s="17"/>
      <c r="G69" s="17"/>
      <c r="H69" s="17"/>
      <c r="I69" s="16"/>
      <c r="K69" s="2"/>
      <c r="L69" s="2"/>
    </row>
    <row r="70" spans="1:12" ht="14.45" customHeight="1" x14ac:dyDescent="0.25">
      <c r="A70" s="9" t="s">
        <v>257</v>
      </c>
      <c r="B70" s="2" t="s">
        <v>256</v>
      </c>
      <c r="C70" s="2" t="s">
        <v>384</v>
      </c>
      <c r="D70" s="17">
        <v>0.18</v>
      </c>
      <c r="E70" s="17"/>
      <c r="F70" s="17"/>
      <c r="G70" s="17"/>
      <c r="H70" s="17"/>
      <c r="I70" s="16"/>
      <c r="K70" s="2"/>
      <c r="L70" s="2"/>
    </row>
    <row r="71" spans="1:12" ht="14.45" customHeight="1" x14ac:dyDescent="0.25">
      <c r="A71" s="9" t="s">
        <v>257</v>
      </c>
      <c r="B71" s="2" t="s">
        <v>256</v>
      </c>
      <c r="C71" s="2" t="s">
        <v>383</v>
      </c>
      <c r="D71" s="17">
        <v>0.03</v>
      </c>
      <c r="E71" s="17"/>
      <c r="F71" s="17"/>
      <c r="G71" s="17"/>
      <c r="H71" s="17"/>
      <c r="I71" s="16"/>
      <c r="K71" s="2"/>
      <c r="L71" s="2"/>
    </row>
    <row r="72" spans="1:12" ht="14.45" customHeight="1" x14ac:dyDescent="0.25">
      <c r="A72" s="9" t="s">
        <v>257</v>
      </c>
      <c r="B72" s="2" t="s">
        <v>256</v>
      </c>
      <c r="C72" s="2" t="s">
        <v>382</v>
      </c>
      <c r="D72" s="17">
        <v>0.19</v>
      </c>
      <c r="E72" s="17"/>
      <c r="F72" s="17"/>
      <c r="G72" s="17"/>
      <c r="H72" s="17"/>
      <c r="I72" s="16"/>
      <c r="K72" s="2"/>
      <c r="L72" s="2"/>
    </row>
    <row r="73" spans="1:12" ht="14.45" customHeight="1" x14ac:dyDescent="0.25">
      <c r="A73" s="9" t="s">
        <v>257</v>
      </c>
      <c r="B73" s="2" t="s">
        <v>256</v>
      </c>
      <c r="C73" s="2" t="s">
        <v>381</v>
      </c>
      <c r="D73" s="17">
        <v>0.13</v>
      </c>
      <c r="E73" s="17"/>
      <c r="F73" s="17"/>
      <c r="G73" s="17"/>
      <c r="H73" s="17"/>
      <c r="I73" s="16"/>
      <c r="K73" s="2"/>
      <c r="L73" s="2"/>
    </row>
    <row r="74" spans="1:12" ht="14.45" customHeight="1" x14ac:dyDescent="0.25">
      <c r="A74" s="3" t="s">
        <v>257</v>
      </c>
      <c r="B74" s="7" t="s">
        <v>256</v>
      </c>
      <c r="C74" s="7" t="s">
        <v>279</v>
      </c>
      <c r="D74" s="14">
        <f>SUM(D67:D73)</f>
        <v>1</v>
      </c>
      <c r="E74" s="14"/>
      <c r="F74" s="14"/>
      <c r="G74" s="14"/>
      <c r="H74" s="14"/>
      <c r="I74" s="13"/>
      <c r="J74" s="7"/>
      <c r="K74" s="7"/>
      <c r="L74" s="7"/>
    </row>
    <row r="75" spans="1:12" ht="14.45" customHeight="1" x14ac:dyDescent="0.2">
      <c r="A75" s="1" t="s">
        <v>253</v>
      </c>
      <c r="B75" s="2" t="s">
        <v>255</v>
      </c>
      <c r="C75" s="2" t="s">
        <v>297</v>
      </c>
      <c r="D75" s="17">
        <v>7.0000000000000007E-2</v>
      </c>
      <c r="E75" s="17"/>
      <c r="F75" s="17"/>
      <c r="G75" s="17"/>
      <c r="H75" s="17"/>
      <c r="I75" s="16" t="s">
        <v>296</v>
      </c>
      <c r="J75" s="8" t="s">
        <v>102</v>
      </c>
      <c r="K75" s="2" t="s">
        <v>380</v>
      </c>
      <c r="L75" s="2"/>
    </row>
    <row r="76" spans="1:12" ht="14.45" customHeight="1" x14ac:dyDescent="0.2">
      <c r="A76" s="1" t="s">
        <v>253</v>
      </c>
      <c r="B76" s="2" t="s">
        <v>255</v>
      </c>
      <c r="C76" s="2" t="s">
        <v>294</v>
      </c>
      <c r="D76" s="17">
        <v>0.41</v>
      </c>
      <c r="E76" s="17"/>
      <c r="F76" s="17"/>
      <c r="G76" s="17"/>
      <c r="H76" s="17"/>
      <c r="I76" s="2"/>
      <c r="J76" s="2"/>
      <c r="K76" s="2"/>
      <c r="L76" s="2"/>
    </row>
    <row r="77" spans="1:12" ht="14.45" customHeight="1" x14ac:dyDescent="0.2">
      <c r="A77" s="1" t="s">
        <v>253</v>
      </c>
      <c r="B77" s="2" t="s">
        <v>255</v>
      </c>
      <c r="C77" s="2" t="s">
        <v>293</v>
      </c>
      <c r="D77" s="17">
        <v>0.13</v>
      </c>
      <c r="E77" s="17"/>
      <c r="F77" s="17"/>
      <c r="G77" s="17"/>
      <c r="H77" s="17"/>
      <c r="I77" s="2"/>
      <c r="J77" s="2"/>
      <c r="K77" s="2"/>
      <c r="L77" s="2"/>
    </row>
    <row r="78" spans="1:12" ht="14.45" customHeight="1" x14ac:dyDescent="0.2">
      <c r="A78" s="1" t="s">
        <v>253</v>
      </c>
      <c r="B78" s="2" t="s">
        <v>255</v>
      </c>
      <c r="C78" s="2" t="s">
        <v>292</v>
      </c>
      <c r="D78" s="17">
        <v>0.22</v>
      </c>
      <c r="E78" s="17"/>
      <c r="F78" s="17"/>
      <c r="G78" s="17"/>
      <c r="H78" s="17"/>
      <c r="I78" s="2"/>
      <c r="J78" s="2"/>
      <c r="K78" s="2"/>
      <c r="L78" s="2"/>
    </row>
    <row r="79" spans="1:12" ht="14.45" customHeight="1" x14ac:dyDescent="0.2">
      <c r="A79" s="1" t="s">
        <v>253</v>
      </c>
      <c r="B79" s="2" t="s">
        <v>255</v>
      </c>
      <c r="C79" s="2" t="s">
        <v>282</v>
      </c>
      <c r="D79" s="17">
        <v>0.17</v>
      </c>
      <c r="E79" s="17"/>
      <c r="F79" s="17"/>
      <c r="G79" s="17"/>
      <c r="H79" s="17"/>
      <c r="I79" s="2"/>
      <c r="J79" s="2"/>
      <c r="K79" s="2"/>
      <c r="L79" s="2"/>
    </row>
    <row r="80" spans="1:12" ht="14.45" customHeight="1" x14ac:dyDescent="0.2">
      <c r="A80" s="15" t="s">
        <v>253</v>
      </c>
      <c r="B80" s="7" t="s">
        <v>255</v>
      </c>
      <c r="C80" s="7" t="s">
        <v>279</v>
      </c>
      <c r="D80" s="14">
        <f>SUM(D75:D79)</f>
        <v>1</v>
      </c>
      <c r="E80" s="14"/>
      <c r="F80" s="14"/>
      <c r="G80" s="14"/>
      <c r="H80" s="14"/>
      <c r="I80" s="7"/>
      <c r="J80" s="7"/>
      <c r="K80" s="7"/>
      <c r="L80" s="7"/>
    </row>
    <row r="81" spans="1:12" ht="14.45" customHeight="1" x14ac:dyDescent="0.2">
      <c r="A81" s="24" t="s">
        <v>253</v>
      </c>
      <c r="B81" s="11" t="s">
        <v>252</v>
      </c>
      <c r="C81" s="11" t="s">
        <v>297</v>
      </c>
      <c r="D81" s="23">
        <v>0.03</v>
      </c>
      <c r="E81" s="23"/>
      <c r="F81" s="23"/>
      <c r="G81" s="23"/>
      <c r="H81" s="23"/>
      <c r="I81" s="25" t="s">
        <v>296</v>
      </c>
      <c r="J81" s="4" t="s">
        <v>102</v>
      </c>
      <c r="K81" s="11" t="s">
        <v>379</v>
      </c>
      <c r="L81" s="11"/>
    </row>
    <row r="82" spans="1:12" ht="14.45" customHeight="1" x14ac:dyDescent="0.2">
      <c r="A82" s="24" t="s">
        <v>253</v>
      </c>
      <c r="B82" s="11" t="s">
        <v>252</v>
      </c>
      <c r="C82" s="11" t="s">
        <v>294</v>
      </c>
      <c r="D82" s="23">
        <v>0.46</v>
      </c>
      <c r="E82" s="23"/>
      <c r="F82" s="23"/>
      <c r="G82" s="23"/>
      <c r="H82" s="23"/>
      <c r="I82" s="11"/>
      <c r="J82" s="11"/>
      <c r="K82" s="11"/>
      <c r="L82" s="11"/>
    </row>
    <row r="83" spans="1:12" ht="14.45" customHeight="1" x14ac:dyDescent="0.2">
      <c r="A83" s="24" t="s">
        <v>253</v>
      </c>
      <c r="B83" s="11" t="s">
        <v>252</v>
      </c>
      <c r="C83" s="11" t="s">
        <v>293</v>
      </c>
      <c r="D83" s="23">
        <v>0.09</v>
      </c>
      <c r="E83" s="23"/>
      <c r="F83" s="23"/>
      <c r="G83" s="23"/>
      <c r="H83" s="23"/>
      <c r="I83" s="11"/>
      <c r="J83" s="11"/>
      <c r="K83" s="11"/>
      <c r="L83" s="11"/>
    </row>
    <row r="84" spans="1:12" ht="14.45" customHeight="1" x14ac:dyDescent="0.2">
      <c r="A84" s="24" t="s">
        <v>253</v>
      </c>
      <c r="B84" s="11" t="s">
        <v>252</v>
      </c>
      <c r="C84" s="11" t="s">
        <v>292</v>
      </c>
      <c r="D84" s="23">
        <v>0.24</v>
      </c>
      <c r="E84" s="23"/>
      <c r="F84" s="23"/>
      <c r="G84" s="23"/>
      <c r="H84" s="23"/>
      <c r="I84" s="11"/>
      <c r="J84" s="11"/>
      <c r="K84" s="11"/>
      <c r="L84" s="11"/>
    </row>
    <row r="85" spans="1:12" ht="14.45" customHeight="1" x14ac:dyDescent="0.2">
      <c r="A85" s="24" t="s">
        <v>253</v>
      </c>
      <c r="B85" s="11" t="s">
        <v>252</v>
      </c>
      <c r="C85" s="11" t="s">
        <v>282</v>
      </c>
      <c r="D85" s="23">
        <v>0.18</v>
      </c>
      <c r="E85" s="23"/>
      <c r="F85" s="23"/>
      <c r="G85" s="23"/>
      <c r="H85" s="23"/>
      <c r="I85" s="11"/>
      <c r="J85" s="11"/>
      <c r="K85" s="11"/>
      <c r="L85" s="11"/>
    </row>
    <row r="86" spans="1:12" ht="14.45" customHeight="1" x14ac:dyDescent="0.2">
      <c r="A86" s="22" t="s">
        <v>253</v>
      </c>
      <c r="B86" s="21" t="s">
        <v>252</v>
      </c>
      <c r="C86" s="21" t="s">
        <v>279</v>
      </c>
      <c r="D86" s="20">
        <f>SUM(D81:D85)</f>
        <v>1</v>
      </c>
      <c r="E86" s="20"/>
      <c r="F86" s="20"/>
      <c r="G86" s="20"/>
      <c r="H86" s="20"/>
      <c r="I86" s="21"/>
      <c r="J86" s="21"/>
      <c r="K86" s="21"/>
      <c r="L86" s="21"/>
    </row>
    <row r="87" spans="1:12" ht="14.45" customHeight="1" x14ac:dyDescent="0.25">
      <c r="A87" s="10" t="s">
        <v>246</v>
      </c>
      <c r="B87" s="10" t="s">
        <v>251</v>
      </c>
      <c r="C87" s="11" t="s">
        <v>297</v>
      </c>
      <c r="D87" s="23">
        <v>0.16</v>
      </c>
      <c r="E87" s="23"/>
      <c r="F87" s="23"/>
      <c r="G87" s="23"/>
      <c r="H87" s="23"/>
      <c r="I87" s="25" t="s">
        <v>296</v>
      </c>
      <c r="J87" s="4" t="s">
        <v>102</v>
      </c>
      <c r="K87" s="11" t="s">
        <v>378</v>
      </c>
      <c r="L87" s="11"/>
    </row>
    <row r="88" spans="1:12" ht="14.45" customHeight="1" x14ac:dyDescent="0.25">
      <c r="A88" s="10" t="s">
        <v>246</v>
      </c>
      <c r="B88" s="10" t="s">
        <v>251</v>
      </c>
      <c r="C88" s="11" t="s">
        <v>294</v>
      </c>
      <c r="D88" s="23">
        <v>0.63</v>
      </c>
      <c r="E88" s="23"/>
      <c r="F88" s="23"/>
      <c r="G88" s="23"/>
      <c r="H88" s="23"/>
      <c r="I88" s="11"/>
      <c r="J88" s="11"/>
      <c r="K88" s="11"/>
      <c r="L88" s="11"/>
    </row>
    <row r="89" spans="1:12" ht="14.45" customHeight="1" x14ac:dyDescent="0.25">
      <c r="A89" s="10" t="s">
        <v>246</v>
      </c>
      <c r="B89" s="10" t="s">
        <v>251</v>
      </c>
      <c r="C89" s="11" t="s">
        <v>293</v>
      </c>
      <c r="D89" s="23">
        <v>0.08</v>
      </c>
      <c r="E89" s="23"/>
      <c r="F89" s="23"/>
      <c r="G89" s="23"/>
      <c r="H89" s="23"/>
      <c r="I89" s="11"/>
      <c r="J89" s="11"/>
      <c r="K89" s="11"/>
      <c r="L89" s="11"/>
    </row>
    <row r="90" spans="1:12" ht="14.45" customHeight="1" x14ac:dyDescent="0.25">
      <c r="A90" s="10" t="s">
        <v>246</v>
      </c>
      <c r="B90" s="10" t="s">
        <v>251</v>
      </c>
      <c r="C90" s="11" t="s">
        <v>292</v>
      </c>
      <c r="D90" s="23">
        <v>0.04</v>
      </c>
      <c r="E90" s="23"/>
      <c r="F90" s="23"/>
      <c r="G90" s="23"/>
      <c r="H90" s="23"/>
      <c r="I90" s="11"/>
      <c r="J90" s="11"/>
      <c r="K90" s="11"/>
      <c r="L90" s="11"/>
    </row>
    <row r="91" spans="1:12" ht="14.45" customHeight="1" x14ac:dyDescent="0.25">
      <c r="A91" s="10" t="s">
        <v>246</v>
      </c>
      <c r="B91" s="10" t="s">
        <v>251</v>
      </c>
      <c r="C91" s="11" t="s">
        <v>282</v>
      </c>
      <c r="D91" s="23">
        <v>0.09</v>
      </c>
      <c r="E91" s="23"/>
      <c r="F91" s="23"/>
      <c r="G91" s="23"/>
      <c r="H91" s="23"/>
      <c r="I91" s="11"/>
      <c r="J91" s="11"/>
      <c r="K91" s="11"/>
      <c r="L91" s="11"/>
    </row>
    <row r="92" spans="1:12" ht="14.45" customHeight="1" x14ac:dyDescent="0.25">
      <c r="A92" s="19" t="s">
        <v>246</v>
      </c>
      <c r="B92" s="19" t="s">
        <v>251</v>
      </c>
      <c r="C92" s="21" t="s">
        <v>279</v>
      </c>
      <c r="D92" s="20">
        <f>SUM(D87:D91)</f>
        <v>1</v>
      </c>
      <c r="E92" s="20"/>
      <c r="F92" s="20"/>
      <c r="G92" s="20"/>
      <c r="H92" s="20"/>
      <c r="I92" s="21"/>
      <c r="J92" s="21"/>
      <c r="K92" s="19"/>
      <c r="L92" s="19"/>
    </row>
    <row r="93" spans="1:12" ht="14.45" customHeight="1" x14ac:dyDescent="0.25">
      <c r="A93" s="9" t="s">
        <v>246</v>
      </c>
      <c r="B93" s="9" t="s">
        <v>250</v>
      </c>
      <c r="C93" s="2" t="s">
        <v>297</v>
      </c>
      <c r="D93" s="17">
        <v>0.11</v>
      </c>
      <c r="E93" s="17"/>
      <c r="F93" s="17"/>
      <c r="G93" s="17"/>
      <c r="H93" s="17"/>
      <c r="I93" s="16" t="s">
        <v>296</v>
      </c>
      <c r="J93" s="8" t="s">
        <v>102</v>
      </c>
      <c r="K93" s="2" t="s">
        <v>377</v>
      </c>
      <c r="L93" s="2"/>
    </row>
    <row r="94" spans="1:12" ht="14.45" customHeight="1" x14ac:dyDescent="0.25">
      <c r="A94" s="9" t="s">
        <v>246</v>
      </c>
      <c r="B94" s="9" t="s">
        <v>250</v>
      </c>
      <c r="C94" s="2" t="s">
        <v>294</v>
      </c>
      <c r="D94" s="17">
        <v>0.49</v>
      </c>
      <c r="E94" s="17"/>
      <c r="F94" s="17"/>
      <c r="G94" s="17"/>
      <c r="H94" s="17"/>
      <c r="I94" s="2"/>
      <c r="J94" s="2"/>
    </row>
    <row r="95" spans="1:12" ht="14.45" customHeight="1" x14ac:dyDescent="0.25">
      <c r="A95" s="9" t="s">
        <v>246</v>
      </c>
      <c r="B95" s="9" t="s">
        <v>250</v>
      </c>
      <c r="C95" s="2" t="s">
        <v>293</v>
      </c>
      <c r="D95" s="17">
        <v>0.12</v>
      </c>
      <c r="E95" s="17"/>
      <c r="F95" s="17"/>
      <c r="G95" s="17"/>
      <c r="H95" s="17"/>
      <c r="I95" s="2"/>
    </row>
    <row r="96" spans="1:12" ht="14.45" customHeight="1" x14ac:dyDescent="0.25">
      <c r="A96" s="9" t="s">
        <v>246</v>
      </c>
      <c r="B96" s="9" t="s">
        <v>250</v>
      </c>
      <c r="C96" s="2" t="s">
        <v>292</v>
      </c>
      <c r="D96" s="17">
        <v>0.11</v>
      </c>
      <c r="E96" s="17"/>
      <c r="F96" s="17"/>
      <c r="G96" s="17"/>
      <c r="H96" s="17"/>
      <c r="I96" s="2"/>
    </row>
    <row r="97" spans="1:12" ht="14.45" customHeight="1" x14ac:dyDescent="0.25">
      <c r="A97" s="9" t="s">
        <v>246</v>
      </c>
      <c r="B97" s="9" t="s">
        <v>250</v>
      </c>
      <c r="C97" s="2" t="s">
        <v>282</v>
      </c>
      <c r="D97" s="17">
        <v>0.17</v>
      </c>
      <c r="E97" s="17"/>
      <c r="F97" s="17"/>
      <c r="G97" s="17"/>
      <c r="H97" s="17"/>
      <c r="I97" s="2"/>
    </row>
    <row r="98" spans="1:12" ht="14.45" customHeight="1" x14ac:dyDescent="0.25">
      <c r="A98" s="3" t="s">
        <v>246</v>
      </c>
      <c r="B98" s="3" t="s">
        <v>250</v>
      </c>
      <c r="C98" s="7" t="s">
        <v>279</v>
      </c>
      <c r="D98" s="14">
        <f>SUM(D93:D97)</f>
        <v>1</v>
      </c>
      <c r="E98" s="14"/>
      <c r="F98" s="14"/>
      <c r="G98" s="14"/>
      <c r="H98" s="14"/>
      <c r="I98" s="7"/>
      <c r="J98" s="7"/>
      <c r="K98" s="3"/>
      <c r="L98" s="3"/>
    </row>
    <row r="99" spans="1:12" ht="14.45" customHeight="1" x14ac:dyDescent="0.25">
      <c r="A99" s="9" t="s">
        <v>246</v>
      </c>
      <c r="B99" s="9" t="s">
        <v>248</v>
      </c>
      <c r="C99" s="2" t="s">
        <v>297</v>
      </c>
      <c r="D99" s="17">
        <v>0.1</v>
      </c>
      <c r="E99" s="17"/>
      <c r="F99" s="17"/>
      <c r="G99" s="17"/>
      <c r="H99" s="17"/>
      <c r="I99" s="16" t="s">
        <v>296</v>
      </c>
      <c r="J99" s="8" t="s">
        <v>102</v>
      </c>
      <c r="K99" s="2" t="s">
        <v>376</v>
      </c>
      <c r="L99" s="2"/>
    </row>
    <row r="100" spans="1:12" ht="14.45" customHeight="1" x14ac:dyDescent="0.25">
      <c r="A100" s="9" t="s">
        <v>246</v>
      </c>
      <c r="B100" s="9" t="s">
        <v>248</v>
      </c>
      <c r="C100" s="2" t="s">
        <v>294</v>
      </c>
      <c r="D100" s="17">
        <v>0.45</v>
      </c>
      <c r="E100" s="17"/>
      <c r="F100" s="17"/>
      <c r="G100" s="17"/>
      <c r="H100" s="17"/>
      <c r="I100" s="2"/>
      <c r="J100" s="2"/>
    </row>
    <row r="101" spans="1:12" ht="14.45" customHeight="1" x14ac:dyDescent="0.25">
      <c r="A101" s="9" t="s">
        <v>246</v>
      </c>
      <c r="B101" s="9" t="s">
        <v>248</v>
      </c>
      <c r="C101" s="2" t="s">
        <v>293</v>
      </c>
      <c r="D101" s="17">
        <v>7.0000000000000007E-2</v>
      </c>
      <c r="E101" s="17"/>
      <c r="F101" s="17"/>
      <c r="G101" s="17"/>
      <c r="H101" s="17"/>
      <c r="I101" s="2"/>
    </row>
    <row r="102" spans="1:12" ht="14.45" customHeight="1" x14ac:dyDescent="0.25">
      <c r="A102" s="9" t="s">
        <v>246</v>
      </c>
      <c r="B102" s="9" t="s">
        <v>248</v>
      </c>
      <c r="C102" s="2" t="s">
        <v>292</v>
      </c>
      <c r="D102" s="17">
        <v>0.13</v>
      </c>
      <c r="E102" s="17"/>
      <c r="F102" s="17"/>
      <c r="G102" s="17"/>
      <c r="H102" s="17"/>
      <c r="I102" s="2"/>
    </row>
    <row r="103" spans="1:12" ht="14.45" customHeight="1" x14ac:dyDescent="0.25">
      <c r="A103" s="9" t="s">
        <v>246</v>
      </c>
      <c r="B103" s="9" t="s">
        <v>248</v>
      </c>
      <c r="C103" s="2" t="s">
        <v>282</v>
      </c>
      <c r="D103" s="17">
        <v>0.25</v>
      </c>
      <c r="E103" s="17"/>
      <c r="F103" s="17"/>
      <c r="G103" s="17"/>
      <c r="H103" s="17"/>
      <c r="I103" s="2"/>
    </row>
    <row r="104" spans="1:12" ht="14.45" customHeight="1" x14ac:dyDescent="0.25">
      <c r="A104" s="3" t="s">
        <v>246</v>
      </c>
      <c r="B104" s="3" t="s">
        <v>248</v>
      </c>
      <c r="C104" s="7" t="s">
        <v>279</v>
      </c>
      <c r="D104" s="14">
        <f>SUM(D99:D103)</f>
        <v>1</v>
      </c>
      <c r="E104" s="14"/>
      <c r="F104" s="14"/>
      <c r="G104" s="14"/>
      <c r="H104" s="14"/>
      <c r="I104" s="7"/>
      <c r="J104" s="7"/>
      <c r="K104" s="3"/>
      <c r="L104" s="3"/>
    </row>
    <row r="105" spans="1:12" ht="14.45" customHeight="1" x14ac:dyDescent="0.25">
      <c r="A105" s="9" t="s">
        <v>246</v>
      </c>
      <c r="B105" s="9" t="s">
        <v>245</v>
      </c>
      <c r="C105" s="2" t="s">
        <v>297</v>
      </c>
      <c r="D105" s="17">
        <v>0.19</v>
      </c>
      <c r="E105" s="17"/>
      <c r="F105" s="17"/>
      <c r="G105" s="17"/>
      <c r="H105" s="17"/>
      <c r="I105" s="16" t="s">
        <v>296</v>
      </c>
      <c r="J105" s="8" t="s">
        <v>102</v>
      </c>
      <c r="K105" s="2" t="s">
        <v>375</v>
      </c>
      <c r="L105" s="2"/>
    </row>
    <row r="106" spans="1:12" ht="14.45" customHeight="1" x14ac:dyDescent="0.25">
      <c r="A106" s="9" t="s">
        <v>246</v>
      </c>
      <c r="B106" s="9" t="s">
        <v>245</v>
      </c>
      <c r="C106" s="2" t="s">
        <v>294</v>
      </c>
      <c r="D106" s="17">
        <v>0.63</v>
      </c>
      <c r="E106" s="17"/>
      <c r="F106" s="17"/>
      <c r="G106" s="17"/>
      <c r="H106" s="17"/>
      <c r="I106" s="2"/>
      <c r="J106" s="9"/>
    </row>
    <row r="107" spans="1:12" ht="14.45" customHeight="1" x14ac:dyDescent="0.25">
      <c r="A107" s="9" t="s">
        <v>246</v>
      </c>
      <c r="B107" s="9" t="s">
        <v>245</v>
      </c>
      <c r="C107" s="2" t="s">
        <v>293</v>
      </c>
      <c r="D107" s="17">
        <v>7.0000000000000007E-2</v>
      </c>
      <c r="E107" s="17"/>
      <c r="F107" s="17"/>
      <c r="G107" s="17"/>
      <c r="H107" s="17"/>
      <c r="I107" s="2"/>
      <c r="J107" s="9"/>
    </row>
    <row r="108" spans="1:12" ht="14.45" customHeight="1" x14ac:dyDescent="0.25">
      <c r="A108" s="9" t="s">
        <v>246</v>
      </c>
      <c r="B108" s="9" t="s">
        <v>245</v>
      </c>
      <c r="C108" s="2" t="s">
        <v>292</v>
      </c>
      <c r="D108" s="17">
        <v>0.04</v>
      </c>
      <c r="E108" s="17"/>
      <c r="F108" s="17"/>
      <c r="G108" s="17"/>
      <c r="H108" s="17"/>
      <c r="I108" s="2"/>
      <c r="J108" s="9"/>
    </row>
    <row r="109" spans="1:12" ht="14.45" customHeight="1" x14ac:dyDescent="0.25">
      <c r="A109" s="9" t="s">
        <v>246</v>
      </c>
      <c r="B109" s="9" t="s">
        <v>245</v>
      </c>
      <c r="C109" s="2" t="s">
        <v>282</v>
      </c>
      <c r="D109" s="17">
        <v>7.0000000000000007E-2</v>
      </c>
      <c r="E109" s="17"/>
      <c r="F109" s="17"/>
      <c r="G109" s="17"/>
      <c r="H109" s="17"/>
      <c r="I109" s="2"/>
      <c r="J109" s="9"/>
    </row>
    <row r="110" spans="1:12" ht="14.45" customHeight="1" x14ac:dyDescent="0.25">
      <c r="A110" s="3" t="s">
        <v>246</v>
      </c>
      <c r="B110" s="3" t="s">
        <v>245</v>
      </c>
      <c r="C110" s="7" t="s">
        <v>279</v>
      </c>
      <c r="D110" s="14">
        <f>SUM(D105:D109)</f>
        <v>1.0000000000000002</v>
      </c>
      <c r="E110" s="14"/>
      <c r="F110" s="14"/>
      <c r="G110" s="14"/>
      <c r="H110" s="14"/>
      <c r="I110" s="7"/>
      <c r="J110" s="3"/>
      <c r="K110" s="3"/>
      <c r="L110" s="3"/>
    </row>
    <row r="111" spans="1:12" ht="14.45" customHeight="1" x14ac:dyDescent="0.25">
      <c r="A111" s="9" t="s">
        <v>373</v>
      </c>
      <c r="C111" s="2" t="s">
        <v>372</v>
      </c>
      <c r="D111" s="17">
        <v>7.0000000000000007E-2</v>
      </c>
      <c r="E111" s="17"/>
      <c r="F111" s="17"/>
      <c r="G111" s="17"/>
      <c r="H111" s="17"/>
      <c r="I111" s="16" t="s">
        <v>290</v>
      </c>
      <c r="J111" s="8" t="s">
        <v>371</v>
      </c>
      <c r="K111" s="2" t="s">
        <v>374</v>
      </c>
      <c r="L111" s="2"/>
    </row>
    <row r="112" spans="1:12" ht="14.45" customHeight="1" x14ac:dyDescent="0.25">
      <c r="A112" s="9" t="s">
        <v>373</v>
      </c>
      <c r="C112" s="2" t="s">
        <v>369</v>
      </c>
      <c r="D112" s="17">
        <v>0.45</v>
      </c>
      <c r="E112" s="17"/>
      <c r="F112" s="17"/>
      <c r="G112" s="17"/>
      <c r="H112" s="17"/>
      <c r="I112" s="16"/>
      <c r="K112" s="2"/>
      <c r="L112" s="2"/>
    </row>
    <row r="113" spans="1:12" ht="14.45" customHeight="1" x14ac:dyDescent="0.25">
      <c r="A113" s="9" t="s">
        <v>373</v>
      </c>
      <c r="C113" s="2" t="s">
        <v>368</v>
      </c>
      <c r="D113" s="17">
        <v>0.09</v>
      </c>
      <c r="E113" s="17"/>
      <c r="F113" s="17"/>
      <c r="G113" s="17"/>
      <c r="H113" s="17"/>
      <c r="I113" s="16"/>
      <c r="K113" s="2"/>
      <c r="L113" s="2"/>
    </row>
    <row r="114" spans="1:12" ht="14.45" customHeight="1" x14ac:dyDescent="0.25">
      <c r="A114" s="9" t="s">
        <v>373</v>
      </c>
      <c r="C114" s="2" t="s">
        <v>367</v>
      </c>
      <c r="D114" s="17">
        <v>0.11</v>
      </c>
      <c r="E114" s="17"/>
      <c r="F114" s="17"/>
      <c r="G114" s="17"/>
      <c r="H114" s="17"/>
      <c r="I114" s="16"/>
    </row>
    <row r="115" spans="1:12" ht="14.45" customHeight="1" x14ac:dyDescent="0.25">
      <c r="A115" s="9" t="s">
        <v>373</v>
      </c>
      <c r="C115" s="2" t="s">
        <v>366</v>
      </c>
      <c r="D115" s="17">
        <v>0.16</v>
      </c>
      <c r="E115" s="17"/>
      <c r="F115" s="17"/>
      <c r="G115" s="17"/>
      <c r="H115" s="17"/>
      <c r="I115" s="16"/>
    </row>
    <row r="116" spans="1:12" ht="14.45" customHeight="1" x14ac:dyDescent="0.25">
      <c r="A116" s="9" t="s">
        <v>373</v>
      </c>
      <c r="C116" s="2" t="s">
        <v>365</v>
      </c>
      <c r="D116" s="17">
        <v>0.12</v>
      </c>
      <c r="E116" s="17"/>
      <c r="F116" s="17"/>
      <c r="G116" s="17"/>
      <c r="H116" s="17"/>
      <c r="I116" s="16"/>
    </row>
    <row r="117" spans="1:12" ht="14.45" customHeight="1" x14ac:dyDescent="0.25">
      <c r="A117" s="9" t="s">
        <v>373</v>
      </c>
      <c r="C117" s="2" t="s">
        <v>364</v>
      </c>
      <c r="D117" s="17">
        <v>0</v>
      </c>
      <c r="E117" s="17"/>
      <c r="F117" s="17"/>
      <c r="G117" s="17"/>
      <c r="H117" s="17"/>
      <c r="I117" s="16"/>
    </row>
    <row r="118" spans="1:12" ht="14.45" customHeight="1" x14ac:dyDescent="0.25">
      <c r="A118" s="9" t="s">
        <v>373</v>
      </c>
      <c r="C118" s="2" t="s">
        <v>363</v>
      </c>
      <c r="D118" s="17">
        <v>0</v>
      </c>
      <c r="E118" s="17"/>
      <c r="F118" s="17"/>
      <c r="G118" s="17"/>
      <c r="H118" s="17"/>
      <c r="I118" s="16"/>
    </row>
    <row r="119" spans="1:12" ht="14.45" customHeight="1" x14ac:dyDescent="0.25">
      <c r="A119" s="3" t="s">
        <v>373</v>
      </c>
      <c r="C119" s="7" t="s">
        <v>279</v>
      </c>
      <c r="D119" s="14">
        <f>SUM(D111:D118)</f>
        <v>1</v>
      </c>
      <c r="E119" s="14"/>
      <c r="F119" s="14"/>
      <c r="G119" s="14"/>
      <c r="H119" s="14"/>
      <c r="I119" s="13"/>
      <c r="J119" s="7"/>
      <c r="K119" s="3"/>
      <c r="L119" s="3"/>
    </row>
    <row r="120" spans="1:12" ht="14.45" customHeight="1" x14ac:dyDescent="0.25">
      <c r="A120" s="9" t="s">
        <v>362</v>
      </c>
      <c r="C120" s="2" t="s">
        <v>372</v>
      </c>
      <c r="D120" s="17">
        <v>0.14000000000000001</v>
      </c>
      <c r="E120" s="17"/>
      <c r="F120" s="17"/>
      <c r="G120" s="17"/>
      <c r="H120" s="17"/>
      <c r="I120" s="16" t="s">
        <v>290</v>
      </c>
      <c r="J120" s="8" t="s">
        <v>371</v>
      </c>
      <c r="K120" s="2" t="s">
        <v>370</v>
      </c>
      <c r="L120" s="2"/>
    </row>
    <row r="121" spans="1:12" ht="14.45" customHeight="1" x14ac:dyDescent="0.25">
      <c r="A121" s="9" t="s">
        <v>362</v>
      </c>
      <c r="C121" s="2" t="s">
        <v>369</v>
      </c>
      <c r="D121" s="17">
        <v>0.3</v>
      </c>
      <c r="E121" s="17"/>
      <c r="F121" s="17"/>
      <c r="G121" s="17"/>
      <c r="H121" s="17"/>
      <c r="I121" s="16"/>
    </row>
    <row r="122" spans="1:12" ht="14.45" customHeight="1" x14ac:dyDescent="0.25">
      <c r="A122" s="9" t="s">
        <v>362</v>
      </c>
      <c r="C122" s="2" t="s">
        <v>368</v>
      </c>
      <c r="D122" s="17">
        <v>0.06</v>
      </c>
      <c r="E122" s="17"/>
      <c r="F122" s="17"/>
      <c r="G122" s="17"/>
      <c r="H122" s="17"/>
      <c r="I122" s="16"/>
    </row>
    <row r="123" spans="1:12" ht="14.45" customHeight="1" x14ac:dyDescent="0.25">
      <c r="A123" s="9" t="s">
        <v>362</v>
      </c>
      <c r="C123" s="2" t="s">
        <v>367</v>
      </c>
      <c r="D123" s="17">
        <v>0.2</v>
      </c>
      <c r="E123" s="17"/>
      <c r="F123" s="17"/>
      <c r="G123" s="17"/>
      <c r="H123" s="17"/>
      <c r="I123" s="16"/>
    </row>
    <row r="124" spans="1:12" ht="14.45" customHeight="1" x14ac:dyDescent="0.25">
      <c r="A124" s="9" t="s">
        <v>362</v>
      </c>
      <c r="C124" s="2" t="s">
        <v>366</v>
      </c>
      <c r="D124" s="17">
        <v>0.18</v>
      </c>
      <c r="E124" s="17"/>
      <c r="F124" s="17"/>
      <c r="G124" s="17"/>
      <c r="H124" s="17"/>
      <c r="I124" s="16"/>
    </row>
    <row r="125" spans="1:12" ht="14.45" customHeight="1" x14ac:dyDescent="0.25">
      <c r="A125" s="9" t="s">
        <v>362</v>
      </c>
      <c r="C125" s="2" t="s">
        <v>365</v>
      </c>
      <c r="D125" s="17">
        <v>0.12</v>
      </c>
      <c r="E125" s="17"/>
      <c r="F125" s="17"/>
      <c r="G125" s="17"/>
      <c r="H125" s="17"/>
      <c r="I125" s="16"/>
    </row>
    <row r="126" spans="1:12" ht="14.45" customHeight="1" x14ac:dyDescent="0.25">
      <c r="A126" s="9" t="s">
        <v>362</v>
      </c>
      <c r="C126" s="2" t="s">
        <v>364</v>
      </c>
      <c r="D126" s="17">
        <v>0</v>
      </c>
      <c r="E126" s="17"/>
      <c r="F126" s="17"/>
      <c r="G126" s="17"/>
      <c r="H126" s="17"/>
      <c r="I126" s="16"/>
    </row>
    <row r="127" spans="1:12" ht="14.45" customHeight="1" x14ac:dyDescent="0.25">
      <c r="A127" s="9" t="s">
        <v>362</v>
      </c>
      <c r="C127" s="2" t="s">
        <v>363</v>
      </c>
      <c r="D127" s="17">
        <v>0</v>
      </c>
      <c r="E127" s="17"/>
      <c r="F127" s="17"/>
      <c r="G127" s="17"/>
      <c r="H127" s="17"/>
      <c r="I127" s="16"/>
    </row>
    <row r="128" spans="1:12" ht="14.45" customHeight="1" x14ac:dyDescent="0.25">
      <c r="A128" s="3" t="s">
        <v>362</v>
      </c>
      <c r="C128" s="7" t="s">
        <v>279</v>
      </c>
      <c r="D128" s="14">
        <f>SUM(D120:D127)</f>
        <v>0.99999999999999989</v>
      </c>
      <c r="E128" s="14"/>
      <c r="F128" s="14"/>
      <c r="G128" s="14"/>
      <c r="H128" s="14"/>
      <c r="I128" s="13"/>
      <c r="J128" s="7"/>
      <c r="K128" s="3"/>
      <c r="L128" s="3"/>
    </row>
    <row r="129" spans="1:12" ht="14.45" customHeight="1" x14ac:dyDescent="0.25">
      <c r="A129" s="10" t="s">
        <v>242</v>
      </c>
      <c r="B129" s="10" t="s">
        <v>343</v>
      </c>
      <c r="C129" s="11" t="s">
        <v>297</v>
      </c>
      <c r="D129" s="27">
        <v>0.17</v>
      </c>
      <c r="E129" s="27"/>
      <c r="F129" s="27"/>
      <c r="G129" s="27"/>
      <c r="H129" s="27"/>
      <c r="I129" s="25" t="s">
        <v>296</v>
      </c>
      <c r="J129" s="4" t="s">
        <v>102</v>
      </c>
      <c r="K129" s="11" t="s">
        <v>342</v>
      </c>
      <c r="L129" s="11"/>
    </row>
    <row r="130" spans="1:12" ht="14.45" customHeight="1" x14ac:dyDescent="0.25">
      <c r="A130" s="10" t="s">
        <v>242</v>
      </c>
      <c r="B130" s="10" t="s">
        <v>343</v>
      </c>
      <c r="C130" s="11" t="s">
        <v>294</v>
      </c>
      <c r="D130" s="27">
        <v>0.45</v>
      </c>
      <c r="E130" s="27"/>
      <c r="F130" s="27"/>
      <c r="G130" s="27"/>
      <c r="H130" s="27"/>
      <c r="I130" s="11"/>
      <c r="J130" s="10"/>
      <c r="K130" s="10"/>
      <c r="L130" s="10"/>
    </row>
    <row r="131" spans="1:12" ht="14.45" customHeight="1" x14ac:dyDescent="0.25">
      <c r="A131" s="10" t="s">
        <v>242</v>
      </c>
      <c r="B131" s="10" t="s">
        <v>343</v>
      </c>
      <c r="C131" s="11" t="s">
        <v>293</v>
      </c>
      <c r="D131" s="27">
        <v>0.1</v>
      </c>
      <c r="E131" s="27"/>
      <c r="F131" s="27"/>
      <c r="G131" s="27"/>
      <c r="H131" s="27"/>
      <c r="I131" s="11"/>
      <c r="J131" s="10"/>
      <c r="K131" s="10"/>
      <c r="L131" s="10"/>
    </row>
    <row r="132" spans="1:12" ht="14.45" customHeight="1" x14ac:dyDescent="0.25">
      <c r="A132" s="10" t="s">
        <v>242</v>
      </c>
      <c r="B132" s="10" t="s">
        <v>343</v>
      </c>
      <c r="C132" s="11" t="s">
        <v>292</v>
      </c>
      <c r="D132" s="27">
        <v>0.18</v>
      </c>
      <c r="E132" s="27"/>
      <c r="F132" s="27"/>
      <c r="G132" s="27"/>
      <c r="H132" s="27"/>
      <c r="I132" s="11"/>
      <c r="J132" s="10"/>
      <c r="K132" s="10"/>
      <c r="L132" s="10"/>
    </row>
    <row r="133" spans="1:12" ht="14.45" customHeight="1" x14ac:dyDescent="0.25">
      <c r="A133" s="10" t="s">
        <v>242</v>
      </c>
      <c r="B133" s="10" t="s">
        <v>343</v>
      </c>
      <c r="C133" s="11" t="s">
        <v>282</v>
      </c>
      <c r="D133" s="27">
        <v>0.1</v>
      </c>
      <c r="E133" s="27"/>
      <c r="F133" s="27"/>
      <c r="G133" s="27"/>
      <c r="H133" s="27"/>
      <c r="I133" s="11"/>
      <c r="J133" s="10"/>
      <c r="K133" s="10"/>
      <c r="L133" s="10"/>
    </row>
    <row r="134" spans="1:12" ht="14.45" customHeight="1" x14ac:dyDescent="0.25">
      <c r="A134" s="19" t="s">
        <v>242</v>
      </c>
      <c r="B134" s="19" t="s">
        <v>343</v>
      </c>
      <c r="C134" s="21" t="s">
        <v>279</v>
      </c>
      <c r="D134" s="20">
        <f>SUM(D129:D133)</f>
        <v>0.99999999999999989</v>
      </c>
      <c r="E134" s="20"/>
      <c r="F134" s="20"/>
      <c r="G134" s="20"/>
      <c r="H134" s="20"/>
      <c r="I134" s="21"/>
      <c r="J134" s="19"/>
      <c r="K134" s="19"/>
      <c r="L134" s="19"/>
    </row>
    <row r="135" spans="1:12" ht="14.45" customHeight="1" x14ac:dyDescent="0.25">
      <c r="A135" s="9" t="s">
        <v>242</v>
      </c>
      <c r="B135" s="9" t="s">
        <v>343</v>
      </c>
      <c r="C135" s="2" t="s">
        <v>341</v>
      </c>
      <c r="D135" s="17"/>
      <c r="E135" s="17">
        <f>'[1]Figure 3.7'!E7/SUM('[1]Figure 3.7'!E$7:E$22)</f>
        <v>0.44573819703447648</v>
      </c>
      <c r="F135" s="17">
        <f>'[1]Figure 3.7'!F7/SUM('[1]Figure 3.7'!F$7:F$22)</f>
        <v>0.4226323960669312</v>
      </c>
      <c r="G135" s="17">
        <f>'[1]Figure 3.7'!H7/SUM('[1]Figure 3.7'!H$7:H$22)</f>
        <v>0.39221964300008</v>
      </c>
      <c r="H135" s="17">
        <f>'[1]Figure 3.7'!K7/SUM('[1]Figure 3.7'!K$7:K$22)</f>
        <v>0.35348434569326215</v>
      </c>
      <c r="I135" s="2" t="s">
        <v>290</v>
      </c>
      <c r="J135" s="8" t="s">
        <v>361</v>
      </c>
      <c r="K135" s="9" t="s">
        <v>360</v>
      </c>
      <c r="L135" s="9"/>
    </row>
    <row r="136" spans="1:12" ht="14.45" customHeight="1" x14ac:dyDescent="0.25">
      <c r="A136" s="9" t="s">
        <v>242</v>
      </c>
      <c r="B136" s="9" t="s">
        <v>343</v>
      </c>
      <c r="C136" s="2" t="s">
        <v>337</v>
      </c>
      <c r="D136" s="17"/>
      <c r="E136" s="17">
        <f>'[1]Figure 3.7'!E8/SUM('[1]Figure 3.7'!E$7:E$22)</f>
        <v>0.10006367688529065</v>
      </c>
      <c r="F136" s="17">
        <f>'[1]Figure 3.7'!F8/SUM('[1]Figure 3.7'!F$7:F$22)</f>
        <v>9.4876660341555993E-2</v>
      </c>
      <c r="G136" s="17">
        <f>'[1]Figure 3.7'!H8/SUM('[1]Figure 3.7'!H$7:H$22)</f>
        <v>8.8049307612262859E-2</v>
      </c>
      <c r="H136" s="17">
        <f>'[1]Figure 3.7'!K8/SUM('[1]Figure 3.7'!K$7:K$22)</f>
        <v>7.9353628625018033E-2</v>
      </c>
      <c r="I136" s="7"/>
      <c r="J136" s="3"/>
      <c r="K136" s="3"/>
      <c r="L136" s="3"/>
    </row>
    <row r="137" spans="1:12" ht="14.45" customHeight="1" x14ac:dyDescent="0.25">
      <c r="A137" s="9" t="s">
        <v>242</v>
      </c>
      <c r="B137" s="9" t="s">
        <v>343</v>
      </c>
      <c r="C137" s="2" t="s">
        <v>359</v>
      </c>
      <c r="D137" s="17"/>
      <c r="E137" s="17">
        <f>'[1]Figure 3.7'!E9/SUM('[1]Figure 3.7'!E$7:E$22)</f>
        <v>3.2111343582279628E-2</v>
      </c>
      <c r="F137" s="17">
        <f>'[1]Figure 3.7'!F9/SUM('[1]Figure 3.7'!F$7:F$22)</f>
        <v>5.4252199413489743E-2</v>
      </c>
      <c r="G137" s="17">
        <f>'[1]Figure 3.7'!H9/SUM('[1]Figure 3.7'!H$7:H$22)</f>
        <v>3.8421516048987428E-2</v>
      </c>
      <c r="H137" s="17">
        <f>'[1]Figure 3.7'!K9/SUM('[1]Figure 3.7'!K$7:K$22)</f>
        <v>6.110229404126389E-2</v>
      </c>
      <c r="I137" s="7"/>
      <c r="J137" s="3"/>
      <c r="K137" s="3"/>
      <c r="L137" s="3"/>
    </row>
    <row r="138" spans="1:12" ht="14.45" customHeight="1" x14ac:dyDescent="0.25">
      <c r="A138" s="9" t="s">
        <v>242</v>
      </c>
      <c r="B138" s="9" t="s">
        <v>343</v>
      </c>
      <c r="C138" s="2" t="s">
        <v>300</v>
      </c>
      <c r="D138" s="17"/>
      <c r="E138" s="17">
        <f>'[1]Figure 3.7'!E10/SUM('[1]Figure 3.7'!E$7:E$22)</f>
        <v>6.9225871008823797E-2</v>
      </c>
      <c r="F138" s="17">
        <f>'[1]Figure 3.7'!F10/SUM('[1]Figure 3.7'!F$7:F$22)</f>
        <v>8.4440227703984835E-2</v>
      </c>
      <c r="G138" s="17">
        <f>'[1]Figure 3.7'!H10/SUM('[1]Figure 3.7'!H$7:H$22)</f>
        <v>0.10637957256063395</v>
      </c>
      <c r="H138" s="17">
        <f>'[1]Figure 3.7'!K10/SUM('[1]Figure 3.7'!K$7:K$22)</f>
        <v>9.8975616794113389E-2</v>
      </c>
      <c r="I138" s="7"/>
      <c r="J138" s="3"/>
      <c r="K138" s="3"/>
      <c r="L138" s="3"/>
    </row>
    <row r="139" spans="1:12" ht="14.45" customHeight="1" x14ac:dyDescent="0.25">
      <c r="A139" s="9" t="s">
        <v>242</v>
      </c>
      <c r="B139" s="9" t="s">
        <v>343</v>
      </c>
      <c r="C139" s="2" t="s">
        <v>358</v>
      </c>
      <c r="D139" s="17"/>
      <c r="E139" s="17">
        <f>'[1]Figure 3.7'!E11/SUM('[1]Figure 3.7'!E$7:E$22)</f>
        <v>2.7290093695988356E-3</v>
      </c>
      <c r="F139" s="17">
        <f>'[1]Figure 3.7'!F11/SUM('[1]Figure 3.7'!F$7:F$22)</f>
        <v>6.9863722615145767E-3</v>
      </c>
      <c r="G139" s="17">
        <f>'[1]Figure 3.7'!H11/SUM('[1]Figure 3.7'!H$7:H$22)</f>
        <v>3.8421516048987425E-3</v>
      </c>
      <c r="H139" s="17">
        <f>'[1]Figure 3.7'!K11/SUM('[1]Figure 3.7'!K$7:K$22)</f>
        <v>9.6667147597749234E-3</v>
      </c>
      <c r="I139" s="7"/>
      <c r="J139" s="3"/>
      <c r="K139" s="3"/>
      <c r="L139" s="3"/>
    </row>
    <row r="140" spans="1:12" ht="14.45" customHeight="1" x14ac:dyDescent="0.25">
      <c r="A140" s="9" t="s">
        <v>242</v>
      </c>
      <c r="B140" s="9" t="s">
        <v>343</v>
      </c>
      <c r="C140" s="2" t="s">
        <v>357</v>
      </c>
      <c r="D140" s="17"/>
      <c r="E140" s="17">
        <f>'[1]Figure 3.7'!E12/SUM('[1]Figure 3.7'!E$7:E$22)</f>
        <v>8.6600563995269719E-2</v>
      </c>
      <c r="F140" s="17">
        <f>'[1]Figure 3.7'!F12/SUM('[1]Figure 3.7'!F$7:F$22)</f>
        <v>7.0036225633948609E-2</v>
      </c>
      <c r="G140" s="17">
        <f>'[1]Figure 3.7'!H12/SUM('[1]Figure 3.7'!H$7:H$22)</f>
        <v>9.0130473064916339E-2</v>
      </c>
      <c r="H140" s="17">
        <f>'[1]Figure 3.7'!K12/SUM('[1]Figure 3.7'!K$7:K$22)</f>
        <v>8.620689655172413E-2</v>
      </c>
      <c r="I140" s="7"/>
      <c r="J140" s="3"/>
      <c r="K140" s="3"/>
      <c r="L140" s="3"/>
    </row>
    <row r="141" spans="1:12" ht="14.45" customHeight="1" x14ac:dyDescent="0.25">
      <c r="A141" s="9" t="s">
        <v>242</v>
      </c>
      <c r="B141" s="9" t="s">
        <v>343</v>
      </c>
      <c r="C141" s="2" t="s">
        <v>356</v>
      </c>
      <c r="D141" s="17"/>
      <c r="E141" s="17">
        <f>'[1]Figure 3.7'!E13/SUM('[1]Figure 3.7'!E$7:E$22)</f>
        <v>1.1279905394341854E-2</v>
      </c>
      <c r="F141" s="17">
        <f>'[1]Figure 3.7'!F13/SUM('[1]Figure 3.7'!F$7:F$22)</f>
        <v>9.6601690529584273E-3</v>
      </c>
      <c r="G141" s="17">
        <f>'[1]Figure 3.7'!H13/SUM('[1]Figure 3.7'!H$7:H$22)</f>
        <v>9.0450652365324583E-3</v>
      </c>
      <c r="H141" s="17">
        <f>'[1]Figure 3.7'!K13/SUM('[1]Figure 3.7'!K$7:K$22)</f>
        <v>1.9189150194777089E-2</v>
      </c>
      <c r="I141" s="7"/>
      <c r="J141" s="3"/>
      <c r="K141" s="3"/>
      <c r="L141" s="3"/>
    </row>
    <row r="142" spans="1:12" ht="14.45" customHeight="1" x14ac:dyDescent="0.25">
      <c r="A142" s="9" t="s">
        <v>242</v>
      </c>
      <c r="B142" s="9" t="s">
        <v>343</v>
      </c>
      <c r="C142" s="2" t="s">
        <v>355</v>
      </c>
      <c r="D142" s="17"/>
      <c r="E142" s="17">
        <f>'[1]Figure 3.7'!E14/SUM('[1]Figure 3.7'!E$7:E$22)</f>
        <v>2.0376603293004638E-2</v>
      </c>
      <c r="F142" s="17">
        <f>'[1]Figure 3.7'!F14/SUM('[1]Figure 3.7'!F$7:F$22)</f>
        <v>7.9610143177505616E-2</v>
      </c>
      <c r="G142" s="17">
        <f>'[1]Figure 3.7'!H14/SUM('[1]Figure 3.7'!H$7:H$22)</f>
        <v>2.7855599135515881E-2</v>
      </c>
      <c r="H142" s="17">
        <f>'[1]Figure 3.7'!K14/SUM('[1]Figure 3.7'!K$7:K$22)</f>
        <v>7.0047612177175006E-2</v>
      </c>
      <c r="I142" s="7"/>
      <c r="J142" s="3"/>
      <c r="K142" s="3"/>
      <c r="L142" s="3"/>
    </row>
    <row r="143" spans="1:12" ht="14.45" customHeight="1" x14ac:dyDescent="0.25">
      <c r="A143" s="9" t="s">
        <v>242</v>
      </c>
      <c r="B143" s="9" t="s">
        <v>343</v>
      </c>
      <c r="C143" s="2" t="s">
        <v>354</v>
      </c>
      <c r="D143" s="17"/>
      <c r="E143" s="17">
        <f>'[1]Figure 3.7'!E15/SUM('[1]Figure 3.7'!E$7:E$22)</f>
        <v>2.3651414536523243E-3</v>
      </c>
      <c r="F143" s="17">
        <f>'[1]Figure 3.7'!F15/SUM('[1]Figure 3.7'!F$7:F$22)</f>
        <v>6.9001207521131626E-3</v>
      </c>
      <c r="G143" s="17">
        <f>'[1]Figure 3.7'!H15/SUM('[1]Figure 3.7'!H$7:H$22)</f>
        <v>2.2412551028575998E-3</v>
      </c>
      <c r="H143" s="17">
        <f>'[1]Figure 3.7'!K15/SUM('[1]Figure 3.7'!K$7:K$22)</f>
        <v>1.0388111383638725E-2</v>
      </c>
      <c r="I143" s="7"/>
      <c r="J143" s="3"/>
      <c r="K143" s="3"/>
      <c r="L143" s="3"/>
    </row>
    <row r="144" spans="1:12" ht="14.45" customHeight="1" x14ac:dyDescent="0.25">
      <c r="A144" s="9" t="s">
        <v>242</v>
      </c>
      <c r="B144" s="9" t="s">
        <v>343</v>
      </c>
      <c r="C144" s="2" t="s">
        <v>353</v>
      </c>
      <c r="D144" s="17"/>
      <c r="E144" s="17">
        <f>'[1]Figure 3.7'!E16/SUM('[1]Figure 3.7'!E$7:E$22)</f>
        <v>7.222778131538253E-2</v>
      </c>
      <c r="F144" s="17">
        <f>'[1]Figure 3.7'!F16/SUM('[1]Figure 3.7'!F$7:F$22)</f>
        <v>6.0634811109194414E-2</v>
      </c>
      <c r="G144" s="17">
        <f>'[1]Figure 3.7'!H16/SUM('[1]Figure 3.7'!H$7:H$22)</f>
        <v>8.9890338589610166E-2</v>
      </c>
      <c r="H144" s="17">
        <f>'[1]Figure 3.7'!K16/SUM('[1]Figure 3.7'!K$7:K$22)</f>
        <v>7.336603664694849E-2</v>
      </c>
      <c r="I144" s="7"/>
      <c r="J144" s="3"/>
      <c r="K144" s="3"/>
      <c r="L144" s="3"/>
    </row>
    <row r="145" spans="1:12" ht="14.45" customHeight="1" x14ac:dyDescent="0.25">
      <c r="A145" s="9" t="s">
        <v>242</v>
      </c>
      <c r="B145" s="9" t="s">
        <v>343</v>
      </c>
      <c r="C145" s="2" t="s">
        <v>352</v>
      </c>
      <c r="D145" s="17"/>
      <c r="E145" s="17">
        <f>'[1]Figure 3.7'!E17/SUM('[1]Figure 3.7'!E$7:E$22)</f>
        <v>6.0947875921040662E-3</v>
      </c>
      <c r="F145" s="17">
        <f>'[1]Figure 3.7'!F17/SUM('[1]Figure 3.7'!F$7:F$22)</f>
        <v>1.0350181128169745E-3</v>
      </c>
      <c r="G145" s="17">
        <f>'[1]Figure 3.7'!H17/SUM('[1]Figure 3.7'!H$7:H$22)</f>
        <v>2.7215240534699428E-3</v>
      </c>
      <c r="H145" s="17">
        <f>'[1]Figure 3.7'!K17/SUM('[1]Figure 3.7'!K$7:K$22)</f>
        <v>2.741307170682441E-3</v>
      </c>
      <c r="I145" s="7"/>
      <c r="J145" s="3"/>
      <c r="K145" s="3"/>
      <c r="L145" s="3"/>
    </row>
    <row r="146" spans="1:12" ht="14.45" customHeight="1" x14ac:dyDescent="0.25">
      <c r="A146" s="9" t="s">
        <v>242</v>
      </c>
      <c r="B146" s="9" t="s">
        <v>343</v>
      </c>
      <c r="C146" s="2" t="s">
        <v>351</v>
      </c>
      <c r="D146" s="17"/>
      <c r="E146" s="17">
        <f>'[1]Figure 3.7'!E18/SUM('[1]Figure 3.7'!E$7:E$22)</f>
        <v>6.0038206131174379E-3</v>
      </c>
      <c r="F146" s="17">
        <f>'[1]Figure 3.7'!F18/SUM('[1]Figure 3.7'!F$7:F$22)</f>
        <v>3.1136794893910649E-2</v>
      </c>
      <c r="G146" s="17">
        <f>'[1]Figure 3.7'!H18/SUM('[1]Figure 3.7'!H$7:H$22)</f>
        <v>3.1217481789802284E-3</v>
      </c>
      <c r="H146" s="17">
        <f>'[1]Figure 3.7'!K18/SUM('[1]Figure 3.7'!K$7:K$22)</f>
        <v>3.7945462415235894E-2</v>
      </c>
      <c r="I146" s="7"/>
      <c r="J146" s="3"/>
      <c r="K146" s="3"/>
      <c r="L146" s="3"/>
    </row>
    <row r="147" spans="1:12" ht="14.45" customHeight="1" x14ac:dyDescent="0.25">
      <c r="A147" s="9" t="s">
        <v>242</v>
      </c>
      <c r="B147" s="9" t="s">
        <v>343</v>
      </c>
      <c r="C147" s="2" t="s">
        <v>350</v>
      </c>
      <c r="D147" s="17"/>
      <c r="E147" s="17">
        <f>'[1]Figure 3.7'!E19/SUM('[1]Figure 3.7'!E$7:E$22)</f>
        <v>0</v>
      </c>
      <c r="F147" s="17">
        <f>'[1]Figure 3.7'!F19/SUM('[1]Figure 3.7'!F$7:F$22)</f>
        <v>9.0564084871485265E-3</v>
      </c>
      <c r="G147" s="17">
        <f>'[1]Figure 3.7'!H19/SUM('[1]Figure 3.7'!H$7:H$22)</f>
        <v>1.17665892900024E-2</v>
      </c>
      <c r="H147" s="17">
        <f>'[1]Figure 3.7'!K19/SUM('[1]Figure 3.7'!K$7:K$22)</f>
        <v>1.6519982686481027E-2</v>
      </c>
      <c r="I147" s="7"/>
      <c r="J147" s="3"/>
      <c r="K147" s="3"/>
      <c r="L147" s="3"/>
    </row>
    <row r="148" spans="1:12" ht="14.45" customHeight="1" x14ac:dyDescent="0.25">
      <c r="A148" s="9" t="s">
        <v>242</v>
      </c>
      <c r="B148" s="9" t="s">
        <v>343</v>
      </c>
      <c r="C148" s="2" t="s">
        <v>349</v>
      </c>
      <c r="D148" s="17"/>
      <c r="E148" s="17">
        <f>'[1]Figure 3.7'!E20/SUM('[1]Figure 3.7'!E$7:E$22)</f>
        <v>9.9699808969344134E-2</v>
      </c>
      <c r="F148" s="17">
        <f>'[1]Figure 3.7'!F20/SUM('[1]Figure 3.7'!F$7:F$22)</f>
        <v>3.1309297912713474E-2</v>
      </c>
      <c r="G148" s="17">
        <f>'[1]Figure 3.7'!H20/SUM('[1]Figure 3.7'!H$7:H$22)</f>
        <v>9.5573521171856232E-2</v>
      </c>
      <c r="H148" s="17">
        <f>'[1]Figure 3.7'!K20/SUM('[1]Figure 3.7'!K$7:K$22)</f>
        <v>3.0875775501370651E-2</v>
      </c>
      <c r="I148" s="7"/>
      <c r="J148" s="3"/>
      <c r="K148" s="3"/>
      <c r="L148" s="3"/>
    </row>
    <row r="149" spans="1:12" ht="14.45" customHeight="1" x14ac:dyDescent="0.25">
      <c r="A149" s="9" t="s">
        <v>242</v>
      </c>
      <c r="B149" s="9" t="s">
        <v>343</v>
      </c>
      <c r="C149" s="2" t="s">
        <v>348</v>
      </c>
      <c r="D149" s="17"/>
      <c r="E149" s="17">
        <f>'[1]Figure 3.7'!E21/SUM('[1]Figure 3.7'!E$7:E$22)</f>
        <v>3.6386791594651144E-3</v>
      </c>
      <c r="F149" s="17">
        <f>'[1]Figure 3.7'!F21/SUM('[1]Figure 3.7'!F$7:F$22)</f>
        <v>3.4759358288770054E-2</v>
      </c>
      <c r="G149" s="17">
        <f>'[1]Figure 3.7'!H21/SUM('[1]Figure 3.7'!H$7:H$22)</f>
        <v>2.3533178580004799E-2</v>
      </c>
      <c r="H149" s="17">
        <f>'[1]Figure 3.7'!K21/SUM('[1]Figure 3.7'!K$7:K$22)</f>
        <v>3.8666859039099694E-2</v>
      </c>
      <c r="I149" s="7"/>
      <c r="J149" s="3"/>
      <c r="K149" s="3"/>
      <c r="L149" s="3"/>
    </row>
    <row r="150" spans="1:12" ht="14.45" customHeight="1" x14ac:dyDescent="0.25">
      <c r="A150" s="9" t="s">
        <v>242</v>
      </c>
      <c r="B150" s="9" t="s">
        <v>343</v>
      </c>
      <c r="C150" s="2" t="s">
        <v>347</v>
      </c>
      <c r="D150" s="17"/>
      <c r="E150" s="17">
        <f>'[1]Figure 3.7'!E22/SUM('[1]Figure 3.7'!E$7:E$22)</f>
        <v>4.1844810333848813E-2</v>
      </c>
      <c r="F150" s="17">
        <f>'[1]Figure 3.7'!F22/SUM('[1]Figure 3.7'!F$7:F$22)</f>
        <v>2.6737967914438505E-3</v>
      </c>
      <c r="G150" s="17">
        <f>'[1]Figure 3.7'!H22/SUM('[1]Figure 3.7'!H$7:H$22)</f>
        <v>1.5208516769390857E-2</v>
      </c>
      <c r="H150" s="17">
        <f>'[1]Figure 3.7'!K22/SUM('[1]Figure 3.7'!K$7:K$22)</f>
        <v>1.1470206319434425E-2</v>
      </c>
      <c r="I150" s="7"/>
      <c r="J150" s="3"/>
      <c r="K150" s="3"/>
      <c r="L150" s="3"/>
    </row>
    <row r="151" spans="1:12" ht="14.45" customHeight="1" x14ac:dyDescent="0.25">
      <c r="A151" s="3" t="s">
        <v>242</v>
      </c>
      <c r="B151" s="3" t="s">
        <v>343</v>
      </c>
      <c r="C151" s="7" t="s">
        <v>279</v>
      </c>
      <c r="D151" s="14">
        <f>SUM(D135:D150)</f>
        <v>0</v>
      </c>
      <c r="E151" s="14">
        <f>SUM(E135:E150)</f>
        <v>1</v>
      </c>
      <c r="F151" s="14">
        <f>SUM(F135:F150)</f>
        <v>1</v>
      </c>
      <c r="G151" s="14">
        <f>SUM(G135:G150)</f>
        <v>0.99999999999999978</v>
      </c>
      <c r="H151" s="14">
        <f>SUM(H135:H150)</f>
        <v>0.99999999999999989</v>
      </c>
      <c r="I151" s="7"/>
      <c r="J151" s="3"/>
      <c r="K151" s="3"/>
      <c r="L151" s="3"/>
    </row>
    <row r="152" spans="1:12" ht="14.45" customHeight="1" x14ac:dyDescent="0.25">
      <c r="A152" s="9" t="s">
        <v>242</v>
      </c>
      <c r="B152" s="9" t="s">
        <v>343</v>
      </c>
      <c r="C152" s="2" t="s">
        <v>341</v>
      </c>
      <c r="D152" s="29">
        <v>0.51</v>
      </c>
      <c r="E152" s="29"/>
      <c r="F152" s="29"/>
      <c r="G152" s="29"/>
      <c r="H152" s="29"/>
      <c r="I152" s="28" t="s">
        <v>340</v>
      </c>
      <c r="J152" s="8" t="s">
        <v>339</v>
      </c>
      <c r="K152" s="9" t="s">
        <v>346</v>
      </c>
      <c r="L152" s="2"/>
    </row>
    <row r="153" spans="1:12" ht="14.45" customHeight="1" x14ac:dyDescent="0.25">
      <c r="A153" s="9" t="s">
        <v>242</v>
      </c>
      <c r="B153" s="9" t="s">
        <v>343</v>
      </c>
      <c r="C153" s="2" t="s">
        <v>337</v>
      </c>
      <c r="D153" s="29">
        <v>0.08</v>
      </c>
      <c r="E153" s="29"/>
      <c r="F153" s="29"/>
      <c r="G153" s="29"/>
      <c r="H153" s="29"/>
      <c r="I153" s="28"/>
      <c r="J153" s="2"/>
    </row>
    <row r="154" spans="1:12" ht="14.45" customHeight="1" x14ac:dyDescent="0.25">
      <c r="A154" s="9" t="s">
        <v>242</v>
      </c>
      <c r="B154" s="9" t="s">
        <v>343</v>
      </c>
      <c r="C154" s="2" t="s">
        <v>336</v>
      </c>
      <c r="D154" s="29">
        <v>0.1</v>
      </c>
      <c r="E154" s="29"/>
      <c r="F154" s="29"/>
      <c r="G154" s="29"/>
      <c r="H154" s="29"/>
      <c r="I154" s="28"/>
      <c r="J154" s="2"/>
    </row>
    <row r="155" spans="1:12" ht="14.45" customHeight="1" x14ac:dyDescent="0.25">
      <c r="A155" s="9" t="s">
        <v>242</v>
      </c>
      <c r="B155" s="9" t="s">
        <v>343</v>
      </c>
      <c r="C155" s="2" t="s">
        <v>335</v>
      </c>
      <c r="D155" s="29">
        <v>0.09</v>
      </c>
      <c r="E155" s="29"/>
      <c r="F155" s="29"/>
      <c r="G155" s="29"/>
      <c r="H155" s="29"/>
      <c r="I155" s="28"/>
      <c r="J155" s="2"/>
    </row>
    <row r="156" spans="1:12" ht="14.45" customHeight="1" x14ac:dyDescent="0.25">
      <c r="A156" s="9" t="s">
        <v>242</v>
      </c>
      <c r="B156" s="9" t="s">
        <v>343</v>
      </c>
      <c r="C156" s="2" t="s">
        <v>334</v>
      </c>
      <c r="D156" s="29">
        <v>0.02</v>
      </c>
      <c r="E156" s="29"/>
      <c r="F156" s="29"/>
      <c r="G156" s="29"/>
      <c r="H156" s="29"/>
      <c r="I156" s="28"/>
      <c r="J156" s="2"/>
    </row>
    <row r="157" spans="1:12" ht="14.45" customHeight="1" x14ac:dyDescent="0.25">
      <c r="A157" s="9" t="s">
        <v>242</v>
      </c>
      <c r="B157" s="9" t="s">
        <v>343</v>
      </c>
      <c r="C157" s="2" t="s">
        <v>333</v>
      </c>
      <c r="D157" s="29">
        <v>5.0000000000000001E-3</v>
      </c>
      <c r="E157" s="29"/>
      <c r="F157" s="29"/>
      <c r="G157" s="29"/>
      <c r="H157" s="29"/>
      <c r="I157" s="28"/>
      <c r="J157" s="2"/>
    </row>
    <row r="158" spans="1:12" ht="14.45" customHeight="1" x14ac:dyDescent="0.25">
      <c r="A158" s="9" t="s">
        <v>242</v>
      </c>
      <c r="B158" s="9" t="s">
        <v>343</v>
      </c>
      <c r="C158" s="2" t="s">
        <v>345</v>
      </c>
      <c r="D158" s="29">
        <v>5.0000000000000001E-3</v>
      </c>
      <c r="E158" s="29"/>
      <c r="F158" s="29"/>
      <c r="G158" s="29"/>
      <c r="H158" s="29"/>
      <c r="I158" s="28"/>
      <c r="J158" s="2"/>
    </row>
    <row r="159" spans="1:12" ht="14.45" customHeight="1" x14ac:dyDescent="0.25">
      <c r="A159" s="9" t="s">
        <v>242</v>
      </c>
      <c r="B159" s="9" t="s">
        <v>343</v>
      </c>
      <c r="C159" s="2" t="s">
        <v>344</v>
      </c>
      <c r="D159" s="29">
        <v>0.03</v>
      </c>
      <c r="E159" s="29"/>
      <c r="F159" s="29"/>
      <c r="G159" s="29"/>
      <c r="H159" s="29"/>
      <c r="I159" s="28"/>
      <c r="J159" s="2"/>
    </row>
    <row r="160" spans="1:12" ht="14.45" customHeight="1" x14ac:dyDescent="0.25">
      <c r="A160" s="9" t="s">
        <v>242</v>
      </c>
      <c r="B160" s="9" t="s">
        <v>343</v>
      </c>
      <c r="C160" s="2" t="s">
        <v>332</v>
      </c>
      <c r="D160" s="29">
        <v>0.02</v>
      </c>
      <c r="E160" s="29"/>
      <c r="F160" s="29"/>
      <c r="G160" s="29"/>
      <c r="H160" s="29"/>
      <c r="I160" s="28"/>
      <c r="J160" s="2"/>
    </row>
    <row r="161" spans="1:12" ht="14.45" customHeight="1" x14ac:dyDescent="0.25">
      <c r="A161" s="9" t="s">
        <v>242</v>
      </c>
      <c r="B161" s="9" t="s">
        <v>343</v>
      </c>
      <c r="C161" s="2" t="s">
        <v>331</v>
      </c>
      <c r="D161" s="29">
        <v>0.01</v>
      </c>
      <c r="E161" s="29"/>
      <c r="F161" s="29"/>
      <c r="G161" s="29"/>
      <c r="H161" s="29"/>
      <c r="I161" s="28"/>
      <c r="J161" s="2"/>
    </row>
    <row r="162" spans="1:12" ht="14.45" customHeight="1" x14ac:dyDescent="0.25">
      <c r="A162" s="9" t="s">
        <v>242</v>
      </c>
      <c r="B162" s="9" t="s">
        <v>343</v>
      </c>
      <c r="C162" s="2" t="s">
        <v>330</v>
      </c>
      <c r="D162" s="29">
        <v>7.0000000000000007E-2</v>
      </c>
      <c r="E162" s="29"/>
      <c r="F162" s="29"/>
      <c r="G162" s="29"/>
      <c r="H162" s="29"/>
      <c r="I162" s="28"/>
      <c r="J162" s="2"/>
    </row>
    <row r="163" spans="1:12" ht="14.45" customHeight="1" x14ac:dyDescent="0.25">
      <c r="A163" s="9" t="s">
        <v>242</v>
      </c>
      <c r="B163" s="9" t="s">
        <v>343</v>
      </c>
      <c r="C163" s="2" t="s">
        <v>329</v>
      </c>
      <c r="D163" s="29">
        <v>0.06</v>
      </c>
      <c r="E163" s="29"/>
      <c r="F163" s="29"/>
      <c r="G163" s="29"/>
      <c r="H163" s="29"/>
      <c r="I163" s="28"/>
      <c r="J163" s="2"/>
    </row>
    <row r="164" spans="1:12" ht="14.45" customHeight="1" x14ac:dyDescent="0.25">
      <c r="A164" s="3" t="s">
        <v>242</v>
      </c>
      <c r="B164" s="3" t="s">
        <v>343</v>
      </c>
      <c r="C164" s="7" t="s">
        <v>279</v>
      </c>
      <c r="D164" s="14">
        <f>SUM(D152:D163)</f>
        <v>1</v>
      </c>
      <c r="E164" s="14"/>
      <c r="F164" s="14"/>
      <c r="G164" s="14"/>
      <c r="H164" s="14"/>
      <c r="I164" s="13"/>
      <c r="J164" s="7"/>
      <c r="K164" s="3"/>
      <c r="L164" s="3"/>
    </row>
    <row r="165" spans="1:12" ht="14.45" customHeight="1" x14ac:dyDescent="0.25">
      <c r="A165" s="10" t="s">
        <v>242</v>
      </c>
      <c r="B165" s="10" t="s">
        <v>241</v>
      </c>
      <c r="C165" s="11" t="s">
        <v>297</v>
      </c>
      <c r="D165" s="27">
        <v>0.17</v>
      </c>
      <c r="E165" s="27"/>
      <c r="F165" s="27"/>
      <c r="G165" s="27"/>
      <c r="H165" s="27"/>
      <c r="I165" s="25" t="s">
        <v>296</v>
      </c>
      <c r="J165" s="4" t="s">
        <v>102</v>
      </c>
      <c r="K165" s="11" t="s">
        <v>342</v>
      </c>
      <c r="L165" s="11"/>
    </row>
    <row r="166" spans="1:12" ht="14.45" customHeight="1" x14ac:dyDescent="0.25">
      <c r="A166" s="10" t="s">
        <v>242</v>
      </c>
      <c r="B166" s="10" t="s">
        <v>241</v>
      </c>
      <c r="C166" s="11" t="s">
        <v>294</v>
      </c>
      <c r="D166" s="27">
        <v>0.45</v>
      </c>
      <c r="E166" s="27"/>
      <c r="F166" s="27"/>
      <c r="G166" s="27"/>
      <c r="H166" s="27"/>
      <c r="I166" s="11"/>
      <c r="J166" s="10"/>
      <c r="K166" s="10"/>
      <c r="L166" s="10"/>
    </row>
    <row r="167" spans="1:12" ht="14.45" customHeight="1" x14ac:dyDescent="0.25">
      <c r="A167" s="10" t="s">
        <v>242</v>
      </c>
      <c r="B167" s="10" t="s">
        <v>241</v>
      </c>
      <c r="C167" s="11" t="s">
        <v>293</v>
      </c>
      <c r="D167" s="27">
        <v>0.1</v>
      </c>
      <c r="E167" s="27"/>
      <c r="F167" s="27"/>
      <c r="G167" s="27"/>
      <c r="H167" s="27"/>
      <c r="I167" s="11"/>
      <c r="J167" s="10"/>
      <c r="K167" s="10"/>
      <c r="L167" s="10"/>
    </row>
    <row r="168" spans="1:12" ht="14.45" customHeight="1" x14ac:dyDescent="0.25">
      <c r="A168" s="10" t="s">
        <v>242</v>
      </c>
      <c r="B168" s="10" t="s">
        <v>241</v>
      </c>
      <c r="C168" s="11" t="s">
        <v>292</v>
      </c>
      <c r="D168" s="27">
        <v>0.18</v>
      </c>
      <c r="E168" s="27"/>
      <c r="F168" s="27"/>
      <c r="G168" s="27"/>
      <c r="H168" s="27"/>
      <c r="I168" s="11"/>
      <c r="J168" s="10"/>
      <c r="K168" s="10"/>
      <c r="L168" s="10"/>
    </row>
    <row r="169" spans="1:12" ht="14.45" customHeight="1" x14ac:dyDescent="0.25">
      <c r="A169" s="10" t="s">
        <v>242</v>
      </c>
      <c r="B169" s="10" t="s">
        <v>241</v>
      </c>
      <c r="C169" s="11" t="s">
        <v>282</v>
      </c>
      <c r="D169" s="27">
        <v>0.1</v>
      </c>
      <c r="E169" s="27"/>
      <c r="F169" s="27"/>
      <c r="G169" s="27"/>
      <c r="H169" s="27"/>
      <c r="I169" s="11"/>
      <c r="J169" s="10"/>
      <c r="K169" s="10"/>
      <c r="L169" s="10"/>
    </row>
    <row r="170" spans="1:12" ht="14.45" customHeight="1" x14ac:dyDescent="0.25">
      <c r="A170" s="19" t="s">
        <v>242</v>
      </c>
      <c r="B170" s="19" t="s">
        <v>241</v>
      </c>
      <c r="C170" s="21" t="s">
        <v>279</v>
      </c>
      <c r="D170" s="20">
        <f>SUM(D165:D169)</f>
        <v>0.99999999999999989</v>
      </c>
      <c r="E170" s="20"/>
      <c r="F170" s="20"/>
      <c r="G170" s="20"/>
      <c r="H170" s="20"/>
      <c r="I170" s="21"/>
      <c r="J170" s="19"/>
      <c r="K170" s="19"/>
      <c r="L170" s="19"/>
    </row>
    <row r="171" spans="1:12" ht="14.45" customHeight="1" x14ac:dyDescent="0.25">
      <c r="A171" s="9" t="s">
        <v>242</v>
      </c>
      <c r="B171" s="9" t="s">
        <v>241</v>
      </c>
      <c r="C171" s="2" t="s">
        <v>341</v>
      </c>
      <c r="D171" s="17">
        <v>0.38</v>
      </c>
      <c r="E171" s="17"/>
      <c r="F171" s="17"/>
      <c r="G171" s="17"/>
      <c r="H171" s="17"/>
      <c r="I171" s="16" t="s">
        <v>340</v>
      </c>
      <c r="J171" s="8" t="s">
        <v>339</v>
      </c>
      <c r="K171" s="9" t="s">
        <v>338</v>
      </c>
      <c r="L171" s="9"/>
    </row>
    <row r="172" spans="1:12" ht="14.45" customHeight="1" x14ac:dyDescent="0.25">
      <c r="A172" s="9" t="s">
        <v>242</v>
      </c>
      <c r="B172" s="9" t="s">
        <v>241</v>
      </c>
      <c r="C172" s="2" t="s">
        <v>337</v>
      </c>
      <c r="D172" s="17">
        <v>7.0000000000000007E-2</v>
      </c>
      <c r="E172" s="17"/>
      <c r="F172" s="17"/>
      <c r="G172" s="17"/>
      <c r="H172" s="17"/>
      <c r="I172" s="16"/>
      <c r="J172" s="2"/>
      <c r="K172" s="9"/>
      <c r="L172" s="9"/>
    </row>
    <row r="173" spans="1:12" ht="14.45" customHeight="1" x14ac:dyDescent="0.25">
      <c r="A173" s="9" t="s">
        <v>242</v>
      </c>
      <c r="B173" s="9" t="s">
        <v>241</v>
      </c>
      <c r="C173" s="2" t="s">
        <v>336</v>
      </c>
      <c r="D173" s="17">
        <v>0.08</v>
      </c>
      <c r="E173" s="17"/>
      <c r="F173" s="17"/>
      <c r="G173" s="17"/>
      <c r="H173" s="17"/>
      <c r="I173" s="16"/>
      <c r="J173" s="2"/>
      <c r="K173" s="9"/>
      <c r="L173" s="9"/>
    </row>
    <row r="174" spans="1:12" ht="14.45" customHeight="1" x14ac:dyDescent="0.25">
      <c r="A174" s="9" t="s">
        <v>242</v>
      </c>
      <c r="B174" s="9" t="s">
        <v>241</v>
      </c>
      <c r="C174" s="2" t="s">
        <v>335</v>
      </c>
      <c r="D174" s="17">
        <v>0.05</v>
      </c>
      <c r="E174" s="17"/>
      <c r="F174" s="17"/>
      <c r="G174" s="17"/>
      <c r="H174" s="17"/>
      <c r="I174" s="16"/>
      <c r="J174" s="2"/>
      <c r="K174" s="9"/>
      <c r="L174" s="9"/>
    </row>
    <row r="175" spans="1:12" ht="14.45" customHeight="1" x14ac:dyDescent="0.25">
      <c r="A175" s="9" t="s">
        <v>242</v>
      </c>
      <c r="B175" s="9" t="s">
        <v>241</v>
      </c>
      <c r="C175" s="2" t="s">
        <v>334</v>
      </c>
      <c r="D175" s="17">
        <v>0.06</v>
      </c>
      <c r="E175" s="17"/>
      <c r="F175" s="17"/>
      <c r="G175" s="17"/>
      <c r="H175" s="17"/>
      <c r="I175" s="16"/>
      <c r="J175" s="2"/>
      <c r="K175" s="9"/>
      <c r="L175" s="9"/>
    </row>
    <row r="176" spans="1:12" ht="14.45" customHeight="1" x14ac:dyDescent="0.25">
      <c r="A176" s="9" t="s">
        <v>242</v>
      </c>
      <c r="B176" s="9" t="s">
        <v>241</v>
      </c>
      <c r="C176" s="2" t="s">
        <v>333</v>
      </c>
      <c r="D176" s="17">
        <v>0.03</v>
      </c>
      <c r="E176" s="17"/>
      <c r="F176" s="17"/>
      <c r="G176" s="17"/>
      <c r="H176" s="17"/>
      <c r="I176" s="16"/>
      <c r="J176" s="2"/>
      <c r="K176" s="9"/>
      <c r="L176" s="9"/>
    </row>
    <row r="177" spans="1:12" ht="14.45" customHeight="1" x14ac:dyDescent="0.25">
      <c r="A177" s="9" t="s">
        <v>242</v>
      </c>
      <c r="B177" s="9" t="s">
        <v>241</v>
      </c>
      <c r="C177" s="2" t="s">
        <v>332</v>
      </c>
      <c r="D177" s="17">
        <v>0.06</v>
      </c>
      <c r="E177" s="17"/>
      <c r="F177" s="17"/>
      <c r="G177" s="17"/>
      <c r="H177" s="17"/>
      <c r="I177" s="16"/>
      <c r="J177" s="2"/>
      <c r="K177" s="9"/>
      <c r="L177" s="9"/>
    </row>
    <row r="178" spans="1:12" ht="14.45" customHeight="1" x14ac:dyDescent="0.25">
      <c r="A178" s="9" t="s">
        <v>242</v>
      </c>
      <c r="B178" s="9" t="s">
        <v>241</v>
      </c>
      <c r="C178" s="2" t="s">
        <v>331</v>
      </c>
      <c r="D178" s="17">
        <v>0.05</v>
      </c>
      <c r="E178" s="17"/>
      <c r="F178" s="17"/>
      <c r="G178" s="17"/>
      <c r="H178" s="17"/>
      <c r="I178" s="16"/>
      <c r="J178" s="2"/>
      <c r="K178" s="9"/>
      <c r="L178" s="9"/>
    </row>
    <row r="179" spans="1:12" ht="14.45" customHeight="1" x14ac:dyDescent="0.25">
      <c r="A179" s="9" t="s">
        <v>242</v>
      </c>
      <c r="B179" s="9" t="s">
        <v>241</v>
      </c>
      <c r="C179" s="2" t="s">
        <v>330</v>
      </c>
      <c r="D179" s="17">
        <v>0.17</v>
      </c>
      <c r="E179" s="17"/>
      <c r="F179" s="17"/>
      <c r="G179" s="17"/>
      <c r="H179" s="17"/>
      <c r="I179" s="16"/>
    </row>
    <row r="180" spans="1:12" ht="14.45" customHeight="1" x14ac:dyDescent="0.25">
      <c r="A180" s="9" t="s">
        <v>242</v>
      </c>
      <c r="B180" s="9" t="s">
        <v>241</v>
      </c>
      <c r="C180" s="2" t="s">
        <v>329</v>
      </c>
      <c r="D180" s="17">
        <v>0.05</v>
      </c>
      <c r="E180" s="17"/>
      <c r="F180" s="17"/>
      <c r="G180" s="17"/>
      <c r="H180" s="17"/>
      <c r="I180" s="16"/>
    </row>
    <row r="181" spans="1:12" ht="14.45" customHeight="1" x14ac:dyDescent="0.25">
      <c r="A181" s="3" t="s">
        <v>242</v>
      </c>
      <c r="B181" s="3" t="s">
        <v>241</v>
      </c>
      <c r="C181" s="7" t="s">
        <v>279</v>
      </c>
      <c r="D181" s="14">
        <f>SUM(D171:D180)</f>
        <v>1.0000000000000002</v>
      </c>
      <c r="E181" s="14"/>
      <c r="F181" s="14"/>
      <c r="G181" s="14"/>
      <c r="H181" s="14"/>
      <c r="I181" s="13"/>
      <c r="J181" s="7"/>
      <c r="K181" s="3"/>
      <c r="L181" s="3"/>
    </row>
    <row r="182" spans="1:12" ht="14.45" customHeight="1" x14ac:dyDescent="0.2">
      <c r="A182" s="24" t="s">
        <v>240</v>
      </c>
      <c r="B182" s="11" t="s">
        <v>239</v>
      </c>
      <c r="C182" s="11" t="s">
        <v>297</v>
      </c>
      <c r="D182" s="23">
        <v>0.57999999999999996</v>
      </c>
      <c r="E182" s="23"/>
      <c r="F182" s="23"/>
      <c r="G182" s="23"/>
      <c r="H182" s="23"/>
      <c r="I182" s="25" t="s">
        <v>296</v>
      </c>
      <c r="J182" s="4" t="s">
        <v>102</v>
      </c>
      <c r="K182" s="11" t="s">
        <v>328</v>
      </c>
      <c r="L182" s="11"/>
    </row>
    <row r="183" spans="1:12" ht="14.45" customHeight="1" x14ac:dyDescent="0.25">
      <c r="A183" s="24" t="s">
        <v>240</v>
      </c>
      <c r="B183" s="11" t="s">
        <v>239</v>
      </c>
      <c r="C183" s="11" t="s">
        <v>294</v>
      </c>
      <c r="D183" s="23">
        <v>0.08</v>
      </c>
      <c r="E183" s="23"/>
      <c r="F183" s="23"/>
      <c r="G183" s="23"/>
      <c r="H183" s="23"/>
      <c r="I183" s="11"/>
      <c r="J183" s="10"/>
      <c r="K183" s="10"/>
      <c r="L183" s="10"/>
    </row>
    <row r="184" spans="1:12" ht="14.45" customHeight="1" x14ac:dyDescent="0.25">
      <c r="A184" s="24" t="s">
        <v>240</v>
      </c>
      <c r="B184" s="11" t="s">
        <v>239</v>
      </c>
      <c r="C184" s="11" t="s">
        <v>293</v>
      </c>
      <c r="D184" s="23">
        <v>0.08</v>
      </c>
      <c r="E184" s="23"/>
      <c r="F184" s="23"/>
      <c r="G184" s="23"/>
      <c r="H184" s="23"/>
      <c r="I184" s="11"/>
      <c r="J184" s="10"/>
      <c r="K184" s="10"/>
      <c r="L184" s="10"/>
    </row>
    <row r="185" spans="1:12" ht="14.45" customHeight="1" x14ac:dyDescent="0.25">
      <c r="A185" s="24" t="s">
        <v>240</v>
      </c>
      <c r="B185" s="11" t="s">
        <v>239</v>
      </c>
      <c r="C185" s="11" t="s">
        <v>292</v>
      </c>
      <c r="D185" s="23">
        <v>0.16</v>
      </c>
      <c r="E185" s="23"/>
      <c r="F185" s="23"/>
      <c r="G185" s="23"/>
      <c r="H185" s="23"/>
      <c r="I185" s="11"/>
      <c r="J185" s="10"/>
      <c r="K185" s="10"/>
      <c r="L185" s="10"/>
    </row>
    <row r="186" spans="1:12" ht="14.45" customHeight="1" x14ac:dyDescent="0.25">
      <c r="A186" s="24" t="s">
        <v>240</v>
      </c>
      <c r="B186" s="11" t="s">
        <v>239</v>
      </c>
      <c r="C186" s="11" t="s">
        <v>282</v>
      </c>
      <c r="D186" s="23">
        <v>0.1</v>
      </c>
      <c r="E186" s="23"/>
      <c r="F186" s="23"/>
      <c r="G186" s="23"/>
      <c r="H186" s="23"/>
      <c r="I186" s="11"/>
      <c r="J186" s="10"/>
      <c r="K186" s="10"/>
      <c r="L186" s="10"/>
    </row>
    <row r="187" spans="1:12" ht="14.45" customHeight="1" x14ac:dyDescent="0.25">
      <c r="A187" s="22" t="s">
        <v>240</v>
      </c>
      <c r="B187" s="21" t="s">
        <v>239</v>
      </c>
      <c r="C187" s="21" t="s">
        <v>279</v>
      </c>
      <c r="D187" s="20">
        <f>SUM(D182:D186)</f>
        <v>0.99999999999999989</v>
      </c>
      <c r="E187" s="20"/>
      <c r="F187" s="20"/>
      <c r="G187" s="20"/>
      <c r="H187" s="20"/>
      <c r="I187" s="21"/>
      <c r="J187" s="19"/>
      <c r="K187" s="19"/>
      <c r="L187" s="19"/>
    </row>
    <row r="188" spans="1:12" ht="14.45" customHeight="1" x14ac:dyDescent="0.2">
      <c r="A188" s="1" t="s">
        <v>240</v>
      </c>
      <c r="B188" s="2" t="s">
        <v>239</v>
      </c>
      <c r="C188" s="2" t="s">
        <v>325</v>
      </c>
      <c r="D188" s="17">
        <v>0.05</v>
      </c>
      <c r="E188" s="17"/>
      <c r="F188" s="17"/>
      <c r="G188" s="17"/>
      <c r="H188" s="17"/>
      <c r="I188" s="16" t="s">
        <v>290</v>
      </c>
      <c r="J188" s="8" t="s">
        <v>324</v>
      </c>
    </row>
    <row r="189" spans="1:12" ht="15" customHeight="1" x14ac:dyDescent="0.2">
      <c r="A189" s="1" t="s">
        <v>240</v>
      </c>
      <c r="B189" s="2" t="s">
        <v>239</v>
      </c>
      <c r="C189" s="2" t="s">
        <v>323</v>
      </c>
      <c r="D189" s="17">
        <v>0.08</v>
      </c>
      <c r="E189" s="17"/>
      <c r="F189" s="17"/>
      <c r="G189" s="17"/>
      <c r="H189" s="17"/>
      <c r="I189" s="16"/>
      <c r="J189" s="2"/>
    </row>
    <row r="190" spans="1:12" ht="15" customHeight="1" x14ac:dyDescent="0.2">
      <c r="A190" s="1" t="s">
        <v>240</v>
      </c>
      <c r="B190" s="2" t="s">
        <v>239</v>
      </c>
      <c r="C190" s="2" t="s">
        <v>322</v>
      </c>
      <c r="D190" s="17">
        <v>7.0000000000000007E-2</v>
      </c>
      <c r="E190" s="17"/>
      <c r="F190" s="17"/>
      <c r="G190" s="17"/>
      <c r="H190" s="17"/>
      <c r="I190" s="16"/>
      <c r="J190" s="2"/>
    </row>
    <row r="191" spans="1:12" ht="15" customHeight="1" x14ac:dyDescent="0.2">
      <c r="A191" s="1" t="s">
        <v>240</v>
      </c>
      <c r="B191" s="2" t="s">
        <v>239</v>
      </c>
      <c r="C191" s="2" t="s">
        <v>321</v>
      </c>
      <c r="D191" s="17">
        <v>0.06</v>
      </c>
      <c r="E191" s="17"/>
      <c r="F191" s="17"/>
      <c r="G191" s="17"/>
      <c r="H191" s="17"/>
      <c r="I191" s="16"/>
      <c r="J191" s="2"/>
    </row>
    <row r="192" spans="1:12" ht="15" customHeight="1" x14ac:dyDescent="0.2">
      <c r="A192" s="1" t="s">
        <v>240</v>
      </c>
      <c r="B192" s="2" t="s">
        <v>239</v>
      </c>
      <c r="C192" s="2" t="s">
        <v>320</v>
      </c>
      <c r="D192" s="17">
        <v>0.17</v>
      </c>
      <c r="E192" s="17"/>
      <c r="F192" s="17"/>
      <c r="G192" s="17"/>
      <c r="H192" s="17"/>
      <c r="I192" s="16"/>
      <c r="J192" s="2"/>
    </row>
    <row r="193" spans="1:12" ht="15" customHeight="1" x14ac:dyDescent="0.2">
      <c r="A193" s="1" t="s">
        <v>240</v>
      </c>
      <c r="B193" s="2" t="s">
        <v>239</v>
      </c>
      <c r="C193" s="2" t="s">
        <v>319</v>
      </c>
      <c r="D193" s="17">
        <v>0.15</v>
      </c>
      <c r="E193" s="17"/>
      <c r="F193" s="17"/>
      <c r="G193" s="17"/>
      <c r="H193" s="17"/>
      <c r="I193" s="16"/>
      <c r="J193" s="2"/>
    </row>
    <row r="194" spans="1:12" ht="15" customHeight="1" x14ac:dyDescent="0.2">
      <c r="A194" s="1" t="s">
        <v>240</v>
      </c>
      <c r="B194" s="2" t="s">
        <v>239</v>
      </c>
      <c r="C194" s="2" t="s">
        <v>327</v>
      </c>
      <c r="D194" s="17">
        <v>7.0000000000000007E-2</v>
      </c>
      <c r="E194" s="17"/>
      <c r="F194" s="17"/>
      <c r="G194" s="17"/>
      <c r="H194" s="17"/>
      <c r="I194" s="16"/>
      <c r="J194" s="2"/>
    </row>
    <row r="195" spans="1:12" ht="15" customHeight="1" x14ac:dyDescent="0.2">
      <c r="A195" s="1" t="s">
        <v>240</v>
      </c>
      <c r="B195" s="2" t="s">
        <v>239</v>
      </c>
      <c r="C195" s="2" t="s">
        <v>326</v>
      </c>
      <c r="D195" s="17">
        <v>0.35</v>
      </c>
      <c r="E195" s="17"/>
      <c r="F195" s="17"/>
      <c r="G195" s="17"/>
      <c r="H195" s="17"/>
      <c r="I195" s="16"/>
      <c r="J195" s="2"/>
    </row>
    <row r="196" spans="1:12" ht="15" customHeight="1" x14ac:dyDescent="0.25">
      <c r="A196" s="15" t="s">
        <v>240</v>
      </c>
      <c r="B196" s="7" t="s">
        <v>239</v>
      </c>
      <c r="C196" s="7" t="s">
        <v>279</v>
      </c>
      <c r="D196" s="14">
        <f>SUM(D188:D195)</f>
        <v>1</v>
      </c>
      <c r="E196" s="14"/>
      <c r="F196" s="14"/>
      <c r="G196" s="14"/>
      <c r="H196" s="14"/>
      <c r="I196" s="13"/>
      <c r="J196" s="7"/>
      <c r="K196" s="3"/>
      <c r="L196" s="3"/>
    </row>
    <row r="197" spans="1:12" ht="15" customHeight="1" x14ac:dyDescent="0.2">
      <c r="A197" s="1" t="s">
        <v>240</v>
      </c>
      <c r="B197" s="2" t="s">
        <v>315</v>
      </c>
      <c r="C197" s="2" t="s">
        <v>325</v>
      </c>
      <c r="D197" s="17">
        <v>0.05</v>
      </c>
      <c r="E197" s="17"/>
      <c r="F197" s="17"/>
      <c r="G197" s="17"/>
      <c r="H197" s="17"/>
      <c r="I197" s="16" t="s">
        <v>290</v>
      </c>
      <c r="J197" s="8" t="s">
        <v>324</v>
      </c>
    </row>
    <row r="198" spans="1:12" ht="15" customHeight="1" x14ac:dyDescent="0.2">
      <c r="A198" s="1" t="s">
        <v>240</v>
      </c>
      <c r="B198" s="2" t="s">
        <v>315</v>
      </c>
      <c r="C198" s="2" t="s">
        <v>323</v>
      </c>
      <c r="D198" s="17">
        <v>0.08</v>
      </c>
      <c r="E198" s="17"/>
      <c r="F198" s="17"/>
      <c r="G198" s="17"/>
      <c r="H198" s="17"/>
      <c r="I198" s="16"/>
      <c r="J198" s="8"/>
    </row>
    <row r="199" spans="1:12" ht="15" customHeight="1" x14ac:dyDescent="0.2">
      <c r="A199" s="1" t="s">
        <v>240</v>
      </c>
      <c r="B199" s="2" t="s">
        <v>315</v>
      </c>
      <c r="C199" s="2" t="s">
        <v>322</v>
      </c>
      <c r="D199" s="17">
        <v>0.1</v>
      </c>
      <c r="E199" s="17"/>
      <c r="F199" s="17"/>
      <c r="G199" s="17"/>
      <c r="H199" s="17"/>
      <c r="I199" s="16"/>
      <c r="J199" s="8"/>
    </row>
    <row r="200" spans="1:12" ht="15" customHeight="1" x14ac:dyDescent="0.2">
      <c r="A200" s="1" t="s">
        <v>240</v>
      </c>
      <c r="B200" s="2" t="s">
        <v>315</v>
      </c>
      <c r="C200" s="2" t="s">
        <v>321</v>
      </c>
      <c r="D200" s="17">
        <v>0.06</v>
      </c>
      <c r="E200" s="17"/>
      <c r="F200" s="17"/>
      <c r="G200" s="17"/>
      <c r="H200" s="17"/>
      <c r="I200" s="16"/>
      <c r="J200" s="8"/>
    </row>
    <row r="201" spans="1:12" ht="15" customHeight="1" x14ac:dyDescent="0.2">
      <c r="A201" s="1" t="s">
        <v>240</v>
      </c>
      <c r="B201" s="2" t="s">
        <v>315</v>
      </c>
      <c r="C201" s="2" t="s">
        <v>320</v>
      </c>
      <c r="D201" s="17">
        <v>0.11</v>
      </c>
      <c r="E201" s="17"/>
      <c r="F201" s="17"/>
      <c r="G201" s="17"/>
      <c r="H201" s="17"/>
      <c r="I201" s="16"/>
      <c r="J201" s="8"/>
    </row>
    <row r="202" spans="1:12" ht="15" customHeight="1" x14ac:dyDescent="0.2">
      <c r="A202" s="1" t="s">
        <v>240</v>
      </c>
      <c r="B202" s="2" t="s">
        <v>315</v>
      </c>
      <c r="C202" s="2" t="s">
        <v>319</v>
      </c>
      <c r="D202" s="17">
        <v>0.1</v>
      </c>
      <c r="E202" s="17"/>
      <c r="F202" s="17"/>
      <c r="G202" s="17"/>
      <c r="H202" s="17"/>
      <c r="I202" s="16"/>
      <c r="J202" s="8"/>
    </row>
    <row r="203" spans="1:12" ht="15" customHeight="1" x14ac:dyDescent="0.2">
      <c r="A203" s="1" t="s">
        <v>240</v>
      </c>
      <c r="B203" s="2" t="s">
        <v>315</v>
      </c>
      <c r="C203" s="2" t="s">
        <v>318</v>
      </c>
      <c r="D203" s="17">
        <v>0.15</v>
      </c>
      <c r="E203" s="17"/>
      <c r="F203" s="17"/>
      <c r="G203" s="17"/>
      <c r="H203" s="17"/>
      <c r="I203" s="16"/>
      <c r="J203" s="8"/>
    </row>
    <row r="204" spans="1:12" ht="15" customHeight="1" x14ac:dyDescent="0.2">
      <c r="A204" s="1" t="s">
        <v>240</v>
      </c>
      <c r="B204" s="2" t="s">
        <v>315</v>
      </c>
      <c r="C204" s="2" t="s">
        <v>317</v>
      </c>
      <c r="D204" s="17">
        <v>0.02</v>
      </c>
      <c r="E204" s="17"/>
      <c r="F204" s="17"/>
      <c r="G204" s="17"/>
      <c r="H204" s="17"/>
      <c r="I204" s="16"/>
      <c r="J204" s="8"/>
    </row>
    <row r="205" spans="1:12" ht="15" customHeight="1" x14ac:dyDescent="0.2">
      <c r="A205" s="1" t="s">
        <v>240</v>
      </c>
      <c r="B205" s="2" t="s">
        <v>315</v>
      </c>
      <c r="C205" s="2" t="s">
        <v>316</v>
      </c>
      <c r="D205" s="17">
        <v>0.33</v>
      </c>
      <c r="E205" s="17"/>
      <c r="F205" s="17"/>
      <c r="G205" s="17"/>
      <c r="H205" s="17"/>
      <c r="I205" s="16"/>
      <c r="J205" s="8"/>
    </row>
    <row r="206" spans="1:12" ht="15" customHeight="1" x14ac:dyDescent="0.25">
      <c r="A206" s="15" t="s">
        <v>240</v>
      </c>
      <c r="B206" s="7" t="s">
        <v>315</v>
      </c>
      <c r="C206" s="7" t="s">
        <v>279</v>
      </c>
      <c r="D206" s="14">
        <f>SUM(D197:D205)</f>
        <v>1</v>
      </c>
      <c r="E206" s="14"/>
      <c r="F206" s="14"/>
      <c r="G206" s="14"/>
      <c r="H206" s="14"/>
      <c r="I206" s="13"/>
      <c r="J206" s="26"/>
      <c r="K206" s="3"/>
      <c r="L206" s="3"/>
    </row>
    <row r="207" spans="1:12" ht="15" customHeight="1" x14ac:dyDescent="0.25">
      <c r="A207" s="24" t="s">
        <v>236</v>
      </c>
      <c r="B207" s="24" t="s">
        <v>238</v>
      </c>
      <c r="C207" s="11" t="s">
        <v>297</v>
      </c>
      <c r="D207" s="23">
        <v>0.38</v>
      </c>
      <c r="E207" s="23"/>
      <c r="F207" s="23"/>
      <c r="G207" s="23"/>
      <c r="H207" s="23"/>
      <c r="I207" s="25" t="s">
        <v>296</v>
      </c>
      <c r="J207" s="4" t="s">
        <v>102</v>
      </c>
      <c r="K207" s="11" t="s">
        <v>314</v>
      </c>
      <c r="L207" s="10" t="s">
        <v>237</v>
      </c>
    </row>
    <row r="208" spans="1:12" ht="15" customHeight="1" x14ac:dyDescent="0.25">
      <c r="A208" s="24" t="s">
        <v>236</v>
      </c>
      <c r="B208" s="24" t="s">
        <v>238</v>
      </c>
      <c r="C208" s="11" t="s">
        <v>294</v>
      </c>
      <c r="D208" s="23">
        <v>0.42</v>
      </c>
      <c r="E208" s="23"/>
      <c r="F208" s="23"/>
      <c r="G208" s="23"/>
      <c r="H208" s="23"/>
      <c r="I208" s="11"/>
      <c r="J208" s="10"/>
      <c r="K208" s="10"/>
      <c r="L208" s="10"/>
    </row>
    <row r="209" spans="1:12" ht="15" customHeight="1" x14ac:dyDescent="0.25">
      <c r="A209" s="24" t="s">
        <v>236</v>
      </c>
      <c r="B209" s="24" t="s">
        <v>238</v>
      </c>
      <c r="C209" s="11" t="s">
        <v>293</v>
      </c>
      <c r="D209" s="23">
        <v>0.08</v>
      </c>
      <c r="E209" s="23"/>
      <c r="F209" s="23"/>
      <c r="G209" s="23"/>
      <c r="H209" s="23"/>
      <c r="I209" s="11"/>
      <c r="J209" s="10"/>
      <c r="K209" s="10"/>
      <c r="L209" s="10"/>
    </row>
    <row r="210" spans="1:12" ht="15" customHeight="1" x14ac:dyDescent="0.25">
      <c r="A210" s="24" t="s">
        <v>236</v>
      </c>
      <c r="B210" s="24" t="s">
        <v>238</v>
      </c>
      <c r="C210" s="11" t="s">
        <v>292</v>
      </c>
      <c r="D210" s="23">
        <v>7.0000000000000007E-2</v>
      </c>
      <c r="E210" s="23"/>
      <c r="F210" s="23"/>
      <c r="G210" s="23"/>
      <c r="H210" s="23"/>
      <c r="I210" s="11"/>
      <c r="J210" s="10"/>
      <c r="K210" s="10"/>
      <c r="L210" s="10"/>
    </row>
    <row r="211" spans="1:12" ht="15" customHeight="1" x14ac:dyDescent="0.25">
      <c r="A211" s="24" t="s">
        <v>236</v>
      </c>
      <c r="B211" s="24" t="s">
        <v>238</v>
      </c>
      <c r="C211" s="11" t="s">
        <v>282</v>
      </c>
      <c r="D211" s="23">
        <v>0.05</v>
      </c>
      <c r="E211" s="23"/>
      <c r="F211" s="23"/>
      <c r="G211" s="23"/>
      <c r="H211" s="23"/>
      <c r="I211" s="11"/>
      <c r="J211" s="10"/>
      <c r="K211" s="10"/>
      <c r="L211" s="10"/>
    </row>
    <row r="212" spans="1:12" ht="15" customHeight="1" x14ac:dyDescent="0.25">
      <c r="A212" s="22" t="s">
        <v>236</v>
      </c>
      <c r="B212" s="22" t="s">
        <v>238</v>
      </c>
      <c r="C212" s="21" t="s">
        <v>279</v>
      </c>
      <c r="D212" s="20">
        <f>SUM(D207:D211)</f>
        <v>1</v>
      </c>
      <c r="E212" s="20"/>
      <c r="F212" s="20"/>
      <c r="G212" s="20"/>
      <c r="H212" s="20"/>
      <c r="I212" s="21"/>
      <c r="J212" s="19"/>
      <c r="K212" s="19"/>
      <c r="L212" s="19"/>
    </row>
    <row r="213" spans="1:12" ht="15" customHeight="1" x14ac:dyDescent="0.2">
      <c r="A213" s="1" t="s">
        <v>236</v>
      </c>
      <c r="B213" s="1" t="s">
        <v>238</v>
      </c>
      <c r="C213" s="2" t="s">
        <v>313</v>
      </c>
      <c r="D213" s="17">
        <v>0.05</v>
      </c>
      <c r="E213" s="17"/>
      <c r="F213" s="17"/>
      <c r="G213" s="17"/>
      <c r="H213" s="17"/>
      <c r="I213" s="16"/>
      <c r="J213" s="8" t="s">
        <v>312</v>
      </c>
    </row>
    <row r="214" spans="1:12" ht="15" customHeight="1" x14ac:dyDescent="0.2">
      <c r="A214" s="1" t="s">
        <v>236</v>
      </c>
      <c r="B214" s="1" t="s">
        <v>238</v>
      </c>
      <c r="C214" s="2" t="s">
        <v>299</v>
      </c>
      <c r="D214" s="17">
        <v>0.13</v>
      </c>
      <c r="E214" s="17"/>
      <c r="F214" s="17"/>
      <c r="G214" s="17"/>
      <c r="H214" s="17"/>
      <c r="I214" s="16"/>
      <c r="J214" s="2"/>
    </row>
    <row r="215" spans="1:12" ht="15" customHeight="1" x14ac:dyDescent="0.2">
      <c r="A215" s="1" t="s">
        <v>236</v>
      </c>
      <c r="B215" s="1" t="s">
        <v>238</v>
      </c>
      <c r="C215" s="2" t="s">
        <v>300</v>
      </c>
      <c r="D215" s="17">
        <v>0.04</v>
      </c>
      <c r="E215" s="17"/>
      <c r="F215" s="17"/>
      <c r="G215" s="17"/>
      <c r="H215" s="17"/>
      <c r="I215" s="16"/>
      <c r="J215" s="2"/>
    </row>
    <row r="216" spans="1:12" ht="15" customHeight="1" x14ac:dyDescent="0.2">
      <c r="A216" s="1" t="s">
        <v>236</v>
      </c>
      <c r="B216" s="1" t="s">
        <v>238</v>
      </c>
      <c r="C216" s="2" t="s">
        <v>311</v>
      </c>
      <c r="D216" s="17">
        <v>0.02</v>
      </c>
      <c r="E216" s="17"/>
      <c r="F216" s="17"/>
      <c r="G216" s="17"/>
      <c r="H216" s="17"/>
      <c r="I216" s="16"/>
      <c r="J216" s="2"/>
    </row>
    <row r="217" spans="1:12" ht="15" customHeight="1" x14ac:dyDescent="0.2">
      <c r="A217" s="1" t="s">
        <v>236</v>
      </c>
      <c r="B217" s="1" t="s">
        <v>238</v>
      </c>
      <c r="C217" s="2" t="s">
        <v>310</v>
      </c>
      <c r="D217" s="17">
        <v>0.27</v>
      </c>
      <c r="E217" s="17"/>
      <c r="F217" s="17"/>
      <c r="G217" s="17"/>
      <c r="H217" s="17"/>
      <c r="I217" s="16"/>
      <c r="J217" s="2"/>
    </row>
    <row r="218" spans="1:12" ht="15" customHeight="1" x14ac:dyDescent="0.2">
      <c r="A218" s="1" t="s">
        <v>236</v>
      </c>
      <c r="B218" s="1" t="s">
        <v>238</v>
      </c>
      <c r="C218" s="2" t="s">
        <v>309</v>
      </c>
      <c r="D218" s="17">
        <v>0.49</v>
      </c>
      <c r="E218" s="17"/>
      <c r="F218" s="17"/>
      <c r="G218" s="17"/>
      <c r="H218" s="17"/>
      <c r="I218" s="16"/>
    </row>
    <row r="219" spans="1:12" ht="15" customHeight="1" x14ac:dyDescent="0.25">
      <c r="A219" s="15" t="s">
        <v>236</v>
      </c>
      <c r="B219" s="15" t="s">
        <v>238</v>
      </c>
      <c r="C219" s="7" t="s">
        <v>279</v>
      </c>
      <c r="D219" s="14">
        <f>SUM(D213:D218)</f>
        <v>1</v>
      </c>
      <c r="E219" s="14"/>
      <c r="F219" s="14"/>
      <c r="G219" s="14"/>
      <c r="H219" s="14"/>
      <c r="I219" s="13"/>
      <c r="J219" s="7"/>
      <c r="K219" s="3"/>
      <c r="L219" s="3"/>
    </row>
    <row r="220" spans="1:12" ht="15" customHeight="1" x14ac:dyDescent="0.2">
      <c r="A220" s="1" t="s">
        <v>236</v>
      </c>
      <c r="B220" s="1" t="s">
        <v>235</v>
      </c>
      <c r="C220" s="2" t="s">
        <v>297</v>
      </c>
      <c r="D220" s="17">
        <v>0.31</v>
      </c>
      <c r="E220" s="17"/>
      <c r="F220" s="17"/>
      <c r="G220" s="17"/>
      <c r="H220" s="17"/>
      <c r="I220" s="16" t="s">
        <v>296</v>
      </c>
      <c r="J220" s="8" t="s">
        <v>102</v>
      </c>
      <c r="K220" s="2" t="s">
        <v>308</v>
      </c>
      <c r="L220" s="2"/>
    </row>
    <row r="221" spans="1:12" ht="15" customHeight="1" x14ac:dyDescent="0.25">
      <c r="A221" s="1" t="s">
        <v>236</v>
      </c>
      <c r="B221" s="1" t="s">
        <v>235</v>
      </c>
      <c r="C221" s="2" t="s">
        <v>294</v>
      </c>
      <c r="D221" s="17">
        <v>0.46</v>
      </c>
      <c r="E221" s="17"/>
      <c r="F221" s="17"/>
      <c r="G221" s="17"/>
      <c r="H221" s="17"/>
      <c r="I221" s="2"/>
      <c r="J221" s="9"/>
    </row>
    <row r="222" spans="1:12" ht="15" customHeight="1" x14ac:dyDescent="0.25">
      <c r="A222" s="1" t="s">
        <v>236</v>
      </c>
      <c r="B222" s="1" t="s">
        <v>235</v>
      </c>
      <c r="C222" s="2" t="s">
        <v>293</v>
      </c>
      <c r="D222" s="17">
        <v>7.0000000000000007E-2</v>
      </c>
      <c r="E222" s="17"/>
      <c r="F222" s="17"/>
      <c r="G222" s="17"/>
      <c r="H222" s="17"/>
      <c r="I222" s="18"/>
      <c r="J222" s="9"/>
    </row>
    <row r="223" spans="1:12" ht="15" customHeight="1" x14ac:dyDescent="0.25">
      <c r="A223" s="1" t="s">
        <v>236</v>
      </c>
      <c r="B223" s="1" t="s">
        <v>235</v>
      </c>
      <c r="C223" s="2" t="s">
        <v>292</v>
      </c>
      <c r="D223" s="17">
        <v>0.16</v>
      </c>
      <c r="E223" s="17"/>
      <c r="F223" s="17"/>
      <c r="G223" s="17"/>
      <c r="H223" s="17"/>
      <c r="I223" s="2"/>
      <c r="J223" s="9"/>
    </row>
    <row r="224" spans="1:12" ht="15" customHeight="1" x14ac:dyDescent="0.25">
      <c r="A224" s="15" t="s">
        <v>236</v>
      </c>
      <c r="B224" s="15" t="s">
        <v>235</v>
      </c>
      <c r="C224" s="7" t="s">
        <v>279</v>
      </c>
      <c r="D224" s="14">
        <f>SUM(D220:D223)</f>
        <v>1</v>
      </c>
      <c r="E224" s="14"/>
      <c r="F224" s="14"/>
      <c r="G224" s="14"/>
      <c r="H224" s="14"/>
      <c r="I224" s="7"/>
      <c r="J224" s="3"/>
      <c r="K224" s="3"/>
      <c r="L224" s="3"/>
    </row>
    <row r="225" spans="1:12" ht="15" customHeight="1" x14ac:dyDescent="0.25">
      <c r="A225" s="1" t="s">
        <v>236</v>
      </c>
      <c r="B225" s="1" t="s">
        <v>235</v>
      </c>
      <c r="C225" s="2" t="s">
        <v>307</v>
      </c>
      <c r="D225" s="17">
        <v>0.31</v>
      </c>
      <c r="E225" s="17"/>
      <c r="F225" s="17"/>
      <c r="G225" s="17"/>
      <c r="H225" s="17"/>
      <c r="I225" s="16"/>
      <c r="J225" s="18" t="s">
        <v>306</v>
      </c>
    </row>
    <row r="226" spans="1:12" ht="15" customHeight="1" x14ac:dyDescent="0.25">
      <c r="A226" s="1" t="s">
        <v>236</v>
      </c>
      <c r="B226" s="1" t="s">
        <v>235</v>
      </c>
      <c r="C226" s="2" t="s">
        <v>305</v>
      </c>
      <c r="D226" s="17">
        <v>0.1</v>
      </c>
      <c r="E226" s="17"/>
      <c r="F226" s="17"/>
      <c r="G226" s="17"/>
      <c r="H226" s="17"/>
      <c r="I226" s="16"/>
      <c r="J226" s="18" t="s">
        <v>304</v>
      </c>
    </row>
    <row r="227" spans="1:12" ht="15" customHeight="1" x14ac:dyDescent="0.25">
      <c r="A227" s="1" t="s">
        <v>236</v>
      </c>
      <c r="B227" s="1" t="s">
        <v>235</v>
      </c>
      <c r="C227" s="2" t="s">
        <v>303</v>
      </c>
      <c r="D227" s="17">
        <v>0.13</v>
      </c>
      <c r="E227" s="17"/>
      <c r="F227" s="17"/>
      <c r="G227" s="17"/>
      <c r="H227" s="17"/>
      <c r="I227" s="16"/>
      <c r="J227" s="18" t="s">
        <v>302</v>
      </c>
    </row>
    <row r="228" spans="1:12" ht="15" customHeight="1" x14ac:dyDescent="0.2">
      <c r="A228" s="1" t="s">
        <v>236</v>
      </c>
      <c r="B228" s="1" t="s">
        <v>235</v>
      </c>
      <c r="C228" s="2" t="s">
        <v>301</v>
      </c>
      <c r="D228" s="17">
        <v>0.26</v>
      </c>
      <c r="E228" s="17"/>
      <c r="F228" s="17"/>
      <c r="G228" s="17"/>
      <c r="H228" s="17"/>
      <c r="I228" s="16"/>
      <c r="J228" s="2"/>
    </row>
    <row r="229" spans="1:12" ht="15" customHeight="1" x14ac:dyDescent="0.2">
      <c r="A229" s="1" t="s">
        <v>236</v>
      </c>
      <c r="B229" s="1" t="s">
        <v>235</v>
      </c>
      <c r="C229" s="2" t="s">
        <v>300</v>
      </c>
      <c r="D229" s="17">
        <v>0.05</v>
      </c>
      <c r="E229" s="17"/>
      <c r="F229" s="17"/>
      <c r="G229" s="17"/>
      <c r="H229" s="17"/>
      <c r="I229" s="16"/>
      <c r="J229" s="2"/>
    </row>
    <row r="230" spans="1:12" ht="15" customHeight="1" x14ac:dyDescent="0.2">
      <c r="A230" s="1" t="s">
        <v>236</v>
      </c>
      <c r="B230" s="1" t="s">
        <v>235</v>
      </c>
      <c r="C230" s="2" t="s">
        <v>299</v>
      </c>
      <c r="D230" s="17">
        <v>0.15</v>
      </c>
      <c r="E230" s="17"/>
      <c r="F230" s="17"/>
      <c r="G230" s="17"/>
      <c r="H230" s="17"/>
      <c r="I230" s="16"/>
      <c r="J230" s="2"/>
    </row>
    <row r="231" spans="1:12" ht="15" customHeight="1" x14ac:dyDescent="0.25">
      <c r="A231" s="15" t="s">
        <v>236</v>
      </c>
      <c r="B231" s="15" t="s">
        <v>235</v>
      </c>
      <c r="C231" s="7" t="s">
        <v>279</v>
      </c>
      <c r="D231" s="14">
        <f>SUM(D225:D230)</f>
        <v>1</v>
      </c>
      <c r="E231" s="14"/>
      <c r="F231" s="14"/>
      <c r="G231" s="14"/>
      <c r="H231" s="14"/>
      <c r="I231" s="13"/>
      <c r="J231" s="7"/>
      <c r="K231" s="3"/>
      <c r="L231" s="3"/>
    </row>
    <row r="232" spans="1:12" ht="15" customHeight="1" x14ac:dyDescent="0.2">
      <c r="A232" s="1" t="s">
        <v>236</v>
      </c>
      <c r="B232" s="1"/>
      <c r="C232" s="2"/>
      <c r="D232" s="17"/>
      <c r="E232" s="17"/>
      <c r="F232" s="17"/>
      <c r="G232" s="17"/>
      <c r="H232" s="17"/>
      <c r="I232" s="16"/>
      <c r="J232" s="8" t="s">
        <v>298</v>
      </c>
    </row>
    <row r="233" spans="1:12" ht="15" customHeight="1" x14ac:dyDescent="0.2">
      <c r="A233" s="1" t="s">
        <v>236</v>
      </c>
      <c r="B233" s="1"/>
      <c r="C233" s="2"/>
      <c r="D233" s="17"/>
      <c r="E233" s="17"/>
      <c r="F233" s="17"/>
      <c r="G233" s="17"/>
      <c r="H233" s="17"/>
      <c r="I233" s="16"/>
    </row>
    <row r="234" spans="1:12" ht="15" customHeight="1" x14ac:dyDescent="0.2">
      <c r="A234" s="1" t="s">
        <v>236</v>
      </c>
      <c r="B234" s="1"/>
      <c r="C234" s="2"/>
      <c r="D234" s="17"/>
      <c r="E234" s="17"/>
      <c r="F234" s="17"/>
      <c r="G234" s="17"/>
      <c r="H234" s="17"/>
      <c r="I234" s="16"/>
    </row>
    <row r="235" spans="1:12" ht="15" customHeight="1" x14ac:dyDescent="0.2">
      <c r="A235" s="1" t="s">
        <v>236</v>
      </c>
      <c r="B235" s="1"/>
      <c r="C235" s="2"/>
      <c r="D235" s="17"/>
      <c r="E235" s="17"/>
      <c r="F235" s="17"/>
      <c r="G235" s="17"/>
      <c r="H235" s="17"/>
      <c r="I235" s="16"/>
    </row>
    <row r="236" spans="1:12" ht="15" customHeight="1" x14ac:dyDescent="0.2">
      <c r="A236" s="1" t="s">
        <v>236</v>
      </c>
      <c r="B236" s="1"/>
      <c r="C236" s="2"/>
      <c r="D236" s="17"/>
      <c r="E236" s="17"/>
      <c r="F236" s="17"/>
      <c r="G236" s="17"/>
      <c r="H236" s="17"/>
      <c r="I236" s="16"/>
    </row>
    <row r="237" spans="1:12" ht="15" customHeight="1" x14ac:dyDescent="0.2">
      <c r="A237" s="1" t="s">
        <v>236</v>
      </c>
      <c r="B237" s="1"/>
      <c r="C237" s="2"/>
      <c r="D237" s="17"/>
      <c r="E237" s="17"/>
      <c r="F237" s="17"/>
      <c r="G237" s="17"/>
      <c r="H237" s="17"/>
      <c r="I237" s="16"/>
    </row>
    <row r="238" spans="1:12" ht="15" customHeight="1" x14ac:dyDescent="0.2">
      <c r="A238" s="1" t="s">
        <v>236</v>
      </c>
      <c r="B238" s="1"/>
      <c r="C238" s="2"/>
      <c r="D238" s="17"/>
      <c r="E238" s="17"/>
      <c r="F238" s="17"/>
      <c r="G238" s="17"/>
      <c r="H238" s="17"/>
      <c r="I238" s="16"/>
    </row>
    <row r="239" spans="1:12" ht="15" customHeight="1" x14ac:dyDescent="0.2">
      <c r="A239" s="1" t="s">
        <v>236</v>
      </c>
      <c r="B239" s="1"/>
      <c r="C239" s="2"/>
      <c r="D239" s="17"/>
      <c r="E239" s="17"/>
      <c r="F239" s="17"/>
      <c r="G239" s="17"/>
      <c r="H239" s="17"/>
      <c r="I239" s="16"/>
    </row>
    <row r="240" spans="1:12" ht="15" customHeight="1" x14ac:dyDescent="0.2">
      <c r="A240" s="1" t="s">
        <v>236</v>
      </c>
      <c r="B240" s="1"/>
      <c r="C240" s="2"/>
      <c r="D240" s="17"/>
      <c r="E240" s="17"/>
      <c r="F240" s="17"/>
      <c r="G240" s="17"/>
      <c r="H240" s="17"/>
      <c r="I240" s="16"/>
    </row>
    <row r="241" spans="1:12" ht="15" customHeight="1" x14ac:dyDescent="0.2">
      <c r="A241" s="1" t="s">
        <v>236</v>
      </c>
      <c r="B241" s="1"/>
      <c r="C241" s="2"/>
      <c r="D241" s="17"/>
      <c r="E241" s="17"/>
      <c r="F241" s="17"/>
      <c r="G241" s="17"/>
      <c r="H241" s="17"/>
      <c r="I241" s="16"/>
    </row>
    <row r="242" spans="1:12" ht="15" customHeight="1" x14ac:dyDescent="0.2">
      <c r="A242" s="1" t="s">
        <v>236</v>
      </c>
      <c r="B242" s="1"/>
      <c r="C242" s="2"/>
      <c r="D242" s="17"/>
      <c r="E242" s="17"/>
      <c r="F242" s="17"/>
      <c r="G242" s="17"/>
      <c r="H242" s="17"/>
      <c r="I242" s="16"/>
    </row>
    <row r="243" spans="1:12" ht="15" customHeight="1" x14ac:dyDescent="0.25">
      <c r="A243" s="24" t="s">
        <v>233</v>
      </c>
      <c r="B243" s="10"/>
      <c r="C243" s="11" t="s">
        <v>297</v>
      </c>
      <c r="D243" s="23">
        <v>0.05</v>
      </c>
      <c r="E243" s="23"/>
      <c r="F243" s="23"/>
      <c r="G243" s="23"/>
      <c r="H243" s="23"/>
      <c r="I243" s="25" t="s">
        <v>296</v>
      </c>
      <c r="J243" s="4" t="s">
        <v>102</v>
      </c>
      <c r="K243" s="11" t="s">
        <v>295</v>
      </c>
      <c r="L243" s="11"/>
    </row>
    <row r="244" spans="1:12" ht="15" customHeight="1" x14ac:dyDescent="0.25">
      <c r="A244" s="24" t="s">
        <v>233</v>
      </c>
      <c r="B244" s="10"/>
      <c r="C244" s="11" t="s">
        <v>294</v>
      </c>
      <c r="D244" s="23">
        <v>0.51</v>
      </c>
      <c r="E244" s="23"/>
      <c r="F244" s="23"/>
      <c r="G244" s="23"/>
      <c r="H244" s="23"/>
      <c r="I244" s="11"/>
      <c r="J244" s="10"/>
      <c r="K244" s="10"/>
      <c r="L244" s="10"/>
    </row>
    <row r="245" spans="1:12" ht="15" customHeight="1" x14ac:dyDescent="0.25">
      <c r="A245" s="24" t="s">
        <v>233</v>
      </c>
      <c r="B245" s="10"/>
      <c r="C245" s="11" t="s">
        <v>293</v>
      </c>
      <c r="D245" s="23">
        <v>7.0000000000000007E-2</v>
      </c>
      <c r="E245" s="23"/>
      <c r="F245" s="23"/>
      <c r="G245" s="23"/>
      <c r="H245" s="23"/>
      <c r="I245" s="11"/>
      <c r="J245" s="10"/>
      <c r="K245" s="10"/>
      <c r="L245" s="10"/>
    </row>
    <row r="246" spans="1:12" ht="15" customHeight="1" x14ac:dyDescent="0.25">
      <c r="A246" s="24" t="s">
        <v>233</v>
      </c>
      <c r="B246" s="10"/>
      <c r="C246" s="11" t="s">
        <v>292</v>
      </c>
      <c r="D246" s="23">
        <v>0.16</v>
      </c>
      <c r="E246" s="23"/>
      <c r="F246" s="23"/>
      <c r="G246" s="23"/>
      <c r="H246" s="23"/>
      <c r="I246" s="11"/>
      <c r="J246" s="10"/>
      <c r="K246" s="10"/>
      <c r="L246" s="10"/>
    </row>
    <row r="247" spans="1:12" ht="15" customHeight="1" x14ac:dyDescent="0.25">
      <c r="A247" s="24" t="s">
        <v>233</v>
      </c>
      <c r="B247" s="10"/>
      <c r="C247" s="11" t="s">
        <v>282</v>
      </c>
      <c r="D247" s="23">
        <v>0.21</v>
      </c>
      <c r="E247" s="23"/>
      <c r="F247" s="23"/>
      <c r="G247" s="23"/>
      <c r="H247" s="23"/>
      <c r="I247" s="11"/>
      <c r="J247" s="10"/>
      <c r="K247" s="10"/>
      <c r="L247" s="10"/>
    </row>
    <row r="248" spans="1:12" ht="15" customHeight="1" x14ac:dyDescent="0.25">
      <c r="A248" s="22" t="s">
        <v>233</v>
      </c>
      <c r="B248" s="19"/>
      <c r="C248" s="21" t="s">
        <v>279</v>
      </c>
      <c r="D248" s="20">
        <f>SUM(D243:D247)</f>
        <v>1.0000000000000002</v>
      </c>
      <c r="E248" s="20"/>
      <c r="F248" s="20"/>
      <c r="G248" s="20"/>
      <c r="H248" s="20"/>
      <c r="I248" s="19"/>
      <c r="J248" s="19"/>
      <c r="K248" s="19"/>
      <c r="L248" s="19"/>
    </row>
    <row r="249" spans="1:12" ht="15" customHeight="1" x14ac:dyDescent="0.25">
      <c r="A249" s="1" t="s">
        <v>233</v>
      </c>
      <c r="C249" s="2" t="s">
        <v>291</v>
      </c>
      <c r="D249" s="17">
        <v>7.0000000000000007E-2</v>
      </c>
      <c r="E249" s="17"/>
      <c r="F249" s="17"/>
      <c r="G249" s="17"/>
      <c r="H249" s="17"/>
      <c r="I249" s="16" t="s">
        <v>290</v>
      </c>
      <c r="J249" s="18" t="s">
        <v>289</v>
      </c>
    </row>
    <row r="250" spans="1:12" ht="15" customHeight="1" x14ac:dyDescent="0.2">
      <c r="A250" s="1" t="s">
        <v>233</v>
      </c>
      <c r="C250" s="2" t="s">
        <v>288</v>
      </c>
      <c r="D250" s="17">
        <v>0.04</v>
      </c>
      <c r="E250" s="17"/>
      <c r="F250" s="17"/>
      <c r="G250" s="17"/>
      <c r="H250" s="17"/>
      <c r="I250" s="16"/>
    </row>
    <row r="251" spans="1:12" ht="15" customHeight="1" x14ac:dyDescent="0.2">
      <c r="A251" s="1" t="s">
        <v>233</v>
      </c>
      <c r="C251" s="2" t="s">
        <v>287</v>
      </c>
      <c r="D251" s="17">
        <v>0.15</v>
      </c>
      <c r="E251" s="17"/>
      <c r="F251" s="17"/>
      <c r="G251" s="17"/>
      <c r="H251" s="17"/>
      <c r="I251" s="16"/>
    </row>
    <row r="252" spans="1:12" ht="15" customHeight="1" x14ac:dyDescent="0.2">
      <c r="A252" s="1" t="s">
        <v>233</v>
      </c>
      <c r="C252" s="2" t="s">
        <v>286</v>
      </c>
      <c r="D252" s="17">
        <v>0.04</v>
      </c>
      <c r="E252" s="17"/>
      <c r="F252" s="17"/>
      <c r="G252" s="17"/>
      <c r="H252" s="17"/>
      <c r="I252" s="16"/>
    </row>
    <row r="253" spans="1:12" ht="15" customHeight="1" x14ac:dyDescent="0.2">
      <c r="A253" s="1" t="s">
        <v>233</v>
      </c>
      <c r="C253" s="2" t="s">
        <v>285</v>
      </c>
      <c r="D253" s="17">
        <v>0.01</v>
      </c>
      <c r="E253" s="17"/>
      <c r="F253" s="17"/>
      <c r="G253" s="17"/>
      <c r="H253" s="17"/>
      <c r="I253" s="16"/>
    </row>
    <row r="254" spans="1:12" ht="15" customHeight="1" x14ac:dyDescent="0.2">
      <c r="A254" s="1" t="s">
        <v>233</v>
      </c>
      <c r="C254" s="2" t="s">
        <v>284</v>
      </c>
      <c r="D254" s="17">
        <v>0.14000000000000001</v>
      </c>
      <c r="E254" s="17"/>
      <c r="F254" s="17"/>
      <c r="G254" s="17"/>
      <c r="H254" s="17"/>
      <c r="I254" s="16"/>
    </row>
    <row r="255" spans="1:12" ht="15" customHeight="1" x14ac:dyDescent="0.2">
      <c r="A255" s="1" t="s">
        <v>233</v>
      </c>
      <c r="C255" s="2" t="s">
        <v>283</v>
      </c>
      <c r="D255" s="17">
        <v>0.42</v>
      </c>
      <c r="E255" s="17"/>
      <c r="F255" s="17"/>
      <c r="G255" s="17"/>
      <c r="H255" s="17"/>
      <c r="I255" s="16"/>
    </row>
    <row r="256" spans="1:12" ht="15" customHeight="1" x14ac:dyDescent="0.25">
      <c r="A256" s="1" t="s">
        <v>233</v>
      </c>
      <c r="C256" s="2" t="s">
        <v>282</v>
      </c>
      <c r="D256" s="17">
        <v>0.01</v>
      </c>
      <c r="E256" s="17"/>
      <c r="F256" s="17"/>
      <c r="G256" s="17"/>
      <c r="H256" s="17"/>
      <c r="I256" s="16"/>
      <c r="J256" s="9"/>
    </row>
    <row r="257" spans="1:12" ht="15" customHeight="1" x14ac:dyDescent="0.25">
      <c r="A257" s="1" t="s">
        <v>233</v>
      </c>
      <c r="C257" s="2" t="s">
        <v>281</v>
      </c>
      <c r="D257" s="17">
        <v>0.03</v>
      </c>
      <c r="E257" s="17"/>
      <c r="F257" s="17"/>
      <c r="G257" s="17"/>
      <c r="H257" s="17"/>
      <c r="I257" s="16"/>
      <c r="J257" s="9"/>
    </row>
    <row r="258" spans="1:12" ht="15" customHeight="1" x14ac:dyDescent="0.25">
      <c r="A258" s="1" t="s">
        <v>233</v>
      </c>
      <c r="C258" s="2" t="s">
        <v>280</v>
      </c>
      <c r="D258" s="17">
        <v>0.09</v>
      </c>
      <c r="E258" s="17"/>
      <c r="F258" s="17"/>
      <c r="G258" s="17"/>
      <c r="H258" s="17"/>
      <c r="I258" s="16"/>
      <c r="J258" s="9"/>
    </row>
    <row r="259" spans="1:12" ht="15" customHeight="1" x14ac:dyDescent="0.25">
      <c r="A259" s="15" t="s">
        <v>233</v>
      </c>
      <c r="C259" s="7" t="s">
        <v>279</v>
      </c>
      <c r="D259" s="14">
        <f>SUM(D249:D258)</f>
        <v>1</v>
      </c>
      <c r="E259" s="14"/>
      <c r="F259" s="14"/>
      <c r="G259" s="14"/>
      <c r="H259" s="14"/>
      <c r="I259" s="13"/>
      <c r="J259" s="3"/>
      <c r="K259" s="3"/>
      <c r="L259" s="3"/>
    </row>
  </sheetData>
  <hyperlinks>
    <hyperlink ref="J44" r:id="rId1"/>
    <hyperlink ref="J197" r:id="rId2"/>
    <hyperlink ref="J188" r:id="rId3"/>
    <hyperlink ref="J249" r:id="rId4"/>
    <hyperlink ref="J232" r:id="rId5"/>
    <hyperlink ref="J2" r:id="rId6"/>
    <hyperlink ref="J8" r:id="rId7"/>
    <hyperlink ref="J87" r:id="rId8"/>
    <hyperlink ref="J225" r:id="rId9"/>
    <hyperlink ref="J226" r:id="rId10"/>
    <hyperlink ref="J227" r:id="rId11"/>
    <hyperlink ref="J135" r:id="rId12"/>
    <hyperlink ref="J56" r:id="rId13"/>
    <hyperlink ref="J171" r:id="rId14"/>
    <hyperlink ref="J152" r:id="rId15"/>
    <hyperlink ref="J67" r:id="rId16"/>
    <hyperlink ref="J213" r:id="rId17"/>
    <hyperlink ref="J111" r:id="rId18"/>
    <hyperlink ref="J120" r:id="rId19"/>
  </hyperlinks>
  <pageMargins left="0.7" right="0.7" top="0.78740157499999996" bottom="0.78740157499999996" header="0.3" footer="0.3"/>
  <pageSetup paperSize="9" orientation="portrait"/>
  <drawing r:id="rId20"/>
  <legacy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1"/>
  <sheetViews>
    <sheetView zoomScale="75" zoomScaleNormal="75" workbookViewId="0">
      <pane xSplit="1" ySplit="1" topLeftCell="B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ColWidth="11" defaultRowHeight="14.25" x14ac:dyDescent="0.2"/>
  <cols>
    <col min="1" max="1" width="15.75" customWidth="1"/>
    <col min="2" max="3" width="44.375" customWidth="1"/>
    <col min="4" max="4" width="9" customWidth="1"/>
    <col min="5" max="5" width="44.375" customWidth="1"/>
  </cols>
  <sheetData>
    <row r="1" spans="1:5" ht="15" customHeight="1" x14ac:dyDescent="0.25">
      <c r="A1" s="3" t="s">
        <v>278</v>
      </c>
      <c r="B1" s="3" t="s">
        <v>416</v>
      </c>
      <c r="C1" s="12" t="s">
        <v>430</v>
      </c>
      <c r="D1" s="3" t="s">
        <v>415</v>
      </c>
      <c r="E1" s="12" t="s">
        <v>101</v>
      </c>
    </row>
    <row r="2" spans="1:5" ht="14.45" customHeight="1" x14ac:dyDescent="0.25">
      <c r="A2" s="1" t="s">
        <v>220</v>
      </c>
      <c r="B2" s="2" t="s">
        <v>297</v>
      </c>
      <c r="C2" s="32" t="s">
        <v>420</v>
      </c>
      <c r="D2" s="17">
        <f>gfcf_capex_sources!D2</f>
        <v>0.11</v>
      </c>
      <c r="E2" s="32"/>
    </row>
    <row r="3" spans="1:5" ht="14.45" customHeight="1" x14ac:dyDescent="0.25">
      <c r="A3" s="1" t="s">
        <v>220</v>
      </c>
      <c r="B3" s="2" t="s">
        <v>294</v>
      </c>
      <c r="C3" s="31" t="s">
        <v>425</v>
      </c>
      <c r="D3" s="17">
        <f>gfcf_capex_sources!D3</f>
        <v>0.4</v>
      </c>
      <c r="E3" s="31"/>
    </row>
    <row r="4" spans="1:5" ht="14.45" customHeight="1" x14ac:dyDescent="0.25">
      <c r="A4" s="1" t="s">
        <v>220</v>
      </c>
      <c r="B4" s="2" t="s">
        <v>293</v>
      </c>
      <c r="C4" s="31" t="s">
        <v>424</v>
      </c>
      <c r="D4" s="17">
        <f>gfcf_capex_sources!D4</f>
        <v>0.06</v>
      </c>
      <c r="E4" s="31"/>
    </row>
    <row r="5" spans="1:5" ht="14.45" customHeight="1" x14ac:dyDescent="0.25">
      <c r="A5" s="1" t="s">
        <v>220</v>
      </c>
      <c r="B5" s="2" t="s">
        <v>292</v>
      </c>
      <c r="C5" s="31" t="s">
        <v>423</v>
      </c>
      <c r="D5" s="17">
        <f>gfcf_capex_sources!D5/4</f>
        <v>6.5000000000000002E-2</v>
      </c>
      <c r="E5" s="2"/>
    </row>
    <row r="6" spans="1:5" ht="14.45" customHeight="1" x14ac:dyDescent="0.25">
      <c r="A6" s="1" t="s">
        <v>220</v>
      </c>
      <c r="B6" s="2"/>
      <c r="C6" s="31" t="s">
        <v>422</v>
      </c>
      <c r="D6" s="17">
        <f>gfcf_capex_sources!D5/4</f>
        <v>6.5000000000000002E-2</v>
      </c>
      <c r="E6" s="2"/>
    </row>
    <row r="7" spans="1:5" ht="14.45" customHeight="1" x14ac:dyDescent="0.25">
      <c r="A7" s="1" t="s">
        <v>220</v>
      </c>
      <c r="B7" s="2"/>
      <c r="C7" s="31" t="s">
        <v>417</v>
      </c>
      <c r="D7" s="17">
        <f>gfcf_capex_sources!D5/4</f>
        <v>6.5000000000000002E-2</v>
      </c>
      <c r="E7" s="2"/>
    </row>
    <row r="8" spans="1:5" ht="14.45" customHeight="1" x14ac:dyDescent="0.25">
      <c r="A8" s="1" t="s">
        <v>220</v>
      </c>
      <c r="B8" s="2"/>
      <c r="C8" s="31" t="s">
        <v>421</v>
      </c>
      <c r="D8" s="17">
        <f>gfcf_capex_sources!D5/4</f>
        <v>6.5000000000000002E-2</v>
      </c>
      <c r="E8" s="2"/>
    </row>
    <row r="9" spans="1:5" ht="14.45" customHeight="1" x14ac:dyDescent="0.25">
      <c r="A9" s="1" t="s">
        <v>220</v>
      </c>
      <c r="B9" s="2" t="s">
        <v>282</v>
      </c>
      <c r="C9" s="32" t="s">
        <v>420</v>
      </c>
      <c r="D9" s="17">
        <f>gfcf_capex_sources!D6/4</f>
        <v>4.2500000000000003E-2</v>
      </c>
      <c r="E9" s="32"/>
    </row>
    <row r="10" spans="1:5" ht="14.45" customHeight="1" x14ac:dyDescent="0.25">
      <c r="A10" s="1" t="s">
        <v>220</v>
      </c>
      <c r="B10" s="2"/>
      <c r="C10" s="31" t="s">
        <v>419</v>
      </c>
      <c r="D10" s="17">
        <f>gfcf_capex_sources!D6/4</f>
        <v>4.2500000000000003E-2</v>
      </c>
      <c r="E10" s="31"/>
    </row>
    <row r="11" spans="1:5" ht="14.45" customHeight="1" x14ac:dyDescent="0.25">
      <c r="A11" s="1" t="s">
        <v>220</v>
      </c>
      <c r="B11" s="2"/>
      <c r="C11" s="31" t="s">
        <v>418</v>
      </c>
      <c r="D11" s="17">
        <f>gfcf_capex_sources!D6/4</f>
        <v>4.2500000000000003E-2</v>
      </c>
      <c r="E11" s="31"/>
    </row>
    <row r="12" spans="1:5" ht="14.45" customHeight="1" x14ac:dyDescent="0.25">
      <c r="A12" s="1" t="s">
        <v>220</v>
      </c>
      <c r="B12" s="2"/>
      <c r="C12" s="31" t="s">
        <v>417</v>
      </c>
      <c r="D12" s="17">
        <f>gfcf_capex_sources!D6/4</f>
        <v>4.2500000000000003E-2</v>
      </c>
      <c r="E12" s="31"/>
    </row>
    <row r="13" spans="1:5" ht="14.45" customHeight="1" x14ac:dyDescent="0.2">
      <c r="A13" s="15" t="s">
        <v>220</v>
      </c>
      <c r="B13" s="7" t="s">
        <v>279</v>
      </c>
      <c r="C13" s="7"/>
      <c r="D13" s="14">
        <f>SUM(D2:D12)</f>
        <v>0.99999999999999978</v>
      </c>
      <c r="E13" s="2"/>
    </row>
    <row r="14" spans="1:5" ht="14.45" customHeight="1" x14ac:dyDescent="0.25">
      <c r="A14" s="2" t="s">
        <v>265</v>
      </c>
      <c r="B14" s="2" t="s">
        <v>297</v>
      </c>
      <c r="C14" s="32" t="s">
        <v>420</v>
      </c>
      <c r="D14" s="17">
        <f>gfcf_capex_sources!D20</f>
        <v>0.04</v>
      </c>
      <c r="E14" s="2"/>
    </row>
    <row r="15" spans="1:5" ht="14.45" customHeight="1" x14ac:dyDescent="0.25">
      <c r="A15" s="2" t="s">
        <v>265</v>
      </c>
      <c r="B15" s="2" t="s">
        <v>294</v>
      </c>
      <c r="C15" s="31" t="s">
        <v>425</v>
      </c>
      <c r="D15" s="17">
        <f>gfcf_capex_sources!D21</f>
        <v>0.46</v>
      </c>
      <c r="E15" s="2"/>
    </row>
    <row r="16" spans="1:5" ht="14.45" customHeight="1" x14ac:dyDescent="0.25">
      <c r="A16" s="2" t="s">
        <v>265</v>
      </c>
      <c r="B16" s="2" t="s">
        <v>293</v>
      </c>
      <c r="C16" s="31" t="s">
        <v>424</v>
      </c>
      <c r="D16" s="17">
        <f>gfcf_capex_sources!D22</f>
        <v>0.06</v>
      </c>
      <c r="E16" s="2"/>
    </row>
    <row r="17" spans="1:5" ht="14.45" customHeight="1" x14ac:dyDescent="0.25">
      <c r="A17" s="2" t="s">
        <v>265</v>
      </c>
      <c r="B17" s="2" t="s">
        <v>292</v>
      </c>
      <c r="C17" s="31" t="s">
        <v>423</v>
      </c>
      <c r="D17" s="17">
        <f>gfcf_capex_sources!D23/4</f>
        <v>7.4999999999999997E-2</v>
      </c>
      <c r="E17" s="2"/>
    </row>
    <row r="18" spans="1:5" ht="14.45" customHeight="1" x14ac:dyDescent="0.25">
      <c r="A18" s="2" t="s">
        <v>265</v>
      </c>
      <c r="B18" s="2"/>
      <c r="C18" s="31" t="s">
        <v>422</v>
      </c>
      <c r="D18" s="17">
        <f>gfcf_capex_sources!D23/4</f>
        <v>7.4999999999999997E-2</v>
      </c>
      <c r="E18" s="2"/>
    </row>
    <row r="19" spans="1:5" ht="14.45" customHeight="1" x14ac:dyDescent="0.25">
      <c r="A19" s="2" t="s">
        <v>265</v>
      </c>
      <c r="B19" s="2"/>
      <c r="C19" s="31" t="s">
        <v>417</v>
      </c>
      <c r="D19" s="17">
        <f>gfcf_capex_sources!D23/4</f>
        <v>7.4999999999999997E-2</v>
      </c>
      <c r="E19" s="2"/>
    </row>
    <row r="20" spans="1:5" ht="14.45" customHeight="1" x14ac:dyDescent="0.25">
      <c r="A20" s="2" t="s">
        <v>265</v>
      </c>
      <c r="B20" s="2"/>
      <c r="C20" s="31" t="s">
        <v>421</v>
      </c>
      <c r="D20" s="17">
        <f>gfcf_capex_sources!D23/4</f>
        <v>7.4999999999999997E-2</v>
      </c>
      <c r="E20" s="2"/>
    </row>
    <row r="21" spans="1:5" ht="14.45" customHeight="1" x14ac:dyDescent="0.25">
      <c r="A21" s="2" t="s">
        <v>265</v>
      </c>
      <c r="B21" s="2" t="s">
        <v>282</v>
      </c>
      <c r="C21" s="32" t="s">
        <v>420</v>
      </c>
      <c r="D21" s="17">
        <f>gfcf_capex_sources!D24/4</f>
        <v>3.5000000000000003E-2</v>
      </c>
      <c r="E21" s="2"/>
    </row>
    <row r="22" spans="1:5" ht="14.45" customHeight="1" x14ac:dyDescent="0.25">
      <c r="A22" s="2" t="s">
        <v>265</v>
      </c>
      <c r="B22" s="2"/>
      <c r="C22" s="31" t="s">
        <v>419</v>
      </c>
      <c r="D22" s="17">
        <f>gfcf_capex_sources!D24/4</f>
        <v>3.5000000000000003E-2</v>
      </c>
      <c r="E22" s="2"/>
    </row>
    <row r="23" spans="1:5" ht="14.45" customHeight="1" x14ac:dyDescent="0.25">
      <c r="A23" s="2" t="s">
        <v>265</v>
      </c>
      <c r="B23" s="2"/>
      <c r="C23" s="31" t="s">
        <v>418</v>
      </c>
      <c r="D23" s="17">
        <f>gfcf_capex_sources!D24/4</f>
        <v>3.5000000000000003E-2</v>
      </c>
      <c r="E23" s="2"/>
    </row>
    <row r="24" spans="1:5" ht="14.45" customHeight="1" x14ac:dyDescent="0.25">
      <c r="A24" s="2" t="s">
        <v>265</v>
      </c>
      <c r="B24" s="2"/>
      <c r="C24" s="31" t="s">
        <v>417</v>
      </c>
      <c r="D24" s="17">
        <f>gfcf_capex_sources!D24/4</f>
        <v>3.5000000000000003E-2</v>
      </c>
      <c r="E24" s="2"/>
    </row>
    <row r="25" spans="1:5" ht="14.45" customHeight="1" x14ac:dyDescent="0.2">
      <c r="A25" s="7" t="s">
        <v>265</v>
      </c>
      <c r="B25" s="7" t="s">
        <v>279</v>
      </c>
      <c r="C25" s="7"/>
      <c r="D25" s="14">
        <f>SUM(D14:D24)</f>
        <v>1</v>
      </c>
      <c r="E25" s="2"/>
    </row>
    <row r="26" spans="1:5" ht="14.45" customHeight="1" x14ac:dyDescent="0.25">
      <c r="A26" s="2" t="s">
        <v>264</v>
      </c>
      <c r="B26" s="2" t="s">
        <v>297</v>
      </c>
      <c r="C26" s="32" t="s">
        <v>420</v>
      </c>
      <c r="D26" s="17">
        <f>gfcf_capex_sources!D32</f>
        <v>0.15</v>
      </c>
      <c r="E26" s="2"/>
    </row>
    <row r="27" spans="1:5" ht="14.45" customHeight="1" x14ac:dyDescent="0.25">
      <c r="A27" s="2" t="s">
        <v>264</v>
      </c>
      <c r="B27" s="2" t="s">
        <v>294</v>
      </c>
      <c r="C27" s="31" t="s">
        <v>425</v>
      </c>
      <c r="D27" s="17">
        <f>gfcf_capex_sources!D33</f>
        <v>0.28000000000000003</v>
      </c>
      <c r="E27" s="2"/>
    </row>
    <row r="28" spans="1:5" ht="14.45" customHeight="1" x14ac:dyDescent="0.25">
      <c r="A28" s="2" t="s">
        <v>264</v>
      </c>
      <c r="B28" s="2" t="s">
        <v>293</v>
      </c>
      <c r="C28" s="31" t="s">
        <v>424</v>
      </c>
      <c r="D28" s="17">
        <f>gfcf_capex_sources!D34</f>
        <v>0.05</v>
      </c>
      <c r="E28" s="2"/>
    </row>
    <row r="29" spans="1:5" ht="14.45" customHeight="1" x14ac:dyDescent="0.25">
      <c r="A29" s="2" t="s">
        <v>264</v>
      </c>
      <c r="B29" s="2" t="s">
        <v>292</v>
      </c>
      <c r="C29" s="31" t="s">
        <v>423</v>
      </c>
      <c r="D29" s="17">
        <f>gfcf_capex_sources!D35/4</f>
        <v>8.5000000000000006E-2</v>
      </c>
      <c r="E29" s="2"/>
    </row>
    <row r="30" spans="1:5" ht="14.45" customHeight="1" x14ac:dyDescent="0.25">
      <c r="A30" s="2" t="s">
        <v>264</v>
      </c>
      <c r="B30" s="2"/>
      <c r="C30" s="31" t="s">
        <v>422</v>
      </c>
      <c r="D30" s="17">
        <f>gfcf_capex_sources!D35/4</f>
        <v>8.5000000000000006E-2</v>
      </c>
      <c r="E30" s="2"/>
    </row>
    <row r="31" spans="1:5" ht="14.45" customHeight="1" x14ac:dyDescent="0.25">
      <c r="A31" s="2" t="s">
        <v>264</v>
      </c>
      <c r="B31" s="2"/>
      <c r="C31" s="31" t="s">
        <v>417</v>
      </c>
      <c r="D31" s="17">
        <f>gfcf_capex_sources!D35/4</f>
        <v>8.5000000000000006E-2</v>
      </c>
      <c r="E31" s="2"/>
    </row>
    <row r="32" spans="1:5" ht="14.45" customHeight="1" x14ac:dyDescent="0.25">
      <c r="A32" s="2" t="s">
        <v>264</v>
      </c>
      <c r="B32" s="2"/>
      <c r="C32" s="31" t="s">
        <v>421</v>
      </c>
      <c r="D32" s="17">
        <f>gfcf_capex_sources!D35/4</f>
        <v>8.5000000000000006E-2</v>
      </c>
      <c r="E32" s="2"/>
    </row>
    <row r="33" spans="1:5" ht="14.45" customHeight="1" x14ac:dyDescent="0.25">
      <c r="A33" s="2" t="s">
        <v>264</v>
      </c>
      <c r="B33" s="2" t="s">
        <v>282</v>
      </c>
      <c r="C33" s="32" t="s">
        <v>420</v>
      </c>
      <c r="D33" s="17">
        <f>gfcf_capex_sources!D36/4</f>
        <v>4.4999999999999998E-2</v>
      </c>
      <c r="E33" s="2"/>
    </row>
    <row r="34" spans="1:5" ht="14.45" customHeight="1" x14ac:dyDescent="0.25">
      <c r="A34" s="2" t="s">
        <v>264</v>
      </c>
      <c r="B34" s="2"/>
      <c r="C34" s="31" t="s">
        <v>419</v>
      </c>
      <c r="D34" s="17">
        <f>gfcf_capex_sources!D36/4</f>
        <v>4.4999999999999998E-2</v>
      </c>
      <c r="E34" s="2"/>
    </row>
    <row r="35" spans="1:5" ht="14.45" customHeight="1" x14ac:dyDescent="0.25">
      <c r="A35" s="2" t="s">
        <v>264</v>
      </c>
      <c r="B35" s="2"/>
      <c r="C35" s="31" t="s">
        <v>418</v>
      </c>
      <c r="D35" s="17">
        <f>gfcf_capex_sources!D36/4</f>
        <v>4.4999999999999998E-2</v>
      </c>
      <c r="E35" s="2"/>
    </row>
    <row r="36" spans="1:5" ht="14.45" customHeight="1" x14ac:dyDescent="0.25">
      <c r="A36" s="2" t="s">
        <v>264</v>
      </c>
      <c r="B36" s="2"/>
      <c r="C36" s="31" t="s">
        <v>417</v>
      </c>
      <c r="D36" s="17">
        <f>gfcf_capex_sources!D36/4</f>
        <v>4.4999999999999998E-2</v>
      </c>
      <c r="E36" s="2"/>
    </row>
    <row r="37" spans="1:5" ht="14.45" customHeight="1" x14ac:dyDescent="0.2">
      <c r="A37" s="7" t="s">
        <v>264</v>
      </c>
      <c r="B37" s="7" t="s">
        <v>279</v>
      </c>
      <c r="C37" s="7"/>
      <c r="D37" s="14">
        <f>SUM(D26:D36)</f>
        <v>1</v>
      </c>
      <c r="E37" s="2"/>
    </row>
    <row r="38" spans="1:5" ht="14.45" customHeight="1" x14ac:dyDescent="0.25">
      <c r="A38" s="9" t="s">
        <v>262</v>
      </c>
      <c r="B38" s="2" t="s">
        <v>297</v>
      </c>
      <c r="C38" s="32" t="s">
        <v>420</v>
      </c>
      <c r="D38" s="17">
        <f>gfcf_capex_sources!D38</f>
        <v>0.3</v>
      </c>
      <c r="E38" s="2"/>
    </row>
    <row r="39" spans="1:5" ht="14.45" customHeight="1" x14ac:dyDescent="0.25">
      <c r="A39" s="9" t="s">
        <v>262</v>
      </c>
      <c r="B39" s="2" t="s">
        <v>294</v>
      </c>
      <c r="C39" s="31" t="s">
        <v>425</v>
      </c>
      <c r="D39" s="17">
        <f>gfcf_capex_sources!D39</f>
        <v>0.33</v>
      </c>
      <c r="E39" s="2"/>
    </row>
    <row r="40" spans="1:5" ht="14.45" customHeight="1" x14ac:dyDescent="0.25">
      <c r="A40" s="9" t="s">
        <v>262</v>
      </c>
      <c r="B40" s="2" t="s">
        <v>293</v>
      </c>
      <c r="C40" s="31" t="s">
        <v>424</v>
      </c>
      <c r="D40" s="17">
        <f>gfcf_capex_sources!D40</f>
        <v>0.04</v>
      </c>
      <c r="E40" s="2"/>
    </row>
    <row r="41" spans="1:5" ht="14.45" customHeight="1" x14ac:dyDescent="0.25">
      <c r="A41" s="9" t="s">
        <v>262</v>
      </c>
      <c r="B41" s="2" t="s">
        <v>292</v>
      </c>
      <c r="C41" s="31" t="s">
        <v>423</v>
      </c>
      <c r="D41" s="17">
        <f>gfcf_capex_sources!D41/4</f>
        <v>2.2499999999999999E-2</v>
      </c>
      <c r="E41" s="2"/>
    </row>
    <row r="42" spans="1:5" ht="14.45" customHeight="1" x14ac:dyDescent="0.25">
      <c r="A42" s="9" t="s">
        <v>262</v>
      </c>
      <c r="B42" s="2"/>
      <c r="C42" s="31" t="s">
        <v>422</v>
      </c>
      <c r="D42" s="17">
        <f>gfcf_capex_sources!D41/4</f>
        <v>2.2499999999999999E-2</v>
      </c>
      <c r="E42" s="2"/>
    </row>
    <row r="43" spans="1:5" ht="14.45" customHeight="1" x14ac:dyDescent="0.25">
      <c r="A43" s="9" t="s">
        <v>262</v>
      </c>
      <c r="B43" s="2"/>
      <c r="C43" s="31" t="s">
        <v>417</v>
      </c>
      <c r="D43" s="17">
        <f>gfcf_capex_sources!D41/4</f>
        <v>2.2499999999999999E-2</v>
      </c>
      <c r="E43" s="2"/>
    </row>
    <row r="44" spans="1:5" ht="14.45" customHeight="1" x14ac:dyDescent="0.25">
      <c r="A44" s="9" t="s">
        <v>262</v>
      </c>
      <c r="B44" s="2"/>
      <c r="C44" s="31" t="s">
        <v>421</v>
      </c>
      <c r="D44" s="17">
        <f>gfcf_capex_sources!D41/4</f>
        <v>2.2499999999999999E-2</v>
      </c>
      <c r="E44" s="2"/>
    </row>
    <row r="45" spans="1:5" ht="14.45" customHeight="1" x14ac:dyDescent="0.25">
      <c r="A45" s="9" t="s">
        <v>262</v>
      </c>
      <c r="B45" s="2" t="s">
        <v>282</v>
      </c>
      <c r="C45" s="32" t="s">
        <v>420</v>
      </c>
      <c r="D45" s="17">
        <f>gfcf_capex_sources!D42/4</f>
        <v>0.06</v>
      </c>
      <c r="E45" s="2"/>
    </row>
    <row r="46" spans="1:5" ht="14.45" customHeight="1" x14ac:dyDescent="0.25">
      <c r="A46" s="9" t="s">
        <v>262</v>
      </c>
      <c r="B46" s="2"/>
      <c r="C46" s="31" t="s">
        <v>419</v>
      </c>
      <c r="D46" s="17">
        <f>gfcf_capex_sources!D42/4</f>
        <v>0.06</v>
      </c>
      <c r="E46" s="2"/>
    </row>
    <row r="47" spans="1:5" ht="14.45" customHeight="1" x14ac:dyDescent="0.25">
      <c r="A47" s="9" t="s">
        <v>262</v>
      </c>
      <c r="B47" s="2"/>
      <c r="C47" s="31" t="s">
        <v>418</v>
      </c>
      <c r="D47" s="17">
        <f>gfcf_capex_sources!D42/4</f>
        <v>0.06</v>
      </c>
      <c r="E47" s="2"/>
    </row>
    <row r="48" spans="1:5" ht="14.45" customHeight="1" x14ac:dyDescent="0.25">
      <c r="A48" s="9" t="s">
        <v>262</v>
      </c>
      <c r="B48" s="2"/>
      <c r="C48" s="31" t="s">
        <v>417</v>
      </c>
      <c r="D48" s="17">
        <f>gfcf_capex_sources!D42/4</f>
        <v>0.06</v>
      </c>
      <c r="E48" s="2"/>
    </row>
    <row r="49" spans="1:5" ht="14.45" customHeight="1" x14ac:dyDescent="0.25">
      <c r="A49" s="3" t="s">
        <v>262</v>
      </c>
      <c r="B49" s="7" t="s">
        <v>279</v>
      </c>
      <c r="C49" s="7"/>
      <c r="D49" s="14">
        <f>SUM(D38:D48)</f>
        <v>1</v>
      </c>
      <c r="E49" s="2"/>
    </row>
    <row r="50" spans="1:5" ht="14.45" customHeight="1" x14ac:dyDescent="0.25">
      <c r="A50" s="9" t="s">
        <v>429</v>
      </c>
      <c r="B50" s="2" t="s">
        <v>297</v>
      </c>
      <c r="C50" s="32" t="s">
        <v>420</v>
      </c>
      <c r="D50" s="17">
        <f>gfcf_capex_sources!D51</f>
        <v>0.12</v>
      </c>
      <c r="E50" s="2"/>
    </row>
    <row r="51" spans="1:5" ht="14.45" customHeight="1" x14ac:dyDescent="0.25">
      <c r="A51" s="9" t="s">
        <v>429</v>
      </c>
      <c r="B51" s="2" t="s">
        <v>294</v>
      </c>
      <c r="C51" s="31" t="s">
        <v>425</v>
      </c>
      <c r="D51" s="17">
        <f>gfcf_capex_sources!D52</f>
        <v>0.65</v>
      </c>
      <c r="E51" s="2"/>
    </row>
    <row r="52" spans="1:5" ht="14.45" customHeight="1" x14ac:dyDescent="0.25">
      <c r="A52" s="9" t="s">
        <v>429</v>
      </c>
      <c r="B52" s="2" t="s">
        <v>293</v>
      </c>
      <c r="C52" s="31" t="s">
        <v>424</v>
      </c>
      <c r="D52" s="17">
        <f>gfcf_capex_sources!D53</f>
        <v>0.15</v>
      </c>
      <c r="E52" s="2"/>
    </row>
    <row r="53" spans="1:5" ht="14.45" customHeight="1" x14ac:dyDescent="0.25">
      <c r="A53" s="9" t="s">
        <v>429</v>
      </c>
      <c r="B53" s="2" t="s">
        <v>292</v>
      </c>
      <c r="C53" s="31" t="s">
        <v>423</v>
      </c>
      <c r="D53" s="17">
        <f>gfcf_capex_sources!D54/6</f>
        <v>1.3333333333333334E-2</v>
      </c>
      <c r="E53" s="2"/>
    </row>
    <row r="54" spans="1:5" ht="14.45" customHeight="1" x14ac:dyDescent="0.25">
      <c r="A54" s="9" t="s">
        <v>429</v>
      </c>
      <c r="B54" s="2"/>
      <c r="C54" s="31" t="s">
        <v>422</v>
      </c>
      <c r="D54" s="17">
        <f>gfcf_capex_sources!D54/6</f>
        <v>1.3333333333333334E-2</v>
      </c>
      <c r="E54" s="2"/>
    </row>
    <row r="55" spans="1:5" ht="14.45" customHeight="1" x14ac:dyDescent="0.25">
      <c r="A55" s="9" t="s">
        <v>429</v>
      </c>
      <c r="B55" s="2"/>
      <c r="C55" s="31" t="s">
        <v>417</v>
      </c>
      <c r="D55" s="17">
        <f>gfcf_capex_sources!D54/6</f>
        <v>1.3333333333333334E-2</v>
      </c>
      <c r="E55" s="2"/>
    </row>
    <row r="56" spans="1:5" ht="14.45" customHeight="1" x14ac:dyDescent="0.25">
      <c r="A56" s="9" t="s">
        <v>429</v>
      </c>
      <c r="B56" s="2"/>
      <c r="C56" s="31" t="s">
        <v>421</v>
      </c>
      <c r="D56" s="17">
        <f>gfcf_capex_sources!D54/6</f>
        <v>1.3333333333333334E-2</v>
      </c>
      <c r="E56" s="2"/>
    </row>
    <row r="57" spans="1:5" ht="14.45" customHeight="1" x14ac:dyDescent="0.25">
      <c r="A57" s="9" t="s">
        <v>429</v>
      </c>
      <c r="B57" s="2"/>
      <c r="C57" s="31" t="s">
        <v>419</v>
      </c>
      <c r="D57" s="17">
        <f>gfcf_capex_sources!D54/6</f>
        <v>1.3333333333333334E-2</v>
      </c>
      <c r="E57" s="2"/>
    </row>
    <row r="58" spans="1:5" ht="14.45" customHeight="1" x14ac:dyDescent="0.25">
      <c r="A58" s="9" t="s">
        <v>429</v>
      </c>
      <c r="B58" s="2"/>
      <c r="C58" s="31" t="s">
        <v>418</v>
      </c>
      <c r="D58" s="17">
        <f>gfcf_capex_sources!D54/6</f>
        <v>1.3333333333333334E-2</v>
      </c>
      <c r="E58" s="2"/>
    </row>
    <row r="59" spans="1:5" ht="14.45" customHeight="1" x14ac:dyDescent="0.25">
      <c r="A59" s="3" t="s">
        <v>429</v>
      </c>
      <c r="B59" s="7" t="s">
        <v>279</v>
      </c>
      <c r="C59" s="7"/>
      <c r="D59" s="14">
        <f>SUM(D50:D58)</f>
        <v>0.99999999999999989</v>
      </c>
      <c r="E59" s="2"/>
    </row>
    <row r="60" spans="1:5" ht="14.45" customHeight="1" x14ac:dyDescent="0.25">
      <c r="A60" s="9" t="s">
        <v>428</v>
      </c>
      <c r="B60" s="2" t="s">
        <v>297</v>
      </c>
      <c r="C60" s="32" t="s">
        <v>420</v>
      </c>
      <c r="D60" s="17">
        <f>gfcf_capex_sources!D62</f>
        <v>0.18</v>
      </c>
      <c r="E60" s="2"/>
    </row>
    <row r="61" spans="1:5" ht="14.45" customHeight="1" x14ac:dyDescent="0.25">
      <c r="A61" s="9" t="s">
        <v>428</v>
      </c>
      <c r="B61" s="2" t="s">
        <v>294</v>
      </c>
      <c r="C61" s="31" t="s">
        <v>425</v>
      </c>
      <c r="D61" s="17">
        <f>gfcf_capex_sources!D63</f>
        <v>0.51</v>
      </c>
      <c r="E61" s="2"/>
    </row>
    <row r="62" spans="1:5" ht="14.45" customHeight="1" x14ac:dyDescent="0.25">
      <c r="A62" s="9" t="s">
        <v>428</v>
      </c>
      <c r="B62" s="2" t="s">
        <v>293</v>
      </c>
      <c r="C62" s="31" t="s">
        <v>424</v>
      </c>
      <c r="D62" s="17">
        <f>gfcf_capex_sources!D64</f>
        <v>0.09</v>
      </c>
      <c r="E62" s="2"/>
    </row>
    <row r="63" spans="1:5" ht="14.45" customHeight="1" x14ac:dyDescent="0.25">
      <c r="A63" s="9" t="s">
        <v>428</v>
      </c>
      <c r="B63" s="2" t="s">
        <v>292</v>
      </c>
      <c r="C63" s="31" t="s">
        <v>423</v>
      </c>
      <c r="D63" s="17">
        <f>gfcf_capex_sources!D65/5</f>
        <v>4.3999999999999997E-2</v>
      </c>
      <c r="E63" s="2"/>
    </row>
    <row r="64" spans="1:5" ht="14.45" customHeight="1" x14ac:dyDescent="0.25">
      <c r="A64" s="9" t="s">
        <v>428</v>
      </c>
      <c r="B64" s="2"/>
      <c r="C64" s="31" t="s">
        <v>422</v>
      </c>
      <c r="D64" s="17">
        <f>gfcf_capex_sources!D65/5</f>
        <v>4.3999999999999997E-2</v>
      </c>
      <c r="E64" s="2"/>
    </row>
    <row r="65" spans="1:5" ht="14.45" customHeight="1" x14ac:dyDescent="0.25">
      <c r="A65" s="9" t="s">
        <v>428</v>
      </c>
      <c r="B65" s="2"/>
      <c r="C65" s="31" t="s">
        <v>417</v>
      </c>
      <c r="D65" s="17">
        <f>gfcf_capex_sources!D65/5</f>
        <v>4.3999999999999997E-2</v>
      </c>
      <c r="E65" s="2"/>
    </row>
    <row r="66" spans="1:5" ht="14.45" customHeight="1" x14ac:dyDescent="0.25">
      <c r="A66" s="9" t="s">
        <v>428</v>
      </c>
      <c r="B66" s="2"/>
      <c r="C66" s="31" t="s">
        <v>421</v>
      </c>
      <c r="D66" s="17">
        <f>gfcf_capex_sources!D65/5</f>
        <v>4.3999999999999997E-2</v>
      </c>
      <c r="E66" s="2"/>
    </row>
    <row r="67" spans="1:5" ht="14.45" customHeight="1" x14ac:dyDescent="0.25">
      <c r="A67" s="9" t="s">
        <v>428</v>
      </c>
      <c r="B67" s="2"/>
      <c r="C67" s="31" t="s">
        <v>419</v>
      </c>
      <c r="D67" s="17">
        <f>gfcf_capex_sources!D65/5</f>
        <v>4.3999999999999997E-2</v>
      </c>
      <c r="E67" s="2"/>
    </row>
    <row r="68" spans="1:5" ht="14.45" customHeight="1" x14ac:dyDescent="0.25">
      <c r="A68" s="3" t="s">
        <v>428</v>
      </c>
      <c r="B68" s="7" t="s">
        <v>279</v>
      </c>
      <c r="C68" s="7"/>
      <c r="D68" s="14">
        <f>SUM(D60:D67)</f>
        <v>1</v>
      </c>
      <c r="E68" s="2"/>
    </row>
    <row r="69" spans="1:5" ht="14.45" customHeight="1" x14ac:dyDescent="0.25">
      <c r="A69" s="1" t="s">
        <v>253</v>
      </c>
      <c r="B69" s="2" t="s">
        <v>297</v>
      </c>
      <c r="C69" s="32" t="s">
        <v>420</v>
      </c>
      <c r="D69" s="17">
        <f>gfcf_capex_sources!D81</f>
        <v>0.03</v>
      </c>
      <c r="E69" s="2"/>
    </row>
    <row r="70" spans="1:5" ht="14.45" customHeight="1" x14ac:dyDescent="0.25">
      <c r="A70" s="1" t="s">
        <v>253</v>
      </c>
      <c r="B70" s="2" t="s">
        <v>294</v>
      </c>
      <c r="C70" s="31" t="s">
        <v>425</v>
      </c>
      <c r="D70" s="17">
        <f>gfcf_capex_sources!D82</f>
        <v>0.46</v>
      </c>
      <c r="E70" s="2"/>
    </row>
    <row r="71" spans="1:5" ht="14.45" customHeight="1" x14ac:dyDescent="0.25">
      <c r="A71" s="1" t="s">
        <v>253</v>
      </c>
      <c r="B71" s="2" t="s">
        <v>293</v>
      </c>
      <c r="C71" s="31" t="s">
        <v>424</v>
      </c>
      <c r="D71" s="17">
        <f>gfcf_capex_sources!D83</f>
        <v>0.09</v>
      </c>
      <c r="E71" s="2"/>
    </row>
    <row r="72" spans="1:5" ht="14.45" customHeight="1" x14ac:dyDescent="0.25">
      <c r="A72" s="1" t="s">
        <v>253</v>
      </c>
      <c r="B72" s="2" t="s">
        <v>292</v>
      </c>
      <c r="C72" s="31" t="s">
        <v>423</v>
      </c>
      <c r="D72" s="17">
        <f>gfcf_capex_sources!D84/4</f>
        <v>0.06</v>
      </c>
      <c r="E72" s="2"/>
    </row>
    <row r="73" spans="1:5" ht="14.45" customHeight="1" x14ac:dyDescent="0.25">
      <c r="A73" s="1" t="s">
        <v>253</v>
      </c>
      <c r="B73" s="2"/>
      <c r="C73" s="31" t="s">
        <v>422</v>
      </c>
      <c r="D73" s="17">
        <f>gfcf_capex_sources!D84/4</f>
        <v>0.06</v>
      </c>
      <c r="E73" s="2"/>
    </row>
    <row r="74" spans="1:5" ht="14.45" customHeight="1" x14ac:dyDescent="0.25">
      <c r="A74" s="1" t="s">
        <v>253</v>
      </c>
      <c r="B74" s="2"/>
      <c r="C74" s="31" t="s">
        <v>417</v>
      </c>
      <c r="D74" s="17">
        <f>gfcf_capex_sources!D84/4</f>
        <v>0.06</v>
      </c>
      <c r="E74" s="2"/>
    </row>
    <row r="75" spans="1:5" ht="14.45" customHeight="1" x14ac:dyDescent="0.25">
      <c r="A75" s="1" t="s">
        <v>253</v>
      </c>
      <c r="B75" s="2"/>
      <c r="C75" s="31" t="s">
        <v>421</v>
      </c>
      <c r="D75" s="17">
        <f>gfcf_capex_sources!D84/4</f>
        <v>0.06</v>
      </c>
      <c r="E75" s="2"/>
    </row>
    <row r="76" spans="1:5" ht="14.45" customHeight="1" x14ac:dyDescent="0.25">
      <c r="A76" s="1" t="s">
        <v>253</v>
      </c>
      <c r="B76" s="2" t="s">
        <v>282</v>
      </c>
      <c r="C76" s="32" t="s">
        <v>420</v>
      </c>
      <c r="D76" s="17">
        <f>gfcf_capex_sources!D85/4</f>
        <v>4.4999999999999998E-2</v>
      </c>
      <c r="E76" s="2"/>
    </row>
    <row r="77" spans="1:5" ht="14.45" customHeight="1" x14ac:dyDescent="0.25">
      <c r="A77" s="1" t="s">
        <v>253</v>
      </c>
      <c r="B77" s="2"/>
      <c r="C77" s="31" t="s">
        <v>419</v>
      </c>
      <c r="D77" s="17">
        <f>gfcf_capex_sources!D85/4</f>
        <v>4.4999999999999998E-2</v>
      </c>
      <c r="E77" s="2"/>
    </row>
    <row r="78" spans="1:5" ht="14.45" customHeight="1" x14ac:dyDescent="0.25">
      <c r="A78" s="1" t="s">
        <v>253</v>
      </c>
      <c r="B78" s="2"/>
      <c r="C78" s="31" t="s">
        <v>418</v>
      </c>
      <c r="D78" s="17">
        <f>gfcf_capex_sources!D85/4</f>
        <v>4.4999999999999998E-2</v>
      </c>
      <c r="E78" s="2"/>
    </row>
    <row r="79" spans="1:5" ht="14.45" customHeight="1" x14ac:dyDescent="0.25">
      <c r="A79" s="1" t="s">
        <v>253</v>
      </c>
      <c r="B79" s="2"/>
      <c r="C79" s="31" t="s">
        <v>417</v>
      </c>
      <c r="D79" s="17">
        <f>gfcf_capex_sources!D85/4</f>
        <v>4.4999999999999998E-2</v>
      </c>
      <c r="E79" s="2"/>
    </row>
    <row r="80" spans="1:5" ht="14.45" customHeight="1" x14ac:dyDescent="0.2">
      <c r="A80" s="15" t="s">
        <v>253</v>
      </c>
      <c r="B80" s="7" t="s">
        <v>279</v>
      </c>
      <c r="C80" s="7"/>
      <c r="D80" s="14">
        <f>SUM(D69:D79)</f>
        <v>1.0000000000000002</v>
      </c>
      <c r="E80" s="2"/>
    </row>
    <row r="81" spans="1:5" ht="14.45" customHeight="1" x14ac:dyDescent="0.25">
      <c r="A81" s="9" t="s">
        <v>246</v>
      </c>
      <c r="B81" s="2" t="s">
        <v>297</v>
      </c>
      <c r="C81" s="32" t="s">
        <v>420</v>
      </c>
      <c r="D81" s="17">
        <f>gfcf_capex_sources!D87</f>
        <v>0.16</v>
      </c>
      <c r="E81" s="2"/>
    </row>
    <row r="82" spans="1:5" ht="14.45" customHeight="1" x14ac:dyDescent="0.25">
      <c r="A82" s="9" t="s">
        <v>246</v>
      </c>
      <c r="B82" s="2" t="s">
        <v>294</v>
      </c>
      <c r="C82" s="31" t="s">
        <v>425</v>
      </c>
      <c r="D82" s="17">
        <f>gfcf_capex_sources!D88</f>
        <v>0.63</v>
      </c>
      <c r="E82" s="2"/>
    </row>
    <row r="83" spans="1:5" ht="14.45" customHeight="1" x14ac:dyDescent="0.25">
      <c r="A83" s="9" t="s">
        <v>246</v>
      </c>
      <c r="B83" s="2" t="s">
        <v>293</v>
      </c>
      <c r="C83" s="31" t="s">
        <v>424</v>
      </c>
      <c r="D83" s="17">
        <f>gfcf_capex_sources!D89</f>
        <v>0.08</v>
      </c>
      <c r="E83" s="2"/>
    </row>
    <row r="84" spans="1:5" ht="14.45" customHeight="1" x14ac:dyDescent="0.25">
      <c r="A84" s="9" t="s">
        <v>246</v>
      </c>
      <c r="B84" s="2" t="s">
        <v>292</v>
      </c>
      <c r="C84" s="31" t="s">
        <v>423</v>
      </c>
      <c r="D84" s="17">
        <f>gfcf_capex_sources!D90/4</f>
        <v>0.01</v>
      </c>
      <c r="E84" s="2"/>
    </row>
    <row r="85" spans="1:5" ht="14.45" customHeight="1" x14ac:dyDescent="0.25">
      <c r="A85" s="9" t="s">
        <v>246</v>
      </c>
      <c r="B85" s="2"/>
      <c r="C85" s="31" t="s">
        <v>422</v>
      </c>
      <c r="D85" s="17">
        <f>gfcf_capex_sources!D90/4</f>
        <v>0.01</v>
      </c>
      <c r="E85" s="2"/>
    </row>
    <row r="86" spans="1:5" ht="14.45" customHeight="1" x14ac:dyDescent="0.25">
      <c r="A86" s="9" t="s">
        <v>246</v>
      </c>
      <c r="B86" s="2"/>
      <c r="C86" s="31" t="s">
        <v>417</v>
      </c>
      <c r="D86" s="17">
        <f>gfcf_capex_sources!D90/4</f>
        <v>0.01</v>
      </c>
      <c r="E86" s="2"/>
    </row>
    <row r="87" spans="1:5" ht="14.45" customHeight="1" x14ac:dyDescent="0.25">
      <c r="A87" s="9" t="s">
        <v>246</v>
      </c>
      <c r="B87" s="2"/>
      <c r="C87" s="31" t="s">
        <v>421</v>
      </c>
      <c r="D87" s="17">
        <f>gfcf_capex_sources!D90/4</f>
        <v>0.01</v>
      </c>
      <c r="E87" s="2"/>
    </row>
    <row r="88" spans="1:5" ht="14.45" customHeight="1" x14ac:dyDescent="0.25">
      <c r="A88" s="9" t="s">
        <v>246</v>
      </c>
      <c r="B88" s="2" t="s">
        <v>282</v>
      </c>
      <c r="C88" s="32" t="s">
        <v>420</v>
      </c>
      <c r="D88" s="17">
        <f>gfcf_capex_sources!D91/4</f>
        <v>2.2499999999999999E-2</v>
      </c>
      <c r="E88" s="2"/>
    </row>
    <row r="89" spans="1:5" ht="14.45" customHeight="1" x14ac:dyDescent="0.25">
      <c r="A89" s="9" t="s">
        <v>246</v>
      </c>
      <c r="B89" s="2"/>
      <c r="C89" s="31" t="s">
        <v>419</v>
      </c>
      <c r="D89" s="17">
        <f>gfcf_capex_sources!D91/4</f>
        <v>2.2499999999999999E-2</v>
      </c>
      <c r="E89" s="2"/>
    </row>
    <row r="90" spans="1:5" ht="14.45" customHeight="1" x14ac:dyDescent="0.25">
      <c r="A90" s="9" t="s">
        <v>246</v>
      </c>
      <c r="B90" s="2"/>
      <c r="C90" s="31" t="s">
        <v>418</v>
      </c>
      <c r="D90" s="17">
        <f>gfcf_capex_sources!D91/4</f>
        <v>2.2499999999999999E-2</v>
      </c>
      <c r="E90" s="2"/>
    </row>
    <row r="91" spans="1:5" ht="14.45" customHeight="1" x14ac:dyDescent="0.25">
      <c r="A91" s="9" t="s">
        <v>246</v>
      </c>
      <c r="B91" s="2"/>
      <c r="C91" s="31" t="s">
        <v>417</v>
      </c>
      <c r="D91" s="17">
        <f>gfcf_capex_sources!D91/4</f>
        <v>2.2499999999999999E-2</v>
      </c>
      <c r="E91" s="2"/>
    </row>
    <row r="92" spans="1:5" ht="14.45" customHeight="1" x14ac:dyDescent="0.25">
      <c r="A92" s="3" t="s">
        <v>246</v>
      </c>
      <c r="B92" s="7" t="s">
        <v>279</v>
      </c>
      <c r="C92" s="7"/>
      <c r="D92" s="14">
        <f>SUM(D81:D91)</f>
        <v>0.99999999999999989</v>
      </c>
      <c r="E92" s="2"/>
    </row>
    <row r="93" spans="1:5" ht="14.45" customHeight="1" x14ac:dyDescent="0.25">
      <c r="A93" s="9" t="s">
        <v>427</v>
      </c>
      <c r="B93" s="2" t="s">
        <v>297</v>
      </c>
      <c r="C93" s="32" t="s">
        <v>420</v>
      </c>
      <c r="D93" s="29">
        <f>gfcf_capex_sources!D129</f>
        <v>0.17</v>
      </c>
      <c r="E93" s="2"/>
    </row>
    <row r="94" spans="1:5" ht="14.45" customHeight="1" x14ac:dyDescent="0.25">
      <c r="A94" s="9" t="s">
        <v>427</v>
      </c>
      <c r="B94" s="2" t="s">
        <v>294</v>
      </c>
      <c r="C94" s="31" t="s">
        <v>425</v>
      </c>
      <c r="D94" s="29">
        <f>gfcf_capex_sources!D130</f>
        <v>0.45</v>
      </c>
      <c r="E94" s="2"/>
    </row>
    <row r="95" spans="1:5" ht="14.45" customHeight="1" x14ac:dyDescent="0.25">
      <c r="A95" s="9" t="s">
        <v>427</v>
      </c>
      <c r="B95" s="2" t="s">
        <v>293</v>
      </c>
      <c r="C95" s="31" t="s">
        <v>424</v>
      </c>
      <c r="D95" s="29">
        <f>gfcf_capex_sources!D131</f>
        <v>0.1</v>
      </c>
      <c r="E95" s="2"/>
    </row>
    <row r="96" spans="1:5" ht="14.45" customHeight="1" x14ac:dyDescent="0.25">
      <c r="A96" s="9" t="s">
        <v>427</v>
      </c>
      <c r="B96" s="2" t="s">
        <v>292</v>
      </c>
      <c r="C96" s="31" t="s">
        <v>423</v>
      </c>
      <c r="D96" s="29">
        <f>gfcf_capex_sources!D132/4</f>
        <v>4.4999999999999998E-2</v>
      </c>
      <c r="E96" s="2"/>
    </row>
    <row r="97" spans="1:5" ht="14.45" customHeight="1" x14ac:dyDescent="0.25">
      <c r="A97" s="9" t="s">
        <v>427</v>
      </c>
      <c r="B97" s="2"/>
      <c r="C97" s="31" t="s">
        <v>422</v>
      </c>
      <c r="D97" s="29">
        <f>gfcf_capex_sources!D132/4</f>
        <v>4.4999999999999998E-2</v>
      </c>
      <c r="E97" s="2"/>
    </row>
    <row r="98" spans="1:5" ht="14.45" customHeight="1" x14ac:dyDescent="0.25">
      <c r="A98" s="9" t="s">
        <v>427</v>
      </c>
      <c r="B98" s="2"/>
      <c r="C98" s="31" t="s">
        <v>417</v>
      </c>
      <c r="D98" s="29">
        <f>gfcf_capex_sources!D132/4</f>
        <v>4.4999999999999998E-2</v>
      </c>
      <c r="E98" s="2"/>
    </row>
    <row r="99" spans="1:5" ht="14.45" customHeight="1" x14ac:dyDescent="0.25">
      <c r="A99" s="9" t="s">
        <v>427</v>
      </c>
      <c r="B99" s="2"/>
      <c r="C99" s="31" t="s">
        <v>421</v>
      </c>
      <c r="D99" s="29">
        <f>gfcf_capex_sources!D132/4</f>
        <v>4.4999999999999998E-2</v>
      </c>
      <c r="E99" s="2"/>
    </row>
    <row r="100" spans="1:5" ht="14.45" customHeight="1" x14ac:dyDescent="0.25">
      <c r="A100" s="9" t="s">
        <v>427</v>
      </c>
      <c r="B100" s="2" t="s">
        <v>282</v>
      </c>
      <c r="C100" s="32" t="s">
        <v>420</v>
      </c>
      <c r="D100" s="29">
        <f>gfcf_capex_sources!D133/4</f>
        <v>2.5000000000000001E-2</v>
      </c>
      <c r="E100" s="2"/>
    </row>
    <row r="101" spans="1:5" ht="14.45" customHeight="1" x14ac:dyDescent="0.25">
      <c r="A101" s="9" t="s">
        <v>427</v>
      </c>
      <c r="B101" s="2"/>
      <c r="C101" s="31" t="s">
        <v>419</v>
      </c>
      <c r="D101" s="29">
        <f>gfcf_capex_sources!D133/4</f>
        <v>2.5000000000000001E-2</v>
      </c>
      <c r="E101" s="2"/>
    </row>
    <row r="102" spans="1:5" ht="14.45" customHeight="1" x14ac:dyDescent="0.25">
      <c r="A102" s="9" t="s">
        <v>427</v>
      </c>
      <c r="B102" s="2"/>
      <c r="C102" s="31" t="s">
        <v>418</v>
      </c>
      <c r="D102" s="29">
        <f>gfcf_capex_sources!D133/4</f>
        <v>2.5000000000000001E-2</v>
      </c>
      <c r="E102" s="2"/>
    </row>
    <row r="103" spans="1:5" ht="14.45" customHeight="1" x14ac:dyDescent="0.25">
      <c r="A103" s="9" t="s">
        <v>427</v>
      </c>
      <c r="B103" s="2"/>
      <c r="C103" s="31" t="s">
        <v>417</v>
      </c>
      <c r="D103" s="29">
        <f>gfcf_capex_sources!D133/4</f>
        <v>2.5000000000000001E-2</v>
      </c>
      <c r="E103" s="2"/>
    </row>
    <row r="104" spans="1:5" ht="14.45" customHeight="1" x14ac:dyDescent="0.25">
      <c r="A104" s="3" t="s">
        <v>427</v>
      </c>
      <c r="B104" s="7" t="s">
        <v>279</v>
      </c>
      <c r="C104" s="7"/>
      <c r="D104" s="14">
        <f>SUM(D93:D103)</f>
        <v>1.0000000000000002</v>
      </c>
      <c r="E104" s="2"/>
    </row>
    <row r="105" spans="1:5" ht="14.45" customHeight="1" x14ac:dyDescent="0.25">
      <c r="A105" s="9" t="s">
        <v>426</v>
      </c>
      <c r="B105" s="2" t="s">
        <v>297</v>
      </c>
      <c r="C105" s="32" t="s">
        <v>420</v>
      </c>
      <c r="D105" s="29">
        <f>gfcf_capex_sources!D165</f>
        <v>0.17</v>
      </c>
      <c r="E105" s="2"/>
    </row>
    <row r="106" spans="1:5" ht="14.45" customHeight="1" x14ac:dyDescent="0.25">
      <c r="A106" s="9" t="s">
        <v>426</v>
      </c>
      <c r="B106" s="2" t="s">
        <v>294</v>
      </c>
      <c r="C106" s="31" t="s">
        <v>425</v>
      </c>
      <c r="D106" s="29">
        <f>gfcf_capex_sources!D166</f>
        <v>0.45</v>
      </c>
      <c r="E106" s="2"/>
    </row>
    <row r="107" spans="1:5" ht="14.45" customHeight="1" x14ac:dyDescent="0.25">
      <c r="A107" s="9" t="s">
        <v>426</v>
      </c>
      <c r="B107" s="2" t="s">
        <v>293</v>
      </c>
      <c r="C107" s="31" t="s">
        <v>424</v>
      </c>
      <c r="D107" s="29">
        <f>gfcf_capex_sources!D167</f>
        <v>0.1</v>
      </c>
      <c r="E107" s="2"/>
    </row>
    <row r="108" spans="1:5" ht="14.45" customHeight="1" x14ac:dyDescent="0.25">
      <c r="A108" s="9" t="s">
        <v>426</v>
      </c>
      <c r="B108" s="2" t="s">
        <v>292</v>
      </c>
      <c r="C108" s="31" t="s">
        <v>423</v>
      </c>
      <c r="D108" s="29">
        <f>gfcf_capex_sources!D168/4</f>
        <v>4.4999999999999998E-2</v>
      </c>
      <c r="E108" s="2"/>
    </row>
    <row r="109" spans="1:5" ht="14.45" customHeight="1" x14ac:dyDescent="0.25">
      <c r="A109" s="9" t="s">
        <v>426</v>
      </c>
      <c r="B109" s="2"/>
      <c r="C109" s="31" t="s">
        <v>422</v>
      </c>
      <c r="D109" s="29">
        <f>gfcf_capex_sources!D168/4</f>
        <v>4.4999999999999998E-2</v>
      </c>
      <c r="E109" s="2"/>
    </row>
    <row r="110" spans="1:5" ht="14.45" customHeight="1" x14ac:dyDescent="0.25">
      <c r="A110" s="9" t="s">
        <v>426</v>
      </c>
      <c r="B110" s="2"/>
      <c r="C110" s="31" t="s">
        <v>417</v>
      </c>
      <c r="D110" s="29">
        <f>gfcf_capex_sources!D168/4</f>
        <v>4.4999999999999998E-2</v>
      </c>
      <c r="E110" s="2"/>
    </row>
    <row r="111" spans="1:5" ht="14.45" customHeight="1" x14ac:dyDescent="0.25">
      <c r="A111" s="9" t="s">
        <v>426</v>
      </c>
      <c r="B111" s="2"/>
      <c r="C111" s="31" t="s">
        <v>421</v>
      </c>
      <c r="D111" s="29">
        <f>gfcf_capex_sources!D168/4</f>
        <v>4.4999999999999998E-2</v>
      </c>
      <c r="E111" s="2"/>
    </row>
    <row r="112" spans="1:5" ht="14.45" customHeight="1" x14ac:dyDescent="0.25">
      <c r="A112" s="9" t="s">
        <v>426</v>
      </c>
      <c r="B112" s="2" t="s">
        <v>282</v>
      </c>
      <c r="C112" s="32" t="s">
        <v>420</v>
      </c>
      <c r="D112" s="29">
        <f>gfcf_capex_sources!D169/3</f>
        <v>3.3333333333333333E-2</v>
      </c>
      <c r="E112" s="2"/>
    </row>
    <row r="113" spans="1:5" ht="14.45" customHeight="1" x14ac:dyDescent="0.25">
      <c r="A113" s="9" t="s">
        <v>426</v>
      </c>
      <c r="B113" s="2"/>
      <c r="C113" s="31" t="s">
        <v>419</v>
      </c>
      <c r="D113" s="29">
        <f>gfcf_capex_sources!D169/3</f>
        <v>3.3333333333333333E-2</v>
      </c>
      <c r="E113" s="2"/>
    </row>
    <row r="114" spans="1:5" ht="14.45" customHeight="1" x14ac:dyDescent="0.25">
      <c r="A114" s="9" t="s">
        <v>426</v>
      </c>
      <c r="B114" s="2"/>
      <c r="C114" s="31" t="s">
        <v>417</v>
      </c>
      <c r="D114" s="29">
        <f>gfcf_capex_sources!D169/3</f>
        <v>3.3333333333333333E-2</v>
      </c>
      <c r="E114" s="2"/>
    </row>
    <row r="115" spans="1:5" ht="14.45" customHeight="1" x14ac:dyDescent="0.25">
      <c r="A115" s="3" t="s">
        <v>426</v>
      </c>
      <c r="B115" s="7" t="s">
        <v>279</v>
      </c>
      <c r="C115" s="7"/>
      <c r="D115" s="14">
        <f>SUM(D105:D114)</f>
        <v>1.0000000000000002</v>
      </c>
      <c r="E115" s="2"/>
    </row>
    <row r="116" spans="1:5" ht="14.45" customHeight="1" x14ac:dyDescent="0.25">
      <c r="A116" s="1" t="s">
        <v>240</v>
      </c>
      <c r="B116" s="2" t="s">
        <v>297</v>
      </c>
      <c r="C116" s="32" t="s">
        <v>420</v>
      </c>
      <c r="D116" s="17">
        <f>gfcf_capex_sources!D182</f>
        <v>0.57999999999999996</v>
      </c>
      <c r="E116" s="2"/>
    </row>
    <row r="117" spans="1:5" ht="14.45" customHeight="1" x14ac:dyDescent="0.25">
      <c r="A117" s="1" t="s">
        <v>240</v>
      </c>
      <c r="B117" s="2" t="s">
        <v>294</v>
      </c>
      <c r="C117" s="31" t="s">
        <v>425</v>
      </c>
      <c r="D117" s="17">
        <f>gfcf_capex_sources!D183</f>
        <v>0.08</v>
      </c>
      <c r="E117" s="2"/>
    </row>
    <row r="118" spans="1:5" ht="14.45" customHeight="1" x14ac:dyDescent="0.25">
      <c r="A118" s="1" t="s">
        <v>240</v>
      </c>
      <c r="B118" s="2" t="s">
        <v>293</v>
      </c>
      <c r="C118" s="31" t="s">
        <v>424</v>
      </c>
      <c r="D118" s="17">
        <f>gfcf_capex_sources!D184</f>
        <v>0.08</v>
      </c>
      <c r="E118" s="2"/>
    </row>
    <row r="119" spans="1:5" ht="14.45" customHeight="1" x14ac:dyDescent="0.25">
      <c r="A119" s="1" t="s">
        <v>240</v>
      </c>
      <c r="B119" s="2" t="s">
        <v>292</v>
      </c>
      <c r="C119" s="31" t="s">
        <v>423</v>
      </c>
      <c r="D119" s="17">
        <f>gfcf_capex_sources!D185/4</f>
        <v>0.04</v>
      </c>
      <c r="E119" s="2"/>
    </row>
    <row r="120" spans="1:5" ht="14.45" customHeight="1" x14ac:dyDescent="0.25">
      <c r="A120" s="1" t="s">
        <v>240</v>
      </c>
      <c r="B120" s="2"/>
      <c r="C120" s="31" t="s">
        <v>422</v>
      </c>
      <c r="D120" s="17">
        <f>gfcf_capex_sources!D185/4</f>
        <v>0.04</v>
      </c>
      <c r="E120" s="2"/>
    </row>
    <row r="121" spans="1:5" ht="14.45" customHeight="1" x14ac:dyDescent="0.25">
      <c r="A121" s="1" t="s">
        <v>240</v>
      </c>
      <c r="B121" s="2"/>
      <c r="C121" s="31" t="s">
        <v>417</v>
      </c>
      <c r="D121" s="17">
        <f>gfcf_capex_sources!D185/4</f>
        <v>0.04</v>
      </c>
      <c r="E121" s="2"/>
    </row>
    <row r="122" spans="1:5" ht="14.45" customHeight="1" x14ac:dyDescent="0.25">
      <c r="A122" s="1" t="s">
        <v>240</v>
      </c>
      <c r="B122" s="2"/>
      <c r="C122" s="31" t="s">
        <v>421</v>
      </c>
      <c r="D122" s="17">
        <f>gfcf_capex_sources!D185/4</f>
        <v>0.04</v>
      </c>
      <c r="E122" s="2"/>
    </row>
    <row r="123" spans="1:5" ht="14.45" customHeight="1" x14ac:dyDescent="0.25">
      <c r="A123" s="1" t="s">
        <v>240</v>
      </c>
      <c r="B123" s="2" t="s">
        <v>282</v>
      </c>
      <c r="C123" s="32" t="s">
        <v>420</v>
      </c>
      <c r="D123" s="17">
        <f>gfcf_capex_sources!D186/4</f>
        <v>2.5000000000000001E-2</v>
      </c>
      <c r="E123" s="2"/>
    </row>
    <row r="124" spans="1:5" ht="14.45" customHeight="1" x14ac:dyDescent="0.25">
      <c r="A124" s="1" t="s">
        <v>240</v>
      </c>
      <c r="B124" s="2"/>
      <c r="C124" s="31" t="s">
        <v>419</v>
      </c>
      <c r="D124" s="17">
        <f>gfcf_capex_sources!D186/4</f>
        <v>2.5000000000000001E-2</v>
      </c>
      <c r="E124" s="2"/>
    </row>
    <row r="125" spans="1:5" ht="14.45" customHeight="1" x14ac:dyDescent="0.25">
      <c r="A125" s="1" t="s">
        <v>240</v>
      </c>
      <c r="B125" s="2"/>
      <c r="C125" s="31" t="s">
        <v>418</v>
      </c>
      <c r="D125" s="17">
        <f>gfcf_capex_sources!D186/4</f>
        <v>2.5000000000000001E-2</v>
      </c>
      <c r="E125" s="2"/>
    </row>
    <row r="126" spans="1:5" ht="14.45" customHeight="1" x14ac:dyDescent="0.25">
      <c r="A126" s="1" t="s">
        <v>240</v>
      </c>
      <c r="B126" s="2"/>
      <c r="C126" s="31" t="s">
        <v>417</v>
      </c>
      <c r="D126" s="17">
        <f>gfcf_capex_sources!D186/4</f>
        <v>2.5000000000000001E-2</v>
      </c>
      <c r="E126" s="2"/>
    </row>
    <row r="127" spans="1:5" ht="13.5" customHeight="1" x14ac:dyDescent="0.2">
      <c r="A127" s="15" t="s">
        <v>240</v>
      </c>
      <c r="B127" s="7" t="s">
        <v>279</v>
      </c>
      <c r="C127" s="7"/>
      <c r="D127" s="14">
        <f>SUM(D116:D126)</f>
        <v>1</v>
      </c>
      <c r="E127" s="2"/>
    </row>
    <row r="128" spans="1:5" ht="14.45" customHeight="1" x14ac:dyDescent="0.25">
      <c r="A128" s="1" t="s">
        <v>236</v>
      </c>
      <c r="B128" s="2" t="s">
        <v>297</v>
      </c>
      <c r="C128" s="32" t="s">
        <v>420</v>
      </c>
      <c r="D128" s="17">
        <f>gfcf_capex_sources!D207</f>
        <v>0.38</v>
      </c>
      <c r="E128" s="2"/>
    </row>
    <row r="129" spans="1:5" ht="14.45" customHeight="1" x14ac:dyDescent="0.25">
      <c r="A129" s="1" t="s">
        <v>236</v>
      </c>
      <c r="B129" s="2" t="s">
        <v>294</v>
      </c>
      <c r="C129" s="31" t="s">
        <v>425</v>
      </c>
      <c r="D129" s="17">
        <f>gfcf_capex_sources!D208</f>
        <v>0.42</v>
      </c>
      <c r="E129" s="2"/>
    </row>
    <row r="130" spans="1:5" ht="14.45" customHeight="1" x14ac:dyDescent="0.25">
      <c r="A130" s="1" t="s">
        <v>236</v>
      </c>
      <c r="B130" s="2" t="s">
        <v>293</v>
      </c>
      <c r="C130" s="31" t="s">
        <v>424</v>
      </c>
      <c r="D130" s="17">
        <f>gfcf_capex_sources!D209</f>
        <v>0.08</v>
      </c>
      <c r="E130" s="2"/>
    </row>
    <row r="131" spans="1:5" ht="14.45" customHeight="1" x14ac:dyDescent="0.25">
      <c r="A131" s="1" t="s">
        <v>236</v>
      </c>
      <c r="B131" s="2" t="s">
        <v>292</v>
      </c>
      <c r="C131" s="31" t="s">
        <v>423</v>
      </c>
      <c r="D131" s="17">
        <f>gfcf_capex_sources!D210/4</f>
        <v>1.7500000000000002E-2</v>
      </c>
      <c r="E131" s="2"/>
    </row>
    <row r="132" spans="1:5" ht="14.45" customHeight="1" x14ac:dyDescent="0.25">
      <c r="A132" s="1" t="s">
        <v>236</v>
      </c>
      <c r="B132" s="2"/>
      <c r="C132" s="31" t="s">
        <v>422</v>
      </c>
      <c r="D132" s="17">
        <f>gfcf_capex_sources!D210/4</f>
        <v>1.7500000000000002E-2</v>
      </c>
      <c r="E132" s="2"/>
    </row>
    <row r="133" spans="1:5" ht="14.45" customHeight="1" x14ac:dyDescent="0.25">
      <c r="A133" s="1" t="s">
        <v>236</v>
      </c>
      <c r="B133" s="2"/>
      <c r="C133" s="31" t="s">
        <v>417</v>
      </c>
      <c r="D133" s="17">
        <f>gfcf_capex_sources!D210/4</f>
        <v>1.7500000000000002E-2</v>
      </c>
      <c r="E133" s="2"/>
    </row>
    <row r="134" spans="1:5" ht="14.45" customHeight="1" x14ac:dyDescent="0.25">
      <c r="A134" s="1" t="s">
        <v>236</v>
      </c>
      <c r="B134" s="2"/>
      <c r="C134" s="31" t="s">
        <v>421</v>
      </c>
      <c r="D134" s="17">
        <f>gfcf_capex_sources!D210/4</f>
        <v>1.7500000000000002E-2</v>
      </c>
      <c r="E134" s="2"/>
    </row>
    <row r="135" spans="1:5" ht="14.45" customHeight="1" x14ac:dyDescent="0.25">
      <c r="A135" s="1" t="s">
        <v>236</v>
      </c>
      <c r="B135" s="2" t="s">
        <v>282</v>
      </c>
      <c r="C135" s="32" t="s">
        <v>420</v>
      </c>
      <c r="D135" s="17">
        <f>gfcf_capex_sources!D211/4</f>
        <v>1.2500000000000001E-2</v>
      </c>
      <c r="E135" s="2"/>
    </row>
    <row r="136" spans="1:5" ht="14.45" customHeight="1" x14ac:dyDescent="0.25">
      <c r="A136" s="1" t="s">
        <v>236</v>
      </c>
      <c r="B136" s="2"/>
      <c r="C136" s="31" t="s">
        <v>419</v>
      </c>
      <c r="D136" s="17">
        <f>gfcf_capex_sources!D211/4</f>
        <v>1.2500000000000001E-2</v>
      </c>
      <c r="E136" s="2"/>
    </row>
    <row r="137" spans="1:5" ht="14.45" customHeight="1" x14ac:dyDescent="0.25">
      <c r="A137" s="1" t="s">
        <v>236</v>
      </c>
      <c r="B137" s="2"/>
      <c r="C137" s="31" t="s">
        <v>418</v>
      </c>
      <c r="D137" s="17">
        <f>gfcf_capex_sources!D211/4</f>
        <v>1.2500000000000001E-2</v>
      </c>
      <c r="E137" s="2"/>
    </row>
    <row r="138" spans="1:5" ht="14.45" customHeight="1" x14ac:dyDescent="0.25">
      <c r="A138" s="1" t="s">
        <v>236</v>
      </c>
      <c r="B138" s="2"/>
      <c r="C138" s="31" t="s">
        <v>417</v>
      </c>
      <c r="D138" s="17">
        <f>gfcf_capex_sources!D211/4</f>
        <v>1.2500000000000001E-2</v>
      </c>
      <c r="E138" s="2"/>
    </row>
    <row r="139" spans="1:5" ht="14.45" customHeight="1" x14ac:dyDescent="0.2">
      <c r="A139" s="15" t="s">
        <v>236</v>
      </c>
      <c r="B139" s="7" t="s">
        <v>279</v>
      </c>
      <c r="C139" s="7"/>
      <c r="D139" s="14">
        <f>SUM(D128:D138)</f>
        <v>0.99999999999999967</v>
      </c>
      <c r="E139" s="2"/>
    </row>
    <row r="140" spans="1:5" ht="14.45" customHeight="1" x14ac:dyDescent="0.25">
      <c r="A140" s="1" t="s">
        <v>233</v>
      </c>
      <c r="B140" s="2" t="s">
        <v>297</v>
      </c>
      <c r="C140" s="32" t="s">
        <v>420</v>
      </c>
      <c r="D140" s="17">
        <f>gfcf_capex_sources!D243</f>
        <v>0.05</v>
      </c>
      <c r="E140" s="2"/>
    </row>
    <row r="141" spans="1:5" ht="14.45" customHeight="1" x14ac:dyDescent="0.25">
      <c r="A141" s="1" t="s">
        <v>233</v>
      </c>
      <c r="B141" s="2" t="s">
        <v>294</v>
      </c>
      <c r="C141" s="31" t="s">
        <v>425</v>
      </c>
      <c r="D141" s="17">
        <f>gfcf_capex_sources!D244</f>
        <v>0.51</v>
      </c>
      <c r="E141" s="2"/>
    </row>
    <row r="142" spans="1:5" ht="14.45" customHeight="1" x14ac:dyDescent="0.25">
      <c r="A142" s="1" t="s">
        <v>233</v>
      </c>
      <c r="B142" s="2" t="s">
        <v>293</v>
      </c>
      <c r="C142" s="31" t="s">
        <v>424</v>
      </c>
      <c r="D142" s="17">
        <f>gfcf_capex_sources!D245</f>
        <v>7.0000000000000007E-2</v>
      </c>
      <c r="E142" s="2"/>
    </row>
    <row r="143" spans="1:5" ht="14.45" customHeight="1" x14ac:dyDescent="0.25">
      <c r="A143" s="1" t="s">
        <v>233</v>
      </c>
      <c r="B143" s="2" t="s">
        <v>292</v>
      </c>
      <c r="C143" s="31" t="s">
        <v>423</v>
      </c>
      <c r="D143" s="17">
        <f>gfcf_capex_sources!D246/4</f>
        <v>0.04</v>
      </c>
      <c r="E143" s="2"/>
    </row>
    <row r="144" spans="1:5" ht="14.45" customHeight="1" x14ac:dyDescent="0.25">
      <c r="A144" s="1" t="s">
        <v>233</v>
      </c>
      <c r="B144" s="2"/>
      <c r="C144" s="31" t="s">
        <v>422</v>
      </c>
      <c r="D144" s="17">
        <f>gfcf_capex_sources!D246/4</f>
        <v>0.04</v>
      </c>
      <c r="E144" s="2"/>
    </row>
    <row r="145" spans="1:5" ht="14.45" customHeight="1" x14ac:dyDescent="0.25">
      <c r="A145" s="1" t="s">
        <v>233</v>
      </c>
      <c r="B145" s="2"/>
      <c r="C145" s="31" t="s">
        <v>417</v>
      </c>
      <c r="D145" s="17">
        <f>gfcf_capex_sources!D246/4</f>
        <v>0.04</v>
      </c>
      <c r="E145" s="2"/>
    </row>
    <row r="146" spans="1:5" ht="14.45" customHeight="1" x14ac:dyDescent="0.25">
      <c r="A146" s="1" t="s">
        <v>233</v>
      </c>
      <c r="B146" s="2"/>
      <c r="C146" s="31" t="s">
        <v>421</v>
      </c>
      <c r="D146" s="17">
        <f>gfcf_capex_sources!D246/4</f>
        <v>0.04</v>
      </c>
      <c r="E146" s="2"/>
    </row>
    <row r="147" spans="1:5" ht="14.45" customHeight="1" x14ac:dyDescent="0.25">
      <c r="A147" s="1" t="s">
        <v>233</v>
      </c>
      <c r="B147" s="2" t="s">
        <v>282</v>
      </c>
      <c r="C147" s="32" t="s">
        <v>420</v>
      </c>
      <c r="D147" s="17">
        <f>gfcf_capex_sources!D247/4</f>
        <v>5.2499999999999998E-2</v>
      </c>
      <c r="E147" s="2"/>
    </row>
    <row r="148" spans="1:5" ht="14.45" customHeight="1" x14ac:dyDescent="0.25">
      <c r="A148" s="1" t="s">
        <v>233</v>
      </c>
      <c r="B148" s="2"/>
      <c r="C148" s="31" t="s">
        <v>419</v>
      </c>
      <c r="D148" s="17">
        <f>gfcf_capex_sources!D247/4</f>
        <v>5.2499999999999998E-2</v>
      </c>
      <c r="E148" s="2"/>
    </row>
    <row r="149" spans="1:5" ht="14.45" customHeight="1" x14ac:dyDescent="0.25">
      <c r="A149" s="1" t="s">
        <v>233</v>
      </c>
      <c r="B149" s="2"/>
      <c r="C149" s="31" t="s">
        <v>418</v>
      </c>
      <c r="D149" s="17">
        <f>gfcf_capex_sources!D247/4</f>
        <v>5.2499999999999998E-2</v>
      </c>
      <c r="E149" s="2"/>
    </row>
    <row r="150" spans="1:5" ht="14.45" customHeight="1" x14ac:dyDescent="0.25">
      <c r="A150" s="1" t="s">
        <v>233</v>
      </c>
      <c r="B150" s="2"/>
      <c r="C150" s="31" t="s">
        <v>417</v>
      </c>
      <c r="D150" s="17">
        <f>gfcf_capex_sources!D247/4</f>
        <v>5.2499999999999998E-2</v>
      </c>
      <c r="E150" s="2"/>
    </row>
    <row r="151" spans="1:5" ht="14.45" customHeight="1" x14ac:dyDescent="0.2">
      <c r="A151" s="15" t="s">
        <v>233</v>
      </c>
      <c r="B151" s="7" t="s">
        <v>279</v>
      </c>
      <c r="C151" s="7"/>
      <c r="D151" s="14">
        <f>SUM(D140:D150)</f>
        <v>1.0000000000000002</v>
      </c>
      <c r="E151" s="2"/>
    </row>
  </sheetData>
  <pageMargins left="0.7" right="0.7" top="0.78740157499999996" bottom="0.78740157499999996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ColWidth="11" defaultRowHeight="14.25" x14ac:dyDescent="0.2"/>
  <cols>
    <col min="1" max="1" width="45.75" customWidth="1"/>
    <col min="2" max="2" width="12.375" customWidth="1"/>
    <col min="3" max="3" width="25" customWidth="1"/>
    <col min="4" max="13" width="9" customWidth="1"/>
    <col min="14" max="14" width="8.875" customWidth="1"/>
    <col min="15" max="16" width="9" customWidth="1"/>
  </cols>
  <sheetData>
    <row r="1" spans="1:16" ht="15" customHeight="1" x14ac:dyDescent="0.25">
      <c r="A1" s="12" t="s">
        <v>27</v>
      </c>
      <c r="B1" s="12" t="s">
        <v>28</v>
      </c>
      <c r="C1" s="37" t="s">
        <v>719</v>
      </c>
      <c r="D1" s="3" t="s">
        <v>30</v>
      </c>
      <c r="E1" s="3" t="s">
        <v>32</v>
      </c>
      <c r="F1" s="3" t="s">
        <v>34</v>
      </c>
      <c r="G1" s="3" t="s">
        <v>36</v>
      </c>
      <c r="H1" s="3" t="s">
        <v>83</v>
      </c>
      <c r="I1" s="3" t="s">
        <v>84</v>
      </c>
      <c r="J1" s="3" t="s">
        <v>38</v>
      </c>
      <c r="K1" s="3" t="s">
        <v>40</v>
      </c>
      <c r="L1" s="36" t="s">
        <v>85</v>
      </c>
      <c r="M1" s="3" t="s">
        <v>86</v>
      </c>
      <c r="N1" s="3" t="s">
        <v>42</v>
      </c>
      <c r="O1" s="3" t="s">
        <v>44</v>
      </c>
      <c r="P1" s="3" t="s">
        <v>46</v>
      </c>
    </row>
    <row r="2" spans="1:16" ht="15" customHeight="1" x14ac:dyDescent="0.25">
      <c r="A2" s="31" t="s">
        <v>718</v>
      </c>
      <c r="B2" s="9" t="s">
        <v>717</v>
      </c>
      <c r="C2" s="9" t="s">
        <v>681</v>
      </c>
      <c r="D2" s="34">
        <v>0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0</v>
      </c>
      <c r="M2" s="34">
        <v>0</v>
      </c>
      <c r="N2" s="34">
        <v>0</v>
      </c>
      <c r="O2" s="34">
        <v>0</v>
      </c>
      <c r="P2" s="33">
        <v>0</v>
      </c>
    </row>
    <row r="3" spans="1:16" ht="15" customHeight="1" x14ac:dyDescent="0.25">
      <c r="A3" s="31" t="s">
        <v>716</v>
      </c>
      <c r="B3" s="9" t="s">
        <v>715</v>
      </c>
      <c r="C3" s="9" t="s">
        <v>681</v>
      </c>
      <c r="D3" s="34">
        <v>0</v>
      </c>
      <c r="E3" s="34">
        <v>0</v>
      </c>
      <c r="F3" s="34">
        <v>0</v>
      </c>
      <c r="G3" s="34">
        <v>0</v>
      </c>
      <c r="H3" s="34">
        <v>0</v>
      </c>
      <c r="I3" s="34">
        <v>0</v>
      </c>
      <c r="J3" s="34">
        <v>0</v>
      </c>
      <c r="K3" s="34">
        <v>0</v>
      </c>
      <c r="L3" s="34">
        <v>0</v>
      </c>
      <c r="M3" s="34">
        <v>0</v>
      </c>
      <c r="N3" s="34">
        <v>0</v>
      </c>
      <c r="O3" s="34">
        <v>0</v>
      </c>
      <c r="P3" s="33">
        <v>0</v>
      </c>
    </row>
    <row r="4" spans="1:16" ht="15" customHeight="1" x14ac:dyDescent="0.25">
      <c r="A4" s="31" t="s">
        <v>714</v>
      </c>
      <c r="B4" s="9" t="s">
        <v>713</v>
      </c>
      <c r="C4" s="9" t="s">
        <v>681</v>
      </c>
      <c r="D4" s="34">
        <v>0</v>
      </c>
      <c r="E4" s="34">
        <v>0</v>
      </c>
      <c r="F4" s="34">
        <v>0</v>
      </c>
      <c r="G4" s="34">
        <v>0</v>
      </c>
      <c r="H4" s="34">
        <v>0</v>
      </c>
      <c r="I4" s="34">
        <v>0</v>
      </c>
      <c r="J4" s="34">
        <v>0</v>
      </c>
      <c r="K4" s="34">
        <v>0</v>
      </c>
      <c r="L4" s="34">
        <v>0</v>
      </c>
      <c r="M4" s="34">
        <v>0</v>
      </c>
      <c r="N4" s="34">
        <v>0</v>
      </c>
      <c r="O4" s="34">
        <v>0</v>
      </c>
      <c r="P4" s="33">
        <v>0</v>
      </c>
    </row>
    <row r="5" spans="1:16" ht="15" customHeight="1" x14ac:dyDescent="0.25">
      <c r="A5" s="31" t="s">
        <v>712</v>
      </c>
      <c r="B5" s="9" t="s">
        <v>711</v>
      </c>
      <c r="C5" s="9" t="s">
        <v>681</v>
      </c>
      <c r="D5" s="34">
        <v>0</v>
      </c>
      <c r="E5" s="34">
        <v>0</v>
      </c>
      <c r="F5" s="34">
        <v>0</v>
      </c>
      <c r="G5" s="34">
        <v>0</v>
      </c>
      <c r="H5" s="34">
        <v>0</v>
      </c>
      <c r="I5" s="34">
        <v>0</v>
      </c>
      <c r="J5" s="34">
        <v>0</v>
      </c>
      <c r="K5" s="34">
        <v>0</v>
      </c>
      <c r="L5" s="34">
        <v>0</v>
      </c>
      <c r="M5" s="34">
        <v>0</v>
      </c>
      <c r="N5" s="34">
        <v>0</v>
      </c>
      <c r="O5" s="34">
        <v>0</v>
      </c>
      <c r="P5" s="33">
        <v>0</v>
      </c>
    </row>
    <row r="6" spans="1:16" ht="15" customHeight="1" x14ac:dyDescent="0.25">
      <c r="A6" s="31" t="s">
        <v>710</v>
      </c>
      <c r="B6" s="9" t="s">
        <v>709</v>
      </c>
      <c r="C6" s="9" t="s">
        <v>681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3">
        <v>0</v>
      </c>
    </row>
    <row r="7" spans="1:16" ht="15" customHeight="1" x14ac:dyDescent="0.25">
      <c r="A7" s="31" t="s">
        <v>708</v>
      </c>
      <c r="B7" s="9" t="s">
        <v>707</v>
      </c>
      <c r="C7" s="9" t="s">
        <v>681</v>
      </c>
      <c r="D7" s="34">
        <v>0</v>
      </c>
      <c r="E7" s="34">
        <v>0</v>
      </c>
      <c r="F7" s="34">
        <v>0</v>
      </c>
      <c r="G7" s="34">
        <v>0</v>
      </c>
      <c r="H7" s="34">
        <v>0</v>
      </c>
      <c r="I7" s="34">
        <v>0</v>
      </c>
      <c r="J7" s="34">
        <v>0</v>
      </c>
      <c r="K7" s="34">
        <v>0</v>
      </c>
      <c r="L7" s="34">
        <v>0</v>
      </c>
      <c r="M7" s="34">
        <v>0</v>
      </c>
      <c r="N7" s="34">
        <v>0</v>
      </c>
      <c r="O7" s="34">
        <v>0</v>
      </c>
      <c r="P7" s="33">
        <v>0</v>
      </c>
    </row>
    <row r="8" spans="1:16" ht="15" customHeight="1" x14ac:dyDescent="0.25">
      <c r="A8" s="31" t="s">
        <v>706</v>
      </c>
      <c r="B8" s="9" t="s">
        <v>705</v>
      </c>
      <c r="C8" s="9" t="s">
        <v>681</v>
      </c>
      <c r="D8" s="34">
        <v>0</v>
      </c>
      <c r="E8" s="34">
        <v>0</v>
      </c>
      <c r="F8" s="34">
        <v>0</v>
      </c>
      <c r="G8" s="34">
        <v>0</v>
      </c>
      <c r="H8" s="34">
        <v>0</v>
      </c>
      <c r="I8" s="34">
        <v>0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3">
        <v>0</v>
      </c>
    </row>
    <row r="9" spans="1:16" ht="15" customHeight="1" x14ac:dyDescent="0.25">
      <c r="A9" s="31" t="s">
        <v>704</v>
      </c>
      <c r="B9" s="9" t="s">
        <v>703</v>
      </c>
      <c r="C9" s="9" t="s">
        <v>681</v>
      </c>
      <c r="D9" s="34">
        <v>0</v>
      </c>
      <c r="E9" s="34">
        <v>0</v>
      </c>
      <c r="F9" s="34">
        <v>0</v>
      </c>
      <c r="G9" s="34">
        <v>0</v>
      </c>
      <c r="H9" s="34">
        <v>0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3">
        <v>0</v>
      </c>
    </row>
    <row r="10" spans="1:16" ht="15" customHeight="1" x14ac:dyDescent="0.25">
      <c r="A10" s="31" t="s">
        <v>702</v>
      </c>
      <c r="B10" s="9" t="s">
        <v>701</v>
      </c>
      <c r="C10" s="9" t="s">
        <v>681</v>
      </c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3">
        <v>0</v>
      </c>
    </row>
    <row r="11" spans="1:16" ht="15" customHeight="1" x14ac:dyDescent="0.25">
      <c r="A11" s="31" t="s">
        <v>700</v>
      </c>
      <c r="B11" s="9" t="s">
        <v>699</v>
      </c>
      <c r="C11" s="9" t="s">
        <v>681</v>
      </c>
      <c r="D11" s="34">
        <v>0</v>
      </c>
      <c r="E11" s="34">
        <v>0</v>
      </c>
      <c r="F11" s="34">
        <v>0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3">
        <v>0</v>
      </c>
    </row>
    <row r="12" spans="1:16" ht="15" customHeight="1" x14ac:dyDescent="0.25">
      <c r="A12" s="31" t="s">
        <v>698</v>
      </c>
      <c r="B12" s="9" t="s">
        <v>697</v>
      </c>
      <c r="C12" s="9" t="s">
        <v>681</v>
      </c>
      <c r="D12" s="34">
        <v>0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3">
        <v>0</v>
      </c>
    </row>
    <row r="13" spans="1:16" ht="15" customHeight="1" x14ac:dyDescent="0.25">
      <c r="A13" s="31" t="s">
        <v>696</v>
      </c>
      <c r="B13" s="9" t="s">
        <v>695</v>
      </c>
      <c r="C13" s="9" t="s">
        <v>681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3">
        <v>0</v>
      </c>
    </row>
    <row r="14" spans="1:16" ht="15" customHeight="1" x14ac:dyDescent="0.25">
      <c r="A14" s="31" t="s">
        <v>694</v>
      </c>
      <c r="B14" s="9" t="s">
        <v>693</v>
      </c>
      <c r="C14" s="9" t="s">
        <v>681</v>
      </c>
      <c r="D14" s="34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3">
        <v>0</v>
      </c>
    </row>
    <row r="15" spans="1:16" ht="15" customHeight="1" x14ac:dyDescent="0.25">
      <c r="A15" s="31" t="s">
        <v>692</v>
      </c>
      <c r="B15" s="9" t="s">
        <v>691</v>
      </c>
      <c r="C15" s="9" t="s">
        <v>681</v>
      </c>
      <c r="D15" s="34">
        <v>0</v>
      </c>
      <c r="E15" s="34">
        <v>0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3">
        <v>0</v>
      </c>
    </row>
    <row r="16" spans="1:16" ht="15" customHeight="1" x14ac:dyDescent="0.25">
      <c r="A16" s="31" t="s">
        <v>690</v>
      </c>
      <c r="B16" s="9" t="s">
        <v>689</v>
      </c>
      <c r="C16" s="9" t="s">
        <v>681</v>
      </c>
      <c r="D16" s="34">
        <v>0</v>
      </c>
      <c r="E16" s="34">
        <v>0</v>
      </c>
      <c r="F16" s="34">
        <v>0</v>
      </c>
      <c r="G16" s="34">
        <v>0</v>
      </c>
      <c r="H16" s="34">
        <v>0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3">
        <v>0</v>
      </c>
    </row>
    <row r="17" spans="1:16" ht="15" customHeight="1" x14ac:dyDescent="0.25">
      <c r="A17" s="31" t="s">
        <v>688</v>
      </c>
      <c r="B17" s="9" t="s">
        <v>687</v>
      </c>
      <c r="C17" s="9" t="s">
        <v>681</v>
      </c>
      <c r="D17" s="34">
        <v>0</v>
      </c>
      <c r="E17" s="34">
        <v>0</v>
      </c>
      <c r="F17" s="34">
        <v>0</v>
      </c>
      <c r="G17" s="34">
        <v>0</v>
      </c>
      <c r="H17" s="34">
        <v>0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3">
        <v>0</v>
      </c>
    </row>
    <row r="18" spans="1:16" ht="15" customHeight="1" x14ac:dyDescent="0.25">
      <c r="A18" s="31" t="s">
        <v>686</v>
      </c>
      <c r="B18" s="9" t="s">
        <v>223</v>
      </c>
      <c r="C18" s="9" t="s">
        <v>681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3">
        <v>0</v>
      </c>
    </row>
    <row r="19" spans="1:16" ht="15" customHeight="1" x14ac:dyDescent="0.25">
      <c r="A19" s="31" t="s">
        <v>685</v>
      </c>
      <c r="B19" s="9" t="s">
        <v>684</v>
      </c>
      <c r="C19" s="9" t="s">
        <v>681</v>
      </c>
      <c r="D19" s="34">
        <v>0</v>
      </c>
      <c r="E19" s="34">
        <v>0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3">
        <v>0</v>
      </c>
    </row>
    <row r="20" spans="1:16" ht="15" customHeight="1" x14ac:dyDescent="0.25">
      <c r="A20" s="31" t="s">
        <v>683</v>
      </c>
      <c r="B20" s="9" t="s">
        <v>682</v>
      </c>
      <c r="C20" s="9" t="s">
        <v>681</v>
      </c>
      <c r="D20" s="34">
        <v>0</v>
      </c>
      <c r="E20" s="34">
        <v>0</v>
      </c>
      <c r="F20" s="34">
        <v>0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3">
        <v>0</v>
      </c>
    </row>
    <row r="21" spans="1:16" ht="15" customHeight="1" x14ac:dyDescent="0.25">
      <c r="A21" s="31" t="s">
        <v>680</v>
      </c>
      <c r="B21" s="9" t="s">
        <v>204</v>
      </c>
      <c r="C21" s="9" t="s">
        <v>651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3">
        <v>0</v>
      </c>
    </row>
    <row r="22" spans="1:16" ht="15" customHeight="1" x14ac:dyDescent="0.25">
      <c r="A22" s="31" t="s">
        <v>679</v>
      </c>
      <c r="B22" s="9" t="s">
        <v>678</v>
      </c>
      <c r="C22" s="9" t="s">
        <v>651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3">
        <v>0</v>
      </c>
    </row>
    <row r="23" spans="1:16" ht="15" customHeight="1" x14ac:dyDescent="0.25">
      <c r="A23" s="31" t="s">
        <v>677</v>
      </c>
      <c r="B23" s="9" t="s">
        <v>676</v>
      </c>
      <c r="C23" s="9" t="s">
        <v>651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3">
        <v>0</v>
      </c>
    </row>
    <row r="24" spans="1:16" ht="15" customHeight="1" x14ac:dyDescent="0.25">
      <c r="A24" s="31" t="s">
        <v>675</v>
      </c>
      <c r="B24" s="9" t="s">
        <v>674</v>
      </c>
      <c r="C24" s="9" t="s">
        <v>651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3">
        <v>0</v>
      </c>
    </row>
    <row r="25" spans="1:16" ht="15" customHeight="1" x14ac:dyDescent="0.25">
      <c r="A25" s="31" t="s">
        <v>673</v>
      </c>
      <c r="B25" s="9" t="s">
        <v>672</v>
      </c>
      <c r="C25" s="9" t="s">
        <v>651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3">
        <v>0</v>
      </c>
    </row>
    <row r="26" spans="1:16" ht="15" customHeight="1" x14ac:dyDescent="0.25">
      <c r="A26" s="31" t="s">
        <v>671</v>
      </c>
      <c r="B26" s="9" t="s">
        <v>670</v>
      </c>
      <c r="C26" s="9" t="s">
        <v>651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3">
        <v>0</v>
      </c>
    </row>
    <row r="27" spans="1:16" ht="15" customHeight="1" x14ac:dyDescent="0.25">
      <c r="A27" s="31" t="s">
        <v>669</v>
      </c>
      <c r="B27" s="9" t="s">
        <v>668</v>
      </c>
      <c r="C27" s="9" t="s">
        <v>651</v>
      </c>
      <c r="D27" s="34">
        <v>0</v>
      </c>
      <c r="E27" s="34">
        <v>0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3">
        <v>0</v>
      </c>
    </row>
    <row r="28" spans="1:16" ht="15" customHeight="1" x14ac:dyDescent="0.25">
      <c r="A28" s="31" t="s">
        <v>667</v>
      </c>
      <c r="B28" s="9" t="s">
        <v>666</v>
      </c>
      <c r="C28" s="9" t="s">
        <v>651</v>
      </c>
      <c r="D28" s="34">
        <v>0</v>
      </c>
      <c r="E28" s="34">
        <v>0</v>
      </c>
      <c r="F28" s="34">
        <v>0</v>
      </c>
      <c r="G28" s="34">
        <v>0</v>
      </c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3">
        <v>0</v>
      </c>
    </row>
    <row r="29" spans="1:16" ht="15" customHeight="1" x14ac:dyDescent="0.25">
      <c r="A29" s="31" t="s">
        <v>665</v>
      </c>
      <c r="B29" s="9" t="s">
        <v>664</v>
      </c>
      <c r="C29" s="9" t="s">
        <v>651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3">
        <v>0</v>
      </c>
    </row>
    <row r="30" spans="1:16" ht="15" customHeight="1" x14ac:dyDescent="0.25">
      <c r="A30" s="31" t="s">
        <v>663</v>
      </c>
      <c r="B30" s="9" t="s">
        <v>662</v>
      </c>
      <c r="C30" s="9" t="s">
        <v>651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3">
        <v>0</v>
      </c>
    </row>
    <row r="31" spans="1:16" ht="15" customHeight="1" x14ac:dyDescent="0.25">
      <c r="A31" s="31" t="s">
        <v>661</v>
      </c>
      <c r="B31" s="9" t="s">
        <v>660</v>
      </c>
      <c r="C31" s="9" t="s">
        <v>651</v>
      </c>
      <c r="D31" s="34">
        <v>0</v>
      </c>
      <c r="E31" s="34">
        <v>0</v>
      </c>
      <c r="F31" s="34">
        <v>0</v>
      </c>
      <c r="G31" s="34">
        <v>0</v>
      </c>
      <c r="H31" s="34">
        <v>0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3">
        <v>0</v>
      </c>
    </row>
    <row r="32" spans="1:16" ht="15" customHeight="1" x14ac:dyDescent="0.25">
      <c r="A32" s="31" t="s">
        <v>659</v>
      </c>
      <c r="B32" s="9" t="s">
        <v>658</v>
      </c>
      <c r="C32" s="9" t="s">
        <v>651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3">
        <v>0</v>
      </c>
    </row>
    <row r="33" spans="1:16" ht="15" customHeight="1" x14ac:dyDescent="0.25">
      <c r="A33" s="31" t="s">
        <v>657</v>
      </c>
      <c r="B33" s="9" t="s">
        <v>656</v>
      </c>
      <c r="C33" s="9" t="s">
        <v>651</v>
      </c>
      <c r="D33" s="34">
        <v>0</v>
      </c>
      <c r="E33" s="34">
        <v>0</v>
      </c>
      <c r="F33" s="34">
        <v>0</v>
      </c>
      <c r="G33" s="34">
        <v>0</v>
      </c>
      <c r="H33" s="34">
        <v>0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3">
        <v>0</v>
      </c>
    </row>
    <row r="34" spans="1:16" ht="15" customHeight="1" x14ac:dyDescent="0.25">
      <c r="A34" s="31" t="s">
        <v>655</v>
      </c>
      <c r="B34" s="9" t="s">
        <v>654</v>
      </c>
      <c r="C34" s="9" t="s">
        <v>651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3">
        <v>0</v>
      </c>
    </row>
    <row r="35" spans="1:16" ht="15" customHeight="1" x14ac:dyDescent="0.25">
      <c r="A35" s="31" t="s">
        <v>653</v>
      </c>
      <c r="B35" s="9" t="s">
        <v>652</v>
      </c>
      <c r="C35" s="9" t="s">
        <v>651</v>
      </c>
      <c r="D35" s="34">
        <v>0</v>
      </c>
      <c r="E35" s="34">
        <v>0</v>
      </c>
      <c r="F35" s="34">
        <v>0</v>
      </c>
      <c r="G35" s="34">
        <v>0</v>
      </c>
      <c r="H35" s="34">
        <v>0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3">
        <v>0</v>
      </c>
    </row>
    <row r="36" spans="1:16" ht="15" customHeight="1" x14ac:dyDescent="0.25">
      <c r="A36" s="31" t="s">
        <v>650</v>
      </c>
      <c r="B36" s="9" t="s">
        <v>649</v>
      </c>
      <c r="C36" s="9" t="s">
        <v>608</v>
      </c>
      <c r="D36" s="34">
        <v>0</v>
      </c>
      <c r="E36" s="34">
        <v>0</v>
      </c>
      <c r="F36" s="34">
        <v>0</v>
      </c>
      <c r="G36" s="34">
        <v>0</v>
      </c>
      <c r="H36" s="34">
        <v>0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3">
        <v>0</v>
      </c>
    </row>
    <row r="37" spans="1:16" ht="15" customHeight="1" x14ac:dyDescent="0.25">
      <c r="A37" s="31" t="s">
        <v>648</v>
      </c>
      <c r="B37" s="9" t="s">
        <v>647</v>
      </c>
      <c r="C37" s="9" t="s">
        <v>608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3">
        <v>0</v>
      </c>
    </row>
    <row r="38" spans="1:16" ht="15" customHeight="1" x14ac:dyDescent="0.25">
      <c r="A38" s="31" t="s">
        <v>646</v>
      </c>
      <c r="B38" s="9" t="s">
        <v>645</v>
      </c>
      <c r="C38" s="9" t="s">
        <v>608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3">
        <v>0</v>
      </c>
    </row>
    <row r="39" spans="1:16" ht="15" customHeight="1" x14ac:dyDescent="0.25">
      <c r="A39" s="31" t="s">
        <v>644</v>
      </c>
      <c r="B39" s="9" t="s">
        <v>643</v>
      </c>
      <c r="C39" s="9" t="s">
        <v>608</v>
      </c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3">
        <v>0</v>
      </c>
    </row>
    <row r="40" spans="1:16" ht="15" customHeight="1" x14ac:dyDescent="0.25">
      <c r="A40" s="31" t="s">
        <v>642</v>
      </c>
      <c r="B40" s="9" t="s">
        <v>641</v>
      </c>
      <c r="C40" s="9" t="s">
        <v>608</v>
      </c>
      <c r="D40" s="34">
        <v>0</v>
      </c>
      <c r="E40" s="34">
        <v>0</v>
      </c>
      <c r="F40" s="34">
        <v>0</v>
      </c>
      <c r="G40" s="34">
        <v>0</v>
      </c>
      <c r="H40" s="34">
        <v>0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3">
        <v>0</v>
      </c>
    </row>
    <row r="41" spans="1:16" ht="15" customHeight="1" x14ac:dyDescent="0.25">
      <c r="A41" s="31" t="s">
        <v>640</v>
      </c>
      <c r="B41" s="9" t="s">
        <v>639</v>
      </c>
      <c r="C41" s="9" t="s">
        <v>608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3">
        <v>0</v>
      </c>
    </row>
    <row r="42" spans="1:16" ht="15" customHeight="1" x14ac:dyDescent="0.25">
      <c r="A42" s="31" t="s">
        <v>638</v>
      </c>
      <c r="B42" s="9" t="s">
        <v>637</v>
      </c>
      <c r="C42" s="9" t="s">
        <v>608</v>
      </c>
      <c r="D42" s="34">
        <v>0</v>
      </c>
      <c r="E42" s="34">
        <v>0</v>
      </c>
      <c r="F42" s="34">
        <v>0</v>
      </c>
      <c r="G42" s="34">
        <v>0</v>
      </c>
      <c r="H42" s="34">
        <v>0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3">
        <v>0</v>
      </c>
    </row>
    <row r="43" spans="1:16" ht="15" customHeight="1" x14ac:dyDescent="0.25">
      <c r="A43" s="31" t="s">
        <v>636</v>
      </c>
      <c r="B43" s="9" t="s">
        <v>635</v>
      </c>
      <c r="C43" s="9" t="s">
        <v>608</v>
      </c>
      <c r="D43" s="34">
        <v>0</v>
      </c>
      <c r="E43" s="34">
        <v>0</v>
      </c>
      <c r="F43" s="34">
        <v>0</v>
      </c>
      <c r="G43" s="34">
        <v>0</v>
      </c>
      <c r="H43" s="34">
        <v>0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3">
        <v>0</v>
      </c>
    </row>
    <row r="44" spans="1:16" ht="15" customHeight="1" x14ac:dyDescent="0.25">
      <c r="A44" s="31" t="s">
        <v>634</v>
      </c>
      <c r="B44" s="9" t="s">
        <v>633</v>
      </c>
      <c r="C44" s="9" t="s">
        <v>608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3">
        <v>0</v>
      </c>
    </row>
    <row r="45" spans="1:16" ht="15" customHeight="1" x14ac:dyDescent="0.25">
      <c r="A45" s="31" t="s">
        <v>632</v>
      </c>
      <c r="B45" s="9" t="s">
        <v>631</v>
      </c>
      <c r="C45" s="9" t="s">
        <v>608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3">
        <v>0</v>
      </c>
    </row>
    <row r="46" spans="1:16" ht="15" customHeight="1" x14ac:dyDescent="0.25">
      <c r="A46" s="31" t="s">
        <v>630</v>
      </c>
      <c r="B46" s="9" t="s">
        <v>629</v>
      </c>
      <c r="C46" s="9" t="s">
        <v>608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3">
        <v>0</v>
      </c>
    </row>
    <row r="47" spans="1:16" ht="15" customHeight="1" x14ac:dyDescent="0.25">
      <c r="A47" s="31" t="s">
        <v>628</v>
      </c>
      <c r="B47" s="9" t="s">
        <v>627</v>
      </c>
      <c r="C47" s="9" t="s">
        <v>608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3">
        <v>0</v>
      </c>
    </row>
    <row r="48" spans="1:16" ht="15" customHeight="1" x14ac:dyDescent="0.25">
      <c r="A48" s="31" t="s">
        <v>626</v>
      </c>
      <c r="B48" s="9" t="s">
        <v>625</v>
      </c>
      <c r="C48" s="9" t="s">
        <v>608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3">
        <v>0</v>
      </c>
    </row>
    <row r="49" spans="1:16" ht="15" customHeight="1" x14ac:dyDescent="0.25">
      <c r="A49" s="31" t="s">
        <v>624</v>
      </c>
      <c r="B49" s="9" t="s">
        <v>623</v>
      </c>
      <c r="C49" s="9" t="s">
        <v>608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3">
        <v>0</v>
      </c>
    </row>
    <row r="50" spans="1:16" ht="15" customHeight="1" x14ac:dyDescent="0.25">
      <c r="A50" s="31" t="s">
        <v>622</v>
      </c>
      <c r="B50" s="9" t="s">
        <v>621</v>
      </c>
      <c r="C50" s="9" t="s">
        <v>608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3">
        <v>0</v>
      </c>
    </row>
    <row r="51" spans="1:16" ht="15" customHeight="1" x14ac:dyDescent="0.25">
      <c r="A51" s="31" t="s">
        <v>620</v>
      </c>
      <c r="B51" s="9" t="s">
        <v>619</v>
      </c>
      <c r="C51" s="9" t="s">
        <v>608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3">
        <v>0</v>
      </c>
    </row>
    <row r="52" spans="1:16" ht="15" customHeight="1" x14ac:dyDescent="0.25">
      <c r="A52" s="31" t="s">
        <v>618</v>
      </c>
      <c r="B52" s="9" t="s">
        <v>617</v>
      </c>
      <c r="C52" s="9" t="s">
        <v>608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3">
        <v>0</v>
      </c>
    </row>
    <row r="53" spans="1:16" ht="15" customHeight="1" x14ac:dyDescent="0.25">
      <c r="A53" s="31" t="s">
        <v>616</v>
      </c>
      <c r="B53" s="9" t="s">
        <v>615</v>
      </c>
      <c r="C53" s="9" t="s">
        <v>608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3">
        <v>0</v>
      </c>
    </row>
    <row r="54" spans="1:16" ht="15" customHeight="1" x14ac:dyDescent="0.25">
      <c r="A54" s="31" t="s">
        <v>614</v>
      </c>
      <c r="B54" s="9" t="s">
        <v>613</v>
      </c>
      <c r="C54" s="9" t="s">
        <v>608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3">
        <v>0</v>
      </c>
    </row>
    <row r="55" spans="1:16" ht="15" customHeight="1" x14ac:dyDescent="0.25">
      <c r="A55" s="31" t="s">
        <v>612</v>
      </c>
      <c r="B55" s="9" t="s">
        <v>611</v>
      </c>
      <c r="C55" s="9" t="s">
        <v>608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3">
        <v>0</v>
      </c>
    </row>
    <row r="56" spans="1:16" ht="15" customHeight="1" x14ac:dyDescent="0.25">
      <c r="A56" s="31" t="s">
        <v>610</v>
      </c>
      <c r="B56" s="9" t="s">
        <v>609</v>
      </c>
      <c r="C56" s="9" t="s">
        <v>608</v>
      </c>
      <c r="D56" s="34">
        <v>0</v>
      </c>
      <c r="E56" s="34">
        <v>0</v>
      </c>
      <c r="F56" s="34">
        <v>0</v>
      </c>
      <c r="G56" s="34">
        <v>0</v>
      </c>
      <c r="H56" s="34">
        <v>0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3">
        <v>0</v>
      </c>
    </row>
    <row r="57" spans="1:16" ht="15" customHeight="1" x14ac:dyDescent="0.25">
      <c r="A57" s="31" t="s">
        <v>607</v>
      </c>
      <c r="B57" s="9" t="s">
        <v>196</v>
      </c>
      <c r="C57" s="9" t="s">
        <v>593</v>
      </c>
      <c r="D57" s="34">
        <v>0</v>
      </c>
      <c r="E57" s="34">
        <v>0</v>
      </c>
      <c r="F57" s="34">
        <v>0</v>
      </c>
      <c r="G57" s="34">
        <v>0</v>
      </c>
      <c r="H57" s="34">
        <v>0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3">
        <v>0</v>
      </c>
    </row>
    <row r="58" spans="1:16" ht="15" customHeight="1" x14ac:dyDescent="0.25">
      <c r="A58" s="31" t="s">
        <v>606</v>
      </c>
      <c r="B58" s="9" t="s">
        <v>198</v>
      </c>
      <c r="C58" s="9" t="s">
        <v>593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3">
        <v>0</v>
      </c>
    </row>
    <row r="59" spans="1:16" ht="15" customHeight="1" x14ac:dyDescent="0.25">
      <c r="A59" s="31" t="s">
        <v>605</v>
      </c>
      <c r="B59" s="9" t="s">
        <v>604</v>
      </c>
      <c r="C59" s="9" t="s">
        <v>593</v>
      </c>
      <c r="D59" s="34">
        <v>0</v>
      </c>
      <c r="E59" s="34">
        <v>0</v>
      </c>
      <c r="F59" s="34">
        <v>0</v>
      </c>
      <c r="G59" s="34">
        <v>0</v>
      </c>
      <c r="H59" s="34">
        <v>0</v>
      </c>
      <c r="I59" s="34">
        <v>0</v>
      </c>
      <c r="J59" s="34">
        <v>0</v>
      </c>
      <c r="K59" s="34">
        <v>0</v>
      </c>
      <c r="L59" s="34">
        <v>0</v>
      </c>
      <c r="M59" s="34">
        <v>0</v>
      </c>
      <c r="N59" s="34">
        <v>0</v>
      </c>
      <c r="O59" s="34">
        <v>0</v>
      </c>
      <c r="P59" s="33">
        <v>0</v>
      </c>
    </row>
    <row r="60" spans="1:16" ht="15" customHeight="1" x14ac:dyDescent="0.25">
      <c r="A60" s="31" t="s">
        <v>603</v>
      </c>
      <c r="B60" s="9" t="s">
        <v>602</v>
      </c>
      <c r="C60" s="9" t="s">
        <v>593</v>
      </c>
      <c r="D60" s="34">
        <v>0</v>
      </c>
      <c r="E60" s="34">
        <v>0</v>
      </c>
      <c r="F60" s="34">
        <v>0</v>
      </c>
      <c r="G60" s="34">
        <v>0</v>
      </c>
      <c r="H60" s="34">
        <v>0</v>
      </c>
      <c r="I60" s="34">
        <v>0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3">
        <v>0</v>
      </c>
    </row>
    <row r="61" spans="1:16" ht="15" customHeight="1" x14ac:dyDescent="0.25">
      <c r="A61" s="31" t="s">
        <v>601</v>
      </c>
      <c r="B61" s="9" t="s">
        <v>600</v>
      </c>
      <c r="C61" s="9" t="s">
        <v>593</v>
      </c>
      <c r="D61" s="34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3">
        <v>0</v>
      </c>
    </row>
    <row r="62" spans="1:16" ht="15" customHeight="1" x14ac:dyDescent="0.25">
      <c r="A62" s="31" t="s">
        <v>599</v>
      </c>
      <c r="B62" s="9" t="s">
        <v>598</v>
      </c>
      <c r="C62" s="9" t="s">
        <v>593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3">
        <v>0</v>
      </c>
    </row>
    <row r="63" spans="1:16" ht="15" customHeight="1" x14ac:dyDescent="0.25">
      <c r="A63" s="31" t="s">
        <v>597</v>
      </c>
      <c r="B63" s="9" t="s">
        <v>596</v>
      </c>
      <c r="C63" s="9" t="s">
        <v>593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0</v>
      </c>
      <c r="M63" s="34">
        <v>0</v>
      </c>
      <c r="N63" s="34">
        <v>0</v>
      </c>
      <c r="O63" s="34">
        <v>0</v>
      </c>
      <c r="P63" s="33">
        <v>0</v>
      </c>
    </row>
    <row r="64" spans="1:16" ht="15" customHeight="1" x14ac:dyDescent="0.25">
      <c r="A64" s="31" t="s">
        <v>224</v>
      </c>
      <c r="B64" s="9" t="s">
        <v>225</v>
      </c>
      <c r="C64" s="9" t="s">
        <v>593</v>
      </c>
      <c r="D64" s="34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3">
        <v>0</v>
      </c>
    </row>
    <row r="65" spans="1:16" ht="15" customHeight="1" x14ac:dyDescent="0.25">
      <c r="A65" s="31" t="s">
        <v>595</v>
      </c>
      <c r="B65" s="9" t="s">
        <v>594</v>
      </c>
      <c r="C65" s="9" t="s">
        <v>593</v>
      </c>
      <c r="D65" s="34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3">
        <v>0</v>
      </c>
    </row>
    <row r="66" spans="1:16" ht="15" customHeight="1" x14ac:dyDescent="0.25">
      <c r="A66" s="31" t="s">
        <v>592</v>
      </c>
      <c r="B66" s="9" t="s">
        <v>591</v>
      </c>
      <c r="C66" s="9" t="s">
        <v>536</v>
      </c>
      <c r="D66" s="34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3">
        <v>0</v>
      </c>
    </row>
    <row r="67" spans="1:16" ht="15" customHeight="1" x14ac:dyDescent="0.25">
      <c r="A67" s="31" t="s">
        <v>590</v>
      </c>
      <c r="B67" s="9" t="s">
        <v>589</v>
      </c>
      <c r="C67" s="9" t="s">
        <v>536</v>
      </c>
      <c r="D67" s="34">
        <v>0</v>
      </c>
      <c r="E67" s="34">
        <v>0</v>
      </c>
      <c r="F67" s="34">
        <v>0</v>
      </c>
      <c r="G67" s="34">
        <v>0</v>
      </c>
      <c r="H67" s="34">
        <v>0</v>
      </c>
      <c r="I67" s="34">
        <v>0</v>
      </c>
      <c r="J67" s="34">
        <v>0</v>
      </c>
      <c r="K67" s="34">
        <v>0</v>
      </c>
      <c r="L67" s="34">
        <v>0</v>
      </c>
      <c r="M67" s="34">
        <v>0</v>
      </c>
      <c r="N67" s="34">
        <v>0</v>
      </c>
      <c r="O67" s="34">
        <v>0</v>
      </c>
      <c r="P67" s="33">
        <v>0</v>
      </c>
    </row>
    <row r="68" spans="1:16" ht="15" customHeight="1" x14ac:dyDescent="0.25">
      <c r="A68" s="31" t="s">
        <v>588</v>
      </c>
      <c r="B68" s="9" t="s">
        <v>587</v>
      </c>
      <c r="C68" s="9" t="s">
        <v>536</v>
      </c>
      <c r="D68" s="34">
        <v>0</v>
      </c>
      <c r="E68" s="34">
        <v>0</v>
      </c>
      <c r="F68" s="34">
        <v>0</v>
      </c>
      <c r="G68" s="34">
        <v>0</v>
      </c>
      <c r="H68" s="34">
        <v>0</v>
      </c>
      <c r="I68" s="34">
        <v>0</v>
      </c>
      <c r="J68" s="34">
        <v>0</v>
      </c>
      <c r="K68" s="34">
        <v>0</v>
      </c>
      <c r="L68" s="34">
        <v>0</v>
      </c>
      <c r="M68" s="34">
        <v>0</v>
      </c>
      <c r="N68" s="34">
        <v>0</v>
      </c>
      <c r="O68" s="34">
        <v>0</v>
      </c>
      <c r="P68" s="33">
        <v>0</v>
      </c>
    </row>
    <row r="69" spans="1:16" ht="15" customHeight="1" x14ac:dyDescent="0.25">
      <c r="A69" s="31" t="s">
        <v>586</v>
      </c>
      <c r="B69" s="9" t="s">
        <v>585</v>
      </c>
      <c r="C69" s="9" t="s">
        <v>536</v>
      </c>
      <c r="D69" s="34">
        <v>0</v>
      </c>
      <c r="E69" s="34">
        <v>0</v>
      </c>
      <c r="F69" s="34">
        <v>0</v>
      </c>
      <c r="G69" s="34">
        <v>0</v>
      </c>
      <c r="H69" s="34">
        <v>0</v>
      </c>
      <c r="I69" s="34">
        <v>0</v>
      </c>
      <c r="J69" s="34">
        <v>0</v>
      </c>
      <c r="K69" s="34">
        <v>0</v>
      </c>
      <c r="L69" s="34">
        <v>0</v>
      </c>
      <c r="M69" s="34">
        <v>0</v>
      </c>
      <c r="N69" s="34">
        <v>0</v>
      </c>
      <c r="O69" s="34">
        <v>0</v>
      </c>
      <c r="P69" s="33">
        <v>0</v>
      </c>
    </row>
    <row r="70" spans="1:16" ht="15" customHeight="1" x14ac:dyDescent="0.25">
      <c r="A70" s="31" t="s">
        <v>584</v>
      </c>
      <c r="B70" s="9" t="s">
        <v>583</v>
      </c>
      <c r="C70" s="9" t="s">
        <v>536</v>
      </c>
      <c r="D70" s="34">
        <v>0</v>
      </c>
      <c r="E70" s="34">
        <v>0</v>
      </c>
      <c r="F70" s="34">
        <v>0</v>
      </c>
      <c r="G70" s="34">
        <v>0</v>
      </c>
      <c r="H70" s="34">
        <v>0</v>
      </c>
      <c r="I70" s="34">
        <v>0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3">
        <v>0</v>
      </c>
    </row>
    <row r="71" spans="1:16" ht="15" customHeight="1" x14ac:dyDescent="0.25">
      <c r="A71" s="31" t="s">
        <v>582</v>
      </c>
      <c r="B71" s="9" t="s">
        <v>581</v>
      </c>
      <c r="C71" s="9" t="s">
        <v>536</v>
      </c>
      <c r="D71" s="34">
        <v>0</v>
      </c>
      <c r="E71" s="34">
        <v>0</v>
      </c>
      <c r="F71" s="34">
        <v>0</v>
      </c>
      <c r="G71" s="34">
        <v>0</v>
      </c>
      <c r="H71" s="34">
        <v>0</v>
      </c>
      <c r="I71" s="34">
        <v>0</v>
      </c>
      <c r="J71" s="34">
        <v>0</v>
      </c>
      <c r="K71" s="34">
        <v>0</v>
      </c>
      <c r="L71" s="34">
        <v>0</v>
      </c>
      <c r="M71" s="34">
        <v>0</v>
      </c>
      <c r="N71" s="34">
        <v>0</v>
      </c>
      <c r="O71" s="34">
        <v>0</v>
      </c>
      <c r="P71" s="33">
        <v>0</v>
      </c>
    </row>
    <row r="72" spans="1:16" ht="15" customHeight="1" x14ac:dyDescent="0.25">
      <c r="A72" s="31" t="s">
        <v>580</v>
      </c>
      <c r="B72" s="9" t="s">
        <v>579</v>
      </c>
      <c r="C72" s="9" t="s">
        <v>536</v>
      </c>
      <c r="D72" s="34">
        <v>0</v>
      </c>
      <c r="E72" s="34">
        <v>0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34">
        <v>0</v>
      </c>
      <c r="L72" s="34">
        <v>0</v>
      </c>
      <c r="M72" s="34">
        <v>0</v>
      </c>
      <c r="N72" s="34">
        <v>0</v>
      </c>
      <c r="O72" s="34">
        <v>0</v>
      </c>
      <c r="P72" s="33">
        <v>0</v>
      </c>
    </row>
    <row r="73" spans="1:16" ht="15" customHeight="1" x14ac:dyDescent="0.25">
      <c r="A73" s="31" t="s">
        <v>578</v>
      </c>
      <c r="B73" s="9" t="s">
        <v>577</v>
      </c>
      <c r="C73" s="9" t="s">
        <v>536</v>
      </c>
      <c r="D73" s="34">
        <v>0</v>
      </c>
      <c r="E73" s="34">
        <v>0</v>
      </c>
      <c r="F73" s="34">
        <v>0</v>
      </c>
      <c r="G73" s="34">
        <v>0</v>
      </c>
      <c r="H73" s="34">
        <v>0</v>
      </c>
      <c r="I73" s="34">
        <v>0</v>
      </c>
      <c r="J73" s="34">
        <v>0</v>
      </c>
      <c r="K73" s="34">
        <v>0</v>
      </c>
      <c r="L73" s="34">
        <v>0</v>
      </c>
      <c r="M73" s="34">
        <v>0</v>
      </c>
      <c r="N73" s="34">
        <v>0</v>
      </c>
      <c r="O73" s="34">
        <v>0</v>
      </c>
      <c r="P73" s="33">
        <v>0</v>
      </c>
    </row>
    <row r="74" spans="1:16" ht="15" customHeight="1" x14ac:dyDescent="0.25">
      <c r="A74" s="31" t="s">
        <v>576</v>
      </c>
      <c r="B74" s="9" t="s">
        <v>575</v>
      </c>
      <c r="C74" s="9" t="s">
        <v>536</v>
      </c>
      <c r="D74" s="34">
        <v>0</v>
      </c>
      <c r="E74" s="34">
        <v>0</v>
      </c>
      <c r="F74" s="34">
        <v>0</v>
      </c>
      <c r="G74" s="34">
        <v>0</v>
      </c>
      <c r="H74" s="34">
        <v>0</v>
      </c>
      <c r="I74" s="34">
        <v>0</v>
      </c>
      <c r="J74" s="34">
        <v>0</v>
      </c>
      <c r="K74" s="34">
        <v>0</v>
      </c>
      <c r="L74" s="34">
        <v>0</v>
      </c>
      <c r="M74" s="34">
        <v>0</v>
      </c>
      <c r="N74" s="34">
        <v>0</v>
      </c>
      <c r="O74" s="34">
        <v>0</v>
      </c>
      <c r="P74" s="33">
        <v>0</v>
      </c>
    </row>
    <row r="75" spans="1:16" ht="15" customHeight="1" x14ac:dyDescent="0.25">
      <c r="A75" s="31" t="s">
        <v>574</v>
      </c>
      <c r="B75" s="9" t="s">
        <v>573</v>
      </c>
      <c r="C75" s="9" t="s">
        <v>536</v>
      </c>
      <c r="D75" s="34">
        <v>0</v>
      </c>
      <c r="E75" s="34">
        <v>0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3">
        <v>0</v>
      </c>
    </row>
    <row r="76" spans="1:16" ht="15" customHeight="1" x14ac:dyDescent="0.25">
      <c r="A76" s="31" t="s">
        <v>572</v>
      </c>
      <c r="B76" s="9" t="s">
        <v>571</v>
      </c>
      <c r="C76" s="9" t="s">
        <v>536</v>
      </c>
      <c r="D76" s="34">
        <v>0</v>
      </c>
      <c r="E76" s="34">
        <v>0</v>
      </c>
      <c r="F76" s="34">
        <v>0</v>
      </c>
      <c r="G76" s="34">
        <v>0</v>
      </c>
      <c r="H76" s="34">
        <v>0</v>
      </c>
      <c r="I76" s="34">
        <v>0</v>
      </c>
      <c r="J76" s="34">
        <v>0</v>
      </c>
      <c r="K76" s="34">
        <v>0</v>
      </c>
      <c r="L76" s="34">
        <v>0</v>
      </c>
      <c r="M76" s="34">
        <v>0</v>
      </c>
      <c r="N76" s="34">
        <v>0</v>
      </c>
      <c r="O76" s="34">
        <v>0</v>
      </c>
      <c r="P76" s="33">
        <v>0</v>
      </c>
    </row>
    <row r="77" spans="1:16" ht="15" customHeight="1" x14ac:dyDescent="0.25">
      <c r="A77" s="31" t="s">
        <v>570</v>
      </c>
      <c r="B77" s="9" t="s">
        <v>569</v>
      </c>
      <c r="C77" s="9" t="s">
        <v>536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3">
        <v>0</v>
      </c>
    </row>
    <row r="78" spans="1:16" ht="15" customHeight="1" x14ac:dyDescent="0.25">
      <c r="A78" s="31" t="s">
        <v>568</v>
      </c>
      <c r="B78" s="9" t="s">
        <v>567</v>
      </c>
      <c r="C78" s="9" t="s">
        <v>536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34">
        <v>0</v>
      </c>
      <c r="P78" s="33">
        <v>0</v>
      </c>
    </row>
    <row r="79" spans="1:16" ht="15" customHeight="1" x14ac:dyDescent="0.25">
      <c r="A79" s="31" t="s">
        <v>566</v>
      </c>
      <c r="B79" s="9" t="s">
        <v>565</v>
      </c>
      <c r="C79" s="9" t="s">
        <v>536</v>
      </c>
      <c r="D79" s="34">
        <v>0</v>
      </c>
      <c r="E79" s="34">
        <v>0</v>
      </c>
      <c r="F79" s="34">
        <v>0</v>
      </c>
      <c r="G79" s="34">
        <v>0</v>
      </c>
      <c r="H79" s="34">
        <v>0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34">
        <v>0</v>
      </c>
      <c r="O79" s="34">
        <v>0</v>
      </c>
      <c r="P79" s="33">
        <v>0</v>
      </c>
    </row>
    <row r="80" spans="1:16" ht="15" customHeight="1" x14ac:dyDescent="0.25">
      <c r="A80" s="31" t="s">
        <v>564</v>
      </c>
      <c r="B80" s="9" t="s">
        <v>563</v>
      </c>
      <c r="C80" s="9" t="s">
        <v>536</v>
      </c>
      <c r="D80" s="34">
        <v>0</v>
      </c>
      <c r="E80" s="34">
        <v>0</v>
      </c>
      <c r="F80" s="34">
        <v>0</v>
      </c>
      <c r="G80" s="34">
        <v>0</v>
      </c>
      <c r="H80" s="34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  <c r="P80" s="33">
        <v>0</v>
      </c>
    </row>
    <row r="81" spans="1:16" ht="15" customHeight="1" x14ac:dyDescent="0.25">
      <c r="A81" s="31" t="s">
        <v>562</v>
      </c>
      <c r="B81" s="9" t="s">
        <v>561</v>
      </c>
      <c r="C81" s="9" t="s">
        <v>536</v>
      </c>
      <c r="D81" s="34">
        <v>0</v>
      </c>
      <c r="E81" s="34">
        <v>0</v>
      </c>
      <c r="F81" s="34">
        <v>0</v>
      </c>
      <c r="G81" s="34">
        <v>0</v>
      </c>
      <c r="H81" s="34">
        <v>0</v>
      </c>
      <c r="I81" s="34">
        <v>0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  <c r="P81" s="33">
        <v>0</v>
      </c>
    </row>
    <row r="82" spans="1:16" ht="15" customHeight="1" x14ac:dyDescent="0.25">
      <c r="A82" s="31" t="s">
        <v>560</v>
      </c>
      <c r="B82" s="9" t="s">
        <v>559</v>
      </c>
      <c r="C82" s="9" t="s">
        <v>536</v>
      </c>
      <c r="D82" s="34">
        <v>0</v>
      </c>
      <c r="E82" s="34">
        <v>0</v>
      </c>
      <c r="F82" s="34">
        <v>0</v>
      </c>
      <c r="G82" s="34">
        <v>0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34">
        <v>0</v>
      </c>
      <c r="O82" s="34">
        <v>0</v>
      </c>
      <c r="P82" s="33">
        <v>0</v>
      </c>
    </row>
    <row r="83" spans="1:16" ht="15" customHeight="1" x14ac:dyDescent="0.25">
      <c r="A83" s="31" t="s">
        <v>558</v>
      </c>
      <c r="B83" s="9" t="s">
        <v>557</v>
      </c>
      <c r="C83" s="9" t="s">
        <v>536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34">
        <v>0</v>
      </c>
      <c r="P83" s="33">
        <v>0</v>
      </c>
    </row>
    <row r="84" spans="1:16" ht="15" customHeight="1" x14ac:dyDescent="0.25">
      <c r="A84" s="31" t="s">
        <v>556</v>
      </c>
      <c r="B84" s="9" t="s">
        <v>555</v>
      </c>
      <c r="C84" s="9" t="s">
        <v>536</v>
      </c>
      <c r="D84" s="34">
        <v>0</v>
      </c>
      <c r="E84" s="34">
        <v>0</v>
      </c>
      <c r="F84" s="34">
        <v>0</v>
      </c>
      <c r="G84" s="34">
        <v>0</v>
      </c>
      <c r="H84" s="34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34">
        <v>0</v>
      </c>
      <c r="O84" s="34">
        <v>0</v>
      </c>
      <c r="P84" s="33">
        <v>0</v>
      </c>
    </row>
    <row r="85" spans="1:16" ht="15" customHeight="1" x14ac:dyDescent="0.25">
      <c r="A85" s="31" t="s">
        <v>554</v>
      </c>
      <c r="B85" s="9" t="s">
        <v>553</v>
      </c>
      <c r="C85" s="9" t="s">
        <v>536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3">
        <v>0</v>
      </c>
    </row>
    <row r="86" spans="1:16" ht="15" customHeight="1" x14ac:dyDescent="0.25">
      <c r="A86" s="31" t="s">
        <v>552</v>
      </c>
      <c r="B86" s="9" t="s">
        <v>551</v>
      </c>
      <c r="C86" s="9" t="s">
        <v>536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3">
        <v>0</v>
      </c>
    </row>
    <row r="87" spans="1:16" ht="15" customHeight="1" x14ac:dyDescent="0.25">
      <c r="A87" s="31" t="s">
        <v>425</v>
      </c>
      <c r="B87" s="9" t="s">
        <v>550</v>
      </c>
      <c r="C87" s="9" t="s">
        <v>536</v>
      </c>
      <c r="D87" s="34">
        <f>gfcf_capex!D3</f>
        <v>0.4</v>
      </c>
      <c r="E87" s="34">
        <f>gfcf_capex!D15</f>
        <v>0.46</v>
      </c>
      <c r="F87" s="34">
        <f>gfcf_capex!D27</f>
        <v>0.28000000000000003</v>
      </c>
      <c r="G87" s="34">
        <f>gfcf_capex!D39</f>
        <v>0.33</v>
      </c>
      <c r="H87" s="34">
        <f>gfcf_capex!D51</f>
        <v>0.65</v>
      </c>
      <c r="I87" s="34">
        <f>gfcf_capex!D61</f>
        <v>0.51</v>
      </c>
      <c r="J87" s="34">
        <f>gfcf_capex!D70</f>
        <v>0.46</v>
      </c>
      <c r="K87" s="34">
        <f>gfcf_capex!D82</f>
        <v>0.63</v>
      </c>
      <c r="L87" s="34">
        <f>gfcf_capex!D94</f>
        <v>0.45</v>
      </c>
      <c r="M87" s="34">
        <f>gfcf_capex!D106</f>
        <v>0.45</v>
      </c>
      <c r="N87" s="34">
        <f>gfcf_capex!D117</f>
        <v>0.08</v>
      </c>
      <c r="O87" s="34">
        <f>gfcf_capex!D129</f>
        <v>0.42</v>
      </c>
      <c r="P87" s="33">
        <f>gfcf_capex!D141</f>
        <v>0.51</v>
      </c>
    </row>
    <row r="88" spans="1:16" ht="15" customHeight="1" x14ac:dyDescent="0.25">
      <c r="A88" s="31" t="s">
        <v>549</v>
      </c>
      <c r="B88" s="9" t="s">
        <v>548</v>
      </c>
      <c r="C88" s="9" t="s">
        <v>536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4">
        <v>0</v>
      </c>
      <c r="O88" s="34">
        <v>0</v>
      </c>
      <c r="P88" s="33">
        <v>0</v>
      </c>
    </row>
    <row r="89" spans="1:16" ht="15" customHeight="1" x14ac:dyDescent="0.25">
      <c r="A89" s="31" t="s">
        <v>424</v>
      </c>
      <c r="B89" s="9" t="s">
        <v>547</v>
      </c>
      <c r="C89" s="9" t="s">
        <v>536</v>
      </c>
      <c r="D89" s="34">
        <f>gfcf_capex!D4</f>
        <v>0.06</v>
      </c>
      <c r="E89" s="34">
        <f>gfcf_capex!D16</f>
        <v>0.06</v>
      </c>
      <c r="F89" s="34">
        <f>gfcf_capex!D28</f>
        <v>0.05</v>
      </c>
      <c r="G89" s="34">
        <f>gfcf_capex!D40</f>
        <v>0.04</v>
      </c>
      <c r="H89" s="34">
        <f>gfcf_capex!D52</f>
        <v>0.15</v>
      </c>
      <c r="I89" s="34">
        <f>gfcf_capex!D62</f>
        <v>0.09</v>
      </c>
      <c r="J89" s="34">
        <f>gfcf_capex!D62</f>
        <v>0.09</v>
      </c>
      <c r="K89" s="34">
        <f>gfcf_capex!D83</f>
        <v>0.08</v>
      </c>
      <c r="L89" s="34">
        <f>gfcf_capex!D95</f>
        <v>0.1</v>
      </c>
      <c r="M89" s="34">
        <f>gfcf_capex!D107</f>
        <v>0.1</v>
      </c>
      <c r="N89" s="34">
        <f>gfcf_capex!D118</f>
        <v>0.08</v>
      </c>
      <c r="O89" s="34">
        <f>gfcf_capex!D130</f>
        <v>0.08</v>
      </c>
      <c r="P89" s="33">
        <f>gfcf_capex!D142</f>
        <v>7.0000000000000007E-2</v>
      </c>
    </row>
    <row r="90" spans="1:16" ht="15" customHeight="1" x14ac:dyDescent="0.25">
      <c r="A90" s="31" t="s">
        <v>546</v>
      </c>
      <c r="B90" s="9" t="s">
        <v>545</v>
      </c>
      <c r="C90" s="9" t="s">
        <v>536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3">
        <v>0</v>
      </c>
    </row>
    <row r="91" spans="1:16" ht="15" customHeight="1" x14ac:dyDescent="0.25">
      <c r="A91" s="31" t="s">
        <v>544</v>
      </c>
      <c r="B91" s="9" t="s">
        <v>543</v>
      </c>
      <c r="C91" s="9" t="s">
        <v>536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4">
        <v>0</v>
      </c>
      <c r="O91" s="34">
        <v>0</v>
      </c>
      <c r="P91" s="33">
        <v>0</v>
      </c>
    </row>
    <row r="92" spans="1:16" ht="15" customHeight="1" x14ac:dyDescent="0.25">
      <c r="A92" s="31" t="s">
        <v>542</v>
      </c>
      <c r="B92" s="9" t="s">
        <v>541</v>
      </c>
      <c r="C92" s="9" t="s">
        <v>536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0</v>
      </c>
      <c r="O92" s="34">
        <v>0</v>
      </c>
      <c r="P92" s="33">
        <v>0</v>
      </c>
    </row>
    <row r="93" spans="1:16" ht="15" customHeight="1" x14ac:dyDescent="0.25">
      <c r="A93" s="31" t="s">
        <v>540</v>
      </c>
      <c r="B93" s="9" t="s">
        <v>539</v>
      </c>
      <c r="C93" s="9" t="s">
        <v>536</v>
      </c>
      <c r="D93" s="34">
        <v>0</v>
      </c>
      <c r="E93" s="34">
        <v>0</v>
      </c>
      <c r="F93" s="34">
        <v>0</v>
      </c>
      <c r="G93" s="34">
        <v>0</v>
      </c>
      <c r="H93" s="34">
        <v>0</v>
      </c>
      <c r="I93" s="34">
        <v>0</v>
      </c>
      <c r="J93" s="34">
        <v>0</v>
      </c>
      <c r="K93" s="34">
        <v>0</v>
      </c>
      <c r="L93" s="34">
        <v>0</v>
      </c>
      <c r="M93" s="34">
        <v>0</v>
      </c>
      <c r="N93" s="34">
        <v>0</v>
      </c>
      <c r="O93" s="34">
        <v>0</v>
      </c>
      <c r="P93" s="33">
        <v>0</v>
      </c>
    </row>
    <row r="94" spans="1:16" ht="15" customHeight="1" x14ac:dyDescent="0.25">
      <c r="A94" s="31" t="s">
        <v>538</v>
      </c>
      <c r="B94" s="9" t="s">
        <v>537</v>
      </c>
      <c r="C94" s="9" t="s">
        <v>536</v>
      </c>
      <c r="D94" s="34">
        <v>0</v>
      </c>
      <c r="E94" s="34">
        <v>0</v>
      </c>
      <c r="F94" s="34">
        <v>0</v>
      </c>
      <c r="G94" s="34">
        <v>0</v>
      </c>
      <c r="H94" s="34">
        <v>0</v>
      </c>
      <c r="I94" s="34">
        <v>0</v>
      </c>
      <c r="J94" s="34">
        <v>0</v>
      </c>
      <c r="K94" s="34">
        <v>0</v>
      </c>
      <c r="L94" s="34">
        <v>0</v>
      </c>
      <c r="M94" s="34">
        <v>0</v>
      </c>
      <c r="N94" s="34">
        <v>0</v>
      </c>
      <c r="O94" s="34">
        <v>0</v>
      </c>
      <c r="P94" s="33">
        <v>0</v>
      </c>
    </row>
    <row r="95" spans="1:16" ht="15" customHeight="1" x14ac:dyDescent="0.25">
      <c r="A95" s="31" t="s">
        <v>535</v>
      </c>
      <c r="B95" s="9" t="s">
        <v>534</v>
      </c>
      <c r="C95" s="9" t="s">
        <v>521</v>
      </c>
      <c r="D95" s="34">
        <v>0</v>
      </c>
      <c r="E95" s="34">
        <v>0</v>
      </c>
      <c r="F95" s="34">
        <v>0</v>
      </c>
      <c r="G95" s="34">
        <v>0</v>
      </c>
      <c r="H95" s="34">
        <v>0</v>
      </c>
      <c r="I95" s="34">
        <v>0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3">
        <v>0</v>
      </c>
    </row>
    <row r="96" spans="1:16" ht="15" customHeight="1" x14ac:dyDescent="0.25">
      <c r="A96" s="31" t="s">
        <v>533</v>
      </c>
      <c r="B96" s="9" t="s">
        <v>532</v>
      </c>
      <c r="C96" s="9" t="s">
        <v>521</v>
      </c>
      <c r="D96" s="34">
        <v>0</v>
      </c>
      <c r="E96" s="34">
        <v>0</v>
      </c>
      <c r="F96" s="34">
        <v>0</v>
      </c>
      <c r="G96" s="34">
        <v>0</v>
      </c>
      <c r="H96" s="34">
        <v>0</v>
      </c>
      <c r="I96" s="34">
        <v>0</v>
      </c>
      <c r="J96" s="34">
        <v>0</v>
      </c>
      <c r="K96" s="34">
        <v>0</v>
      </c>
      <c r="L96" s="34">
        <v>0</v>
      </c>
      <c r="M96" s="34">
        <v>0</v>
      </c>
      <c r="N96" s="34">
        <v>0</v>
      </c>
      <c r="O96" s="34">
        <v>0</v>
      </c>
      <c r="P96" s="33">
        <v>0</v>
      </c>
    </row>
    <row r="97" spans="1:16" ht="15" customHeight="1" x14ac:dyDescent="0.25">
      <c r="A97" s="31" t="s">
        <v>29</v>
      </c>
      <c r="B97" s="9" t="s">
        <v>30</v>
      </c>
      <c r="C97" s="9" t="s">
        <v>521</v>
      </c>
      <c r="D97" s="34">
        <v>0</v>
      </c>
      <c r="E97" s="34">
        <v>0</v>
      </c>
      <c r="F97" s="34">
        <v>0</v>
      </c>
      <c r="G97" s="34">
        <v>0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4">
        <v>0</v>
      </c>
      <c r="N97" s="34">
        <v>0</v>
      </c>
      <c r="O97" s="34">
        <v>0</v>
      </c>
      <c r="P97" s="33">
        <v>0</v>
      </c>
    </row>
    <row r="98" spans="1:16" ht="15" customHeight="1" x14ac:dyDescent="0.25">
      <c r="A98" s="31" t="s">
        <v>31</v>
      </c>
      <c r="B98" s="9" t="s">
        <v>32</v>
      </c>
      <c r="C98" s="9" t="s">
        <v>521</v>
      </c>
      <c r="D98" s="34">
        <v>0</v>
      </c>
      <c r="E98" s="34">
        <v>0</v>
      </c>
      <c r="F98" s="34">
        <v>0</v>
      </c>
      <c r="G98" s="34">
        <v>0</v>
      </c>
      <c r="H98" s="34">
        <v>0</v>
      </c>
      <c r="I98" s="34">
        <v>0</v>
      </c>
      <c r="J98" s="34">
        <v>0</v>
      </c>
      <c r="K98" s="34">
        <v>0</v>
      </c>
      <c r="L98" s="34">
        <v>0</v>
      </c>
      <c r="M98" s="34">
        <v>0</v>
      </c>
      <c r="N98" s="34">
        <v>0</v>
      </c>
      <c r="O98" s="34">
        <v>0</v>
      </c>
      <c r="P98" s="33">
        <v>0</v>
      </c>
    </row>
    <row r="99" spans="1:16" ht="15" customHeight="1" x14ac:dyDescent="0.25">
      <c r="A99" s="31" t="s">
        <v>33</v>
      </c>
      <c r="B99" s="9" t="s">
        <v>34</v>
      </c>
      <c r="C99" s="9" t="s">
        <v>521</v>
      </c>
      <c r="D99" s="34">
        <v>0</v>
      </c>
      <c r="E99" s="34">
        <v>0</v>
      </c>
      <c r="F99" s="34">
        <v>0</v>
      </c>
      <c r="G99" s="34">
        <v>0</v>
      </c>
      <c r="H99" s="34">
        <v>0</v>
      </c>
      <c r="I99" s="34">
        <v>0</v>
      </c>
      <c r="J99" s="34">
        <v>0</v>
      </c>
      <c r="K99" s="34">
        <v>0</v>
      </c>
      <c r="L99" s="34">
        <v>0</v>
      </c>
      <c r="M99" s="34">
        <v>0</v>
      </c>
      <c r="N99" s="34">
        <v>0</v>
      </c>
      <c r="O99" s="34">
        <v>0</v>
      </c>
      <c r="P99" s="33">
        <v>0</v>
      </c>
    </row>
    <row r="100" spans="1:16" ht="15" customHeight="1" x14ac:dyDescent="0.25">
      <c r="A100" s="31" t="s">
        <v>35</v>
      </c>
      <c r="B100" s="9" t="s">
        <v>36</v>
      </c>
      <c r="C100" s="9" t="s">
        <v>521</v>
      </c>
      <c r="D100" s="34">
        <v>0</v>
      </c>
      <c r="E100" s="34">
        <v>0</v>
      </c>
      <c r="F100" s="34">
        <v>0</v>
      </c>
      <c r="G100" s="34">
        <v>0</v>
      </c>
      <c r="H100" s="34">
        <v>0</v>
      </c>
      <c r="I100" s="34">
        <v>0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3">
        <v>0</v>
      </c>
    </row>
    <row r="101" spans="1:16" ht="15" customHeight="1" x14ac:dyDescent="0.25">
      <c r="A101" s="9" t="s">
        <v>79</v>
      </c>
      <c r="B101" s="9" t="s">
        <v>83</v>
      </c>
      <c r="C101" s="9" t="s">
        <v>521</v>
      </c>
      <c r="D101" s="34">
        <v>0</v>
      </c>
      <c r="E101" s="34">
        <v>0</v>
      </c>
      <c r="F101" s="34">
        <v>0</v>
      </c>
      <c r="G101" s="34">
        <v>0</v>
      </c>
      <c r="H101" s="34">
        <v>0</v>
      </c>
      <c r="I101" s="34">
        <v>0</v>
      </c>
      <c r="J101" s="34">
        <v>0</v>
      </c>
      <c r="K101" s="34">
        <v>0</v>
      </c>
      <c r="L101" s="34">
        <v>0</v>
      </c>
      <c r="M101" s="34">
        <v>0</v>
      </c>
      <c r="N101" s="34">
        <v>0</v>
      </c>
      <c r="O101" s="34">
        <v>0</v>
      </c>
      <c r="P101" s="33">
        <v>0</v>
      </c>
    </row>
    <row r="102" spans="1:16" ht="15" customHeight="1" x14ac:dyDescent="0.25">
      <c r="A102" s="9" t="s">
        <v>78</v>
      </c>
      <c r="B102" s="9" t="s">
        <v>84</v>
      </c>
      <c r="C102" s="9" t="s">
        <v>521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3">
        <v>0</v>
      </c>
    </row>
    <row r="103" spans="1:16" ht="15" customHeight="1" x14ac:dyDescent="0.25">
      <c r="A103" s="9" t="s">
        <v>37</v>
      </c>
      <c r="B103" s="9" t="s">
        <v>38</v>
      </c>
      <c r="C103" s="9" t="s">
        <v>521</v>
      </c>
      <c r="D103" s="34">
        <v>0</v>
      </c>
      <c r="E103" s="34">
        <v>0</v>
      </c>
      <c r="F103" s="34">
        <v>0</v>
      </c>
      <c r="G103" s="34">
        <v>0</v>
      </c>
      <c r="H103" s="34">
        <v>0</v>
      </c>
      <c r="I103" s="34">
        <v>0</v>
      </c>
      <c r="J103" s="34">
        <v>0</v>
      </c>
      <c r="K103" s="34">
        <v>0</v>
      </c>
      <c r="L103" s="34">
        <v>0</v>
      </c>
      <c r="M103" s="34">
        <v>0</v>
      </c>
      <c r="N103" s="34">
        <v>0</v>
      </c>
      <c r="O103" s="34">
        <v>0</v>
      </c>
      <c r="P103" s="33">
        <v>0</v>
      </c>
    </row>
    <row r="104" spans="1:16" ht="15" customHeight="1" x14ac:dyDescent="0.25">
      <c r="A104" s="9" t="s">
        <v>39</v>
      </c>
      <c r="B104" s="9" t="s">
        <v>40</v>
      </c>
      <c r="C104" s="9" t="s">
        <v>521</v>
      </c>
      <c r="D104" s="34">
        <v>0</v>
      </c>
      <c r="E104" s="34">
        <v>0</v>
      </c>
      <c r="F104" s="34">
        <v>0</v>
      </c>
      <c r="G104" s="34">
        <v>0</v>
      </c>
      <c r="H104" s="34">
        <v>0</v>
      </c>
      <c r="I104" s="34">
        <v>0</v>
      </c>
      <c r="J104" s="34">
        <v>0</v>
      </c>
      <c r="K104" s="34">
        <v>0</v>
      </c>
      <c r="L104" s="34">
        <v>0</v>
      </c>
      <c r="M104" s="34">
        <v>0</v>
      </c>
      <c r="N104" s="34">
        <v>0</v>
      </c>
      <c r="O104" s="34">
        <v>0</v>
      </c>
      <c r="P104" s="33">
        <v>0</v>
      </c>
    </row>
    <row r="105" spans="1:16" ht="15" customHeight="1" x14ac:dyDescent="0.25">
      <c r="A105" s="9" t="s">
        <v>80</v>
      </c>
      <c r="B105" s="9" t="s">
        <v>85</v>
      </c>
      <c r="C105" s="9" t="s">
        <v>521</v>
      </c>
      <c r="D105" s="34">
        <v>0</v>
      </c>
      <c r="E105" s="34">
        <v>0</v>
      </c>
      <c r="F105" s="34">
        <v>0</v>
      </c>
      <c r="G105" s="34">
        <v>0</v>
      </c>
      <c r="H105" s="34">
        <v>0</v>
      </c>
      <c r="I105" s="34">
        <v>0</v>
      </c>
      <c r="J105" s="34">
        <v>0</v>
      </c>
      <c r="K105" s="34">
        <v>0</v>
      </c>
      <c r="L105" s="34">
        <v>0</v>
      </c>
      <c r="M105" s="34">
        <v>0</v>
      </c>
      <c r="N105" s="34">
        <v>0</v>
      </c>
      <c r="O105" s="34">
        <v>0</v>
      </c>
      <c r="P105" s="33">
        <v>0</v>
      </c>
    </row>
    <row r="106" spans="1:16" ht="15" customHeight="1" x14ac:dyDescent="0.25">
      <c r="A106" s="9" t="s">
        <v>81</v>
      </c>
      <c r="B106" s="9" t="s">
        <v>86</v>
      </c>
      <c r="C106" s="9" t="s">
        <v>521</v>
      </c>
      <c r="D106" s="34">
        <v>0</v>
      </c>
      <c r="E106" s="34">
        <v>0</v>
      </c>
      <c r="F106" s="34">
        <v>0</v>
      </c>
      <c r="G106" s="34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0</v>
      </c>
      <c r="M106" s="34">
        <v>0</v>
      </c>
      <c r="N106" s="34">
        <v>0</v>
      </c>
      <c r="O106" s="34">
        <v>0</v>
      </c>
      <c r="P106" s="33">
        <v>0</v>
      </c>
    </row>
    <row r="107" spans="1:16" ht="15" customHeight="1" x14ac:dyDescent="0.25">
      <c r="A107" s="31" t="s">
        <v>41</v>
      </c>
      <c r="B107" s="9" t="s">
        <v>42</v>
      </c>
      <c r="C107" s="9" t="s">
        <v>521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3">
        <v>0</v>
      </c>
    </row>
    <row r="108" spans="1:16" ht="15" customHeight="1" x14ac:dyDescent="0.25">
      <c r="A108" s="31" t="s">
        <v>43</v>
      </c>
      <c r="B108" s="9" t="s">
        <v>44</v>
      </c>
      <c r="C108" s="9" t="s">
        <v>521</v>
      </c>
      <c r="D108" s="34">
        <v>0</v>
      </c>
      <c r="E108" s="34">
        <v>0</v>
      </c>
      <c r="F108" s="34">
        <v>0</v>
      </c>
      <c r="G108" s="34">
        <v>0</v>
      </c>
      <c r="H108" s="34">
        <v>0</v>
      </c>
      <c r="I108" s="34">
        <v>0</v>
      </c>
      <c r="J108" s="34">
        <v>0</v>
      </c>
      <c r="K108" s="34">
        <v>0</v>
      </c>
      <c r="L108" s="34">
        <v>0</v>
      </c>
      <c r="M108" s="34">
        <v>0</v>
      </c>
      <c r="N108" s="34">
        <v>0</v>
      </c>
      <c r="O108" s="34">
        <v>0</v>
      </c>
      <c r="P108" s="33">
        <v>0</v>
      </c>
    </row>
    <row r="109" spans="1:16" ht="15" customHeight="1" x14ac:dyDescent="0.25">
      <c r="A109" s="31" t="s">
        <v>45</v>
      </c>
      <c r="B109" s="9" t="s">
        <v>46</v>
      </c>
      <c r="C109" s="9" t="s">
        <v>521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3">
        <v>0</v>
      </c>
    </row>
    <row r="110" spans="1:16" ht="15" customHeight="1" x14ac:dyDescent="0.25">
      <c r="A110" s="31" t="s">
        <v>531</v>
      </c>
      <c r="B110" s="9" t="s">
        <v>530</v>
      </c>
      <c r="C110" s="9" t="s">
        <v>521</v>
      </c>
      <c r="D110" s="34">
        <v>0</v>
      </c>
      <c r="E110" s="34">
        <v>0</v>
      </c>
      <c r="F110" s="34">
        <v>0</v>
      </c>
      <c r="G110" s="34">
        <v>0</v>
      </c>
      <c r="H110" s="34">
        <v>0</v>
      </c>
      <c r="I110" s="34">
        <v>0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0</v>
      </c>
      <c r="P110" s="33">
        <v>0</v>
      </c>
    </row>
    <row r="111" spans="1:16" ht="15" customHeight="1" x14ac:dyDescent="0.25">
      <c r="A111" s="31" t="s">
        <v>529</v>
      </c>
      <c r="B111" s="9" t="s">
        <v>528</v>
      </c>
      <c r="C111" s="9" t="s">
        <v>521</v>
      </c>
      <c r="D111" s="34">
        <v>0</v>
      </c>
      <c r="E111" s="34">
        <v>0</v>
      </c>
      <c r="F111" s="34">
        <v>0</v>
      </c>
      <c r="G111" s="34">
        <v>0</v>
      </c>
      <c r="H111" s="34">
        <v>0</v>
      </c>
      <c r="I111" s="34">
        <v>0</v>
      </c>
      <c r="J111" s="34">
        <v>0</v>
      </c>
      <c r="K111" s="34">
        <v>0</v>
      </c>
      <c r="L111" s="34">
        <v>0</v>
      </c>
      <c r="M111" s="34">
        <v>0</v>
      </c>
      <c r="N111" s="34">
        <v>0</v>
      </c>
      <c r="O111" s="34">
        <v>0</v>
      </c>
      <c r="P111" s="33">
        <v>0</v>
      </c>
    </row>
    <row r="112" spans="1:16" ht="15" customHeight="1" x14ac:dyDescent="0.25">
      <c r="A112" s="31" t="s">
        <v>527</v>
      </c>
      <c r="B112" s="9" t="s">
        <v>526</v>
      </c>
      <c r="C112" s="9" t="s">
        <v>521</v>
      </c>
      <c r="D112" s="34">
        <v>0</v>
      </c>
      <c r="E112" s="34">
        <v>0</v>
      </c>
      <c r="F112" s="34">
        <v>0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4">
        <v>0</v>
      </c>
      <c r="N112" s="34">
        <v>0</v>
      </c>
      <c r="O112" s="34">
        <v>0</v>
      </c>
      <c r="P112" s="33">
        <v>0</v>
      </c>
    </row>
    <row r="113" spans="1:16" ht="15" customHeight="1" x14ac:dyDescent="0.25">
      <c r="A113" s="31" t="s">
        <v>525</v>
      </c>
      <c r="B113" s="9" t="s">
        <v>200</v>
      </c>
      <c r="C113" s="9" t="s">
        <v>521</v>
      </c>
      <c r="D113" s="34">
        <v>0</v>
      </c>
      <c r="E113" s="34">
        <v>0</v>
      </c>
      <c r="F113" s="34">
        <v>0</v>
      </c>
      <c r="G113" s="34">
        <v>0</v>
      </c>
      <c r="H113" s="34">
        <v>0</v>
      </c>
      <c r="I113" s="34">
        <v>0</v>
      </c>
      <c r="J113" s="34">
        <v>0</v>
      </c>
      <c r="K113" s="34">
        <v>0</v>
      </c>
      <c r="L113" s="34">
        <v>0</v>
      </c>
      <c r="M113" s="34">
        <v>0</v>
      </c>
      <c r="N113" s="34">
        <v>0</v>
      </c>
      <c r="O113" s="34">
        <v>0</v>
      </c>
      <c r="P113" s="33">
        <v>0</v>
      </c>
    </row>
    <row r="114" spans="1:16" ht="15" customHeight="1" x14ac:dyDescent="0.25">
      <c r="A114" s="31" t="s">
        <v>524</v>
      </c>
      <c r="B114" s="9" t="s">
        <v>202</v>
      </c>
      <c r="C114" s="9" t="s">
        <v>521</v>
      </c>
      <c r="D114" s="34">
        <v>0</v>
      </c>
      <c r="E114" s="34">
        <v>0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34">
        <v>0</v>
      </c>
      <c r="O114" s="34">
        <v>0</v>
      </c>
      <c r="P114" s="33">
        <v>0</v>
      </c>
    </row>
    <row r="115" spans="1:16" ht="15" customHeight="1" x14ac:dyDescent="0.25">
      <c r="A115" s="31" t="s">
        <v>523</v>
      </c>
      <c r="B115" s="9" t="s">
        <v>522</v>
      </c>
      <c r="C115" s="9" t="s">
        <v>521</v>
      </c>
      <c r="D115" s="34">
        <v>0</v>
      </c>
      <c r="E115" s="34">
        <v>0</v>
      </c>
      <c r="F115" s="34">
        <v>0</v>
      </c>
      <c r="G115" s="34">
        <v>0</v>
      </c>
      <c r="H115" s="34">
        <v>0</v>
      </c>
      <c r="I115" s="34">
        <v>0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3">
        <v>0</v>
      </c>
    </row>
    <row r="116" spans="1:16" ht="15" customHeight="1" x14ac:dyDescent="0.25">
      <c r="A116" s="32" t="s">
        <v>420</v>
      </c>
      <c r="B116" s="9" t="s">
        <v>520</v>
      </c>
      <c r="C116" s="9" t="s">
        <v>517</v>
      </c>
      <c r="D116" s="34">
        <f>gfcf_capex!D2+gfcf_capex!D9</f>
        <v>0.1525</v>
      </c>
      <c r="E116" s="34">
        <f>gfcf_capex!D14+gfcf_capex!D21</f>
        <v>7.5000000000000011E-2</v>
      </c>
      <c r="F116" s="34">
        <f>gfcf_capex!D26+gfcf_capex!D33</f>
        <v>0.19500000000000001</v>
      </c>
      <c r="G116" s="34">
        <f>gfcf_capex!D38+gfcf_capex!D45</f>
        <v>0.36</v>
      </c>
      <c r="H116" s="34">
        <f>gfcf_capex!D50</f>
        <v>0.12</v>
      </c>
      <c r="I116" s="34">
        <f>gfcf_capex!D60</f>
        <v>0.18</v>
      </c>
      <c r="J116" s="34">
        <f>gfcf_capex!D69+gfcf_capex!D76</f>
        <v>7.4999999999999997E-2</v>
      </c>
      <c r="K116" s="34">
        <f>gfcf_capex!D81+gfcf_capex!D88</f>
        <v>0.1825</v>
      </c>
      <c r="L116" s="34">
        <f>gfcf_capex!D93+gfcf_capex!D100</f>
        <v>0.19500000000000001</v>
      </c>
      <c r="M116" s="34">
        <f>gfcf_capex!D105+gfcf_capex!D112</f>
        <v>0.20333333333333334</v>
      </c>
      <c r="N116" s="34">
        <f>gfcf_capex!D116+gfcf_capex!D123</f>
        <v>0.60499999999999998</v>
      </c>
      <c r="O116" s="34">
        <f>gfcf_capex!D128+gfcf_capex!D135</f>
        <v>0.39250000000000002</v>
      </c>
      <c r="P116" s="33">
        <f>gfcf_capex!D140+gfcf_capex!D147</f>
        <v>0.10250000000000001</v>
      </c>
    </row>
    <row r="117" spans="1:16" ht="15" customHeight="1" x14ac:dyDescent="0.25">
      <c r="A117" s="31" t="s">
        <v>519</v>
      </c>
      <c r="B117" s="9" t="s">
        <v>518</v>
      </c>
      <c r="C117" s="9" t="s">
        <v>517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4">
        <v>0</v>
      </c>
      <c r="N117" s="34">
        <v>0</v>
      </c>
      <c r="O117" s="34">
        <v>0</v>
      </c>
      <c r="P117" s="33">
        <v>0</v>
      </c>
    </row>
    <row r="118" spans="1:16" ht="15" customHeight="1" x14ac:dyDescent="0.25">
      <c r="A118" s="31" t="s">
        <v>516</v>
      </c>
      <c r="B118" s="9" t="s">
        <v>515</v>
      </c>
      <c r="C118" s="9" t="s">
        <v>506</v>
      </c>
      <c r="D118" s="34">
        <v>0</v>
      </c>
      <c r="E118" s="34">
        <v>0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0</v>
      </c>
      <c r="M118" s="34">
        <v>0</v>
      </c>
      <c r="N118" s="34">
        <v>0</v>
      </c>
      <c r="O118" s="34">
        <v>0</v>
      </c>
      <c r="P118" s="33">
        <v>0</v>
      </c>
    </row>
    <row r="119" spans="1:16" ht="15" customHeight="1" x14ac:dyDescent="0.25">
      <c r="A119" s="31" t="s">
        <v>514</v>
      </c>
      <c r="B119" s="9" t="s">
        <v>513</v>
      </c>
      <c r="C119" s="9" t="s">
        <v>506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3">
        <v>0</v>
      </c>
    </row>
    <row r="120" spans="1:16" ht="15" customHeight="1" x14ac:dyDescent="0.25">
      <c r="A120" s="31" t="s">
        <v>512</v>
      </c>
      <c r="B120" s="9" t="s">
        <v>511</v>
      </c>
      <c r="C120" s="9" t="s">
        <v>506</v>
      </c>
      <c r="D120" s="34">
        <v>0</v>
      </c>
      <c r="E120" s="34">
        <v>0</v>
      </c>
      <c r="F120" s="34">
        <v>0</v>
      </c>
      <c r="G120" s="34">
        <v>0</v>
      </c>
      <c r="H120" s="34">
        <v>0</v>
      </c>
      <c r="I120" s="34">
        <v>0</v>
      </c>
      <c r="J120" s="34">
        <v>0</v>
      </c>
      <c r="K120" s="34">
        <v>0</v>
      </c>
      <c r="L120" s="34">
        <v>0</v>
      </c>
      <c r="M120" s="34">
        <v>0</v>
      </c>
      <c r="N120" s="34">
        <v>0</v>
      </c>
      <c r="O120" s="34">
        <v>0</v>
      </c>
      <c r="P120" s="33">
        <v>0</v>
      </c>
    </row>
    <row r="121" spans="1:16" ht="15" customHeight="1" x14ac:dyDescent="0.25">
      <c r="A121" s="31" t="s">
        <v>510</v>
      </c>
      <c r="B121" s="9" t="s">
        <v>509</v>
      </c>
      <c r="C121" s="9" t="s">
        <v>506</v>
      </c>
      <c r="D121" s="34">
        <v>0</v>
      </c>
      <c r="E121" s="34">
        <v>0</v>
      </c>
      <c r="F121" s="34">
        <v>0</v>
      </c>
      <c r="G121" s="34">
        <v>0</v>
      </c>
      <c r="H121" s="34">
        <v>0</v>
      </c>
      <c r="I121" s="34">
        <v>0</v>
      </c>
      <c r="J121" s="34">
        <v>0</v>
      </c>
      <c r="K121" s="34">
        <v>0</v>
      </c>
      <c r="L121" s="34">
        <v>0</v>
      </c>
      <c r="M121" s="34">
        <v>0</v>
      </c>
      <c r="N121" s="34">
        <v>0</v>
      </c>
      <c r="O121" s="34">
        <v>0</v>
      </c>
      <c r="P121" s="33">
        <v>0</v>
      </c>
    </row>
    <row r="122" spans="1:16" ht="15" customHeight="1" x14ac:dyDescent="0.25">
      <c r="A122" s="31" t="s">
        <v>508</v>
      </c>
      <c r="B122" s="9" t="s">
        <v>507</v>
      </c>
      <c r="C122" s="9" t="s">
        <v>506</v>
      </c>
      <c r="D122" s="34">
        <v>0</v>
      </c>
      <c r="E122" s="34">
        <v>0</v>
      </c>
      <c r="F122" s="34">
        <v>0</v>
      </c>
      <c r="G122" s="34">
        <v>0</v>
      </c>
      <c r="H122" s="34">
        <v>0</v>
      </c>
      <c r="I122" s="34">
        <v>0</v>
      </c>
      <c r="J122" s="34">
        <v>0</v>
      </c>
      <c r="K122" s="34">
        <v>0</v>
      </c>
      <c r="L122" s="34">
        <v>0</v>
      </c>
      <c r="M122" s="34">
        <v>0</v>
      </c>
      <c r="N122" s="34">
        <v>0</v>
      </c>
      <c r="O122" s="34">
        <v>0</v>
      </c>
      <c r="P122" s="33">
        <v>0</v>
      </c>
    </row>
    <row r="123" spans="1:16" ht="15" customHeight="1" x14ac:dyDescent="0.25">
      <c r="A123" s="31" t="s">
        <v>505</v>
      </c>
      <c r="B123" s="9" t="s">
        <v>504</v>
      </c>
      <c r="C123" s="9" t="s">
        <v>489</v>
      </c>
      <c r="D123" s="34">
        <v>0</v>
      </c>
      <c r="E123" s="34">
        <v>0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  <c r="P123" s="33">
        <v>0</v>
      </c>
    </row>
    <row r="124" spans="1:16" ht="15" customHeight="1" x14ac:dyDescent="0.25">
      <c r="A124" s="31" t="s">
        <v>503</v>
      </c>
      <c r="B124" s="9" t="s">
        <v>502</v>
      </c>
      <c r="C124" s="9" t="s">
        <v>489</v>
      </c>
      <c r="D124" s="34">
        <v>0</v>
      </c>
      <c r="E124" s="34">
        <v>0</v>
      </c>
      <c r="F124" s="34">
        <v>0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  <c r="P124" s="33">
        <v>0</v>
      </c>
    </row>
    <row r="125" spans="1:16" ht="15" customHeight="1" x14ac:dyDescent="0.25">
      <c r="A125" s="31" t="s">
        <v>501</v>
      </c>
      <c r="B125" s="9" t="s">
        <v>500</v>
      </c>
      <c r="C125" s="9" t="s">
        <v>489</v>
      </c>
      <c r="D125" s="34">
        <v>0</v>
      </c>
      <c r="E125" s="34">
        <v>0</v>
      </c>
      <c r="F125" s="34">
        <v>0</v>
      </c>
      <c r="G125" s="34">
        <v>0</v>
      </c>
      <c r="H125" s="34">
        <v>0</v>
      </c>
      <c r="I125" s="34">
        <v>0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3">
        <v>0</v>
      </c>
    </row>
    <row r="126" spans="1:16" ht="15" customHeight="1" x14ac:dyDescent="0.25">
      <c r="A126" s="31" t="s">
        <v>499</v>
      </c>
      <c r="B126" s="9" t="s">
        <v>498</v>
      </c>
      <c r="C126" s="9" t="s">
        <v>489</v>
      </c>
      <c r="D126" s="34">
        <v>0</v>
      </c>
      <c r="E126" s="34">
        <v>0</v>
      </c>
      <c r="F126" s="34">
        <v>0</v>
      </c>
      <c r="G126" s="34">
        <v>0</v>
      </c>
      <c r="H126" s="34">
        <v>0</v>
      </c>
      <c r="I126" s="34">
        <v>0</v>
      </c>
      <c r="J126" s="34">
        <v>0</v>
      </c>
      <c r="K126" s="34">
        <v>0</v>
      </c>
      <c r="L126" s="34">
        <v>0</v>
      </c>
      <c r="M126" s="34">
        <v>0</v>
      </c>
      <c r="N126" s="34">
        <v>0</v>
      </c>
      <c r="O126" s="34">
        <v>0</v>
      </c>
      <c r="P126" s="33">
        <v>0</v>
      </c>
    </row>
    <row r="127" spans="1:16" ht="15" customHeight="1" x14ac:dyDescent="0.25">
      <c r="A127" s="31" t="s">
        <v>497</v>
      </c>
      <c r="B127" s="9" t="s">
        <v>496</v>
      </c>
      <c r="C127" s="9" t="s">
        <v>489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3">
        <v>0</v>
      </c>
    </row>
    <row r="128" spans="1:16" ht="15" customHeight="1" x14ac:dyDescent="0.25">
      <c r="A128" s="31" t="s">
        <v>495</v>
      </c>
      <c r="B128" s="9" t="s">
        <v>494</v>
      </c>
      <c r="C128" s="9" t="s">
        <v>489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3">
        <v>0</v>
      </c>
    </row>
    <row r="129" spans="1:16" ht="15" customHeight="1" x14ac:dyDescent="0.25">
      <c r="A129" s="31" t="s">
        <v>493</v>
      </c>
      <c r="B129" s="9" t="s">
        <v>492</v>
      </c>
      <c r="C129" s="9" t="s">
        <v>489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3">
        <v>0</v>
      </c>
    </row>
    <row r="130" spans="1:16" ht="15" customHeight="1" x14ac:dyDescent="0.25">
      <c r="A130" s="35" t="s">
        <v>491</v>
      </c>
      <c r="B130" s="9" t="s">
        <v>490</v>
      </c>
      <c r="C130" s="9" t="s">
        <v>489</v>
      </c>
      <c r="D130" s="34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3">
        <v>0</v>
      </c>
    </row>
    <row r="131" spans="1:16" ht="15" customHeight="1" x14ac:dyDescent="0.25">
      <c r="A131" s="31" t="s">
        <v>423</v>
      </c>
      <c r="B131" s="9" t="s">
        <v>488</v>
      </c>
      <c r="C131" s="9" t="s">
        <v>484</v>
      </c>
      <c r="D131" s="34">
        <f>gfcf_capex!D5</f>
        <v>6.5000000000000002E-2</v>
      </c>
      <c r="E131" s="34">
        <f>gfcf_capex!D17</f>
        <v>7.4999999999999997E-2</v>
      </c>
      <c r="F131" s="34">
        <f>gfcf_capex!D29</f>
        <v>8.5000000000000006E-2</v>
      </c>
      <c r="G131" s="34">
        <f>gfcf_capex!D41</f>
        <v>2.2499999999999999E-2</v>
      </c>
      <c r="H131" s="34">
        <f>gfcf_capex!D53</f>
        <v>1.3333333333333334E-2</v>
      </c>
      <c r="I131" s="34">
        <f>gfcf_capex!D63</f>
        <v>4.3999999999999997E-2</v>
      </c>
      <c r="J131" s="34">
        <f>gfcf_capex!D72</f>
        <v>0.06</v>
      </c>
      <c r="K131" s="34">
        <f>gfcf_capex!D84</f>
        <v>0.01</v>
      </c>
      <c r="L131" s="34">
        <f>gfcf_capex!D96</f>
        <v>4.4999999999999998E-2</v>
      </c>
      <c r="M131" s="34">
        <f>gfcf_capex!D108</f>
        <v>4.4999999999999998E-2</v>
      </c>
      <c r="N131" s="34">
        <f>gfcf_capex!D119</f>
        <v>0.04</v>
      </c>
      <c r="O131" s="34">
        <f>gfcf_capex!D131</f>
        <v>1.7500000000000002E-2</v>
      </c>
      <c r="P131" s="33">
        <f>gfcf_capex!D143</f>
        <v>0.04</v>
      </c>
    </row>
    <row r="132" spans="1:16" ht="15" customHeight="1" x14ac:dyDescent="0.25">
      <c r="A132" s="31" t="s">
        <v>419</v>
      </c>
      <c r="B132" s="9" t="s">
        <v>487</v>
      </c>
      <c r="C132" s="9" t="s">
        <v>484</v>
      </c>
      <c r="D132" s="34">
        <f>gfcf_capex!D10</f>
        <v>4.2500000000000003E-2</v>
      </c>
      <c r="E132" s="34">
        <f>gfcf_capex!D22</f>
        <v>3.5000000000000003E-2</v>
      </c>
      <c r="F132" s="34">
        <f>gfcf_capex!D34</f>
        <v>4.4999999999999998E-2</v>
      </c>
      <c r="G132" s="34">
        <f>gfcf_capex!D46</f>
        <v>0.06</v>
      </c>
      <c r="H132" s="34">
        <f>gfcf_capex!D57</f>
        <v>1.3333333333333334E-2</v>
      </c>
      <c r="I132" s="34">
        <f>gfcf_capex!D67</f>
        <v>4.3999999999999997E-2</v>
      </c>
      <c r="J132" s="34">
        <f>gfcf_capex!D77</f>
        <v>4.4999999999999998E-2</v>
      </c>
      <c r="K132" s="34">
        <f>gfcf_capex!D89</f>
        <v>2.2499999999999999E-2</v>
      </c>
      <c r="L132" s="34">
        <f>gfcf_capex!D101</f>
        <v>2.5000000000000001E-2</v>
      </c>
      <c r="M132" s="34">
        <f>gfcf_capex!D113</f>
        <v>3.3333333333333333E-2</v>
      </c>
      <c r="N132" s="34">
        <f>gfcf_capex!D124</f>
        <v>2.5000000000000001E-2</v>
      </c>
      <c r="O132" s="34">
        <f>gfcf_capex!D136</f>
        <v>1.2500000000000001E-2</v>
      </c>
      <c r="P132" s="33">
        <f>gfcf_capex!D148</f>
        <v>5.2499999999999998E-2</v>
      </c>
    </row>
    <row r="133" spans="1:16" ht="15" customHeight="1" x14ac:dyDescent="0.25">
      <c r="A133" s="31" t="s">
        <v>422</v>
      </c>
      <c r="B133" s="9" t="s">
        <v>486</v>
      </c>
      <c r="C133" s="9" t="s">
        <v>484</v>
      </c>
      <c r="D133" s="34">
        <f>gfcf_capex!D6</f>
        <v>6.5000000000000002E-2</v>
      </c>
      <c r="E133" s="34">
        <f>gfcf_capex!D18</f>
        <v>7.4999999999999997E-2</v>
      </c>
      <c r="F133" s="34">
        <f>gfcf_capex!D30</f>
        <v>8.5000000000000006E-2</v>
      </c>
      <c r="G133" s="34">
        <f>gfcf_capex!D42</f>
        <v>2.2499999999999999E-2</v>
      </c>
      <c r="H133" s="34">
        <f>gfcf_capex!D54</f>
        <v>1.3333333333333334E-2</v>
      </c>
      <c r="I133" s="34">
        <f>gfcf_capex!D64</f>
        <v>4.3999999999999997E-2</v>
      </c>
      <c r="J133" s="34">
        <f>gfcf_capex!D73</f>
        <v>0.06</v>
      </c>
      <c r="K133" s="34">
        <f>gfcf_capex!D85</f>
        <v>0.01</v>
      </c>
      <c r="L133" s="34">
        <f>gfcf_capex!D97</f>
        <v>4.4999999999999998E-2</v>
      </c>
      <c r="M133" s="34">
        <f>gfcf_capex!D109</f>
        <v>4.4999999999999998E-2</v>
      </c>
      <c r="N133" s="34">
        <f>gfcf_capex!D120</f>
        <v>0.04</v>
      </c>
      <c r="O133" s="34">
        <f>gfcf_capex!D132</f>
        <v>1.7500000000000002E-2</v>
      </c>
      <c r="P133" s="33">
        <f>gfcf_capex!D144</f>
        <v>0.04</v>
      </c>
    </row>
    <row r="134" spans="1:16" ht="15" customHeight="1" x14ac:dyDescent="0.25">
      <c r="A134" s="31" t="s">
        <v>418</v>
      </c>
      <c r="B134" s="9" t="s">
        <v>485</v>
      </c>
      <c r="C134" s="9" t="s">
        <v>484</v>
      </c>
      <c r="D134" s="34">
        <f>gfcf_capex!D11</f>
        <v>4.2500000000000003E-2</v>
      </c>
      <c r="E134" s="34">
        <f>gfcf_capex!D23</f>
        <v>3.5000000000000003E-2</v>
      </c>
      <c r="F134" s="34">
        <f>gfcf_capex!D35</f>
        <v>4.4999999999999998E-2</v>
      </c>
      <c r="G134" s="34">
        <f>gfcf_capex!D47</f>
        <v>0.06</v>
      </c>
      <c r="H134" s="34">
        <f>gfcf_capex!D58</f>
        <v>1.3333333333333334E-2</v>
      </c>
      <c r="I134" s="34">
        <v>0</v>
      </c>
      <c r="J134" s="34">
        <f>gfcf_capex!D78</f>
        <v>4.4999999999999998E-2</v>
      </c>
      <c r="K134" s="34">
        <f>gfcf_capex!D90</f>
        <v>2.2499999999999999E-2</v>
      </c>
      <c r="L134" s="34">
        <f>gfcf_capex!D102</f>
        <v>2.5000000000000001E-2</v>
      </c>
      <c r="M134" s="34">
        <v>0</v>
      </c>
      <c r="N134" s="34">
        <f>gfcf_capex!D125</f>
        <v>2.5000000000000001E-2</v>
      </c>
      <c r="O134" s="34">
        <f>gfcf_capex!D137</f>
        <v>1.2500000000000001E-2</v>
      </c>
      <c r="P134" s="33">
        <f>gfcf_capex!D149</f>
        <v>5.2499999999999998E-2</v>
      </c>
    </row>
    <row r="135" spans="1:16" ht="15" customHeight="1" x14ac:dyDescent="0.25">
      <c r="A135" s="31" t="s">
        <v>483</v>
      </c>
      <c r="B135" s="9" t="s">
        <v>482</v>
      </c>
      <c r="C135" s="9" t="s">
        <v>431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3">
        <v>0</v>
      </c>
    </row>
    <row r="136" spans="1:16" ht="15" customHeight="1" x14ac:dyDescent="0.25">
      <c r="A136" s="31" t="s">
        <v>417</v>
      </c>
      <c r="B136" s="9" t="s">
        <v>481</v>
      </c>
      <c r="C136" s="9" t="s">
        <v>431</v>
      </c>
      <c r="D136" s="34">
        <f>gfcf_capex!D7+gfcf_capex!D12</f>
        <v>0.10750000000000001</v>
      </c>
      <c r="E136" s="34">
        <f>gfcf_capex!D19+gfcf_capex!D24</f>
        <v>0.11</v>
      </c>
      <c r="F136" s="34">
        <f>gfcf_capex!D31+gfcf_capex!D36</f>
        <v>0.13</v>
      </c>
      <c r="G136" s="34">
        <f>gfcf_capex!D43+gfcf_capex!D48</f>
        <v>8.249999999999999E-2</v>
      </c>
      <c r="H136" s="34">
        <f>gfcf_capex!D55</f>
        <v>1.3333333333333334E-2</v>
      </c>
      <c r="I136" s="34">
        <f>gfcf_capex!D65</f>
        <v>4.3999999999999997E-2</v>
      </c>
      <c r="J136" s="34">
        <f>gfcf_capex!D74+gfcf_capex!D79</f>
        <v>0.105</v>
      </c>
      <c r="K136" s="34">
        <f>gfcf_capex!D86+gfcf_capex!D91</f>
        <v>3.2500000000000001E-2</v>
      </c>
      <c r="L136" s="34">
        <f>gfcf_capex!D98+gfcf_capex!D103</f>
        <v>7.0000000000000007E-2</v>
      </c>
      <c r="M136" s="34">
        <f>gfcf_capex!D110+gfcf_capex!D114</f>
        <v>7.8333333333333338E-2</v>
      </c>
      <c r="N136" s="34">
        <f>gfcf_capex!D121+gfcf_capex!D126</f>
        <v>6.5000000000000002E-2</v>
      </c>
      <c r="O136" s="34">
        <f>gfcf_capex!D133+gfcf_capex!D138</f>
        <v>3.0000000000000002E-2</v>
      </c>
      <c r="P136" s="33">
        <f>gfcf_capex!D145+gfcf_capex!D150</f>
        <v>9.2499999999999999E-2</v>
      </c>
    </row>
    <row r="137" spans="1:16" ht="15" customHeight="1" x14ac:dyDescent="0.25">
      <c r="A137" s="31" t="s">
        <v>480</v>
      </c>
      <c r="B137" s="9" t="s">
        <v>479</v>
      </c>
      <c r="C137" s="9" t="s">
        <v>431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3">
        <v>0</v>
      </c>
    </row>
    <row r="138" spans="1:16" ht="15" customHeight="1" x14ac:dyDescent="0.25">
      <c r="A138" s="31" t="s">
        <v>421</v>
      </c>
      <c r="B138" s="9" t="s">
        <v>478</v>
      </c>
      <c r="C138" s="9" t="s">
        <v>431</v>
      </c>
      <c r="D138" s="34">
        <f>gfcf_capex!D8</f>
        <v>6.5000000000000002E-2</v>
      </c>
      <c r="E138" s="34">
        <f>gfcf_capex!D20</f>
        <v>7.4999999999999997E-2</v>
      </c>
      <c r="F138" s="34">
        <f>gfcf_capex!D32</f>
        <v>8.5000000000000006E-2</v>
      </c>
      <c r="G138" s="34">
        <f>gfcf_capex!D44</f>
        <v>2.2499999999999999E-2</v>
      </c>
      <c r="H138" s="34">
        <f>gfcf_capex!D56</f>
        <v>1.3333333333333334E-2</v>
      </c>
      <c r="I138" s="34">
        <f>gfcf_capex!D66</f>
        <v>4.3999999999999997E-2</v>
      </c>
      <c r="J138" s="34">
        <f>gfcf_capex!D75</f>
        <v>0.06</v>
      </c>
      <c r="K138" s="34">
        <f>gfcf_capex!D87</f>
        <v>0.01</v>
      </c>
      <c r="L138" s="34">
        <f>gfcf_capex!D99</f>
        <v>4.4999999999999998E-2</v>
      </c>
      <c r="M138" s="34">
        <f>gfcf_capex!D111</f>
        <v>4.4999999999999998E-2</v>
      </c>
      <c r="N138" s="34">
        <f>gfcf_capex!D122</f>
        <v>0.04</v>
      </c>
      <c r="O138" s="34">
        <f>gfcf_capex!D134</f>
        <v>1.7500000000000002E-2</v>
      </c>
      <c r="P138" s="33">
        <f>gfcf_capex!D146</f>
        <v>0.04</v>
      </c>
    </row>
    <row r="139" spans="1:16" ht="15" customHeight="1" x14ac:dyDescent="0.25">
      <c r="A139" s="31" t="s">
        <v>477</v>
      </c>
      <c r="B139" s="9" t="s">
        <v>476</v>
      </c>
      <c r="C139" s="9" t="s">
        <v>431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4">
        <v>0</v>
      </c>
      <c r="P139" s="33">
        <v>0</v>
      </c>
    </row>
    <row r="140" spans="1:16" ht="15" customHeight="1" x14ac:dyDescent="0.25">
      <c r="A140" s="31" t="s">
        <v>475</v>
      </c>
      <c r="B140" s="9" t="s">
        <v>474</v>
      </c>
      <c r="C140" s="9" t="s">
        <v>431</v>
      </c>
      <c r="D140" s="34">
        <v>0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3">
        <v>0</v>
      </c>
    </row>
    <row r="141" spans="1:16" ht="15" customHeight="1" x14ac:dyDescent="0.25">
      <c r="A141" s="31" t="s">
        <v>473</v>
      </c>
      <c r="B141" s="9" t="s">
        <v>472</v>
      </c>
      <c r="C141" s="9" t="s">
        <v>431</v>
      </c>
      <c r="D141" s="34">
        <v>0</v>
      </c>
      <c r="E141" s="34">
        <v>0</v>
      </c>
      <c r="F141" s="34">
        <v>0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34">
        <v>0</v>
      </c>
      <c r="O141" s="34">
        <v>0</v>
      </c>
      <c r="P141" s="33">
        <v>0</v>
      </c>
    </row>
    <row r="142" spans="1:16" ht="15" customHeight="1" x14ac:dyDescent="0.25">
      <c r="A142" s="31" t="s">
        <v>471</v>
      </c>
      <c r="B142" s="9" t="s">
        <v>470</v>
      </c>
      <c r="C142" s="9" t="s">
        <v>431</v>
      </c>
      <c r="D142" s="34">
        <v>0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4">
        <v>0</v>
      </c>
      <c r="P142" s="33">
        <v>0</v>
      </c>
    </row>
    <row r="143" spans="1:16" ht="15" customHeight="1" x14ac:dyDescent="0.25">
      <c r="A143" s="31" t="s">
        <v>469</v>
      </c>
      <c r="B143" s="9" t="s">
        <v>468</v>
      </c>
      <c r="C143" s="9" t="s">
        <v>431</v>
      </c>
      <c r="D143" s="34">
        <v>0</v>
      </c>
      <c r="E143" s="34">
        <v>0</v>
      </c>
      <c r="F143" s="34">
        <v>0</v>
      </c>
      <c r="G143" s="34">
        <v>0</v>
      </c>
      <c r="H143" s="34">
        <v>0</v>
      </c>
      <c r="I143" s="34">
        <v>0</v>
      </c>
      <c r="J143" s="34">
        <v>0</v>
      </c>
      <c r="K143" s="34">
        <v>0</v>
      </c>
      <c r="L143" s="34">
        <v>0</v>
      </c>
      <c r="M143" s="34">
        <v>0</v>
      </c>
      <c r="N143" s="34">
        <v>0</v>
      </c>
      <c r="O143" s="34">
        <v>0</v>
      </c>
      <c r="P143" s="33">
        <v>0</v>
      </c>
    </row>
    <row r="144" spans="1:16" ht="15" customHeight="1" x14ac:dyDescent="0.25">
      <c r="A144" s="31" t="s">
        <v>467</v>
      </c>
      <c r="B144" s="9" t="s">
        <v>466</v>
      </c>
      <c r="C144" s="9" t="s">
        <v>431</v>
      </c>
      <c r="D144" s="34">
        <v>0</v>
      </c>
      <c r="E144" s="34">
        <v>0</v>
      </c>
      <c r="F144" s="34">
        <v>0</v>
      </c>
      <c r="G144" s="34">
        <v>0</v>
      </c>
      <c r="H144" s="34">
        <v>0</v>
      </c>
      <c r="I144" s="34">
        <v>0</v>
      </c>
      <c r="J144" s="34">
        <v>0</v>
      </c>
      <c r="K144" s="34">
        <v>0</v>
      </c>
      <c r="L144" s="34">
        <v>0</v>
      </c>
      <c r="M144" s="34">
        <v>0</v>
      </c>
      <c r="N144" s="34">
        <v>0</v>
      </c>
      <c r="O144" s="34">
        <v>0</v>
      </c>
      <c r="P144" s="33">
        <v>0</v>
      </c>
    </row>
    <row r="145" spans="1:16" ht="15" customHeight="1" x14ac:dyDescent="0.25">
      <c r="A145" s="31" t="s">
        <v>465</v>
      </c>
      <c r="B145" s="9" t="s">
        <v>464</v>
      </c>
      <c r="C145" s="9" t="s">
        <v>431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3">
        <v>0</v>
      </c>
    </row>
    <row r="146" spans="1:16" ht="15" customHeight="1" x14ac:dyDescent="0.25">
      <c r="A146" s="31" t="s">
        <v>463</v>
      </c>
      <c r="B146" s="9" t="s">
        <v>462</v>
      </c>
      <c r="C146" s="9" t="s">
        <v>431</v>
      </c>
      <c r="D146" s="34">
        <v>0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4">
        <v>0</v>
      </c>
      <c r="P146" s="33">
        <v>0</v>
      </c>
    </row>
    <row r="147" spans="1:16" ht="15" customHeight="1" x14ac:dyDescent="0.25">
      <c r="A147" s="31" t="s">
        <v>461</v>
      </c>
      <c r="B147" s="9" t="s">
        <v>460</v>
      </c>
      <c r="C147" s="9" t="s">
        <v>431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3">
        <v>0</v>
      </c>
    </row>
    <row r="148" spans="1:16" ht="15" customHeight="1" x14ac:dyDescent="0.25">
      <c r="A148" s="31" t="s">
        <v>459</v>
      </c>
      <c r="B148" s="9" t="s">
        <v>458</v>
      </c>
      <c r="C148" s="9" t="s">
        <v>431</v>
      </c>
      <c r="D148" s="34">
        <v>0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3">
        <v>0</v>
      </c>
    </row>
    <row r="149" spans="1:16" ht="15" customHeight="1" x14ac:dyDescent="0.25">
      <c r="A149" s="31" t="s">
        <v>210</v>
      </c>
      <c r="B149" s="9" t="s">
        <v>211</v>
      </c>
      <c r="C149" s="9" t="s">
        <v>431</v>
      </c>
      <c r="D149" s="34">
        <v>0</v>
      </c>
      <c r="E149" s="34">
        <v>0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4">
        <v>0</v>
      </c>
      <c r="P149" s="33">
        <v>0</v>
      </c>
    </row>
    <row r="150" spans="1:16" ht="15" customHeight="1" x14ac:dyDescent="0.25">
      <c r="A150" s="31" t="s">
        <v>212</v>
      </c>
      <c r="B150" s="9" t="s">
        <v>213</v>
      </c>
      <c r="C150" s="9" t="s">
        <v>431</v>
      </c>
      <c r="D150" s="34">
        <v>0</v>
      </c>
      <c r="E150" s="34">
        <v>0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4">
        <v>0</v>
      </c>
      <c r="P150" s="33">
        <v>0</v>
      </c>
    </row>
    <row r="151" spans="1:16" ht="15" customHeight="1" x14ac:dyDescent="0.25">
      <c r="A151" s="31" t="s">
        <v>214</v>
      </c>
      <c r="B151" s="9" t="s">
        <v>215</v>
      </c>
      <c r="C151" s="9" t="s">
        <v>431</v>
      </c>
      <c r="D151" s="34">
        <v>0</v>
      </c>
      <c r="E151" s="34">
        <v>0</v>
      </c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34">
        <v>0</v>
      </c>
      <c r="L151" s="34">
        <v>0</v>
      </c>
      <c r="M151" s="34">
        <v>0</v>
      </c>
      <c r="N151" s="34">
        <v>0</v>
      </c>
      <c r="O151" s="34">
        <v>0</v>
      </c>
      <c r="P151" s="33">
        <v>0</v>
      </c>
    </row>
    <row r="152" spans="1:16" ht="15" customHeight="1" x14ac:dyDescent="0.25">
      <c r="A152" s="31" t="s">
        <v>216</v>
      </c>
      <c r="B152" s="9" t="s">
        <v>217</v>
      </c>
      <c r="C152" s="9" t="s">
        <v>431</v>
      </c>
      <c r="D152" s="34">
        <v>0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0</v>
      </c>
      <c r="L152" s="34">
        <v>0</v>
      </c>
      <c r="M152" s="34">
        <v>0</v>
      </c>
      <c r="N152" s="34">
        <v>0</v>
      </c>
      <c r="O152" s="34">
        <v>0</v>
      </c>
      <c r="P152" s="33">
        <v>0</v>
      </c>
    </row>
    <row r="153" spans="1:16" ht="15" customHeight="1" x14ac:dyDescent="0.25">
      <c r="A153" s="31" t="s">
        <v>218</v>
      </c>
      <c r="B153" s="9" t="s">
        <v>219</v>
      </c>
      <c r="C153" s="9" t="s">
        <v>431</v>
      </c>
      <c r="D153" s="34">
        <v>0</v>
      </c>
      <c r="E153" s="34">
        <v>0</v>
      </c>
      <c r="F153" s="34">
        <v>0</v>
      </c>
      <c r="G153" s="34">
        <v>0</v>
      </c>
      <c r="H153" s="34">
        <v>0</v>
      </c>
      <c r="I153" s="34">
        <v>0</v>
      </c>
      <c r="J153" s="34">
        <v>0</v>
      </c>
      <c r="K153" s="34">
        <v>0</v>
      </c>
      <c r="L153" s="34">
        <v>0</v>
      </c>
      <c r="M153" s="34">
        <v>0</v>
      </c>
      <c r="N153" s="34">
        <v>0</v>
      </c>
      <c r="O153" s="34">
        <v>0</v>
      </c>
      <c r="P153" s="33">
        <v>0</v>
      </c>
    </row>
    <row r="154" spans="1:16" ht="15" customHeight="1" x14ac:dyDescent="0.25">
      <c r="A154" s="31" t="s">
        <v>457</v>
      </c>
      <c r="B154" s="9" t="s">
        <v>456</v>
      </c>
      <c r="C154" s="9" t="s">
        <v>431</v>
      </c>
      <c r="D154" s="34">
        <v>0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4">
        <v>0</v>
      </c>
      <c r="P154" s="33">
        <v>0</v>
      </c>
    </row>
    <row r="155" spans="1:16" ht="15" customHeight="1" x14ac:dyDescent="0.25">
      <c r="A155" s="31" t="s">
        <v>455</v>
      </c>
      <c r="B155" s="9" t="s">
        <v>454</v>
      </c>
      <c r="C155" s="9" t="s">
        <v>431</v>
      </c>
      <c r="D155" s="34">
        <v>0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3">
        <v>0</v>
      </c>
    </row>
    <row r="156" spans="1:16" ht="15" customHeight="1" x14ac:dyDescent="0.25">
      <c r="A156" s="31" t="s">
        <v>453</v>
      </c>
      <c r="B156" s="9" t="s">
        <v>452</v>
      </c>
      <c r="C156" s="9" t="s">
        <v>431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3">
        <v>0</v>
      </c>
    </row>
    <row r="157" spans="1:16" ht="15" customHeight="1" x14ac:dyDescent="0.25">
      <c r="A157" s="31" t="s">
        <v>451</v>
      </c>
      <c r="B157" s="9" t="s">
        <v>450</v>
      </c>
      <c r="C157" s="9" t="s">
        <v>431</v>
      </c>
      <c r="D157" s="34">
        <v>0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4">
        <v>0</v>
      </c>
      <c r="P157" s="33">
        <v>0</v>
      </c>
    </row>
    <row r="158" spans="1:16" ht="15" customHeight="1" x14ac:dyDescent="0.25">
      <c r="A158" s="31" t="s">
        <v>449</v>
      </c>
      <c r="B158" s="9" t="s">
        <v>448</v>
      </c>
      <c r="C158" s="9" t="s">
        <v>431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4">
        <v>0</v>
      </c>
      <c r="M158" s="34">
        <v>0</v>
      </c>
      <c r="N158" s="34">
        <v>0</v>
      </c>
      <c r="O158" s="34">
        <v>0</v>
      </c>
      <c r="P158" s="33">
        <v>0</v>
      </c>
    </row>
    <row r="159" spans="1:16" ht="15" customHeight="1" x14ac:dyDescent="0.25">
      <c r="A159" s="31" t="s">
        <v>447</v>
      </c>
      <c r="B159" s="9" t="s">
        <v>446</v>
      </c>
      <c r="C159" s="9" t="s">
        <v>431</v>
      </c>
      <c r="D159" s="34">
        <v>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0</v>
      </c>
      <c r="N159" s="34">
        <v>0</v>
      </c>
      <c r="O159" s="34">
        <v>0</v>
      </c>
      <c r="P159" s="33">
        <v>0</v>
      </c>
    </row>
    <row r="160" spans="1:16" ht="15" customHeight="1" x14ac:dyDescent="0.25">
      <c r="A160" s="31" t="s">
        <v>445</v>
      </c>
      <c r="B160" s="9" t="s">
        <v>444</v>
      </c>
      <c r="C160" s="9" t="s">
        <v>431</v>
      </c>
      <c r="D160" s="34">
        <v>0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3">
        <v>0</v>
      </c>
    </row>
    <row r="161" spans="1:16" ht="15" customHeight="1" x14ac:dyDescent="0.25">
      <c r="A161" s="31" t="s">
        <v>443</v>
      </c>
      <c r="B161" s="9" t="s">
        <v>442</v>
      </c>
      <c r="C161" s="9" t="s">
        <v>431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3">
        <v>0</v>
      </c>
    </row>
    <row r="162" spans="1:16" ht="15" customHeight="1" x14ac:dyDescent="0.25">
      <c r="A162" s="31" t="s">
        <v>441</v>
      </c>
      <c r="B162" s="9" t="s">
        <v>440</v>
      </c>
      <c r="C162" s="9" t="s">
        <v>431</v>
      </c>
      <c r="D162" s="34">
        <v>0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4">
        <v>0</v>
      </c>
      <c r="P162" s="33">
        <v>0</v>
      </c>
    </row>
    <row r="163" spans="1:16" ht="15" customHeight="1" x14ac:dyDescent="0.25">
      <c r="A163" s="31" t="s">
        <v>439</v>
      </c>
      <c r="B163" s="9" t="s">
        <v>438</v>
      </c>
      <c r="C163" s="9" t="s">
        <v>431</v>
      </c>
      <c r="D163" s="34">
        <v>0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4">
        <v>0</v>
      </c>
      <c r="P163" s="33">
        <v>0</v>
      </c>
    </row>
    <row r="164" spans="1:16" ht="15" customHeight="1" x14ac:dyDescent="0.25">
      <c r="A164" s="31" t="s">
        <v>437</v>
      </c>
      <c r="B164" s="9" t="s">
        <v>436</v>
      </c>
      <c r="C164" s="9" t="s">
        <v>431</v>
      </c>
      <c r="D164" s="34">
        <v>0</v>
      </c>
      <c r="E164" s="34">
        <v>0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4">
        <v>0</v>
      </c>
      <c r="P164" s="33">
        <v>0</v>
      </c>
    </row>
    <row r="165" spans="1:16" ht="15" customHeight="1" x14ac:dyDescent="0.25">
      <c r="A165" s="31" t="s">
        <v>435</v>
      </c>
      <c r="B165" s="9" t="s">
        <v>434</v>
      </c>
      <c r="C165" s="9" t="s">
        <v>431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3">
        <v>0</v>
      </c>
    </row>
    <row r="166" spans="1:16" ht="15" customHeight="1" x14ac:dyDescent="0.25">
      <c r="A166" s="31" t="s">
        <v>433</v>
      </c>
      <c r="B166" s="9" t="s">
        <v>432</v>
      </c>
      <c r="C166" s="9" t="s">
        <v>431</v>
      </c>
      <c r="D166" s="34">
        <v>0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0</v>
      </c>
      <c r="O166" s="34">
        <v>0</v>
      </c>
      <c r="P166" s="33">
        <v>0</v>
      </c>
    </row>
  </sheetData>
  <conditionalFormatting sqref="D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">
    <cfRule type="colorScale" priority="9">
      <colorScale>
        <cfvo type="min"/>
        <cfvo type="max"/>
        <color rgb="FFFCFCFF"/>
        <color rgb="FF63BE7B"/>
      </colorScale>
    </cfRule>
  </conditionalFormatting>
  <conditionalFormatting sqref="J1">
    <cfRule type="colorScale" priority="8">
      <colorScale>
        <cfvo type="min"/>
        <cfvo type="max"/>
        <color rgb="FFFCFCFF"/>
        <color rgb="FF63BE7B"/>
      </colorScale>
    </cfRule>
  </conditionalFormatting>
  <conditionalFormatting sqref="K1">
    <cfRule type="colorScale" priority="7">
      <colorScale>
        <cfvo type="min"/>
        <cfvo type="max"/>
        <color rgb="FFFCFCFF"/>
        <color rgb="FF63BE7B"/>
      </colorScale>
    </cfRule>
  </conditionalFormatting>
  <conditionalFormatting sqref="M1">
    <cfRule type="colorScale" priority="6">
      <colorScale>
        <cfvo type="min"/>
        <cfvo type="max"/>
        <color rgb="FFFCFCFF"/>
        <color rgb="FF63BE7B"/>
      </colorScale>
    </cfRule>
  </conditionalFormatting>
  <conditionalFormatting sqref="N1">
    <cfRule type="colorScale" priority="5">
      <colorScale>
        <cfvo type="min"/>
        <cfvo type="max"/>
        <color rgb="FFFCFCFF"/>
        <color rgb="FF63BE7B"/>
      </colorScale>
    </cfRule>
  </conditionalFormatting>
  <conditionalFormatting sqref="O1">
    <cfRule type="colorScale" priority="4">
      <colorScale>
        <cfvo type="min"/>
        <cfvo type="max"/>
        <color rgb="FFFCFCFF"/>
        <color rgb="FF63BE7B"/>
      </colorScale>
    </cfRule>
  </conditionalFormatting>
  <conditionalFormatting sqref="P1">
    <cfRule type="colorScale" priority="3">
      <colorScale>
        <cfvo type="min"/>
        <cfvo type="max"/>
        <color rgb="FFFCFCFF"/>
        <color rgb="FF63BE7B"/>
      </colorScale>
    </cfRule>
  </conditionalFormatting>
  <conditionalFormatting sqref="D1:P1 D167:P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D2:P16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8740157499999996" bottom="0.78740157499999996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365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H2" sqref="H2"/>
    </sheetView>
  </sheetViews>
  <sheetFormatPr defaultColWidth="11" defaultRowHeight="14.25" x14ac:dyDescent="0.2"/>
  <cols>
    <col min="1" max="1" width="48.625" customWidth="1"/>
    <col min="2" max="2" width="12.25" customWidth="1"/>
    <col min="3" max="3" width="11.75" customWidth="1"/>
    <col min="4" max="7" width="15.75" customWidth="1"/>
    <col min="8" max="32" width="11.75" customWidth="1"/>
  </cols>
  <sheetData>
    <row r="1" spans="1:32" ht="15" customHeight="1" x14ac:dyDescent="0.25">
      <c r="A1" s="3" t="s">
        <v>27</v>
      </c>
      <c r="B1" s="3" t="s">
        <v>28</v>
      </c>
      <c r="C1" s="3" t="s">
        <v>26</v>
      </c>
      <c r="D1" s="7" t="s">
        <v>87</v>
      </c>
      <c r="E1" s="3" t="s">
        <v>792</v>
      </c>
      <c r="F1" s="7" t="s">
        <v>88</v>
      </c>
      <c r="G1" s="3" t="s">
        <v>791</v>
      </c>
      <c r="H1" s="36" t="s">
        <v>790</v>
      </c>
      <c r="I1" s="36" t="s">
        <v>789</v>
      </c>
      <c r="J1" s="36" t="s">
        <v>788</v>
      </c>
      <c r="K1" s="36" t="s">
        <v>787</v>
      </c>
      <c r="L1" s="36" t="s">
        <v>786</v>
      </c>
      <c r="M1" s="36" t="s">
        <v>785</v>
      </c>
      <c r="N1" s="36" t="s">
        <v>784</v>
      </c>
      <c r="O1" s="36" t="s">
        <v>783</v>
      </c>
      <c r="P1" s="36" t="s">
        <v>782</v>
      </c>
      <c r="Q1" s="36" t="s">
        <v>781</v>
      </c>
      <c r="R1" s="36" t="s">
        <v>780</v>
      </c>
      <c r="S1" s="36" t="s">
        <v>779</v>
      </c>
      <c r="T1" s="36" t="s">
        <v>778</v>
      </c>
      <c r="U1" s="36" t="s">
        <v>777</v>
      </c>
      <c r="V1" s="36" t="s">
        <v>776</v>
      </c>
      <c r="W1" s="36" t="s">
        <v>775</v>
      </c>
      <c r="X1" s="36" t="s">
        <v>774</v>
      </c>
      <c r="Y1" s="36" t="s">
        <v>773</v>
      </c>
      <c r="Z1" s="36" t="s">
        <v>772</v>
      </c>
      <c r="AA1" s="36" t="s">
        <v>771</v>
      </c>
      <c r="AB1" s="36" t="s">
        <v>770</v>
      </c>
      <c r="AC1" s="36" t="s">
        <v>769</v>
      </c>
      <c r="AD1" s="36" t="s">
        <v>768</v>
      </c>
      <c r="AE1" s="36" t="s">
        <v>767</v>
      </c>
      <c r="AF1" s="36" t="s">
        <v>766</v>
      </c>
    </row>
    <row r="2" spans="1:32" ht="15" customHeight="1" x14ac:dyDescent="0.25">
      <c r="A2" s="9" t="s">
        <v>29</v>
      </c>
      <c r="B2" s="9" t="s">
        <v>30</v>
      </c>
      <c r="C2" s="9" t="s">
        <v>25</v>
      </c>
      <c r="D2" s="9" t="s">
        <v>102</v>
      </c>
      <c r="E2" s="9" t="s">
        <v>765</v>
      </c>
      <c r="F2" s="9"/>
      <c r="G2" s="9"/>
      <c r="H2" s="38">
        <v>1600</v>
      </c>
      <c r="I2" s="38">
        <f t="shared" ref="I2:O3" si="0">$H2</f>
        <v>1600</v>
      </c>
      <c r="J2" s="38">
        <f t="shared" si="0"/>
        <v>1600</v>
      </c>
      <c r="K2" s="38">
        <f t="shared" si="0"/>
        <v>1600</v>
      </c>
      <c r="L2" s="38">
        <f t="shared" si="0"/>
        <v>1600</v>
      </c>
      <c r="M2" s="38">
        <f t="shared" si="0"/>
        <v>1600</v>
      </c>
      <c r="N2" s="38">
        <f t="shared" si="0"/>
        <v>1600</v>
      </c>
      <c r="O2" s="38">
        <f t="shared" si="0"/>
        <v>1600</v>
      </c>
      <c r="P2" s="38"/>
      <c r="Q2" s="38">
        <f t="shared" ref="Q2:X4" si="1">H2/1000</f>
        <v>1.6</v>
      </c>
      <c r="R2" s="38">
        <f t="shared" si="1"/>
        <v>1.6</v>
      </c>
      <c r="S2" s="38">
        <f t="shared" si="1"/>
        <v>1.6</v>
      </c>
      <c r="T2" s="38">
        <f t="shared" si="1"/>
        <v>1.6</v>
      </c>
      <c r="U2" s="38">
        <f t="shared" si="1"/>
        <v>1.6</v>
      </c>
      <c r="V2" s="38">
        <f t="shared" si="1"/>
        <v>1.6</v>
      </c>
      <c r="W2" s="38">
        <f t="shared" si="1"/>
        <v>1.6</v>
      </c>
      <c r="X2" s="38">
        <f t="shared" si="1"/>
        <v>1.6</v>
      </c>
      <c r="Y2" s="38">
        <f>euref_det!AB2*Q2</f>
        <v>34.910160000000005</v>
      </c>
      <c r="Z2" s="38">
        <f>euref_det!AC2*R2</f>
        <v>32.166428043025853</v>
      </c>
      <c r="AA2" s="38">
        <f>euref_det!AD2*S2</f>
        <v>31.128668043025854</v>
      </c>
      <c r="AB2" s="38">
        <f>euref_det!AE2*T2</f>
        <v>31.128668043025854</v>
      </c>
      <c r="AC2" s="38">
        <f>euref_det!AF2*U2</f>
        <v>3.2342680430258479</v>
      </c>
      <c r="AD2" s="38">
        <f>euref_det!AG2*V2</f>
        <v>2.8846680430258478</v>
      </c>
      <c r="AE2" s="38">
        <f>euref_det!AH2*W2</f>
        <v>1.4558680430258477</v>
      </c>
      <c r="AF2" s="38">
        <f>euref_det!AI2*X2</f>
        <v>1.4558680430258477</v>
      </c>
    </row>
    <row r="3" spans="1:32" ht="15" customHeight="1" x14ac:dyDescent="0.25">
      <c r="A3" s="9" t="s">
        <v>31</v>
      </c>
      <c r="B3" s="9" t="s">
        <v>32</v>
      </c>
      <c r="C3" s="9" t="s">
        <v>25</v>
      </c>
      <c r="D3" s="9" t="s">
        <v>102</v>
      </c>
      <c r="E3" s="9" t="s">
        <v>764</v>
      </c>
      <c r="F3" s="9"/>
      <c r="G3" s="9"/>
      <c r="H3" s="38">
        <v>850</v>
      </c>
      <c r="I3" s="38">
        <f t="shared" si="0"/>
        <v>850</v>
      </c>
      <c r="J3" s="38">
        <f t="shared" si="0"/>
        <v>850</v>
      </c>
      <c r="K3" s="38">
        <f t="shared" si="0"/>
        <v>850</v>
      </c>
      <c r="L3" s="38">
        <f t="shared" si="0"/>
        <v>850</v>
      </c>
      <c r="M3" s="38">
        <f t="shared" si="0"/>
        <v>850</v>
      </c>
      <c r="N3" s="38">
        <f t="shared" si="0"/>
        <v>850</v>
      </c>
      <c r="O3" s="38">
        <f t="shared" si="0"/>
        <v>850</v>
      </c>
      <c r="P3" s="38"/>
      <c r="Q3" s="38">
        <f t="shared" si="1"/>
        <v>0.85</v>
      </c>
      <c r="R3" s="38">
        <f t="shared" si="1"/>
        <v>0.85</v>
      </c>
      <c r="S3" s="38">
        <f t="shared" si="1"/>
        <v>0.85</v>
      </c>
      <c r="T3" s="38">
        <f t="shared" si="1"/>
        <v>0.85</v>
      </c>
      <c r="U3" s="38">
        <f t="shared" si="1"/>
        <v>0.85</v>
      </c>
      <c r="V3" s="38">
        <f t="shared" si="1"/>
        <v>0.85</v>
      </c>
      <c r="W3" s="38">
        <f t="shared" si="1"/>
        <v>0.85</v>
      </c>
      <c r="X3" s="38">
        <f t="shared" si="1"/>
        <v>0.85</v>
      </c>
      <c r="Y3" s="38">
        <f>euref_det!AB3*Q3</f>
        <v>115.42639175000004</v>
      </c>
      <c r="Z3" s="38">
        <f>euref_det!AC3*R3</f>
        <v>99.931828729550702</v>
      </c>
      <c r="AA3" s="38">
        <f>euref_det!AD3*S3</f>
        <v>90.516128527383557</v>
      </c>
      <c r="AB3" s="38">
        <f>euref_det!AE3*T3</f>
        <v>82.233705945961276</v>
      </c>
      <c r="AC3" s="38">
        <f>euref_det!AF3*U3</f>
        <v>124.35840665969921</v>
      </c>
      <c r="AD3" s="38">
        <f>euref_det!AG3*V3</f>
        <v>86.289229198478409</v>
      </c>
      <c r="AE3" s="38">
        <f>euref_det!AH3*W3</f>
        <v>89.722856520030561</v>
      </c>
      <c r="AF3" s="38">
        <f>euref_det!AI3*X3</f>
        <v>80.76277878280608</v>
      </c>
    </row>
    <row r="4" spans="1:32" ht="15" customHeight="1" x14ac:dyDescent="0.25">
      <c r="A4" s="9" t="s">
        <v>33</v>
      </c>
      <c r="B4" s="9" t="s">
        <v>34</v>
      </c>
      <c r="C4" s="9" t="s">
        <v>25</v>
      </c>
      <c r="D4" s="9" t="s">
        <v>102</v>
      </c>
      <c r="E4" s="9" t="s">
        <v>763</v>
      </c>
      <c r="F4" s="9"/>
      <c r="G4" s="9"/>
      <c r="H4" s="38">
        <v>4457.1428571428569</v>
      </c>
      <c r="I4" s="38">
        <f>4350</f>
        <v>4350</v>
      </c>
      <c r="J4" s="38">
        <f>(I4+K4)/2</f>
        <v>4225</v>
      </c>
      <c r="K4" s="38">
        <v>4100</v>
      </c>
      <c r="L4" s="38">
        <f>(K4+M4)/2</f>
        <v>3950</v>
      </c>
      <c r="M4" s="38">
        <v>3800</v>
      </c>
      <c r="N4" s="38">
        <f>(M4+O4)/2</f>
        <v>3775</v>
      </c>
      <c r="O4" s="38">
        <v>3750</v>
      </c>
      <c r="P4" s="38"/>
      <c r="Q4" s="38">
        <f t="shared" si="1"/>
        <v>4.4571428571428573</v>
      </c>
      <c r="R4" s="38">
        <f t="shared" si="1"/>
        <v>4.3499999999999996</v>
      </c>
      <c r="S4" s="38">
        <f t="shared" si="1"/>
        <v>4.2249999999999996</v>
      </c>
      <c r="T4" s="38">
        <f t="shared" si="1"/>
        <v>4.0999999999999996</v>
      </c>
      <c r="U4" s="38">
        <f t="shared" si="1"/>
        <v>3.95</v>
      </c>
      <c r="V4" s="38">
        <f t="shared" si="1"/>
        <v>3.8</v>
      </c>
      <c r="W4" s="38">
        <f t="shared" si="1"/>
        <v>3.7749999999999999</v>
      </c>
      <c r="X4" s="38">
        <f t="shared" si="1"/>
        <v>3.75</v>
      </c>
      <c r="Y4" s="38">
        <f>euref_det!AB4*Q4</f>
        <v>0</v>
      </c>
      <c r="Z4" s="38">
        <f>euref_det!AC4*R4</f>
        <v>0</v>
      </c>
      <c r="AA4" s="38">
        <f>euref_det!AD4*S4</f>
        <v>0</v>
      </c>
      <c r="AB4" s="38">
        <f>euref_det!AE4*T4</f>
        <v>0</v>
      </c>
      <c r="AC4" s="38">
        <f>euref_det!AF4*U4</f>
        <v>0</v>
      </c>
      <c r="AD4" s="38">
        <f>euref_det!AG4*V4</f>
        <v>0</v>
      </c>
      <c r="AE4" s="38">
        <f>euref_det!AH4*W4</f>
        <v>0</v>
      </c>
      <c r="AF4" s="38">
        <f>euref_det!AI4*X4</f>
        <v>0</v>
      </c>
    </row>
    <row r="5" spans="1:32" ht="15" customHeight="1" x14ac:dyDescent="0.25">
      <c r="A5" s="9" t="s">
        <v>35</v>
      </c>
      <c r="B5" s="9" t="s">
        <v>36</v>
      </c>
      <c r="C5" s="9" t="s">
        <v>25</v>
      </c>
      <c r="D5" s="9" t="s">
        <v>725</v>
      </c>
      <c r="E5" s="9" t="s">
        <v>735</v>
      </c>
      <c r="F5" s="9" t="s">
        <v>102</v>
      </c>
      <c r="G5" s="9" t="s">
        <v>734</v>
      </c>
      <c r="H5" s="38">
        <v>1842.692924470706</v>
      </c>
      <c r="I5" s="38">
        <f t="shared" ref="I5:O5" si="2">$H5</f>
        <v>1842.692924470706</v>
      </c>
      <c r="J5" s="38">
        <f t="shared" si="2"/>
        <v>1842.692924470706</v>
      </c>
      <c r="K5" s="38">
        <f t="shared" si="2"/>
        <v>1842.692924470706</v>
      </c>
      <c r="L5" s="38">
        <f t="shared" si="2"/>
        <v>1842.692924470706</v>
      </c>
      <c r="M5" s="38">
        <f t="shared" si="2"/>
        <v>1842.692924470706</v>
      </c>
      <c r="N5" s="38">
        <f t="shared" si="2"/>
        <v>1842.692924470706</v>
      </c>
      <c r="O5" s="38">
        <f t="shared" si="2"/>
        <v>1842.692924470706</v>
      </c>
      <c r="P5" s="38">
        <v>0.91</v>
      </c>
      <c r="Q5" s="38">
        <f t="shared" ref="Q5:X7" si="3">H5*$P5/1000</f>
        <v>1.6768505612683424</v>
      </c>
      <c r="R5" s="38">
        <f t="shared" si="3"/>
        <v>1.6768505612683424</v>
      </c>
      <c r="S5" s="38">
        <f t="shared" si="3"/>
        <v>1.6768505612683424</v>
      </c>
      <c r="T5" s="38">
        <f t="shared" si="3"/>
        <v>1.6768505612683424</v>
      </c>
      <c r="U5" s="38">
        <f t="shared" si="3"/>
        <v>1.6768505612683424</v>
      </c>
      <c r="V5" s="38">
        <f t="shared" si="3"/>
        <v>1.6768505612683424</v>
      </c>
      <c r="W5" s="38">
        <f t="shared" si="3"/>
        <v>1.6768505612683424</v>
      </c>
      <c r="X5" s="38">
        <f t="shared" si="3"/>
        <v>1.6768505612683424</v>
      </c>
      <c r="Y5" s="38">
        <f>euref_det!AB5*Q5</f>
        <v>564.34908694654484</v>
      </c>
      <c r="Z5" s="38">
        <f>euref_det!AC5*R5</f>
        <v>586.19900871005814</v>
      </c>
      <c r="AA5" s="38">
        <f>euref_det!AD5*S5</f>
        <v>384.30620113334959</v>
      </c>
      <c r="AB5" s="38">
        <f>euref_det!AE5*T5</f>
        <v>385.97227358490125</v>
      </c>
      <c r="AC5" s="38">
        <f>euref_det!AF5*U5</f>
        <v>418.38468345141263</v>
      </c>
      <c r="AD5" s="38">
        <f>euref_det!AG5*V5</f>
        <v>398.70699965341095</v>
      </c>
      <c r="AE5" s="38">
        <f>euref_det!AH5*W5</f>
        <v>387.94292968343228</v>
      </c>
      <c r="AF5" s="38">
        <f>euref_det!AI5*X5</f>
        <v>446.55917688545202</v>
      </c>
    </row>
    <row r="6" spans="1:32" ht="15" customHeight="1" x14ac:dyDescent="0.25">
      <c r="A6" s="9" t="s">
        <v>79</v>
      </c>
      <c r="B6" s="9" t="s">
        <v>83</v>
      </c>
      <c r="C6" s="9" t="s">
        <v>25</v>
      </c>
      <c r="D6" s="9" t="s">
        <v>725</v>
      </c>
      <c r="E6" s="9" t="s">
        <v>742</v>
      </c>
      <c r="F6" s="9" t="s">
        <v>102</v>
      </c>
      <c r="G6" s="9" t="s">
        <v>732</v>
      </c>
      <c r="H6" s="39">
        <v>1988.1111111111111</v>
      </c>
      <c r="I6" s="39">
        <f>H6*1350/(1400+2/7*(1350-1400))</f>
        <v>1936.8711340206185</v>
      </c>
      <c r="J6" s="39">
        <f t="shared" ref="J6:J14" si="4">(I6+K6)/2</f>
        <v>1901.0031500572736</v>
      </c>
      <c r="K6" s="39">
        <f>I6*1300/1350</f>
        <v>1865.1351660939288</v>
      </c>
      <c r="L6" s="39">
        <f t="shared" ref="L6:L14" si="5">(K6+M6)/2</f>
        <v>1793.3991981672393</v>
      </c>
      <c r="M6" s="39">
        <f>K6*1200/1300</f>
        <v>1721.6632302405496</v>
      </c>
      <c r="N6" s="39">
        <f t="shared" ref="N6:N14" si="6">(M6+O6)/2</f>
        <v>1649.92726231386</v>
      </c>
      <c r="O6" s="39">
        <f>M6*1100/1200</f>
        <v>1578.1912943871705</v>
      </c>
      <c r="P6" s="38">
        <v>0.91</v>
      </c>
      <c r="Q6" s="38">
        <f t="shared" si="3"/>
        <v>1.8091811111111114</v>
      </c>
      <c r="R6" s="38">
        <f t="shared" si="3"/>
        <v>1.7625527319587628</v>
      </c>
      <c r="S6" s="38">
        <f t="shared" si="3"/>
        <v>1.7299128665521191</v>
      </c>
      <c r="T6" s="38">
        <f t="shared" si="3"/>
        <v>1.6972730011454753</v>
      </c>
      <c r="U6" s="38">
        <f t="shared" si="3"/>
        <v>1.6319932703321878</v>
      </c>
      <c r="V6" s="38">
        <f t="shared" si="3"/>
        <v>1.5667135395189002</v>
      </c>
      <c r="W6" s="38">
        <f t="shared" si="3"/>
        <v>1.5014338087056125</v>
      </c>
      <c r="X6" s="38">
        <f t="shared" si="3"/>
        <v>1.4361540778923252</v>
      </c>
      <c r="Y6" s="38">
        <f>euref_det!AB6*Q6</f>
        <v>902.8284131533336</v>
      </c>
      <c r="Z6" s="38">
        <f>euref_det!AC6*R6</f>
        <v>267.30398743123897</v>
      </c>
      <c r="AA6" s="38">
        <f>euref_det!AD6*S6</f>
        <v>643.73221008876669</v>
      </c>
      <c r="AB6" s="38">
        <f>euref_det!AE6*T6</f>
        <v>607.51054983737106</v>
      </c>
      <c r="AC6" s="38">
        <f>euref_det!AF6*U6</f>
        <v>296.66953402896456</v>
      </c>
      <c r="AD6" s="38">
        <f>euref_det!AG6*V6</f>
        <v>465.70011817742511</v>
      </c>
      <c r="AE6" s="38">
        <f>euref_det!AH6*W6</f>
        <v>647.95494195943218</v>
      </c>
      <c r="AF6" s="38">
        <f>euref_det!AI6*X6</f>
        <v>625.29321510901912</v>
      </c>
    </row>
    <row r="7" spans="1:32" ht="15" customHeight="1" x14ac:dyDescent="0.25">
      <c r="A7" s="9" t="s">
        <v>78</v>
      </c>
      <c r="B7" s="9" t="s">
        <v>84</v>
      </c>
      <c r="C7" s="9" t="s">
        <v>25</v>
      </c>
      <c r="D7" s="9" t="s">
        <v>725</v>
      </c>
      <c r="E7" s="9" t="s">
        <v>741</v>
      </c>
      <c r="F7" s="9" t="s">
        <v>102</v>
      </c>
      <c r="G7" s="9" t="s">
        <v>730</v>
      </c>
      <c r="H7" s="38">
        <v>4376</v>
      </c>
      <c r="I7" s="38">
        <f>H7*2880/(3470+2/7*(2880-3470))</f>
        <v>3817.4019904803113</v>
      </c>
      <c r="J7" s="38">
        <f t="shared" si="4"/>
        <v>3618.5789701427948</v>
      </c>
      <c r="K7" s="38">
        <f>I7*2580/2880</f>
        <v>3419.7559498052788</v>
      </c>
      <c r="L7" s="38">
        <f t="shared" si="5"/>
        <v>3287.2072695802681</v>
      </c>
      <c r="M7" s="38">
        <f>K7*2380/2580</f>
        <v>3154.6585893552569</v>
      </c>
      <c r="N7" s="38">
        <f t="shared" si="6"/>
        <v>3032.3850006205571</v>
      </c>
      <c r="O7" s="38">
        <f>M7*2380/2580</f>
        <v>2910.1114118858573</v>
      </c>
      <c r="P7" s="38">
        <v>0.91</v>
      </c>
      <c r="Q7" s="38">
        <f t="shared" si="3"/>
        <v>3.9821600000000004</v>
      </c>
      <c r="R7" s="38">
        <f t="shared" si="3"/>
        <v>3.4738358113370831</v>
      </c>
      <c r="S7" s="38">
        <f t="shared" si="3"/>
        <v>3.2929068628299434</v>
      </c>
      <c r="T7" s="38">
        <f t="shared" si="3"/>
        <v>3.1119779143228037</v>
      </c>
      <c r="U7" s="38">
        <f t="shared" si="3"/>
        <v>2.991358615318044</v>
      </c>
      <c r="V7" s="38">
        <f t="shared" si="3"/>
        <v>2.8707393163132839</v>
      </c>
      <c r="W7" s="38">
        <f t="shared" si="3"/>
        <v>2.7594703505647074</v>
      </c>
      <c r="X7" s="38">
        <f t="shared" si="3"/>
        <v>2.6482013848161299</v>
      </c>
      <c r="Y7" s="38">
        <f>euref_det!AB7*Q7</f>
        <v>0</v>
      </c>
      <c r="Z7" s="38">
        <f>euref_det!AC7*R7</f>
        <v>0</v>
      </c>
      <c r="AA7" s="38">
        <f>euref_det!AD7*S7</f>
        <v>0</v>
      </c>
      <c r="AB7" s="38">
        <f>euref_det!AE7*T7</f>
        <v>0</v>
      </c>
      <c r="AC7" s="38">
        <f>euref_det!AF7*U7</f>
        <v>0</v>
      </c>
      <c r="AD7" s="38">
        <f>euref_det!AG7*V7</f>
        <v>0</v>
      </c>
      <c r="AE7" s="38">
        <f>euref_det!AH7*W7</f>
        <v>0</v>
      </c>
      <c r="AF7" s="38">
        <f>euref_det!AI7*X7</f>
        <v>0</v>
      </c>
    </row>
    <row r="8" spans="1:32" ht="15" customHeight="1" x14ac:dyDescent="0.25">
      <c r="A8" s="9" t="s">
        <v>37</v>
      </c>
      <c r="B8" s="9" t="s">
        <v>38</v>
      </c>
      <c r="C8" s="9" t="s">
        <v>25</v>
      </c>
      <c r="D8" s="9" t="s">
        <v>102</v>
      </c>
      <c r="E8" s="9" t="s">
        <v>762</v>
      </c>
      <c r="F8" s="9"/>
      <c r="G8" s="9"/>
      <c r="H8" s="38">
        <v>2442.8571428571427</v>
      </c>
      <c r="I8" s="38">
        <v>2300</v>
      </c>
      <c r="J8" s="38">
        <f t="shared" si="4"/>
        <v>2300</v>
      </c>
      <c r="K8" s="38">
        <v>2300</v>
      </c>
      <c r="L8" s="38">
        <f t="shared" si="5"/>
        <v>2300</v>
      </c>
      <c r="M8" s="38">
        <v>2300</v>
      </c>
      <c r="N8" s="38">
        <f t="shared" si="6"/>
        <v>2250</v>
      </c>
      <c r="O8" s="38">
        <v>2200</v>
      </c>
      <c r="P8" s="38"/>
      <c r="Q8" s="38">
        <f t="shared" ref="Q8:X9" si="7">H8/1000</f>
        <v>2.4428571428571426</v>
      </c>
      <c r="R8" s="38">
        <f t="shared" si="7"/>
        <v>2.2999999999999998</v>
      </c>
      <c r="S8" s="38">
        <f t="shared" si="7"/>
        <v>2.2999999999999998</v>
      </c>
      <c r="T8" s="38">
        <f t="shared" si="7"/>
        <v>2.2999999999999998</v>
      </c>
      <c r="U8" s="38">
        <f t="shared" si="7"/>
        <v>2.2999999999999998</v>
      </c>
      <c r="V8" s="38">
        <f t="shared" si="7"/>
        <v>2.2999999999999998</v>
      </c>
      <c r="W8" s="38">
        <f t="shared" si="7"/>
        <v>2.25</v>
      </c>
      <c r="X8" s="38">
        <f t="shared" si="7"/>
        <v>2.2000000000000002</v>
      </c>
      <c r="Y8" s="38">
        <f>euref_det!AB8*Q8</f>
        <v>94.614168783673449</v>
      </c>
      <c r="Z8" s="38">
        <f>euref_det!AC8*R8</f>
        <v>53.558202171428569</v>
      </c>
      <c r="AA8" s="38">
        <f>euref_det!AD8*S8</f>
        <v>31.73268290212885</v>
      </c>
      <c r="AB8" s="38">
        <f>euref_det!AE8*T8</f>
        <v>27.794375159271706</v>
      </c>
      <c r="AC8" s="38">
        <f>euref_det!AF8*U8</f>
        <v>25.285683016414566</v>
      </c>
      <c r="AD8" s="38">
        <f>euref_det!AG8*V8</f>
        <v>0.55447742857142857</v>
      </c>
      <c r="AE8" s="38">
        <f>euref_det!AH8*W8</f>
        <v>0.20703214285714283</v>
      </c>
      <c r="AF8" s="38">
        <f>euref_det!AI8*X8</f>
        <v>0</v>
      </c>
    </row>
    <row r="9" spans="1:32" ht="15" customHeight="1" x14ac:dyDescent="0.25">
      <c r="A9" s="9" t="s">
        <v>39</v>
      </c>
      <c r="B9" s="9" t="s">
        <v>40</v>
      </c>
      <c r="C9" s="9" t="s">
        <v>25</v>
      </c>
      <c r="D9" s="9" t="s">
        <v>102</v>
      </c>
      <c r="E9" s="9" t="s">
        <v>761</v>
      </c>
      <c r="F9" s="9"/>
      <c r="G9" s="9"/>
      <c r="H9" s="38">
        <v>2812.8571428571427</v>
      </c>
      <c r="I9" s="38">
        <v>2620</v>
      </c>
      <c r="J9" s="38">
        <f t="shared" si="4"/>
        <v>2495</v>
      </c>
      <c r="K9" s="38">
        <v>2370</v>
      </c>
      <c r="L9" s="38">
        <f t="shared" si="5"/>
        <v>2260</v>
      </c>
      <c r="M9" s="38">
        <v>2150</v>
      </c>
      <c r="N9" s="38">
        <f t="shared" si="6"/>
        <v>2050</v>
      </c>
      <c r="O9" s="38">
        <v>1950</v>
      </c>
      <c r="P9" s="38"/>
      <c r="Q9" s="38">
        <f t="shared" si="7"/>
        <v>2.8128571428571427</v>
      </c>
      <c r="R9" s="38">
        <f t="shared" si="7"/>
        <v>2.62</v>
      </c>
      <c r="S9" s="38">
        <f t="shared" si="7"/>
        <v>2.4950000000000001</v>
      </c>
      <c r="T9" s="38">
        <f t="shared" si="7"/>
        <v>2.37</v>
      </c>
      <c r="U9" s="38">
        <f t="shared" si="7"/>
        <v>2.2599999999999998</v>
      </c>
      <c r="V9" s="38">
        <f t="shared" si="7"/>
        <v>2.15</v>
      </c>
      <c r="W9" s="38">
        <f t="shared" si="7"/>
        <v>2.0499999999999998</v>
      </c>
      <c r="X9" s="38">
        <f t="shared" si="7"/>
        <v>1.95</v>
      </c>
      <c r="Y9" s="38">
        <f>euref_det!AB9*Q9</f>
        <v>157.99341060799998</v>
      </c>
      <c r="Z9" s="38">
        <f>euref_det!AC9*R9</f>
        <v>157.05317745279797</v>
      </c>
      <c r="AA9" s="38">
        <f>euref_det!AD9*S9</f>
        <v>76.288140970883305</v>
      </c>
      <c r="AB9" s="38">
        <f>euref_det!AE9*T9</f>
        <v>100.21973440292416</v>
      </c>
      <c r="AC9" s="38">
        <f>euref_det!AF9*U9</f>
        <v>72.891509581361433</v>
      </c>
      <c r="AD9" s="38">
        <f>euref_det!AG9*V9</f>
        <v>186.2674009053699</v>
      </c>
      <c r="AE9" s="38">
        <f>euref_det!AH9*W9</f>
        <v>81.28715083763025</v>
      </c>
      <c r="AF9" s="38">
        <f>euref_det!AI9*X9</f>
        <v>65.984783397378436</v>
      </c>
    </row>
    <row r="10" spans="1:32" ht="15" customHeight="1" x14ac:dyDescent="0.25">
      <c r="A10" s="9" t="s">
        <v>80</v>
      </c>
      <c r="B10" s="9" t="s">
        <v>85</v>
      </c>
      <c r="C10" s="9" t="s">
        <v>25</v>
      </c>
      <c r="D10" s="9" t="s">
        <v>725</v>
      </c>
      <c r="E10" s="9" t="s">
        <v>740</v>
      </c>
      <c r="F10" s="9" t="s">
        <v>102</v>
      </c>
      <c r="G10" s="9" t="s">
        <v>726</v>
      </c>
      <c r="H10" s="39">
        <v>1608.2725555555553</v>
      </c>
      <c r="I10" s="39">
        <f>H10*800/(980+2/7*(800-980))</f>
        <v>1385.588663247863</v>
      </c>
      <c r="J10" s="39">
        <f t="shared" si="4"/>
        <v>1247.0297969230767</v>
      </c>
      <c r="K10" s="39">
        <f>I10*640/800</f>
        <v>1108.4709305982904</v>
      </c>
      <c r="L10" s="39">
        <f t="shared" si="5"/>
        <v>1056.5113557264956</v>
      </c>
      <c r="M10" s="39">
        <f>K10*580/640</f>
        <v>1004.5517808547007</v>
      </c>
      <c r="N10" s="39">
        <f t="shared" si="6"/>
        <v>952.59220598290585</v>
      </c>
      <c r="O10" s="39">
        <f>M10*520/580</f>
        <v>900.63263111111098</v>
      </c>
      <c r="P10" s="38">
        <v>0.91</v>
      </c>
      <c r="Q10" s="38">
        <f t="shared" ref="Q10:X12" si="8">H10*$P10/1000</f>
        <v>1.4635280255555554</v>
      </c>
      <c r="R10" s="38">
        <f t="shared" si="8"/>
        <v>1.2608856835555553</v>
      </c>
      <c r="S10" s="38">
        <f t="shared" si="8"/>
        <v>1.1347971151999998</v>
      </c>
      <c r="T10" s="38">
        <f t="shared" si="8"/>
        <v>1.0087085468444443</v>
      </c>
      <c r="U10" s="38">
        <f t="shared" si="8"/>
        <v>0.96142533371111105</v>
      </c>
      <c r="V10" s="38">
        <f t="shared" si="8"/>
        <v>0.91414212057777777</v>
      </c>
      <c r="W10" s="38">
        <f t="shared" si="8"/>
        <v>0.86685890744444438</v>
      </c>
      <c r="X10" s="38">
        <f t="shared" si="8"/>
        <v>0.81957569431111099</v>
      </c>
      <c r="Y10" s="38">
        <f>euref_det!AB10*Q10</f>
        <v>9.0959426493421365</v>
      </c>
      <c r="Z10" s="38">
        <f>euref_det!AC10*R10</f>
        <v>2.5099071630003471</v>
      </c>
      <c r="AA10" s="38">
        <f>euref_det!AD10*S10</f>
        <v>11.204954856531405</v>
      </c>
      <c r="AB10" s="38">
        <f>euref_det!AE10*T10</f>
        <v>3.2251305848794503</v>
      </c>
      <c r="AC10" s="38">
        <f>euref_det!AF10*U10</f>
        <v>2.8584404787097939</v>
      </c>
      <c r="AD10" s="38">
        <f>euref_det!AG10*V10</f>
        <v>2.6478705261673996</v>
      </c>
      <c r="AE10" s="38">
        <f>euref_det!AH10*W10</f>
        <v>3.6228781077030705</v>
      </c>
      <c r="AF10" s="38">
        <f>euref_det!AI10*X10</f>
        <v>6.1002438026458581</v>
      </c>
    </row>
    <row r="11" spans="1:32" ht="15" customHeight="1" x14ac:dyDescent="0.25">
      <c r="A11" s="9" t="s">
        <v>81</v>
      </c>
      <c r="B11" s="9" t="s">
        <v>86</v>
      </c>
      <c r="C11" s="9" t="s">
        <v>25</v>
      </c>
      <c r="D11" s="9" t="s">
        <v>725</v>
      </c>
      <c r="E11" s="9" t="s">
        <v>739</v>
      </c>
      <c r="F11" s="9" t="s">
        <v>102</v>
      </c>
      <c r="G11" s="9" t="s">
        <v>723</v>
      </c>
      <c r="H11" s="39">
        <v>2164.4444444444443</v>
      </c>
      <c r="I11" s="39">
        <f>H11*1100/(1310+2/7*(1100-1310))</f>
        <v>1904.7111111111112</v>
      </c>
      <c r="J11" s="39">
        <f t="shared" si="4"/>
        <v>1809.4755555555557</v>
      </c>
      <c r="K11" s="39">
        <f>I11*990/1100</f>
        <v>1714.24</v>
      </c>
      <c r="L11" s="39">
        <f t="shared" si="5"/>
        <v>1662.2933333333333</v>
      </c>
      <c r="M11" s="39">
        <f>K11*930/990</f>
        <v>1610.3466666666666</v>
      </c>
      <c r="N11" s="39">
        <f t="shared" si="6"/>
        <v>1567.0577777777776</v>
      </c>
      <c r="O11" s="39">
        <f>M11*880/930</f>
        <v>1523.7688888888888</v>
      </c>
      <c r="P11" s="38">
        <v>0.91</v>
      </c>
      <c r="Q11" s="38">
        <f t="shared" si="8"/>
        <v>1.9696444444444443</v>
      </c>
      <c r="R11" s="38">
        <f t="shared" si="8"/>
        <v>1.7332871111111112</v>
      </c>
      <c r="S11" s="38">
        <f t="shared" si="8"/>
        <v>1.6466227555555559</v>
      </c>
      <c r="T11" s="38">
        <f t="shared" si="8"/>
        <v>1.5599584</v>
      </c>
      <c r="U11" s="38">
        <f t="shared" si="8"/>
        <v>1.5126869333333335</v>
      </c>
      <c r="V11" s="38">
        <f t="shared" si="8"/>
        <v>1.4654154666666666</v>
      </c>
      <c r="W11" s="38">
        <f t="shared" si="8"/>
        <v>1.4260225777777775</v>
      </c>
      <c r="X11" s="38">
        <f t="shared" si="8"/>
        <v>1.3866296888888889</v>
      </c>
      <c r="Y11" s="38">
        <f>euref_det!AB11*Q11</f>
        <v>355.86929321351789</v>
      </c>
      <c r="Z11" s="38">
        <f>euref_det!AC11*R11</f>
        <v>146.1604159356157</v>
      </c>
      <c r="AA11" s="38">
        <f>euref_det!AD11*S11</f>
        <v>688.7527077526812</v>
      </c>
      <c r="AB11" s="38">
        <f>euref_det!AE11*T11</f>
        <v>211.28659219622486</v>
      </c>
      <c r="AC11" s="38">
        <f>euref_det!AF11*U11</f>
        <v>190.51973353920133</v>
      </c>
      <c r="AD11" s="38">
        <f>euref_det!AG11*V11</f>
        <v>179.81301144464814</v>
      </c>
      <c r="AE11" s="38">
        <f>euref_det!AH11*W11</f>
        <v>252.46956174194878</v>
      </c>
      <c r="AF11" s="38">
        <f>euref_det!AI11*X11</f>
        <v>437.21588757584203</v>
      </c>
    </row>
    <row r="12" spans="1:32" ht="15" customHeight="1" x14ac:dyDescent="0.25">
      <c r="A12" s="9" t="s">
        <v>41</v>
      </c>
      <c r="B12" s="9" t="s">
        <v>42</v>
      </c>
      <c r="C12" s="9" t="s">
        <v>25</v>
      </c>
      <c r="D12" s="9" t="s">
        <v>102</v>
      </c>
      <c r="E12" s="9" t="s">
        <v>760</v>
      </c>
      <c r="F12" s="9"/>
      <c r="G12" s="9"/>
      <c r="H12" s="38">
        <v>5285.7142857142853</v>
      </c>
      <c r="I12" s="38">
        <v>4500</v>
      </c>
      <c r="J12" s="38">
        <f t="shared" si="4"/>
        <v>4150</v>
      </c>
      <c r="K12" s="38">
        <v>3800</v>
      </c>
      <c r="L12" s="38">
        <f t="shared" si="5"/>
        <v>3650</v>
      </c>
      <c r="M12" s="38">
        <v>3500</v>
      </c>
      <c r="N12" s="38">
        <f t="shared" si="6"/>
        <v>3450</v>
      </c>
      <c r="O12" s="38">
        <v>3400</v>
      </c>
      <c r="P12" s="38">
        <v>0.91</v>
      </c>
      <c r="Q12" s="38">
        <f t="shared" si="8"/>
        <v>4.8099999999999996</v>
      </c>
      <c r="R12" s="38">
        <f t="shared" si="8"/>
        <v>4.0949999999999998</v>
      </c>
      <c r="S12" s="38">
        <f t="shared" si="8"/>
        <v>3.7765</v>
      </c>
      <c r="T12" s="38">
        <f t="shared" si="8"/>
        <v>3.4580000000000002</v>
      </c>
      <c r="U12" s="38">
        <f t="shared" si="8"/>
        <v>3.3214999999999999</v>
      </c>
      <c r="V12" s="38">
        <f t="shared" si="8"/>
        <v>3.1850000000000001</v>
      </c>
      <c r="W12" s="38">
        <f t="shared" si="8"/>
        <v>3.1395</v>
      </c>
      <c r="X12" s="38">
        <f t="shared" si="8"/>
        <v>3.0939999999999999</v>
      </c>
      <c r="Y12" s="38">
        <f>euref_det!AB12*Q12</f>
        <v>0</v>
      </c>
      <c r="Z12" s="38">
        <f>euref_det!AC12*R12</f>
        <v>0</v>
      </c>
      <c r="AA12" s="38">
        <f>euref_det!AD12*S12</f>
        <v>0</v>
      </c>
      <c r="AB12" s="38">
        <f>euref_det!AE12*T12</f>
        <v>0</v>
      </c>
      <c r="AC12" s="38">
        <f>euref_det!AF12*U12</f>
        <v>0</v>
      </c>
      <c r="AD12" s="38">
        <f>euref_det!AG12*V12</f>
        <v>0</v>
      </c>
      <c r="AE12" s="38">
        <f>euref_det!AH12*W12</f>
        <v>0</v>
      </c>
      <c r="AF12" s="38">
        <f>euref_det!AI12*X12</f>
        <v>0</v>
      </c>
    </row>
    <row r="13" spans="1:32" ht="15" customHeight="1" x14ac:dyDescent="0.25">
      <c r="A13" s="9" t="s">
        <v>43</v>
      </c>
      <c r="B13" s="9" t="s">
        <v>44</v>
      </c>
      <c r="C13" s="9" t="s">
        <v>25</v>
      </c>
      <c r="D13" s="9" t="s">
        <v>102</v>
      </c>
      <c r="E13" s="9" t="s">
        <v>759</v>
      </c>
      <c r="F13" s="9"/>
      <c r="G13" s="9"/>
      <c r="H13" s="38">
        <v>8140</v>
      </c>
      <c r="I13" s="38">
        <v>5790</v>
      </c>
      <c r="J13" s="38">
        <f t="shared" si="4"/>
        <v>5135</v>
      </c>
      <c r="K13" s="38">
        <v>4480</v>
      </c>
      <c r="L13" s="38">
        <f t="shared" si="5"/>
        <v>3565</v>
      </c>
      <c r="M13" s="38">
        <v>2650</v>
      </c>
      <c r="N13" s="38">
        <f t="shared" si="6"/>
        <v>2475</v>
      </c>
      <c r="O13" s="38">
        <v>2300</v>
      </c>
      <c r="P13" s="38"/>
      <c r="Q13" s="38">
        <f t="shared" ref="Q13:X13" si="9">H13/1000</f>
        <v>8.14</v>
      </c>
      <c r="R13" s="38">
        <f t="shared" si="9"/>
        <v>5.79</v>
      </c>
      <c r="S13" s="38">
        <f t="shared" si="9"/>
        <v>5.1349999999999998</v>
      </c>
      <c r="T13" s="38">
        <f t="shared" si="9"/>
        <v>4.4800000000000004</v>
      </c>
      <c r="U13" s="38">
        <f t="shared" si="9"/>
        <v>3.5649999999999999</v>
      </c>
      <c r="V13" s="38">
        <f t="shared" si="9"/>
        <v>2.65</v>
      </c>
      <c r="W13" s="38">
        <f t="shared" si="9"/>
        <v>2.4750000000000001</v>
      </c>
      <c r="X13" s="38">
        <f t="shared" si="9"/>
        <v>2.2999999999999998</v>
      </c>
      <c r="Y13" s="38">
        <f>euref_det!AB13*Q13</f>
        <v>0</v>
      </c>
      <c r="Z13" s="38">
        <f>euref_det!AC13*R13</f>
        <v>0</v>
      </c>
      <c r="AA13" s="38">
        <f>euref_det!AD13*S13</f>
        <v>0</v>
      </c>
      <c r="AB13" s="38">
        <f>euref_det!AE13*T13</f>
        <v>0</v>
      </c>
      <c r="AC13" s="38">
        <f>euref_det!AF13*U13</f>
        <v>0</v>
      </c>
      <c r="AD13" s="38">
        <f>euref_det!AG13*V13</f>
        <v>0</v>
      </c>
      <c r="AE13" s="38">
        <f>euref_det!AH13*W13</f>
        <v>0</v>
      </c>
      <c r="AF13" s="38">
        <f>euref_det!AI13*X13</f>
        <v>0</v>
      </c>
    </row>
    <row r="14" spans="1:32" ht="15" customHeight="1" x14ac:dyDescent="0.25">
      <c r="A14" s="9" t="s">
        <v>45</v>
      </c>
      <c r="B14" s="9" t="s">
        <v>46</v>
      </c>
      <c r="C14" s="9" t="s">
        <v>25</v>
      </c>
      <c r="D14" s="9" t="s">
        <v>102</v>
      </c>
      <c r="E14" s="9" t="s">
        <v>758</v>
      </c>
      <c r="F14" s="9"/>
      <c r="G14" s="9"/>
      <c r="H14" s="38">
        <v>5370</v>
      </c>
      <c r="I14" s="38">
        <v>4970</v>
      </c>
      <c r="J14" s="38">
        <f t="shared" si="4"/>
        <v>4720</v>
      </c>
      <c r="K14" s="38">
        <v>4470</v>
      </c>
      <c r="L14" s="38">
        <f t="shared" si="5"/>
        <v>4245</v>
      </c>
      <c r="M14" s="38">
        <v>4020</v>
      </c>
      <c r="N14" s="38">
        <f t="shared" si="6"/>
        <v>3815</v>
      </c>
      <c r="O14" s="38">
        <v>3610</v>
      </c>
      <c r="P14" s="38">
        <v>0.91</v>
      </c>
      <c r="Q14" s="38">
        <f t="shared" ref="Q14:X14" si="10">H14*$P14/1000</f>
        <v>4.8866999999999994</v>
      </c>
      <c r="R14" s="38">
        <f t="shared" si="10"/>
        <v>4.5226999999999995</v>
      </c>
      <c r="S14" s="38">
        <f t="shared" si="10"/>
        <v>4.2951999999999995</v>
      </c>
      <c r="T14" s="38">
        <f t="shared" si="10"/>
        <v>4.0677000000000003</v>
      </c>
      <c r="U14" s="38">
        <f t="shared" si="10"/>
        <v>3.8629500000000001</v>
      </c>
      <c r="V14" s="38">
        <f t="shared" si="10"/>
        <v>3.6582000000000003</v>
      </c>
      <c r="W14" s="38">
        <f t="shared" si="10"/>
        <v>3.4716499999999999</v>
      </c>
      <c r="X14" s="38">
        <f t="shared" si="10"/>
        <v>3.2850999999999999</v>
      </c>
      <c r="Y14" s="38">
        <f>euref_det!AB14*Q14</f>
        <v>0.32577999999999996</v>
      </c>
      <c r="Z14" s="38">
        <f>euref_det!AC14*R14</f>
        <v>0.3015133333333333</v>
      </c>
      <c r="AA14" s="38">
        <f>euref_det!AD14*S14</f>
        <v>0.28634666666666664</v>
      </c>
      <c r="AB14" s="38">
        <f>euref_det!AE14*T14</f>
        <v>0.27118000000000003</v>
      </c>
      <c r="AC14" s="38">
        <f>euref_det!AF14*U14</f>
        <v>0.25752999999999998</v>
      </c>
      <c r="AD14" s="38">
        <f>euref_det!AG14*V14</f>
        <v>0.24388000000000001</v>
      </c>
      <c r="AE14" s="38">
        <f>euref_det!AH14*W14</f>
        <v>0.23144333333333333</v>
      </c>
      <c r="AF14" s="38">
        <f>euref_det!AI14*X14</f>
        <v>0.21900666666666666</v>
      </c>
    </row>
    <row r="15" spans="1:32" ht="15" customHeight="1" x14ac:dyDescent="0.25">
      <c r="A15" s="9" t="s">
        <v>29</v>
      </c>
      <c r="B15" s="9" t="s">
        <v>30</v>
      </c>
      <c r="C15" s="9" t="s">
        <v>24</v>
      </c>
      <c r="D15" s="9" t="s">
        <v>102</v>
      </c>
      <c r="E15" s="9" t="s">
        <v>738</v>
      </c>
      <c r="F15" s="9"/>
      <c r="G15" s="9"/>
      <c r="H15" s="38">
        <v>1600</v>
      </c>
      <c r="I15" s="38">
        <f t="shared" ref="I15:O16" si="11">$H15</f>
        <v>1600</v>
      </c>
      <c r="J15" s="38">
        <f t="shared" si="11"/>
        <v>1600</v>
      </c>
      <c r="K15" s="38">
        <f t="shared" si="11"/>
        <v>1600</v>
      </c>
      <c r="L15" s="38">
        <f t="shared" si="11"/>
        <v>1600</v>
      </c>
      <c r="M15" s="38">
        <f t="shared" si="11"/>
        <v>1600</v>
      </c>
      <c r="N15" s="38">
        <f t="shared" si="11"/>
        <v>1600</v>
      </c>
      <c r="O15" s="38">
        <f t="shared" si="11"/>
        <v>1600</v>
      </c>
      <c r="P15" s="38"/>
      <c r="Q15" s="38">
        <f t="shared" ref="Q15:X17" si="12">H15/1000</f>
        <v>1.6</v>
      </c>
      <c r="R15" s="38">
        <f t="shared" si="12"/>
        <v>1.6</v>
      </c>
      <c r="S15" s="38">
        <f t="shared" si="12"/>
        <v>1.6</v>
      </c>
      <c r="T15" s="38">
        <f t="shared" si="12"/>
        <v>1.6</v>
      </c>
      <c r="U15" s="38">
        <f t="shared" si="12"/>
        <v>1.6</v>
      </c>
      <c r="V15" s="38">
        <f t="shared" si="12"/>
        <v>1.6</v>
      </c>
      <c r="W15" s="38">
        <f t="shared" si="12"/>
        <v>1.6</v>
      </c>
      <c r="X15" s="38">
        <f t="shared" si="12"/>
        <v>1.6</v>
      </c>
      <c r="Y15" s="38">
        <f>euref_det!AB15*Q15</f>
        <v>129.00996000000001</v>
      </c>
      <c r="Z15" s="38">
        <f>euref_det!AC15*R15</f>
        <v>1.7299600000000002</v>
      </c>
      <c r="AA15" s="38">
        <f>euref_det!AD15*S15</f>
        <v>1.7299600000000002</v>
      </c>
      <c r="AB15" s="38">
        <f>euref_det!AE15*T15</f>
        <v>0.62596000000000007</v>
      </c>
      <c r="AC15" s="38">
        <f>euref_det!AF15*U15</f>
        <v>0.62596000000000007</v>
      </c>
      <c r="AD15" s="38">
        <f>euref_det!AG15*V15</f>
        <v>0.26496000000000003</v>
      </c>
      <c r="AE15" s="38">
        <f>euref_det!AH15*W15</f>
        <v>0</v>
      </c>
      <c r="AF15" s="38">
        <f>euref_det!AI15*X15</f>
        <v>0</v>
      </c>
    </row>
    <row r="16" spans="1:32" ht="15" customHeight="1" x14ac:dyDescent="0.25">
      <c r="A16" s="9" t="s">
        <v>31</v>
      </c>
      <c r="B16" s="9" t="s">
        <v>32</v>
      </c>
      <c r="C16" s="9" t="s">
        <v>24</v>
      </c>
      <c r="D16" s="9" t="s">
        <v>102</v>
      </c>
      <c r="E16" s="9" t="s">
        <v>737</v>
      </c>
      <c r="F16" s="9"/>
      <c r="G16" s="9"/>
      <c r="H16" s="38">
        <v>850</v>
      </c>
      <c r="I16" s="38">
        <f t="shared" si="11"/>
        <v>850</v>
      </c>
      <c r="J16" s="38">
        <f t="shared" si="11"/>
        <v>850</v>
      </c>
      <c r="K16" s="38">
        <f t="shared" si="11"/>
        <v>850</v>
      </c>
      <c r="L16" s="38">
        <f t="shared" si="11"/>
        <v>850</v>
      </c>
      <c r="M16" s="38">
        <f t="shared" si="11"/>
        <v>850</v>
      </c>
      <c r="N16" s="38">
        <f t="shared" si="11"/>
        <v>850</v>
      </c>
      <c r="O16" s="38">
        <f t="shared" si="11"/>
        <v>850</v>
      </c>
      <c r="P16" s="38"/>
      <c r="Q16" s="38">
        <f t="shared" si="12"/>
        <v>0.85</v>
      </c>
      <c r="R16" s="38">
        <f t="shared" si="12"/>
        <v>0.85</v>
      </c>
      <c r="S16" s="38">
        <f t="shared" si="12"/>
        <v>0.85</v>
      </c>
      <c r="T16" s="38">
        <f t="shared" si="12"/>
        <v>0.85</v>
      </c>
      <c r="U16" s="38">
        <f t="shared" si="12"/>
        <v>0.85</v>
      </c>
      <c r="V16" s="38">
        <f t="shared" si="12"/>
        <v>0.85</v>
      </c>
      <c r="W16" s="38">
        <f t="shared" si="12"/>
        <v>0.85</v>
      </c>
      <c r="X16" s="38">
        <f t="shared" si="12"/>
        <v>0.85</v>
      </c>
      <c r="Y16" s="38">
        <f>euref_det!AB16*Q16</f>
        <v>192.64917111666665</v>
      </c>
      <c r="Z16" s="38">
        <f>euref_det!AC16*R16</f>
        <v>177.64149745</v>
      </c>
      <c r="AA16" s="38">
        <f>euref_det!AD16*S16</f>
        <v>328.49108921143556</v>
      </c>
      <c r="AB16" s="38">
        <f>euref_det!AE16*T16</f>
        <v>853.91554877171689</v>
      </c>
      <c r="AC16" s="38">
        <f>euref_det!AF16*U16</f>
        <v>470.45561408876887</v>
      </c>
      <c r="AD16" s="38">
        <f>euref_det!AG16*V16</f>
        <v>583.5747580756323</v>
      </c>
      <c r="AE16" s="38">
        <f>euref_det!AH16*W16</f>
        <v>579.28110570067906</v>
      </c>
      <c r="AF16" s="38">
        <f>euref_det!AI16*X16</f>
        <v>609.83972403263215</v>
      </c>
    </row>
    <row r="17" spans="1:32" ht="15" customHeight="1" x14ac:dyDescent="0.25">
      <c r="A17" s="9" t="s">
        <v>33</v>
      </c>
      <c r="B17" s="9" t="s">
        <v>34</v>
      </c>
      <c r="C17" s="9" t="s">
        <v>24</v>
      </c>
      <c r="D17" s="9" t="s">
        <v>102</v>
      </c>
      <c r="E17" s="9" t="s">
        <v>736</v>
      </c>
      <c r="F17" s="9"/>
      <c r="G17" s="9"/>
      <c r="H17" s="38">
        <v>4457.1428571428569</v>
      </c>
      <c r="I17" s="38">
        <f>4350</f>
        <v>4350</v>
      </c>
      <c r="J17" s="38">
        <f>(I17+K17)/2</f>
        <v>4225</v>
      </c>
      <c r="K17" s="38">
        <v>4100</v>
      </c>
      <c r="L17" s="38">
        <f>(K17+M17)/2</f>
        <v>3950</v>
      </c>
      <c r="M17" s="38">
        <v>3800</v>
      </c>
      <c r="N17" s="38">
        <f>(M17+O17)/2</f>
        <v>3775</v>
      </c>
      <c r="O17" s="38">
        <v>3750</v>
      </c>
      <c r="P17" s="38"/>
      <c r="Q17" s="38">
        <f t="shared" si="12"/>
        <v>4.4571428571428573</v>
      </c>
      <c r="R17" s="38">
        <f t="shared" si="12"/>
        <v>4.3499999999999996</v>
      </c>
      <c r="S17" s="38">
        <f t="shared" si="12"/>
        <v>4.2249999999999996</v>
      </c>
      <c r="T17" s="38">
        <f t="shared" si="12"/>
        <v>4.0999999999999996</v>
      </c>
      <c r="U17" s="38">
        <f t="shared" si="12"/>
        <v>3.95</v>
      </c>
      <c r="V17" s="38">
        <f t="shared" si="12"/>
        <v>3.8</v>
      </c>
      <c r="W17" s="38">
        <f t="shared" si="12"/>
        <v>3.7749999999999999</v>
      </c>
      <c r="X17" s="38">
        <f t="shared" si="12"/>
        <v>3.75</v>
      </c>
      <c r="Y17" s="38">
        <f>euref_det!AB17*Q17</f>
        <v>290.22834285714288</v>
      </c>
      <c r="Z17" s="38">
        <f>euref_det!AC17*R17</f>
        <v>1365.2416999999998</v>
      </c>
      <c r="AA17" s="38">
        <f>euref_det!AD17*S17</f>
        <v>214.13145</v>
      </c>
      <c r="AB17" s="38">
        <f>euref_det!AE17*T17</f>
        <v>0</v>
      </c>
      <c r="AC17" s="38">
        <f>euref_det!AF17*U17</f>
        <v>0</v>
      </c>
      <c r="AD17" s="38">
        <f>euref_det!AG17*V17</f>
        <v>0</v>
      </c>
      <c r="AE17" s="38">
        <f>euref_det!AH17*W17</f>
        <v>0</v>
      </c>
      <c r="AF17" s="38">
        <f>euref_det!AI17*X17</f>
        <v>0</v>
      </c>
    </row>
    <row r="18" spans="1:32" ht="15" customHeight="1" x14ac:dyDescent="0.25">
      <c r="A18" s="9" t="s">
        <v>35</v>
      </c>
      <c r="B18" s="9" t="s">
        <v>36</v>
      </c>
      <c r="C18" s="9" t="s">
        <v>24</v>
      </c>
      <c r="D18" s="9" t="s">
        <v>725</v>
      </c>
      <c r="E18" s="9" t="s">
        <v>735</v>
      </c>
      <c r="F18" s="9" t="s">
        <v>102</v>
      </c>
      <c r="G18" s="9" t="s">
        <v>734</v>
      </c>
      <c r="H18" s="38">
        <v>1842.692924470706</v>
      </c>
      <c r="I18" s="38">
        <f t="shared" ref="I18:O18" si="13">$H18</f>
        <v>1842.692924470706</v>
      </c>
      <c r="J18" s="38">
        <f t="shared" si="13"/>
        <v>1842.692924470706</v>
      </c>
      <c r="K18" s="38">
        <f t="shared" si="13"/>
        <v>1842.692924470706</v>
      </c>
      <c r="L18" s="38">
        <f t="shared" si="13"/>
        <v>1842.692924470706</v>
      </c>
      <c r="M18" s="38">
        <f t="shared" si="13"/>
        <v>1842.692924470706</v>
      </c>
      <c r="N18" s="38">
        <f t="shared" si="13"/>
        <v>1842.692924470706</v>
      </c>
      <c r="O18" s="38">
        <f t="shared" si="13"/>
        <v>1842.692924470706</v>
      </c>
      <c r="P18" s="38">
        <v>0.91</v>
      </c>
      <c r="Q18" s="38">
        <f t="shared" ref="Q18:X20" si="14">H18*$P18/1000</f>
        <v>1.6768505612683424</v>
      </c>
      <c r="R18" s="38">
        <f t="shared" si="14"/>
        <v>1.6768505612683424</v>
      </c>
      <c r="S18" s="38">
        <f t="shared" si="14"/>
        <v>1.6768505612683424</v>
      </c>
      <c r="T18" s="38">
        <f t="shared" si="14"/>
        <v>1.6768505612683424</v>
      </c>
      <c r="U18" s="38">
        <f t="shared" si="14"/>
        <v>1.6768505612683424</v>
      </c>
      <c r="V18" s="38">
        <f t="shared" si="14"/>
        <v>1.6768505612683424</v>
      </c>
      <c r="W18" s="38">
        <f t="shared" si="14"/>
        <v>1.6768505612683424</v>
      </c>
      <c r="X18" s="38">
        <f t="shared" si="14"/>
        <v>1.6768505612683424</v>
      </c>
      <c r="Y18" s="38">
        <f>euref_det!AB18*Q18</f>
        <v>3.3257536131822123</v>
      </c>
      <c r="Z18" s="38">
        <f>euref_det!AC18*R18</f>
        <v>3.3257536131822123</v>
      </c>
      <c r="AA18" s="38">
        <f>euref_det!AD18*S18</f>
        <v>3.3257536131822123</v>
      </c>
      <c r="AB18" s="38">
        <f>euref_det!AE18*T18</f>
        <v>24.554899787564956</v>
      </c>
      <c r="AC18" s="38">
        <f>euref_det!AF18*U18</f>
        <v>5.9138895249697416</v>
      </c>
      <c r="AD18" s="38">
        <f>euref_det!AG18*V18</f>
        <v>6.1565414466161519</v>
      </c>
      <c r="AE18" s="38">
        <f>euref_det!AH18*W18</f>
        <v>6.9722759593454251</v>
      </c>
      <c r="AF18" s="38">
        <f>euref_det!AI18*X18</f>
        <v>7.1533396772508695</v>
      </c>
    </row>
    <row r="19" spans="1:32" ht="15" customHeight="1" x14ac:dyDescent="0.25">
      <c r="A19" s="9" t="s">
        <v>79</v>
      </c>
      <c r="B19" s="9" t="s">
        <v>83</v>
      </c>
      <c r="C19" s="9" t="s">
        <v>24</v>
      </c>
      <c r="D19" s="9" t="s">
        <v>725</v>
      </c>
      <c r="E19" s="9" t="s">
        <v>742</v>
      </c>
      <c r="F19" s="9" t="s">
        <v>102</v>
      </c>
      <c r="G19" s="9" t="s">
        <v>732</v>
      </c>
      <c r="H19" s="39">
        <v>1988.1111111111111</v>
      </c>
      <c r="I19" s="39">
        <f>H19*1350/(1400+2/7*(1350-1400))</f>
        <v>1936.8711340206185</v>
      </c>
      <c r="J19" s="39">
        <f t="shared" ref="J19:J27" si="15">(I19+K19)/2</f>
        <v>1901.0031500572736</v>
      </c>
      <c r="K19" s="39">
        <f>I19*1300/1350</f>
        <v>1865.1351660939288</v>
      </c>
      <c r="L19" s="39">
        <f t="shared" ref="L19:L27" si="16">(K19+M19)/2</f>
        <v>1793.3991981672393</v>
      </c>
      <c r="M19" s="39">
        <f>K19*1200/1300</f>
        <v>1721.6632302405496</v>
      </c>
      <c r="N19" s="39">
        <f t="shared" ref="N19:N27" si="17">(M19+O19)/2</f>
        <v>1649.92726231386</v>
      </c>
      <c r="O19" s="39">
        <f>M19*1100/1200</f>
        <v>1578.1912943871705</v>
      </c>
      <c r="P19" s="38">
        <v>0.91</v>
      </c>
      <c r="Q19" s="38">
        <f t="shared" si="14"/>
        <v>1.8091811111111114</v>
      </c>
      <c r="R19" s="38">
        <f t="shared" si="14"/>
        <v>1.7625527319587628</v>
      </c>
      <c r="S19" s="38">
        <f t="shared" si="14"/>
        <v>1.7299128665521191</v>
      </c>
      <c r="T19" s="38">
        <f t="shared" si="14"/>
        <v>1.6972730011454753</v>
      </c>
      <c r="U19" s="38">
        <f t="shared" si="14"/>
        <v>1.6319932703321878</v>
      </c>
      <c r="V19" s="38">
        <f t="shared" si="14"/>
        <v>1.5667135395189002</v>
      </c>
      <c r="W19" s="38">
        <f t="shared" si="14"/>
        <v>1.5014338087056125</v>
      </c>
      <c r="X19" s="38">
        <f t="shared" si="14"/>
        <v>1.4361540778923252</v>
      </c>
      <c r="Y19" s="38">
        <f>euref_det!AB19*Q19</f>
        <v>547.58993522187518</v>
      </c>
      <c r="Z19" s="38">
        <f>euref_det!AC19*R19</f>
        <v>798.00572963919649</v>
      </c>
      <c r="AA19" s="38">
        <f>euref_det!AD19*S19</f>
        <v>628.78929833845666</v>
      </c>
      <c r="AB19" s="38">
        <f>euref_det!AE19*T19</f>
        <v>526.01285203361704</v>
      </c>
      <c r="AC19" s="38">
        <f>euref_det!AF19*U19</f>
        <v>371.85080096196663</v>
      </c>
      <c r="AD19" s="38">
        <f>euref_det!AG19*V19</f>
        <v>470.03109893573486</v>
      </c>
      <c r="AE19" s="38">
        <f>euref_det!AH19*W19</f>
        <v>443.14175689768308</v>
      </c>
      <c r="AF19" s="38">
        <f>euref_det!AI19*X19</f>
        <v>549.60712884549548</v>
      </c>
    </row>
    <row r="20" spans="1:32" ht="15" customHeight="1" x14ac:dyDescent="0.25">
      <c r="A20" s="9" t="s">
        <v>78</v>
      </c>
      <c r="B20" s="9" t="s">
        <v>84</v>
      </c>
      <c r="C20" s="9" t="s">
        <v>24</v>
      </c>
      <c r="D20" s="9" t="s">
        <v>725</v>
      </c>
      <c r="E20" s="9" t="s">
        <v>757</v>
      </c>
      <c r="F20" s="9" t="s">
        <v>102</v>
      </c>
      <c r="G20" s="9" t="s">
        <v>730</v>
      </c>
      <c r="H20" s="38">
        <v>4974</v>
      </c>
      <c r="I20" s="38">
        <f>H20*2880/(3470+2/7*(2880-3470))</f>
        <v>4339.0670705322373</v>
      </c>
      <c r="J20" s="38">
        <f t="shared" si="15"/>
        <v>4113.0739939420164</v>
      </c>
      <c r="K20" s="38">
        <f>I20*2580/2880</f>
        <v>3887.080917351796</v>
      </c>
      <c r="L20" s="38">
        <f t="shared" si="16"/>
        <v>3736.418866291649</v>
      </c>
      <c r="M20" s="38">
        <f>K20*2380/2580</f>
        <v>3585.7568152315021</v>
      </c>
      <c r="N20" s="38">
        <f t="shared" si="17"/>
        <v>3446.7739929357076</v>
      </c>
      <c r="O20" s="38">
        <f>M20*2380/2580</f>
        <v>3307.7911706399127</v>
      </c>
      <c r="P20" s="38">
        <v>0.91</v>
      </c>
      <c r="Q20" s="38">
        <f t="shared" si="14"/>
        <v>4.5263400000000003</v>
      </c>
      <c r="R20" s="38">
        <f t="shared" si="14"/>
        <v>3.948551034184336</v>
      </c>
      <c r="S20" s="38">
        <f t="shared" si="14"/>
        <v>3.7428973344872354</v>
      </c>
      <c r="T20" s="38">
        <f t="shared" si="14"/>
        <v>3.5372436347901344</v>
      </c>
      <c r="U20" s="38">
        <f t="shared" si="14"/>
        <v>3.4001411683254008</v>
      </c>
      <c r="V20" s="38">
        <f t="shared" si="14"/>
        <v>3.2630387018606672</v>
      </c>
      <c r="W20" s="38">
        <f t="shared" si="14"/>
        <v>3.1365643335714939</v>
      </c>
      <c r="X20" s="38">
        <f t="shared" si="14"/>
        <v>3.0100899652823205</v>
      </c>
      <c r="Y20" s="38">
        <f>euref_det!AB20*Q20</f>
        <v>184.50351976874981</v>
      </c>
      <c r="Z20" s="38">
        <f>euref_det!AC20*R20</f>
        <v>837.32338040836657</v>
      </c>
      <c r="AA20" s="38">
        <f>euref_det!AD20*S20</f>
        <v>616.27775885997175</v>
      </c>
      <c r="AB20" s="38">
        <f>euref_det!AE20*T20</f>
        <v>479.85286420198389</v>
      </c>
      <c r="AC20" s="38">
        <f>euref_det!AF20*U20</f>
        <v>323.62058348844789</v>
      </c>
      <c r="AD20" s="38">
        <f>euref_det!AG20*V20</f>
        <v>420.36283413768444</v>
      </c>
      <c r="AE20" s="38">
        <f>euref_det!AH20*W20</f>
        <v>393.07143966462758</v>
      </c>
      <c r="AF20" s="38">
        <f>euref_det!AI20*X20</f>
        <v>498.96478120808166</v>
      </c>
    </row>
    <row r="21" spans="1:32" ht="15" customHeight="1" x14ac:dyDescent="0.25">
      <c r="A21" s="9" t="s">
        <v>37</v>
      </c>
      <c r="B21" s="9" t="s">
        <v>38</v>
      </c>
      <c r="C21" s="9" t="s">
        <v>24</v>
      </c>
      <c r="D21" s="9" t="s">
        <v>102</v>
      </c>
      <c r="E21" s="9" t="s">
        <v>729</v>
      </c>
      <c r="F21" s="9"/>
      <c r="G21" s="9"/>
      <c r="H21" s="38">
        <v>2442.8571428571427</v>
      </c>
      <c r="I21" s="38">
        <v>2300</v>
      </c>
      <c r="J21" s="38">
        <f t="shared" si="15"/>
        <v>2300</v>
      </c>
      <c r="K21" s="38">
        <v>2300</v>
      </c>
      <c r="L21" s="38">
        <f t="shared" si="16"/>
        <v>2300</v>
      </c>
      <c r="M21" s="38">
        <v>2300</v>
      </c>
      <c r="N21" s="38">
        <f t="shared" si="17"/>
        <v>2250</v>
      </c>
      <c r="O21" s="38">
        <v>2200</v>
      </c>
      <c r="P21" s="38"/>
      <c r="Q21" s="38">
        <f t="shared" ref="Q21:X22" si="18">H21/1000</f>
        <v>2.4428571428571426</v>
      </c>
      <c r="R21" s="38">
        <f t="shared" si="18"/>
        <v>2.2999999999999998</v>
      </c>
      <c r="S21" s="38">
        <f t="shared" si="18"/>
        <v>2.2999999999999998</v>
      </c>
      <c r="T21" s="38">
        <f t="shared" si="18"/>
        <v>2.2999999999999998</v>
      </c>
      <c r="U21" s="38">
        <f t="shared" si="18"/>
        <v>2.2999999999999998</v>
      </c>
      <c r="V21" s="38">
        <f t="shared" si="18"/>
        <v>2.2999999999999998</v>
      </c>
      <c r="W21" s="38">
        <f t="shared" si="18"/>
        <v>2.25</v>
      </c>
      <c r="X21" s="38">
        <f t="shared" si="18"/>
        <v>2.2000000000000002</v>
      </c>
      <c r="Y21" s="38">
        <f>euref_det!AB21*Q21</f>
        <v>230.74889293469383</v>
      </c>
      <c r="Z21" s="38">
        <f>euref_det!AC21*R21</f>
        <v>17.50227648571429</v>
      </c>
      <c r="AA21" s="38">
        <f>euref_det!AD21*S21</f>
        <v>16.141333628571431</v>
      </c>
      <c r="AB21" s="38">
        <f>euref_det!AE21*T21</f>
        <v>14.101562200000002</v>
      </c>
      <c r="AC21" s="38">
        <f>euref_det!AF21*U21</f>
        <v>3.2222211428571428</v>
      </c>
      <c r="AD21" s="38">
        <f>euref_det!AG21*V21</f>
        <v>2.7462985714285715</v>
      </c>
      <c r="AE21" s="38">
        <f>euref_det!AH21*W21</f>
        <v>1.6794642857142859</v>
      </c>
      <c r="AF21" s="38">
        <f>euref_det!AI21*X21</f>
        <v>0.1492857142857143</v>
      </c>
    </row>
    <row r="22" spans="1:32" ht="15" customHeight="1" x14ac:dyDescent="0.25">
      <c r="A22" s="9" t="s">
        <v>39</v>
      </c>
      <c r="B22" s="9" t="s">
        <v>40</v>
      </c>
      <c r="C22" s="9" t="s">
        <v>24</v>
      </c>
      <c r="D22" s="9" t="s">
        <v>102</v>
      </c>
      <c r="E22" s="9" t="s">
        <v>728</v>
      </c>
      <c r="F22" s="9"/>
      <c r="G22" s="9"/>
      <c r="H22" s="38">
        <v>2812.8571428571427</v>
      </c>
      <c r="I22" s="38">
        <v>2620</v>
      </c>
      <c r="J22" s="38">
        <f t="shared" si="15"/>
        <v>2495</v>
      </c>
      <c r="K22" s="38">
        <v>2370</v>
      </c>
      <c r="L22" s="38">
        <f t="shared" si="16"/>
        <v>2260</v>
      </c>
      <c r="M22" s="38">
        <v>2150</v>
      </c>
      <c r="N22" s="38">
        <f t="shared" si="17"/>
        <v>2050</v>
      </c>
      <c r="O22" s="38">
        <v>1950</v>
      </c>
      <c r="P22" s="38"/>
      <c r="Q22" s="38">
        <f t="shared" si="18"/>
        <v>2.8128571428571427</v>
      </c>
      <c r="R22" s="38">
        <f t="shared" si="18"/>
        <v>2.62</v>
      </c>
      <c r="S22" s="38">
        <f t="shared" si="18"/>
        <v>2.4950000000000001</v>
      </c>
      <c r="T22" s="38">
        <f t="shared" si="18"/>
        <v>2.37</v>
      </c>
      <c r="U22" s="38">
        <f t="shared" si="18"/>
        <v>2.2599999999999998</v>
      </c>
      <c r="V22" s="38">
        <f t="shared" si="18"/>
        <v>2.15</v>
      </c>
      <c r="W22" s="38">
        <f t="shared" si="18"/>
        <v>2.0499999999999998</v>
      </c>
      <c r="X22" s="38">
        <f t="shared" si="18"/>
        <v>1.95</v>
      </c>
      <c r="Y22" s="38">
        <f>euref_det!AB22*Q22</f>
        <v>166.22293049371424</v>
      </c>
      <c r="Z22" s="38">
        <f>euref_det!AC22*R22</f>
        <v>139.33580732092247</v>
      </c>
      <c r="AA22" s="38">
        <f>euref_det!AD22*S22</f>
        <v>78.147589618083103</v>
      </c>
      <c r="AB22" s="38">
        <f>euref_det!AE22*T22</f>
        <v>95.354190143721354</v>
      </c>
      <c r="AC22" s="38">
        <f>euref_det!AF22*U22</f>
        <v>68.003487210349945</v>
      </c>
      <c r="AD22" s="38">
        <f>euref_det!AG22*V22</f>
        <v>142.30022652586752</v>
      </c>
      <c r="AE22" s="38">
        <f>euref_det!AH22*W22</f>
        <v>131.4755811362615</v>
      </c>
      <c r="AF22" s="38">
        <f>euref_det!AI22*X22</f>
        <v>78.260704979932697</v>
      </c>
    </row>
    <row r="23" spans="1:32" ht="15" customHeight="1" x14ac:dyDescent="0.25">
      <c r="A23" s="9" t="s">
        <v>80</v>
      </c>
      <c r="B23" s="9" t="s">
        <v>85</v>
      </c>
      <c r="C23" s="9" t="s">
        <v>24</v>
      </c>
      <c r="D23" s="9" t="s">
        <v>725</v>
      </c>
      <c r="E23" s="9" t="s">
        <v>740</v>
      </c>
      <c r="F23" s="9" t="s">
        <v>102</v>
      </c>
      <c r="G23" s="9" t="s">
        <v>726</v>
      </c>
      <c r="H23" s="39">
        <v>1608.2725555555553</v>
      </c>
      <c r="I23" s="39">
        <f>H23*800/(980+2/7*(800-980))</f>
        <v>1385.588663247863</v>
      </c>
      <c r="J23" s="39">
        <f t="shared" si="15"/>
        <v>1247.0297969230767</v>
      </c>
      <c r="K23" s="39">
        <f>I23*640/800</f>
        <v>1108.4709305982904</v>
      </c>
      <c r="L23" s="39">
        <f t="shared" si="16"/>
        <v>1056.5113557264956</v>
      </c>
      <c r="M23" s="39">
        <f>K23*580/640</f>
        <v>1004.5517808547007</v>
      </c>
      <c r="N23" s="39">
        <f t="shared" si="17"/>
        <v>952.59220598290585</v>
      </c>
      <c r="O23" s="39">
        <f>M23*520/580</f>
        <v>900.63263111111098</v>
      </c>
      <c r="P23" s="38">
        <v>0.91</v>
      </c>
      <c r="Q23" s="38">
        <f t="shared" ref="Q23:X25" si="19">H23*$P23/1000</f>
        <v>1.4635280255555554</v>
      </c>
      <c r="R23" s="38">
        <f t="shared" si="19"/>
        <v>1.2608856835555553</v>
      </c>
      <c r="S23" s="38">
        <f t="shared" si="19"/>
        <v>1.1347971151999998</v>
      </c>
      <c r="T23" s="38">
        <f t="shared" si="19"/>
        <v>1.0087085468444443</v>
      </c>
      <c r="U23" s="38">
        <f t="shared" si="19"/>
        <v>0.96142533371111105</v>
      </c>
      <c r="V23" s="38">
        <f t="shared" si="19"/>
        <v>0.91414212057777777</v>
      </c>
      <c r="W23" s="38">
        <f t="shared" si="19"/>
        <v>0.86685890744444438</v>
      </c>
      <c r="X23" s="38">
        <f t="shared" si="19"/>
        <v>0.81957569431111099</v>
      </c>
      <c r="Y23" s="38">
        <f>euref_det!AB23*Q23</f>
        <v>17.725640536142333</v>
      </c>
      <c r="Z23" s="38">
        <f>euref_det!AC23*R23</f>
        <v>25.291006264798252</v>
      </c>
      <c r="AA23" s="38">
        <f>euref_det!AD23*S23</f>
        <v>12.693848238488613</v>
      </c>
      <c r="AB23" s="38">
        <f>euref_det!AE23*T23</f>
        <v>11.283420656434323</v>
      </c>
      <c r="AC23" s="38">
        <f>euref_det!AF23*U23</f>
        <v>10.754510313163966</v>
      </c>
      <c r="AD23" s="38">
        <f>euref_det!AG23*V23</f>
        <v>10.225599969893606</v>
      </c>
      <c r="AE23" s="38">
        <f>euref_det!AH23*W23</f>
        <v>9.7271697543587354</v>
      </c>
      <c r="AF23" s="38">
        <f>euref_det!AI23*X23</f>
        <v>22.169308678993218</v>
      </c>
    </row>
    <row r="24" spans="1:32" ht="15" customHeight="1" x14ac:dyDescent="0.25">
      <c r="A24" s="9" t="s">
        <v>81</v>
      </c>
      <c r="B24" s="9" t="s">
        <v>86</v>
      </c>
      <c r="C24" s="9" t="s">
        <v>24</v>
      </c>
      <c r="D24" s="9" t="s">
        <v>725</v>
      </c>
      <c r="E24" s="9" t="s">
        <v>739</v>
      </c>
      <c r="F24" s="9" t="s">
        <v>102</v>
      </c>
      <c r="G24" s="9" t="s">
        <v>723</v>
      </c>
      <c r="H24" s="39">
        <v>2164.4444444444443</v>
      </c>
      <c r="I24" s="39">
        <f>H24*1100/(1310+2/7*(1100-1310))</f>
        <v>1904.7111111111112</v>
      </c>
      <c r="J24" s="39">
        <f t="shared" si="15"/>
        <v>1809.4755555555557</v>
      </c>
      <c r="K24" s="39">
        <f>I24*990/1100</f>
        <v>1714.24</v>
      </c>
      <c r="L24" s="39">
        <f t="shared" si="16"/>
        <v>1662.2933333333333</v>
      </c>
      <c r="M24" s="39">
        <f>K24*930/990</f>
        <v>1610.3466666666666</v>
      </c>
      <c r="N24" s="39">
        <f t="shared" si="17"/>
        <v>1567.0577777777776</v>
      </c>
      <c r="O24" s="39">
        <f>M24*880/930</f>
        <v>1523.7688888888888</v>
      </c>
      <c r="P24" s="38">
        <v>0.91</v>
      </c>
      <c r="Q24" s="38">
        <f t="shared" si="19"/>
        <v>1.9696444444444443</v>
      </c>
      <c r="R24" s="38">
        <f t="shared" si="19"/>
        <v>1.7332871111111112</v>
      </c>
      <c r="S24" s="38">
        <f t="shared" si="19"/>
        <v>1.6466227555555559</v>
      </c>
      <c r="T24" s="38">
        <f t="shared" si="19"/>
        <v>1.5599584</v>
      </c>
      <c r="U24" s="38">
        <f t="shared" si="19"/>
        <v>1.5126869333333335</v>
      </c>
      <c r="V24" s="38">
        <f t="shared" si="19"/>
        <v>1.4654154666666666</v>
      </c>
      <c r="W24" s="38">
        <f t="shared" si="19"/>
        <v>1.4260225777777775</v>
      </c>
      <c r="X24" s="38">
        <f t="shared" si="19"/>
        <v>1.3866296888888889</v>
      </c>
      <c r="Y24" s="38">
        <f>euref_det!AB24*Q24</f>
        <v>458.8649491070513</v>
      </c>
      <c r="Z24" s="38">
        <f>euref_det!AC24*R24</f>
        <v>439.84010612725706</v>
      </c>
      <c r="AA24" s="38">
        <f>euref_det!AD24*S24</f>
        <v>233.02532146658058</v>
      </c>
      <c r="AB24" s="38">
        <f>euref_det!AE24*T24</f>
        <v>220.76083086307628</v>
      </c>
      <c r="AC24" s="38">
        <f>euref_det!AF24*U24</f>
        <v>214.07110871571035</v>
      </c>
      <c r="AD24" s="38">
        <f>euref_det!AG24*V24</f>
        <v>207.38138656834437</v>
      </c>
      <c r="AE24" s="38">
        <f>euref_det!AH24*W24</f>
        <v>202.44096774437753</v>
      </c>
      <c r="AF24" s="38">
        <f>euref_det!AI24*X24</f>
        <v>474.52325292937616</v>
      </c>
    </row>
    <row r="25" spans="1:32" ht="15" customHeight="1" x14ac:dyDescent="0.25">
      <c r="A25" s="9" t="s">
        <v>41</v>
      </c>
      <c r="B25" s="9" t="s">
        <v>42</v>
      </c>
      <c r="C25" s="9" t="s">
        <v>24</v>
      </c>
      <c r="D25" s="9" t="s">
        <v>102</v>
      </c>
      <c r="E25" s="9" t="s">
        <v>722</v>
      </c>
      <c r="F25" s="9"/>
      <c r="G25" s="9"/>
      <c r="H25" s="38">
        <v>5285.7142857142853</v>
      </c>
      <c r="I25" s="38">
        <v>4500</v>
      </c>
      <c r="J25" s="38">
        <f t="shared" si="15"/>
        <v>4150</v>
      </c>
      <c r="K25" s="38">
        <v>3800</v>
      </c>
      <c r="L25" s="38">
        <f t="shared" si="16"/>
        <v>3650</v>
      </c>
      <c r="M25" s="38">
        <v>3500</v>
      </c>
      <c r="N25" s="38">
        <f t="shared" si="17"/>
        <v>3450</v>
      </c>
      <c r="O25" s="38">
        <v>3400</v>
      </c>
      <c r="P25" s="38">
        <v>0.91</v>
      </c>
      <c r="Q25" s="38">
        <f t="shared" si="19"/>
        <v>4.8099999999999996</v>
      </c>
      <c r="R25" s="38">
        <f t="shared" si="19"/>
        <v>4.0949999999999998</v>
      </c>
      <c r="S25" s="38">
        <f t="shared" si="19"/>
        <v>3.7765</v>
      </c>
      <c r="T25" s="38">
        <f t="shared" si="19"/>
        <v>3.4580000000000002</v>
      </c>
      <c r="U25" s="38">
        <f t="shared" si="19"/>
        <v>3.3214999999999999</v>
      </c>
      <c r="V25" s="38">
        <f t="shared" si="19"/>
        <v>3.1850000000000001</v>
      </c>
      <c r="W25" s="38">
        <f t="shared" si="19"/>
        <v>3.1395</v>
      </c>
      <c r="X25" s="38">
        <f t="shared" si="19"/>
        <v>3.0939999999999999</v>
      </c>
      <c r="Y25" s="38">
        <f>euref_det!AB25*Q25</f>
        <v>0</v>
      </c>
      <c r="Z25" s="38">
        <f>euref_det!AC25*R25</f>
        <v>0</v>
      </c>
      <c r="AA25" s="38">
        <f>euref_det!AD25*S25</f>
        <v>0</v>
      </c>
      <c r="AB25" s="38">
        <f>euref_det!AE25*T25</f>
        <v>0</v>
      </c>
      <c r="AC25" s="38">
        <f>euref_det!AF25*U25</f>
        <v>0</v>
      </c>
      <c r="AD25" s="38">
        <f>euref_det!AG25*V25</f>
        <v>0</v>
      </c>
      <c r="AE25" s="38">
        <f>euref_det!AH25*W25</f>
        <v>0</v>
      </c>
      <c r="AF25" s="38">
        <f>euref_det!AI25*X25</f>
        <v>0</v>
      </c>
    </row>
    <row r="26" spans="1:32" ht="15" customHeight="1" x14ac:dyDescent="0.25">
      <c r="A26" s="9" t="s">
        <v>43</v>
      </c>
      <c r="B26" s="9" t="s">
        <v>44</v>
      </c>
      <c r="C26" s="9" t="s">
        <v>24</v>
      </c>
      <c r="D26" s="9" t="s">
        <v>102</v>
      </c>
      <c r="E26" s="9" t="s">
        <v>721</v>
      </c>
      <c r="F26" s="9"/>
      <c r="G26" s="9"/>
      <c r="H26" s="38">
        <v>8140</v>
      </c>
      <c r="I26" s="38">
        <v>5790</v>
      </c>
      <c r="J26" s="38">
        <f t="shared" si="15"/>
        <v>5135</v>
      </c>
      <c r="K26" s="38">
        <v>4480</v>
      </c>
      <c r="L26" s="38">
        <f t="shared" si="16"/>
        <v>3565</v>
      </c>
      <c r="M26" s="38">
        <v>2650</v>
      </c>
      <c r="N26" s="38">
        <f t="shared" si="17"/>
        <v>2475</v>
      </c>
      <c r="O26" s="38">
        <v>2300</v>
      </c>
      <c r="P26" s="38"/>
      <c r="Q26" s="38">
        <f t="shared" ref="Q26:X26" si="20">H26/1000</f>
        <v>8.14</v>
      </c>
      <c r="R26" s="38">
        <f t="shared" si="20"/>
        <v>5.79</v>
      </c>
      <c r="S26" s="38">
        <f t="shared" si="20"/>
        <v>5.1349999999999998</v>
      </c>
      <c r="T26" s="38">
        <f t="shared" si="20"/>
        <v>4.4800000000000004</v>
      </c>
      <c r="U26" s="38">
        <f t="shared" si="20"/>
        <v>3.5649999999999999</v>
      </c>
      <c r="V26" s="38">
        <f t="shared" si="20"/>
        <v>2.65</v>
      </c>
      <c r="W26" s="38">
        <f t="shared" si="20"/>
        <v>2.4750000000000001</v>
      </c>
      <c r="X26" s="38">
        <f t="shared" si="20"/>
        <v>2.2999999999999998</v>
      </c>
      <c r="Y26" s="38">
        <f>euref_det!AB26*Q26</f>
        <v>0</v>
      </c>
      <c r="Z26" s="38">
        <f>euref_det!AC26*R26</f>
        <v>0</v>
      </c>
      <c r="AA26" s="38">
        <f>euref_det!AD26*S26</f>
        <v>0</v>
      </c>
      <c r="AB26" s="38">
        <f>euref_det!AE26*T26</f>
        <v>0</v>
      </c>
      <c r="AC26" s="38">
        <f>euref_det!AF26*U26</f>
        <v>0</v>
      </c>
      <c r="AD26" s="38">
        <f>euref_det!AG26*V26</f>
        <v>0</v>
      </c>
      <c r="AE26" s="38">
        <f>euref_det!AH26*W26</f>
        <v>0</v>
      </c>
      <c r="AF26" s="38">
        <f>euref_det!AI26*X26</f>
        <v>0</v>
      </c>
    </row>
    <row r="27" spans="1:32" ht="15" customHeight="1" x14ac:dyDescent="0.25">
      <c r="A27" s="9" t="s">
        <v>45</v>
      </c>
      <c r="B27" s="9" t="s">
        <v>46</v>
      </c>
      <c r="C27" s="9" t="s">
        <v>24</v>
      </c>
      <c r="D27" s="9" t="s">
        <v>102</v>
      </c>
      <c r="E27" s="9" t="s">
        <v>720</v>
      </c>
      <c r="F27" s="9"/>
      <c r="G27" s="9"/>
      <c r="H27" s="38">
        <v>5370</v>
      </c>
      <c r="I27" s="38">
        <v>4970</v>
      </c>
      <c r="J27" s="38">
        <f t="shared" si="15"/>
        <v>4720</v>
      </c>
      <c r="K27" s="38">
        <v>4470</v>
      </c>
      <c r="L27" s="38">
        <f t="shared" si="16"/>
        <v>4245</v>
      </c>
      <c r="M27" s="38">
        <v>4020</v>
      </c>
      <c r="N27" s="38">
        <f t="shared" si="17"/>
        <v>3815</v>
      </c>
      <c r="O27" s="38">
        <v>3610</v>
      </c>
      <c r="P27" s="38">
        <v>0.91</v>
      </c>
      <c r="Q27" s="38">
        <f t="shared" ref="Q27:X27" si="21">H27*$P27/1000</f>
        <v>4.8866999999999994</v>
      </c>
      <c r="R27" s="38">
        <f t="shared" si="21"/>
        <v>4.5226999999999995</v>
      </c>
      <c r="S27" s="38">
        <f t="shared" si="21"/>
        <v>4.2951999999999995</v>
      </c>
      <c r="T27" s="38">
        <f t="shared" si="21"/>
        <v>4.0677000000000003</v>
      </c>
      <c r="U27" s="38">
        <f t="shared" si="21"/>
        <v>3.8629500000000001</v>
      </c>
      <c r="V27" s="38">
        <f t="shared" si="21"/>
        <v>3.6582000000000003</v>
      </c>
      <c r="W27" s="38">
        <f t="shared" si="21"/>
        <v>3.4716499999999999</v>
      </c>
      <c r="X27" s="38">
        <f t="shared" si="21"/>
        <v>3.2850999999999999</v>
      </c>
      <c r="Y27" s="38">
        <f>euref_det!AB27*Q27</f>
        <v>0</v>
      </c>
      <c r="Z27" s="38">
        <f>euref_det!AC27*R27</f>
        <v>0</v>
      </c>
      <c r="AA27" s="38">
        <f>euref_det!AD27*S27</f>
        <v>0</v>
      </c>
      <c r="AB27" s="38">
        <f>euref_det!AE27*T27</f>
        <v>0</v>
      </c>
      <c r="AC27" s="38">
        <f>euref_det!AF27*U27</f>
        <v>0</v>
      </c>
      <c r="AD27" s="38">
        <f>euref_det!AG27*V27</f>
        <v>16.380200200000004</v>
      </c>
      <c r="AE27" s="38">
        <f>euref_det!AH27*W27</f>
        <v>2.2206987833333338</v>
      </c>
      <c r="AF27" s="38">
        <f>euref_det!AI27*X27</f>
        <v>2.1013689666666671</v>
      </c>
    </row>
    <row r="28" spans="1:32" ht="15" customHeight="1" x14ac:dyDescent="0.25">
      <c r="A28" s="9" t="s">
        <v>29</v>
      </c>
      <c r="B28" s="9" t="s">
        <v>30</v>
      </c>
      <c r="C28" s="9" t="s">
        <v>23</v>
      </c>
      <c r="D28" s="9" t="s">
        <v>102</v>
      </c>
      <c r="E28" s="9" t="s">
        <v>738</v>
      </c>
      <c r="F28" s="9"/>
      <c r="G28" s="9"/>
      <c r="H28" s="38">
        <v>2000</v>
      </c>
      <c r="I28" s="38">
        <f t="shared" ref="I28:O29" si="22">$H28</f>
        <v>2000</v>
      </c>
      <c r="J28" s="38">
        <f t="shared" si="22"/>
        <v>2000</v>
      </c>
      <c r="K28" s="38">
        <f t="shared" si="22"/>
        <v>2000</v>
      </c>
      <c r="L28" s="38">
        <f t="shared" si="22"/>
        <v>2000</v>
      </c>
      <c r="M28" s="38">
        <f t="shared" si="22"/>
        <v>2000</v>
      </c>
      <c r="N28" s="38">
        <f t="shared" si="22"/>
        <v>2000</v>
      </c>
      <c r="O28" s="38">
        <f t="shared" si="22"/>
        <v>2000</v>
      </c>
      <c r="P28" s="38"/>
      <c r="Q28" s="38">
        <f t="shared" ref="Q28:X30" si="23">H28/1000</f>
        <v>2</v>
      </c>
      <c r="R28" s="38">
        <f t="shared" si="23"/>
        <v>2</v>
      </c>
      <c r="S28" s="38">
        <f t="shared" si="23"/>
        <v>2</v>
      </c>
      <c r="T28" s="38">
        <f t="shared" si="23"/>
        <v>2</v>
      </c>
      <c r="U28" s="38">
        <f t="shared" si="23"/>
        <v>2</v>
      </c>
      <c r="V28" s="38">
        <f t="shared" si="23"/>
        <v>2</v>
      </c>
      <c r="W28" s="38">
        <f t="shared" si="23"/>
        <v>2</v>
      </c>
      <c r="X28" s="38">
        <f t="shared" si="23"/>
        <v>2</v>
      </c>
      <c r="Y28" s="38">
        <f>euref_det!AB28*Q28</f>
        <v>265.63499999999999</v>
      </c>
      <c r="Z28" s="38">
        <f>euref_det!AC28*R28</f>
        <v>240.95124466111346</v>
      </c>
      <c r="AA28" s="38">
        <f>euref_det!AD28*S28</f>
        <v>175.06724466111342</v>
      </c>
      <c r="AB28" s="38">
        <f>euref_det!AE28*T28</f>
        <v>169.54724466111344</v>
      </c>
      <c r="AC28" s="38">
        <f>euref_det!AF28*U28</f>
        <v>118.93324466111346</v>
      </c>
      <c r="AD28" s="38">
        <f>euref_det!AG28*V28</f>
        <v>89.953244661113459</v>
      </c>
      <c r="AE28" s="38">
        <f>euref_det!AH28*W28</f>
        <v>79.488244661113441</v>
      </c>
      <c r="AF28" s="38">
        <f>euref_det!AI28*X28</f>
        <v>344.80824466111358</v>
      </c>
    </row>
    <row r="29" spans="1:32" ht="15" customHeight="1" x14ac:dyDescent="0.25">
      <c r="A29" s="9" t="s">
        <v>31</v>
      </c>
      <c r="B29" s="9" t="s">
        <v>32</v>
      </c>
      <c r="C29" s="9" t="s">
        <v>23</v>
      </c>
      <c r="D29" s="9" t="s">
        <v>102</v>
      </c>
      <c r="E29" s="9" t="s">
        <v>737</v>
      </c>
      <c r="F29" s="9"/>
      <c r="G29" s="9"/>
      <c r="H29" s="38">
        <v>850</v>
      </c>
      <c r="I29" s="38">
        <f t="shared" si="22"/>
        <v>850</v>
      </c>
      <c r="J29" s="38">
        <f t="shared" si="22"/>
        <v>850</v>
      </c>
      <c r="K29" s="38">
        <f t="shared" si="22"/>
        <v>850</v>
      </c>
      <c r="L29" s="38">
        <f t="shared" si="22"/>
        <v>850</v>
      </c>
      <c r="M29" s="38">
        <f t="shared" si="22"/>
        <v>850</v>
      </c>
      <c r="N29" s="38">
        <f t="shared" si="22"/>
        <v>850</v>
      </c>
      <c r="O29" s="38">
        <f t="shared" si="22"/>
        <v>850</v>
      </c>
      <c r="P29" s="38"/>
      <c r="Q29" s="38">
        <f t="shared" si="23"/>
        <v>0.85</v>
      </c>
      <c r="R29" s="38">
        <f t="shared" si="23"/>
        <v>0.85</v>
      </c>
      <c r="S29" s="38">
        <f t="shared" si="23"/>
        <v>0.85</v>
      </c>
      <c r="T29" s="38">
        <f t="shared" si="23"/>
        <v>0.85</v>
      </c>
      <c r="U29" s="38">
        <f t="shared" si="23"/>
        <v>0.85</v>
      </c>
      <c r="V29" s="38">
        <f t="shared" si="23"/>
        <v>0.85</v>
      </c>
      <c r="W29" s="38">
        <f t="shared" si="23"/>
        <v>0.85</v>
      </c>
      <c r="X29" s="38">
        <f t="shared" si="23"/>
        <v>0.85</v>
      </c>
      <c r="Y29" s="38">
        <f>euref_det!AB29*Q29</f>
        <v>17.736439999999998</v>
      </c>
      <c r="Z29" s="38">
        <f>euref_det!AC29*R29</f>
        <v>74.113697616017092</v>
      </c>
      <c r="AA29" s="38">
        <f>euref_det!AD29*S29</f>
        <v>69.18019441871968</v>
      </c>
      <c r="AB29" s="38">
        <f>euref_det!AE29*T29</f>
        <v>29.539468774703543</v>
      </c>
      <c r="AC29" s="38">
        <f>euref_det!AF29*U29</f>
        <v>106.90108234696699</v>
      </c>
      <c r="AD29" s="38">
        <f>euref_det!AG29*V29</f>
        <v>36.005718451587796</v>
      </c>
      <c r="AE29" s="38">
        <f>euref_det!AH29*W29</f>
        <v>84.816092163938464</v>
      </c>
      <c r="AF29" s="38">
        <f>euref_det!AI29*X29</f>
        <v>41.864929482027755</v>
      </c>
    </row>
    <row r="30" spans="1:32" ht="15" customHeight="1" x14ac:dyDescent="0.25">
      <c r="A30" s="9" t="s">
        <v>33</v>
      </c>
      <c r="B30" s="9" t="s">
        <v>34</v>
      </c>
      <c r="C30" s="9" t="s">
        <v>23</v>
      </c>
      <c r="D30" s="9" t="s">
        <v>102</v>
      </c>
      <c r="E30" s="9" t="s">
        <v>736</v>
      </c>
      <c r="F30" s="9"/>
      <c r="G30" s="9"/>
      <c r="H30" s="38">
        <v>4457.1428571428569</v>
      </c>
      <c r="I30" s="38">
        <f>4350</f>
        <v>4350</v>
      </c>
      <c r="J30" s="38">
        <f>(I30+K30)/2</f>
        <v>4225</v>
      </c>
      <c r="K30" s="38">
        <v>4100</v>
      </c>
      <c r="L30" s="38">
        <f>(K30+M30)/2</f>
        <v>3950</v>
      </c>
      <c r="M30" s="38">
        <v>3800</v>
      </c>
      <c r="N30" s="38">
        <f>(M30+O30)/2</f>
        <v>3775</v>
      </c>
      <c r="O30" s="38">
        <v>3750</v>
      </c>
      <c r="P30" s="38"/>
      <c r="Q30" s="38">
        <f t="shared" si="23"/>
        <v>4.4571428571428573</v>
      </c>
      <c r="R30" s="38">
        <f t="shared" si="23"/>
        <v>4.3499999999999996</v>
      </c>
      <c r="S30" s="38">
        <f t="shared" si="23"/>
        <v>4.2249999999999996</v>
      </c>
      <c r="T30" s="38">
        <f t="shared" si="23"/>
        <v>4.0999999999999996</v>
      </c>
      <c r="U30" s="38">
        <f t="shared" si="23"/>
        <v>3.95</v>
      </c>
      <c r="V30" s="38">
        <f t="shared" si="23"/>
        <v>3.8</v>
      </c>
      <c r="W30" s="38">
        <f t="shared" si="23"/>
        <v>3.7749999999999999</v>
      </c>
      <c r="X30" s="38">
        <f t="shared" si="23"/>
        <v>3.75</v>
      </c>
      <c r="Y30" s="38">
        <f>euref_det!AB30*Q30</f>
        <v>142.62857142857143</v>
      </c>
      <c r="Z30" s="38">
        <f>euref_det!AC30*R30</f>
        <v>139.19999999999999</v>
      </c>
      <c r="AA30" s="38">
        <f>euref_det!AD30*S30</f>
        <v>135.19999999999999</v>
      </c>
      <c r="AB30" s="38">
        <f>euref_det!AE30*T30</f>
        <v>131.19999999999999</v>
      </c>
      <c r="AC30" s="38">
        <f>euref_det!AF30*U30</f>
        <v>126.4</v>
      </c>
      <c r="AD30" s="38">
        <f>euref_det!AG30*V30</f>
        <v>121.6</v>
      </c>
      <c r="AE30" s="38">
        <f>euref_det!AH30*W30</f>
        <v>513.4</v>
      </c>
      <c r="AF30" s="38">
        <f>euref_det!AI30*X30</f>
        <v>150</v>
      </c>
    </row>
    <row r="31" spans="1:32" ht="15" customHeight="1" x14ac:dyDescent="0.25">
      <c r="A31" s="9" t="s">
        <v>35</v>
      </c>
      <c r="B31" s="9" t="s">
        <v>36</v>
      </c>
      <c r="C31" s="9" t="s">
        <v>23</v>
      </c>
      <c r="D31" s="9" t="s">
        <v>725</v>
      </c>
      <c r="E31" s="9" t="s">
        <v>735</v>
      </c>
      <c r="F31" s="9" t="s">
        <v>102</v>
      </c>
      <c r="G31" s="9" t="s">
        <v>734</v>
      </c>
      <c r="H31" s="38">
        <v>1842.692924470706</v>
      </c>
      <c r="I31" s="38">
        <f t="shared" ref="I31:O31" si="24">$H31</f>
        <v>1842.692924470706</v>
      </c>
      <c r="J31" s="38">
        <f t="shared" si="24"/>
        <v>1842.692924470706</v>
      </c>
      <c r="K31" s="38">
        <f t="shared" si="24"/>
        <v>1842.692924470706</v>
      </c>
      <c r="L31" s="38">
        <f t="shared" si="24"/>
        <v>1842.692924470706</v>
      </c>
      <c r="M31" s="38">
        <f t="shared" si="24"/>
        <v>1842.692924470706</v>
      </c>
      <c r="N31" s="38">
        <f t="shared" si="24"/>
        <v>1842.692924470706</v>
      </c>
      <c r="O31" s="38">
        <f t="shared" si="24"/>
        <v>1842.692924470706</v>
      </c>
      <c r="P31" s="38">
        <v>0.91</v>
      </c>
      <c r="Q31" s="38">
        <f t="shared" ref="Q31:X33" si="25">H31*$P31/1000</f>
        <v>1.6768505612683424</v>
      </c>
      <c r="R31" s="38">
        <f t="shared" si="25"/>
        <v>1.6768505612683424</v>
      </c>
      <c r="S31" s="38">
        <f t="shared" si="25"/>
        <v>1.6768505612683424</v>
      </c>
      <c r="T31" s="38">
        <f t="shared" si="25"/>
        <v>1.6768505612683424</v>
      </c>
      <c r="U31" s="38">
        <f t="shared" si="25"/>
        <v>1.6768505612683424</v>
      </c>
      <c r="V31" s="38">
        <f t="shared" si="25"/>
        <v>1.6768505612683424</v>
      </c>
      <c r="W31" s="38">
        <f t="shared" si="25"/>
        <v>1.6768505612683424</v>
      </c>
      <c r="X31" s="38">
        <f t="shared" si="25"/>
        <v>1.6768505612683424</v>
      </c>
      <c r="Y31" s="38">
        <f>euref_det!AB31*Q31</f>
        <v>65.341276870756417</v>
      </c>
      <c r="Z31" s="38">
        <f>euref_det!AC31*R31</f>
        <v>65.341276870756417</v>
      </c>
      <c r="AA31" s="38">
        <f>euref_det!AD31*S31</f>
        <v>65.341276870756417</v>
      </c>
      <c r="AB31" s="38">
        <f>euref_det!AE31*T31</f>
        <v>65.341276870756417</v>
      </c>
      <c r="AC31" s="38">
        <f>euref_det!AF31*U31</f>
        <v>65.341276870756417</v>
      </c>
      <c r="AD31" s="38">
        <f>euref_det!AG31*V31</f>
        <v>65.341276870756417</v>
      </c>
      <c r="AE31" s="38">
        <f>euref_det!AH31*W31</f>
        <v>65.341276870756417</v>
      </c>
      <c r="AF31" s="38">
        <f>euref_det!AI31*X31</f>
        <v>65.341276870756417</v>
      </c>
    </row>
    <row r="32" spans="1:32" ht="15" customHeight="1" x14ac:dyDescent="0.25">
      <c r="A32" s="9" t="s">
        <v>79</v>
      </c>
      <c r="B32" s="9" t="s">
        <v>83</v>
      </c>
      <c r="C32" s="9" t="s">
        <v>23</v>
      </c>
      <c r="D32" s="9" t="s">
        <v>725</v>
      </c>
      <c r="E32" s="9" t="s">
        <v>745</v>
      </c>
      <c r="F32" s="9" t="s">
        <v>102</v>
      </c>
      <c r="G32" s="9" t="s">
        <v>732</v>
      </c>
      <c r="H32" s="39">
        <v>2218.7777777777778</v>
      </c>
      <c r="I32" s="39">
        <f>H32*1350/(1400+2/7*(1350-1400))</f>
        <v>2161.5927835051543</v>
      </c>
      <c r="J32" s="39">
        <f t="shared" ref="J32:J40" si="26">(I32+K32)/2</f>
        <v>2121.5632875143183</v>
      </c>
      <c r="K32" s="39">
        <f>I32*1300/1350</f>
        <v>2081.5337915234818</v>
      </c>
      <c r="L32" s="39">
        <f t="shared" ref="L32:L40" si="27">(K32+M32)/2</f>
        <v>2001.4747995418095</v>
      </c>
      <c r="M32" s="39">
        <f>K32*1200/1300</f>
        <v>1921.4158075601372</v>
      </c>
      <c r="N32" s="39">
        <f t="shared" ref="N32:N40" si="28">(M32+O32)/2</f>
        <v>1841.3568155784646</v>
      </c>
      <c r="O32" s="39">
        <f>M32*1100/1200</f>
        <v>1761.2978235967923</v>
      </c>
      <c r="P32" s="38">
        <v>0.91</v>
      </c>
      <c r="Q32" s="38">
        <f t="shared" si="25"/>
        <v>2.019087777777778</v>
      </c>
      <c r="R32" s="38">
        <f t="shared" si="25"/>
        <v>1.9670494329896906</v>
      </c>
      <c r="S32" s="38">
        <f t="shared" si="25"/>
        <v>1.9306225916380297</v>
      </c>
      <c r="T32" s="38">
        <f t="shared" si="25"/>
        <v>1.8941957502863687</v>
      </c>
      <c r="U32" s="38">
        <f t="shared" si="25"/>
        <v>1.8213420675830467</v>
      </c>
      <c r="V32" s="38">
        <f t="shared" si="25"/>
        <v>1.7484883848797248</v>
      </c>
      <c r="W32" s="38">
        <f t="shared" si="25"/>
        <v>1.6756347021764029</v>
      </c>
      <c r="X32" s="38">
        <f t="shared" si="25"/>
        <v>1.6027810194730812</v>
      </c>
      <c r="Y32" s="38">
        <f>euref_det!AB32*Q32</f>
        <v>69.709005527777805</v>
      </c>
      <c r="Z32" s="38">
        <f>euref_det!AC32*R32</f>
        <v>68.01451879785796</v>
      </c>
      <c r="AA32" s="38">
        <f>euref_det!AD32*S32</f>
        <v>643.25281857633365</v>
      </c>
      <c r="AB32" s="38">
        <f>euref_det!AE32*T32</f>
        <v>224.51695515901861</v>
      </c>
      <c r="AC32" s="38">
        <f>euref_det!AF32*U32</f>
        <v>165.14055630845894</v>
      </c>
      <c r="AD32" s="38">
        <f>euref_det!AG32*V32</f>
        <v>171.65765206791986</v>
      </c>
      <c r="AE32" s="38">
        <f>euref_det!AH32*W32</f>
        <v>282.8983219441684</v>
      </c>
      <c r="AF32" s="38">
        <f>euref_det!AI32*X32</f>
        <v>187.20102098250223</v>
      </c>
    </row>
    <row r="33" spans="1:32" ht="15" customHeight="1" x14ac:dyDescent="0.25">
      <c r="A33" s="9" t="s">
        <v>78</v>
      </c>
      <c r="B33" s="9" t="s">
        <v>84</v>
      </c>
      <c r="C33" s="9" t="s">
        <v>23</v>
      </c>
      <c r="D33" s="9" t="s">
        <v>725</v>
      </c>
      <c r="E33" s="9" t="s">
        <v>741</v>
      </c>
      <c r="F33" s="9" t="s">
        <v>102</v>
      </c>
      <c r="G33" s="9" t="s">
        <v>730</v>
      </c>
      <c r="H33" s="38">
        <v>4376</v>
      </c>
      <c r="I33" s="38">
        <f>H33*2880/(3470+2/7*(2880-3470))</f>
        <v>3817.4019904803113</v>
      </c>
      <c r="J33" s="38">
        <f t="shared" si="26"/>
        <v>3618.5789701427948</v>
      </c>
      <c r="K33" s="38">
        <f>I33*2580/2880</f>
        <v>3419.7559498052788</v>
      </c>
      <c r="L33" s="38">
        <f t="shared" si="27"/>
        <v>3287.2072695802681</v>
      </c>
      <c r="M33" s="38">
        <f>K33*2380/2580</f>
        <v>3154.6585893552569</v>
      </c>
      <c r="N33" s="38">
        <f t="shared" si="28"/>
        <v>3032.3850006205571</v>
      </c>
      <c r="O33" s="38">
        <f>M33*2380/2580</f>
        <v>2910.1114118858573</v>
      </c>
      <c r="P33" s="38">
        <v>0.91</v>
      </c>
      <c r="Q33" s="38">
        <f t="shared" si="25"/>
        <v>3.9821600000000004</v>
      </c>
      <c r="R33" s="38">
        <f t="shared" si="25"/>
        <v>3.4738358113370831</v>
      </c>
      <c r="S33" s="38">
        <f t="shared" si="25"/>
        <v>3.2929068628299434</v>
      </c>
      <c r="T33" s="38">
        <f t="shared" si="25"/>
        <v>3.1119779143228037</v>
      </c>
      <c r="U33" s="38">
        <f t="shared" si="25"/>
        <v>2.991358615318044</v>
      </c>
      <c r="V33" s="38">
        <f t="shared" si="25"/>
        <v>2.8707393163132839</v>
      </c>
      <c r="W33" s="38">
        <f t="shared" si="25"/>
        <v>2.7594703505647074</v>
      </c>
      <c r="X33" s="38">
        <f t="shared" si="25"/>
        <v>2.6482013848161299</v>
      </c>
      <c r="Y33" s="38">
        <f>euref_det!AB33*Q33</f>
        <v>0</v>
      </c>
      <c r="Z33" s="38">
        <f>euref_det!AC33*R33</f>
        <v>0</v>
      </c>
      <c r="AA33" s="38">
        <f>euref_det!AD33*S33</f>
        <v>0</v>
      </c>
      <c r="AB33" s="38">
        <f>euref_det!AE33*T33</f>
        <v>0</v>
      </c>
      <c r="AC33" s="38">
        <f>euref_det!AF33*U33</f>
        <v>0</v>
      </c>
      <c r="AD33" s="38">
        <f>euref_det!AG33*V33</f>
        <v>0</v>
      </c>
      <c r="AE33" s="38">
        <f>euref_det!AH33*W33</f>
        <v>0</v>
      </c>
      <c r="AF33" s="38">
        <f>euref_det!AI33*X33</f>
        <v>0</v>
      </c>
    </row>
    <row r="34" spans="1:32" ht="15" customHeight="1" x14ac:dyDescent="0.25">
      <c r="A34" s="9" t="s">
        <v>37</v>
      </c>
      <c r="B34" s="9" t="s">
        <v>38</v>
      </c>
      <c r="C34" s="9" t="s">
        <v>23</v>
      </c>
      <c r="D34" s="9" t="s">
        <v>102</v>
      </c>
      <c r="E34" s="9" t="s">
        <v>729</v>
      </c>
      <c r="F34" s="9"/>
      <c r="G34" s="9"/>
      <c r="H34" s="38">
        <v>2442.8571428571427</v>
      </c>
      <c r="I34" s="38">
        <v>2300</v>
      </c>
      <c r="J34" s="38">
        <f t="shared" si="26"/>
        <v>2300</v>
      </c>
      <c r="K34" s="38">
        <v>2300</v>
      </c>
      <c r="L34" s="38">
        <f t="shared" si="27"/>
        <v>2300</v>
      </c>
      <c r="M34" s="38">
        <v>2300</v>
      </c>
      <c r="N34" s="38">
        <f t="shared" si="28"/>
        <v>2250</v>
      </c>
      <c r="O34" s="38">
        <v>2200</v>
      </c>
      <c r="P34" s="38"/>
      <c r="Q34" s="38">
        <f t="shared" ref="Q34:X35" si="29">H34/1000</f>
        <v>2.4428571428571426</v>
      </c>
      <c r="R34" s="38">
        <f t="shared" si="29"/>
        <v>2.2999999999999998</v>
      </c>
      <c r="S34" s="38">
        <f t="shared" si="29"/>
        <v>2.2999999999999998</v>
      </c>
      <c r="T34" s="38">
        <f t="shared" si="29"/>
        <v>2.2999999999999998</v>
      </c>
      <c r="U34" s="38">
        <f t="shared" si="29"/>
        <v>2.2999999999999998</v>
      </c>
      <c r="V34" s="38">
        <f t="shared" si="29"/>
        <v>2.2999999999999998</v>
      </c>
      <c r="W34" s="38">
        <f t="shared" si="29"/>
        <v>2.25</v>
      </c>
      <c r="X34" s="38">
        <f t="shared" si="29"/>
        <v>2.2000000000000002</v>
      </c>
      <c r="Y34" s="38">
        <f>euref_det!AB34*Q34</f>
        <v>0.91502448979591811</v>
      </c>
      <c r="Z34" s="38">
        <f>euref_det!AC34*R34</f>
        <v>0.11237142857142857</v>
      </c>
      <c r="AA34" s="38">
        <f>euref_det!AD34*S34</f>
        <v>0.11237142857142857</v>
      </c>
      <c r="AB34" s="38">
        <f>euref_det!AE34*T34</f>
        <v>0.11237142857142857</v>
      </c>
      <c r="AC34" s="38">
        <f>euref_det!AF34*U34</f>
        <v>0</v>
      </c>
      <c r="AD34" s="38">
        <f>euref_det!AG34*V34</f>
        <v>0</v>
      </c>
      <c r="AE34" s="38">
        <f>euref_det!AH34*W34</f>
        <v>0</v>
      </c>
      <c r="AF34" s="38">
        <f>euref_det!AI34*X34</f>
        <v>0</v>
      </c>
    </row>
    <row r="35" spans="1:32" ht="15" customHeight="1" x14ac:dyDescent="0.25">
      <c r="A35" s="9" t="s">
        <v>39</v>
      </c>
      <c r="B35" s="9" t="s">
        <v>40</v>
      </c>
      <c r="C35" s="9" t="s">
        <v>23</v>
      </c>
      <c r="D35" s="9" t="s">
        <v>102</v>
      </c>
      <c r="E35" s="9" t="s">
        <v>728</v>
      </c>
      <c r="F35" s="9"/>
      <c r="G35" s="9"/>
      <c r="H35" s="38">
        <v>2812.8571428571427</v>
      </c>
      <c r="I35" s="38">
        <v>2620</v>
      </c>
      <c r="J35" s="38">
        <f t="shared" si="26"/>
        <v>2495</v>
      </c>
      <c r="K35" s="38">
        <v>2370</v>
      </c>
      <c r="L35" s="38">
        <f t="shared" si="27"/>
        <v>2260</v>
      </c>
      <c r="M35" s="38">
        <v>2150</v>
      </c>
      <c r="N35" s="38">
        <f t="shared" si="28"/>
        <v>2050</v>
      </c>
      <c r="O35" s="38">
        <v>1950</v>
      </c>
      <c r="P35" s="38"/>
      <c r="Q35" s="38">
        <f t="shared" si="29"/>
        <v>2.8128571428571427</v>
      </c>
      <c r="R35" s="38">
        <f t="shared" si="29"/>
        <v>2.62</v>
      </c>
      <c r="S35" s="38">
        <f t="shared" si="29"/>
        <v>2.4950000000000001</v>
      </c>
      <c r="T35" s="38">
        <f t="shared" si="29"/>
        <v>2.37</v>
      </c>
      <c r="U35" s="38">
        <f t="shared" si="29"/>
        <v>2.2599999999999998</v>
      </c>
      <c r="V35" s="38">
        <f t="shared" si="29"/>
        <v>2.15</v>
      </c>
      <c r="W35" s="38">
        <f t="shared" si="29"/>
        <v>2.0499999999999998</v>
      </c>
      <c r="X35" s="38">
        <f t="shared" si="29"/>
        <v>1.95</v>
      </c>
      <c r="Y35" s="38">
        <f>euref_det!AB35*Q35</f>
        <v>41.101728479428566</v>
      </c>
      <c r="Z35" s="38">
        <f>euref_det!AC35*R35</f>
        <v>24.057290547681649</v>
      </c>
      <c r="AA35" s="38">
        <f>euref_det!AD35*S35</f>
        <v>31.024154976537162</v>
      </c>
      <c r="AB35" s="38">
        <f>euref_det!AE35*T35</f>
        <v>12.854290490547619</v>
      </c>
      <c r="AC35" s="38">
        <f>euref_det!AF35*U35</f>
        <v>15.123036943178404</v>
      </c>
      <c r="AD35" s="38">
        <f>euref_det!AG35*V35</f>
        <v>53.529913735182824</v>
      </c>
      <c r="AE35" s="38">
        <f>euref_det!AH35*W35</f>
        <v>25.424153980770811</v>
      </c>
      <c r="AF35" s="38">
        <f>euref_det!AI35*X35</f>
        <v>17.304975070814638</v>
      </c>
    </row>
    <row r="36" spans="1:32" ht="15" customHeight="1" x14ac:dyDescent="0.25">
      <c r="A36" s="9" t="s">
        <v>80</v>
      </c>
      <c r="B36" s="9" t="s">
        <v>85</v>
      </c>
      <c r="C36" s="9" t="s">
        <v>23</v>
      </c>
      <c r="D36" s="9" t="s">
        <v>725</v>
      </c>
      <c r="E36" s="9" t="s">
        <v>744</v>
      </c>
      <c r="F36" s="9" t="s">
        <v>102</v>
      </c>
      <c r="G36" s="9" t="s">
        <v>726</v>
      </c>
      <c r="H36" s="39">
        <v>2018.1247142857142</v>
      </c>
      <c r="I36" s="39">
        <f>H36*800/(980+2/7*(800-980))</f>
        <v>1738.6920615384615</v>
      </c>
      <c r="J36" s="39">
        <f t="shared" si="26"/>
        <v>1564.8228553846154</v>
      </c>
      <c r="K36" s="39">
        <f>I36*640/800</f>
        <v>1390.9536492307693</v>
      </c>
      <c r="L36" s="39">
        <f t="shared" si="27"/>
        <v>1325.7526969230771</v>
      </c>
      <c r="M36" s="39">
        <f>K36*580/640</f>
        <v>1260.5517446153847</v>
      </c>
      <c r="N36" s="39">
        <f t="shared" si="28"/>
        <v>1195.3507923076922</v>
      </c>
      <c r="O36" s="39">
        <f>M36*520/580</f>
        <v>1130.14984</v>
      </c>
      <c r="P36" s="38">
        <v>0.91</v>
      </c>
      <c r="Q36" s="38">
        <f t="shared" ref="Q36:X38" si="30">H36*$P36/1000</f>
        <v>1.8364934899999998</v>
      </c>
      <c r="R36" s="38">
        <f t="shared" si="30"/>
        <v>1.5822097760000002</v>
      </c>
      <c r="S36" s="38">
        <f t="shared" si="30"/>
        <v>1.4239887984000001</v>
      </c>
      <c r="T36" s="38">
        <f t="shared" si="30"/>
        <v>1.2657678208000003</v>
      </c>
      <c r="U36" s="38">
        <f t="shared" si="30"/>
        <v>1.2064349542000001</v>
      </c>
      <c r="V36" s="38">
        <f t="shared" si="30"/>
        <v>1.1471020876</v>
      </c>
      <c r="W36" s="38">
        <f t="shared" si="30"/>
        <v>1.0877692210000001</v>
      </c>
      <c r="X36" s="38">
        <f t="shared" si="30"/>
        <v>1.0284363543999999</v>
      </c>
      <c r="Y36" s="38">
        <f>euref_det!AB36*Q36</f>
        <v>72.038043875625362</v>
      </c>
      <c r="Z36" s="38">
        <f>euref_det!AC36*R36</f>
        <v>63.410165552989135</v>
      </c>
      <c r="AA36" s="38">
        <f>euref_det!AD36*S36</f>
        <v>193.27267860916945</v>
      </c>
      <c r="AB36" s="38">
        <f>euref_det!AE36*T36</f>
        <v>340.4270401986991</v>
      </c>
      <c r="AC36" s="38">
        <f>euref_det!AF36*U36</f>
        <v>162.08162333874097</v>
      </c>
      <c r="AD36" s="38">
        <f>euref_det!AG36*V36</f>
        <v>255.20027334364781</v>
      </c>
      <c r="AE36" s="38">
        <f>euref_det!AH36*W36</f>
        <v>147.67795882259622</v>
      </c>
      <c r="AF36" s="38">
        <f>euref_det!AI36*X36</f>
        <v>255.06364537128374</v>
      </c>
    </row>
    <row r="37" spans="1:32" ht="15" customHeight="1" x14ac:dyDescent="0.25">
      <c r="A37" s="9" t="s">
        <v>81</v>
      </c>
      <c r="B37" s="9" t="s">
        <v>86</v>
      </c>
      <c r="C37" s="9" t="s">
        <v>23</v>
      </c>
      <c r="D37" s="9" t="s">
        <v>725</v>
      </c>
      <c r="E37" s="9" t="s">
        <v>743</v>
      </c>
      <c r="F37" s="9" t="s">
        <v>102</v>
      </c>
      <c r="G37" s="9" t="s">
        <v>723</v>
      </c>
      <c r="H37" s="39">
        <v>2742.6666666666665</v>
      </c>
      <c r="I37" s="39">
        <f>H37*1100/(1310+2/7*(1100-1310))</f>
        <v>2413.5466666666666</v>
      </c>
      <c r="J37" s="39">
        <f t="shared" si="26"/>
        <v>2292.8693333333331</v>
      </c>
      <c r="K37" s="39">
        <f>I37*990/1100</f>
        <v>2172.192</v>
      </c>
      <c r="L37" s="39">
        <f t="shared" si="27"/>
        <v>2106.3679999999999</v>
      </c>
      <c r="M37" s="39">
        <f>K37*930/990</f>
        <v>2040.5440000000001</v>
      </c>
      <c r="N37" s="39">
        <f t="shared" si="28"/>
        <v>1985.6906666666669</v>
      </c>
      <c r="O37" s="39">
        <f>M37*880/930</f>
        <v>1930.8373333333334</v>
      </c>
      <c r="P37" s="38">
        <v>0.91</v>
      </c>
      <c r="Q37" s="38">
        <f t="shared" si="30"/>
        <v>2.4958266666666669</v>
      </c>
      <c r="R37" s="38">
        <f t="shared" si="30"/>
        <v>2.1963274666666668</v>
      </c>
      <c r="S37" s="38">
        <f t="shared" si="30"/>
        <v>2.0865110933333328</v>
      </c>
      <c r="T37" s="38">
        <f t="shared" si="30"/>
        <v>1.97669472</v>
      </c>
      <c r="U37" s="38">
        <f t="shared" si="30"/>
        <v>1.9167948799999999</v>
      </c>
      <c r="V37" s="38">
        <f t="shared" si="30"/>
        <v>1.8568950400000002</v>
      </c>
      <c r="W37" s="38">
        <f t="shared" si="30"/>
        <v>1.8069785066666668</v>
      </c>
      <c r="X37" s="38">
        <f t="shared" si="30"/>
        <v>1.7570619733333335</v>
      </c>
      <c r="Y37" s="38">
        <f>euref_det!AB37*Q37</f>
        <v>14.628878691093371</v>
      </c>
      <c r="Z37" s="38">
        <f>euref_det!AC37*R37</f>
        <v>13.152733360875953</v>
      </c>
      <c r="AA37" s="38">
        <f>euref_det!AD37*S37</f>
        <v>42.316397733598379</v>
      </c>
      <c r="AB37" s="38">
        <f>euref_det!AE37*T37</f>
        <v>79.438987514186465</v>
      </c>
      <c r="AC37" s="38">
        <f>euref_det!AF37*U37</f>
        <v>38.479516506304975</v>
      </c>
      <c r="AD37" s="38">
        <f>euref_det!AG37*V37</f>
        <v>61.729181852807727</v>
      </c>
      <c r="AE37" s="38">
        <f>euref_det!AH37*W37</f>
        <v>36.656922507604982</v>
      </c>
      <c r="AF37" s="38">
        <f>euref_det!AI37*X37</f>
        <v>65.115191418187891</v>
      </c>
    </row>
    <row r="38" spans="1:32" ht="15" customHeight="1" x14ac:dyDescent="0.25">
      <c r="A38" s="9" t="s">
        <v>41</v>
      </c>
      <c r="B38" s="9" t="s">
        <v>42</v>
      </c>
      <c r="C38" s="9" t="s">
        <v>23</v>
      </c>
      <c r="D38" s="9" t="s">
        <v>102</v>
      </c>
      <c r="E38" s="9" t="s">
        <v>722</v>
      </c>
      <c r="F38" s="9"/>
      <c r="G38" s="9"/>
      <c r="H38" s="38">
        <v>5285.7142857142853</v>
      </c>
      <c r="I38" s="38">
        <v>4500</v>
      </c>
      <c r="J38" s="38">
        <f t="shared" si="26"/>
        <v>4150</v>
      </c>
      <c r="K38" s="38">
        <v>3800</v>
      </c>
      <c r="L38" s="38">
        <f t="shared" si="27"/>
        <v>3650</v>
      </c>
      <c r="M38" s="38">
        <v>3500</v>
      </c>
      <c r="N38" s="38">
        <f t="shared" si="28"/>
        <v>3450</v>
      </c>
      <c r="O38" s="38">
        <v>3400</v>
      </c>
      <c r="P38" s="38">
        <v>0.91</v>
      </c>
      <c r="Q38" s="38">
        <f t="shared" si="30"/>
        <v>4.8099999999999996</v>
      </c>
      <c r="R38" s="38">
        <f t="shared" si="30"/>
        <v>4.0949999999999998</v>
      </c>
      <c r="S38" s="38">
        <f t="shared" si="30"/>
        <v>3.7765</v>
      </c>
      <c r="T38" s="38">
        <f t="shared" si="30"/>
        <v>3.4580000000000002</v>
      </c>
      <c r="U38" s="38">
        <f t="shared" si="30"/>
        <v>3.3214999999999999</v>
      </c>
      <c r="V38" s="38">
        <f t="shared" si="30"/>
        <v>3.1850000000000001</v>
      </c>
      <c r="W38" s="38">
        <f t="shared" si="30"/>
        <v>3.1395</v>
      </c>
      <c r="X38" s="38">
        <f t="shared" si="30"/>
        <v>3.0939999999999999</v>
      </c>
      <c r="Y38" s="38">
        <f>euref_det!AB38*Q38</f>
        <v>0</v>
      </c>
      <c r="Z38" s="38">
        <f>euref_det!AC38*R38</f>
        <v>0</v>
      </c>
      <c r="AA38" s="38">
        <f>euref_det!AD38*S38</f>
        <v>0</v>
      </c>
      <c r="AB38" s="38">
        <f>euref_det!AE38*T38</f>
        <v>0</v>
      </c>
      <c r="AC38" s="38">
        <f>euref_det!AF38*U38</f>
        <v>0</v>
      </c>
      <c r="AD38" s="38">
        <f>euref_det!AG38*V38</f>
        <v>0</v>
      </c>
      <c r="AE38" s="38">
        <f>euref_det!AH38*W38</f>
        <v>0</v>
      </c>
      <c r="AF38" s="38">
        <f>euref_det!AI38*X38</f>
        <v>0</v>
      </c>
    </row>
    <row r="39" spans="1:32" ht="15" customHeight="1" x14ac:dyDescent="0.25">
      <c r="A39" s="9" t="s">
        <v>43</v>
      </c>
      <c r="B39" s="9" t="s">
        <v>44</v>
      </c>
      <c r="C39" s="9" t="s">
        <v>23</v>
      </c>
      <c r="D39" s="9" t="s">
        <v>102</v>
      </c>
      <c r="E39" s="9" t="s">
        <v>721</v>
      </c>
      <c r="F39" s="9"/>
      <c r="G39" s="9"/>
      <c r="H39" s="38">
        <v>8140</v>
      </c>
      <c r="I39" s="38">
        <v>5790</v>
      </c>
      <c r="J39" s="38">
        <f t="shared" si="26"/>
        <v>5135</v>
      </c>
      <c r="K39" s="38">
        <v>4480</v>
      </c>
      <c r="L39" s="38">
        <f t="shared" si="27"/>
        <v>3565</v>
      </c>
      <c r="M39" s="38">
        <v>2650</v>
      </c>
      <c r="N39" s="38">
        <f t="shared" si="28"/>
        <v>2475</v>
      </c>
      <c r="O39" s="38">
        <v>2300</v>
      </c>
      <c r="P39" s="38"/>
      <c r="Q39" s="38">
        <f t="shared" ref="Q39:X39" si="31">H39/1000</f>
        <v>8.14</v>
      </c>
      <c r="R39" s="38">
        <f t="shared" si="31"/>
        <v>5.79</v>
      </c>
      <c r="S39" s="38">
        <f t="shared" si="31"/>
        <v>5.1349999999999998</v>
      </c>
      <c r="T39" s="38">
        <f t="shared" si="31"/>
        <v>4.4800000000000004</v>
      </c>
      <c r="U39" s="38">
        <f t="shared" si="31"/>
        <v>3.5649999999999999</v>
      </c>
      <c r="V39" s="38">
        <f t="shared" si="31"/>
        <v>2.65</v>
      </c>
      <c r="W39" s="38">
        <f t="shared" si="31"/>
        <v>2.4750000000000001</v>
      </c>
      <c r="X39" s="38">
        <f t="shared" si="31"/>
        <v>2.2999999999999998</v>
      </c>
      <c r="Y39" s="38">
        <f>euref_det!AB39*Q39</f>
        <v>0</v>
      </c>
      <c r="Z39" s="38">
        <f>euref_det!AC39*R39</f>
        <v>0</v>
      </c>
      <c r="AA39" s="38">
        <f>euref_det!AD39*S39</f>
        <v>0</v>
      </c>
      <c r="AB39" s="38">
        <f>euref_det!AE39*T39</f>
        <v>0</v>
      </c>
      <c r="AC39" s="38">
        <f>euref_det!AF39*U39</f>
        <v>0</v>
      </c>
      <c r="AD39" s="38">
        <f>euref_det!AG39*V39</f>
        <v>0</v>
      </c>
      <c r="AE39" s="38">
        <f>euref_det!AH39*W39</f>
        <v>0</v>
      </c>
      <c r="AF39" s="38">
        <f>euref_det!AI39*X39</f>
        <v>0</v>
      </c>
    </row>
    <row r="40" spans="1:32" ht="15" customHeight="1" x14ac:dyDescent="0.25">
      <c r="A40" s="9" t="s">
        <v>45</v>
      </c>
      <c r="B40" s="9" t="s">
        <v>46</v>
      </c>
      <c r="C40" s="9" t="s">
        <v>23</v>
      </c>
      <c r="D40" s="9" t="s">
        <v>102</v>
      </c>
      <c r="E40" s="9" t="s">
        <v>720</v>
      </c>
      <c r="F40" s="9"/>
      <c r="G40" s="9"/>
      <c r="H40" s="38">
        <v>5370</v>
      </c>
      <c r="I40" s="38">
        <v>4970</v>
      </c>
      <c r="J40" s="38">
        <f t="shared" si="26"/>
        <v>4720</v>
      </c>
      <c r="K40" s="38">
        <v>4470</v>
      </c>
      <c r="L40" s="38">
        <f t="shared" si="27"/>
        <v>4245</v>
      </c>
      <c r="M40" s="38">
        <v>4020</v>
      </c>
      <c r="N40" s="38">
        <f t="shared" si="28"/>
        <v>3815</v>
      </c>
      <c r="O40" s="38">
        <v>3610</v>
      </c>
      <c r="P40" s="38">
        <v>0.91</v>
      </c>
      <c r="Q40" s="38">
        <f t="shared" ref="Q40:X40" si="32">H40*$P40/1000</f>
        <v>4.8866999999999994</v>
      </c>
      <c r="R40" s="38">
        <f t="shared" si="32"/>
        <v>4.5226999999999995</v>
      </c>
      <c r="S40" s="38">
        <f t="shared" si="32"/>
        <v>4.2951999999999995</v>
      </c>
      <c r="T40" s="38">
        <f t="shared" si="32"/>
        <v>4.0677000000000003</v>
      </c>
      <c r="U40" s="38">
        <f t="shared" si="32"/>
        <v>3.8629500000000001</v>
      </c>
      <c r="V40" s="38">
        <f t="shared" si="32"/>
        <v>3.6582000000000003</v>
      </c>
      <c r="W40" s="38">
        <f t="shared" si="32"/>
        <v>3.4716499999999999</v>
      </c>
      <c r="X40" s="38">
        <f t="shared" si="32"/>
        <v>3.2850999999999999</v>
      </c>
      <c r="Y40" s="38">
        <f>euref_det!AB40*Q40</f>
        <v>0</v>
      </c>
      <c r="Z40" s="38">
        <f>euref_det!AC40*R40</f>
        <v>0</v>
      </c>
      <c r="AA40" s="38">
        <f>euref_det!AD40*S40</f>
        <v>0</v>
      </c>
      <c r="AB40" s="38">
        <f>euref_det!AE40*T40</f>
        <v>0</v>
      </c>
      <c r="AC40" s="38">
        <f>euref_det!AF40*U40</f>
        <v>0</v>
      </c>
      <c r="AD40" s="38">
        <f>euref_det!AG40*V40</f>
        <v>0</v>
      </c>
      <c r="AE40" s="38">
        <f>euref_det!AH40*W40</f>
        <v>0</v>
      </c>
      <c r="AF40" s="38">
        <f>euref_det!AI40*X40</f>
        <v>0</v>
      </c>
    </row>
    <row r="41" spans="1:32" ht="15" customHeight="1" x14ac:dyDescent="0.25">
      <c r="A41" s="9" t="s">
        <v>29</v>
      </c>
      <c r="B41" s="9" t="s">
        <v>30</v>
      </c>
      <c r="C41" s="9" t="s">
        <v>22</v>
      </c>
      <c r="D41" s="9" t="s">
        <v>102</v>
      </c>
      <c r="E41" s="9" t="s">
        <v>738</v>
      </c>
      <c r="F41" s="9"/>
      <c r="G41" s="9"/>
      <c r="H41" s="39">
        <v>2000</v>
      </c>
      <c r="I41" s="39">
        <f t="shared" ref="I41:O42" si="33">$H41</f>
        <v>2000</v>
      </c>
      <c r="J41" s="39">
        <f t="shared" si="33"/>
        <v>2000</v>
      </c>
      <c r="K41" s="39">
        <f t="shared" si="33"/>
        <v>2000</v>
      </c>
      <c r="L41" s="39">
        <f t="shared" si="33"/>
        <v>2000</v>
      </c>
      <c r="M41" s="39">
        <f t="shared" si="33"/>
        <v>2000</v>
      </c>
      <c r="N41" s="39">
        <f t="shared" si="33"/>
        <v>2000</v>
      </c>
      <c r="O41" s="39">
        <f t="shared" si="33"/>
        <v>2000</v>
      </c>
      <c r="P41" s="38"/>
      <c r="Q41" s="38">
        <f t="shared" ref="Q41:X43" si="34">H41/1000</f>
        <v>2</v>
      </c>
      <c r="R41" s="38">
        <f t="shared" si="34"/>
        <v>2</v>
      </c>
      <c r="S41" s="38">
        <f t="shared" si="34"/>
        <v>2</v>
      </c>
      <c r="T41" s="38">
        <f t="shared" si="34"/>
        <v>2</v>
      </c>
      <c r="U41" s="38">
        <f t="shared" si="34"/>
        <v>2</v>
      </c>
      <c r="V41" s="38">
        <f t="shared" si="34"/>
        <v>2</v>
      </c>
      <c r="W41" s="38">
        <f t="shared" si="34"/>
        <v>2</v>
      </c>
      <c r="X41" s="38">
        <f t="shared" si="34"/>
        <v>2</v>
      </c>
      <c r="Y41" s="38">
        <f>euref_det!AB41*Q41</f>
        <v>0</v>
      </c>
      <c r="Z41" s="38">
        <f>euref_det!AC41*R41</f>
        <v>2.3737324813243114E-4</v>
      </c>
      <c r="AA41" s="38">
        <f>euref_det!AD41*S41</f>
        <v>2.6374805348047905E-5</v>
      </c>
      <c r="AB41" s="38">
        <f>euref_det!AE41*T41</f>
        <v>3.7251755372662374E-3</v>
      </c>
      <c r="AC41" s="38">
        <f>euref_det!AF41*U41</f>
        <v>4.3735266445006898E-4</v>
      </c>
      <c r="AD41" s="38">
        <f>euref_det!AG41*V41</f>
        <v>4.3735266445006887E-4</v>
      </c>
      <c r="AE41" s="38">
        <f>euref_det!AH41*W41</f>
        <v>1.429678232728859E-3</v>
      </c>
      <c r="AF41" s="38">
        <f>euref_det!AI41*X41</f>
        <v>6.3255127270068871E-4</v>
      </c>
    </row>
    <row r="42" spans="1:32" ht="15" customHeight="1" x14ac:dyDescent="0.25">
      <c r="A42" s="9" t="s">
        <v>31</v>
      </c>
      <c r="B42" s="9" t="s">
        <v>32</v>
      </c>
      <c r="C42" s="9" t="s">
        <v>22</v>
      </c>
      <c r="D42" s="9" t="s">
        <v>102</v>
      </c>
      <c r="E42" s="9" t="s">
        <v>737</v>
      </c>
      <c r="F42" s="9"/>
      <c r="G42" s="9"/>
      <c r="H42" s="38">
        <v>850</v>
      </c>
      <c r="I42" s="38">
        <f t="shared" si="33"/>
        <v>850</v>
      </c>
      <c r="J42" s="38">
        <f t="shared" si="33"/>
        <v>850</v>
      </c>
      <c r="K42" s="38">
        <f t="shared" si="33"/>
        <v>850</v>
      </c>
      <c r="L42" s="38">
        <f t="shared" si="33"/>
        <v>850</v>
      </c>
      <c r="M42" s="38">
        <f t="shared" si="33"/>
        <v>850</v>
      </c>
      <c r="N42" s="38">
        <f t="shared" si="33"/>
        <v>850</v>
      </c>
      <c r="O42" s="38">
        <f t="shared" si="33"/>
        <v>850</v>
      </c>
      <c r="P42" s="38"/>
      <c r="Q42" s="38">
        <f t="shared" si="34"/>
        <v>0.85</v>
      </c>
      <c r="R42" s="38">
        <f t="shared" si="34"/>
        <v>0.85</v>
      </c>
      <c r="S42" s="38">
        <f t="shared" si="34"/>
        <v>0.85</v>
      </c>
      <c r="T42" s="38">
        <f t="shared" si="34"/>
        <v>0.85</v>
      </c>
      <c r="U42" s="38">
        <f t="shared" si="34"/>
        <v>0.85</v>
      </c>
      <c r="V42" s="38">
        <f t="shared" si="34"/>
        <v>0.85</v>
      </c>
      <c r="W42" s="38">
        <f t="shared" si="34"/>
        <v>0.85</v>
      </c>
      <c r="X42" s="38">
        <f t="shared" si="34"/>
        <v>0.85</v>
      </c>
      <c r="Y42" s="38">
        <f>euref_det!AB42*Q42</f>
        <v>0</v>
      </c>
      <c r="Z42" s="38">
        <f>euref_det!AC42*R42</f>
        <v>6.6946889065599287</v>
      </c>
      <c r="AA42" s="38">
        <f>euref_det!AD42*S42</f>
        <v>96.156384129508567</v>
      </c>
      <c r="AB42" s="38">
        <f>euref_det!AE42*T42</f>
        <v>14.556384129508562</v>
      </c>
      <c r="AC42" s="38">
        <f>euref_det!AF42*U42</f>
        <v>62.156384129508567</v>
      </c>
      <c r="AD42" s="38">
        <f>euref_det!AG42*V42</f>
        <v>68.95638412950855</v>
      </c>
      <c r="AE42" s="38">
        <f>euref_det!AH42*W42</f>
        <v>75.756384129508547</v>
      </c>
      <c r="AF42" s="38">
        <f>euref_det!AI42*X42</f>
        <v>39.145770065920992</v>
      </c>
    </row>
    <row r="43" spans="1:32" ht="15" customHeight="1" x14ac:dyDescent="0.25">
      <c r="A43" s="9" t="s">
        <v>33</v>
      </c>
      <c r="B43" s="9" t="s">
        <v>34</v>
      </c>
      <c r="C43" s="9" t="s">
        <v>22</v>
      </c>
      <c r="D43" s="9" t="s">
        <v>102</v>
      </c>
      <c r="E43" s="9" t="s">
        <v>736</v>
      </c>
      <c r="F43" s="9"/>
      <c r="G43" s="9"/>
      <c r="H43" s="38">
        <v>4457.1428571428569</v>
      </c>
      <c r="I43" s="38">
        <f>4350</f>
        <v>4350</v>
      </c>
      <c r="J43" s="38">
        <f>(I43+K43)/2</f>
        <v>4225</v>
      </c>
      <c r="K43" s="38">
        <v>4100</v>
      </c>
      <c r="L43" s="38">
        <f>(K43+M43)/2</f>
        <v>3950</v>
      </c>
      <c r="M43" s="38">
        <v>3800</v>
      </c>
      <c r="N43" s="38">
        <f>(M43+O43)/2</f>
        <v>3775</v>
      </c>
      <c r="O43" s="38">
        <v>3750</v>
      </c>
      <c r="P43" s="38"/>
      <c r="Q43" s="38">
        <f t="shared" si="34"/>
        <v>4.4571428571428573</v>
      </c>
      <c r="R43" s="38">
        <f t="shared" si="34"/>
        <v>4.3499999999999996</v>
      </c>
      <c r="S43" s="38">
        <f t="shared" si="34"/>
        <v>4.2249999999999996</v>
      </c>
      <c r="T43" s="38">
        <f t="shared" si="34"/>
        <v>4.0999999999999996</v>
      </c>
      <c r="U43" s="38">
        <f t="shared" si="34"/>
        <v>3.95</v>
      </c>
      <c r="V43" s="38">
        <f t="shared" si="34"/>
        <v>3.8</v>
      </c>
      <c r="W43" s="38">
        <f t="shared" si="34"/>
        <v>3.7749999999999999</v>
      </c>
      <c r="X43" s="38">
        <f t="shared" si="34"/>
        <v>3.75</v>
      </c>
      <c r="Y43" s="38">
        <f>euref_det!AB43*Q43</f>
        <v>0</v>
      </c>
      <c r="Z43" s="38">
        <f>euref_det!AC43*R43</f>
        <v>0</v>
      </c>
      <c r="AA43" s="38">
        <f>euref_det!AD43*S43</f>
        <v>0</v>
      </c>
      <c r="AB43" s="38">
        <f>euref_det!AE43*T43</f>
        <v>0</v>
      </c>
      <c r="AC43" s="38">
        <f>euref_det!AF43*U43</f>
        <v>0</v>
      </c>
      <c r="AD43" s="38">
        <f>euref_det!AG43*V43</f>
        <v>0</v>
      </c>
      <c r="AE43" s="38">
        <f>euref_det!AH43*W43</f>
        <v>0</v>
      </c>
      <c r="AF43" s="38">
        <f>euref_det!AI43*X43</f>
        <v>0</v>
      </c>
    </row>
    <row r="44" spans="1:32" ht="15" customHeight="1" x14ac:dyDescent="0.25">
      <c r="A44" s="9" t="s">
        <v>35</v>
      </c>
      <c r="B44" s="9" t="s">
        <v>36</v>
      </c>
      <c r="C44" s="9" t="s">
        <v>22</v>
      </c>
      <c r="D44" s="9" t="s">
        <v>725</v>
      </c>
      <c r="E44" s="9" t="s">
        <v>735</v>
      </c>
      <c r="F44" s="9" t="s">
        <v>102</v>
      </c>
      <c r="G44" s="9" t="s">
        <v>734</v>
      </c>
      <c r="H44" s="38">
        <v>1842.692924470706</v>
      </c>
      <c r="I44" s="38">
        <f t="shared" ref="I44:O44" si="35">$H44</f>
        <v>1842.692924470706</v>
      </c>
      <c r="J44" s="38">
        <f t="shared" si="35"/>
        <v>1842.692924470706</v>
      </c>
      <c r="K44" s="38">
        <f t="shared" si="35"/>
        <v>1842.692924470706</v>
      </c>
      <c r="L44" s="38">
        <f t="shared" si="35"/>
        <v>1842.692924470706</v>
      </c>
      <c r="M44" s="38">
        <f t="shared" si="35"/>
        <v>1842.692924470706</v>
      </c>
      <c r="N44" s="38">
        <f t="shared" si="35"/>
        <v>1842.692924470706</v>
      </c>
      <c r="O44" s="38">
        <f t="shared" si="35"/>
        <v>1842.692924470706</v>
      </c>
      <c r="P44" s="38">
        <v>0.91</v>
      </c>
      <c r="Q44" s="38">
        <f t="shared" ref="Q44:X46" si="36">H44*$P44/1000</f>
        <v>1.6768505612683424</v>
      </c>
      <c r="R44" s="38">
        <f t="shared" si="36"/>
        <v>1.6768505612683424</v>
      </c>
      <c r="S44" s="38">
        <f t="shared" si="36"/>
        <v>1.6768505612683424</v>
      </c>
      <c r="T44" s="38">
        <f t="shared" si="36"/>
        <v>1.6768505612683424</v>
      </c>
      <c r="U44" s="38">
        <f t="shared" si="36"/>
        <v>1.6768505612683424</v>
      </c>
      <c r="V44" s="38">
        <f t="shared" si="36"/>
        <v>1.6768505612683424</v>
      </c>
      <c r="W44" s="38">
        <f t="shared" si="36"/>
        <v>1.6768505612683424</v>
      </c>
      <c r="X44" s="38">
        <f t="shared" si="36"/>
        <v>1.6768505612683424</v>
      </c>
      <c r="Y44" s="38">
        <f>euref_det!AB44*Q44</f>
        <v>0</v>
      </c>
      <c r="Z44" s="38">
        <f>euref_det!AC44*R44</f>
        <v>0</v>
      </c>
      <c r="AA44" s="38">
        <f>euref_det!AD44*S44</f>
        <v>0</v>
      </c>
      <c r="AB44" s="38">
        <f>euref_det!AE44*T44</f>
        <v>0</v>
      </c>
      <c r="AC44" s="38">
        <f>euref_det!AF44*U44</f>
        <v>0</v>
      </c>
      <c r="AD44" s="38">
        <f>euref_det!AG44*V44</f>
        <v>0</v>
      </c>
      <c r="AE44" s="38">
        <f>euref_det!AH44*W44</f>
        <v>0</v>
      </c>
      <c r="AF44" s="38">
        <f>euref_det!AI44*X44</f>
        <v>0</v>
      </c>
    </row>
    <row r="45" spans="1:32" ht="15" customHeight="1" x14ac:dyDescent="0.25">
      <c r="A45" s="9" t="s">
        <v>79</v>
      </c>
      <c r="B45" s="9" t="s">
        <v>83</v>
      </c>
      <c r="C45" s="9" t="s">
        <v>22</v>
      </c>
      <c r="D45" s="9" t="s">
        <v>725</v>
      </c>
      <c r="E45" s="9" t="s">
        <v>745</v>
      </c>
      <c r="F45" s="9" t="s">
        <v>102</v>
      </c>
      <c r="G45" s="9" t="s">
        <v>732</v>
      </c>
      <c r="H45" s="39">
        <v>2218.7777777777778</v>
      </c>
      <c r="I45" s="39">
        <f>H45*1350/(1400+2/7*(1350-1400))</f>
        <v>2161.5927835051543</v>
      </c>
      <c r="J45" s="39">
        <f t="shared" ref="J45:J53" si="37">(I45+K45)/2</f>
        <v>2121.5632875143183</v>
      </c>
      <c r="K45" s="39">
        <f>I45*1300/1350</f>
        <v>2081.5337915234818</v>
      </c>
      <c r="L45" s="39">
        <f t="shared" ref="L45:L53" si="38">(K45+M45)/2</f>
        <v>2001.4747995418095</v>
      </c>
      <c r="M45" s="39">
        <f>K45*1200/1300</f>
        <v>1921.4158075601372</v>
      </c>
      <c r="N45" s="39">
        <f t="shared" ref="N45:N53" si="39">(M45+O45)/2</f>
        <v>1841.3568155784646</v>
      </c>
      <c r="O45" s="39">
        <f>M45*1100/1200</f>
        <v>1761.2978235967923</v>
      </c>
      <c r="P45" s="38">
        <v>0.91</v>
      </c>
      <c r="Q45" s="38">
        <f t="shared" si="36"/>
        <v>2.019087777777778</v>
      </c>
      <c r="R45" s="38">
        <f t="shared" si="36"/>
        <v>1.9670494329896906</v>
      </c>
      <c r="S45" s="38">
        <f t="shared" si="36"/>
        <v>1.9306225916380297</v>
      </c>
      <c r="T45" s="38">
        <f t="shared" si="36"/>
        <v>1.8941957502863687</v>
      </c>
      <c r="U45" s="38">
        <f t="shared" si="36"/>
        <v>1.8213420675830467</v>
      </c>
      <c r="V45" s="38">
        <f t="shared" si="36"/>
        <v>1.7484883848797248</v>
      </c>
      <c r="W45" s="38">
        <f t="shared" si="36"/>
        <v>1.6756347021764029</v>
      </c>
      <c r="X45" s="38">
        <f t="shared" si="36"/>
        <v>1.6027810194730812</v>
      </c>
      <c r="Y45" s="38">
        <f>euref_det!AB45*Q45</f>
        <v>37.100737916666674</v>
      </c>
      <c r="Z45" s="38">
        <f>euref_det!AC45*R45</f>
        <v>42.259910182603775</v>
      </c>
      <c r="AA45" s="38">
        <f>euref_det!AD45*S45</f>
        <v>17.733825686191281</v>
      </c>
      <c r="AB45" s="38">
        <f>euref_det!AE45*T45</f>
        <v>22.265162430346859</v>
      </c>
      <c r="AC45" s="38">
        <f>euref_det!AF45*U45</f>
        <v>16.673320653463751</v>
      </c>
      <c r="AD45" s="38">
        <f>euref_det!AG45*V45</f>
        <v>16.006387827325199</v>
      </c>
      <c r="AE45" s="38">
        <f>euref_det!AH45*W45</f>
        <v>15.681488244762102</v>
      </c>
      <c r="AF45" s="38">
        <f>euref_det!AI45*X45</f>
        <v>86.600984260828298</v>
      </c>
    </row>
    <row r="46" spans="1:32" ht="15" customHeight="1" x14ac:dyDescent="0.25">
      <c r="A46" s="9" t="s">
        <v>78</v>
      </c>
      <c r="B46" s="9" t="s">
        <v>84</v>
      </c>
      <c r="C46" s="9" t="s">
        <v>22</v>
      </c>
      <c r="D46" s="9" t="s">
        <v>725</v>
      </c>
      <c r="E46" s="9" t="s">
        <v>741</v>
      </c>
      <c r="F46" s="9" t="s">
        <v>102</v>
      </c>
      <c r="G46" s="9" t="s">
        <v>730</v>
      </c>
      <c r="H46" s="38">
        <v>4376</v>
      </c>
      <c r="I46" s="38">
        <f>H46*2880/(3470+2/7*(2880-3470))</f>
        <v>3817.4019904803113</v>
      </c>
      <c r="J46" s="38">
        <f t="shared" si="37"/>
        <v>3618.5789701427948</v>
      </c>
      <c r="K46" s="38">
        <f>I46*2580/2880</f>
        <v>3419.7559498052788</v>
      </c>
      <c r="L46" s="38">
        <f t="shared" si="38"/>
        <v>3287.2072695802681</v>
      </c>
      <c r="M46" s="38">
        <f>K46*2380/2580</f>
        <v>3154.6585893552569</v>
      </c>
      <c r="N46" s="38">
        <f t="shared" si="39"/>
        <v>3032.3850006205571</v>
      </c>
      <c r="O46" s="38">
        <f>M46*2380/2580</f>
        <v>2910.1114118858573</v>
      </c>
      <c r="P46" s="38">
        <v>0.91</v>
      </c>
      <c r="Q46" s="38">
        <f t="shared" si="36"/>
        <v>3.9821600000000004</v>
      </c>
      <c r="R46" s="38">
        <f t="shared" si="36"/>
        <v>3.4738358113370831</v>
      </c>
      <c r="S46" s="38">
        <f t="shared" si="36"/>
        <v>3.2929068628299434</v>
      </c>
      <c r="T46" s="38">
        <f t="shared" si="36"/>
        <v>3.1119779143228037</v>
      </c>
      <c r="U46" s="38">
        <f t="shared" si="36"/>
        <v>2.991358615318044</v>
      </c>
      <c r="V46" s="38">
        <f t="shared" si="36"/>
        <v>2.8707393163132839</v>
      </c>
      <c r="W46" s="38">
        <f t="shared" si="36"/>
        <v>2.7594703505647074</v>
      </c>
      <c r="X46" s="38">
        <f t="shared" si="36"/>
        <v>2.6482013848161299</v>
      </c>
      <c r="Y46" s="38">
        <f>euref_det!AB46*Q46</f>
        <v>0</v>
      </c>
      <c r="Z46" s="38">
        <f>euref_det!AC46*R46</f>
        <v>0</v>
      </c>
      <c r="AA46" s="38">
        <f>euref_det!AD46*S46</f>
        <v>0</v>
      </c>
      <c r="AB46" s="38">
        <f>euref_det!AE46*T46</f>
        <v>0</v>
      </c>
      <c r="AC46" s="38">
        <f>euref_det!AF46*U46</f>
        <v>0</v>
      </c>
      <c r="AD46" s="38">
        <f>euref_det!AG46*V46</f>
        <v>0</v>
      </c>
      <c r="AE46" s="38">
        <f>euref_det!AH46*W46</f>
        <v>0</v>
      </c>
      <c r="AF46" s="38">
        <f>euref_det!AI46*X46</f>
        <v>0</v>
      </c>
    </row>
    <row r="47" spans="1:32" ht="15" customHeight="1" x14ac:dyDescent="0.25">
      <c r="A47" s="9" t="s">
        <v>37</v>
      </c>
      <c r="B47" s="9" t="s">
        <v>38</v>
      </c>
      <c r="C47" s="9" t="s">
        <v>22</v>
      </c>
      <c r="D47" s="9" t="s">
        <v>102</v>
      </c>
      <c r="E47" s="9" t="s">
        <v>729</v>
      </c>
      <c r="F47" s="9"/>
      <c r="G47" s="9"/>
      <c r="H47" s="38">
        <v>2442.8571428571427</v>
      </c>
      <c r="I47" s="38">
        <v>2300</v>
      </c>
      <c r="J47" s="38">
        <f t="shared" si="37"/>
        <v>2300</v>
      </c>
      <c r="K47" s="38">
        <v>2300</v>
      </c>
      <c r="L47" s="38">
        <f t="shared" si="38"/>
        <v>2300</v>
      </c>
      <c r="M47" s="38">
        <v>2300</v>
      </c>
      <c r="N47" s="38">
        <f t="shared" si="39"/>
        <v>2250</v>
      </c>
      <c r="O47" s="38">
        <v>2200</v>
      </c>
      <c r="P47" s="38"/>
      <c r="Q47" s="38">
        <f t="shared" ref="Q47:X48" si="40">H47/1000</f>
        <v>2.4428571428571426</v>
      </c>
      <c r="R47" s="38">
        <f t="shared" si="40"/>
        <v>2.2999999999999998</v>
      </c>
      <c r="S47" s="38">
        <f t="shared" si="40"/>
        <v>2.2999999999999998</v>
      </c>
      <c r="T47" s="38">
        <f t="shared" si="40"/>
        <v>2.2999999999999998</v>
      </c>
      <c r="U47" s="38">
        <f t="shared" si="40"/>
        <v>2.2999999999999998</v>
      </c>
      <c r="V47" s="38">
        <f t="shared" si="40"/>
        <v>2.2999999999999998</v>
      </c>
      <c r="W47" s="38">
        <f t="shared" si="40"/>
        <v>2.25</v>
      </c>
      <c r="X47" s="38">
        <f t="shared" si="40"/>
        <v>2.2000000000000002</v>
      </c>
      <c r="Y47" s="38">
        <f>euref_det!AB47*Q47</f>
        <v>316.2994621714285</v>
      </c>
      <c r="Z47" s="38">
        <f>euref_det!AC47*R47</f>
        <v>90.805703314285722</v>
      </c>
      <c r="AA47" s="38">
        <f>euref_det!AD47*S47</f>
        <v>61.134570335059074</v>
      </c>
      <c r="AB47" s="38">
        <f>euref_det!AE47*T47</f>
        <v>61.176144142990658</v>
      </c>
      <c r="AC47" s="38">
        <f>euref_det!AF47*U47</f>
        <v>61.207937824715927</v>
      </c>
      <c r="AD47" s="38">
        <f>euref_det!AG47*V47</f>
        <v>46.666880329907727</v>
      </c>
      <c r="AE47" s="38">
        <f>euref_det!AH47*W47</f>
        <v>15.270948590946293</v>
      </c>
      <c r="AF47" s="38">
        <f>euref_det!AI47*X47</f>
        <v>11.579101806786667</v>
      </c>
    </row>
    <row r="48" spans="1:32" ht="15" customHeight="1" x14ac:dyDescent="0.25">
      <c r="A48" s="9" t="s">
        <v>39</v>
      </c>
      <c r="B48" s="9" t="s">
        <v>40</v>
      </c>
      <c r="C48" s="9" t="s">
        <v>22</v>
      </c>
      <c r="D48" s="9" t="s">
        <v>102</v>
      </c>
      <c r="E48" s="9" t="s">
        <v>728</v>
      </c>
      <c r="F48" s="9"/>
      <c r="G48" s="9"/>
      <c r="H48" s="38">
        <v>2812.8571428571427</v>
      </c>
      <c r="I48" s="38">
        <v>2620</v>
      </c>
      <c r="J48" s="38">
        <f t="shared" si="37"/>
        <v>2495</v>
      </c>
      <c r="K48" s="38">
        <v>2370</v>
      </c>
      <c r="L48" s="38">
        <f t="shared" si="38"/>
        <v>2260</v>
      </c>
      <c r="M48" s="38">
        <v>2150</v>
      </c>
      <c r="N48" s="38">
        <f t="shared" si="39"/>
        <v>2050</v>
      </c>
      <c r="O48" s="38">
        <v>1950</v>
      </c>
      <c r="P48" s="38"/>
      <c r="Q48" s="38">
        <f t="shared" si="40"/>
        <v>2.8128571428571427</v>
      </c>
      <c r="R48" s="38">
        <f t="shared" si="40"/>
        <v>2.62</v>
      </c>
      <c r="S48" s="38">
        <f t="shared" si="40"/>
        <v>2.4950000000000001</v>
      </c>
      <c r="T48" s="38">
        <f t="shared" si="40"/>
        <v>2.37</v>
      </c>
      <c r="U48" s="38">
        <f t="shared" si="40"/>
        <v>2.2599999999999998</v>
      </c>
      <c r="V48" s="38">
        <f t="shared" si="40"/>
        <v>2.15</v>
      </c>
      <c r="W48" s="38">
        <f t="shared" si="40"/>
        <v>2.0499999999999998</v>
      </c>
      <c r="X48" s="38">
        <f t="shared" si="40"/>
        <v>1.95</v>
      </c>
      <c r="Y48" s="38">
        <f>euref_det!AB48*Q48</f>
        <v>1.1701485714285715</v>
      </c>
      <c r="Z48" s="38">
        <f>euref_det!AC48*R48</f>
        <v>1.1517583991176499</v>
      </c>
      <c r="AA48" s="38">
        <f>euref_det!AD48*S48</f>
        <v>1.0480598131056933</v>
      </c>
      <c r="AB48" s="38">
        <f>euref_det!AE48*T48</f>
        <v>0.9992061242561624</v>
      </c>
      <c r="AC48" s="38">
        <f>euref_det!AF48*U48</f>
        <v>0.94979131251877502</v>
      </c>
      <c r="AD48" s="38">
        <f>euref_det!AG48*V48</f>
        <v>0.91612678228759603</v>
      </c>
      <c r="AE48" s="38">
        <f>euref_det!AH48*W48</f>
        <v>0.8657168796723328</v>
      </c>
      <c r="AF48" s="38">
        <f>euref_det!AI48*X48</f>
        <v>0.90575909529551391</v>
      </c>
    </row>
    <row r="49" spans="1:32" ht="15" customHeight="1" x14ac:dyDescent="0.25">
      <c r="A49" s="9" t="s">
        <v>80</v>
      </c>
      <c r="B49" s="9" t="s">
        <v>85</v>
      </c>
      <c r="C49" s="9" t="s">
        <v>22</v>
      </c>
      <c r="D49" s="9" t="s">
        <v>725</v>
      </c>
      <c r="E49" s="9" t="s">
        <v>744</v>
      </c>
      <c r="F49" s="9" t="s">
        <v>102</v>
      </c>
      <c r="G49" s="9" t="s">
        <v>726</v>
      </c>
      <c r="H49" s="39">
        <v>2018.1247142857142</v>
      </c>
      <c r="I49" s="39">
        <f>H49*800/(980+2/7*(800-980))</f>
        <v>1738.6920615384615</v>
      </c>
      <c r="J49" s="39">
        <f t="shared" si="37"/>
        <v>1564.8228553846154</v>
      </c>
      <c r="K49" s="39">
        <f>I49*640/800</f>
        <v>1390.9536492307693</v>
      </c>
      <c r="L49" s="39">
        <f t="shared" si="38"/>
        <v>1325.7526969230771</v>
      </c>
      <c r="M49" s="39">
        <f>K49*580/640</f>
        <v>1260.5517446153847</v>
      </c>
      <c r="N49" s="39">
        <f t="shared" si="39"/>
        <v>1195.3507923076922</v>
      </c>
      <c r="O49" s="39">
        <f>M49*520/580</f>
        <v>1130.14984</v>
      </c>
      <c r="P49" s="38">
        <v>0.91</v>
      </c>
      <c r="Q49" s="38">
        <f t="shared" ref="Q49:X51" si="41">H49*$P49/1000</f>
        <v>1.8364934899999998</v>
      </c>
      <c r="R49" s="38">
        <f t="shared" si="41"/>
        <v>1.5822097760000002</v>
      </c>
      <c r="S49" s="38">
        <f t="shared" si="41"/>
        <v>1.4239887984000001</v>
      </c>
      <c r="T49" s="38">
        <f t="shared" si="41"/>
        <v>1.2657678208000003</v>
      </c>
      <c r="U49" s="38">
        <f t="shared" si="41"/>
        <v>1.2064349542000001</v>
      </c>
      <c r="V49" s="38">
        <f t="shared" si="41"/>
        <v>1.1471020876</v>
      </c>
      <c r="W49" s="38">
        <f t="shared" si="41"/>
        <v>1.0877692210000001</v>
      </c>
      <c r="X49" s="38">
        <f t="shared" si="41"/>
        <v>1.0284363543999999</v>
      </c>
      <c r="Y49" s="38">
        <f>euref_det!AB49*Q49</f>
        <v>17.890610773480681</v>
      </c>
      <c r="Z49" s="38">
        <f>euref_det!AC49*R49</f>
        <v>47.953797300170379</v>
      </c>
      <c r="AA49" s="38">
        <f>euref_det!AD49*S49</f>
        <v>19.150620879204382</v>
      </c>
      <c r="AB49" s="38">
        <f>euref_det!AE49*T49</f>
        <v>35.896059272802411</v>
      </c>
      <c r="AC49" s="38">
        <f>euref_det!AF49*U49</f>
        <v>14.297407100400511</v>
      </c>
      <c r="AD49" s="38">
        <f>euref_det!AG49*V49</f>
        <v>20.973106607163228</v>
      </c>
      <c r="AE49" s="38">
        <f>euref_det!AH49*W49</f>
        <v>45.639122441830061</v>
      </c>
      <c r="AF49" s="38">
        <f>euref_det!AI49*X49</f>
        <v>32.191528769654234</v>
      </c>
    </row>
    <row r="50" spans="1:32" ht="15" customHeight="1" x14ac:dyDescent="0.25">
      <c r="A50" s="9" t="s">
        <v>81</v>
      </c>
      <c r="B50" s="9" t="s">
        <v>86</v>
      </c>
      <c r="C50" s="9" t="s">
        <v>22</v>
      </c>
      <c r="D50" s="9" t="s">
        <v>725</v>
      </c>
      <c r="E50" s="9" t="s">
        <v>743</v>
      </c>
      <c r="F50" s="9" t="s">
        <v>102</v>
      </c>
      <c r="G50" s="9" t="s">
        <v>723</v>
      </c>
      <c r="H50" s="39">
        <v>2742.6666666666665</v>
      </c>
      <c r="I50" s="39">
        <f>H50*1100/(1310+2/7*(1100-1310))</f>
        <v>2413.5466666666666</v>
      </c>
      <c r="J50" s="39">
        <f t="shared" si="37"/>
        <v>2292.8693333333331</v>
      </c>
      <c r="K50" s="39">
        <f>I50*990/1100</f>
        <v>2172.192</v>
      </c>
      <c r="L50" s="39">
        <f t="shared" si="38"/>
        <v>2106.3679999999999</v>
      </c>
      <c r="M50" s="39">
        <f>K50*930/990</f>
        <v>2040.5440000000001</v>
      </c>
      <c r="N50" s="39">
        <f t="shared" si="39"/>
        <v>1985.6906666666669</v>
      </c>
      <c r="O50" s="39">
        <f>M50*880/930</f>
        <v>1930.8373333333334</v>
      </c>
      <c r="P50" s="38">
        <v>0.91</v>
      </c>
      <c r="Q50" s="38">
        <f t="shared" si="41"/>
        <v>2.4958266666666669</v>
      </c>
      <c r="R50" s="38">
        <f t="shared" si="41"/>
        <v>2.1963274666666668</v>
      </c>
      <c r="S50" s="38">
        <f t="shared" si="41"/>
        <v>2.0865110933333328</v>
      </c>
      <c r="T50" s="38">
        <f t="shared" si="41"/>
        <v>1.97669472</v>
      </c>
      <c r="U50" s="38">
        <f t="shared" si="41"/>
        <v>1.9167948799999999</v>
      </c>
      <c r="V50" s="38">
        <f t="shared" si="41"/>
        <v>1.8568950400000002</v>
      </c>
      <c r="W50" s="38">
        <f t="shared" si="41"/>
        <v>1.8069785066666668</v>
      </c>
      <c r="X50" s="38">
        <f t="shared" si="41"/>
        <v>1.7570619733333335</v>
      </c>
      <c r="Y50" s="38">
        <f>euref_det!AB50*Q50</f>
        <v>19.103719386303961</v>
      </c>
      <c r="Z50" s="38">
        <f>euref_det!AC50*R50</f>
        <v>52.30265892710468</v>
      </c>
      <c r="AA50" s="38">
        <f>euref_det!AD50*S50</f>
        <v>22.047772510107119</v>
      </c>
      <c r="AB50" s="38">
        <f>euref_det!AE50*T50</f>
        <v>44.045349524104921</v>
      </c>
      <c r="AC50" s="38">
        <f>euref_det!AF50*U50</f>
        <v>17.84829550819191</v>
      </c>
      <c r="AD50" s="38">
        <f>euref_det!AG50*V50</f>
        <v>26.67569761721014</v>
      </c>
      <c r="AE50" s="38">
        <f>euref_det!AH50*W50</f>
        <v>59.569127798611987</v>
      </c>
      <c r="AF50" s="38">
        <f>euref_det!AI50*X50</f>
        <v>43.213455627319242</v>
      </c>
    </row>
    <row r="51" spans="1:32" ht="15" customHeight="1" x14ac:dyDescent="0.25">
      <c r="A51" s="9" t="s">
        <v>41</v>
      </c>
      <c r="B51" s="9" t="s">
        <v>42</v>
      </c>
      <c r="C51" s="9" t="s">
        <v>22</v>
      </c>
      <c r="D51" s="9" t="s">
        <v>102</v>
      </c>
      <c r="E51" s="9" t="s">
        <v>722</v>
      </c>
      <c r="F51" s="9"/>
      <c r="G51" s="9"/>
      <c r="H51" s="38">
        <v>5285.7142857142853</v>
      </c>
      <c r="I51" s="38">
        <v>4500</v>
      </c>
      <c r="J51" s="38">
        <f t="shared" si="37"/>
        <v>4150</v>
      </c>
      <c r="K51" s="38">
        <v>3800</v>
      </c>
      <c r="L51" s="38">
        <f t="shared" si="38"/>
        <v>3650</v>
      </c>
      <c r="M51" s="38">
        <v>3500</v>
      </c>
      <c r="N51" s="38">
        <f t="shared" si="39"/>
        <v>3450</v>
      </c>
      <c r="O51" s="38">
        <v>3400</v>
      </c>
      <c r="P51" s="38">
        <v>0.91</v>
      </c>
      <c r="Q51" s="38">
        <f t="shared" si="41"/>
        <v>4.8099999999999996</v>
      </c>
      <c r="R51" s="38">
        <f t="shared" si="41"/>
        <v>4.0949999999999998</v>
      </c>
      <c r="S51" s="38">
        <f t="shared" si="41"/>
        <v>3.7765</v>
      </c>
      <c r="T51" s="38">
        <f t="shared" si="41"/>
        <v>3.4580000000000002</v>
      </c>
      <c r="U51" s="38">
        <f t="shared" si="41"/>
        <v>3.3214999999999999</v>
      </c>
      <c r="V51" s="38">
        <f t="shared" si="41"/>
        <v>3.1850000000000001</v>
      </c>
      <c r="W51" s="38">
        <f t="shared" si="41"/>
        <v>3.1395</v>
      </c>
      <c r="X51" s="38">
        <f t="shared" si="41"/>
        <v>3.0939999999999999</v>
      </c>
      <c r="Y51" s="38">
        <f>euref_det!AB51*Q51</f>
        <v>0</v>
      </c>
      <c r="Z51" s="38">
        <f>euref_det!AC51*R51</f>
        <v>0</v>
      </c>
      <c r="AA51" s="38">
        <f>euref_det!AD51*S51</f>
        <v>0</v>
      </c>
      <c r="AB51" s="38">
        <f>euref_det!AE51*T51</f>
        <v>0</v>
      </c>
      <c r="AC51" s="38">
        <f>euref_det!AF51*U51</f>
        <v>0</v>
      </c>
      <c r="AD51" s="38">
        <f>euref_det!AG51*V51</f>
        <v>0</v>
      </c>
      <c r="AE51" s="38">
        <f>euref_det!AH51*W51</f>
        <v>0</v>
      </c>
      <c r="AF51" s="38">
        <f>euref_det!AI51*X51</f>
        <v>0</v>
      </c>
    </row>
    <row r="52" spans="1:32" ht="15" customHeight="1" x14ac:dyDescent="0.25">
      <c r="A52" s="9" t="s">
        <v>43</v>
      </c>
      <c r="B52" s="9" t="s">
        <v>44</v>
      </c>
      <c r="C52" s="9" t="s">
        <v>22</v>
      </c>
      <c r="D52" s="9" t="s">
        <v>102</v>
      </c>
      <c r="E52" s="9" t="s">
        <v>721</v>
      </c>
      <c r="F52" s="9"/>
      <c r="G52" s="9"/>
      <c r="H52" s="38">
        <v>8140</v>
      </c>
      <c r="I52" s="38">
        <v>5790</v>
      </c>
      <c r="J52" s="38">
        <f t="shared" si="37"/>
        <v>5135</v>
      </c>
      <c r="K52" s="38">
        <v>4480</v>
      </c>
      <c r="L52" s="38">
        <f t="shared" si="38"/>
        <v>3565</v>
      </c>
      <c r="M52" s="38">
        <v>2650</v>
      </c>
      <c r="N52" s="38">
        <f t="shared" si="39"/>
        <v>2475</v>
      </c>
      <c r="O52" s="38">
        <v>2300</v>
      </c>
      <c r="P52" s="38"/>
      <c r="Q52" s="38">
        <f t="shared" ref="Q52:X52" si="42">H52/1000</f>
        <v>8.14</v>
      </c>
      <c r="R52" s="38">
        <f t="shared" si="42"/>
        <v>5.79</v>
      </c>
      <c r="S52" s="38">
        <f t="shared" si="42"/>
        <v>5.1349999999999998</v>
      </c>
      <c r="T52" s="38">
        <f t="shared" si="42"/>
        <v>4.4800000000000004</v>
      </c>
      <c r="U52" s="38">
        <f t="shared" si="42"/>
        <v>3.5649999999999999</v>
      </c>
      <c r="V52" s="38">
        <f t="shared" si="42"/>
        <v>2.65</v>
      </c>
      <c r="W52" s="38">
        <f t="shared" si="42"/>
        <v>2.4750000000000001</v>
      </c>
      <c r="X52" s="38">
        <f t="shared" si="42"/>
        <v>2.2999999999999998</v>
      </c>
      <c r="Y52" s="38">
        <f>euref_det!AB52*Q52</f>
        <v>0</v>
      </c>
      <c r="Z52" s="38">
        <f>euref_det!AC52*R52</f>
        <v>0</v>
      </c>
      <c r="AA52" s="38">
        <f>euref_det!AD52*S52</f>
        <v>0</v>
      </c>
      <c r="AB52" s="38">
        <f>euref_det!AE52*T52</f>
        <v>0</v>
      </c>
      <c r="AC52" s="38">
        <f>euref_det!AF52*U52</f>
        <v>0</v>
      </c>
      <c r="AD52" s="38">
        <f>euref_det!AG52*V52</f>
        <v>0</v>
      </c>
      <c r="AE52" s="38">
        <f>euref_det!AH52*W52</f>
        <v>0</v>
      </c>
      <c r="AF52" s="38">
        <f>euref_det!AI52*X52</f>
        <v>0</v>
      </c>
    </row>
    <row r="53" spans="1:32" ht="15" customHeight="1" x14ac:dyDescent="0.25">
      <c r="A53" s="9" t="s">
        <v>45</v>
      </c>
      <c r="B53" s="9" t="s">
        <v>46</v>
      </c>
      <c r="C53" s="9" t="s">
        <v>22</v>
      </c>
      <c r="D53" s="9" t="s">
        <v>102</v>
      </c>
      <c r="E53" s="9" t="s">
        <v>720</v>
      </c>
      <c r="F53" s="9"/>
      <c r="G53" s="9"/>
      <c r="H53" s="38">
        <v>5370</v>
      </c>
      <c r="I53" s="38">
        <v>4970</v>
      </c>
      <c r="J53" s="38">
        <f t="shared" si="37"/>
        <v>4720</v>
      </c>
      <c r="K53" s="38">
        <v>4470</v>
      </c>
      <c r="L53" s="38">
        <f t="shared" si="38"/>
        <v>4245</v>
      </c>
      <c r="M53" s="38">
        <v>4020</v>
      </c>
      <c r="N53" s="38">
        <f t="shared" si="39"/>
        <v>3815</v>
      </c>
      <c r="O53" s="38">
        <v>3610</v>
      </c>
      <c r="P53" s="38">
        <v>0.91</v>
      </c>
      <c r="Q53" s="38">
        <f t="shared" ref="Q53:X53" si="43">H53*$P53/1000</f>
        <v>4.8866999999999994</v>
      </c>
      <c r="R53" s="38">
        <f t="shared" si="43"/>
        <v>4.5226999999999995</v>
      </c>
      <c r="S53" s="38">
        <f t="shared" si="43"/>
        <v>4.2951999999999995</v>
      </c>
      <c r="T53" s="38">
        <f t="shared" si="43"/>
        <v>4.0677000000000003</v>
      </c>
      <c r="U53" s="38">
        <f t="shared" si="43"/>
        <v>3.8629500000000001</v>
      </c>
      <c r="V53" s="38">
        <f t="shared" si="43"/>
        <v>3.6582000000000003</v>
      </c>
      <c r="W53" s="38">
        <f t="shared" si="43"/>
        <v>3.4716499999999999</v>
      </c>
      <c r="X53" s="38">
        <f t="shared" si="43"/>
        <v>3.2850999999999999</v>
      </c>
      <c r="Y53" s="38">
        <f>euref_det!AB53*Q53</f>
        <v>0</v>
      </c>
      <c r="Z53" s="38">
        <f>euref_det!AC53*R53</f>
        <v>0</v>
      </c>
      <c r="AA53" s="38">
        <f>euref_det!AD53*S53</f>
        <v>0</v>
      </c>
      <c r="AB53" s="38">
        <f>euref_det!AE53*T53</f>
        <v>0</v>
      </c>
      <c r="AC53" s="38">
        <f>euref_det!AF53*U53</f>
        <v>0</v>
      </c>
      <c r="AD53" s="38">
        <f>euref_det!AG53*V53</f>
        <v>0</v>
      </c>
      <c r="AE53" s="38">
        <f>euref_det!AH53*W53</f>
        <v>0</v>
      </c>
      <c r="AF53" s="38">
        <f>euref_det!AI53*X53</f>
        <v>0</v>
      </c>
    </row>
    <row r="54" spans="1:32" ht="15" customHeight="1" x14ac:dyDescent="0.25">
      <c r="A54" s="9" t="s">
        <v>29</v>
      </c>
      <c r="B54" s="9" t="s">
        <v>30</v>
      </c>
      <c r="C54" s="9" t="s">
        <v>21</v>
      </c>
      <c r="D54" s="9" t="s">
        <v>102</v>
      </c>
      <c r="E54" s="9" t="s">
        <v>738</v>
      </c>
      <c r="F54" s="9"/>
      <c r="G54" s="9"/>
      <c r="H54" s="38">
        <v>1961.7021276595747</v>
      </c>
      <c r="I54" s="38">
        <f t="shared" ref="I54:O55" si="44">$H54</f>
        <v>1961.7021276595747</v>
      </c>
      <c r="J54" s="38">
        <f t="shared" si="44"/>
        <v>1961.7021276595747</v>
      </c>
      <c r="K54" s="38">
        <f t="shared" si="44"/>
        <v>1961.7021276595747</v>
      </c>
      <c r="L54" s="38">
        <f t="shared" si="44"/>
        <v>1961.7021276595747</v>
      </c>
      <c r="M54" s="38">
        <f t="shared" si="44"/>
        <v>1961.7021276595747</v>
      </c>
      <c r="N54" s="38">
        <f t="shared" si="44"/>
        <v>1961.7021276595747</v>
      </c>
      <c r="O54" s="38">
        <f t="shared" si="44"/>
        <v>1961.7021276595747</v>
      </c>
      <c r="P54" s="38"/>
      <c r="Q54" s="38">
        <f t="shared" ref="Q54:X56" si="45">H54/1000</f>
        <v>1.9617021276595747</v>
      </c>
      <c r="R54" s="38">
        <f t="shared" si="45"/>
        <v>1.9617021276595747</v>
      </c>
      <c r="S54" s="38">
        <f t="shared" si="45"/>
        <v>1.9617021276595747</v>
      </c>
      <c r="T54" s="38">
        <f t="shared" si="45"/>
        <v>1.9617021276595747</v>
      </c>
      <c r="U54" s="38">
        <f t="shared" si="45"/>
        <v>1.9617021276595747</v>
      </c>
      <c r="V54" s="38">
        <f t="shared" si="45"/>
        <v>1.9617021276595747</v>
      </c>
      <c r="W54" s="38">
        <f t="shared" si="45"/>
        <v>1.9617021276595747</v>
      </c>
      <c r="X54" s="38">
        <f t="shared" si="45"/>
        <v>1.9617021276595747</v>
      </c>
      <c r="Y54" s="38">
        <f>euref_det!AB54*Q54</f>
        <v>473.57458665425543</v>
      </c>
      <c r="Z54" s="38">
        <f>euref_det!AC54*R54</f>
        <v>465.24877952659585</v>
      </c>
      <c r="AA54" s="38">
        <f>euref_det!AD54*S54</f>
        <v>461.6843667606384</v>
      </c>
      <c r="AB54" s="38">
        <f>euref_det!AE54*T54</f>
        <v>431.44080505851082</v>
      </c>
      <c r="AC54" s="38">
        <f>euref_det!AF54*U54</f>
        <v>263.05036394922087</v>
      </c>
      <c r="AD54" s="38">
        <f>euref_det!AG54*V54</f>
        <v>112.96753973275247</v>
      </c>
      <c r="AE54" s="38">
        <f>euref_det!AH54*W54</f>
        <v>92.234529988712254</v>
      </c>
      <c r="AF54" s="38">
        <f>euref_det!AI54*X54</f>
        <v>629.36851476875199</v>
      </c>
    </row>
    <row r="55" spans="1:32" ht="15" customHeight="1" x14ac:dyDescent="0.25">
      <c r="A55" s="9" t="s">
        <v>31</v>
      </c>
      <c r="B55" s="9" t="s">
        <v>32</v>
      </c>
      <c r="C55" s="9" t="s">
        <v>21</v>
      </c>
      <c r="D55" s="9" t="s">
        <v>102</v>
      </c>
      <c r="E55" s="9" t="s">
        <v>737</v>
      </c>
      <c r="F55" s="9"/>
      <c r="G55" s="9"/>
      <c r="H55" s="38">
        <v>850</v>
      </c>
      <c r="I55" s="38">
        <f t="shared" si="44"/>
        <v>850</v>
      </c>
      <c r="J55" s="38">
        <f t="shared" si="44"/>
        <v>850</v>
      </c>
      <c r="K55" s="38">
        <f t="shared" si="44"/>
        <v>850</v>
      </c>
      <c r="L55" s="38">
        <f t="shared" si="44"/>
        <v>850</v>
      </c>
      <c r="M55" s="38">
        <f t="shared" si="44"/>
        <v>850</v>
      </c>
      <c r="N55" s="38">
        <f t="shared" si="44"/>
        <v>850</v>
      </c>
      <c r="O55" s="38">
        <f t="shared" si="44"/>
        <v>850</v>
      </c>
      <c r="P55" s="38"/>
      <c r="Q55" s="38">
        <f t="shared" si="45"/>
        <v>0.85</v>
      </c>
      <c r="R55" s="38">
        <f t="shared" si="45"/>
        <v>0.85</v>
      </c>
      <c r="S55" s="38">
        <f t="shared" si="45"/>
        <v>0.85</v>
      </c>
      <c r="T55" s="38">
        <f t="shared" si="45"/>
        <v>0.85</v>
      </c>
      <c r="U55" s="38">
        <f t="shared" si="45"/>
        <v>0.85</v>
      </c>
      <c r="V55" s="38">
        <f t="shared" si="45"/>
        <v>0.85</v>
      </c>
      <c r="W55" s="38">
        <f t="shared" si="45"/>
        <v>0.85</v>
      </c>
      <c r="X55" s="38">
        <f t="shared" si="45"/>
        <v>0.85</v>
      </c>
      <c r="Y55" s="38">
        <f>euref_det!AB55*Q55</f>
        <v>485.08027970000001</v>
      </c>
      <c r="Z55" s="38">
        <f>euref_det!AC55*R55</f>
        <v>26.426936179748843</v>
      </c>
      <c r="AA55" s="38">
        <f>euref_det!AD55*S55</f>
        <v>122.83081317468439</v>
      </c>
      <c r="AB55" s="38">
        <f>euref_det!AE55*T55</f>
        <v>112.3659391880322</v>
      </c>
      <c r="AC55" s="38">
        <f>euref_det!AF55*U55</f>
        <v>85.960990418877259</v>
      </c>
      <c r="AD55" s="38">
        <f>euref_det!AG55*V55</f>
        <v>211.69564022101969</v>
      </c>
      <c r="AE55" s="38">
        <f>euref_det!AH55*W55</f>
        <v>160.92912522539723</v>
      </c>
      <c r="AF55" s="38">
        <f>euref_det!AI55*X55</f>
        <v>89.333912392187514</v>
      </c>
    </row>
    <row r="56" spans="1:32" ht="15" customHeight="1" x14ac:dyDescent="0.25">
      <c r="A56" s="9" t="s">
        <v>33</v>
      </c>
      <c r="B56" s="9" t="s">
        <v>34</v>
      </c>
      <c r="C56" s="9" t="s">
        <v>21</v>
      </c>
      <c r="D56" s="9" t="s">
        <v>102</v>
      </c>
      <c r="E56" s="9" t="s">
        <v>736</v>
      </c>
      <c r="F56" s="9"/>
      <c r="G56" s="9"/>
      <c r="H56" s="38">
        <v>4457.1428571428569</v>
      </c>
      <c r="I56" s="38">
        <f>4350</f>
        <v>4350</v>
      </c>
      <c r="J56" s="38">
        <f>(I56+K56)/2</f>
        <v>4225</v>
      </c>
      <c r="K56" s="38">
        <v>4100</v>
      </c>
      <c r="L56" s="38">
        <f>(K56+M56)/2</f>
        <v>3950</v>
      </c>
      <c r="M56" s="38">
        <v>3800</v>
      </c>
      <c r="N56" s="38">
        <f>(M56+O56)/2</f>
        <v>3775</v>
      </c>
      <c r="O56" s="38">
        <v>3750</v>
      </c>
      <c r="P56" s="38"/>
      <c r="Q56" s="38">
        <f t="shared" si="45"/>
        <v>4.4571428571428573</v>
      </c>
      <c r="R56" s="38">
        <f t="shared" si="45"/>
        <v>4.3499999999999996</v>
      </c>
      <c r="S56" s="38">
        <f t="shared" si="45"/>
        <v>4.2249999999999996</v>
      </c>
      <c r="T56" s="38">
        <f t="shared" si="45"/>
        <v>4.0999999999999996</v>
      </c>
      <c r="U56" s="38">
        <f t="shared" si="45"/>
        <v>3.95</v>
      </c>
      <c r="V56" s="38">
        <f t="shared" si="45"/>
        <v>3.8</v>
      </c>
      <c r="W56" s="38">
        <f t="shared" si="45"/>
        <v>3.7749999999999999</v>
      </c>
      <c r="X56" s="38">
        <f t="shared" si="45"/>
        <v>3.75</v>
      </c>
      <c r="Y56" s="38">
        <f>euref_det!AB56*Q56</f>
        <v>297.5945142857143</v>
      </c>
      <c r="Z56" s="38">
        <f>euref_det!AC56*R56</f>
        <v>290.44079999999997</v>
      </c>
      <c r="AA56" s="38">
        <f>euref_det!AD56*S56</f>
        <v>282.09479999999996</v>
      </c>
      <c r="AB56" s="38">
        <f>euref_det!AE56*T56</f>
        <v>273.74879999999996</v>
      </c>
      <c r="AC56" s="38">
        <f>euref_det!AF56*U56</f>
        <v>1290.7336000000003</v>
      </c>
      <c r="AD56" s="38">
        <f>euref_det!AG56*V56</f>
        <v>1317.7183999999993</v>
      </c>
      <c r="AE56" s="38">
        <f>euref_det!AH56*W56</f>
        <v>984.09720000000038</v>
      </c>
      <c r="AF56" s="38">
        <f>euref_det!AI56*X56</f>
        <v>427.97999999999996</v>
      </c>
    </row>
    <row r="57" spans="1:32" ht="15" customHeight="1" x14ac:dyDescent="0.25">
      <c r="A57" s="9" t="s">
        <v>35</v>
      </c>
      <c r="B57" s="9" t="s">
        <v>36</v>
      </c>
      <c r="C57" s="9" t="s">
        <v>21</v>
      </c>
      <c r="D57" s="9" t="s">
        <v>725</v>
      </c>
      <c r="E57" s="9" t="s">
        <v>735</v>
      </c>
      <c r="F57" s="9" t="s">
        <v>102</v>
      </c>
      <c r="G57" s="9" t="s">
        <v>734</v>
      </c>
      <c r="H57" s="38">
        <v>1842.692924470706</v>
      </c>
      <c r="I57" s="38">
        <f t="shared" ref="I57:O57" si="46">$H57</f>
        <v>1842.692924470706</v>
      </c>
      <c r="J57" s="38">
        <f t="shared" si="46"/>
        <v>1842.692924470706</v>
      </c>
      <c r="K57" s="38">
        <f t="shared" si="46"/>
        <v>1842.692924470706</v>
      </c>
      <c r="L57" s="38">
        <f t="shared" si="46"/>
        <v>1842.692924470706</v>
      </c>
      <c r="M57" s="38">
        <f t="shared" si="46"/>
        <v>1842.692924470706</v>
      </c>
      <c r="N57" s="38">
        <f t="shared" si="46"/>
        <v>1842.692924470706</v>
      </c>
      <c r="O57" s="38">
        <f t="shared" si="46"/>
        <v>1842.692924470706</v>
      </c>
      <c r="P57" s="38">
        <v>0.91</v>
      </c>
      <c r="Q57" s="38">
        <f t="shared" ref="Q57:X59" si="47">H57*$P57/1000</f>
        <v>1.6768505612683424</v>
      </c>
      <c r="R57" s="38">
        <f t="shared" si="47"/>
        <v>1.6768505612683424</v>
      </c>
      <c r="S57" s="38">
        <f t="shared" si="47"/>
        <v>1.6768505612683424</v>
      </c>
      <c r="T57" s="38">
        <f t="shared" si="47"/>
        <v>1.6768505612683424</v>
      </c>
      <c r="U57" s="38">
        <f t="shared" si="47"/>
        <v>1.6768505612683424</v>
      </c>
      <c r="V57" s="38">
        <f t="shared" si="47"/>
        <v>1.6768505612683424</v>
      </c>
      <c r="W57" s="38">
        <f t="shared" si="47"/>
        <v>1.6768505612683424</v>
      </c>
      <c r="X57" s="38">
        <f t="shared" si="47"/>
        <v>1.6768505612683424</v>
      </c>
      <c r="Y57" s="38">
        <f>euref_det!AB57*Q57</f>
        <v>43.598114592976906</v>
      </c>
      <c r="Z57" s="38">
        <f>euref_det!AC57*R57</f>
        <v>30.183310102830163</v>
      </c>
      <c r="AA57" s="38">
        <f>euref_det!AD57*S57</f>
        <v>33.641773486786036</v>
      </c>
      <c r="AB57" s="38">
        <f>euref_det!AE57*T57</f>
        <v>37.37175054351416</v>
      </c>
      <c r="AC57" s="38">
        <f>euref_det!AF57*U57</f>
        <v>43.014771498467368</v>
      </c>
      <c r="AD57" s="38">
        <f>euref_det!AG57*V57</f>
        <v>49.467102377219213</v>
      </c>
      <c r="AE57" s="38">
        <f>euref_det!AH57*W57</f>
        <v>73.223129631282816</v>
      </c>
      <c r="AF57" s="38">
        <f>euref_det!AI57*X57</f>
        <v>70.033512574084398</v>
      </c>
    </row>
    <row r="58" spans="1:32" ht="15" customHeight="1" x14ac:dyDescent="0.25">
      <c r="A58" s="9" t="s">
        <v>79</v>
      </c>
      <c r="B58" s="9" t="s">
        <v>83</v>
      </c>
      <c r="C58" s="9" t="s">
        <v>21</v>
      </c>
      <c r="D58" s="9" t="s">
        <v>725</v>
      </c>
      <c r="E58" s="9" t="s">
        <v>742</v>
      </c>
      <c r="F58" s="9" t="s">
        <v>102</v>
      </c>
      <c r="G58" s="9" t="s">
        <v>732</v>
      </c>
      <c r="H58" s="39">
        <v>1988.1111111111111</v>
      </c>
      <c r="I58" s="39">
        <f>H58*1350/(1400+2/7*(1350-1400))</f>
        <v>1936.8711340206185</v>
      </c>
      <c r="J58" s="39">
        <f t="shared" ref="J58:J66" si="48">(I58+K58)/2</f>
        <v>1901.0031500572736</v>
      </c>
      <c r="K58" s="39">
        <f>I58*1300/1350</f>
        <v>1865.1351660939288</v>
      </c>
      <c r="L58" s="39">
        <f t="shared" ref="L58:L66" si="49">(K58+M58)/2</f>
        <v>1793.3991981672393</v>
      </c>
      <c r="M58" s="39">
        <f>K58*1200/1300</f>
        <v>1721.6632302405496</v>
      </c>
      <c r="N58" s="39">
        <f t="shared" ref="N58:N66" si="50">(M58+O58)/2</f>
        <v>1649.92726231386</v>
      </c>
      <c r="O58" s="39">
        <f>M58*1100/1200</f>
        <v>1578.1912943871705</v>
      </c>
      <c r="P58" s="38">
        <v>0.91</v>
      </c>
      <c r="Q58" s="38">
        <f t="shared" si="47"/>
        <v>1.8091811111111114</v>
      </c>
      <c r="R58" s="38">
        <f t="shared" si="47"/>
        <v>1.7625527319587628</v>
      </c>
      <c r="S58" s="38">
        <f t="shared" si="47"/>
        <v>1.7299128665521191</v>
      </c>
      <c r="T58" s="38">
        <f t="shared" si="47"/>
        <v>1.6972730011454753</v>
      </c>
      <c r="U58" s="38">
        <f t="shared" si="47"/>
        <v>1.6319932703321878</v>
      </c>
      <c r="V58" s="38">
        <f t="shared" si="47"/>
        <v>1.5667135395189002</v>
      </c>
      <c r="W58" s="38">
        <f t="shared" si="47"/>
        <v>1.5014338087056125</v>
      </c>
      <c r="X58" s="38">
        <f t="shared" si="47"/>
        <v>1.4361540778923252</v>
      </c>
      <c r="Y58" s="38">
        <f>euref_det!AB58*Q58</f>
        <v>30.891767472222224</v>
      </c>
      <c r="Z58" s="38">
        <f>euref_det!AC58*R58</f>
        <v>77.381422311159781</v>
      </c>
      <c r="AA58" s="38">
        <f>euref_det!AD58*S58</f>
        <v>48.513721009775793</v>
      </c>
      <c r="AB58" s="38">
        <f>euref_det!AE58*T58</f>
        <v>45.217491423090578</v>
      </c>
      <c r="AC58" s="38">
        <f>euref_det!AF58*U58</f>
        <v>42.231800204274322</v>
      </c>
      <c r="AD58" s="38">
        <f>euref_det!AG58*V58</f>
        <v>44.366063385758778</v>
      </c>
      <c r="AE58" s="38">
        <f>euref_det!AH58*W58</f>
        <v>120.08144437915918</v>
      </c>
      <c r="AF58" s="38">
        <f>euref_det!AI58*X58</f>
        <v>62.224401745839231</v>
      </c>
    </row>
    <row r="59" spans="1:32" ht="15" customHeight="1" x14ac:dyDescent="0.25">
      <c r="A59" s="9" t="s">
        <v>78</v>
      </c>
      <c r="B59" s="9" t="s">
        <v>84</v>
      </c>
      <c r="C59" s="9" t="s">
        <v>21</v>
      </c>
      <c r="D59" s="9" t="s">
        <v>725</v>
      </c>
      <c r="E59" s="9" t="s">
        <v>741</v>
      </c>
      <c r="F59" s="9" t="s">
        <v>102</v>
      </c>
      <c r="G59" s="9" t="s">
        <v>730</v>
      </c>
      <c r="H59" s="38">
        <v>4376</v>
      </c>
      <c r="I59" s="38">
        <f>H59*2880/(3470+2/7*(2880-3470))</f>
        <v>3817.4019904803113</v>
      </c>
      <c r="J59" s="38">
        <f t="shared" si="48"/>
        <v>3618.5789701427948</v>
      </c>
      <c r="K59" s="38">
        <f>I59*2580/2880</f>
        <v>3419.7559498052788</v>
      </c>
      <c r="L59" s="38">
        <f t="shared" si="49"/>
        <v>3287.2072695802681</v>
      </c>
      <c r="M59" s="38">
        <f>K59*2380/2580</f>
        <v>3154.6585893552569</v>
      </c>
      <c r="N59" s="38">
        <f t="shared" si="50"/>
        <v>3032.3850006205571</v>
      </c>
      <c r="O59" s="38">
        <f>M59*2380/2580</f>
        <v>2910.1114118858573</v>
      </c>
      <c r="P59" s="38">
        <v>0.91</v>
      </c>
      <c r="Q59" s="38">
        <f t="shared" si="47"/>
        <v>3.9821600000000004</v>
      </c>
      <c r="R59" s="38">
        <f t="shared" si="47"/>
        <v>3.4738358113370831</v>
      </c>
      <c r="S59" s="38">
        <f t="shared" si="47"/>
        <v>3.2929068628299434</v>
      </c>
      <c r="T59" s="38">
        <f t="shared" si="47"/>
        <v>3.1119779143228037</v>
      </c>
      <c r="U59" s="38">
        <f t="shared" si="47"/>
        <v>2.991358615318044</v>
      </c>
      <c r="V59" s="38">
        <f t="shared" si="47"/>
        <v>2.8707393163132839</v>
      </c>
      <c r="W59" s="38">
        <f t="shared" si="47"/>
        <v>2.7594703505647074</v>
      </c>
      <c r="X59" s="38">
        <f t="shared" si="47"/>
        <v>2.6482013848161299</v>
      </c>
      <c r="Y59" s="38">
        <f>euref_det!AB59*Q59</f>
        <v>0</v>
      </c>
      <c r="Z59" s="38">
        <f>euref_det!AC59*R59</f>
        <v>0</v>
      </c>
      <c r="AA59" s="38">
        <f>euref_det!AD59*S59</f>
        <v>0</v>
      </c>
      <c r="AB59" s="38">
        <f>euref_det!AE59*T59</f>
        <v>0</v>
      </c>
      <c r="AC59" s="38">
        <f>euref_det!AF59*U59</f>
        <v>0</v>
      </c>
      <c r="AD59" s="38">
        <f>euref_det!AG59*V59</f>
        <v>0</v>
      </c>
      <c r="AE59" s="38">
        <f>euref_det!AH59*W59</f>
        <v>0</v>
      </c>
      <c r="AF59" s="38">
        <f>euref_det!AI59*X59</f>
        <v>0</v>
      </c>
    </row>
    <row r="60" spans="1:32" ht="15" customHeight="1" x14ac:dyDescent="0.25">
      <c r="A60" s="9" t="s">
        <v>37</v>
      </c>
      <c r="B60" s="9" t="s">
        <v>38</v>
      </c>
      <c r="C60" s="9" t="s">
        <v>21</v>
      </c>
      <c r="D60" s="9" t="s">
        <v>102</v>
      </c>
      <c r="E60" s="9" t="s">
        <v>729</v>
      </c>
      <c r="F60" s="9"/>
      <c r="G60" s="9"/>
      <c r="H60" s="38">
        <v>2442.8571428571427</v>
      </c>
      <c r="I60" s="38">
        <v>2300</v>
      </c>
      <c r="J60" s="38">
        <f t="shared" si="48"/>
        <v>2300</v>
      </c>
      <c r="K60" s="38">
        <v>2300</v>
      </c>
      <c r="L60" s="38">
        <f t="shared" si="49"/>
        <v>2300</v>
      </c>
      <c r="M60" s="38">
        <v>2300</v>
      </c>
      <c r="N60" s="38">
        <f t="shared" si="50"/>
        <v>2250</v>
      </c>
      <c r="O60" s="38">
        <v>2200</v>
      </c>
      <c r="P60" s="38"/>
      <c r="Q60" s="38">
        <f t="shared" ref="Q60:X61" si="51">H60/1000</f>
        <v>2.4428571428571426</v>
      </c>
      <c r="R60" s="38">
        <f t="shared" si="51"/>
        <v>2.2999999999999998</v>
      </c>
      <c r="S60" s="38">
        <f t="shared" si="51"/>
        <v>2.2999999999999998</v>
      </c>
      <c r="T60" s="38">
        <f t="shared" si="51"/>
        <v>2.2999999999999998</v>
      </c>
      <c r="U60" s="38">
        <f t="shared" si="51"/>
        <v>2.2999999999999998</v>
      </c>
      <c r="V60" s="38">
        <f t="shared" si="51"/>
        <v>2.2999999999999998</v>
      </c>
      <c r="W60" s="38">
        <f t="shared" si="51"/>
        <v>2.25</v>
      </c>
      <c r="X60" s="38">
        <f t="shared" si="51"/>
        <v>2.2000000000000002</v>
      </c>
      <c r="Y60" s="38">
        <f>euref_det!AB60*Q60</f>
        <v>9.3477757224489775</v>
      </c>
      <c r="Z60" s="38">
        <f>euref_det!AC60*R60</f>
        <v>4.7215793142857132</v>
      </c>
      <c r="AA60" s="38">
        <f>euref_det!AD60*S60</f>
        <v>4.1861393142857137</v>
      </c>
      <c r="AB60" s="38">
        <f>euref_det!AE60*T60</f>
        <v>4.1861393142857137</v>
      </c>
      <c r="AC60" s="38">
        <f>euref_det!AF60*U60</f>
        <v>1.8138535999999998</v>
      </c>
      <c r="AD60" s="38">
        <f>euref_det!AG60*V60</f>
        <v>1.5640197142857142</v>
      </c>
      <c r="AE60" s="38">
        <f>euref_det!AH60*W60</f>
        <v>1.5300192857142856</v>
      </c>
      <c r="AF60" s="38">
        <f>euref_det!AI60*X60</f>
        <v>1.4960188571428572</v>
      </c>
    </row>
    <row r="61" spans="1:32" ht="15" customHeight="1" x14ac:dyDescent="0.25">
      <c r="A61" s="9" t="s">
        <v>39</v>
      </c>
      <c r="B61" s="9" t="s">
        <v>40</v>
      </c>
      <c r="C61" s="9" t="s">
        <v>21</v>
      </c>
      <c r="D61" s="9" t="s">
        <v>102</v>
      </c>
      <c r="E61" s="9" t="s">
        <v>728</v>
      </c>
      <c r="F61" s="9"/>
      <c r="G61" s="9"/>
      <c r="H61" s="38">
        <v>2812.8571428571427</v>
      </c>
      <c r="I61" s="38">
        <v>2620</v>
      </c>
      <c r="J61" s="38">
        <f t="shared" si="48"/>
        <v>2495</v>
      </c>
      <c r="K61" s="38">
        <v>2370</v>
      </c>
      <c r="L61" s="38">
        <f t="shared" si="49"/>
        <v>2260</v>
      </c>
      <c r="M61" s="38">
        <v>2150</v>
      </c>
      <c r="N61" s="38">
        <f t="shared" si="50"/>
        <v>2050</v>
      </c>
      <c r="O61" s="38">
        <v>1950</v>
      </c>
      <c r="P61" s="38"/>
      <c r="Q61" s="38">
        <f t="shared" si="51"/>
        <v>2.8128571428571427</v>
      </c>
      <c r="R61" s="38">
        <f t="shared" si="51"/>
        <v>2.62</v>
      </c>
      <c r="S61" s="38">
        <f t="shared" si="51"/>
        <v>2.4950000000000001</v>
      </c>
      <c r="T61" s="38">
        <f t="shared" si="51"/>
        <v>2.37</v>
      </c>
      <c r="U61" s="38">
        <f t="shared" si="51"/>
        <v>2.2599999999999998</v>
      </c>
      <c r="V61" s="38">
        <f t="shared" si="51"/>
        <v>2.15</v>
      </c>
      <c r="W61" s="38">
        <f t="shared" si="51"/>
        <v>2.0499999999999998</v>
      </c>
      <c r="X61" s="38">
        <f t="shared" si="51"/>
        <v>1.95</v>
      </c>
      <c r="Y61" s="38">
        <f>euref_det!AB61*Q61</f>
        <v>95.239185454285717</v>
      </c>
      <c r="Z61" s="38">
        <f>euref_det!AC61*R61</f>
        <v>72.092397946447193</v>
      </c>
      <c r="AA61" s="38">
        <f>euref_det!AD61*S61</f>
        <v>29.064984903218718</v>
      </c>
      <c r="AB61" s="38">
        <f>euref_det!AE61*T61</f>
        <v>30.921452286486524</v>
      </c>
      <c r="AC61" s="38">
        <f>euref_det!AF61*U61</f>
        <v>27.533889917736495</v>
      </c>
      <c r="AD61" s="38">
        <f>euref_det!AG61*V61</f>
        <v>139.72610097131451</v>
      </c>
      <c r="AE61" s="38">
        <f>euref_det!AH61*W61</f>
        <v>107.41162440197901</v>
      </c>
      <c r="AF61" s="38">
        <f>euref_det!AI61*X61</f>
        <v>51.47111294466076</v>
      </c>
    </row>
    <row r="62" spans="1:32" ht="15" customHeight="1" x14ac:dyDescent="0.25">
      <c r="A62" s="9" t="s">
        <v>80</v>
      </c>
      <c r="B62" s="9" t="s">
        <v>85</v>
      </c>
      <c r="C62" s="9" t="s">
        <v>21</v>
      </c>
      <c r="D62" s="9" t="s">
        <v>725</v>
      </c>
      <c r="E62" s="9" t="s">
        <v>740</v>
      </c>
      <c r="F62" s="9" t="s">
        <v>102</v>
      </c>
      <c r="G62" s="9" t="s">
        <v>726</v>
      </c>
      <c r="H62" s="39">
        <v>1608.2725555555553</v>
      </c>
      <c r="I62" s="39">
        <f>H62*800/(980+2/7*(800-980))</f>
        <v>1385.588663247863</v>
      </c>
      <c r="J62" s="39">
        <f t="shared" si="48"/>
        <v>1247.0297969230767</v>
      </c>
      <c r="K62" s="39">
        <f>I62*640/800</f>
        <v>1108.4709305982904</v>
      </c>
      <c r="L62" s="39">
        <f t="shared" si="49"/>
        <v>1056.5113557264956</v>
      </c>
      <c r="M62" s="39">
        <f>K62*580/640</f>
        <v>1004.5517808547007</v>
      </c>
      <c r="N62" s="39">
        <f t="shared" si="50"/>
        <v>952.59220598290585</v>
      </c>
      <c r="O62" s="39">
        <f>M62*520/580</f>
        <v>900.63263111111098</v>
      </c>
      <c r="P62" s="38">
        <v>0.91</v>
      </c>
      <c r="Q62" s="38">
        <f t="shared" ref="Q62:X64" si="52">H62*$P62/1000</f>
        <v>1.4635280255555554</v>
      </c>
      <c r="R62" s="38">
        <f t="shared" si="52"/>
        <v>1.2608856835555553</v>
      </c>
      <c r="S62" s="38">
        <f t="shared" si="52"/>
        <v>1.1347971151999998</v>
      </c>
      <c r="T62" s="38">
        <f t="shared" si="52"/>
        <v>1.0087085468444443</v>
      </c>
      <c r="U62" s="38">
        <f t="shared" si="52"/>
        <v>0.96142533371111105</v>
      </c>
      <c r="V62" s="38">
        <f t="shared" si="52"/>
        <v>0.91414212057777777</v>
      </c>
      <c r="W62" s="38">
        <f t="shared" si="52"/>
        <v>0.86685890744444438</v>
      </c>
      <c r="X62" s="38">
        <f t="shared" si="52"/>
        <v>0.81957569431111099</v>
      </c>
      <c r="Y62" s="38">
        <f>euref_det!AB62*Q62</f>
        <v>92.04298397470059</v>
      </c>
      <c r="Z62" s="38">
        <f>euref_det!AC62*R62</f>
        <v>85.166461863889225</v>
      </c>
      <c r="AA62" s="38">
        <f>euref_det!AD62*S62</f>
        <v>74.295105610326544</v>
      </c>
      <c r="AB62" s="38">
        <f>euref_det!AE62*T62</f>
        <v>65.108340802688318</v>
      </c>
      <c r="AC62" s="38">
        <f>euref_det!AF62*U62</f>
        <v>62.063429725846653</v>
      </c>
      <c r="AD62" s="38">
        <f>euref_det!AG62*V62</f>
        <v>60.438462225374842</v>
      </c>
      <c r="AE62" s="38">
        <f>euref_det!AH62*W62</f>
        <v>58.146441206075998</v>
      </c>
      <c r="AF62" s="38">
        <f>euref_det!AI62*X62</f>
        <v>129.99784399876501</v>
      </c>
    </row>
    <row r="63" spans="1:32" ht="15" customHeight="1" x14ac:dyDescent="0.25">
      <c r="A63" s="9" t="s">
        <v>81</v>
      </c>
      <c r="B63" s="9" t="s">
        <v>86</v>
      </c>
      <c r="C63" s="9" t="s">
        <v>21</v>
      </c>
      <c r="D63" s="9" t="s">
        <v>725</v>
      </c>
      <c r="E63" s="9" t="s">
        <v>739</v>
      </c>
      <c r="F63" s="9" t="s">
        <v>102</v>
      </c>
      <c r="G63" s="9" t="s">
        <v>723</v>
      </c>
      <c r="H63" s="39">
        <v>2164.4444444444443</v>
      </c>
      <c r="I63" s="39">
        <f>H63*1100/(1310+2/7*(1100-1310))</f>
        <v>1904.7111111111112</v>
      </c>
      <c r="J63" s="39">
        <f t="shared" si="48"/>
        <v>1809.4755555555557</v>
      </c>
      <c r="K63" s="39">
        <f>I63*990/1100</f>
        <v>1714.24</v>
      </c>
      <c r="L63" s="39">
        <f t="shared" si="49"/>
        <v>1662.2933333333333</v>
      </c>
      <c r="M63" s="39">
        <f>K63*930/990</f>
        <v>1610.3466666666666</v>
      </c>
      <c r="N63" s="39">
        <f t="shared" si="50"/>
        <v>1567.0577777777776</v>
      </c>
      <c r="O63" s="39">
        <f>M63*880/930</f>
        <v>1523.7688888888888</v>
      </c>
      <c r="P63" s="38">
        <v>0.91</v>
      </c>
      <c r="Q63" s="38">
        <f t="shared" si="52"/>
        <v>1.9696444444444443</v>
      </c>
      <c r="R63" s="38">
        <f t="shared" si="52"/>
        <v>1.7332871111111112</v>
      </c>
      <c r="S63" s="38">
        <f t="shared" si="52"/>
        <v>1.6466227555555559</v>
      </c>
      <c r="T63" s="38">
        <f t="shared" si="52"/>
        <v>1.5599584</v>
      </c>
      <c r="U63" s="38">
        <f t="shared" si="52"/>
        <v>1.5126869333333335</v>
      </c>
      <c r="V63" s="38">
        <f t="shared" si="52"/>
        <v>1.4654154666666666</v>
      </c>
      <c r="W63" s="38">
        <f t="shared" si="52"/>
        <v>1.4260225777777775</v>
      </c>
      <c r="X63" s="38">
        <f t="shared" si="52"/>
        <v>1.3866296888888889</v>
      </c>
      <c r="Y63" s="38">
        <f>euref_det!AB63*Q63</f>
        <v>69.427670096459309</v>
      </c>
      <c r="Z63" s="38">
        <f>euref_det!AC63*R63</f>
        <v>65.617323015760334</v>
      </c>
      <c r="AA63" s="38">
        <f>euref_det!AD63*S63</f>
        <v>60.421458358655293</v>
      </c>
      <c r="AB63" s="38">
        <f>euref_det!AE63*T63</f>
        <v>56.433768680390031</v>
      </c>
      <c r="AC63" s="38">
        <f>euref_det!AF63*U63</f>
        <v>54.729864729420548</v>
      </c>
      <c r="AD63" s="38">
        <f>euref_det!AG63*V63</f>
        <v>54.30196753329205</v>
      </c>
      <c r="AE63" s="38">
        <f>euref_det!AH63*W63</f>
        <v>53.611287115219376</v>
      </c>
      <c r="AF63" s="38">
        <f>euref_det!AI63*X63</f>
        <v>123.27150071245335</v>
      </c>
    </row>
    <row r="64" spans="1:32" ht="15" customHeight="1" x14ac:dyDescent="0.25">
      <c r="A64" s="9" t="s">
        <v>41</v>
      </c>
      <c r="B64" s="9" t="s">
        <v>42</v>
      </c>
      <c r="C64" s="9" t="s">
        <v>21</v>
      </c>
      <c r="D64" s="9" t="s">
        <v>102</v>
      </c>
      <c r="E64" s="9" t="s">
        <v>722</v>
      </c>
      <c r="F64" s="9"/>
      <c r="G64" s="9"/>
      <c r="H64" s="38">
        <v>5285.7142857142853</v>
      </c>
      <c r="I64" s="38">
        <v>4500</v>
      </c>
      <c r="J64" s="38">
        <f t="shared" si="48"/>
        <v>4150</v>
      </c>
      <c r="K64" s="38">
        <v>3800</v>
      </c>
      <c r="L64" s="38">
        <f t="shared" si="49"/>
        <v>3650</v>
      </c>
      <c r="M64" s="38">
        <v>3500</v>
      </c>
      <c r="N64" s="38">
        <f t="shared" si="50"/>
        <v>3450</v>
      </c>
      <c r="O64" s="38">
        <v>3400</v>
      </c>
      <c r="P64" s="38">
        <v>0.91</v>
      </c>
      <c r="Q64" s="38">
        <f t="shared" si="52"/>
        <v>4.8099999999999996</v>
      </c>
      <c r="R64" s="38">
        <f t="shared" si="52"/>
        <v>4.0949999999999998</v>
      </c>
      <c r="S64" s="38">
        <f t="shared" si="52"/>
        <v>3.7765</v>
      </c>
      <c r="T64" s="38">
        <f t="shared" si="52"/>
        <v>3.4580000000000002</v>
      </c>
      <c r="U64" s="38">
        <f t="shared" si="52"/>
        <v>3.3214999999999999</v>
      </c>
      <c r="V64" s="38">
        <f t="shared" si="52"/>
        <v>3.1850000000000001</v>
      </c>
      <c r="W64" s="38">
        <f t="shared" si="52"/>
        <v>3.1395</v>
      </c>
      <c r="X64" s="38">
        <f t="shared" si="52"/>
        <v>3.0939999999999999</v>
      </c>
      <c r="Y64" s="38">
        <f>euref_det!AB64*Q64</f>
        <v>0</v>
      </c>
      <c r="Z64" s="38">
        <f>euref_det!AC64*R64</f>
        <v>0</v>
      </c>
      <c r="AA64" s="38">
        <f>euref_det!AD64*S64</f>
        <v>0</v>
      </c>
      <c r="AB64" s="38">
        <f>euref_det!AE64*T64</f>
        <v>0</v>
      </c>
      <c r="AC64" s="38">
        <f>euref_det!AF64*U64</f>
        <v>0</v>
      </c>
      <c r="AD64" s="38">
        <f>euref_det!AG64*V64</f>
        <v>0</v>
      </c>
      <c r="AE64" s="38">
        <f>euref_det!AH64*W64</f>
        <v>0</v>
      </c>
      <c r="AF64" s="38">
        <f>euref_det!AI64*X64</f>
        <v>0</v>
      </c>
    </row>
    <row r="65" spans="1:32" ht="15" customHeight="1" x14ac:dyDescent="0.25">
      <c r="A65" s="9" t="s">
        <v>43</v>
      </c>
      <c r="B65" s="9" t="s">
        <v>44</v>
      </c>
      <c r="C65" s="9" t="s">
        <v>21</v>
      </c>
      <c r="D65" s="9" t="s">
        <v>102</v>
      </c>
      <c r="E65" s="9" t="s">
        <v>721</v>
      </c>
      <c r="F65" s="9"/>
      <c r="G65" s="9"/>
      <c r="H65" s="38">
        <v>8140</v>
      </c>
      <c r="I65" s="38">
        <v>5790</v>
      </c>
      <c r="J65" s="38">
        <f t="shared" si="48"/>
        <v>5135</v>
      </c>
      <c r="K65" s="38">
        <v>4480</v>
      </c>
      <c r="L65" s="38">
        <f t="shared" si="49"/>
        <v>3565</v>
      </c>
      <c r="M65" s="38">
        <v>2650</v>
      </c>
      <c r="N65" s="38">
        <f t="shared" si="50"/>
        <v>2475</v>
      </c>
      <c r="O65" s="38">
        <v>2300</v>
      </c>
      <c r="P65" s="38"/>
      <c r="Q65" s="38">
        <f t="shared" ref="Q65:X65" si="53">H65/1000</f>
        <v>8.14</v>
      </c>
      <c r="R65" s="38">
        <f t="shared" si="53"/>
        <v>5.79</v>
      </c>
      <c r="S65" s="38">
        <f t="shared" si="53"/>
        <v>5.1349999999999998</v>
      </c>
      <c r="T65" s="38">
        <f t="shared" si="53"/>
        <v>4.4800000000000004</v>
      </c>
      <c r="U65" s="38">
        <f t="shared" si="53"/>
        <v>3.5649999999999999</v>
      </c>
      <c r="V65" s="38">
        <f t="shared" si="53"/>
        <v>2.65</v>
      </c>
      <c r="W65" s="38">
        <f t="shared" si="53"/>
        <v>2.4750000000000001</v>
      </c>
      <c r="X65" s="38">
        <f t="shared" si="53"/>
        <v>2.2999999999999998</v>
      </c>
      <c r="Y65" s="38">
        <f>euref_det!AB65*Q65</f>
        <v>0</v>
      </c>
      <c r="Z65" s="38">
        <f>euref_det!AC65*R65</f>
        <v>0</v>
      </c>
      <c r="AA65" s="38">
        <f>euref_det!AD65*S65</f>
        <v>0</v>
      </c>
      <c r="AB65" s="38">
        <f>euref_det!AE65*T65</f>
        <v>0</v>
      </c>
      <c r="AC65" s="38">
        <f>euref_det!AF65*U65</f>
        <v>0</v>
      </c>
      <c r="AD65" s="38">
        <f>euref_det!AG65*V65</f>
        <v>0</v>
      </c>
      <c r="AE65" s="38">
        <f>euref_det!AH65*W65</f>
        <v>0</v>
      </c>
      <c r="AF65" s="38">
        <f>euref_det!AI65*X65</f>
        <v>0</v>
      </c>
    </row>
    <row r="66" spans="1:32" ht="15" customHeight="1" x14ac:dyDescent="0.25">
      <c r="A66" s="9" t="s">
        <v>45</v>
      </c>
      <c r="B66" s="9" t="s">
        <v>46</v>
      </c>
      <c r="C66" s="9" t="s">
        <v>21</v>
      </c>
      <c r="D66" s="9" t="s">
        <v>102</v>
      </c>
      <c r="E66" s="9" t="s">
        <v>720</v>
      </c>
      <c r="F66" s="9"/>
      <c r="G66" s="9"/>
      <c r="H66" s="38">
        <v>5370</v>
      </c>
      <c r="I66" s="38">
        <v>4970</v>
      </c>
      <c r="J66" s="38">
        <f t="shared" si="48"/>
        <v>4720</v>
      </c>
      <c r="K66" s="38">
        <v>4470</v>
      </c>
      <c r="L66" s="38">
        <f t="shared" si="49"/>
        <v>4245</v>
      </c>
      <c r="M66" s="38">
        <v>4020</v>
      </c>
      <c r="N66" s="38">
        <f t="shared" si="50"/>
        <v>3815</v>
      </c>
      <c r="O66" s="38">
        <v>3610</v>
      </c>
      <c r="P66" s="38">
        <v>0.91</v>
      </c>
      <c r="Q66" s="38">
        <f t="shared" ref="Q66:X66" si="54">H66*$P66/1000</f>
        <v>4.8866999999999994</v>
      </c>
      <c r="R66" s="38">
        <f t="shared" si="54"/>
        <v>4.5226999999999995</v>
      </c>
      <c r="S66" s="38">
        <f t="shared" si="54"/>
        <v>4.2951999999999995</v>
      </c>
      <c r="T66" s="38">
        <f t="shared" si="54"/>
        <v>4.0677000000000003</v>
      </c>
      <c r="U66" s="38">
        <f t="shared" si="54"/>
        <v>3.8629500000000001</v>
      </c>
      <c r="V66" s="38">
        <f t="shared" si="54"/>
        <v>3.6582000000000003</v>
      </c>
      <c r="W66" s="38">
        <f t="shared" si="54"/>
        <v>3.4716499999999999</v>
      </c>
      <c r="X66" s="38">
        <f t="shared" si="54"/>
        <v>3.2850999999999999</v>
      </c>
      <c r="Y66" s="38">
        <f>euref_det!AB66*Q66</f>
        <v>0</v>
      </c>
      <c r="Z66" s="38">
        <f>euref_det!AC66*R66</f>
        <v>0.38728790095555343</v>
      </c>
      <c r="AA66" s="38">
        <f>euref_det!AD66*S66</f>
        <v>5.2543802601615751E-2</v>
      </c>
      <c r="AB66" s="38">
        <f>euref_det!AE66*T66</f>
        <v>4.9760762209581033E-2</v>
      </c>
      <c r="AC66" s="38">
        <f>euref_det!AF66*U66</f>
        <v>4.7256025856749768E-2</v>
      </c>
      <c r="AD66" s="38">
        <f>euref_det!AG66*V66</f>
        <v>4.4751289503918511E-2</v>
      </c>
      <c r="AE66" s="38">
        <f>euref_det!AH66*W66</f>
        <v>4.2469196382450024E-2</v>
      </c>
      <c r="AF66" s="38">
        <f>euref_det!AI66*X66</f>
        <v>4.0187103260981544E-2</v>
      </c>
    </row>
    <row r="67" spans="1:32" ht="15" customHeight="1" x14ac:dyDescent="0.25">
      <c r="A67" s="9" t="s">
        <v>29</v>
      </c>
      <c r="B67" s="9" t="s">
        <v>30</v>
      </c>
      <c r="C67" s="9" t="s">
        <v>20</v>
      </c>
      <c r="D67" s="9" t="s">
        <v>102</v>
      </c>
      <c r="E67" s="9" t="s">
        <v>738</v>
      </c>
      <c r="F67" s="9"/>
      <c r="G67" s="9"/>
      <c r="H67" s="38">
        <v>1778.7539598732842</v>
      </c>
      <c r="I67" s="38">
        <f t="shared" ref="I67:O68" si="55">$H67</f>
        <v>1778.7539598732842</v>
      </c>
      <c r="J67" s="38">
        <f t="shared" si="55"/>
        <v>1778.7539598732842</v>
      </c>
      <c r="K67" s="38">
        <f t="shared" si="55"/>
        <v>1778.7539598732842</v>
      </c>
      <c r="L67" s="38">
        <f t="shared" si="55"/>
        <v>1778.7539598732842</v>
      </c>
      <c r="M67" s="38">
        <f t="shared" si="55"/>
        <v>1778.7539598732842</v>
      </c>
      <c r="N67" s="38">
        <f t="shared" si="55"/>
        <v>1778.7539598732842</v>
      </c>
      <c r="O67" s="38">
        <f t="shared" si="55"/>
        <v>1778.7539598732842</v>
      </c>
      <c r="P67" s="38"/>
      <c r="Q67" s="38">
        <f t="shared" ref="Q67:X69" si="56">H67/1000</f>
        <v>1.7787539598732842</v>
      </c>
      <c r="R67" s="38">
        <f t="shared" si="56"/>
        <v>1.7787539598732842</v>
      </c>
      <c r="S67" s="38">
        <f t="shared" si="56"/>
        <v>1.7787539598732842</v>
      </c>
      <c r="T67" s="38">
        <f t="shared" si="56"/>
        <v>1.7787539598732842</v>
      </c>
      <c r="U67" s="38">
        <f t="shared" si="56"/>
        <v>1.7787539598732842</v>
      </c>
      <c r="V67" s="38">
        <f t="shared" si="56"/>
        <v>1.7787539598732842</v>
      </c>
      <c r="W67" s="38">
        <f t="shared" si="56"/>
        <v>1.7787539598732842</v>
      </c>
      <c r="X67" s="38">
        <f t="shared" si="56"/>
        <v>1.7787539598732842</v>
      </c>
      <c r="Y67" s="38">
        <f>euref_det!AB67*Q67</f>
        <v>2348.8187600517008</v>
      </c>
      <c r="Z67" s="38">
        <f>euref_det!AC67*R67</f>
        <v>2186.5326019272584</v>
      </c>
      <c r="AA67" s="38">
        <f>euref_det!AD67*S67</f>
        <v>1957.33775287974</v>
      </c>
      <c r="AB67" s="38">
        <f>euref_det!AE67*T67</f>
        <v>1635.3370385397182</v>
      </c>
      <c r="AC67" s="38">
        <f>euref_det!AF67*U67</f>
        <v>1144.3391405849134</v>
      </c>
      <c r="AD67" s="38">
        <f>euref_det!AG67*V67</f>
        <v>1001.5899196581976</v>
      </c>
      <c r="AE67" s="38">
        <f>euref_det!AH67*W67</f>
        <v>868.01250111543106</v>
      </c>
      <c r="AF67" s="38">
        <f>euref_det!AI67*X67</f>
        <v>2684.1162380497622</v>
      </c>
    </row>
    <row r="68" spans="1:32" ht="15" customHeight="1" x14ac:dyDescent="0.25">
      <c r="A68" s="9" t="s">
        <v>31</v>
      </c>
      <c r="B68" s="9" t="s">
        <v>32</v>
      </c>
      <c r="C68" s="9" t="s">
        <v>20</v>
      </c>
      <c r="D68" s="9" t="s">
        <v>102</v>
      </c>
      <c r="E68" s="9" t="s">
        <v>737</v>
      </c>
      <c r="F68" s="9"/>
      <c r="G68" s="9"/>
      <c r="H68" s="38">
        <v>850</v>
      </c>
      <c r="I68" s="38">
        <f t="shared" si="55"/>
        <v>850</v>
      </c>
      <c r="J68" s="38">
        <f t="shared" si="55"/>
        <v>850</v>
      </c>
      <c r="K68" s="38">
        <f t="shared" si="55"/>
        <v>850</v>
      </c>
      <c r="L68" s="38">
        <f t="shared" si="55"/>
        <v>850</v>
      </c>
      <c r="M68" s="38">
        <f t="shared" si="55"/>
        <v>850</v>
      </c>
      <c r="N68" s="38">
        <f t="shared" si="55"/>
        <v>850</v>
      </c>
      <c r="O68" s="38">
        <f t="shared" si="55"/>
        <v>850</v>
      </c>
      <c r="P68" s="38"/>
      <c r="Q68" s="38">
        <f t="shared" si="56"/>
        <v>0.85</v>
      </c>
      <c r="R68" s="38">
        <f t="shared" si="56"/>
        <v>0.85</v>
      </c>
      <c r="S68" s="38">
        <f t="shared" si="56"/>
        <v>0.85</v>
      </c>
      <c r="T68" s="38">
        <f t="shared" si="56"/>
        <v>0.85</v>
      </c>
      <c r="U68" s="38">
        <f t="shared" si="56"/>
        <v>0.85</v>
      </c>
      <c r="V68" s="38">
        <f t="shared" si="56"/>
        <v>0.85</v>
      </c>
      <c r="W68" s="38">
        <f t="shared" si="56"/>
        <v>0.85</v>
      </c>
      <c r="X68" s="38">
        <f t="shared" si="56"/>
        <v>0.85</v>
      </c>
      <c r="Y68" s="38">
        <f>euref_det!AB68*Q68</f>
        <v>3496.2700853999995</v>
      </c>
      <c r="Z68" s="38">
        <f>euref_det!AC68*R68</f>
        <v>620.25159090000022</v>
      </c>
      <c r="AA68" s="38">
        <f>euref_det!AD68*S68</f>
        <v>855.64193107522863</v>
      </c>
      <c r="AB68" s="38">
        <f>euref_det!AE68*T68</f>
        <v>1427.3607865328875</v>
      </c>
      <c r="AC68" s="38">
        <f>euref_det!AF68*U68</f>
        <v>3165.8610901836018</v>
      </c>
      <c r="AD68" s="38">
        <f>euref_det!AG68*V68</f>
        <v>1689.299117535626</v>
      </c>
      <c r="AE68" s="38">
        <f>euref_det!AH68*W68</f>
        <v>1443.1063661110713</v>
      </c>
      <c r="AF68" s="38">
        <f>euref_det!AI68*X68</f>
        <v>1173.7367359359255</v>
      </c>
    </row>
    <row r="69" spans="1:32" ht="15" customHeight="1" x14ac:dyDescent="0.25">
      <c r="A69" s="9" t="s">
        <v>33</v>
      </c>
      <c r="B69" s="9" t="s">
        <v>34</v>
      </c>
      <c r="C69" s="9" t="s">
        <v>20</v>
      </c>
      <c r="D69" s="9" t="s">
        <v>102</v>
      </c>
      <c r="E69" s="9" t="s">
        <v>736</v>
      </c>
      <c r="F69" s="9"/>
      <c r="G69" s="9"/>
      <c r="H69" s="38">
        <v>4457.1428571428569</v>
      </c>
      <c r="I69" s="38">
        <f>4350</f>
        <v>4350</v>
      </c>
      <c r="J69" s="38">
        <f>(I69+K69)/2</f>
        <v>4225</v>
      </c>
      <c r="K69" s="38">
        <v>4100</v>
      </c>
      <c r="L69" s="38">
        <f>(K69+M69)/2</f>
        <v>3950</v>
      </c>
      <c r="M69" s="38">
        <v>3800</v>
      </c>
      <c r="N69" s="38">
        <f>(M69+O69)/2</f>
        <v>3775</v>
      </c>
      <c r="O69" s="38">
        <v>3750</v>
      </c>
      <c r="P69" s="38"/>
      <c r="Q69" s="38">
        <f t="shared" si="56"/>
        <v>4.4571428571428573</v>
      </c>
      <c r="R69" s="38">
        <f t="shared" si="56"/>
        <v>4.3499999999999996</v>
      </c>
      <c r="S69" s="38">
        <f t="shared" si="56"/>
        <v>4.2249999999999996</v>
      </c>
      <c r="T69" s="38">
        <f t="shared" si="56"/>
        <v>4.0999999999999996</v>
      </c>
      <c r="U69" s="38">
        <f t="shared" si="56"/>
        <v>3.95</v>
      </c>
      <c r="V69" s="38">
        <f t="shared" si="56"/>
        <v>3.8</v>
      </c>
      <c r="W69" s="38">
        <f t="shared" si="56"/>
        <v>3.7749999999999999</v>
      </c>
      <c r="X69" s="38">
        <f t="shared" si="56"/>
        <v>3.75</v>
      </c>
      <c r="Y69" s="38">
        <f>euref_det!AB69*Q69</f>
        <v>905.4061714285715</v>
      </c>
      <c r="Z69" s="38">
        <f>euref_det!AC69*R69</f>
        <v>500.77200000000005</v>
      </c>
      <c r="AA69" s="38">
        <f>euref_det!AD69*S69</f>
        <v>0</v>
      </c>
      <c r="AB69" s="38">
        <f>euref_det!AE69*T69</f>
        <v>0</v>
      </c>
      <c r="AC69" s="38">
        <f>euref_det!AF69*U69</f>
        <v>0</v>
      </c>
      <c r="AD69" s="38">
        <f>euref_det!AG69*V69</f>
        <v>0</v>
      </c>
      <c r="AE69" s="38">
        <f>euref_det!AH69*W69</f>
        <v>0</v>
      </c>
      <c r="AF69" s="38">
        <f>euref_det!AI69*X69</f>
        <v>0</v>
      </c>
    </row>
    <row r="70" spans="1:32" ht="15" customHeight="1" x14ac:dyDescent="0.25">
      <c r="A70" s="9" t="s">
        <v>35</v>
      </c>
      <c r="B70" s="9" t="s">
        <v>36</v>
      </c>
      <c r="C70" s="9" t="s">
        <v>20</v>
      </c>
      <c r="D70" s="9" t="s">
        <v>725</v>
      </c>
      <c r="E70" s="9" t="s">
        <v>735</v>
      </c>
      <c r="F70" s="9" t="s">
        <v>102</v>
      </c>
      <c r="G70" s="9" t="s">
        <v>734</v>
      </c>
      <c r="H70" s="38">
        <v>1842.692924470706</v>
      </c>
      <c r="I70" s="38">
        <f t="shared" ref="I70:O70" si="57">$H70</f>
        <v>1842.692924470706</v>
      </c>
      <c r="J70" s="38">
        <f t="shared" si="57"/>
        <v>1842.692924470706</v>
      </c>
      <c r="K70" s="38">
        <f t="shared" si="57"/>
        <v>1842.692924470706</v>
      </c>
      <c r="L70" s="38">
        <f t="shared" si="57"/>
        <v>1842.692924470706</v>
      </c>
      <c r="M70" s="38">
        <f t="shared" si="57"/>
        <v>1842.692924470706</v>
      </c>
      <c r="N70" s="38">
        <f t="shared" si="57"/>
        <v>1842.692924470706</v>
      </c>
      <c r="O70" s="38">
        <f t="shared" si="57"/>
        <v>1842.692924470706</v>
      </c>
      <c r="P70" s="38">
        <v>0.91</v>
      </c>
      <c r="Q70" s="38">
        <f t="shared" ref="Q70:X72" si="58">H70*$P70/1000</f>
        <v>1.6768505612683424</v>
      </c>
      <c r="R70" s="38">
        <f t="shared" si="58"/>
        <v>1.6768505612683424</v>
      </c>
      <c r="S70" s="38">
        <f t="shared" si="58"/>
        <v>1.6768505612683424</v>
      </c>
      <c r="T70" s="38">
        <f t="shared" si="58"/>
        <v>1.6768505612683424</v>
      </c>
      <c r="U70" s="38">
        <f t="shared" si="58"/>
        <v>1.6768505612683424</v>
      </c>
      <c r="V70" s="38">
        <f t="shared" si="58"/>
        <v>1.6768505612683424</v>
      </c>
      <c r="W70" s="38">
        <f t="shared" si="58"/>
        <v>1.6768505612683424</v>
      </c>
      <c r="X70" s="38">
        <f t="shared" si="58"/>
        <v>1.6768505612683424</v>
      </c>
      <c r="Y70" s="38">
        <f>euref_det!AB70*Q70</f>
        <v>191.44043907813577</v>
      </c>
      <c r="Z70" s="38">
        <f>euref_det!AC70*R70</f>
        <v>156.80685824632081</v>
      </c>
      <c r="AA70" s="38">
        <f>euref_det!AD70*S70</f>
        <v>194.93995740116799</v>
      </c>
      <c r="AB70" s="38">
        <f>euref_det!AE70*T70</f>
        <v>217.17233566743829</v>
      </c>
      <c r="AC70" s="38">
        <f>euref_det!AF70*U70</f>
        <v>301.47192047492922</v>
      </c>
      <c r="AD70" s="38">
        <f>euref_det!AG70*V70</f>
        <v>290.88040426839865</v>
      </c>
      <c r="AE70" s="38">
        <f>euref_det!AH70*W70</f>
        <v>326.11855455223508</v>
      </c>
      <c r="AF70" s="38">
        <f>euref_det!AI70*X70</f>
        <v>273.94459927280343</v>
      </c>
    </row>
    <row r="71" spans="1:32" ht="15" customHeight="1" x14ac:dyDescent="0.25">
      <c r="A71" s="9" t="s">
        <v>79</v>
      </c>
      <c r="B71" s="9" t="s">
        <v>83</v>
      </c>
      <c r="C71" s="9" t="s">
        <v>20</v>
      </c>
      <c r="D71" s="9" t="s">
        <v>725</v>
      </c>
      <c r="E71" s="9" t="s">
        <v>742</v>
      </c>
      <c r="F71" s="9" t="s">
        <v>102</v>
      </c>
      <c r="G71" s="9" t="s">
        <v>732</v>
      </c>
      <c r="H71" s="38">
        <v>1988.1111111111111</v>
      </c>
      <c r="I71" s="38">
        <f>H71*1350/(1400+2/7*(1350-1400))</f>
        <v>1936.8711340206185</v>
      </c>
      <c r="J71" s="38">
        <f t="shared" ref="J71:J79" si="59">(I71+K71)/2</f>
        <v>1901.0031500572736</v>
      </c>
      <c r="K71" s="38">
        <f>I71*1300/1350</f>
        <v>1865.1351660939288</v>
      </c>
      <c r="L71" s="38">
        <f t="shared" ref="L71:L79" si="60">(K71+M71)/2</f>
        <v>1793.3991981672393</v>
      </c>
      <c r="M71" s="38">
        <f>K71*1200/1300</f>
        <v>1721.6632302405496</v>
      </c>
      <c r="N71" s="38">
        <f t="shared" ref="N71:N79" si="61">(M71+O71)/2</f>
        <v>1649.92726231386</v>
      </c>
      <c r="O71" s="38">
        <f>M71*1100/1200</f>
        <v>1578.1912943871705</v>
      </c>
      <c r="P71" s="38">
        <v>0.91</v>
      </c>
      <c r="Q71" s="38">
        <f t="shared" si="58"/>
        <v>1.8091811111111114</v>
      </c>
      <c r="R71" s="38">
        <f t="shared" si="58"/>
        <v>1.7625527319587628</v>
      </c>
      <c r="S71" s="38">
        <f t="shared" si="58"/>
        <v>1.7299128665521191</v>
      </c>
      <c r="T71" s="38">
        <f t="shared" si="58"/>
        <v>1.6972730011454753</v>
      </c>
      <c r="U71" s="38">
        <f t="shared" si="58"/>
        <v>1.6319932703321878</v>
      </c>
      <c r="V71" s="38">
        <f t="shared" si="58"/>
        <v>1.5667135395189002</v>
      </c>
      <c r="W71" s="38">
        <f t="shared" si="58"/>
        <v>1.5014338087056125</v>
      </c>
      <c r="X71" s="38">
        <f t="shared" si="58"/>
        <v>1.4361540778923252</v>
      </c>
      <c r="Y71" s="38">
        <f>euref_det!AB71*Q71</f>
        <v>10418.733166813754</v>
      </c>
      <c r="Z71" s="38">
        <f>euref_det!AC71*R71</f>
        <v>10102.98739476525</v>
      </c>
      <c r="AA71" s="38">
        <f>euref_det!AD71*S71</f>
        <v>4284.3954787426619</v>
      </c>
      <c r="AB71" s="38">
        <f>euref_det!AE71*T71</f>
        <v>5864.6031986842663</v>
      </c>
      <c r="AC71" s="38">
        <f>euref_det!AF71*U71</f>
        <v>4064.5851462702881</v>
      </c>
      <c r="AD71" s="38">
        <f>euref_det!AG71*V71</f>
        <v>4664.9768364651636</v>
      </c>
      <c r="AE71" s="38">
        <f>euref_det!AH71*W71</f>
        <v>7812.6478121893051</v>
      </c>
      <c r="AF71" s="38">
        <f>euref_det!AI71*X71</f>
        <v>6017.9108671667764</v>
      </c>
    </row>
    <row r="72" spans="1:32" ht="15" customHeight="1" x14ac:dyDescent="0.25">
      <c r="A72" s="9" t="s">
        <v>78</v>
      </c>
      <c r="B72" s="9" t="s">
        <v>84</v>
      </c>
      <c r="C72" s="9" t="s">
        <v>20</v>
      </c>
      <c r="D72" s="9" t="s">
        <v>725</v>
      </c>
      <c r="E72" s="9" t="s">
        <v>756</v>
      </c>
      <c r="F72" s="9" t="s">
        <v>102</v>
      </c>
      <c r="G72" s="9" t="s">
        <v>730</v>
      </c>
      <c r="H72" s="38">
        <v>5252.5</v>
      </c>
      <c r="I72" s="38">
        <f>H72*2880/(3470+2/7*(2880-3470))</f>
        <v>4582.0164430982259</v>
      </c>
      <c r="J72" s="38">
        <f t="shared" si="59"/>
        <v>4343.3697533535269</v>
      </c>
      <c r="K72" s="38">
        <f>I72*2580/2880</f>
        <v>4104.723063608827</v>
      </c>
      <c r="L72" s="38">
        <f t="shared" si="60"/>
        <v>3945.6252704456942</v>
      </c>
      <c r="M72" s="38">
        <f>K72*2380/2580</f>
        <v>3786.5274772825614</v>
      </c>
      <c r="N72" s="38">
        <f t="shared" si="61"/>
        <v>3639.7628463801366</v>
      </c>
      <c r="O72" s="38">
        <f>M72*2380/2580</f>
        <v>3492.9982154777113</v>
      </c>
      <c r="P72" s="38">
        <v>0.91</v>
      </c>
      <c r="Q72" s="38">
        <f t="shared" si="58"/>
        <v>4.7797750000000008</v>
      </c>
      <c r="R72" s="38">
        <f t="shared" si="58"/>
        <v>4.1696349632193863</v>
      </c>
      <c r="S72" s="38">
        <f t="shared" si="58"/>
        <v>3.9524664755517098</v>
      </c>
      <c r="T72" s="38">
        <f t="shared" si="58"/>
        <v>3.7352979878840329</v>
      </c>
      <c r="U72" s="38">
        <f t="shared" si="58"/>
        <v>3.5905189961055815</v>
      </c>
      <c r="V72" s="38">
        <f t="shared" si="58"/>
        <v>3.4457400043271309</v>
      </c>
      <c r="W72" s="38">
        <f t="shared" si="58"/>
        <v>3.3121841902059246</v>
      </c>
      <c r="X72" s="38">
        <f t="shared" si="58"/>
        <v>3.1786283760847174</v>
      </c>
      <c r="Y72" s="38">
        <f>euref_det!AB72*Q72</f>
        <v>11731.950096078641</v>
      </c>
      <c r="Z72" s="38">
        <f>euref_det!AC72*R72</f>
        <v>1796.4576818039445</v>
      </c>
      <c r="AA72" s="38">
        <f>euref_det!AD72*S72</f>
        <v>666.47905835687141</v>
      </c>
      <c r="AB72" s="38">
        <f>euref_det!AE72*T72</f>
        <v>902.78004946889916</v>
      </c>
      <c r="AC72" s="38">
        <f>euref_det!AF72*U72</f>
        <v>592.4152421821799</v>
      </c>
      <c r="AD72" s="38">
        <f>euref_det!AG72*V72</f>
        <v>698.22192161208511</v>
      </c>
      <c r="AE72" s="38">
        <f>euref_det!AH72*W72</f>
        <v>1238.0118562281718</v>
      </c>
      <c r="AF72" s="38">
        <f>euref_det!AI72*X72</f>
        <v>923.79142911473878</v>
      </c>
    </row>
    <row r="73" spans="1:32" ht="15" customHeight="1" x14ac:dyDescent="0.25">
      <c r="A73" s="9" t="s">
        <v>37</v>
      </c>
      <c r="B73" s="9" t="s">
        <v>38</v>
      </c>
      <c r="C73" s="9" t="s">
        <v>20</v>
      </c>
      <c r="D73" s="9" t="s">
        <v>102</v>
      </c>
      <c r="E73" s="9" t="s">
        <v>729</v>
      </c>
      <c r="F73" s="9"/>
      <c r="G73" s="9"/>
      <c r="H73" s="38">
        <v>2442.8571428571427</v>
      </c>
      <c r="I73" s="38">
        <v>2300</v>
      </c>
      <c r="J73" s="38">
        <f t="shared" si="59"/>
        <v>2300</v>
      </c>
      <c r="K73" s="38">
        <v>2300</v>
      </c>
      <c r="L73" s="38">
        <f t="shared" si="60"/>
        <v>2300</v>
      </c>
      <c r="M73" s="38">
        <v>2300</v>
      </c>
      <c r="N73" s="38">
        <f t="shared" si="61"/>
        <v>2250</v>
      </c>
      <c r="O73" s="38">
        <v>2200</v>
      </c>
      <c r="P73" s="38"/>
      <c r="Q73" s="38">
        <f t="shared" ref="Q73:X74" si="62">H73/1000</f>
        <v>2.4428571428571426</v>
      </c>
      <c r="R73" s="38">
        <f t="shared" si="62"/>
        <v>2.2999999999999998</v>
      </c>
      <c r="S73" s="38">
        <f t="shared" si="62"/>
        <v>2.2999999999999998</v>
      </c>
      <c r="T73" s="38">
        <f t="shared" si="62"/>
        <v>2.2999999999999998</v>
      </c>
      <c r="U73" s="38">
        <f t="shared" si="62"/>
        <v>2.2999999999999998</v>
      </c>
      <c r="V73" s="38">
        <f t="shared" si="62"/>
        <v>2.2999999999999998</v>
      </c>
      <c r="W73" s="38">
        <f t="shared" si="62"/>
        <v>2.25</v>
      </c>
      <c r="X73" s="38">
        <f t="shared" si="62"/>
        <v>2.2000000000000002</v>
      </c>
      <c r="Y73" s="38">
        <f>euref_det!AB73*Q73</f>
        <v>2994.1318997632652</v>
      </c>
      <c r="Z73" s="38">
        <f>euref_det!AC73*R73</f>
        <v>109.99485171428573</v>
      </c>
      <c r="AA73" s="38">
        <f>euref_det!AD73*S73</f>
        <v>95.821978500049909</v>
      </c>
      <c r="AB73" s="38">
        <f>euref_det!AE73*T73</f>
        <v>82.018857071478465</v>
      </c>
      <c r="AC73" s="38">
        <f>euref_det!AF73*U73</f>
        <v>69.721070528621325</v>
      </c>
      <c r="AD73" s="38">
        <f>euref_det!AG73*V73</f>
        <v>56.701795671478486</v>
      </c>
      <c r="AE73" s="38">
        <f>euref_det!AH73*W73</f>
        <v>53.574211439489829</v>
      </c>
      <c r="AF73" s="38">
        <f>euref_det!AI73*X73</f>
        <v>42.37485197892974</v>
      </c>
    </row>
    <row r="74" spans="1:32" ht="15" customHeight="1" x14ac:dyDescent="0.25">
      <c r="A74" s="9" t="s">
        <v>39</v>
      </c>
      <c r="B74" s="9" t="s">
        <v>40</v>
      </c>
      <c r="C74" s="9" t="s">
        <v>20</v>
      </c>
      <c r="D74" s="9" t="s">
        <v>102</v>
      </c>
      <c r="E74" s="9" t="s">
        <v>728</v>
      </c>
      <c r="F74" s="9"/>
      <c r="G74" s="9"/>
      <c r="H74" s="38">
        <v>2812.8571428571427</v>
      </c>
      <c r="I74" s="38">
        <v>2620</v>
      </c>
      <c r="J74" s="38">
        <f t="shared" si="59"/>
        <v>2495</v>
      </c>
      <c r="K74" s="38">
        <v>2370</v>
      </c>
      <c r="L74" s="38">
        <f t="shared" si="60"/>
        <v>2260</v>
      </c>
      <c r="M74" s="38">
        <v>2150</v>
      </c>
      <c r="N74" s="38">
        <f t="shared" si="61"/>
        <v>2050</v>
      </c>
      <c r="O74" s="38">
        <v>1950</v>
      </c>
      <c r="P74" s="38"/>
      <c r="Q74" s="38">
        <f t="shared" si="62"/>
        <v>2.8128571428571427</v>
      </c>
      <c r="R74" s="38">
        <f t="shared" si="62"/>
        <v>2.62</v>
      </c>
      <c r="S74" s="38">
        <f t="shared" si="62"/>
        <v>2.4950000000000001</v>
      </c>
      <c r="T74" s="38">
        <f t="shared" si="62"/>
        <v>2.37</v>
      </c>
      <c r="U74" s="38">
        <f t="shared" si="62"/>
        <v>2.2599999999999998</v>
      </c>
      <c r="V74" s="38">
        <f t="shared" si="62"/>
        <v>2.15</v>
      </c>
      <c r="W74" s="38">
        <f t="shared" si="62"/>
        <v>2.0499999999999998</v>
      </c>
      <c r="X74" s="38">
        <f t="shared" si="62"/>
        <v>1.95</v>
      </c>
      <c r="Y74" s="38">
        <f>euref_det!AB74*Q74</f>
        <v>1083.0086233182856</v>
      </c>
      <c r="Z74" s="38">
        <f>euref_det!AC74*R74</f>
        <v>2630.333073758467</v>
      </c>
      <c r="AA74" s="38">
        <f>euref_det!AD74*S74</f>
        <v>708.09751992803911</v>
      </c>
      <c r="AB74" s="38">
        <f>euref_det!AE74*T74</f>
        <v>653.57895557633367</v>
      </c>
      <c r="AC74" s="38">
        <f>euref_det!AF74*U74</f>
        <v>610.11516234283272</v>
      </c>
      <c r="AD74" s="38">
        <f>euref_det!AG74*V74</f>
        <v>844.82691201387786</v>
      </c>
      <c r="AE74" s="38">
        <f>euref_det!AH74*W74</f>
        <v>627.37944765829207</v>
      </c>
      <c r="AF74" s="38">
        <f>euref_det!AI74*X74</f>
        <v>513.68248933554594</v>
      </c>
    </row>
    <row r="75" spans="1:32" ht="15" customHeight="1" x14ac:dyDescent="0.25">
      <c r="A75" s="9" t="s">
        <v>80</v>
      </c>
      <c r="B75" s="9" t="s">
        <v>85</v>
      </c>
      <c r="C75" s="9" t="s">
        <v>20</v>
      </c>
      <c r="D75" s="9" t="s">
        <v>725</v>
      </c>
      <c r="E75" s="9" t="s">
        <v>740</v>
      </c>
      <c r="F75" s="9" t="s">
        <v>102</v>
      </c>
      <c r="G75" s="9" t="s">
        <v>726</v>
      </c>
      <c r="H75" s="38">
        <v>1608.2725555555553</v>
      </c>
      <c r="I75" s="38">
        <f>H75*800/(980+2/7*(800-980))</f>
        <v>1385.588663247863</v>
      </c>
      <c r="J75" s="38">
        <f t="shared" si="59"/>
        <v>1247.0297969230767</v>
      </c>
      <c r="K75" s="38">
        <f>I75*640/800</f>
        <v>1108.4709305982904</v>
      </c>
      <c r="L75" s="38">
        <f t="shared" si="60"/>
        <v>1056.5113557264956</v>
      </c>
      <c r="M75" s="38">
        <f>K75*580/640</f>
        <v>1004.5517808547007</v>
      </c>
      <c r="N75" s="38">
        <f t="shared" si="61"/>
        <v>952.59220598290585</v>
      </c>
      <c r="O75" s="38">
        <f>M75*520/580</f>
        <v>900.63263111111098</v>
      </c>
      <c r="P75" s="38">
        <v>0.91</v>
      </c>
      <c r="Q75" s="38">
        <f t="shared" ref="Q75:X77" si="63">H75*$P75/1000</f>
        <v>1.4635280255555554</v>
      </c>
      <c r="R75" s="38">
        <f t="shared" si="63"/>
        <v>1.2608856835555553</v>
      </c>
      <c r="S75" s="38">
        <f t="shared" si="63"/>
        <v>1.1347971151999998</v>
      </c>
      <c r="T75" s="38">
        <f t="shared" si="63"/>
        <v>1.0087085468444443</v>
      </c>
      <c r="U75" s="38">
        <f t="shared" si="63"/>
        <v>0.96142533371111105</v>
      </c>
      <c r="V75" s="38">
        <f t="shared" si="63"/>
        <v>0.91414212057777777</v>
      </c>
      <c r="W75" s="38">
        <f t="shared" si="63"/>
        <v>0.86685890744444438</v>
      </c>
      <c r="X75" s="38">
        <f t="shared" si="63"/>
        <v>0.81957569431111099</v>
      </c>
      <c r="Y75" s="38">
        <f>euref_det!AB75*Q75</f>
        <v>1497.1228913613566</v>
      </c>
      <c r="Z75" s="38">
        <f>euref_det!AC75*R75</f>
        <v>1590.8009354747076</v>
      </c>
      <c r="AA75" s="38">
        <f>euref_det!AD75*S75</f>
        <v>865.94458389352314</v>
      </c>
      <c r="AB75" s="38">
        <f>euref_det!AE75*T75</f>
        <v>1124.0447699230569</v>
      </c>
      <c r="AC75" s="38">
        <f>euref_det!AF75*U75</f>
        <v>657.28301938346067</v>
      </c>
      <c r="AD75" s="38">
        <f>euref_det!AG75*V75</f>
        <v>742.03317544074798</v>
      </c>
      <c r="AE75" s="38">
        <f>euref_det!AH75*W75</f>
        <v>865.45375098932141</v>
      </c>
      <c r="AF75" s="38">
        <f>euref_det!AI75*X75</f>
        <v>1438.3707617932755</v>
      </c>
    </row>
    <row r="76" spans="1:32" ht="15" customHeight="1" x14ac:dyDescent="0.25">
      <c r="A76" s="9" t="s">
        <v>81</v>
      </c>
      <c r="B76" s="9" t="s">
        <v>86</v>
      </c>
      <c r="C76" s="9" t="s">
        <v>20</v>
      </c>
      <c r="D76" s="9" t="s">
        <v>725</v>
      </c>
      <c r="E76" s="9" t="s">
        <v>739</v>
      </c>
      <c r="F76" s="9" t="s">
        <v>102</v>
      </c>
      <c r="G76" s="9" t="s">
        <v>723</v>
      </c>
      <c r="H76" s="38">
        <v>2164.4444444444443</v>
      </c>
      <c r="I76" s="38">
        <f>H76*1100/(1310+2/7*(1100-1310))</f>
        <v>1904.7111111111112</v>
      </c>
      <c r="J76" s="38">
        <f t="shared" si="59"/>
        <v>1809.4755555555557</v>
      </c>
      <c r="K76" s="38">
        <f>I76*990/1100</f>
        <v>1714.24</v>
      </c>
      <c r="L76" s="38">
        <f t="shared" si="60"/>
        <v>1662.2933333333333</v>
      </c>
      <c r="M76" s="38">
        <f>K76*930/990</f>
        <v>1610.3466666666666</v>
      </c>
      <c r="N76" s="38">
        <f t="shared" si="61"/>
        <v>1567.0577777777776</v>
      </c>
      <c r="O76" s="38">
        <f>M76*880/930</f>
        <v>1523.7688888888888</v>
      </c>
      <c r="P76" s="38">
        <v>0.91</v>
      </c>
      <c r="Q76" s="38">
        <f t="shared" si="63"/>
        <v>1.9696444444444443</v>
      </c>
      <c r="R76" s="38">
        <f t="shared" si="63"/>
        <v>1.7332871111111112</v>
      </c>
      <c r="S76" s="38">
        <f t="shared" si="63"/>
        <v>1.6466227555555559</v>
      </c>
      <c r="T76" s="38">
        <f t="shared" si="63"/>
        <v>1.5599584</v>
      </c>
      <c r="U76" s="38">
        <f t="shared" si="63"/>
        <v>1.5126869333333335</v>
      </c>
      <c r="V76" s="38">
        <f t="shared" si="63"/>
        <v>1.4654154666666666</v>
      </c>
      <c r="W76" s="38">
        <f t="shared" si="63"/>
        <v>1.4260225777777775</v>
      </c>
      <c r="X76" s="38">
        <f t="shared" si="63"/>
        <v>1.3866296888888889</v>
      </c>
      <c r="Y76" s="38">
        <f>euref_det!AB76*Q76</f>
        <v>3725.2099812810761</v>
      </c>
      <c r="Z76" s="38">
        <f>euref_det!AC76*R76</f>
        <v>5996.6649641560334</v>
      </c>
      <c r="AA76" s="38">
        <f>euref_det!AD76*S76</f>
        <v>3445.6022607994823</v>
      </c>
      <c r="AB76" s="38">
        <f>euref_det!AE76*T76</f>
        <v>4766.8345592970845</v>
      </c>
      <c r="AC76" s="38">
        <f>euref_det!AF76*U76</f>
        <v>2835.8617839582603</v>
      </c>
      <c r="AD76" s="38">
        <f>euref_det!AG76*V76</f>
        <v>3261.8916195422644</v>
      </c>
      <c r="AE76" s="38">
        <f>euref_det!AH76*W76</f>
        <v>3904.1006339810397</v>
      </c>
      <c r="AF76" s="38">
        <f>euref_det!AI76*X76</f>
        <v>6673.3119131209196</v>
      </c>
    </row>
    <row r="77" spans="1:32" ht="15" customHeight="1" x14ac:dyDescent="0.25">
      <c r="A77" s="9" t="s">
        <v>41</v>
      </c>
      <c r="B77" s="9" t="s">
        <v>42</v>
      </c>
      <c r="C77" s="9" t="s">
        <v>20</v>
      </c>
      <c r="D77" s="9" t="s">
        <v>102</v>
      </c>
      <c r="E77" s="9" t="s">
        <v>722</v>
      </c>
      <c r="F77" s="9"/>
      <c r="G77" s="9"/>
      <c r="H77" s="38">
        <v>5285.7142857142853</v>
      </c>
      <c r="I77" s="38">
        <v>4500</v>
      </c>
      <c r="J77" s="38">
        <f t="shared" si="59"/>
        <v>4150</v>
      </c>
      <c r="K77" s="38">
        <v>3800</v>
      </c>
      <c r="L77" s="38">
        <f t="shared" si="60"/>
        <v>3650</v>
      </c>
      <c r="M77" s="38">
        <v>3500</v>
      </c>
      <c r="N77" s="38">
        <f t="shared" si="61"/>
        <v>3450</v>
      </c>
      <c r="O77" s="38">
        <v>3400</v>
      </c>
      <c r="P77" s="38">
        <v>0.91</v>
      </c>
      <c r="Q77" s="38">
        <f t="shared" si="63"/>
        <v>4.8099999999999996</v>
      </c>
      <c r="R77" s="38">
        <f t="shared" si="63"/>
        <v>4.0949999999999998</v>
      </c>
      <c r="S77" s="38">
        <f t="shared" si="63"/>
        <v>3.7765</v>
      </c>
      <c r="T77" s="38">
        <f t="shared" si="63"/>
        <v>3.4580000000000002</v>
      </c>
      <c r="U77" s="38">
        <f t="shared" si="63"/>
        <v>3.3214999999999999</v>
      </c>
      <c r="V77" s="38">
        <f t="shared" si="63"/>
        <v>3.1850000000000001</v>
      </c>
      <c r="W77" s="38">
        <f t="shared" si="63"/>
        <v>3.1395</v>
      </c>
      <c r="X77" s="38">
        <f t="shared" si="63"/>
        <v>3.0939999999999999</v>
      </c>
      <c r="Y77" s="38">
        <f>euref_det!AB77*Q77</f>
        <v>0</v>
      </c>
      <c r="Z77" s="38">
        <f>euref_det!AC77*R77</f>
        <v>0</v>
      </c>
      <c r="AA77" s="38">
        <f>euref_det!AD77*S77</f>
        <v>0</v>
      </c>
      <c r="AB77" s="38">
        <f>euref_det!AE77*T77</f>
        <v>0</v>
      </c>
      <c r="AC77" s="38">
        <f>euref_det!AF77*U77</f>
        <v>0</v>
      </c>
      <c r="AD77" s="38">
        <f>euref_det!AG77*V77</f>
        <v>0</v>
      </c>
      <c r="AE77" s="38">
        <f>euref_det!AH77*W77</f>
        <v>0</v>
      </c>
      <c r="AF77" s="38">
        <f>euref_det!AI77*X77</f>
        <v>0</v>
      </c>
    </row>
    <row r="78" spans="1:32" ht="15" customHeight="1" x14ac:dyDescent="0.25">
      <c r="A78" s="9" t="s">
        <v>43</v>
      </c>
      <c r="B78" s="9" t="s">
        <v>44</v>
      </c>
      <c r="C78" s="9" t="s">
        <v>20</v>
      </c>
      <c r="D78" s="9" t="s">
        <v>102</v>
      </c>
      <c r="E78" s="9" t="s">
        <v>721</v>
      </c>
      <c r="F78" s="9"/>
      <c r="G78" s="9"/>
      <c r="H78" s="38">
        <v>8140</v>
      </c>
      <c r="I78" s="38">
        <v>5790</v>
      </c>
      <c r="J78" s="38">
        <f t="shared" si="59"/>
        <v>5135</v>
      </c>
      <c r="K78" s="38">
        <v>4480</v>
      </c>
      <c r="L78" s="38">
        <f t="shared" si="60"/>
        <v>3565</v>
      </c>
      <c r="M78" s="38">
        <v>2650</v>
      </c>
      <c r="N78" s="38">
        <f t="shared" si="61"/>
        <v>2475</v>
      </c>
      <c r="O78" s="38">
        <v>2300</v>
      </c>
      <c r="P78" s="38"/>
      <c r="Q78" s="38">
        <f t="shared" ref="Q78:X78" si="64">H78/1000</f>
        <v>8.14</v>
      </c>
      <c r="R78" s="38">
        <f t="shared" si="64"/>
        <v>5.79</v>
      </c>
      <c r="S78" s="38">
        <f t="shared" si="64"/>
        <v>5.1349999999999998</v>
      </c>
      <c r="T78" s="38">
        <f t="shared" si="64"/>
        <v>4.4800000000000004</v>
      </c>
      <c r="U78" s="38">
        <f t="shared" si="64"/>
        <v>3.5649999999999999</v>
      </c>
      <c r="V78" s="38">
        <f t="shared" si="64"/>
        <v>2.65</v>
      </c>
      <c r="W78" s="38">
        <f t="shared" si="64"/>
        <v>2.4750000000000001</v>
      </c>
      <c r="X78" s="38">
        <f t="shared" si="64"/>
        <v>2.2999999999999998</v>
      </c>
      <c r="Y78" s="38">
        <f>euref_det!AB78*Q78</f>
        <v>0</v>
      </c>
      <c r="Z78" s="38">
        <f>euref_det!AC78*R78</f>
        <v>0</v>
      </c>
      <c r="AA78" s="38">
        <f>euref_det!AD78*S78</f>
        <v>0</v>
      </c>
      <c r="AB78" s="38">
        <f>euref_det!AE78*T78</f>
        <v>0</v>
      </c>
      <c r="AC78" s="38">
        <f>euref_det!AF78*U78</f>
        <v>0</v>
      </c>
      <c r="AD78" s="38">
        <f>euref_det!AG78*V78</f>
        <v>0</v>
      </c>
      <c r="AE78" s="38">
        <f>euref_det!AH78*W78</f>
        <v>0</v>
      </c>
      <c r="AF78" s="38">
        <f>euref_det!AI78*X78</f>
        <v>0</v>
      </c>
    </row>
    <row r="79" spans="1:32" ht="15" customHeight="1" x14ac:dyDescent="0.25">
      <c r="A79" s="9" t="s">
        <v>45</v>
      </c>
      <c r="B79" s="9" t="s">
        <v>46</v>
      </c>
      <c r="C79" s="9" t="s">
        <v>20</v>
      </c>
      <c r="D79" s="9" t="s">
        <v>102</v>
      </c>
      <c r="E79" s="9" t="s">
        <v>720</v>
      </c>
      <c r="F79" s="9"/>
      <c r="G79" s="9"/>
      <c r="H79" s="38">
        <v>5370</v>
      </c>
      <c r="I79" s="38">
        <v>4970</v>
      </c>
      <c r="J79" s="38">
        <f t="shared" si="59"/>
        <v>4720</v>
      </c>
      <c r="K79" s="38">
        <v>4470</v>
      </c>
      <c r="L79" s="38">
        <f t="shared" si="60"/>
        <v>4245</v>
      </c>
      <c r="M79" s="38">
        <v>4020</v>
      </c>
      <c r="N79" s="38">
        <f t="shared" si="61"/>
        <v>3815</v>
      </c>
      <c r="O79" s="38">
        <v>3610</v>
      </c>
      <c r="P79" s="38">
        <v>0.91</v>
      </c>
      <c r="Q79" s="38">
        <f t="shared" ref="Q79:X79" si="65">H79*$P79/1000</f>
        <v>4.8866999999999994</v>
      </c>
      <c r="R79" s="38">
        <f t="shared" si="65"/>
        <v>4.5226999999999995</v>
      </c>
      <c r="S79" s="38">
        <f t="shared" si="65"/>
        <v>4.2951999999999995</v>
      </c>
      <c r="T79" s="38">
        <f t="shared" si="65"/>
        <v>4.0677000000000003</v>
      </c>
      <c r="U79" s="38">
        <f t="shared" si="65"/>
        <v>3.8629500000000001</v>
      </c>
      <c r="V79" s="38">
        <f t="shared" si="65"/>
        <v>3.6582000000000003</v>
      </c>
      <c r="W79" s="38">
        <f t="shared" si="65"/>
        <v>3.4716499999999999</v>
      </c>
      <c r="X79" s="38">
        <f t="shared" si="65"/>
        <v>3.2850999999999999</v>
      </c>
      <c r="Y79" s="38">
        <f>euref_det!AB79*Q79</f>
        <v>3.9093599999999995</v>
      </c>
      <c r="Z79" s="38">
        <f>euref_det!AC79*R79</f>
        <v>157.9682397742624</v>
      </c>
      <c r="AA79" s="38">
        <f>euref_det!AD79*S79</f>
        <v>24.377015893490043</v>
      </c>
      <c r="AB79" s="38">
        <f>euref_det!AE79*T79</f>
        <v>23.085860390656887</v>
      </c>
      <c r="AC79" s="38">
        <f>euref_det!AF79*U79</f>
        <v>21.923820438107043</v>
      </c>
      <c r="AD79" s="38">
        <f>euref_det!AG79*V79</f>
        <v>20.7617804855572</v>
      </c>
      <c r="AE79" s="38">
        <f>euref_det!AH79*W79</f>
        <v>19.703032973234009</v>
      </c>
      <c r="AF79" s="38">
        <f>euref_det!AI79*X79</f>
        <v>18.644285460910837</v>
      </c>
    </row>
    <row r="80" spans="1:32" ht="15" customHeight="1" x14ac:dyDescent="0.25">
      <c r="A80" s="9" t="s">
        <v>29</v>
      </c>
      <c r="B80" s="9" t="s">
        <v>30</v>
      </c>
      <c r="C80" s="9" t="s">
        <v>19</v>
      </c>
      <c r="D80" s="9" t="s">
        <v>102</v>
      </c>
      <c r="E80" s="9" t="s">
        <v>738</v>
      </c>
      <c r="F80" s="9"/>
      <c r="G80" s="9"/>
      <c r="H80" s="38">
        <v>1600</v>
      </c>
      <c r="I80" s="38">
        <f t="shared" ref="I80:O81" si="66">$H80</f>
        <v>1600</v>
      </c>
      <c r="J80" s="38">
        <f t="shared" si="66"/>
        <v>1600</v>
      </c>
      <c r="K80" s="38">
        <f t="shared" si="66"/>
        <v>1600</v>
      </c>
      <c r="L80" s="38">
        <f t="shared" si="66"/>
        <v>1600</v>
      </c>
      <c r="M80" s="38">
        <f t="shared" si="66"/>
        <v>1600</v>
      </c>
      <c r="N80" s="38">
        <f t="shared" si="66"/>
        <v>1600</v>
      </c>
      <c r="O80" s="38">
        <f t="shared" si="66"/>
        <v>1600</v>
      </c>
      <c r="P80" s="38"/>
      <c r="Q80" s="38">
        <f t="shared" ref="Q80:X82" si="67">H80/1000</f>
        <v>1.6</v>
      </c>
      <c r="R80" s="38">
        <f t="shared" si="67"/>
        <v>1.6</v>
      </c>
      <c r="S80" s="38">
        <f t="shared" si="67"/>
        <v>1.6</v>
      </c>
      <c r="T80" s="38">
        <f t="shared" si="67"/>
        <v>1.6</v>
      </c>
      <c r="U80" s="38">
        <f t="shared" si="67"/>
        <v>1.6</v>
      </c>
      <c r="V80" s="38">
        <f t="shared" si="67"/>
        <v>1.6</v>
      </c>
      <c r="W80" s="38">
        <f t="shared" si="67"/>
        <v>1.6</v>
      </c>
      <c r="X80" s="38">
        <f t="shared" si="67"/>
        <v>1.6</v>
      </c>
      <c r="Y80" s="38">
        <f>euref_det!AB80*Q80</f>
        <v>169.01160000000002</v>
      </c>
      <c r="Z80" s="38">
        <f>euref_det!AC80*R80</f>
        <v>94.635600000000011</v>
      </c>
      <c r="AA80" s="38">
        <f>euref_det!AD80*S80</f>
        <v>83.59559999999999</v>
      </c>
      <c r="AB80" s="38">
        <f>euref_det!AE80*T80</f>
        <v>58.866</v>
      </c>
      <c r="AC80" s="38">
        <f>euref_det!AF80*U80</f>
        <v>48.872</v>
      </c>
      <c r="AD80" s="38">
        <f>euref_det!AG80*V80</f>
        <v>16.192000000000004</v>
      </c>
      <c r="AE80" s="38">
        <f>euref_det!AH80*W80</f>
        <v>1.3791204343879353</v>
      </c>
      <c r="AF80" s="38">
        <f>euref_det!AI80*X80</f>
        <v>1.3791204343879353</v>
      </c>
    </row>
    <row r="81" spans="1:32" ht="15" customHeight="1" x14ac:dyDescent="0.25">
      <c r="A81" s="9" t="s">
        <v>31</v>
      </c>
      <c r="B81" s="9" t="s">
        <v>32</v>
      </c>
      <c r="C81" s="9" t="s">
        <v>19</v>
      </c>
      <c r="D81" s="9" t="s">
        <v>102</v>
      </c>
      <c r="E81" s="9" t="s">
        <v>737</v>
      </c>
      <c r="F81" s="9"/>
      <c r="G81" s="9"/>
      <c r="H81" s="38">
        <v>850</v>
      </c>
      <c r="I81" s="38">
        <f t="shared" si="66"/>
        <v>850</v>
      </c>
      <c r="J81" s="38">
        <f t="shared" si="66"/>
        <v>850</v>
      </c>
      <c r="K81" s="38">
        <f t="shared" si="66"/>
        <v>850</v>
      </c>
      <c r="L81" s="38">
        <f t="shared" si="66"/>
        <v>850</v>
      </c>
      <c r="M81" s="38">
        <f t="shared" si="66"/>
        <v>850</v>
      </c>
      <c r="N81" s="38">
        <f t="shared" si="66"/>
        <v>850</v>
      </c>
      <c r="O81" s="38">
        <f t="shared" si="66"/>
        <v>850</v>
      </c>
      <c r="P81" s="38"/>
      <c r="Q81" s="38">
        <f t="shared" si="67"/>
        <v>0.85</v>
      </c>
      <c r="R81" s="38">
        <f t="shared" si="67"/>
        <v>0.85</v>
      </c>
      <c r="S81" s="38">
        <f t="shared" si="67"/>
        <v>0.85</v>
      </c>
      <c r="T81" s="38">
        <f t="shared" si="67"/>
        <v>0.85</v>
      </c>
      <c r="U81" s="38">
        <f t="shared" si="67"/>
        <v>0.85</v>
      </c>
      <c r="V81" s="38">
        <f t="shared" si="67"/>
        <v>0.85</v>
      </c>
      <c r="W81" s="38">
        <f t="shared" si="67"/>
        <v>0.85</v>
      </c>
      <c r="X81" s="38">
        <f t="shared" si="67"/>
        <v>0.85</v>
      </c>
      <c r="Y81" s="38">
        <f>euref_det!AB81*Q81</f>
        <v>64.425583683333329</v>
      </c>
      <c r="Z81" s="38">
        <f>euref_det!AC81*R81</f>
        <v>32.150623844953756</v>
      </c>
      <c r="AA81" s="38">
        <f>euref_det!AD81*S81</f>
        <v>29.446051344953759</v>
      </c>
      <c r="AB81" s="38">
        <f>euref_det!AE81*T81</f>
        <v>28.298908237661578</v>
      </c>
      <c r="AC81" s="38">
        <f>euref_det!AF81*U81</f>
        <v>37.986510742405471</v>
      </c>
      <c r="AD81" s="38">
        <f>euref_det!AG81*V81</f>
        <v>351.85593428442849</v>
      </c>
      <c r="AE81" s="38">
        <f>euref_det!AH81*W81</f>
        <v>392.62376577602754</v>
      </c>
      <c r="AF81" s="38">
        <f>euref_det!AI81*X81</f>
        <v>126.58005728108833</v>
      </c>
    </row>
    <row r="82" spans="1:32" ht="15" customHeight="1" x14ac:dyDescent="0.25">
      <c r="A82" s="9" t="s">
        <v>33</v>
      </c>
      <c r="B82" s="9" t="s">
        <v>34</v>
      </c>
      <c r="C82" s="9" t="s">
        <v>19</v>
      </c>
      <c r="D82" s="9" t="s">
        <v>102</v>
      </c>
      <c r="E82" s="9" t="s">
        <v>736</v>
      </c>
      <c r="F82" s="9"/>
      <c r="G82" s="9"/>
      <c r="H82" s="38">
        <v>4457.1428571428569</v>
      </c>
      <c r="I82" s="38">
        <f>4350</f>
        <v>4350</v>
      </c>
      <c r="J82" s="38">
        <f>(I82+K82)/2</f>
        <v>4225</v>
      </c>
      <c r="K82" s="38">
        <v>4100</v>
      </c>
      <c r="L82" s="38">
        <f>(K82+M82)/2</f>
        <v>3950</v>
      </c>
      <c r="M82" s="38">
        <v>3800</v>
      </c>
      <c r="N82" s="38">
        <f>(M82+O82)/2</f>
        <v>3775</v>
      </c>
      <c r="O82" s="38">
        <v>3750</v>
      </c>
      <c r="P82" s="38"/>
      <c r="Q82" s="38">
        <f t="shared" si="67"/>
        <v>4.4571428571428573</v>
      </c>
      <c r="R82" s="38">
        <f t="shared" si="67"/>
        <v>4.3499999999999996</v>
      </c>
      <c r="S82" s="38">
        <f t="shared" si="67"/>
        <v>4.2249999999999996</v>
      </c>
      <c r="T82" s="38">
        <f t="shared" si="67"/>
        <v>4.0999999999999996</v>
      </c>
      <c r="U82" s="38">
        <f t="shared" si="67"/>
        <v>3.95</v>
      </c>
      <c r="V82" s="38">
        <f t="shared" si="67"/>
        <v>3.8</v>
      </c>
      <c r="W82" s="38">
        <f t="shared" si="67"/>
        <v>3.7749999999999999</v>
      </c>
      <c r="X82" s="38">
        <f t="shared" si="67"/>
        <v>3.75</v>
      </c>
      <c r="Y82" s="38">
        <f>euref_det!AB82*Q82</f>
        <v>0</v>
      </c>
      <c r="Z82" s="38">
        <f>euref_det!AC82*R82</f>
        <v>0</v>
      </c>
      <c r="AA82" s="38">
        <f>euref_det!AD82*S82</f>
        <v>0</v>
      </c>
      <c r="AB82" s="38">
        <f>euref_det!AE82*T82</f>
        <v>0</v>
      </c>
      <c r="AC82" s="38">
        <f>euref_det!AF82*U82</f>
        <v>0</v>
      </c>
      <c r="AD82" s="38">
        <f>euref_det!AG82*V82</f>
        <v>0</v>
      </c>
      <c r="AE82" s="38">
        <f>euref_det!AH82*W82</f>
        <v>0</v>
      </c>
      <c r="AF82" s="38">
        <f>euref_det!AI82*X82</f>
        <v>0</v>
      </c>
    </row>
    <row r="83" spans="1:32" ht="15" customHeight="1" x14ac:dyDescent="0.25">
      <c r="A83" s="9" t="s">
        <v>35</v>
      </c>
      <c r="B83" s="9" t="s">
        <v>36</v>
      </c>
      <c r="C83" s="9" t="s">
        <v>19</v>
      </c>
      <c r="D83" s="9" t="s">
        <v>725</v>
      </c>
      <c r="E83" s="9" t="s">
        <v>735</v>
      </c>
      <c r="F83" s="9" t="s">
        <v>102</v>
      </c>
      <c r="G83" s="9" t="s">
        <v>734</v>
      </c>
      <c r="H83" s="38">
        <v>1842.692924470706</v>
      </c>
      <c r="I83" s="38">
        <f t="shared" ref="I83:O83" si="68">$H83</f>
        <v>1842.692924470706</v>
      </c>
      <c r="J83" s="38">
        <f t="shared" si="68"/>
        <v>1842.692924470706</v>
      </c>
      <c r="K83" s="38">
        <f t="shared" si="68"/>
        <v>1842.692924470706</v>
      </c>
      <c r="L83" s="38">
        <f t="shared" si="68"/>
        <v>1842.692924470706</v>
      </c>
      <c r="M83" s="38">
        <f t="shared" si="68"/>
        <v>1842.692924470706</v>
      </c>
      <c r="N83" s="38">
        <f t="shared" si="68"/>
        <v>1842.692924470706</v>
      </c>
      <c r="O83" s="38">
        <f t="shared" si="68"/>
        <v>1842.692924470706</v>
      </c>
      <c r="P83" s="38">
        <v>0.91</v>
      </c>
      <c r="Q83" s="38">
        <f t="shared" ref="Q83:X85" si="69">H83*$P83/1000</f>
        <v>1.6768505612683424</v>
      </c>
      <c r="R83" s="38">
        <f t="shared" si="69"/>
        <v>1.6768505612683424</v>
      </c>
      <c r="S83" s="38">
        <f t="shared" si="69"/>
        <v>1.6768505612683424</v>
      </c>
      <c r="T83" s="38">
        <f t="shared" si="69"/>
        <v>1.6768505612683424</v>
      </c>
      <c r="U83" s="38">
        <f t="shared" si="69"/>
        <v>1.6768505612683424</v>
      </c>
      <c r="V83" s="38">
        <f t="shared" si="69"/>
        <v>1.6768505612683424</v>
      </c>
      <c r="W83" s="38">
        <f t="shared" si="69"/>
        <v>1.6768505612683424</v>
      </c>
      <c r="X83" s="38">
        <f t="shared" si="69"/>
        <v>1.6768505612683424</v>
      </c>
      <c r="Y83" s="38">
        <f>euref_det!AB83*Q83</f>
        <v>0.2515275841902514</v>
      </c>
      <c r="Z83" s="38">
        <f>euref_det!AC83*R83</f>
        <v>0.2515275841902514</v>
      </c>
      <c r="AA83" s="38">
        <f>euref_det!AD83*S83</f>
        <v>0.2515275841902514</v>
      </c>
      <c r="AB83" s="38">
        <f>euref_det!AE83*T83</f>
        <v>0.6148452057983923</v>
      </c>
      <c r="AC83" s="38">
        <f>euref_det!AF83*U83</f>
        <v>0.27947509354472377</v>
      </c>
      <c r="AD83" s="38">
        <f>euref_det!AG83*V83</f>
        <v>0.27947509354472377</v>
      </c>
      <c r="AE83" s="38">
        <f>euref_det!AH83*W83</f>
        <v>0.27947509354472377</v>
      </c>
      <c r="AF83" s="38">
        <f>euref_det!AI83*X83</f>
        <v>0.27947509354472377</v>
      </c>
    </row>
    <row r="84" spans="1:32" ht="15" customHeight="1" x14ac:dyDescent="0.25">
      <c r="A84" s="9" t="s">
        <v>79</v>
      </c>
      <c r="B84" s="9" t="s">
        <v>83</v>
      </c>
      <c r="C84" s="9" t="s">
        <v>19</v>
      </c>
      <c r="D84" s="9" t="s">
        <v>725</v>
      </c>
      <c r="E84" s="9" t="s">
        <v>755</v>
      </c>
      <c r="F84" s="9" t="s">
        <v>102</v>
      </c>
      <c r="G84" s="9" t="s">
        <v>732</v>
      </c>
      <c r="H84" s="38">
        <v>1801.3333333333333</v>
      </c>
      <c r="I84" s="38">
        <f>H84*1350/(1400+2/7*(1350-1400))</f>
        <v>1754.9072164948452</v>
      </c>
      <c r="J84" s="38">
        <f t="shared" ref="J84:J92" si="70">(I84+K84)/2</f>
        <v>1722.4089347079037</v>
      </c>
      <c r="K84" s="38">
        <f>I84*1300/1350</f>
        <v>1689.9106529209621</v>
      </c>
      <c r="L84" s="38">
        <f t="shared" ref="L84:L92" si="71">(K84+M84)/2</f>
        <v>1624.914089347079</v>
      </c>
      <c r="M84" s="38">
        <f>K84*1200/1300</f>
        <v>1559.9175257731958</v>
      </c>
      <c r="N84" s="38">
        <f t="shared" ref="N84:N92" si="72">(M84+O84)/2</f>
        <v>1494.9209621993127</v>
      </c>
      <c r="O84" s="38">
        <f>M84*1100/1200</f>
        <v>1429.9243986254296</v>
      </c>
      <c r="P84" s="38">
        <v>0.91</v>
      </c>
      <c r="Q84" s="38">
        <f t="shared" si="69"/>
        <v>1.6392133333333334</v>
      </c>
      <c r="R84" s="38">
        <f t="shared" si="69"/>
        <v>1.5969655670103093</v>
      </c>
      <c r="S84" s="38">
        <f t="shared" si="69"/>
        <v>1.5673921305841922</v>
      </c>
      <c r="T84" s="38">
        <f t="shared" si="69"/>
        <v>1.5378186941580754</v>
      </c>
      <c r="U84" s="38">
        <f t="shared" si="69"/>
        <v>1.4786718213058418</v>
      </c>
      <c r="V84" s="38">
        <f t="shared" si="69"/>
        <v>1.4195249484536081</v>
      </c>
      <c r="W84" s="38">
        <f t="shared" si="69"/>
        <v>1.3603780756013746</v>
      </c>
      <c r="X84" s="38">
        <f t="shared" si="69"/>
        <v>1.3012312027491411</v>
      </c>
      <c r="Y84" s="38">
        <f>euref_det!AB84*Q84</f>
        <v>623.50295893088241</v>
      </c>
      <c r="Z84" s="38">
        <f>euref_det!AC84*R84</f>
        <v>439.97278864435128</v>
      </c>
      <c r="AA84" s="38">
        <f>euref_det!AD84*S84</f>
        <v>263.39130052688341</v>
      </c>
      <c r="AB84" s="38">
        <f>euref_det!AE84*T84</f>
        <v>505.79510824772797</v>
      </c>
      <c r="AC84" s="38">
        <f>euref_det!AF84*U84</f>
        <v>233.5734174483683</v>
      </c>
      <c r="AD84" s="38">
        <f>euref_det!AG84*V84</f>
        <v>479.19463894441236</v>
      </c>
      <c r="AE84" s="38">
        <f>euref_det!AH84*W84</f>
        <v>216.54005316159805</v>
      </c>
      <c r="AF84" s="38">
        <f>euref_det!AI84*X84</f>
        <v>584.70354235983791</v>
      </c>
    </row>
    <row r="85" spans="1:32" ht="15" customHeight="1" x14ac:dyDescent="0.25">
      <c r="A85" s="9" t="s">
        <v>78</v>
      </c>
      <c r="B85" s="9" t="s">
        <v>84</v>
      </c>
      <c r="C85" s="9" t="s">
        <v>19</v>
      </c>
      <c r="D85" s="9" t="s">
        <v>725</v>
      </c>
      <c r="E85" s="9" t="s">
        <v>754</v>
      </c>
      <c r="F85" s="9" t="s">
        <v>102</v>
      </c>
      <c r="G85" s="9" t="s">
        <v>730</v>
      </c>
      <c r="H85" s="38">
        <v>3096.5</v>
      </c>
      <c r="I85" s="38">
        <f>H85*2880/(3470+2/7*(2880-3470))</f>
        <v>2701.2306360882735</v>
      </c>
      <c r="J85" s="38">
        <f t="shared" si="70"/>
        <v>2560.5415404586756</v>
      </c>
      <c r="K85" s="38">
        <f>I85*2580/2880</f>
        <v>2419.8524448290782</v>
      </c>
      <c r="L85" s="38">
        <f t="shared" si="71"/>
        <v>2326.0597144093463</v>
      </c>
      <c r="M85" s="38">
        <f>K85*2380/2580</f>
        <v>2232.2669839896148</v>
      </c>
      <c r="N85" s="38">
        <f t="shared" si="72"/>
        <v>2145.7450078659863</v>
      </c>
      <c r="O85" s="38">
        <f>M85*2380/2580</f>
        <v>2059.2230317423578</v>
      </c>
      <c r="P85" s="38">
        <v>0.91</v>
      </c>
      <c r="Q85" s="38">
        <f t="shared" si="69"/>
        <v>2.817815</v>
      </c>
      <c r="R85" s="38">
        <f t="shared" si="69"/>
        <v>2.4581198788403289</v>
      </c>
      <c r="S85" s="38">
        <f t="shared" si="69"/>
        <v>2.3300928018173948</v>
      </c>
      <c r="T85" s="38">
        <f t="shared" si="69"/>
        <v>2.2020657247944615</v>
      </c>
      <c r="U85" s="38">
        <f t="shared" si="69"/>
        <v>2.1167143401125053</v>
      </c>
      <c r="V85" s="38">
        <f t="shared" si="69"/>
        <v>2.0313629554305495</v>
      </c>
      <c r="W85" s="38">
        <f t="shared" si="69"/>
        <v>1.9526279571580476</v>
      </c>
      <c r="X85" s="38">
        <f t="shared" si="69"/>
        <v>1.8738929588855455</v>
      </c>
      <c r="Y85" s="38">
        <f>euref_det!AB85*Q85</f>
        <v>178.6165487572168</v>
      </c>
      <c r="Z85" s="38">
        <f>euref_det!AC85*R85</f>
        <v>207.29457897851523</v>
      </c>
      <c r="AA85" s="38">
        <f>euref_det!AD85*S85</f>
        <v>111.74692662721014</v>
      </c>
      <c r="AB85" s="38">
        <f>euref_det!AE85*T85</f>
        <v>219.028466121279</v>
      </c>
      <c r="AC85" s="38">
        <f>euref_det!AF85*U85</f>
        <v>93.054217289080938</v>
      </c>
      <c r="AD85" s="38">
        <f>euref_det!AG85*V85</f>
        <v>207.76772748438034</v>
      </c>
      <c r="AE85" s="38">
        <f>euref_det!AH85*W85</f>
        <v>86.500836694137021</v>
      </c>
      <c r="AF85" s="38">
        <f>euref_det!AI85*X85</f>
        <v>259.56231652544096</v>
      </c>
    </row>
    <row r="86" spans="1:32" ht="15" customHeight="1" x14ac:dyDescent="0.25">
      <c r="A86" s="9" t="s">
        <v>37</v>
      </c>
      <c r="B86" s="9" t="s">
        <v>38</v>
      </c>
      <c r="C86" s="9" t="s">
        <v>19</v>
      </c>
      <c r="D86" s="9" t="s">
        <v>102</v>
      </c>
      <c r="E86" s="9" t="s">
        <v>729</v>
      </c>
      <c r="F86" s="9"/>
      <c r="G86" s="9"/>
      <c r="H86" s="38">
        <v>2442.8571428571427</v>
      </c>
      <c r="I86" s="38">
        <v>2300</v>
      </c>
      <c r="J86" s="38">
        <f t="shared" si="70"/>
        <v>2300</v>
      </c>
      <c r="K86" s="38">
        <v>2300</v>
      </c>
      <c r="L86" s="38">
        <f t="shared" si="71"/>
        <v>2300</v>
      </c>
      <c r="M86" s="38">
        <v>2300</v>
      </c>
      <c r="N86" s="38">
        <f t="shared" si="72"/>
        <v>2250</v>
      </c>
      <c r="O86" s="38">
        <v>2200</v>
      </c>
      <c r="P86" s="38"/>
      <c r="Q86" s="38">
        <f t="shared" ref="Q86:X87" si="73">H86/1000</f>
        <v>2.4428571428571426</v>
      </c>
      <c r="R86" s="38">
        <f t="shared" si="73"/>
        <v>2.2999999999999998</v>
      </c>
      <c r="S86" s="38">
        <f t="shared" si="73"/>
        <v>2.2999999999999998</v>
      </c>
      <c r="T86" s="38">
        <f t="shared" si="73"/>
        <v>2.2999999999999998</v>
      </c>
      <c r="U86" s="38">
        <f t="shared" si="73"/>
        <v>2.2999999999999998</v>
      </c>
      <c r="V86" s="38">
        <f t="shared" si="73"/>
        <v>2.2999999999999998</v>
      </c>
      <c r="W86" s="38">
        <f t="shared" si="73"/>
        <v>2.25</v>
      </c>
      <c r="X86" s="38">
        <f t="shared" si="73"/>
        <v>2.2000000000000002</v>
      </c>
      <c r="Y86" s="38">
        <f>euref_det!AB86*Q86</f>
        <v>1589.222411742857</v>
      </c>
      <c r="Z86" s="38">
        <f>euref_det!AC86*R86</f>
        <v>32.345745742857133</v>
      </c>
      <c r="AA86" s="38">
        <f>euref_det!AD86*S86</f>
        <v>14.64901526452023</v>
      </c>
      <c r="AB86" s="38">
        <f>euref_det!AE86*T86</f>
        <v>14.281310978805942</v>
      </c>
      <c r="AC86" s="38">
        <f>euref_det!AF86*U86</f>
        <v>14.273661835948801</v>
      </c>
      <c r="AD86" s="38">
        <f>euref_det!AG86*V86</f>
        <v>14.128696896443289</v>
      </c>
      <c r="AE86" s="38">
        <f>euref_det!AH86*W86</f>
        <v>13.747569554601899</v>
      </c>
      <c r="AF86" s="38">
        <f>euref_det!AI86*X86</f>
        <v>3.6189895022672189</v>
      </c>
    </row>
    <row r="87" spans="1:32" ht="15" customHeight="1" x14ac:dyDescent="0.25">
      <c r="A87" s="9" t="s">
        <v>39</v>
      </c>
      <c r="B87" s="9" t="s">
        <v>40</v>
      </c>
      <c r="C87" s="9" t="s">
        <v>19</v>
      </c>
      <c r="D87" s="9" t="s">
        <v>102</v>
      </c>
      <c r="E87" s="9" t="s">
        <v>728</v>
      </c>
      <c r="F87" s="9"/>
      <c r="G87" s="9"/>
      <c r="H87" s="38">
        <v>2812.8571428571427</v>
      </c>
      <c r="I87" s="38">
        <v>2620</v>
      </c>
      <c r="J87" s="38">
        <f t="shared" si="70"/>
        <v>2495</v>
      </c>
      <c r="K87" s="38">
        <v>2370</v>
      </c>
      <c r="L87" s="38">
        <f t="shared" si="71"/>
        <v>2260</v>
      </c>
      <c r="M87" s="38">
        <v>2150</v>
      </c>
      <c r="N87" s="38">
        <f t="shared" si="72"/>
        <v>2050</v>
      </c>
      <c r="O87" s="38">
        <v>1950</v>
      </c>
      <c r="P87" s="38"/>
      <c r="Q87" s="38">
        <f t="shared" si="73"/>
        <v>2.8128571428571427</v>
      </c>
      <c r="R87" s="38">
        <f t="shared" si="73"/>
        <v>2.62</v>
      </c>
      <c r="S87" s="38">
        <f t="shared" si="73"/>
        <v>2.4950000000000001</v>
      </c>
      <c r="T87" s="38">
        <f t="shared" si="73"/>
        <v>2.37</v>
      </c>
      <c r="U87" s="38">
        <f t="shared" si="73"/>
        <v>2.2599999999999998</v>
      </c>
      <c r="V87" s="38">
        <f t="shared" si="73"/>
        <v>2.15</v>
      </c>
      <c r="W87" s="38">
        <f t="shared" si="73"/>
        <v>2.0499999999999998</v>
      </c>
      <c r="X87" s="38">
        <f t="shared" si="73"/>
        <v>1.95</v>
      </c>
      <c r="Y87" s="38">
        <f>euref_det!AB87*Q87</f>
        <v>200.41996217257145</v>
      </c>
      <c r="Z87" s="38">
        <f>euref_det!AC87*R87</f>
        <v>1069.9446960659857</v>
      </c>
      <c r="AA87" s="38">
        <f>euref_det!AD87*S87</f>
        <v>310.65668243197416</v>
      </c>
      <c r="AB87" s="38">
        <f>euref_det!AE87*T87</f>
        <v>272.09040383028417</v>
      </c>
      <c r="AC87" s="38">
        <f>euref_det!AF87*U87</f>
        <v>250.10181983718624</v>
      </c>
      <c r="AD87" s="38">
        <f>euref_det!AG87*V87</f>
        <v>228.97612977300827</v>
      </c>
      <c r="AE87" s="38">
        <f>euref_det!AH87*W87</f>
        <v>214.52677032995786</v>
      </c>
      <c r="AF87" s="38">
        <f>euref_det!AI87*X87</f>
        <v>203.12812485647709</v>
      </c>
    </row>
    <row r="88" spans="1:32" ht="15" customHeight="1" x14ac:dyDescent="0.25">
      <c r="A88" s="9" t="s">
        <v>80</v>
      </c>
      <c r="B88" s="9" t="s">
        <v>85</v>
      </c>
      <c r="C88" s="9" t="s">
        <v>19</v>
      </c>
      <c r="D88" s="9" t="s">
        <v>725</v>
      </c>
      <c r="E88" s="9" t="s">
        <v>740</v>
      </c>
      <c r="F88" s="9" t="s">
        <v>102</v>
      </c>
      <c r="G88" s="9" t="s">
        <v>726</v>
      </c>
      <c r="H88" s="39">
        <v>1608.2725555555553</v>
      </c>
      <c r="I88" s="39">
        <f>H88*800/(980+2/7*(800-980))</f>
        <v>1385.588663247863</v>
      </c>
      <c r="J88" s="39">
        <f t="shared" si="70"/>
        <v>1247.0297969230767</v>
      </c>
      <c r="K88" s="39">
        <f>I88*640/800</f>
        <v>1108.4709305982904</v>
      </c>
      <c r="L88" s="39">
        <f t="shared" si="71"/>
        <v>1056.5113557264956</v>
      </c>
      <c r="M88" s="39">
        <f>K88*580/640</f>
        <v>1004.5517808547007</v>
      </c>
      <c r="N88" s="39">
        <f t="shared" si="72"/>
        <v>952.59220598290585</v>
      </c>
      <c r="O88" s="39">
        <f>M88*520/580</f>
        <v>900.63263111111098</v>
      </c>
      <c r="P88" s="38">
        <v>0.91</v>
      </c>
      <c r="Q88" s="38">
        <f t="shared" ref="Q88:X90" si="74">H88*$P88/1000</f>
        <v>1.4635280255555554</v>
      </c>
      <c r="R88" s="38">
        <f t="shared" si="74"/>
        <v>1.2608856835555553</v>
      </c>
      <c r="S88" s="38">
        <f t="shared" si="74"/>
        <v>1.1347971151999998</v>
      </c>
      <c r="T88" s="38">
        <f t="shared" si="74"/>
        <v>1.0087085468444443</v>
      </c>
      <c r="U88" s="38">
        <f t="shared" si="74"/>
        <v>0.96142533371111105</v>
      </c>
      <c r="V88" s="38">
        <f t="shared" si="74"/>
        <v>0.91414212057777777</v>
      </c>
      <c r="W88" s="38">
        <f t="shared" si="74"/>
        <v>0.86685890744444438</v>
      </c>
      <c r="X88" s="38">
        <f t="shared" si="74"/>
        <v>0.81957569431111099</v>
      </c>
      <c r="Y88" s="38">
        <f>euref_det!AB88*Q88</f>
        <v>1.9777307859346553</v>
      </c>
      <c r="Z88" s="38">
        <f>euref_det!AC88*R88</f>
        <v>0.27484774087854252</v>
      </c>
      <c r="AA88" s="38">
        <f>euref_det!AD88*S88</f>
        <v>0.24634301866690589</v>
      </c>
      <c r="AB88" s="38">
        <f>euref_det!AE88*T88</f>
        <v>0.2189715721483608</v>
      </c>
      <c r="AC88" s="38">
        <f>euref_det!AF88*U88</f>
        <v>0.2087072797039064</v>
      </c>
      <c r="AD88" s="38">
        <f>euref_det!AG88*V88</f>
        <v>0.198442987259452</v>
      </c>
      <c r="AE88" s="38">
        <f>euref_det!AH88*W88</f>
        <v>0.19087436319359527</v>
      </c>
      <c r="AF88" s="38">
        <f>euref_det!AI88*X88</f>
        <v>0.18343643820064065</v>
      </c>
    </row>
    <row r="89" spans="1:32" ht="15" customHeight="1" x14ac:dyDescent="0.25">
      <c r="A89" s="9" t="s">
        <v>81</v>
      </c>
      <c r="B89" s="9" t="s">
        <v>86</v>
      </c>
      <c r="C89" s="9" t="s">
        <v>19</v>
      </c>
      <c r="D89" s="9" t="s">
        <v>725</v>
      </c>
      <c r="E89" s="9" t="s">
        <v>739</v>
      </c>
      <c r="F89" s="9" t="s">
        <v>102</v>
      </c>
      <c r="G89" s="9" t="s">
        <v>723</v>
      </c>
      <c r="H89" s="39">
        <v>2164.4444444444443</v>
      </c>
      <c r="I89" s="39">
        <f>H89*1100/(1310+2/7*(1100-1310))</f>
        <v>1904.7111111111112</v>
      </c>
      <c r="J89" s="39">
        <f t="shared" si="70"/>
        <v>1809.4755555555557</v>
      </c>
      <c r="K89" s="39">
        <f>I89*990/1100</f>
        <v>1714.24</v>
      </c>
      <c r="L89" s="39">
        <f t="shared" si="71"/>
        <v>1662.2933333333333</v>
      </c>
      <c r="M89" s="39">
        <f>K89*930/990</f>
        <v>1610.3466666666666</v>
      </c>
      <c r="N89" s="39">
        <f t="shared" si="72"/>
        <v>1567.0577777777776</v>
      </c>
      <c r="O89" s="39">
        <f>M89*880/930</f>
        <v>1523.7688888888888</v>
      </c>
      <c r="P89" s="38">
        <v>0.91</v>
      </c>
      <c r="Q89" s="38">
        <f t="shared" si="74"/>
        <v>1.9696444444444443</v>
      </c>
      <c r="R89" s="38">
        <f t="shared" si="74"/>
        <v>1.7332871111111112</v>
      </c>
      <c r="S89" s="38">
        <f t="shared" si="74"/>
        <v>1.6466227555555559</v>
      </c>
      <c r="T89" s="38">
        <f t="shared" si="74"/>
        <v>1.5599584</v>
      </c>
      <c r="U89" s="38">
        <f t="shared" si="74"/>
        <v>1.5126869333333335</v>
      </c>
      <c r="V89" s="38">
        <f t="shared" si="74"/>
        <v>1.4654154666666666</v>
      </c>
      <c r="W89" s="38">
        <f t="shared" si="74"/>
        <v>1.4260225777777775</v>
      </c>
      <c r="X89" s="38">
        <f t="shared" si="74"/>
        <v>1.3866296888888889</v>
      </c>
      <c r="Y89" s="38">
        <f>euref_det!AB89*Q89</f>
        <v>408.1825268705112</v>
      </c>
      <c r="Z89" s="38">
        <f>euref_det!AC89*R89</f>
        <v>57.941189839991836</v>
      </c>
      <c r="AA89" s="38">
        <f>euref_det!AD89*S89</f>
        <v>54.817167685787574</v>
      </c>
      <c r="AB89" s="38">
        <f>euref_det!AE89*T89</f>
        <v>51.932053597061895</v>
      </c>
      <c r="AC89" s="38">
        <f>euref_det!AF89*U89</f>
        <v>50.358355003211543</v>
      </c>
      <c r="AD89" s="38">
        <f>euref_det!AG89*V89</f>
        <v>48.784656409361176</v>
      </c>
      <c r="AE89" s="38">
        <f>euref_det!AH89*W89</f>
        <v>48.153297253959067</v>
      </c>
      <c r="AF89" s="38">
        <f>euref_det!AI89*X89</f>
        <v>47.594577633896762</v>
      </c>
    </row>
    <row r="90" spans="1:32" ht="15" customHeight="1" x14ac:dyDescent="0.25">
      <c r="A90" s="9" t="s">
        <v>41</v>
      </c>
      <c r="B90" s="9" t="s">
        <v>42</v>
      </c>
      <c r="C90" s="9" t="s">
        <v>19</v>
      </c>
      <c r="D90" s="9" t="s">
        <v>102</v>
      </c>
      <c r="E90" s="9" t="s">
        <v>722</v>
      </c>
      <c r="F90" s="9"/>
      <c r="G90" s="9"/>
      <c r="H90" s="38">
        <v>5285.7142857142853</v>
      </c>
      <c r="I90" s="38">
        <v>4500</v>
      </c>
      <c r="J90" s="38">
        <f t="shared" si="70"/>
        <v>4150</v>
      </c>
      <c r="K90" s="38">
        <v>3800</v>
      </c>
      <c r="L90" s="38">
        <f t="shared" si="71"/>
        <v>3650</v>
      </c>
      <c r="M90" s="38">
        <v>3500</v>
      </c>
      <c r="N90" s="38">
        <f t="shared" si="72"/>
        <v>3450</v>
      </c>
      <c r="O90" s="38">
        <v>3400</v>
      </c>
      <c r="P90" s="38">
        <v>0.91</v>
      </c>
      <c r="Q90" s="38">
        <f t="shared" si="74"/>
        <v>4.8099999999999996</v>
      </c>
      <c r="R90" s="38">
        <f t="shared" si="74"/>
        <v>4.0949999999999998</v>
      </c>
      <c r="S90" s="38">
        <f t="shared" si="74"/>
        <v>3.7765</v>
      </c>
      <c r="T90" s="38">
        <f t="shared" si="74"/>
        <v>3.4580000000000002</v>
      </c>
      <c r="U90" s="38">
        <f t="shared" si="74"/>
        <v>3.3214999999999999</v>
      </c>
      <c r="V90" s="38">
        <f t="shared" si="74"/>
        <v>3.1850000000000001</v>
      </c>
      <c r="W90" s="38">
        <f t="shared" si="74"/>
        <v>3.1395</v>
      </c>
      <c r="X90" s="38">
        <f t="shared" si="74"/>
        <v>3.0939999999999999</v>
      </c>
      <c r="Y90" s="38">
        <f>euref_det!AB90*Q90</f>
        <v>0</v>
      </c>
      <c r="Z90" s="38">
        <f>euref_det!AC90*R90</f>
        <v>0</v>
      </c>
      <c r="AA90" s="38">
        <f>euref_det!AD90*S90</f>
        <v>0</v>
      </c>
      <c r="AB90" s="38">
        <f>euref_det!AE90*T90</f>
        <v>0</v>
      </c>
      <c r="AC90" s="38">
        <f>euref_det!AF90*U90</f>
        <v>0</v>
      </c>
      <c r="AD90" s="38">
        <f>euref_det!AG90*V90</f>
        <v>0</v>
      </c>
      <c r="AE90" s="38">
        <f>euref_det!AH90*W90</f>
        <v>0</v>
      </c>
      <c r="AF90" s="38">
        <f>euref_det!AI90*X90</f>
        <v>0</v>
      </c>
    </row>
    <row r="91" spans="1:32" ht="15" customHeight="1" x14ac:dyDescent="0.25">
      <c r="A91" s="9" t="s">
        <v>43</v>
      </c>
      <c r="B91" s="9" t="s">
        <v>44</v>
      </c>
      <c r="C91" s="9" t="s">
        <v>19</v>
      </c>
      <c r="D91" s="9" t="s">
        <v>102</v>
      </c>
      <c r="E91" s="9" t="s">
        <v>721</v>
      </c>
      <c r="F91" s="9"/>
      <c r="G91" s="9"/>
      <c r="H91" s="38">
        <v>8140</v>
      </c>
      <c r="I91" s="38">
        <v>5790</v>
      </c>
      <c r="J91" s="38">
        <f t="shared" si="70"/>
        <v>5135</v>
      </c>
      <c r="K91" s="38">
        <v>4480</v>
      </c>
      <c r="L91" s="38">
        <f t="shared" si="71"/>
        <v>3565</v>
      </c>
      <c r="M91" s="38">
        <v>2650</v>
      </c>
      <c r="N91" s="38">
        <f t="shared" si="72"/>
        <v>2475</v>
      </c>
      <c r="O91" s="38">
        <v>2300</v>
      </c>
      <c r="P91" s="38"/>
      <c r="Q91" s="38">
        <f t="shared" ref="Q91:X91" si="75">H91/1000</f>
        <v>8.14</v>
      </c>
      <c r="R91" s="38">
        <f t="shared" si="75"/>
        <v>5.79</v>
      </c>
      <c r="S91" s="38">
        <f t="shared" si="75"/>
        <v>5.1349999999999998</v>
      </c>
      <c r="T91" s="38">
        <f t="shared" si="75"/>
        <v>4.4800000000000004</v>
      </c>
      <c r="U91" s="38">
        <f t="shared" si="75"/>
        <v>3.5649999999999999</v>
      </c>
      <c r="V91" s="38">
        <f t="shared" si="75"/>
        <v>2.65</v>
      </c>
      <c r="W91" s="38">
        <f t="shared" si="75"/>
        <v>2.4750000000000001</v>
      </c>
      <c r="X91" s="38">
        <f t="shared" si="75"/>
        <v>2.2999999999999998</v>
      </c>
      <c r="Y91" s="38">
        <f>euref_det!AB91*Q91</f>
        <v>0</v>
      </c>
      <c r="Z91" s="38">
        <f>euref_det!AC91*R91</f>
        <v>0</v>
      </c>
      <c r="AA91" s="38">
        <f>euref_det!AD91*S91</f>
        <v>0</v>
      </c>
      <c r="AB91" s="38">
        <f>euref_det!AE91*T91</f>
        <v>0</v>
      </c>
      <c r="AC91" s="38">
        <f>euref_det!AF91*U91</f>
        <v>0</v>
      </c>
      <c r="AD91" s="38">
        <f>euref_det!AG91*V91</f>
        <v>0</v>
      </c>
      <c r="AE91" s="38">
        <f>euref_det!AH91*W91</f>
        <v>0</v>
      </c>
      <c r="AF91" s="38">
        <f>euref_det!AI91*X91</f>
        <v>0</v>
      </c>
    </row>
    <row r="92" spans="1:32" ht="15" customHeight="1" x14ac:dyDescent="0.25">
      <c r="A92" s="9" t="s">
        <v>45</v>
      </c>
      <c r="B92" s="9" t="s">
        <v>46</v>
      </c>
      <c r="C92" s="9" t="s">
        <v>19</v>
      </c>
      <c r="D92" s="9" t="s">
        <v>102</v>
      </c>
      <c r="E92" s="9" t="s">
        <v>720</v>
      </c>
      <c r="F92" s="9"/>
      <c r="G92" s="9"/>
      <c r="H92" s="38">
        <v>5370</v>
      </c>
      <c r="I92" s="38">
        <v>4970</v>
      </c>
      <c r="J92" s="38">
        <f t="shared" si="70"/>
        <v>4720</v>
      </c>
      <c r="K92" s="38">
        <v>4470</v>
      </c>
      <c r="L92" s="38">
        <f t="shared" si="71"/>
        <v>4245</v>
      </c>
      <c r="M92" s="38">
        <v>4020</v>
      </c>
      <c r="N92" s="38">
        <f t="shared" si="72"/>
        <v>3815</v>
      </c>
      <c r="O92" s="38">
        <v>3610</v>
      </c>
      <c r="P92" s="38">
        <v>0.91</v>
      </c>
      <c r="Q92" s="38">
        <f t="shared" ref="Q92:X92" si="76">H92*$P92/1000</f>
        <v>4.8866999999999994</v>
      </c>
      <c r="R92" s="38">
        <f t="shared" si="76"/>
        <v>4.5226999999999995</v>
      </c>
      <c r="S92" s="38">
        <f t="shared" si="76"/>
        <v>4.2951999999999995</v>
      </c>
      <c r="T92" s="38">
        <f t="shared" si="76"/>
        <v>4.0677000000000003</v>
      </c>
      <c r="U92" s="38">
        <f t="shared" si="76"/>
        <v>3.8629500000000001</v>
      </c>
      <c r="V92" s="38">
        <f t="shared" si="76"/>
        <v>3.6582000000000003</v>
      </c>
      <c r="W92" s="38">
        <f t="shared" si="76"/>
        <v>3.4716499999999999</v>
      </c>
      <c r="X92" s="38">
        <f t="shared" si="76"/>
        <v>3.2850999999999999</v>
      </c>
      <c r="Y92" s="38">
        <f>euref_det!AB92*Q92</f>
        <v>0</v>
      </c>
      <c r="Z92" s="38">
        <f>euref_det!AC92*R92</f>
        <v>0</v>
      </c>
      <c r="AA92" s="38">
        <f>euref_det!AD92*S92</f>
        <v>0</v>
      </c>
      <c r="AB92" s="38">
        <f>euref_det!AE92*T92</f>
        <v>0</v>
      </c>
      <c r="AC92" s="38">
        <f>euref_det!AF92*U92</f>
        <v>0</v>
      </c>
      <c r="AD92" s="38">
        <f>euref_det!AG92*V92</f>
        <v>0</v>
      </c>
      <c r="AE92" s="38">
        <f>euref_det!AH92*W92</f>
        <v>0</v>
      </c>
      <c r="AF92" s="38">
        <f>euref_det!AI92*X92</f>
        <v>0</v>
      </c>
    </row>
    <row r="93" spans="1:32" ht="15" customHeight="1" x14ac:dyDescent="0.25">
      <c r="A93" s="9" t="s">
        <v>29</v>
      </c>
      <c r="B93" s="9" t="s">
        <v>30</v>
      </c>
      <c r="C93" s="9" t="s">
        <v>18</v>
      </c>
      <c r="D93" s="9" t="s">
        <v>102</v>
      </c>
      <c r="E93" s="9" t="s">
        <v>738</v>
      </c>
      <c r="F93" s="9"/>
      <c r="G93" s="9"/>
      <c r="H93" s="39">
        <v>1600</v>
      </c>
      <c r="I93" s="39">
        <f t="shared" ref="I93:O94" si="77">$H93</f>
        <v>1600</v>
      </c>
      <c r="J93" s="39">
        <f t="shared" si="77"/>
        <v>1600</v>
      </c>
      <c r="K93" s="39">
        <f t="shared" si="77"/>
        <v>1600</v>
      </c>
      <c r="L93" s="39">
        <f t="shared" si="77"/>
        <v>1600</v>
      </c>
      <c r="M93" s="39">
        <f t="shared" si="77"/>
        <v>1600</v>
      </c>
      <c r="N93" s="39">
        <f t="shared" si="77"/>
        <v>1600</v>
      </c>
      <c r="O93" s="39">
        <f t="shared" si="77"/>
        <v>1600</v>
      </c>
      <c r="P93" s="38"/>
      <c r="Q93" s="38">
        <f t="shared" ref="Q93:X95" si="78">H93/1000</f>
        <v>1.6</v>
      </c>
      <c r="R93" s="38">
        <f t="shared" si="78"/>
        <v>1.6</v>
      </c>
      <c r="S93" s="38">
        <f t="shared" si="78"/>
        <v>1.6</v>
      </c>
      <c r="T93" s="38">
        <f t="shared" si="78"/>
        <v>1.6</v>
      </c>
      <c r="U93" s="38">
        <f t="shared" si="78"/>
        <v>1.6</v>
      </c>
      <c r="V93" s="38">
        <f t="shared" si="78"/>
        <v>1.6</v>
      </c>
      <c r="W93" s="38">
        <f t="shared" si="78"/>
        <v>1.6</v>
      </c>
      <c r="X93" s="38">
        <f t="shared" si="78"/>
        <v>1.6</v>
      </c>
      <c r="Y93" s="38">
        <f>euref_det!AB93*Q93</f>
        <v>74.855999999999995</v>
      </c>
      <c r="Z93" s="38">
        <f>euref_det!AC93*R93</f>
        <v>56.321850118192884</v>
      </c>
      <c r="AA93" s="38">
        <f>euref_det!AD93*S93</f>
        <v>56.321850118192884</v>
      </c>
      <c r="AB93" s="38">
        <f>euref_det!AE93*T93</f>
        <v>56.321850118192884</v>
      </c>
      <c r="AC93" s="38">
        <f>euref_det!AF93*U93</f>
        <v>25.256403629593535</v>
      </c>
      <c r="AD93" s="38">
        <f>euref_det!AG93*V93</f>
        <v>25.256403629593535</v>
      </c>
      <c r="AE93" s="38">
        <f>euref_det!AH93*W93</f>
        <v>18.704403629593536</v>
      </c>
      <c r="AF93" s="38">
        <f>euref_det!AI93*X93</f>
        <v>18.704403629593536</v>
      </c>
    </row>
    <row r="94" spans="1:32" ht="15" customHeight="1" x14ac:dyDescent="0.25">
      <c r="A94" s="9" t="s">
        <v>31</v>
      </c>
      <c r="B94" s="9" t="s">
        <v>32</v>
      </c>
      <c r="C94" s="9" t="s">
        <v>18</v>
      </c>
      <c r="D94" s="9" t="s">
        <v>102</v>
      </c>
      <c r="E94" s="9" t="s">
        <v>737</v>
      </c>
      <c r="F94" s="9"/>
      <c r="G94" s="9"/>
      <c r="H94" s="38">
        <v>850</v>
      </c>
      <c r="I94" s="38">
        <f t="shared" si="77"/>
        <v>850</v>
      </c>
      <c r="J94" s="38">
        <f t="shared" si="77"/>
        <v>850</v>
      </c>
      <c r="K94" s="38">
        <f t="shared" si="77"/>
        <v>850</v>
      </c>
      <c r="L94" s="38">
        <f t="shared" si="77"/>
        <v>850</v>
      </c>
      <c r="M94" s="38">
        <f t="shared" si="77"/>
        <v>850</v>
      </c>
      <c r="N94" s="38">
        <f t="shared" si="77"/>
        <v>850</v>
      </c>
      <c r="O94" s="38">
        <f t="shared" si="77"/>
        <v>850</v>
      </c>
      <c r="P94" s="38"/>
      <c r="Q94" s="38">
        <f t="shared" si="78"/>
        <v>0.85</v>
      </c>
      <c r="R94" s="38">
        <f t="shared" si="78"/>
        <v>0.85</v>
      </c>
      <c r="S94" s="38">
        <f t="shared" si="78"/>
        <v>0.85</v>
      </c>
      <c r="T94" s="38">
        <f t="shared" si="78"/>
        <v>0.85</v>
      </c>
      <c r="U94" s="38">
        <f t="shared" si="78"/>
        <v>0.85</v>
      </c>
      <c r="V94" s="38">
        <f t="shared" si="78"/>
        <v>0.85</v>
      </c>
      <c r="W94" s="38">
        <f t="shared" si="78"/>
        <v>0.85</v>
      </c>
      <c r="X94" s="38">
        <f t="shared" si="78"/>
        <v>0.85</v>
      </c>
      <c r="Y94" s="38">
        <f>euref_det!AB94*Q94</f>
        <v>32.365903333333335</v>
      </c>
      <c r="Z94" s="38">
        <f>euref_det!AC94*R94</f>
        <v>12.463908360071535</v>
      </c>
      <c r="AA94" s="38">
        <f>euref_det!AD94*S94</f>
        <v>8.4830191105927319</v>
      </c>
      <c r="AB94" s="38">
        <f>euref_det!AE94*T94</f>
        <v>7.6956411665989686</v>
      </c>
      <c r="AC94" s="38">
        <f>euref_det!AF94*U94</f>
        <v>107.95146544931409</v>
      </c>
      <c r="AD94" s="38">
        <f>euref_det!AG94*V94</f>
        <v>22.03512994040436</v>
      </c>
      <c r="AE94" s="38">
        <f>euref_det!AH94*W94</f>
        <v>21.050562902310617</v>
      </c>
      <c r="AF94" s="38">
        <f>euref_det!AI94*X94</f>
        <v>63.959062280008069</v>
      </c>
    </row>
    <row r="95" spans="1:32" ht="15" customHeight="1" x14ac:dyDescent="0.25">
      <c r="A95" s="9" t="s">
        <v>33</v>
      </c>
      <c r="B95" s="9" t="s">
        <v>34</v>
      </c>
      <c r="C95" s="9" t="s">
        <v>18</v>
      </c>
      <c r="D95" s="9" t="s">
        <v>102</v>
      </c>
      <c r="E95" s="9" t="s">
        <v>736</v>
      </c>
      <c r="F95" s="9"/>
      <c r="G95" s="9"/>
      <c r="H95" s="38">
        <v>4457.1428571428569</v>
      </c>
      <c r="I95" s="38">
        <f>4350</f>
        <v>4350</v>
      </c>
      <c r="J95" s="38">
        <f>(I95+K95)/2</f>
        <v>4225</v>
      </c>
      <c r="K95" s="38">
        <v>4100</v>
      </c>
      <c r="L95" s="38">
        <f>(K95+M95)/2</f>
        <v>3950</v>
      </c>
      <c r="M95" s="38">
        <v>3800</v>
      </c>
      <c r="N95" s="38">
        <f>(M95+O95)/2</f>
        <v>3775</v>
      </c>
      <c r="O95" s="38">
        <v>3750</v>
      </c>
      <c r="P95" s="38"/>
      <c r="Q95" s="38">
        <f t="shared" si="78"/>
        <v>4.4571428571428573</v>
      </c>
      <c r="R95" s="38">
        <f t="shared" si="78"/>
        <v>4.3499999999999996</v>
      </c>
      <c r="S95" s="38">
        <f t="shared" si="78"/>
        <v>4.2249999999999996</v>
      </c>
      <c r="T95" s="38">
        <f t="shared" si="78"/>
        <v>4.0999999999999996</v>
      </c>
      <c r="U95" s="38">
        <f t="shared" si="78"/>
        <v>3.95</v>
      </c>
      <c r="V95" s="38">
        <f t="shared" si="78"/>
        <v>3.8</v>
      </c>
      <c r="W95" s="38">
        <f t="shared" si="78"/>
        <v>3.7749999999999999</v>
      </c>
      <c r="X95" s="38">
        <f t="shared" si="78"/>
        <v>3.75</v>
      </c>
      <c r="Y95" s="38">
        <f>euref_det!AB95*Q95</f>
        <v>0</v>
      </c>
      <c r="Z95" s="38">
        <f>euref_det!AC95*R95</f>
        <v>0</v>
      </c>
      <c r="AA95" s="38">
        <f>euref_det!AD95*S95</f>
        <v>0</v>
      </c>
      <c r="AB95" s="38">
        <f>euref_det!AE95*T95</f>
        <v>0</v>
      </c>
      <c r="AC95" s="38">
        <f>euref_det!AF95*U95</f>
        <v>0</v>
      </c>
      <c r="AD95" s="38">
        <f>euref_det!AG95*V95</f>
        <v>0</v>
      </c>
      <c r="AE95" s="38">
        <f>euref_det!AH95*W95</f>
        <v>0</v>
      </c>
      <c r="AF95" s="38">
        <f>euref_det!AI95*X95</f>
        <v>0</v>
      </c>
    </row>
    <row r="96" spans="1:32" ht="15" customHeight="1" x14ac:dyDescent="0.25">
      <c r="A96" s="9" t="s">
        <v>35</v>
      </c>
      <c r="B96" s="9" t="s">
        <v>36</v>
      </c>
      <c r="C96" s="9" t="s">
        <v>18</v>
      </c>
      <c r="D96" s="9" t="s">
        <v>725</v>
      </c>
      <c r="E96" s="9" t="s">
        <v>735</v>
      </c>
      <c r="F96" s="9" t="s">
        <v>102</v>
      </c>
      <c r="G96" s="9" t="s">
        <v>734</v>
      </c>
      <c r="H96" s="38">
        <v>1842.692924470706</v>
      </c>
      <c r="I96" s="38">
        <f t="shared" ref="I96:O96" si="79">$H96</f>
        <v>1842.692924470706</v>
      </c>
      <c r="J96" s="38">
        <f t="shared" si="79"/>
        <v>1842.692924470706</v>
      </c>
      <c r="K96" s="38">
        <f t="shared" si="79"/>
        <v>1842.692924470706</v>
      </c>
      <c r="L96" s="38">
        <f t="shared" si="79"/>
        <v>1842.692924470706</v>
      </c>
      <c r="M96" s="38">
        <f t="shared" si="79"/>
        <v>1842.692924470706</v>
      </c>
      <c r="N96" s="38">
        <f t="shared" si="79"/>
        <v>1842.692924470706</v>
      </c>
      <c r="O96" s="38">
        <f t="shared" si="79"/>
        <v>1842.692924470706</v>
      </c>
      <c r="P96" s="38">
        <v>0.91</v>
      </c>
      <c r="Q96" s="38">
        <f t="shared" ref="Q96:X98" si="80">H96*$P96/1000</f>
        <v>1.6768505612683424</v>
      </c>
      <c r="R96" s="38">
        <f t="shared" si="80"/>
        <v>1.6768505612683424</v>
      </c>
      <c r="S96" s="38">
        <f t="shared" si="80"/>
        <v>1.6768505612683424</v>
      </c>
      <c r="T96" s="38">
        <f t="shared" si="80"/>
        <v>1.6768505612683424</v>
      </c>
      <c r="U96" s="38">
        <f t="shared" si="80"/>
        <v>1.6768505612683424</v>
      </c>
      <c r="V96" s="38">
        <f t="shared" si="80"/>
        <v>1.6768505612683424</v>
      </c>
      <c r="W96" s="38">
        <f t="shared" si="80"/>
        <v>1.6768505612683424</v>
      </c>
      <c r="X96" s="38">
        <f t="shared" si="80"/>
        <v>1.6768505612683424</v>
      </c>
      <c r="Y96" s="38">
        <f>euref_det!AB96*Q96</f>
        <v>1.9004306361041214</v>
      </c>
      <c r="Z96" s="38">
        <f>euref_det!AC96*R96</f>
        <v>0.22358007483577899</v>
      </c>
      <c r="AA96" s="38">
        <f>euref_det!AD96*S96</f>
        <v>0.22358007483577899</v>
      </c>
      <c r="AB96" s="38">
        <f>euref_det!AE96*T96</f>
        <v>0.22358007483577899</v>
      </c>
      <c r="AC96" s="38">
        <f>euref_det!AF96*U96</f>
        <v>4.5833915341334706</v>
      </c>
      <c r="AD96" s="38">
        <f>euref_det!AG96*V96</f>
        <v>1.2855854303057279</v>
      </c>
      <c r="AE96" s="38">
        <f>euref_det!AH96*W96</f>
        <v>0.97816282740653449</v>
      </c>
      <c r="AF96" s="38">
        <f>euref_det!AI96*X96</f>
        <v>0.55895018708944755</v>
      </c>
    </row>
    <row r="97" spans="1:32" ht="15" customHeight="1" x14ac:dyDescent="0.25">
      <c r="A97" s="9" t="s">
        <v>79</v>
      </c>
      <c r="B97" s="9" t="s">
        <v>83</v>
      </c>
      <c r="C97" s="9" t="s">
        <v>18</v>
      </c>
      <c r="D97" s="9" t="s">
        <v>725</v>
      </c>
      <c r="E97" s="9" t="s">
        <v>746</v>
      </c>
      <c r="F97" s="9" t="s">
        <v>102</v>
      </c>
      <c r="G97" s="9" t="s">
        <v>732</v>
      </c>
      <c r="H97" s="39">
        <v>1836.1111111111111</v>
      </c>
      <c r="I97" s="39">
        <f>H97*1350/(1400+2/7*(1350-1400))</f>
        <v>1788.7886597938143</v>
      </c>
      <c r="J97" s="39">
        <f t="shared" ref="J97:J105" si="81">(I97+K97)/2</f>
        <v>1755.6629438717068</v>
      </c>
      <c r="K97" s="39">
        <f>I97*1300/1350</f>
        <v>1722.5372279495991</v>
      </c>
      <c r="L97" s="39">
        <f t="shared" ref="L97:L105" si="82">(K97+M97)/2</f>
        <v>1656.2857961053837</v>
      </c>
      <c r="M97" s="39">
        <f>K97*1200/1300</f>
        <v>1590.0343642611683</v>
      </c>
      <c r="N97" s="39">
        <f t="shared" ref="N97:N105" si="83">(M97+O97)/2</f>
        <v>1523.7829324169529</v>
      </c>
      <c r="O97" s="39">
        <f>M97*1100/1200</f>
        <v>1457.5315005727375</v>
      </c>
      <c r="P97" s="38">
        <v>0.91</v>
      </c>
      <c r="Q97" s="38">
        <f t="shared" si="80"/>
        <v>1.6708611111111111</v>
      </c>
      <c r="R97" s="38">
        <f t="shared" si="80"/>
        <v>1.6277976804123713</v>
      </c>
      <c r="S97" s="38">
        <f t="shared" si="80"/>
        <v>1.5976532789232534</v>
      </c>
      <c r="T97" s="38">
        <f t="shared" si="80"/>
        <v>1.5675088774341353</v>
      </c>
      <c r="U97" s="38">
        <f t="shared" si="80"/>
        <v>1.5072200744558992</v>
      </c>
      <c r="V97" s="38">
        <f t="shared" si="80"/>
        <v>1.4469312714776632</v>
      </c>
      <c r="W97" s="38">
        <f t="shared" si="80"/>
        <v>1.3866424684994272</v>
      </c>
      <c r="X97" s="38">
        <f t="shared" si="80"/>
        <v>1.3263536655211912</v>
      </c>
      <c r="Y97" s="38">
        <f>euref_det!AB97*Q97</f>
        <v>67.060010694444443</v>
      </c>
      <c r="Z97" s="38">
        <f>euref_det!AC97*R97</f>
        <v>34.908383902729916</v>
      </c>
      <c r="AA97" s="38">
        <f>euref_det!AD97*S97</f>
        <v>27.071986160052717</v>
      </c>
      <c r="AB97" s="38">
        <f>euref_det!AE97*T97</f>
        <v>59.270159228671943</v>
      </c>
      <c r="AC97" s="38">
        <f>euref_det!AF97*U97</f>
        <v>125.07762114590155</v>
      </c>
      <c r="AD97" s="38">
        <f>euref_det!AG97*V97</f>
        <v>60.786455183441092</v>
      </c>
      <c r="AE97" s="38">
        <f>euref_det!AH97*W97</f>
        <v>87.484251397170908</v>
      </c>
      <c r="AF97" s="38">
        <f>euref_det!AI97*X97</f>
        <v>304.92164638628083</v>
      </c>
    </row>
    <row r="98" spans="1:32" ht="15" customHeight="1" x14ac:dyDescent="0.25">
      <c r="A98" s="9" t="s">
        <v>78</v>
      </c>
      <c r="B98" s="9" t="s">
        <v>84</v>
      </c>
      <c r="C98" s="9" t="s">
        <v>18</v>
      </c>
      <c r="D98" s="9" t="s">
        <v>725</v>
      </c>
      <c r="E98" s="9" t="s">
        <v>741</v>
      </c>
      <c r="F98" s="9" t="s">
        <v>102</v>
      </c>
      <c r="G98" s="9" t="s">
        <v>730</v>
      </c>
      <c r="H98" s="38">
        <v>4376</v>
      </c>
      <c r="I98" s="38">
        <f>H98*2880/(3470+2/7*(2880-3470))</f>
        <v>3817.4019904803113</v>
      </c>
      <c r="J98" s="38">
        <f t="shared" si="81"/>
        <v>3618.5789701427948</v>
      </c>
      <c r="K98" s="38">
        <f>I98*2580/2880</f>
        <v>3419.7559498052788</v>
      </c>
      <c r="L98" s="38">
        <f t="shared" si="82"/>
        <v>3287.2072695802681</v>
      </c>
      <c r="M98" s="38">
        <f>K98*2380/2580</f>
        <v>3154.6585893552569</v>
      </c>
      <c r="N98" s="38">
        <f t="shared" si="83"/>
        <v>3032.3850006205571</v>
      </c>
      <c r="O98" s="38">
        <f>M98*2380/2580</f>
        <v>2910.1114118858573</v>
      </c>
      <c r="P98" s="38">
        <v>0.91</v>
      </c>
      <c r="Q98" s="38">
        <f t="shared" si="80"/>
        <v>3.9821600000000004</v>
      </c>
      <c r="R98" s="38">
        <f t="shared" si="80"/>
        <v>3.4738358113370831</v>
      </c>
      <c r="S98" s="38">
        <f t="shared" si="80"/>
        <v>3.2929068628299434</v>
      </c>
      <c r="T98" s="38">
        <f t="shared" si="80"/>
        <v>3.1119779143228037</v>
      </c>
      <c r="U98" s="38">
        <f t="shared" si="80"/>
        <v>2.991358615318044</v>
      </c>
      <c r="V98" s="38">
        <f t="shared" si="80"/>
        <v>2.8707393163132839</v>
      </c>
      <c r="W98" s="38">
        <f t="shared" si="80"/>
        <v>2.7594703505647074</v>
      </c>
      <c r="X98" s="38">
        <f t="shared" si="80"/>
        <v>2.6482013848161299</v>
      </c>
      <c r="Y98" s="38">
        <f>euref_det!AB98*Q98</f>
        <v>0</v>
      </c>
      <c r="Z98" s="38">
        <f>euref_det!AC98*R98</f>
        <v>0</v>
      </c>
      <c r="AA98" s="38">
        <f>euref_det!AD98*S98</f>
        <v>0</v>
      </c>
      <c r="AB98" s="38">
        <f>euref_det!AE98*T98</f>
        <v>0</v>
      </c>
      <c r="AC98" s="38">
        <f>euref_det!AF98*U98</f>
        <v>0</v>
      </c>
      <c r="AD98" s="38">
        <f>euref_det!AG98*V98</f>
        <v>0</v>
      </c>
      <c r="AE98" s="38">
        <f>euref_det!AH98*W98</f>
        <v>0</v>
      </c>
      <c r="AF98" s="38">
        <f>euref_det!AI98*X98</f>
        <v>0</v>
      </c>
    </row>
    <row r="99" spans="1:32" ht="15" customHeight="1" x14ac:dyDescent="0.25">
      <c r="A99" s="9" t="s">
        <v>37</v>
      </c>
      <c r="B99" s="9" t="s">
        <v>38</v>
      </c>
      <c r="C99" s="9" t="s">
        <v>18</v>
      </c>
      <c r="D99" s="9" t="s">
        <v>102</v>
      </c>
      <c r="E99" s="9" t="s">
        <v>729</v>
      </c>
      <c r="F99" s="9"/>
      <c r="G99" s="9"/>
      <c r="H99" s="38">
        <v>2442.8571428571427</v>
      </c>
      <c r="I99" s="38">
        <v>2300</v>
      </c>
      <c r="J99" s="38">
        <f t="shared" si="81"/>
        <v>2300</v>
      </c>
      <c r="K99" s="38">
        <v>2300</v>
      </c>
      <c r="L99" s="38">
        <f t="shared" si="82"/>
        <v>2300</v>
      </c>
      <c r="M99" s="38">
        <v>2300</v>
      </c>
      <c r="N99" s="38">
        <f t="shared" si="83"/>
        <v>2250</v>
      </c>
      <c r="O99" s="38">
        <v>2200</v>
      </c>
      <c r="P99" s="38"/>
      <c r="Q99" s="38">
        <f t="shared" ref="Q99:X100" si="84">H99/1000</f>
        <v>2.4428571428571426</v>
      </c>
      <c r="R99" s="38">
        <f t="shared" si="84"/>
        <v>2.2999999999999998</v>
      </c>
      <c r="S99" s="38">
        <f t="shared" si="84"/>
        <v>2.2999999999999998</v>
      </c>
      <c r="T99" s="38">
        <f t="shared" si="84"/>
        <v>2.2999999999999998</v>
      </c>
      <c r="U99" s="38">
        <f t="shared" si="84"/>
        <v>2.2999999999999998</v>
      </c>
      <c r="V99" s="38">
        <f t="shared" si="84"/>
        <v>2.2999999999999998</v>
      </c>
      <c r="W99" s="38">
        <f t="shared" si="84"/>
        <v>2.25</v>
      </c>
      <c r="X99" s="38">
        <f t="shared" si="84"/>
        <v>2.2000000000000002</v>
      </c>
      <c r="Y99" s="38">
        <f>euref_det!AB99*Q99</f>
        <v>1819.9285714285713</v>
      </c>
      <c r="Z99" s="38">
        <f>euref_det!AC99*R99</f>
        <v>0</v>
      </c>
      <c r="AA99" s="38">
        <f>euref_det!AD99*S99</f>
        <v>0</v>
      </c>
      <c r="AB99" s="38">
        <f>euref_det!AE99*T99</f>
        <v>0</v>
      </c>
      <c r="AC99" s="38">
        <f>euref_det!AF99*U99</f>
        <v>0</v>
      </c>
      <c r="AD99" s="38">
        <f>euref_det!AG99*V99</f>
        <v>0</v>
      </c>
      <c r="AE99" s="38">
        <f>euref_det!AH99*W99</f>
        <v>0</v>
      </c>
      <c r="AF99" s="38">
        <f>euref_det!AI99*X99</f>
        <v>0</v>
      </c>
    </row>
    <row r="100" spans="1:32" ht="15" customHeight="1" x14ac:dyDescent="0.25">
      <c r="A100" s="9" t="s">
        <v>39</v>
      </c>
      <c r="B100" s="9" t="s">
        <v>40</v>
      </c>
      <c r="C100" s="9" t="s">
        <v>18</v>
      </c>
      <c r="D100" s="9" t="s">
        <v>102</v>
      </c>
      <c r="E100" s="9" t="s">
        <v>728</v>
      </c>
      <c r="F100" s="9"/>
      <c r="G100" s="9"/>
      <c r="H100" s="38">
        <v>2812.8571428571427</v>
      </c>
      <c r="I100" s="38">
        <v>2620</v>
      </c>
      <c r="J100" s="38">
        <f t="shared" si="81"/>
        <v>2495</v>
      </c>
      <c r="K100" s="38">
        <v>2370</v>
      </c>
      <c r="L100" s="38">
        <f t="shared" si="82"/>
        <v>2260</v>
      </c>
      <c r="M100" s="38">
        <v>2150</v>
      </c>
      <c r="N100" s="38">
        <f t="shared" si="83"/>
        <v>2050</v>
      </c>
      <c r="O100" s="38">
        <v>1950</v>
      </c>
      <c r="P100" s="38"/>
      <c r="Q100" s="38">
        <f t="shared" si="84"/>
        <v>2.8128571428571427</v>
      </c>
      <c r="R100" s="38">
        <f t="shared" si="84"/>
        <v>2.62</v>
      </c>
      <c r="S100" s="38">
        <f t="shared" si="84"/>
        <v>2.4950000000000001</v>
      </c>
      <c r="T100" s="38">
        <f t="shared" si="84"/>
        <v>2.37</v>
      </c>
      <c r="U100" s="38">
        <f t="shared" si="84"/>
        <v>2.2599999999999998</v>
      </c>
      <c r="V100" s="38">
        <f t="shared" si="84"/>
        <v>2.15</v>
      </c>
      <c r="W100" s="38">
        <f t="shared" si="84"/>
        <v>2.0499999999999998</v>
      </c>
      <c r="X100" s="38">
        <f t="shared" si="84"/>
        <v>1.95</v>
      </c>
      <c r="Y100" s="38">
        <f>euref_det!AB100*Q100</f>
        <v>24.595622857142857</v>
      </c>
      <c r="Z100" s="38">
        <f>euref_det!AC100*R100</f>
        <v>17.882028348044926</v>
      </c>
      <c r="AA100" s="38">
        <f>euref_det!AD100*S100</f>
        <v>14.780879690100006</v>
      </c>
      <c r="AB100" s="38">
        <f>euref_det!AE100*T100</f>
        <v>17.272192087981068</v>
      </c>
      <c r="AC100" s="38">
        <f>euref_det!AF100*U100</f>
        <v>16.396118775088148</v>
      </c>
      <c r="AD100" s="38">
        <f>euref_det!AG100*V100</f>
        <v>13.940753424187399</v>
      </c>
      <c r="AE100" s="38">
        <f>euref_det!AH100*W100</f>
        <v>117.30578489155643</v>
      </c>
      <c r="AF100" s="38">
        <f>euref_det!AI100*X100</f>
        <v>28.607786861421467</v>
      </c>
    </row>
    <row r="101" spans="1:32" ht="15" customHeight="1" x14ac:dyDescent="0.25">
      <c r="A101" s="9" t="s">
        <v>80</v>
      </c>
      <c r="B101" s="9" t="s">
        <v>85</v>
      </c>
      <c r="C101" s="9" t="s">
        <v>18</v>
      </c>
      <c r="D101" s="9" t="s">
        <v>725</v>
      </c>
      <c r="E101" s="9" t="s">
        <v>727</v>
      </c>
      <c r="F101" s="9" t="s">
        <v>102</v>
      </c>
      <c r="G101" s="9" t="s">
        <v>726</v>
      </c>
      <c r="H101" s="39">
        <v>2040.9771111111108</v>
      </c>
      <c r="I101" s="39">
        <f>H101*800/(980+2/7*(800-980))</f>
        <v>1758.3802803418801</v>
      </c>
      <c r="J101" s="39">
        <f t="shared" si="81"/>
        <v>1582.542252307692</v>
      </c>
      <c r="K101" s="39">
        <f>I101*640/800</f>
        <v>1406.704224273504</v>
      </c>
      <c r="L101" s="39">
        <f t="shared" si="82"/>
        <v>1340.7649637606835</v>
      </c>
      <c r="M101" s="39">
        <f>K101*580/640</f>
        <v>1274.825703247863</v>
      </c>
      <c r="N101" s="39">
        <f t="shared" si="83"/>
        <v>1208.8864427350425</v>
      </c>
      <c r="O101" s="39">
        <f>M101*520/580</f>
        <v>1142.947182222222</v>
      </c>
      <c r="P101" s="38">
        <v>0.91</v>
      </c>
      <c r="Q101" s="38">
        <f t="shared" ref="Q101:X103" si="85">H101*$P101/1000</f>
        <v>1.8572891711111108</v>
      </c>
      <c r="R101" s="38">
        <f t="shared" si="85"/>
        <v>1.6001260551111109</v>
      </c>
      <c r="S101" s="38">
        <f t="shared" si="85"/>
        <v>1.4401134495999997</v>
      </c>
      <c r="T101" s="38">
        <f t="shared" si="85"/>
        <v>1.2801008440888886</v>
      </c>
      <c r="U101" s="38">
        <f t="shared" si="85"/>
        <v>1.220096117022222</v>
      </c>
      <c r="V101" s="38">
        <f t="shared" si="85"/>
        <v>1.1600913899555554</v>
      </c>
      <c r="W101" s="38">
        <f t="shared" si="85"/>
        <v>1.1000866628888886</v>
      </c>
      <c r="X101" s="38">
        <f t="shared" si="85"/>
        <v>1.040081935822222</v>
      </c>
      <c r="Y101" s="38">
        <f>euref_det!AB101*Q101</f>
        <v>0</v>
      </c>
      <c r="Z101" s="38">
        <f>euref_det!AC101*R101</f>
        <v>0</v>
      </c>
      <c r="AA101" s="38">
        <f>euref_det!AD101*S101</f>
        <v>0</v>
      </c>
      <c r="AB101" s="38">
        <f>euref_det!AE101*T101</f>
        <v>0</v>
      </c>
      <c r="AC101" s="38">
        <f>euref_det!AF101*U101</f>
        <v>0</v>
      </c>
      <c r="AD101" s="38">
        <f>euref_det!AG101*V101</f>
        <v>0</v>
      </c>
      <c r="AE101" s="38">
        <f>euref_det!AH101*W101</f>
        <v>0</v>
      </c>
      <c r="AF101" s="38">
        <f>euref_det!AI101*X101</f>
        <v>0</v>
      </c>
    </row>
    <row r="102" spans="1:32" ht="15" customHeight="1" x14ac:dyDescent="0.25">
      <c r="A102" s="9" t="s">
        <v>81</v>
      </c>
      <c r="B102" s="9" t="s">
        <v>86</v>
      </c>
      <c r="C102" s="9" t="s">
        <v>18</v>
      </c>
      <c r="D102" s="9" t="s">
        <v>725</v>
      </c>
      <c r="E102" s="9" t="s">
        <v>724</v>
      </c>
      <c r="F102" s="9" t="s">
        <v>102</v>
      </c>
      <c r="G102" s="9" t="s">
        <v>723</v>
      </c>
      <c r="H102" s="39">
        <v>2900.7142857142858</v>
      </c>
      <c r="I102" s="39">
        <f>H102*1100/(1310+2/7*(1100-1310))</f>
        <v>2552.6285714285718</v>
      </c>
      <c r="J102" s="39">
        <f t="shared" si="81"/>
        <v>2424.9971428571434</v>
      </c>
      <c r="K102" s="39">
        <f>I102*990/1100</f>
        <v>2297.3657142857146</v>
      </c>
      <c r="L102" s="39">
        <f t="shared" si="82"/>
        <v>2227.7485714285717</v>
      </c>
      <c r="M102" s="39">
        <f>K102*930/990</f>
        <v>2158.1314285714288</v>
      </c>
      <c r="N102" s="39">
        <f t="shared" si="83"/>
        <v>2100.1171428571433</v>
      </c>
      <c r="O102" s="39">
        <f>M102*880/930</f>
        <v>2042.1028571428574</v>
      </c>
      <c r="P102" s="38">
        <v>0.91</v>
      </c>
      <c r="Q102" s="38">
        <f t="shared" si="85"/>
        <v>2.6396500000000001</v>
      </c>
      <c r="R102" s="38">
        <f t="shared" si="85"/>
        <v>2.3228920000000004</v>
      </c>
      <c r="S102" s="38">
        <f t="shared" si="85"/>
        <v>2.2067474000000007</v>
      </c>
      <c r="T102" s="38">
        <f t="shared" si="85"/>
        <v>2.0906028000000005</v>
      </c>
      <c r="U102" s="38">
        <f t="shared" si="85"/>
        <v>2.0272512000000003</v>
      </c>
      <c r="V102" s="38">
        <f t="shared" si="85"/>
        <v>1.9638996000000004</v>
      </c>
      <c r="W102" s="38">
        <f t="shared" si="85"/>
        <v>1.9111066000000005</v>
      </c>
      <c r="X102" s="38">
        <f t="shared" si="85"/>
        <v>1.8583136000000002</v>
      </c>
      <c r="Y102" s="38">
        <f>euref_det!AB102*Q102</f>
        <v>0.105586</v>
      </c>
      <c r="Z102" s="38">
        <f>euref_det!AC102*R102</f>
        <v>9.2915680000000014E-2</v>
      </c>
      <c r="AA102" s="38">
        <f>euref_det!AD102*S102</f>
        <v>8.8269896000000028E-2</v>
      </c>
      <c r="AB102" s="38">
        <f>euref_det!AE102*T102</f>
        <v>8.3624112000000028E-2</v>
      </c>
      <c r="AC102" s="38">
        <f>euref_det!AF102*U102</f>
        <v>8.1090048000000012E-2</v>
      </c>
      <c r="AD102" s="38">
        <f>euref_det!AG102*V102</f>
        <v>7.8555984000000023E-2</v>
      </c>
      <c r="AE102" s="38">
        <f>euref_det!AH102*W102</f>
        <v>7.6444264000000026E-2</v>
      </c>
      <c r="AF102" s="38">
        <f>euref_det!AI102*X102</f>
        <v>7.4332544000000014E-2</v>
      </c>
    </row>
    <row r="103" spans="1:32" ht="15" customHeight="1" x14ac:dyDescent="0.25">
      <c r="A103" s="9" t="s">
        <v>41</v>
      </c>
      <c r="B103" s="9" t="s">
        <v>42</v>
      </c>
      <c r="C103" s="9" t="s">
        <v>18</v>
      </c>
      <c r="D103" s="9" t="s">
        <v>102</v>
      </c>
      <c r="E103" s="9" t="s">
        <v>722</v>
      </c>
      <c r="F103" s="9"/>
      <c r="G103" s="9"/>
      <c r="H103" s="38">
        <v>5285.7142857142853</v>
      </c>
      <c r="I103" s="38">
        <v>4500</v>
      </c>
      <c r="J103" s="38">
        <f t="shared" si="81"/>
        <v>4150</v>
      </c>
      <c r="K103" s="38">
        <v>3800</v>
      </c>
      <c r="L103" s="38">
        <f t="shared" si="82"/>
        <v>3650</v>
      </c>
      <c r="M103" s="38">
        <v>3500</v>
      </c>
      <c r="N103" s="38">
        <f t="shared" si="83"/>
        <v>3450</v>
      </c>
      <c r="O103" s="38">
        <v>3400</v>
      </c>
      <c r="P103" s="38">
        <v>0.91</v>
      </c>
      <c r="Q103" s="38">
        <f t="shared" si="85"/>
        <v>4.8099999999999996</v>
      </c>
      <c r="R103" s="38">
        <f t="shared" si="85"/>
        <v>4.0949999999999998</v>
      </c>
      <c r="S103" s="38">
        <f t="shared" si="85"/>
        <v>3.7765</v>
      </c>
      <c r="T103" s="38">
        <f t="shared" si="85"/>
        <v>3.4580000000000002</v>
      </c>
      <c r="U103" s="38">
        <f t="shared" si="85"/>
        <v>3.3214999999999999</v>
      </c>
      <c r="V103" s="38">
        <f t="shared" si="85"/>
        <v>3.1850000000000001</v>
      </c>
      <c r="W103" s="38">
        <f t="shared" si="85"/>
        <v>3.1395</v>
      </c>
      <c r="X103" s="38">
        <f t="shared" si="85"/>
        <v>3.0939999999999999</v>
      </c>
      <c r="Y103" s="38">
        <f>euref_det!AB103*Q103</f>
        <v>0</v>
      </c>
      <c r="Z103" s="38">
        <f>euref_det!AC103*R103</f>
        <v>0</v>
      </c>
      <c r="AA103" s="38">
        <f>euref_det!AD103*S103</f>
        <v>0</v>
      </c>
      <c r="AB103" s="38">
        <f>euref_det!AE103*T103</f>
        <v>0</v>
      </c>
      <c r="AC103" s="38">
        <f>euref_det!AF103*U103</f>
        <v>0</v>
      </c>
      <c r="AD103" s="38">
        <f>euref_det!AG103*V103</f>
        <v>0</v>
      </c>
      <c r="AE103" s="38">
        <f>euref_det!AH103*W103</f>
        <v>0</v>
      </c>
      <c r="AF103" s="38">
        <f>euref_det!AI103*X103</f>
        <v>0</v>
      </c>
    </row>
    <row r="104" spans="1:32" ht="15" customHeight="1" x14ac:dyDescent="0.25">
      <c r="A104" s="9" t="s">
        <v>43</v>
      </c>
      <c r="B104" s="9" t="s">
        <v>44</v>
      </c>
      <c r="C104" s="9" t="s">
        <v>18</v>
      </c>
      <c r="D104" s="9" t="s">
        <v>102</v>
      </c>
      <c r="E104" s="9" t="s">
        <v>721</v>
      </c>
      <c r="F104" s="9"/>
      <c r="G104" s="9"/>
      <c r="H104" s="38">
        <v>8140</v>
      </c>
      <c r="I104" s="38">
        <v>5790</v>
      </c>
      <c r="J104" s="38">
        <f t="shared" si="81"/>
        <v>5135</v>
      </c>
      <c r="K104" s="38">
        <v>4480</v>
      </c>
      <c r="L104" s="38">
        <f t="shared" si="82"/>
        <v>3565</v>
      </c>
      <c r="M104" s="38">
        <v>2650</v>
      </c>
      <c r="N104" s="38">
        <f t="shared" si="83"/>
        <v>2475</v>
      </c>
      <c r="O104" s="38">
        <v>2300</v>
      </c>
      <c r="P104" s="38"/>
      <c r="Q104" s="38">
        <f t="shared" ref="Q104:X104" si="86">H104/1000</f>
        <v>8.14</v>
      </c>
      <c r="R104" s="38">
        <f t="shared" si="86"/>
        <v>5.79</v>
      </c>
      <c r="S104" s="38">
        <f t="shared" si="86"/>
        <v>5.1349999999999998</v>
      </c>
      <c r="T104" s="38">
        <f t="shared" si="86"/>
        <v>4.4800000000000004</v>
      </c>
      <c r="U104" s="38">
        <f t="shared" si="86"/>
        <v>3.5649999999999999</v>
      </c>
      <c r="V104" s="38">
        <f t="shared" si="86"/>
        <v>2.65</v>
      </c>
      <c r="W104" s="38">
        <f t="shared" si="86"/>
        <v>2.4750000000000001</v>
      </c>
      <c r="X104" s="38">
        <f t="shared" si="86"/>
        <v>2.2999999999999998</v>
      </c>
      <c r="Y104" s="38">
        <f>euref_det!AB104*Q104</f>
        <v>0</v>
      </c>
      <c r="Z104" s="38">
        <f>euref_det!AC104*R104</f>
        <v>0</v>
      </c>
      <c r="AA104" s="38">
        <f>euref_det!AD104*S104</f>
        <v>0</v>
      </c>
      <c r="AB104" s="38">
        <f>euref_det!AE104*T104</f>
        <v>0</v>
      </c>
      <c r="AC104" s="38">
        <f>euref_det!AF104*U104</f>
        <v>0</v>
      </c>
      <c r="AD104" s="38">
        <f>euref_det!AG104*V104</f>
        <v>0</v>
      </c>
      <c r="AE104" s="38">
        <f>euref_det!AH104*W104</f>
        <v>0</v>
      </c>
      <c r="AF104" s="38">
        <f>euref_det!AI104*X104</f>
        <v>0</v>
      </c>
    </row>
    <row r="105" spans="1:32" ht="15" customHeight="1" x14ac:dyDescent="0.25">
      <c r="A105" s="9" t="s">
        <v>45</v>
      </c>
      <c r="B105" s="9" t="s">
        <v>46</v>
      </c>
      <c r="C105" s="9" t="s">
        <v>18</v>
      </c>
      <c r="D105" s="9" t="s">
        <v>102</v>
      </c>
      <c r="E105" s="9" t="s">
        <v>720</v>
      </c>
      <c r="F105" s="9"/>
      <c r="G105" s="9"/>
      <c r="H105" s="38">
        <v>5370</v>
      </c>
      <c r="I105" s="38">
        <v>4970</v>
      </c>
      <c r="J105" s="38">
        <f t="shared" si="81"/>
        <v>4720</v>
      </c>
      <c r="K105" s="38">
        <v>4470</v>
      </c>
      <c r="L105" s="38">
        <f t="shared" si="82"/>
        <v>4245</v>
      </c>
      <c r="M105" s="38">
        <v>4020</v>
      </c>
      <c r="N105" s="38">
        <f t="shared" si="83"/>
        <v>3815</v>
      </c>
      <c r="O105" s="38">
        <v>3610</v>
      </c>
      <c r="P105" s="38">
        <v>0.91</v>
      </c>
      <c r="Q105" s="38">
        <f t="shared" ref="Q105:X105" si="87">H105*$P105/1000</f>
        <v>4.8866999999999994</v>
      </c>
      <c r="R105" s="38">
        <f t="shared" si="87"/>
        <v>4.5226999999999995</v>
      </c>
      <c r="S105" s="38">
        <f t="shared" si="87"/>
        <v>4.2951999999999995</v>
      </c>
      <c r="T105" s="38">
        <f t="shared" si="87"/>
        <v>4.0677000000000003</v>
      </c>
      <c r="U105" s="38">
        <f t="shared" si="87"/>
        <v>3.8629500000000001</v>
      </c>
      <c r="V105" s="38">
        <f t="shared" si="87"/>
        <v>3.6582000000000003</v>
      </c>
      <c r="W105" s="38">
        <f t="shared" si="87"/>
        <v>3.4716499999999999</v>
      </c>
      <c r="X105" s="38">
        <f t="shared" si="87"/>
        <v>3.2850999999999999</v>
      </c>
      <c r="Y105" s="38">
        <f>euref_det!AB105*Q105</f>
        <v>0</v>
      </c>
      <c r="Z105" s="38">
        <f>euref_det!AC105*R105</f>
        <v>0</v>
      </c>
      <c r="AA105" s="38">
        <f>euref_det!AD105*S105</f>
        <v>0</v>
      </c>
      <c r="AB105" s="38">
        <f>euref_det!AE105*T105</f>
        <v>0</v>
      </c>
      <c r="AC105" s="38">
        <f>euref_det!AF105*U105</f>
        <v>0</v>
      </c>
      <c r="AD105" s="38">
        <f>euref_det!AG105*V105</f>
        <v>0</v>
      </c>
      <c r="AE105" s="38">
        <f>euref_det!AH105*W105</f>
        <v>0</v>
      </c>
      <c r="AF105" s="38">
        <f>euref_det!AI105*X105</f>
        <v>0</v>
      </c>
    </row>
    <row r="106" spans="1:32" ht="15" customHeight="1" x14ac:dyDescent="0.25">
      <c r="A106" s="9" t="s">
        <v>29</v>
      </c>
      <c r="B106" s="9" t="s">
        <v>30</v>
      </c>
      <c r="C106" s="9" t="s">
        <v>17</v>
      </c>
      <c r="D106" s="9" t="s">
        <v>102</v>
      </c>
      <c r="E106" s="9" t="s">
        <v>738</v>
      </c>
      <c r="F106" s="9"/>
      <c r="G106" s="9"/>
      <c r="H106" s="38">
        <v>1645.1691959656894</v>
      </c>
      <c r="I106" s="38">
        <f t="shared" ref="I106:O107" si="88">$H106</f>
        <v>1645.1691959656894</v>
      </c>
      <c r="J106" s="38">
        <f t="shared" si="88"/>
        <v>1645.1691959656894</v>
      </c>
      <c r="K106" s="38">
        <f t="shared" si="88"/>
        <v>1645.1691959656894</v>
      </c>
      <c r="L106" s="38">
        <f t="shared" si="88"/>
        <v>1645.1691959656894</v>
      </c>
      <c r="M106" s="38">
        <f t="shared" si="88"/>
        <v>1645.1691959656894</v>
      </c>
      <c r="N106" s="38">
        <f t="shared" si="88"/>
        <v>1645.1691959656894</v>
      </c>
      <c r="O106" s="38">
        <f t="shared" si="88"/>
        <v>1645.1691959656894</v>
      </c>
      <c r="P106" s="38"/>
      <c r="Q106" s="38">
        <f t="shared" ref="Q106:X108" si="89">H106/1000</f>
        <v>1.6451691959656893</v>
      </c>
      <c r="R106" s="38">
        <f t="shared" si="89"/>
        <v>1.6451691959656893</v>
      </c>
      <c r="S106" s="38">
        <f t="shared" si="89"/>
        <v>1.6451691959656893</v>
      </c>
      <c r="T106" s="38">
        <f t="shared" si="89"/>
        <v>1.6451691959656893</v>
      </c>
      <c r="U106" s="38">
        <f t="shared" si="89"/>
        <v>1.6451691959656893</v>
      </c>
      <c r="V106" s="38">
        <f t="shared" si="89"/>
        <v>1.6451691959656893</v>
      </c>
      <c r="W106" s="38">
        <f t="shared" si="89"/>
        <v>1.6451691959656893</v>
      </c>
      <c r="X106" s="38">
        <f t="shared" si="89"/>
        <v>1.6451691959656893</v>
      </c>
      <c r="Y106" s="38">
        <f>euref_det!AB106*Q106</f>
        <v>424.30262602695814</v>
      </c>
      <c r="Z106" s="38">
        <f>euref_det!AC106*R106</f>
        <v>383.85641314711012</v>
      </c>
      <c r="AA106" s="38">
        <f>euref_det!AD106*S106</f>
        <v>303.44876869428708</v>
      </c>
      <c r="AB106" s="38">
        <f>euref_det!AE106*T106</f>
        <v>163.19134954450854</v>
      </c>
      <c r="AC106" s="38">
        <f>euref_det!AF106*U106</f>
        <v>124.72811632742872</v>
      </c>
      <c r="AD106" s="38">
        <f>euref_det!AG106*V106</f>
        <v>32.469331054547219</v>
      </c>
      <c r="AE106" s="38">
        <f>euref_det!AH106*W106</f>
        <v>2.2508026989931431</v>
      </c>
      <c r="AF106" s="38">
        <f>euref_det!AI106*X106</f>
        <v>17.752266095307711</v>
      </c>
    </row>
    <row r="107" spans="1:32" ht="15" customHeight="1" x14ac:dyDescent="0.25">
      <c r="A107" s="9" t="s">
        <v>31</v>
      </c>
      <c r="B107" s="9" t="s">
        <v>32</v>
      </c>
      <c r="C107" s="9" t="s">
        <v>17</v>
      </c>
      <c r="D107" s="9" t="s">
        <v>102</v>
      </c>
      <c r="E107" s="9" t="s">
        <v>737</v>
      </c>
      <c r="F107" s="9"/>
      <c r="G107" s="9"/>
      <c r="H107" s="38">
        <v>850</v>
      </c>
      <c r="I107" s="38">
        <f t="shared" si="88"/>
        <v>850</v>
      </c>
      <c r="J107" s="38">
        <f t="shared" si="88"/>
        <v>850</v>
      </c>
      <c r="K107" s="38">
        <f t="shared" si="88"/>
        <v>850</v>
      </c>
      <c r="L107" s="38">
        <f t="shared" si="88"/>
        <v>850</v>
      </c>
      <c r="M107" s="38">
        <f t="shared" si="88"/>
        <v>850</v>
      </c>
      <c r="N107" s="38">
        <f t="shared" si="88"/>
        <v>850</v>
      </c>
      <c r="O107" s="38">
        <f t="shared" si="88"/>
        <v>850</v>
      </c>
      <c r="P107" s="38"/>
      <c r="Q107" s="38">
        <f t="shared" si="89"/>
        <v>0.85</v>
      </c>
      <c r="R107" s="38">
        <f t="shared" si="89"/>
        <v>0.85</v>
      </c>
      <c r="S107" s="38">
        <f t="shared" si="89"/>
        <v>0.85</v>
      </c>
      <c r="T107" s="38">
        <f t="shared" si="89"/>
        <v>0.85</v>
      </c>
      <c r="U107" s="38">
        <f t="shared" si="89"/>
        <v>0.85</v>
      </c>
      <c r="V107" s="38">
        <f t="shared" si="89"/>
        <v>0.85</v>
      </c>
      <c r="W107" s="38">
        <f t="shared" si="89"/>
        <v>0.85</v>
      </c>
      <c r="X107" s="38">
        <f t="shared" si="89"/>
        <v>0.85</v>
      </c>
      <c r="Y107" s="38">
        <f>euref_det!AB107*Q107</f>
        <v>887.76224010833312</v>
      </c>
      <c r="Z107" s="38">
        <f>euref_det!AC107*R107</f>
        <v>857.74152226813771</v>
      </c>
      <c r="AA107" s="38">
        <f>euref_det!AD107*S107</f>
        <v>843.18852695013106</v>
      </c>
      <c r="AB107" s="38">
        <f>euref_det!AE107*T107</f>
        <v>795.90904825903272</v>
      </c>
      <c r="AC107" s="38">
        <f>euref_det!AF107*U107</f>
        <v>440.98238564856467</v>
      </c>
      <c r="AD107" s="38">
        <f>euref_det!AG107*V107</f>
        <v>350.9444798763173</v>
      </c>
      <c r="AE107" s="38">
        <f>euref_det!AH107*W107</f>
        <v>779.26026990280889</v>
      </c>
      <c r="AF107" s="38">
        <f>euref_det!AI107*X107</f>
        <v>410.31722676452796</v>
      </c>
    </row>
    <row r="108" spans="1:32" ht="15" customHeight="1" x14ac:dyDescent="0.25">
      <c r="A108" s="9" t="s">
        <v>33</v>
      </c>
      <c r="B108" s="9" t="s">
        <v>34</v>
      </c>
      <c r="C108" s="9" t="s">
        <v>17</v>
      </c>
      <c r="D108" s="9" t="s">
        <v>102</v>
      </c>
      <c r="E108" s="9" t="s">
        <v>736</v>
      </c>
      <c r="F108" s="9"/>
      <c r="G108" s="9"/>
      <c r="H108" s="38">
        <v>4457.1428571428569</v>
      </c>
      <c r="I108" s="38">
        <f>4350</f>
        <v>4350</v>
      </c>
      <c r="J108" s="38">
        <f>(I108+K108)/2</f>
        <v>4225</v>
      </c>
      <c r="K108" s="38">
        <v>4100</v>
      </c>
      <c r="L108" s="38">
        <f>(K108+M108)/2</f>
        <v>3950</v>
      </c>
      <c r="M108" s="38">
        <v>3800</v>
      </c>
      <c r="N108" s="38">
        <f>(M108+O108)/2</f>
        <v>3775</v>
      </c>
      <c r="O108" s="38">
        <v>3750</v>
      </c>
      <c r="P108" s="38"/>
      <c r="Q108" s="38">
        <f t="shared" si="89"/>
        <v>4.4571428571428573</v>
      </c>
      <c r="R108" s="38">
        <f t="shared" si="89"/>
        <v>4.3499999999999996</v>
      </c>
      <c r="S108" s="38">
        <f t="shared" si="89"/>
        <v>4.2249999999999996</v>
      </c>
      <c r="T108" s="38">
        <f t="shared" si="89"/>
        <v>4.0999999999999996</v>
      </c>
      <c r="U108" s="38">
        <f t="shared" si="89"/>
        <v>3.95</v>
      </c>
      <c r="V108" s="38">
        <f t="shared" si="89"/>
        <v>3.8</v>
      </c>
      <c r="W108" s="38">
        <f t="shared" si="89"/>
        <v>3.7749999999999999</v>
      </c>
      <c r="X108" s="38">
        <f t="shared" si="89"/>
        <v>3.75</v>
      </c>
      <c r="Y108" s="38">
        <f>euref_det!AB108*Q108</f>
        <v>549.62514285714281</v>
      </c>
      <c r="Z108" s="38">
        <f>euref_det!AC108*R108</f>
        <v>536.4129999999999</v>
      </c>
      <c r="AA108" s="38">
        <f>euref_det!AD108*S108</f>
        <v>520.99883333333321</v>
      </c>
      <c r="AB108" s="38">
        <f>euref_det!AE108*T108</f>
        <v>505.58466666666658</v>
      </c>
      <c r="AC108" s="38">
        <f>euref_det!AF108*U108</f>
        <v>487.08766666666662</v>
      </c>
      <c r="AD108" s="38">
        <f>euref_det!AG108*V108</f>
        <v>201.48233333333332</v>
      </c>
      <c r="AE108" s="38">
        <f>euref_det!AH108*W108</f>
        <v>0</v>
      </c>
      <c r="AF108" s="38">
        <f>euref_det!AI108*X108</f>
        <v>0</v>
      </c>
    </row>
    <row r="109" spans="1:32" ht="15" customHeight="1" x14ac:dyDescent="0.25">
      <c r="A109" s="9" t="s">
        <v>35</v>
      </c>
      <c r="B109" s="9" t="s">
        <v>36</v>
      </c>
      <c r="C109" s="9" t="s">
        <v>17</v>
      </c>
      <c r="D109" s="9" t="s">
        <v>725</v>
      </c>
      <c r="E109" s="9" t="s">
        <v>735</v>
      </c>
      <c r="F109" s="9" t="s">
        <v>102</v>
      </c>
      <c r="G109" s="9" t="s">
        <v>734</v>
      </c>
      <c r="H109" s="38">
        <v>1842.692924470706</v>
      </c>
      <c r="I109" s="38">
        <f t="shared" ref="I109:O109" si="90">$H109</f>
        <v>1842.692924470706</v>
      </c>
      <c r="J109" s="38">
        <f t="shared" si="90"/>
        <v>1842.692924470706</v>
      </c>
      <c r="K109" s="38">
        <f t="shared" si="90"/>
        <v>1842.692924470706</v>
      </c>
      <c r="L109" s="38">
        <f t="shared" si="90"/>
        <v>1842.692924470706</v>
      </c>
      <c r="M109" s="38">
        <f t="shared" si="90"/>
        <v>1842.692924470706</v>
      </c>
      <c r="N109" s="38">
        <f t="shared" si="90"/>
        <v>1842.692924470706</v>
      </c>
      <c r="O109" s="38">
        <f t="shared" si="90"/>
        <v>1842.692924470706</v>
      </c>
      <c r="P109" s="38">
        <v>0.91</v>
      </c>
      <c r="Q109" s="38">
        <f t="shared" ref="Q109:X111" si="91">H109*$P109/1000</f>
        <v>1.6768505612683424</v>
      </c>
      <c r="R109" s="38">
        <f t="shared" si="91"/>
        <v>1.6768505612683424</v>
      </c>
      <c r="S109" s="38">
        <f t="shared" si="91"/>
        <v>1.6768505612683424</v>
      </c>
      <c r="T109" s="38">
        <f t="shared" si="91"/>
        <v>1.6768505612683424</v>
      </c>
      <c r="U109" s="38">
        <f t="shared" si="91"/>
        <v>1.6768505612683424</v>
      </c>
      <c r="V109" s="38">
        <f t="shared" si="91"/>
        <v>1.6768505612683424</v>
      </c>
      <c r="W109" s="38">
        <f t="shared" si="91"/>
        <v>1.6768505612683424</v>
      </c>
      <c r="X109" s="38">
        <f t="shared" si="91"/>
        <v>1.6768505612683424</v>
      </c>
      <c r="Y109" s="38">
        <f>euref_det!AB109*Q109</f>
        <v>1856.6089414363089</v>
      </c>
      <c r="Z109" s="38">
        <f>euref_det!AC109*R109</f>
        <v>524.01074067940885</v>
      </c>
      <c r="AA109" s="38">
        <f>euref_det!AD109*S109</f>
        <v>469.3758805909556</v>
      </c>
      <c r="AB109" s="38">
        <f>euref_det!AE109*T109</f>
        <v>469.3758805909556</v>
      </c>
      <c r="AC109" s="38">
        <f>euref_det!AF109*U109</f>
        <v>469.3758805909556</v>
      </c>
      <c r="AD109" s="38">
        <f>euref_det!AG109*V109</f>
        <v>469.3758805909556</v>
      </c>
      <c r="AE109" s="38">
        <f>euref_det!AH109*W109</f>
        <v>601.11185434063282</v>
      </c>
      <c r="AF109" s="38">
        <f>euref_det!AI109*X109</f>
        <v>479.50941703323844</v>
      </c>
    </row>
    <row r="110" spans="1:32" ht="15" customHeight="1" x14ac:dyDescent="0.25">
      <c r="A110" s="9" t="s">
        <v>79</v>
      </c>
      <c r="B110" s="9" t="s">
        <v>83</v>
      </c>
      <c r="C110" s="9" t="s">
        <v>17</v>
      </c>
      <c r="D110" s="9" t="s">
        <v>725</v>
      </c>
      <c r="E110" s="9" t="s">
        <v>751</v>
      </c>
      <c r="F110" s="9" t="s">
        <v>102</v>
      </c>
      <c r="G110" s="9" t="s">
        <v>732</v>
      </c>
      <c r="H110" s="38">
        <v>1920.1111111111111</v>
      </c>
      <c r="I110" s="38">
        <f>H110*1350/(1400+2/7*(1350-1400))</f>
        <v>1870.623711340206</v>
      </c>
      <c r="J110" s="38">
        <f t="shared" ref="J110:J118" si="92">(I110+K110)/2</f>
        <v>1835.9825315005726</v>
      </c>
      <c r="K110" s="38">
        <f>I110*1300/1350</f>
        <v>1801.3413516609392</v>
      </c>
      <c r="L110" s="38">
        <f t="shared" ref="L110:L118" si="93">(K110+M110)/2</f>
        <v>1732.0589919816721</v>
      </c>
      <c r="M110" s="38">
        <f>K110*1200/1300</f>
        <v>1662.7766323024052</v>
      </c>
      <c r="N110" s="38">
        <f t="shared" ref="N110:N118" si="94">(M110+O110)/2</f>
        <v>1593.4942726231384</v>
      </c>
      <c r="O110" s="38">
        <f>M110*1100/1200</f>
        <v>1524.2119129438713</v>
      </c>
      <c r="P110" s="38">
        <v>0.91</v>
      </c>
      <c r="Q110" s="38">
        <f t="shared" si="91"/>
        <v>1.7473011111111112</v>
      </c>
      <c r="R110" s="38">
        <f t="shared" si="91"/>
        <v>1.7022675773195874</v>
      </c>
      <c r="S110" s="38">
        <f t="shared" si="91"/>
        <v>1.6707441036655211</v>
      </c>
      <c r="T110" s="38">
        <f t="shared" si="91"/>
        <v>1.6392206300114547</v>
      </c>
      <c r="U110" s="38">
        <f t="shared" si="91"/>
        <v>1.5761736827033217</v>
      </c>
      <c r="V110" s="38">
        <f t="shared" si="91"/>
        <v>1.5131267353951889</v>
      </c>
      <c r="W110" s="38">
        <f t="shared" si="91"/>
        <v>1.450079788087056</v>
      </c>
      <c r="X110" s="38">
        <f t="shared" si="91"/>
        <v>1.387032840778923</v>
      </c>
      <c r="Y110" s="38">
        <f>euref_det!AB110*Q110</f>
        <v>2043.0580336833332</v>
      </c>
      <c r="Z110" s="38">
        <f>euref_det!AC110*R110</f>
        <v>2596.8863689310565</v>
      </c>
      <c r="AA110" s="38">
        <f>euref_det!AD110*S110</f>
        <v>2071.3409590312599</v>
      </c>
      <c r="AB110" s="38">
        <f>euref_det!AE110*T110</f>
        <v>3330.6416767043829</v>
      </c>
      <c r="AC110" s="38">
        <f>euref_det!AF110*U110</f>
        <v>1897.5687946707935</v>
      </c>
      <c r="AD110" s="38">
        <f>euref_det!AG110*V110</f>
        <v>3076.8333776063641</v>
      </c>
      <c r="AE110" s="38">
        <f>euref_det!AH110*W110</f>
        <v>4720.8974249786679</v>
      </c>
      <c r="AF110" s="38">
        <f>euref_det!AI110*X110</f>
        <v>4206.8985482632261</v>
      </c>
    </row>
    <row r="111" spans="1:32" ht="15" customHeight="1" x14ac:dyDescent="0.25">
      <c r="A111" s="9" t="s">
        <v>78</v>
      </c>
      <c r="B111" s="9" t="s">
        <v>84</v>
      </c>
      <c r="C111" s="9" t="s">
        <v>17</v>
      </c>
      <c r="D111" s="9" t="s">
        <v>725</v>
      </c>
      <c r="E111" s="9" t="s">
        <v>741</v>
      </c>
      <c r="F111" s="9" t="s">
        <v>102</v>
      </c>
      <c r="G111" s="9" t="s">
        <v>730</v>
      </c>
      <c r="H111" s="38">
        <v>4376</v>
      </c>
      <c r="I111" s="38">
        <f>H111*2880/(3470+2/7*(2880-3470))</f>
        <v>3817.4019904803113</v>
      </c>
      <c r="J111" s="38">
        <f t="shared" si="92"/>
        <v>3618.5789701427948</v>
      </c>
      <c r="K111" s="38">
        <f>I111*2580/2880</f>
        <v>3419.7559498052788</v>
      </c>
      <c r="L111" s="38">
        <f t="shared" si="93"/>
        <v>3287.2072695802681</v>
      </c>
      <c r="M111" s="38">
        <f>K111*2380/2580</f>
        <v>3154.6585893552569</v>
      </c>
      <c r="N111" s="38">
        <f t="shared" si="94"/>
        <v>3032.3850006205571</v>
      </c>
      <c r="O111" s="38">
        <f>M111*2380/2580</f>
        <v>2910.1114118858573</v>
      </c>
      <c r="P111" s="38">
        <v>0.91</v>
      </c>
      <c r="Q111" s="38">
        <f t="shared" si="91"/>
        <v>3.9821600000000004</v>
      </c>
      <c r="R111" s="38">
        <f t="shared" si="91"/>
        <v>3.4738358113370831</v>
      </c>
      <c r="S111" s="38">
        <f t="shared" si="91"/>
        <v>3.2929068628299434</v>
      </c>
      <c r="T111" s="38">
        <f t="shared" si="91"/>
        <v>3.1119779143228037</v>
      </c>
      <c r="U111" s="38">
        <f t="shared" si="91"/>
        <v>2.991358615318044</v>
      </c>
      <c r="V111" s="38">
        <f t="shared" si="91"/>
        <v>2.8707393163132839</v>
      </c>
      <c r="W111" s="38">
        <f t="shared" si="91"/>
        <v>2.7594703505647074</v>
      </c>
      <c r="X111" s="38">
        <f t="shared" si="91"/>
        <v>2.6482013848161299</v>
      </c>
      <c r="Y111" s="38">
        <f>euref_det!AB111*Q111</f>
        <v>0</v>
      </c>
      <c r="Z111" s="38">
        <f>euref_det!AC111*R111</f>
        <v>0</v>
      </c>
      <c r="AA111" s="38">
        <f>euref_det!AD111*S111</f>
        <v>0</v>
      </c>
      <c r="AB111" s="38">
        <f>euref_det!AE111*T111</f>
        <v>0</v>
      </c>
      <c r="AC111" s="38">
        <f>euref_det!AF111*U111</f>
        <v>0</v>
      </c>
      <c r="AD111" s="38">
        <f>euref_det!AG111*V111</f>
        <v>0</v>
      </c>
      <c r="AE111" s="38">
        <f>euref_det!AH111*W111</f>
        <v>0</v>
      </c>
      <c r="AF111" s="38">
        <f>euref_det!AI111*X111</f>
        <v>0</v>
      </c>
    </row>
    <row r="112" spans="1:32" ht="15" customHeight="1" x14ac:dyDescent="0.25">
      <c r="A112" s="9" t="s">
        <v>37</v>
      </c>
      <c r="B112" s="9" t="s">
        <v>38</v>
      </c>
      <c r="C112" s="9" t="s">
        <v>17</v>
      </c>
      <c r="D112" s="9" t="s">
        <v>102</v>
      </c>
      <c r="E112" s="9" t="s">
        <v>729</v>
      </c>
      <c r="F112" s="9"/>
      <c r="G112" s="9"/>
      <c r="H112" s="38">
        <v>2442.8571428571427</v>
      </c>
      <c r="I112" s="38">
        <v>2300</v>
      </c>
      <c r="J112" s="38">
        <f t="shared" si="92"/>
        <v>2300</v>
      </c>
      <c r="K112" s="38">
        <v>2300</v>
      </c>
      <c r="L112" s="38">
        <f t="shared" si="93"/>
        <v>2300</v>
      </c>
      <c r="M112" s="38">
        <v>2300</v>
      </c>
      <c r="N112" s="38">
        <f t="shared" si="94"/>
        <v>2250</v>
      </c>
      <c r="O112" s="38">
        <v>2200</v>
      </c>
      <c r="P112" s="38"/>
      <c r="Q112" s="38">
        <f t="shared" ref="Q112:X113" si="95">H112/1000</f>
        <v>2.4428571428571426</v>
      </c>
      <c r="R112" s="38">
        <f t="shared" si="95"/>
        <v>2.2999999999999998</v>
      </c>
      <c r="S112" s="38">
        <f t="shared" si="95"/>
        <v>2.2999999999999998</v>
      </c>
      <c r="T112" s="38">
        <f t="shared" si="95"/>
        <v>2.2999999999999998</v>
      </c>
      <c r="U112" s="38">
        <f t="shared" si="95"/>
        <v>2.2999999999999998</v>
      </c>
      <c r="V112" s="38">
        <f t="shared" si="95"/>
        <v>2.2999999999999998</v>
      </c>
      <c r="W112" s="38">
        <f t="shared" si="95"/>
        <v>2.25</v>
      </c>
      <c r="X112" s="38">
        <f t="shared" si="95"/>
        <v>2.2000000000000002</v>
      </c>
      <c r="Y112" s="38">
        <f>euref_det!AB112*Q112</f>
        <v>523.15868424489804</v>
      </c>
      <c r="Z112" s="38">
        <f>euref_det!AC112*R112</f>
        <v>312.29335272292491</v>
      </c>
      <c r="AA112" s="38">
        <f>euref_det!AD112*S112</f>
        <v>224.95348558079391</v>
      </c>
      <c r="AB112" s="38">
        <f>euref_det!AE112*T112</f>
        <v>193.96021015222252</v>
      </c>
      <c r="AC112" s="38">
        <f>euref_det!AF112*U112</f>
        <v>141.08533929507962</v>
      </c>
      <c r="AD112" s="38">
        <f>euref_det!AG112*V112</f>
        <v>90.302660528577832</v>
      </c>
      <c r="AE112" s="38">
        <f>euref_det!AH112*W112</f>
        <v>59.738470582425251</v>
      </c>
      <c r="AF112" s="38">
        <f>euref_det!AI112*X112</f>
        <v>49.176606156784061</v>
      </c>
    </row>
    <row r="113" spans="1:32" ht="15" customHeight="1" x14ac:dyDescent="0.25">
      <c r="A113" s="9" t="s">
        <v>39</v>
      </c>
      <c r="B113" s="9" t="s">
        <v>40</v>
      </c>
      <c r="C113" s="9" t="s">
        <v>17</v>
      </c>
      <c r="D113" s="9" t="s">
        <v>102</v>
      </c>
      <c r="E113" s="9" t="s">
        <v>728</v>
      </c>
      <c r="F113" s="9"/>
      <c r="G113" s="9"/>
      <c r="H113" s="38">
        <v>2812.8571428571427</v>
      </c>
      <c r="I113" s="38">
        <v>2620</v>
      </c>
      <c r="J113" s="38">
        <f t="shared" si="92"/>
        <v>2495</v>
      </c>
      <c r="K113" s="38">
        <v>2370</v>
      </c>
      <c r="L113" s="38">
        <f t="shared" si="93"/>
        <v>2260</v>
      </c>
      <c r="M113" s="38">
        <v>2150</v>
      </c>
      <c r="N113" s="38">
        <f t="shared" si="94"/>
        <v>2050</v>
      </c>
      <c r="O113" s="38">
        <v>1950</v>
      </c>
      <c r="P113" s="38"/>
      <c r="Q113" s="38">
        <f t="shared" si="95"/>
        <v>2.8128571428571427</v>
      </c>
      <c r="R113" s="38">
        <f t="shared" si="95"/>
        <v>2.62</v>
      </c>
      <c r="S113" s="38">
        <f t="shared" si="95"/>
        <v>2.4950000000000001</v>
      </c>
      <c r="T113" s="38">
        <f t="shared" si="95"/>
        <v>2.37</v>
      </c>
      <c r="U113" s="38">
        <f t="shared" si="95"/>
        <v>2.2599999999999998</v>
      </c>
      <c r="V113" s="38">
        <f t="shared" si="95"/>
        <v>2.15</v>
      </c>
      <c r="W113" s="38">
        <f t="shared" si="95"/>
        <v>2.0499999999999998</v>
      </c>
      <c r="X113" s="38">
        <f t="shared" si="95"/>
        <v>1.95</v>
      </c>
      <c r="Y113" s="38">
        <f>euref_det!AB113*Q113</f>
        <v>136.46398205942859</v>
      </c>
      <c r="Z113" s="38">
        <f>euref_det!AC113*R113</f>
        <v>485.79277058826608</v>
      </c>
      <c r="AA113" s="38">
        <f>euref_det!AD113*S113</f>
        <v>242.27558470204846</v>
      </c>
      <c r="AB113" s="38">
        <f>euref_det!AE113*T113</f>
        <v>205.59587190990536</v>
      </c>
      <c r="AC113" s="38">
        <f>euref_det!AF113*U113</f>
        <v>172.32482356073095</v>
      </c>
      <c r="AD113" s="38">
        <f>euref_det!AG113*V113</f>
        <v>160.79068926116051</v>
      </c>
      <c r="AE113" s="38">
        <f>euref_det!AH113*W113</f>
        <v>332.78792628584227</v>
      </c>
      <c r="AF113" s="38">
        <f>euref_det!AI113*X113</f>
        <v>167.9273132323458</v>
      </c>
    </row>
    <row r="114" spans="1:32" ht="15" customHeight="1" x14ac:dyDescent="0.25">
      <c r="A114" s="9" t="s">
        <v>80</v>
      </c>
      <c r="B114" s="9" t="s">
        <v>85</v>
      </c>
      <c r="C114" s="9" t="s">
        <v>17</v>
      </c>
      <c r="D114" s="9" t="s">
        <v>725</v>
      </c>
      <c r="E114" s="9" t="s">
        <v>750</v>
      </c>
      <c r="F114" s="9" t="s">
        <v>102</v>
      </c>
      <c r="G114" s="9" t="s">
        <v>726</v>
      </c>
      <c r="H114" s="38">
        <v>1393.1386666666665</v>
      </c>
      <c r="I114" s="38">
        <f>H114*800/(980+2/7*(800-980))</f>
        <v>1200.2425435897433</v>
      </c>
      <c r="J114" s="38">
        <f t="shared" si="92"/>
        <v>1080.218289230769</v>
      </c>
      <c r="K114" s="38">
        <f>I114*640/800</f>
        <v>960.19403487179454</v>
      </c>
      <c r="L114" s="38">
        <f t="shared" si="93"/>
        <v>915.18493948717924</v>
      </c>
      <c r="M114" s="38">
        <f>K114*580/640</f>
        <v>870.17584410256381</v>
      </c>
      <c r="N114" s="38">
        <f t="shared" si="94"/>
        <v>825.16674871794839</v>
      </c>
      <c r="O114" s="38">
        <f>M114*520/580</f>
        <v>780.15765333333309</v>
      </c>
      <c r="P114" s="38">
        <v>0.91</v>
      </c>
      <c r="Q114" s="38">
        <f t="shared" ref="Q114:X116" si="96">H114*$P114/1000</f>
        <v>1.2677561866666665</v>
      </c>
      <c r="R114" s="38">
        <f t="shared" si="96"/>
        <v>1.0922207146666665</v>
      </c>
      <c r="S114" s="38">
        <f t="shared" si="96"/>
        <v>0.98299864319999986</v>
      </c>
      <c r="T114" s="38">
        <f t="shared" si="96"/>
        <v>0.87377657173333312</v>
      </c>
      <c r="U114" s="38">
        <f t="shared" si="96"/>
        <v>0.83281829493333315</v>
      </c>
      <c r="V114" s="38">
        <f t="shared" si="96"/>
        <v>0.79186001813333318</v>
      </c>
      <c r="W114" s="38">
        <f t="shared" si="96"/>
        <v>0.75090174133333309</v>
      </c>
      <c r="X114" s="38">
        <f t="shared" si="96"/>
        <v>0.70994346453333312</v>
      </c>
      <c r="Y114" s="38">
        <f>euref_det!AB114*Q114</f>
        <v>59.056358690133848</v>
      </c>
      <c r="Z114" s="38">
        <f>euref_det!AC114*R114</f>
        <v>137.9134523292575</v>
      </c>
      <c r="AA114" s="38">
        <f>euref_det!AD114*S114</f>
        <v>308.64309595243196</v>
      </c>
      <c r="AB114" s="38">
        <f>euref_det!AE114*T114</f>
        <v>370.54294636306577</v>
      </c>
      <c r="AC114" s="38">
        <f>euref_det!AF114*U114</f>
        <v>363.05413207337159</v>
      </c>
      <c r="AD114" s="38">
        <f>euref_det!AG114*V114</f>
        <v>377.6150279117752</v>
      </c>
      <c r="AE114" s="38">
        <f>euref_det!AH114*W114</f>
        <v>241.98601246938671</v>
      </c>
      <c r="AF114" s="38">
        <f>euref_det!AI114*X114</f>
        <v>402.83808483683833</v>
      </c>
    </row>
    <row r="115" spans="1:32" ht="15" customHeight="1" x14ac:dyDescent="0.25">
      <c r="A115" s="9" t="s">
        <v>81</v>
      </c>
      <c r="B115" s="9" t="s">
        <v>86</v>
      </c>
      <c r="C115" s="9" t="s">
        <v>17</v>
      </c>
      <c r="D115" s="9" t="s">
        <v>725</v>
      </c>
      <c r="E115" s="9" t="s">
        <v>749</v>
      </c>
      <c r="F115" s="9" t="s">
        <v>102</v>
      </c>
      <c r="G115" s="9" t="s">
        <v>723</v>
      </c>
      <c r="H115" s="38">
        <v>1866.2857142857142</v>
      </c>
      <c r="I115" s="38">
        <f>H115*1100/(1310+2/7*(1100-1310))</f>
        <v>1642.3314285714284</v>
      </c>
      <c r="J115" s="38">
        <f t="shared" si="92"/>
        <v>1560.214857142857</v>
      </c>
      <c r="K115" s="38">
        <f>I115*990/1100</f>
        <v>1478.0982857142856</v>
      </c>
      <c r="L115" s="38">
        <f t="shared" si="93"/>
        <v>1433.3074285714283</v>
      </c>
      <c r="M115" s="38">
        <f>K115*930/990</f>
        <v>1388.5165714285713</v>
      </c>
      <c r="N115" s="38">
        <f t="shared" si="94"/>
        <v>1351.1908571428571</v>
      </c>
      <c r="O115" s="38">
        <f>M115*880/930</f>
        <v>1313.8651428571427</v>
      </c>
      <c r="P115" s="38">
        <v>0.91</v>
      </c>
      <c r="Q115" s="38">
        <f t="shared" si="96"/>
        <v>1.6983199999999998</v>
      </c>
      <c r="R115" s="38">
        <f t="shared" si="96"/>
        <v>1.4945216000000001</v>
      </c>
      <c r="S115" s="38">
        <f t="shared" si="96"/>
        <v>1.4197955199999999</v>
      </c>
      <c r="T115" s="38">
        <f t="shared" si="96"/>
        <v>1.3450694400000001</v>
      </c>
      <c r="U115" s="38">
        <f t="shared" si="96"/>
        <v>1.3043097599999998</v>
      </c>
      <c r="V115" s="38">
        <f t="shared" si="96"/>
        <v>1.2635500799999999</v>
      </c>
      <c r="W115" s="38">
        <f t="shared" si="96"/>
        <v>1.22958368</v>
      </c>
      <c r="X115" s="38">
        <f t="shared" si="96"/>
        <v>1.19561728</v>
      </c>
      <c r="Y115" s="38">
        <f>euref_det!AB115*Q115</f>
        <v>257.70838693610307</v>
      </c>
      <c r="Z115" s="38">
        <f>euref_det!AC115*R115</f>
        <v>614.71883321727535</v>
      </c>
      <c r="AA115" s="38">
        <f>euref_det!AD115*S115</f>
        <v>1452.1368662661937</v>
      </c>
      <c r="AB115" s="38">
        <f>euref_det!AE115*T115</f>
        <v>1858.0652523226133</v>
      </c>
      <c r="AC115" s="38">
        <f>euref_det!AF115*U115</f>
        <v>1852.1662770881883</v>
      </c>
      <c r="AD115" s="38">
        <f>euref_det!AG115*V115</f>
        <v>1962.7790558110967</v>
      </c>
      <c r="AE115" s="38">
        <f>euref_det!AH115*W115</f>
        <v>1290.7535953852603</v>
      </c>
      <c r="AF115" s="38">
        <f>euref_det!AI115*X115</f>
        <v>2209.9224900527261</v>
      </c>
    </row>
    <row r="116" spans="1:32" ht="15" customHeight="1" x14ac:dyDescent="0.25">
      <c r="A116" s="9" t="s">
        <v>41</v>
      </c>
      <c r="B116" s="9" t="s">
        <v>42</v>
      </c>
      <c r="C116" s="9" t="s">
        <v>17</v>
      </c>
      <c r="D116" s="9" t="s">
        <v>102</v>
      </c>
      <c r="E116" s="9" t="s">
        <v>722</v>
      </c>
      <c r="F116" s="9"/>
      <c r="G116" s="9"/>
      <c r="H116" s="38">
        <v>5285.7142857142853</v>
      </c>
      <c r="I116" s="38">
        <v>4500</v>
      </c>
      <c r="J116" s="38">
        <f t="shared" si="92"/>
        <v>4150</v>
      </c>
      <c r="K116" s="38">
        <v>3800</v>
      </c>
      <c r="L116" s="38">
        <f t="shared" si="93"/>
        <v>3650</v>
      </c>
      <c r="M116" s="38">
        <v>3500</v>
      </c>
      <c r="N116" s="38">
        <f t="shared" si="94"/>
        <v>3450</v>
      </c>
      <c r="O116" s="38">
        <v>3400</v>
      </c>
      <c r="P116" s="38">
        <v>0.91</v>
      </c>
      <c r="Q116" s="38">
        <f t="shared" si="96"/>
        <v>4.8099999999999996</v>
      </c>
      <c r="R116" s="38">
        <f t="shared" si="96"/>
        <v>4.0949999999999998</v>
      </c>
      <c r="S116" s="38">
        <f t="shared" si="96"/>
        <v>3.7765</v>
      </c>
      <c r="T116" s="38">
        <f t="shared" si="96"/>
        <v>3.4580000000000002</v>
      </c>
      <c r="U116" s="38">
        <f t="shared" si="96"/>
        <v>3.3214999999999999</v>
      </c>
      <c r="V116" s="38">
        <f t="shared" si="96"/>
        <v>3.1850000000000001</v>
      </c>
      <c r="W116" s="38">
        <f t="shared" si="96"/>
        <v>3.1395</v>
      </c>
      <c r="X116" s="38">
        <f t="shared" si="96"/>
        <v>3.0939999999999999</v>
      </c>
      <c r="Y116" s="38">
        <f>euref_det!AB116*Q116</f>
        <v>375.63494901886577</v>
      </c>
      <c r="Z116" s="38">
        <f>euref_det!AC116*R116</f>
        <v>995.01719999328645</v>
      </c>
      <c r="AA116" s="38">
        <f>euref_det!AD116*S116</f>
        <v>2340.0256512823776</v>
      </c>
      <c r="AB116" s="38">
        <f>euref_det!AE116*T116</f>
        <v>2871.8415767258939</v>
      </c>
      <c r="AC116" s="38">
        <f>euref_det!AF116*U116</f>
        <v>2786.5835316114262</v>
      </c>
      <c r="AD116" s="38">
        <f>euref_det!AG116*V116</f>
        <v>2893.1999375456157</v>
      </c>
      <c r="AE116" s="38">
        <f>euref_det!AH116*W116</f>
        <v>1826.0682748303868</v>
      </c>
      <c r="AF116" s="38">
        <f>euref_det!AI116*X116</f>
        <v>3326.3107343279044</v>
      </c>
    </row>
    <row r="117" spans="1:32" ht="15" customHeight="1" x14ac:dyDescent="0.25">
      <c r="A117" s="9" t="s">
        <v>43</v>
      </c>
      <c r="B117" s="9" t="s">
        <v>44</v>
      </c>
      <c r="C117" s="9" t="s">
        <v>17</v>
      </c>
      <c r="D117" s="9" t="s">
        <v>102</v>
      </c>
      <c r="E117" s="9" t="s">
        <v>721</v>
      </c>
      <c r="F117" s="9"/>
      <c r="G117" s="9"/>
      <c r="H117" s="38">
        <v>8140</v>
      </c>
      <c r="I117" s="38">
        <v>5790</v>
      </c>
      <c r="J117" s="38">
        <f t="shared" si="92"/>
        <v>5135</v>
      </c>
      <c r="K117" s="38">
        <v>4480</v>
      </c>
      <c r="L117" s="38">
        <f t="shared" si="93"/>
        <v>3565</v>
      </c>
      <c r="M117" s="38">
        <v>2650</v>
      </c>
      <c r="N117" s="38">
        <f t="shared" si="94"/>
        <v>2475</v>
      </c>
      <c r="O117" s="38">
        <v>2300</v>
      </c>
      <c r="P117" s="38"/>
      <c r="Q117" s="38">
        <f t="shared" ref="Q117:X117" si="97">H117/1000</f>
        <v>8.14</v>
      </c>
      <c r="R117" s="38">
        <f t="shared" si="97"/>
        <v>5.79</v>
      </c>
      <c r="S117" s="38">
        <f t="shared" si="97"/>
        <v>5.1349999999999998</v>
      </c>
      <c r="T117" s="38">
        <f t="shared" si="97"/>
        <v>4.4800000000000004</v>
      </c>
      <c r="U117" s="38">
        <f t="shared" si="97"/>
        <v>3.5649999999999999</v>
      </c>
      <c r="V117" s="38">
        <f t="shared" si="97"/>
        <v>2.65</v>
      </c>
      <c r="W117" s="38">
        <f t="shared" si="97"/>
        <v>2.4750000000000001</v>
      </c>
      <c r="X117" s="38">
        <f t="shared" si="97"/>
        <v>2.2999999999999998</v>
      </c>
      <c r="Y117" s="38">
        <f>euref_det!AB117*Q117</f>
        <v>0</v>
      </c>
      <c r="Z117" s="38">
        <f>euref_det!AC117*R117</f>
        <v>0</v>
      </c>
      <c r="AA117" s="38">
        <f>euref_det!AD117*S117</f>
        <v>0</v>
      </c>
      <c r="AB117" s="38">
        <f>euref_det!AE117*T117</f>
        <v>0</v>
      </c>
      <c r="AC117" s="38">
        <f>euref_det!AF117*U117</f>
        <v>0</v>
      </c>
      <c r="AD117" s="38">
        <f>euref_det!AG117*V117</f>
        <v>0</v>
      </c>
      <c r="AE117" s="38">
        <f>euref_det!AH117*W117</f>
        <v>0</v>
      </c>
      <c r="AF117" s="38">
        <f>euref_det!AI117*X117</f>
        <v>0</v>
      </c>
    </row>
    <row r="118" spans="1:32" ht="15" customHeight="1" x14ac:dyDescent="0.25">
      <c r="A118" s="9" t="s">
        <v>45</v>
      </c>
      <c r="B118" s="9" t="s">
        <v>46</v>
      </c>
      <c r="C118" s="9" t="s">
        <v>17</v>
      </c>
      <c r="D118" s="9" t="s">
        <v>102</v>
      </c>
      <c r="E118" s="9" t="s">
        <v>720</v>
      </c>
      <c r="F118" s="9"/>
      <c r="G118" s="9"/>
      <c r="H118" s="38">
        <v>5370</v>
      </c>
      <c r="I118" s="38">
        <v>4970</v>
      </c>
      <c r="J118" s="38">
        <f t="shared" si="92"/>
        <v>4720</v>
      </c>
      <c r="K118" s="38">
        <v>4470</v>
      </c>
      <c r="L118" s="38">
        <f t="shared" si="93"/>
        <v>4245</v>
      </c>
      <c r="M118" s="38">
        <v>4020</v>
      </c>
      <c r="N118" s="38">
        <f t="shared" si="94"/>
        <v>3815</v>
      </c>
      <c r="O118" s="38">
        <v>3610</v>
      </c>
      <c r="P118" s="38">
        <v>0.91</v>
      </c>
      <c r="Q118" s="38">
        <f t="shared" ref="Q118:X118" si="98">H118*$P118/1000</f>
        <v>4.8866999999999994</v>
      </c>
      <c r="R118" s="38">
        <f t="shared" si="98"/>
        <v>4.5226999999999995</v>
      </c>
      <c r="S118" s="38">
        <f t="shared" si="98"/>
        <v>4.2951999999999995</v>
      </c>
      <c r="T118" s="38">
        <f t="shared" si="98"/>
        <v>4.0677000000000003</v>
      </c>
      <c r="U118" s="38">
        <f t="shared" si="98"/>
        <v>3.8629500000000001</v>
      </c>
      <c r="V118" s="38">
        <f t="shared" si="98"/>
        <v>3.6582000000000003</v>
      </c>
      <c r="W118" s="38">
        <f t="shared" si="98"/>
        <v>3.4716499999999999</v>
      </c>
      <c r="X118" s="38">
        <f t="shared" si="98"/>
        <v>3.2850999999999999</v>
      </c>
      <c r="Y118" s="38">
        <f>euref_det!AB118*Q118</f>
        <v>0</v>
      </c>
      <c r="Z118" s="38">
        <f>euref_det!AC118*R118</f>
        <v>0</v>
      </c>
      <c r="AA118" s="38">
        <f>euref_det!AD118*S118</f>
        <v>0</v>
      </c>
      <c r="AB118" s="38">
        <f>euref_det!AE118*T118</f>
        <v>0</v>
      </c>
      <c r="AC118" s="38">
        <f>euref_det!AF118*U118</f>
        <v>0</v>
      </c>
      <c r="AD118" s="38">
        <f>euref_det!AG118*V118</f>
        <v>0</v>
      </c>
      <c r="AE118" s="38">
        <f>euref_det!AH118*W118</f>
        <v>0</v>
      </c>
      <c r="AF118" s="38">
        <f>euref_det!AI118*X118</f>
        <v>0</v>
      </c>
    </row>
    <row r="119" spans="1:32" ht="15" customHeight="1" x14ac:dyDescent="0.25">
      <c r="A119" s="9" t="s">
        <v>29</v>
      </c>
      <c r="B119" s="9" t="s">
        <v>30</v>
      </c>
      <c r="C119" s="9" t="s">
        <v>16</v>
      </c>
      <c r="D119" s="9" t="s">
        <v>102</v>
      </c>
      <c r="E119" s="9" t="s">
        <v>738</v>
      </c>
      <c r="F119" s="9"/>
      <c r="G119" s="9"/>
      <c r="H119" s="38">
        <v>1600</v>
      </c>
      <c r="I119" s="38">
        <f t="shared" ref="I119:O120" si="99">$H119</f>
        <v>1600</v>
      </c>
      <c r="J119" s="38">
        <f t="shared" si="99"/>
        <v>1600</v>
      </c>
      <c r="K119" s="38">
        <f t="shared" si="99"/>
        <v>1600</v>
      </c>
      <c r="L119" s="38">
        <f t="shared" si="99"/>
        <v>1600</v>
      </c>
      <c r="M119" s="38">
        <f t="shared" si="99"/>
        <v>1600</v>
      </c>
      <c r="N119" s="38">
        <f t="shared" si="99"/>
        <v>1600</v>
      </c>
      <c r="O119" s="38">
        <f t="shared" si="99"/>
        <v>1600</v>
      </c>
      <c r="P119" s="38"/>
      <c r="Q119" s="38">
        <f t="shared" ref="Q119:X121" si="100">H119/1000</f>
        <v>1.6</v>
      </c>
      <c r="R119" s="38">
        <f t="shared" si="100"/>
        <v>1.6</v>
      </c>
      <c r="S119" s="38">
        <f t="shared" si="100"/>
        <v>1.6</v>
      </c>
      <c r="T119" s="38">
        <f t="shared" si="100"/>
        <v>1.6</v>
      </c>
      <c r="U119" s="38">
        <f t="shared" si="100"/>
        <v>1.6</v>
      </c>
      <c r="V119" s="38">
        <f t="shared" si="100"/>
        <v>1.6</v>
      </c>
      <c r="W119" s="38">
        <f t="shared" si="100"/>
        <v>1.6</v>
      </c>
      <c r="X119" s="38">
        <f t="shared" si="100"/>
        <v>1.6</v>
      </c>
      <c r="Y119" s="38">
        <f>euref_det!AB119*Q119</f>
        <v>173.59503200000006</v>
      </c>
      <c r="Z119" s="38">
        <f>euref_det!AC119*R119</f>
        <v>132.10829200000003</v>
      </c>
      <c r="AA119" s="38">
        <f>euref_det!AD119*S119</f>
        <v>92.308692000000008</v>
      </c>
      <c r="AB119" s="38">
        <f>euref_det!AE119*T119</f>
        <v>73.743898499085105</v>
      </c>
      <c r="AC119" s="38">
        <f>euref_det!AF119*U119</f>
        <v>46.396386917682435</v>
      </c>
      <c r="AD119" s="38">
        <f>euref_det!AG119*V119</f>
        <v>16.987729539568985</v>
      </c>
      <c r="AE119" s="38">
        <f>euref_det!AH119*W119</f>
        <v>13.625729539568987</v>
      </c>
      <c r="AF119" s="38">
        <f>euref_det!AI119*X119</f>
        <v>13.089557539568984</v>
      </c>
    </row>
    <row r="120" spans="1:32" ht="15" customHeight="1" x14ac:dyDescent="0.25">
      <c r="A120" s="9" t="s">
        <v>31</v>
      </c>
      <c r="B120" s="9" t="s">
        <v>32</v>
      </c>
      <c r="C120" s="9" t="s">
        <v>16</v>
      </c>
      <c r="D120" s="9" t="s">
        <v>102</v>
      </c>
      <c r="E120" s="9" t="s">
        <v>737</v>
      </c>
      <c r="F120" s="9"/>
      <c r="G120" s="9"/>
      <c r="H120" s="38">
        <v>850</v>
      </c>
      <c r="I120" s="38">
        <f t="shared" si="99"/>
        <v>850</v>
      </c>
      <c r="J120" s="38">
        <f t="shared" si="99"/>
        <v>850</v>
      </c>
      <c r="K120" s="38">
        <f t="shared" si="99"/>
        <v>850</v>
      </c>
      <c r="L120" s="38">
        <f t="shared" si="99"/>
        <v>850</v>
      </c>
      <c r="M120" s="38">
        <f t="shared" si="99"/>
        <v>850</v>
      </c>
      <c r="N120" s="38">
        <f t="shared" si="99"/>
        <v>850</v>
      </c>
      <c r="O120" s="38">
        <f t="shared" si="99"/>
        <v>850</v>
      </c>
      <c r="P120" s="38"/>
      <c r="Q120" s="38">
        <f t="shared" si="100"/>
        <v>0.85</v>
      </c>
      <c r="R120" s="38">
        <f t="shared" si="100"/>
        <v>0.85</v>
      </c>
      <c r="S120" s="38">
        <f t="shared" si="100"/>
        <v>0.85</v>
      </c>
      <c r="T120" s="38">
        <f t="shared" si="100"/>
        <v>0.85</v>
      </c>
      <c r="U120" s="38">
        <f t="shared" si="100"/>
        <v>0.85</v>
      </c>
      <c r="V120" s="38">
        <f t="shared" si="100"/>
        <v>0.85</v>
      </c>
      <c r="W120" s="38">
        <f t="shared" si="100"/>
        <v>0.85</v>
      </c>
      <c r="X120" s="38">
        <f t="shared" si="100"/>
        <v>0.85</v>
      </c>
      <c r="Y120" s="38">
        <f>euref_det!AB120*Q120</f>
        <v>76.435089750000003</v>
      </c>
      <c r="Z120" s="38">
        <f>euref_det!AC120*R120</f>
        <v>129.99046096544913</v>
      </c>
      <c r="AA120" s="38">
        <f>euref_det!AD120*S120</f>
        <v>124.49567881436082</v>
      </c>
      <c r="AB120" s="38">
        <f>euref_det!AE120*T120</f>
        <v>102.07132939144363</v>
      </c>
      <c r="AC120" s="38">
        <f>euref_det!AF120*U120</f>
        <v>158.51794213095974</v>
      </c>
      <c r="AD120" s="38">
        <f>euref_det!AG120*V120</f>
        <v>91.080361616543669</v>
      </c>
      <c r="AE120" s="38">
        <f>euref_det!AH120*W120</f>
        <v>259.71445686193357</v>
      </c>
      <c r="AF120" s="38">
        <f>euref_det!AI120*X120</f>
        <v>115.16233331826605</v>
      </c>
    </row>
    <row r="121" spans="1:32" ht="15" customHeight="1" x14ac:dyDescent="0.25">
      <c r="A121" s="9" t="s">
        <v>33</v>
      </c>
      <c r="B121" s="9" t="s">
        <v>34</v>
      </c>
      <c r="C121" s="9" t="s">
        <v>16</v>
      </c>
      <c r="D121" s="9" t="s">
        <v>102</v>
      </c>
      <c r="E121" s="9" t="s">
        <v>736</v>
      </c>
      <c r="F121" s="9"/>
      <c r="G121" s="9"/>
      <c r="H121" s="38">
        <v>4457.1428571428569</v>
      </c>
      <c r="I121" s="38">
        <f>4350</f>
        <v>4350</v>
      </c>
      <c r="J121" s="38">
        <f>(I121+K121)/2</f>
        <v>4225</v>
      </c>
      <c r="K121" s="38">
        <v>4100</v>
      </c>
      <c r="L121" s="38">
        <f>(K121+M121)/2</f>
        <v>3950</v>
      </c>
      <c r="M121" s="38">
        <v>3800</v>
      </c>
      <c r="N121" s="38">
        <f>(M121+O121)/2</f>
        <v>3775</v>
      </c>
      <c r="O121" s="38">
        <v>3750</v>
      </c>
      <c r="P121" s="38"/>
      <c r="Q121" s="38">
        <f t="shared" si="100"/>
        <v>4.4571428571428573</v>
      </c>
      <c r="R121" s="38">
        <f t="shared" si="100"/>
        <v>4.3499999999999996</v>
      </c>
      <c r="S121" s="38">
        <f t="shared" si="100"/>
        <v>4.2249999999999996</v>
      </c>
      <c r="T121" s="38">
        <f t="shared" si="100"/>
        <v>4.0999999999999996</v>
      </c>
      <c r="U121" s="38">
        <f t="shared" si="100"/>
        <v>3.95</v>
      </c>
      <c r="V121" s="38">
        <f t="shared" si="100"/>
        <v>3.8</v>
      </c>
      <c r="W121" s="38">
        <f t="shared" si="100"/>
        <v>3.7749999999999999</v>
      </c>
      <c r="X121" s="38">
        <f t="shared" si="100"/>
        <v>3.75</v>
      </c>
      <c r="Y121" s="38">
        <f>euref_det!AB121*Q121</f>
        <v>202.53257142857146</v>
      </c>
      <c r="Z121" s="38">
        <f>euref_det!AC121*R121</f>
        <v>1753.92</v>
      </c>
      <c r="AA121" s="38">
        <f>euref_det!AD121*S121</f>
        <v>308.25600000000003</v>
      </c>
      <c r="AB121" s="38">
        <f>euref_det!AE121*T121</f>
        <v>232.22399999999999</v>
      </c>
      <c r="AC121" s="38">
        <f>euref_det!AF121*U121</f>
        <v>223.72800000000001</v>
      </c>
      <c r="AD121" s="38">
        <f>euref_det!AG121*V121</f>
        <v>854.46799999999996</v>
      </c>
      <c r="AE121" s="38">
        <f>euref_det!AH121*W121</f>
        <v>897.6949999999996</v>
      </c>
      <c r="AF121" s="38">
        <f>euref_det!AI121*X121</f>
        <v>309.45</v>
      </c>
    </row>
    <row r="122" spans="1:32" ht="15" customHeight="1" x14ac:dyDescent="0.25">
      <c r="A122" s="9" t="s">
        <v>35</v>
      </c>
      <c r="B122" s="9" t="s">
        <v>36</v>
      </c>
      <c r="C122" s="9" t="s">
        <v>16</v>
      </c>
      <c r="D122" s="9" t="s">
        <v>725</v>
      </c>
      <c r="E122" s="9" t="s">
        <v>735</v>
      </c>
      <c r="F122" s="9" t="s">
        <v>102</v>
      </c>
      <c r="G122" s="9" t="s">
        <v>734</v>
      </c>
      <c r="H122" s="38">
        <v>1842.692924470706</v>
      </c>
      <c r="I122" s="38">
        <f t="shared" ref="I122:O122" si="101">$H122</f>
        <v>1842.692924470706</v>
      </c>
      <c r="J122" s="38">
        <f t="shared" si="101"/>
        <v>1842.692924470706</v>
      </c>
      <c r="K122" s="38">
        <f t="shared" si="101"/>
        <v>1842.692924470706</v>
      </c>
      <c r="L122" s="38">
        <f t="shared" si="101"/>
        <v>1842.692924470706</v>
      </c>
      <c r="M122" s="38">
        <f t="shared" si="101"/>
        <v>1842.692924470706</v>
      </c>
      <c r="N122" s="38">
        <f t="shared" si="101"/>
        <v>1842.692924470706</v>
      </c>
      <c r="O122" s="38">
        <f t="shared" si="101"/>
        <v>1842.692924470706</v>
      </c>
      <c r="P122" s="38">
        <v>0.91</v>
      </c>
      <c r="Q122" s="38">
        <f t="shared" ref="Q122:X124" si="102">H122*$P122/1000</f>
        <v>1.6768505612683424</v>
      </c>
      <c r="R122" s="38">
        <f t="shared" si="102"/>
        <v>1.6768505612683424</v>
      </c>
      <c r="S122" s="38">
        <f t="shared" si="102"/>
        <v>1.6768505612683424</v>
      </c>
      <c r="T122" s="38">
        <f t="shared" si="102"/>
        <v>1.6768505612683424</v>
      </c>
      <c r="U122" s="38">
        <f t="shared" si="102"/>
        <v>1.6768505612683424</v>
      </c>
      <c r="V122" s="38">
        <f t="shared" si="102"/>
        <v>1.6768505612683424</v>
      </c>
      <c r="W122" s="38">
        <f t="shared" si="102"/>
        <v>1.6768505612683424</v>
      </c>
      <c r="X122" s="38">
        <f t="shared" si="102"/>
        <v>1.6768505612683424</v>
      </c>
      <c r="Y122" s="38">
        <f>euref_det!AB122*Q122</f>
        <v>93.232891206519852</v>
      </c>
      <c r="Z122" s="38">
        <f>euref_det!AC122*R122</f>
        <v>91.556040645251514</v>
      </c>
      <c r="AA122" s="38">
        <f>euref_det!AD122*S122</f>
        <v>125.02026018442986</v>
      </c>
      <c r="AB122" s="38">
        <f>euref_det!AE122*T122</f>
        <v>127.7973125748272</v>
      </c>
      <c r="AC122" s="38">
        <f>euref_det!AF122*U122</f>
        <v>136.65599705002739</v>
      </c>
      <c r="AD122" s="38">
        <f>euref_det!AG122*V122</f>
        <v>107.38971173168353</v>
      </c>
      <c r="AE122" s="38">
        <f>euref_det!AH122*W122</f>
        <v>100.37642926545537</v>
      </c>
      <c r="AF122" s="38">
        <f>euref_det!AI122*X122</f>
        <v>159.9186334667902</v>
      </c>
    </row>
    <row r="123" spans="1:32" ht="15" customHeight="1" x14ac:dyDescent="0.25">
      <c r="A123" s="9" t="s">
        <v>79</v>
      </c>
      <c r="B123" s="9" t="s">
        <v>83</v>
      </c>
      <c r="C123" s="9" t="s">
        <v>16</v>
      </c>
      <c r="D123" s="9" t="s">
        <v>725</v>
      </c>
      <c r="E123" s="9" t="s">
        <v>746</v>
      </c>
      <c r="F123" s="9" t="s">
        <v>102</v>
      </c>
      <c r="G123" s="9" t="s">
        <v>732</v>
      </c>
      <c r="H123" s="39">
        <v>1836.1111111111111</v>
      </c>
      <c r="I123" s="39">
        <f>H123*1350/(1400+2/7*(1350-1400))</f>
        <v>1788.7886597938143</v>
      </c>
      <c r="J123" s="39">
        <f t="shared" ref="J123:J131" si="103">(I123+K123)/2</f>
        <v>1755.6629438717068</v>
      </c>
      <c r="K123" s="39">
        <f>I123*1300/1350</f>
        <v>1722.5372279495991</v>
      </c>
      <c r="L123" s="39">
        <f t="shared" ref="L123:L131" si="104">(K123+M123)/2</f>
        <v>1656.2857961053837</v>
      </c>
      <c r="M123" s="39">
        <f>K123*1200/1300</f>
        <v>1590.0343642611683</v>
      </c>
      <c r="N123" s="39">
        <f t="shared" ref="N123:N131" si="105">(M123+O123)/2</f>
        <v>1523.7829324169529</v>
      </c>
      <c r="O123" s="39">
        <f>M123*1100/1200</f>
        <v>1457.5315005727375</v>
      </c>
      <c r="P123" s="38">
        <v>0.91</v>
      </c>
      <c r="Q123" s="38">
        <f t="shared" si="102"/>
        <v>1.6708611111111111</v>
      </c>
      <c r="R123" s="38">
        <f t="shared" si="102"/>
        <v>1.6277976804123713</v>
      </c>
      <c r="S123" s="38">
        <f t="shared" si="102"/>
        <v>1.5976532789232534</v>
      </c>
      <c r="T123" s="38">
        <f t="shared" si="102"/>
        <v>1.5675088774341353</v>
      </c>
      <c r="U123" s="38">
        <f t="shared" si="102"/>
        <v>1.5072200744558992</v>
      </c>
      <c r="V123" s="38">
        <f t="shared" si="102"/>
        <v>1.4469312714776632</v>
      </c>
      <c r="W123" s="38">
        <f t="shared" si="102"/>
        <v>1.3866424684994272</v>
      </c>
      <c r="X123" s="38">
        <f t="shared" si="102"/>
        <v>1.3263536655211912</v>
      </c>
      <c r="Y123" s="38">
        <f>euref_det!AB123*Q123</f>
        <v>714.81270045999167</v>
      </c>
      <c r="Z123" s="38">
        <f>euref_det!AC123*R123</f>
        <v>607.74841608783652</v>
      </c>
      <c r="AA123" s="38">
        <f>euref_det!AD123*S123</f>
        <v>275.4795563234693</v>
      </c>
      <c r="AB123" s="38">
        <f>euref_det!AE123*T123</f>
        <v>265.96141899871475</v>
      </c>
      <c r="AC123" s="38">
        <f>euref_det!AF123*U123</f>
        <v>203.79261613478721</v>
      </c>
      <c r="AD123" s="38">
        <f>euref_det!AG123*V123</f>
        <v>194.63658213142764</v>
      </c>
      <c r="AE123" s="38">
        <f>euref_det!AH123*W123</f>
        <v>177.27760050991731</v>
      </c>
      <c r="AF123" s="38">
        <f>euref_det!AI123*X123</f>
        <v>180.76166973322387</v>
      </c>
    </row>
    <row r="124" spans="1:32" ht="15" customHeight="1" x14ac:dyDescent="0.25">
      <c r="A124" s="9" t="s">
        <v>78</v>
      </c>
      <c r="B124" s="9" t="s">
        <v>84</v>
      </c>
      <c r="C124" s="9" t="s">
        <v>16</v>
      </c>
      <c r="D124" s="9" t="s">
        <v>725</v>
      </c>
      <c r="E124" s="9" t="s">
        <v>741</v>
      </c>
      <c r="F124" s="9" t="s">
        <v>102</v>
      </c>
      <c r="G124" s="9" t="s">
        <v>730</v>
      </c>
      <c r="H124" s="38">
        <v>4376</v>
      </c>
      <c r="I124" s="38">
        <f>H124*2880/(3470+2/7*(2880-3470))</f>
        <v>3817.4019904803113</v>
      </c>
      <c r="J124" s="38">
        <f t="shared" si="103"/>
        <v>3618.5789701427948</v>
      </c>
      <c r="K124" s="38">
        <f>I124*2580/2880</f>
        <v>3419.7559498052788</v>
      </c>
      <c r="L124" s="38">
        <f t="shared" si="104"/>
        <v>3287.2072695802681</v>
      </c>
      <c r="M124" s="38">
        <f>K124*2380/2580</f>
        <v>3154.6585893552569</v>
      </c>
      <c r="N124" s="38">
        <f t="shared" si="105"/>
        <v>3032.3850006205571</v>
      </c>
      <c r="O124" s="38">
        <f>M124*2380/2580</f>
        <v>2910.1114118858573</v>
      </c>
      <c r="P124" s="38">
        <v>0.91</v>
      </c>
      <c r="Q124" s="38">
        <f t="shared" si="102"/>
        <v>3.9821600000000004</v>
      </c>
      <c r="R124" s="38">
        <f t="shared" si="102"/>
        <v>3.4738358113370831</v>
      </c>
      <c r="S124" s="38">
        <f t="shared" si="102"/>
        <v>3.2929068628299434</v>
      </c>
      <c r="T124" s="38">
        <f t="shared" si="102"/>
        <v>3.1119779143228037</v>
      </c>
      <c r="U124" s="38">
        <f t="shared" si="102"/>
        <v>2.991358615318044</v>
      </c>
      <c r="V124" s="38">
        <f t="shared" si="102"/>
        <v>2.8707393163132839</v>
      </c>
      <c r="W124" s="38">
        <f t="shared" si="102"/>
        <v>2.7594703505647074</v>
      </c>
      <c r="X124" s="38">
        <f t="shared" si="102"/>
        <v>2.6482013848161299</v>
      </c>
      <c r="Y124" s="38">
        <f>euref_det!AB124*Q124</f>
        <v>0.85233082805970173</v>
      </c>
      <c r="Z124" s="38">
        <f>euref_det!AC124*R124</f>
        <v>5.3831669832339575</v>
      </c>
      <c r="AA124" s="38">
        <f>euref_det!AD124*S124</f>
        <v>2.2090579550646066</v>
      </c>
      <c r="AB124" s="38">
        <f>euref_det!AE124*T124</f>
        <v>2.0101348709700932</v>
      </c>
      <c r="AC124" s="38">
        <f>euref_det!AF124*U124</f>
        <v>1.4824470510319392</v>
      </c>
      <c r="AD124" s="38">
        <f>euref_det!AG124*V124</f>
        <v>1.4088875693808716</v>
      </c>
      <c r="AE124" s="38">
        <f>euref_det!AH124*W124</f>
        <v>1.2732032850001223</v>
      </c>
      <c r="AF124" s="38">
        <f>euref_det!AI124*X124</f>
        <v>1.3136281993494912</v>
      </c>
    </row>
    <row r="125" spans="1:32" ht="15" customHeight="1" x14ac:dyDescent="0.25">
      <c r="A125" s="9" t="s">
        <v>37</v>
      </c>
      <c r="B125" s="9" t="s">
        <v>38</v>
      </c>
      <c r="C125" s="9" t="s">
        <v>16</v>
      </c>
      <c r="D125" s="9" t="s">
        <v>102</v>
      </c>
      <c r="E125" s="9" t="s">
        <v>729</v>
      </c>
      <c r="F125" s="9"/>
      <c r="G125" s="9"/>
      <c r="H125" s="38">
        <v>2442.8571428571427</v>
      </c>
      <c r="I125" s="38">
        <v>2300</v>
      </c>
      <c r="J125" s="38">
        <f t="shared" si="103"/>
        <v>2300</v>
      </c>
      <c r="K125" s="38">
        <v>2300</v>
      </c>
      <c r="L125" s="38">
        <f t="shared" si="104"/>
        <v>2300</v>
      </c>
      <c r="M125" s="38">
        <v>2300</v>
      </c>
      <c r="N125" s="38">
        <f t="shared" si="105"/>
        <v>2250</v>
      </c>
      <c r="O125" s="38">
        <v>2200</v>
      </c>
      <c r="P125" s="38"/>
      <c r="Q125" s="38">
        <f t="shared" ref="Q125:X126" si="106">H125/1000</f>
        <v>2.4428571428571426</v>
      </c>
      <c r="R125" s="38">
        <f t="shared" si="106"/>
        <v>2.2999999999999998</v>
      </c>
      <c r="S125" s="38">
        <f t="shared" si="106"/>
        <v>2.2999999999999998</v>
      </c>
      <c r="T125" s="38">
        <f t="shared" si="106"/>
        <v>2.2999999999999998</v>
      </c>
      <c r="U125" s="38">
        <f t="shared" si="106"/>
        <v>2.2999999999999998</v>
      </c>
      <c r="V125" s="38">
        <f t="shared" si="106"/>
        <v>2.2999999999999998</v>
      </c>
      <c r="W125" s="38">
        <f t="shared" si="106"/>
        <v>2.25</v>
      </c>
      <c r="X125" s="38">
        <f t="shared" si="106"/>
        <v>2.2000000000000002</v>
      </c>
      <c r="Y125" s="38">
        <f>euref_det!AB125*Q125</f>
        <v>6265.3645896979588</v>
      </c>
      <c r="Z125" s="38">
        <f>euref_det!AC125*R125</f>
        <v>42.253547085714295</v>
      </c>
      <c r="AA125" s="38">
        <f>euref_det!AD125*S125</f>
        <v>41.235961371428573</v>
      </c>
      <c r="AB125" s="38">
        <f>euref_det!AE125*T125</f>
        <v>39.913881942857145</v>
      </c>
      <c r="AC125" s="38">
        <f>euref_det!AF125*U125</f>
        <v>27.106157142857143</v>
      </c>
      <c r="AD125" s="38">
        <f>euref_det!AG125*V125</f>
        <v>6.4551142857142851</v>
      </c>
      <c r="AE125" s="38">
        <f>euref_det!AH125*W125</f>
        <v>3.5726785714285714</v>
      </c>
      <c r="AF125" s="38">
        <f>euref_det!AI125*X125</f>
        <v>3.0752857142857146</v>
      </c>
    </row>
    <row r="126" spans="1:32" ht="15" customHeight="1" x14ac:dyDescent="0.25">
      <c r="A126" s="9" t="s">
        <v>39</v>
      </c>
      <c r="B126" s="9" t="s">
        <v>40</v>
      </c>
      <c r="C126" s="9" t="s">
        <v>16</v>
      </c>
      <c r="D126" s="9" t="s">
        <v>102</v>
      </c>
      <c r="E126" s="9" t="s">
        <v>728</v>
      </c>
      <c r="F126" s="9"/>
      <c r="G126" s="9"/>
      <c r="H126" s="38">
        <v>2812.8571428571427</v>
      </c>
      <c r="I126" s="38">
        <v>2620</v>
      </c>
      <c r="J126" s="38">
        <f t="shared" si="103"/>
        <v>2495</v>
      </c>
      <c r="K126" s="38">
        <v>2370</v>
      </c>
      <c r="L126" s="38">
        <f t="shared" si="104"/>
        <v>2260</v>
      </c>
      <c r="M126" s="38">
        <v>2150</v>
      </c>
      <c r="N126" s="38">
        <f t="shared" si="105"/>
        <v>2050</v>
      </c>
      <c r="O126" s="38">
        <v>1950</v>
      </c>
      <c r="P126" s="38"/>
      <c r="Q126" s="38">
        <f t="shared" si="106"/>
        <v>2.8128571428571427</v>
      </c>
      <c r="R126" s="38">
        <f t="shared" si="106"/>
        <v>2.62</v>
      </c>
      <c r="S126" s="38">
        <f t="shared" si="106"/>
        <v>2.4950000000000001</v>
      </c>
      <c r="T126" s="38">
        <f t="shared" si="106"/>
        <v>2.37</v>
      </c>
      <c r="U126" s="38">
        <f t="shared" si="106"/>
        <v>2.2599999999999998</v>
      </c>
      <c r="V126" s="38">
        <f t="shared" si="106"/>
        <v>2.15</v>
      </c>
      <c r="W126" s="38">
        <f t="shared" si="106"/>
        <v>2.0499999999999998</v>
      </c>
      <c r="X126" s="38">
        <f t="shared" si="106"/>
        <v>1.95</v>
      </c>
      <c r="Y126" s="38">
        <f>euref_det!AB126*Q126</f>
        <v>322.21246504857152</v>
      </c>
      <c r="Z126" s="38">
        <f>euref_det!AC126*R126</f>
        <v>500.28511517603391</v>
      </c>
      <c r="AA126" s="38">
        <f>euref_det!AD126*S126</f>
        <v>286.71526105220374</v>
      </c>
      <c r="AB126" s="38">
        <f>euref_det!AE126*T126</f>
        <v>532.32912545227543</v>
      </c>
      <c r="AC126" s="38">
        <f>euref_det!AF126*U126</f>
        <v>338.31004569244993</v>
      </c>
      <c r="AD126" s="38">
        <f>euref_det!AG126*V126</f>
        <v>379.73485898007402</v>
      </c>
      <c r="AE126" s="38">
        <f>euref_det!AH126*W126</f>
        <v>277.85731938009297</v>
      </c>
      <c r="AF126" s="38">
        <f>euref_det!AI126*X126</f>
        <v>244.45845343985602</v>
      </c>
    </row>
    <row r="127" spans="1:32" ht="15" customHeight="1" x14ac:dyDescent="0.25">
      <c r="A127" s="9" t="s">
        <v>80</v>
      </c>
      <c r="B127" s="9" t="s">
        <v>85</v>
      </c>
      <c r="C127" s="9" t="s">
        <v>16</v>
      </c>
      <c r="D127" s="9" t="s">
        <v>725</v>
      </c>
      <c r="E127" s="9" t="s">
        <v>727</v>
      </c>
      <c r="F127" s="9" t="s">
        <v>102</v>
      </c>
      <c r="G127" s="9" t="s">
        <v>726</v>
      </c>
      <c r="H127" s="39">
        <v>2040.9771111111108</v>
      </c>
      <c r="I127" s="39">
        <f>H127*800/(980+2/7*(800-980))</f>
        <v>1758.3802803418801</v>
      </c>
      <c r="J127" s="39">
        <f t="shared" si="103"/>
        <v>1582.542252307692</v>
      </c>
      <c r="K127" s="39">
        <f>I127*640/800</f>
        <v>1406.704224273504</v>
      </c>
      <c r="L127" s="39">
        <f t="shared" si="104"/>
        <v>1340.7649637606835</v>
      </c>
      <c r="M127" s="39">
        <f>K127*580/640</f>
        <v>1274.825703247863</v>
      </c>
      <c r="N127" s="39">
        <f t="shared" si="105"/>
        <v>1208.8864427350425</v>
      </c>
      <c r="O127" s="39">
        <f>M127*520/580</f>
        <v>1142.947182222222</v>
      </c>
      <c r="P127" s="38">
        <v>0.91</v>
      </c>
      <c r="Q127" s="38">
        <f t="shared" ref="Q127:X129" si="107">H127*$P127/1000</f>
        <v>1.8572891711111108</v>
      </c>
      <c r="R127" s="38">
        <f t="shared" si="107"/>
        <v>1.6001260551111109</v>
      </c>
      <c r="S127" s="38">
        <f t="shared" si="107"/>
        <v>1.4401134495999997</v>
      </c>
      <c r="T127" s="38">
        <f t="shared" si="107"/>
        <v>1.2801008440888886</v>
      </c>
      <c r="U127" s="38">
        <f t="shared" si="107"/>
        <v>1.220096117022222</v>
      </c>
      <c r="V127" s="38">
        <f t="shared" si="107"/>
        <v>1.1600913899555554</v>
      </c>
      <c r="W127" s="38">
        <f t="shared" si="107"/>
        <v>1.1000866628888886</v>
      </c>
      <c r="X127" s="38">
        <f t="shared" si="107"/>
        <v>1.040081935822222</v>
      </c>
      <c r="Y127" s="38">
        <f>euref_det!AB127*Q127</f>
        <v>0</v>
      </c>
      <c r="Z127" s="38">
        <f>euref_det!AC127*R127</f>
        <v>0</v>
      </c>
      <c r="AA127" s="38">
        <f>euref_det!AD127*S127</f>
        <v>0</v>
      </c>
      <c r="AB127" s="38">
        <f>euref_det!AE127*T127</f>
        <v>0</v>
      </c>
      <c r="AC127" s="38">
        <f>euref_det!AF127*U127</f>
        <v>0</v>
      </c>
      <c r="AD127" s="38">
        <f>euref_det!AG127*V127</f>
        <v>0</v>
      </c>
      <c r="AE127" s="38">
        <f>euref_det!AH127*W127</f>
        <v>0</v>
      </c>
      <c r="AF127" s="38">
        <f>euref_det!AI127*X127</f>
        <v>0</v>
      </c>
    </row>
    <row r="128" spans="1:32" ht="15" customHeight="1" x14ac:dyDescent="0.25">
      <c r="A128" s="9" t="s">
        <v>81</v>
      </c>
      <c r="B128" s="9" t="s">
        <v>86</v>
      </c>
      <c r="C128" s="9" t="s">
        <v>16</v>
      </c>
      <c r="D128" s="9" t="s">
        <v>725</v>
      </c>
      <c r="E128" s="9" t="s">
        <v>724</v>
      </c>
      <c r="F128" s="9" t="s">
        <v>102</v>
      </c>
      <c r="G128" s="9" t="s">
        <v>723</v>
      </c>
      <c r="H128" s="39">
        <v>2900.7142857142858</v>
      </c>
      <c r="I128" s="39">
        <f>H128*1100/(1310+2/7*(1100-1310))</f>
        <v>2552.6285714285718</v>
      </c>
      <c r="J128" s="39">
        <f t="shared" si="103"/>
        <v>2424.9971428571434</v>
      </c>
      <c r="K128" s="39">
        <f>I128*990/1100</f>
        <v>2297.3657142857146</v>
      </c>
      <c r="L128" s="39">
        <f t="shared" si="104"/>
        <v>2227.7485714285717</v>
      </c>
      <c r="M128" s="39">
        <f>K128*930/990</f>
        <v>2158.1314285714288</v>
      </c>
      <c r="N128" s="39">
        <f t="shared" si="105"/>
        <v>2100.1171428571433</v>
      </c>
      <c r="O128" s="39">
        <f>M128*880/930</f>
        <v>2042.1028571428574</v>
      </c>
      <c r="P128" s="38">
        <v>0.91</v>
      </c>
      <c r="Q128" s="38">
        <f t="shared" si="107"/>
        <v>2.6396500000000001</v>
      </c>
      <c r="R128" s="38">
        <f t="shared" si="107"/>
        <v>2.3228920000000004</v>
      </c>
      <c r="S128" s="38">
        <f t="shared" si="107"/>
        <v>2.2067474000000007</v>
      </c>
      <c r="T128" s="38">
        <f t="shared" si="107"/>
        <v>2.0906028000000005</v>
      </c>
      <c r="U128" s="38">
        <f t="shared" si="107"/>
        <v>2.0272512000000003</v>
      </c>
      <c r="V128" s="38">
        <f t="shared" si="107"/>
        <v>1.9638996000000004</v>
      </c>
      <c r="W128" s="38">
        <f t="shared" si="107"/>
        <v>1.9111066000000005</v>
      </c>
      <c r="X128" s="38">
        <f t="shared" si="107"/>
        <v>1.8583136000000002</v>
      </c>
      <c r="Y128" s="38">
        <f>euref_det!AB128*Q128</f>
        <v>17.104932000000002</v>
      </c>
      <c r="Z128" s="38">
        <f>euref_det!AC128*R128</f>
        <v>0.83624112000000039</v>
      </c>
      <c r="AA128" s="38">
        <f>euref_det!AD128*S128</f>
        <v>0.79442906400000046</v>
      </c>
      <c r="AB128" s="38">
        <f>euref_det!AE128*T128</f>
        <v>5.7700637280000029</v>
      </c>
      <c r="AC128" s="38">
        <f>euref_det!AF128*U128</f>
        <v>1.5407109120000004</v>
      </c>
      <c r="AD128" s="38">
        <f>euref_det!AG128*V128</f>
        <v>6.2059227359999998</v>
      </c>
      <c r="AE128" s="38">
        <f>euref_det!AH128*W128</f>
        <v>2.1404393920000007</v>
      </c>
      <c r="AF128" s="38">
        <f>euref_det!AI128*X128</f>
        <v>1.8583136000000002</v>
      </c>
    </row>
    <row r="129" spans="1:32" ht="15" customHeight="1" x14ac:dyDescent="0.25">
      <c r="A129" s="9" t="s">
        <v>41</v>
      </c>
      <c r="B129" s="9" t="s">
        <v>42</v>
      </c>
      <c r="C129" s="9" t="s">
        <v>16</v>
      </c>
      <c r="D129" s="9" t="s">
        <v>102</v>
      </c>
      <c r="E129" s="9" t="s">
        <v>722</v>
      </c>
      <c r="F129" s="9"/>
      <c r="G129" s="9"/>
      <c r="H129" s="38">
        <v>5285.7142857142853</v>
      </c>
      <c r="I129" s="38">
        <v>4500</v>
      </c>
      <c r="J129" s="38">
        <f t="shared" si="103"/>
        <v>4150</v>
      </c>
      <c r="K129" s="38">
        <v>3800</v>
      </c>
      <c r="L129" s="38">
        <f t="shared" si="104"/>
        <v>3650</v>
      </c>
      <c r="M129" s="38">
        <v>3500</v>
      </c>
      <c r="N129" s="38">
        <f t="shared" si="105"/>
        <v>3450</v>
      </c>
      <c r="O129" s="38">
        <v>3400</v>
      </c>
      <c r="P129" s="38">
        <v>0.91</v>
      </c>
      <c r="Q129" s="38">
        <f t="shared" si="107"/>
        <v>4.8099999999999996</v>
      </c>
      <c r="R129" s="38">
        <f t="shared" si="107"/>
        <v>4.0949999999999998</v>
      </c>
      <c r="S129" s="38">
        <f t="shared" si="107"/>
        <v>3.7765</v>
      </c>
      <c r="T129" s="38">
        <f t="shared" si="107"/>
        <v>3.4580000000000002</v>
      </c>
      <c r="U129" s="38">
        <f t="shared" si="107"/>
        <v>3.3214999999999999</v>
      </c>
      <c r="V129" s="38">
        <f t="shared" si="107"/>
        <v>3.1850000000000001</v>
      </c>
      <c r="W129" s="38">
        <f t="shared" si="107"/>
        <v>3.1395</v>
      </c>
      <c r="X129" s="38">
        <f t="shared" si="107"/>
        <v>3.0939999999999999</v>
      </c>
      <c r="Y129" s="38">
        <f>euref_det!AB129*Q129</f>
        <v>0</v>
      </c>
      <c r="Z129" s="38">
        <f>euref_det!AC129*R129</f>
        <v>0</v>
      </c>
      <c r="AA129" s="38">
        <f>euref_det!AD129*S129</f>
        <v>0</v>
      </c>
      <c r="AB129" s="38">
        <f>euref_det!AE129*T129</f>
        <v>0</v>
      </c>
      <c r="AC129" s="38">
        <f>euref_det!AF129*U129</f>
        <v>0</v>
      </c>
      <c r="AD129" s="38">
        <f>euref_det!AG129*V129</f>
        <v>0</v>
      </c>
      <c r="AE129" s="38">
        <f>euref_det!AH129*W129</f>
        <v>0</v>
      </c>
      <c r="AF129" s="38">
        <f>euref_det!AI129*X129</f>
        <v>0</v>
      </c>
    </row>
    <row r="130" spans="1:32" ht="15" customHeight="1" x14ac:dyDescent="0.25">
      <c r="A130" s="9" t="s">
        <v>43</v>
      </c>
      <c r="B130" s="9" t="s">
        <v>44</v>
      </c>
      <c r="C130" s="9" t="s">
        <v>16</v>
      </c>
      <c r="D130" s="9" t="s">
        <v>102</v>
      </c>
      <c r="E130" s="9" t="s">
        <v>721</v>
      </c>
      <c r="F130" s="9"/>
      <c r="G130" s="9"/>
      <c r="H130" s="38">
        <v>8140</v>
      </c>
      <c r="I130" s="38">
        <v>5790</v>
      </c>
      <c r="J130" s="38">
        <f t="shared" si="103"/>
        <v>5135</v>
      </c>
      <c r="K130" s="38">
        <v>4480</v>
      </c>
      <c r="L130" s="38">
        <f t="shared" si="104"/>
        <v>3565</v>
      </c>
      <c r="M130" s="38">
        <v>2650</v>
      </c>
      <c r="N130" s="38">
        <f t="shared" si="105"/>
        <v>2475</v>
      </c>
      <c r="O130" s="38">
        <v>2300</v>
      </c>
      <c r="P130" s="38"/>
      <c r="Q130" s="38">
        <f t="shared" ref="Q130:X130" si="108">H130/1000</f>
        <v>8.14</v>
      </c>
      <c r="R130" s="38">
        <f t="shared" si="108"/>
        <v>5.79</v>
      </c>
      <c r="S130" s="38">
        <f t="shared" si="108"/>
        <v>5.1349999999999998</v>
      </c>
      <c r="T130" s="38">
        <f t="shared" si="108"/>
        <v>4.4800000000000004</v>
      </c>
      <c r="U130" s="38">
        <f t="shared" si="108"/>
        <v>3.5649999999999999</v>
      </c>
      <c r="V130" s="38">
        <f t="shared" si="108"/>
        <v>2.65</v>
      </c>
      <c r="W130" s="38">
        <f t="shared" si="108"/>
        <v>2.4750000000000001</v>
      </c>
      <c r="X130" s="38">
        <f t="shared" si="108"/>
        <v>2.2999999999999998</v>
      </c>
      <c r="Y130" s="38">
        <f>euref_det!AB130*Q130</f>
        <v>0</v>
      </c>
      <c r="Z130" s="38">
        <f>euref_det!AC130*R130</f>
        <v>0</v>
      </c>
      <c r="AA130" s="38">
        <f>euref_det!AD130*S130</f>
        <v>0</v>
      </c>
      <c r="AB130" s="38">
        <f>euref_det!AE130*T130</f>
        <v>0</v>
      </c>
      <c r="AC130" s="38">
        <f>euref_det!AF130*U130</f>
        <v>0</v>
      </c>
      <c r="AD130" s="38">
        <f>euref_det!AG130*V130</f>
        <v>0</v>
      </c>
      <c r="AE130" s="38">
        <f>euref_det!AH130*W130</f>
        <v>0</v>
      </c>
      <c r="AF130" s="38">
        <f>euref_det!AI130*X130</f>
        <v>0</v>
      </c>
    </row>
    <row r="131" spans="1:32" ht="15" customHeight="1" x14ac:dyDescent="0.25">
      <c r="A131" s="9" t="s">
        <v>45</v>
      </c>
      <c r="B131" s="9" t="s">
        <v>46</v>
      </c>
      <c r="C131" s="9" t="s">
        <v>16</v>
      </c>
      <c r="D131" s="9" t="s">
        <v>102</v>
      </c>
      <c r="E131" s="9" t="s">
        <v>720</v>
      </c>
      <c r="F131" s="9"/>
      <c r="G131" s="9"/>
      <c r="H131" s="38">
        <v>5370</v>
      </c>
      <c r="I131" s="38">
        <v>4970</v>
      </c>
      <c r="J131" s="38">
        <f t="shared" si="103"/>
        <v>4720</v>
      </c>
      <c r="K131" s="38">
        <v>4470</v>
      </c>
      <c r="L131" s="38">
        <f t="shared" si="104"/>
        <v>4245</v>
      </c>
      <c r="M131" s="38">
        <v>4020</v>
      </c>
      <c r="N131" s="38">
        <f t="shared" si="105"/>
        <v>3815</v>
      </c>
      <c r="O131" s="38">
        <v>3610</v>
      </c>
      <c r="P131" s="38">
        <v>0.91</v>
      </c>
      <c r="Q131" s="38">
        <f t="shared" ref="Q131:X131" si="109">H131*$P131/1000</f>
        <v>4.8866999999999994</v>
      </c>
      <c r="R131" s="38">
        <f t="shared" si="109"/>
        <v>4.5226999999999995</v>
      </c>
      <c r="S131" s="38">
        <f t="shared" si="109"/>
        <v>4.2951999999999995</v>
      </c>
      <c r="T131" s="38">
        <f t="shared" si="109"/>
        <v>4.0677000000000003</v>
      </c>
      <c r="U131" s="38">
        <f t="shared" si="109"/>
        <v>3.8629500000000001</v>
      </c>
      <c r="V131" s="38">
        <f t="shared" si="109"/>
        <v>3.6582000000000003</v>
      </c>
      <c r="W131" s="38">
        <f t="shared" si="109"/>
        <v>3.4716499999999999</v>
      </c>
      <c r="X131" s="38">
        <f t="shared" si="109"/>
        <v>3.2850999999999999</v>
      </c>
      <c r="Y131" s="38">
        <f>euref_det!AB131*Q131</f>
        <v>0</v>
      </c>
      <c r="Z131" s="38">
        <f>euref_det!AC131*R131</f>
        <v>0</v>
      </c>
      <c r="AA131" s="38">
        <f>euref_det!AD131*S131</f>
        <v>0</v>
      </c>
      <c r="AB131" s="38">
        <f>euref_det!AE131*T131</f>
        <v>0</v>
      </c>
      <c r="AC131" s="38">
        <f>euref_det!AF131*U131</f>
        <v>0</v>
      </c>
      <c r="AD131" s="38">
        <f>euref_det!AG131*V131</f>
        <v>0</v>
      </c>
      <c r="AE131" s="38">
        <f>euref_det!AH131*W131</f>
        <v>0</v>
      </c>
      <c r="AF131" s="38">
        <f>euref_det!AI131*X131</f>
        <v>0</v>
      </c>
    </row>
    <row r="132" spans="1:32" ht="15" customHeight="1" x14ac:dyDescent="0.25">
      <c r="A132" s="9" t="s">
        <v>29</v>
      </c>
      <c r="B132" s="9" t="s">
        <v>30</v>
      </c>
      <c r="C132" s="9" t="s">
        <v>15</v>
      </c>
      <c r="D132" s="9" t="s">
        <v>102</v>
      </c>
      <c r="E132" s="9" t="s">
        <v>738</v>
      </c>
      <c r="F132" s="9"/>
      <c r="G132" s="9"/>
      <c r="H132" s="38">
        <v>1600</v>
      </c>
      <c r="I132" s="38">
        <f t="shared" ref="I132:O133" si="110">$H132</f>
        <v>1600</v>
      </c>
      <c r="J132" s="38">
        <f t="shared" si="110"/>
        <v>1600</v>
      </c>
      <c r="K132" s="38">
        <f t="shared" si="110"/>
        <v>1600</v>
      </c>
      <c r="L132" s="38">
        <f t="shared" si="110"/>
        <v>1600</v>
      </c>
      <c r="M132" s="38">
        <f t="shared" si="110"/>
        <v>1600</v>
      </c>
      <c r="N132" s="38">
        <f t="shared" si="110"/>
        <v>1600</v>
      </c>
      <c r="O132" s="38">
        <f t="shared" si="110"/>
        <v>1600</v>
      </c>
      <c r="P132" s="38"/>
      <c r="Q132" s="38">
        <f t="shared" ref="Q132:X134" si="111">H132/1000</f>
        <v>1.6</v>
      </c>
      <c r="R132" s="38">
        <f t="shared" si="111"/>
        <v>1.6</v>
      </c>
      <c r="S132" s="38">
        <f t="shared" si="111"/>
        <v>1.6</v>
      </c>
      <c r="T132" s="38">
        <f t="shared" si="111"/>
        <v>1.6</v>
      </c>
      <c r="U132" s="38">
        <f t="shared" si="111"/>
        <v>1.6</v>
      </c>
      <c r="V132" s="38">
        <f t="shared" si="111"/>
        <v>1.6</v>
      </c>
      <c r="W132" s="38">
        <f t="shared" si="111"/>
        <v>1.6</v>
      </c>
      <c r="X132" s="38">
        <f t="shared" si="111"/>
        <v>1.6</v>
      </c>
      <c r="Y132" s="38">
        <f>euref_det!AB132*Q132</f>
        <v>215.39350000000002</v>
      </c>
      <c r="Z132" s="38">
        <f>euref_det!AC132*R132</f>
        <v>154.22102000000001</v>
      </c>
      <c r="AA132" s="38">
        <f>euref_det!AD132*S132</f>
        <v>153.34132</v>
      </c>
      <c r="AB132" s="38">
        <f>euref_det!AE132*T132</f>
        <v>151.18292000000002</v>
      </c>
      <c r="AC132" s="38">
        <f>euref_det!AF132*U132</f>
        <v>139.19600000000003</v>
      </c>
      <c r="AD132" s="38">
        <f>euref_det!AG132*V132</f>
        <v>115.66240000000001</v>
      </c>
      <c r="AE132" s="38">
        <f>euref_det!AH132*W132</f>
        <v>115.66240000000001</v>
      </c>
      <c r="AF132" s="38">
        <f>euref_det!AI132*X132</f>
        <v>115.66240000000001</v>
      </c>
    </row>
    <row r="133" spans="1:32" ht="15" customHeight="1" x14ac:dyDescent="0.25">
      <c r="A133" s="9" t="s">
        <v>31</v>
      </c>
      <c r="B133" s="9" t="s">
        <v>32</v>
      </c>
      <c r="C133" s="9" t="s">
        <v>15</v>
      </c>
      <c r="D133" s="9" t="s">
        <v>102</v>
      </c>
      <c r="E133" s="9" t="s">
        <v>737</v>
      </c>
      <c r="F133" s="9"/>
      <c r="G133" s="9"/>
      <c r="H133" s="38">
        <v>850</v>
      </c>
      <c r="I133" s="38">
        <f t="shared" si="110"/>
        <v>850</v>
      </c>
      <c r="J133" s="38">
        <f t="shared" si="110"/>
        <v>850</v>
      </c>
      <c r="K133" s="38">
        <f t="shared" si="110"/>
        <v>850</v>
      </c>
      <c r="L133" s="38">
        <f t="shared" si="110"/>
        <v>850</v>
      </c>
      <c r="M133" s="38">
        <f t="shared" si="110"/>
        <v>850</v>
      </c>
      <c r="N133" s="38">
        <f t="shared" si="110"/>
        <v>850</v>
      </c>
      <c r="O133" s="38">
        <f t="shared" si="110"/>
        <v>850</v>
      </c>
      <c r="P133" s="38"/>
      <c r="Q133" s="38">
        <f t="shared" si="111"/>
        <v>0.85</v>
      </c>
      <c r="R133" s="38">
        <f t="shared" si="111"/>
        <v>0.85</v>
      </c>
      <c r="S133" s="38">
        <f t="shared" si="111"/>
        <v>0.85</v>
      </c>
      <c r="T133" s="38">
        <f t="shared" si="111"/>
        <v>0.85</v>
      </c>
      <c r="U133" s="38">
        <f t="shared" si="111"/>
        <v>0.85</v>
      </c>
      <c r="V133" s="38">
        <f t="shared" si="111"/>
        <v>0.85</v>
      </c>
      <c r="W133" s="38">
        <f t="shared" si="111"/>
        <v>0.85</v>
      </c>
      <c r="X133" s="38">
        <f t="shared" si="111"/>
        <v>0.85</v>
      </c>
      <c r="Y133" s="38">
        <f>euref_det!AB133*Q133</f>
        <v>273.30887080000008</v>
      </c>
      <c r="Z133" s="38">
        <f>euref_det!AC133*R133</f>
        <v>260.12601720092266</v>
      </c>
      <c r="AA133" s="38">
        <f>euref_det!AD133*S133</f>
        <v>252.23191200390519</v>
      </c>
      <c r="AB133" s="38">
        <f>euref_det!AE133*T133</f>
        <v>236.40368250445118</v>
      </c>
      <c r="AC133" s="38">
        <f>euref_det!AF133*U133</f>
        <v>1212.920386168413</v>
      </c>
      <c r="AD133" s="38">
        <f>euref_det!AG133*V133</f>
        <v>2344.5783880880217</v>
      </c>
      <c r="AE133" s="38">
        <f>euref_det!AH133*W133</f>
        <v>1463.6490231944547</v>
      </c>
      <c r="AF133" s="38">
        <f>euref_det!AI133*X133</f>
        <v>2292.5122345087584</v>
      </c>
    </row>
    <row r="134" spans="1:32" ht="15" customHeight="1" x14ac:dyDescent="0.25">
      <c r="A134" s="9" t="s">
        <v>33</v>
      </c>
      <c r="B134" s="9" t="s">
        <v>34</v>
      </c>
      <c r="C134" s="9" t="s">
        <v>15</v>
      </c>
      <c r="D134" s="9" t="s">
        <v>102</v>
      </c>
      <c r="E134" s="9" t="s">
        <v>736</v>
      </c>
      <c r="F134" s="9"/>
      <c r="G134" s="9"/>
      <c r="H134" s="38">
        <v>4457.1428571428569</v>
      </c>
      <c r="I134" s="38">
        <f>4350</f>
        <v>4350</v>
      </c>
      <c r="J134" s="38">
        <f>(I134+K134)/2</f>
        <v>4225</v>
      </c>
      <c r="K134" s="38">
        <v>4100</v>
      </c>
      <c r="L134" s="38">
        <f>(K134+M134)/2</f>
        <v>3950</v>
      </c>
      <c r="M134" s="38">
        <v>3800</v>
      </c>
      <c r="N134" s="38">
        <f>(M134+O134)/2</f>
        <v>3775</v>
      </c>
      <c r="O134" s="38">
        <v>3750</v>
      </c>
      <c r="P134" s="38"/>
      <c r="Q134" s="38">
        <f t="shared" si="111"/>
        <v>4.4571428571428573</v>
      </c>
      <c r="R134" s="38">
        <f t="shared" si="111"/>
        <v>4.3499999999999996</v>
      </c>
      <c r="S134" s="38">
        <f t="shared" si="111"/>
        <v>4.2249999999999996</v>
      </c>
      <c r="T134" s="38">
        <f t="shared" si="111"/>
        <v>4.0999999999999996</v>
      </c>
      <c r="U134" s="38">
        <f t="shared" si="111"/>
        <v>3.95</v>
      </c>
      <c r="V134" s="38">
        <f t="shared" si="111"/>
        <v>3.8</v>
      </c>
      <c r="W134" s="38">
        <f t="shared" si="111"/>
        <v>3.7749999999999999</v>
      </c>
      <c r="X134" s="38">
        <f t="shared" si="111"/>
        <v>3.75</v>
      </c>
      <c r="Y134" s="38">
        <f>euref_det!AB134*Q134</f>
        <v>4698.3277714285723</v>
      </c>
      <c r="Z134" s="38">
        <f>euref_det!AC134*R134</f>
        <v>4446.1872000000003</v>
      </c>
      <c r="AA134" s="38">
        <f>euref_det!AD134*S134</f>
        <v>4189.3072000000002</v>
      </c>
      <c r="AB134" s="38">
        <f>euref_det!AE134*T134</f>
        <v>4065.3632000000002</v>
      </c>
      <c r="AC134" s="38">
        <f>euref_det!AF134*U134</f>
        <v>3708.4022000000004</v>
      </c>
      <c r="AD134" s="38">
        <f>euref_det!AG134*V134</f>
        <v>2688.6368000000002</v>
      </c>
      <c r="AE134" s="38">
        <f>euref_det!AH134*W134</f>
        <v>2461.2094000000006</v>
      </c>
      <c r="AF134" s="38">
        <f>euref_det!AI134*X134</f>
        <v>2017.2750000000001</v>
      </c>
    </row>
    <row r="135" spans="1:32" ht="15" customHeight="1" x14ac:dyDescent="0.25">
      <c r="A135" s="9" t="s">
        <v>35</v>
      </c>
      <c r="B135" s="9" t="s">
        <v>36</v>
      </c>
      <c r="C135" s="9" t="s">
        <v>15</v>
      </c>
      <c r="D135" s="9" t="s">
        <v>725</v>
      </c>
      <c r="E135" s="9" t="s">
        <v>735</v>
      </c>
      <c r="F135" s="9" t="s">
        <v>102</v>
      </c>
      <c r="G135" s="9" t="s">
        <v>734</v>
      </c>
      <c r="H135" s="38">
        <v>1842.692924470706</v>
      </c>
      <c r="I135" s="38">
        <f t="shared" ref="I135:O135" si="112">$H135</f>
        <v>1842.692924470706</v>
      </c>
      <c r="J135" s="38">
        <f t="shared" si="112"/>
        <v>1842.692924470706</v>
      </c>
      <c r="K135" s="38">
        <f t="shared" si="112"/>
        <v>1842.692924470706</v>
      </c>
      <c r="L135" s="38">
        <f t="shared" si="112"/>
        <v>1842.692924470706</v>
      </c>
      <c r="M135" s="38">
        <f t="shared" si="112"/>
        <v>1842.692924470706</v>
      </c>
      <c r="N135" s="38">
        <f t="shared" si="112"/>
        <v>1842.692924470706</v>
      </c>
      <c r="O135" s="38">
        <f t="shared" si="112"/>
        <v>1842.692924470706</v>
      </c>
      <c r="P135" s="38">
        <v>0.91</v>
      </c>
      <c r="Q135" s="38">
        <f t="shared" ref="Q135:X137" si="113">H135*$P135/1000</f>
        <v>1.6768505612683424</v>
      </c>
      <c r="R135" s="38">
        <f t="shared" si="113"/>
        <v>1.6768505612683424</v>
      </c>
      <c r="S135" s="38">
        <f t="shared" si="113"/>
        <v>1.6768505612683424</v>
      </c>
      <c r="T135" s="38">
        <f t="shared" si="113"/>
        <v>1.6768505612683424</v>
      </c>
      <c r="U135" s="38">
        <f t="shared" si="113"/>
        <v>1.6768505612683424</v>
      </c>
      <c r="V135" s="38">
        <f t="shared" si="113"/>
        <v>1.6768505612683424</v>
      </c>
      <c r="W135" s="38">
        <f t="shared" si="113"/>
        <v>1.6768505612683424</v>
      </c>
      <c r="X135" s="38">
        <f t="shared" si="113"/>
        <v>1.6768505612683424</v>
      </c>
      <c r="Y135" s="38">
        <f>euref_det!AB135*Q135</f>
        <v>660.53938359295444</v>
      </c>
      <c r="Z135" s="38">
        <f>euref_det!AC135*R135</f>
        <v>660.54740907283588</v>
      </c>
      <c r="AA135" s="38">
        <f>euref_det!AD135*S135</f>
        <v>660.54000093756065</v>
      </c>
      <c r="AB135" s="38">
        <f>euref_det!AE135*T135</f>
        <v>660.54000093756065</v>
      </c>
      <c r="AC135" s="38">
        <f>euref_det!AF135*U135</f>
        <v>773.90325331867655</v>
      </c>
      <c r="AD135" s="38">
        <f>euref_det!AG135*V135</f>
        <v>972.03291815042178</v>
      </c>
      <c r="AE135" s="38">
        <f>euref_det!AH135*W135</f>
        <v>1012.8888441835851</v>
      </c>
      <c r="AF135" s="38">
        <f>euref_det!AI135*X135</f>
        <v>1043.1486974113404</v>
      </c>
    </row>
    <row r="136" spans="1:32" ht="15" customHeight="1" x14ac:dyDescent="0.25">
      <c r="A136" s="9" t="s">
        <v>79</v>
      </c>
      <c r="B136" s="9" t="s">
        <v>83</v>
      </c>
      <c r="C136" s="9" t="s">
        <v>15</v>
      </c>
      <c r="D136" s="9" t="s">
        <v>725</v>
      </c>
      <c r="E136" s="9" t="s">
        <v>753</v>
      </c>
      <c r="F136" s="9" t="s">
        <v>102</v>
      </c>
      <c r="G136" s="9" t="s">
        <v>732</v>
      </c>
      <c r="H136" s="38">
        <v>1913.6666666666667</v>
      </c>
      <c r="I136" s="38">
        <f>H136*1350/(1400+2/7*(1350-1400))</f>
        <v>1864.3453608247421</v>
      </c>
      <c r="J136" s="38">
        <f t="shared" ref="J136:J144" si="114">(I136+K136)/2</f>
        <v>1829.8204467353949</v>
      </c>
      <c r="K136" s="38">
        <f>I136*1300/1350</f>
        <v>1795.2955326460478</v>
      </c>
      <c r="L136" s="38">
        <f t="shared" ref="L136:L144" si="115">(K136+M136)/2</f>
        <v>1726.2457044673536</v>
      </c>
      <c r="M136" s="38">
        <f>K136*1200/1300</f>
        <v>1657.1958762886593</v>
      </c>
      <c r="N136" s="38">
        <f t="shared" ref="N136:N144" si="116">(M136+O136)/2</f>
        <v>1588.1460481099652</v>
      </c>
      <c r="O136" s="38">
        <f>M136*1100/1200</f>
        <v>1519.096219931271</v>
      </c>
      <c r="P136" s="38">
        <v>0.91</v>
      </c>
      <c r="Q136" s="38">
        <f t="shared" si="113"/>
        <v>1.7414366666666667</v>
      </c>
      <c r="R136" s="38">
        <f t="shared" si="113"/>
        <v>1.6965542783505154</v>
      </c>
      <c r="S136" s="38">
        <f t="shared" si="113"/>
        <v>1.6651366065292093</v>
      </c>
      <c r="T136" s="38">
        <f t="shared" si="113"/>
        <v>1.6337189347079035</v>
      </c>
      <c r="U136" s="38">
        <f t="shared" si="113"/>
        <v>1.5708835910652916</v>
      </c>
      <c r="V136" s="38">
        <f t="shared" si="113"/>
        <v>1.5080482474226802</v>
      </c>
      <c r="W136" s="38">
        <f t="shared" si="113"/>
        <v>1.4452129037800685</v>
      </c>
      <c r="X136" s="38">
        <f t="shared" si="113"/>
        <v>1.3823775601374566</v>
      </c>
      <c r="Y136" s="38">
        <f>euref_det!AB136*Q136</f>
        <v>2811.8368353833353</v>
      </c>
      <c r="Z136" s="38">
        <f>euref_det!AC136*R136</f>
        <v>5700.7498430787819</v>
      </c>
      <c r="AA136" s="38">
        <f>euref_det!AD136*S136</f>
        <v>2779.6933197076214</v>
      </c>
      <c r="AB136" s="38">
        <f>euref_det!AE136*T136</f>
        <v>3854.2872408220492</v>
      </c>
      <c r="AC136" s="38">
        <f>euref_det!AF136*U136</f>
        <v>1933.5348304265483</v>
      </c>
      <c r="AD136" s="38">
        <f>euref_det!AG136*V136</f>
        <v>4066.9304912733546</v>
      </c>
      <c r="AE136" s="38">
        <f>euref_det!AH136*W136</f>
        <v>4199.7848848889425</v>
      </c>
      <c r="AF136" s="38">
        <f>euref_det!AI136*X136</f>
        <v>7255.0739364861283</v>
      </c>
    </row>
    <row r="137" spans="1:32" ht="15" customHeight="1" x14ac:dyDescent="0.25">
      <c r="A137" s="9" t="s">
        <v>78</v>
      </c>
      <c r="B137" s="9" t="s">
        <v>84</v>
      </c>
      <c r="C137" s="9" t="s">
        <v>15</v>
      </c>
      <c r="D137" s="9" t="s">
        <v>725</v>
      </c>
      <c r="E137" s="9" t="s">
        <v>741</v>
      </c>
      <c r="F137" s="9" t="s">
        <v>102</v>
      </c>
      <c r="G137" s="9" t="s">
        <v>730</v>
      </c>
      <c r="H137" s="38">
        <v>4376</v>
      </c>
      <c r="I137" s="38">
        <f>H137*2880/(3470+2/7*(2880-3470))</f>
        <v>3817.4019904803113</v>
      </c>
      <c r="J137" s="38">
        <f t="shared" si="114"/>
        <v>3618.5789701427948</v>
      </c>
      <c r="K137" s="38">
        <f>I137*2580/2880</f>
        <v>3419.7559498052788</v>
      </c>
      <c r="L137" s="38">
        <f t="shared" si="115"/>
        <v>3287.2072695802681</v>
      </c>
      <c r="M137" s="38">
        <f>K137*2380/2580</f>
        <v>3154.6585893552569</v>
      </c>
      <c r="N137" s="38">
        <f t="shared" si="116"/>
        <v>3032.3850006205571</v>
      </c>
      <c r="O137" s="38">
        <f>M137*2380/2580</f>
        <v>2910.1114118858573</v>
      </c>
      <c r="P137" s="38">
        <v>0.91</v>
      </c>
      <c r="Q137" s="38">
        <f t="shared" si="113"/>
        <v>3.9821600000000004</v>
      </c>
      <c r="R137" s="38">
        <f t="shared" si="113"/>
        <v>3.4738358113370831</v>
      </c>
      <c r="S137" s="38">
        <f t="shared" si="113"/>
        <v>3.2929068628299434</v>
      </c>
      <c r="T137" s="38">
        <f t="shared" si="113"/>
        <v>3.1119779143228037</v>
      </c>
      <c r="U137" s="38">
        <f t="shared" si="113"/>
        <v>2.991358615318044</v>
      </c>
      <c r="V137" s="38">
        <f t="shared" si="113"/>
        <v>2.8707393163132839</v>
      </c>
      <c r="W137" s="38">
        <f t="shared" si="113"/>
        <v>2.7594703505647074</v>
      </c>
      <c r="X137" s="38">
        <f t="shared" si="113"/>
        <v>2.6482013848161299</v>
      </c>
      <c r="Y137" s="38">
        <f>euref_det!AB137*Q137</f>
        <v>0</v>
      </c>
      <c r="Z137" s="38">
        <f>euref_det!AC137*R137</f>
        <v>0</v>
      </c>
      <c r="AA137" s="38">
        <f>euref_det!AD137*S137</f>
        <v>0</v>
      </c>
      <c r="AB137" s="38">
        <f>euref_det!AE137*T137</f>
        <v>0</v>
      </c>
      <c r="AC137" s="38">
        <f>euref_det!AF137*U137</f>
        <v>0</v>
      </c>
      <c r="AD137" s="38">
        <f>euref_det!AG137*V137</f>
        <v>0</v>
      </c>
      <c r="AE137" s="38">
        <f>euref_det!AH137*W137</f>
        <v>0</v>
      </c>
      <c r="AF137" s="38">
        <f>euref_det!AI137*X137</f>
        <v>0</v>
      </c>
    </row>
    <row r="138" spans="1:32" ht="15" customHeight="1" x14ac:dyDescent="0.25">
      <c r="A138" s="9" t="s">
        <v>37</v>
      </c>
      <c r="B138" s="9" t="s">
        <v>38</v>
      </c>
      <c r="C138" s="9" t="s">
        <v>15</v>
      </c>
      <c r="D138" s="9" t="s">
        <v>102</v>
      </c>
      <c r="E138" s="9" t="s">
        <v>729</v>
      </c>
      <c r="F138" s="9"/>
      <c r="G138" s="9"/>
      <c r="H138" s="38">
        <v>2442.8571428571427</v>
      </c>
      <c r="I138" s="38">
        <v>2300</v>
      </c>
      <c r="J138" s="38">
        <f t="shared" si="114"/>
        <v>2300</v>
      </c>
      <c r="K138" s="38">
        <v>2300</v>
      </c>
      <c r="L138" s="38">
        <f t="shared" si="115"/>
        <v>2300</v>
      </c>
      <c r="M138" s="38">
        <v>2300</v>
      </c>
      <c r="N138" s="38">
        <f t="shared" si="116"/>
        <v>2250</v>
      </c>
      <c r="O138" s="38">
        <v>2200</v>
      </c>
      <c r="P138" s="38"/>
      <c r="Q138" s="38">
        <f t="shared" ref="Q138:X139" si="117">H138/1000</f>
        <v>2.4428571428571426</v>
      </c>
      <c r="R138" s="38">
        <f t="shared" si="117"/>
        <v>2.2999999999999998</v>
      </c>
      <c r="S138" s="38">
        <f t="shared" si="117"/>
        <v>2.2999999999999998</v>
      </c>
      <c r="T138" s="38">
        <f t="shared" si="117"/>
        <v>2.2999999999999998</v>
      </c>
      <c r="U138" s="38">
        <f t="shared" si="117"/>
        <v>2.2999999999999998</v>
      </c>
      <c r="V138" s="38">
        <f t="shared" si="117"/>
        <v>2.2999999999999998</v>
      </c>
      <c r="W138" s="38">
        <f t="shared" si="117"/>
        <v>2.25</v>
      </c>
      <c r="X138" s="38">
        <f t="shared" si="117"/>
        <v>2.2000000000000002</v>
      </c>
      <c r="Y138" s="38">
        <f>euref_det!AB138*Q138</f>
        <v>6239.7761880857142</v>
      </c>
      <c r="Z138" s="38">
        <f>euref_det!AC138*R138</f>
        <v>329.11907978314605</v>
      </c>
      <c r="AA138" s="38">
        <f>euref_det!AD138*S138</f>
        <v>121.52309918314604</v>
      </c>
      <c r="AB138" s="38">
        <f>euref_det!AE138*T138</f>
        <v>110.31077332600314</v>
      </c>
      <c r="AC138" s="38">
        <f>euref_det!AF138*U138</f>
        <v>52.519507714285716</v>
      </c>
      <c r="AD138" s="38">
        <f>euref_det!AG138*V138</f>
        <v>46.543706857142844</v>
      </c>
      <c r="AE138" s="38">
        <f>euref_det!AH138*W138</f>
        <v>44.598214285714292</v>
      </c>
      <c r="AF138" s="38">
        <f>euref_det!AI138*X138</f>
        <v>39.287097142857135</v>
      </c>
    </row>
    <row r="139" spans="1:32" ht="15" customHeight="1" x14ac:dyDescent="0.25">
      <c r="A139" s="9" t="s">
        <v>39</v>
      </c>
      <c r="B139" s="9" t="s">
        <v>40</v>
      </c>
      <c r="C139" s="9" t="s">
        <v>15</v>
      </c>
      <c r="D139" s="9" t="s">
        <v>102</v>
      </c>
      <c r="E139" s="9" t="s">
        <v>728</v>
      </c>
      <c r="F139" s="9"/>
      <c r="G139" s="9"/>
      <c r="H139" s="38">
        <v>2812.8571428571427</v>
      </c>
      <c r="I139" s="38">
        <v>2620</v>
      </c>
      <c r="J139" s="38">
        <f t="shared" si="114"/>
        <v>2495</v>
      </c>
      <c r="K139" s="38">
        <v>2370</v>
      </c>
      <c r="L139" s="38">
        <f t="shared" si="115"/>
        <v>2260</v>
      </c>
      <c r="M139" s="38">
        <v>2150</v>
      </c>
      <c r="N139" s="38">
        <f t="shared" si="116"/>
        <v>2050</v>
      </c>
      <c r="O139" s="38">
        <v>1950</v>
      </c>
      <c r="P139" s="38"/>
      <c r="Q139" s="38">
        <f t="shared" si="117"/>
        <v>2.8128571428571427</v>
      </c>
      <c r="R139" s="38">
        <f t="shared" si="117"/>
        <v>2.62</v>
      </c>
      <c r="S139" s="38">
        <f t="shared" si="117"/>
        <v>2.4950000000000001</v>
      </c>
      <c r="T139" s="38">
        <f t="shared" si="117"/>
        <v>2.37</v>
      </c>
      <c r="U139" s="38">
        <f t="shared" si="117"/>
        <v>2.2599999999999998</v>
      </c>
      <c r="V139" s="38">
        <f t="shared" si="117"/>
        <v>2.15</v>
      </c>
      <c r="W139" s="38">
        <f t="shared" si="117"/>
        <v>2.0499999999999998</v>
      </c>
      <c r="X139" s="38">
        <f t="shared" si="117"/>
        <v>1.95</v>
      </c>
      <c r="Y139" s="38">
        <f>euref_det!AB139*Q139</f>
        <v>220.07441890971444</v>
      </c>
      <c r="Z139" s="38">
        <f>euref_det!AC139*R139</f>
        <v>1165.3801979487857</v>
      </c>
      <c r="AA139" s="38">
        <f>euref_det!AD139*S139</f>
        <v>529.73636789397756</v>
      </c>
      <c r="AB139" s="38">
        <f>euref_det!AE139*T139</f>
        <v>389.29927422110376</v>
      </c>
      <c r="AC139" s="38">
        <f>euref_det!AF139*U139</f>
        <v>326.12321167049322</v>
      </c>
      <c r="AD139" s="38">
        <f>euref_det!AG139*V139</f>
        <v>322.15973964132519</v>
      </c>
      <c r="AE139" s="38">
        <f>euref_det!AH139*W139</f>
        <v>331.89658146299251</v>
      </c>
      <c r="AF139" s="38">
        <f>euref_det!AI139*X139</f>
        <v>298.30996060897644</v>
      </c>
    </row>
    <row r="140" spans="1:32" ht="15" customHeight="1" x14ac:dyDescent="0.25">
      <c r="A140" s="9" t="s">
        <v>80</v>
      </c>
      <c r="B140" s="9" t="s">
        <v>85</v>
      </c>
      <c r="C140" s="9" t="s">
        <v>15</v>
      </c>
      <c r="D140" s="9" t="s">
        <v>725</v>
      </c>
      <c r="E140" s="9" t="s">
        <v>748</v>
      </c>
      <c r="F140" s="9" t="s">
        <v>102</v>
      </c>
      <c r="G140" s="9" t="s">
        <v>726</v>
      </c>
      <c r="H140" s="38">
        <v>2503.4421111111114</v>
      </c>
      <c r="I140" s="38">
        <f>H140*800/(980+2/7*(800-980))</f>
        <v>2156.8116649572653</v>
      </c>
      <c r="J140" s="38">
        <f t="shared" si="114"/>
        <v>1941.1304984615388</v>
      </c>
      <c r="K140" s="38">
        <f>I140*640/800</f>
        <v>1725.4493319658122</v>
      </c>
      <c r="L140" s="38">
        <f t="shared" si="115"/>
        <v>1644.5688945299148</v>
      </c>
      <c r="M140" s="38">
        <f>K140*580/640</f>
        <v>1563.6884570940174</v>
      </c>
      <c r="N140" s="38">
        <f t="shared" si="116"/>
        <v>1482.80801965812</v>
      </c>
      <c r="O140" s="38">
        <f>M140*520/580</f>
        <v>1401.9275822222226</v>
      </c>
      <c r="P140" s="38">
        <v>0.91</v>
      </c>
      <c r="Q140" s="38">
        <f t="shared" ref="Q140:X142" si="118">H140*$P140/1000</f>
        <v>2.2781323211111117</v>
      </c>
      <c r="R140" s="38">
        <f t="shared" si="118"/>
        <v>1.9626986151111114</v>
      </c>
      <c r="S140" s="38">
        <f t="shared" si="118"/>
        <v>1.7664287536000003</v>
      </c>
      <c r="T140" s="38">
        <f t="shared" si="118"/>
        <v>1.5701588920888891</v>
      </c>
      <c r="U140" s="38">
        <f t="shared" si="118"/>
        <v>1.4965576940222225</v>
      </c>
      <c r="V140" s="38">
        <f t="shared" si="118"/>
        <v>1.4229564959555561</v>
      </c>
      <c r="W140" s="38">
        <f t="shared" si="118"/>
        <v>1.3493552978888892</v>
      </c>
      <c r="X140" s="38">
        <f t="shared" si="118"/>
        <v>1.2757540998222225</v>
      </c>
      <c r="Y140" s="38">
        <f>euref_det!AB140*Q140</f>
        <v>2103.3706939521444</v>
      </c>
      <c r="Z140" s="38">
        <f>euref_det!AC140*R140</f>
        <v>3478.6366163141456</v>
      </c>
      <c r="AA140" s="38">
        <f>euref_det!AD140*S140</f>
        <v>1503.1898004730117</v>
      </c>
      <c r="AB140" s="38">
        <f>euref_det!AE140*T140</f>
        <v>889.45631357375021</v>
      </c>
      <c r="AC140" s="38">
        <f>euref_det!AF140*U140</f>
        <v>786.25148331884384</v>
      </c>
      <c r="AD140" s="38">
        <f>euref_det!AG140*V140</f>
        <v>1698.6118880574024</v>
      </c>
      <c r="AE140" s="38">
        <f>euref_det!AH140*W140</f>
        <v>1357.4746266569684</v>
      </c>
      <c r="AF140" s="38">
        <f>euref_det!AI140*X140</f>
        <v>2308.1234218777231</v>
      </c>
    </row>
    <row r="141" spans="1:32" ht="15" customHeight="1" x14ac:dyDescent="0.25">
      <c r="A141" s="9" t="s">
        <v>81</v>
      </c>
      <c r="B141" s="9" t="s">
        <v>86</v>
      </c>
      <c r="C141" s="9" t="s">
        <v>15</v>
      </c>
      <c r="D141" s="9" t="s">
        <v>725</v>
      </c>
      <c r="E141" s="9" t="s">
        <v>747</v>
      </c>
      <c r="F141" s="9" t="s">
        <v>102</v>
      </c>
      <c r="G141" s="9" t="s">
        <v>723</v>
      </c>
      <c r="H141" s="38">
        <v>4069.1111111111113</v>
      </c>
      <c r="I141" s="38">
        <f>H141*1100/(1310+2/7*(1100-1310))</f>
        <v>3580.8177777777778</v>
      </c>
      <c r="J141" s="38">
        <f t="shared" si="114"/>
        <v>3401.7768888888886</v>
      </c>
      <c r="K141" s="38">
        <f>I141*990/1100</f>
        <v>3222.7359999999999</v>
      </c>
      <c r="L141" s="38">
        <f t="shared" si="115"/>
        <v>3125.0773333333332</v>
      </c>
      <c r="M141" s="38">
        <f>K141*930/990</f>
        <v>3027.4186666666665</v>
      </c>
      <c r="N141" s="38">
        <f t="shared" si="116"/>
        <v>2946.036444444444</v>
      </c>
      <c r="O141" s="38">
        <f>M141*880/930</f>
        <v>2864.654222222222</v>
      </c>
      <c r="P141" s="38">
        <v>0.91</v>
      </c>
      <c r="Q141" s="38">
        <f t="shared" si="118"/>
        <v>3.7028911111111116</v>
      </c>
      <c r="R141" s="38">
        <f t="shared" si="118"/>
        <v>3.2585441777777779</v>
      </c>
      <c r="S141" s="38">
        <f t="shared" si="118"/>
        <v>3.0956169688888884</v>
      </c>
      <c r="T141" s="38">
        <f t="shared" si="118"/>
        <v>2.9326897600000001</v>
      </c>
      <c r="U141" s="38">
        <f t="shared" si="118"/>
        <v>2.8438203733333336</v>
      </c>
      <c r="V141" s="38">
        <f t="shared" si="118"/>
        <v>2.7549509866666666</v>
      </c>
      <c r="W141" s="38">
        <f t="shared" si="118"/>
        <v>2.680893164444444</v>
      </c>
      <c r="X141" s="38">
        <f t="shared" si="118"/>
        <v>2.6068353422222224</v>
      </c>
      <c r="Y141" s="38">
        <f>euref_det!AB141*Q141</f>
        <v>1569.3573712486016</v>
      </c>
      <c r="Z141" s="38">
        <f>euref_det!AC141*R141</f>
        <v>6308.7368050466475</v>
      </c>
      <c r="AA141" s="38">
        <f>euref_det!AD141*S141</f>
        <v>2877.5856661145363</v>
      </c>
      <c r="AB141" s="38">
        <f>euref_det!AE141*T141</f>
        <v>1814.7236118479977</v>
      </c>
      <c r="AC141" s="38">
        <f>euref_det!AF141*U141</f>
        <v>1632.05023744819</v>
      </c>
      <c r="AD141" s="38">
        <f>euref_det!AG141*V141</f>
        <v>3592.3592508799761</v>
      </c>
      <c r="AE141" s="38">
        <f>euref_det!AH141*W141</f>
        <v>2946.1052470654367</v>
      </c>
      <c r="AF141" s="38">
        <f>euref_det!AI141*X141</f>
        <v>5151.9187325465018</v>
      </c>
    </row>
    <row r="142" spans="1:32" ht="15" customHeight="1" x14ac:dyDescent="0.25">
      <c r="A142" s="9" t="s">
        <v>41</v>
      </c>
      <c r="B142" s="9" t="s">
        <v>42</v>
      </c>
      <c r="C142" s="9" t="s">
        <v>15</v>
      </c>
      <c r="D142" s="9" t="s">
        <v>102</v>
      </c>
      <c r="E142" s="9" t="s">
        <v>722</v>
      </c>
      <c r="F142" s="9"/>
      <c r="G142" s="9"/>
      <c r="H142" s="38">
        <v>5285.7142857142853</v>
      </c>
      <c r="I142" s="38">
        <v>4500</v>
      </c>
      <c r="J142" s="38">
        <f t="shared" si="114"/>
        <v>4150</v>
      </c>
      <c r="K142" s="38">
        <v>3800</v>
      </c>
      <c r="L142" s="38">
        <f t="shared" si="115"/>
        <v>3650</v>
      </c>
      <c r="M142" s="38">
        <v>3500</v>
      </c>
      <c r="N142" s="38">
        <f t="shared" si="116"/>
        <v>3450</v>
      </c>
      <c r="O142" s="38">
        <v>3400</v>
      </c>
      <c r="P142" s="38">
        <v>0.91</v>
      </c>
      <c r="Q142" s="38">
        <f t="shared" si="118"/>
        <v>4.8099999999999996</v>
      </c>
      <c r="R142" s="38">
        <f t="shared" si="118"/>
        <v>4.0949999999999998</v>
      </c>
      <c r="S142" s="38">
        <f t="shared" si="118"/>
        <v>3.7765</v>
      </c>
      <c r="T142" s="38">
        <f t="shared" si="118"/>
        <v>3.4580000000000002</v>
      </c>
      <c r="U142" s="38">
        <f t="shared" si="118"/>
        <v>3.3214999999999999</v>
      </c>
      <c r="V142" s="38">
        <f t="shared" si="118"/>
        <v>3.1850000000000001</v>
      </c>
      <c r="W142" s="38">
        <f t="shared" si="118"/>
        <v>3.1395</v>
      </c>
      <c r="X142" s="38">
        <f t="shared" si="118"/>
        <v>3.0939999999999999</v>
      </c>
      <c r="Y142" s="38">
        <f>euref_det!AB142*Q142</f>
        <v>0</v>
      </c>
      <c r="Z142" s="38">
        <f>euref_det!AC142*R142</f>
        <v>0</v>
      </c>
      <c r="AA142" s="38">
        <f>euref_det!AD142*S142</f>
        <v>0</v>
      </c>
      <c r="AB142" s="38">
        <f>euref_det!AE142*T142</f>
        <v>0</v>
      </c>
      <c r="AC142" s="38">
        <f>euref_det!AF142*U142</f>
        <v>0</v>
      </c>
      <c r="AD142" s="38">
        <f>euref_det!AG142*V142</f>
        <v>0</v>
      </c>
      <c r="AE142" s="38">
        <f>euref_det!AH142*W142</f>
        <v>0</v>
      </c>
      <c r="AF142" s="38">
        <f>euref_det!AI142*X142</f>
        <v>0</v>
      </c>
    </row>
    <row r="143" spans="1:32" ht="15" customHeight="1" x14ac:dyDescent="0.25">
      <c r="A143" s="9" t="s">
        <v>43</v>
      </c>
      <c r="B143" s="9" t="s">
        <v>44</v>
      </c>
      <c r="C143" s="9" t="s">
        <v>15</v>
      </c>
      <c r="D143" s="9" t="s">
        <v>102</v>
      </c>
      <c r="E143" s="9" t="s">
        <v>721</v>
      </c>
      <c r="F143" s="9"/>
      <c r="G143" s="9"/>
      <c r="H143" s="38">
        <v>8140</v>
      </c>
      <c r="I143" s="38">
        <v>5790</v>
      </c>
      <c r="J143" s="38">
        <f t="shared" si="114"/>
        <v>5135</v>
      </c>
      <c r="K143" s="38">
        <v>4480</v>
      </c>
      <c r="L143" s="38">
        <f t="shared" si="115"/>
        <v>3565</v>
      </c>
      <c r="M143" s="38">
        <v>2650</v>
      </c>
      <c r="N143" s="38">
        <f t="shared" si="116"/>
        <v>2475</v>
      </c>
      <c r="O143" s="38">
        <v>2300</v>
      </c>
      <c r="P143" s="38"/>
      <c r="Q143" s="38">
        <f t="shared" ref="Q143:X143" si="119">H143/1000</f>
        <v>8.14</v>
      </c>
      <c r="R143" s="38">
        <f t="shared" si="119"/>
        <v>5.79</v>
      </c>
      <c r="S143" s="38">
        <f t="shared" si="119"/>
        <v>5.1349999999999998</v>
      </c>
      <c r="T143" s="38">
        <f t="shared" si="119"/>
        <v>4.4800000000000004</v>
      </c>
      <c r="U143" s="38">
        <f t="shared" si="119"/>
        <v>3.5649999999999999</v>
      </c>
      <c r="V143" s="38">
        <f t="shared" si="119"/>
        <v>2.65</v>
      </c>
      <c r="W143" s="38">
        <f t="shared" si="119"/>
        <v>2.4750000000000001</v>
      </c>
      <c r="X143" s="38">
        <f t="shared" si="119"/>
        <v>2.2999999999999998</v>
      </c>
      <c r="Y143" s="38">
        <f>euref_det!AB143*Q143</f>
        <v>91.651486073758988</v>
      </c>
      <c r="Z143" s="38">
        <f>euref_det!AC143*R143</f>
        <v>260.81356519638052</v>
      </c>
      <c r="AA143" s="38">
        <f>euref_det!AD143*S143</f>
        <v>315.71823445926981</v>
      </c>
      <c r="AB143" s="38">
        <f>euref_det!AE143*T143</f>
        <v>478.7584927915546</v>
      </c>
      <c r="AC143" s="38">
        <f>euref_det!AF143*U143</f>
        <v>588.45819451303498</v>
      </c>
      <c r="AD143" s="38">
        <f>euref_det!AG143*V143</f>
        <v>627.86635922704022</v>
      </c>
      <c r="AE143" s="38">
        <f>euref_det!AH143*W143</f>
        <v>562.57032231173775</v>
      </c>
      <c r="AF143" s="38">
        <f>euref_det!AI143*X143</f>
        <v>352.58216756603423</v>
      </c>
    </row>
    <row r="144" spans="1:32" ht="15" customHeight="1" x14ac:dyDescent="0.25">
      <c r="A144" s="9" t="s">
        <v>45</v>
      </c>
      <c r="B144" s="9" t="s">
        <v>46</v>
      </c>
      <c r="C144" s="9" t="s">
        <v>15</v>
      </c>
      <c r="D144" s="9" t="s">
        <v>102</v>
      </c>
      <c r="E144" s="9" t="s">
        <v>720</v>
      </c>
      <c r="F144" s="9"/>
      <c r="G144" s="9"/>
      <c r="H144" s="38">
        <v>5370</v>
      </c>
      <c r="I144" s="38">
        <v>4970</v>
      </c>
      <c r="J144" s="38">
        <f t="shared" si="114"/>
        <v>4720</v>
      </c>
      <c r="K144" s="38">
        <v>4470</v>
      </c>
      <c r="L144" s="38">
        <f t="shared" si="115"/>
        <v>4245</v>
      </c>
      <c r="M144" s="38">
        <v>4020</v>
      </c>
      <c r="N144" s="38">
        <f t="shared" si="116"/>
        <v>3815</v>
      </c>
      <c r="O144" s="38">
        <v>3610</v>
      </c>
      <c r="P144" s="38">
        <v>0.91</v>
      </c>
      <c r="Q144" s="38">
        <f t="shared" ref="Q144:X144" si="120">H144*$P144/1000</f>
        <v>4.8866999999999994</v>
      </c>
      <c r="R144" s="38">
        <f t="shared" si="120"/>
        <v>4.5226999999999995</v>
      </c>
      <c r="S144" s="38">
        <f t="shared" si="120"/>
        <v>4.2951999999999995</v>
      </c>
      <c r="T144" s="38">
        <f t="shared" si="120"/>
        <v>4.0677000000000003</v>
      </c>
      <c r="U144" s="38">
        <f t="shared" si="120"/>
        <v>3.8629500000000001</v>
      </c>
      <c r="V144" s="38">
        <f t="shared" si="120"/>
        <v>3.6582000000000003</v>
      </c>
      <c r="W144" s="38">
        <f t="shared" si="120"/>
        <v>3.4716499999999999</v>
      </c>
      <c r="X144" s="38">
        <f t="shared" si="120"/>
        <v>3.2850999999999999</v>
      </c>
      <c r="Y144" s="38">
        <f>euref_det!AB144*Q144</f>
        <v>2.7385186571139966</v>
      </c>
      <c r="Z144" s="38">
        <f>euref_det!AC144*R144</f>
        <v>13.182068081769774</v>
      </c>
      <c r="AA144" s="38">
        <f>euref_det!AD144*S144</f>
        <v>16.860957356708262</v>
      </c>
      <c r="AB144" s="38">
        <f>euref_det!AE144*T144</f>
        <v>28.127017980865091</v>
      </c>
      <c r="AC144" s="38">
        <f>euref_det!AF144*U144</f>
        <v>41.144128070493871</v>
      </c>
      <c r="AD144" s="38">
        <f>euref_det!AG144*V144</f>
        <v>55.500468344038154</v>
      </c>
      <c r="AE144" s="38">
        <f>euref_det!AH144*W144</f>
        <v>47.994609349703502</v>
      </c>
      <c r="AF144" s="38">
        <f>euref_det!AI144*X144</f>
        <v>26.825247237173333</v>
      </c>
    </row>
    <row r="145" spans="1:32" ht="15" customHeight="1" x14ac:dyDescent="0.25">
      <c r="A145" s="9" t="s">
        <v>29</v>
      </c>
      <c r="B145" s="9" t="s">
        <v>30</v>
      </c>
      <c r="C145" s="9" t="s">
        <v>47</v>
      </c>
      <c r="D145" s="9" t="s">
        <v>102</v>
      </c>
      <c r="E145" s="9" t="s">
        <v>738</v>
      </c>
      <c r="F145" s="9"/>
      <c r="G145" s="9"/>
      <c r="H145" s="38">
        <v>2000</v>
      </c>
      <c r="I145" s="38">
        <f t="shared" ref="I145:O146" si="121">$H145</f>
        <v>2000</v>
      </c>
      <c r="J145" s="38">
        <f t="shared" si="121"/>
        <v>2000</v>
      </c>
      <c r="K145" s="38">
        <f t="shared" si="121"/>
        <v>2000</v>
      </c>
      <c r="L145" s="38">
        <f t="shared" si="121"/>
        <v>2000</v>
      </c>
      <c r="M145" s="38">
        <f t="shared" si="121"/>
        <v>2000</v>
      </c>
      <c r="N145" s="38">
        <f t="shared" si="121"/>
        <v>2000</v>
      </c>
      <c r="O145" s="38">
        <f t="shared" si="121"/>
        <v>2000</v>
      </c>
      <c r="P145" s="38"/>
      <c r="Q145" s="38">
        <f t="shared" ref="Q145:X147" si="122">H145/1000</f>
        <v>2</v>
      </c>
      <c r="R145" s="38">
        <f t="shared" si="122"/>
        <v>2</v>
      </c>
      <c r="S145" s="38">
        <f t="shared" si="122"/>
        <v>2</v>
      </c>
      <c r="T145" s="38">
        <f t="shared" si="122"/>
        <v>2</v>
      </c>
      <c r="U145" s="38">
        <f t="shared" si="122"/>
        <v>2</v>
      </c>
      <c r="V145" s="38">
        <f t="shared" si="122"/>
        <v>2</v>
      </c>
      <c r="W145" s="38">
        <f t="shared" si="122"/>
        <v>2</v>
      </c>
      <c r="X145" s="38">
        <f t="shared" si="122"/>
        <v>2</v>
      </c>
      <c r="Y145" s="38">
        <f>euref_det!AB145*Q145</f>
        <v>202.16500000000002</v>
      </c>
      <c r="Z145" s="38">
        <f>euref_det!AC145*R145</f>
        <v>151.50223281026939</v>
      </c>
      <c r="AA145" s="38">
        <f>euref_det!AD145*S145</f>
        <v>182.93582494003036</v>
      </c>
      <c r="AB145" s="38">
        <f>euref_det!AE145*T145</f>
        <v>142.24557137121226</v>
      </c>
      <c r="AC145" s="38">
        <f>euref_det!AF145*U145</f>
        <v>141.68103162240513</v>
      </c>
      <c r="AD145" s="38">
        <f>euref_det!AG145*V145</f>
        <v>141.68103162240513</v>
      </c>
      <c r="AE145" s="38">
        <f>euref_det!AH145*W145</f>
        <v>70.231031622405098</v>
      </c>
      <c r="AF145" s="38">
        <f>euref_det!AI145*X145</f>
        <v>41.631031622405111</v>
      </c>
    </row>
    <row r="146" spans="1:32" ht="15" customHeight="1" x14ac:dyDescent="0.25">
      <c r="A146" s="9" t="s">
        <v>31</v>
      </c>
      <c r="B146" s="9" t="s">
        <v>32</v>
      </c>
      <c r="C146" s="9" t="s">
        <v>47</v>
      </c>
      <c r="D146" s="9" t="s">
        <v>102</v>
      </c>
      <c r="E146" s="9" t="s">
        <v>737</v>
      </c>
      <c r="F146" s="9"/>
      <c r="G146" s="9"/>
      <c r="H146" s="38">
        <v>850</v>
      </c>
      <c r="I146" s="38">
        <f t="shared" si="121"/>
        <v>850</v>
      </c>
      <c r="J146" s="38">
        <f t="shared" si="121"/>
        <v>850</v>
      </c>
      <c r="K146" s="38">
        <f t="shared" si="121"/>
        <v>850</v>
      </c>
      <c r="L146" s="38">
        <f t="shared" si="121"/>
        <v>850</v>
      </c>
      <c r="M146" s="38">
        <f t="shared" si="121"/>
        <v>850</v>
      </c>
      <c r="N146" s="38">
        <f t="shared" si="121"/>
        <v>850</v>
      </c>
      <c r="O146" s="38">
        <f t="shared" si="121"/>
        <v>850</v>
      </c>
      <c r="P146" s="38"/>
      <c r="Q146" s="38">
        <f t="shared" si="122"/>
        <v>0.85</v>
      </c>
      <c r="R146" s="38">
        <f t="shared" si="122"/>
        <v>0.85</v>
      </c>
      <c r="S146" s="38">
        <f t="shared" si="122"/>
        <v>0.85</v>
      </c>
      <c r="T146" s="38">
        <f t="shared" si="122"/>
        <v>0.85</v>
      </c>
      <c r="U146" s="38">
        <f t="shared" si="122"/>
        <v>0.85</v>
      </c>
      <c r="V146" s="38">
        <f t="shared" si="122"/>
        <v>0.85</v>
      </c>
      <c r="W146" s="38">
        <f t="shared" si="122"/>
        <v>0.85</v>
      </c>
      <c r="X146" s="38">
        <f t="shared" si="122"/>
        <v>0.85</v>
      </c>
      <c r="Y146" s="38">
        <f>euref_det!AB146*Q146</f>
        <v>266.66958908333334</v>
      </c>
      <c r="Z146" s="38">
        <f>euref_det!AC146*R146</f>
        <v>191.82664571568586</v>
      </c>
      <c r="AA146" s="38">
        <f>euref_det!AD146*S146</f>
        <v>149.38486926929164</v>
      </c>
      <c r="AB146" s="38">
        <f>euref_det!AE146*T146</f>
        <v>134.23483760262502</v>
      </c>
      <c r="AC146" s="38">
        <f>euref_det!AF146*U146</f>
        <v>125.17230273072305</v>
      </c>
      <c r="AD146" s="38">
        <f>euref_det!AG146*V146</f>
        <v>108.43184718271985</v>
      </c>
      <c r="AE146" s="38">
        <f>euref_det!AH146*W146</f>
        <v>225.29674506620094</v>
      </c>
      <c r="AF146" s="38">
        <f>euref_det!AI146*X146</f>
        <v>220.53719610169605</v>
      </c>
    </row>
    <row r="147" spans="1:32" ht="15" customHeight="1" x14ac:dyDescent="0.25">
      <c r="A147" s="9" t="s">
        <v>33</v>
      </c>
      <c r="B147" s="9" t="s">
        <v>34</v>
      </c>
      <c r="C147" s="9" t="s">
        <v>47</v>
      </c>
      <c r="D147" s="9" t="s">
        <v>102</v>
      </c>
      <c r="E147" s="9" t="s">
        <v>736</v>
      </c>
      <c r="F147" s="9"/>
      <c r="G147" s="9"/>
      <c r="H147" s="38">
        <v>4457.1428571428569</v>
      </c>
      <c r="I147" s="38">
        <f>4350</f>
        <v>4350</v>
      </c>
      <c r="J147" s="38">
        <f>(I147+K147)/2</f>
        <v>4225</v>
      </c>
      <c r="K147" s="38">
        <v>4100</v>
      </c>
      <c r="L147" s="38">
        <f>(K147+M147)/2</f>
        <v>3950</v>
      </c>
      <c r="M147" s="38">
        <v>3800</v>
      </c>
      <c r="N147" s="38">
        <f>(M147+O147)/2</f>
        <v>3775</v>
      </c>
      <c r="O147" s="38">
        <v>3750</v>
      </c>
      <c r="P147" s="38"/>
      <c r="Q147" s="38">
        <f t="shared" si="122"/>
        <v>4.4571428571428573</v>
      </c>
      <c r="R147" s="38">
        <f t="shared" si="122"/>
        <v>4.3499999999999996</v>
      </c>
      <c r="S147" s="38">
        <f t="shared" si="122"/>
        <v>4.2249999999999996</v>
      </c>
      <c r="T147" s="38">
        <f t="shared" si="122"/>
        <v>4.0999999999999996</v>
      </c>
      <c r="U147" s="38">
        <f t="shared" si="122"/>
        <v>3.95</v>
      </c>
      <c r="V147" s="38">
        <f t="shared" si="122"/>
        <v>3.8</v>
      </c>
      <c r="W147" s="38">
        <f t="shared" si="122"/>
        <v>3.7749999999999999</v>
      </c>
      <c r="X147" s="38">
        <f t="shared" si="122"/>
        <v>3.75</v>
      </c>
      <c r="Y147" s="38">
        <f>euref_det!AB147*Q147</f>
        <v>0</v>
      </c>
      <c r="Z147" s="38">
        <f>euref_det!AC147*R147</f>
        <v>0</v>
      </c>
      <c r="AA147" s="38">
        <f>euref_det!AD147*S147</f>
        <v>0</v>
      </c>
      <c r="AB147" s="38">
        <f>euref_det!AE147*T147</f>
        <v>0</v>
      </c>
      <c r="AC147" s="38">
        <f>euref_det!AF147*U147</f>
        <v>0</v>
      </c>
      <c r="AD147" s="38">
        <f>euref_det!AG147*V147</f>
        <v>0</v>
      </c>
      <c r="AE147" s="38">
        <f>euref_det!AH147*W147</f>
        <v>0</v>
      </c>
      <c r="AF147" s="38">
        <f>euref_det!AI147*X147</f>
        <v>0</v>
      </c>
    </row>
    <row r="148" spans="1:32" ht="15" customHeight="1" x14ac:dyDescent="0.25">
      <c r="A148" s="9" t="s">
        <v>35</v>
      </c>
      <c r="B148" s="9" t="s">
        <v>36</v>
      </c>
      <c r="C148" s="9" t="s">
        <v>47</v>
      </c>
      <c r="D148" s="9" t="s">
        <v>725</v>
      </c>
      <c r="E148" s="9" t="s">
        <v>735</v>
      </c>
      <c r="F148" s="9" t="s">
        <v>102</v>
      </c>
      <c r="G148" s="9" t="s">
        <v>734</v>
      </c>
      <c r="H148" s="38">
        <v>1842.692924470706</v>
      </c>
      <c r="I148" s="38">
        <f t="shared" ref="I148:O148" si="123">$H148</f>
        <v>1842.692924470706</v>
      </c>
      <c r="J148" s="38">
        <f t="shared" si="123"/>
        <v>1842.692924470706</v>
      </c>
      <c r="K148" s="38">
        <f t="shared" si="123"/>
        <v>1842.692924470706</v>
      </c>
      <c r="L148" s="38">
        <f t="shared" si="123"/>
        <v>1842.692924470706</v>
      </c>
      <c r="M148" s="38">
        <f t="shared" si="123"/>
        <v>1842.692924470706</v>
      </c>
      <c r="N148" s="38">
        <f t="shared" si="123"/>
        <v>1842.692924470706</v>
      </c>
      <c r="O148" s="38">
        <f t="shared" si="123"/>
        <v>1842.692924470706</v>
      </c>
      <c r="P148" s="38">
        <v>0.91</v>
      </c>
      <c r="Q148" s="38">
        <f t="shared" ref="Q148:X150" si="124">H148*$P148/1000</f>
        <v>1.6768505612683424</v>
      </c>
      <c r="R148" s="38">
        <f t="shared" si="124"/>
        <v>1.6768505612683424</v>
      </c>
      <c r="S148" s="38">
        <f t="shared" si="124"/>
        <v>1.6768505612683424</v>
      </c>
      <c r="T148" s="38">
        <f t="shared" si="124"/>
        <v>1.6768505612683424</v>
      </c>
      <c r="U148" s="38">
        <f t="shared" si="124"/>
        <v>1.6768505612683424</v>
      </c>
      <c r="V148" s="38">
        <f t="shared" si="124"/>
        <v>1.6768505612683424</v>
      </c>
      <c r="W148" s="38">
        <f t="shared" si="124"/>
        <v>1.6768505612683424</v>
      </c>
      <c r="X148" s="38">
        <f t="shared" si="124"/>
        <v>1.6768505612683424</v>
      </c>
      <c r="Y148" s="38">
        <f>euref_det!AB148*Q148</f>
        <v>99.744660886111902</v>
      </c>
      <c r="Z148" s="38">
        <f>euref_det!AC148*R148</f>
        <v>163.66666309744556</v>
      </c>
      <c r="AA148" s="38">
        <f>euref_det!AD148*S148</f>
        <v>100.01815180962524</v>
      </c>
      <c r="AB148" s="38">
        <f>euref_det!AE148*T148</f>
        <v>100.01815180962524</v>
      </c>
      <c r="AC148" s="38">
        <f>euref_det!AF148*U148</f>
        <v>100.01815180962524</v>
      </c>
      <c r="AD148" s="38">
        <f>euref_det!AG148*V148</f>
        <v>100.01815180962524</v>
      </c>
      <c r="AE148" s="38">
        <f>euref_det!AH148*W148</f>
        <v>100.01815180962524</v>
      </c>
      <c r="AF148" s="38">
        <f>euref_det!AI148*X148</f>
        <v>100.01815180962524</v>
      </c>
    </row>
    <row r="149" spans="1:32" ht="15" customHeight="1" x14ac:dyDescent="0.25">
      <c r="A149" s="9" t="s">
        <v>79</v>
      </c>
      <c r="B149" s="9" t="s">
        <v>83</v>
      </c>
      <c r="C149" s="9" t="s">
        <v>47</v>
      </c>
      <c r="D149" s="9" t="s">
        <v>725</v>
      </c>
      <c r="E149" s="9" t="s">
        <v>745</v>
      </c>
      <c r="F149" s="9" t="s">
        <v>102</v>
      </c>
      <c r="G149" s="9" t="s">
        <v>732</v>
      </c>
      <c r="H149" s="39">
        <v>2218.7777777777778</v>
      </c>
      <c r="I149" s="39">
        <f>H149*1350/(1400+2/7*(1350-1400))</f>
        <v>2161.5927835051543</v>
      </c>
      <c r="J149" s="39">
        <f t="shared" ref="J149:J157" si="125">(I149+K149)/2</f>
        <v>2121.5632875143183</v>
      </c>
      <c r="K149" s="39">
        <f>I149*1300/1350</f>
        <v>2081.5337915234818</v>
      </c>
      <c r="L149" s="39">
        <f t="shared" ref="L149:L157" si="126">(K149+M149)/2</f>
        <v>2001.4747995418095</v>
      </c>
      <c r="M149" s="39">
        <f>K149*1200/1300</f>
        <v>1921.4158075601372</v>
      </c>
      <c r="N149" s="39">
        <f t="shared" ref="N149:N157" si="127">(M149+O149)/2</f>
        <v>1841.3568155784646</v>
      </c>
      <c r="O149" s="39">
        <f>M149*1100/1200</f>
        <v>1761.2978235967923</v>
      </c>
      <c r="P149" s="38">
        <v>0.91</v>
      </c>
      <c r="Q149" s="38">
        <f t="shared" si="124"/>
        <v>2.019087777777778</v>
      </c>
      <c r="R149" s="38">
        <f t="shared" si="124"/>
        <v>1.9670494329896906</v>
      </c>
      <c r="S149" s="38">
        <f t="shared" si="124"/>
        <v>1.9306225916380297</v>
      </c>
      <c r="T149" s="38">
        <f t="shared" si="124"/>
        <v>1.8941957502863687</v>
      </c>
      <c r="U149" s="38">
        <f t="shared" si="124"/>
        <v>1.8213420675830467</v>
      </c>
      <c r="V149" s="38">
        <f t="shared" si="124"/>
        <v>1.7484883848797248</v>
      </c>
      <c r="W149" s="38">
        <f t="shared" si="124"/>
        <v>1.6756347021764029</v>
      </c>
      <c r="X149" s="38">
        <f t="shared" si="124"/>
        <v>1.6027810194730812</v>
      </c>
      <c r="Y149" s="38">
        <f>euref_det!AB149*Q149</f>
        <v>445.38047746111113</v>
      </c>
      <c r="Z149" s="38">
        <f>euref_det!AC149*R149</f>
        <v>426.62177668123252</v>
      </c>
      <c r="AA149" s="38">
        <f>euref_det!AD149*S149</f>
        <v>998.29397666933528</v>
      </c>
      <c r="AB149" s="38">
        <f>euref_det!AE149*T149</f>
        <v>1113.4232778399121</v>
      </c>
      <c r="AC149" s="38">
        <f>euref_det!AF149*U149</f>
        <v>439.86095010783998</v>
      </c>
      <c r="AD149" s="38">
        <f>euref_det!AG149*V149</f>
        <v>644.35739556818373</v>
      </c>
      <c r="AE149" s="38">
        <f>euref_det!AH149*W149</f>
        <v>855.753318433309</v>
      </c>
      <c r="AF149" s="38">
        <f>euref_det!AI149*X149</f>
        <v>596.55285360874404</v>
      </c>
    </row>
    <row r="150" spans="1:32" ht="15" customHeight="1" x14ac:dyDescent="0.25">
      <c r="A150" s="9" t="s">
        <v>78</v>
      </c>
      <c r="B150" s="9" t="s">
        <v>84</v>
      </c>
      <c r="C150" s="9" t="s">
        <v>47</v>
      </c>
      <c r="D150" s="9" t="s">
        <v>725</v>
      </c>
      <c r="E150" s="9" t="s">
        <v>741</v>
      </c>
      <c r="F150" s="9" t="s">
        <v>102</v>
      </c>
      <c r="G150" s="9" t="s">
        <v>730</v>
      </c>
      <c r="H150" s="38">
        <v>4376</v>
      </c>
      <c r="I150" s="38">
        <f>H150*2880/(3470+2/7*(2880-3470))</f>
        <v>3817.4019904803113</v>
      </c>
      <c r="J150" s="38">
        <f t="shared" si="125"/>
        <v>3618.5789701427948</v>
      </c>
      <c r="K150" s="38">
        <f>I150*2580/2880</f>
        <v>3419.7559498052788</v>
      </c>
      <c r="L150" s="38">
        <f t="shared" si="126"/>
        <v>3287.2072695802681</v>
      </c>
      <c r="M150" s="38">
        <f>K150*2380/2580</f>
        <v>3154.6585893552569</v>
      </c>
      <c r="N150" s="38">
        <f t="shared" si="127"/>
        <v>3032.3850006205571</v>
      </c>
      <c r="O150" s="38">
        <f>M150*2380/2580</f>
        <v>2910.1114118858573</v>
      </c>
      <c r="P150" s="38">
        <v>0.91</v>
      </c>
      <c r="Q150" s="38">
        <f t="shared" si="124"/>
        <v>3.9821600000000004</v>
      </c>
      <c r="R150" s="38">
        <f t="shared" si="124"/>
        <v>3.4738358113370831</v>
      </c>
      <c r="S150" s="38">
        <f t="shared" si="124"/>
        <v>3.2929068628299434</v>
      </c>
      <c r="T150" s="38">
        <f t="shared" si="124"/>
        <v>3.1119779143228037</v>
      </c>
      <c r="U150" s="38">
        <f t="shared" si="124"/>
        <v>2.991358615318044</v>
      </c>
      <c r="V150" s="38">
        <f t="shared" si="124"/>
        <v>2.8707393163132839</v>
      </c>
      <c r="W150" s="38">
        <f t="shared" si="124"/>
        <v>2.7594703505647074</v>
      </c>
      <c r="X150" s="38">
        <f t="shared" si="124"/>
        <v>2.6482013848161299</v>
      </c>
      <c r="Y150" s="38">
        <f>euref_det!AB150*Q150</f>
        <v>0</v>
      </c>
      <c r="Z150" s="38">
        <f>euref_det!AC150*R150</f>
        <v>0</v>
      </c>
      <c r="AA150" s="38">
        <f>euref_det!AD150*S150</f>
        <v>0</v>
      </c>
      <c r="AB150" s="38">
        <f>euref_det!AE150*T150</f>
        <v>0</v>
      </c>
      <c r="AC150" s="38">
        <f>euref_det!AF150*U150</f>
        <v>0</v>
      </c>
      <c r="AD150" s="38">
        <f>euref_det!AG150*V150</f>
        <v>0</v>
      </c>
      <c r="AE150" s="38">
        <f>euref_det!AH150*W150</f>
        <v>0</v>
      </c>
      <c r="AF150" s="38">
        <f>euref_det!AI150*X150</f>
        <v>0</v>
      </c>
    </row>
    <row r="151" spans="1:32" ht="15" customHeight="1" x14ac:dyDescent="0.25">
      <c r="A151" s="9" t="s">
        <v>37</v>
      </c>
      <c r="B151" s="9" t="s">
        <v>38</v>
      </c>
      <c r="C151" s="9" t="s">
        <v>47</v>
      </c>
      <c r="D151" s="9" t="s">
        <v>102</v>
      </c>
      <c r="E151" s="9" t="s">
        <v>729</v>
      </c>
      <c r="F151" s="9"/>
      <c r="G151" s="9"/>
      <c r="H151" s="38">
        <v>2442.8571428571427</v>
      </c>
      <c r="I151" s="38">
        <v>2300</v>
      </c>
      <c r="J151" s="38">
        <f t="shared" si="125"/>
        <v>2300</v>
      </c>
      <c r="K151" s="38">
        <v>2300</v>
      </c>
      <c r="L151" s="38">
        <f t="shared" si="126"/>
        <v>2300</v>
      </c>
      <c r="M151" s="38">
        <v>2300</v>
      </c>
      <c r="N151" s="38">
        <f t="shared" si="127"/>
        <v>2250</v>
      </c>
      <c r="O151" s="38">
        <v>2200</v>
      </c>
      <c r="P151" s="38"/>
      <c r="Q151" s="38">
        <f t="shared" ref="Q151:X152" si="128">H151/1000</f>
        <v>2.4428571428571426</v>
      </c>
      <c r="R151" s="38">
        <f t="shared" si="128"/>
        <v>2.2999999999999998</v>
      </c>
      <c r="S151" s="38">
        <f t="shared" si="128"/>
        <v>2.2999999999999998</v>
      </c>
      <c r="T151" s="38">
        <f t="shared" si="128"/>
        <v>2.2999999999999998</v>
      </c>
      <c r="U151" s="38">
        <f t="shared" si="128"/>
        <v>2.2999999999999998</v>
      </c>
      <c r="V151" s="38">
        <f t="shared" si="128"/>
        <v>2.2999999999999998</v>
      </c>
      <c r="W151" s="38">
        <f t="shared" si="128"/>
        <v>2.25</v>
      </c>
      <c r="X151" s="38">
        <f t="shared" si="128"/>
        <v>2.2000000000000002</v>
      </c>
      <c r="Y151" s="38">
        <f>euref_det!AB151*Q151</f>
        <v>141.12588750612244</v>
      </c>
      <c r="Z151" s="38">
        <f>euref_det!AC151*R151</f>
        <v>119.85596415238091</v>
      </c>
      <c r="AA151" s="38">
        <f>euref_det!AD151*S151</f>
        <v>54.811057295238072</v>
      </c>
      <c r="AB151" s="38">
        <f>euref_det!AE151*T151</f>
        <v>48.159956282514308</v>
      </c>
      <c r="AC151" s="38">
        <f>euref_det!AF151*U151</f>
        <v>39.118684539657174</v>
      </c>
      <c r="AD151" s="38">
        <f>euref_det!AG151*V151</f>
        <v>26.846335996800036</v>
      </c>
      <c r="AE151" s="38">
        <f>euref_det!AH151*W151</f>
        <v>24.311106694303685</v>
      </c>
      <c r="AF151" s="38">
        <f>euref_det!AI151*X151</f>
        <v>9.6367959154107989</v>
      </c>
    </row>
    <row r="152" spans="1:32" ht="15" customHeight="1" x14ac:dyDescent="0.25">
      <c r="A152" s="9" t="s">
        <v>39</v>
      </c>
      <c r="B152" s="9" t="s">
        <v>40</v>
      </c>
      <c r="C152" s="9" t="s">
        <v>47</v>
      </c>
      <c r="D152" s="9" t="s">
        <v>102</v>
      </c>
      <c r="E152" s="9" t="s">
        <v>728</v>
      </c>
      <c r="F152" s="9"/>
      <c r="G152" s="9"/>
      <c r="H152" s="38">
        <v>2812.8571428571427</v>
      </c>
      <c r="I152" s="38">
        <v>2620</v>
      </c>
      <c r="J152" s="38">
        <f t="shared" si="125"/>
        <v>2495</v>
      </c>
      <c r="K152" s="38">
        <v>2370</v>
      </c>
      <c r="L152" s="38">
        <f t="shared" si="126"/>
        <v>2260</v>
      </c>
      <c r="M152" s="38">
        <v>2150</v>
      </c>
      <c r="N152" s="38">
        <f t="shared" si="127"/>
        <v>2050</v>
      </c>
      <c r="O152" s="38">
        <v>1950</v>
      </c>
      <c r="P152" s="38"/>
      <c r="Q152" s="38">
        <f t="shared" si="128"/>
        <v>2.8128571428571427</v>
      </c>
      <c r="R152" s="38">
        <f t="shared" si="128"/>
        <v>2.62</v>
      </c>
      <c r="S152" s="38">
        <f t="shared" si="128"/>
        <v>2.4950000000000001</v>
      </c>
      <c r="T152" s="38">
        <f t="shared" si="128"/>
        <v>2.37</v>
      </c>
      <c r="U152" s="38">
        <f t="shared" si="128"/>
        <v>2.2599999999999998</v>
      </c>
      <c r="V152" s="38">
        <f t="shared" si="128"/>
        <v>2.15</v>
      </c>
      <c r="W152" s="38">
        <f t="shared" si="128"/>
        <v>2.0499999999999998</v>
      </c>
      <c r="X152" s="38">
        <f t="shared" si="128"/>
        <v>1.95</v>
      </c>
      <c r="Y152" s="38">
        <f>euref_det!AB152*Q152</f>
        <v>7342.3391070165699</v>
      </c>
      <c r="Z152" s="38">
        <f>euref_det!AC152*R152</f>
        <v>84.784998229885161</v>
      </c>
      <c r="AA152" s="38">
        <f>euref_det!AD152*S152</f>
        <v>47.807701022219128</v>
      </c>
      <c r="AB152" s="38">
        <f>euref_det!AE152*T152</f>
        <v>22.881789448912095</v>
      </c>
      <c r="AC152" s="38">
        <f>euref_det!AF152*U152</f>
        <v>27.892894491787782</v>
      </c>
      <c r="AD152" s="38">
        <f>euref_det!AG152*V152</f>
        <v>22.964276347863784</v>
      </c>
      <c r="AE152" s="38">
        <f>euref_det!AH152*W152</f>
        <v>33.403323968120219</v>
      </c>
      <c r="AF152" s="38">
        <f>euref_det!AI152*X152</f>
        <v>20.296833944340936</v>
      </c>
    </row>
    <row r="153" spans="1:32" ht="15" customHeight="1" x14ac:dyDescent="0.25">
      <c r="A153" s="9" t="s">
        <v>80</v>
      </c>
      <c r="B153" s="9" t="s">
        <v>85</v>
      </c>
      <c r="C153" s="9" t="s">
        <v>47</v>
      </c>
      <c r="D153" s="9" t="s">
        <v>725</v>
      </c>
      <c r="E153" s="9" t="s">
        <v>744</v>
      </c>
      <c r="F153" s="9" t="s">
        <v>102</v>
      </c>
      <c r="G153" s="9" t="s">
        <v>726</v>
      </c>
      <c r="H153" s="39">
        <v>2018.1247142857142</v>
      </c>
      <c r="I153" s="39">
        <f>H153*800/(980+2/7*(800-980))</f>
        <v>1738.6920615384615</v>
      </c>
      <c r="J153" s="39">
        <f t="shared" si="125"/>
        <v>1564.8228553846154</v>
      </c>
      <c r="K153" s="39">
        <f>I153*640/800</f>
        <v>1390.9536492307693</v>
      </c>
      <c r="L153" s="39">
        <f t="shared" si="126"/>
        <v>1325.7526969230771</v>
      </c>
      <c r="M153" s="39">
        <f>K153*580/640</f>
        <v>1260.5517446153847</v>
      </c>
      <c r="N153" s="39">
        <f t="shared" si="127"/>
        <v>1195.3507923076922</v>
      </c>
      <c r="O153" s="39">
        <f>M153*520/580</f>
        <v>1130.14984</v>
      </c>
      <c r="P153" s="38">
        <v>0.91</v>
      </c>
      <c r="Q153" s="38">
        <f t="shared" ref="Q153:X155" si="129">H153*$P153/1000</f>
        <v>1.8364934899999998</v>
      </c>
      <c r="R153" s="38">
        <f t="shared" si="129"/>
        <v>1.5822097760000002</v>
      </c>
      <c r="S153" s="38">
        <f t="shared" si="129"/>
        <v>1.4239887984000001</v>
      </c>
      <c r="T153" s="38">
        <f t="shared" si="129"/>
        <v>1.2657678208000003</v>
      </c>
      <c r="U153" s="38">
        <f t="shared" si="129"/>
        <v>1.2064349542000001</v>
      </c>
      <c r="V153" s="38">
        <f t="shared" si="129"/>
        <v>1.1471020876</v>
      </c>
      <c r="W153" s="38">
        <f t="shared" si="129"/>
        <v>1.0877692210000001</v>
      </c>
      <c r="X153" s="38">
        <f t="shared" si="129"/>
        <v>1.0284363543999999</v>
      </c>
      <c r="Y153" s="38">
        <f>euref_det!AB153*Q153</f>
        <v>53.950799785882673</v>
      </c>
      <c r="Z153" s="38">
        <f>euref_det!AC153*R153</f>
        <v>97.042965977747969</v>
      </c>
      <c r="AA153" s="38">
        <f>euref_det!AD153*S153</f>
        <v>191.84899588678664</v>
      </c>
      <c r="AB153" s="38">
        <f>euref_det!AE153*T153</f>
        <v>130.79432128311808</v>
      </c>
      <c r="AC153" s="38">
        <f>euref_det!AF153*U153</f>
        <v>137.07103014343284</v>
      </c>
      <c r="AD153" s="38">
        <f>euref_det!AG153*V153</f>
        <v>87.609024656140818</v>
      </c>
      <c r="AE153" s="38">
        <f>euref_det!AH153*W153</f>
        <v>154.74504964395848</v>
      </c>
      <c r="AF153" s="38">
        <f>euref_det!AI153*X153</f>
        <v>156.53780283298966</v>
      </c>
    </row>
    <row r="154" spans="1:32" ht="15" customHeight="1" x14ac:dyDescent="0.25">
      <c r="A154" s="9" t="s">
        <v>81</v>
      </c>
      <c r="B154" s="9" t="s">
        <v>86</v>
      </c>
      <c r="C154" s="9" t="s">
        <v>47</v>
      </c>
      <c r="D154" s="9" t="s">
        <v>725</v>
      </c>
      <c r="E154" s="9" t="s">
        <v>743</v>
      </c>
      <c r="F154" s="9" t="s">
        <v>102</v>
      </c>
      <c r="G154" s="9" t="s">
        <v>723</v>
      </c>
      <c r="H154" s="39">
        <v>2742.6666666666665</v>
      </c>
      <c r="I154" s="39">
        <f>H154*1100/(1310+2/7*(1100-1310))</f>
        <v>2413.5466666666666</v>
      </c>
      <c r="J154" s="39">
        <f t="shared" si="125"/>
        <v>2292.8693333333331</v>
      </c>
      <c r="K154" s="39">
        <f>I154*990/1100</f>
        <v>2172.192</v>
      </c>
      <c r="L154" s="39">
        <f t="shared" si="126"/>
        <v>2106.3679999999999</v>
      </c>
      <c r="M154" s="39">
        <f>K154*930/990</f>
        <v>2040.5440000000001</v>
      </c>
      <c r="N154" s="39">
        <f t="shared" si="127"/>
        <v>1985.6906666666669</v>
      </c>
      <c r="O154" s="39">
        <f>M154*880/930</f>
        <v>1930.8373333333334</v>
      </c>
      <c r="P154" s="38">
        <v>0.91</v>
      </c>
      <c r="Q154" s="38">
        <f t="shared" si="129"/>
        <v>2.4958266666666669</v>
      </c>
      <c r="R154" s="38">
        <f t="shared" si="129"/>
        <v>2.1963274666666668</v>
      </c>
      <c r="S154" s="38">
        <f t="shared" si="129"/>
        <v>2.0865110933333328</v>
      </c>
      <c r="T154" s="38">
        <f t="shared" si="129"/>
        <v>1.97669472</v>
      </c>
      <c r="U154" s="38">
        <f t="shared" si="129"/>
        <v>1.9167948799999999</v>
      </c>
      <c r="V154" s="38">
        <f t="shared" si="129"/>
        <v>1.8568950400000002</v>
      </c>
      <c r="W154" s="38">
        <f t="shared" si="129"/>
        <v>1.8069785066666668</v>
      </c>
      <c r="X154" s="38">
        <f t="shared" si="129"/>
        <v>1.7570619733333335</v>
      </c>
      <c r="Y154" s="38">
        <f>euref_det!AB154*Q154</f>
        <v>206.71167462057957</v>
      </c>
      <c r="Z154" s="38">
        <f>euref_det!AC154*R154</f>
        <v>379.78620129610152</v>
      </c>
      <c r="AA154" s="38">
        <f>euref_det!AD154*S154</f>
        <v>792.53006478331145</v>
      </c>
      <c r="AB154" s="38">
        <f>euref_det!AE154*T154</f>
        <v>575.85949349418513</v>
      </c>
      <c r="AC154" s="38">
        <f>euref_det!AF154*U154</f>
        <v>613.98745319887144</v>
      </c>
      <c r="AD154" s="38">
        <f>euref_det!AG154*V154</f>
        <v>399.83077811229577</v>
      </c>
      <c r="AE154" s="38">
        <f>euref_det!AH154*W154</f>
        <v>724.72805909997453</v>
      </c>
      <c r="AF154" s="38">
        <f>euref_det!AI154*X154</f>
        <v>753.99937176200524</v>
      </c>
    </row>
    <row r="155" spans="1:32" ht="15" customHeight="1" x14ac:dyDescent="0.25">
      <c r="A155" s="9" t="s">
        <v>41</v>
      </c>
      <c r="B155" s="9" t="s">
        <v>42</v>
      </c>
      <c r="C155" s="9" t="s">
        <v>47</v>
      </c>
      <c r="D155" s="9" t="s">
        <v>102</v>
      </c>
      <c r="E155" s="9" t="s">
        <v>722</v>
      </c>
      <c r="F155" s="9"/>
      <c r="G155" s="9"/>
      <c r="H155" s="38">
        <v>5285.7142857142853</v>
      </c>
      <c r="I155" s="38">
        <v>4500</v>
      </c>
      <c r="J155" s="38">
        <f t="shared" si="125"/>
        <v>4150</v>
      </c>
      <c r="K155" s="38">
        <v>3800</v>
      </c>
      <c r="L155" s="38">
        <f t="shared" si="126"/>
        <v>3650</v>
      </c>
      <c r="M155" s="38">
        <v>3500</v>
      </c>
      <c r="N155" s="38">
        <f t="shared" si="127"/>
        <v>3450</v>
      </c>
      <c r="O155" s="38">
        <v>3400</v>
      </c>
      <c r="P155" s="38">
        <v>0.91</v>
      </c>
      <c r="Q155" s="38">
        <f t="shared" si="129"/>
        <v>4.8099999999999996</v>
      </c>
      <c r="R155" s="38">
        <f t="shared" si="129"/>
        <v>4.0949999999999998</v>
      </c>
      <c r="S155" s="38">
        <f t="shared" si="129"/>
        <v>3.7765</v>
      </c>
      <c r="T155" s="38">
        <f t="shared" si="129"/>
        <v>3.4580000000000002</v>
      </c>
      <c r="U155" s="38">
        <f t="shared" si="129"/>
        <v>3.3214999999999999</v>
      </c>
      <c r="V155" s="38">
        <f t="shared" si="129"/>
        <v>3.1850000000000001</v>
      </c>
      <c r="W155" s="38">
        <f t="shared" si="129"/>
        <v>3.1395</v>
      </c>
      <c r="X155" s="38">
        <f t="shared" si="129"/>
        <v>3.0939999999999999</v>
      </c>
      <c r="Y155" s="38">
        <f>euref_det!AB155*Q155</f>
        <v>0</v>
      </c>
      <c r="Z155" s="38">
        <f>euref_det!AC155*R155</f>
        <v>0</v>
      </c>
      <c r="AA155" s="38">
        <f>euref_det!AD155*S155</f>
        <v>0</v>
      </c>
      <c r="AB155" s="38">
        <f>euref_det!AE155*T155</f>
        <v>0</v>
      </c>
      <c r="AC155" s="38">
        <f>euref_det!AF155*U155</f>
        <v>0</v>
      </c>
      <c r="AD155" s="38">
        <f>euref_det!AG155*V155</f>
        <v>0</v>
      </c>
      <c r="AE155" s="38">
        <f>euref_det!AH155*W155</f>
        <v>0</v>
      </c>
      <c r="AF155" s="38">
        <f>euref_det!AI155*X155</f>
        <v>0</v>
      </c>
    </row>
    <row r="156" spans="1:32" ht="15" customHeight="1" x14ac:dyDescent="0.25">
      <c r="A156" s="9" t="s">
        <v>43</v>
      </c>
      <c r="B156" s="9" t="s">
        <v>44</v>
      </c>
      <c r="C156" s="9" t="s">
        <v>47</v>
      </c>
      <c r="D156" s="9" t="s">
        <v>102</v>
      </c>
      <c r="E156" s="9" t="s">
        <v>721</v>
      </c>
      <c r="F156" s="9"/>
      <c r="G156" s="9"/>
      <c r="H156" s="38">
        <v>8140</v>
      </c>
      <c r="I156" s="38">
        <v>5790</v>
      </c>
      <c r="J156" s="38">
        <f t="shared" si="125"/>
        <v>5135</v>
      </c>
      <c r="K156" s="38">
        <v>4480</v>
      </c>
      <c r="L156" s="38">
        <f t="shared" si="126"/>
        <v>3565</v>
      </c>
      <c r="M156" s="38">
        <v>2650</v>
      </c>
      <c r="N156" s="38">
        <f t="shared" si="127"/>
        <v>2475</v>
      </c>
      <c r="O156" s="38">
        <v>2300</v>
      </c>
      <c r="P156" s="38"/>
      <c r="Q156" s="38">
        <f t="shared" ref="Q156:X156" si="130">H156/1000</f>
        <v>8.14</v>
      </c>
      <c r="R156" s="38">
        <f t="shared" si="130"/>
        <v>5.79</v>
      </c>
      <c r="S156" s="38">
        <f t="shared" si="130"/>
        <v>5.1349999999999998</v>
      </c>
      <c r="T156" s="38">
        <f t="shared" si="130"/>
        <v>4.4800000000000004</v>
      </c>
      <c r="U156" s="38">
        <f t="shared" si="130"/>
        <v>3.5649999999999999</v>
      </c>
      <c r="V156" s="38">
        <f t="shared" si="130"/>
        <v>2.65</v>
      </c>
      <c r="W156" s="38">
        <f t="shared" si="130"/>
        <v>2.4750000000000001</v>
      </c>
      <c r="X156" s="38">
        <f t="shared" si="130"/>
        <v>2.2999999999999998</v>
      </c>
      <c r="Y156" s="38">
        <f>euref_det!AB156*Q156</f>
        <v>0</v>
      </c>
      <c r="Z156" s="38">
        <f>euref_det!AC156*R156</f>
        <v>0</v>
      </c>
      <c r="AA156" s="38">
        <f>euref_det!AD156*S156</f>
        <v>0</v>
      </c>
      <c r="AB156" s="38">
        <f>euref_det!AE156*T156</f>
        <v>0</v>
      </c>
      <c r="AC156" s="38">
        <f>euref_det!AF156*U156</f>
        <v>0</v>
      </c>
      <c r="AD156" s="38">
        <f>euref_det!AG156*V156</f>
        <v>0</v>
      </c>
      <c r="AE156" s="38">
        <f>euref_det!AH156*W156</f>
        <v>0</v>
      </c>
      <c r="AF156" s="38">
        <f>euref_det!AI156*X156</f>
        <v>0</v>
      </c>
    </row>
    <row r="157" spans="1:32" ht="15" customHeight="1" x14ac:dyDescent="0.25">
      <c r="A157" s="9" t="s">
        <v>45</v>
      </c>
      <c r="B157" s="9" t="s">
        <v>46</v>
      </c>
      <c r="C157" s="9" t="s">
        <v>47</v>
      </c>
      <c r="D157" s="9" t="s">
        <v>102</v>
      </c>
      <c r="E157" s="9" t="s">
        <v>720</v>
      </c>
      <c r="F157" s="9"/>
      <c r="G157" s="9"/>
      <c r="H157" s="38">
        <v>5370</v>
      </c>
      <c r="I157" s="38">
        <v>4970</v>
      </c>
      <c r="J157" s="38">
        <f t="shared" si="125"/>
        <v>4720</v>
      </c>
      <c r="K157" s="38">
        <v>4470</v>
      </c>
      <c r="L157" s="38">
        <f t="shared" si="126"/>
        <v>4245</v>
      </c>
      <c r="M157" s="38">
        <v>4020</v>
      </c>
      <c r="N157" s="38">
        <f t="shared" si="127"/>
        <v>3815</v>
      </c>
      <c r="O157" s="38">
        <v>3610</v>
      </c>
      <c r="P157" s="38">
        <v>0.91</v>
      </c>
      <c r="Q157" s="38">
        <f t="shared" ref="Q157:X157" si="131">H157*$P157/1000</f>
        <v>4.8866999999999994</v>
      </c>
      <c r="R157" s="38">
        <f t="shared" si="131"/>
        <v>4.5226999999999995</v>
      </c>
      <c r="S157" s="38">
        <f t="shared" si="131"/>
        <v>4.2951999999999995</v>
      </c>
      <c r="T157" s="38">
        <f t="shared" si="131"/>
        <v>4.0677000000000003</v>
      </c>
      <c r="U157" s="38">
        <f t="shared" si="131"/>
        <v>3.8629500000000001</v>
      </c>
      <c r="V157" s="38">
        <f t="shared" si="131"/>
        <v>3.6582000000000003</v>
      </c>
      <c r="W157" s="38">
        <f t="shared" si="131"/>
        <v>3.4716499999999999</v>
      </c>
      <c r="X157" s="38">
        <f t="shared" si="131"/>
        <v>3.2850999999999999</v>
      </c>
      <c r="Y157" s="38">
        <f>euref_det!AB157*Q157</f>
        <v>0</v>
      </c>
      <c r="Z157" s="38">
        <f>euref_det!AC157*R157</f>
        <v>0</v>
      </c>
      <c r="AA157" s="38">
        <f>euref_det!AD157*S157</f>
        <v>0</v>
      </c>
      <c r="AB157" s="38">
        <f>euref_det!AE157*T157</f>
        <v>0</v>
      </c>
      <c r="AC157" s="38">
        <f>euref_det!AF157*U157</f>
        <v>0</v>
      </c>
      <c r="AD157" s="38">
        <f>euref_det!AG157*V157</f>
        <v>0</v>
      </c>
      <c r="AE157" s="38">
        <f>euref_det!AH157*W157</f>
        <v>0</v>
      </c>
      <c r="AF157" s="38">
        <f>euref_det!AI157*X157</f>
        <v>0</v>
      </c>
    </row>
    <row r="158" spans="1:32" ht="15" customHeight="1" x14ac:dyDescent="0.25">
      <c r="A158" s="9" t="s">
        <v>29</v>
      </c>
      <c r="B158" s="9" t="s">
        <v>30</v>
      </c>
      <c r="C158" s="9" t="s">
        <v>14</v>
      </c>
      <c r="D158" s="9" t="s">
        <v>102</v>
      </c>
      <c r="E158" s="9" t="s">
        <v>738</v>
      </c>
      <c r="F158" s="9"/>
      <c r="G158" s="9"/>
      <c r="H158" s="38">
        <v>1600</v>
      </c>
      <c r="I158" s="38">
        <f t="shared" ref="I158:O159" si="132">$H158</f>
        <v>1600</v>
      </c>
      <c r="J158" s="38">
        <f t="shared" si="132"/>
        <v>1600</v>
      </c>
      <c r="K158" s="38">
        <f t="shared" si="132"/>
        <v>1600</v>
      </c>
      <c r="L158" s="38">
        <f t="shared" si="132"/>
        <v>1600</v>
      </c>
      <c r="M158" s="38">
        <f t="shared" si="132"/>
        <v>1600</v>
      </c>
      <c r="N158" s="38">
        <f t="shared" si="132"/>
        <v>1600</v>
      </c>
      <c r="O158" s="38">
        <f t="shared" si="132"/>
        <v>1600</v>
      </c>
      <c r="P158" s="38"/>
      <c r="Q158" s="38">
        <f t="shared" ref="Q158:X160" si="133">H158/1000</f>
        <v>1.6</v>
      </c>
      <c r="R158" s="38">
        <f t="shared" si="133"/>
        <v>1.6</v>
      </c>
      <c r="S158" s="38">
        <f t="shared" si="133"/>
        <v>1.6</v>
      </c>
      <c r="T158" s="38">
        <f t="shared" si="133"/>
        <v>1.6</v>
      </c>
      <c r="U158" s="38">
        <f t="shared" si="133"/>
        <v>1.6</v>
      </c>
      <c r="V158" s="38">
        <f t="shared" si="133"/>
        <v>1.6</v>
      </c>
      <c r="W158" s="38">
        <f t="shared" si="133"/>
        <v>1.6</v>
      </c>
      <c r="X158" s="38">
        <f t="shared" si="133"/>
        <v>1.6</v>
      </c>
      <c r="Y158" s="38">
        <f>euref_det!AB158*Q158</f>
        <v>12.448338399999997</v>
      </c>
      <c r="Z158" s="38">
        <f>euref_det!AC158*R158</f>
        <v>137.11465362718511</v>
      </c>
      <c r="AA158" s="38">
        <f>euref_det!AD158*S158</f>
        <v>26.300151203020562</v>
      </c>
      <c r="AB158" s="38">
        <f>euref_det!AE158*T158</f>
        <v>26.300151203020562</v>
      </c>
      <c r="AC158" s="38">
        <f>euref_det!AF158*U158</f>
        <v>26.251788730370791</v>
      </c>
      <c r="AD158" s="38">
        <f>euref_det!AG158*V158</f>
        <v>26.251788730370791</v>
      </c>
      <c r="AE158" s="38">
        <f>euref_det!AH158*W158</f>
        <v>18.523788730370789</v>
      </c>
      <c r="AF158" s="38">
        <f>euref_det!AI158*X158</f>
        <v>18.523788730370789</v>
      </c>
    </row>
    <row r="159" spans="1:32" ht="15" customHeight="1" x14ac:dyDescent="0.25">
      <c r="A159" s="9" t="s">
        <v>31</v>
      </c>
      <c r="B159" s="9" t="s">
        <v>32</v>
      </c>
      <c r="C159" s="9" t="s">
        <v>14</v>
      </c>
      <c r="D159" s="9" t="s">
        <v>102</v>
      </c>
      <c r="E159" s="9" t="s">
        <v>737</v>
      </c>
      <c r="F159" s="9"/>
      <c r="G159" s="9"/>
      <c r="H159" s="38">
        <v>850</v>
      </c>
      <c r="I159" s="38">
        <f t="shared" si="132"/>
        <v>850</v>
      </c>
      <c r="J159" s="38">
        <f t="shared" si="132"/>
        <v>850</v>
      </c>
      <c r="K159" s="38">
        <f t="shared" si="132"/>
        <v>850</v>
      </c>
      <c r="L159" s="38">
        <f t="shared" si="132"/>
        <v>850</v>
      </c>
      <c r="M159" s="38">
        <f t="shared" si="132"/>
        <v>850</v>
      </c>
      <c r="N159" s="38">
        <f t="shared" si="132"/>
        <v>850</v>
      </c>
      <c r="O159" s="38">
        <f t="shared" si="132"/>
        <v>850</v>
      </c>
      <c r="P159" s="38"/>
      <c r="Q159" s="38">
        <f t="shared" si="133"/>
        <v>0.85</v>
      </c>
      <c r="R159" s="38">
        <f t="shared" si="133"/>
        <v>0.85</v>
      </c>
      <c r="S159" s="38">
        <f t="shared" si="133"/>
        <v>0.85</v>
      </c>
      <c r="T159" s="38">
        <f t="shared" si="133"/>
        <v>0.85</v>
      </c>
      <c r="U159" s="38">
        <f t="shared" si="133"/>
        <v>0.85</v>
      </c>
      <c r="V159" s="38">
        <f t="shared" si="133"/>
        <v>0.85</v>
      </c>
      <c r="W159" s="38">
        <f t="shared" si="133"/>
        <v>0.85</v>
      </c>
      <c r="X159" s="38">
        <f t="shared" si="133"/>
        <v>0.85</v>
      </c>
      <c r="Y159" s="38">
        <f>euref_det!AB159*Q159</f>
        <v>258.29752116666668</v>
      </c>
      <c r="Z159" s="38">
        <f>euref_det!AC159*R159</f>
        <v>39.470584779725833</v>
      </c>
      <c r="AA159" s="38">
        <f>euref_det!AD159*S159</f>
        <v>35.314187521775573</v>
      </c>
      <c r="AB159" s="38">
        <f>euref_det!AE159*T159</f>
        <v>33.04212836433647</v>
      </c>
      <c r="AC159" s="38">
        <f>euref_det!AF159*U159</f>
        <v>27.150105238311166</v>
      </c>
      <c r="AD159" s="38">
        <f>euref_det!AG159*V159</f>
        <v>23.496695490651422</v>
      </c>
      <c r="AE159" s="38">
        <f>euref_det!AH159*W159</f>
        <v>29.070837500549711</v>
      </c>
      <c r="AF159" s="38">
        <f>euref_det!AI159*X159</f>
        <v>52.473698588344114</v>
      </c>
    </row>
    <row r="160" spans="1:32" ht="15" customHeight="1" x14ac:dyDescent="0.25">
      <c r="A160" s="9" t="s">
        <v>33</v>
      </c>
      <c r="B160" s="9" t="s">
        <v>34</v>
      </c>
      <c r="C160" s="9" t="s">
        <v>14</v>
      </c>
      <c r="D160" s="9" t="s">
        <v>102</v>
      </c>
      <c r="E160" s="9" t="s">
        <v>736</v>
      </c>
      <c r="F160" s="9"/>
      <c r="G160" s="9"/>
      <c r="H160" s="38">
        <v>4457.1428571428569</v>
      </c>
      <c r="I160" s="38">
        <f>4350</f>
        <v>4350</v>
      </c>
      <c r="J160" s="38">
        <f>(I160+K160)/2</f>
        <v>4225</v>
      </c>
      <c r="K160" s="38">
        <v>4100</v>
      </c>
      <c r="L160" s="38">
        <f>(K160+M160)/2</f>
        <v>3950</v>
      </c>
      <c r="M160" s="38">
        <v>3800</v>
      </c>
      <c r="N160" s="38">
        <f>(M160+O160)/2</f>
        <v>3775</v>
      </c>
      <c r="O160" s="38">
        <v>3750</v>
      </c>
      <c r="P160" s="38"/>
      <c r="Q160" s="38">
        <f t="shared" si="133"/>
        <v>4.4571428571428573</v>
      </c>
      <c r="R160" s="38">
        <f t="shared" si="133"/>
        <v>4.3499999999999996</v>
      </c>
      <c r="S160" s="38">
        <f t="shared" si="133"/>
        <v>4.2249999999999996</v>
      </c>
      <c r="T160" s="38">
        <f t="shared" si="133"/>
        <v>4.0999999999999996</v>
      </c>
      <c r="U160" s="38">
        <f t="shared" si="133"/>
        <v>3.95</v>
      </c>
      <c r="V160" s="38">
        <f t="shared" si="133"/>
        <v>3.8</v>
      </c>
      <c r="W160" s="38">
        <f t="shared" si="133"/>
        <v>3.7749999999999999</v>
      </c>
      <c r="X160" s="38">
        <f t="shared" si="133"/>
        <v>3.75</v>
      </c>
      <c r="Y160" s="38">
        <f>euref_det!AB160*Q160</f>
        <v>0</v>
      </c>
      <c r="Z160" s="38">
        <f>euref_det!AC160*R160</f>
        <v>0</v>
      </c>
      <c r="AA160" s="38">
        <f>euref_det!AD160*S160</f>
        <v>0</v>
      </c>
      <c r="AB160" s="38">
        <f>euref_det!AE160*T160</f>
        <v>0</v>
      </c>
      <c r="AC160" s="38">
        <f>euref_det!AF160*U160</f>
        <v>0</v>
      </c>
      <c r="AD160" s="38">
        <f>euref_det!AG160*V160</f>
        <v>0</v>
      </c>
      <c r="AE160" s="38">
        <f>euref_det!AH160*W160</f>
        <v>0</v>
      </c>
      <c r="AF160" s="38">
        <f>euref_det!AI160*X160</f>
        <v>0</v>
      </c>
    </row>
    <row r="161" spans="1:32" ht="15" customHeight="1" x14ac:dyDescent="0.25">
      <c r="A161" s="9" t="s">
        <v>35</v>
      </c>
      <c r="B161" s="9" t="s">
        <v>36</v>
      </c>
      <c r="C161" s="9" t="s">
        <v>14</v>
      </c>
      <c r="D161" s="9" t="s">
        <v>725</v>
      </c>
      <c r="E161" s="9" t="s">
        <v>735</v>
      </c>
      <c r="F161" s="9" t="s">
        <v>102</v>
      </c>
      <c r="G161" s="9" t="s">
        <v>734</v>
      </c>
      <c r="H161" s="38">
        <v>1842.692924470706</v>
      </c>
      <c r="I161" s="38">
        <f t="shared" ref="I161:O161" si="134">$H161</f>
        <v>1842.692924470706</v>
      </c>
      <c r="J161" s="38">
        <f t="shared" si="134"/>
        <v>1842.692924470706</v>
      </c>
      <c r="K161" s="38">
        <f t="shared" si="134"/>
        <v>1842.692924470706</v>
      </c>
      <c r="L161" s="38">
        <f t="shared" si="134"/>
        <v>1842.692924470706</v>
      </c>
      <c r="M161" s="38">
        <f t="shared" si="134"/>
        <v>1842.692924470706</v>
      </c>
      <c r="N161" s="38">
        <f t="shared" si="134"/>
        <v>1842.692924470706</v>
      </c>
      <c r="O161" s="38">
        <f t="shared" si="134"/>
        <v>1842.692924470706</v>
      </c>
      <c r="P161" s="38">
        <v>0.91</v>
      </c>
      <c r="Q161" s="38">
        <f t="shared" ref="Q161:X163" si="135">H161*$P161/1000</f>
        <v>1.6768505612683424</v>
      </c>
      <c r="R161" s="38">
        <f t="shared" si="135"/>
        <v>1.6768505612683424</v>
      </c>
      <c r="S161" s="38">
        <f t="shared" si="135"/>
        <v>1.6768505612683424</v>
      </c>
      <c r="T161" s="38">
        <f t="shared" si="135"/>
        <v>1.6768505612683424</v>
      </c>
      <c r="U161" s="38">
        <f t="shared" si="135"/>
        <v>1.6768505612683424</v>
      </c>
      <c r="V161" s="38">
        <f t="shared" si="135"/>
        <v>1.6768505612683424</v>
      </c>
      <c r="W161" s="38">
        <f t="shared" si="135"/>
        <v>1.6768505612683424</v>
      </c>
      <c r="X161" s="38">
        <f t="shared" si="135"/>
        <v>1.6768505612683424</v>
      </c>
      <c r="Y161" s="38">
        <f>euref_det!AB161*Q161</f>
        <v>86.357803905319628</v>
      </c>
      <c r="Z161" s="38">
        <f>euref_det!AC161*R161</f>
        <v>61.205045486294502</v>
      </c>
      <c r="AA161" s="38">
        <f>euref_det!AD161*S161</f>
        <v>61.205045486294502</v>
      </c>
      <c r="AB161" s="38">
        <f>euref_det!AE161*T161</f>
        <v>61.205045486294502</v>
      </c>
      <c r="AC161" s="38">
        <f>euref_det!AF161*U161</f>
        <v>61.205045486294502</v>
      </c>
      <c r="AD161" s="38">
        <f>euref_det!AG161*V161</f>
        <v>77.85337411554957</v>
      </c>
      <c r="AE161" s="38">
        <f>euref_det!AH161*W161</f>
        <v>80.494979918403999</v>
      </c>
      <c r="AF161" s="38">
        <f>euref_det!AI161*X161</f>
        <v>63.871016439954168</v>
      </c>
    </row>
    <row r="162" spans="1:32" ht="15" customHeight="1" x14ac:dyDescent="0.25">
      <c r="A162" s="9" t="s">
        <v>79</v>
      </c>
      <c r="B162" s="9" t="s">
        <v>83</v>
      </c>
      <c r="C162" s="9" t="s">
        <v>14</v>
      </c>
      <c r="D162" s="9" t="s">
        <v>725</v>
      </c>
      <c r="E162" s="9" t="s">
        <v>745</v>
      </c>
      <c r="F162" s="9" t="s">
        <v>102</v>
      </c>
      <c r="G162" s="9" t="s">
        <v>732</v>
      </c>
      <c r="H162" s="39">
        <v>2218.7777777777778</v>
      </c>
      <c r="I162" s="39">
        <f>H162*1350/(1400+2/7*(1350-1400))</f>
        <v>2161.5927835051543</v>
      </c>
      <c r="J162" s="39">
        <f t="shared" ref="J162:J170" si="136">(I162+K162)/2</f>
        <v>2121.5632875143183</v>
      </c>
      <c r="K162" s="39">
        <f>I162*1300/1350</f>
        <v>2081.5337915234818</v>
      </c>
      <c r="L162" s="39">
        <f t="shared" ref="L162:L170" si="137">(K162+M162)/2</f>
        <v>2001.4747995418095</v>
      </c>
      <c r="M162" s="39">
        <f>K162*1200/1300</f>
        <v>1921.4158075601372</v>
      </c>
      <c r="N162" s="39">
        <f t="shared" ref="N162:N170" si="138">(M162+O162)/2</f>
        <v>1841.3568155784646</v>
      </c>
      <c r="O162" s="39">
        <f>M162*1100/1200</f>
        <v>1761.2978235967923</v>
      </c>
      <c r="P162" s="38">
        <v>0.91</v>
      </c>
      <c r="Q162" s="38">
        <f t="shared" si="135"/>
        <v>2.019087777777778</v>
      </c>
      <c r="R162" s="38">
        <f t="shared" si="135"/>
        <v>1.9670494329896906</v>
      </c>
      <c r="S162" s="38">
        <f t="shared" si="135"/>
        <v>1.9306225916380297</v>
      </c>
      <c r="T162" s="38">
        <f t="shared" si="135"/>
        <v>1.8941957502863687</v>
      </c>
      <c r="U162" s="38">
        <f t="shared" si="135"/>
        <v>1.8213420675830467</v>
      </c>
      <c r="V162" s="38">
        <f t="shared" si="135"/>
        <v>1.7484883848797248</v>
      </c>
      <c r="W162" s="38">
        <f t="shared" si="135"/>
        <v>1.6756347021764029</v>
      </c>
      <c r="X162" s="38">
        <f t="shared" si="135"/>
        <v>1.6027810194730812</v>
      </c>
      <c r="Y162" s="38">
        <f>euref_det!AB162*Q162</f>
        <v>202.18135462777778</v>
      </c>
      <c r="Z162" s="38">
        <f>euref_det!AC162*R162</f>
        <v>37.794172514761009</v>
      </c>
      <c r="AA162" s="38">
        <f>euref_det!AD162*S162</f>
        <v>34.726560403633833</v>
      </c>
      <c r="AB162" s="38">
        <f>euref_det!AE162*T162</f>
        <v>150.02846928480318</v>
      </c>
      <c r="AC162" s="38">
        <f>euref_det!AF162*U162</f>
        <v>49.705733656091788</v>
      </c>
      <c r="AD162" s="38">
        <f>euref_det!AG162*V162</f>
        <v>168.4654989191263</v>
      </c>
      <c r="AE162" s="38">
        <f>euref_det!AH162*W162</f>
        <v>103.3921119434621</v>
      </c>
      <c r="AF162" s="38">
        <f>euref_det!AI162*X162</f>
        <v>174.07484096293231</v>
      </c>
    </row>
    <row r="163" spans="1:32" ht="15" customHeight="1" x14ac:dyDescent="0.25">
      <c r="A163" s="9" t="s">
        <v>78</v>
      </c>
      <c r="B163" s="9" t="s">
        <v>84</v>
      </c>
      <c r="C163" s="9" t="s">
        <v>14</v>
      </c>
      <c r="D163" s="9" t="s">
        <v>725</v>
      </c>
      <c r="E163" s="9" t="s">
        <v>741</v>
      </c>
      <c r="F163" s="9" t="s">
        <v>102</v>
      </c>
      <c r="G163" s="9" t="s">
        <v>730</v>
      </c>
      <c r="H163" s="38">
        <v>4376</v>
      </c>
      <c r="I163" s="38">
        <f>H163*2880/(3470+2/7*(2880-3470))</f>
        <v>3817.4019904803113</v>
      </c>
      <c r="J163" s="38">
        <f t="shared" si="136"/>
        <v>3618.5789701427948</v>
      </c>
      <c r="K163" s="38">
        <f>I163*2580/2880</f>
        <v>3419.7559498052788</v>
      </c>
      <c r="L163" s="38">
        <f t="shared" si="137"/>
        <v>3287.2072695802681</v>
      </c>
      <c r="M163" s="38">
        <f>K163*2380/2580</f>
        <v>3154.6585893552569</v>
      </c>
      <c r="N163" s="38">
        <f t="shared" si="138"/>
        <v>3032.3850006205571</v>
      </c>
      <c r="O163" s="38">
        <f>M163*2380/2580</f>
        <v>2910.1114118858573</v>
      </c>
      <c r="P163" s="38">
        <v>0.91</v>
      </c>
      <c r="Q163" s="38">
        <f t="shared" si="135"/>
        <v>3.9821600000000004</v>
      </c>
      <c r="R163" s="38">
        <f t="shared" si="135"/>
        <v>3.4738358113370831</v>
      </c>
      <c r="S163" s="38">
        <f t="shared" si="135"/>
        <v>3.2929068628299434</v>
      </c>
      <c r="T163" s="38">
        <f t="shared" si="135"/>
        <v>3.1119779143228037</v>
      </c>
      <c r="U163" s="38">
        <f t="shared" si="135"/>
        <v>2.991358615318044</v>
      </c>
      <c r="V163" s="38">
        <f t="shared" si="135"/>
        <v>2.8707393163132839</v>
      </c>
      <c r="W163" s="38">
        <f t="shared" si="135"/>
        <v>2.7594703505647074</v>
      </c>
      <c r="X163" s="38">
        <f t="shared" si="135"/>
        <v>2.6482013848161299</v>
      </c>
      <c r="Y163" s="38">
        <f>euref_det!AB163*Q163</f>
        <v>0</v>
      </c>
      <c r="Z163" s="38">
        <f>euref_det!AC163*R163</f>
        <v>0</v>
      </c>
      <c r="AA163" s="38">
        <f>euref_det!AD163*S163</f>
        <v>0</v>
      </c>
      <c r="AB163" s="38">
        <f>euref_det!AE163*T163</f>
        <v>0</v>
      </c>
      <c r="AC163" s="38">
        <f>euref_det!AF163*U163</f>
        <v>0</v>
      </c>
      <c r="AD163" s="38">
        <f>euref_det!AG163*V163</f>
        <v>0</v>
      </c>
      <c r="AE163" s="38">
        <f>euref_det!AH163*W163</f>
        <v>0</v>
      </c>
      <c r="AF163" s="38">
        <f>euref_det!AI163*X163</f>
        <v>0</v>
      </c>
    </row>
    <row r="164" spans="1:32" ht="15" customHeight="1" x14ac:dyDescent="0.25">
      <c r="A164" s="9" t="s">
        <v>37</v>
      </c>
      <c r="B164" s="9" t="s">
        <v>38</v>
      </c>
      <c r="C164" s="9" t="s">
        <v>14</v>
      </c>
      <c r="D164" s="9" t="s">
        <v>102</v>
      </c>
      <c r="E164" s="9" t="s">
        <v>729</v>
      </c>
      <c r="F164" s="9"/>
      <c r="G164" s="9"/>
      <c r="H164" s="38">
        <v>2442.8571428571427</v>
      </c>
      <c r="I164" s="38">
        <v>2300</v>
      </c>
      <c r="J164" s="38">
        <f t="shared" si="136"/>
        <v>2300</v>
      </c>
      <c r="K164" s="38">
        <v>2300</v>
      </c>
      <c r="L164" s="38">
        <f t="shared" si="137"/>
        <v>2300</v>
      </c>
      <c r="M164" s="38">
        <v>2300</v>
      </c>
      <c r="N164" s="38">
        <f t="shared" si="138"/>
        <v>2250</v>
      </c>
      <c r="O164" s="38">
        <v>2200</v>
      </c>
      <c r="P164" s="38"/>
      <c r="Q164" s="38">
        <f t="shared" ref="Q164:X165" si="139">H164/1000</f>
        <v>2.4428571428571426</v>
      </c>
      <c r="R164" s="38">
        <f t="shared" si="139"/>
        <v>2.2999999999999998</v>
      </c>
      <c r="S164" s="38">
        <f t="shared" si="139"/>
        <v>2.2999999999999998</v>
      </c>
      <c r="T164" s="38">
        <f t="shared" si="139"/>
        <v>2.2999999999999998</v>
      </c>
      <c r="U164" s="38">
        <f t="shared" si="139"/>
        <v>2.2999999999999998</v>
      </c>
      <c r="V164" s="38">
        <f t="shared" si="139"/>
        <v>2.2999999999999998</v>
      </c>
      <c r="W164" s="38">
        <f t="shared" si="139"/>
        <v>2.25</v>
      </c>
      <c r="X164" s="38">
        <f t="shared" si="139"/>
        <v>2.2000000000000002</v>
      </c>
      <c r="Y164" s="38">
        <f>euref_det!AB164*Q164</f>
        <v>1942.7967086693875</v>
      </c>
      <c r="Z164" s="38">
        <f>euref_det!AC164*R164</f>
        <v>9.8420941625892429</v>
      </c>
      <c r="AA164" s="38">
        <f>euref_det!AD164*S164</f>
        <v>11.487282969605497</v>
      </c>
      <c r="AB164" s="38">
        <f>euref_det!AE164*T164</f>
        <v>7.02626234679318</v>
      </c>
      <c r="AC164" s="38">
        <f>euref_det!AF164*U164</f>
        <v>4.284487065529377</v>
      </c>
      <c r="AD164" s="38">
        <f>euref_det!AG164*V164</f>
        <v>1.9434156369579487</v>
      </c>
      <c r="AE164" s="38">
        <f>euref_det!AH164*W164</f>
        <v>1.9011674709371238</v>
      </c>
      <c r="AF164" s="38">
        <f>euref_det!AI164*X164</f>
        <v>1.0109764477734418</v>
      </c>
    </row>
    <row r="165" spans="1:32" ht="15" customHeight="1" x14ac:dyDescent="0.25">
      <c r="A165" s="9" t="s">
        <v>39</v>
      </c>
      <c r="B165" s="9" t="s">
        <v>40</v>
      </c>
      <c r="C165" s="9" t="s">
        <v>14</v>
      </c>
      <c r="D165" s="9" t="s">
        <v>102</v>
      </c>
      <c r="E165" s="9" t="s">
        <v>728</v>
      </c>
      <c r="F165" s="9"/>
      <c r="G165" s="9"/>
      <c r="H165" s="38">
        <v>2812.8571428571427</v>
      </c>
      <c r="I165" s="38">
        <v>2620</v>
      </c>
      <c r="J165" s="38">
        <f t="shared" si="136"/>
        <v>2495</v>
      </c>
      <c r="K165" s="38">
        <v>2370</v>
      </c>
      <c r="L165" s="38">
        <f t="shared" si="137"/>
        <v>2260</v>
      </c>
      <c r="M165" s="38">
        <v>2150</v>
      </c>
      <c r="N165" s="38">
        <f t="shared" si="138"/>
        <v>2050</v>
      </c>
      <c r="O165" s="38">
        <v>1950</v>
      </c>
      <c r="P165" s="38"/>
      <c r="Q165" s="38">
        <f t="shared" si="139"/>
        <v>2.8128571428571427</v>
      </c>
      <c r="R165" s="38">
        <f t="shared" si="139"/>
        <v>2.62</v>
      </c>
      <c r="S165" s="38">
        <f t="shared" si="139"/>
        <v>2.4950000000000001</v>
      </c>
      <c r="T165" s="38">
        <f t="shared" si="139"/>
        <v>2.37</v>
      </c>
      <c r="U165" s="38">
        <f t="shared" si="139"/>
        <v>2.2599999999999998</v>
      </c>
      <c r="V165" s="38">
        <f t="shared" si="139"/>
        <v>2.15</v>
      </c>
      <c r="W165" s="38">
        <f t="shared" si="139"/>
        <v>2.0499999999999998</v>
      </c>
      <c r="X165" s="38">
        <f t="shared" si="139"/>
        <v>1.95</v>
      </c>
      <c r="Y165" s="38">
        <f>euref_det!AB165*Q165</f>
        <v>80.182377471428566</v>
      </c>
      <c r="Z165" s="38">
        <f>euref_det!AC165*R165</f>
        <v>8.4473847397298236</v>
      </c>
      <c r="AA165" s="38">
        <f>euref_det!AD165*S165</f>
        <v>3.3112427280391112</v>
      </c>
      <c r="AB165" s="38">
        <f>euref_det!AE165*T165</f>
        <v>4.2021164614220412</v>
      </c>
      <c r="AC165" s="38">
        <f>euref_det!AF165*U165</f>
        <v>2.8042456635160917</v>
      </c>
      <c r="AD165" s="38">
        <f>euref_det!AG165*V165</f>
        <v>16.692800113465548</v>
      </c>
      <c r="AE165" s="38">
        <f>euref_det!AH165*W165</f>
        <v>9.1455537995324629</v>
      </c>
      <c r="AF165" s="38">
        <f>euref_det!AI165*X165</f>
        <v>13.925960761097897</v>
      </c>
    </row>
    <row r="166" spans="1:32" ht="15" customHeight="1" x14ac:dyDescent="0.25">
      <c r="A166" s="9" t="s">
        <v>80</v>
      </c>
      <c r="B166" s="9" t="s">
        <v>85</v>
      </c>
      <c r="C166" s="9" t="s">
        <v>14</v>
      </c>
      <c r="D166" s="9" t="s">
        <v>725</v>
      </c>
      <c r="E166" s="9" t="s">
        <v>744</v>
      </c>
      <c r="F166" s="9" t="s">
        <v>102</v>
      </c>
      <c r="G166" s="9" t="s">
        <v>726</v>
      </c>
      <c r="H166" s="39">
        <v>2018.1247142857142</v>
      </c>
      <c r="I166" s="39">
        <f>H166*800/(980+2/7*(800-980))</f>
        <v>1738.6920615384615</v>
      </c>
      <c r="J166" s="39">
        <f t="shared" si="136"/>
        <v>1564.8228553846154</v>
      </c>
      <c r="K166" s="39">
        <f>I166*640/800</f>
        <v>1390.9536492307693</v>
      </c>
      <c r="L166" s="39">
        <f t="shared" si="137"/>
        <v>1325.7526969230771</v>
      </c>
      <c r="M166" s="39">
        <f>K166*580/640</f>
        <v>1260.5517446153847</v>
      </c>
      <c r="N166" s="39">
        <f t="shared" si="138"/>
        <v>1195.3507923076922</v>
      </c>
      <c r="O166" s="39">
        <f>M166*520/580</f>
        <v>1130.14984</v>
      </c>
      <c r="P166" s="38">
        <v>0.91</v>
      </c>
      <c r="Q166" s="38">
        <f t="shared" ref="Q166:X168" si="140">H166*$P166/1000</f>
        <v>1.8364934899999998</v>
      </c>
      <c r="R166" s="38">
        <f t="shared" si="140"/>
        <v>1.5822097760000002</v>
      </c>
      <c r="S166" s="38">
        <f t="shared" si="140"/>
        <v>1.4239887984000001</v>
      </c>
      <c r="T166" s="38">
        <f t="shared" si="140"/>
        <v>1.2657678208000003</v>
      </c>
      <c r="U166" s="38">
        <f t="shared" si="140"/>
        <v>1.2064349542000001</v>
      </c>
      <c r="V166" s="38">
        <f t="shared" si="140"/>
        <v>1.1471020876</v>
      </c>
      <c r="W166" s="38">
        <f t="shared" si="140"/>
        <v>1.0877692210000001</v>
      </c>
      <c r="X166" s="38">
        <f t="shared" si="140"/>
        <v>1.0284363543999999</v>
      </c>
      <c r="Y166" s="38">
        <f>euref_det!AB166*Q166</f>
        <v>0</v>
      </c>
      <c r="Z166" s="38">
        <f>euref_det!AC166*R166</f>
        <v>0</v>
      </c>
      <c r="AA166" s="38">
        <f>euref_det!AD166*S166</f>
        <v>0</v>
      </c>
      <c r="AB166" s="38">
        <f>euref_det!AE166*T166</f>
        <v>0</v>
      </c>
      <c r="AC166" s="38">
        <f>euref_det!AF166*U166</f>
        <v>0</v>
      </c>
      <c r="AD166" s="38">
        <f>euref_det!AG166*V166</f>
        <v>0</v>
      </c>
      <c r="AE166" s="38">
        <f>euref_det!AH166*W166</f>
        <v>0</v>
      </c>
      <c r="AF166" s="38">
        <f>euref_det!AI166*X166</f>
        <v>0</v>
      </c>
    </row>
    <row r="167" spans="1:32" ht="15" customHeight="1" x14ac:dyDescent="0.25">
      <c r="A167" s="9" t="s">
        <v>81</v>
      </c>
      <c r="B167" s="9" t="s">
        <v>86</v>
      </c>
      <c r="C167" s="9" t="s">
        <v>14</v>
      </c>
      <c r="D167" s="9" t="s">
        <v>725</v>
      </c>
      <c r="E167" s="9" t="s">
        <v>743</v>
      </c>
      <c r="F167" s="9" t="s">
        <v>102</v>
      </c>
      <c r="G167" s="9" t="s">
        <v>723</v>
      </c>
      <c r="H167" s="39">
        <v>2742.6666666666665</v>
      </c>
      <c r="I167" s="39">
        <f>H167*1100/(1310+2/7*(1100-1310))</f>
        <v>2413.5466666666666</v>
      </c>
      <c r="J167" s="39">
        <f t="shared" si="136"/>
        <v>2292.8693333333331</v>
      </c>
      <c r="K167" s="39">
        <f>I167*990/1100</f>
        <v>2172.192</v>
      </c>
      <c r="L167" s="39">
        <f t="shared" si="137"/>
        <v>2106.3679999999999</v>
      </c>
      <c r="M167" s="39">
        <f>K167*930/990</f>
        <v>2040.5440000000001</v>
      </c>
      <c r="N167" s="39">
        <f t="shared" si="138"/>
        <v>1985.6906666666669</v>
      </c>
      <c r="O167" s="39">
        <f>M167*880/930</f>
        <v>1930.8373333333334</v>
      </c>
      <c r="P167" s="38">
        <v>0.91</v>
      </c>
      <c r="Q167" s="38">
        <f t="shared" si="140"/>
        <v>2.4958266666666669</v>
      </c>
      <c r="R167" s="38">
        <f t="shared" si="140"/>
        <v>2.1963274666666668</v>
      </c>
      <c r="S167" s="38">
        <f t="shared" si="140"/>
        <v>2.0865110933333328</v>
      </c>
      <c r="T167" s="38">
        <f t="shared" si="140"/>
        <v>1.97669472</v>
      </c>
      <c r="U167" s="38">
        <f t="shared" si="140"/>
        <v>1.9167948799999999</v>
      </c>
      <c r="V167" s="38">
        <f t="shared" si="140"/>
        <v>1.8568950400000002</v>
      </c>
      <c r="W167" s="38">
        <f t="shared" si="140"/>
        <v>1.8069785066666668</v>
      </c>
      <c r="X167" s="38">
        <f t="shared" si="140"/>
        <v>1.7570619733333335</v>
      </c>
      <c r="Y167" s="38">
        <f>euref_det!AB167*Q167</f>
        <v>41.315480622960422</v>
      </c>
      <c r="Z167" s="38">
        <f>euref_det!AC167*R167</f>
        <v>4.8640588472209076</v>
      </c>
      <c r="AA167" s="38">
        <f>euref_det!AD167*S167</f>
        <v>267.71838368892315</v>
      </c>
      <c r="AB167" s="38">
        <f>euref_det!AE167*T167</f>
        <v>96.079002629598705</v>
      </c>
      <c r="AC167" s="38">
        <f>euref_det!AF167*U167</f>
        <v>52.634479516518553</v>
      </c>
      <c r="AD167" s="38">
        <f>euref_det!AG167*V167</f>
        <v>72.282521438795769</v>
      </c>
      <c r="AE167" s="38">
        <f>euref_det!AH167*W167</f>
        <v>437.18003619498347</v>
      </c>
      <c r="AF167" s="38">
        <f>euref_det!AI167*X167</f>
        <v>337.14828827607533</v>
      </c>
    </row>
    <row r="168" spans="1:32" ht="15" customHeight="1" x14ac:dyDescent="0.25">
      <c r="A168" s="9" t="s">
        <v>41</v>
      </c>
      <c r="B168" s="9" t="s">
        <v>42</v>
      </c>
      <c r="C168" s="9" t="s">
        <v>14</v>
      </c>
      <c r="D168" s="9" t="s">
        <v>102</v>
      </c>
      <c r="E168" s="9" t="s">
        <v>722</v>
      </c>
      <c r="F168" s="9"/>
      <c r="G168" s="9"/>
      <c r="H168" s="38">
        <v>5285.7142857142853</v>
      </c>
      <c r="I168" s="38">
        <v>4500</v>
      </c>
      <c r="J168" s="38">
        <f t="shared" si="136"/>
        <v>4150</v>
      </c>
      <c r="K168" s="38">
        <v>3800</v>
      </c>
      <c r="L168" s="38">
        <f t="shared" si="137"/>
        <v>3650</v>
      </c>
      <c r="M168" s="38">
        <v>3500</v>
      </c>
      <c r="N168" s="38">
        <f t="shared" si="138"/>
        <v>3450</v>
      </c>
      <c r="O168" s="38">
        <v>3400</v>
      </c>
      <c r="P168" s="38">
        <v>0.91</v>
      </c>
      <c r="Q168" s="38">
        <f t="shared" si="140"/>
        <v>4.8099999999999996</v>
      </c>
      <c r="R168" s="38">
        <f t="shared" si="140"/>
        <v>4.0949999999999998</v>
      </c>
      <c r="S168" s="38">
        <f t="shared" si="140"/>
        <v>3.7765</v>
      </c>
      <c r="T168" s="38">
        <f t="shared" si="140"/>
        <v>3.4580000000000002</v>
      </c>
      <c r="U168" s="38">
        <f t="shared" si="140"/>
        <v>3.3214999999999999</v>
      </c>
      <c r="V168" s="38">
        <f t="shared" si="140"/>
        <v>3.1850000000000001</v>
      </c>
      <c r="W168" s="38">
        <f t="shared" si="140"/>
        <v>3.1395</v>
      </c>
      <c r="X168" s="38">
        <f t="shared" si="140"/>
        <v>3.0939999999999999</v>
      </c>
      <c r="Y168" s="38">
        <f>euref_det!AB168*Q168</f>
        <v>0</v>
      </c>
      <c r="Z168" s="38">
        <f>euref_det!AC168*R168</f>
        <v>0</v>
      </c>
      <c r="AA168" s="38">
        <f>euref_det!AD168*S168</f>
        <v>0</v>
      </c>
      <c r="AB168" s="38">
        <f>euref_det!AE168*T168</f>
        <v>0</v>
      </c>
      <c r="AC168" s="38">
        <f>euref_det!AF168*U168</f>
        <v>0</v>
      </c>
      <c r="AD168" s="38">
        <f>euref_det!AG168*V168</f>
        <v>0</v>
      </c>
      <c r="AE168" s="38">
        <f>euref_det!AH168*W168</f>
        <v>0</v>
      </c>
      <c r="AF168" s="38">
        <f>euref_det!AI168*X168</f>
        <v>0</v>
      </c>
    </row>
    <row r="169" spans="1:32" ht="15" customHeight="1" x14ac:dyDescent="0.25">
      <c r="A169" s="9" t="s">
        <v>43</v>
      </c>
      <c r="B169" s="9" t="s">
        <v>44</v>
      </c>
      <c r="C169" s="9" t="s">
        <v>14</v>
      </c>
      <c r="D169" s="9" t="s">
        <v>102</v>
      </c>
      <c r="E169" s="9" t="s">
        <v>721</v>
      </c>
      <c r="F169" s="9"/>
      <c r="G169" s="9"/>
      <c r="H169" s="38">
        <v>8140</v>
      </c>
      <c r="I169" s="38">
        <v>5790</v>
      </c>
      <c r="J169" s="38">
        <f t="shared" si="136"/>
        <v>5135</v>
      </c>
      <c r="K169" s="38">
        <v>4480</v>
      </c>
      <c r="L169" s="38">
        <f t="shared" si="137"/>
        <v>3565</v>
      </c>
      <c r="M169" s="38">
        <v>2650</v>
      </c>
      <c r="N169" s="38">
        <f t="shared" si="138"/>
        <v>2475</v>
      </c>
      <c r="O169" s="38">
        <v>2300</v>
      </c>
      <c r="P169" s="38"/>
      <c r="Q169" s="38">
        <f t="shared" ref="Q169:X169" si="141">H169/1000</f>
        <v>8.14</v>
      </c>
      <c r="R169" s="38">
        <f t="shared" si="141"/>
        <v>5.79</v>
      </c>
      <c r="S169" s="38">
        <f t="shared" si="141"/>
        <v>5.1349999999999998</v>
      </c>
      <c r="T169" s="38">
        <f t="shared" si="141"/>
        <v>4.4800000000000004</v>
      </c>
      <c r="U169" s="38">
        <f t="shared" si="141"/>
        <v>3.5649999999999999</v>
      </c>
      <c r="V169" s="38">
        <f t="shared" si="141"/>
        <v>2.65</v>
      </c>
      <c r="W169" s="38">
        <f t="shared" si="141"/>
        <v>2.4750000000000001</v>
      </c>
      <c r="X169" s="38">
        <f t="shared" si="141"/>
        <v>2.2999999999999998</v>
      </c>
      <c r="Y169" s="38">
        <f>euref_det!AB169*Q169</f>
        <v>0</v>
      </c>
      <c r="Z169" s="38">
        <f>euref_det!AC169*R169</f>
        <v>0</v>
      </c>
      <c r="AA169" s="38">
        <f>euref_det!AD169*S169</f>
        <v>0</v>
      </c>
      <c r="AB169" s="38">
        <f>euref_det!AE169*T169</f>
        <v>0</v>
      </c>
      <c r="AC169" s="38">
        <f>euref_det!AF169*U169</f>
        <v>0</v>
      </c>
      <c r="AD169" s="38">
        <f>euref_det!AG169*V169</f>
        <v>0</v>
      </c>
      <c r="AE169" s="38">
        <f>euref_det!AH169*W169</f>
        <v>0</v>
      </c>
      <c r="AF169" s="38">
        <f>euref_det!AI169*X169</f>
        <v>0</v>
      </c>
    </row>
    <row r="170" spans="1:32" ht="15" customHeight="1" x14ac:dyDescent="0.25">
      <c r="A170" s="9" t="s">
        <v>45</v>
      </c>
      <c r="B170" s="9" t="s">
        <v>46</v>
      </c>
      <c r="C170" s="9" t="s">
        <v>14</v>
      </c>
      <c r="D170" s="9" t="s">
        <v>102</v>
      </c>
      <c r="E170" s="9" t="s">
        <v>720</v>
      </c>
      <c r="F170" s="9"/>
      <c r="G170" s="9"/>
      <c r="H170" s="38">
        <v>5370</v>
      </c>
      <c r="I170" s="38">
        <v>4970</v>
      </c>
      <c r="J170" s="38">
        <f t="shared" si="136"/>
        <v>4720</v>
      </c>
      <c r="K170" s="38">
        <v>4470</v>
      </c>
      <c r="L170" s="38">
        <f t="shared" si="137"/>
        <v>4245</v>
      </c>
      <c r="M170" s="38">
        <v>4020</v>
      </c>
      <c r="N170" s="38">
        <f t="shared" si="138"/>
        <v>3815</v>
      </c>
      <c r="O170" s="38">
        <v>3610</v>
      </c>
      <c r="P170" s="38">
        <v>0.91</v>
      </c>
      <c r="Q170" s="38">
        <f t="shared" ref="Q170:X170" si="142">H170*$P170/1000</f>
        <v>4.8866999999999994</v>
      </c>
      <c r="R170" s="38">
        <f t="shared" si="142"/>
        <v>4.5226999999999995</v>
      </c>
      <c r="S170" s="38">
        <f t="shared" si="142"/>
        <v>4.2951999999999995</v>
      </c>
      <c r="T170" s="38">
        <f t="shared" si="142"/>
        <v>4.0677000000000003</v>
      </c>
      <c r="U170" s="38">
        <f t="shared" si="142"/>
        <v>3.8629500000000001</v>
      </c>
      <c r="V170" s="38">
        <f t="shared" si="142"/>
        <v>3.6582000000000003</v>
      </c>
      <c r="W170" s="38">
        <f t="shared" si="142"/>
        <v>3.4716499999999999</v>
      </c>
      <c r="X170" s="38">
        <f t="shared" si="142"/>
        <v>3.2850999999999999</v>
      </c>
      <c r="Y170" s="38">
        <f>euref_det!AB170*Q170</f>
        <v>0</v>
      </c>
      <c r="Z170" s="38">
        <f>euref_det!AC170*R170</f>
        <v>0</v>
      </c>
      <c r="AA170" s="38">
        <f>euref_det!AD170*S170</f>
        <v>0</v>
      </c>
      <c r="AB170" s="38">
        <f>euref_det!AE170*T170</f>
        <v>0</v>
      </c>
      <c r="AC170" s="38">
        <f>euref_det!AF170*U170</f>
        <v>0</v>
      </c>
      <c r="AD170" s="38">
        <f>euref_det!AG170*V170</f>
        <v>0</v>
      </c>
      <c r="AE170" s="38">
        <f>euref_det!AH170*W170</f>
        <v>0</v>
      </c>
      <c r="AF170" s="38">
        <f>euref_det!AI170*X170</f>
        <v>0</v>
      </c>
    </row>
    <row r="171" spans="1:32" ht="15" customHeight="1" x14ac:dyDescent="0.25">
      <c r="A171" s="9" t="s">
        <v>29</v>
      </c>
      <c r="B171" s="9" t="s">
        <v>30</v>
      </c>
      <c r="C171" s="9" t="s">
        <v>13</v>
      </c>
      <c r="D171" s="9" t="s">
        <v>102</v>
      </c>
      <c r="E171" s="9" t="s">
        <v>738</v>
      </c>
      <c r="F171" s="9"/>
      <c r="G171" s="9"/>
      <c r="H171" s="38">
        <v>2000</v>
      </c>
      <c r="I171" s="38">
        <f t="shared" ref="I171:O172" si="143">$H171</f>
        <v>2000</v>
      </c>
      <c r="J171" s="38">
        <f t="shared" si="143"/>
        <v>2000</v>
      </c>
      <c r="K171" s="38">
        <f t="shared" si="143"/>
        <v>2000</v>
      </c>
      <c r="L171" s="38">
        <f t="shared" si="143"/>
        <v>2000</v>
      </c>
      <c r="M171" s="38">
        <f t="shared" si="143"/>
        <v>2000</v>
      </c>
      <c r="N171" s="38">
        <f t="shared" si="143"/>
        <v>2000</v>
      </c>
      <c r="O171" s="38">
        <f t="shared" si="143"/>
        <v>2000</v>
      </c>
      <c r="P171" s="38"/>
      <c r="Q171" s="38">
        <f t="shared" ref="Q171:X173" si="144">H171/1000</f>
        <v>2</v>
      </c>
      <c r="R171" s="38">
        <f t="shared" si="144"/>
        <v>2</v>
      </c>
      <c r="S171" s="38">
        <f t="shared" si="144"/>
        <v>2</v>
      </c>
      <c r="T171" s="38">
        <f t="shared" si="144"/>
        <v>2</v>
      </c>
      <c r="U171" s="38">
        <f t="shared" si="144"/>
        <v>2</v>
      </c>
      <c r="V171" s="38">
        <f t="shared" si="144"/>
        <v>2</v>
      </c>
      <c r="W171" s="38">
        <f t="shared" si="144"/>
        <v>2</v>
      </c>
      <c r="X171" s="38">
        <f t="shared" si="144"/>
        <v>2</v>
      </c>
      <c r="Y171" s="38">
        <f>euref_det!AB171*Q171</f>
        <v>56.837650000000018</v>
      </c>
      <c r="Z171" s="38">
        <f>euref_det!AC171*R171</f>
        <v>33.684907639055922</v>
      </c>
      <c r="AA171" s="38">
        <f>euref_det!AD171*S171</f>
        <v>20.358907639055921</v>
      </c>
      <c r="AB171" s="38">
        <f>euref_det!AE171*T171</f>
        <v>19.799257639055931</v>
      </c>
      <c r="AC171" s="38">
        <f>euref_det!AF171*U171</f>
        <v>0.17065209141379914</v>
      </c>
      <c r="AD171" s="38">
        <f>euref_det!AG171*V171</f>
        <v>0.17065209141379914</v>
      </c>
      <c r="AE171" s="38">
        <f>euref_det!AH171*W171</f>
        <v>0.17065209141379914</v>
      </c>
      <c r="AF171" s="38">
        <f>euref_det!AI171*X171</f>
        <v>0.17065209141379914</v>
      </c>
    </row>
    <row r="172" spans="1:32" ht="15" customHeight="1" x14ac:dyDescent="0.25">
      <c r="A172" s="9" t="s">
        <v>31</v>
      </c>
      <c r="B172" s="9" t="s">
        <v>32</v>
      </c>
      <c r="C172" s="9" t="s">
        <v>13</v>
      </c>
      <c r="D172" s="9" t="s">
        <v>102</v>
      </c>
      <c r="E172" s="9" t="s">
        <v>737</v>
      </c>
      <c r="F172" s="9"/>
      <c r="G172" s="9"/>
      <c r="H172" s="38">
        <v>850</v>
      </c>
      <c r="I172" s="38">
        <f t="shared" si="143"/>
        <v>850</v>
      </c>
      <c r="J172" s="38">
        <f t="shared" si="143"/>
        <v>850</v>
      </c>
      <c r="K172" s="38">
        <f t="shared" si="143"/>
        <v>850</v>
      </c>
      <c r="L172" s="38">
        <f t="shared" si="143"/>
        <v>850</v>
      </c>
      <c r="M172" s="38">
        <f t="shared" si="143"/>
        <v>850</v>
      </c>
      <c r="N172" s="38">
        <f t="shared" si="143"/>
        <v>850</v>
      </c>
      <c r="O172" s="38">
        <f t="shared" si="143"/>
        <v>850</v>
      </c>
      <c r="P172" s="38"/>
      <c r="Q172" s="38">
        <f t="shared" si="144"/>
        <v>0.85</v>
      </c>
      <c r="R172" s="38">
        <f t="shared" si="144"/>
        <v>0.85</v>
      </c>
      <c r="S172" s="38">
        <f t="shared" si="144"/>
        <v>0.85</v>
      </c>
      <c r="T172" s="38">
        <f t="shared" si="144"/>
        <v>0.85</v>
      </c>
      <c r="U172" s="38">
        <f t="shared" si="144"/>
        <v>0.85</v>
      </c>
      <c r="V172" s="38">
        <f t="shared" si="144"/>
        <v>0.85</v>
      </c>
      <c r="W172" s="38">
        <f t="shared" si="144"/>
        <v>0.85</v>
      </c>
      <c r="X172" s="38">
        <f t="shared" si="144"/>
        <v>0.85</v>
      </c>
      <c r="Y172" s="38">
        <f>euref_det!AB172*Q172</f>
        <v>99.061737000000008</v>
      </c>
      <c r="Z172" s="38">
        <f>euref_det!AC172*R172</f>
        <v>95.875563553311181</v>
      </c>
      <c r="AA172" s="38">
        <f>euref_det!AD172*S172</f>
        <v>84.386228955093372</v>
      </c>
      <c r="AB172" s="38">
        <f>euref_det!AE172*T172</f>
        <v>71.717187314507328</v>
      </c>
      <c r="AC172" s="38">
        <f>euref_det!AF172*U172</f>
        <v>205.89657812579259</v>
      </c>
      <c r="AD172" s="38">
        <f>euref_det!AG172*V172</f>
        <v>87.647442447682153</v>
      </c>
      <c r="AE172" s="38">
        <f>euref_det!AH172*W172</f>
        <v>189.57986049594436</v>
      </c>
      <c r="AF172" s="38">
        <f>euref_det!AI172*X172</f>
        <v>98.675184805877805</v>
      </c>
    </row>
    <row r="173" spans="1:32" ht="15" customHeight="1" x14ac:dyDescent="0.25">
      <c r="A173" s="9" t="s">
        <v>33</v>
      </c>
      <c r="B173" s="9" t="s">
        <v>34</v>
      </c>
      <c r="C173" s="9" t="s">
        <v>13</v>
      </c>
      <c r="D173" s="9" t="s">
        <v>102</v>
      </c>
      <c r="E173" s="9" t="s">
        <v>736</v>
      </c>
      <c r="F173" s="9"/>
      <c r="G173" s="9"/>
      <c r="H173" s="38">
        <v>4457.1428571428569</v>
      </c>
      <c r="I173" s="38">
        <f>4350</f>
        <v>4350</v>
      </c>
      <c r="J173" s="38">
        <f>(I173+K173)/2</f>
        <v>4225</v>
      </c>
      <c r="K173" s="38">
        <v>4100</v>
      </c>
      <c r="L173" s="38">
        <f>(K173+M173)/2</f>
        <v>3950</v>
      </c>
      <c r="M173" s="38">
        <v>3800</v>
      </c>
      <c r="N173" s="38">
        <f>(M173+O173)/2</f>
        <v>3775</v>
      </c>
      <c r="O173" s="38">
        <v>3750</v>
      </c>
      <c r="P173" s="38"/>
      <c r="Q173" s="38">
        <f t="shared" si="144"/>
        <v>4.4571428571428573</v>
      </c>
      <c r="R173" s="38">
        <f t="shared" si="144"/>
        <v>4.3499999999999996</v>
      </c>
      <c r="S173" s="38">
        <f t="shared" si="144"/>
        <v>4.2249999999999996</v>
      </c>
      <c r="T173" s="38">
        <f t="shared" si="144"/>
        <v>4.0999999999999996</v>
      </c>
      <c r="U173" s="38">
        <f t="shared" si="144"/>
        <v>3.95</v>
      </c>
      <c r="V173" s="38">
        <f t="shared" si="144"/>
        <v>3.8</v>
      </c>
      <c r="W173" s="38">
        <f t="shared" si="144"/>
        <v>3.7749999999999999</v>
      </c>
      <c r="X173" s="38">
        <f t="shared" si="144"/>
        <v>3.75</v>
      </c>
      <c r="Y173" s="38">
        <f>euref_det!AB173*Q173</f>
        <v>145.6</v>
      </c>
      <c r="Z173" s="38">
        <f>euref_det!AC173*R173</f>
        <v>142.09999999999997</v>
      </c>
      <c r="AA173" s="38">
        <f>euref_det!AD173*S173</f>
        <v>1292.3570833333331</v>
      </c>
      <c r="AB173" s="38">
        <f>euref_det!AE173*T173</f>
        <v>1340.2899999999997</v>
      </c>
      <c r="AC173" s="38">
        <f>euref_det!AF173*U173</f>
        <v>231.86500000000004</v>
      </c>
      <c r="AD173" s="38">
        <f>euref_det!AG173*V173</f>
        <v>363.0266666666663</v>
      </c>
      <c r="AE173" s="38">
        <f>euref_det!AH173*W173</f>
        <v>232.28833333333333</v>
      </c>
      <c r="AF173" s="38">
        <f>euref_det!AI173*X173</f>
        <v>230.75</v>
      </c>
    </row>
    <row r="174" spans="1:32" ht="15" customHeight="1" x14ac:dyDescent="0.25">
      <c r="A174" s="9" t="s">
        <v>35</v>
      </c>
      <c r="B174" s="9" t="s">
        <v>36</v>
      </c>
      <c r="C174" s="9" t="s">
        <v>13</v>
      </c>
      <c r="D174" s="9" t="s">
        <v>725</v>
      </c>
      <c r="E174" s="9" t="s">
        <v>735</v>
      </c>
      <c r="F174" s="9" t="s">
        <v>102</v>
      </c>
      <c r="G174" s="9" t="s">
        <v>734</v>
      </c>
      <c r="H174" s="38">
        <v>1842.692924470706</v>
      </c>
      <c r="I174" s="38">
        <f t="shared" ref="I174:O174" si="145">$H174</f>
        <v>1842.692924470706</v>
      </c>
      <c r="J174" s="38">
        <f t="shared" si="145"/>
        <v>1842.692924470706</v>
      </c>
      <c r="K174" s="38">
        <f t="shared" si="145"/>
        <v>1842.692924470706</v>
      </c>
      <c r="L174" s="38">
        <f t="shared" si="145"/>
        <v>1842.692924470706</v>
      </c>
      <c r="M174" s="38">
        <f t="shared" si="145"/>
        <v>1842.692924470706</v>
      </c>
      <c r="N174" s="38">
        <f t="shared" si="145"/>
        <v>1842.692924470706</v>
      </c>
      <c r="O174" s="38">
        <f t="shared" si="145"/>
        <v>1842.692924470706</v>
      </c>
      <c r="P174" s="38">
        <v>0.91</v>
      </c>
      <c r="Q174" s="38">
        <f t="shared" ref="Q174:X176" si="146">H174*$P174/1000</f>
        <v>1.6768505612683424</v>
      </c>
      <c r="R174" s="38">
        <f t="shared" si="146"/>
        <v>1.6768505612683424</v>
      </c>
      <c r="S174" s="38">
        <f t="shared" si="146"/>
        <v>1.6768505612683424</v>
      </c>
      <c r="T174" s="38">
        <f t="shared" si="146"/>
        <v>1.6768505612683424</v>
      </c>
      <c r="U174" s="38">
        <f t="shared" si="146"/>
        <v>1.6768505612683424</v>
      </c>
      <c r="V174" s="38">
        <f t="shared" si="146"/>
        <v>1.6768505612683424</v>
      </c>
      <c r="W174" s="38">
        <f t="shared" si="146"/>
        <v>1.6768505612683424</v>
      </c>
      <c r="X174" s="38">
        <f t="shared" si="146"/>
        <v>1.6768505612683424</v>
      </c>
      <c r="Y174" s="38">
        <f>euref_det!AB174*Q174</f>
        <v>1.5930080332049252</v>
      </c>
      <c r="Z174" s="38">
        <f>euref_det!AC174*R174</f>
        <v>1.5930080332049252</v>
      </c>
      <c r="AA174" s="38">
        <f>euref_det!AD174*S174</f>
        <v>1.5930080332049252</v>
      </c>
      <c r="AB174" s="38">
        <f>euref_det!AE174*T174</f>
        <v>1.5930080332049252</v>
      </c>
      <c r="AC174" s="38">
        <f>euref_det!AF174*U174</f>
        <v>1.5930080332049252</v>
      </c>
      <c r="AD174" s="38">
        <f>euref_det!AG174*V174</f>
        <v>1.9563256548130663</v>
      </c>
      <c r="AE174" s="38">
        <f>euref_det!AH174*W174</f>
        <v>46.865493771332495</v>
      </c>
      <c r="AF174" s="38">
        <f>euref_det!AI174*X174</f>
        <v>35.811171350182001</v>
      </c>
    </row>
    <row r="175" spans="1:32" ht="15" customHeight="1" x14ac:dyDescent="0.25">
      <c r="A175" s="9" t="s">
        <v>79</v>
      </c>
      <c r="B175" s="9" t="s">
        <v>83</v>
      </c>
      <c r="C175" s="9" t="s">
        <v>13</v>
      </c>
      <c r="D175" s="9" t="s">
        <v>725</v>
      </c>
      <c r="E175" s="9" t="s">
        <v>745</v>
      </c>
      <c r="F175" s="9" t="s">
        <v>102</v>
      </c>
      <c r="G175" s="9" t="s">
        <v>732</v>
      </c>
      <c r="H175" s="39">
        <v>2218.7777777777778</v>
      </c>
      <c r="I175" s="39">
        <f>H175*1350/(1400+2/7*(1350-1400))</f>
        <v>2161.5927835051543</v>
      </c>
      <c r="J175" s="39">
        <f t="shared" ref="J175:J183" si="147">(I175+K175)/2</f>
        <v>2121.5632875143183</v>
      </c>
      <c r="K175" s="39">
        <f>I175*1300/1350</f>
        <v>2081.5337915234818</v>
      </c>
      <c r="L175" s="39">
        <f t="shared" ref="L175:L183" si="148">(K175+M175)/2</f>
        <v>2001.4747995418095</v>
      </c>
      <c r="M175" s="39">
        <f>K175*1200/1300</f>
        <v>1921.4158075601372</v>
      </c>
      <c r="N175" s="39">
        <f t="shared" ref="N175:N183" si="149">(M175+O175)/2</f>
        <v>1841.3568155784646</v>
      </c>
      <c r="O175" s="39">
        <f>M175*1100/1200</f>
        <v>1761.2978235967923</v>
      </c>
      <c r="P175" s="38">
        <v>0.91</v>
      </c>
      <c r="Q175" s="38">
        <f t="shared" si="146"/>
        <v>2.019087777777778</v>
      </c>
      <c r="R175" s="38">
        <f t="shared" si="146"/>
        <v>1.9670494329896906</v>
      </c>
      <c r="S175" s="38">
        <f t="shared" si="146"/>
        <v>1.9306225916380297</v>
      </c>
      <c r="T175" s="38">
        <f t="shared" si="146"/>
        <v>1.8941957502863687</v>
      </c>
      <c r="U175" s="38">
        <f t="shared" si="146"/>
        <v>1.8213420675830467</v>
      </c>
      <c r="V175" s="38">
        <f t="shared" si="146"/>
        <v>1.7484883848797248</v>
      </c>
      <c r="W175" s="38">
        <f t="shared" si="146"/>
        <v>1.6756347021764029</v>
      </c>
      <c r="X175" s="38">
        <f t="shared" si="146"/>
        <v>1.6027810194730812</v>
      </c>
      <c r="Y175" s="38">
        <f>euref_det!AB175*Q175</f>
        <v>33.223633075457407</v>
      </c>
      <c r="Z175" s="38">
        <f>euref_det!AC175*R175</f>
        <v>100.63229455226333</v>
      </c>
      <c r="AA175" s="38">
        <f>euref_det!AD175*S175</f>
        <v>39.152817019699633</v>
      </c>
      <c r="AB175" s="38">
        <f>euref_det!AE175*T175</f>
        <v>36.109239545715432</v>
      </c>
      <c r="AC175" s="38">
        <f>euref_det!AF175*U175</f>
        <v>319.37433169853034</v>
      </c>
      <c r="AD175" s="38">
        <f>euref_det!AG175*V175</f>
        <v>158.35551920694635</v>
      </c>
      <c r="AE175" s="38">
        <f>euref_det!AH175*W175</f>
        <v>144.32988716706834</v>
      </c>
      <c r="AF175" s="38">
        <f>euref_det!AI175*X175</f>
        <v>154.71660142382518</v>
      </c>
    </row>
    <row r="176" spans="1:32" ht="15" customHeight="1" x14ac:dyDescent="0.25">
      <c r="A176" s="9" t="s">
        <v>78</v>
      </c>
      <c r="B176" s="9" t="s">
        <v>84</v>
      </c>
      <c r="C176" s="9" t="s">
        <v>13</v>
      </c>
      <c r="D176" s="9" t="s">
        <v>725</v>
      </c>
      <c r="E176" s="9" t="s">
        <v>741</v>
      </c>
      <c r="F176" s="9" t="s">
        <v>102</v>
      </c>
      <c r="G176" s="9" t="s">
        <v>730</v>
      </c>
      <c r="H176" s="38">
        <v>4376</v>
      </c>
      <c r="I176" s="38">
        <f>H176*2880/(3470+2/7*(2880-3470))</f>
        <v>3817.4019904803113</v>
      </c>
      <c r="J176" s="38">
        <f t="shared" si="147"/>
        <v>3618.5789701427948</v>
      </c>
      <c r="K176" s="38">
        <f>I176*2580/2880</f>
        <v>3419.7559498052788</v>
      </c>
      <c r="L176" s="38">
        <f t="shared" si="148"/>
        <v>3287.2072695802681</v>
      </c>
      <c r="M176" s="38">
        <f>K176*2380/2580</f>
        <v>3154.6585893552569</v>
      </c>
      <c r="N176" s="38">
        <f t="shared" si="149"/>
        <v>3032.3850006205571</v>
      </c>
      <c r="O176" s="38">
        <f>M176*2380/2580</f>
        <v>2910.1114118858573</v>
      </c>
      <c r="P176" s="38">
        <v>0.91</v>
      </c>
      <c r="Q176" s="38">
        <f t="shared" si="146"/>
        <v>3.9821600000000004</v>
      </c>
      <c r="R176" s="38">
        <f t="shared" si="146"/>
        <v>3.4738358113370831</v>
      </c>
      <c r="S176" s="38">
        <f t="shared" si="146"/>
        <v>3.2929068628299434</v>
      </c>
      <c r="T176" s="38">
        <f t="shared" si="146"/>
        <v>3.1119779143228037</v>
      </c>
      <c r="U176" s="38">
        <f t="shared" si="146"/>
        <v>2.991358615318044</v>
      </c>
      <c r="V176" s="38">
        <f t="shared" si="146"/>
        <v>2.8707393163132839</v>
      </c>
      <c r="W176" s="38">
        <f t="shared" si="146"/>
        <v>2.7594703505647074</v>
      </c>
      <c r="X176" s="38">
        <f t="shared" si="146"/>
        <v>2.6482013848161299</v>
      </c>
      <c r="Y176" s="38">
        <f>euref_det!AB176*Q176</f>
        <v>0</v>
      </c>
      <c r="Z176" s="38">
        <f>euref_det!AC176*R176</f>
        <v>0</v>
      </c>
      <c r="AA176" s="38">
        <f>euref_det!AD176*S176</f>
        <v>0</v>
      </c>
      <c r="AB176" s="38">
        <f>euref_det!AE176*T176</f>
        <v>0</v>
      </c>
      <c r="AC176" s="38">
        <f>euref_det!AF176*U176</f>
        <v>0</v>
      </c>
      <c r="AD176" s="38">
        <f>euref_det!AG176*V176</f>
        <v>0</v>
      </c>
      <c r="AE176" s="38">
        <f>euref_det!AH176*W176</f>
        <v>0</v>
      </c>
      <c r="AF176" s="38">
        <f>euref_det!AI176*X176</f>
        <v>0</v>
      </c>
    </row>
    <row r="177" spans="1:32" ht="15" customHeight="1" x14ac:dyDescent="0.25">
      <c r="A177" s="9" t="s">
        <v>37</v>
      </c>
      <c r="B177" s="9" t="s">
        <v>38</v>
      </c>
      <c r="C177" s="9" t="s">
        <v>13</v>
      </c>
      <c r="D177" s="9" t="s">
        <v>102</v>
      </c>
      <c r="E177" s="9" t="s">
        <v>729</v>
      </c>
      <c r="F177" s="9"/>
      <c r="G177" s="9"/>
      <c r="H177" s="38">
        <v>2442.8571428571427</v>
      </c>
      <c r="I177" s="38">
        <v>2300</v>
      </c>
      <c r="J177" s="38">
        <f t="shared" si="147"/>
        <v>2300</v>
      </c>
      <c r="K177" s="38">
        <v>2300</v>
      </c>
      <c r="L177" s="38">
        <f t="shared" si="148"/>
        <v>2300</v>
      </c>
      <c r="M177" s="38">
        <v>2300</v>
      </c>
      <c r="N177" s="38">
        <f t="shared" si="149"/>
        <v>2250</v>
      </c>
      <c r="O177" s="38">
        <v>2200</v>
      </c>
      <c r="P177" s="38"/>
      <c r="Q177" s="38">
        <f t="shared" ref="Q177:X178" si="150">H177/1000</f>
        <v>2.4428571428571426</v>
      </c>
      <c r="R177" s="38">
        <f t="shared" si="150"/>
        <v>2.2999999999999998</v>
      </c>
      <c r="S177" s="38">
        <f t="shared" si="150"/>
        <v>2.2999999999999998</v>
      </c>
      <c r="T177" s="38">
        <f t="shared" si="150"/>
        <v>2.2999999999999998</v>
      </c>
      <c r="U177" s="38">
        <f t="shared" si="150"/>
        <v>2.2999999999999998</v>
      </c>
      <c r="V177" s="38">
        <f t="shared" si="150"/>
        <v>2.2999999999999998</v>
      </c>
      <c r="W177" s="38">
        <f t="shared" si="150"/>
        <v>2.25</v>
      </c>
      <c r="X177" s="38">
        <f t="shared" si="150"/>
        <v>2.2000000000000002</v>
      </c>
      <c r="Y177" s="38">
        <f>euref_det!AB177*Q177</f>
        <v>6.3727651836734678</v>
      </c>
      <c r="Z177" s="38">
        <f>euref_det!AC177*R177</f>
        <v>0.70861817142857142</v>
      </c>
      <c r="AA177" s="38">
        <f>euref_det!AD177*S177</f>
        <v>0.70861817142857142</v>
      </c>
      <c r="AB177" s="38">
        <f>euref_det!AE177*T177</f>
        <v>0.33228034285714275</v>
      </c>
      <c r="AC177" s="38">
        <f>euref_det!AF177*U177</f>
        <v>0.33228034285714275</v>
      </c>
      <c r="AD177" s="38">
        <f>euref_det!AG177*V177</f>
        <v>0.27491177142857143</v>
      </c>
      <c r="AE177" s="38">
        <f>euref_det!AH177*W177</f>
        <v>0</v>
      </c>
      <c r="AF177" s="38">
        <f>euref_det!AI177*X177</f>
        <v>0</v>
      </c>
    </row>
    <row r="178" spans="1:32" ht="15" customHeight="1" x14ac:dyDescent="0.25">
      <c r="A178" s="9" t="s">
        <v>39</v>
      </c>
      <c r="B178" s="9" t="s">
        <v>40</v>
      </c>
      <c r="C178" s="9" t="s">
        <v>13</v>
      </c>
      <c r="D178" s="9" t="s">
        <v>102</v>
      </c>
      <c r="E178" s="9" t="s">
        <v>728</v>
      </c>
      <c r="F178" s="9"/>
      <c r="G178" s="9"/>
      <c r="H178" s="38">
        <v>2812.8571428571427</v>
      </c>
      <c r="I178" s="38">
        <v>2620</v>
      </c>
      <c r="J178" s="38">
        <f t="shared" si="147"/>
        <v>2495</v>
      </c>
      <c r="K178" s="38">
        <v>2370</v>
      </c>
      <c r="L178" s="38">
        <f t="shared" si="148"/>
        <v>2260</v>
      </c>
      <c r="M178" s="38">
        <v>2150</v>
      </c>
      <c r="N178" s="38">
        <f t="shared" si="149"/>
        <v>2050</v>
      </c>
      <c r="O178" s="38">
        <v>1950</v>
      </c>
      <c r="P178" s="38"/>
      <c r="Q178" s="38">
        <f t="shared" si="150"/>
        <v>2.8128571428571427</v>
      </c>
      <c r="R178" s="38">
        <f t="shared" si="150"/>
        <v>2.62</v>
      </c>
      <c r="S178" s="38">
        <f t="shared" si="150"/>
        <v>2.4950000000000001</v>
      </c>
      <c r="T178" s="38">
        <f t="shared" si="150"/>
        <v>2.37</v>
      </c>
      <c r="U178" s="38">
        <f t="shared" si="150"/>
        <v>2.2599999999999998</v>
      </c>
      <c r="V178" s="38">
        <f t="shared" si="150"/>
        <v>2.15</v>
      </c>
      <c r="W178" s="38">
        <f t="shared" si="150"/>
        <v>2.0499999999999998</v>
      </c>
      <c r="X178" s="38">
        <f t="shared" si="150"/>
        <v>1.95</v>
      </c>
      <c r="Y178" s="38">
        <f>euref_det!AB178*Q178</f>
        <v>39.281222583428573</v>
      </c>
      <c r="Z178" s="38">
        <f>euref_det!AC178*R178</f>
        <v>40.625123121140824</v>
      </c>
      <c r="AA178" s="38">
        <f>euref_det!AD178*S178</f>
        <v>36.544947208036014</v>
      </c>
      <c r="AB178" s="38">
        <f>euref_det!AE178*T178</f>
        <v>33.873527273661459</v>
      </c>
      <c r="AC178" s="38">
        <f>euref_det!AF178*U178</f>
        <v>33.306635719199093</v>
      </c>
      <c r="AD178" s="38">
        <f>euref_det!AG178*V178</f>
        <v>44.829303074521334</v>
      </c>
      <c r="AE178" s="38">
        <f>euref_det!AH178*W178</f>
        <v>47.064472597756499</v>
      </c>
      <c r="AF178" s="38">
        <f>euref_det!AI178*X178</f>
        <v>30.290926813871124</v>
      </c>
    </row>
    <row r="179" spans="1:32" ht="15" customHeight="1" x14ac:dyDescent="0.25">
      <c r="A179" s="9" t="s">
        <v>80</v>
      </c>
      <c r="B179" s="9" t="s">
        <v>85</v>
      </c>
      <c r="C179" s="9" t="s">
        <v>13</v>
      </c>
      <c r="D179" s="9" t="s">
        <v>725</v>
      </c>
      <c r="E179" s="9" t="s">
        <v>748</v>
      </c>
      <c r="F179" s="9" t="s">
        <v>102</v>
      </c>
      <c r="G179" s="9" t="s">
        <v>726</v>
      </c>
      <c r="H179" s="39">
        <v>2503.4421111111114</v>
      </c>
      <c r="I179" s="39">
        <f>H179*800/(980+2/7*(800-980))</f>
        <v>2156.8116649572653</v>
      </c>
      <c r="J179" s="39">
        <f t="shared" si="147"/>
        <v>1941.1304984615388</v>
      </c>
      <c r="K179" s="39">
        <f>I179*640/800</f>
        <v>1725.4493319658122</v>
      </c>
      <c r="L179" s="39">
        <f t="shared" si="148"/>
        <v>1644.5688945299148</v>
      </c>
      <c r="M179" s="39">
        <f>K179*580/640</f>
        <v>1563.6884570940174</v>
      </c>
      <c r="N179" s="39">
        <f t="shared" si="149"/>
        <v>1482.80801965812</v>
      </c>
      <c r="O179" s="39">
        <f>M179*520/580</f>
        <v>1401.9275822222226</v>
      </c>
      <c r="P179" s="38">
        <v>0.91</v>
      </c>
      <c r="Q179" s="38">
        <f t="shared" ref="Q179:X181" si="151">H179*$P179/1000</f>
        <v>2.2781323211111117</v>
      </c>
      <c r="R179" s="38">
        <f t="shared" si="151"/>
        <v>1.9626986151111114</v>
      </c>
      <c r="S179" s="38">
        <f t="shared" si="151"/>
        <v>1.7664287536000003</v>
      </c>
      <c r="T179" s="38">
        <f t="shared" si="151"/>
        <v>1.5701588920888891</v>
      </c>
      <c r="U179" s="38">
        <f t="shared" si="151"/>
        <v>1.4965576940222225</v>
      </c>
      <c r="V179" s="38">
        <f t="shared" si="151"/>
        <v>1.4229564959555561</v>
      </c>
      <c r="W179" s="38">
        <f t="shared" si="151"/>
        <v>1.3493552978888892</v>
      </c>
      <c r="X179" s="38">
        <f t="shared" si="151"/>
        <v>1.2757540998222225</v>
      </c>
      <c r="Y179" s="38">
        <f>euref_det!AB179*Q179</f>
        <v>36.831571852010349</v>
      </c>
      <c r="Z179" s="38">
        <f>euref_det!AC179*R179</f>
        <v>2.999657109049207</v>
      </c>
      <c r="AA179" s="38">
        <f>euref_det!AD179*S179</f>
        <v>0.69642699709226474</v>
      </c>
      <c r="AB179" s="38">
        <f>euref_det!AE179*T179</f>
        <v>0.61904621963756867</v>
      </c>
      <c r="AC179" s="38">
        <f>euref_det!AF179*U179</f>
        <v>0.59002842809205769</v>
      </c>
      <c r="AD179" s="38">
        <f>euref_det!AG179*V179</f>
        <v>5.1175380405127697</v>
      </c>
      <c r="AE179" s="38">
        <f>euref_det!AH179*W179</f>
        <v>4.5832171523503487</v>
      </c>
      <c r="AF179" s="38">
        <f>euref_det!AI179*X179</f>
        <v>8.3035282652713942</v>
      </c>
    </row>
    <row r="180" spans="1:32" ht="15" customHeight="1" x14ac:dyDescent="0.25">
      <c r="A180" s="9" t="s">
        <v>81</v>
      </c>
      <c r="B180" s="9" t="s">
        <v>86</v>
      </c>
      <c r="C180" s="9" t="s">
        <v>13</v>
      </c>
      <c r="D180" s="9" t="s">
        <v>725</v>
      </c>
      <c r="E180" s="9" t="s">
        <v>747</v>
      </c>
      <c r="F180" s="9" t="s">
        <v>102</v>
      </c>
      <c r="G180" s="9" t="s">
        <v>723</v>
      </c>
      <c r="H180" s="39">
        <v>4069.1111111111113</v>
      </c>
      <c r="I180" s="39">
        <f>H180*1100/(1310+2/7*(1100-1310))</f>
        <v>3580.8177777777778</v>
      </c>
      <c r="J180" s="39">
        <f t="shared" si="147"/>
        <v>3401.7768888888886</v>
      </c>
      <c r="K180" s="39">
        <f>I180*990/1100</f>
        <v>3222.7359999999999</v>
      </c>
      <c r="L180" s="39">
        <f t="shared" si="148"/>
        <v>3125.0773333333332</v>
      </c>
      <c r="M180" s="39">
        <f>K180*930/990</f>
        <v>3027.4186666666665</v>
      </c>
      <c r="N180" s="39">
        <f t="shared" si="149"/>
        <v>2946.036444444444</v>
      </c>
      <c r="O180" s="39">
        <f>M180*880/930</f>
        <v>2864.654222222222</v>
      </c>
      <c r="P180" s="38">
        <v>0.91</v>
      </c>
      <c r="Q180" s="38">
        <f t="shared" si="151"/>
        <v>3.7028911111111116</v>
      </c>
      <c r="R180" s="38">
        <f t="shared" si="151"/>
        <v>3.2585441777777779</v>
      </c>
      <c r="S180" s="38">
        <f t="shared" si="151"/>
        <v>3.0956169688888884</v>
      </c>
      <c r="T180" s="38">
        <f t="shared" si="151"/>
        <v>2.9326897600000001</v>
      </c>
      <c r="U180" s="38">
        <f t="shared" si="151"/>
        <v>2.8438203733333336</v>
      </c>
      <c r="V180" s="38">
        <f t="shared" si="151"/>
        <v>2.7549509866666666</v>
      </c>
      <c r="W180" s="38">
        <f t="shared" si="151"/>
        <v>2.680893164444444</v>
      </c>
      <c r="X180" s="38">
        <f t="shared" si="151"/>
        <v>2.6068353422222224</v>
      </c>
      <c r="Y180" s="38">
        <f>euref_det!AB180*Q180</f>
        <v>254.13888946770027</v>
      </c>
      <c r="Z180" s="38">
        <f>euref_det!AC180*R180</f>
        <v>48.556371591885735</v>
      </c>
      <c r="AA180" s="38">
        <f>euref_det!AD180*S180</f>
        <v>11.899571068250122</v>
      </c>
      <c r="AB180" s="38">
        <f>euref_det!AE180*T180</f>
        <v>11.273277854131697</v>
      </c>
      <c r="AC180" s="38">
        <f>euref_det!AF180*U180</f>
        <v>10.931663373703465</v>
      </c>
      <c r="AD180" s="38">
        <f>euref_det!AG180*V180</f>
        <v>96.602407390772541</v>
      </c>
      <c r="AE180" s="38">
        <f>euref_det!AH180*W180</f>
        <v>88.782677662962982</v>
      </c>
      <c r="AF180" s="38">
        <f>euref_det!AI180*X180</f>
        <v>165.42986361020007</v>
      </c>
    </row>
    <row r="181" spans="1:32" ht="15" customHeight="1" x14ac:dyDescent="0.25">
      <c r="A181" s="9" t="s">
        <v>41</v>
      </c>
      <c r="B181" s="9" t="s">
        <v>42</v>
      </c>
      <c r="C181" s="9" t="s">
        <v>13</v>
      </c>
      <c r="D181" s="9" t="s">
        <v>102</v>
      </c>
      <c r="E181" s="9" t="s">
        <v>722</v>
      </c>
      <c r="F181" s="9"/>
      <c r="G181" s="9"/>
      <c r="H181" s="38">
        <v>5285.7142857142853</v>
      </c>
      <c r="I181" s="38">
        <v>4500</v>
      </c>
      <c r="J181" s="38">
        <f t="shared" si="147"/>
        <v>4150</v>
      </c>
      <c r="K181" s="38">
        <v>3800</v>
      </c>
      <c r="L181" s="38">
        <f t="shared" si="148"/>
        <v>3650</v>
      </c>
      <c r="M181" s="38">
        <v>3500</v>
      </c>
      <c r="N181" s="38">
        <f t="shared" si="149"/>
        <v>3450</v>
      </c>
      <c r="O181" s="38">
        <v>3400</v>
      </c>
      <c r="P181" s="38">
        <v>0.91</v>
      </c>
      <c r="Q181" s="38">
        <f t="shared" si="151"/>
        <v>4.8099999999999996</v>
      </c>
      <c r="R181" s="38">
        <f t="shared" si="151"/>
        <v>4.0949999999999998</v>
      </c>
      <c r="S181" s="38">
        <f t="shared" si="151"/>
        <v>3.7765</v>
      </c>
      <c r="T181" s="38">
        <f t="shared" si="151"/>
        <v>3.4580000000000002</v>
      </c>
      <c r="U181" s="38">
        <f t="shared" si="151"/>
        <v>3.3214999999999999</v>
      </c>
      <c r="V181" s="38">
        <f t="shared" si="151"/>
        <v>3.1850000000000001</v>
      </c>
      <c r="W181" s="38">
        <f t="shared" si="151"/>
        <v>3.1395</v>
      </c>
      <c r="X181" s="38">
        <f t="shared" si="151"/>
        <v>3.0939999999999999</v>
      </c>
      <c r="Y181" s="38">
        <f>euref_det!AB181*Q181</f>
        <v>0</v>
      </c>
      <c r="Z181" s="38">
        <f>euref_det!AC181*R181</f>
        <v>0</v>
      </c>
      <c r="AA181" s="38">
        <f>euref_det!AD181*S181</f>
        <v>0</v>
      </c>
      <c r="AB181" s="38">
        <f>euref_det!AE181*T181</f>
        <v>0</v>
      </c>
      <c r="AC181" s="38">
        <f>euref_det!AF181*U181</f>
        <v>0</v>
      </c>
      <c r="AD181" s="38">
        <f>euref_det!AG181*V181</f>
        <v>0</v>
      </c>
      <c r="AE181" s="38">
        <f>euref_det!AH181*W181</f>
        <v>0</v>
      </c>
      <c r="AF181" s="38">
        <f>euref_det!AI181*X181</f>
        <v>0</v>
      </c>
    </row>
    <row r="182" spans="1:32" ht="15" customHeight="1" x14ac:dyDescent="0.25">
      <c r="A182" s="9" t="s">
        <v>43</v>
      </c>
      <c r="B182" s="9" t="s">
        <v>44</v>
      </c>
      <c r="C182" s="9" t="s">
        <v>13</v>
      </c>
      <c r="D182" s="9" t="s">
        <v>102</v>
      </c>
      <c r="E182" s="9" t="s">
        <v>721</v>
      </c>
      <c r="F182" s="9"/>
      <c r="G182" s="9"/>
      <c r="H182" s="38">
        <v>8140</v>
      </c>
      <c r="I182" s="38">
        <v>5790</v>
      </c>
      <c r="J182" s="38">
        <f t="shared" si="147"/>
        <v>5135</v>
      </c>
      <c r="K182" s="38">
        <v>4480</v>
      </c>
      <c r="L182" s="38">
        <f t="shared" si="148"/>
        <v>3565</v>
      </c>
      <c r="M182" s="38">
        <v>2650</v>
      </c>
      <c r="N182" s="38">
        <f t="shared" si="149"/>
        <v>2475</v>
      </c>
      <c r="O182" s="38">
        <v>2300</v>
      </c>
      <c r="P182" s="38"/>
      <c r="Q182" s="38">
        <f t="shared" ref="Q182:X182" si="152">H182/1000</f>
        <v>8.14</v>
      </c>
      <c r="R182" s="38">
        <f t="shared" si="152"/>
        <v>5.79</v>
      </c>
      <c r="S182" s="38">
        <f t="shared" si="152"/>
        <v>5.1349999999999998</v>
      </c>
      <c r="T182" s="38">
        <f t="shared" si="152"/>
        <v>4.4800000000000004</v>
      </c>
      <c r="U182" s="38">
        <f t="shared" si="152"/>
        <v>3.5649999999999999</v>
      </c>
      <c r="V182" s="38">
        <f t="shared" si="152"/>
        <v>2.65</v>
      </c>
      <c r="W182" s="38">
        <f t="shared" si="152"/>
        <v>2.4750000000000001</v>
      </c>
      <c r="X182" s="38">
        <f t="shared" si="152"/>
        <v>2.2999999999999998</v>
      </c>
      <c r="Y182" s="38">
        <f>euref_det!AB182*Q182</f>
        <v>0</v>
      </c>
      <c r="Z182" s="38">
        <f>euref_det!AC182*R182</f>
        <v>0</v>
      </c>
      <c r="AA182" s="38">
        <f>euref_det!AD182*S182</f>
        <v>0</v>
      </c>
      <c r="AB182" s="38">
        <f>euref_det!AE182*T182</f>
        <v>0</v>
      </c>
      <c r="AC182" s="38">
        <f>euref_det!AF182*U182</f>
        <v>0</v>
      </c>
      <c r="AD182" s="38">
        <f>euref_det!AG182*V182</f>
        <v>0</v>
      </c>
      <c r="AE182" s="38">
        <f>euref_det!AH182*W182</f>
        <v>0</v>
      </c>
      <c r="AF182" s="38">
        <f>euref_det!AI182*X182</f>
        <v>0</v>
      </c>
    </row>
    <row r="183" spans="1:32" ht="15" customHeight="1" x14ac:dyDescent="0.25">
      <c r="A183" s="9" t="s">
        <v>45</v>
      </c>
      <c r="B183" s="9" t="s">
        <v>46</v>
      </c>
      <c r="C183" s="9" t="s">
        <v>13</v>
      </c>
      <c r="D183" s="9" t="s">
        <v>102</v>
      </c>
      <c r="E183" s="9" t="s">
        <v>720</v>
      </c>
      <c r="F183" s="9"/>
      <c r="G183" s="9"/>
      <c r="H183" s="38">
        <v>5370</v>
      </c>
      <c r="I183" s="38">
        <v>4970</v>
      </c>
      <c r="J183" s="38">
        <f t="shared" si="147"/>
        <v>4720</v>
      </c>
      <c r="K183" s="38">
        <v>4470</v>
      </c>
      <c r="L183" s="38">
        <f t="shared" si="148"/>
        <v>4245</v>
      </c>
      <c r="M183" s="38">
        <v>4020</v>
      </c>
      <c r="N183" s="38">
        <f t="shared" si="149"/>
        <v>3815</v>
      </c>
      <c r="O183" s="38">
        <v>3610</v>
      </c>
      <c r="P183" s="38">
        <v>0.91</v>
      </c>
      <c r="Q183" s="38">
        <f t="shared" ref="Q183:X183" si="153">H183*$P183/1000</f>
        <v>4.8866999999999994</v>
      </c>
      <c r="R183" s="38">
        <f t="shared" si="153"/>
        <v>4.5226999999999995</v>
      </c>
      <c r="S183" s="38">
        <f t="shared" si="153"/>
        <v>4.2951999999999995</v>
      </c>
      <c r="T183" s="38">
        <f t="shared" si="153"/>
        <v>4.0677000000000003</v>
      </c>
      <c r="U183" s="38">
        <f t="shared" si="153"/>
        <v>3.8629500000000001</v>
      </c>
      <c r="V183" s="38">
        <f t="shared" si="153"/>
        <v>3.6582000000000003</v>
      </c>
      <c r="W183" s="38">
        <f t="shared" si="153"/>
        <v>3.4716499999999999</v>
      </c>
      <c r="X183" s="38">
        <f t="shared" si="153"/>
        <v>3.2850999999999999</v>
      </c>
      <c r="Y183" s="38">
        <f>euref_det!AB183*Q183</f>
        <v>4.8866999999999994</v>
      </c>
      <c r="Z183" s="38">
        <f>euref_det!AC183*R183</f>
        <v>27.739226666666667</v>
      </c>
      <c r="AA183" s="38">
        <f>euref_det!AD183*S183</f>
        <v>7.4450133333333328</v>
      </c>
      <c r="AB183" s="38">
        <f>euref_det!AE183*T183</f>
        <v>7.0506800000000007</v>
      </c>
      <c r="AC183" s="38">
        <f>euref_det!AF183*U183</f>
        <v>6.6957800000000001</v>
      </c>
      <c r="AD183" s="38">
        <f>euref_det!AG183*V183</f>
        <v>6.3408800000000012</v>
      </c>
      <c r="AE183" s="38">
        <f>euref_det!AH183*W183</f>
        <v>6.0175266666666669</v>
      </c>
      <c r="AF183" s="38">
        <f>euref_det!AI183*X183</f>
        <v>5.6941733333333335</v>
      </c>
    </row>
    <row r="184" spans="1:32" ht="15" customHeight="1" x14ac:dyDescent="0.25">
      <c r="A184" s="9" t="s">
        <v>29</v>
      </c>
      <c r="B184" s="9" t="s">
        <v>30</v>
      </c>
      <c r="C184" s="9" t="s">
        <v>12</v>
      </c>
      <c r="D184" s="9" t="s">
        <v>102</v>
      </c>
      <c r="E184" s="9" t="s">
        <v>738</v>
      </c>
      <c r="F184" s="9"/>
      <c r="G184" s="9"/>
      <c r="H184" s="38">
        <v>1600</v>
      </c>
      <c r="I184" s="38">
        <f t="shared" ref="I184:O185" si="154">$H184</f>
        <v>1600</v>
      </c>
      <c r="J184" s="38">
        <f t="shared" si="154"/>
        <v>1600</v>
      </c>
      <c r="K184" s="38">
        <f t="shared" si="154"/>
        <v>1600</v>
      </c>
      <c r="L184" s="38">
        <f t="shared" si="154"/>
        <v>1600</v>
      </c>
      <c r="M184" s="38">
        <f t="shared" si="154"/>
        <v>1600</v>
      </c>
      <c r="N184" s="38">
        <f t="shared" si="154"/>
        <v>1600</v>
      </c>
      <c r="O184" s="38">
        <f t="shared" si="154"/>
        <v>1600</v>
      </c>
      <c r="P184" s="38"/>
      <c r="Q184" s="38">
        <f t="shared" ref="Q184:X186" si="155">H184/1000</f>
        <v>1.6</v>
      </c>
      <c r="R184" s="38">
        <f t="shared" si="155"/>
        <v>1.6</v>
      </c>
      <c r="S184" s="38">
        <f t="shared" si="155"/>
        <v>1.6</v>
      </c>
      <c r="T184" s="38">
        <f t="shared" si="155"/>
        <v>1.6</v>
      </c>
      <c r="U184" s="38">
        <f t="shared" si="155"/>
        <v>1.6</v>
      </c>
      <c r="V184" s="38">
        <f t="shared" si="155"/>
        <v>1.6</v>
      </c>
      <c r="W184" s="38">
        <f t="shared" si="155"/>
        <v>1.6</v>
      </c>
      <c r="X184" s="38">
        <f t="shared" si="155"/>
        <v>1.6</v>
      </c>
      <c r="Y184" s="38">
        <f>euref_det!AB184*Q184</f>
        <v>47.431200000000004</v>
      </c>
      <c r="Z184" s="38">
        <f>euref_det!AC184*R184</f>
        <v>33.679926911216029</v>
      </c>
      <c r="AA184" s="38">
        <f>euref_det!AD184*S184</f>
        <v>33.679926911216029</v>
      </c>
      <c r="AB184" s="38">
        <f>euref_det!AE184*T184</f>
        <v>33.679926911216029</v>
      </c>
      <c r="AC184" s="38">
        <f>euref_det!AF184*U184</f>
        <v>33.679926911216029</v>
      </c>
      <c r="AD184" s="38">
        <f>euref_det!AG184*V184</f>
        <v>33.679926911216029</v>
      </c>
      <c r="AE184" s="38">
        <f>euref_det!AH184*W184</f>
        <v>22.455926911216029</v>
      </c>
      <c r="AF184" s="38">
        <f>euref_det!AI184*X184</f>
        <v>7.9269112160258778E-3</v>
      </c>
    </row>
    <row r="185" spans="1:32" ht="15" customHeight="1" x14ac:dyDescent="0.25">
      <c r="A185" s="9" t="s">
        <v>31</v>
      </c>
      <c r="B185" s="9" t="s">
        <v>32</v>
      </c>
      <c r="C185" s="9" t="s">
        <v>12</v>
      </c>
      <c r="D185" s="9" t="s">
        <v>102</v>
      </c>
      <c r="E185" s="9" t="s">
        <v>737</v>
      </c>
      <c r="F185" s="9"/>
      <c r="G185" s="9"/>
      <c r="H185" s="38">
        <v>850</v>
      </c>
      <c r="I185" s="38">
        <f t="shared" si="154"/>
        <v>850</v>
      </c>
      <c r="J185" s="38">
        <f t="shared" si="154"/>
        <v>850</v>
      </c>
      <c r="K185" s="38">
        <f t="shared" si="154"/>
        <v>850</v>
      </c>
      <c r="L185" s="38">
        <f t="shared" si="154"/>
        <v>850</v>
      </c>
      <c r="M185" s="38">
        <f t="shared" si="154"/>
        <v>850</v>
      </c>
      <c r="N185" s="38">
        <f t="shared" si="154"/>
        <v>850</v>
      </c>
      <c r="O185" s="38">
        <f t="shared" si="154"/>
        <v>850</v>
      </c>
      <c r="P185" s="38"/>
      <c r="Q185" s="38">
        <f t="shared" si="155"/>
        <v>0.85</v>
      </c>
      <c r="R185" s="38">
        <f t="shared" si="155"/>
        <v>0.85</v>
      </c>
      <c r="S185" s="38">
        <f t="shared" si="155"/>
        <v>0.85</v>
      </c>
      <c r="T185" s="38">
        <f t="shared" si="155"/>
        <v>0.85</v>
      </c>
      <c r="U185" s="38">
        <f t="shared" si="155"/>
        <v>0.85</v>
      </c>
      <c r="V185" s="38">
        <f t="shared" si="155"/>
        <v>0.85</v>
      </c>
      <c r="W185" s="38">
        <f t="shared" si="155"/>
        <v>0.85</v>
      </c>
      <c r="X185" s="38">
        <f t="shared" si="155"/>
        <v>0.85</v>
      </c>
      <c r="Y185" s="38">
        <f>euref_det!AB185*Q185</f>
        <v>112.46121066666667</v>
      </c>
      <c r="Z185" s="38">
        <f>euref_det!AC185*R185</f>
        <v>102.66977852087905</v>
      </c>
      <c r="AA185" s="38">
        <f>euref_det!AD185*S185</f>
        <v>99.096593248266416</v>
      </c>
      <c r="AB185" s="38">
        <f>euref_det!AE185*T185</f>
        <v>89.667765570556867</v>
      </c>
      <c r="AC185" s="38">
        <f>euref_det!AF185*U185</f>
        <v>95.060153806317899</v>
      </c>
      <c r="AD185" s="38">
        <f>euref_det!AG185*V185</f>
        <v>159.05527986197291</v>
      </c>
      <c r="AE185" s="38">
        <f>euref_det!AH185*W185</f>
        <v>179.63254373306577</v>
      </c>
      <c r="AF185" s="38">
        <f>euref_det!AI185*X185</f>
        <v>248.20038308107002</v>
      </c>
    </row>
    <row r="186" spans="1:32" ht="15" customHeight="1" x14ac:dyDescent="0.25">
      <c r="A186" s="9" t="s">
        <v>33</v>
      </c>
      <c r="B186" s="9" t="s">
        <v>34</v>
      </c>
      <c r="C186" s="9" t="s">
        <v>12</v>
      </c>
      <c r="D186" s="9" t="s">
        <v>102</v>
      </c>
      <c r="E186" s="9" t="s">
        <v>736</v>
      </c>
      <c r="F186" s="9"/>
      <c r="G186" s="9"/>
      <c r="H186" s="38">
        <v>4457.1428571428569</v>
      </c>
      <c r="I186" s="38">
        <f>4350</f>
        <v>4350</v>
      </c>
      <c r="J186" s="38">
        <f>(I186+K186)/2</f>
        <v>4225</v>
      </c>
      <c r="K186" s="38">
        <v>4100</v>
      </c>
      <c r="L186" s="38">
        <f>(K186+M186)/2</f>
        <v>3950</v>
      </c>
      <c r="M186" s="38">
        <v>3800</v>
      </c>
      <c r="N186" s="38">
        <f>(M186+O186)/2</f>
        <v>3775</v>
      </c>
      <c r="O186" s="38">
        <v>3750</v>
      </c>
      <c r="P186" s="38"/>
      <c r="Q186" s="38">
        <f t="shared" si="155"/>
        <v>4.4571428571428573</v>
      </c>
      <c r="R186" s="38">
        <f t="shared" si="155"/>
        <v>4.3499999999999996</v>
      </c>
      <c r="S186" s="38">
        <f t="shared" si="155"/>
        <v>4.2249999999999996</v>
      </c>
      <c r="T186" s="38">
        <f t="shared" si="155"/>
        <v>4.0999999999999996</v>
      </c>
      <c r="U186" s="38">
        <f t="shared" si="155"/>
        <v>3.95</v>
      </c>
      <c r="V186" s="38">
        <f t="shared" si="155"/>
        <v>3.8</v>
      </c>
      <c r="W186" s="38">
        <f t="shared" si="155"/>
        <v>3.7749999999999999</v>
      </c>
      <c r="X186" s="38">
        <f t="shared" si="155"/>
        <v>3.75</v>
      </c>
      <c r="Y186" s="38">
        <f>euref_det!AB186*Q186</f>
        <v>0</v>
      </c>
      <c r="Z186" s="38">
        <f>euref_det!AC186*R186</f>
        <v>0</v>
      </c>
      <c r="AA186" s="38">
        <f>euref_det!AD186*S186</f>
        <v>0</v>
      </c>
      <c r="AB186" s="38">
        <f>euref_det!AE186*T186</f>
        <v>0</v>
      </c>
      <c r="AC186" s="38">
        <f>euref_det!AF186*U186</f>
        <v>0</v>
      </c>
      <c r="AD186" s="38">
        <f>euref_det!AG186*V186</f>
        <v>0</v>
      </c>
      <c r="AE186" s="38">
        <f>euref_det!AH186*W186</f>
        <v>0</v>
      </c>
      <c r="AF186" s="38">
        <f>euref_det!AI186*X186</f>
        <v>0</v>
      </c>
    </row>
    <row r="187" spans="1:32" ht="15" customHeight="1" x14ac:dyDescent="0.25">
      <c r="A187" s="9" t="s">
        <v>35</v>
      </c>
      <c r="B187" s="9" t="s">
        <v>36</v>
      </c>
      <c r="C187" s="9" t="s">
        <v>12</v>
      </c>
      <c r="D187" s="9" t="s">
        <v>725</v>
      </c>
      <c r="E187" s="9" t="s">
        <v>735</v>
      </c>
      <c r="F187" s="9" t="s">
        <v>102</v>
      </c>
      <c r="G187" s="9" t="s">
        <v>734</v>
      </c>
      <c r="H187" s="38">
        <v>1842.692924470706</v>
      </c>
      <c r="I187" s="38">
        <f t="shared" ref="I187:O187" si="156">$H187</f>
        <v>1842.692924470706</v>
      </c>
      <c r="J187" s="38">
        <f t="shared" si="156"/>
        <v>1842.692924470706</v>
      </c>
      <c r="K187" s="38">
        <f t="shared" si="156"/>
        <v>1842.692924470706</v>
      </c>
      <c r="L187" s="38">
        <f t="shared" si="156"/>
        <v>1842.692924470706</v>
      </c>
      <c r="M187" s="38">
        <f t="shared" si="156"/>
        <v>1842.692924470706</v>
      </c>
      <c r="N187" s="38">
        <f t="shared" si="156"/>
        <v>1842.692924470706</v>
      </c>
      <c r="O187" s="38">
        <f t="shared" si="156"/>
        <v>1842.692924470706</v>
      </c>
      <c r="P187" s="38">
        <v>0.91</v>
      </c>
      <c r="Q187" s="38">
        <f t="shared" ref="Q187:X189" si="157">H187*$P187/1000</f>
        <v>1.6768505612683424</v>
      </c>
      <c r="R187" s="38">
        <f t="shared" si="157"/>
        <v>1.6768505612683424</v>
      </c>
      <c r="S187" s="38">
        <f t="shared" si="157"/>
        <v>1.6768505612683424</v>
      </c>
      <c r="T187" s="38">
        <f t="shared" si="157"/>
        <v>1.6768505612683424</v>
      </c>
      <c r="U187" s="38">
        <f t="shared" si="157"/>
        <v>1.6768505612683424</v>
      </c>
      <c r="V187" s="38">
        <f t="shared" si="157"/>
        <v>1.6768505612683424</v>
      </c>
      <c r="W187" s="38">
        <f t="shared" si="157"/>
        <v>1.6768505612683424</v>
      </c>
      <c r="X187" s="38">
        <f t="shared" si="157"/>
        <v>1.6768505612683424</v>
      </c>
      <c r="Y187" s="38">
        <f>euref_det!AB187*Q187</f>
        <v>6.6235597170099538</v>
      </c>
      <c r="Z187" s="38">
        <f>euref_det!AC187*R187</f>
        <v>27.692178932949343</v>
      </c>
      <c r="AA187" s="38">
        <f>euref_det!AD187*S187</f>
        <v>8.2442227336206759</v>
      </c>
      <c r="AB187" s="38">
        <f>euref_det!AE187*T187</f>
        <v>8.2442227336206759</v>
      </c>
      <c r="AC187" s="38">
        <f>euref_det!AF187*U187</f>
        <v>10.42412846326952</v>
      </c>
      <c r="AD187" s="38">
        <f>euref_det!AG187*V187</f>
        <v>24.76120076211383</v>
      </c>
      <c r="AE187" s="38">
        <f>euref_det!AH187*W187</f>
        <v>32.558555872011659</v>
      </c>
      <c r="AF187" s="38">
        <f>euref_det!AI187*X187</f>
        <v>23.409523443545101</v>
      </c>
    </row>
    <row r="188" spans="1:32" ht="15" customHeight="1" x14ac:dyDescent="0.25">
      <c r="A188" s="9" t="s">
        <v>79</v>
      </c>
      <c r="B188" s="9" t="s">
        <v>83</v>
      </c>
      <c r="C188" s="9" t="s">
        <v>12</v>
      </c>
      <c r="D188" s="9" t="s">
        <v>725</v>
      </c>
      <c r="E188" s="9" t="s">
        <v>733</v>
      </c>
      <c r="F188" s="9" t="s">
        <v>102</v>
      </c>
      <c r="G188" s="9" t="s">
        <v>732</v>
      </c>
      <c r="H188" s="39">
        <v>2160</v>
      </c>
      <c r="I188" s="39">
        <f>H188*1350/(1400+2/7*(1350-1400))</f>
        <v>2104.3298969072166</v>
      </c>
      <c r="J188" s="39">
        <f t="shared" ref="J188:J196" si="158">(I188+K188)/2</f>
        <v>2065.3608247422681</v>
      </c>
      <c r="K188" s="39">
        <f>I188*1300/1350</f>
        <v>2026.3917525773195</v>
      </c>
      <c r="L188" s="39">
        <f t="shared" ref="L188:L196" si="159">(K188+M188)/2</f>
        <v>1948.4536082474228</v>
      </c>
      <c r="M188" s="39">
        <f>K188*1200/1300</f>
        <v>1870.5154639175259</v>
      </c>
      <c r="N188" s="39">
        <f t="shared" ref="N188:N196" si="160">(M188+O188)/2</f>
        <v>1792.5773195876291</v>
      </c>
      <c r="O188" s="39">
        <f>M188*1100/1200</f>
        <v>1714.6391752577322</v>
      </c>
      <c r="P188" s="38">
        <v>0.91</v>
      </c>
      <c r="Q188" s="38">
        <f t="shared" si="157"/>
        <v>1.9656000000000002</v>
      </c>
      <c r="R188" s="38">
        <f t="shared" si="157"/>
        <v>1.9149402061855672</v>
      </c>
      <c r="S188" s="38">
        <f t="shared" si="157"/>
        <v>1.879478350515464</v>
      </c>
      <c r="T188" s="38">
        <f t="shared" si="157"/>
        <v>1.8440164948453608</v>
      </c>
      <c r="U188" s="38">
        <f t="shared" si="157"/>
        <v>1.7730927835051549</v>
      </c>
      <c r="V188" s="38">
        <f t="shared" si="157"/>
        <v>1.7021690721649485</v>
      </c>
      <c r="W188" s="38">
        <f t="shared" si="157"/>
        <v>1.6312453608247424</v>
      </c>
      <c r="X188" s="38">
        <f t="shared" si="157"/>
        <v>1.5603216494845362</v>
      </c>
      <c r="Y188" s="38">
        <f>euref_det!AB188*Q188</f>
        <v>574.37976959999992</v>
      </c>
      <c r="Z188" s="38">
        <f>euref_det!AC188*R188</f>
        <v>902.19913041608163</v>
      </c>
      <c r="AA188" s="38">
        <f>euref_det!AD188*S188</f>
        <v>334.75537815515128</v>
      </c>
      <c r="AB188" s="38">
        <f>euref_det!AE188*T188</f>
        <v>359.21609588024802</v>
      </c>
      <c r="AC188" s="38">
        <f>euref_det!AF188*U188</f>
        <v>321.70696403987489</v>
      </c>
      <c r="AD188" s="38">
        <f>euref_det!AG188*V188</f>
        <v>327.09848403807445</v>
      </c>
      <c r="AE188" s="38">
        <f>euref_det!AH188*W188</f>
        <v>556.08058378762416</v>
      </c>
      <c r="AF188" s="38">
        <f>euref_det!AI188*X188</f>
        <v>592.55947137053079</v>
      </c>
    </row>
    <row r="189" spans="1:32" ht="15" customHeight="1" x14ac:dyDescent="0.25">
      <c r="A189" s="9" t="s">
        <v>78</v>
      </c>
      <c r="B189" s="9" t="s">
        <v>84</v>
      </c>
      <c r="C189" s="9" t="s">
        <v>12</v>
      </c>
      <c r="D189" s="9" t="s">
        <v>725</v>
      </c>
      <c r="E189" s="9" t="s">
        <v>731</v>
      </c>
      <c r="F189" s="9" t="s">
        <v>102</v>
      </c>
      <c r="G189" s="9" t="s">
        <v>730</v>
      </c>
      <c r="H189" s="39">
        <v>4557</v>
      </c>
      <c r="I189" s="39">
        <f>H189*2880/(3470+2/7*(2880-3470))</f>
        <v>3975.2972739073994</v>
      </c>
      <c r="J189" s="39">
        <f t="shared" si="158"/>
        <v>3768.2505408913894</v>
      </c>
      <c r="K189" s="39">
        <f>I189*2580/2880</f>
        <v>3561.203807875379</v>
      </c>
      <c r="L189" s="39">
        <f t="shared" si="159"/>
        <v>3423.1726525313716</v>
      </c>
      <c r="M189" s="39">
        <f>K189*2380/2580</f>
        <v>3285.1414971873646</v>
      </c>
      <c r="N189" s="39">
        <f t="shared" si="160"/>
        <v>3157.8104314049087</v>
      </c>
      <c r="O189" s="39">
        <f>M189*2380/2580</f>
        <v>3030.4793656224524</v>
      </c>
      <c r="P189" s="38">
        <v>0.91</v>
      </c>
      <c r="Q189" s="38">
        <f t="shared" si="157"/>
        <v>4.1468699999999998</v>
      </c>
      <c r="R189" s="38">
        <f t="shared" si="157"/>
        <v>3.6175205192557338</v>
      </c>
      <c r="S189" s="38">
        <f t="shared" si="157"/>
        <v>3.4291079922111645</v>
      </c>
      <c r="T189" s="38">
        <f t="shared" si="157"/>
        <v>3.2406954651665951</v>
      </c>
      <c r="U189" s="38">
        <f t="shared" si="157"/>
        <v>3.1150871138035483</v>
      </c>
      <c r="V189" s="38">
        <f t="shared" si="157"/>
        <v>2.9894787624405019</v>
      </c>
      <c r="W189" s="38">
        <f t="shared" si="157"/>
        <v>2.8736074925784667</v>
      </c>
      <c r="X189" s="38">
        <f t="shared" si="157"/>
        <v>2.7577362227164319</v>
      </c>
      <c r="Y189" s="38">
        <f>euref_det!AB189*Q189</f>
        <v>0</v>
      </c>
      <c r="Z189" s="38">
        <f>euref_det!AC189*R189</f>
        <v>0</v>
      </c>
      <c r="AA189" s="38">
        <f>euref_det!AD189*S189</f>
        <v>0</v>
      </c>
      <c r="AB189" s="38">
        <f>euref_det!AE189*T189</f>
        <v>0</v>
      </c>
      <c r="AC189" s="38">
        <f>euref_det!AF189*U189</f>
        <v>0</v>
      </c>
      <c r="AD189" s="38">
        <f>euref_det!AG189*V189</f>
        <v>0</v>
      </c>
      <c r="AE189" s="38">
        <f>euref_det!AH189*W189</f>
        <v>0</v>
      </c>
      <c r="AF189" s="38">
        <f>euref_det!AI189*X189</f>
        <v>0</v>
      </c>
    </row>
    <row r="190" spans="1:32" ht="15" customHeight="1" x14ac:dyDescent="0.25">
      <c r="A190" s="9" t="s">
        <v>37</v>
      </c>
      <c r="B190" s="9" t="s">
        <v>38</v>
      </c>
      <c r="C190" s="9" t="s">
        <v>12</v>
      </c>
      <c r="D190" s="9" t="s">
        <v>102</v>
      </c>
      <c r="E190" s="9" t="s">
        <v>729</v>
      </c>
      <c r="F190" s="9"/>
      <c r="G190" s="9"/>
      <c r="H190" s="38">
        <v>2442.8571428571427</v>
      </c>
      <c r="I190" s="38">
        <v>2300</v>
      </c>
      <c r="J190" s="38">
        <f t="shared" si="158"/>
        <v>2300</v>
      </c>
      <c r="K190" s="38">
        <v>2300</v>
      </c>
      <c r="L190" s="38">
        <f t="shared" si="159"/>
        <v>2300</v>
      </c>
      <c r="M190" s="38">
        <v>2300</v>
      </c>
      <c r="N190" s="38">
        <f t="shared" si="160"/>
        <v>2250</v>
      </c>
      <c r="O190" s="38">
        <v>2200</v>
      </c>
      <c r="P190" s="38"/>
      <c r="Q190" s="38">
        <f t="shared" ref="Q190:X191" si="161">H190/1000</f>
        <v>2.4428571428571426</v>
      </c>
      <c r="R190" s="38">
        <f t="shared" si="161"/>
        <v>2.2999999999999998</v>
      </c>
      <c r="S190" s="38">
        <f t="shared" si="161"/>
        <v>2.2999999999999998</v>
      </c>
      <c r="T190" s="38">
        <f t="shared" si="161"/>
        <v>2.2999999999999998</v>
      </c>
      <c r="U190" s="38">
        <f t="shared" si="161"/>
        <v>2.2999999999999998</v>
      </c>
      <c r="V190" s="38">
        <f t="shared" si="161"/>
        <v>2.2999999999999998</v>
      </c>
      <c r="W190" s="38">
        <f t="shared" si="161"/>
        <v>2.25</v>
      </c>
      <c r="X190" s="38">
        <f t="shared" si="161"/>
        <v>2.2000000000000002</v>
      </c>
      <c r="Y190" s="38">
        <f>euref_det!AB190*Q190</f>
        <v>1511.2713449387754</v>
      </c>
      <c r="Z190" s="38">
        <f>euref_det!AC190*R190</f>
        <v>52.618617999999991</v>
      </c>
      <c r="AA190" s="38">
        <f>euref_det!AD190*S190</f>
        <v>21.404332285714283</v>
      </c>
      <c r="AB190" s="38">
        <f>euref_det!AE190*T190</f>
        <v>11.390738372194754</v>
      </c>
      <c r="AC190" s="38">
        <f>euref_det!AF190*U190</f>
        <v>8.2035955150518944</v>
      </c>
      <c r="AD190" s="38">
        <f>euref_det!AG190*V190</f>
        <v>0.47262194362332538</v>
      </c>
      <c r="AE190" s="38">
        <f>euref_det!AH190*W190</f>
        <v>8.0154840240023534E-2</v>
      </c>
      <c r="AF190" s="38">
        <f>euref_det!AI190*X190</f>
        <v>9.103592845120477E-2</v>
      </c>
    </row>
    <row r="191" spans="1:32" ht="15" customHeight="1" x14ac:dyDescent="0.25">
      <c r="A191" s="9" t="s">
        <v>39</v>
      </c>
      <c r="B191" s="9" t="s">
        <v>40</v>
      </c>
      <c r="C191" s="9" t="s">
        <v>12</v>
      </c>
      <c r="D191" s="9" t="s">
        <v>102</v>
      </c>
      <c r="E191" s="9" t="s">
        <v>728</v>
      </c>
      <c r="F191" s="9"/>
      <c r="G191" s="9"/>
      <c r="H191" s="38">
        <v>2812.8571428571427</v>
      </c>
      <c r="I191" s="38">
        <v>2620</v>
      </c>
      <c r="J191" s="38">
        <f t="shared" si="158"/>
        <v>2495</v>
      </c>
      <c r="K191" s="38">
        <v>2370</v>
      </c>
      <c r="L191" s="38">
        <f t="shared" si="159"/>
        <v>2260</v>
      </c>
      <c r="M191" s="38">
        <v>2150</v>
      </c>
      <c r="N191" s="38">
        <f t="shared" si="160"/>
        <v>2050</v>
      </c>
      <c r="O191" s="38">
        <v>1950</v>
      </c>
      <c r="P191" s="38"/>
      <c r="Q191" s="38">
        <f t="shared" si="161"/>
        <v>2.8128571428571427</v>
      </c>
      <c r="R191" s="38">
        <f t="shared" si="161"/>
        <v>2.62</v>
      </c>
      <c r="S191" s="38">
        <f t="shared" si="161"/>
        <v>2.4950000000000001</v>
      </c>
      <c r="T191" s="38">
        <f t="shared" si="161"/>
        <v>2.37</v>
      </c>
      <c r="U191" s="38">
        <f t="shared" si="161"/>
        <v>2.2599999999999998</v>
      </c>
      <c r="V191" s="38">
        <f t="shared" si="161"/>
        <v>2.15</v>
      </c>
      <c r="W191" s="38">
        <f t="shared" si="161"/>
        <v>2.0499999999999998</v>
      </c>
      <c r="X191" s="38">
        <f t="shared" si="161"/>
        <v>1.95</v>
      </c>
      <c r="Y191" s="38">
        <f>euref_det!AB191*Q191</f>
        <v>7.7349790948571426</v>
      </c>
      <c r="Z191" s="38">
        <f>euref_det!AC191*R191</f>
        <v>88.022725490799786</v>
      </c>
      <c r="AA191" s="38">
        <f>euref_det!AD191*S191</f>
        <v>19.982891417998118</v>
      </c>
      <c r="AB191" s="38">
        <f>euref_det!AE191*T191</f>
        <v>24.563934917723518</v>
      </c>
      <c r="AC191" s="38">
        <f>euref_det!AF191*U191</f>
        <v>21.614829992443791</v>
      </c>
      <c r="AD191" s="38">
        <f>euref_det!AG191*V191</f>
        <v>41.924004045719037</v>
      </c>
      <c r="AE191" s="38">
        <f>euref_det!AH191*W191</f>
        <v>35.222008925393858</v>
      </c>
      <c r="AF191" s="38">
        <f>euref_det!AI191*X191</f>
        <v>34.417588753625139</v>
      </c>
    </row>
    <row r="192" spans="1:32" ht="15" customHeight="1" x14ac:dyDescent="0.25">
      <c r="A192" s="9" t="s">
        <v>80</v>
      </c>
      <c r="B192" s="9" t="s">
        <v>85</v>
      </c>
      <c r="C192" s="9" t="s">
        <v>12</v>
      </c>
      <c r="D192" s="9" t="s">
        <v>725</v>
      </c>
      <c r="E192" s="9" t="s">
        <v>727</v>
      </c>
      <c r="F192" s="9" t="s">
        <v>102</v>
      </c>
      <c r="G192" s="9" t="s">
        <v>726</v>
      </c>
      <c r="H192" s="39">
        <v>2040.9771111111108</v>
      </c>
      <c r="I192" s="39">
        <f>H192*800/(980+2/7*(800-980))</f>
        <v>1758.3802803418801</v>
      </c>
      <c r="J192" s="39">
        <f t="shared" si="158"/>
        <v>1582.542252307692</v>
      </c>
      <c r="K192" s="39">
        <f>I192*640/800</f>
        <v>1406.704224273504</v>
      </c>
      <c r="L192" s="39">
        <f t="shared" si="159"/>
        <v>1340.7649637606835</v>
      </c>
      <c r="M192" s="39">
        <f>K192*580/640</f>
        <v>1274.825703247863</v>
      </c>
      <c r="N192" s="39">
        <f t="shared" si="160"/>
        <v>1208.8864427350425</v>
      </c>
      <c r="O192" s="39">
        <f>M192*520/580</f>
        <v>1142.947182222222</v>
      </c>
      <c r="P192" s="38">
        <v>0.91</v>
      </c>
      <c r="Q192" s="38">
        <f t="shared" ref="Q192:X194" si="162">H192*$P192/1000</f>
        <v>1.8572891711111108</v>
      </c>
      <c r="R192" s="38">
        <f t="shared" si="162"/>
        <v>1.6001260551111109</v>
      </c>
      <c r="S192" s="38">
        <f t="shared" si="162"/>
        <v>1.4401134495999997</v>
      </c>
      <c r="T192" s="38">
        <f t="shared" si="162"/>
        <v>1.2801008440888886</v>
      </c>
      <c r="U192" s="38">
        <f t="shared" si="162"/>
        <v>1.220096117022222</v>
      </c>
      <c r="V192" s="38">
        <f t="shared" si="162"/>
        <v>1.1600913899555554</v>
      </c>
      <c r="W192" s="38">
        <f t="shared" si="162"/>
        <v>1.1000866628888886</v>
      </c>
      <c r="X192" s="38">
        <f t="shared" si="162"/>
        <v>1.040081935822222</v>
      </c>
      <c r="Y192" s="38">
        <f>euref_det!AB192*Q192</f>
        <v>0</v>
      </c>
      <c r="Z192" s="38">
        <f>euref_det!AC192*R192</f>
        <v>0</v>
      </c>
      <c r="AA192" s="38">
        <f>euref_det!AD192*S192</f>
        <v>0</v>
      </c>
      <c r="AB192" s="38">
        <f>euref_det!AE192*T192</f>
        <v>0</v>
      </c>
      <c r="AC192" s="38">
        <f>euref_det!AF192*U192</f>
        <v>0</v>
      </c>
      <c r="AD192" s="38">
        <f>euref_det!AG192*V192</f>
        <v>0</v>
      </c>
      <c r="AE192" s="38">
        <f>euref_det!AH192*W192</f>
        <v>0</v>
      </c>
      <c r="AF192" s="38">
        <f>euref_det!AI192*X192</f>
        <v>0</v>
      </c>
    </row>
    <row r="193" spans="1:32" ht="15" customHeight="1" x14ac:dyDescent="0.25">
      <c r="A193" s="9" t="s">
        <v>81</v>
      </c>
      <c r="B193" s="9" t="s">
        <v>86</v>
      </c>
      <c r="C193" s="9" t="s">
        <v>12</v>
      </c>
      <c r="D193" s="9" t="s">
        <v>725</v>
      </c>
      <c r="E193" s="9" t="s">
        <v>724</v>
      </c>
      <c r="F193" s="9" t="s">
        <v>102</v>
      </c>
      <c r="G193" s="9" t="s">
        <v>723</v>
      </c>
      <c r="H193" s="39">
        <v>2900.7142857142858</v>
      </c>
      <c r="I193" s="39">
        <f>H193*1100/(1310+2/7*(1100-1310))</f>
        <v>2552.6285714285718</v>
      </c>
      <c r="J193" s="39">
        <f t="shared" si="158"/>
        <v>2424.9971428571434</v>
      </c>
      <c r="K193" s="39">
        <f>I193*990/1100</f>
        <v>2297.3657142857146</v>
      </c>
      <c r="L193" s="39">
        <f t="shared" si="159"/>
        <v>2227.7485714285717</v>
      </c>
      <c r="M193" s="39">
        <f>K193*930/990</f>
        <v>2158.1314285714288</v>
      </c>
      <c r="N193" s="39">
        <f t="shared" si="160"/>
        <v>2100.1171428571433</v>
      </c>
      <c r="O193" s="39">
        <f>M193*880/930</f>
        <v>2042.1028571428574</v>
      </c>
      <c r="P193" s="38">
        <v>0.91</v>
      </c>
      <c r="Q193" s="38">
        <f t="shared" si="162"/>
        <v>2.6396500000000001</v>
      </c>
      <c r="R193" s="38">
        <f t="shared" si="162"/>
        <v>2.3228920000000004</v>
      </c>
      <c r="S193" s="38">
        <f t="shared" si="162"/>
        <v>2.2067474000000007</v>
      </c>
      <c r="T193" s="38">
        <f t="shared" si="162"/>
        <v>2.0906028000000005</v>
      </c>
      <c r="U193" s="38">
        <f t="shared" si="162"/>
        <v>2.0272512000000003</v>
      </c>
      <c r="V193" s="38">
        <f t="shared" si="162"/>
        <v>1.9638996000000004</v>
      </c>
      <c r="W193" s="38">
        <f t="shared" si="162"/>
        <v>1.9111066000000005</v>
      </c>
      <c r="X193" s="38">
        <f t="shared" si="162"/>
        <v>1.8583136000000002</v>
      </c>
      <c r="Y193" s="38">
        <f>euref_det!AB193*Q193</f>
        <v>2.0344310479999996</v>
      </c>
      <c r="Z193" s="38">
        <f>euref_det!AC193*R193</f>
        <v>9.8595740402076082</v>
      </c>
      <c r="AA193" s="38">
        <f>euref_det!AD193*S193</f>
        <v>1.6488542113062048</v>
      </c>
      <c r="AB193" s="38">
        <f>euref_det!AE193*T193</f>
        <v>1.5620724107111412</v>
      </c>
      <c r="AC193" s="38">
        <f>euref_det!AF193*U193</f>
        <v>1.5147368831138337</v>
      </c>
      <c r="AD193" s="38">
        <f>euref_det!AG193*V193</f>
        <v>1.4674013555165266</v>
      </c>
      <c r="AE193" s="38">
        <f>euref_det!AH193*W193</f>
        <v>1.4279550825187706</v>
      </c>
      <c r="AF193" s="38">
        <f>euref_det!AI193*X193</f>
        <v>1.3885088095210143</v>
      </c>
    </row>
    <row r="194" spans="1:32" ht="15" customHeight="1" x14ac:dyDescent="0.25">
      <c r="A194" s="9" t="s">
        <v>41</v>
      </c>
      <c r="B194" s="9" t="s">
        <v>42</v>
      </c>
      <c r="C194" s="9" t="s">
        <v>12</v>
      </c>
      <c r="D194" s="9" t="s">
        <v>102</v>
      </c>
      <c r="E194" s="9" t="s">
        <v>722</v>
      </c>
      <c r="F194" s="9"/>
      <c r="G194" s="9"/>
      <c r="H194" s="38">
        <v>5285.7142857142853</v>
      </c>
      <c r="I194" s="38">
        <v>4500</v>
      </c>
      <c r="J194" s="38">
        <f t="shared" si="158"/>
        <v>4150</v>
      </c>
      <c r="K194" s="38">
        <v>3800</v>
      </c>
      <c r="L194" s="38">
        <f t="shared" si="159"/>
        <v>3650</v>
      </c>
      <c r="M194" s="38">
        <v>3500</v>
      </c>
      <c r="N194" s="38">
        <f t="shared" si="160"/>
        <v>3450</v>
      </c>
      <c r="O194" s="38">
        <v>3400</v>
      </c>
      <c r="P194" s="38">
        <v>0.91</v>
      </c>
      <c r="Q194" s="38">
        <f t="shared" si="162"/>
        <v>4.8099999999999996</v>
      </c>
      <c r="R194" s="38">
        <f t="shared" si="162"/>
        <v>4.0949999999999998</v>
      </c>
      <c r="S194" s="38">
        <f t="shared" si="162"/>
        <v>3.7765</v>
      </c>
      <c r="T194" s="38">
        <f t="shared" si="162"/>
        <v>3.4580000000000002</v>
      </c>
      <c r="U194" s="38">
        <f t="shared" si="162"/>
        <v>3.3214999999999999</v>
      </c>
      <c r="V194" s="38">
        <f t="shared" si="162"/>
        <v>3.1850000000000001</v>
      </c>
      <c r="W194" s="38">
        <f t="shared" si="162"/>
        <v>3.1395</v>
      </c>
      <c r="X194" s="38">
        <f t="shared" si="162"/>
        <v>3.0939999999999999</v>
      </c>
      <c r="Y194" s="38">
        <f>euref_det!AB194*Q194</f>
        <v>0</v>
      </c>
      <c r="Z194" s="38">
        <f>euref_det!AC194*R194</f>
        <v>0</v>
      </c>
      <c r="AA194" s="38">
        <f>euref_det!AD194*S194</f>
        <v>0</v>
      </c>
      <c r="AB194" s="38">
        <f>euref_det!AE194*T194</f>
        <v>0</v>
      </c>
      <c r="AC194" s="38">
        <f>euref_det!AF194*U194</f>
        <v>0</v>
      </c>
      <c r="AD194" s="38">
        <f>euref_det!AG194*V194</f>
        <v>0</v>
      </c>
      <c r="AE194" s="38">
        <f>euref_det!AH194*W194</f>
        <v>0</v>
      </c>
      <c r="AF194" s="38">
        <f>euref_det!AI194*X194</f>
        <v>0</v>
      </c>
    </row>
    <row r="195" spans="1:32" ht="15" customHeight="1" x14ac:dyDescent="0.25">
      <c r="A195" s="9" t="s">
        <v>43</v>
      </c>
      <c r="B195" s="9" t="s">
        <v>44</v>
      </c>
      <c r="C195" s="9" t="s">
        <v>12</v>
      </c>
      <c r="D195" s="9" t="s">
        <v>102</v>
      </c>
      <c r="E195" s="9" t="s">
        <v>721</v>
      </c>
      <c r="F195" s="9"/>
      <c r="G195" s="9"/>
      <c r="H195" s="38">
        <v>8140</v>
      </c>
      <c r="I195" s="38">
        <v>5790</v>
      </c>
      <c r="J195" s="38">
        <f t="shared" si="158"/>
        <v>5135</v>
      </c>
      <c r="K195" s="38">
        <v>4480</v>
      </c>
      <c r="L195" s="38">
        <f t="shared" si="159"/>
        <v>3565</v>
      </c>
      <c r="M195" s="38">
        <v>2650</v>
      </c>
      <c r="N195" s="38">
        <f t="shared" si="160"/>
        <v>2475</v>
      </c>
      <c r="O195" s="38">
        <v>2300</v>
      </c>
      <c r="P195" s="38"/>
      <c r="Q195" s="38">
        <f t="shared" ref="Q195:X195" si="163">H195/1000</f>
        <v>8.14</v>
      </c>
      <c r="R195" s="38">
        <f t="shared" si="163"/>
        <v>5.79</v>
      </c>
      <c r="S195" s="38">
        <f t="shared" si="163"/>
        <v>5.1349999999999998</v>
      </c>
      <c r="T195" s="38">
        <f t="shared" si="163"/>
        <v>4.4800000000000004</v>
      </c>
      <c r="U195" s="38">
        <f t="shared" si="163"/>
        <v>3.5649999999999999</v>
      </c>
      <c r="V195" s="38">
        <f t="shared" si="163"/>
        <v>2.65</v>
      </c>
      <c r="W195" s="38">
        <f t="shared" si="163"/>
        <v>2.4750000000000001</v>
      </c>
      <c r="X195" s="38">
        <f t="shared" si="163"/>
        <v>2.2999999999999998</v>
      </c>
      <c r="Y195" s="38">
        <f>euref_det!AB195*Q195</f>
        <v>0</v>
      </c>
      <c r="Z195" s="38">
        <f>euref_det!AC195*R195</f>
        <v>0</v>
      </c>
      <c r="AA195" s="38">
        <f>euref_det!AD195*S195</f>
        <v>0</v>
      </c>
      <c r="AB195" s="38">
        <f>euref_det!AE195*T195</f>
        <v>0</v>
      </c>
      <c r="AC195" s="38">
        <f>euref_det!AF195*U195</f>
        <v>0</v>
      </c>
      <c r="AD195" s="38">
        <f>euref_det!AG195*V195</f>
        <v>0</v>
      </c>
      <c r="AE195" s="38">
        <f>euref_det!AH195*W195</f>
        <v>0</v>
      </c>
      <c r="AF195" s="38">
        <f>euref_det!AI195*X195</f>
        <v>0</v>
      </c>
    </row>
    <row r="196" spans="1:32" ht="15" customHeight="1" x14ac:dyDescent="0.25">
      <c r="A196" s="9" t="s">
        <v>45</v>
      </c>
      <c r="B196" s="9" t="s">
        <v>46</v>
      </c>
      <c r="C196" s="9" t="s">
        <v>12</v>
      </c>
      <c r="D196" s="9" t="s">
        <v>102</v>
      </c>
      <c r="E196" s="9" t="s">
        <v>720</v>
      </c>
      <c r="F196" s="9"/>
      <c r="G196" s="9"/>
      <c r="H196" s="38">
        <v>5370</v>
      </c>
      <c r="I196" s="38">
        <v>4970</v>
      </c>
      <c r="J196" s="38">
        <f t="shared" si="158"/>
        <v>4720</v>
      </c>
      <c r="K196" s="38">
        <v>4470</v>
      </c>
      <c r="L196" s="38">
        <f t="shared" si="159"/>
        <v>4245</v>
      </c>
      <c r="M196" s="38">
        <v>4020</v>
      </c>
      <c r="N196" s="38">
        <f t="shared" si="160"/>
        <v>3815</v>
      </c>
      <c r="O196" s="38">
        <v>3610</v>
      </c>
      <c r="P196" s="38">
        <v>0.91</v>
      </c>
      <c r="Q196" s="38">
        <f t="shared" ref="Q196:X196" si="164">H196*$P196/1000</f>
        <v>4.8866999999999994</v>
      </c>
      <c r="R196" s="38">
        <f t="shared" si="164"/>
        <v>4.5226999999999995</v>
      </c>
      <c r="S196" s="38">
        <f t="shared" si="164"/>
        <v>4.2951999999999995</v>
      </c>
      <c r="T196" s="38">
        <f t="shared" si="164"/>
        <v>4.0677000000000003</v>
      </c>
      <c r="U196" s="38">
        <f t="shared" si="164"/>
        <v>3.8629500000000001</v>
      </c>
      <c r="V196" s="38">
        <f t="shared" si="164"/>
        <v>3.6582000000000003</v>
      </c>
      <c r="W196" s="38">
        <f t="shared" si="164"/>
        <v>3.4716499999999999</v>
      </c>
      <c r="X196" s="38">
        <f t="shared" si="164"/>
        <v>3.2850999999999999</v>
      </c>
      <c r="Y196" s="38">
        <f>euref_det!AB196*Q196</f>
        <v>0</v>
      </c>
      <c r="Z196" s="38">
        <f>euref_det!AC196*R196</f>
        <v>0</v>
      </c>
      <c r="AA196" s="38">
        <f>euref_det!AD196*S196</f>
        <v>0</v>
      </c>
      <c r="AB196" s="38">
        <f>euref_det!AE196*T196</f>
        <v>0</v>
      </c>
      <c r="AC196" s="38">
        <f>euref_det!AF196*U196</f>
        <v>0</v>
      </c>
      <c r="AD196" s="38">
        <f>euref_det!AG196*V196</f>
        <v>0</v>
      </c>
      <c r="AE196" s="38">
        <f>euref_det!AH196*W196</f>
        <v>0</v>
      </c>
      <c r="AF196" s="38">
        <f>euref_det!AI196*X196</f>
        <v>0</v>
      </c>
    </row>
    <row r="197" spans="1:32" ht="15" customHeight="1" x14ac:dyDescent="0.25">
      <c r="A197" s="9" t="s">
        <v>29</v>
      </c>
      <c r="B197" s="9" t="s">
        <v>30</v>
      </c>
      <c r="C197" s="9" t="s">
        <v>11</v>
      </c>
      <c r="D197" s="9" t="s">
        <v>102</v>
      </c>
      <c r="E197" s="9" t="s">
        <v>738</v>
      </c>
      <c r="F197" s="9"/>
      <c r="G197" s="9"/>
      <c r="H197" s="38">
        <v>1600</v>
      </c>
      <c r="I197" s="38">
        <f t="shared" ref="I197:O198" si="165">$H197</f>
        <v>1600</v>
      </c>
      <c r="J197" s="38">
        <f t="shared" si="165"/>
        <v>1600</v>
      </c>
      <c r="K197" s="38">
        <f t="shared" si="165"/>
        <v>1600</v>
      </c>
      <c r="L197" s="38">
        <f t="shared" si="165"/>
        <v>1600</v>
      </c>
      <c r="M197" s="38">
        <f t="shared" si="165"/>
        <v>1600</v>
      </c>
      <c r="N197" s="38">
        <f t="shared" si="165"/>
        <v>1600</v>
      </c>
      <c r="O197" s="38">
        <f t="shared" si="165"/>
        <v>1600</v>
      </c>
      <c r="P197" s="38"/>
      <c r="Q197" s="38">
        <f t="shared" ref="Q197:X199" si="166">H197/1000</f>
        <v>1.6</v>
      </c>
      <c r="R197" s="38">
        <f t="shared" si="166"/>
        <v>1.6</v>
      </c>
      <c r="S197" s="38">
        <f t="shared" si="166"/>
        <v>1.6</v>
      </c>
      <c r="T197" s="38">
        <f t="shared" si="166"/>
        <v>1.6</v>
      </c>
      <c r="U197" s="38">
        <f t="shared" si="166"/>
        <v>1.6</v>
      </c>
      <c r="V197" s="38">
        <f t="shared" si="166"/>
        <v>1.6</v>
      </c>
      <c r="W197" s="38">
        <f t="shared" si="166"/>
        <v>1.6</v>
      </c>
      <c r="X197" s="38">
        <f t="shared" si="166"/>
        <v>1.6</v>
      </c>
      <c r="Y197" s="38">
        <f>euref_det!AB197*Q197</f>
        <v>403.65960000000001</v>
      </c>
      <c r="Z197" s="38">
        <f>euref_det!AC197*R197</f>
        <v>354.32075534575898</v>
      </c>
      <c r="AA197" s="38">
        <f>euref_det!AD197*S197</f>
        <v>204.13995534575892</v>
      </c>
      <c r="AB197" s="38">
        <f>euref_det!AE197*T197</f>
        <v>203.9347553457589</v>
      </c>
      <c r="AC197" s="38">
        <f>euref_det!AF197*U197</f>
        <v>192.12195534575892</v>
      </c>
      <c r="AD197" s="38">
        <f>euref_det!AG197*V197</f>
        <v>89.045155345758872</v>
      </c>
      <c r="AE197" s="38">
        <f>euref_det!AH197*W197</f>
        <v>88.566755345758892</v>
      </c>
      <c r="AF197" s="38">
        <f>euref_det!AI197*X197</f>
        <v>76.054755345758878</v>
      </c>
    </row>
    <row r="198" spans="1:32" ht="15" customHeight="1" x14ac:dyDescent="0.25">
      <c r="A198" s="9" t="s">
        <v>31</v>
      </c>
      <c r="B198" s="9" t="s">
        <v>32</v>
      </c>
      <c r="C198" s="9" t="s">
        <v>11</v>
      </c>
      <c r="D198" s="9" t="s">
        <v>102</v>
      </c>
      <c r="E198" s="9" t="s">
        <v>737</v>
      </c>
      <c r="F198" s="9"/>
      <c r="G198" s="9"/>
      <c r="H198" s="38">
        <v>850</v>
      </c>
      <c r="I198" s="38">
        <f t="shared" si="165"/>
        <v>850</v>
      </c>
      <c r="J198" s="38">
        <f t="shared" si="165"/>
        <v>850</v>
      </c>
      <c r="K198" s="38">
        <f t="shared" si="165"/>
        <v>850</v>
      </c>
      <c r="L198" s="38">
        <f t="shared" si="165"/>
        <v>850</v>
      </c>
      <c r="M198" s="38">
        <f t="shared" si="165"/>
        <v>850</v>
      </c>
      <c r="N198" s="38">
        <f t="shared" si="165"/>
        <v>850</v>
      </c>
      <c r="O198" s="38">
        <f t="shared" si="165"/>
        <v>850</v>
      </c>
      <c r="P198" s="38"/>
      <c r="Q198" s="38">
        <f t="shared" si="166"/>
        <v>0.85</v>
      </c>
      <c r="R198" s="38">
        <f t="shared" si="166"/>
        <v>0.85</v>
      </c>
      <c r="S198" s="38">
        <f t="shared" si="166"/>
        <v>0.85</v>
      </c>
      <c r="T198" s="38">
        <f t="shared" si="166"/>
        <v>0.85</v>
      </c>
      <c r="U198" s="38">
        <f t="shared" si="166"/>
        <v>0.85</v>
      </c>
      <c r="V198" s="38">
        <f t="shared" si="166"/>
        <v>0.85</v>
      </c>
      <c r="W198" s="38">
        <f t="shared" si="166"/>
        <v>0.85</v>
      </c>
      <c r="X198" s="38">
        <f t="shared" si="166"/>
        <v>0.85</v>
      </c>
      <c r="Y198" s="38">
        <f>euref_det!AB198*Q198</f>
        <v>1474.5947372999997</v>
      </c>
      <c r="Z198" s="38">
        <f>euref_det!AC198*R198</f>
        <v>1454.9896381671581</v>
      </c>
      <c r="AA198" s="38">
        <f>euref_det!AD198*S198</f>
        <v>1349.3209797856521</v>
      </c>
      <c r="AB198" s="38">
        <f>euref_det!AE198*T198</f>
        <v>1182.6175512771747</v>
      </c>
      <c r="AC198" s="38">
        <f>euref_det!AF198*U198</f>
        <v>1016.0936229289638</v>
      </c>
      <c r="AD198" s="38">
        <f>euref_det!AG198*V198</f>
        <v>2870.6988024684606</v>
      </c>
      <c r="AE198" s="38">
        <f>euref_det!AH198*W198</f>
        <v>1277.309158497093</v>
      </c>
      <c r="AF198" s="38">
        <f>euref_det!AI198*X198</f>
        <v>1276.7462223516457</v>
      </c>
    </row>
    <row r="199" spans="1:32" ht="15" customHeight="1" x14ac:dyDescent="0.25">
      <c r="A199" s="9" t="s">
        <v>33</v>
      </c>
      <c r="B199" s="9" t="s">
        <v>34</v>
      </c>
      <c r="C199" s="9" t="s">
        <v>11</v>
      </c>
      <c r="D199" s="9" t="s">
        <v>102</v>
      </c>
      <c r="E199" s="9" t="s">
        <v>736</v>
      </c>
      <c r="F199" s="9"/>
      <c r="G199" s="9"/>
      <c r="H199" s="38">
        <v>4457.1428571428569</v>
      </c>
      <c r="I199" s="38">
        <f>4350</f>
        <v>4350</v>
      </c>
      <c r="J199" s="38">
        <f>(I199+K199)/2</f>
        <v>4225</v>
      </c>
      <c r="K199" s="38">
        <v>4100</v>
      </c>
      <c r="L199" s="38">
        <f>(K199+M199)/2</f>
        <v>3950</v>
      </c>
      <c r="M199" s="38">
        <v>3800</v>
      </c>
      <c r="N199" s="38">
        <f>(M199+O199)/2</f>
        <v>3775</v>
      </c>
      <c r="O199" s="38">
        <v>3750</v>
      </c>
      <c r="P199" s="38"/>
      <c r="Q199" s="38">
        <f t="shared" si="166"/>
        <v>4.4571428571428573</v>
      </c>
      <c r="R199" s="38">
        <f t="shared" si="166"/>
        <v>4.3499999999999996</v>
      </c>
      <c r="S199" s="38">
        <f t="shared" si="166"/>
        <v>4.2249999999999996</v>
      </c>
      <c r="T199" s="38">
        <f t="shared" si="166"/>
        <v>4.0999999999999996</v>
      </c>
      <c r="U199" s="38">
        <f t="shared" si="166"/>
        <v>3.95</v>
      </c>
      <c r="V199" s="38">
        <f t="shared" si="166"/>
        <v>3.8</v>
      </c>
      <c r="W199" s="38">
        <f t="shared" si="166"/>
        <v>3.7749999999999999</v>
      </c>
      <c r="X199" s="38">
        <f t="shared" si="166"/>
        <v>3.75</v>
      </c>
      <c r="Y199" s="38">
        <f>euref_det!AB199*Q199</f>
        <v>0</v>
      </c>
      <c r="Z199" s="38">
        <f>euref_det!AC199*R199</f>
        <v>0</v>
      </c>
      <c r="AA199" s="38">
        <f>euref_det!AD199*S199</f>
        <v>0</v>
      </c>
      <c r="AB199" s="38">
        <f>euref_det!AE199*T199</f>
        <v>0</v>
      </c>
      <c r="AC199" s="38">
        <f>euref_det!AF199*U199</f>
        <v>0</v>
      </c>
      <c r="AD199" s="38">
        <f>euref_det!AG199*V199</f>
        <v>0</v>
      </c>
      <c r="AE199" s="38">
        <f>euref_det!AH199*W199</f>
        <v>0</v>
      </c>
      <c r="AF199" s="38">
        <f>euref_det!AI199*X199</f>
        <v>0</v>
      </c>
    </row>
    <row r="200" spans="1:32" ht="15" customHeight="1" x14ac:dyDescent="0.25">
      <c r="A200" s="9" t="s">
        <v>35</v>
      </c>
      <c r="B200" s="9" t="s">
        <v>36</v>
      </c>
      <c r="C200" s="9" t="s">
        <v>11</v>
      </c>
      <c r="D200" s="9" t="s">
        <v>725</v>
      </c>
      <c r="E200" s="9" t="s">
        <v>735</v>
      </c>
      <c r="F200" s="9" t="s">
        <v>102</v>
      </c>
      <c r="G200" s="9" t="s">
        <v>734</v>
      </c>
      <c r="H200" s="38">
        <v>1842.692924470706</v>
      </c>
      <c r="I200" s="38">
        <f t="shared" ref="I200:O200" si="167">$H200</f>
        <v>1842.692924470706</v>
      </c>
      <c r="J200" s="38">
        <f t="shared" si="167"/>
        <v>1842.692924470706</v>
      </c>
      <c r="K200" s="38">
        <f t="shared" si="167"/>
        <v>1842.692924470706</v>
      </c>
      <c r="L200" s="38">
        <f t="shared" si="167"/>
        <v>1842.692924470706</v>
      </c>
      <c r="M200" s="38">
        <f t="shared" si="167"/>
        <v>1842.692924470706</v>
      </c>
      <c r="N200" s="38">
        <f t="shared" si="167"/>
        <v>1842.692924470706</v>
      </c>
      <c r="O200" s="38">
        <f t="shared" si="167"/>
        <v>1842.692924470706</v>
      </c>
      <c r="P200" s="38">
        <v>0.91</v>
      </c>
      <c r="Q200" s="38">
        <f t="shared" ref="Q200:X202" si="168">H200*$P200/1000</f>
        <v>1.6768505612683424</v>
      </c>
      <c r="R200" s="38">
        <f t="shared" si="168"/>
        <v>1.6768505612683424</v>
      </c>
      <c r="S200" s="38">
        <f t="shared" si="168"/>
        <v>1.6768505612683424</v>
      </c>
      <c r="T200" s="38">
        <f t="shared" si="168"/>
        <v>1.6768505612683424</v>
      </c>
      <c r="U200" s="38">
        <f t="shared" si="168"/>
        <v>1.6768505612683424</v>
      </c>
      <c r="V200" s="38">
        <f t="shared" si="168"/>
        <v>1.6768505612683424</v>
      </c>
      <c r="W200" s="38">
        <f t="shared" si="168"/>
        <v>1.6768505612683424</v>
      </c>
      <c r="X200" s="38">
        <f t="shared" si="168"/>
        <v>1.6768505612683424</v>
      </c>
      <c r="Y200" s="38">
        <f>euref_det!AB200*Q200</f>
        <v>721.94006164473035</v>
      </c>
      <c r="Z200" s="38">
        <f>euref_det!AC200*R200</f>
        <v>625.01269314094634</v>
      </c>
      <c r="AA200" s="38">
        <f>euref_det!AD200*S200</f>
        <v>525.6449393216044</v>
      </c>
      <c r="AB200" s="38">
        <f>euref_det!AE200*T200</f>
        <v>573.06223394964081</v>
      </c>
      <c r="AC200" s="38">
        <f>euref_det!AF200*U200</f>
        <v>625.88636378977571</v>
      </c>
      <c r="AD200" s="38">
        <f>euref_det!AG200*V200</f>
        <v>614.22159597937411</v>
      </c>
      <c r="AE200" s="38">
        <f>euref_det!AH200*W200</f>
        <v>581.25378333767026</v>
      </c>
      <c r="AF200" s="38">
        <f>euref_det!AI200*X200</f>
        <v>568.8245164681299</v>
      </c>
    </row>
    <row r="201" spans="1:32" ht="15" customHeight="1" x14ac:dyDescent="0.25">
      <c r="A201" s="9" t="s">
        <v>79</v>
      </c>
      <c r="B201" s="9" t="s">
        <v>83</v>
      </c>
      <c r="C201" s="9" t="s">
        <v>11</v>
      </c>
      <c r="D201" s="9" t="s">
        <v>725</v>
      </c>
      <c r="E201" s="9" t="s">
        <v>745</v>
      </c>
      <c r="F201" s="9" t="s">
        <v>102</v>
      </c>
      <c r="G201" s="9" t="s">
        <v>732</v>
      </c>
      <c r="H201" s="38">
        <v>2218.7777777777778</v>
      </c>
      <c r="I201" s="38">
        <f>H201*1350/(1400+2/7*(1350-1400))</f>
        <v>2161.5927835051543</v>
      </c>
      <c r="J201" s="38">
        <f t="shared" ref="J201:J209" si="169">(I201+K201)/2</f>
        <v>2121.5632875143183</v>
      </c>
      <c r="K201" s="38">
        <f>I201*1300/1350</f>
        <v>2081.5337915234818</v>
      </c>
      <c r="L201" s="38">
        <f t="shared" ref="L201:L209" si="170">(K201+M201)/2</f>
        <v>2001.4747995418095</v>
      </c>
      <c r="M201" s="38">
        <f>K201*1200/1300</f>
        <v>1921.4158075601372</v>
      </c>
      <c r="N201" s="38">
        <f t="shared" ref="N201:N209" si="171">(M201+O201)/2</f>
        <v>1841.3568155784646</v>
      </c>
      <c r="O201" s="38">
        <f>M201*1100/1200</f>
        <v>1761.2978235967923</v>
      </c>
      <c r="P201" s="38">
        <v>0.91</v>
      </c>
      <c r="Q201" s="38">
        <f t="shared" si="168"/>
        <v>2.019087777777778</v>
      </c>
      <c r="R201" s="38">
        <f t="shared" si="168"/>
        <v>1.9670494329896906</v>
      </c>
      <c r="S201" s="38">
        <f t="shared" si="168"/>
        <v>1.9306225916380297</v>
      </c>
      <c r="T201" s="38">
        <f t="shared" si="168"/>
        <v>1.8941957502863687</v>
      </c>
      <c r="U201" s="38">
        <f t="shared" si="168"/>
        <v>1.8213420675830467</v>
      </c>
      <c r="V201" s="38">
        <f t="shared" si="168"/>
        <v>1.7484883848797248</v>
      </c>
      <c r="W201" s="38">
        <f t="shared" si="168"/>
        <v>1.6756347021764029</v>
      </c>
      <c r="X201" s="38">
        <f t="shared" si="168"/>
        <v>1.6027810194730812</v>
      </c>
      <c r="Y201" s="38">
        <f>euref_det!AB201*Q201</f>
        <v>1820.9950759000003</v>
      </c>
      <c r="Z201" s="38">
        <f>euref_det!AC201*R201</f>
        <v>803.67263764240386</v>
      </c>
      <c r="AA201" s="38">
        <f>euref_det!AD201*S201</f>
        <v>2425.0862552871845</v>
      </c>
      <c r="AB201" s="38">
        <f>euref_det!AE201*T201</f>
        <v>2319.7321329297411</v>
      </c>
      <c r="AC201" s="38">
        <f>euref_det!AF201*U201</f>
        <v>1252.3843989045768</v>
      </c>
      <c r="AD201" s="38">
        <f>euref_det!AG201*V201</f>
        <v>1901.152842444202</v>
      </c>
      <c r="AE201" s="38">
        <f>euref_det!AH201*W201</f>
        <v>2016.1588749109051</v>
      </c>
      <c r="AF201" s="38">
        <f>euref_det!AI201*X201</f>
        <v>3640.0984527817991</v>
      </c>
    </row>
    <row r="202" spans="1:32" ht="15" customHeight="1" x14ac:dyDescent="0.25">
      <c r="A202" s="9" t="s">
        <v>78</v>
      </c>
      <c r="B202" s="9" t="s">
        <v>84</v>
      </c>
      <c r="C202" s="9" t="s">
        <v>11</v>
      </c>
      <c r="D202" s="9" t="s">
        <v>725</v>
      </c>
      <c r="E202" s="9" t="s">
        <v>741</v>
      </c>
      <c r="F202" s="9" t="s">
        <v>102</v>
      </c>
      <c r="G202" s="9" t="s">
        <v>730</v>
      </c>
      <c r="H202" s="38">
        <v>4376</v>
      </c>
      <c r="I202" s="38">
        <f>H202*2880/(3470+2/7*(2880-3470))</f>
        <v>3817.4019904803113</v>
      </c>
      <c r="J202" s="38">
        <f t="shared" si="169"/>
        <v>3618.5789701427948</v>
      </c>
      <c r="K202" s="38">
        <f>I202*2580/2880</f>
        <v>3419.7559498052788</v>
      </c>
      <c r="L202" s="38">
        <f t="shared" si="170"/>
        <v>3287.2072695802681</v>
      </c>
      <c r="M202" s="38">
        <f>K202*2380/2580</f>
        <v>3154.6585893552569</v>
      </c>
      <c r="N202" s="38">
        <f t="shared" si="171"/>
        <v>3032.3850006205571</v>
      </c>
      <c r="O202" s="38">
        <f>M202*2380/2580</f>
        <v>2910.1114118858573</v>
      </c>
      <c r="P202" s="38">
        <v>0.91</v>
      </c>
      <c r="Q202" s="38">
        <f t="shared" si="168"/>
        <v>3.9821600000000004</v>
      </c>
      <c r="R202" s="38">
        <f t="shared" si="168"/>
        <v>3.4738358113370831</v>
      </c>
      <c r="S202" s="38">
        <f t="shared" si="168"/>
        <v>3.2929068628299434</v>
      </c>
      <c r="T202" s="38">
        <f t="shared" si="168"/>
        <v>3.1119779143228037</v>
      </c>
      <c r="U202" s="38">
        <f t="shared" si="168"/>
        <v>2.991358615318044</v>
      </c>
      <c r="V202" s="38">
        <f t="shared" si="168"/>
        <v>2.8707393163132839</v>
      </c>
      <c r="W202" s="38">
        <f t="shared" si="168"/>
        <v>2.7594703505647074</v>
      </c>
      <c r="X202" s="38">
        <f t="shared" si="168"/>
        <v>2.6482013848161299</v>
      </c>
      <c r="Y202" s="38">
        <f>euref_det!AB202*Q202</f>
        <v>0</v>
      </c>
      <c r="Z202" s="38">
        <f>euref_det!AC202*R202</f>
        <v>0</v>
      </c>
      <c r="AA202" s="38">
        <f>euref_det!AD202*S202</f>
        <v>0</v>
      </c>
      <c r="AB202" s="38">
        <f>euref_det!AE202*T202</f>
        <v>0</v>
      </c>
      <c r="AC202" s="38">
        <f>euref_det!AF202*U202</f>
        <v>0</v>
      </c>
      <c r="AD202" s="38">
        <f>euref_det!AG202*V202</f>
        <v>0</v>
      </c>
      <c r="AE202" s="38">
        <f>euref_det!AH202*W202</f>
        <v>0</v>
      </c>
      <c r="AF202" s="38">
        <f>euref_det!AI202*X202</f>
        <v>0</v>
      </c>
    </row>
    <row r="203" spans="1:32" ht="15" customHeight="1" x14ac:dyDescent="0.25">
      <c r="A203" s="9" t="s">
        <v>37</v>
      </c>
      <c r="B203" s="9" t="s">
        <v>38</v>
      </c>
      <c r="C203" s="9" t="s">
        <v>11</v>
      </c>
      <c r="D203" s="9" t="s">
        <v>102</v>
      </c>
      <c r="E203" s="9" t="s">
        <v>729</v>
      </c>
      <c r="F203" s="9"/>
      <c r="G203" s="9"/>
      <c r="H203" s="38">
        <v>2442.8571428571427</v>
      </c>
      <c r="I203" s="38">
        <v>2300</v>
      </c>
      <c r="J203" s="38">
        <f t="shared" si="169"/>
        <v>2300</v>
      </c>
      <c r="K203" s="38">
        <v>2300</v>
      </c>
      <c r="L203" s="38">
        <f t="shared" si="170"/>
        <v>2300</v>
      </c>
      <c r="M203" s="38">
        <v>2300</v>
      </c>
      <c r="N203" s="38">
        <f t="shared" si="171"/>
        <v>2250</v>
      </c>
      <c r="O203" s="38">
        <v>2200</v>
      </c>
      <c r="P203" s="38"/>
      <c r="Q203" s="38">
        <f t="shared" ref="Q203:X204" si="172">H203/1000</f>
        <v>2.4428571428571426</v>
      </c>
      <c r="R203" s="38">
        <f t="shared" si="172"/>
        <v>2.2999999999999998</v>
      </c>
      <c r="S203" s="38">
        <f t="shared" si="172"/>
        <v>2.2999999999999998</v>
      </c>
      <c r="T203" s="38">
        <f t="shared" si="172"/>
        <v>2.2999999999999998</v>
      </c>
      <c r="U203" s="38">
        <f t="shared" si="172"/>
        <v>2.2999999999999998</v>
      </c>
      <c r="V203" s="38">
        <f t="shared" si="172"/>
        <v>2.2999999999999998</v>
      </c>
      <c r="W203" s="38">
        <f t="shared" si="172"/>
        <v>2.25</v>
      </c>
      <c r="X203" s="38">
        <f t="shared" si="172"/>
        <v>2.2000000000000002</v>
      </c>
      <c r="Y203" s="38">
        <f>euref_det!AB203*Q203</f>
        <v>972.11738909387748</v>
      </c>
      <c r="Z203" s="38">
        <f>euref_det!AC203*R203</f>
        <v>567.06247841389165</v>
      </c>
      <c r="AA203" s="38">
        <f>euref_det!AD203*S203</f>
        <v>396.89376912242091</v>
      </c>
      <c r="AB203" s="38">
        <f>euref_det!AE203*T203</f>
        <v>153.24354594138879</v>
      </c>
      <c r="AC203" s="38">
        <f>euref_det!AF203*U203</f>
        <v>52.425330871605631</v>
      </c>
      <c r="AD203" s="38">
        <f>euref_det!AG203*V203</f>
        <v>39.65258413499356</v>
      </c>
      <c r="AE203" s="38">
        <f>euref_det!AH203*W203</f>
        <v>31.075597511049402</v>
      </c>
      <c r="AF203" s="38">
        <f>euref_det!AI203*X203</f>
        <v>8.0533599009294381</v>
      </c>
    </row>
    <row r="204" spans="1:32" ht="15" customHeight="1" x14ac:dyDescent="0.25">
      <c r="A204" s="9" t="s">
        <v>39</v>
      </c>
      <c r="B204" s="9" t="s">
        <v>40</v>
      </c>
      <c r="C204" s="9" t="s">
        <v>11</v>
      </c>
      <c r="D204" s="9" t="s">
        <v>102</v>
      </c>
      <c r="E204" s="9" t="s">
        <v>728</v>
      </c>
      <c r="F204" s="9"/>
      <c r="G204" s="9"/>
      <c r="H204" s="38">
        <v>2812.8571428571427</v>
      </c>
      <c r="I204" s="38">
        <v>2620</v>
      </c>
      <c r="J204" s="38">
        <f t="shared" si="169"/>
        <v>2495</v>
      </c>
      <c r="K204" s="38">
        <v>2370</v>
      </c>
      <c r="L204" s="38">
        <f t="shared" si="170"/>
        <v>2260</v>
      </c>
      <c r="M204" s="38">
        <v>2150</v>
      </c>
      <c r="N204" s="38">
        <f t="shared" si="171"/>
        <v>2050</v>
      </c>
      <c r="O204" s="38">
        <v>1950</v>
      </c>
      <c r="P204" s="38"/>
      <c r="Q204" s="38">
        <f t="shared" si="172"/>
        <v>2.8128571428571427</v>
      </c>
      <c r="R204" s="38">
        <f t="shared" si="172"/>
        <v>2.62</v>
      </c>
      <c r="S204" s="38">
        <f t="shared" si="172"/>
        <v>2.4950000000000001</v>
      </c>
      <c r="T204" s="38">
        <f t="shared" si="172"/>
        <v>2.37</v>
      </c>
      <c r="U204" s="38">
        <f t="shared" si="172"/>
        <v>2.2599999999999998</v>
      </c>
      <c r="V204" s="38">
        <f t="shared" si="172"/>
        <v>2.15</v>
      </c>
      <c r="W204" s="38">
        <f t="shared" si="172"/>
        <v>2.0499999999999998</v>
      </c>
      <c r="X204" s="38">
        <f t="shared" si="172"/>
        <v>1.95</v>
      </c>
      <c r="Y204" s="38">
        <f>euref_det!AB204*Q204</f>
        <v>600.25691842285698</v>
      </c>
      <c r="Z204" s="38">
        <f>euref_det!AC204*R204</f>
        <v>867.3281937333818</v>
      </c>
      <c r="AA204" s="38">
        <f>euref_det!AD204*S204</f>
        <v>570.68347744914286</v>
      </c>
      <c r="AB204" s="38">
        <f>euref_det!AE204*T204</f>
        <v>512.77417595945508</v>
      </c>
      <c r="AC204" s="38">
        <f>euref_det!AF204*U204</f>
        <v>530.23487499733619</v>
      </c>
      <c r="AD204" s="38">
        <f>euref_det!AG204*V204</f>
        <v>815.10038692722208</v>
      </c>
      <c r="AE204" s="38">
        <f>euref_det!AH204*W204</f>
        <v>507.52556449147329</v>
      </c>
      <c r="AF204" s="38">
        <f>euref_det!AI204*X204</f>
        <v>476.86220600639894</v>
      </c>
    </row>
    <row r="205" spans="1:32" ht="15" customHeight="1" x14ac:dyDescent="0.25">
      <c r="A205" s="9" t="s">
        <v>80</v>
      </c>
      <c r="B205" s="9" t="s">
        <v>85</v>
      </c>
      <c r="C205" s="9" t="s">
        <v>11</v>
      </c>
      <c r="D205" s="9" t="s">
        <v>725</v>
      </c>
      <c r="E205" s="9" t="s">
        <v>744</v>
      </c>
      <c r="F205" s="9" t="s">
        <v>102</v>
      </c>
      <c r="G205" s="9" t="s">
        <v>726</v>
      </c>
      <c r="H205" s="38">
        <v>2018.1247142857142</v>
      </c>
      <c r="I205" s="38">
        <f>H205*800/(980+2/7*(800-980))</f>
        <v>1738.6920615384615</v>
      </c>
      <c r="J205" s="38">
        <f t="shared" si="169"/>
        <v>1564.8228553846154</v>
      </c>
      <c r="K205" s="38">
        <f>I205*640/800</f>
        <v>1390.9536492307693</v>
      </c>
      <c r="L205" s="38">
        <f t="shared" si="170"/>
        <v>1325.7526969230771</v>
      </c>
      <c r="M205" s="38">
        <f>K205*580/640</f>
        <v>1260.5517446153847</v>
      </c>
      <c r="N205" s="38">
        <f t="shared" si="171"/>
        <v>1195.3507923076922</v>
      </c>
      <c r="O205" s="38">
        <f>M205*520/580</f>
        <v>1130.14984</v>
      </c>
      <c r="P205" s="38">
        <v>0.91</v>
      </c>
      <c r="Q205" s="38">
        <f t="shared" ref="Q205:X207" si="173">H205*$P205/1000</f>
        <v>1.8364934899999998</v>
      </c>
      <c r="R205" s="38">
        <f t="shared" si="173"/>
        <v>1.5822097760000002</v>
      </c>
      <c r="S205" s="38">
        <f t="shared" si="173"/>
        <v>1.4239887984000001</v>
      </c>
      <c r="T205" s="38">
        <f t="shared" si="173"/>
        <v>1.2657678208000003</v>
      </c>
      <c r="U205" s="38">
        <f t="shared" si="173"/>
        <v>1.2064349542000001</v>
      </c>
      <c r="V205" s="38">
        <f t="shared" si="173"/>
        <v>1.1471020876</v>
      </c>
      <c r="W205" s="38">
        <f t="shared" si="173"/>
        <v>1.0877692210000001</v>
      </c>
      <c r="X205" s="38">
        <f t="shared" si="173"/>
        <v>1.0284363543999999</v>
      </c>
      <c r="Y205" s="38">
        <f>euref_det!AB205*Q205</f>
        <v>361.70602603251785</v>
      </c>
      <c r="Z205" s="38">
        <f>euref_det!AC205*R205</f>
        <v>358.56616998529438</v>
      </c>
      <c r="AA205" s="38">
        <f>euref_det!AD205*S205</f>
        <v>472.58183495372077</v>
      </c>
      <c r="AB205" s="38">
        <f>euref_det!AE205*T205</f>
        <v>358.86787707131708</v>
      </c>
      <c r="AC205" s="38">
        <f>euref_det!AF205*U205</f>
        <v>333.13600699253408</v>
      </c>
      <c r="AD205" s="38">
        <f>euref_det!AG205*V205</f>
        <v>339.82898654070266</v>
      </c>
      <c r="AE205" s="38">
        <f>euref_det!AH205*W205</f>
        <v>1528.8878511812093</v>
      </c>
      <c r="AF205" s="38">
        <f>euref_det!AI205*X205</f>
        <v>852.69926648168962</v>
      </c>
    </row>
    <row r="206" spans="1:32" ht="15" customHeight="1" x14ac:dyDescent="0.25">
      <c r="A206" s="9" t="s">
        <v>81</v>
      </c>
      <c r="B206" s="9" t="s">
        <v>86</v>
      </c>
      <c r="C206" s="9" t="s">
        <v>11</v>
      </c>
      <c r="D206" s="9" t="s">
        <v>725</v>
      </c>
      <c r="E206" s="9" t="s">
        <v>743</v>
      </c>
      <c r="F206" s="9" t="s">
        <v>102</v>
      </c>
      <c r="G206" s="9" t="s">
        <v>723</v>
      </c>
      <c r="H206" s="38">
        <v>2742.6666666666665</v>
      </c>
      <c r="I206" s="38">
        <f>H206*1100/(1310+2/7*(1100-1310))</f>
        <v>2413.5466666666666</v>
      </c>
      <c r="J206" s="38">
        <f t="shared" si="169"/>
        <v>2292.8693333333331</v>
      </c>
      <c r="K206" s="38">
        <f>I206*990/1100</f>
        <v>2172.192</v>
      </c>
      <c r="L206" s="38">
        <f t="shared" si="170"/>
        <v>2106.3679999999999</v>
      </c>
      <c r="M206" s="38">
        <f>K206*930/990</f>
        <v>2040.5440000000001</v>
      </c>
      <c r="N206" s="38">
        <f t="shared" si="171"/>
        <v>1985.6906666666669</v>
      </c>
      <c r="O206" s="38">
        <f>M206*880/930</f>
        <v>1930.8373333333334</v>
      </c>
      <c r="P206" s="38">
        <v>0.91</v>
      </c>
      <c r="Q206" s="38">
        <f t="shared" si="173"/>
        <v>2.4958266666666669</v>
      </c>
      <c r="R206" s="38">
        <f t="shared" si="173"/>
        <v>2.1963274666666668</v>
      </c>
      <c r="S206" s="38">
        <f t="shared" si="173"/>
        <v>2.0865110933333328</v>
      </c>
      <c r="T206" s="38">
        <f t="shared" si="173"/>
        <v>1.97669472</v>
      </c>
      <c r="U206" s="38">
        <f t="shared" si="173"/>
        <v>1.9167948799999999</v>
      </c>
      <c r="V206" s="38">
        <f t="shared" si="173"/>
        <v>1.8568950400000002</v>
      </c>
      <c r="W206" s="38">
        <f t="shared" si="173"/>
        <v>1.8069785066666668</v>
      </c>
      <c r="X206" s="38">
        <f t="shared" si="173"/>
        <v>1.7570619733333335</v>
      </c>
      <c r="Y206" s="38">
        <f>euref_det!AB206*Q206</f>
        <v>2161.993425207806</v>
      </c>
      <c r="Z206" s="38">
        <f>euref_det!AC206*R206</f>
        <v>1770.2880438540478</v>
      </c>
      <c r="AA206" s="38">
        <f>euref_det!AD206*S206</f>
        <v>2462.8204098616056</v>
      </c>
      <c r="AB206" s="38">
        <f>euref_det!AE206*T206</f>
        <v>1993.2498125653563</v>
      </c>
      <c r="AC206" s="38">
        <f>euref_det!AF206*U206</f>
        <v>1882.4996308227664</v>
      </c>
      <c r="AD206" s="38">
        <f>euref_det!AG206*V206</f>
        <v>1956.533557262552</v>
      </c>
      <c r="AE206" s="38">
        <f>euref_det!AH206*W206</f>
        <v>9033.0298451516137</v>
      </c>
      <c r="AF206" s="38">
        <f>euref_det!AI206*X206</f>
        <v>5181.4002729218346</v>
      </c>
    </row>
    <row r="207" spans="1:32" ht="15" customHeight="1" x14ac:dyDescent="0.25">
      <c r="A207" s="9" t="s">
        <v>41</v>
      </c>
      <c r="B207" s="9" t="s">
        <v>42</v>
      </c>
      <c r="C207" s="9" t="s">
        <v>11</v>
      </c>
      <c r="D207" s="9" t="s">
        <v>102</v>
      </c>
      <c r="E207" s="9" t="s">
        <v>722</v>
      </c>
      <c r="F207" s="9"/>
      <c r="G207" s="9"/>
      <c r="H207" s="38">
        <v>5285.7142857142853</v>
      </c>
      <c r="I207" s="38">
        <v>4500</v>
      </c>
      <c r="J207" s="38">
        <f t="shared" si="169"/>
        <v>4150</v>
      </c>
      <c r="K207" s="38">
        <v>3800</v>
      </c>
      <c r="L207" s="38">
        <f t="shared" si="170"/>
        <v>3650</v>
      </c>
      <c r="M207" s="38">
        <v>3500</v>
      </c>
      <c r="N207" s="38">
        <f t="shared" si="171"/>
        <v>3450</v>
      </c>
      <c r="O207" s="38">
        <v>3400</v>
      </c>
      <c r="P207" s="38">
        <v>0.91</v>
      </c>
      <c r="Q207" s="38">
        <f t="shared" si="173"/>
        <v>4.8099999999999996</v>
      </c>
      <c r="R207" s="38">
        <f t="shared" si="173"/>
        <v>4.0949999999999998</v>
      </c>
      <c r="S207" s="38">
        <f t="shared" si="173"/>
        <v>3.7765</v>
      </c>
      <c r="T207" s="38">
        <f t="shared" si="173"/>
        <v>3.4580000000000002</v>
      </c>
      <c r="U207" s="38">
        <f t="shared" si="173"/>
        <v>3.3214999999999999</v>
      </c>
      <c r="V207" s="38">
        <f t="shared" si="173"/>
        <v>3.1850000000000001</v>
      </c>
      <c r="W207" s="38">
        <f t="shared" si="173"/>
        <v>3.1395</v>
      </c>
      <c r="X207" s="38">
        <f t="shared" si="173"/>
        <v>3.0939999999999999</v>
      </c>
      <c r="Y207" s="38">
        <f>euref_det!AB207*Q207</f>
        <v>0</v>
      </c>
      <c r="Z207" s="38">
        <f>euref_det!AC207*R207</f>
        <v>0</v>
      </c>
      <c r="AA207" s="38">
        <f>euref_det!AD207*S207</f>
        <v>0</v>
      </c>
      <c r="AB207" s="38">
        <f>euref_det!AE207*T207</f>
        <v>0</v>
      </c>
      <c r="AC207" s="38">
        <f>euref_det!AF207*U207</f>
        <v>0</v>
      </c>
      <c r="AD207" s="38">
        <f>euref_det!AG207*V207</f>
        <v>0</v>
      </c>
      <c r="AE207" s="38">
        <f>euref_det!AH207*W207</f>
        <v>0</v>
      </c>
      <c r="AF207" s="38">
        <f>euref_det!AI207*X207</f>
        <v>0</v>
      </c>
    </row>
    <row r="208" spans="1:32" ht="15" customHeight="1" x14ac:dyDescent="0.25">
      <c r="A208" s="9" t="s">
        <v>43</v>
      </c>
      <c r="B208" s="9" t="s">
        <v>44</v>
      </c>
      <c r="C208" s="9" t="s">
        <v>11</v>
      </c>
      <c r="D208" s="9" t="s">
        <v>102</v>
      </c>
      <c r="E208" s="9" t="s">
        <v>721</v>
      </c>
      <c r="F208" s="9"/>
      <c r="G208" s="9"/>
      <c r="H208" s="38">
        <v>8140</v>
      </c>
      <c r="I208" s="38">
        <v>5790</v>
      </c>
      <c r="J208" s="38">
        <f t="shared" si="169"/>
        <v>5135</v>
      </c>
      <c r="K208" s="38">
        <v>4480</v>
      </c>
      <c r="L208" s="38">
        <f t="shared" si="170"/>
        <v>3565</v>
      </c>
      <c r="M208" s="38">
        <v>2650</v>
      </c>
      <c r="N208" s="38">
        <f t="shared" si="171"/>
        <v>2475</v>
      </c>
      <c r="O208" s="38">
        <v>2300</v>
      </c>
      <c r="P208" s="38"/>
      <c r="Q208" s="38">
        <f t="shared" ref="Q208:X208" si="174">H208/1000</f>
        <v>8.14</v>
      </c>
      <c r="R208" s="38">
        <f t="shared" si="174"/>
        <v>5.79</v>
      </c>
      <c r="S208" s="38">
        <f t="shared" si="174"/>
        <v>5.1349999999999998</v>
      </c>
      <c r="T208" s="38">
        <f t="shared" si="174"/>
        <v>4.4800000000000004</v>
      </c>
      <c r="U208" s="38">
        <f t="shared" si="174"/>
        <v>3.5649999999999999</v>
      </c>
      <c r="V208" s="38">
        <f t="shared" si="174"/>
        <v>2.65</v>
      </c>
      <c r="W208" s="38">
        <f t="shared" si="174"/>
        <v>2.4750000000000001</v>
      </c>
      <c r="X208" s="38">
        <f t="shared" si="174"/>
        <v>2.2999999999999998</v>
      </c>
      <c r="Y208" s="38">
        <f>euref_det!AB208*Q208</f>
        <v>0</v>
      </c>
      <c r="Z208" s="38">
        <f>euref_det!AC208*R208</f>
        <v>0</v>
      </c>
      <c r="AA208" s="38">
        <f>euref_det!AD208*S208</f>
        <v>0</v>
      </c>
      <c r="AB208" s="38">
        <f>euref_det!AE208*T208</f>
        <v>0</v>
      </c>
      <c r="AC208" s="38">
        <f>euref_det!AF208*U208</f>
        <v>0</v>
      </c>
      <c r="AD208" s="38">
        <f>euref_det!AG208*V208</f>
        <v>0</v>
      </c>
      <c r="AE208" s="38">
        <f>euref_det!AH208*W208</f>
        <v>0</v>
      </c>
      <c r="AF208" s="38">
        <f>euref_det!AI208*X208</f>
        <v>0</v>
      </c>
    </row>
    <row r="209" spans="1:32" ht="15" customHeight="1" x14ac:dyDescent="0.25">
      <c r="A209" s="9" t="s">
        <v>45</v>
      </c>
      <c r="B209" s="9" t="s">
        <v>46</v>
      </c>
      <c r="C209" s="9" t="s">
        <v>11</v>
      </c>
      <c r="D209" s="9" t="s">
        <v>102</v>
      </c>
      <c r="E209" s="9" t="s">
        <v>720</v>
      </c>
      <c r="F209" s="9"/>
      <c r="G209" s="9"/>
      <c r="H209" s="38">
        <v>5370</v>
      </c>
      <c r="I209" s="38">
        <v>4970</v>
      </c>
      <c r="J209" s="38">
        <f t="shared" si="169"/>
        <v>4720</v>
      </c>
      <c r="K209" s="38">
        <v>4470</v>
      </c>
      <c r="L209" s="38">
        <f t="shared" si="170"/>
        <v>4245</v>
      </c>
      <c r="M209" s="38">
        <v>4020</v>
      </c>
      <c r="N209" s="38">
        <f t="shared" si="171"/>
        <v>3815</v>
      </c>
      <c r="O209" s="38">
        <v>3610</v>
      </c>
      <c r="P209" s="38">
        <v>0.91</v>
      </c>
      <c r="Q209" s="38">
        <f t="shared" ref="Q209:X209" si="175">H209*$P209/1000</f>
        <v>4.8866999999999994</v>
      </c>
      <c r="R209" s="38">
        <f t="shared" si="175"/>
        <v>4.5226999999999995</v>
      </c>
      <c r="S209" s="38">
        <f t="shared" si="175"/>
        <v>4.2951999999999995</v>
      </c>
      <c r="T209" s="38">
        <f t="shared" si="175"/>
        <v>4.0677000000000003</v>
      </c>
      <c r="U209" s="38">
        <f t="shared" si="175"/>
        <v>3.8629500000000001</v>
      </c>
      <c r="V209" s="38">
        <f t="shared" si="175"/>
        <v>3.6582000000000003</v>
      </c>
      <c r="W209" s="38">
        <f t="shared" si="175"/>
        <v>3.4716499999999999</v>
      </c>
      <c r="X209" s="38">
        <f t="shared" si="175"/>
        <v>3.2850999999999999</v>
      </c>
      <c r="Y209" s="38">
        <f>euref_det!AB209*Q209</f>
        <v>125.91396999999996</v>
      </c>
      <c r="Z209" s="38">
        <f>euref_det!AC209*R209</f>
        <v>116.5349033333333</v>
      </c>
      <c r="AA209" s="38">
        <f>euref_det!AD209*S209</f>
        <v>110.67298666666663</v>
      </c>
      <c r="AB209" s="38">
        <f>euref_det!AE209*T209</f>
        <v>104.81106999999999</v>
      </c>
      <c r="AC209" s="38">
        <f>euref_det!AF209*U209</f>
        <v>99.535344999999992</v>
      </c>
      <c r="AD209" s="38">
        <f>euref_det!AG209*V209</f>
        <v>94.259619999999998</v>
      </c>
      <c r="AE209" s="38">
        <f>euref_det!AH209*W209</f>
        <v>80.079393333333329</v>
      </c>
      <c r="AF209" s="38">
        <f>euref_det!AI209*X209</f>
        <v>75.77630666666667</v>
      </c>
    </row>
    <row r="210" spans="1:32" ht="15" customHeight="1" x14ac:dyDescent="0.25">
      <c r="A210" s="9" t="s">
        <v>29</v>
      </c>
      <c r="B210" s="9" t="s">
        <v>30</v>
      </c>
      <c r="C210" s="9" t="s">
        <v>10</v>
      </c>
      <c r="D210" s="9" t="s">
        <v>102</v>
      </c>
      <c r="E210" s="9" t="s">
        <v>738</v>
      </c>
      <c r="F210" s="9"/>
      <c r="G210" s="9"/>
      <c r="H210" s="39">
        <v>1600</v>
      </c>
      <c r="I210" s="39">
        <f t="shared" ref="I210:O211" si="176">$H210</f>
        <v>1600</v>
      </c>
      <c r="J210" s="39">
        <f t="shared" si="176"/>
        <v>1600</v>
      </c>
      <c r="K210" s="39">
        <f t="shared" si="176"/>
        <v>1600</v>
      </c>
      <c r="L210" s="39">
        <f t="shared" si="176"/>
        <v>1600</v>
      </c>
      <c r="M210" s="39">
        <f t="shared" si="176"/>
        <v>1600</v>
      </c>
      <c r="N210" s="39">
        <f t="shared" si="176"/>
        <v>1600</v>
      </c>
      <c r="O210" s="39">
        <f t="shared" si="176"/>
        <v>1600</v>
      </c>
      <c r="P210" s="38"/>
      <c r="Q210" s="38">
        <f t="shared" ref="Q210:X212" si="177">H210/1000</f>
        <v>1.6</v>
      </c>
      <c r="R210" s="38">
        <f t="shared" si="177"/>
        <v>1.6</v>
      </c>
      <c r="S210" s="38">
        <f t="shared" si="177"/>
        <v>1.6</v>
      </c>
      <c r="T210" s="38">
        <f t="shared" si="177"/>
        <v>1.6</v>
      </c>
      <c r="U210" s="38">
        <f t="shared" si="177"/>
        <v>1.6</v>
      </c>
      <c r="V210" s="38">
        <f t="shared" si="177"/>
        <v>1.6</v>
      </c>
      <c r="W210" s="38">
        <f t="shared" si="177"/>
        <v>1.6</v>
      </c>
      <c r="X210" s="38">
        <f t="shared" si="177"/>
        <v>1.6</v>
      </c>
      <c r="Y210" s="38">
        <f>euref_det!AB210*Q210</f>
        <v>0</v>
      </c>
      <c r="Z210" s="38">
        <f>euref_det!AC210*R210</f>
        <v>0</v>
      </c>
      <c r="AA210" s="38">
        <f>euref_det!AD210*S210</f>
        <v>0</v>
      </c>
      <c r="AB210" s="38">
        <f>euref_det!AE210*T210</f>
        <v>0</v>
      </c>
      <c r="AC210" s="38">
        <f>euref_det!AF210*U210</f>
        <v>0</v>
      </c>
      <c r="AD210" s="38">
        <f>euref_det!AG210*V210</f>
        <v>0</v>
      </c>
      <c r="AE210" s="38">
        <f>euref_det!AH210*W210</f>
        <v>0</v>
      </c>
      <c r="AF210" s="38">
        <f>euref_det!AI210*X210</f>
        <v>0</v>
      </c>
    </row>
    <row r="211" spans="1:32" ht="15" customHeight="1" x14ac:dyDescent="0.25">
      <c r="A211" s="9" t="s">
        <v>31</v>
      </c>
      <c r="B211" s="9" t="s">
        <v>32</v>
      </c>
      <c r="C211" s="9" t="s">
        <v>10</v>
      </c>
      <c r="D211" s="9" t="s">
        <v>102</v>
      </c>
      <c r="E211" s="9" t="s">
        <v>737</v>
      </c>
      <c r="F211" s="9"/>
      <c r="G211" s="9"/>
      <c r="H211" s="38">
        <v>850</v>
      </c>
      <c r="I211" s="38">
        <f t="shared" si="176"/>
        <v>850</v>
      </c>
      <c r="J211" s="38">
        <f t="shared" si="176"/>
        <v>850</v>
      </c>
      <c r="K211" s="38">
        <f t="shared" si="176"/>
        <v>850</v>
      </c>
      <c r="L211" s="38">
        <f t="shared" si="176"/>
        <v>850</v>
      </c>
      <c r="M211" s="38">
        <f t="shared" si="176"/>
        <v>850</v>
      </c>
      <c r="N211" s="38">
        <f t="shared" si="176"/>
        <v>850</v>
      </c>
      <c r="O211" s="38">
        <f t="shared" si="176"/>
        <v>850</v>
      </c>
      <c r="P211" s="38"/>
      <c r="Q211" s="38">
        <f t="shared" si="177"/>
        <v>0.85</v>
      </c>
      <c r="R211" s="38">
        <f t="shared" si="177"/>
        <v>0.85</v>
      </c>
      <c r="S211" s="38">
        <f t="shared" si="177"/>
        <v>0.85</v>
      </c>
      <c r="T211" s="38">
        <f t="shared" si="177"/>
        <v>0.85</v>
      </c>
      <c r="U211" s="38">
        <f t="shared" si="177"/>
        <v>0.85</v>
      </c>
      <c r="V211" s="38">
        <f t="shared" si="177"/>
        <v>0.85</v>
      </c>
      <c r="W211" s="38">
        <f t="shared" si="177"/>
        <v>0.85</v>
      </c>
      <c r="X211" s="38">
        <f t="shared" si="177"/>
        <v>0.85</v>
      </c>
      <c r="Y211" s="38">
        <f>euref_det!AB211*Q211</f>
        <v>1842.3030142083335</v>
      </c>
      <c r="Z211" s="38">
        <f>euref_det!AC211*R211</f>
        <v>43.102679624923923</v>
      </c>
      <c r="AA211" s="38">
        <f>euref_det!AD211*S211</f>
        <v>43.102679624923923</v>
      </c>
      <c r="AB211" s="38">
        <f>euref_det!AE211*T211</f>
        <v>38.257679624923917</v>
      </c>
      <c r="AC211" s="38">
        <f>euref_det!AF211*U211</f>
        <v>31.797679624923916</v>
      </c>
      <c r="AD211" s="38">
        <f>euref_det!AG211*V211</f>
        <v>28.150471291590591</v>
      </c>
      <c r="AE211" s="38">
        <f>euref_det!AH211*W211</f>
        <v>14.196277220767925</v>
      </c>
      <c r="AF211" s="38">
        <f>euref_det!AI211*X211</f>
        <v>14.032085554101258</v>
      </c>
    </row>
    <row r="212" spans="1:32" ht="15" customHeight="1" x14ac:dyDescent="0.25">
      <c r="A212" s="9" t="s">
        <v>33</v>
      </c>
      <c r="B212" s="9" t="s">
        <v>34</v>
      </c>
      <c r="C212" s="9" t="s">
        <v>10</v>
      </c>
      <c r="D212" s="9" t="s">
        <v>102</v>
      </c>
      <c r="E212" s="9" t="s">
        <v>736</v>
      </c>
      <c r="F212" s="9"/>
      <c r="G212" s="9"/>
      <c r="H212" s="38">
        <v>4457.1428571428569</v>
      </c>
      <c r="I212" s="38">
        <f>4350</f>
        <v>4350</v>
      </c>
      <c r="J212" s="38">
        <f>(I212+K212)/2</f>
        <v>4225</v>
      </c>
      <c r="K212" s="38">
        <v>4100</v>
      </c>
      <c r="L212" s="38">
        <f>(K212+M212)/2</f>
        <v>3950</v>
      </c>
      <c r="M212" s="38">
        <v>3800</v>
      </c>
      <c r="N212" s="38">
        <f>(M212+O212)/2</f>
        <v>3775</v>
      </c>
      <c r="O212" s="38">
        <v>3750</v>
      </c>
      <c r="P212" s="38"/>
      <c r="Q212" s="38">
        <f t="shared" si="177"/>
        <v>4.4571428571428573</v>
      </c>
      <c r="R212" s="38">
        <f t="shared" si="177"/>
        <v>4.3499999999999996</v>
      </c>
      <c r="S212" s="38">
        <f t="shared" si="177"/>
        <v>4.2249999999999996</v>
      </c>
      <c r="T212" s="38">
        <f t="shared" si="177"/>
        <v>4.0999999999999996</v>
      </c>
      <c r="U212" s="38">
        <f t="shared" si="177"/>
        <v>3.95</v>
      </c>
      <c r="V212" s="38">
        <f t="shared" si="177"/>
        <v>3.8</v>
      </c>
      <c r="W212" s="38">
        <f t="shared" si="177"/>
        <v>3.7749999999999999</v>
      </c>
      <c r="X212" s="38">
        <f t="shared" si="177"/>
        <v>3.75</v>
      </c>
      <c r="Y212" s="38">
        <f>euref_det!AB212*Q212</f>
        <v>0</v>
      </c>
      <c r="Z212" s="38">
        <f>euref_det!AC212*R212</f>
        <v>0</v>
      </c>
      <c r="AA212" s="38">
        <f>euref_det!AD212*S212</f>
        <v>0</v>
      </c>
      <c r="AB212" s="38">
        <f>euref_det!AE212*T212</f>
        <v>992.26833333333332</v>
      </c>
      <c r="AC212" s="38">
        <f>euref_det!AF212*U212</f>
        <v>73.535833333333343</v>
      </c>
      <c r="AD212" s="38">
        <f>euref_det!AG212*V212</f>
        <v>70.743333333333325</v>
      </c>
      <c r="AE212" s="38">
        <f>euref_det!AH212*W212</f>
        <v>70.27791666666667</v>
      </c>
      <c r="AF212" s="38">
        <f>euref_det!AI212*X212</f>
        <v>69.8125</v>
      </c>
    </row>
    <row r="213" spans="1:32" ht="15" customHeight="1" x14ac:dyDescent="0.25">
      <c r="A213" s="9" t="s">
        <v>35</v>
      </c>
      <c r="B213" s="9" t="s">
        <v>36</v>
      </c>
      <c r="C213" s="9" t="s">
        <v>10</v>
      </c>
      <c r="D213" s="9" t="s">
        <v>725</v>
      </c>
      <c r="E213" s="9" t="s">
        <v>735</v>
      </c>
      <c r="F213" s="9" t="s">
        <v>102</v>
      </c>
      <c r="G213" s="9" t="s">
        <v>734</v>
      </c>
      <c r="H213" s="38">
        <v>1842.692924470706</v>
      </c>
      <c r="I213" s="38">
        <f t="shared" ref="I213:O213" si="178">$H213</f>
        <v>1842.692924470706</v>
      </c>
      <c r="J213" s="38">
        <f t="shared" si="178"/>
        <v>1842.692924470706</v>
      </c>
      <c r="K213" s="38">
        <f t="shared" si="178"/>
        <v>1842.692924470706</v>
      </c>
      <c r="L213" s="38">
        <f t="shared" si="178"/>
        <v>1842.692924470706</v>
      </c>
      <c r="M213" s="38">
        <f t="shared" si="178"/>
        <v>1842.692924470706</v>
      </c>
      <c r="N213" s="38">
        <f t="shared" si="178"/>
        <v>1842.692924470706</v>
      </c>
      <c r="O213" s="38">
        <f t="shared" si="178"/>
        <v>1842.692924470706</v>
      </c>
      <c r="P213" s="38">
        <v>0.91</v>
      </c>
      <c r="Q213" s="38">
        <f t="shared" ref="Q213:X215" si="179">H213*$P213/1000</f>
        <v>1.6768505612683424</v>
      </c>
      <c r="R213" s="38">
        <f t="shared" si="179"/>
        <v>1.6768505612683424</v>
      </c>
      <c r="S213" s="38">
        <f t="shared" si="179"/>
        <v>1.6768505612683424</v>
      </c>
      <c r="T213" s="38">
        <f t="shared" si="179"/>
        <v>1.6768505612683424</v>
      </c>
      <c r="U213" s="38">
        <f t="shared" si="179"/>
        <v>1.6768505612683424</v>
      </c>
      <c r="V213" s="38">
        <f t="shared" si="179"/>
        <v>1.6768505612683424</v>
      </c>
      <c r="W213" s="38">
        <f t="shared" si="179"/>
        <v>1.6768505612683424</v>
      </c>
      <c r="X213" s="38">
        <f t="shared" si="179"/>
        <v>1.6768505612683424</v>
      </c>
      <c r="Y213" s="38">
        <f>euref_det!AB213*Q213</f>
        <v>3.2419110851187956</v>
      </c>
      <c r="Z213" s="38">
        <f>euref_det!AC213*R213</f>
        <v>3.2419110851187956</v>
      </c>
      <c r="AA213" s="38">
        <f>euref_det!AD213*S213</f>
        <v>3.2419110851187956</v>
      </c>
      <c r="AB213" s="38">
        <f>euref_det!AE213*T213</f>
        <v>3.2419110851187956</v>
      </c>
      <c r="AC213" s="38">
        <f>euref_det!AF213*U213</f>
        <v>3.2419110851187956</v>
      </c>
      <c r="AD213" s="38">
        <f>euref_det!AG213*V213</f>
        <v>7.6017225444164858</v>
      </c>
      <c r="AE213" s="38">
        <f>euref_det!AH213*W213</f>
        <v>12.20782986807591</v>
      </c>
      <c r="AF213" s="38">
        <f>euref_det!AI213*X213</f>
        <v>52.925730852148256</v>
      </c>
    </row>
    <row r="214" spans="1:32" ht="15" customHeight="1" x14ac:dyDescent="0.25">
      <c r="A214" s="9" t="s">
        <v>79</v>
      </c>
      <c r="B214" s="9" t="s">
        <v>83</v>
      </c>
      <c r="C214" s="9" t="s">
        <v>10</v>
      </c>
      <c r="D214" s="9" t="s">
        <v>725</v>
      </c>
      <c r="E214" s="9" t="s">
        <v>746</v>
      </c>
      <c r="F214" s="9" t="s">
        <v>102</v>
      </c>
      <c r="G214" s="9" t="s">
        <v>732</v>
      </c>
      <c r="H214" s="39">
        <v>1836.1111111111111</v>
      </c>
      <c r="I214" s="39">
        <f>H214*1350/(1400+2/7*(1350-1400))</f>
        <v>1788.7886597938143</v>
      </c>
      <c r="J214" s="39">
        <f t="shared" ref="J214:J222" si="180">(I214+K214)/2</f>
        <v>1755.6629438717068</v>
      </c>
      <c r="K214" s="39">
        <f>I214*1300/1350</f>
        <v>1722.5372279495991</v>
      </c>
      <c r="L214" s="39">
        <f t="shared" ref="L214:L222" si="181">(K214+M214)/2</f>
        <v>1656.2857961053837</v>
      </c>
      <c r="M214" s="39">
        <f>K214*1200/1300</f>
        <v>1590.0343642611683</v>
      </c>
      <c r="N214" s="39">
        <f t="shared" ref="N214:N222" si="182">(M214+O214)/2</f>
        <v>1523.7829324169529</v>
      </c>
      <c r="O214" s="39">
        <f>M214*1100/1200</f>
        <v>1457.5315005727375</v>
      </c>
      <c r="P214" s="38">
        <v>0.91</v>
      </c>
      <c r="Q214" s="38">
        <f t="shared" si="179"/>
        <v>1.6708611111111111</v>
      </c>
      <c r="R214" s="38">
        <f t="shared" si="179"/>
        <v>1.6277976804123713</v>
      </c>
      <c r="S214" s="38">
        <f t="shared" si="179"/>
        <v>1.5976532789232534</v>
      </c>
      <c r="T214" s="38">
        <f t="shared" si="179"/>
        <v>1.5675088774341353</v>
      </c>
      <c r="U214" s="38">
        <f t="shared" si="179"/>
        <v>1.5072200744558992</v>
      </c>
      <c r="V214" s="38">
        <f t="shared" si="179"/>
        <v>1.4469312714776632</v>
      </c>
      <c r="W214" s="38">
        <f t="shared" si="179"/>
        <v>1.3866424684994272</v>
      </c>
      <c r="X214" s="38">
        <f t="shared" si="179"/>
        <v>1.3263536655211912</v>
      </c>
      <c r="Y214" s="38">
        <f>euref_det!AB214*Q214</f>
        <v>282.73476291666668</v>
      </c>
      <c r="Z214" s="38">
        <f>euref_det!AC214*R214</f>
        <v>31.394297990862231</v>
      </c>
      <c r="AA214" s="38">
        <f>euref_det!AD214*S214</f>
        <v>45.539388435674582</v>
      </c>
      <c r="AB214" s="38">
        <f>euref_det!AE214*T214</f>
        <v>29.304740447162455</v>
      </c>
      <c r="AC214" s="38">
        <f>euref_det!AF214*U214</f>
        <v>28.177635045348531</v>
      </c>
      <c r="AD214" s="38">
        <f>euref_det!AG214*V214</f>
        <v>27.397793148689175</v>
      </c>
      <c r="AE214" s="38">
        <f>euref_det!AH214*W214</f>
        <v>120.87785227540307</v>
      </c>
      <c r="AF214" s="38">
        <f>euref_det!AI214*X214</f>
        <v>164.22215094866951</v>
      </c>
    </row>
    <row r="215" spans="1:32" ht="15" customHeight="1" x14ac:dyDescent="0.25">
      <c r="A215" s="9" t="s">
        <v>78</v>
      </c>
      <c r="B215" s="9" t="s">
        <v>84</v>
      </c>
      <c r="C215" s="9" t="s">
        <v>10</v>
      </c>
      <c r="D215" s="9" t="s">
        <v>725</v>
      </c>
      <c r="E215" s="9" t="s">
        <v>741</v>
      </c>
      <c r="F215" s="9" t="s">
        <v>102</v>
      </c>
      <c r="G215" s="9" t="s">
        <v>730</v>
      </c>
      <c r="H215" s="38">
        <v>4376</v>
      </c>
      <c r="I215" s="38">
        <f>H215*2880/(3470+2/7*(2880-3470))</f>
        <v>3817.4019904803113</v>
      </c>
      <c r="J215" s="38">
        <f t="shared" si="180"/>
        <v>3618.5789701427948</v>
      </c>
      <c r="K215" s="38">
        <f>I215*2580/2880</f>
        <v>3419.7559498052788</v>
      </c>
      <c r="L215" s="38">
        <f t="shared" si="181"/>
        <v>3287.2072695802681</v>
      </c>
      <c r="M215" s="38">
        <f>K215*2380/2580</f>
        <v>3154.6585893552569</v>
      </c>
      <c r="N215" s="38">
        <f t="shared" si="182"/>
        <v>3032.3850006205571</v>
      </c>
      <c r="O215" s="38">
        <f>M215*2380/2580</f>
        <v>2910.1114118858573</v>
      </c>
      <c r="P215" s="38">
        <v>0.91</v>
      </c>
      <c r="Q215" s="38">
        <f t="shared" si="179"/>
        <v>3.9821600000000004</v>
      </c>
      <c r="R215" s="38">
        <f t="shared" si="179"/>
        <v>3.4738358113370831</v>
      </c>
      <c r="S215" s="38">
        <f t="shared" si="179"/>
        <v>3.2929068628299434</v>
      </c>
      <c r="T215" s="38">
        <f t="shared" si="179"/>
        <v>3.1119779143228037</v>
      </c>
      <c r="U215" s="38">
        <f t="shared" si="179"/>
        <v>2.991358615318044</v>
      </c>
      <c r="V215" s="38">
        <f t="shared" si="179"/>
        <v>2.8707393163132839</v>
      </c>
      <c r="W215" s="38">
        <f t="shared" si="179"/>
        <v>2.7594703505647074</v>
      </c>
      <c r="X215" s="38">
        <f t="shared" si="179"/>
        <v>2.6482013848161299</v>
      </c>
      <c r="Y215" s="38">
        <f>euref_det!AB215*Q215</f>
        <v>0</v>
      </c>
      <c r="Z215" s="38">
        <f>euref_det!AC215*R215</f>
        <v>0</v>
      </c>
      <c r="AA215" s="38">
        <f>euref_det!AD215*S215</f>
        <v>0</v>
      </c>
      <c r="AB215" s="38">
        <f>euref_det!AE215*T215</f>
        <v>0</v>
      </c>
      <c r="AC215" s="38">
        <f>euref_det!AF215*U215</f>
        <v>0</v>
      </c>
      <c r="AD215" s="38">
        <f>euref_det!AG215*V215</f>
        <v>0</v>
      </c>
      <c r="AE215" s="38">
        <f>euref_det!AH215*W215</f>
        <v>0</v>
      </c>
      <c r="AF215" s="38">
        <f>euref_det!AI215*X215</f>
        <v>0</v>
      </c>
    </row>
    <row r="216" spans="1:32" ht="15" customHeight="1" x14ac:dyDescent="0.25">
      <c r="A216" s="9" t="s">
        <v>37</v>
      </c>
      <c r="B216" s="9" t="s">
        <v>38</v>
      </c>
      <c r="C216" s="9" t="s">
        <v>10</v>
      </c>
      <c r="D216" s="9" t="s">
        <v>102</v>
      </c>
      <c r="E216" s="9" t="s">
        <v>729</v>
      </c>
      <c r="F216" s="9"/>
      <c r="G216" s="9"/>
      <c r="H216" s="38">
        <v>2442.8571428571427</v>
      </c>
      <c r="I216" s="38">
        <v>2300</v>
      </c>
      <c r="J216" s="38">
        <f t="shared" si="180"/>
        <v>2300</v>
      </c>
      <c r="K216" s="38">
        <v>2300</v>
      </c>
      <c r="L216" s="38">
        <f t="shared" si="181"/>
        <v>2300</v>
      </c>
      <c r="M216" s="38">
        <v>2300</v>
      </c>
      <c r="N216" s="38">
        <f t="shared" si="182"/>
        <v>2250</v>
      </c>
      <c r="O216" s="38">
        <v>2200</v>
      </c>
      <c r="P216" s="38"/>
      <c r="Q216" s="38">
        <f t="shared" ref="Q216:X217" si="183">H216/1000</f>
        <v>2.4428571428571426</v>
      </c>
      <c r="R216" s="38">
        <f t="shared" si="183"/>
        <v>2.2999999999999998</v>
      </c>
      <c r="S216" s="38">
        <f t="shared" si="183"/>
        <v>2.2999999999999998</v>
      </c>
      <c r="T216" s="38">
        <f t="shared" si="183"/>
        <v>2.2999999999999998</v>
      </c>
      <c r="U216" s="38">
        <f t="shared" si="183"/>
        <v>2.2999999999999998</v>
      </c>
      <c r="V216" s="38">
        <f t="shared" si="183"/>
        <v>2.2999999999999998</v>
      </c>
      <c r="W216" s="38">
        <f t="shared" si="183"/>
        <v>2.25</v>
      </c>
      <c r="X216" s="38">
        <f t="shared" si="183"/>
        <v>2.2000000000000002</v>
      </c>
      <c r="Y216" s="38">
        <f>euref_det!AB216*Q216</f>
        <v>444.60784506122445</v>
      </c>
      <c r="Z216" s="38">
        <f>euref_det!AC216*R216</f>
        <v>13.114120285714286</v>
      </c>
      <c r="AA216" s="38">
        <f>euref_det!AD216*S216</f>
        <v>3.1255488571428569</v>
      </c>
      <c r="AB216" s="38">
        <f>euref_det!AE216*T216</f>
        <v>4.1202857142857143E-3</v>
      </c>
      <c r="AC216" s="38">
        <f>euref_det!AF216*U216</f>
        <v>2.7468571428571425E-3</v>
      </c>
      <c r="AD216" s="38">
        <f>euref_det!AG216*V216</f>
        <v>2.7468571428571425E-3</v>
      </c>
      <c r="AE216" s="38">
        <f>euref_det!AH216*W216</f>
        <v>2.6871428571428567E-3</v>
      </c>
      <c r="AF216" s="38">
        <f>euref_det!AI216*X216</f>
        <v>0</v>
      </c>
    </row>
    <row r="217" spans="1:32" ht="15" customHeight="1" x14ac:dyDescent="0.25">
      <c r="A217" s="9" t="s">
        <v>39</v>
      </c>
      <c r="B217" s="9" t="s">
        <v>40</v>
      </c>
      <c r="C217" s="9" t="s">
        <v>10</v>
      </c>
      <c r="D217" s="9" t="s">
        <v>102</v>
      </c>
      <c r="E217" s="9" t="s">
        <v>728</v>
      </c>
      <c r="F217" s="9"/>
      <c r="G217" s="9"/>
      <c r="H217" s="38">
        <v>2812.8571428571427</v>
      </c>
      <c r="I217" s="38">
        <v>2620</v>
      </c>
      <c r="J217" s="38">
        <f t="shared" si="180"/>
        <v>2495</v>
      </c>
      <c r="K217" s="38">
        <v>2370</v>
      </c>
      <c r="L217" s="38">
        <f t="shared" si="181"/>
        <v>2260</v>
      </c>
      <c r="M217" s="38">
        <v>2150</v>
      </c>
      <c r="N217" s="38">
        <f t="shared" si="182"/>
        <v>2050</v>
      </c>
      <c r="O217" s="38">
        <v>1950</v>
      </c>
      <c r="P217" s="38"/>
      <c r="Q217" s="38">
        <f t="shared" si="183"/>
        <v>2.8128571428571427</v>
      </c>
      <c r="R217" s="38">
        <f t="shared" si="183"/>
        <v>2.62</v>
      </c>
      <c r="S217" s="38">
        <f t="shared" si="183"/>
        <v>2.4950000000000001</v>
      </c>
      <c r="T217" s="38">
        <f t="shared" si="183"/>
        <v>2.37</v>
      </c>
      <c r="U217" s="38">
        <f t="shared" si="183"/>
        <v>2.2599999999999998</v>
      </c>
      <c r="V217" s="38">
        <f t="shared" si="183"/>
        <v>2.15</v>
      </c>
      <c r="W217" s="38">
        <f t="shared" si="183"/>
        <v>2.0499999999999998</v>
      </c>
      <c r="X217" s="38">
        <f t="shared" si="183"/>
        <v>1.95</v>
      </c>
      <c r="Y217" s="38">
        <f>euref_det!AB217*Q217</f>
        <v>7.4824070262857143</v>
      </c>
      <c r="Z217" s="38">
        <f>euref_det!AC217*R217</f>
        <v>21.498498899705307</v>
      </c>
      <c r="AA217" s="38">
        <f>euref_det!AD217*S217</f>
        <v>20.954269333461095</v>
      </c>
      <c r="AB217" s="38">
        <f>euref_det!AE217*T217</f>
        <v>26.82032685881644</v>
      </c>
      <c r="AC217" s="38">
        <f>euref_det!AF217*U217</f>
        <v>19.603179193756745</v>
      </c>
      <c r="AD217" s="38">
        <f>euref_det!AG217*V217</f>
        <v>16.769112691557471</v>
      </c>
      <c r="AE217" s="38">
        <f>euref_det!AH217*W217</f>
        <v>16.888239118287487</v>
      </c>
      <c r="AF217" s="38">
        <f>euref_det!AI217*X217</f>
        <v>12.960981556351586</v>
      </c>
    </row>
    <row r="218" spans="1:32" ht="15" customHeight="1" x14ac:dyDescent="0.25">
      <c r="A218" s="9" t="s">
        <v>80</v>
      </c>
      <c r="B218" s="9" t="s">
        <v>85</v>
      </c>
      <c r="C218" s="9" t="s">
        <v>10</v>
      </c>
      <c r="D218" s="9" t="s">
        <v>725</v>
      </c>
      <c r="E218" s="9" t="s">
        <v>727</v>
      </c>
      <c r="F218" s="9" t="s">
        <v>102</v>
      </c>
      <c r="G218" s="9" t="s">
        <v>726</v>
      </c>
      <c r="H218" s="39">
        <v>2040.9771111111108</v>
      </c>
      <c r="I218" s="39">
        <f>H218*800/(980+2/7*(800-980))</f>
        <v>1758.3802803418801</v>
      </c>
      <c r="J218" s="39">
        <f t="shared" si="180"/>
        <v>1582.542252307692</v>
      </c>
      <c r="K218" s="39">
        <f>I218*640/800</f>
        <v>1406.704224273504</v>
      </c>
      <c r="L218" s="39">
        <f t="shared" si="181"/>
        <v>1340.7649637606835</v>
      </c>
      <c r="M218" s="39">
        <f>K218*580/640</f>
        <v>1274.825703247863</v>
      </c>
      <c r="N218" s="39">
        <f t="shared" si="182"/>
        <v>1208.8864427350425</v>
      </c>
      <c r="O218" s="39">
        <f>M218*520/580</f>
        <v>1142.947182222222</v>
      </c>
      <c r="P218" s="38">
        <v>0.91</v>
      </c>
      <c r="Q218" s="38">
        <f t="shared" ref="Q218:X220" si="184">H218*$P218/1000</f>
        <v>1.8572891711111108</v>
      </c>
      <c r="R218" s="38">
        <f t="shared" si="184"/>
        <v>1.6001260551111109</v>
      </c>
      <c r="S218" s="38">
        <f t="shared" si="184"/>
        <v>1.4401134495999997</v>
      </c>
      <c r="T218" s="38">
        <f t="shared" si="184"/>
        <v>1.2801008440888886</v>
      </c>
      <c r="U218" s="38">
        <f t="shared" si="184"/>
        <v>1.220096117022222</v>
      </c>
      <c r="V218" s="38">
        <f t="shared" si="184"/>
        <v>1.1600913899555554</v>
      </c>
      <c r="W218" s="38">
        <f t="shared" si="184"/>
        <v>1.1000866628888886</v>
      </c>
      <c r="X218" s="38">
        <f t="shared" si="184"/>
        <v>1.040081935822222</v>
      </c>
      <c r="Y218" s="38">
        <f>euref_det!AB218*Q218</f>
        <v>0.66863974171689777</v>
      </c>
      <c r="Z218" s="38">
        <f>euref_det!AC218*R218</f>
        <v>0.57605885440225046</v>
      </c>
      <c r="AA218" s="38">
        <f>euref_det!AD218*S218</f>
        <v>0.51845296896202531</v>
      </c>
      <c r="AB218" s="38">
        <f>euref_det!AE218*T218</f>
        <v>0.46084708352180032</v>
      </c>
      <c r="AC218" s="38">
        <f>euref_det!AF218*U218</f>
        <v>0.4392448764817159</v>
      </c>
      <c r="AD218" s="38">
        <f>euref_det!AG218*V218</f>
        <v>0.41764266944163153</v>
      </c>
      <c r="AE218" s="38">
        <f>euref_det!AH218*W218</f>
        <v>0.39604046240154711</v>
      </c>
      <c r="AF218" s="38">
        <f>euref_det!AI218*X218</f>
        <v>0.37443825536146275</v>
      </c>
    </row>
    <row r="219" spans="1:32" ht="15" customHeight="1" x14ac:dyDescent="0.25">
      <c r="A219" s="9" t="s">
        <v>81</v>
      </c>
      <c r="B219" s="9" t="s">
        <v>86</v>
      </c>
      <c r="C219" s="9" t="s">
        <v>10</v>
      </c>
      <c r="D219" s="9" t="s">
        <v>725</v>
      </c>
      <c r="E219" s="9" t="s">
        <v>724</v>
      </c>
      <c r="F219" s="9" t="s">
        <v>102</v>
      </c>
      <c r="G219" s="9" t="s">
        <v>723</v>
      </c>
      <c r="H219" s="39">
        <v>2900.7142857142858</v>
      </c>
      <c r="I219" s="39">
        <f>H219*1100/(1310+2/7*(1100-1310))</f>
        <v>2552.6285714285718</v>
      </c>
      <c r="J219" s="39">
        <f t="shared" si="180"/>
        <v>2424.9971428571434</v>
      </c>
      <c r="K219" s="39">
        <f>I219*990/1100</f>
        <v>2297.3657142857146</v>
      </c>
      <c r="L219" s="39">
        <f t="shared" si="181"/>
        <v>2227.7485714285717</v>
      </c>
      <c r="M219" s="39">
        <f>K219*930/990</f>
        <v>2158.1314285714288</v>
      </c>
      <c r="N219" s="39">
        <f t="shared" si="182"/>
        <v>2100.1171428571433</v>
      </c>
      <c r="O219" s="39">
        <f>M219*880/930</f>
        <v>2042.1028571428574</v>
      </c>
      <c r="P219" s="38">
        <v>0.91</v>
      </c>
      <c r="Q219" s="38">
        <f t="shared" si="184"/>
        <v>2.6396500000000001</v>
      </c>
      <c r="R219" s="38">
        <f t="shared" si="184"/>
        <v>2.3228920000000004</v>
      </c>
      <c r="S219" s="38">
        <f t="shared" si="184"/>
        <v>2.2067474000000007</v>
      </c>
      <c r="T219" s="38">
        <f t="shared" si="184"/>
        <v>2.0906028000000005</v>
      </c>
      <c r="U219" s="38">
        <f t="shared" si="184"/>
        <v>2.0272512000000003</v>
      </c>
      <c r="V219" s="38">
        <f t="shared" si="184"/>
        <v>1.9638996000000004</v>
      </c>
      <c r="W219" s="38">
        <f t="shared" si="184"/>
        <v>1.9111066000000005</v>
      </c>
      <c r="X219" s="38">
        <f t="shared" si="184"/>
        <v>1.8583136000000002</v>
      </c>
      <c r="Y219" s="38">
        <f>euref_det!AB219*Q219</f>
        <v>6.8291795331857088</v>
      </c>
      <c r="Z219" s="38">
        <f>euref_det!AC219*R219</f>
        <v>6.0096779892034249</v>
      </c>
      <c r="AA219" s="38">
        <f>euref_det!AD219*S219</f>
        <v>5.7091940897432547</v>
      </c>
      <c r="AB219" s="38">
        <f>euref_det!AE219*T219</f>
        <v>5.4087101902830828</v>
      </c>
      <c r="AC219" s="38">
        <f>euref_det!AF219*U219</f>
        <v>5.2448098814866251</v>
      </c>
      <c r="AD219" s="38">
        <f>euref_det!AG219*V219</f>
        <v>5.0809095726901683</v>
      </c>
      <c r="AE219" s="38">
        <f>euref_det!AH219*W219</f>
        <v>4.9443259820264549</v>
      </c>
      <c r="AF219" s="38">
        <f>euref_det!AI219*X219</f>
        <v>4.8077423913627397</v>
      </c>
    </row>
    <row r="220" spans="1:32" ht="15" customHeight="1" x14ac:dyDescent="0.25">
      <c r="A220" s="9" t="s">
        <v>41</v>
      </c>
      <c r="B220" s="9" t="s">
        <v>42</v>
      </c>
      <c r="C220" s="9" t="s">
        <v>10</v>
      </c>
      <c r="D220" s="9" t="s">
        <v>102</v>
      </c>
      <c r="E220" s="9" t="s">
        <v>722</v>
      </c>
      <c r="F220" s="9"/>
      <c r="G220" s="9"/>
      <c r="H220" s="38">
        <v>5285.7142857142853</v>
      </c>
      <c r="I220" s="38">
        <v>4500</v>
      </c>
      <c r="J220" s="38">
        <f t="shared" si="180"/>
        <v>4150</v>
      </c>
      <c r="K220" s="38">
        <v>3800</v>
      </c>
      <c r="L220" s="38">
        <f t="shared" si="181"/>
        <v>3650</v>
      </c>
      <c r="M220" s="38">
        <v>3500</v>
      </c>
      <c r="N220" s="38">
        <f t="shared" si="182"/>
        <v>3450</v>
      </c>
      <c r="O220" s="38">
        <v>3400</v>
      </c>
      <c r="P220" s="38">
        <v>0.91</v>
      </c>
      <c r="Q220" s="38">
        <f t="shared" si="184"/>
        <v>4.8099999999999996</v>
      </c>
      <c r="R220" s="38">
        <f t="shared" si="184"/>
        <v>4.0949999999999998</v>
      </c>
      <c r="S220" s="38">
        <f t="shared" si="184"/>
        <v>3.7765</v>
      </c>
      <c r="T220" s="38">
        <f t="shared" si="184"/>
        <v>3.4580000000000002</v>
      </c>
      <c r="U220" s="38">
        <f t="shared" si="184"/>
        <v>3.3214999999999999</v>
      </c>
      <c r="V220" s="38">
        <f t="shared" si="184"/>
        <v>3.1850000000000001</v>
      </c>
      <c r="W220" s="38">
        <f t="shared" si="184"/>
        <v>3.1395</v>
      </c>
      <c r="X220" s="38">
        <f t="shared" si="184"/>
        <v>3.0939999999999999</v>
      </c>
      <c r="Y220" s="38">
        <f>euref_det!AB220*Q220</f>
        <v>0</v>
      </c>
      <c r="Z220" s="38">
        <f>euref_det!AC220*R220</f>
        <v>0</v>
      </c>
      <c r="AA220" s="38">
        <f>euref_det!AD220*S220</f>
        <v>0</v>
      </c>
      <c r="AB220" s="38">
        <f>euref_det!AE220*T220</f>
        <v>0</v>
      </c>
      <c r="AC220" s="38">
        <f>euref_det!AF220*U220</f>
        <v>0</v>
      </c>
      <c r="AD220" s="38">
        <f>euref_det!AG220*V220</f>
        <v>0</v>
      </c>
      <c r="AE220" s="38">
        <f>euref_det!AH220*W220</f>
        <v>0</v>
      </c>
      <c r="AF220" s="38">
        <f>euref_det!AI220*X220</f>
        <v>0</v>
      </c>
    </row>
    <row r="221" spans="1:32" ht="15" customHeight="1" x14ac:dyDescent="0.25">
      <c r="A221" s="9" t="s">
        <v>43</v>
      </c>
      <c r="B221" s="9" t="s">
        <v>44</v>
      </c>
      <c r="C221" s="9" t="s">
        <v>10</v>
      </c>
      <c r="D221" s="9" t="s">
        <v>102</v>
      </c>
      <c r="E221" s="9" t="s">
        <v>721</v>
      </c>
      <c r="F221" s="9"/>
      <c r="G221" s="9"/>
      <c r="H221" s="38">
        <v>8140</v>
      </c>
      <c r="I221" s="38">
        <v>5790</v>
      </c>
      <c r="J221" s="38">
        <f t="shared" si="180"/>
        <v>5135</v>
      </c>
      <c r="K221" s="38">
        <v>4480</v>
      </c>
      <c r="L221" s="38">
        <f t="shared" si="181"/>
        <v>3565</v>
      </c>
      <c r="M221" s="38">
        <v>2650</v>
      </c>
      <c r="N221" s="38">
        <f t="shared" si="182"/>
        <v>2475</v>
      </c>
      <c r="O221" s="38">
        <v>2300</v>
      </c>
      <c r="P221" s="38"/>
      <c r="Q221" s="38">
        <f t="shared" ref="Q221:X221" si="185">H221/1000</f>
        <v>8.14</v>
      </c>
      <c r="R221" s="38">
        <f t="shared" si="185"/>
        <v>5.79</v>
      </c>
      <c r="S221" s="38">
        <f t="shared" si="185"/>
        <v>5.1349999999999998</v>
      </c>
      <c r="T221" s="38">
        <f t="shared" si="185"/>
        <v>4.4800000000000004</v>
      </c>
      <c r="U221" s="38">
        <f t="shared" si="185"/>
        <v>3.5649999999999999</v>
      </c>
      <c r="V221" s="38">
        <f t="shared" si="185"/>
        <v>2.65</v>
      </c>
      <c r="W221" s="38">
        <f t="shared" si="185"/>
        <v>2.4750000000000001</v>
      </c>
      <c r="X221" s="38">
        <f t="shared" si="185"/>
        <v>2.2999999999999998</v>
      </c>
      <c r="Y221" s="38">
        <f>euref_det!AB221*Q221</f>
        <v>0</v>
      </c>
      <c r="Z221" s="38">
        <f>euref_det!AC221*R221</f>
        <v>0</v>
      </c>
      <c r="AA221" s="38">
        <f>euref_det!AD221*S221</f>
        <v>0</v>
      </c>
      <c r="AB221" s="38">
        <f>euref_det!AE221*T221</f>
        <v>0</v>
      </c>
      <c r="AC221" s="38">
        <f>euref_det!AF221*U221</f>
        <v>0</v>
      </c>
      <c r="AD221" s="38">
        <f>euref_det!AG221*V221</f>
        <v>0</v>
      </c>
      <c r="AE221" s="38">
        <f>euref_det!AH221*W221</f>
        <v>0</v>
      </c>
      <c r="AF221" s="38">
        <f>euref_det!AI221*X221</f>
        <v>0</v>
      </c>
    </row>
    <row r="222" spans="1:32" ht="15" customHeight="1" x14ac:dyDescent="0.25">
      <c r="A222" s="9" t="s">
        <v>45</v>
      </c>
      <c r="B222" s="9" t="s">
        <v>46</v>
      </c>
      <c r="C222" s="9" t="s">
        <v>10</v>
      </c>
      <c r="D222" s="9" t="s">
        <v>102</v>
      </c>
      <c r="E222" s="9" t="s">
        <v>720</v>
      </c>
      <c r="F222" s="9"/>
      <c r="G222" s="9"/>
      <c r="H222" s="38">
        <v>5370</v>
      </c>
      <c r="I222" s="38">
        <v>4970</v>
      </c>
      <c r="J222" s="38">
        <f t="shared" si="180"/>
        <v>4720</v>
      </c>
      <c r="K222" s="38">
        <v>4470</v>
      </c>
      <c r="L222" s="38">
        <f t="shared" si="181"/>
        <v>4245</v>
      </c>
      <c r="M222" s="38">
        <v>4020</v>
      </c>
      <c r="N222" s="38">
        <f t="shared" si="182"/>
        <v>3815</v>
      </c>
      <c r="O222" s="38">
        <v>3610</v>
      </c>
      <c r="P222" s="38">
        <v>0.91</v>
      </c>
      <c r="Q222" s="38">
        <f t="shared" ref="Q222:X222" si="186">H222*$P222/1000</f>
        <v>4.8866999999999994</v>
      </c>
      <c r="R222" s="38">
        <f t="shared" si="186"/>
        <v>4.5226999999999995</v>
      </c>
      <c r="S222" s="38">
        <f t="shared" si="186"/>
        <v>4.2951999999999995</v>
      </c>
      <c r="T222" s="38">
        <f t="shared" si="186"/>
        <v>4.0677000000000003</v>
      </c>
      <c r="U222" s="38">
        <f t="shared" si="186"/>
        <v>3.8629500000000001</v>
      </c>
      <c r="V222" s="38">
        <f t="shared" si="186"/>
        <v>3.6582000000000003</v>
      </c>
      <c r="W222" s="38">
        <f t="shared" si="186"/>
        <v>3.4716499999999999</v>
      </c>
      <c r="X222" s="38">
        <f t="shared" si="186"/>
        <v>3.2850999999999999</v>
      </c>
      <c r="Y222" s="38">
        <f>euref_det!AB222*Q222</f>
        <v>0</v>
      </c>
      <c r="Z222" s="38">
        <f>euref_det!AC222*R222</f>
        <v>0</v>
      </c>
      <c r="AA222" s="38">
        <f>euref_det!AD222*S222</f>
        <v>0</v>
      </c>
      <c r="AB222" s="38">
        <f>euref_det!AE222*T222</f>
        <v>0</v>
      </c>
      <c r="AC222" s="38">
        <f>euref_det!AF222*U222</f>
        <v>0</v>
      </c>
      <c r="AD222" s="38">
        <f>euref_det!AG222*V222</f>
        <v>0</v>
      </c>
      <c r="AE222" s="38">
        <f>euref_det!AH222*W222</f>
        <v>0</v>
      </c>
      <c r="AF222" s="38">
        <f>euref_det!AI222*X222</f>
        <v>0</v>
      </c>
    </row>
    <row r="223" spans="1:32" ht="15" customHeight="1" x14ac:dyDescent="0.25">
      <c r="A223" s="9" t="s">
        <v>29</v>
      </c>
      <c r="B223" s="9" t="s">
        <v>30</v>
      </c>
      <c r="C223" s="9" t="s">
        <v>9</v>
      </c>
      <c r="D223" s="9" t="s">
        <v>102</v>
      </c>
      <c r="E223" s="9" t="s">
        <v>738</v>
      </c>
      <c r="F223" s="9"/>
      <c r="G223" s="9"/>
      <c r="H223" s="39">
        <v>1600</v>
      </c>
      <c r="I223" s="39">
        <f t="shared" ref="I223:O224" si="187">$H223</f>
        <v>1600</v>
      </c>
      <c r="J223" s="39">
        <f t="shared" si="187"/>
        <v>1600</v>
      </c>
      <c r="K223" s="39">
        <f t="shared" si="187"/>
        <v>1600</v>
      </c>
      <c r="L223" s="39">
        <f t="shared" si="187"/>
        <v>1600</v>
      </c>
      <c r="M223" s="39">
        <f t="shared" si="187"/>
        <v>1600</v>
      </c>
      <c r="N223" s="39">
        <f t="shared" si="187"/>
        <v>1600</v>
      </c>
      <c r="O223" s="39">
        <f t="shared" si="187"/>
        <v>1600</v>
      </c>
      <c r="P223" s="38"/>
      <c r="Q223" s="38">
        <f t="shared" ref="Q223:X225" si="188">H223/1000</f>
        <v>1.6</v>
      </c>
      <c r="R223" s="38">
        <f t="shared" si="188"/>
        <v>1.6</v>
      </c>
      <c r="S223" s="38">
        <f t="shared" si="188"/>
        <v>1.6</v>
      </c>
      <c r="T223" s="38">
        <f t="shared" si="188"/>
        <v>1.6</v>
      </c>
      <c r="U223" s="38">
        <f t="shared" si="188"/>
        <v>1.6</v>
      </c>
      <c r="V223" s="38">
        <f t="shared" si="188"/>
        <v>1.6</v>
      </c>
      <c r="W223" s="38">
        <f t="shared" si="188"/>
        <v>1.6</v>
      </c>
      <c r="X223" s="38">
        <f t="shared" si="188"/>
        <v>1.6</v>
      </c>
      <c r="Y223" s="38">
        <f>euref_det!AB223*Q223</f>
        <v>0</v>
      </c>
      <c r="Z223" s="38">
        <f>euref_det!AC223*R223</f>
        <v>0</v>
      </c>
      <c r="AA223" s="38">
        <f>euref_det!AD223*S223</f>
        <v>0</v>
      </c>
      <c r="AB223" s="38">
        <f>euref_det!AE223*T223</f>
        <v>0</v>
      </c>
      <c r="AC223" s="38">
        <f>euref_det!AF223*U223</f>
        <v>0</v>
      </c>
      <c r="AD223" s="38">
        <f>euref_det!AG223*V223</f>
        <v>0</v>
      </c>
      <c r="AE223" s="38">
        <f>euref_det!AH223*W223</f>
        <v>5.3367739309917172E-5</v>
      </c>
      <c r="AF223" s="38">
        <f>euref_det!AI223*X223</f>
        <v>1.1452437391799789E-5</v>
      </c>
    </row>
    <row r="224" spans="1:32" ht="15" customHeight="1" x14ac:dyDescent="0.25">
      <c r="A224" s="9" t="s">
        <v>31</v>
      </c>
      <c r="B224" s="9" t="s">
        <v>32</v>
      </c>
      <c r="C224" s="9" t="s">
        <v>9</v>
      </c>
      <c r="D224" s="9" t="s">
        <v>102</v>
      </c>
      <c r="E224" s="9" t="s">
        <v>737</v>
      </c>
      <c r="F224" s="9"/>
      <c r="G224" s="9"/>
      <c r="H224" s="38">
        <v>850</v>
      </c>
      <c r="I224" s="38">
        <f t="shared" si="187"/>
        <v>850</v>
      </c>
      <c r="J224" s="38">
        <f t="shared" si="187"/>
        <v>850</v>
      </c>
      <c r="K224" s="38">
        <f t="shared" si="187"/>
        <v>850</v>
      </c>
      <c r="L224" s="38">
        <f t="shared" si="187"/>
        <v>850</v>
      </c>
      <c r="M224" s="38">
        <f t="shared" si="187"/>
        <v>850</v>
      </c>
      <c r="N224" s="38">
        <f t="shared" si="187"/>
        <v>850</v>
      </c>
      <c r="O224" s="38">
        <f t="shared" si="187"/>
        <v>850</v>
      </c>
      <c r="P224" s="38"/>
      <c r="Q224" s="38">
        <f t="shared" si="188"/>
        <v>0.85</v>
      </c>
      <c r="R224" s="38">
        <f t="shared" si="188"/>
        <v>0.85</v>
      </c>
      <c r="S224" s="38">
        <f t="shared" si="188"/>
        <v>0.85</v>
      </c>
      <c r="T224" s="38">
        <f t="shared" si="188"/>
        <v>0.85</v>
      </c>
      <c r="U224" s="38">
        <f t="shared" si="188"/>
        <v>0.85</v>
      </c>
      <c r="V224" s="38">
        <f t="shared" si="188"/>
        <v>0.85</v>
      </c>
      <c r="W224" s="38">
        <f t="shared" si="188"/>
        <v>0.85</v>
      </c>
      <c r="X224" s="38">
        <f t="shared" si="188"/>
        <v>0.85</v>
      </c>
      <c r="Y224" s="38">
        <f>euref_det!AB224*Q224</f>
        <v>13.287676000000001</v>
      </c>
      <c r="Z224" s="38">
        <f>euref_det!AC224*R224</f>
        <v>13.287676000000001</v>
      </c>
      <c r="AA224" s="38">
        <f>euref_det!AD224*S224</f>
        <v>12.957875999999999</v>
      </c>
      <c r="AB224" s="38">
        <f>euref_det!AE224*T224</f>
        <v>57.561257666666663</v>
      </c>
      <c r="AC224" s="38">
        <f>euref_det!AF224*U224</f>
        <v>39.217238233333333</v>
      </c>
      <c r="AD224" s="38">
        <f>euref_det!AG224*V224</f>
        <v>68.200468533333307</v>
      </c>
      <c r="AE224" s="38">
        <f>euref_det!AH224*W224</f>
        <v>74.30840845000003</v>
      </c>
      <c r="AF224" s="38">
        <f>euref_det!AI224*X224</f>
        <v>35.25535395</v>
      </c>
    </row>
    <row r="225" spans="1:32" ht="15" customHeight="1" x14ac:dyDescent="0.25">
      <c r="A225" s="9" t="s">
        <v>33</v>
      </c>
      <c r="B225" s="9" t="s">
        <v>34</v>
      </c>
      <c r="C225" s="9" t="s">
        <v>9</v>
      </c>
      <c r="D225" s="9" t="s">
        <v>102</v>
      </c>
      <c r="E225" s="9" t="s">
        <v>736</v>
      </c>
      <c r="F225" s="9"/>
      <c r="G225" s="9"/>
      <c r="H225" s="38">
        <v>4457.1428571428569</v>
      </c>
      <c r="I225" s="38">
        <f>4350</f>
        <v>4350</v>
      </c>
      <c r="J225" s="38">
        <f>(I225+K225)/2</f>
        <v>4225</v>
      </c>
      <c r="K225" s="38">
        <v>4100</v>
      </c>
      <c r="L225" s="38">
        <f>(K225+M225)/2</f>
        <v>3950</v>
      </c>
      <c r="M225" s="38">
        <v>3800</v>
      </c>
      <c r="N225" s="38">
        <f>(M225+O225)/2</f>
        <v>3775</v>
      </c>
      <c r="O225" s="38">
        <v>3750</v>
      </c>
      <c r="P225" s="38"/>
      <c r="Q225" s="38">
        <f t="shared" si="188"/>
        <v>4.4571428571428573</v>
      </c>
      <c r="R225" s="38">
        <f t="shared" si="188"/>
        <v>4.3499999999999996</v>
      </c>
      <c r="S225" s="38">
        <f t="shared" si="188"/>
        <v>4.2249999999999996</v>
      </c>
      <c r="T225" s="38">
        <f t="shared" si="188"/>
        <v>4.0999999999999996</v>
      </c>
      <c r="U225" s="38">
        <f t="shared" si="188"/>
        <v>3.95</v>
      </c>
      <c r="V225" s="38">
        <f t="shared" si="188"/>
        <v>3.8</v>
      </c>
      <c r="W225" s="38">
        <f t="shared" si="188"/>
        <v>3.7749999999999999</v>
      </c>
      <c r="X225" s="38">
        <f t="shared" si="188"/>
        <v>3.75</v>
      </c>
      <c r="Y225" s="38">
        <f>euref_det!AB225*Q225</f>
        <v>0</v>
      </c>
      <c r="Z225" s="38">
        <f>euref_det!AC225*R225</f>
        <v>0</v>
      </c>
      <c r="AA225" s="38">
        <f>euref_det!AD225*S225</f>
        <v>0</v>
      </c>
      <c r="AB225" s="38">
        <f>euref_det!AE225*T225</f>
        <v>0</v>
      </c>
      <c r="AC225" s="38">
        <f>euref_det!AF225*U225</f>
        <v>0</v>
      </c>
      <c r="AD225" s="38">
        <f>euref_det!AG225*V225</f>
        <v>0</v>
      </c>
      <c r="AE225" s="38">
        <f>euref_det!AH225*W225</f>
        <v>0</v>
      </c>
      <c r="AF225" s="38">
        <f>euref_det!AI225*X225</f>
        <v>0</v>
      </c>
    </row>
    <row r="226" spans="1:32" ht="15" customHeight="1" x14ac:dyDescent="0.25">
      <c r="A226" s="9" t="s">
        <v>35</v>
      </c>
      <c r="B226" s="9" t="s">
        <v>36</v>
      </c>
      <c r="C226" s="9" t="s">
        <v>9</v>
      </c>
      <c r="D226" s="9" t="s">
        <v>725</v>
      </c>
      <c r="E226" s="9" t="s">
        <v>735</v>
      </c>
      <c r="F226" s="9" t="s">
        <v>102</v>
      </c>
      <c r="G226" s="9" t="s">
        <v>734</v>
      </c>
      <c r="H226" s="38">
        <v>1842.692924470706</v>
      </c>
      <c r="I226" s="38">
        <f t="shared" ref="I226:O226" si="189">$H226</f>
        <v>1842.692924470706</v>
      </c>
      <c r="J226" s="38">
        <f t="shared" si="189"/>
        <v>1842.692924470706</v>
      </c>
      <c r="K226" s="38">
        <f t="shared" si="189"/>
        <v>1842.692924470706</v>
      </c>
      <c r="L226" s="38">
        <f t="shared" si="189"/>
        <v>1842.692924470706</v>
      </c>
      <c r="M226" s="38">
        <f t="shared" si="189"/>
        <v>1842.692924470706</v>
      </c>
      <c r="N226" s="38">
        <f t="shared" si="189"/>
        <v>1842.692924470706</v>
      </c>
      <c r="O226" s="38">
        <f t="shared" si="189"/>
        <v>1842.692924470706</v>
      </c>
      <c r="P226" s="38">
        <v>0.91</v>
      </c>
      <c r="Q226" s="38">
        <f t="shared" ref="Q226:X228" si="190">H226*$P226/1000</f>
        <v>1.6768505612683424</v>
      </c>
      <c r="R226" s="38">
        <f t="shared" si="190"/>
        <v>1.6768505612683424</v>
      </c>
      <c r="S226" s="38">
        <f t="shared" si="190"/>
        <v>1.6768505612683424</v>
      </c>
      <c r="T226" s="38">
        <f t="shared" si="190"/>
        <v>1.6768505612683424</v>
      </c>
      <c r="U226" s="38">
        <f t="shared" si="190"/>
        <v>1.6768505612683424</v>
      </c>
      <c r="V226" s="38">
        <f t="shared" si="190"/>
        <v>1.6768505612683424</v>
      </c>
      <c r="W226" s="38">
        <f t="shared" si="190"/>
        <v>1.6768505612683424</v>
      </c>
      <c r="X226" s="38">
        <f t="shared" si="190"/>
        <v>1.6768505612683424</v>
      </c>
      <c r="Y226" s="38">
        <f>euref_det!AB226*Q226</f>
        <v>0.95021531805206072</v>
      </c>
      <c r="Z226" s="38">
        <f>euref_det!AC226*R226</f>
        <v>4.9467091557416101</v>
      </c>
      <c r="AA226" s="38">
        <f>euref_det!AD226*S226</f>
        <v>1.2576379209512569</v>
      </c>
      <c r="AB226" s="38">
        <f>euref_det!AE226*T226</f>
        <v>1.2576379209512569</v>
      </c>
      <c r="AC226" s="38">
        <f>euref_det!AF226*U226</f>
        <v>1.2576379209512569</v>
      </c>
      <c r="AD226" s="38">
        <f>euref_det!AG226*V226</f>
        <v>1.2576379209512569</v>
      </c>
      <c r="AE226" s="38">
        <f>euref_det!AH226*W226</f>
        <v>2.347590785775679</v>
      </c>
      <c r="AF226" s="38">
        <f>euref_det!AI226*X226</f>
        <v>1.7047980706228147</v>
      </c>
    </row>
    <row r="227" spans="1:32" ht="15" customHeight="1" x14ac:dyDescent="0.25">
      <c r="A227" s="9" t="s">
        <v>79</v>
      </c>
      <c r="B227" s="9" t="s">
        <v>83</v>
      </c>
      <c r="C227" s="9" t="s">
        <v>9</v>
      </c>
      <c r="D227" s="9" t="s">
        <v>725</v>
      </c>
      <c r="E227" s="9" t="s">
        <v>742</v>
      </c>
      <c r="F227" s="9" t="s">
        <v>102</v>
      </c>
      <c r="G227" s="9" t="s">
        <v>732</v>
      </c>
      <c r="H227" s="39">
        <v>1988.1111111111111</v>
      </c>
      <c r="I227" s="39">
        <f>H227*1350/(1400+2/7*(1350-1400))</f>
        <v>1936.8711340206185</v>
      </c>
      <c r="J227" s="39">
        <f t="shared" ref="J227:J235" si="191">(I227+K227)/2</f>
        <v>1901.0031500572736</v>
      </c>
      <c r="K227" s="39">
        <f>I227*1300/1350</f>
        <v>1865.1351660939288</v>
      </c>
      <c r="L227" s="39">
        <f t="shared" ref="L227:L235" si="192">(K227+M227)/2</f>
        <v>1793.3991981672393</v>
      </c>
      <c r="M227" s="39">
        <f>K227*1200/1300</f>
        <v>1721.6632302405496</v>
      </c>
      <c r="N227" s="39">
        <f t="shared" ref="N227:N235" si="193">(M227+O227)/2</f>
        <v>1649.92726231386</v>
      </c>
      <c r="O227" s="39">
        <f>M227*1100/1200</f>
        <v>1578.1912943871705</v>
      </c>
      <c r="P227" s="38">
        <v>0.91</v>
      </c>
      <c r="Q227" s="38">
        <f t="shared" si="190"/>
        <v>1.8091811111111114</v>
      </c>
      <c r="R227" s="38">
        <f t="shared" si="190"/>
        <v>1.7625527319587628</v>
      </c>
      <c r="S227" s="38">
        <f t="shared" si="190"/>
        <v>1.7299128665521191</v>
      </c>
      <c r="T227" s="38">
        <f t="shared" si="190"/>
        <v>1.6972730011454753</v>
      </c>
      <c r="U227" s="38">
        <f t="shared" si="190"/>
        <v>1.6319932703321878</v>
      </c>
      <c r="V227" s="38">
        <f t="shared" si="190"/>
        <v>1.5667135395189002</v>
      </c>
      <c r="W227" s="38">
        <f t="shared" si="190"/>
        <v>1.5014338087056125</v>
      </c>
      <c r="X227" s="38">
        <f t="shared" si="190"/>
        <v>1.4361540778923252</v>
      </c>
      <c r="Y227" s="38">
        <f>euref_det!AB227*Q227</f>
        <v>15.137418356666664</v>
      </c>
      <c r="Z227" s="38">
        <f>euref_det!AC227*R227</f>
        <v>110.07049677644218</v>
      </c>
      <c r="AA227" s="38">
        <f>euref_det!AD227*S227</f>
        <v>21.195297314220657</v>
      </c>
      <c r="AB227" s="38">
        <f>euref_det!AE227*T227</f>
        <v>25.250500165341361</v>
      </c>
      <c r="AC227" s="38">
        <f>euref_det!AF227*U227</f>
        <v>19.709745925128892</v>
      </c>
      <c r="AD227" s="38">
        <f>euref_det!AG227*V227</f>
        <v>20.095053990573824</v>
      </c>
      <c r="AE227" s="38">
        <f>euref_det!AH227*W227</f>
        <v>41.958485585354019</v>
      </c>
      <c r="AF227" s="38">
        <f>euref_det!AI227*X227</f>
        <v>60.647425095946915</v>
      </c>
    </row>
    <row r="228" spans="1:32" ht="15" customHeight="1" x14ac:dyDescent="0.25">
      <c r="A228" s="9" t="s">
        <v>78</v>
      </c>
      <c r="B228" s="9" t="s">
        <v>84</v>
      </c>
      <c r="C228" s="9" t="s">
        <v>9</v>
      </c>
      <c r="D228" s="9" t="s">
        <v>725</v>
      </c>
      <c r="E228" s="9" t="s">
        <v>741</v>
      </c>
      <c r="F228" s="9" t="s">
        <v>102</v>
      </c>
      <c r="G228" s="9" t="s">
        <v>730</v>
      </c>
      <c r="H228" s="38">
        <v>4376</v>
      </c>
      <c r="I228" s="38">
        <f>H228*2880/(3470+2/7*(2880-3470))</f>
        <v>3817.4019904803113</v>
      </c>
      <c r="J228" s="38">
        <f t="shared" si="191"/>
        <v>3618.5789701427948</v>
      </c>
      <c r="K228" s="38">
        <f>I228*2580/2880</f>
        <v>3419.7559498052788</v>
      </c>
      <c r="L228" s="38">
        <f t="shared" si="192"/>
        <v>3287.2072695802681</v>
      </c>
      <c r="M228" s="38">
        <f>K228*2380/2580</f>
        <v>3154.6585893552569</v>
      </c>
      <c r="N228" s="38">
        <f t="shared" si="193"/>
        <v>3032.3850006205571</v>
      </c>
      <c r="O228" s="38">
        <f>M228*2380/2580</f>
        <v>2910.1114118858573</v>
      </c>
      <c r="P228" s="38">
        <v>0.91</v>
      </c>
      <c r="Q228" s="38">
        <f t="shared" si="190"/>
        <v>3.9821600000000004</v>
      </c>
      <c r="R228" s="38">
        <f t="shared" si="190"/>
        <v>3.4738358113370831</v>
      </c>
      <c r="S228" s="38">
        <f t="shared" si="190"/>
        <v>3.2929068628299434</v>
      </c>
      <c r="T228" s="38">
        <f t="shared" si="190"/>
        <v>3.1119779143228037</v>
      </c>
      <c r="U228" s="38">
        <f t="shared" si="190"/>
        <v>2.991358615318044</v>
      </c>
      <c r="V228" s="38">
        <f t="shared" si="190"/>
        <v>2.8707393163132839</v>
      </c>
      <c r="W228" s="38">
        <f t="shared" si="190"/>
        <v>2.7594703505647074</v>
      </c>
      <c r="X228" s="38">
        <f t="shared" si="190"/>
        <v>2.6482013848161299</v>
      </c>
      <c r="Y228" s="38">
        <f>euref_det!AB228*Q228</f>
        <v>0</v>
      </c>
      <c r="Z228" s="38">
        <f>euref_det!AC228*R228</f>
        <v>0</v>
      </c>
      <c r="AA228" s="38">
        <f>euref_det!AD228*S228</f>
        <v>0</v>
      </c>
      <c r="AB228" s="38">
        <f>euref_det!AE228*T228</f>
        <v>0</v>
      </c>
      <c r="AC228" s="38">
        <f>euref_det!AF228*U228</f>
        <v>0</v>
      </c>
      <c r="AD228" s="38">
        <f>euref_det!AG228*V228</f>
        <v>0</v>
      </c>
      <c r="AE228" s="38">
        <f>euref_det!AH228*W228</f>
        <v>0</v>
      </c>
      <c r="AF228" s="38">
        <f>euref_det!AI228*X228</f>
        <v>0</v>
      </c>
    </row>
    <row r="229" spans="1:32" ht="15" customHeight="1" x14ac:dyDescent="0.25">
      <c r="A229" s="9" t="s">
        <v>37</v>
      </c>
      <c r="B229" s="9" t="s">
        <v>38</v>
      </c>
      <c r="C229" s="9" t="s">
        <v>9</v>
      </c>
      <c r="D229" s="9" t="s">
        <v>102</v>
      </c>
      <c r="E229" s="9" t="s">
        <v>729</v>
      </c>
      <c r="F229" s="9"/>
      <c r="G229" s="9"/>
      <c r="H229" s="38">
        <v>2442.8571428571427</v>
      </c>
      <c r="I229" s="38">
        <v>2300</v>
      </c>
      <c r="J229" s="38">
        <f t="shared" si="191"/>
        <v>2300</v>
      </c>
      <c r="K229" s="38">
        <v>2300</v>
      </c>
      <c r="L229" s="38">
        <f t="shared" si="192"/>
        <v>2300</v>
      </c>
      <c r="M229" s="38">
        <v>2300</v>
      </c>
      <c r="N229" s="38">
        <f t="shared" si="193"/>
        <v>2250</v>
      </c>
      <c r="O229" s="38">
        <v>2200</v>
      </c>
      <c r="P229" s="38"/>
      <c r="Q229" s="38">
        <f t="shared" ref="Q229:X230" si="194">H229/1000</f>
        <v>2.4428571428571426</v>
      </c>
      <c r="R229" s="38">
        <f t="shared" si="194"/>
        <v>2.2999999999999998</v>
      </c>
      <c r="S229" s="38">
        <f t="shared" si="194"/>
        <v>2.2999999999999998</v>
      </c>
      <c r="T229" s="38">
        <f t="shared" si="194"/>
        <v>2.2999999999999998</v>
      </c>
      <c r="U229" s="38">
        <f t="shared" si="194"/>
        <v>2.2999999999999998</v>
      </c>
      <c r="V229" s="38">
        <f t="shared" si="194"/>
        <v>2.2999999999999998</v>
      </c>
      <c r="W229" s="38">
        <f t="shared" si="194"/>
        <v>2.25</v>
      </c>
      <c r="X229" s="38">
        <f t="shared" si="194"/>
        <v>2.2000000000000002</v>
      </c>
      <c r="Y229" s="38">
        <f>euref_det!AB229*Q229</f>
        <v>8.6252400000000007E-2</v>
      </c>
      <c r="Z229" s="38">
        <f>euref_det!AC229*R229</f>
        <v>0.2774750666666666</v>
      </c>
      <c r="AA229" s="38">
        <f>euref_det!AD229*S229</f>
        <v>1.5519569947126317</v>
      </c>
      <c r="AB229" s="38">
        <f>euref_det!AE229*T229</f>
        <v>0.28651864100574559</v>
      </c>
      <c r="AC229" s="38">
        <f>euref_det!AF229*U229</f>
        <v>0.26809695529145988</v>
      </c>
      <c r="AD229" s="38">
        <f>euref_det!AG229*V229</f>
        <v>0.21710266957717417</v>
      </c>
      <c r="AE229" s="38">
        <f>euref_det!AH229*W229</f>
        <v>0.20084697489692502</v>
      </c>
      <c r="AF229" s="38">
        <f>euref_det!AI229*X229</f>
        <v>0.19638370878810446</v>
      </c>
    </row>
    <row r="230" spans="1:32" ht="15" customHeight="1" x14ac:dyDescent="0.25">
      <c r="A230" s="9" t="s">
        <v>39</v>
      </c>
      <c r="B230" s="9" t="s">
        <v>40</v>
      </c>
      <c r="C230" s="9" t="s">
        <v>9</v>
      </c>
      <c r="D230" s="9" t="s">
        <v>102</v>
      </c>
      <c r="E230" s="9" t="s">
        <v>728</v>
      </c>
      <c r="F230" s="9"/>
      <c r="G230" s="9"/>
      <c r="H230" s="38">
        <v>2812.8571428571427</v>
      </c>
      <c r="I230" s="38">
        <v>2620</v>
      </c>
      <c r="J230" s="38">
        <f t="shared" si="191"/>
        <v>2495</v>
      </c>
      <c r="K230" s="38">
        <v>2370</v>
      </c>
      <c r="L230" s="38">
        <f t="shared" si="192"/>
        <v>2260</v>
      </c>
      <c r="M230" s="38">
        <v>2150</v>
      </c>
      <c r="N230" s="38">
        <f t="shared" si="193"/>
        <v>2050</v>
      </c>
      <c r="O230" s="38">
        <v>1950</v>
      </c>
      <c r="P230" s="38"/>
      <c r="Q230" s="38">
        <f t="shared" si="194"/>
        <v>2.8128571428571427</v>
      </c>
      <c r="R230" s="38">
        <f t="shared" si="194"/>
        <v>2.62</v>
      </c>
      <c r="S230" s="38">
        <f t="shared" si="194"/>
        <v>2.4950000000000001</v>
      </c>
      <c r="T230" s="38">
        <f t="shared" si="194"/>
        <v>2.37</v>
      </c>
      <c r="U230" s="38">
        <f t="shared" si="194"/>
        <v>2.2599999999999998</v>
      </c>
      <c r="V230" s="38">
        <f t="shared" si="194"/>
        <v>2.15</v>
      </c>
      <c r="W230" s="38">
        <f t="shared" si="194"/>
        <v>2.0499999999999998</v>
      </c>
      <c r="X230" s="38">
        <f t="shared" si="194"/>
        <v>1.95</v>
      </c>
      <c r="Y230" s="38">
        <f>euref_det!AB230*Q230</f>
        <v>6.7937644657142791</v>
      </c>
      <c r="Z230" s="38">
        <f>euref_det!AC230*R230</f>
        <v>11.014242761948054</v>
      </c>
      <c r="AA230" s="38">
        <f>euref_det!AD230*S230</f>
        <v>3.9313687467456528</v>
      </c>
      <c r="AB230" s="38">
        <f>euref_det!AE230*T230</f>
        <v>3.31730455743577</v>
      </c>
      <c r="AC230" s="38">
        <f>euref_det!AF230*U230</f>
        <v>3.0966291732967441</v>
      </c>
      <c r="AD230" s="38">
        <f>euref_det!AG230*V230</f>
        <v>2.9665329222349475</v>
      </c>
      <c r="AE230" s="38">
        <f>euref_det!AH230*W230</f>
        <v>2.4744963944648779</v>
      </c>
      <c r="AF230" s="38">
        <f>euref_det!AI230*X230</f>
        <v>5.7396960523305882</v>
      </c>
    </row>
    <row r="231" spans="1:32" ht="15" customHeight="1" x14ac:dyDescent="0.25">
      <c r="A231" s="9" t="s">
        <v>80</v>
      </c>
      <c r="B231" s="9" t="s">
        <v>85</v>
      </c>
      <c r="C231" s="9" t="s">
        <v>9</v>
      </c>
      <c r="D231" s="9" t="s">
        <v>725</v>
      </c>
      <c r="E231" s="9" t="s">
        <v>740</v>
      </c>
      <c r="F231" s="9" t="s">
        <v>102</v>
      </c>
      <c r="G231" s="9" t="s">
        <v>726</v>
      </c>
      <c r="H231" s="39">
        <v>1608.2725555555553</v>
      </c>
      <c r="I231" s="39">
        <f>H231*800/(980+2/7*(800-980))</f>
        <v>1385.588663247863</v>
      </c>
      <c r="J231" s="39">
        <f t="shared" si="191"/>
        <v>1247.0297969230767</v>
      </c>
      <c r="K231" s="39">
        <f>I231*640/800</f>
        <v>1108.4709305982904</v>
      </c>
      <c r="L231" s="39">
        <f t="shared" si="192"/>
        <v>1056.5113557264956</v>
      </c>
      <c r="M231" s="39">
        <f>K231*580/640</f>
        <v>1004.5517808547007</v>
      </c>
      <c r="N231" s="39">
        <f t="shared" si="193"/>
        <v>952.59220598290585</v>
      </c>
      <c r="O231" s="39">
        <f>M231*520/580</f>
        <v>900.63263111111098</v>
      </c>
      <c r="P231" s="38">
        <v>0.91</v>
      </c>
      <c r="Q231" s="38">
        <f t="shared" ref="Q231:X233" si="195">H231*$P231/1000</f>
        <v>1.4635280255555554</v>
      </c>
      <c r="R231" s="38">
        <f t="shared" si="195"/>
        <v>1.2608856835555553</v>
      </c>
      <c r="S231" s="38">
        <f t="shared" si="195"/>
        <v>1.1347971151999998</v>
      </c>
      <c r="T231" s="38">
        <f t="shared" si="195"/>
        <v>1.0087085468444443</v>
      </c>
      <c r="U231" s="38">
        <f t="shared" si="195"/>
        <v>0.96142533371111105</v>
      </c>
      <c r="V231" s="38">
        <f t="shared" si="195"/>
        <v>0.91414212057777777</v>
      </c>
      <c r="W231" s="38">
        <f t="shared" si="195"/>
        <v>0.86685890744444438</v>
      </c>
      <c r="X231" s="38">
        <f t="shared" si="195"/>
        <v>0.81957569431111099</v>
      </c>
      <c r="Y231" s="38">
        <f>euref_det!AB231*Q231</f>
        <v>0</v>
      </c>
      <c r="Z231" s="38">
        <f>euref_det!AC231*R231</f>
        <v>0</v>
      </c>
      <c r="AA231" s="38">
        <f>euref_det!AD231*S231</f>
        <v>0</v>
      </c>
      <c r="AB231" s="38">
        <f>euref_det!AE231*T231</f>
        <v>0</v>
      </c>
      <c r="AC231" s="38">
        <f>euref_det!AF231*U231</f>
        <v>0</v>
      </c>
      <c r="AD231" s="38">
        <f>euref_det!AG231*V231</f>
        <v>0</v>
      </c>
      <c r="AE231" s="38">
        <f>euref_det!AH231*W231</f>
        <v>0</v>
      </c>
      <c r="AF231" s="38">
        <f>euref_det!AI231*X231</f>
        <v>0</v>
      </c>
    </row>
    <row r="232" spans="1:32" ht="15" customHeight="1" x14ac:dyDescent="0.25">
      <c r="A232" s="9" t="s">
        <v>81</v>
      </c>
      <c r="B232" s="9" t="s">
        <v>86</v>
      </c>
      <c r="C232" s="9" t="s">
        <v>9</v>
      </c>
      <c r="D232" s="9" t="s">
        <v>725</v>
      </c>
      <c r="E232" s="9" t="s">
        <v>739</v>
      </c>
      <c r="F232" s="9" t="s">
        <v>102</v>
      </c>
      <c r="G232" s="9" t="s">
        <v>723</v>
      </c>
      <c r="H232" s="39">
        <v>2164.4444444444443</v>
      </c>
      <c r="I232" s="39">
        <f>H232*1100/(1310+2/7*(1100-1310))</f>
        <v>1904.7111111111112</v>
      </c>
      <c r="J232" s="39">
        <f t="shared" si="191"/>
        <v>1809.4755555555557</v>
      </c>
      <c r="K232" s="39">
        <f>I232*990/1100</f>
        <v>1714.24</v>
      </c>
      <c r="L232" s="39">
        <f t="shared" si="192"/>
        <v>1662.2933333333333</v>
      </c>
      <c r="M232" s="39">
        <f>K232*930/990</f>
        <v>1610.3466666666666</v>
      </c>
      <c r="N232" s="39">
        <f t="shared" si="193"/>
        <v>1567.0577777777776</v>
      </c>
      <c r="O232" s="39">
        <f>M232*880/930</f>
        <v>1523.7688888888888</v>
      </c>
      <c r="P232" s="38">
        <v>0.91</v>
      </c>
      <c r="Q232" s="38">
        <f t="shared" si="195"/>
        <v>1.9696444444444443</v>
      </c>
      <c r="R232" s="38">
        <f t="shared" si="195"/>
        <v>1.7332871111111112</v>
      </c>
      <c r="S232" s="38">
        <f t="shared" si="195"/>
        <v>1.6466227555555559</v>
      </c>
      <c r="T232" s="38">
        <f t="shared" si="195"/>
        <v>1.5599584</v>
      </c>
      <c r="U232" s="38">
        <f t="shared" si="195"/>
        <v>1.5126869333333335</v>
      </c>
      <c r="V232" s="38">
        <f t="shared" si="195"/>
        <v>1.4654154666666666</v>
      </c>
      <c r="W232" s="38">
        <f t="shared" si="195"/>
        <v>1.4260225777777775</v>
      </c>
      <c r="X232" s="38">
        <f t="shared" si="195"/>
        <v>1.3866296888888889</v>
      </c>
      <c r="Y232" s="38">
        <f>euref_det!AB232*Q232</f>
        <v>21.939869466666664</v>
      </c>
      <c r="Z232" s="38">
        <f>euref_det!AC232*R232</f>
        <v>12.750950162180242</v>
      </c>
      <c r="AA232" s="38">
        <f>euref_det!AD232*S232</f>
        <v>8.605391464567429</v>
      </c>
      <c r="AB232" s="38">
        <f>euref_det!AE232*T232</f>
        <v>8.1524761243270465</v>
      </c>
      <c r="AC232" s="38">
        <f>euref_det!AF232*U232</f>
        <v>7.9054313932868263</v>
      </c>
      <c r="AD232" s="38">
        <f>euref_det!AG232*V232</f>
        <v>7.6583866622466088</v>
      </c>
      <c r="AE232" s="38">
        <f>euref_det!AH232*W232</f>
        <v>15.666406101046432</v>
      </c>
      <c r="AF232" s="38">
        <f>euref_det!AI232*X232</f>
        <v>10.241765571846264</v>
      </c>
    </row>
    <row r="233" spans="1:32" ht="15" customHeight="1" x14ac:dyDescent="0.25">
      <c r="A233" s="9" t="s">
        <v>41</v>
      </c>
      <c r="B233" s="9" t="s">
        <v>42</v>
      </c>
      <c r="C233" s="9" t="s">
        <v>9</v>
      </c>
      <c r="D233" s="9" t="s">
        <v>102</v>
      </c>
      <c r="E233" s="9" t="s">
        <v>722</v>
      </c>
      <c r="F233" s="9"/>
      <c r="G233" s="9"/>
      <c r="H233" s="38">
        <v>5285.7142857142853</v>
      </c>
      <c r="I233" s="38">
        <v>4500</v>
      </c>
      <c r="J233" s="38">
        <f t="shared" si="191"/>
        <v>4150</v>
      </c>
      <c r="K233" s="38">
        <v>3800</v>
      </c>
      <c r="L233" s="38">
        <f t="shared" si="192"/>
        <v>3650</v>
      </c>
      <c r="M233" s="38">
        <v>3500</v>
      </c>
      <c r="N233" s="38">
        <f t="shared" si="193"/>
        <v>3450</v>
      </c>
      <c r="O233" s="38">
        <v>3400</v>
      </c>
      <c r="P233" s="38">
        <v>0.91</v>
      </c>
      <c r="Q233" s="38">
        <f t="shared" si="195"/>
        <v>4.8099999999999996</v>
      </c>
      <c r="R233" s="38">
        <f t="shared" si="195"/>
        <v>4.0949999999999998</v>
      </c>
      <c r="S233" s="38">
        <f t="shared" si="195"/>
        <v>3.7765</v>
      </c>
      <c r="T233" s="38">
        <f t="shared" si="195"/>
        <v>3.4580000000000002</v>
      </c>
      <c r="U233" s="38">
        <f t="shared" si="195"/>
        <v>3.3214999999999999</v>
      </c>
      <c r="V233" s="38">
        <f t="shared" si="195"/>
        <v>3.1850000000000001</v>
      </c>
      <c r="W233" s="38">
        <f t="shared" si="195"/>
        <v>3.1395</v>
      </c>
      <c r="X233" s="38">
        <f t="shared" si="195"/>
        <v>3.0939999999999999</v>
      </c>
      <c r="Y233" s="38">
        <f>euref_det!AB233*Q233</f>
        <v>0</v>
      </c>
      <c r="Z233" s="38">
        <f>euref_det!AC233*R233</f>
        <v>0</v>
      </c>
      <c r="AA233" s="38">
        <f>euref_det!AD233*S233</f>
        <v>0</v>
      </c>
      <c r="AB233" s="38">
        <f>euref_det!AE233*T233</f>
        <v>0</v>
      </c>
      <c r="AC233" s="38">
        <f>euref_det!AF233*U233</f>
        <v>0</v>
      </c>
      <c r="AD233" s="38">
        <f>euref_det!AG233*V233</f>
        <v>0</v>
      </c>
      <c r="AE233" s="38">
        <f>euref_det!AH233*W233</f>
        <v>0</v>
      </c>
      <c r="AF233" s="38">
        <f>euref_det!AI233*X233</f>
        <v>0</v>
      </c>
    </row>
    <row r="234" spans="1:32" ht="15" customHeight="1" x14ac:dyDescent="0.25">
      <c r="A234" s="9" t="s">
        <v>43</v>
      </c>
      <c r="B234" s="9" t="s">
        <v>44</v>
      </c>
      <c r="C234" s="9" t="s">
        <v>9</v>
      </c>
      <c r="D234" s="9" t="s">
        <v>102</v>
      </c>
      <c r="E234" s="9" t="s">
        <v>721</v>
      </c>
      <c r="F234" s="9"/>
      <c r="G234" s="9"/>
      <c r="H234" s="38">
        <v>8140</v>
      </c>
      <c r="I234" s="38">
        <v>5790</v>
      </c>
      <c r="J234" s="38">
        <f t="shared" si="191"/>
        <v>5135</v>
      </c>
      <c r="K234" s="38">
        <v>4480</v>
      </c>
      <c r="L234" s="38">
        <f t="shared" si="192"/>
        <v>3565</v>
      </c>
      <c r="M234" s="38">
        <v>2650</v>
      </c>
      <c r="N234" s="38">
        <f t="shared" si="193"/>
        <v>2475</v>
      </c>
      <c r="O234" s="38">
        <v>2300</v>
      </c>
      <c r="P234" s="38"/>
      <c r="Q234" s="38">
        <f t="shared" ref="Q234:X234" si="196">H234/1000</f>
        <v>8.14</v>
      </c>
      <c r="R234" s="38">
        <f t="shared" si="196"/>
        <v>5.79</v>
      </c>
      <c r="S234" s="38">
        <f t="shared" si="196"/>
        <v>5.1349999999999998</v>
      </c>
      <c r="T234" s="38">
        <f t="shared" si="196"/>
        <v>4.4800000000000004</v>
      </c>
      <c r="U234" s="38">
        <f t="shared" si="196"/>
        <v>3.5649999999999999</v>
      </c>
      <c r="V234" s="38">
        <f t="shared" si="196"/>
        <v>2.65</v>
      </c>
      <c r="W234" s="38">
        <f t="shared" si="196"/>
        <v>2.4750000000000001</v>
      </c>
      <c r="X234" s="38">
        <f t="shared" si="196"/>
        <v>2.2999999999999998</v>
      </c>
      <c r="Y234" s="38">
        <f>euref_det!AB234*Q234</f>
        <v>0</v>
      </c>
      <c r="Z234" s="38">
        <f>euref_det!AC234*R234</f>
        <v>0</v>
      </c>
      <c r="AA234" s="38">
        <f>euref_det!AD234*S234</f>
        <v>0</v>
      </c>
      <c r="AB234" s="38">
        <f>euref_det!AE234*T234</f>
        <v>0</v>
      </c>
      <c r="AC234" s="38">
        <f>euref_det!AF234*U234</f>
        <v>0</v>
      </c>
      <c r="AD234" s="38">
        <f>euref_det!AG234*V234</f>
        <v>0</v>
      </c>
      <c r="AE234" s="38">
        <f>euref_det!AH234*W234</f>
        <v>0</v>
      </c>
      <c r="AF234" s="38">
        <f>euref_det!AI234*X234</f>
        <v>0</v>
      </c>
    </row>
    <row r="235" spans="1:32" ht="15" customHeight="1" x14ac:dyDescent="0.25">
      <c r="A235" s="9" t="s">
        <v>45</v>
      </c>
      <c r="B235" s="9" t="s">
        <v>46</v>
      </c>
      <c r="C235" s="9" t="s">
        <v>9</v>
      </c>
      <c r="D235" s="9" t="s">
        <v>102</v>
      </c>
      <c r="E235" s="9" t="s">
        <v>720</v>
      </c>
      <c r="F235" s="9"/>
      <c r="G235" s="9"/>
      <c r="H235" s="38">
        <v>5370</v>
      </c>
      <c r="I235" s="38">
        <v>4970</v>
      </c>
      <c r="J235" s="38">
        <f t="shared" si="191"/>
        <v>4720</v>
      </c>
      <c r="K235" s="38">
        <v>4470</v>
      </c>
      <c r="L235" s="38">
        <f t="shared" si="192"/>
        <v>4245</v>
      </c>
      <c r="M235" s="38">
        <v>4020</v>
      </c>
      <c r="N235" s="38">
        <f t="shared" si="193"/>
        <v>3815</v>
      </c>
      <c r="O235" s="38">
        <v>3610</v>
      </c>
      <c r="P235" s="38">
        <v>0.91</v>
      </c>
      <c r="Q235" s="38">
        <f t="shared" ref="Q235:X235" si="197">H235*$P235/1000</f>
        <v>4.8866999999999994</v>
      </c>
      <c r="R235" s="38">
        <f t="shared" si="197"/>
        <v>4.5226999999999995</v>
      </c>
      <c r="S235" s="38">
        <f t="shared" si="197"/>
        <v>4.2951999999999995</v>
      </c>
      <c r="T235" s="38">
        <f t="shared" si="197"/>
        <v>4.0677000000000003</v>
      </c>
      <c r="U235" s="38">
        <f t="shared" si="197"/>
        <v>3.8629500000000001</v>
      </c>
      <c r="V235" s="38">
        <f t="shared" si="197"/>
        <v>3.6582000000000003</v>
      </c>
      <c r="W235" s="38">
        <f t="shared" si="197"/>
        <v>3.4716499999999999</v>
      </c>
      <c r="X235" s="38">
        <f t="shared" si="197"/>
        <v>3.2850999999999999</v>
      </c>
      <c r="Y235" s="38">
        <f>euref_det!AB235*Q235</f>
        <v>0</v>
      </c>
      <c r="Z235" s="38">
        <f>euref_det!AC235*R235</f>
        <v>0</v>
      </c>
      <c r="AA235" s="38">
        <f>euref_det!AD235*S235</f>
        <v>0</v>
      </c>
      <c r="AB235" s="38">
        <f>euref_det!AE235*T235</f>
        <v>0</v>
      </c>
      <c r="AC235" s="38">
        <f>euref_det!AF235*U235</f>
        <v>0</v>
      </c>
      <c r="AD235" s="38">
        <f>euref_det!AG235*V235</f>
        <v>0</v>
      </c>
      <c r="AE235" s="38">
        <f>euref_det!AH235*W235</f>
        <v>0</v>
      </c>
      <c r="AF235" s="38">
        <f>euref_det!AI235*X235</f>
        <v>0</v>
      </c>
    </row>
    <row r="236" spans="1:32" ht="15" customHeight="1" x14ac:dyDescent="0.25">
      <c r="A236" s="9" t="s">
        <v>29</v>
      </c>
      <c r="B236" s="9" t="s">
        <v>30</v>
      </c>
      <c r="C236" s="9" t="s">
        <v>8</v>
      </c>
      <c r="D236" s="9" t="s">
        <v>102</v>
      </c>
      <c r="E236" s="9" t="s">
        <v>738</v>
      </c>
      <c r="F236" s="9"/>
      <c r="G236" s="9"/>
      <c r="H236" s="39">
        <v>1600</v>
      </c>
      <c r="I236" s="39">
        <f t="shared" ref="I236:O237" si="198">$H236</f>
        <v>1600</v>
      </c>
      <c r="J236" s="39">
        <f t="shared" si="198"/>
        <v>1600</v>
      </c>
      <c r="K236" s="39">
        <f t="shared" si="198"/>
        <v>1600</v>
      </c>
      <c r="L236" s="39">
        <f t="shared" si="198"/>
        <v>1600</v>
      </c>
      <c r="M236" s="39">
        <f t="shared" si="198"/>
        <v>1600</v>
      </c>
      <c r="N236" s="39">
        <f t="shared" si="198"/>
        <v>1600</v>
      </c>
      <c r="O236" s="39">
        <f t="shared" si="198"/>
        <v>1600</v>
      </c>
      <c r="P236" s="38"/>
      <c r="Q236" s="38">
        <f t="shared" ref="Q236:X238" si="199">H236/1000</f>
        <v>1.6</v>
      </c>
      <c r="R236" s="38">
        <f t="shared" si="199"/>
        <v>1.6</v>
      </c>
      <c r="S236" s="38">
        <f t="shared" si="199"/>
        <v>1.6</v>
      </c>
      <c r="T236" s="38">
        <f t="shared" si="199"/>
        <v>1.6</v>
      </c>
      <c r="U236" s="38">
        <f t="shared" si="199"/>
        <v>1.6</v>
      </c>
      <c r="V236" s="38">
        <f t="shared" si="199"/>
        <v>1.6</v>
      </c>
      <c r="W236" s="38">
        <f t="shared" si="199"/>
        <v>1.6</v>
      </c>
      <c r="X236" s="38">
        <f t="shared" si="199"/>
        <v>1.6</v>
      </c>
      <c r="Y236" s="38">
        <f>euref_det!AB236*Q236</f>
        <v>0.84640000000000004</v>
      </c>
      <c r="Z236" s="38">
        <f>euref_det!AC236*R236</f>
        <v>0.84640000000000004</v>
      </c>
      <c r="AA236" s="38">
        <f>euref_det!AD236*S236</f>
        <v>0.84640000000000004</v>
      </c>
      <c r="AB236" s="38">
        <f>euref_det!AE236*T236</f>
        <v>0.84640000000000004</v>
      </c>
      <c r="AC236" s="38">
        <f>euref_det!AF236*U236</f>
        <v>0.84640000000000004</v>
      </c>
      <c r="AD236" s="38">
        <f>euref_det!AG236*V236</f>
        <v>0.84640000000000004</v>
      </c>
      <c r="AE236" s="38">
        <f>euref_det!AH236*W236</f>
        <v>0.84640000000000004</v>
      </c>
      <c r="AF236" s="38">
        <f>euref_det!AI236*X236</f>
        <v>0.84640000000000004</v>
      </c>
    </row>
    <row r="237" spans="1:32" ht="15" customHeight="1" x14ac:dyDescent="0.25">
      <c r="A237" s="9" t="s">
        <v>31</v>
      </c>
      <c r="B237" s="9" t="s">
        <v>32</v>
      </c>
      <c r="C237" s="9" t="s">
        <v>8</v>
      </c>
      <c r="D237" s="9" t="s">
        <v>102</v>
      </c>
      <c r="E237" s="9" t="s">
        <v>737</v>
      </c>
      <c r="F237" s="9"/>
      <c r="G237" s="9"/>
      <c r="H237" s="38">
        <v>850</v>
      </c>
      <c r="I237" s="38">
        <f t="shared" si="198"/>
        <v>850</v>
      </c>
      <c r="J237" s="38">
        <f t="shared" si="198"/>
        <v>850</v>
      </c>
      <c r="K237" s="38">
        <f t="shared" si="198"/>
        <v>850</v>
      </c>
      <c r="L237" s="38">
        <f t="shared" si="198"/>
        <v>850</v>
      </c>
      <c r="M237" s="38">
        <f t="shared" si="198"/>
        <v>850</v>
      </c>
      <c r="N237" s="38">
        <f t="shared" si="198"/>
        <v>850</v>
      </c>
      <c r="O237" s="38">
        <f t="shared" si="198"/>
        <v>850</v>
      </c>
      <c r="P237" s="38"/>
      <c r="Q237" s="38">
        <f t="shared" si="199"/>
        <v>0.85</v>
      </c>
      <c r="R237" s="38">
        <f t="shared" si="199"/>
        <v>0.85</v>
      </c>
      <c r="S237" s="38">
        <f t="shared" si="199"/>
        <v>0.85</v>
      </c>
      <c r="T237" s="38">
        <f t="shared" si="199"/>
        <v>0.85</v>
      </c>
      <c r="U237" s="38">
        <f t="shared" si="199"/>
        <v>0.85</v>
      </c>
      <c r="V237" s="38">
        <f t="shared" si="199"/>
        <v>0.85</v>
      </c>
      <c r="W237" s="38">
        <f t="shared" si="199"/>
        <v>0.85</v>
      </c>
      <c r="X237" s="38">
        <f t="shared" si="199"/>
        <v>0.85</v>
      </c>
      <c r="Y237" s="38">
        <f>euref_det!AB237*Q237</f>
        <v>120.36481383333333</v>
      </c>
      <c r="Z237" s="38">
        <f>euref_det!AC237*R237</f>
        <v>31.114813833333336</v>
      </c>
      <c r="AA237" s="38">
        <f>euref_det!AD237*S237</f>
        <v>30.902638901284352</v>
      </c>
      <c r="AB237" s="38">
        <f>euref_det!AE237*T237</f>
        <v>30.902638901284352</v>
      </c>
      <c r="AC237" s="38">
        <f>euref_det!AF237*U237</f>
        <v>26.839830151284357</v>
      </c>
      <c r="AD237" s="38">
        <f>euref_det!AG237*V237</f>
        <v>24.566503244324498</v>
      </c>
      <c r="AE237" s="38">
        <f>euref_det!AH237*W237</f>
        <v>23.01000915455386</v>
      </c>
      <c r="AF237" s="38">
        <f>euref_det!AI237*X237</f>
        <v>22.743498556613542</v>
      </c>
    </row>
    <row r="238" spans="1:32" ht="15" customHeight="1" x14ac:dyDescent="0.25">
      <c r="A238" s="9" t="s">
        <v>33</v>
      </c>
      <c r="B238" s="9" t="s">
        <v>34</v>
      </c>
      <c r="C238" s="9" t="s">
        <v>8</v>
      </c>
      <c r="D238" s="9" t="s">
        <v>102</v>
      </c>
      <c r="E238" s="9" t="s">
        <v>736</v>
      </c>
      <c r="F238" s="9"/>
      <c r="G238" s="9"/>
      <c r="H238" s="38">
        <v>4457.1428571428569</v>
      </c>
      <c r="I238" s="38">
        <f>4350</f>
        <v>4350</v>
      </c>
      <c r="J238" s="38">
        <f>(I238+K238)/2</f>
        <v>4225</v>
      </c>
      <c r="K238" s="38">
        <v>4100</v>
      </c>
      <c r="L238" s="38">
        <f>(K238+M238)/2</f>
        <v>3950</v>
      </c>
      <c r="M238" s="38">
        <v>3800</v>
      </c>
      <c r="N238" s="38">
        <f>(M238+O238)/2</f>
        <v>3775</v>
      </c>
      <c r="O238" s="38">
        <v>3750</v>
      </c>
      <c r="P238" s="38"/>
      <c r="Q238" s="38">
        <f t="shared" si="199"/>
        <v>4.4571428571428573</v>
      </c>
      <c r="R238" s="38">
        <f t="shared" si="199"/>
        <v>4.3499999999999996</v>
      </c>
      <c r="S238" s="38">
        <f t="shared" si="199"/>
        <v>4.2249999999999996</v>
      </c>
      <c r="T238" s="38">
        <f t="shared" si="199"/>
        <v>4.0999999999999996</v>
      </c>
      <c r="U238" s="38">
        <f t="shared" si="199"/>
        <v>3.95</v>
      </c>
      <c r="V238" s="38">
        <f t="shared" si="199"/>
        <v>3.8</v>
      </c>
      <c r="W238" s="38">
        <f t="shared" si="199"/>
        <v>3.7749999999999999</v>
      </c>
      <c r="X238" s="38">
        <f t="shared" si="199"/>
        <v>3.75</v>
      </c>
      <c r="Y238" s="38">
        <f>euref_det!AB238*Q238</f>
        <v>0</v>
      </c>
      <c r="Z238" s="38">
        <f>euref_det!AC238*R238</f>
        <v>0</v>
      </c>
      <c r="AA238" s="38">
        <f>euref_det!AD238*S238</f>
        <v>0</v>
      </c>
      <c r="AB238" s="38">
        <f>euref_det!AE238*T238</f>
        <v>0</v>
      </c>
      <c r="AC238" s="38">
        <f>euref_det!AF238*U238</f>
        <v>0</v>
      </c>
      <c r="AD238" s="38">
        <f>euref_det!AG238*V238</f>
        <v>0</v>
      </c>
      <c r="AE238" s="38">
        <f>euref_det!AH238*W238</f>
        <v>0</v>
      </c>
      <c r="AF238" s="38">
        <f>euref_det!AI238*X238</f>
        <v>0</v>
      </c>
    </row>
    <row r="239" spans="1:32" ht="15" customHeight="1" x14ac:dyDescent="0.25">
      <c r="A239" s="9" t="s">
        <v>35</v>
      </c>
      <c r="B239" s="9" t="s">
        <v>36</v>
      </c>
      <c r="C239" s="9" t="s">
        <v>8</v>
      </c>
      <c r="D239" s="9" t="s">
        <v>725</v>
      </c>
      <c r="E239" s="9" t="s">
        <v>735</v>
      </c>
      <c r="F239" s="9" t="s">
        <v>102</v>
      </c>
      <c r="G239" s="9" t="s">
        <v>734</v>
      </c>
      <c r="H239" s="38">
        <v>1842.692924470706</v>
      </c>
      <c r="I239" s="38">
        <f t="shared" ref="I239:O239" si="200">$H239</f>
        <v>1842.692924470706</v>
      </c>
      <c r="J239" s="38">
        <f t="shared" si="200"/>
        <v>1842.692924470706</v>
      </c>
      <c r="K239" s="38">
        <f t="shared" si="200"/>
        <v>1842.692924470706</v>
      </c>
      <c r="L239" s="38">
        <f t="shared" si="200"/>
        <v>1842.692924470706</v>
      </c>
      <c r="M239" s="38">
        <f t="shared" si="200"/>
        <v>1842.692924470706</v>
      </c>
      <c r="N239" s="38">
        <f t="shared" si="200"/>
        <v>1842.692924470706</v>
      </c>
      <c r="O239" s="38">
        <f t="shared" si="200"/>
        <v>1842.692924470706</v>
      </c>
      <c r="P239" s="38">
        <v>0.91</v>
      </c>
      <c r="Q239" s="38">
        <f t="shared" ref="Q239:X241" si="201">H239*$P239/1000</f>
        <v>1.6768505612683424</v>
      </c>
      <c r="R239" s="38">
        <f t="shared" si="201"/>
        <v>1.6768505612683424</v>
      </c>
      <c r="S239" s="38">
        <f t="shared" si="201"/>
        <v>1.6768505612683424</v>
      </c>
      <c r="T239" s="38">
        <f t="shared" si="201"/>
        <v>1.6768505612683424</v>
      </c>
      <c r="U239" s="38">
        <f t="shared" si="201"/>
        <v>1.6768505612683424</v>
      </c>
      <c r="V239" s="38">
        <f t="shared" si="201"/>
        <v>1.6768505612683424</v>
      </c>
      <c r="W239" s="38">
        <f t="shared" si="201"/>
        <v>1.6768505612683424</v>
      </c>
      <c r="X239" s="38">
        <f t="shared" si="201"/>
        <v>1.6768505612683424</v>
      </c>
      <c r="Y239" s="38">
        <f>euref_det!AB239*Q239</f>
        <v>44.408592364256606</v>
      </c>
      <c r="Z239" s="38">
        <f>euref_det!AC239*R239</f>
        <v>44.408592364256606</v>
      </c>
      <c r="AA239" s="38">
        <f>euref_det!AD239*S239</f>
        <v>44.408592364256606</v>
      </c>
      <c r="AB239" s="38">
        <f>euref_det!AE239*T239</f>
        <v>44.408592364256606</v>
      </c>
      <c r="AC239" s="38">
        <f>euref_det!AF239*U239</f>
        <v>44.408592364256606</v>
      </c>
      <c r="AD239" s="38">
        <f>euref_det!AG239*V239</f>
        <v>52.764897661243758</v>
      </c>
      <c r="AE239" s="38">
        <f>euref_det!AH239*W239</f>
        <v>48.082242578259184</v>
      </c>
      <c r="AF239" s="38">
        <f>euref_det!AI239*X239</f>
        <v>61.509504410318094</v>
      </c>
    </row>
    <row r="240" spans="1:32" ht="15" customHeight="1" x14ac:dyDescent="0.25">
      <c r="A240" s="9" t="s">
        <v>79</v>
      </c>
      <c r="B240" s="9" t="s">
        <v>83</v>
      </c>
      <c r="C240" s="9" t="s">
        <v>8</v>
      </c>
      <c r="D240" s="9" t="s">
        <v>725</v>
      </c>
      <c r="E240" s="9" t="s">
        <v>746</v>
      </c>
      <c r="F240" s="9" t="s">
        <v>102</v>
      </c>
      <c r="G240" s="9" t="s">
        <v>732</v>
      </c>
      <c r="H240" s="39">
        <v>1836.1111111111111</v>
      </c>
      <c r="I240" s="39">
        <f>H240*1350/(1400+2/7*(1350-1400))</f>
        <v>1788.7886597938143</v>
      </c>
      <c r="J240" s="39">
        <f t="shared" ref="J240:J248" si="202">(I240+K240)/2</f>
        <v>1755.6629438717068</v>
      </c>
      <c r="K240" s="39">
        <f>I240*1300/1350</f>
        <v>1722.5372279495991</v>
      </c>
      <c r="L240" s="39">
        <f t="shared" ref="L240:L248" si="203">(K240+M240)/2</f>
        <v>1656.2857961053837</v>
      </c>
      <c r="M240" s="39">
        <f>K240*1200/1300</f>
        <v>1590.0343642611683</v>
      </c>
      <c r="N240" s="39">
        <f t="shared" ref="N240:N248" si="204">(M240+O240)/2</f>
        <v>1523.7829324169529</v>
      </c>
      <c r="O240" s="39">
        <f>M240*1100/1200</f>
        <v>1457.5315005727375</v>
      </c>
      <c r="P240" s="38">
        <v>0.91</v>
      </c>
      <c r="Q240" s="38">
        <f t="shared" si="201"/>
        <v>1.6708611111111111</v>
      </c>
      <c r="R240" s="38">
        <f t="shared" si="201"/>
        <v>1.6277976804123713</v>
      </c>
      <c r="S240" s="38">
        <f t="shared" si="201"/>
        <v>1.5976532789232534</v>
      </c>
      <c r="T240" s="38">
        <f t="shared" si="201"/>
        <v>1.5675088774341353</v>
      </c>
      <c r="U240" s="38">
        <f t="shared" si="201"/>
        <v>1.5072200744558992</v>
      </c>
      <c r="V240" s="38">
        <f t="shared" si="201"/>
        <v>1.4469312714776632</v>
      </c>
      <c r="W240" s="38">
        <f t="shared" si="201"/>
        <v>1.3866424684994272</v>
      </c>
      <c r="X240" s="38">
        <f t="shared" si="201"/>
        <v>1.3263536655211912</v>
      </c>
      <c r="Y240" s="38">
        <f>euref_det!AB240*Q240</f>
        <v>5.1546065277777782</v>
      </c>
      <c r="Z240" s="38">
        <f>euref_det!AC240*R240</f>
        <v>92.914885671170495</v>
      </c>
      <c r="AA240" s="38">
        <f>euref_det!AD240*S240</f>
        <v>19.833015991146887</v>
      </c>
      <c r="AB240" s="38">
        <f>euref_det!AE240*T240</f>
        <v>18.535769416032732</v>
      </c>
      <c r="AC240" s="38">
        <f>euref_det!AF240*U240</f>
        <v>17.277795174875145</v>
      </c>
      <c r="AD240" s="38">
        <f>euref_det!AG240*V240</f>
        <v>16.570964615889508</v>
      </c>
      <c r="AE240" s="38">
        <f>euref_det!AH240*W240</f>
        <v>15.880507756894112</v>
      </c>
      <c r="AF240" s="38">
        <f>euref_det!AI240*X240</f>
        <v>141.36785069543785</v>
      </c>
    </row>
    <row r="241" spans="1:32" ht="15" customHeight="1" x14ac:dyDescent="0.25">
      <c r="A241" s="9" t="s">
        <v>78</v>
      </c>
      <c r="B241" s="9" t="s">
        <v>84</v>
      </c>
      <c r="C241" s="9" t="s">
        <v>8</v>
      </c>
      <c r="D241" s="9" t="s">
        <v>725</v>
      </c>
      <c r="E241" s="9" t="s">
        <v>741</v>
      </c>
      <c r="F241" s="9" t="s">
        <v>102</v>
      </c>
      <c r="G241" s="9" t="s">
        <v>730</v>
      </c>
      <c r="H241" s="38">
        <v>4376</v>
      </c>
      <c r="I241" s="38">
        <f>H241*2880/(3470+2/7*(2880-3470))</f>
        <v>3817.4019904803113</v>
      </c>
      <c r="J241" s="38">
        <f t="shared" si="202"/>
        <v>3618.5789701427948</v>
      </c>
      <c r="K241" s="38">
        <f>I241*2580/2880</f>
        <v>3419.7559498052788</v>
      </c>
      <c r="L241" s="38">
        <f t="shared" si="203"/>
        <v>3287.2072695802681</v>
      </c>
      <c r="M241" s="38">
        <f>K241*2380/2580</f>
        <v>3154.6585893552569</v>
      </c>
      <c r="N241" s="38">
        <f t="shared" si="204"/>
        <v>3032.3850006205571</v>
      </c>
      <c r="O241" s="38">
        <f>M241*2380/2580</f>
        <v>2910.1114118858573</v>
      </c>
      <c r="P241" s="38">
        <v>0.91</v>
      </c>
      <c r="Q241" s="38">
        <f t="shared" si="201"/>
        <v>3.9821600000000004</v>
      </c>
      <c r="R241" s="38">
        <f t="shared" si="201"/>
        <v>3.4738358113370831</v>
      </c>
      <c r="S241" s="38">
        <f t="shared" si="201"/>
        <v>3.2929068628299434</v>
      </c>
      <c r="T241" s="38">
        <f t="shared" si="201"/>
        <v>3.1119779143228037</v>
      </c>
      <c r="U241" s="38">
        <f t="shared" si="201"/>
        <v>2.991358615318044</v>
      </c>
      <c r="V241" s="38">
        <f t="shared" si="201"/>
        <v>2.8707393163132839</v>
      </c>
      <c r="W241" s="38">
        <f t="shared" si="201"/>
        <v>2.7594703505647074</v>
      </c>
      <c r="X241" s="38">
        <f t="shared" si="201"/>
        <v>2.6482013848161299</v>
      </c>
      <c r="Y241" s="38">
        <f>euref_det!AB241*Q241</f>
        <v>0</v>
      </c>
      <c r="Z241" s="38">
        <f>euref_det!AC241*R241</f>
        <v>0</v>
      </c>
      <c r="AA241" s="38">
        <f>euref_det!AD241*S241</f>
        <v>0</v>
      </c>
      <c r="AB241" s="38">
        <f>euref_det!AE241*T241</f>
        <v>0</v>
      </c>
      <c r="AC241" s="38">
        <f>euref_det!AF241*U241</f>
        <v>0</v>
      </c>
      <c r="AD241" s="38">
        <f>euref_det!AG241*V241</f>
        <v>0</v>
      </c>
      <c r="AE241" s="38">
        <f>euref_det!AH241*W241</f>
        <v>0</v>
      </c>
      <c r="AF241" s="38">
        <f>euref_det!AI241*X241</f>
        <v>0</v>
      </c>
    </row>
    <row r="242" spans="1:32" ht="15" customHeight="1" x14ac:dyDescent="0.25">
      <c r="A242" s="9" t="s">
        <v>37</v>
      </c>
      <c r="B242" s="9" t="s">
        <v>38</v>
      </c>
      <c r="C242" s="9" t="s">
        <v>8</v>
      </c>
      <c r="D242" s="9" t="s">
        <v>102</v>
      </c>
      <c r="E242" s="9" t="s">
        <v>729</v>
      </c>
      <c r="F242" s="9"/>
      <c r="G242" s="9"/>
      <c r="H242" s="38">
        <v>2442.8571428571427</v>
      </c>
      <c r="I242" s="38">
        <v>2300</v>
      </c>
      <c r="J242" s="38">
        <f t="shared" si="202"/>
        <v>2300</v>
      </c>
      <c r="K242" s="38">
        <v>2300</v>
      </c>
      <c r="L242" s="38">
        <f t="shared" si="203"/>
        <v>2300</v>
      </c>
      <c r="M242" s="38">
        <v>2300</v>
      </c>
      <c r="N242" s="38">
        <f t="shared" si="204"/>
        <v>2250</v>
      </c>
      <c r="O242" s="38">
        <v>2200</v>
      </c>
      <c r="P242" s="38"/>
      <c r="Q242" s="38">
        <f t="shared" ref="Q242:X243" si="205">H242/1000</f>
        <v>2.4428571428571426</v>
      </c>
      <c r="R242" s="38">
        <f t="shared" si="205"/>
        <v>2.2999999999999998</v>
      </c>
      <c r="S242" s="38">
        <f t="shared" si="205"/>
        <v>2.2999999999999998</v>
      </c>
      <c r="T242" s="38">
        <f t="shared" si="205"/>
        <v>2.2999999999999998</v>
      </c>
      <c r="U242" s="38">
        <f t="shared" si="205"/>
        <v>2.2999999999999998</v>
      </c>
      <c r="V242" s="38">
        <f t="shared" si="205"/>
        <v>2.2999999999999998</v>
      </c>
      <c r="W242" s="38">
        <f t="shared" si="205"/>
        <v>2.25</v>
      </c>
      <c r="X242" s="38">
        <f t="shared" si="205"/>
        <v>2.2000000000000002</v>
      </c>
      <c r="Y242" s="38">
        <f>euref_det!AB242*Q242</f>
        <v>1.0619099999999999</v>
      </c>
      <c r="Z242" s="38">
        <f>euref_det!AC242*R242</f>
        <v>0.99980999999999987</v>
      </c>
      <c r="AA242" s="38">
        <f>euref_det!AD242*S242</f>
        <v>0.99980999999999987</v>
      </c>
      <c r="AB242" s="38">
        <f>euref_det!AE242*T242</f>
        <v>0.99980999999999987</v>
      </c>
      <c r="AC242" s="38">
        <f>euref_det!AF242*U242</f>
        <v>0.99980999999999987</v>
      </c>
      <c r="AD242" s="38">
        <f>euref_det!AG242*V242</f>
        <v>0.49942857142857139</v>
      </c>
      <c r="AE242" s="38">
        <f>euref_det!AH242*W242</f>
        <v>0</v>
      </c>
      <c r="AF242" s="38">
        <f>euref_det!AI242*X242</f>
        <v>0</v>
      </c>
    </row>
    <row r="243" spans="1:32" ht="15" customHeight="1" x14ac:dyDescent="0.25">
      <c r="A243" s="9" t="s">
        <v>39</v>
      </c>
      <c r="B243" s="9" t="s">
        <v>40</v>
      </c>
      <c r="C243" s="9" t="s">
        <v>8</v>
      </c>
      <c r="D243" s="9" t="s">
        <v>102</v>
      </c>
      <c r="E243" s="9" t="s">
        <v>728</v>
      </c>
      <c r="F243" s="9"/>
      <c r="G243" s="9"/>
      <c r="H243" s="38">
        <v>2812.8571428571427</v>
      </c>
      <c r="I243" s="38">
        <v>2620</v>
      </c>
      <c r="J243" s="38">
        <f t="shared" si="202"/>
        <v>2495</v>
      </c>
      <c r="K243" s="38">
        <v>2370</v>
      </c>
      <c r="L243" s="38">
        <f t="shared" si="203"/>
        <v>2260</v>
      </c>
      <c r="M243" s="38">
        <v>2150</v>
      </c>
      <c r="N243" s="38">
        <f t="shared" si="204"/>
        <v>2050</v>
      </c>
      <c r="O243" s="38">
        <v>1950</v>
      </c>
      <c r="P243" s="38"/>
      <c r="Q243" s="38">
        <f t="shared" si="205"/>
        <v>2.8128571428571427</v>
      </c>
      <c r="R243" s="38">
        <f t="shared" si="205"/>
        <v>2.62</v>
      </c>
      <c r="S243" s="38">
        <f t="shared" si="205"/>
        <v>2.4950000000000001</v>
      </c>
      <c r="T243" s="38">
        <f t="shared" si="205"/>
        <v>2.37</v>
      </c>
      <c r="U243" s="38">
        <f t="shared" si="205"/>
        <v>2.2599999999999998</v>
      </c>
      <c r="V243" s="38">
        <f t="shared" si="205"/>
        <v>2.15</v>
      </c>
      <c r="W243" s="38">
        <f t="shared" si="205"/>
        <v>2.0499999999999998</v>
      </c>
      <c r="X243" s="38">
        <f t="shared" si="205"/>
        <v>1.95</v>
      </c>
      <c r="Y243" s="38">
        <f>euref_det!AB243*Q243</f>
        <v>19.736010466857142</v>
      </c>
      <c r="Z243" s="38">
        <f>euref_det!AC243*R243</f>
        <v>33.220434788966145</v>
      </c>
      <c r="AA243" s="38">
        <f>euref_det!AD243*S243</f>
        <v>15.582553888677436</v>
      </c>
      <c r="AB243" s="38">
        <f>euref_det!AE243*T243</f>
        <v>11.902638918233929</v>
      </c>
      <c r="AC243" s="38">
        <f>euref_det!AF243*U243</f>
        <v>9.8058730636353371</v>
      </c>
      <c r="AD243" s="38">
        <f>euref_det!AG243*V243</f>
        <v>21.319068913403562</v>
      </c>
      <c r="AE243" s="38">
        <f>euref_det!AH243*W243</f>
        <v>25.268461205969182</v>
      </c>
      <c r="AF243" s="38">
        <f>euref_det!AI243*X243</f>
        <v>10.46457004911321</v>
      </c>
    </row>
    <row r="244" spans="1:32" ht="15" customHeight="1" x14ac:dyDescent="0.25">
      <c r="A244" s="9" t="s">
        <v>80</v>
      </c>
      <c r="B244" s="9" t="s">
        <v>85</v>
      </c>
      <c r="C244" s="9" t="s">
        <v>8</v>
      </c>
      <c r="D244" s="9" t="s">
        <v>725</v>
      </c>
      <c r="E244" s="9" t="s">
        <v>727</v>
      </c>
      <c r="F244" s="9" t="s">
        <v>102</v>
      </c>
      <c r="G244" s="9" t="s">
        <v>726</v>
      </c>
      <c r="H244" s="39">
        <v>2040.9771111111108</v>
      </c>
      <c r="I244" s="39">
        <f>H244*800/(980+2/7*(800-980))</f>
        <v>1758.3802803418801</v>
      </c>
      <c r="J244" s="39">
        <f t="shared" si="202"/>
        <v>1582.542252307692</v>
      </c>
      <c r="K244" s="39">
        <f>I244*640/800</f>
        <v>1406.704224273504</v>
      </c>
      <c r="L244" s="39">
        <f t="shared" si="203"/>
        <v>1340.7649637606835</v>
      </c>
      <c r="M244" s="39">
        <f>K244*580/640</f>
        <v>1274.825703247863</v>
      </c>
      <c r="N244" s="39">
        <f t="shared" si="204"/>
        <v>1208.8864427350425</v>
      </c>
      <c r="O244" s="39">
        <f>M244*520/580</f>
        <v>1142.947182222222</v>
      </c>
      <c r="P244" s="38">
        <v>0.91</v>
      </c>
      <c r="Q244" s="38">
        <f t="shared" ref="Q244:X246" si="206">H244*$P244/1000</f>
        <v>1.8572891711111108</v>
      </c>
      <c r="R244" s="38">
        <f t="shared" si="206"/>
        <v>1.6001260551111109</v>
      </c>
      <c r="S244" s="38">
        <f t="shared" si="206"/>
        <v>1.4401134495999997</v>
      </c>
      <c r="T244" s="38">
        <f t="shared" si="206"/>
        <v>1.2801008440888886</v>
      </c>
      <c r="U244" s="38">
        <f t="shared" si="206"/>
        <v>1.220096117022222</v>
      </c>
      <c r="V244" s="38">
        <f t="shared" si="206"/>
        <v>1.1600913899555554</v>
      </c>
      <c r="W244" s="38">
        <f t="shared" si="206"/>
        <v>1.1000866628888886</v>
      </c>
      <c r="X244" s="38">
        <f t="shared" si="206"/>
        <v>1.040081935822222</v>
      </c>
      <c r="Y244" s="38">
        <f>euref_det!AB244*Q244</f>
        <v>0</v>
      </c>
      <c r="Z244" s="38">
        <f>euref_det!AC244*R244</f>
        <v>0</v>
      </c>
      <c r="AA244" s="38">
        <f>euref_det!AD244*S244</f>
        <v>0</v>
      </c>
      <c r="AB244" s="38">
        <f>euref_det!AE244*T244</f>
        <v>0</v>
      </c>
      <c r="AC244" s="38">
        <f>euref_det!AF244*U244</f>
        <v>0</v>
      </c>
      <c r="AD244" s="38">
        <f>euref_det!AG244*V244</f>
        <v>0</v>
      </c>
      <c r="AE244" s="38">
        <f>euref_det!AH244*W244</f>
        <v>0</v>
      </c>
      <c r="AF244" s="38">
        <f>euref_det!AI244*X244</f>
        <v>0</v>
      </c>
    </row>
    <row r="245" spans="1:32" ht="15" customHeight="1" x14ac:dyDescent="0.25">
      <c r="A245" s="9" t="s">
        <v>81</v>
      </c>
      <c r="B245" s="9" t="s">
        <v>86</v>
      </c>
      <c r="C245" s="9" t="s">
        <v>8</v>
      </c>
      <c r="D245" s="9" t="s">
        <v>725</v>
      </c>
      <c r="E245" s="9" t="s">
        <v>724</v>
      </c>
      <c r="F245" s="9" t="s">
        <v>102</v>
      </c>
      <c r="G245" s="9" t="s">
        <v>723</v>
      </c>
      <c r="H245" s="39">
        <v>2900.7142857142858</v>
      </c>
      <c r="I245" s="39">
        <f>H245*1100/(1310+2/7*(1100-1310))</f>
        <v>2552.6285714285718</v>
      </c>
      <c r="J245" s="39">
        <f t="shared" si="202"/>
        <v>2424.9971428571434</v>
      </c>
      <c r="K245" s="39">
        <f>I245*990/1100</f>
        <v>2297.3657142857146</v>
      </c>
      <c r="L245" s="39">
        <f t="shared" si="203"/>
        <v>2227.7485714285717</v>
      </c>
      <c r="M245" s="39">
        <f>K245*930/990</f>
        <v>2158.1314285714288</v>
      </c>
      <c r="N245" s="39">
        <f t="shared" si="204"/>
        <v>2100.1171428571433</v>
      </c>
      <c r="O245" s="39">
        <f>M245*880/930</f>
        <v>2042.1028571428574</v>
      </c>
      <c r="P245" s="38">
        <v>0.91</v>
      </c>
      <c r="Q245" s="38">
        <f t="shared" si="206"/>
        <v>2.6396500000000001</v>
      </c>
      <c r="R245" s="38">
        <f t="shared" si="206"/>
        <v>2.3228920000000004</v>
      </c>
      <c r="S245" s="38">
        <f t="shared" si="206"/>
        <v>2.2067474000000007</v>
      </c>
      <c r="T245" s="38">
        <f t="shared" si="206"/>
        <v>2.0906028000000005</v>
      </c>
      <c r="U245" s="38">
        <f t="shared" si="206"/>
        <v>2.0272512000000003</v>
      </c>
      <c r="V245" s="38">
        <f t="shared" si="206"/>
        <v>1.9638996000000004</v>
      </c>
      <c r="W245" s="38">
        <f t="shared" si="206"/>
        <v>1.9111066000000005</v>
      </c>
      <c r="X245" s="38">
        <f t="shared" si="206"/>
        <v>1.8583136000000002</v>
      </c>
      <c r="Y245" s="38">
        <f>euref_det!AB245*Q245</f>
        <v>0.12670320000000002</v>
      </c>
      <c r="Z245" s="38">
        <f>euref_det!AC245*R245</f>
        <v>0.45685703410441181</v>
      </c>
      <c r="AA245" s="38">
        <f>euref_det!AD245*S245</f>
        <v>0.16060559306653191</v>
      </c>
      <c r="AB245" s="38">
        <f>euref_det!AE245*T245</f>
        <v>0.1521526671156618</v>
      </c>
      <c r="AC245" s="38">
        <f>euref_det!AF245*U245</f>
        <v>0.14754198023336901</v>
      </c>
      <c r="AD245" s="38">
        <f>euref_det!AG245*V245</f>
        <v>0.14293129335107624</v>
      </c>
      <c r="AE245" s="38">
        <f>euref_det!AH245*W245</f>
        <v>0.13908905428249893</v>
      </c>
      <c r="AF245" s="38">
        <f>euref_det!AI245*X245</f>
        <v>0.1352468152139216</v>
      </c>
    </row>
    <row r="246" spans="1:32" ht="15" customHeight="1" x14ac:dyDescent="0.25">
      <c r="A246" s="9" t="s">
        <v>41</v>
      </c>
      <c r="B246" s="9" t="s">
        <v>42</v>
      </c>
      <c r="C246" s="9" t="s">
        <v>8</v>
      </c>
      <c r="D246" s="9" t="s">
        <v>102</v>
      </c>
      <c r="E246" s="9" t="s">
        <v>722</v>
      </c>
      <c r="F246" s="9"/>
      <c r="G246" s="9"/>
      <c r="H246" s="38">
        <v>5285.7142857142853</v>
      </c>
      <c r="I246" s="38">
        <v>4500</v>
      </c>
      <c r="J246" s="38">
        <f t="shared" si="202"/>
        <v>4150</v>
      </c>
      <c r="K246" s="38">
        <v>3800</v>
      </c>
      <c r="L246" s="38">
        <f t="shared" si="203"/>
        <v>3650</v>
      </c>
      <c r="M246" s="38">
        <v>3500</v>
      </c>
      <c r="N246" s="38">
        <f t="shared" si="204"/>
        <v>3450</v>
      </c>
      <c r="O246" s="38">
        <v>3400</v>
      </c>
      <c r="P246" s="38">
        <v>0.91</v>
      </c>
      <c r="Q246" s="38">
        <f t="shared" si="206"/>
        <v>4.8099999999999996</v>
      </c>
      <c r="R246" s="38">
        <f t="shared" si="206"/>
        <v>4.0949999999999998</v>
      </c>
      <c r="S246" s="38">
        <f t="shared" si="206"/>
        <v>3.7765</v>
      </c>
      <c r="T246" s="38">
        <f t="shared" si="206"/>
        <v>3.4580000000000002</v>
      </c>
      <c r="U246" s="38">
        <f t="shared" si="206"/>
        <v>3.3214999999999999</v>
      </c>
      <c r="V246" s="38">
        <f t="shared" si="206"/>
        <v>3.1850000000000001</v>
      </c>
      <c r="W246" s="38">
        <f t="shared" si="206"/>
        <v>3.1395</v>
      </c>
      <c r="X246" s="38">
        <f t="shared" si="206"/>
        <v>3.0939999999999999</v>
      </c>
      <c r="Y246" s="38">
        <f>euref_det!AB246*Q246</f>
        <v>0</v>
      </c>
      <c r="Z246" s="38">
        <f>euref_det!AC246*R246</f>
        <v>0</v>
      </c>
      <c r="AA246" s="38">
        <f>euref_det!AD246*S246</f>
        <v>0</v>
      </c>
      <c r="AB246" s="38">
        <f>euref_det!AE246*T246</f>
        <v>0</v>
      </c>
      <c r="AC246" s="38">
        <f>euref_det!AF246*U246</f>
        <v>0</v>
      </c>
      <c r="AD246" s="38">
        <f>euref_det!AG246*V246</f>
        <v>0</v>
      </c>
      <c r="AE246" s="38">
        <f>euref_det!AH246*W246</f>
        <v>0</v>
      </c>
      <c r="AF246" s="38">
        <f>euref_det!AI246*X246</f>
        <v>0</v>
      </c>
    </row>
    <row r="247" spans="1:32" ht="15" customHeight="1" x14ac:dyDescent="0.25">
      <c r="A247" s="9" t="s">
        <v>43</v>
      </c>
      <c r="B247" s="9" t="s">
        <v>44</v>
      </c>
      <c r="C247" s="9" t="s">
        <v>8</v>
      </c>
      <c r="D247" s="9" t="s">
        <v>102</v>
      </c>
      <c r="E247" s="9" t="s">
        <v>721</v>
      </c>
      <c r="F247" s="9"/>
      <c r="G247" s="9"/>
      <c r="H247" s="38">
        <v>8140</v>
      </c>
      <c r="I247" s="38">
        <v>5790</v>
      </c>
      <c r="J247" s="38">
        <f t="shared" si="202"/>
        <v>5135</v>
      </c>
      <c r="K247" s="38">
        <v>4480</v>
      </c>
      <c r="L247" s="38">
        <f t="shared" si="203"/>
        <v>3565</v>
      </c>
      <c r="M247" s="38">
        <v>2650</v>
      </c>
      <c r="N247" s="38">
        <f t="shared" si="204"/>
        <v>2475</v>
      </c>
      <c r="O247" s="38">
        <v>2300</v>
      </c>
      <c r="P247" s="38"/>
      <c r="Q247" s="38">
        <f t="shared" ref="Q247:X247" si="207">H247/1000</f>
        <v>8.14</v>
      </c>
      <c r="R247" s="38">
        <f t="shared" si="207"/>
        <v>5.79</v>
      </c>
      <c r="S247" s="38">
        <f t="shared" si="207"/>
        <v>5.1349999999999998</v>
      </c>
      <c r="T247" s="38">
        <f t="shared" si="207"/>
        <v>4.4800000000000004</v>
      </c>
      <c r="U247" s="38">
        <f t="shared" si="207"/>
        <v>3.5649999999999999</v>
      </c>
      <c r="V247" s="38">
        <f t="shared" si="207"/>
        <v>2.65</v>
      </c>
      <c r="W247" s="38">
        <f t="shared" si="207"/>
        <v>2.4750000000000001</v>
      </c>
      <c r="X247" s="38">
        <f t="shared" si="207"/>
        <v>2.2999999999999998</v>
      </c>
      <c r="Y247" s="38">
        <f>euref_det!AB247*Q247</f>
        <v>0</v>
      </c>
      <c r="Z247" s="38">
        <f>euref_det!AC247*R247</f>
        <v>0</v>
      </c>
      <c r="AA247" s="38">
        <f>euref_det!AD247*S247</f>
        <v>0</v>
      </c>
      <c r="AB247" s="38">
        <f>euref_det!AE247*T247</f>
        <v>0</v>
      </c>
      <c r="AC247" s="38">
        <f>euref_det!AF247*U247</f>
        <v>0</v>
      </c>
      <c r="AD247" s="38">
        <f>euref_det!AG247*V247</f>
        <v>0</v>
      </c>
      <c r="AE247" s="38">
        <f>euref_det!AH247*W247</f>
        <v>0</v>
      </c>
      <c r="AF247" s="38">
        <f>euref_det!AI247*X247</f>
        <v>0</v>
      </c>
    </row>
    <row r="248" spans="1:32" ht="15" customHeight="1" x14ac:dyDescent="0.25">
      <c r="A248" s="9" t="s">
        <v>45</v>
      </c>
      <c r="B248" s="9" t="s">
        <v>46</v>
      </c>
      <c r="C248" s="9" t="s">
        <v>8</v>
      </c>
      <c r="D248" s="9" t="s">
        <v>102</v>
      </c>
      <c r="E248" s="9" t="s">
        <v>720</v>
      </c>
      <c r="F248" s="9"/>
      <c r="G248" s="9"/>
      <c r="H248" s="38">
        <v>5370</v>
      </c>
      <c r="I248" s="38">
        <v>4970</v>
      </c>
      <c r="J248" s="38">
        <f t="shared" si="202"/>
        <v>4720</v>
      </c>
      <c r="K248" s="38">
        <v>4470</v>
      </c>
      <c r="L248" s="38">
        <f t="shared" si="203"/>
        <v>4245</v>
      </c>
      <c r="M248" s="38">
        <v>4020</v>
      </c>
      <c r="N248" s="38">
        <f t="shared" si="204"/>
        <v>3815</v>
      </c>
      <c r="O248" s="38">
        <v>3610</v>
      </c>
      <c r="P248" s="38">
        <v>0.91</v>
      </c>
      <c r="Q248" s="38">
        <f t="shared" ref="Q248:X248" si="208">H248*$P248/1000</f>
        <v>4.8866999999999994</v>
      </c>
      <c r="R248" s="38">
        <f t="shared" si="208"/>
        <v>4.5226999999999995</v>
      </c>
      <c r="S248" s="38">
        <f t="shared" si="208"/>
        <v>4.2951999999999995</v>
      </c>
      <c r="T248" s="38">
        <f t="shared" si="208"/>
        <v>4.0677000000000003</v>
      </c>
      <c r="U248" s="38">
        <f t="shared" si="208"/>
        <v>3.8629500000000001</v>
      </c>
      <c r="V248" s="38">
        <f t="shared" si="208"/>
        <v>3.6582000000000003</v>
      </c>
      <c r="W248" s="38">
        <f t="shared" si="208"/>
        <v>3.4716499999999999</v>
      </c>
      <c r="X248" s="38">
        <f t="shared" si="208"/>
        <v>3.2850999999999999</v>
      </c>
      <c r="Y248" s="38">
        <f>euref_det!AB248*Q248</f>
        <v>0</v>
      </c>
      <c r="Z248" s="38">
        <f>euref_det!AC248*R248</f>
        <v>0</v>
      </c>
      <c r="AA248" s="38">
        <f>euref_det!AD248*S248</f>
        <v>0</v>
      </c>
      <c r="AB248" s="38">
        <f>euref_det!AE248*T248</f>
        <v>0</v>
      </c>
      <c r="AC248" s="38">
        <f>euref_det!AF248*U248</f>
        <v>0</v>
      </c>
      <c r="AD248" s="38">
        <f>euref_det!AG248*V248</f>
        <v>0</v>
      </c>
      <c r="AE248" s="38">
        <f>euref_det!AH248*W248</f>
        <v>0</v>
      </c>
      <c r="AF248" s="38">
        <f>euref_det!AI248*X248</f>
        <v>0</v>
      </c>
    </row>
    <row r="249" spans="1:32" ht="15" customHeight="1" x14ac:dyDescent="0.25">
      <c r="A249" s="9" t="s">
        <v>29</v>
      </c>
      <c r="B249" s="9" t="s">
        <v>30</v>
      </c>
      <c r="C249" s="9" t="s">
        <v>7</v>
      </c>
      <c r="D249" s="9" t="s">
        <v>102</v>
      </c>
      <c r="E249" s="9" t="s">
        <v>738</v>
      </c>
      <c r="F249" s="9"/>
      <c r="G249" s="9"/>
      <c r="H249" s="39">
        <v>1600</v>
      </c>
      <c r="I249" s="39">
        <f t="shared" ref="I249:O250" si="209">$H249</f>
        <v>1600</v>
      </c>
      <c r="J249" s="39">
        <f t="shared" si="209"/>
        <v>1600</v>
      </c>
      <c r="K249" s="39">
        <f t="shared" si="209"/>
        <v>1600</v>
      </c>
      <c r="L249" s="39">
        <f t="shared" si="209"/>
        <v>1600</v>
      </c>
      <c r="M249" s="39">
        <f t="shared" si="209"/>
        <v>1600</v>
      </c>
      <c r="N249" s="39">
        <f t="shared" si="209"/>
        <v>1600</v>
      </c>
      <c r="O249" s="39">
        <f t="shared" si="209"/>
        <v>1600</v>
      </c>
      <c r="P249" s="38"/>
      <c r="Q249" s="38">
        <f t="shared" ref="Q249:X251" si="210">H249/1000</f>
        <v>1.6</v>
      </c>
      <c r="R249" s="38">
        <f t="shared" si="210"/>
        <v>1.6</v>
      </c>
      <c r="S249" s="38">
        <f t="shared" si="210"/>
        <v>1.6</v>
      </c>
      <c r="T249" s="38">
        <f t="shared" si="210"/>
        <v>1.6</v>
      </c>
      <c r="U249" s="38">
        <f t="shared" si="210"/>
        <v>1.6</v>
      </c>
      <c r="V249" s="38">
        <f t="shared" si="210"/>
        <v>1.6</v>
      </c>
      <c r="W249" s="38">
        <f t="shared" si="210"/>
        <v>1.6</v>
      </c>
      <c r="X249" s="38">
        <f t="shared" si="210"/>
        <v>1.6</v>
      </c>
      <c r="Y249" s="38">
        <f>euref_det!AB249*Q249</f>
        <v>0</v>
      </c>
      <c r="Z249" s="38">
        <f>euref_det!AC249*R249</f>
        <v>0</v>
      </c>
      <c r="AA249" s="38">
        <f>euref_det!AD249*S249</f>
        <v>0</v>
      </c>
      <c r="AB249" s="38">
        <f>euref_det!AE249*T249</f>
        <v>0</v>
      </c>
      <c r="AC249" s="38">
        <f>euref_det!AF249*U249</f>
        <v>0</v>
      </c>
      <c r="AD249" s="38">
        <f>euref_det!AG249*V249</f>
        <v>0</v>
      </c>
      <c r="AE249" s="38">
        <f>euref_det!AH249*W249</f>
        <v>0</v>
      </c>
      <c r="AF249" s="38">
        <f>euref_det!AI249*X249</f>
        <v>0</v>
      </c>
    </row>
    <row r="250" spans="1:32" ht="15" customHeight="1" x14ac:dyDescent="0.25">
      <c r="A250" s="9" t="s">
        <v>31</v>
      </c>
      <c r="B250" s="9" t="s">
        <v>32</v>
      </c>
      <c r="C250" s="9" t="s">
        <v>7</v>
      </c>
      <c r="D250" s="9" t="s">
        <v>102</v>
      </c>
      <c r="E250" s="9" t="s">
        <v>737</v>
      </c>
      <c r="F250" s="9"/>
      <c r="G250" s="9"/>
      <c r="H250" s="38">
        <v>850</v>
      </c>
      <c r="I250" s="38">
        <f t="shared" si="209"/>
        <v>850</v>
      </c>
      <c r="J250" s="38">
        <f t="shared" si="209"/>
        <v>850</v>
      </c>
      <c r="K250" s="38">
        <f t="shared" si="209"/>
        <v>850</v>
      </c>
      <c r="L250" s="38">
        <f t="shared" si="209"/>
        <v>850</v>
      </c>
      <c r="M250" s="38">
        <f t="shared" si="209"/>
        <v>850</v>
      </c>
      <c r="N250" s="38">
        <f t="shared" si="209"/>
        <v>850</v>
      </c>
      <c r="O250" s="38">
        <f t="shared" si="209"/>
        <v>850</v>
      </c>
      <c r="P250" s="38"/>
      <c r="Q250" s="38">
        <f t="shared" si="210"/>
        <v>0.85</v>
      </c>
      <c r="R250" s="38">
        <f t="shared" si="210"/>
        <v>0.85</v>
      </c>
      <c r="S250" s="38">
        <f t="shared" si="210"/>
        <v>0.85</v>
      </c>
      <c r="T250" s="38">
        <f t="shared" si="210"/>
        <v>0.85</v>
      </c>
      <c r="U250" s="38">
        <f t="shared" si="210"/>
        <v>0.85</v>
      </c>
      <c r="V250" s="38">
        <f t="shared" si="210"/>
        <v>0.85</v>
      </c>
      <c r="W250" s="38">
        <f t="shared" si="210"/>
        <v>0.85</v>
      </c>
      <c r="X250" s="38">
        <f t="shared" si="210"/>
        <v>0.85</v>
      </c>
      <c r="Y250" s="38">
        <f>euref_det!AB250*Q250</f>
        <v>0</v>
      </c>
      <c r="Z250" s="38">
        <f>euref_det!AC250*R250</f>
        <v>46.163732526726022</v>
      </c>
      <c r="AA250" s="38">
        <f>euref_det!AD250*S250</f>
        <v>54.194818932389431</v>
      </c>
      <c r="AB250" s="38">
        <f>euref_det!AE250*T250</f>
        <v>60.994818932389428</v>
      </c>
      <c r="AC250" s="38">
        <f>euref_det!AF250*U250</f>
        <v>20.194818932389431</v>
      </c>
      <c r="AD250" s="38">
        <f>euref_det!AG250*V250</f>
        <v>20.194818932389431</v>
      </c>
      <c r="AE250" s="38">
        <f>euref_det!AH250*W250</f>
        <v>20.194818932389431</v>
      </c>
      <c r="AF250" s="38">
        <f>euref_det!AI250*X250</f>
        <v>20.194818932389431</v>
      </c>
    </row>
    <row r="251" spans="1:32" ht="15" customHeight="1" x14ac:dyDescent="0.25">
      <c r="A251" s="9" t="s">
        <v>33</v>
      </c>
      <c r="B251" s="9" t="s">
        <v>34</v>
      </c>
      <c r="C251" s="9" t="s">
        <v>7</v>
      </c>
      <c r="D251" s="9" t="s">
        <v>102</v>
      </c>
      <c r="E251" s="9" t="s">
        <v>736</v>
      </c>
      <c r="F251" s="9"/>
      <c r="G251" s="9"/>
      <c r="H251" s="38">
        <v>4457.1428571428569</v>
      </c>
      <c r="I251" s="38">
        <f>4350</f>
        <v>4350</v>
      </c>
      <c r="J251" s="38">
        <f>(I251+K251)/2</f>
        <v>4225</v>
      </c>
      <c r="K251" s="38">
        <v>4100</v>
      </c>
      <c r="L251" s="38">
        <f>(K251+M251)/2</f>
        <v>3950</v>
      </c>
      <c r="M251" s="38">
        <v>3800</v>
      </c>
      <c r="N251" s="38">
        <f>(M251+O251)/2</f>
        <v>3775</v>
      </c>
      <c r="O251" s="38">
        <v>3750</v>
      </c>
      <c r="P251" s="38"/>
      <c r="Q251" s="38">
        <f t="shared" si="210"/>
        <v>4.4571428571428573</v>
      </c>
      <c r="R251" s="38">
        <f t="shared" si="210"/>
        <v>4.3499999999999996</v>
      </c>
      <c r="S251" s="38">
        <f t="shared" si="210"/>
        <v>4.2249999999999996</v>
      </c>
      <c r="T251" s="38">
        <f t="shared" si="210"/>
        <v>4.0999999999999996</v>
      </c>
      <c r="U251" s="38">
        <f t="shared" si="210"/>
        <v>3.95</v>
      </c>
      <c r="V251" s="38">
        <f t="shared" si="210"/>
        <v>3.8</v>
      </c>
      <c r="W251" s="38">
        <f t="shared" si="210"/>
        <v>3.7749999999999999</v>
      </c>
      <c r="X251" s="38">
        <f t="shared" si="210"/>
        <v>3.75</v>
      </c>
      <c r="Y251" s="38">
        <f>euref_det!AB251*Q251</f>
        <v>0</v>
      </c>
      <c r="Z251" s="38">
        <f>euref_det!AC251*R251</f>
        <v>0</v>
      </c>
      <c r="AA251" s="38">
        <f>euref_det!AD251*S251</f>
        <v>0</v>
      </c>
      <c r="AB251" s="38">
        <f>euref_det!AE251*T251</f>
        <v>0</v>
      </c>
      <c r="AC251" s="38">
        <f>euref_det!AF251*U251</f>
        <v>0</v>
      </c>
      <c r="AD251" s="38">
        <f>euref_det!AG251*V251</f>
        <v>0</v>
      </c>
      <c r="AE251" s="38">
        <f>euref_det!AH251*W251</f>
        <v>0</v>
      </c>
      <c r="AF251" s="38">
        <f>euref_det!AI251*X251</f>
        <v>0</v>
      </c>
    </row>
    <row r="252" spans="1:32" ht="15" customHeight="1" x14ac:dyDescent="0.25">
      <c r="A252" s="9" t="s">
        <v>35</v>
      </c>
      <c r="B252" s="9" t="s">
        <v>36</v>
      </c>
      <c r="C252" s="9" t="s">
        <v>7</v>
      </c>
      <c r="D252" s="9" t="s">
        <v>725</v>
      </c>
      <c r="E252" s="9" t="s">
        <v>735</v>
      </c>
      <c r="F252" s="9" t="s">
        <v>102</v>
      </c>
      <c r="G252" s="9" t="s">
        <v>734</v>
      </c>
      <c r="H252" s="38">
        <v>1842.692924470706</v>
      </c>
      <c r="I252" s="38">
        <f t="shared" ref="I252:O252" si="211">$H252</f>
        <v>1842.692924470706</v>
      </c>
      <c r="J252" s="38">
        <f t="shared" si="211"/>
        <v>1842.692924470706</v>
      </c>
      <c r="K252" s="38">
        <f t="shared" si="211"/>
        <v>1842.692924470706</v>
      </c>
      <c r="L252" s="38">
        <f t="shared" si="211"/>
        <v>1842.692924470706</v>
      </c>
      <c r="M252" s="38">
        <f t="shared" si="211"/>
        <v>1842.692924470706</v>
      </c>
      <c r="N252" s="38">
        <f t="shared" si="211"/>
        <v>1842.692924470706</v>
      </c>
      <c r="O252" s="38">
        <f t="shared" si="211"/>
        <v>1842.692924470706</v>
      </c>
      <c r="P252" s="38">
        <v>0.91</v>
      </c>
      <c r="Q252" s="38">
        <f t="shared" ref="Q252:X254" si="212">H252*$P252/1000</f>
        <v>1.6768505612683424</v>
      </c>
      <c r="R252" s="38">
        <f t="shared" si="212"/>
        <v>1.6768505612683424</v>
      </c>
      <c r="S252" s="38">
        <f t="shared" si="212"/>
        <v>1.6768505612683424</v>
      </c>
      <c r="T252" s="38">
        <f t="shared" si="212"/>
        <v>1.6768505612683424</v>
      </c>
      <c r="U252" s="38">
        <f t="shared" si="212"/>
        <v>1.6768505612683424</v>
      </c>
      <c r="V252" s="38">
        <f t="shared" si="212"/>
        <v>1.6768505612683424</v>
      </c>
      <c r="W252" s="38">
        <f t="shared" si="212"/>
        <v>1.6768505612683424</v>
      </c>
      <c r="X252" s="38">
        <f t="shared" si="212"/>
        <v>1.6768505612683424</v>
      </c>
      <c r="Y252" s="38">
        <f>euref_det!AB252*Q252</f>
        <v>0</v>
      </c>
      <c r="Z252" s="38">
        <f>euref_det!AC252*R252</f>
        <v>0</v>
      </c>
      <c r="AA252" s="38">
        <f>euref_det!AD252*S252</f>
        <v>0</v>
      </c>
      <c r="AB252" s="38">
        <f>euref_det!AE252*T252</f>
        <v>0</v>
      </c>
      <c r="AC252" s="38">
        <f>euref_det!AF252*U252</f>
        <v>0</v>
      </c>
      <c r="AD252" s="38">
        <f>euref_det!AG252*V252</f>
        <v>0</v>
      </c>
      <c r="AE252" s="38">
        <f>euref_det!AH252*W252</f>
        <v>0</v>
      </c>
      <c r="AF252" s="38">
        <f>euref_det!AI252*X252</f>
        <v>0</v>
      </c>
    </row>
    <row r="253" spans="1:32" ht="15" customHeight="1" x14ac:dyDescent="0.25">
      <c r="A253" s="9" t="s">
        <v>79</v>
      </c>
      <c r="B253" s="9" t="s">
        <v>83</v>
      </c>
      <c r="C253" s="9" t="s">
        <v>7</v>
      </c>
      <c r="D253" s="9" t="s">
        <v>725</v>
      </c>
      <c r="E253" s="9" t="s">
        <v>745</v>
      </c>
      <c r="F253" s="9" t="s">
        <v>102</v>
      </c>
      <c r="G253" s="9" t="s">
        <v>732</v>
      </c>
      <c r="H253" s="39">
        <v>2218.7777777777778</v>
      </c>
      <c r="I253" s="39">
        <f>H253*1350/(1400+2/7*(1350-1400))</f>
        <v>2161.5927835051543</v>
      </c>
      <c r="J253" s="39">
        <f t="shared" ref="J253:J261" si="213">(I253+K253)/2</f>
        <v>2121.5632875143183</v>
      </c>
      <c r="K253" s="39">
        <f>I253*1300/1350</f>
        <v>2081.5337915234818</v>
      </c>
      <c r="L253" s="39">
        <f t="shared" ref="L253:L261" si="214">(K253+M253)/2</f>
        <v>2001.4747995418095</v>
      </c>
      <c r="M253" s="39">
        <f>K253*1200/1300</f>
        <v>1921.4158075601372</v>
      </c>
      <c r="N253" s="39">
        <f t="shared" ref="N253:N261" si="215">(M253+O253)/2</f>
        <v>1841.3568155784646</v>
      </c>
      <c r="O253" s="39">
        <f>M253*1100/1200</f>
        <v>1761.2978235967923</v>
      </c>
      <c r="P253" s="38">
        <v>0.91</v>
      </c>
      <c r="Q253" s="38">
        <f t="shared" si="212"/>
        <v>2.019087777777778</v>
      </c>
      <c r="R253" s="38">
        <f t="shared" si="212"/>
        <v>1.9670494329896906</v>
      </c>
      <c r="S253" s="38">
        <f t="shared" si="212"/>
        <v>1.9306225916380297</v>
      </c>
      <c r="T253" s="38">
        <f t="shared" si="212"/>
        <v>1.8941957502863687</v>
      </c>
      <c r="U253" s="38">
        <f t="shared" si="212"/>
        <v>1.8213420675830467</v>
      </c>
      <c r="V253" s="38">
        <f t="shared" si="212"/>
        <v>1.7484883848797248</v>
      </c>
      <c r="W253" s="38">
        <f t="shared" si="212"/>
        <v>1.6756347021764029</v>
      </c>
      <c r="X253" s="38">
        <f t="shared" si="212"/>
        <v>1.6027810194730812</v>
      </c>
      <c r="Y253" s="38">
        <f>euref_det!AB253*Q253</f>
        <v>0</v>
      </c>
      <c r="Z253" s="38">
        <f>euref_det!AC253*R253</f>
        <v>0</v>
      </c>
      <c r="AA253" s="38">
        <f>euref_det!AD253*S253</f>
        <v>0</v>
      </c>
      <c r="AB253" s="38">
        <f>euref_det!AE253*T253</f>
        <v>0</v>
      </c>
      <c r="AC253" s="38">
        <f>euref_det!AF253*U253</f>
        <v>0</v>
      </c>
      <c r="AD253" s="38">
        <f>euref_det!AG253*V253</f>
        <v>0</v>
      </c>
      <c r="AE253" s="38">
        <f>euref_det!AH253*W253</f>
        <v>7.8749596217048787E-2</v>
      </c>
      <c r="AF253" s="38">
        <f>euref_det!AI253*X253</f>
        <v>20.714468432652726</v>
      </c>
    </row>
    <row r="254" spans="1:32" ht="15" customHeight="1" x14ac:dyDescent="0.25">
      <c r="A254" s="9" t="s">
        <v>78</v>
      </c>
      <c r="B254" s="9" t="s">
        <v>84</v>
      </c>
      <c r="C254" s="9" t="s">
        <v>7</v>
      </c>
      <c r="D254" s="9" t="s">
        <v>725</v>
      </c>
      <c r="E254" s="9" t="s">
        <v>741</v>
      </c>
      <c r="F254" s="9" t="s">
        <v>102</v>
      </c>
      <c r="G254" s="9" t="s">
        <v>730</v>
      </c>
      <c r="H254" s="38">
        <v>4376</v>
      </c>
      <c r="I254" s="38">
        <f>H254*2880/(3470+2/7*(2880-3470))</f>
        <v>3817.4019904803113</v>
      </c>
      <c r="J254" s="38">
        <f t="shared" si="213"/>
        <v>3618.5789701427948</v>
      </c>
      <c r="K254" s="38">
        <f>I254*2580/2880</f>
        <v>3419.7559498052788</v>
      </c>
      <c r="L254" s="38">
        <f t="shared" si="214"/>
        <v>3287.2072695802681</v>
      </c>
      <c r="M254" s="38">
        <f>K254*2380/2580</f>
        <v>3154.6585893552569</v>
      </c>
      <c r="N254" s="38">
        <f t="shared" si="215"/>
        <v>3032.3850006205571</v>
      </c>
      <c r="O254" s="38">
        <f>M254*2380/2580</f>
        <v>2910.1114118858573</v>
      </c>
      <c r="P254" s="38">
        <v>0.91</v>
      </c>
      <c r="Q254" s="38">
        <f t="shared" si="212"/>
        <v>3.9821600000000004</v>
      </c>
      <c r="R254" s="38">
        <f t="shared" si="212"/>
        <v>3.4738358113370831</v>
      </c>
      <c r="S254" s="38">
        <f t="shared" si="212"/>
        <v>3.2929068628299434</v>
      </c>
      <c r="T254" s="38">
        <f t="shared" si="212"/>
        <v>3.1119779143228037</v>
      </c>
      <c r="U254" s="38">
        <f t="shared" si="212"/>
        <v>2.991358615318044</v>
      </c>
      <c r="V254" s="38">
        <f t="shared" si="212"/>
        <v>2.8707393163132839</v>
      </c>
      <c r="W254" s="38">
        <f t="shared" si="212"/>
        <v>2.7594703505647074</v>
      </c>
      <c r="X254" s="38">
        <f t="shared" si="212"/>
        <v>2.6482013848161299</v>
      </c>
      <c r="Y254" s="38">
        <f>euref_det!AB254*Q254</f>
        <v>0</v>
      </c>
      <c r="Z254" s="38">
        <f>euref_det!AC254*R254</f>
        <v>0</v>
      </c>
      <c r="AA254" s="38">
        <f>euref_det!AD254*S254</f>
        <v>0</v>
      </c>
      <c r="AB254" s="38">
        <f>euref_det!AE254*T254</f>
        <v>0</v>
      </c>
      <c r="AC254" s="38">
        <f>euref_det!AF254*U254</f>
        <v>0</v>
      </c>
      <c r="AD254" s="38">
        <f>euref_det!AG254*V254</f>
        <v>0</v>
      </c>
      <c r="AE254" s="38">
        <f>euref_det!AH254*W254</f>
        <v>0</v>
      </c>
      <c r="AF254" s="38">
        <f>euref_det!AI254*X254</f>
        <v>0</v>
      </c>
    </row>
    <row r="255" spans="1:32" ht="15" customHeight="1" x14ac:dyDescent="0.25">
      <c r="A255" s="9" t="s">
        <v>37</v>
      </c>
      <c r="B255" s="9" t="s">
        <v>38</v>
      </c>
      <c r="C255" s="9" t="s">
        <v>7</v>
      </c>
      <c r="D255" s="9" t="s">
        <v>102</v>
      </c>
      <c r="E255" s="9" t="s">
        <v>729</v>
      </c>
      <c r="F255" s="9"/>
      <c r="G255" s="9"/>
      <c r="H255" s="38">
        <v>2442.8571428571427</v>
      </c>
      <c r="I255" s="38">
        <v>2300</v>
      </c>
      <c r="J255" s="38">
        <f t="shared" si="213"/>
        <v>2300</v>
      </c>
      <c r="K255" s="38">
        <v>2300</v>
      </c>
      <c r="L255" s="38">
        <f t="shared" si="214"/>
        <v>2300</v>
      </c>
      <c r="M255" s="38">
        <v>2300</v>
      </c>
      <c r="N255" s="38">
        <f t="shared" si="215"/>
        <v>2250</v>
      </c>
      <c r="O255" s="38">
        <v>2200</v>
      </c>
      <c r="P255" s="38"/>
      <c r="Q255" s="38">
        <f t="shared" ref="Q255:X256" si="216">H255/1000</f>
        <v>2.4428571428571426</v>
      </c>
      <c r="R255" s="38">
        <f t="shared" si="216"/>
        <v>2.2999999999999998</v>
      </c>
      <c r="S255" s="38">
        <f t="shared" si="216"/>
        <v>2.2999999999999998</v>
      </c>
      <c r="T255" s="38">
        <f t="shared" si="216"/>
        <v>2.2999999999999998</v>
      </c>
      <c r="U255" s="38">
        <f t="shared" si="216"/>
        <v>2.2999999999999998</v>
      </c>
      <c r="V255" s="38">
        <f t="shared" si="216"/>
        <v>2.2999999999999998</v>
      </c>
      <c r="W255" s="38">
        <f t="shared" si="216"/>
        <v>2.25</v>
      </c>
      <c r="X255" s="38">
        <f t="shared" si="216"/>
        <v>2.2000000000000002</v>
      </c>
      <c r="Y255" s="38">
        <f>euref_det!AB255*Q255</f>
        <v>33.456743265306116</v>
      </c>
      <c r="Z255" s="38">
        <f>euref_det!AC255*R255</f>
        <v>23.753808571428571</v>
      </c>
      <c r="AA255" s="38">
        <f>euref_det!AD255*S255</f>
        <v>16.614608571428573</v>
      </c>
      <c r="AB255" s="38">
        <f>euref_det!AE255*T255</f>
        <v>9.4879928571428565</v>
      </c>
      <c r="AC255" s="38">
        <f>euref_det!AF255*U255</f>
        <v>8.9955792857142853</v>
      </c>
      <c r="AD255" s="38">
        <f>euref_det!AG255*V255</f>
        <v>8.9955792857142853</v>
      </c>
      <c r="AE255" s="38">
        <f>euref_det!AH255*W255</f>
        <v>8.800023214285714</v>
      </c>
      <c r="AF255" s="38">
        <f>euref_det!AI255*X255</f>
        <v>8.6044671428571444</v>
      </c>
    </row>
    <row r="256" spans="1:32" ht="15" customHeight="1" x14ac:dyDescent="0.25">
      <c r="A256" s="9" t="s">
        <v>39</v>
      </c>
      <c r="B256" s="9" t="s">
        <v>40</v>
      </c>
      <c r="C256" s="9" t="s">
        <v>7</v>
      </c>
      <c r="D256" s="9" t="s">
        <v>102</v>
      </c>
      <c r="E256" s="9" t="s">
        <v>728</v>
      </c>
      <c r="F256" s="9"/>
      <c r="G256" s="9"/>
      <c r="H256" s="38">
        <v>2812.8571428571427</v>
      </c>
      <c r="I256" s="38">
        <v>2620</v>
      </c>
      <c r="J256" s="38">
        <f t="shared" si="213"/>
        <v>2495</v>
      </c>
      <c r="K256" s="38">
        <v>2370</v>
      </c>
      <c r="L256" s="38">
        <f t="shared" si="214"/>
        <v>2260</v>
      </c>
      <c r="M256" s="38">
        <v>2150</v>
      </c>
      <c r="N256" s="38">
        <f t="shared" si="215"/>
        <v>2050</v>
      </c>
      <c r="O256" s="38">
        <v>1950</v>
      </c>
      <c r="P256" s="38"/>
      <c r="Q256" s="38">
        <f t="shared" si="216"/>
        <v>2.8128571428571427</v>
      </c>
      <c r="R256" s="38">
        <f t="shared" si="216"/>
        <v>2.62</v>
      </c>
      <c r="S256" s="38">
        <f t="shared" si="216"/>
        <v>2.4950000000000001</v>
      </c>
      <c r="T256" s="38">
        <f t="shared" si="216"/>
        <v>2.37</v>
      </c>
      <c r="U256" s="38">
        <f t="shared" si="216"/>
        <v>2.2599999999999998</v>
      </c>
      <c r="V256" s="38">
        <f t="shared" si="216"/>
        <v>2.15</v>
      </c>
      <c r="W256" s="38">
        <f t="shared" si="216"/>
        <v>2.0499999999999998</v>
      </c>
      <c r="X256" s="38">
        <f t="shared" si="216"/>
        <v>1.95</v>
      </c>
      <c r="Y256" s="38">
        <f>euref_det!AB256*Q256</f>
        <v>0.18553605714285715</v>
      </c>
      <c r="Z256" s="38">
        <f>euref_det!AC256*R256</f>
        <v>0.35916180718089902</v>
      </c>
      <c r="AA256" s="38">
        <f>euref_det!AD256*S256</f>
        <v>0.26136520138575042</v>
      </c>
      <c r="AB256" s="38">
        <f>euref_det!AE256*T256</f>
        <v>0.30157531526753389</v>
      </c>
      <c r="AC256" s="38">
        <f>euref_det!AF256*U256</f>
        <v>0.60629650122201295</v>
      </c>
      <c r="AD256" s="38">
        <f>euref_det!AG256*V256</f>
        <v>0.31977470018239007</v>
      </c>
      <c r="AE256" s="38">
        <f>euref_det!AH256*W256</f>
        <v>0.33457658688094544</v>
      </c>
      <c r="AF256" s="38">
        <f>euref_det!AI256*X256</f>
        <v>0.41221653409795012</v>
      </c>
    </row>
    <row r="257" spans="1:32" ht="15" customHeight="1" x14ac:dyDescent="0.25">
      <c r="A257" s="9" t="s">
        <v>80</v>
      </c>
      <c r="B257" s="9" t="s">
        <v>85</v>
      </c>
      <c r="C257" s="9" t="s">
        <v>7</v>
      </c>
      <c r="D257" s="9" t="s">
        <v>725</v>
      </c>
      <c r="E257" s="9" t="s">
        <v>744</v>
      </c>
      <c r="F257" s="9" t="s">
        <v>102</v>
      </c>
      <c r="G257" s="9" t="s">
        <v>726</v>
      </c>
      <c r="H257" s="39">
        <v>2018.1247142857142</v>
      </c>
      <c r="I257" s="39">
        <f>H257*800/(980+2/7*(800-980))</f>
        <v>1738.6920615384615</v>
      </c>
      <c r="J257" s="39">
        <f t="shared" si="213"/>
        <v>1564.8228553846154</v>
      </c>
      <c r="K257" s="39">
        <f>I257*640/800</f>
        <v>1390.9536492307693</v>
      </c>
      <c r="L257" s="39">
        <f t="shared" si="214"/>
        <v>1325.7526969230771</v>
      </c>
      <c r="M257" s="39">
        <f>K257*580/640</f>
        <v>1260.5517446153847</v>
      </c>
      <c r="N257" s="39">
        <f t="shared" si="215"/>
        <v>1195.3507923076922</v>
      </c>
      <c r="O257" s="39">
        <f>M257*520/580</f>
        <v>1130.14984</v>
      </c>
      <c r="P257" s="38">
        <v>0.91</v>
      </c>
      <c r="Q257" s="38">
        <f t="shared" ref="Q257:X259" si="217">H257*$P257/1000</f>
        <v>1.8364934899999998</v>
      </c>
      <c r="R257" s="38">
        <f t="shared" si="217"/>
        <v>1.5822097760000002</v>
      </c>
      <c r="S257" s="38">
        <f t="shared" si="217"/>
        <v>1.4239887984000001</v>
      </c>
      <c r="T257" s="38">
        <f t="shared" si="217"/>
        <v>1.2657678208000003</v>
      </c>
      <c r="U257" s="38">
        <f t="shared" si="217"/>
        <v>1.2064349542000001</v>
      </c>
      <c r="V257" s="38">
        <f t="shared" si="217"/>
        <v>1.1471020876</v>
      </c>
      <c r="W257" s="38">
        <f t="shared" si="217"/>
        <v>1.0877692210000001</v>
      </c>
      <c r="X257" s="38">
        <f t="shared" si="217"/>
        <v>1.0284363543999999</v>
      </c>
      <c r="Y257" s="38">
        <f>euref_det!AB257*Q257</f>
        <v>0.1169856173950802</v>
      </c>
      <c r="Z257" s="38">
        <f>euref_det!AC257*R257</f>
        <v>1.3702144569143293</v>
      </c>
      <c r="AA257" s="38">
        <f>euref_det!AD257*S257</f>
        <v>0.28575760163211983</v>
      </c>
      <c r="AB257" s="38">
        <f>euref_det!AE257*T257</f>
        <v>0.35599488978303379</v>
      </c>
      <c r="AC257" s="38">
        <f>euref_det!AF257*U257</f>
        <v>0.4916957486157264</v>
      </c>
      <c r="AD257" s="38">
        <f>euref_det!AG257*V257</f>
        <v>1.010211428043273</v>
      </c>
      <c r="AE257" s="38">
        <f>euref_det!AH257*W257</f>
        <v>0.36426614461528539</v>
      </c>
      <c r="AF257" s="38">
        <f>euref_det!AI257*X257</f>
        <v>0.34383919843990995</v>
      </c>
    </row>
    <row r="258" spans="1:32" ht="15" customHeight="1" x14ac:dyDescent="0.25">
      <c r="A258" s="9" t="s">
        <v>81</v>
      </c>
      <c r="B258" s="9" t="s">
        <v>86</v>
      </c>
      <c r="C258" s="9" t="s">
        <v>7</v>
      </c>
      <c r="D258" s="9" t="s">
        <v>725</v>
      </c>
      <c r="E258" s="9" t="s">
        <v>743</v>
      </c>
      <c r="F258" s="9" t="s">
        <v>102</v>
      </c>
      <c r="G258" s="9" t="s">
        <v>723</v>
      </c>
      <c r="H258" s="39">
        <v>2742.6666666666665</v>
      </c>
      <c r="I258" s="39">
        <f>H258*1100/(1310+2/7*(1100-1310))</f>
        <v>2413.5466666666666</v>
      </c>
      <c r="J258" s="39">
        <f t="shared" si="213"/>
        <v>2292.8693333333331</v>
      </c>
      <c r="K258" s="39">
        <f>I258*990/1100</f>
        <v>2172.192</v>
      </c>
      <c r="L258" s="39">
        <f t="shared" si="214"/>
        <v>2106.3679999999999</v>
      </c>
      <c r="M258" s="39">
        <f>K258*930/990</f>
        <v>2040.5440000000001</v>
      </c>
      <c r="N258" s="39">
        <f t="shared" si="215"/>
        <v>1985.6906666666669</v>
      </c>
      <c r="O258" s="39">
        <f>M258*880/930</f>
        <v>1930.8373333333334</v>
      </c>
      <c r="P258" s="38">
        <v>0.91</v>
      </c>
      <c r="Q258" s="38">
        <f t="shared" si="217"/>
        <v>2.4958266666666669</v>
      </c>
      <c r="R258" s="38">
        <f t="shared" si="217"/>
        <v>2.1963274666666668</v>
      </c>
      <c r="S258" s="38">
        <f t="shared" si="217"/>
        <v>2.0865110933333328</v>
      </c>
      <c r="T258" s="38">
        <f t="shared" si="217"/>
        <v>1.97669472</v>
      </c>
      <c r="U258" s="38">
        <f t="shared" si="217"/>
        <v>1.9167948799999999</v>
      </c>
      <c r="V258" s="38">
        <f t="shared" si="217"/>
        <v>1.8568950400000002</v>
      </c>
      <c r="W258" s="38">
        <f t="shared" si="217"/>
        <v>1.8069785066666668</v>
      </c>
      <c r="X258" s="38">
        <f t="shared" si="217"/>
        <v>1.7570619733333335</v>
      </c>
      <c r="Y258" s="38">
        <f>euref_det!AB258*Q258</f>
        <v>56.20277062400001</v>
      </c>
      <c r="Z258" s="38">
        <f>euref_det!AC258*R258</f>
        <v>69.234563463338603</v>
      </c>
      <c r="AA258" s="38">
        <f>euref_det!AD258*S258</f>
        <v>15.240994308284103</v>
      </c>
      <c r="AB258" s="38">
        <f>euref_det!AE258*T258</f>
        <v>20.236280896067647</v>
      </c>
      <c r="AC258" s="38">
        <f>euref_det!AF258*U258</f>
        <v>28.436069431403951</v>
      </c>
      <c r="AD258" s="38">
        <f>euref_det!AG258*V258</f>
        <v>59.52493733312712</v>
      </c>
      <c r="AE258" s="38">
        <f>euref_det!AH258*W258</f>
        <v>22.02603949441216</v>
      </c>
      <c r="AF258" s="38">
        <f>euref_det!AI258*X258</f>
        <v>21.382891334840334</v>
      </c>
    </row>
    <row r="259" spans="1:32" ht="15" customHeight="1" x14ac:dyDescent="0.25">
      <c r="A259" s="9" t="s">
        <v>41</v>
      </c>
      <c r="B259" s="9" t="s">
        <v>42</v>
      </c>
      <c r="C259" s="9" t="s">
        <v>7</v>
      </c>
      <c r="D259" s="9" t="s">
        <v>102</v>
      </c>
      <c r="E259" s="9" t="s">
        <v>722</v>
      </c>
      <c r="F259" s="9"/>
      <c r="G259" s="9"/>
      <c r="H259" s="38">
        <v>5285.7142857142853</v>
      </c>
      <c r="I259" s="38">
        <v>4500</v>
      </c>
      <c r="J259" s="38">
        <f t="shared" si="213"/>
        <v>4150</v>
      </c>
      <c r="K259" s="38">
        <v>3800</v>
      </c>
      <c r="L259" s="38">
        <f t="shared" si="214"/>
        <v>3650</v>
      </c>
      <c r="M259" s="38">
        <v>3500</v>
      </c>
      <c r="N259" s="38">
        <f t="shared" si="215"/>
        <v>3450</v>
      </c>
      <c r="O259" s="38">
        <v>3400</v>
      </c>
      <c r="P259" s="38">
        <v>0.91</v>
      </c>
      <c r="Q259" s="38">
        <f t="shared" si="217"/>
        <v>4.8099999999999996</v>
      </c>
      <c r="R259" s="38">
        <f t="shared" si="217"/>
        <v>4.0949999999999998</v>
      </c>
      <c r="S259" s="38">
        <f t="shared" si="217"/>
        <v>3.7765</v>
      </c>
      <c r="T259" s="38">
        <f t="shared" si="217"/>
        <v>3.4580000000000002</v>
      </c>
      <c r="U259" s="38">
        <f t="shared" si="217"/>
        <v>3.3214999999999999</v>
      </c>
      <c r="V259" s="38">
        <f t="shared" si="217"/>
        <v>3.1850000000000001</v>
      </c>
      <c r="W259" s="38">
        <f t="shared" si="217"/>
        <v>3.1395</v>
      </c>
      <c r="X259" s="38">
        <f t="shared" si="217"/>
        <v>3.0939999999999999</v>
      </c>
      <c r="Y259" s="38">
        <f>euref_det!AB259*Q259</f>
        <v>0</v>
      </c>
      <c r="Z259" s="38">
        <f>euref_det!AC259*R259</f>
        <v>0</v>
      </c>
      <c r="AA259" s="38">
        <f>euref_det!AD259*S259</f>
        <v>0</v>
      </c>
      <c r="AB259" s="38">
        <f>euref_det!AE259*T259</f>
        <v>0</v>
      </c>
      <c r="AC259" s="38">
        <f>euref_det!AF259*U259</f>
        <v>0</v>
      </c>
      <c r="AD259" s="38">
        <f>euref_det!AG259*V259</f>
        <v>0</v>
      </c>
      <c r="AE259" s="38">
        <f>euref_det!AH259*W259</f>
        <v>0</v>
      </c>
      <c r="AF259" s="38">
        <f>euref_det!AI259*X259</f>
        <v>0</v>
      </c>
    </row>
    <row r="260" spans="1:32" ht="15" customHeight="1" x14ac:dyDescent="0.25">
      <c r="A260" s="9" t="s">
        <v>43</v>
      </c>
      <c r="B260" s="9" t="s">
        <v>44</v>
      </c>
      <c r="C260" s="9" t="s">
        <v>7</v>
      </c>
      <c r="D260" s="9" t="s">
        <v>102</v>
      </c>
      <c r="E260" s="9" t="s">
        <v>721</v>
      </c>
      <c r="F260" s="9"/>
      <c r="G260" s="9"/>
      <c r="H260" s="38">
        <v>8140</v>
      </c>
      <c r="I260" s="38">
        <v>5790</v>
      </c>
      <c r="J260" s="38">
        <f t="shared" si="213"/>
        <v>5135</v>
      </c>
      <c r="K260" s="38">
        <v>4480</v>
      </c>
      <c r="L260" s="38">
        <f t="shared" si="214"/>
        <v>3565</v>
      </c>
      <c r="M260" s="38">
        <v>2650</v>
      </c>
      <c r="N260" s="38">
        <f t="shared" si="215"/>
        <v>2475</v>
      </c>
      <c r="O260" s="38">
        <v>2300</v>
      </c>
      <c r="P260" s="38"/>
      <c r="Q260" s="38">
        <f t="shared" ref="Q260:X260" si="218">H260/1000</f>
        <v>8.14</v>
      </c>
      <c r="R260" s="38">
        <f t="shared" si="218"/>
        <v>5.79</v>
      </c>
      <c r="S260" s="38">
        <f t="shared" si="218"/>
        <v>5.1349999999999998</v>
      </c>
      <c r="T260" s="38">
        <f t="shared" si="218"/>
        <v>4.4800000000000004</v>
      </c>
      <c r="U260" s="38">
        <f t="shared" si="218"/>
        <v>3.5649999999999999</v>
      </c>
      <c r="V260" s="38">
        <f t="shared" si="218"/>
        <v>2.65</v>
      </c>
      <c r="W260" s="38">
        <f t="shared" si="218"/>
        <v>2.4750000000000001</v>
      </c>
      <c r="X260" s="38">
        <f t="shared" si="218"/>
        <v>2.2999999999999998</v>
      </c>
      <c r="Y260" s="38">
        <f>euref_det!AB260*Q260</f>
        <v>0</v>
      </c>
      <c r="Z260" s="38">
        <f>euref_det!AC260*R260</f>
        <v>0</v>
      </c>
      <c r="AA260" s="38">
        <f>euref_det!AD260*S260</f>
        <v>0</v>
      </c>
      <c r="AB260" s="38">
        <f>euref_det!AE260*T260</f>
        <v>0</v>
      </c>
      <c r="AC260" s="38">
        <f>euref_det!AF260*U260</f>
        <v>0</v>
      </c>
      <c r="AD260" s="38">
        <f>euref_det!AG260*V260</f>
        <v>0</v>
      </c>
      <c r="AE260" s="38">
        <f>euref_det!AH260*W260</f>
        <v>0</v>
      </c>
      <c r="AF260" s="38">
        <f>euref_det!AI260*X260</f>
        <v>0</v>
      </c>
    </row>
    <row r="261" spans="1:32" ht="15" customHeight="1" x14ac:dyDescent="0.25">
      <c r="A261" s="9" t="s">
        <v>45</v>
      </c>
      <c r="B261" s="9" t="s">
        <v>46</v>
      </c>
      <c r="C261" s="9" t="s">
        <v>7</v>
      </c>
      <c r="D261" s="9" t="s">
        <v>102</v>
      </c>
      <c r="E261" s="9" t="s">
        <v>720</v>
      </c>
      <c r="F261" s="9"/>
      <c r="G261" s="9"/>
      <c r="H261" s="38">
        <v>5370</v>
      </c>
      <c r="I261" s="38">
        <v>4970</v>
      </c>
      <c r="J261" s="38">
        <f t="shared" si="213"/>
        <v>4720</v>
      </c>
      <c r="K261" s="38">
        <v>4470</v>
      </c>
      <c r="L261" s="38">
        <f t="shared" si="214"/>
        <v>4245</v>
      </c>
      <c r="M261" s="38">
        <v>4020</v>
      </c>
      <c r="N261" s="38">
        <f t="shared" si="215"/>
        <v>3815</v>
      </c>
      <c r="O261" s="38">
        <v>3610</v>
      </c>
      <c r="P261" s="38">
        <v>0.91</v>
      </c>
      <c r="Q261" s="38">
        <f t="shared" ref="Q261:X261" si="219">H261*$P261/1000</f>
        <v>4.8866999999999994</v>
      </c>
      <c r="R261" s="38">
        <f t="shared" si="219"/>
        <v>4.5226999999999995</v>
      </c>
      <c r="S261" s="38">
        <f t="shared" si="219"/>
        <v>4.2951999999999995</v>
      </c>
      <c r="T261" s="38">
        <f t="shared" si="219"/>
        <v>4.0677000000000003</v>
      </c>
      <c r="U261" s="38">
        <f t="shared" si="219"/>
        <v>3.8629500000000001</v>
      </c>
      <c r="V261" s="38">
        <f t="shared" si="219"/>
        <v>3.6582000000000003</v>
      </c>
      <c r="W261" s="38">
        <f t="shared" si="219"/>
        <v>3.4716499999999999</v>
      </c>
      <c r="X261" s="38">
        <f t="shared" si="219"/>
        <v>3.2850999999999999</v>
      </c>
      <c r="Y261" s="38">
        <f>euref_det!AB261*Q261</f>
        <v>0</v>
      </c>
      <c r="Z261" s="38">
        <f>euref_det!AC261*R261</f>
        <v>0</v>
      </c>
      <c r="AA261" s="38">
        <f>euref_det!AD261*S261</f>
        <v>0</v>
      </c>
      <c r="AB261" s="38">
        <f>euref_det!AE261*T261</f>
        <v>0</v>
      </c>
      <c r="AC261" s="38">
        <f>euref_det!AF261*U261</f>
        <v>0</v>
      </c>
      <c r="AD261" s="38">
        <f>euref_det!AG261*V261</f>
        <v>0</v>
      </c>
      <c r="AE261" s="38">
        <f>euref_det!AH261*W261</f>
        <v>0</v>
      </c>
      <c r="AF261" s="38">
        <f>euref_det!AI261*X261</f>
        <v>0</v>
      </c>
    </row>
    <row r="262" spans="1:32" ht="15" customHeight="1" x14ac:dyDescent="0.25">
      <c r="A262" s="9" t="s">
        <v>29</v>
      </c>
      <c r="B262" s="9" t="s">
        <v>30</v>
      </c>
      <c r="C262" s="9" t="s">
        <v>6</v>
      </c>
      <c r="D262" s="9" t="s">
        <v>102</v>
      </c>
      <c r="E262" s="9" t="s">
        <v>738</v>
      </c>
      <c r="F262" s="9"/>
      <c r="G262" s="9"/>
      <c r="H262" s="38">
        <v>1600</v>
      </c>
      <c r="I262" s="38">
        <f t="shared" ref="I262:O263" si="220">$H262</f>
        <v>1600</v>
      </c>
      <c r="J262" s="38">
        <f t="shared" si="220"/>
        <v>1600</v>
      </c>
      <c r="K262" s="38">
        <f t="shared" si="220"/>
        <v>1600</v>
      </c>
      <c r="L262" s="38">
        <f t="shared" si="220"/>
        <v>1600</v>
      </c>
      <c r="M262" s="38">
        <f t="shared" si="220"/>
        <v>1600</v>
      </c>
      <c r="N262" s="38">
        <f t="shared" si="220"/>
        <v>1600</v>
      </c>
      <c r="O262" s="38">
        <f t="shared" si="220"/>
        <v>1600</v>
      </c>
      <c r="P262" s="38"/>
      <c r="Q262" s="38">
        <f t="shared" ref="Q262:X264" si="221">H262/1000</f>
        <v>1.6</v>
      </c>
      <c r="R262" s="38">
        <f t="shared" si="221"/>
        <v>1.6</v>
      </c>
      <c r="S262" s="38">
        <f t="shared" si="221"/>
        <v>1.6</v>
      </c>
      <c r="T262" s="38">
        <f t="shared" si="221"/>
        <v>1.6</v>
      </c>
      <c r="U262" s="38">
        <f t="shared" si="221"/>
        <v>1.6</v>
      </c>
      <c r="V262" s="38">
        <f t="shared" si="221"/>
        <v>1.6</v>
      </c>
      <c r="W262" s="38">
        <f t="shared" si="221"/>
        <v>1.6</v>
      </c>
      <c r="X262" s="38">
        <f t="shared" si="221"/>
        <v>1.6</v>
      </c>
      <c r="Y262" s="38">
        <f>euref_det!AB262*Q262</f>
        <v>279.01760000000002</v>
      </c>
      <c r="Z262" s="38">
        <f>euref_det!AC262*R262</f>
        <v>215.53760000000003</v>
      </c>
      <c r="AA262" s="38">
        <f>euref_det!AD262*S262</f>
        <v>202.16959999999995</v>
      </c>
      <c r="AB262" s="38">
        <f>euref_det!AE262*T262</f>
        <v>177.14559999999997</v>
      </c>
      <c r="AC262" s="38">
        <f>euref_det!AF262*U262</f>
        <v>161.46879999999999</v>
      </c>
      <c r="AD262" s="38">
        <f>euref_det!AG262*V262</f>
        <v>139.38880000000003</v>
      </c>
      <c r="AE262" s="38">
        <f>euref_det!AH262*W262</f>
        <v>139.53499827382507</v>
      </c>
      <c r="AF262" s="38">
        <f>euref_det!AI262*X262</f>
        <v>143.44503111652645</v>
      </c>
    </row>
    <row r="263" spans="1:32" ht="15" customHeight="1" x14ac:dyDescent="0.25">
      <c r="A263" s="9" t="s">
        <v>31</v>
      </c>
      <c r="B263" s="9" t="s">
        <v>32</v>
      </c>
      <c r="C263" s="9" t="s">
        <v>6</v>
      </c>
      <c r="D263" s="9" t="s">
        <v>102</v>
      </c>
      <c r="E263" s="9" t="s">
        <v>737</v>
      </c>
      <c r="F263" s="9"/>
      <c r="G263" s="9"/>
      <c r="H263" s="38">
        <v>850</v>
      </c>
      <c r="I263" s="38">
        <f t="shared" si="220"/>
        <v>850</v>
      </c>
      <c r="J263" s="38">
        <f t="shared" si="220"/>
        <v>850</v>
      </c>
      <c r="K263" s="38">
        <f t="shared" si="220"/>
        <v>850</v>
      </c>
      <c r="L263" s="38">
        <f t="shared" si="220"/>
        <v>850</v>
      </c>
      <c r="M263" s="38">
        <f t="shared" si="220"/>
        <v>850</v>
      </c>
      <c r="N263" s="38">
        <f t="shared" si="220"/>
        <v>850</v>
      </c>
      <c r="O263" s="38">
        <f t="shared" si="220"/>
        <v>850</v>
      </c>
      <c r="P263" s="38"/>
      <c r="Q263" s="38">
        <f t="shared" si="221"/>
        <v>0.85</v>
      </c>
      <c r="R263" s="38">
        <f t="shared" si="221"/>
        <v>0.85</v>
      </c>
      <c r="S263" s="38">
        <f t="shared" si="221"/>
        <v>0.85</v>
      </c>
      <c r="T263" s="38">
        <f t="shared" si="221"/>
        <v>0.85</v>
      </c>
      <c r="U263" s="38">
        <f t="shared" si="221"/>
        <v>0.85</v>
      </c>
      <c r="V263" s="38">
        <f t="shared" si="221"/>
        <v>0.85</v>
      </c>
      <c r="W263" s="38">
        <f t="shared" si="221"/>
        <v>0.85</v>
      </c>
      <c r="X263" s="38">
        <f t="shared" si="221"/>
        <v>0.85</v>
      </c>
      <c r="Y263" s="38">
        <f>euref_det!AB263*Q263</f>
        <v>491.76155</v>
      </c>
      <c r="Z263" s="38">
        <f>euref_det!AC263*R263</f>
        <v>408.18069894906358</v>
      </c>
      <c r="AA263" s="38">
        <f>euref_det!AD263*S263</f>
        <v>385.7241582271763</v>
      </c>
      <c r="AB263" s="38">
        <f>euref_det!AE263*T263</f>
        <v>348.1795380408015</v>
      </c>
      <c r="AC263" s="38">
        <f>euref_det!AF263*U263</f>
        <v>571.37577722914921</v>
      </c>
      <c r="AD263" s="38">
        <f>euref_det!AG263*V263</f>
        <v>695.68112496284823</v>
      </c>
      <c r="AE263" s="38">
        <f>euref_det!AH263*W263</f>
        <v>642.95368490778844</v>
      </c>
      <c r="AF263" s="38">
        <f>euref_det!AI263*X263</f>
        <v>790.40883568905156</v>
      </c>
    </row>
    <row r="264" spans="1:32" ht="15" customHeight="1" x14ac:dyDescent="0.25">
      <c r="A264" s="9" t="s">
        <v>33</v>
      </c>
      <c r="B264" s="9" t="s">
        <v>34</v>
      </c>
      <c r="C264" s="9" t="s">
        <v>6</v>
      </c>
      <c r="D264" s="9" t="s">
        <v>102</v>
      </c>
      <c r="E264" s="9" t="s">
        <v>736</v>
      </c>
      <c r="F264" s="9"/>
      <c r="G264" s="9"/>
      <c r="H264" s="38">
        <v>4457.1428571428569</v>
      </c>
      <c r="I264" s="38">
        <f>4350</f>
        <v>4350</v>
      </c>
      <c r="J264" s="38">
        <f>(I264+K264)/2</f>
        <v>4225</v>
      </c>
      <c r="K264" s="38">
        <v>4100</v>
      </c>
      <c r="L264" s="38">
        <f>(K264+M264)/2</f>
        <v>3950</v>
      </c>
      <c r="M264" s="38">
        <v>3800</v>
      </c>
      <c r="N264" s="38">
        <f>(M264+O264)/2</f>
        <v>3775</v>
      </c>
      <c r="O264" s="38">
        <v>3750</v>
      </c>
      <c r="P264" s="38"/>
      <c r="Q264" s="38">
        <f t="shared" si="221"/>
        <v>4.4571428571428573</v>
      </c>
      <c r="R264" s="38">
        <f t="shared" si="221"/>
        <v>4.3499999999999996</v>
      </c>
      <c r="S264" s="38">
        <f t="shared" si="221"/>
        <v>4.2249999999999996</v>
      </c>
      <c r="T264" s="38">
        <f t="shared" si="221"/>
        <v>4.0999999999999996</v>
      </c>
      <c r="U264" s="38">
        <f t="shared" si="221"/>
        <v>3.95</v>
      </c>
      <c r="V264" s="38">
        <f t="shared" si="221"/>
        <v>3.8</v>
      </c>
      <c r="W264" s="38">
        <f t="shared" si="221"/>
        <v>3.7749999999999999</v>
      </c>
      <c r="X264" s="38">
        <f t="shared" si="221"/>
        <v>3.75</v>
      </c>
      <c r="Y264" s="38">
        <f>euref_det!AB264*Q264</f>
        <v>36.028571428571432</v>
      </c>
      <c r="Z264" s="38">
        <f>euref_det!AC264*R264</f>
        <v>35.162500000000001</v>
      </c>
      <c r="AA264" s="38">
        <f>euref_det!AD264*S264</f>
        <v>34.15208333333333</v>
      </c>
      <c r="AB264" s="38">
        <f>euref_det!AE264*T264</f>
        <v>33.141666666666666</v>
      </c>
      <c r="AC264" s="38">
        <f>euref_det!AF264*U264</f>
        <v>0</v>
      </c>
      <c r="AD264" s="38">
        <f>euref_det!AG264*V264</f>
        <v>0</v>
      </c>
      <c r="AE264" s="38">
        <f>euref_det!AH264*W264</f>
        <v>0</v>
      </c>
      <c r="AF264" s="38">
        <f>euref_det!AI264*X264</f>
        <v>0</v>
      </c>
    </row>
    <row r="265" spans="1:32" ht="15" customHeight="1" x14ac:dyDescent="0.25">
      <c r="A265" s="9" t="s">
        <v>35</v>
      </c>
      <c r="B265" s="9" t="s">
        <v>36</v>
      </c>
      <c r="C265" s="9" t="s">
        <v>6</v>
      </c>
      <c r="D265" s="9" t="s">
        <v>725</v>
      </c>
      <c r="E265" s="9" t="s">
        <v>735</v>
      </c>
      <c r="F265" s="9" t="s">
        <v>102</v>
      </c>
      <c r="G265" s="9" t="s">
        <v>734</v>
      </c>
      <c r="H265" s="38">
        <v>1842.692924470706</v>
      </c>
      <c r="I265" s="38">
        <f t="shared" ref="I265:O265" si="222">$H265</f>
        <v>1842.692924470706</v>
      </c>
      <c r="J265" s="38">
        <f t="shared" si="222"/>
        <v>1842.692924470706</v>
      </c>
      <c r="K265" s="38">
        <f t="shared" si="222"/>
        <v>1842.692924470706</v>
      </c>
      <c r="L265" s="38">
        <f t="shared" si="222"/>
        <v>1842.692924470706</v>
      </c>
      <c r="M265" s="38">
        <f t="shared" si="222"/>
        <v>1842.692924470706</v>
      </c>
      <c r="N265" s="38">
        <f t="shared" si="222"/>
        <v>1842.692924470706</v>
      </c>
      <c r="O265" s="38">
        <f t="shared" si="222"/>
        <v>1842.692924470706</v>
      </c>
      <c r="P265" s="38">
        <v>0.91</v>
      </c>
      <c r="Q265" s="38">
        <f t="shared" ref="Q265:X267" si="223">H265*$P265/1000</f>
        <v>1.6768505612683424</v>
      </c>
      <c r="R265" s="38">
        <f t="shared" si="223"/>
        <v>1.6768505612683424</v>
      </c>
      <c r="S265" s="38">
        <f t="shared" si="223"/>
        <v>1.6768505612683424</v>
      </c>
      <c r="T265" s="38">
        <f t="shared" si="223"/>
        <v>1.6768505612683424</v>
      </c>
      <c r="U265" s="38">
        <f t="shared" si="223"/>
        <v>1.6768505612683424</v>
      </c>
      <c r="V265" s="38">
        <f t="shared" si="223"/>
        <v>1.6768505612683424</v>
      </c>
      <c r="W265" s="38">
        <f t="shared" si="223"/>
        <v>1.6768505612683424</v>
      </c>
      <c r="X265" s="38">
        <f t="shared" si="223"/>
        <v>1.6768505612683424</v>
      </c>
      <c r="Y265" s="38">
        <f>euref_det!AB265*Q265</f>
        <v>1.0340578461154779</v>
      </c>
      <c r="Z265" s="38">
        <f>euref_det!AC265*R265</f>
        <v>1.0340578461154779</v>
      </c>
      <c r="AA265" s="38">
        <f>euref_det!AD265*S265</f>
        <v>1.0340578461154779</v>
      </c>
      <c r="AB265" s="38">
        <f>euref_det!AE265*T265</f>
        <v>1.0340578461154779</v>
      </c>
      <c r="AC265" s="38">
        <f>euref_det!AF265*U265</f>
        <v>1.0340578461154779</v>
      </c>
      <c r="AD265" s="38">
        <f>euref_det!AG265*V265</f>
        <v>1.0340578461154779</v>
      </c>
      <c r="AE265" s="38">
        <f>euref_det!AH265*W265</f>
        <v>1.0340578461154779</v>
      </c>
      <c r="AF265" s="38">
        <f>euref_det!AI265*X265</f>
        <v>1.0340578461154779</v>
      </c>
    </row>
    <row r="266" spans="1:32" ht="15" customHeight="1" x14ac:dyDescent="0.25">
      <c r="A266" s="9" t="s">
        <v>79</v>
      </c>
      <c r="B266" s="9" t="s">
        <v>83</v>
      </c>
      <c r="C266" s="9" t="s">
        <v>6</v>
      </c>
      <c r="D266" s="9" t="s">
        <v>725</v>
      </c>
      <c r="E266" s="9" t="s">
        <v>742</v>
      </c>
      <c r="F266" s="9" t="s">
        <v>102</v>
      </c>
      <c r="G266" s="9" t="s">
        <v>732</v>
      </c>
      <c r="H266" s="39">
        <v>1988.1111111111111</v>
      </c>
      <c r="I266" s="39">
        <f>H266*1350/(1400+2/7*(1350-1400))</f>
        <v>1936.8711340206185</v>
      </c>
      <c r="J266" s="39">
        <f t="shared" ref="J266:J274" si="224">(I266+K266)/2</f>
        <v>1901.0031500572736</v>
      </c>
      <c r="K266" s="39">
        <f>I266*1300/1350</f>
        <v>1865.1351660939288</v>
      </c>
      <c r="L266" s="39">
        <f t="shared" ref="L266:L274" si="225">(K266+M266)/2</f>
        <v>1793.3991981672393</v>
      </c>
      <c r="M266" s="39">
        <f>K266*1200/1300</f>
        <v>1721.6632302405496</v>
      </c>
      <c r="N266" s="39">
        <f t="shared" ref="N266:N274" si="226">(M266+O266)/2</f>
        <v>1649.92726231386</v>
      </c>
      <c r="O266" s="39">
        <f>M266*1100/1200</f>
        <v>1578.1912943871705</v>
      </c>
      <c r="P266" s="38">
        <v>0.91</v>
      </c>
      <c r="Q266" s="38">
        <f t="shared" si="223"/>
        <v>1.8091811111111114</v>
      </c>
      <c r="R266" s="38">
        <f t="shared" si="223"/>
        <v>1.7625527319587628</v>
      </c>
      <c r="S266" s="38">
        <f t="shared" si="223"/>
        <v>1.7299128665521191</v>
      </c>
      <c r="T266" s="38">
        <f t="shared" si="223"/>
        <v>1.6972730011454753</v>
      </c>
      <c r="U266" s="38">
        <f t="shared" si="223"/>
        <v>1.6319932703321878</v>
      </c>
      <c r="V266" s="38">
        <f t="shared" si="223"/>
        <v>1.5667135395189002</v>
      </c>
      <c r="W266" s="38">
        <f t="shared" si="223"/>
        <v>1.5014338087056125</v>
      </c>
      <c r="X266" s="38">
        <f t="shared" si="223"/>
        <v>1.4361540778923252</v>
      </c>
      <c r="Y266" s="38">
        <f>euref_det!AB266*Q266</f>
        <v>995.93510149451174</v>
      </c>
      <c r="Z266" s="38">
        <f>euref_det!AC266*R266</f>
        <v>2825.7660574107472</v>
      </c>
      <c r="AA266" s="38">
        <f>euref_det!AD266*S266</f>
        <v>664.94618652360919</v>
      </c>
      <c r="AB266" s="38">
        <f>euref_det!AE266*T266</f>
        <v>613.25603013724549</v>
      </c>
      <c r="AC266" s="38">
        <f>euref_det!AF266*U266</f>
        <v>589.66925974735136</v>
      </c>
      <c r="AD266" s="38">
        <f>euref_det!AG266*V266</f>
        <v>566.0429548075424</v>
      </c>
      <c r="AE266" s="38">
        <f>euref_det!AH266*W266</f>
        <v>643.34870503292495</v>
      </c>
      <c r="AF266" s="38">
        <f>euref_det!AI266*X266</f>
        <v>1274.5248291867149</v>
      </c>
    </row>
    <row r="267" spans="1:32" ht="15" customHeight="1" x14ac:dyDescent="0.25">
      <c r="A267" s="9" t="s">
        <v>78</v>
      </c>
      <c r="B267" s="9" t="s">
        <v>84</v>
      </c>
      <c r="C267" s="9" t="s">
        <v>6</v>
      </c>
      <c r="D267" s="9" t="s">
        <v>725</v>
      </c>
      <c r="E267" s="9" t="s">
        <v>752</v>
      </c>
      <c r="F267" s="9" t="s">
        <v>102</v>
      </c>
      <c r="G267" s="9" t="s">
        <v>730</v>
      </c>
      <c r="H267" s="39">
        <v>4974</v>
      </c>
      <c r="I267" s="39">
        <f>H267*2880/(3470+2/7*(2880-3470))</f>
        <v>4339.0670705322373</v>
      </c>
      <c r="J267" s="39">
        <f t="shared" si="224"/>
        <v>4113.0739939420164</v>
      </c>
      <c r="K267" s="39">
        <f>I267*2580/2880</f>
        <v>3887.080917351796</v>
      </c>
      <c r="L267" s="39">
        <f t="shared" si="225"/>
        <v>3736.418866291649</v>
      </c>
      <c r="M267" s="39">
        <f>K267*2380/2580</f>
        <v>3585.7568152315021</v>
      </c>
      <c r="N267" s="39">
        <f t="shared" si="226"/>
        <v>3446.7739929357076</v>
      </c>
      <c r="O267" s="39">
        <f>M267*2380/2580</f>
        <v>3307.7911706399127</v>
      </c>
      <c r="P267" s="38">
        <v>0.91</v>
      </c>
      <c r="Q267" s="38">
        <f t="shared" si="223"/>
        <v>4.5263400000000003</v>
      </c>
      <c r="R267" s="38">
        <f t="shared" si="223"/>
        <v>3.948551034184336</v>
      </c>
      <c r="S267" s="38">
        <f t="shared" si="223"/>
        <v>3.7428973344872354</v>
      </c>
      <c r="T267" s="38">
        <f t="shared" si="223"/>
        <v>3.5372436347901344</v>
      </c>
      <c r="U267" s="38">
        <f t="shared" si="223"/>
        <v>3.4001411683254008</v>
      </c>
      <c r="V267" s="38">
        <f t="shared" si="223"/>
        <v>3.2630387018606672</v>
      </c>
      <c r="W267" s="38">
        <f t="shared" si="223"/>
        <v>3.1365643335714939</v>
      </c>
      <c r="X267" s="38">
        <f t="shared" si="223"/>
        <v>3.0100899652823205</v>
      </c>
      <c r="Y267" s="38">
        <f>euref_det!AB267*Q267</f>
        <v>665.64608319050433</v>
      </c>
      <c r="Z267" s="38">
        <f>euref_det!AC267*R267</f>
        <v>721.98510034450976</v>
      </c>
      <c r="AA267" s="38">
        <f>euref_det!AD267*S267</f>
        <v>144.66317540540859</v>
      </c>
      <c r="AB267" s="38">
        <f>euref_det!AE267*T267</f>
        <v>125.3217618438796</v>
      </c>
      <c r="AC267" s="38">
        <f>euref_det!AF267*U267</f>
        <v>120.46432921427187</v>
      </c>
      <c r="AD267" s="38">
        <f>euref_det!AG267*V267</f>
        <v>115.59882273198457</v>
      </c>
      <c r="AE267" s="38">
        <f>euref_det!AH267*W267</f>
        <v>135.22940645700723</v>
      </c>
      <c r="AF267" s="38">
        <f>euref_det!AI267*X267</f>
        <v>287.27019831474308</v>
      </c>
    </row>
    <row r="268" spans="1:32" ht="15" customHeight="1" x14ac:dyDescent="0.25">
      <c r="A268" s="9" t="s">
        <v>37</v>
      </c>
      <c r="B268" s="9" t="s">
        <v>38</v>
      </c>
      <c r="C268" s="9" t="s">
        <v>6</v>
      </c>
      <c r="D268" s="9" t="s">
        <v>102</v>
      </c>
      <c r="E268" s="9" t="s">
        <v>729</v>
      </c>
      <c r="F268" s="9"/>
      <c r="G268" s="9"/>
      <c r="H268" s="38">
        <v>2442.8571428571427</v>
      </c>
      <c r="I268" s="38">
        <v>2300</v>
      </c>
      <c r="J268" s="38">
        <f t="shared" si="224"/>
        <v>2300</v>
      </c>
      <c r="K268" s="38">
        <v>2300</v>
      </c>
      <c r="L268" s="38">
        <f t="shared" si="225"/>
        <v>2300</v>
      </c>
      <c r="M268" s="38">
        <v>2300</v>
      </c>
      <c r="N268" s="38">
        <f t="shared" si="226"/>
        <v>2250</v>
      </c>
      <c r="O268" s="38">
        <v>2200</v>
      </c>
      <c r="P268" s="38"/>
      <c r="Q268" s="38">
        <f t="shared" ref="Q268:X269" si="227">H268/1000</f>
        <v>2.4428571428571426</v>
      </c>
      <c r="R268" s="38">
        <f t="shared" si="227"/>
        <v>2.2999999999999998</v>
      </c>
      <c r="S268" s="38">
        <f t="shared" si="227"/>
        <v>2.2999999999999998</v>
      </c>
      <c r="T268" s="38">
        <f t="shared" si="227"/>
        <v>2.2999999999999998</v>
      </c>
      <c r="U268" s="38">
        <f t="shared" si="227"/>
        <v>2.2999999999999998</v>
      </c>
      <c r="V268" s="38">
        <f t="shared" si="227"/>
        <v>2.2999999999999998</v>
      </c>
      <c r="W268" s="38">
        <f t="shared" si="227"/>
        <v>2.25</v>
      </c>
      <c r="X268" s="38">
        <f t="shared" si="227"/>
        <v>2.2000000000000002</v>
      </c>
      <c r="Y268" s="38">
        <f>euref_det!AB268*Q268</f>
        <v>14.245376951020406</v>
      </c>
      <c r="Z268" s="38">
        <f>euref_det!AC268*R268</f>
        <v>5.0600282571428563</v>
      </c>
      <c r="AA268" s="38">
        <f>euref_det!AD268*S268</f>
        <v>5.0586353957129058</v>
      </c>
      <c r="AB268" s="38">
        <f>euref_det!AE268*T268</f>
        <v>4.3215497183082645</v>
      </c>
      <c r="AC268" s="38">
        <f>euref_det!AF268*U268</f>
        <v>3.917012575451122</v>
      </c>
      <c r="AD268" s="38">
        <f>euref_det!AG268*V268</f>
        <v>4.5746174327580098</v>
      </c>
      <c r="AE268" s="38">
        <f>euref_det!AH268*W268</f>
        <v>2.8288167192778051</v>
      </c>
      <c r="AF268" s="38">
        <f>euref_det!AI268*X268</f>
        <v>9.6759836780376922</v>
      </c>
    </row>
    <row r="269" spans="1:32" ht="15" customHeight="1" x14ac:dyDescent="0.25">
      <c r="A269" s="9" t="s">
        <v>39</v>
      </c>
      <c r="B269" s="9" t="s">
        <v>40</v>
      </c>
      <c r="C269" s="9" t="s">
        <v>6</v>
      </c>
      <c r="D269" s="9" t="s">
        <v>102</v>
      </c>
      <c r="E269" s="9" t="s">
        <v>728</v>
      </c>
      <c r="F269" s="9"/>
      <c r="G269" s="9"/>
      <c r="H269" s="38">
        <v>2812.8571428571427</v>
      </c>
      <c r="I269" s="38">
        <v>2620</v>
      </c>
      <c r="J269" s="38">
        <f t="shared" si="224"/>
        <v>2495</v>
      </c>
      <c r="K269" s="38">
        <v>2370</v>
      </c>
      <c r="L269" s="38">
        <f t="shared" si="225"/>
        <v>2260</v>
      </c>
      <c r="M269" s="38">
        <v>2150</v>
      </c>
      <c r="N269" s="38">
        <f t="shared" si="226"/>
        <v>2050</v>
      </c>
      <c r="O269" s="38">
        <v>1950</v>
      </c>
      <c r="P269" s="38"/>
      <c r="Q269" s="38">
        <f t="shared" si="227"/>
        <v>2.8128571428571427</v>
      </c>
      <c r="R269" s="38">
        <f t="shared" si="227"/>
        <v>2.62</v>
      </c>
      <c r="S269" s="38">
        <f t="shared" si="227"/>
        <v>2.4950000000000001</v>
      </c>
      <c r="T269" s="38">
        <f t="shared" si="227"/>
        <v>2.37</v>
      </c>
      <c r="U269" s="38">
        <f t="shared" si="227"/>
        <v>2.2599999999999998</v>
      </c>
      <c r="V269" s="38">
        <f t="shared" si="227"/>
        <v>2.15</v>
      </c>
      <c r="W269" s="38">
        <f t="shared" si="227"/>
        <v>2.0499999999999998</v>
      </c>
      <c r="X269" s="38">
        <f t="shared" si="227"/>
        <v>1.95</v>
      </c>
      <c r="Y269" s="38">
        <f>euref_det!AB269*Q269</f>
        <v>211.90502103257126</v>
      </c>
      <c r="Z269" s="38">
        <f>euref_det!AC269*R269</f>
        <v>820.71471578898672</v>
      </c>
      <c r="AA269" s="38">
        <f>euref_det!AD269*S269</f>
        <v>226.89217709196441</v>
      </c>
      <c r="AB269" s="38">
        <f>euref_det!AE269*T269</f>
        <v>243.23759682635955</v>
      </c>
      <c r="AC269" s="38">
        <f>euref_det!AF269*U269</f>
        <v>222.81032968248073</v>
      </c>
      <c r="AD269" s="38">
        <f>euref_det!AG269*V269</f>
        <v>252.29115198899515</v>
      </c>
      <c r="AE269" s="38">
        <f>euref_det!AH269*W269</f>
        <v>242.89997789156828</v>
      </c>
      <c r="AF269" s="38">
        <f>euref_det!AI269*X269</f>
        <v>253.87429967258049</v>
      </c>
    </row>
    <row r="270" spans="1:32" ht="15" customHeight="1" x14ac:dyDescent="0.25">
      <c r="A270" s="9" t="s">
        <v>80</v>
      </c>
      <c r="B270" s="9" t="s">
        <v>85</v>
      </c>
      <c r="C270" s="9" t="s">
        <v>6</v>
      </c>
      <c r="D270" s="9" t="s">
        <v>725</v>
      </c>
      <c r="E270" s="9" t="s">
        <v>740</v>
      </c>
      <c r="F270" s="9" t="s">
        <v>102</v>
      </c>
      <c r="G270" s="9" t="s">
        <v>726</v>
      </c>
      <c r="H270" s="39">
        <v>1608.2725555555553</v>
      </c>
      <c r="I270" s="39">
        <f>H270*800/(980+2/7*(800-980))</f>
        <v>1385.588663247863</v>
      </c>
      <c r="J270" s="39">
        <f t="shared" si="224"/>
        <v>1247.0297969230767</v>
      </c>
      <c r="K270" s="39">
        <f>I270*640/800</f>
        <v>1108.4709305982904</v>
      </c>
      <c r="L270" s="39">
        <f t="shared" si="225"/>
        <v>1056.5113557264956</v>
      </c>
      <c r="M270" s="39">
        <f>K270*580/640</f>
        <v>1004.5517808547007</v>
      </c>
      <c r="N270" s="39">
        <f t="shared" si="226"/>
        <v>952.59220598290585</v>
      </c>
      <c r="O270" s="39">
        <f>M270*520/580</f>
        <v>900.63263111111098</v>
      </c>
      <c r="P270" s="38">
        <v>0.91</v>
      </c>
      <c r="Q270" s="38">
        <f t="shared" ref="Q270:X272" si="228">H270*$P270/1000</f>
        <v>1.4635280255555554</v>
      </c>
      <c r="R270" s="38">
        <f t="shared" si="228"/>
        <v>1.2608856835555553</v>
      </c>
      <c r="S270" s="38">
        <f t="shared" si="228"/>
        <v>1.1347971151999998</v>
      </c>
      <c r="T270" s="38">
        <f t="shared" si="228"/>
        <v>1.0087085468444443</v>
      </c>
      <c r="U270" s="38">
        <f t="shared" si="228"/>
        <v>0.96142533371111105</v>
      </c>
      <c r="V270" s="38">
        <f t="shared" si="228"/>
        <v>0.91414212057777777</v>
      </c>
      <c r="W270" s="38">
        <f t="shared" si="228"/>
        <v>0.86685890744444438</v>
      </c>
      <c r="X270" s="38">
        <f t="shared" si="228"/>
        <v>0.81957569431111099</v>
      </c>
      <c r="Y270" s="38">
        <f>euref_det!AB270*Q270</f>
        <v>57.412636711323472</v>
      </c>
      <c r="Z270" s="38">
        <f>euref_det!AC270*R270</f>
        <v>95.082286098433897</v>
      </c>
      <c r="AA270" s="38">
        <f>euref_det!AD270*S270</f>
        <v>17.494556033264249</v>
      </c>
      <c r="AB270" s="38">
        <f>euref_det!AE270*T270</f>
        <v>15.550716474012667</v>
      </c>
      <c r="AC270" s="38">
        <f>euref_det!AF270*U270</f>
        <v>14.821776639293322</v>
      </c>
      <c r="AD270" s="38">
        <f>euref_det!AG270*V270</f>
        <v>15.152510350747736</v>
      </c>
      <c r="AE270" s="38">
        <f>euref_det!AH270*W270</f>
        <v>15.081733929559151</v>
      </c>
      <c r="AF270" s="38">
        <f>euref_det!AI270*X270</f>
        <v>14.489820846500196</v>
      </c>
    </row>
    <row r="271" spans="1:32" ht="15" customHeight="1" x14ac:dyDescent="0.25">
      <c r="A271" s="9" t="s">
        <v>81</v>
      </c>
      <c r="B271" s="9" t="s">
        <v>86</v>
      </c>
      <c r="C271" s="9" t="s">
        <v>6</v>
      </c>
      <c r="D271" s="9" t="s">
        <v>725</v>
      </c>
      <c r="E271" s="9" t="s">
        <v>739</v>
      </c>
      <c r="F271" s="9" t="s">
        <v>102</v>
      </c>
      <c r="G271" s="9" t="s">
        <v>723</v>
      </c>
      <c r="H271" s="39">
        <v>2164.4444444444443</v>
      </c>
      <c r="I271" s="39">
        <f>H271*1100/(1310+2/7*(1100-1310))</f>
        <v>1904.7111111111112</v>
      </c>
      <c r="J271" s="39">
        <f t="shared" si="224"/>
        <v>1809.4755555555557</v>
      </c>
      <c r="K271" s="39">
        <f>I271*990/1100</f>
        <v>1714.24</v>
      </c>
      <c r="L271" s="39">
        <f t="shared" si="225"/>
        <v>1662.2933333333333</v>
      </c>
      <c r="M271" s="39">
        <f>K271*930/990</f>
        <v>1610.3466666666666</v>
      </c>
      <c r="N271" s="39">
        <f t="shared" si="226"/>
        <v>1567.0577777777776</v>
      </c>
      <c r="O271" s="39">
        <f>M271*880/930</f>
        <v>1523.7688888888888</v>
      </c>
      <c r="P271" s="38">
        <v>0.91</v>
      </c>
      <c r="Q271" s="38">
        <f t="shared" si="228"/>
        <v>1.9696444444444443</v>
      </c>
      <c r="R271" s="38">
        <f t="shared" si="228"/>
        <v>1.7332871111111112</v>
      </c>
      <c r="S271" s="38">
        <f t="shared" si="228"/>
        <v>1.6466227555555559</v>
      </c>
      <c r="T271" s="38">
        <f t="shared" si="228"/>
        <v>1.5599584</v>
      </c>
      <c r="U271" s="38">
        <f t="shared" si="228"/>
        <v>1.5126869333333335</v>
      </c>
      <c r="V271" s="38">
        <f t="shared" si="228"/>
        <v>1.4654154666666666</v>
      </c>
      <c r="W271" s="38">
        <f t="shared" si="228"/>
        <v>1.4260225777777775</v>
      </c>
      <c r="X271" s="38">
        <f t="shared" si="228"/>
        <v>1.3866296888888889</v>
      </c>
      <c r="Y271" s="38">
        <f>euref_det!AB271*Q271</f>
        <v>1042.5451564786845</v>
      </c>
      <c r="Z271" s="38">
        <f>euref_det!AC271*R271</f>
        <v>1763.5793267739841</v>
      </c>
      <c r="AA271" s="38">
        <f>euref_det!AD271*S271</f>
        <v>342.51485022425328</v>
      </c>
      <c r="AB271" s="38">
        <f>euref_det!AE271*T271</f>
        <v>324.48775284402933</v>
      </c>
      <c r="AC271" s="38">
        <f>euref_det!AF271*U271</f>
        <v>314.65479063663452</v>
      </c>
      <c r="AD271" s="38">
        <f>euref_det!AG271*V271</f>
        <v>327.74209866027968</v>
      </c>
      <c r="AE271" s="38">
        <f>euref_det!AH271*W271</f>
        <v>334.7571412682579</v>
      </c>
      <c r="AF271" s="38">
        <f>euref_det!AI271*X271</f>
        <v>330.77679156724395</v>
      </c>
    </row>
    <row r="272" spans="1:32" ht="15" customHeight="1" x14ac:dyDescent="0.25">
      <c r="A272" s="9" t="s">
        <v>41</v>
      </c>
      <c r="B272" s="9" t="s">
        <v>42</v>
      </c>
      <c r="C272" s="9" t="s">
        <v>6</v>
      </c>
      <c r="D272" s="9" t="s">
        <v>102</v>
      </c>
      <c r="E272" s="9" t="s">
        <v>722</v>
      </c>
      <c r="F272" s="9"/>
      <c r="G272" s="9"/>
      <c r="H272" s="38">
        <v>5285.7142857142853</v>
      </c>
      <c r="I272" s="38">
        <v>4500</v>
      </c>
      <c r="J272" s="38">
        <f t="shared" si="224"/>
        <v>4150</v>
      </c>
      <c r="K272" s="38">
        <v>3800</v>
      </c>
      <c r="L272" s="38">
        <f t="shared" si="225"/>
        <v>3650</v>
      </c>
      <c r="M272" s="38">
        <v>3500</v>
      </c>
      <c r="N272" s="38">
        <f t="shared" si="226"/>
        <v>3450</v>
      </c>
      <c r="O272" s="38">
        <v>3400</v>
      </c>
      <c r="P272" s="38">
        <v>0.91</v>
      </c>
      <c r="Q272" s="38">
        <f t="shared" si="228"/>
        <v>4.8099999999999996</v>
      </c>
      <c r="R272" s="38">
        <f t="shared" si="228"/>
        <v>4.0949999999999998</v>
      </c>
      <c r="S272" s="38">
        <f t="shared" si="228"/>
        <v>3.7765</v>
      </c>
      <c r="T272" s="38">
        <f t="shared" si="228"/>
        <v>3.4580000000000002</v>
      </c>
      <c r="U272" s="38">
        <f t="shared" si="228"/>
        <v>3.3214999999999999</v>
      </c>
      <c r="V272" s="38">
        <f t="shared" si="228"/>
        <v>3.1850000000000001</v>
      </c>
      <c r="W272" s="38">
        <f t="shared" si="228"/>
        <v>3.1395</v>
      </c>
      <c r="X272" s="38">
        <f t="shared" si="228"/>
        <v>3.0939999999999999</v>
      </c>
      <c r="Y272" s="38">
        <f>euref_det!AB272*Q272</f>
        <v>0</v>
      </c>
      <c r="Z272" s="38">
        <f>euref_det!AC272*R272</f>
        <v>0</v>
      </c>
      <c r="AA272" s="38">
        <f>euref_det!AD272*S272</f>
        <v>0</v>
      </c>
      <c r="AB272" s="38">
        <f>euref_det!AE272*T272</f>
        <v>0</v>
      </c>
      <c r="AC272" s="38">
        <f>euref_det!AF272*U272</f>
        <v>0</v>
      </c>
      <c r="AD272" s="38">
        <f>euref_det!AG272*V272</f>
        <v>0</v>
      </c>
      <c r="AE272" s="38">
        <f>euref_det!AH272*W272</f>
        <v>0</v>
      </c>
      <c r="AF272" s="38">
        <f>euref_det!AI272*X272</f>
        <v>0</v>
      </c>
    </row>
    <row r="273" spans="1:32" ht="15" customHeight="1" x14ac:dyDescent="0.25">
      <c r="A273" s="9" t="s">
        <v>43</v>
      </c>
      <c r="B273" s="9" t="s">
        <v>44</v>
      </c>
      <c r="C273" s="9" t="s">
        <v>6</v>
      </c>
      <c r="D273" s="9" t="s">
        <v>102</v>
      </c>
      <c r="E273" s="9" t="s">
        <v>721</v>
      </c>
      <c r="F273" s="9"/>
      <c r="G273" s="9"/>
      <c r="H273" s="38">
        <v>8140</v>
      </c>
      <c r="I273" s="38">
        <v>5790</v>
      </c>
      <c r="J273" s="38">
        <f t="shared" si="224"/>
        <v>5135</v>
      </c>
      <c r="K273" s="38">
        <v>4480</v>
      </c>
      <c r="L273" s="38">
        <f t="shared" si="225"/>
        <v>3565</v>
      </c>
      <c r="M273" s="38">
        <v>2650</v>
      </c>
      <c r="N273" s="38">
        <f t="shared" si="226"/>
        <v>2475</v>
      </c>
      <c r="O273" s="38">
        <v>2300</v>
      </c>
      <c r="P273" s="38"/>
      <c r="Q273" s="38">
        <f t="shared" ref="Q273:X273" si="229">H273/1000</f>
        <v>8.14</v>
      </c>
      <c r="R273" s="38">
        <f t="shared" si="229"/>
        <v>5.79</v>
      </c>
      <c r="S273" s="38">
        <f t="shared" si="229"/>
        <v>5.1349999999999998</v>
      </c>
      <c r="T273" s="38">
        <f t="shared" si="229"/>
        <v>4.4800000000000004</v>
      </c>
      <c r="U273" s="38">
        <f t="shared" si="229"/>
        <v>3.5649999999999999</v>
      </c>
      <c r="V273" s="38">
        <f t="shared" si="229"/>
        <v>2.65</v>
      </c>
      <c r="W273" s="38">
        <f t="shared" si="229"/>
        <v>2.4750000000000001</v>
      </c>
      <c r="X273" s="38">
        <f t="shared" si="229"/>
        <v>2.2999999999999998</v>
      </c>
      <c r="Y273" s="38">
        <f>euref_det!AB273*Q273</f>
        <v>0</v>
      </c>
      <c r="Z273" s="38">
        <f>euref_det!AC273*R273</f>
        <v>0</v>
      </c>
      <c r="AA273" s="38">
        <f>euref_det!AD273*S273</f>
        <v>0</v>
      </c>
      <c r="AB273" s="38">
        <f>euref_det!AE273*T273</f>
        <v>0</v>
      </c>
      <c r="AC273" s="38">
        <f>euref_det!AF273*U273</f>
        <v>0</v>
      </c>
      <c r="AD273" s="38">
        <f>euref_det!AG273*V273</f>
        <v>0</v>
      </c>
      <c r="AE273" s="38">
        <f>euref_det!AH273*W273</f>
        <v>0</v>
      </c>
      <c r="AF273" s="38">
        <f>euref_det!AI273*X273</f>
        <v>0</v>
      </c>
    </row>
    <row r="274" spans="1:32" ht="15" customHeight="1" x14ac:dyDescent="0.25">
      <c r="A274" s="9" t="s">
        <v>45</v>
      </c>
      <c r="B274" s="9" t="s">
        <v>46</v>
      </c>
      <c r="C274" s="9" t="s">
        <v>6</v>
      </c>
      <c r="D274" s="9" t="s">
        <v>102</v>
      </c>
      <c r="E274" s="9" t="s">
        <v>720</v>
      </c>
      <c r="F274" s="9"/>
      <c r="G274" s="9"/>
      <c r="H274" s="38">
        <v>5370</v>
      </c>
      <c r="I274" s="38">
        <v>4970</v>
      </c>
      <c r="J274" s="38">
        <f t="shared" si="224"/>
        <v>4720</v>
      </c>
      <c r="K274" s="38">
        <v>4470</v>
      </c>
      <c r="L274" s="38">
        <f t="shared" si="225"/>
        <v>4245</v>
      </c>
      <c r="M274" s="38">
        <v>4020</v>
      </c>
      <c r="N274" s="38">
        <f t="shared" si="226"/>
        <v>3815</v>
      </c>
      <c r="O274" s="38">
        <v>3610</v>
      </c>
      <c r="P274" s="38">
        <v>0.91</v>
      </c>
      <c r="Q274" s="38">
        <f t="shared" ref="Q274:X274" si="230">H274*$P274/1000</f>
        <v>4.8866999999999994</v>
      </c>
      <c r="R274" s="38">
        <f t="shared" si="230"/>
        <v>4.5226999999999995</v>
      </c>
      <c r="S274" s="38">
        <f t="shared" si="230"/>
        <v>4.2951999999999995</v>
      </c>
      <c r="T274" s="38">
        <f t="shared" si="230"/>
        <v>4.0677000000000003</v>
      </c>
      <c r="U274" s="38">
        <f t="shared" si="230"/>
        <v>3.8629500000000001</v>
      </c>
      <c r="V274" s="38">
        <f t="shared" si="230"/>
        <v>3.6582000000000003</v>
      </c>
      <c r="W274" s="38">
        <f t="shared" si="230"/>
        <v>3.4716499999999999</v>
      </c>
      <c r="X274" s="38">
        <f t="shared" si="230"/>
        <v>3.2850999999999999</v>
      </c>
      <c r="Y274" s="38">
        <f>euref_det!AB274*Q274</f>
        <v>0</v>
      </c>
      <c r="Z274" s="38">
        <f>euref_det!AC274*R274</f>
        <v>0</v>
      </c>
      <c r="AA274" s="38">
        <f>euref_det!AD274*S274</f>
        <v>0</v>
      </c>
      <c r="AB274" s="38">
        <f>euref_det!AE274*T274</f>
        <v>0</v>
      </c>
      <c r="AC274" s="38">
        <f>euref_det!AF274*U274</f>
        <v>0</v>
      </c>
      <c r="AD274" s="38">
        <f>euref_det!AG274*V274</f>
        <v>0</v>
      </c>
      <c r="AE274" s="38">
        <f>euref_det!AH274*W274</f>
        <v>0</v>
      </c>
      <c r="AF274" s="38">
        <f>euref_det!AI274*X274</f>
        <v>0</v>
      </c>
    </row>
    <row r="275" spans="1:32" ht="15" customHeight="1" x14ac:dyDescent="0.25">
      <c r="A275" s="9" t="s">
        <v>29</v>
      </c>
      <c r="B275" s="9" t="s">
        <v>30</v>
      </c>
      <c r="C275" s="9" t="s">
        <v>5</v>
      </c>
      <c r="D275" s="9" t="s">
        <v>102</v>
      </c>
      <c r="E275" s="9" t="s">
        <v>738</v>
      </c>
      <c r="F275" s="9"/>
      <c r="G275" s="9"/>
      <c r="H275" s="38">
        <v>1721.2823372791709</v>
      </c>
      <c r="I275" s="38">
        <f t="shared" ref="I275:O276" si="231">$H275</f>
        <v>1721.2823372791709</v>
      </c>
      <c r="J275" s="38">
        <f t="shared" si="231"/>
        <v>1721.2823372791709</v>
      </c>
      <c r="K275" s="38">
        <f t="shared" si="231"/>
        <v>1721.2823372791709</v>
      </c>
      <c r="L275" s="38">
        <f t="shared" si="231"/>
        <v>1721.2823372791709</v>
      </c>
      <c r="M275" s="38">
        <f t="shared" si="231"/>
        <v>1721.2823372791709</v>
      </c>
      <c r="N275" s="38">
        <f t="shared" si="231"/>
        <v>1721.2823372791709</v>
      </c>
      <c r="O275" s="38">
        <f t="shared" si="231"/>
        <v>1721.2823372791709</v>
      </c>
      <c r="P275" s="38"/>
      <c r="Q275" s="38">
        <f t="shared" ref="Q275:X277" si="232">H275/1000</f>
        <v>1.7212823372791708</v>
      </c>
      <c r="R275" s="38">
        <f t="shared" si="232"/>
        <v>1.7212823372791708</v>
      </c>
      <c r="S275" s="38">
        <f t="shared" si="232"/>
        <v>1.7212823372791708</v>
      </c>
      <c r="T275" s="38">
        <f t="shared" si="232"/>
        <v>1.7212823372791708</v>
      </c>
      <c r="U275" s="38">
        <f t="shared" si="232"/>
        <v>1.7212823372791708</v>
      </c>
      <c r="V275" s="38">
        <f t="shared" si="232"/>
        <v>1.7212823372791708</v>
      </c>
      <c r="W275" s="38">
        <f t="shared" si="232"/>
        <v>1.7212823372791708</v>
      </c>
      <c r="X275" s="38">
        <f t="shared" si="232"/>
        <v>1.7212823372791708</v>
      </c>
      <c r="Y275" s="38">
        <f>euref_det!AB275*Q275</f>
        <v>1758.4323866761415</v>
      </c>
      <c r="Z275" s="38">
        <f>euref_det!AC275*R275</f>
        <v>988.2982464824081</v>
      </c>
      <c r="AA275" s="38">
        <f>euref_det!AD275*S275</f>
        <v>890.54751086531746</v>
      </c>
      <c r="AB275" s="38">
        <f>euref_det!AE275*T275</f>
        <v>894.01158299293445</v>
      </c>
      <c r="AC275" s="38">
        <f>euref_det!AF275*U275</f>
        <v>751.5316009400417</v>
      </c>
      <c r="AD275" s="38">
        <f>euref_det!AG275*V275</f>
        <v>546.84006691699665</v>
      </c>
      <c r="AE275" s="38">
        <f>euref_det!AH275*W275</f>
        <v>428.24626083768356</v>
      </c>
      <c r="AF275" s="38">
        <f>euref_det!AI275*X275</f>
        <v>440.321287812479</v>
      </c>
    </row>
    <row r="276" spans="1:32" ht="15" customHeight="1" x14ac:dyDescent="0.25">
      <c r="A276" s="9" t="s">
        <v>31</v>
      </c>
      <c r="B276" s="9" t="s">
        <v>32</v>
      </c>
      <c r="C276" s="9" t="s">
        <v>5</v>
      </c>
      <c r="D276" s="9" t="s">
        <v>102</v>
      </c>
      <c r="E276" s="9" t="s">
        <v>737</v>
      </c>
      <c r="F276" s="9"/>
      <c r="G276" s="9"/>
      <c r="H276" s="38">
        <v>850</v>
      </c>
      <c r="I276" s="38">
        <f t="shared" si="231"/>
        <v>850</v>
      </c>
      <c r="J276" s="38">
        <f t="shared" si="231"/>
        <v>850</v>
      </c>
      <c r="K276" s="38">
        <f t="shared" si="231"/>
        <v>850</v>
      </c>
      <c r="L276" s="38">
        <f t="shared" si="231"/>
        <v>850</v>
      </c>
      <c r="M276" s="38">
        <f t="shared" si="231"/>
        <v>850</v>
      </c>
      <c r="N276" s="38">
        <f t="shared" si="231"/>
        <v>850</v>
      </c>
      <c r="O276" s="38">
        <f t="shared" si="231"/>
        <v>850</v>
      </c>
      <c r="P276" s="38"/>
      <c r="Q276" s="38">
        <f t="shared" si="232"/>
        <v>0.85</v>
      </c>
      <c r="R276" s="38">
        <f t="shared" si="232"/>
        <v>0.85</v>
      </c>
      <c r="S276" s="38">
        <f t="shared" si="232"/>
        <v>0.85</v>
      </c>
      <c r="T276" s="38">
        <f t="shared" si="232"/>
        <v>0.85</v>
      </c>
      <c r="U276" s="38">
        <f t="shared" si="232"/>
        <v>0.85</v>
      </c>
      <c r="V276" s="38">
        <f t="shared" si="232"/>
        <v>0.85</v>
      </c>
      <c r="W276" s="38">
        <f t="shared" si="232"/>
        <v>0.85</v>
      </c>
      <c r="X276" s="38">
        <f t="shared" si="232"/>
        <v>0.85</v>
      </c>
      <c r="Y276" s="38">
        <f>euref_det!AB276*Q276</f>
        <v>47.017515683333329</v>
      </c>
      <c r="Z276" s="38">
        <f>euref_det!AC276*R276</f>
        <v>57.359674666671317</v>
      </c>
      <c r="AA276" s="38">
        <f>euref_det!AD276*S276</f>
        <v>361.4780232351784</v>
      </c>
      <c r="AB276" s="38">
        <f>euref_det!AE276*T276</f>
        <v>512.41869194745505</v>
      </c>
      <c r="AC276" s="38">
        <f>euref_det!AF276*U276</f>
        <v>374.14024585929536</v>
      </c>
      <c r="AD276" s="38">
        <f>euref_det!AG276*V276</f>
        <v>485.75703525472028</v>
      </c>
      <c r="AE276" s="38">
        <f>euref_det!AH276*W276</f>
        <v>465.92345215771195</v>
      </c>
      <c r="AF276" s="38">
        <f>euref_det!AI276*X276</f>
        <v>259.06380320437745</v>
      </c>
    </row>
    <row r="277" spans="1:32" ht="15" customHeight="1" x14ac:dyDescent="0.25">
      <c r="A277" s="9" t="s">
        <v>33</v>
      </c>
      <c r="B277" s="9" t="s">
        <v>34</v>
      </c>
      <c r="C277" s="9" t="s">
        <v>5</v>
      </c>
      <c r="D277" s="9" t="s">
        <v>102</v>
      </c>
      <c r="E277" s="9" t="s">
        <v>736</v>
      </c>
      <c r="F277" s="9"/>
      <c r="G277" s="9"/>
      <c r="H277" s="38">
        <v>4457.1428571428569</v>
      </c>
      <c r="I277" s="38">
        <f>4350</f>
        <v>4350</v>
      </c>
      <c r="J277" s="38">
        <f>(I277+K277)/2</f>
        <v>4225</v>
      </c>
      <c r="K277" s="38">
        <v>4100</v>
      </c>
      <c r="L277" s="38">
        <f>(K277+M277)/2</f>
        <v>3950</v>
      </c>
      <c r="M277" s="38">
        <v>3800</v>
      </c>
      <c r="N277" s="38">
        <f>(M277+O277)/2</f>
        <v>3775</v>
      </c>
      <c r="O277" s="38">
        <v>3750</v>
      </c>
      <c r="P277" s="38"/>
      <c r="Q277" s="38">
        <f t="shared" si="232"/>
        <v>4.4571428571428573</v>
      </c>
      <c r="R277" s="38">
        <f t="shared" si="232"/>
        <v>4.3499999999999996</v>
      </c>
      <c r="S277" s="38">
        <f t="shared" si="232"/>
        <v>4.2249999999999996</v>
      </c>
      <c r="T277" s="38">
        <f t="shared" si="232"/>
        <v>4.0999999999999996</v>
      </c>
      <c r="U277" s="38">
        <f t="shared" si="232"/>
        <v>3.95</v>
      </c>
      <c r="V277" s="38">
        <f t="shared" si="232"/>
        <v>3.8</v>
      </c>
      <c r="W277" s="38">
        <f t="shared" si="232"/>
        <v>3.7749999999999999</v>
      </c>
      <c r="X277" s="38">
        <f t="shared" si="232"/>
        <v>3.75</v>
      </c>
      <c r="Y277" s="38">
        <f>euref_det!AB277*Q277</f>
        <v>0</v>
      </c>
      <c r="Z277" s="38">
        <f>euref_det!AC277*R277</f>
        <v>0</v>
      </c>
      <c r="AA277" s="38">
        <f>euref_det!AD277*S277</f>
        <v>0</v>
      </c>
      <c r="AB277" s="38">
        <f>euref_det!AE277*T277</f>
        <v>0</v>
      </c>
      <c r="AC277" s="38">
        <f>euref_det!AF277*U277</f>
        <v>2824.2500000000005</v>
      </c>
      <c r="AD277" s="38">
        <f>euref_det!AG277*V277</f>
        <v>1567.4999999999995</v>
      </c>
      <c r="AE277" s="38">
        <f>euref_det!AH277*W277</f>
        <v>1661.0000000000007</v>
      </c>
      <c r="AF277" s="38">
        <f>euref_det!AI277*X277</f>
        <v>1753.1249999999993</v>
      </c>
    </row>
    <row r="278" spans="1:32" ht="15" customHeight="1" x14ac:dyDescent="0.25">
      <c r="A278" s="9" t="s">
        <v>35</v>
      </c>
      <c r="B278" s="9" t="s">
        <v>36</v>
      </c>
      <c r="C278" s="9" t="s">
        <v>5</v>
      </c>
      <c r="D278" s="9" t="s">
        <v>725</v>
      </c>
      <c r="E278" s="9" t="s">
        <v>735</v>
      </c>
      <c r="F278" s="9" t="s">
        <v>102</v>
      </c>
      <c r="G278" s="9" t="s">
        <v>734</v>
      </c>
      <c r="H278" s="38">
        <v>1842.692924470706</v>
      </c>
      <c r="I278" s="38">
        <f t="shared" ref="I278:O278" si="233">$H278</f>
        <v>1842.692924470706</v>
      </c>
      <c r="J278" s="38">
        <f t="shared" si="233"/>
        <v>1842.692924470706</v>
      </c>
      <c r="K278" s="38">
        <f t="shared" si="233"/>
        <v>1842.692924470706</v>
      </c>
      <c r="L278" s="38">
        <f t="shared" si="233"/>
        <v>1842.692924470706</v>
      </c>
      <c r="M278" s="38">
        <f t="shared" si="233"/>
        <v>1842.692924470706</v>
      </c>
      <c r="N278" s="38">
        <f t="shared" si="233"/>
        <v>1842.692924470706</v>
      </c>
      <c r="O278" s="38">
        <f t="shared" si="233"/>
        <v>1842.692924470706</v>
      </c>
      <c r="P278" s="38">
        <v>0.91</v>
      </c>
      <c r="Q278" s="38">
        <f t="shared" ref="Q278:X280" si="234">H278*$P278/1000</f>
        <v>1.6768505612683424</v>
      </c>
      <c r="R278" s="38">
        <f t="shared" si="234"/>
        <v>1.6768505612683424</v>
      </c>
      <c r="S278" s="38">
        <f t="shared" si="234"/>
        <v>1.6768505612683424</v>
      </c>
      <c r="T278" s="38">
        <f t="shared" si="234"/>
        <v>1.6768505612683424</v>
      </c>
      <c r="U278" s="38">
        <f t="shared" si="234"/>
        <v>1.6768505612683424</v>
      </c>
      <c r="V278" s="38">
        <f t="shared" si="234"/>
        <v>1.6768505612683424</v>
      </c>
      <c r="W278" s="38">
        <f t="shared" si="234"/>
        <v>1.6768505612683424</v>
      </c>
      <c r="X278" s="38">
        <f t="shared" si="234"/>
        <v>1.6768505612683424</v>
      </c>
      <c r="Y278" s="38">
        <f>euref_det!AB278*Q278</f>
        <v>36.583289745004336</v>
      </c>
      <c r="Z278" s="38">
        <f>euref_det!AC278*R278</f>
        <v>26.522186377394281</v>
      </c>
      <c r="AA278" s="38">
        <f>euref_det!AD278*S278</f>
        <v>40.730103303837403</v>
      </c>
      <c r="AB278" s="38">
        <f>euref_det!AE278*T278</f>
        <v>46.18605937514765</v>
      </c>
      <c r="AC278" s="38">
        <f>euref_det!AF278*U278</f>
        <v>29.043638164897899</v>
      </c>
      <c r="AD278" s="38">
        <f>euref_det!AG278*V278</f>
        <v>70.969805029278604</v>
      </c>
      <c r="AE278" s="38">
        <f>euref_det!AH278*W278</f>
        <v>100.48092469802056</v>
      </c>
      <c r="AF278" s="38">
        <f>euref_det!AI278*X278</f>
        <v>68.420451795417222</v>
      </c>
    </row>
    <row r="279" spans="1:32" ht="15" customHeight="1" x14ac:dyDescent="0.25">
      <c r="A279" s="9" t="s">
        <v>79</v>
      </c>
      <c r="B279" s="9" t="s">
        <v>83</v>
      </c>
      <c r="C279" s="9" t="s">
        <v>5</v>
      </c>
      <c r="D279" s="9" t="s">
        <v>725</v>
      </c>
      <c r="E279" s="9" t="s">
        <v>742</v>
      </c>
      <c r="F279" s="9" t="s">
        <v>102</v>
      </c>
      <c r="G279" s="9" t="s">
        <v>732</v>
      </c>
      <c r="H279" s="39">
        <v>1988.1111111111111</v>
      </c>
      <c r="I279" s="39">
        <f>H279*1350/(1400+2/7*(1350-1400))</f>
        <v>1936.8711340206185</v>
      </c>
      <c r="J279" s="39">
        <f t="shared" ref="J279:J287" si="235">(I279+K279)/2</f>
        <v>1901.0031500572736</v>
      </c>
      <c r="K279" s="39">
        <f>I279*1300/1350</f>
        <v>1865.1351660939288</v>
      </c>
      <c r="L279" s="39">
        <f t="shared" ref="L279:L287" si="236">(K279+M279)/2</f>
        <v>1793.3991981672393</v>
      </c>
      <c r="M279" s="39">
        <f>K279*1200/1300</f>
        <v>1721.6632302405496</v>
      </c>
      <c r="N279" s="39">
        <f t="shared" ref="N279:N287" si="237">(M279+O279)/2</f>
        <v>1649.92726231386</v>
      </c>
      <c r="O279" s="39">
        <f>M279*1100/1200</f>
        <v>1578.1912943871705</v>
      </c>
      <c r="P279" s="38">
        <v>0.91</v>
      </c>
      <c r="Q279" s="38">
        <f t="shared" si="234"/>
        <v>1.8091811111111114</v>
      </c>
      <c r="R279" s="38">
        <f t="shared" si="234"/>
        <v>1.7625527319587628</v>
      </c>
      <c r="S279" s="38">
        <f t="shared" si="234"/>
        <v>1.7299128665521191</v>
      </c>
      <c r="T279" s="38">
        <f t="shared" si="234"/>
        <v>1.6972730011454753</v>
      </c>
      <c r="U279" s="38">
        <f t="shared" si="234"/>
        <v>1.6319932703321878</v>
      </c>
      <c r="V279" s="38">
        <f t="shared" si="234"/>
        <v>1.5667135395189002</v>
      </c>
      <c r="W279" s="38">
        <f t="shared" si="234"/>
        <v>1.5014338087056125</v>
      </c>
      <c r="X279" s="38">
        <f t="shared" si="234"/>
        <v>1.4361540778923252</v>
      </c>
      <c r="Y279" s="38">
        <f>euref_det!AB279*Q279</f>
        <v>2360.9813500000005</v>
      </c>
      <c r="Z279" s="38">
        <f>euref_det!AC279*R279</f>
        <v>680.32951353244209</v>
      </c>
      <c r="AA279" s="38">
        <f>euref_det!AD279*S279</f>
        <v>2075.3078144621009</v>
      </c>
      <c r="AB279" s="38">
        <f>euref_det!AE279*T279</f>
        <v>929.32060938956965</v>
      </c>
      <c r="AC279" s="38">
        <f>euref_det!AF279*U279</f>
        <v>674.92904799162102</v>
      </c>
      <c r="AD279" s="38">
        <f>euref_det!AG279*V279</f>
        <v>2274.0906932426074</v>
      </c>
      <c r="AE279" s="38">
        <f>euref_det!AH279*W279</f>
        <v>1101.3684475114335</v>
      </c>
      <c r="AF279" s="38">
        <f>euref_det!AI279*X279</f>
        <v>2118.6537727887276</v>
      </c>
    </row>
    <row r="280" spans="1:32" ht="15" customHeight="1" x14ac:dyDescent="0.25">
      <c r="A280" s="9" t="s">
        <v>78</v>
      </c>
      <c r="B280" s="9" t="s">
        <v>84</v>
      </c>
      <c r="C280" s="9" t="s">
        <v>5</v>
      </c>
      <c r="D280" s="9" t="s">
        <v>725</v>
      </c>
      <c r="E280" s="9" t="s">
        <v>741</v>
      </c>
      <c r="F280" s="9" t="s">
        <v>102</v>
      </c>
      <c r="G280" s="9" t="s">
        <v>730</v>
      </c>
      <c r="H280" s="38">
        <v>4376</v>
      </c>
      <c r="I280" s="38">
        <f>H280*2880/(3470+2/7*(2880-3470))</f>
        <v>3817.4019904803113</v>
      </c>
      <c r="J280" s="38">
        <f t="shared" si="235"/>
        <v>3618.5789701427948</v>
      </c>
      <c r="K280" s="38">
        <f>I280*2580/2880</f>
        <v>3419.7559498052788</v>
      </c>
      <c r="L280" s="38">
        <f t="shared" si="236"/>
        <v>3287.2072695802681</v>
      </c>
      <c r="M280" s="38">
        <f>K280*2380/2580</f>
        <v>3154.6585893552569</v>
      </c>
      <c r="N280" s="38">
        <f t="shared" si="237"/>
        <v>3032.3850006205571</v>
      </c>
      <c r="O280" s="38">
        <f>M280*2380/2580</f>
        <v>2910.1114118858573</v>
      </c>
      <c r="P280" s="38">
        <v>0.91</v>
      </c>
      <c r="Q280" s="38">
        <f t="shared" si="234"/>
        <v>3.9821600000000004</v>
      </c>
      <c r="R280" s="38">
        <f t="shared" si="234"/>
        <v>3.4738358113370831</v>
      </c>
      <c r="S280" s="38">
        <f t="shared" si="234"/>
        <v>3.2929068628299434</v>
      </c>
      <c r="T280" s="38">
        <f t="shared" si="234"/>
        <v>3.1119779143228037</v>
      </c>
      <c r="U280" s="38">
        <f t="shared" si="234"/>
        <v>2.991358615318044</v>
      </c>
      <c r="V280" s="38">
        <f t="shared" si="234"/>
        <v>2.8707393163132839</v>
      </c>
      <c r="W280" s="38">
        <f t="shared" si="234"/>
        <v>2.7594703505647074</v>
      </c>
      <c r="X280" s="38">
        <f t="shared" si="234"/>
        <v>2.6482013848161299</v>
      </c>
      <c r="Y280" s="38">
        <f>euref_det!AB280*Q280</f>
        <v>0</v>
      </c>
      <c r="Z280" s="38">
        <f>euref_det!AC280*R280</f>
        <v>0</v>
      </c>
      <c r="AA280" s="38">
        <f>euref_det!AD280*S280</f>
        <v>0</v>
      </c>
      <c r="AB280" s="38">
        <f>euref_det!AE280*T280</f>
        <v>0</v>
      </c>
      <c r="AC280" s="38">
        <f>euref_det!AF280*U280</f>
        <v>0</v>
      </c>
      <c r="AD280" s="38">
        <f>euref_det!AG280*V280</f>
        <v>0</v>
      </c>
      <c r="AE280" s="38">
        <f>euref_det!AH280*W280</f>
        <v>0</v>
      </c>
      <c r="AF280" s="38">
        <f>euref_det!AI280*X280</f>
        <v>0</v>
      </c>
    </row>
    <row r="281" spans="1:32" ht="15" customHeight="1" x14ac:dyDescent="0.25">
      <c r="A281" s="9" t="s">
        <v>37</v>
      </c>
      <c r="B281" s="9" t="s">
        <v>38</v>
      </c>
      <c r="C281" s="9" t="s">
        <v>5</v>
      </c>
      <c r="D281" s="9" t="s">
        <v>102</v>
      </c>
      <c r="E281" s="9" t="s">
        <v>729</v>
      </c>
      <c r="F281" s="9"/>
      <c r="G281" s="9"/>
      <c r="H281" s="38">
        <v>2442.8571428571427</v>
      </c>
      <c r="I281" s="38">
        <v>2300</v>
      </c>
      <c r="J281" s="38">
        <f t="shared" si="235"/>
        <v>2300</v>
      </c>
      <c r="K281" s="38">
        <v>2300</v>
      </c>
      <c r="L281" s="38">
        <f t="shared" si="236"/>
        <v>2300</v>
      </c>
      <c r="M281" s="38">
        <v>2300</v>
      </c>
      <c r="N281" s="38">
        <f t="shared" si="237"/>
        <v>2250</v>
      </c>
      <c r="O281" s="38">
        <v>2200</v>
      </c>
      <c r="P281" s="38"/>
      <c r="Q281" s="38">
        <f t="shared" ref="Q281:X282" si="238">H281/1000</f>
        <v>2.4428571428571426</v>
      </c>
      <c r="R281" s="38">
        <f t="shared" si="238"/>
        <v>2.2999999999999998</v>
      </c>
      <c r="S281" s="38">
        <f t="shared" si="238"/>
        <v>2.2999999999999998</v>
      </c>
      <c r="T281" s="38">
        <f t="shared" si="238"/>
        <v>2.2999999999999998</v>
      </c>
      <c r="U281" s="38">
        <f t="shared" si="238"/>
        <v>2.2999999999999998</v>
      </c>
      <c r="V281" s="38">
        <f t="shared" si="238"/>
        <v>2.2999999999999998</v>
      </c>
      <c r="W281" s="38">
        <f t="shared" si="238"/>
        <v>2.25</v>
      </c>
      <c r="X281" s="38">
        <f t="shared" si="238"/>
        <v>2.2000000000000002</v>
      </c>
      <c r="Y281" s="38">
        <f>euref_det!AB281*Q281</f>
        <v>27.808124693877552</v>
      </c>
      <c r="Z281" s="38">
        <f>euref_det!AC281*R281</f>
        <v>11.212032319959642</v>
      </c>
      <c r="AA281" s="38">
        <f>euref_det!AD281*S281</f>
        <v>10.639640134402347</v>
      </c>
      <c r="AB281" s="38">
        <f>euref_det!AE281*T281</f>
        <v>10.205263151236828</v>
      </c>
      <c r="AC281" s="38">
        <f>euref_det!AF281*U281</f>
        <v>9.7139969148968195</v>
      </c>
      <c r="AD281" s="38">
        <f>euref_det!AG281*V281</f>
        <v>6.2824606827218661</v>
      </c>
      <c r="AE281" s="38">
        <f>euref_det!AH281*W281</f>
        <v>4.3914509603391227</v>
      </c>
      <c r="AF281" s="38">
        <f>euref_det!AI281*X281</f>
        <v>3.9732753519256048</v>
      </c>
    </row>
    <row r="282" spans="1:32" ht="15" customHeight="1" x14ac:dyDescent="0.25">
      <c r="A282" s="9" t="s">
        <v>39</v>
      </c>
      <c r="B282" s="9" t="s">
        <v>40</v>
      </c>
      <c r="C282" s="9" t="s">
        <v>5</v>
      </c>
      <c r="D282" s="9" t="s">
        <v>102</v>
      </c>
      <c r="E282" s="9" t="s">
        <v>728</v>
      </c>
      <c r="F282" s="9"/>
      <c r="G282" s="9"/>
      <c r="H282" s="38">
        <v>2812.8571428571427</v>
      </c>
      <c r="I282" s="38">
        <v>2620</v>
      </c>
      <c r="J282" s="38">
        <f t="shared" si="235"/>
        <v>2495</v>
      </c>
      <c r="K282" s="38">
        <v>2370</v>
      </c>
      <c r="L282" s="38">
        <f t="shared" si="236"/>
        <v>2260</v>
      </c>
      <c r="M282" s="38">
        <v>2150</v>
      </c>
      <c r="N282" s="38">
        <f t="shared" si="237"/>
        <v>2050</v>
      </c>
      <c r="O282" s="38">
        <v>1950</v>
      </c>
      <c r="P282" s="38"/>
      <c r="Q282" s="38">
        <f t="shared" si="238"/>
        <v>2.8128571428571427</v>
      </c>
      <c r="R282" s="38">
        <f t="shared" si="238"/>
        <v>2.62</v>
      </c>
      <c r="S282" s="38">
        <f t="shared" si="238"/>
        <v>2.4950000000000001</v>
      </c>
      <c r="T282" s="38">
        <f t="shared" si="238"/>
        <v>2.37</v>
      </c>
      <c r="U282" s="38">
        <f t="shared" si="238"/>
        <v>2.2599999999999998</v>
      </c>
      <c r="V282" s="38">
        <f t="shared" si="238"/>
        <v>2.15</v>
      </c>
      <c r="W282" s="38">
        <f t="shared" si="238"/>
        <v>2.0499999999999998</v>
      </c>
      <c r="X282" s="38">
        <f t="shared" si="238"/>
        <v>1.95</v>
      </c>
      <c r="Y282" s="38">
        <f>euref_det!AB282*Q282</f>
        <v>604.70769102857139</v>
      </c>
      <c r="Z282" s="38">
        <f>euref_det!AC282*R282</f>
        <v>418.77866950439619</v>
      </c>
      <c r="AA282" s="38">
        <f>euref_det!AD282*S282</f>
        <v>243.63447613611299</v>
      </c>
      <c r="AB282" s="38">
        <f>euref_det!AE282*T282</f>
        <v>222.85442730754818</v>
      </c>
      <c r="AC282" s="38">
        <f>euref_det!AF282*U282</f>
        <v>195.8100880581365</v>
      </c>
      <c r="AD282" s="38">
        <f>euref_det!AG282*V282</f>
        <v>377.31980804085009</v>
      </c>
      <c r="AE282" s="38">
        <f>euref_det!AH282*W282</f>
        <v>527.75063236604296</v>
      </c>
      <c r="AF282" s="38">
        <f>euref_det!AI282*X282</f>
        <v>235.21347749546038</v>
      </c>
    </row>
    <row r="283" spans="1:32" ht="15" customHeight="1" x14ac:dyDescent="0.25">
      <c r="A283" s="9" t="s">
        <v>80</v>
      </c>
      <c r="B283" s="9" t="s">
        <v>85</v>
      </c>
      <c r="C283" s="9" t="s">
        <v>5</v>
      </c>
      <c r="D283" s="9" t="s">
        <v>725</v>
      </c>
      <c r="E283" s="9" t="s">
        <v>740</v>
      </c>
      <c r="F283" s="9" t="s">
        <v>102</v>
      </c>
      <c r="G283" s="9" t="s">
        <v>726</v>
      </c>
      <c r="H283" s="39">
        <v>1608.2725555555553</v>
      </c>
      <c r="I283" s="39">
        <f>H283*800/(980+2/7*(800-980))</f>
        <v>1385.588663247863</v>
      </c>
      <c r="J283" s="39">
        <f t="shared" si="235"/>
        <v>1247.0297969230767</v>
      </c>
      <c r="K283" s="39">
        <f>I283*640/800</f>
        <v>1108.4709305982904</v>
      </c>
      <c r="L283" s="39">
        <f t="shared" si="236"/>
        <v>1056.5113557264956</v>
      </c>
      <c r="M283" s="39">
        <f>K283*580/640</f>
        <v>1004.5517808547007</v>
      </c>
      <c r="N283" s="39">
        <f t="shared" si="237"/>
        <v>952.59220598290585</v>
      </c>
      <c r="O283" s="39">
        <f>M283*520/580</f>
        <v>900.63263111111098</v>
      </c>
      <c r="P283" s="38">
        <v>0.91</v>
      </c>
      <c r="Q283" s="38">
        <f t="shared" ref="Q283:X285" si="239">H283*$P283/1000</f>
        <v>1.4635280255555554</v>
      </c>
      <c r="R283" s="38">
        <f t="shared" si="239"/>
        <v>1.2608856835555553</v>
      </c>
      <c r="S283" s="38">
        <f t="shared" si="239"/>
        <v>1.1347971151999998</v>
      </c>
      <c r="T283" s="38">
        <f t="shared" si="239"/>
        <v>1.0087085468444443</v>
      </c>
      <c r="U283" s="38">
        <f t="shared" si="239"/>
        <v>0.96142533371111105</v>
      </c>
      <c r="V283" s="38">
        <f t="shared" si="239"/>
        <v>0.91414212057777777</v>
      </c>
      <c r="W283" s="38">
        <f t="shared" si="239"/>
        <v>0.86685890744444438</v>
      </c>
      <c r="X283" s="38">
        <f t="shared" si="239"/>
        <v>0.81957569431111099</v>
      </c>
      <c r="Y283" s="38">
        <f>euref_det!AB283*Q283</f>
        <v>36.378550252622858</v>
      </c>
      <c r="Z283" s="38">
        <f>euref_det!AC283*R283</f>
        <v>5.1143094151903812</v>
      </c>
      <c r="AA283" s="38">
        <f>euref_det!AD283*S283</f>
        <v>1.213263530385124</v>
      </c>
      <c r="AB283" s="38">
        <f>euref_det!AE283*T283</f>
        <v>2.7206609990802684</v>
      </c>
      <c r="AC283" s="38">
        <f>euref_det!AF283*U283</f>
        <v>5.5774472979967049</v>
      </c>
      <c r="AD283" s="38">
        <f>euref_det!AG283*V283</f>
        <v>6.7363084979873618</v>
      </c>
      <c r="AE283" s="38">
        <f>euref_det!AH283*W283</f>
        <v>6.6609965386336354</v>
      </c>
      <c r="AF283" s="38">
        <f>euref_det!AI283*X283</f>
        <v>7.803630043169691</v>
      </c>
    </row>
    <row r="284" spans="1:32" ht="15" customHeight="1" x14ac:dyDescent="0.25">
      <c r="A284" s="9" t="s">
        <v>81</v>
      </c>
      <c r="B284" s="9" t="s">
        <v>86</v>
      </c>
      <c r="C284" s="9" t="s">
        <v>5</v>
      </c>
      <c r="D284" s="9" t="s">
        <v>725</v>
      </c>
      <c r="E284" s="9" t="s">
        <v>739</v>
      </c>
      <c r="F284" s="9" t="s">
        <v>102</v>
      </c>
      <c r="G284" s="9" t="s">
        <v>723</v>
      </c>
      <c r="H284" s="39">
        <v>2164.4444444444443</v>
      </c>
      <c r="I284" s="39">
        <f>H284*1100/(1310+2/7*(1100-1310))</f>
        <v>1904.7111111111112</v>
      </c>
      <c r="J284" s="39">
        <f t="shared" si="235"/>
        <v>1809.4755555555557</v>
      </c>
      <c r="K284" s="39">
        <f>I284*990/1100</f>
        <v>1714.24</v>
      </c>
      <c r="L284" s="39">
        <f t="shared" si="236"/>
        <v>1662.2933333333333</v>
      </c>
      <c r="M284" s="39">
        <f>K284*930/990</f>
        <v>1610.3466666666666</v>
      </c>
      <c r="N284" s="39">
        <f t="shared" si="237"/>
        <v>1567.0577777777776</v>
      </c>
      <c r="O284" s="39">
        <f>M284*880/930</f>
        <v>1523.7688888888888</v>
      </c>
      <c r="P284" s="38">
        <v>0.91</v>
      </c>
      <c r="Q284" s="38">
        <f t="shared" si="239"/>
        <v>1.9696444444444443</v>
      </c>
      <c r="R284" s="38">
        <f t="shared" si="239"/>
        <v>1.7332871111111112</v>
      </c>
      <c r="S284" s="38">
        <f t="shared" si="239"/>
        <v>1.6466227555555559</v>
      </c>
      <c r="T284" s="38">
        <f t="shared" si="239"/>
        <v>1.5599584</v>
      </c>
      <c r="U284" s="38">
        <f t="shared" si="239"/>
        <v>1.5126869333333335</v>
      </c>
      <c r="V284" s="38">
        <f t="shared" si="239"/>
        <v>1.4654154666666666</v>
      </c>
      <c r="W284" s="38">
        <f t="shared" si="239"/>
        <v>1.4260225777777775</v>
      </c>
      <c r="X284" s="38">
        <f t="shared" si="239"/>
        <v>1.3866296888888889</v>
      </c>
      <c r="Y284" s="38">
        <f>euref_det!AB284*Q284</f>
        <v>112.60506529543117</v>
      </c>
      <c r="Z284" s="38">
        <f>euref_det!AC284*R284</f>
        <v>13.83358806034933</v>
      </c>
      <c r="AA284" s="38">
        <f>euref_det!AD284*S284</f>
        <v>3.4640494170760872</v>
      </c>
      <c r="AB284" s="38">
        <f>euref_det!AE284*T284</f>
        <v>8.2789411071837868</v>
      </c>
      <c r="AC284" s="38">
        <f>euref_det!AF284*U284</f>
        <v>17.267203800032302</v>
      </c>
      <c r="AD284" s="38">
        <f>euref_det!AG284*V284</f>
        <v>21.248196041004778</v>
      </c>
      <c r="AE284" s="38">
        <f>euref_det!AH284*W284</f>
        <v>21.561066511241886</v>
      </c>
      <c r="AF284" s="38">
        <f>euref_det!AI284*X284</f>
        <v>25.978922967525982</v>
      </c>
    </row>
    <row r="285" spans="1:32" ht="15" customHeight="1" x14ac:dyDescent="0.25">
      <c r="A285" s="9" t="s">
        <v>41</v>
      </c>
      <c r="B285" s="9" t="s">
        <v>42</v>
      </c>
      <c r="C285" s="9" t="s">
        <v>5</v>
      </c>
      <c r="D285" s="9" t="s">
        <v>102</v>
      </c>
      <c r="E285" s="9" t="s">
        <v>722</v>
      </c>
      <c r="F285" s="9"/>
      <c r="G285" s="9"/>
      <c r="H285" s="38">
        <v>5285.7142857142853</v>
      </c>
      <c r="I285" s="38">
        <v>4500</v>
      </c>
      <c r="J285" s="38">
        <f t="shared" si="235"/>
        <v>4150</v>
      </c>
      <c r="K285" s="38">
        <v>3800</v>
      </c>
      <c r="L285" s="38">
        <f t="shared" si="236"/>
        <v>3650</v>
      </c>
      <c r="M285" s="38">
        <v>3500</v>
      </c>
      <c r="N285" s="38">
        <f t="shared" si="237"/>
        <v>3450</v>
      </c>
      <c r="O285" s="38">
        <v>3400</v>
      </c>
      <c r="P285" s="38">
        <v>0.91</v>
      </c>
      <c r="Q285" s="38">
        <f t="shared" si="239"/>
        <v>4.8099999999999996</v>
      </c>
      <c r="R285" s="38">
        <f t="shared" si="239"/>
        <v>4.0949999999999998</v>
      </c>
      <c r="S285" s="38">
        <f t="shared" si="239"/>
        <v>3.7765</v>
      </c>
      <c r="T285" s="38">
        <f t="shared" si="239"/>
        <v>3.4580000000000002</v>
      </c>
      <c r="U285" s="38">
        <f t="shared" si="239"/>
        <v>3.3214999999999999</v>
      </c>
      <c r="V285" s="38">
        <f t="shared" si="239"/>
        <v>3.1850000000000001</v>
      </c>
      <c r="W285" s="38">
        <f t="shared" si="239"/>
        <v>3.1395</v>
      </c>
      <c r="X285" s="38">
        <f t="shared" si="239"/>
        <v>3.0939999999999999</v>
      </c>
      <c r="Y285" s="38">
        <f>euref_det!AB285*Q285</f>
        <v>0</v>
      </c>
      <c r="Z285" s="38">
        <f>euref_det!AC285*R285</f>
        <v>0</v>
      </c>
      <c r="AA285" s="38">
        <f>euref_det!AD285*S285</f>
        <v>0</v>
      </c>
      <c r="AB285" s="38">
        <f>euref_det!AE285*T285</f>
        <v>0</v>
      </c>
      <c r="AC285" s="38">
        <f>euref_det!AF285*U285</f>
        <v>0</v>
      </c>
      <c r="AD285" s="38">
        <f>euref_det!AG285*V285</f>
        <v>0</v>
      </c>
      <c r="AE285" s="38">
        <f>euref_det!AH285*W285</f>
        <v>0</v>
      </c>
      <c r="AF285" s="38">
        <f>euref_det!AI285*X285</f>
        <v>0</v>
      </c>
    </row>
    <row r="286" spans="1:32" ht="15" customHeight="1" x14ac:dyDescent="0.25">
      <c r="A286" s="9" t="s">
        <v>43</v>
      </c>
      <c r="B286" s="9" t="s">
        <v>44</v>
      </c>
      <c r="C286" s="9" t="s">
        <v>5</v>
      </c>
      <c r="D286" s="9" t="s">
        <v>102</v>
      </c>
      <c r="E286" s="9" t="s">
        <v>721</v>
      </c>
      <c r="F286" s="9"/>
      <c r="G286" s="9"/>
      <c r="H286" s="38">
        <v>8140</v>
      </c>
      <c r="I286" s="38">
        <v>5790</v>
      </c>
      <c r="J286" s="38">
        <f t="shared" si="235"/>
        <v>5135</v>
      </c>
      <c r="K286" s="38">
        <v>4480</v>
      </c>
      <c r="L286" s="38">
        <f t="shared" si="236"/>
        <v>3565</v>
      </c>
      <c r="M286" s="38">
        <v>2650</v>
      </c>
      <c r="N286" s="38">
        <f t="shared" si="237"/>
        <v>2475</v>
      </c>
      <c r="O286" s="38">
        <v>2300</v>
      </c>
      <c r="P286" s="38"/>
      <c r="Q286" s="38">
        <f t="shared" ref="Q286:X286" si="240">H286/1000</f>
        <v>8.14</v>
      </c>
      <c r="R286" s="38">
        <f t="shared" si="240"/>
        <v>5.79</v>
      </c>
      <c r="S286" s="38">
        <f t="shared" si="240"/>
        <v>5.1349999999999998</v>
      </c>
      <c r="T286" s="38">
        <f t="shared" si="240"/>
        <v>4.4800000000000004</v>
      </c>
      <c r="U286" s="38">
        <f t="shared" si="240"/>
        <v>3.5649999999999999</v>
      </c>
      <c r="V286" s="38">
        <f t="shared" si="240"/>
        <v>2.65</v>
      </c>
      <c r="W286" s="38">
        <f t="shared" si="240"/>
        <v>2.4750000000000001</v>
      </c>
      <c r="X286" s="38">
        <f t="shared" si="240"/>
        <v>2.2999999999999998</v>
      </c>
      <c r="Y286" s="38">
        <f>euref_det!AB286*Q286</f>
        <v>0</v>
      </c>
      <c r="Z286" s="38">
        <f>euref_det!AC286*R286</f>
        <v>0</v>
      </c>
      <c r="AA286" s="38">
        <f>euref_det!AD286*S286</f>
        <v>0</v>
      </c>
      <c r="AB286" s="38">
        <f>euref_det!AE286*T286</f>
        <v>0</v>
      </c>
      <c r="AC286" s="38">
        <f>euref_det!AF286*U286</f>
        <v>0</v>
      </c>
      <c r="AD286" s="38">
        <f>euref_det!AG286*V286</f>
        <v>0</v>
      </c>
      <c r="AE286" s="38">
        <f>euref_det!AH286*W286</f>
        <v>0</v>
      </c>
      <c r="AF286" s="38">
        <f>euref_det!AI286*X286</f>
        <v>0</v>
      </c>
    </row>
    <row r="287" spans="1:32" ht="15" customHeight="1" x14ac:dyDescent="0.25">
      <c r="A287" s="9" t="s">
        <v>45</v>
      </c>
      <c r="B287" s="9" t="s">
        <v>46</v>
      </c>
      <c r="C287" s="9" t="s">
        <v>5</v>
      </c>
      <c r="D287" s="9" t="s">
        <v>102</v>
      </c>
      <c r="E287" s="9" t="s">
        <v>720</v>
      </c>
      <c r="F287" s="9"/>
      <c r="G287" s="9"/>
      <c r="H287" s="38">
        <v>5370</v>
      </c>
      <c r="I287" s="38">
        <v>4970</v>
      </c>
      <c r="J287" s="38">
        <f t="shared" si="235"/>
        <v>4720</v>
      </c>
      <c r="K287" s="38">
        <v>4470</v>
      </c>
      <c r="L287" s="38">
        <f t="shared" si="236"/>
        <v>4245</v>
      </c>
      <c r="M287" s="38">
        <v>4020</v>
      </c>
      <c r="N287" s="38">
        <f t="shared" si="237"/>
        <v>3815</v>
      </c>
      <c r="O287" s="38">
        <v>3610</v>
      </c>
      <c r="P287" s="38">
        <v>0.91</v>
      </c>
      <c r="Q287" s="38">
        <f t="shared" ref="Q287:X287" si="241">H287*$P287/1000</f>
        <v>4.8866999999999994</v>
      </c>
      <c r="R287" s="38">
        <f t="shared" si="241"/>
        <v>4.5226999999999995</v>
      </c>
      <c r="S287" s="38">
        <f t="shared" si="241"/>
        <v>4.2951999999999995</v>
      </c>
      <c r="T287" s="38">
        <f t="shared" si="241"/>
        <v>4.0677000000000003</v>
      </c>
      <c r="U287" s="38">
        <f t="shared" si="241"/>
        <v>3.8629500000000001</v>
      </c>
      <c r="V287" s="38">
        <f t="shared" si="241"/>
        <v>3.6582000000000003</v>
      </c>
      <c r="W287" s="38">
        <f t="shared" si="241"/>
        <v>3.4716499999999999</v>
      </c>
      <c r="X287" s="38">
        <f t="shared" si="241"/>
        <v>3.2850999999999999</v>
      </c>
      <c r="Y287" s="38">
        <f>euref_det!AB287*Q287</f>
        <v>0</v>
      </c>
      <c r="Z287" s="38">
        <f>euref_det!AC287*R287</f>
        <v>0</v>
      </c>
      <c r="AA287" s="38">
        <f>euref_det!AD287*S287</f>
        <v>0</v>
      </c>
      <c r="AB287" s="38">
        <f>euref_det!AE287*T287</f>
        <v>0</v>
      </c>
      <c r="AC287" s="38">
        <f>euref_det!AF287*U287</f>
        <v>0</v>
      </c>
      <c r="AD287" s="38">
        <f>euref_det!AG287*V287</f>
        <v>0</v>
      </c>
      <c r="AE287" s="38">
        <f>euref_det!AH287*W287</f>
        <v>0</v>
      </c>
      <c r="AF287" s="38">
        <f>euref_det!AI287*X287</f>
        <v>0</v>
      </c>
    </row>
    <row r="288" spans="1:32" ht="15" customHeight="1" x14ac:dyDescent="0.25">
      <c r="A288" s="9" t="s">
        <v>29</v>
      </c>
      <c r="B288" s="9" t="s">
        <v>30</v>
      </c>
      <c r="C288" s="9" t="s">
        <v>4</v>
      </c>
      <c r="D288" s="9" t="s">
        <v>102</v>
      </c>
      <c r="E288" s="9" t="s">
        <v>738</v>
      </c>
      <c r="F288" s="9"/>
      <c r="G288" s="9"/>
      <c r="H288" s="38">
        <v>1600</v>
      </c>
      <c r="I288" s="38">
        <f t="shared" ref="I288:O289" si="242">$H288</f>
        <v>1600</v>
      </c>
      <c r="J288" s="38">
        <f t="shared" si="242"/>
        <v>1600</v>
      </c>
      <c r="K288" s="38">
        <f t="shared" si="242"/>
        <v>1600</v>
      </c>
      <c r="L288" s="38">
        <f t="shared" si="242"/>
        <v>1600</v>
      </c>
      <c r="M288" s="38">
        <f t="shared" si="242"/>
        <v>1600</v>
      </c>
      <c r="N288" s="38">
        <f t="shared" si="242"/>
        <v>1600</v>
      </c>
      <c r="O288" s="38">
        <f t="shared" si="242"/>
        <v>1600</v>
      </c>
      <c r="P288" s="38"/>
      <c r="Q288" s="38">
        <f t="shared" ref="Q288:X290" si="243">H288/1000</f>
        <v>1.6</v>
      </c>
      <c r="R288" s="38">
        <f t="shared" si="243"/>
        <v>1.6</v>
      </c>
      <c r="S288" s="38">
        <f t="shared" si="243"/>
        <v>1.6</v>
      </c>
      <c r="T288" s="38">
        <f t="shared" si="243"/>
        <v>1.6</v>
      </c>
      <c r="U288" s="38">
        <f t="shared" si="243"/>
        <v>1.6</v>
      </c>
      <c r="V288" s="38">
        <f t="shared" si="243"/>
        <v>1.6</v>
      </c>
      <c r="W288" s="38">
        <f t="shared" si="243"/>
        <v>1.6</v>
      </c>
      <c r="X288" s="38">
        <f t="shared" si="243"/>
        <v>1.6</v>
      </c>
      <c r="Y288" s="38">
        <f>euref_det!AB288*Q288</f>
        <v>69.110400000000013</v>
      </c>
      <c r="Z288" s="38">
        <f>euref_det!AC288*R288</f>
        <v>23.110400000000006</v>
      </c>
      <c r="AA288" s="38">
        <f>euref_det!AD288*S288</f>
        <v>0</v>
      </c>
      <c r="AB288" s="38">
        <f>euref_det!AE288*T288</f>
        <v>0</v>
      </c>
      <c r="AC288" s="38">
        <f>euref_det!AF288*U288</f>
        <v>0</v>
      </c>
      <c r="AD288" s="38">
        <f>euref_det!AG288*V288</f>
        <v>0</v>
      </c>
      <c r="AE288" s="38">
        <f>euref_det!AH288*W288</f>
        <v>0</v>
      </c>
      <c r="AF288" s="38">
        <f>euref_det!AI288*X288</f>
        <v>0</v>
      </c>
    </row>
    <row r="289" spans="1:32" ht="15" customHeight="1" x14ac:dyDescent="0.25">
      <c r="A289" s="9" t="s">
        <v>31</v>
      </c>
      <c r="B289" s="9" t="s">
        <v>32</v>
      </c>
      <c r="C289" s="9" t="s">
        <v>4</v>
      </c>
      <c r="D289" s="9" t="s">
        <v>102</v>
      </c>
      <c r="E289" s="9" t="s">
        <v>737</v>
      </c>
      <c r="F289" s="9"/>
      <c r="G289" s="9"/>
      <c r="H289" s="38">
        <v>850</v>
      </c>
      <c r="I289" s="38">
        <f t="shared" si="242"/>
        <v>850</v>
      </c>
      <c r="J289" s="38">
        <f t="shared" si="242"/>
        <v>850</v>
      </c>
      <c r="K289" s="38">
        <f t="shared" si="242"/>
        <v>850</v>
      </c>
      <c r="L289" s="38">
        <f t="shared" si="242"/>
        <v>850</v>
      </c>
      <c r="M289" s="38">
        <f t="shared" si="242"/>
        <v>850</v>
      </c>
      <c r="N289" s="38">
        <f t="shared" si="242"/>
        <v>850</v>
      </c>
      <c r="O289" s="38">
        <f t="shared" si="242"/>
        <v>850</v>
      </c>
      <c r="P289" s="38"/>
      <c r="Q289" s="38">
        <f t="shared" si="243"/>
        <v>0.85</v>
      </c>
      <c r="R289" s="38">
        <f t="shared" si="243"/>
        <v>0.85</v>
      </c>
      <c r="S289" s="38">
        <f t="shared" si="243"/>
        <v>0.85</v>
      </c>
      <c r="T289" s="38">
        <f t="shared" si="243"/>
        <v>0.85</v>
      </c>
      <c r="U289" s="38">
        <f t="shared" si="243"/>
        <v>0.85</v>
      </c>
      <c r="V289" s="38">
        <f t="shared" si="243"/>
        <v>0.85</v>
      </c>
      <c r="W289" s="38">
        <f t="shared" si="243"/>
        <v>0.85</v>
      </c>
      <c r="X289" s="38">
        <f t="shared" si="243"/>
        <v>0.85</v>
      </c>
      <c r="Y289" s="38">
        <f>euref_det!AB289*Q289</f>
        <v>160.41429981666667</v>
      </c>
      <c r="Z289" s="38">
        <f>euref_det!AC289*R289</f>
        <v>141.41051623562927</v>
      </c>
      <c r="AA289" s="38">
        <f>euref_det!AD289*S289</f>
        <v>125.90728123562926</v>
      </c>
      <c r="AB289" s="38">
        <f>euref_det!AE289*T289</f>
        <v>123.76074960229593</v>
      </c>
      <c r="AC289" s="38">
        <f>euref_det!AF289*U289</f>
        <v>96.50102463562925</v>
      </c>
      <c r="AD289" s="38">
        <f>euref_det!AG289*V289</f>
        <v>28.868679409312097</v>
      </c>
      <c r="AE289" s="38">
        <f>euref_det!AH289*W289</f>
        <v>21.286830634098319</v>
      </c>
      <c r="AF289" s="38">
        <f>euref_det!AI289*X289</f>
        <v>17.865424800764984</v>
      </c>
    </row>
    <row r="290" spans="1:32" ht="15" customHeight="1" x14ac:dyDescent="0.25">
      <c r="A290" s="9" t="s">
        <v>33</v>
      </c>
      <c r="B290" s="9" t="s">
        <v>34</v>
      </c>
      <c r="C290" s="9" t="s">
        <v>4</v>
      </c>
      <c r="D290" s="9" t="s">
        <v>102</v>
      </c>
      <c r="E290" s="9" t="s">
        <v>736</v>
      </c>
      <c r="F290" s="9"/>
      <c r="G290" s="9"/>
      <c r="H290" s="38">
        <v>4457.1428571428569</v>
      </c>
      <c r="I290" s="38">
        <f>4350</f>
        <v>4350</v>
      </c>
      <c r="J290" s="38">
        <f>(I290+K290)/2</f>
        <v>4225</v>
      </c>
      <c r="K290" s="38">
        <v>4100</v>
      </c>
      <c r="L290" s="38">
        <f>(K290+M290)/2</f>
        <v>3950</v>
      </c>
      <c r="M290" s="38">
        <v>3800</v>
      </c>
      <c r="N290" s="38">
        <f>(M290+O290)/2</f>
        <v>3775</v>
      </c>
      <c r="O290" s="38">
        <v>3750</v>
      </c>
      <c r="P290" s="38"/>
      <c r="Q290" s="38">
        <f t="shared" si="243"/>
        <v>4.4571428571428573</v>
      </c>
      <c r="R290" s="38">
        <f t="shared" si="243"/>
        <v>4.3499999999999996</v>
      </c>
      <c r="S290" s="38">
        <f t="shared" si="243"/>
        <v>4.2249999999999996</v>
      </c>
      <c r="T290" s="38">
        <f t="shared" si="243"/>
        <v>4.0999999999999996</v>
      </c>
      <c r="U290" s="38">
        <f t="shared" si="243"/>
        <v>3.95</v>
      </c>
      <c r="V290" s="38">
        <f t="shared" si="243"/>
        <v>3.8</v>
      </c>
      <c r="W290" s="38">
        <f t="shared" si="243"/>
        <v>3.7749999999999999</v>
      </c>
      <c r="X290" s="38">
        <f t="shared" si="243"/>
        <v>3.75</v>
      </c>
      <c r="Y290" s="38">
        <f>euref_det!AB290*Q290</f>
        <v>0</v>
      </c>
      <c r="Z290" s="38">
        <f>euref_det!AC290*R290</f>
        <v>0</v>
      </c>
      <c r="AA290" s="38">
        <f>euref_det!AD290*S290</f>
        <v>0</v>
      </c>
      <c r="AB290" s="38">
        <f>euref_det!AE290*T290</f>
        <v>0</v>
      </c>
      <c r="AC290" s="38">
        <f>euref_det!AF290*U290</f>
        <v>0</v>
      </c>
      <c r="AD290" s="38">
        <f>euref_det!AG290*V290</f>
        <v>0</v>
      </c>
      <c r="AE290" s="38">
        <f>euref_det!AH290*W290</f>
        <v>0</v>
      </c>
      <c r="AF290" s="38">
        <f>euref_det!AI290*X290</f>
        <v>0</v>
      </c>
    </row>
    <row r="291" spans="1:32" ht="15" customHeight="1" x14ac:dyDescent="0.25">
      <c r="A291" s="9" t="s">
        <v>35</v>
      </c>
      <c r="B291" s="9" t="s">
        <v>36</v>
      </c>
      <c r="C291" s="9" t="s">
        <v>4</v>
      </c>
      <c r="D291" s="9" t="s">
        <v>725</v>
      </c>
      <c r="E291" s="9" t="s">
        <v>735</v>
      </c>
      <c r="F291" s="9" t="s">
        <v>102</v>
      </c>
      <c r="G291" s="9" t="s">
        <v>734</v>
      </c>
      <c r="H291" s="38">
        <v>1842.692924470706</v>
      </c>
      <c r="I291" s="38">
        <f t="shared" ref="I291:O291" si="244">$H291</f>
        <v>1842.692924470706</v>
      </c>
      <c r="J291" s="38">
        <f t="shared" si="244"/>
        <v>1842.692924470706</v>
      </c>
      <c r="K291" s="38">
        <f t="shared" si="244"/>
        <v>1842.692924470706</v>
      </c>
      <c r="L291" s="38">
        <f t="shared" si="244"/>
        <v>1842.692924470706</v>
      </c>
      <c r="M291" s="38">
        <f t="shared" si="244"/>
        <v>1842.692924470706</v>
      </c>
      <c r="N291" s="38">
        <f t="shared" si="244"/>
        <v>1842.692924470706</v>
      </c>
      <c r="O291" s="38">
        <f t="shared" si="244"/>
        <v>1842.692924470706</v>
      </c>
      <c r="P291" s="38">
        <v>0.91</v>
      </c>
      <c r="Q291" s="38">
        <f t="shared" ref="Q291:X293" si="245">H291*$P291/1000</f>
        <v>1.6768505612683424</v>
      </c>
      <c r="R291" s="38">
        <f t="shared" si="245"/>
        <v>1.6768505612683424</v>
      </c>
      <c r="S291" s="38">
        <f t="shared" si="245"/>
        <v>1.6768505612683424</v>
      </c>
      <c r="T291" s="38">
        <f t="shared" si="245"/>
        <v>1.6768505612683424</v>
      </c>
      <c r="U291" s="38">
        <f t="shared" si="245"/>
        <v>1.6768505612683424</v>
      </c>
      <c r="V291" s="38">
        <f t="shared" si="245"/>
        <v>1.6768505612683424</v>
      </c>
      <c r="W291" s="38">
        <f t="shared" si="245"/>
        <v>1.6768505612683424</v>
      </c>
      <c r="X291" s="38">
        <f t="shared" si="245"/>
        <v>1.6768505612683424</v>
      </c>
      <c r="Y291" s="38">
        <f>euref_det!AB291*Q291</f>
        <v>957.06245784390649</v>
      </c>
      <c r="Z291" s="38">
        <f>euref_det!AC291*R291</f>
        <v>967.13745481300612</v>
      </c>
      <c r="AA291" s="38">
        <f>euref_det!AD291*S291</f>
        <v>338.40241085299959</v>
      </c>
      <c r="AB291" s="38">
        <f>euref_det!AE291*T291</f>
        <v>467.49195656130621</v>
      </c>
      <c r="AC291" s="38">
        <f>euref_det!AF291*U291</f>
        <v>278.67858336249145</v>
      </c>
      <c r="AD291" s="38">
        <f>euref_det!AG291*V291</f>
        <v>278.67858336249145</v>
      </c>
      <c r="AE291" s="38">
        <f>euref_det!AH291*W291</f>
        <v>278.67858336249145</v>
      </c>
      <c r="AF291" s="38">
        <f>euref_det!AI291*X291</f>
        <v>278.67858336249145</v>
      </c>
    </row>
    <row r="292" spans="1:32" ht="15" customHeight="1" x14ac:dyDescent="0.25">
      <c r="A292" s="9" t="s">
        <v>79</v>
      </c>
      <c r="B292" s="9" t="s">
        <v>83</v>
      </c>
      <c r="C292" s="9" t="s">
        <v>4</v>
      </c>
      <c r="D292" s="9" t="s">
        <v>725</v>
      </c>
      <c r="E292" s="9" t="s">
        <v>751</v>
      </c>
      <c r="F292" s="9" t="s">
        <v>102</v>
      </c>
      <c r="G292" s="9" t="s">
        <v>732</v>
      </c>
      <c r="H292" s="39">
        <v>1920.1111111111111</v>
      </c>
      <c r="I292" s="39">
        <f>H292*1350/(1400+2/7*(1350-1400))</f>
        <v>1870.623711340206</v>
      </c>
      <c r="J292" s="39">
        <f t="shared" ref="J292:J300" si="246">(I292+K292)/2</f>
        <v>1835.9825315005726</v>
      </c>
      <c r="K292" s="39">
        <f>I292*1300/1350</f>
        <v>1801.3413516609392</v>
      </c>
      <c r="L292" s="39">
        <f t="shared" ref="L292:L300" si="247">(K292+M292)/2</f>
        <v>1732.0589919816721</v>
      </c>
      <c r="M292" s="39">
        <f>K292*1200/1300</f>
        <v>1662.7766323024052</v>
      </c>
      <c r="N292" s="39">
        <f t="shared" ref="N292:N300" si="248">(M292+O292)/2</f>
        <v>1593.4942726231384</v>
      </c>
      <c r="O292" s="39">
        <f>M292*1100/1200</f>
        <v>1524.2119129438713</v>
      </c>
      <c r="P292" s="38">
        <v>0.91</v>
      </c>
      <c r="Q292" s="38">
        <f t="shared" si="245"/>
        <v>1.7473011111111112</v>
      </c>
      <c r="R292" s="38">
        <f t="shared" si="245"/>
        <v>1.7022675773195874</v>
      </c>
      <c r="S292" s="38">
        <f t="shared" si="245"/>
        <v>1.6707441036655211</v>
      </c>
      <c r="T292" s="38">
        <f t="shared" si="245"/>
        <v>1.6392206300114547</v>
      </c>
      <c r="U292" s="38">
        <f t="shared" si="245"/>
        <v>1.5761736827033217</v>
      </c>
      <c r="V292" s="38">
        <f t="shared" si="245"/>
        <v>1.5131267353951889</v>
      </c>
      <c r="W292" s="38">
        <f t="shared" si="245"/>
        <v>1.450079788087056</v>
      </c>
      <c r="X292" s="38">
        <f t="shared" si="245"/>
        <v>1.387032840778923</v>
      </c>
      <c r="Y292" s="38">
        <f>euref_det!AB292*Q292</f>
        <v>583.82418330072562</v>
      </c>
      <c r="Z292" s="38">
        <f>euref_det!AC292*R292</f>
        <v>407.02502444146637</v>
      </c>
      <c r="AA292" s="38">
        <f>euref_det!AD292*S292</f>
        <v>363.36265195997993</v>
      </c>
      <c r="AB292" s="38">
        <f>euref_det!AE292*T292</f>
        <v>802.87317689645943</v>
      </c>
      <c r="AC292" s="38">
        <f>euref_det!AF292*U292</f>
        <v>397.18828771931408</v>
      </c>
      <c r="AD292" s="38">
        <f>euref_det!AG292*V292</f>
        <v>465.39012770546458</v>
      </c>
      <c r="AE292" s="38">
        <f>euref_det!AH292*W292</f>
        <v>541.96865461081575</v>
      </c>
      <c r="AF292" s="38">
        <f>euref_det!AI292*X292</f>
        <v>421.70356294022116</v>
      </c>
    </row>
    <row r="293" spans="1:32" ht="15" customHeight="1" x14ac:dyDescent="0.25">
      <c r="A293" s="9" t="s">
        <v>78</v>
      </c>
      <c r="B293" s="9" t="s">
        <v>84</v>
      </c>
      <c r="C293" s="9" t="s">
        <v>4</v>
      </c>
      <c r="D293" s="9" t="s">
        <v>725</v>
      </c>
      <c r="E293" s="9" t="s">
        <v>741</v>
      </c>
      <c r="F293" s="9" t="s">
        <v>102</v>
      </c>
      <c r="G293" s="9" t="s">
        <v>730</v>
      </c>
      <c r="H293" s="38">
        <v>4376</v>
      </c>
      <c r="I293" s="38">
        <f>H293*2880/(3470+2/7*(2880-3470))</f>
        <v>3817.4019904803113</v>
      </c>
      <c r="J293" s="38">
        <f t="shared" si="246"/>
        <v>3618.5789701427948</v>
      </c>
      <c r="K293" s="38">
        <f>I293*2580/2880</f>
        <v>3419.7559498052788</v>
      </c>
      <c r="L293" s="38">
        <f t="shared" si="247"/>
        <v>3287.2072695802681</v>
      </c>
      <c r="M293" s="38">
        <f>K293*2380/2580</f>
        <v>3154.6585893552569</v>
      </c>
      <c r="N293" s="38">
        <f t="shared" si="248"/>
        <v>3032.3850006205571</v>
      </c>
      <c r="O293" s="38">
        <f>M293*2380/2580</f>
        <v>2910.1114118858573</v>
      </c>
      <c r="P293" s="38">
        <v>0.91</v>
      </c>
      <c r="Q293" s="38">
        <f t="shared" si="245"/>
        <v>3.9821600000000004</v>
      </c>
      <c r="R293" s="38">
        <f t="shared" si="245"/>
        <v>3.4738358113370831</v>
      </c>
      <c r="S293" s="38">
        <f t="shared" si="245"/>
        <v>3.2929068628299434</v>
      </c>
      <c r="T293" s="38">
        <f t="shared" si="245"/>
        <v>3.1119779143228037</v>
      </c>
      <c r="U293" s="38">
        <f t="shared" si="245"/>
        <v>2.991358615318044</v>
      </c>
      <c r="V293" s="38">
        <f t="shared" si="245"/>
        <v>2.8707393163132839</v>
      </c>
      <c r="W293" s="38">
        <f t="shared" si="245"/>
        <v>2.7594703505647074</v>
      </c>
      <c r="X293" s="38">
        <f t="shared" si="245"/>
        <v>2.6482013848161299</v>
      </c>
      <c r="Y293" s="38">
        <f>euref_det!AB293*Q293</f>
        <v>0.40968309351046167</v>
      </c>
      <c r="Z293" s="38">
        <f>euref_det!AC293*R293</f>
        <v>0.29738680082735247</v>
      </c>
      <c r="AA293" s="38">
        <f>euref_det!AD293*S293</f>
        <v>0.24802877051358865</v>
      </c>
      <c r="AB293" s="38">
        <f>euref_det!AE293*T293</f>
        <v>0.56476574567839533</v>
      </c>
      <c r="AC293" s="38">
        <f>euref_det!AF293*U293</f>
        <v>0.25458727468144088</v>
      </c>
      <c r="AD293" s="38">
        <f>euref_det!AG293*V293</f>
        <v>0.30718279080664979</v>
      </c>
      <c r="AE293" s="38">
        <f>euref_det!AH293*W293</f>
        <v>0.36579777009905495</v>
      </c>
      <c r="AF293" s="38">
        <f>euref_det!AI293*X293</f>
        <v>0.27550541021113228</v>
      </c>
    </row>
    <row r="294" spans="1:32" ht="15" customHeight="1" x14ac:dyDescent="0.25">
      <c r="A294" s="9" t="s">
        <v>37</v>
      </c>
      <c r="B294" s="9" t="s">
        <v>38</v>
      </c>
      <c r="C294" s="9" t="s">
        <v>4</v>
      </c>
      <c r="D294" s="9" t="s">
        <v>102</v>
      </c>
      <c r="E294" s="9" t="s">
        <v>729</v>
      </c>
      <c r="F294" s="9"/>
      <c r="G294" s="9"/>
      <c r="H294" s="38">
        <v>2442.8571428571427</v>
      </c>
      <c r="I294" s="38">
        <v>2300</v>
      </c>
      <c r="J294" s="38">
        <f t="shared" si="246"/>
        <v>2300</v>
      </c>
      <c r="K294" s="38">
        <v>2300</v>
      </c>
      <c r="L294" s="38">
        <f t="shared" si="247"/>
        <v>2300</v>
      </c>
      <c r="M294" s="38">
        <v>2300</v>
      </c>
      <c r="N294" s="38">
        <f t="shared" si="248"/>
        <v>2250</v>
      </c>
      <c r="O294" s="38">
        <v>2200</v>
      </c>
      <c r="P294" s="38"/>
      <c r="Q294" s="38">
        <f t="shared" ref="Q294:X295" si="249">H294/1000</f>
        <v>2.4428571428571426</v>
      </c>
      <c r="R294" s="38">
        <f t="shared" si="249"/>
        <v>2.2999999999999998</v>
      </c>
      <c r="S294" s="38">
        <f t="shared" si="249"/>
        <v>2.2999999999999998</v>
      </c>
      <c r="T294" s="38">
        <f t="shared" si="249"/>
        <v>2.2999999999999998</v>
      </c>
      <c r="U294" s="38">
        <f t="shared" si="249"/>
        <v>2.2999999999999998</v>
      </c>
      <c r="V294" s="38">
        <f t="shared" si="249"/>
        <v>2.2999999999999998</v>
      </c>
      <c r="W294" s="38">
        <f t="shared" si="249"/>
        <v>2.25</v>
      </c>
      <c r="X294" s="38">
        <f t="shared" si="249"/>
        <v>2.2000000000000002</v>
      </c>
      <c r="Y294" s="38">
        <f>euref_det!AB294*Q294</f>
        <v>79.861741236734716</v>
      </c>
      <c r="Z294" s="38">
        <f>euref_det!AC294*R294</f>
        <v>51.454245628571421</v>
      </c>
      <c r="AA294" s="38">
        <f>euref_det!AD294*S294</f>
        <v>47.131240133665614</v>
      </c>
      <c r="AB294" s="38">
        <f>euref_det!AE294*T294</f>
        <v>45.43043219080846</v>
      </c>
      <c r="AC294" s="38">
        <f>euref_det!AF294*U294</f>
        <v>41.630273619379885</v>
      </c>
      <c r="AD294" s="38">
        <f>euref_det!AG294*V294</f>
        <v>22.096639397362893</v>
      </c>
      <c r="AE294" s="38">
        <f>euref_det!AH294*W294</f>
        <v>9.8638989570475513</v>
      </c>
      <c r="AF294" s="38">
        <f>euref_det!AI294*X294</f>
        <v>7.7127869167322087</v>
      </c>
    </row>
    <row r="295" spans="1:32" ht="15" customHeight="1" x14ac:dyDescent="0.25">
      <c r="A295" s="9" t="s">
        <v>39</v>
      </c>
      <c r="B295" s="9" t="s">
        <v>40</v>
      </c>
      <c r="C295" s="9" t="s">
        <v>4</v>
      </c>
      <c r="D295" s="9" t="s">
        <v>102</v>
      </c>
      <c r="E295" s="9" t="s">
        <v>728</v>
      </c>
      <c r="F295" s="9"/>
      <c r="G295" s="9"/>
      <c r="H295" s="38">
        <v>2812.8571428571427</v>
      </c>
      <c r="I295" s="38">
        <v>2620</v>
      </c>
      <c r="J295" s="38">
        <f t="shared" si="246"/>
        <v>2495</v>
      </c>
      <c r="K295" s="38">
        <v>2370</v>
      </c>
      <c r="L295" s="38">
        <f t="shared" si="247"/>
        <v>2260</v>
      </c>
      <c r="M295" s="38">
        <v>2150</v>
      </c>
      <c r="N295" s="38">
        <f t="shared" si="248"/>
        <v>2050</v>
      </c>
      <c r="O295" s="38">
        <v>1950</v>
      </c>
      <c r="P295" s="38"/>
      <c r="Q295" s="38">
        <f t="shared" si="249"/>
        <v>2.8128571428571427</v>
      </c>
      <c r="R295" s="38">
        <f t="shared" si="249"/>
        <v>2.62</v>
      </c>
      <c r="S295" s="38">
        <f t="shared" si="249"/>
        <v>2.4950000000000001</v>
      </c>
      <c r="T295" s="38">
        <f t="shared" si="249"/>
        <v>2.37</v>
      </c>
      <c r="U295" s="38">
        <f t="shared" si="249"/>
        <v>2.2599999999999998</v>
      </c>
      <c r="V295" s="38">
        <f t="shared" si="249"/>
        <v>2.15</v>
      </c>
      <c r="W295" s="38">
        <f t="shared" si="249"/>
        <v>2.0499999999999998</v>
      </c>
      <c r="X295" s="38">
        <f t="shared" si="249"/>
        <v>1.95</v>
      </c>
      <c r="Y295" s="38">
        <f>euref_det!AB295*Q295</f>
        <v>72.717608184571432</v>
      </c>
      <c r="Z295" s="38">
        <f>euref_det!AC295*R295</f>
        <v>131.32305768655189</v>
      </c>
      <c r="AA295" s="38">
        <f>euref_det!AD295*S295</f>
        <v>71.050600766795853</v>
      </c>
      <c r="AB295" s="38">
        <f>euref_det!AE295*T295</f>
        <v>67.187780328431501</v>
      </c>
      <c r="AC295" s="38">
        <f>euref_det!AF295*U295</f>
        <v>61.836289256877727</v>
      </c>
      <c r="AD295" s="38">
        <f>euref_det!AG295*V295</f>
        <v>62.967994620212131</v>
      </c>
      <c r="AE295" s="38">
        <f>euref_det!AH295*W295</f>
        <v>54.219926614748992</v>
      </c>
      <c r="AF295" s="38">
        <f>euref_det!AI295*X295</f>
        <v>44.371395478327557</v>
      </c>
    </row>
    <row r="296" spans="1:32" ht="15" customHeight="1" x14ac:dyDescent="0.25">
      <c r="A296" s="9" t="s">
        <v>80</v>
      </c>
      <c r="B296" s="9" t="s">
        <v>85</v>
      </c>
      <c r="C296" s="9" t="s">
        <v>4</v>
      </c>
      <c r="D296" s="9" t="s">
        <v>725</v>
      </c>
      <c r="E296" s="9" t="s">
        <v>750</v>
      </c>
      <c r="F296" s="9" t="s">
        <v>102</v>
      </c>
      <c r="G296" s="9" t="s">
        <v>726</v>
      </c>
      <c r="H296" s="39">
        <v>1393.1386666666665</v>
      </c>
      <c r="I296" s="39">
        <f>H296*800/(980+2/7*(800-980))</f>
        <v>1200.2425435897433</v>
      </c>
      <c r="J296" s="39">
        <f t="shared" si="246"/>
        <v>1080.218289230769</v>
      </c>
      <c r="K296" s="39">
        <f>I296*640/800</f>
        <v>960.19403487179454</v>
      </c>
      <c r="L296" s="39">
        <f t="shared" si="247"/>
        <v>915.18493948717924</v>
      </c>
      <c r="M296" s="39">
        <f>K296*580/640</f>
        <v>870.17584410256381</v>
      </c>
      <c r="N296" s="39">
        <f t="shared" si="248"/>
        <v>825.16674871794839</v>
      </c>
      <c r="O296" s="39">
        <f>M296*520/580</f>
        <v>780.15765333333309</v>
      </c>
      <c r="P296" s="38">
        <v>0.91</v>
      </c>
      <c r="Q296" s="38">
        <f t="shared" ref="Q296:X298" si="250">H296*$P296/1000</f>
        <v>1.2677561866666665</v>
      </c>
      <c r="R296" s="38">
        <f t="shared" si="250"/>
        <v>1.0922207146666665</v>
      </c>
      <c r="S296" s="38">
        <f t="shared" si="250"/>
        <v>0.98299864319999986</v>
      </c>
      <c r="T296" s="38">
        <f t="shared" si="250"/>
        <v>0.87377657173333312</v>
      </c>
      <c r="U296" s="38">
        <f t="shared" si="250"/>
        <v>0.83281829493333315</v>
      </c>
      <c r="V296" s="38">
        <f t="shared" si="250"/>
        <v>0.79186001813333318</v>
      </c>
      <c r="W296" s="38">
        <f t="shared" si="250"/>
        <v>0.75090174133333309</v>
      </c>
      <c r="X296" s="38">
        <f t="shared" si="250"/>
        <v>0.70994346453333312</v>
      </c>
      <c r="Y296" s="38">
        <f>euref_det!AB296*Q296</f>
        <v>40.990607040169309</v>
      </c>
      <c r="Z296" s="38">
        <f>euref_det!AC296*R296</f>
        <v>22.171805584578262</v>
      </c>
      <c r="AA296" s="38">
        <f>euref_det!AD296*S296</f>
        <v>80.923302297678305</v>
      </c>
      <c r="AB296" s="38">
        <f>euref_det!AE296*T296</f>
        <v>165.5509689579491</v>
      </c>
      <c r="AC296" s="38">
        <f>euref_det!AF296*U296</f>
        <v>43.140688593081357</v>
      </c>
      <c r="AD296" s="38">
        <f>euref_det!AG296*V296</f>
        <v>120.01618037892537</v>
      </c>
      <c r="AE296" s="38">
        <f>euref_det!AH296*W296</f>
        <v>59.881552485104855</v>
      </c>
      <c r="AF296" s="38">
        <f>euref_det!AI296*X296</f>
        <v>122.95173293483593</v>
      </c>
    </row>
    <row r="297" spans="1:32" ht="15" customHeight="1" x14ac:dyDescent="0.25">
      <c r="A297" s="9" t="s">
        <v>81</v>
      </c>
      <c r="B297" s="9" t="s">
        <v>86</v>
      </c>
      <c r="C297" s="9" t="s">
        <v>4</v>
      </c>
      <c r="D297" s="9" t="s">
        <v>725</v>
      </c>
      <c r="E297" s="9" t="s">
        <v>749</v>
      </c>
      <c r="F297" s="9" t="s">
        <v>102</v>
      </c>
      <c r="G297" s="9" t="s">
        <v>723</v>
      </c>
      <c r="H297" s="39">
        <v>1866.2857142857142</v>
      </c>
      <c r="I297" s="39">
        <f>H297*1100/(1310+2/7*(1100-1310))</f>
        <v>1642.3314285714284</v>
      </c>
      <c r="J297" s="39">
        <f t="shared" si="246"/>
        <v>1560.214857142857</v>
      </c>
      <c r="K297" s="39">
        <f>I297*990/1100</f>
        <v>1478.0982857142856</v>
      </c>
      <c r="L297" s="39">
        <f t="shared" si="247"/>
        <v>1433.3074285714283</v>
      </c>
      <c r="M297" s="39">
        <f>K297*930/990</f>
        <v>1388.5165714285713</v>
      </c>
      <c r="N297" s="39">
        <f t="shared" si="248"/>
        <v>1351.1908571428571</v>
      </c>
      <c r="O297" s="39">
        <f>M297*880/930</f>
        <v>1313.8651428571427</v>
      </c>
      <c r="P297" s="38">
        <v>0.91</v>
      </c>
      <c r="Q297" s="38">
        <f t="shared" si="250"/>
        <v>1.6983199999999998</v>
      </c>
      <c r="R297" s="38">
        <f t="shared" si="250"/>
        <v>1.4945216000000001</v>
      </c>
      <c r="S297" s="38">
        <f t="shared" si="250"/>
        <v>1.4197955199999999</v>
      </c>
      <c r="T297" s="38">
        <f t="shared" si="250"/>
        <v>1.3450694400000001</v>
      </c>
      <c r="U297" s="38">
        <f t="shared" si="250"/>
        <v>1.3043097599999998</v>
      </c>
      <c r="V297" s="38">
        <f t="shared" si="250"/>
        <v>1.2635500799999999</v>
      </c>
      <c r="W297" s="38">
        <f t="shared" si="250"/>
        <v>1.22958368</v>
      </c>
      <c r="X297" s="38">
        <f t="shared" si="250"/>
        <v>1.19561728</v>
      </c>
      <c r="Y297" s="38">
        <f>euref_det!AB297*Q297</f>
        <v>31.125460075988926</v>
      </c>
      <c r="Z297" s="38">
        <f>euref_det!AC297*R297</f>
        <v>20.534792850402457</v>
      </c>
      <c r="AA297" s="38">
        <f>euref_det!AD297*S297</f>
        <v>79.112290254224618</v>
      </c>
      <c r="AB297" s="38">
        <f>euref_det!AE297*T297</f>
        <v>172.49380957552273</v>
      </c>
      <c r="AC297" s="38">
        <f>euref_det!AF297*U297</f>
        <v>45.731456883931948</v>
      </c>
      <c r="AD297" s="38">
        <f>euref_det!AG297*V297</f>
        <v>129.62277718827337</v>
      </c>
      <c r="AE297" s="38">
        <f>euref_det!AH297*W297</f>
        <v>66.369035633056214</v>
      </c>
      <c r="AF297" s="38">
        <f>euref_det!AI297*X297</f>
        <v>140.15240318311805</v>
      </c>
    </row>
    <row r="298" spans="1:32" ht="15" customHeight="1" x14ac:dyDescent="0.25">
      <c r="A298" s="9" t="s">
        <v>41</v>
      </c>
      <c r="B298" s="9" t="s">
        <v>42</v>
      </c>
      <c r="C298" s="9" t="s">
        <v>4</v>
      </c>
      <c r="D298" s="9" t="s">
        <v>102</v>
      </c>
      <c r="E298" s="9" t="s">
        <v>722</v>
      </c>
      <c r="F298" s="9"/>
      <c r="G298" s="9"/>
      <c r="H298" s="38">
        <v>5285.7142857142853</v>
      </c>
      <c r="I298" s="38">
        <v>4500</v>
      </c>
      <c r="J298" s="38">
        <f t="shared" si="246"/>
        <v>4150</v>
      </c>
      <c r="K298" s="38">
        <v>3800</v>
      </c>
      <c r="L298" s="38">
        <f t="shared" si="247"/>
        <v>3650</v>
      </c>
      <c r="M298" s="38">
        <v>3500</v>
      </c>
      <c r="N298" s="38">
        <f t="shared" si="248"/>
        <v>3450</v>
      </c>
      <c r="O298" s="38">
        <v>3400</v>
      </c>
      <c r="P298" s="38">
        <v>0.91</v>
      </c>
      <c r="Q298" s="38">
        <f t="shared" si="250"/>
        <v>4.8099999999999996</v>
      </c>
      <c r="R298" s="38">
        <f t="shared" si="250"/>
        <v>4.0949999999999998</v>
      </c>
      <c r="S298" s="38">
        <f t="shared" si="250"/>
        <v>3.7765</v>
      </c>
      <c r="T298" s="38">
        <f t="shared" si="250"/>
        <v>3.4580000000000002</v>
      </c>
      <c r="U298" s="38">
        <f t="shared" si="250"/>
        <v>3.3214999999999999</v>
      </c>
      <c r="V298" s="38">
        <f t="shared" si="250"/>
        <v>3.1850000000000001</v>
      </c>
      <c r="W298" s="38">
        <f t="shared" si="250"/>
        <v>3.1395</v>
      </c>
      <c r="X298" s="38">
        <f t="shared" si="250"/>
        <v>3.0939999999999999</v>
      </c>
      <c r="Y298" s="38">
        <f>euref_det!AB298*Q298</f>
        <v>0</v>
      </c>
      <c r="Z298" s="38">
        <f>euref_det!AC298*R298</f>
        <v>0</v>
      </c>
      <c r="AA298" s="38">
        <f>euref_det!AD298*S298</f>
        <v>0</v>
      </c>
      <c r="AB298" s="38">
        <f>euref_det!AE298*T298</f>
        <v>0</v>
      </c>
      <c r="AC298" s="38">
        <f>euref_det!AF298*U298</f>
        <v>0</v>
      </c>
      <c r="AD298" s="38">
        <f>euref_det!AG298*V298</f>
        <v>0</v>
      </c>
      <c r="AE298" s="38">
        <f>euref_det!AH298*W298</f>
        <v>0</v>
      </c>
      <c r="AF298" s="38">
        <f>euref_det!AI298*X298</f>
        <v>0</v>
      </c>
    </row>
    <row r="299" spans="1:32" ht="15" customHeight="1" x14ac:dyDescent="0.25">
      <c r="A299" s="9" t="s">
        <v>43</v>
      </c>
      <c r="B299" s="9" t="s">
        <v>44</v>
      </c>
      <c r="C299" s="9" t="s">
        <v>4</v>
      </c>
      <c r="D299" s="9" t="s">
        <v>102</v>
      </c>
      <c r="E299" s="9" t="s">
        <v>721</v>
      </c>
      <c r="F299" s="9"/>
      <c r="G299" s="9"/>
      <c r="H299" s="38">
        <v>8140</v>
      </c>
      <c r="I299" s="38">
        <v>5790</v>
      </c>
      <c r="J299" s="38">
        <f t="shared" si="246"/>
        <v>5135</v>
      </c>
      <c r="K299" s="38">
        <v>4480</v>
      </c>
      <c r="L299" s="38">
        <f t="shared" si="247"/>
        <v>3565</v>
      </c>
      <c r="M299" s="38">
        <v>2650</v>
      </c>
      <c r="N299" s="38">
        <f t="shared" si="248"/>
        <v>2475</v>
      </c>
      <c r="O299" s="38">
        <v>2300</v>
      </c>
      <c r="P299" s="38"/>
      <c r="Q299" s="38">
        <f t="shared" ref="Q299:X299" si="251">H299/1000</f>
        <v>8.14</v>
      </c>
      <c r="R299" s="38">
        <f t="shared" si="251"/>
        <v>5.79</v>
      </c>
      <c r="S299" s="38">
        <f t="shared" si="251"/>
        <v>5.1349999999999998</v>
      </c>
      <c r="T299" s="38">
        <f t="shared" si="251"/>
        <v>4.4800000000000004</v>
      </c>
      <c r="U299" s="38">
        <f t="shared" si="251"/>
        <v>3.5649999999999999</v>
      </c>
      <c r="V299" s="38">
        <f t="shared" si="251"/>
        <v>2.65</v>
      </c>
      <c r="W299" s="38">
        <f t="shared" si="251"/>
        <v>2.4750000000000001</v>
      </c>
      <c r="X299" s="38">
        <f t="shared" si="251"/>
        <v>2.2999999999999998</v>
      </c>
      <c r="Y299" s="38">
        <f>euref_det!AB299*Q299</f>
        <v>0</v>
      </c>
      <c r="Z299" s="38">
        <f>euref_det!AC299*R299</f>
        <v>0</v>
      </c>
      <c r="AA299" s="38">
        <f>euref_det!AD299*S299</f>
        <v>0</v>
      </c>
      <c r="AB299" s="38">
        <f>euref_det!AE299*T299</f>
        <v>0</v>
      </c>
      <c r="AC299" s="38">
        <f>euref_det!AF299*U299</f>
        <v>0</v>
      </c>
      <c r="AD299" s="38">
        <f>euref_det!AG299*V299</f>
        <v>0</v>
      </c>
      <c r="AE299" s="38">
        <f>euref_det!AH299*W299</f>
        <v>0</v>
      </c>
      <c r="AF299" s="38">
        <f>euref_det!AI299*X299</f>
        <v>0</v>
      </c>
    </row>
    <row r="300" spans="1:32" ht="15" customHeight="1" x14ac:dyDescent="0.25">
      <c r="A300" s="9" t="s">
        <v>45</v>
      </c>
      <c r="B300" s="9" t="s">
        <v>46</v>
      </c>
      <c r="C300" s="9" t="s">
        <v>4</v>
      </c>
      <c r="D300" s="9" t="s">
        <v>102</v>
      </c>
      <c r="E300" s="9" t="s">
        <v>720</v>
      </c>
      <c r="F300" s="9"/>
      <c r="G300" s="9"/>
      <c r="H300" s="38">
        <v>5370</v>
      </c>
      <c r="I300" s="38">
        <v>4970</v>
      </c>
      <c r="J300" s="38">
        <f t="shared" si="246"/>
        <v>4720</v>
      </c>
      <c r="K300" s="38">
        <v>4470</v>
      </c>
      <c r="L300" s="38">
        <f t="shared" si="247"/>
        <v>4245</v>
      </c>
      <c r="M300" s="38">
        <v>4020</v>
      </c>
      <c r="N300" s="38">
        <f t="shared" si="248"/>
        <v>3815</v>
      </c>
      <c r="O300" s="38">
        <v>3610</v>
      </c>
      <c r="P300" s="38">
        <v>0.91</v>
      </c>
      <c r="Q300" s="38">
        <f t="shared" ref="Q300:X300" si="252">H300*$P300/1000</f>
        <v>4.8866999999999994</v>
      </c>
      <c r="R300" s="38">
        <f t="shared" si="252"/>
        <v>4.5226999999999995</v>
      </c>
      <c r="S300" s="38">
        <f t="shared" si="252"/>
        <v>4.2951999999999995</v>
      </c>
      <c r="T300" s="38">
        <f t="shared" si="252"/>
        <v>4.0677000000000003</v>
      </c>
      <c r="U300" s="38">
        <f t="shared" si="252"/>
        <v>3.8629500000000001</v>
      </c>
      <c r="V300" s="38">
        <f t="shared" si="252"/>
        <v>3.6582000000000003</v>
      </c>
      <c r="W300" s="38">
        <f t="shared" si="252"/>
        <v>3.4716499999999999</v>
      </c>
      <c r="X300" s="38">
        <f t="shared" si="252"/>
        <v>3.2850999999999999</v>
      </c>
      <c r="Y300" s="38">
        <f>euref_det!AB300*Q300</f>
        <v>4.7238099999999985</v>
      </c>
      <c r="Z300" s="38">
        <f>euref_det!AC300*R300</f>
        <v>4.3719433333333324</v>
      </c>
      <c r="AA300" s="38">
        <f>euref_det!AD300*S300</f>
        <v>4.1520266666666661</v>
      </c>
      <c r="AB300" s="38">
        <f>euref_det!AE300*T300</f>
        <v>3.9321099999999998</v>
      </c>
      <c r="AC300" s="38">
        <f>euref_det!AF300*U300</f>
        <v>3.7341849999999996</v>
      </c>
      <c r="AD300" s="38">
        <f>euref_det!AG300*V300</f>
        <v>3.53626</v>
      </c>
      <c r="AE300" s="38">
        <f>euref_det!AH300*W300</f>
        <v>3.355928333333333</v>
      </c>
      <c r="AF300" s="38">
        <f>euref_det!AI300*X300</f>
        <v>3.1755966666666664</v>
      </c>
    </row>
    <row r="301" spans="1:32" ht="15" customHeight="1" x14ac:dyDescent="0.25">
      <c r="A301" s="9" t="s">
        <v>29</v>
      </c>
      <c r="B301" s="9" t="s">
        <v>30</v>
      </c>
      <c r="C301" s="9" t="s">
        <v>3</v>
      </c>
      <c r="D301" s="9" t="s">
        <v>102</v>
      </c>
      <c r="E301" s="9" t="s">
        <v>738</v>
      </c>
      <c r="F301" s="9"/>
      <c r="G301" s="9"/>
      <c r="H301" s="38">
        <v>1908.1743869209811</v>
      </c>
      <c r="I301" s="38">
        <f t="shared" ref="I301:O302" si="253">$H301</f>
        <v>1908.1743869209811</v>
      </c>
      <c r="J301" s="38">
        <f t="shared" si="253"/>
        <v>1908.1743869209811</v>
      </c>
      <c r="K301" s="38">
        <f t="shared" si="253"/>
        <v>1908.1743869209811</v>
      </c>
      <c r="L301" s="38">
        <f t="shared" si="253"/>
        <v>1908.1743869209811</v>
      </c>
      <c r="M301" s="38">
        <f t="shared" si="253"/>
        <v>1908.1743869209811</v>
      </c>
      <c r="N301" s="38">
        <f t="shared" si="253"/>
        <v>1908.1743869209811</v>
      </c>
      <c r="O301" s="38">
        <f t="shared" si="253"/>
        <v>1908.1743869209811</v>
      </c>
      <c r="P301" s="38"/>
      <c r="Q301" s="38">
        <f t="shared" ref="Q301:X303" si="254">H301/1000</f>
        <v>1.9081743869209811</v>
      </c>
      <c r="R301" s="38">
        <f t="shared" si="254"/>
        <v>1.9081743869209811</v>
      </c>
      <c r="S301" s="38">
        <f t="shared" si="254"/>
        <v>1.9081743869209811</v>
      </c>
      <c r="T301" s="38">
        <f t="shared" si="254"/>
        <v>1.9081743869209811</v>
      </c>
      <c r="U301" s="38">
        <f t="shared" si="254"/>
        <v>1.9081743869209811</v>
      </c>
      <c r="V301" s="38">
        <f t="shared" si="254"/>
        <v>1.9081743869209811</v>
      </c>
      <c r="W301" s="38">
        <f t="shared" si="254"/>
        <v>1.9081743869209811</v>
      </c>
      <c r="X301" s="38">
        <f t="shared" si="254"/>
        <v>1.9081743869209811</v>
      </c>
      <c r="Y301" s="38">
        <f>euref_det!AB301*Q301</f>
        <v>1627.7366758855587</v>
      </c>
      <c r="Z301" s="38">
        <f>euref_det!AC301*R301</f>
        <v>268.38377343324254</v>
      </c>
      <c r="AA301" s="38">
        <f>euref_det!AD301*S301</f>
        <v>147.60110517711175</v>
      </c>
      <c r="AB301" s="38">
        <f>euref_det!AE301*T301</f>
        <v>91.080025749318807</v>
      </c>
      <c r="AC301" s="38">
        <f>euref_det!AF301*U301</f>
        <v>41.069294952469896</v>
      </c>
      <c r="AD301" s="38">
        <f>euref_det!AG301*V301</f>
        <v>36.728198222224663</v>
      </c>
      <c r="AE301" s="38">
        <f>euref_det!AH301*W301</f>
        <v>31.779347949745095</v>
      </c>
      <c r="AF301" s="38">
        <f>euref_det!AI301*X301</f>
        <v>125.87779574788208</v>
      </c>
    </row>
    <row r="302" spans="1:32" ht="15" customHeight="1" x14ac:dyDescent="0.25">
      <c r="A302" s="9" t="s">
        <v>31</v>
      </c>
      <c r="B302" s="9" t="s">
        <v>32</v>
      </c>
      <c r="C302" s="9" t="s">
        <v>3</v>
      </c>
      <c r="D302" s="9" t="s">
        <v>102</v>
      </c>
      <c r="E302" s="9" t="s">
        <v>737</v>
      </c>
      <c r="F302" s="9"/>
      <c r="G302" s="9"/>
      <c r="H302" s="38">
        <v>850</v>
      </c>
      <c r="I302" s="38">
        <f t="shared" si="253"/>
        <v>850</v>
      </c>
      <c r="J302" s="38">
        <f t="shared" si="253"/>
        <v>850</v>
      </c>
      <c r="K302" s="38">
        <f t="shared" si="253"/>
        <v>850</v>
      </c>
      <c r="L302" s="38">
        <f t="shared" si="253"/>
        <v>850</v>
      </c>
      <c r="M302" s="38">
        <f t="shared" si="253"/>
        <v>850</v>
      </c>
      <c r="N302" s="38">
        <f t="shared" si="253"/>
        <v>850</v>
      </c>
      <c r="O302" s="38">
        <f t="shared" si="253"/>
        <v>850</v>
      </c>
      <c r="P302" s="38"/>
      <c r="Q302" s="38">
        <f t="shared" si="254"/>
        <v>0.85</v>
      </c>
      <c r="R302" s="38">
        <f t="shared" si="254"/>
        <v>0.85</v>
      </c>
      <c r="S302" s="38">
        <f t="shared" si="254"/>
        <v>0.85</v>
      </c>
      <c r="T302" s="38">
        <f t="shared" si="254"/>
        <v>0.85</v>
      </c>
      <c r="U302" s="38">
        <f t="shared" si="254"/>
        <v>0.85</v>
      </c>
      <c r="V302" s="38">
        <f t="shared" si="254"/>
        <v>0.85</v>
      </c>
      <c r="W302" s="38">
        <f t="shared" si="254"/>
        <v>0.85</v>
      </c>
      <c r="X302" s="38">
        <f t="shared" si="254"/>
        <v>0.85</v>
      </c>
      <c r="Y302" s="38">
        <f>euref_det!AB302*Q302</f>
        <v>2550.9229115833336</v>
      </c>
      <c r="Z302" s="38">
        <f>euref_det!AC302*R302</f>
        <v>127.88309556489399</v>
      </c>
      <c r="AA302" s="38">
        <f>euref_det!AD302*S302</f>
        <v>118.1444024759335</v>
      </c>
      <c r="AB302" s="38">
        <f>euref_det!AE302*T302</f>
        <v>112.16890247593348</v>
      </c>
      <c r="AC302" s="38">
        <f>euref_det!AF302*U302</f>
        <v>63.697939367773337</v>
      </c>
      <c r="AD302" s="38">
        <f>euref_det!AG302*V302</f>
        <v>81.552626029781223</v>
      </c>
      <c r="AE302" s="38">
        <f>euref_det!AH302*W302</f>
        <v>62.465799037757954</v>
      </c>
      <c r="AF302" s="38">
        <f>euref_det!AI302*X302</f>
        <v>271.20789519748183</v>
      </c>
    </row>
    <row r="303" spans="1:32" ht="15" customHeight="1" x14ac:dyDescent="0.25">
      <c r="A303" s="9" t="s">
        <v>33</v>
      </c>
      <c r="B303" s="9" t="s">
        <v>34</v>
      </c>
      <c r="C303" s="9" t="s">
        <v>3</v>
      </c>
      <c r="D303" s="9" t="s">
        <v>102</v>
      </c>
      <c r="E303" s="9" t="s">
        <v>736</v>
      </c>
      <c r="F303" s="9"/>
      <c r="G303" s="9"/>
      <c r="H303" s="38">
        <v>4457.1428571428569</v>
      </c>
      <c r="I303" s="38">
        <f>4350</f>
        <v>4350</v>
      </c>
      <c r="J303" s="38">
        <f>(I303+K303)/2</f>
        <v>4225</v>
      </c>
      <c r="K303" s="38">
        <v>4100</v>
      </c>
      <c r="L303" s="38">
        <f>(K303+M303)/2</f>
        <v>3950</v>
      </c>
      <c r="M303" s="38">
        <v>3800</v>
      </c>
      <c r="N303" s="38">
        <f>(M303+O303)/2</f>
        <v>3775</v>
      </c>
      <c r="O303" s="38">
        <v>3750</v>
      </c>
      <c r="P303" s="38"/>
      <c r="Q303" s="38">
        <f t="shared" si="254"/>
        <v>4.4571428571428573</v>
      </c>
      <c r="R303" s="38">
        <f t="shared" si="254"/>
        <v>4.3499999999999996</v>
      </c>
      <c r="S303" s="38">
        <f t="shared" si="254"/>
        <v>4.2249999999999996</v>
      </c>
      <c r="T303" s="38">
        <f t="shared" si="254"/>
        <v>4.0999999999999996</v>
      </c>
      <c r="U303" s="38">
        <f t="shared" si="254"/>
        <v>3.95</v>
      </c>
      <c r="V303" s="38">
        <f t="shared" si="254"/>
        <v>3.8</v>
      </c>
      <c r="W303" s="38">
        <f t="shared" si="254"/>
        <v>3.7749999999999999</v>
      </c>
      <c r="X303" s="38">
        <f t="shared" si="254"/>
        <v>3.75</v>
      </c>
      <c r="Y303" s="38">
        <f>euref_det!AB303*Q303</f>
        <v>105.04</v>
      </c>
      <c r="Z303" s="38">
        <f>euref_det!AC303*R303</f>
        <v>102.51499999999999</v>
      </c>
      <c r="AA303" s="38">
        <f>euref_det!AD303*S303</f>
        <v>1393.9683333333332</v>
      </c>
      <c r="AB303" s="38">
        <f>euref_det!AE303*T303</f>
        <v>193.24666666666664</v>
      </c>
      <c r="AC303" s="38">
        <f>euref_det!AF303*U303</f>
        <v>186.17666666666668</v>
      </c>
      <c r="AD303" s="38">
        <f>euref_det!AG303*V303</f>
        <v>179.10666666666665</v>
      </c>
      <c r="AE303" s="38">
        <f>euref_det!AH303*W303</f>
        <v>177.92833333333331</v>
      </c>
      <c r="AF303" s="38">
        <f>euref_det!AI303*X303</f>
        <v>176.75</v>
      </c>
    </row>
    <row r="304" spans="1:32" ht="15" customHeight="1" x14ac:dyDescent="0.25">
      <c r="A304" s="9" t="s">
        <v>35</v>
      </c>
      <c r="B304" s="9" t="s">
        <v>36</v>
      </c>
      <c r="C304" s="9" t="s">
        <v>3</v>
      </c>
      <c r="D304" s="9" t="s">
        <v>725</v>
      </c>
      <c r="E304" s="9" t="s">
        <v>735</v>
      </c>
      <c r="F304" s="9" t="s">
        <v>102</v>
      </c>
      <c r="G304" s="9" t="s">
        <v>734</v>
      </c>
      <c r="H304" s="38">
        <v>1842.692924470706</v>
      </c>
      <c r="I304" s="38">
        <f t="shared" ref="I304:O304" si="255">$H304</f>
        <v>1842.692924470706</v>
      </c>
      <c r="J304" s="38">
        <f t="shared" si="255"/>
        <v>1842.692924470706</v>
      </c>
      <c r="K304" s="38">
        <f t="shared" si="255"/>
        <v>1842.692924470706</v>
      </c>
      <c r="L304" s="38">
        <f t="shared" si="255"/>
        <v>1842.692924470706</v>
      </c>
      <c r="M304" s="38">
        <f t="shared" si="255"/>
        <v>1842.692924470706</v>
      </c>
      <c r="N304" s="38">
        <f t="shared" si="255"/>
        <v>1842.692924470706</v>
      </c>
      <c r="O304" s="38">
        <f t="shared" si="255"/>
        <v>1842.692924470706</v>
      </c>
      <c r="P304" s="38">
        <v>0.91</v>
      </c>
      <c r="Q304" s="38">
        <f t="shared" ref="Q304:X306" si="256">H304*$P304/1000</f>
        <v>1.6768505612683424</v>
      </c>
      <c r="R304" s="38">
        <f t="shared" si="256"/>
        <v>1.6768505612683424</v>
      </c>
      <c r="S304" s="38">
        <f t="shared" si="256"/>
        <v>1.6768505612683424</v>
      </c>
      <c r="T304" s="38">
        <f t="shared" si="256"/>
        <v>1.6768505612683424</v>
      </c>
      <c r="U304" s="38">
        <f t="shared" si="256"/>
        <v>1.6768505612683424</v>
      </c>
      <c r="V304" s="38">
        <f t="shared" si="256"/>
        <v>1.6768505612683424</v>
      </c>
      <c r="W304" s="38">
        <f t="shared" si="256"/>
        <v>1.6768505612683424</v>
      </c>
      <c r="X304" s="38">
        <f t="shared" si="256"/>
        <v>1.6768505612683424</v>
      </c>
      <c r="Y304" s="38">
        <f>euref_det!AB304*Q304</f>
        <v>381.90168305542073</v>
      </c>
      <c r="Z304" s="38">
        <f>euref_det!AC304*R304</f>
        <v>185.71016738702465</v>
      </c>
      <c r="AA304" s="38">
        <f>euref_det!AD304*S304</f>
        <v>185.71016738702465</v>
      </c>
      <c r="AB304" s="38">
        <f>euref_det!AE304*T304</f>
        <v>185.71016738702465</v>
      </c>
      <c r="AC304" s="38">
        <f>euref_det!AF304*U304</f>
        <v>185.71016738702465</v>
      </c>
      <c r="AD304" s="38">
        <f>euref_det!AG304*V304</f>
        <v>200.48765042657035</v>
      </c>
      <c r="AE304" s="38">
        <f>euref_det!AH304*W304</f>
        <v>186.84689685160512</v>
      </c>
      <c r="AF304" s="38">
        <f>euref_det!AI304*X304</f>
        <v>186.84689685160512</v>
      </c>
    </row>
    <row r="305" spans="1:32" ht="15" customHeight="1" x14ac:dyDescent="0.25">
      <c r="A305" s="9" t="s">
        <v>79</v>
      </c>
      <c r="B305" s="9" t="s">
        <v>83</v>
      </c>
      <c r="C305" s="9" t="s">
        <v>3</v>
      </c>
      <c r="D305" s="9" t="s">
        <v>725</v>
      </c>
      <c r="E305" s="9" t="s">
        <v>745</v>
      </c>
      <c r="F305" s="9" t="s">
        <v>102</v>
      </c>
      <c r="G305" s="9" t="s">
        <v>732</v>
      </c>
      <c r="H305" s="39">
        <v>2218.7777777777778</v>
      </c>
      <c r="I305" s="39">
        <f>H305*1350/(1400+2/7*(1350-1400))</f>
        <v>2161.5927835051543</v>
      </c>
      <c r="J305" s="39">
        <f t="shared" ref="J305:J313" si="257">(I305+K305)/2</f>
        <v>2121.5632875143183</v>
      </c>
      <c r="K305" s="39">
        <f>I305*1300/1350</f>
        <v>2081.5337915234818</v>
      </c>
      <c r="L305" s="39">
        <f t="shared" ref="L305:L313" si="258">(K305+M305)/2</f>
        <v>2001.4747995418095</v>
      </c>
      <c r="M305" s="39">
        <f>K305*1200/1300</f>
        <v>1921.4158075601372</v>
      </c>
      <c r="N305" s="39">
        <f t="shared" ref="N305:N313" si="259">(M305+O305)/2</f>
        <v>1841.3568155784646</v>
      </c>
      <c r="O305" s="39">
        <f>M305*1100/1200</f>
        <v>1761.2978235967923</v>
      </c>
      <c r="P305" s="38">
        <v>0.91</v>
      </c>
      <c r="Q305" s="38">
        <f t="shared" si="256"/>
        <v>2.019087777777778</v>
      </c>
      <c r="R305" s="38">
        <f t="shared" si="256"/>
        <v>1.9670494329896906</v>
      </c>
      <c r="S305" s="38">
        <f t="shared" si="256"/>
        <v>1.9306225916380297</v>
      </c>
      <c r="T305" s="38">
        <f t="shared" si="256"/>
        <v>1.8941957502863687</v>
      </c>
      <c r="U305" s="38">
        <f t="shared" si="256"/>
        <v>1.8213420675830467</v>
      </c>
      <c r="V305" s="38">
        <f t="shared" si="256"/>
        <v>1.7484883848797248</v>
      </c>
      <c r="W305" s="38">
        <f t="shared" si="256"/>
        <v>1.6756347021764029</v>
      </c>
      <c r="X305" s="38">
        <f t="shared" si="256"/>
        <v>1.6027810194730812</v>
      </c>
      <c r="Y305" s="38">
        <f>euref_det!AB305*Q305</f>
        <v>300.43016589444443</v>
      </c>
      <c r="Z305" s="38">
        <f>euref_det!AC305*R305</f>
        <v>272.30055828118446</v>
      </c>
      <c r="AA305" s="38">
        <f>euref_det!AD305*S305</f>
        <v>1108.6230120016314</v>
      </c>
      <c r="AB305" s="38">
        <f>euref_det!AE305*T305</f>
        <v>905.08603371688901</v>
      </c>
      <c r="AC305" s="38">
        <f>euref_det!AF305*U305</f>
        <v>546.18244060673328</v>
      </c>
      <c r="AD305" s="38">
        <f>euref_det!AG305*V305</f>
        <v>536.45463959409892</v>
      </c>
      <c r="AE305" s="38">
        <f>euref_det!AH305*W305</f>
        <v>557.95537643294915</v>
      </c>
      <c r="AF305" s="38">
        <f>euref_det!AI305*X305</f>
        <v>684.90908935050072</v>
      </c>
    </row>
    <row r="306" spans="1:32" ht="15" customHeight="1" x14ac:dyDescent="0.25">
      <c r="A306" s="9" t="s">
        <v>78</v>
      </c>
      <c r="B306" s="9" t="s">
        <v>84</v>
      </c>
      <c r="C306" s="9" t="s">
        <v>3</v>
      </c>
      <c r="D306" s="9" t="s">
        <v>725</v>
      </c>
      <c r="E306" s="9" t="s">
        <v>741</v>
      </c>
      <c r="F306" s="9" t="s">
        <v>102</v>
      </c>
      <c r="G306" s="9" t="s">
        <v>730</v>
      </c>
      <c r="H306" s="38">
        <v>4376</v>
      </c>
      <c r="I306" s="38">
        <f>H306*2880/(3470+2/7*(2880-3470))</f>
        <v>3817.4019904803113</v>
      </c>
      <c r="J306" s="38">
        <f t="shared" si="257"/>
        <v>3618.5789701427948</v>
      </c>
      <c r="K306" s="38">
        <f>I306*2580/2880</f>
        <v>3419.7559498052788</v>
      </c>
      <c r="L306" s="38">
        <f t="shared" si="258"/>
        <v>3287.2072695802681</v>
      </c>
      <c r="M306" s="38">
        <f>K306*2380/2580</f>
        <v>3154.6585893552569</v>
      </c>
      <c r="N306" s="38">
        <f t="shared" si="259"/>
        <v>3032.3850006205571</v>
      </c>
      <c r="O306" s="38">
        <f>M306*2380/2580</f>
        <v>2910.1114118858573</v>
      </c>
      <c r="P306" s="38">
        <v>0.91</v>
      </c>
      <c r="Q306" s="38">
        <f t="shared" si="256"/>
        <v>3.9821600000000004</v>
      </c>
      <c r="R306" s="38">
        <f t="shared" si="256"/>
        <v>3.4738358113370831</v>
      </c>
      <c r="S306" s="38">
        <f t="shared" si="256"/>
        <v>3.2929068628299434</v>
      </c>
      <c r="T306" s="38">
        <f t="shared" si="256"/>
        <v>3.1119779143228037</v>
      </c>
      <c r="U306" s="38">
        <f t="shared" si="256"/>
        <v>2.991358615318044</v>
      </c>
      <c r="V306" s="38">
        <f t="shared" si="256"/>
        <v>2.8707393163132839</v>
      </c>
      <c r="W306" s="38">
        <f t="shared" si="256"/>
        <v>2.7594703505647074</v>
      </c>
      <c r="X306" s="38">
        <f t="shared" si="256"/>
        <v>2.6482013848161299</v>
      </c>
      <c r="Y306" s="38">
        <f>euref_det!AB306*Q306</f>
        <v>0</v>
      </c>
      <c r="Z306" s="38">
        <f>euref_det!AC306*R306</f>
        <v>0</v>
      </c>
      <c r="AA306" s="38">
        <f>euref_det!AD306*S306</f>
        <v>0</v>
      </c>
      <c r="AB306" s="38">
        <f>euref_det!AE306*T306</f>
        <v>0</v>
      </c>
      <c r="AC306" s="38">
        <f>euref_det!AF306*U306</f>
        <v>0</v>
      </c>
      <c r="AD306" s="38">
        <f>euref_det!AG306*V306</f>
        <v>0</v>
      </c>
      <c r="AE306" s="38">
        <f>euref_det!AH306*W306</f>
        <v>0</v>
      </c>
      <c r="AF306" s="38">
        <f>euref_det!AI306*X306</f>
        <v>0</v>
      </c>
    </row>
    <row r="307" spans="1:32" ht="15" customHeight="1" x14ac:dyDescent="0.25">
      <c r="A307" s="9" t="s">
        <v>37</v>
      </c>
      <c r="B307" s="9" t="s">
        <v>38</v>
      </c>
      <c r="C307" s="9" t="s">
        <v>3</v>
      </c>
      <c r="D307" s="9" t="s">
        <v>102</v>
      </c>
      <c r="E307" s="9" t="s">
        <v>729</v>
      </c>
      <c r="F307" s="9"/>
      <c r="G307" s="9"/>
      <c r="H307" s="38">
        <v>2442.8571428571427</v>
      </c>
      <c r="I307" s="38">
        <v>2300</v>
      </c>
      <c r="J307" s="38">
        <f t="shared" si="257"/>
        <v>2300</v>
      </c>
      <c r="K307" s="38">
        <v>2300</v>
      </c>
      <c r="L307" s="38">
        <f t="shared" si="258"/>
        <v>2300</v>
      </c>
      <c r="M307" s="38">
        <v>2300</v>
      </c>
      <c r="N307" s="38">
        <f t="shared" si="259"/>
        <v>2250</v>
      </c>
      <c r="O307" s="38">
        <v>2200</v>
      </c>
      <c r="P307" s="38"/>
      <c r="Q307" s="38">
        <f t="shared" ref="Q307:X308" si="260">H307/1000</f>
        <v>2.4428571428571426</v>
      </c>
      <c r="R307" s="38">
        <f t="shared" si="260"/>
        <v>2.2999999999999998</v>
      </c>
      <c r="S307" s="38">
        <f t="shared" si="260"/>
        <v>2.2999999999999998</v>
      </c>
      <c r="T307" s="38">
        <f t="shared" si="260"/>
        <v>2.2999999999999998</v>
      </c>
      <c r="U307" s="38">
        <f t="shared" si="260"/>
        <v>2.2999999999999998</v>
      </c>
      <c r="V307" s="38">
        <f t="shared" si="260"/>
        <v>2.2999999999999998</v>
      </c>
      <c r="W307" s="38">
        <f t="shared" si="260"/>
        <v>2.25</v>
      </c>
      <c r="X307" s="38">
        <f t="shared" si="260"/>
        <v>2.2000000000000002</v>
      </c>
      <c r="Y307" s="38">
        <f>euref_det!AB307*Q307</f>
        <v>94.915567102040811</v>
      </c>
      <c r="Z307" s="38">
        <f>euref_det!AC307*R307</f>
        <v>74.367411428571415</v>
      </c>
      <c r="AA307" s="38">
        <f>euref_det!AD307*S307</f>
        <v>50.644554285714278</v>
      </c>
      <c r="AB307" s="38">
        <f>euref_det!AE307*T307</f>
        <v>44.401697142857138</v>
      </c>
      <c r="AC307" s="38">
        <f>euref_det!AF307*U307</f>
        <v>7.8522814659977058</v>
      </c>
      <c r="AD307" s="38">
        <f>euref_det!AG307*V307</f>
        <v>7.8522814659977058</v>
      </c>
      <c r="AE307" s="38">
        <f>euref_det!AH307*W307</f>
        <v>7.6754725521406151</v>
      </c>
      <c r="AF307" s="38">
        <f>euref_det!AI307*X307</f>
        <v>7.2254285714285729</v>
      </c>
    </row>
    <row r="308" spans="1:32" ht="15" customHeight="1" x14ac:dyDescent="0.25">
      <c r="A308" s="9" t="s">
        <v>39</v>
      </c>
      <c r="B308" s="9" t="s">
        <v>40</v>
      </c>
      <c r="C308" s="9" t="s">
        <v>3</v>
      </c>
      <c r="D308" s="9" t="s">
        <v>102</v>
      </c>
      <c r="E308" s="9" t="s">
        <v>728</v>
      </c>
      <c r="F308" s="9"/>
      <c r="G308" s="9"/>
      <c r="H308" s="38">
        <v>2812.8571428571427</v>
      </c>
      <c r="I308" s="38">
        <v>2620</v>
      </c>
      <c r="J308" s="38">
        <f t="shared" si="257"/>
        <v>2495</v>
      </c>
      <c r="K308" s="38">
        <v>2370</v>
      </c>
      <c r="L308" s="38">
        <f t="shared" si="258"/>
        <v>2260</v>
      </c>
      <c r="M308" s="38">
        <v>2150</v>
      </c>
      <c r="N308" s="38">
        <f t="shared" si="259"/>
        <v>2050</v>
      </c>
      <c r="O308" s="38">
        <v>1950</v>
      </c>
      <c r="P308" s="38"/>
      <c r="Q308" s="38">
        <f t="shared" si="260"/>
        <v>2.8128571428571427</v>
      </c>
      <c r="R308" s="38">
        <f t="shared" si="260"/>
        <v>2.62</v>
      </c>
      <c r="S308" s="38">
        <f t="shared" si="260"/>
        <v>2.4950000000000001</v>
      </c>
      <c r="T308" s="38">
        <f t="shared" si="260"/>
        <v>2.37</v>
      </c>
      <c r="U308" s="38">
        <f t="shared" si="260"/>
        <v>2.2599999999999998</v>
      </c>
      <c r="V308" s="38">
        <f t="shared" si="260"/>
        <v>2.15</v>
      </c>
      <c r="W308" s="38">
        <f t="shared" si="260"/>
        <v>2.0499999999999998</v>
      </c>
      <c r="X308" s="38">
        <f t="shared" si="260"/>
        <v>1.95</v>
      </c>
      <c r="Y308" s="38">
        <f>euref_det!AB308*Q308</f>
        <v>78.298689178285713</v>
      </c>
      <c r="Z308" s="38">
        <f>euref_det!AC308*R308</f>
        <v>37.384475259563267</v>
      </c>
      <c r="AA308" s="38">
        <f>euref_det!AD308*S308</f>
        <v>20.395603445815894</v>
      </c>
      <c r="AB308" s="38">
        <f>euref_det!AE308*T308</f>
        <v>18.095070278231841</v>
      </c>
      <c r="AC308" s="38">
        <f>euref_det!AF308*U308</f>
        <v>20.791618544607378</v>
      </c>
      <c r="AD308" s="38">
        <f>euref_det!AG308*V308</f>
        <v>57.415771549470456</v>
      </c>
      <c r="AE308" s="38">
        <f>euref_det!AH308*W308</f>
        <v>50.575598061387623</v>
      </c>
      <c r="AF308" s="38">
        <f>euref_det!AI308*X308</f>
        <v>23.84056078554449</v>
      </c>
    </row>
    <row r="309" spans="1:32" ht="15" customHeight="1" x14ac:dyDescent="0.25">
      <c r="A309" s="9" t="s">
        <v>80</v>
      </c>
      <c r="B309" s="9" t="s">
        <v>85</v>
      </c>
      <c r="C309" s="9" t="s">
        <v>3</v>
      </c>
      <c r="D309" s="9" t="s">
        <v>725</v>
      </c>
      <c r="E309" s="9" t="s">
        <v>748</v>
      </c>
      <c r="F309" s="9" t="s">
        <v>102</v>
      </c>
      <c r="G309" s="9" t="s">
        <v>726</v>
      </c>
      <c r="H309" s="39">
        <v>2503.4421111111114</v>
      </c>
      <c r="I309" s="39">
        <f>H309*800/(980+2/7*(800-980))</f>
        <v>2156.8116649572653</v>
      </c>
      <c r="J309" s="39">
        <f t="shared" si="257"/>
        <v>1941.1304984615388</v>
      </c>
      <c r="K309" s="39">
        <f>I309*640/800</f>
        <v>1725.4493319658122</v>
      </c>
      <c r="L309" s="39">
        <f t="shared" si="258"/>
        <v>1644.5688945299148</v>
      </c>
      <c r="M309" s="39">
        <f>K309*580/640</f>
        <v>1563.6884570940174</v>
      </c>
      <c r="N309" s="39">
        <f t="shared" si="259"/>
        <v>1482.80801965812</v>
      </c>
      <c r="O309" s="39">
        <f>M309*520/580</f>
        <v>1401.9275822222226</v>
      </c>
      <c r="P309" s="38">
        <v>0.91</v>
      </c>
      <c r="Q309" s="38">
        <f t="shared" ref="Q309:X311" si="261">H309*$P309/1000</f>
        <v>2.2781323211111117</v>
      </c>
      <c r="R309" s="38">
        <f t="shared" si="261"/>
        <v>1.9626986151111114</v>
      </c>
      <c r="S309" s="38">
        <f t="shared" si="261"/>
        <v>1.7664287536000003</v>
      </c>
      <c r="T309" s="38">
        <f t="shared" si="261"/>
        <v>1.5701588920888891</v>
      </c>
      <c r="U309" s="38">
        <f t="shared" si="261"/>
        <v>1.4965576940222225</v>
      </c>
      <c r="V309" s="38">
        <f t="shared" si="261"/>
        <v>1.4229564959555561</v>
      </c>
      <c r="W309" s="38">
        <f t="shared" si="261"/>
        <v>1.3493552978888892</v>
      </c>
      <c r="X309" s="38">
        <f t="shared" si="261"/>
        <v>1.2757540998222225</v>
      </c>
      <c r="Y309" s="38">
        <f>euref_det!AB309*Q309</f>
        <v>238.44837391369347</v>
      </c>
      <c r="Z309" s="38">
        <f>euref_det!AC309*R309</f>
        <v>155.65432159131205</v>
      </c>
      <c r="AA309" s="38">
        <f>euref_det!AD309*S309</f>
        <v>128.84569142816022</v>
      </c>
      <c r="AB309" s="38">
        <f>euref_det!AE309*T309</f>
        <v>264.88791899813003</v>
      </c>
      <c r="AC309" s="38">
        <f>euref_det!AF309*U309</f>
        <v>162.49824923047652</v>
      </c>
      <c r="AD309" s="38">
        <f>euref_det!AG309*V309</f>
        <v>155.0757146535897</v>
      </c>
      <c r="AE309" s="38">
        <f>euref_det!AH309*W309</f>
        <v>678.73164695121727</v>
      </c>
      <c r="AF309" s="38">
        <f>euref_det!AI309*X309</f>
        <v>228.74932865731705</v>
      </c>
    </row>
    <row r="310" spans="1:32" ht="15" customHeight="1" x14ac:dyDescent="0.25">
      <c r="A310" s="9" t="s">
        <v>81</v>
      </c>
      <c r="B310" s="9" t="s">
        <v>86</v>
      </c>
      <c r="C310" s="9" t="s">
        <v>3</v>
      </c>
      <c r="D310" s="9" t="s">
        <v>725</v>
      </c>
      <c r="E310" s="9" t="s">
        <v>747</v>
      </c>
      <c r="F310" s="9" t="s">
        <v>102</v>
      </c>
      <c r="G310" s="9" t="s">
        <v>723</v>
      </c>
      <c r="H310" s="39">
        <v>4069.1111111111113</v>
      </c>
      <c r="I310" s="39">
        <f>H310*1100/(1310+2/7*(1100-1310))</f>
        <v>3580.8177777777778</v>
      </c>
      <c r="J310" s="39">
        <f t="shared" si="257"/>
        <v>3401.7768888888886</v>
      </c>
      <c r="K310" s="39">
        <f>I310*990/1100</f>
        <v>3222.7359999999999</v>
      </c>
      <c r="L310" s="39">
        <f t="shared" si="258"/>
        <v>3125.0773333333332</v>
      </c>
      <c r="M310" s="39">
        <f>K310*930/990</f>
        <v>3027.4186666666665</v>
      </c>
      <c r="N310" s="39">
        <f t="shared" si="259"/>
        <v>2946.036444444444</v>
      </c>
      <c r="O310" s="39">
        <f>M310*880/930</f>
        <v>2864.654222222222</v>
      </c>
      <c r="P310" s="38">
        <v>0.91</v>
      </c>
      <c r="Q310" s="38">
        <f t="shared" si="261"/>
        <v>3.7028911111111116</v>
      </c>
      <c r="R310" s="38">
        <f t="shared" si="261"/>
        <v>3.2585441777777779</v>
      </c>
      <c r="S310" s="38">
        <f t="shared" si="261"/>
        <v>3.0956169688888884</v>
      </c>
      <c r="T310" s="38">
        <f t="shared" si="261"/>
        <v>2.9326897600000001</v>
      </c>
      <c r="U310" s="38">
        <f t="shared" si="261"/>
        <v>2.8438203733333336</v>
      </c>
      <c r="V310" s="38">
        <f t="shared" si="261"/>
        <v>2.7549509866666666</v>
      </c>
      <c r="W310" s="38">
        <f t="shared" si="261"/>
        <v>2.680893164444444</v>
      </c>
      <c r="X310" s="38">
        <f t="shared" si="261"/>
        <v>2.6068353422222224</v>
      </c>
      <c r="Y310" s="38">
        <f>euref_det!AB310*Q310</f>
        <v>0</v>
      </c>
      <c r="Z310" s="38">
        <f>euref_det!AC310*R310</f>
        <v>0</v>
      </c>
      <c r="AA310" s="38">
        <f>euref_det!AD310*S310</f>
        <v>0</v>
      </c>
      <c r="AB310" s="38">
        <f>euref_det!AE310*T310</f>
        <v>0</v>
      </c>
      <c r="AC310" s="38">
        <f>euref_det!AF310*U310</f>
        <v>0</v>
      </c>
      <c r="AD310" s="38">
        <f>euref_det!AG310*V310</f>
        <v>0</v>
      </c>
      <c r="AE310" s="38">
        <f>euref_det!AH310*W310</f>
        <v>0</v>
      </c>
      <c r="AF310" s="38">
        <f>euref_det!AI310*X310</f>
        <v>0</v>
      </c>
    </row>
    <row r="311" spans="1:32" ht="15" customHeight="1" x14ac:dyDescent="0.25">
      <c r="A311" s="9" t="s">
        <v>41</v>
      </c>
      <c r="B311" s="9" t="s">
        <v>42</v>
      </c>
      <c r="C311" s="9" t="s">
        <v>3</v>
      </c>
      <c r="D311" s="9" t="s">
        <v>102</v>
      </c>
      <c r="E311" s="9" t="s">
        <v>722</v>
      </c>
      <c r="F311" s="9"/>
      <c r="G311" s="9"/>
      <c r="H311" s="38">
        <v>5285.7142857142853</v>
      </c>
      <c r="I311" s="38">
        <v>4500</v>
      </c>
      <c r="J311" s="38">
        <f t="shared" si="257"/>
        <v>4150</v>
      </c>
      <c r="K311" s="38">
        <v>3800</v>
      </c>
      <c r="L311" s="38">
        <f t="shared" si="258"/>
        <v>3650</v>
      </c>
      <c r="M311" s="38">
        <v>3500</v>
      </c>
      <c r="N311" s="38">
        <f t="shared" si="259"/>
        <v>3450</v>
      </c>
      <c r="O311" s="38">
        <v>3400</v>
      </c>
      <c r="P311" s="38">
        <v>0.91</v>
      </c>
      <c r="Q311" s="38">
        <f t="shared" si="261"/>
        <v>4.8099999999999996</v>
      </c>
      <c r="R311" s="38">
        <f t="shared" si="261"/>
        <v>4.0949999999999998</v>
      </c>
      <c r="S311" s="38">
        <f t="shared" si="261"/>
        <v>3.7765</v>
      </c>
      <c r="T311" s="38">
        <f t="shared" si="261"/>
        <v>3.4580000000000002</v>
      </c>
      <c r="U311" s="38">
        <f t="shared" si="261"/>
        <v>3.3214999999999999</v>
      </c>
      <c r="V311" s="38">
        <f t="shared" si="261"/>
        <v>3.1850000000000001</v>
      </c>
      <c r="W311" s="38">
        <f t="shared" si="261"/>
        <v>3.1395</v>
      </c>
      <c r="X311" s="38">
        <f t="shared" si="261"/>
        <v>3.0939999999999999</v>
      </c>
      <c r="Y311" s="38">
        <f>euref_det!AB311*Q311</f>
        <v>0</v>
      </c>
      <c r="Z311" s="38">
        <f>euref_det!AC311*R311</f>
        <v>0</v>
      </c>
      <c r="AA311" s="38">
        <f>euref_det!AD311*S311</f>
        <v>0</v>
      </c>
      <c r="AB311" s="38">
        <f>euref_det!AE311*T311</f>
        <v>0</v>
      </c>
      <c r="AC311" s="38">
        <f>euref_det!AF311*U311</f>
        <v>0</v>
      </c>
      <c r="AD311" s="38">
        <f>euref_det!AG311*V311</f>
        <v>0</v>
      </c>
      <c r="AE311" s="38">
        <f>euref_det!AH311*W311</f>
        <v>0</v>
      </c>
      <c r="AF311" s="38">
        <f>euref_det!AI311*X311</f>
        <v>0</v>
      </c>
    </row>
    <row r="312" spans="1:32" ht="15" customHeight="1" x14ac:dyDescent="0.25">
      <c r="A312" s="9" t="s">
        <v>43</v>
      </c>
      <c r="B312" s="9" t="s">
        <v>44</v>
      </c>
      <c r="C312" s="9" t="s">
        <v>3</v>
      </c>
      <c r="D312" s="9" t="s">
        <v>102</v>
      </c>
      <c r="E312" s="9" t="s">
        <v>721</v>
      </c>
      <c r="F312" s="9"/>
      <c r="G312" s="9"/>
      <c r="H312" s="38">
        <v>8140</v>
      </c>
      <c r="I312" s="38">
        <v>5790</v>
      </c>
      <c r="J312" s="38">
        <f t="shared" si="257"/>
        <v>5135</v>
      </c>
      <c r="K312" s="38">
        <v>4480</v>
      </c>
      <c r="L312" s="38">
        <f t="shared" si="258"/>
        <v>3565</v>
      </c>
      <c r="M312" s="38">
        <v>2650</v>
      </c>
      <c r="N312" s="38">
        <f t="shared" si="259"/>
        <v>2475</v>
      </c>
      <c r="O312" s="38">
        <v>2300</v>
      </c>
      <c r="P312" s="38"/>
      <c r="Q312" s="38">
        <f t="shared" ref="Q312:X312" si="262">H312/1000</f>
        <v>8.14</v>
      </c>
      <c r="R312" s="38">
        <f t="shared" si="262"/>
        <v>5.79</v>
      </c>
      <c r="S312" s="38">
        <f t="shared" si="262"/>
        <v>5.1349999999999998</v>
      </c>
      <c r="T312" s="38">
        <f t="shared" si="262"/>
        <v>4.4800000000000004</v>
      </c>
      <c r="U312" s="38">
        <f t="shared" si="262"/>
        <v>3.5649999999999999</v>
      </c>
      <c r="V312" s="38">
        <f t="shared" si="262"/>
        <v>2.65</v>
      </c>
      <c r="W312" s="38">
        <f t="shared" si="262"/>
        <v>2.4750000000000001</v>
      </c>
      <c r="X312" s="38">
        <f t="shared" si="262"/>
        <v>2.2999999999999998</v>
      </c>
      <c r="Y312" s="38">
        <f>euref_det!AB312*Q312</f>
        <v>0</v>
      </c>
      <c r="Z312" s="38">
        <f>euref_det!AC312*R312</f>
        <v>0</v>
      </c>
      <c r="AA312" s="38">
        <f>euref_det!AD312*S312</f>
        <v>0</v>
      </c>
      <c r="AB312" s="38">
        <f>euref_det!AE312*T312</f>
        <v>0</v>
      </c>
      <c r="AC312" s="38">
        <f>euref_det!AF312*U312</f>
        <v>0</v>
      </c>
      <c r="AD312" s="38">
        <f>euref_det!AG312*V312</f>
        <v>0</v>
      </c>
      <c r="AE312" s="38">
        <f>euref_det!AH312*W312</f>
        <v>0</v>
      </c>
      <c r="AF312" s="38">
        <f>euref_det!AI312*X312</f>
        <v>0</v>
      </c>
    </row>
    <row r="313" spans="1:32" ht="15" customHeight="1" x14ac:dyDescent="0.25">
      <c r="A313" s="9" t="s">
        <v>45</v>
      </c>
      <c r="B313" s="9" t="s">
        <v>46</v>
      </c>
      <c r="C313" s="9" t="s">
        <v>3</v>
      </c>
      <c r="D313" s="9" t="s">
        <v>102</v>
      </c>
      <c r="E313" s="9" t="s">
        <v>720</v>
      </c>
      <c r="F313" s="9"/>
      <c r="G313" s="9"/>
      <c r="H313" s="38">
        <v>5370</v>
      </c>
      <c r="I313" s="38">
        <v>4970</v>
      </c>
      <c r="J313" s="38">
        <f t="shared" si="257"/>
        <v>4720</v>
      </c>
      <c r="K313" s="38">
        <v>4470</v>
      </c>
      <c r="L313" s="38">
        <f t="shared" si="258"/>
        <v>4245</v>
      </c>
      <c r="M313" s="38">
        <v>4020</v>
      </c>
      <c r="N313" s="38">
        <f t="shared" si="259"/>
        <v>3815</v>
      </c>
      <c r="O313" s="38">
        <v>3610</v>
      </c>
      <c r="P313" s="38">
        <v>0.91</v>
      </c>
      <c r="Q313" s="38">
        <f t="shared" ref="Q313:X313" si="263">H313*$P313/1000</f>
        <v>4.8866999999999994</v>
      </c>
      <c r="R313" s="38">
        <f t="shared" si="263"/>
        <v>4.5226999999999995</v>
      </c>
      <c r="S313" s="38">
        <f t="shared" si="263"/>
        <v>4.2951999999999995</v>
      </c>
      <c r="T313" s="38">
        <f t="shared" si="263"/>
        <v>4.0677000000000003</v>
      </c>
      <c r="U313" s="38">
        <f t="shared" si="263"/>
        <v>3.8629500000000001</v>
      </c>
      <c r="V313" s="38">
        <f t="shared" si="263"/>
        <v>3.6582000000000003</v>
      </c>
      <c r="W313" s="38">
        <f t="shared" si="263"/>
        <v>3.4716499999999999</v>
      </c>
      <c r="X313" s="38">
        <f t="shared" si="263"/>
        <v>3.2850999999999999</v>
      </c>
      <c r="Y313" s="38">
        <f>euref_det!AB313*Q313</f>
        <v>0</v>
      </c>
      <c r="Z313" s="38">
        <f>euref_det!AC313*R313</f>
        <v>0</v>
      </c>
      <c r="AA313" s="38">
        <f>euref_det!AD313*S313</f>
        <v>0</v>
      </c>
      <c r="AB313" s="38">
        <f>euref_det!AE313*T313</f>
        <v>0</v>
      </c>
      <c r="AC313" s="38">
        <f>euref_det!AF313*U313</f>
        <v>0</v>
      </c>
      <c r="AD313" s="38">
        <f>euref_det!AG313*V313</f>
        <v>0</v>
      </c>
      <c r="AE313" s="38">
        <f>euref_det!AH313*W313</f>
        <v>0</v>
      </c>
      <c r="AF313" s="38">
        <f>euref_det!AI313*X313</f>
        <v>0</v>
      </c>
    </row>
    <row r="314" spans="1:32" ht="15" customHeight="1" x14ac:dyDescent="0.25">
      <c r="A314" s="9" t="s">
        <v>29</v>
      </c>
      <c r="B314" s="9" t="s">
        <v>30</v>
      </c>
      <c r="C314" s="9" t="s">
        <v>2</v>
      </c>
      <c r="D314" s="9" t="s">
        <v>102</v>
      </c>
      <c r="E314" s="9" t="s">
        <v>738</v>
      </c>
      <c r="F314" s="9"/>
      <c r="G314" s="9"/>
      <c r="H314" s="39">
        <v>1600</v>
      </c>
      <c r="I314" s="39">
        <f t="shared" ref="I314:O315" si="264">$H314</f>
        <v>1600</v>
      </c>
      <c r="J314" s="39">
        <f t="shared" si="264"/>
        <v>1600</v>
      </c>
      <c r="K314" s="39">
        <f t="shared" si="264"/>
        <v>1600</v>
      </c>
      <c r="L314" s="39">
        <f t="shared" si="264"/>
        <v>1600</v>
      </c>
      <c r="M314" s="39">
        <f t="shared" si="264"/>
        <v>1600</v>
      </c>
      <c r="N314" s="39">
        <f t="shared" si="264"/>
        <v>1600</v>
      </c>
      <c r="O314" s="39">
        <f t="shared" si="264"/>
        <v>1600</v>
      </c>
      <c r="P314" s="38"/>
      <c r="Q314" s="38">
        <f t="shared" ref="Q314:X316" si="265">H314/1000</f>
        <v>1.6</v>
      </c>
      <c r="R314" s="38">
        <f t="shared" si="265"/>
        <v>1.6</v>
      </c>
      <c r="S314" s="38">
        <f t="shared" si="265"/>
        <v>1.6</v>
      </c>
      <c r="T314" s="38">
        <f t="shared" si="265"/>
        <v>1.6</v>
      </c>
      <c r="U314" s="38">
        <f t="shared" si="265"/>
        <v>1.6</v>
      </c>
      <c r="V314" s="38">
        <f t="shared" si="265"/>
        <v>1.6</v>
      </c>
      <c r="W314" s="38">
        <f t="shared" si="265"/>
        <v>1.6</v>
      </c>
      <c r="X314" s="38">
        <f t="shared" si="265"/>
        <v>1.6</v>
      </c>
      <c r="Y314" s="38">
        <f>euref_det!AB314*Q314</f>
        <v>14.227000000000002</v>
      </c>
      <c r="Z314" s="38">
        <f>euref_det!AC314*R314</f>
        <v>5.4246000000000008</v>
      </c>
      <c r="AA314" s="38">
        <f>euref_det!AD314*S314</f>
        <v>5.4246000000000008</v>
      </c>
      <c r="AB314" s="38">
        <f>euref_det!AE314*T314</f>
        <v>5.1295600000000015</v>
      </c>
      <c r="AC314" s="38">
        <f>euref_det!AF314*U314</f>
        <v>0.74507999999999996</v>
      </c>
      <c r="AD314" s="38">
        <f>euref_det!AG314*V314</f>
        <v>0.74507999999999996</v>
      </c>
      <c r="AE314" s="38">
        <f>euref_det!AH314*W314</f>
        <v>0.74507999999999996</v>
      </c>
      <c r="AF314" s="38">
        <f>euref_det!AI314*X314</f>
        <v>0.31919999999999998</v>
      </c>
    </row>
    <row r="315" spans="1:32" ht="15" customHeight="1" x14ac:dyDescent="0.25">
      <c r="A315" s="9" t="s">
        <v>31</v>
      </c>
      <c r="B315" s="9" t="s">
        <v>32</v>
      </c>
      <c r="C315" s="9" t="s">
        <v>2</v>
      </c>
      <c r="D315" s="9" t="s">
        <v>102</v>
      </c>
      <c r="E315" s="9" t="s">
        <v>737</v>
      </c>
      <c r="F315" s="9"/>
      <c r="G315" s="9"/>
      <c r="H315" s="38">
        <v>850</v>
      </c>
      <c r="I315" s="38">
        <f t="shared" si="264"/>
        <v>850</v>
      </c>
      <c r="J315" s="38">
        <f t="shared" si="264"/>
        <v>850</v>
      </c>
      <c r="K315" s="38">
        <f t="shared" si="264"/>
        <v>850</v>
      </c>
      <c r="L315" s="38">
        <f t="shared" si="264"/>
        <v>850</v>
      </c>
      <c r="M315" s="38">
        <f t="shared" si="264"/>
        <v>850</v>
      </c>
      <c r="N315" s="38">
        <f t="shared" si="264"/>
        <v>850</v>
      </c>
      <c r="O315" s="38">
        <f t="shared" si="264"/>
        <v>850</v>
      </c>
      <c r="P315" s="38"/>
      <c r="Q315" s="38">
        <f t="shared" si="265"/>
        <v>0.85</v>
      </c>
      <c r="R315" s="38">
        <f t="shared" si="265"/>
        <v>0.85</v>
      </c>
      <c r="S315" s="38">
        <f t="shared" si="265"/>
        <v>0.85</v>
      </c>
      <c r="T315" s="38">
        <f t="shared" si="265"/>
        <v>0.85</v>
      </c>
      <c r="U315" s="38">
        <f t="shared" si="265"/>
        <v>0.85</v>
      </c>
      <c r="V315" s="38">
        <f t="shared" si="265"/>
        <v>0.85</v>
      </c>
      <c r="W315" s="38">
        <f t="shared" si="265"/>
        <v>0.85</v>
      </c>
      <c r="X315" s="38">
        <f t="shared" si="265"/>
        <v>0.85</v>
      </c>
      <c r="Y315" s="38">
        <f>euref_det!AB315*Q315</f>
        <v>33.102018916666673</v>
      </c>
      <c r="Z315" s="38">
        <f>euref_det!AC315*R315</f>
        <v>196.47529859887894</v>
      </c>
      <c r="AA315" s="38">
        <f>euref_det!AD315*S315</f>
        <v>312.1028923667136</v>
      </c>
      <c r="AB315" s="38">
        <f>euref_det!AE315*T315</f>
        <v>92.947005108712972</v>
      </c>
      <c r="AC315" s="38">
        <f>euref_det!AF315*U315</f>
        <v>321.029982719082</v>
      </c>
      <c r="AD315" s="38">
        <f>euref_det!AG315*V315</f>
        <v>124.12252607422626</v>
      </c>
      <c r="AE315" s="38">
        <f>euref_det!AH315*W315</f>
        <v>120.51549440755963</v>
      </c>
      <c r="AF315" s="38">
        <f>euref_det!AI315*X315</f>
        <v>215.89680905741128</v>
      </c>
    </row>
    <row r="316" spans="1:32" ht="15" customHeight="1" x14ac:dyDescent="0.25">
      <c r="A316" s="9" t="s">
        <v>33</v>
      </c>
      <c r="B316" s="9" t="s">
        <v>34</v>
      </c>
      <c r="C316" s="9" t="s">
        <v>2</v>
      </c>
      <c r="D316" s="9" t="s">
        <v>102</v>
      </c>
      <c r="E316" s="9" t="s">
        <v>736</v>
      </c>
      <c r="F316" s="9"/>
      <c r="G316" s="9"/>
      <c r="H316" s="38">
        <v>4457.1428571428569</v>
      </c>
      <c r="I316" s="38">
        <f>4350</f>
        <v>4350</v>
      </c>
      <c r="J316" s="38">
        <f>(I316+K316)/2</f>
        <v>4225</v>
      </c>
      <c r="K316" s="38">
        <v>4100</v>
      </c>
      <c r="L316" s="38">
        <f>(K316+M316)/2</f>
        <v>3950</v>
      </c>
      <c r="M316" s="38">
        <v>3800</v>
      </c>
      <c r="N316" s="38">
        <f>(M316+O316)/2</f>
        <v>3775</v>
      </c>
      <c r="O316" s="38">
        <v>3750</v>
      </c>
      <c r="P316" s="38"/>
      <c r="Q316" s="38">
        <f t="shared" si="265"/>
        <v>4.4571428571428573</v>
      </c>
      <c r="R316" s="38">
        <f t="shared" si="265"/>
        <v>4.3499999999999996</v>
      </c>
      <c r="S316" s="38">
        <f t="shared" si="265"/>
        <v>4.2249999999999996</v>
      </c>
      <c r="T316" s="38">
        <f t="shared" si="265"/>
        <v>4.0999999999999996</v>
      </c>
      <c r="U316" s="38">
        <f t="shared" si="265"/>
        <v>3.95</v>
      </c>
      <c r="V316" s="38">
        <f t="shared" si="265"/>
        <v>3.8</v>
      </c>
      <c r="W316" s="38">
        <f t="shared" si="265"/>
        <v>3.7749999999999999</v>
      </c>
      <c r="X316" s="38">
        <f t="shared" si="265"/>
        <v>3.75</v>
      </c>
      <c r="Y316" s="38">
        <f>euref_det!AB316*Q316</f>
        <v>1514.8224</v>
      </c>
      <c r="Z316" s="38">
        <f>euref_det!AC316*R316</f>
        <v>503.83440000000002</v>
      </c>
      <c r="AA316" s="38">
        <f>euref_det!AD316*S316</f>
        <v>489.35640000000001</v>
      </c>
      <c r="AB316" s="38">
        <f>euref_det!AE316*T316</f>
        <v>474.8784</v>
      </c>
      <c r="AC316" s="38">
        <f>euref_det!AF316*U316</f>
        <v>457.50480000000005</v>
      </c>
      <c r="AD316" s="38">
        <f>euref_det!AG316*V316</f>
        <v>2498.4645333333319</v>
      </c>
      <c r="AE316" s="38">
        <f>euref_det!AH316*W316</f>
        <v>567.67443333333324</v>
      </c>
      <c r="AF316" s="38">
        <f>euref_det!AI316*X316</f>
        <v>563.91499999999996</v>
      </c>
    </row>
    <row r="317" spans="1:32" ht="15" customHeight="1" x14ac:dyDescent="0.25">
      <c r="A317" s="9" t="s">
        <v>35</v>
      </c>
      <c r="B317" s="9" t="s">
        <v>36</v>
      </c>
      <c r="C317" s="9" t="s">
        <v>2</v>
      </c>
      <c r="D317" s="9" t="s">
        <v>725</v>
      </c>
      <c r="E317" s="9" t="s">
        <v>735</v>
      </c>
      <c r="F317" s="9" t="s">
        <v>102</v>
      </c>
      <c r="G317" s="9" t="s">
        <v>734</v>
      </c>
      <c r="H317" s="38">
        <v>1842.692924470706</v>
      </c>
      <c r="I317" s="38">
        <f t="shared" ref="I317:O317" si="266">$H317</f>
        <v>1842.692924470706</v>
      </c>
      <c r="J317" s="38">
        <f t="shared" si="266"/>
        <v>1842.692924470706</v>
      </c>
      <c r="K317" s="38">
        <f t="shared" si="266"/>
        <v>1842.692924470706</v>
      </c>
      <c r="L317" s="38">
        <f t="shared" si="266"/>
        <v>1842.692924470706</v>
      </c>
      <c r="M317" s="38">
        <f t="shared" si="266"/>
        <v>1842.692924470706</v>
      </c>
      <c r="N317" s="38">
        <f t="shared" si="266"/>
        <v>1842.692924470706</v>
      </c>
      <c r="O317" s="38">
        <f t="shared" si="266"/>
        <v>1842.692924470706</v>
      </c>
      <c r="P317" s="38">
        <v>0.91</v>
      </c>
      <c r="Q317" s="38">
        <f t="shared" ref="Q317:X319" si="267">H317*$P317/1000</f>
        <v>1.6768505612683424</v>
      </c>
      <c r="R317" s="38">
        <f t="shared" si="267"/>
        <v>1.6768505612683424</v>
      </c>
      <c r="S317" s="38">
        <f t="shared" si="267"/>
        <v>1.6768505612683424</v>
      </c>
      <c r="T317" s="38">
        <f t="shared" si="267"/>
        <v>1.6768505612683424</v>
      </c>
      <c r="U317" s="38">
        <f t="shared" si="267"/>
        <v>1.6768505612683424</v>
      </c>
      <c r="V317" s="38">
        <f t="shared" si="267"/>
        <v>1.6768505612683424</v>
      </c>
      <c r="W317" s="38">
        <f t="shared" si="267"/>
        <v>1.6768505612683424</v>
      </c>
      <c r="X317" s="38">
        <f t="shared" si="267"/>
        <v>1.6768505612683424</v>
      </c>
      <c r="Y317" s="38">
        <f>euref_det!AB317*Q317</f>
        <v>1016.5906527689326</v>
      </c>
      <c r="Z317" s="38">
        <f>euref_det!AC317*R317</f>
        <v>547.95962998129301</v>
      </c>
      <c r="AA317" s="38">
        <f>euref_det!AD317*S317</f>
        <v>500.55491982925082</v>
      </c>
      <c r="AB317" s="38">
        <f>euref_det!AE317*T317</f>
        <v>468.71104967259049</v>
      </c>
      <c r="AC317" s="38">
        <f>euref_det!AF317*U317</f>
        <v>589.03870600755556</v>
      </c>
      <c r="AD317" s="38">
        <f>euref_det!AG317*V317</f>
        <v>477.21719070662567</v>
      </c>
      <c r="AE317" s="38">
        <f>euref_det!AH317*W317</f>
        <v>634.58413411074753</v>
      </c>
      <c r="AF317" s="38">
        <f>euref_det!AI317*X317</f>
        <v>634.83986800127593</v>
      </c>
    </row>
    <row r="318" spans="1:32" ht="15" customHeight="1" x14ac:dyDescent="0.25">
      <c r="A318" s="9" t="s">
        <v>79</v>
      </c>
      <c r="B318" s="9" t="s">
        <v>83</v>
      </c>
      <c r="C318" s="9" t="s">
        <v>2</v>
      </c>
      <c r="D318" s="9" t="s">
        <v>725</v>
      </c>
      <c r="E318" s="9" t="s">
        <v>746</v>
      </c>
      <c r="F318" s="9" t="s">
        <v>102</v>
      </c>
      <c r="G318" s="9" t="s">
        <v>732</v>
      </c>
      <c r="H318" s="38">
        <v>1836.1111111111111</v>
      </c>
      <c r="I318" s="38">
        <f>H318*1350/(1400+2/7*(1350-1400))</f>
        <v>1788.7886597938143</v>
      </c>
      <c r="J318" s="38">
        <f t="shared" ref="J318:J326" si="268">(I318+K318)/2</f>
        <v>1755.6629438717068</v>
      </c>
      <c r="K318" s="38">
        <f>I318*1300/1350</f>
        <v>1722.5372279495991</v>
      </c>
      <c r="L318" s="38">
        <f t="shared" ref="L318:L326" si="269">(K318+M318)/2</f>
        <v>1656.2857961053837</v>
      </c>
      <c r="M318" s="38">
        <f>K318*1200/1300</f>
        <v>1590.0343642611683</v>
      </c>
      <c r="N318" s="38">
        <f t="shared" ref="N318:N326" si="270">(M318+O318)/2</f>
        <v>1523.7829324169529</v>
      </c>
      <c r="O318" s="38">
        <f>M318*1100/1200</f>
        <v>1457.5315005727375</v>
      </c>
      <c r="P318" s="38">
        <v>0.91</v>
      </c>
      <c r="Q318" s="38">
        <f t="shared" si="267"/>
        <v>1.6708611111111111</v>
      </c>
      <c r="R318" s="38">
        <f t="shared" si="267"/>
        <v>1.6277976804123713</v>
      </c>
      <c r="S318" s="38">
        <f t="shared" si="267"/>
        <v>1.5976532789232534</v>
      </c>
      <c r="T318" s="38">
        <f t="shared" si="267"/>
        <v>1.5675088774341353</v>
      </c>
      <c r="U318" s="38">
        <f t="shared" si="267"/>
        <v>1.5072200744558992</v>
      </c>
      <c r="V318" s="38">
        <f t="shared" si="267"/>
        <v>1.4469312714776632</v>
      </c>
      <c r="W318" s="38">
        <f t="shared" si="267"/>
        <v>1.3866424684994272</v>
      </c>
      <c r="X318" s="38">
        <f t="shared" si="267"/>
        <v>1.3263536655211912</v>
      </c>
      <c r="Y318" s="38">
        <f>euref_det!AB318*Q318</f>
        <v>1706.316388149603</v>
      </c>
      <c r="Z318" s="38">
        <f>euref_det!AC318*R318</f>
        <v>614.9255011349569</v>
      </c>
      <c r="AA318" s="38">
        <f>euref_det!AD318*S318</f>
        <v>1027.7061805974463</v>
      </c>
      <c r="AB318" s="38">
        <f>euref_det!AE318*T318</f>
        <v>814.63210071688707</v>
      </c>
      <c r="AC318" s="38">
        <f>euref_det!AF318*U318</f>
        <v>523.47432450419944</v>
      </c>
      <c r="AD318" s="38">
        <f>euref_det!AG318*V318</f>
        <v>500.63967750871944</v>
      </c>
      <c r="AE318" s="38">
        <f>euref_det!AH318*W318</f>
        <v>613.94407894262361</v>
      </c>
      <c r="AF318" s="38">
        <f>euref_det!AI318*X318</f>
        <v>1039.2452075265483</v>
      </c>
    </row>
    <row r="319" spans="1:32" ht="15" customHeight="1" x14ac:dyDescent="0.25">
      <c r="A319" s="9" t="s">
        <v>78</v>
      </c>
      <c r="B319" s="9" t="s">
        <v>84</v>
      </c>
      <c r="C319" s="9" t="s">
        <v>2</v>
      </c>
      <c r="D319" s="9" t="s">
        <v>725</v>
      </c>
      <c r="E319" s="9" t="s">
        <v>741</v>
      </c>
      <c r="F319" s="9" t="s">
        <v>102</v>
      </c>
      <c r="G319" s="9" t="s">
        <v>730</v>
      </c>
      <c r="H319" s="38">
        <v>4376</v>
      </c>
      <c r="I319" s="38">
        <f>H319*2880/(3470+2/7*(2880-3470))</f>
        <v>3817.4019904803113</v>
      </c>
      <c r="J319" s="38">
        <f t="shared" si="268"/>
        <v>3618.5789701427948</v>
      </c>
      <c r="K319" s="38">
        <f>I319*2580/2880</f>
        <v>3419.7559498052788</v>
      </c>
      <c r="L319" s="38">
        <f t="shared" si="269"/>
        <v>3287.2072695802681</v>
      </c>
      <c r="M319" s="38">
        <f>K319*2380/2580</f>
        <v>3154.6585893552569</v>
      </c>
      <c r="N319" s="38">
        <f t="shared" si="270"/>
        <v>3032.3850006205571</v>
      </c>
      <c r="O319" s="38">
        <f>M319*2380/2580</f>
        <v>2910.1114118858573</v>
      </c>
      <c r="P319" s="38">
        <v>0.91</v>
      </c>
      <c r="Q319" s="38">
        <f t="shared" si="267"/>
        <v>3.9821600000000004</v>
      </c>
      <c r="R319" s="38">
        <f t="shared" si="267"/>
        <v>3.4738358113370831</v>
      </c>
      <c r="S319" s="38">
        <f t="shared" si="267"/>
        <v>3.2929068628299434</v>
      </c>
      <c r="T319" s="38">
        <f t="shared" si="267"/>
        <v>3.1119779143228037</v>
      </c>
      <c r="U319" s="38">
        <f t="shared" si="267"/>
        <v>2.991358615318044</v>
      </c>
      <c r="V319" s="38">
        <f t="shared" si="267"/>
        <v>2.8707393163132839</v>
      </c>
      <c r="W319" s="38">
        <f t="shared" si="267"/>
        <v>2.7594703505647074</v>
      </c>
      <c r="X319" s="38">
        <f t="shared" si="267"/>
        <v>2.6482013848161299</v>
      </c>
      <c r="Y319" s="38">
        <f>euref_det!AB319*Q319</f>
        <v>43.910885894314504</v>
      </c>
      <c r="Z319" s="38">
        <f>euref_det!AC319*R319</f>
        <v>45.347682650491635</v>
      </c>
      <c r="AA319" s="38">
        <f>euref_det!AD319*S319</f>
        <v>74.424359308959779</v>
      </c>
      <c r="AB319" s="38">
        <f>euref_det!AE319*T319</f>
        <v>54.604635772095484</v>
      </c>
      <c r="AC319" s="38">
        <f>euref_det!AF319*U319</f>
        <v>32.895194631317317</v>
      </c>
      <c r="AD319" s="38">
        <f>euref_det!AG319*V319</f>
        <v>31.449691119657981</v>
      </c>
      <c r="AE319" s="38">
        <f>euref_det!AH319*W319</f>
        <v>40.093290922695182</v>
      </c>
      <c r="AF319" s="38">
        <f>euref_det!AI319*X319</f>
        <v>71.587519864976016</v>
      </c>
    </row>
    <row r="320" spans="1:32" ht="15" customHeight="1" x14ac:dyDescent="0.25">
      <c r="A320" s="9" t="s">
        <v>37</v>
      </c>
      <c r="B320" s="9" t="s">
        <v>38</v>
      </c>
      <c r="C320" s="9" t="s">
        <v>2</v>
      </c>
      <c r="D320" s="9" t="s">
        <v>102</v>
      </c>
      <c r="E320" s="9" t="s">
        <v>729</v>
      </c>
      <c r="F320" s="9"/>
      <c r="G320" s="9"/>
      <c r="H320" s="38">
        <v>2442.8571428571427</v>
      </c>
      <c r="I320" s="38">
        <v>2300</v>
      </c>
      <c r="J320" s="38">
        <f t="shared" si="268"/>
        <v>2300</v>
      </c>
      <c r="K320" s="38">
        <v>2300</v>
      </c>
      <c r="L320" s="38">
        <f t="shared" si="269"/>
        <v>2300</v>
      </c>
      <c r="M320" s="38">
        <v>2300</v>
      </c>
      <c r="N320" s="38">
        <f t="shared" si="270"/>
        <v>2250</v>
      </c>
      <c r="O320" s="38">
        <v>2200</v>
      </c>
      <c r="P320" s="38"/>
      <c r="Q320" s="38">
        <f t="shared" ref="Q320:X321" si="271">H320/1000</f>
        <v>2.4428571428571426</v>
      </c>
      <c r="R320" s="38">
        <f t="shared" si="271"/>
        <v>2.2999999999999998</v>
      </c>
      <c r="S320" s="38">
        <f t="shared" si="271"/>
        <v>2.2999999999999998</v>
      </c>
      <c r="T320" s="38">
        <f t="shared" si="271"/>
        <v>2.2999999999999998</v>
      </c>
      <c r="U320" s="38">
        <f t="shared" si="271"/>
        <v>2.2999999999999998</v>
      </c>
      <c r="V320" s="38">
        <f t="shared" si="271"/>
        <v>2.2999999999999998</v>
      </c>
      <c r="W320" s="38">
        <f t="shared" si="271"/>
        <v>2.25</v>
      </c>
      <c r="X320" s="38">
        <f t="shared" si="271"/>
        <v>2.2000000000000002</v>
      </c>
      <c r="Y320" s="38">
        <f>euref_det!AB320*Q320</f>
        <v>206.46079626122446</v>
      </c>
      <c r="Z320" s="38">
        <f>euref_det!AC320*R320</f>
        <v>36.720968316868735</v>
      </c>
      <c r="AA320" s="38">
        <f>euref_det!AD320*S320</f>
        <v>33.484539745440159</v>
      </c>
      <c r="AB320" s="38">
        <f>euref_det!AE320*T320</f>
        <v>33.484539745440159</v>
      </c>
      <c r="AC320" s="38">
        <f>euref_det!AF320*U320</f>
        <v>19.222059428571431</v>
      </c>
      <c r="AD320" s="38">
        <f>euref_det!AG320*V320</f>
        <v>0.95436857142857145</v>
      </c>
      <c r="AE320" s="38">
        <f>euref_det!AH320*W320</f>
        <v>0</v>
      </c>
      <c r="AF320" s="38">
        <f>euref_det!AI320*X320</f>
        <v>0</v>
      </c>
    </row>
    <row r="321" spans="1:32" ht="15" customHeight="1" x14ac:dyDescent="0.25">
      <c r="A321" s="9" t="s">
        <v>39</v>
      </c>
      <c r="B321" s="9" t="s">
        <v>40</v>
      </c>
      <c r="C321" s="9" t="s">
        <v>2</v>
      </c>
      <c r="D321" s="9" t="s">
        <v>102</v>
      </c>
      <c r="E321" s="9" t="s">
        <v>728</v>
      </c>
      <c r="F321" s="9"/>
      <c r="G321" s="9"/>
      <c r="H321" s="38">
        <v>2812.8571428571427</v>
      </c>
      <c r="I321" s="38">
        <v>2620</v>
      </c>
      <c r="J321" s="38">
        <f t="shared" si="268"/>
        <v>2495</v>
      </c>
      <c r="K321" s="38">
        <v>2370</v>
      </c>
      <c r="L321" s="38">
        <f t="shared" si="269"/>
        <v>2260</v>
      </c>
      <c r="M321" s="38">
        <v>2150</v>
      </c>
      <c r="N321" s="38">
        <f t="shared" si="270"/>
        <v>2050</v>
      </c>
      <c r="O321" s="38">
        <v>1950</v>
      </c>
      <c r="P321" s="38"/>
      <c r="Q321" s="38">
        <f t="shared" si="271"/>
        <v>2.8128571428571427</v>
      </c>
      <c r="R321" s="38">
        <f t="shared" si="271"/>
        <v>2.62</v>
      </c>
      <c r="S321" s="38">
        <f t="shared" si="271"/>
        <v>2.4950000000000001</v>
      </c>
      <c r="T321" s="38">
        <f t="shared" si="271"/>
        <v>2.37</v>
      </c>
      <c r="U321" s="38">
        <f t="shared" si="271"/>
        <v>2.2599999999999998</v>
      </c>
      <c r="V321" s="38">
        <f t="shared" si="271"/>
        <v>2.15</v>
      </c>
      <c r="W321" s="38">
        <f t="shared" si="271"/>
        <v>2.0499999999999998</v>
      </c>
      <c r="X321" s="38">
        <f t="shared" si="271"/>
        <v>1.95</v>
      </c>
      <c r="Y321" s="38">
        <f>euref_det!AB321*Q321</f>
        <v>1292.3510561091427</v>
      </c>
      <c r="Z321" s="38">
        <f>euref_det!AC321*R321</f>
        <v>271.30246158163942</v>
      </c>
      <c r="AA321" s="38">
        <f>euref_det!AD321*S321</f>
        <v>267.64860510904987</v>
      </c>
      <c r="AB321" s="38">
        <f>euref_det!AE321*T321</f>
        <v>563.29356023866671</v>
      </c>
      <c r="AC321" s="38">
        <f>euref_det!AF321*U321</f>
        <v>261.6145932300671</v>
      </c>
      <c r="AD321" s="38">
        <f>euref_det!AG321*V321</f>
        <v>337.87061155593079</v>
      </c>
      <c r="AE321" s="38">
        <f>euref_det!AH321*W321</f>
        <v>354.85601753614333</v>
      </c>
      <c r="AF321" s="38">
        <f>euref_det!AI321*X321</f>
        <v>319.06791585886111</v>
      </c>
    </row>
    <row r="322" spans="1:32" ht="15" customHeight="1" x14ac:dyDescent="0.25">
      <c r="A322" s="9" t="s">
        <v>80</v>
      </c>
      <c r="B322" s="9" t="s">
        <v>85</v>
      </c>
      <c r="C322" s="9" t="s">
        <v>2</v>
      </c>
      <c r="D322" s="9" t="s">
        <v>725</v>
      </c>
      <c r="E322" s="9" t="s">
        <v>727</v>
      </c>
      <c r="F322" s="9" t="s">
        <v>102</v>
      </c>
      <c r="G322" s="9" t="s">
        <v>726</v>
      </c>
      <c r="H322" s="39">
        <v>2040.9771111111108</v>
      </c>
      <c r="I322" s="39">
        <f>H322*800/(980+2/7*(800-980))</f>
        <v>1758.3802803418801</v>
      </c>
      <c r="J322" s="39">
        <f t="shared" si="268"/>
        <v>1582.542252307692</v>
      </c>
      <c r="K322" s="39">
        <f>I322*640/800</f>
        <v>1406.704224273504</v>
      </c>
      <c r="L322" s="39">
        <f t="shared" si="269"/>
        <v>1340.7649637606835</v>
      </c>
      <c r="M322" s="39">
        <f>K322*580/640</f>
        <v>1274.825703247863</v>
      </c>
      <c r="N322" s="39">
        <f t="shared" si="270"/>
        <v>1208.8864427350425</v>
      </c>
      <c r="O322" s="39">
        <f>M322*520/580</f>
        <v>1142.947182222222</v>
      </c>
      <c r="P322" s="38">
        <v>0.91</v>
      </c>
      <c r="Q322" s="38">
        <f t="shared" ref="Q322:X324" si="272">H322*$P322/1000</f>
        <v>1.8572891711111108</v>
      </c>
      <c r="R322" s="38">
        <f t="shared" si="272"/>
        <v>1.6001260551111109</v>
      </c>
      <c r="S322" s="38">
        <f t="shared" si="272"/>
        <v>1.4401134495999997</v>
      </c>
      <c r="T322" s="38">
        <f t="shared" si="272"/>
        <v>1.2801008440888886</v>
      </c>
      <c r="U322" s="38">
        <f t="shared" si="272"/>
        <v>1.220096117022222</v>
      </c>
      <c r="V322" s="38">
        <f t="shared" si="272"/>
        <v>1.1600913899555554</v>
      </c>
      <c r="W322" s="38">
        <f t="shared" si="272"/>
        <v>1.1000866628888886</v>
      </c>
      <c r="X322" s="38">
        <f t="shared" si="272"/>
        <v>1.040081935822222</v>
      </c>
      <c r="Y322" s="38">
        <f>euref_det!AB322*Q322</f>
        <v>2.8766668997799627</v>
      </c>
      <c r="Z322" s="38">
        <f>euref_det!AC322*R322</f>
        <v>0.25335500811261863</v>
      </c>
      <c r="AA322" s="38">
        <f>euref_det!AD322*S322</f>
        <v>0.16548870413230257</v>
      </c>
      <c r="AB322" s="38">
        <f>euref_det!AE322*T322</f>
        <v>0.14710107033982453</v>
      </c>
      <c r="AC322" s="38">
        <f>euref_det!AF322*U322</f>
        <v>0.14020570766764526</v>
      </c>
      <c r="AD322" s="38">
        <f>euref_det!AG322*V322</f>
        <v>0.13331034499546596</v>
      </c>
      <c r="AE322" s="38">
        <f>euref_det!AH322*W322</f>
        <v>0.13507140196569117</v>
      </c>
      <c r="AF322" s="38">
        <f>euref_det!AI322*X322</f>
        <v>0.17817342062206562</v>
      </c>
    </row>
    <row r="323" spans="1:32" ht="15" customHeight="1" x14ac:dyDescent="0.25">
      <c r="A323" s="9" t="s">
        <v>81</v>
      </c>
      <c r="B323" s="9" t="s">
        <v>86</v>
      </c>
      <c r="C323" s="9" t="s">
        <v>2</v>
      </c>
      <c r="D323" s="9" t="s">
        <v>725</v>
      </c>
      <c r="E323" s="9" t="s">
        <v>724</v>
      </c>
      <c r="F323" s="9" t="s">
        <v>102</v>
      </c>
      <c r="G323" s="9" t="s">
        <v>723</v>
      </c>
      <c r="H323" s="39">
        <v>2900.7142857142858</v>
      </c>
      <c r="I323" s="39">
        <f>H323*1100/(1310+2/7*(1100-1310))</f>
        <v>2552.6285714285718</v>
      </c>
      <c r="J323" s="39">
        <f t="shared" si="268"/>
        <v>2424.9971428571434</v>
      </c>
      <c r="K323" s="39">
        <f>I323*990/1100</f>
        <v>2297.3657142857146</v>
      </c>
      <c r="L323" s="39">
        <f t="shared" si="269"/>
        <v>2227.7485714285717</v>
      </c>
      <c r="M323" s="39">
        <f>K323*930/990</f>
        <v>2158.1314285714288</v>
      </c>
      <c r="N323" s="39">
        <f t="shared" si="270"/>
        <v>2100.1171428571433</v>
      </c>
      <c r="O323" s="39">
        <f>M323*880/930</f>
        <v>2042.1028571428574</v>
      </c>
      <c r="P323" s="38">
        <v>0.91</v>
      </c>
      <c r="Q323" s="38">
        <f t="shared" si="272"/>
        <v>2.6396500000000001</v>
      </c>
      <c r="R323" s="38">
        <f t="shared" si="272"/>
        <v>2.3228920000000004</v>
      </c>
      <c r="S323" s="38">
        <f t="shared" si="272"/>
        <v>2.2067474000000007</v>
      </c>
      <c r="T323" s="38">
        <f t="shared" si="272"/>
        <v>2.0906028000000005</v>
      </c>
      <c r="U323" s="38">
        <f t="shared" si="272"/>
        <v>2.0272512000000003</v>
      </c>
      <c r="V323" s="38">
        <f t="shared" si="272"/>
        <v>1.9638996000000004</v>
      </c>
      <c r="W323" s="38">
        <f t="shared" si="272"/>
        <v>1.9111066000000005</v>
      </c>
      <c r="X323" s="38">
        <f t="shared" si="272"/>
        <v>1.8583136000000002</v>
      </c>
      <c r="Y323" s="38">
        <f>euref_det!AB323*Q323</f>
        <v>120.60863760655738</v>
      </c>
      <c r="Z323" s="38">
        <f>euref_det!AC323*R323</f>
        <v>10.849914873228037</v>
      </c>
      <c r="AA323" s="38">
        <f>euref_det!AD323*S323</f>
        <v>7.4807697590807809</v>
      </c>
      <c r="AB323" s="38">
        <f>euref_det!AE323*T323</f>
        <v>7.087045034918634</v>
      </c>
      <c r="AC323" s="38">
        <f>euref_det!AF323*U323</f>
        <v>6.8722860944665536</v>
      </c>
      <c r="AD323" s="38">
        <f>euref_det!AG323*V323</f>
        <v>6.6575271540144723</v>
      </c>
      <c r="AE323" s="38">
        <f>euref_det!AH323*W323</f>
        <v>6.9221887384355565</v>
      </c>
      <c r="AF323" s="38">
        <f>euref_det!AI323*X323</f>
        <v>9.3910982772172904</v>
      </c>
    </row>
    <row r="324" spans="1:32" ht="15" customHeight="1" x14ac:dyDescent="0.25">
      <c r="A324" s="9" t="s">
        <v>41</v>
      </c>
      <c r="B324" s="9" t="s">
        <v>42</v>
      </c>
      <c r="C324" s="9" t="s">
        <v>2</v>
      </c>
      <c r="D324" s="9" t="s">
        <v>102</v>
      </c>
      <c r="E324" s="9" t="s">
        <v>722</v>
      </c>
      <c r="F324" s="9"/>
      <c r="G324" s="9"/>
      <c r="H324" s="38">
        <v>5285.7142857142853</v>
      </c>
      <c r="I324" s="38">
        <v>4500</v>
      </c>
      <c r="J324" s="38">
        <f t="shared" si="268"/>
        <v>4150</v>
      </c>
      <c r="K324" s="38">
        <v>3800</v>
      </c>
      <c r="L324" s="38">
        <f t="shared" si="269"/>
        <v>3650</v>
      </c>
      <c r="M324" s="38">
        <v>3500</v>
      </c>
      <c r="N324" s="38">
        <f t="shared" si="270"/>
        <v>3450</v>
      </c>
      <c r="O324" s="38">
        <v>3400</v>
      </c>
      <c r="P324" s="38">
        <v>0.91</v>
      </c>
      <c r="Q324" s="38">
        <f t="shared" si="272"/>
        <v>4.8099999999999996</v>
      </c>
      <c r="R324" s="38">
        <f t="shared" si="272"/>
        <v>4.0949999999999998</v>
      </c>
      <c r="S324" s="38">
        <f t="shared" si="272"/>
        <v>3.7765</v>
      </c>
      <c r="T324" s="38">
        <f t="shared" si="272"/>
        <v>3.4580000000000002</v>
      </c>
      <c r="U324" s="38">
        <f t="shared" si="272"/>
        <v>3.3214999999999999</v>
      </c>
      <c r="V324" s="38">
        <f t="shared" si="272"/>
        <v>3.1850000000000001</v>
      </c>
      <c r="W324" s="38">
        <f t="shared" si="272"/>
        <v>3.1395</v>
      </c>
      <c r="X324" s="38">
        <f t="shared" si="272"/>
        <v>3.0939999999999999</v>
      </c>
      <c r="Y324" s="38">
        <f>euref_det!AB324*Q324</f>
        <v>0</v>
      </c>
      <c r="Z324" s="38">
        <f>euref_det!AC324*R324</f>
        <v>0</v>
      </c>
      <c r="AA324" s="38">
        <f>euref_det!AD324*S324</f>
        <v>0</v>
      </c>
      <c r="AB324" s="38">
        <f>euref_det!AE324*T324</f>
        <v>0</v>
      </c>
      <c r="AC324" s="38">
        <f>euref_det!AF324*U324</f>
        <v>0</v>
      </c>
      <c r="AD324" s="38">
        <f>euref_det!AG324*V324</f>
        <v>0</v>
      </c>
      <c r="AE324" s="38">
        <f>euref_det!AH324*W324</f>
        <v>0</v>
      </c>
      <c r="AF324" s="38">
        <f>euref_det!AI324*X324</f>
        <v>0</v>
      </c>
    </row>
    <row r="325" spans="1:32" ht="15" customHeight="1" x14ac:dyDescent="0.25">
      <c r="A325" s="9" t="s">
        <v>43</v>
      </c>
      <c r="B325" s="9" t="s">
        <v>44</v>
      </c>
      <c r="C325" s="9" t="s">
        <v>2</v>
      </c>
      <c r="D325" s="9" t="s">
        <v>102</v>
      </c>
      <c r="E325" s="9" t="s">
        <v>721</v>
      </c>
      <c r="F325" s="9"/>
      <c r="G325" s="9"/>
      <c r="H325" s="38">
        <v>8140</v>
      </c>
      <c r="I325" s="38">
        <v>5790</v>
      </c>
      <c r="J325" s="38">
        <f t="shared" si="268"/>
        <v>5135</v>
      </c>
      <c r="K325" s="38">
        <v>4480</v>
      </c>
      <c r="L325" s="38">
        <f t="shared" si="269"/>
        <v>3565</v>
      </c>
      <c r="M325" s="38">
        <v>2650</v>
      </c>
      <c r="N325" s="38">
        <f t="shared" si="270"/>
        <v>2475</v>
      </c>
      <c r="O325" s="38">
        <v>2300</v>
      </c>
      <c r="P325" s="38"/>
      <c r="Q325" s="38">
        <f t="shared" ref="Q325:X325" si="273">H325/1000</f>
        <v>8.14</v>
      </c>
      <c r="R325" s="38">
        <f t="shared" si="273"/>
        <v>5.79</v>
      </c>
      <c r="S325" s="38">
        <f t="shared" si="273"/>
        <v>5.1349999999999998</v>
      </c>
      <c r="T325" s="38">
        <f t="shared" si="273"/>
        <v>4.4800000000000004</v>
      </c>
      <c r="U325" s="38">
        <f t="shared" si="273"/>
        <v>3.5649999999999999</v>
      </c>
      <c r="V325" s="38">
        <f t="shared" si="273"/>
        <v>2.65</v>
      </c>
      <c r="W325" s="38">
        <f t="shared" si="273"/>
        <v>2.4750000000000001</v>
      </c>
      <c r="X325" s="38">
        <f t="shared" si="273"/>
        <v>2.2999999999999998</v>
      </c>
      <c r="Y325" s="38">
        <f>euref_det!AB325*Q325</f>
        <v>0</v>
      </c>
      <c r="Z325" s="38">
        <f>euref_det!AC325*R325</f>
        <v>0</v>
      </c>
      <c r="AA325" s="38">
        <f>euref_det!AD325*S325</f>
        <v>0</v>
      </c>
      <c r="AB325" s="38">
        <f>euref_det!AE325*T325</f>
        <v>0</v>
      </c>
      <c r="AC325" s="38">
        <f>euref_det!AF325*U325</f>
        <v>0</v>
      </c>
      <c r="AD325" s="38">
        <f>euref_det!AG325*V325</f>
        <v>0</v>
      </c>
      <c r="AE325" s="38">
        <f>euref_det!AH325*W325</f>
        <v>0</v>
      </c>
      <c r="AF325" s="38">
        <f>euref_det!AI325*X325</f>
        <v>0</v>
      </c>
    </row>
    <row r="326" spans="1:32" ht="15" customHeight="1" x14ac:dyDescent="0.25">
      <c r="A326" s="9" t="s">
        <v>45</v>
      </c>
      <c r="B326" s="9" t="s">
        <v>46</v>
      </c>
      <c r="C326" s="9" t="s">
        <v>2</v>
      </c>
      <c r="D326" s="9" t="s">
        <v>102</v>
      </c>
      <c r="E326" s="9" t="s">
        <v>720</v>
      </c>
      <c r="F326" s="9"/>
      <c r="G326" s="9"/>
      <c r="H326" s="38">
        <v>5370</v>
      </c>
      <c r="I326" s="38">
        <v>4970</v>
      </c>
      <c r="J326" s="38">
        <f t="shared" si="268"/>
        <v>4720</v>
      </c>
      <c r="K326" s="38">
        <v>4470</v>
      </c>
      <c r="L326" s="38">
        <f t="shared" si="269"/>
        <v>4245</v>
      </c>
      <c r="M326" s="38">
        <v>4020</v>
      </c>
      <c r="N326" s="38">
        <f t="shared" si="270"/>
        <v>3815</v>
      </c>
      <c r="O326" s="38">
        <v>3610</v>
      </c>
      <c r="P326" s="38">
        <v>0.91</v>
      </c>
      <c r="Q326" s="38">
        <f t="shared" ref="Q326:X326" si="274">H326*$P326/1000</f>
        <v>4.8866999999999994</v>
      </c>
      <c r="R326" s="38">
        <f t="shared" si="274"/>
        <v>4.5226999999999995</v>
      </c>
      <c r="S326" s="38">
        <f t="shared" si="274"/>
        <v>4.2951999999999995</v>
      </c>
      <c r="T326" s="38">
        <f t="shared" si="274"/>
        <v>4.0677000000000003</v>
      </c>
      <c r="U326" s="38">
        <f t="shared" si="274"/>
        <v>3.8629500000000001</v>
      </c>
      <c r="V326" s="38">
        <f t="shared" si="274"/>
        <v>3.6582000000000003</v>
      </c>
      <c r="W326" s="38">
        <f t="shared" si="274"/>
        <v>3.4716499999999999</v>
      </c>
      <c r="X326" s="38">
        <f t="shared" si="274"/>
        <v>3.2850999999999999</v>
      </c>
      <c r="Y326" s="38">
        <f>euref_det!AB326*Q326</f>
        <v>0</v>
      </c>
      <c r="Z326" s="38">
        <f>euref_det!AC326*R326</f>
        <v>0</v>
      </c>
      <c r="AA326" s="38">
        <f>euref_det!AD326*S326</f>
        <v>0</v>
      </c>
      <c r="AB326" s="38">
        <f>euref_det!AE326*T326</f>
        <v>0</v>
      </c>
      <c r="AC326" s="38">
        <f>euref_det!AF326*U326</f>
        <v>0</v>
      </c>
      <c r="AD326" s="38">
        <f>euref_det!AG326*V326</f>
        <v>0</v>
      </c>
      <c r="AE326" s="38">
        <f>euref_det!AH326*W326</f>
        <v>0</v>
      </c>
      <c r="AF326" s="38">
        <f>euref_det!AI326*X326</f>
        <v>0</v>
      </c>
    </row>
    <row r="327" spans="1:32" ht="15" customHeight="1" x14ac:dyDescent="0.25">
      <c r="A327" s="9" t="s">
        <v>29</v>
      </c>
      <c r="B327" s="9" t="s">
        <v>30</v>
      </c>
      <c r="C327" s="9" t="s">
        <v>1</v>
      </c>
      <c r="D327" s="9" t="s">
        <v>102</v>
      </c>
      <c r="E327" s="9" t="s">
        <v>738</v>
      </c>
      <c r="F327" s="9"/>
      <c r="G327" s="9"/>
      <c r="H327" s="38">
        <v>2000</v>
      </c>
      <c r="I327" s="38">
        <f t="shared" ref="I327:O328" si="275">$H327</f>
        <v>2000</v>
      </c>
      <c r="J327" s="38">
        <f t="shared" si="275"/>
        <v>2000</v>
      </c>
      <c r="K327" s="38">
        <f t="shared" si="275"/>
        <v>2000</v>
      </c>
      <c r="L327" s="38">
        <f t="shared" si="275"/>
        <v>2000</v>
      </c>
      <c r="M327" s="38">
        <f t="shared" si="275"/>
        <v>2000</v>
      </c>
      <c r="N327" s="38">
        <f t="shared" si="275"/>
        <v>2000</v>
      </c>
      <c r="O327" s="38">
        <f t="shared" si="275"/>
        <v>2000</v>
      </c>
      <c r="P327" s="38"/>
      <c r="Q327" s="38">
        <f t="shared" ref="Q327:X329" si="276">H327/1000</f>
        <v>2</v>
      </c>
      <c r="R327" s="38">
        <f t="shared" si="276"/>
        <v>2</v>
      </c>
      <c r="S327" s="38">
        <f t="shared" si="276"/>
        <v>2</v>
      </c>
      <c r="T327" s="38">
        <f t="shared" si="276"/>
        <v>2</v>
      </c>
      <c r="U327" s="38">
        <f t="shared" si="276"/>
        <v>2</v>
      </c>
      <c r="V327" s="38">
        <f t="shared" si="276"/>
        <v>2</v>
      </c>
      <c r="W327" s="38">
        <f t="shared" si="276"/>
        <v>2</v>
      </c>
      <c r="X327" s="38">
        <f t="shared" si="276"/>
        <v>2</v>
      </c>
      <c r="Y327" s="38">
        <f>euref_det!AB327*Q327</f>
        <v>945.60149999999999</v>
      </c>
      <c r="Z327" s="38">
        <f>euref_det!AC327*R327</f>
        <v>39.601500000000001</v>
      </c>
      <c r="AA327" s="38">
        <f>euref_det!AD327*S327</f>
        <v>33.914000000000001</v>
      </c>
      <c r="AB327" s="38">
        <f>euref_det!AE327*T327</f>
        <v>31.614000000000004</v>
      </c>
      <c r="AC327" s="38">
        <f>euref_det!AF327*U327</f>
        <v>28.21</v>
      </c>
      <c r="AD327" s="38">
        <f>euref_det!AG327*V327</f>
        <v>12.5</v>
      </c>
      <c r="AE327" s="38">
        <f>euref_det!AH327*W327</f>
        <v>12.5</v>
      </c>
      <c r="AF327" s="38">
        <f>euref_det!AI327*X327</f>
        <v>12.5</v>
      </c>
    </row>
    <row r="328" spans="1:32" ht="15" customHeight="1" x14ac:dyDescent="0.25">
      <c r="A328" s="9" t="s">
        <v>31</v>
      </c>
      <c r="B328" s="9" t="s">
        <v>32</v>
      </c>
      <c r="C328" s="9" t="s">
        <v>1</v>
      </c>
      <c r="D328" s="9" t="s">
        <v>102</v>
      </c>
      <c r="E328" s="9" t="s">
        <v>737</v>
      </c>
      <c r="F328" s="9"/>
      <c r="G328" s="9"/>
      <c r="H328" s="38">
        <v>850</v>
      </c>
      <c r="I328" s="38">
        <f t="shared" si="275"/>
        <v>850</v>
      </c>
      <c r="J328" s="38">
        <f t="shared" si="275"/>
        <v>850</v>
      </c>
      <c r="K328" s="38">
        <f t="shared" si="275"/>
        <v>850</v>
      </c>
      <c r="L328" s="38">
        <f t="shared" si="275"/>
        <v>850</v>
      </c>
      <c r="M328" s="38">
        <f t="shared" si="275"/>
        <v>850</v>
      </c>
      <c r="N328" s="38">
        <f t="shared" si="275"/>
        <v>850</v>
      </c>
      <c r="O328" s="38">
        <f t="shared" si="275"/>
        <v>850</v>
      </c>
      <c r="P328" s="38"/>
      <c r="Q328" s="38">
        <f t="shared" si="276"/>
        <v>0.85</v>
      </c>
      <c r="R328" s="38">
        <f t="shared" si="276"/>
        <v>0.85</v>
      </c>
      <c r="S328" s="38">
        <f t="shared" si="276"/>
        <v>0.85</v>
      </c>
      <c r="T328" s="38">
        <f t="shared" si="276"/>
        <v>0.85</v>
      </c>
      <c r="U328" s="38">
        <f t="shared" si="276"/>
        <v>0.85</v>
      </c>
      <c r="V328" s="38">
        <f t="shared" si="276"/>
        <v>0.85</v>
      </c>
      <c r="W328" s="38">
        <f t="shared" si="276"/>
        <v>0.85</v>
      </c>
      <c r="X328" s="38">
        <f t="shared" si="276"/>
        <v>0.85</v>
      </c>
      <c r="Y328" s="38">
        <f>euref_det!AB328*Q328</f>
        <v>56.664176166666664</v>
      </c>
      <c r="Z328" s="38">
        <f>euref_det!AC328*R328</f>
        <v>13.311826277807663</v>
      </c>
      <c r="AA328" s="38">
        <f>euref_det!AD328*S328</f>
        <v>10.983014281848149</v>
      </c>
      <c r="AB328" s="38">
        <f>euref_det!AE328*T328</f>
        <v>14.308865948514816</v>
      </c>
      <c r="AC328" s="38">
        <f>euref_det!AF328*U328</f>
        <v>57.566568066174462</v>
      </c>
      <c r="AD328" s="38">
        <f>euref_det!AG328*V328</f>
        <v>62.437320837137804</v>
      </c>
      <c r="AE328" s="38">
        <f>euref_det!AH328*W328</f>
        <v>23.615283273494274</v>
      </c>
      <c r="AF328" s="38">
        <f>euref_det!AI328*X328</f>
        <v>23.21266377349427</v>
      </c>
    </row>
    <row r="329" spans="1:32" ht="15" customHeight="1" x14ac:dyDescent="0.25">
      <c r="A329" s="9" t="s">
        <v>33</v>
      </c>
      <c r="B329" s="9" t="s">
        <v>34</v>
      </c>
      <c r="C329" s="9" t="s">
        <v>1</v>
      </c>
      <c r="D329" s="9" t="s">
        <v>102</v>
      </c>
      <c r="E329" s="9" t="s">
        <v>736</v>
      </c>
      <c r="F329" s="9"/>
      <c r="G329" s="9"/>
      <c r="H329" s="38">
        <v>4457.1428571428569</v>
      </c>
      <c r="I329" s="38">
        <f>4350</f>
        <v>4350</v>
      </c>
      <c r="J329" s="38">
        <f>(I329+K329)/2</f>
        <v>4225</v>
      </c>
      <c r="K329" s="38">
        <v>4100</v>
      </c>
      <c r="L329" s="38">
        <f>(K329+M329)/2</f>
        <v>3950</v>
      </c>
      <c r="M329" s="38">
        <v>3800</v>
      </c>
      <c r="N329" s="38">
        <f>(M329+O329)/2</f>
        <v>3775</v>
      </c>
      <c r="O329" s="38">
        <v>3750</v>
      </c>
      <c r="P329" s="38"/>
      <c r="Q329" s="38">
        <f t="shared" si="276"/>
        <v>4.4571428571428573</v>
      </c>
      <c r="R329" s="38">
        <f t="shared" si="276"/>
        <v>4.3499999999999996</v>
      </c>
      <c r="S329" s="38">
        <f t="shared" si="276"/>
        <v>4.2249999999999996</v>
      </c>
      <c r="T329" s="38">
        <f t="shared" si="276"/>
        <v>4.0999999999999996</v>
      </c>
      <c r="U329" s="38">
        <f t="shared" si="276"/>
        <v>3.95</v>
      </c>
      <c r="V329" s="38">
        <f t="shared" si="276"/>
        <v>3.8</v>
      </c>
      <c r="W329" s="38">
        <f t="shared" si="276"/>
        <v>3.7749999999999999</v>
      </c>
      <c r="X329" s="38">
        <f t="shared" si="276"/>
        <v>3.75</v>
      </c>
      <c r="Y329" s="38">
        <f>euref_det!AB329*Q329</f>
        <v>52.000000000000007</v>
      </c>
      <c r="Z329" s="38">
        <f>euref_det!AC329*R329</f>
        <v>50.75</v>
      </c>
      <c r="AA329" s="38">
        <f>euref_det!AD329*S329</f>
        <v>49.291666666666664</v>
      </c>
      <c r="AB329" s="38">
        <f>euref_det!AE329*T329</f>
        <v>47.833333333333336</v>
      </c>
      <c r="AC329" s="38">
        <f>euref_det!AF329*U329</f>
        <v>46.083333333333343</v>
      </c>
      <c r="AD329" s="38">
        <f>euref_det!AG329*V329</f>
        <v>44.333333333333336</v>
      </c>
      <c r="AE329" s="38">
        <f>euref_det!AH329*W329</f>
        <v>385.11291666666659</v>
      </c>
      <c r="AF329" s="38">
        <f>euref_det!AI329*X329</f>
        <v>69.8125</v>
      </c>
    </row>
    <row r="330" spans="1:32" ht="15" customHeight="1" x14ac:dyDescent="0.25">
      <c r="A330" s="9" t="s">
        <v>35</v>
      </c>
      <c r="B330" s="9" t="s">
        <v>36</v>
      </c>
      <c r="C330" s="9" t="s">
        <v>1</v>
      </c>
      <c r="D330" s="9" t="s">
        <v>725</v>
      </c>
      <c r="E330" s="9" t="s">
        <v>735</v>
      </c>
      <c r="F330" s="9" t="s">
        <v>102</v>
      </c>
      <c r="G330" s="9" t="s">
        <v>734</v>
      </c>
      <c r="H330" s="38">
        <v>1842.692924470706</v>
      </c>
      <c r="I330" s="38">
        <f t="shared" ref="I330:O330" si="277">$H330</f>
        <v>1842.692924470706</v>
      </c>
      <c r="J330" s="38">
        <f t="shared" si="277"/>
        <v>1842.692924470706</v>
      </c>
      <c r="K330" s="38">
        <f t="shared" si="277"/>
        <v>1842.692924470706</v>
      </c>
      <c r="L330" s="38">
        <f t="shared" si="277"/>
        <v>1842.692924470706</v>
      </c>
      <c r="M330" s="38">
        <f t="shared" si="277"/>
        <v>1842.692924470706</v>
      </c>
      <c r="N330" s="38">
        <f t="shared" si="277"/>
        <v>1842.692924470706</v>
      </c>
      <c r="O330" s="38">
        <f t="shared" si="277"/>
        <v>1842.692924470706</v>
      </c>
      <c r="P330" s="38">
        <v>0.91</v>
      </c>
      <c r="Q330" s="38">
        <f t="shared" ref="Q330:X332" si="278">H330*$P330/1000</f>
        <v>1.6768505612683424</v>
      </c>
      <c r="R330" s="38">
        <f t="shared" si="278"/>
        <v>1.6768505612683424</v>
      </c>
      <c r="S330" s="38">
        <f t="shared" si="278"/>
        <v>1.6768505612683424</v>
      </c>
      <c r="T330" s="38">
        <f t="shared" si="278"/>
        <v>1.6768505612683424</v>
      </c>
      <c r="U330" s="38">
        <f t="shared" si="278"/>
        <v>1.6768505612683424</v>
      </c>
      <c r="V330" s="38">
        <f t="shared" si="278"/>
        <v>1.6768505612683424</v>
      </c>
      <c r="W330" s="38">
        <f t="shared" si="278"/>
        <v>1.6768505612683424</v>
      </c>
      <c r="X330" s="38">
        <f t="shared" si="278"/>
        <v>1.6768505612683424</v>
      </c>
      <c r="Y330" s="38">
        <f>euref_det!AB330*Q330</f>
        <v>31.273262967654585</v>
      </c>
      <c r="Z330" s="38">
        <f>euref_det!AC330*R330</f>
        <v>67.968342750076815</v>
      </c>
      <c r="AA330" s="38">
        <f>euref_det!AD330*S330</f>
        <v>34.09596141245629</v>
      </c>
      <c r="AB330" s="38">
        <f>euref_det!AE330*T330</f>
        <v>57.502881389338199</v>
      </c>
      <c r="AC330" s="38">
        <f>euref_det!AF330*U330</f>
        <v>47.279222769256066</v>
      </c>
      <c r="AD330" s="38">
        <f>euref_det!AG330*V330</f>
        <v>55.118670183845204</v>
      </c>
      <c r="AE330" s="38">
        <f>euref_det!AH330*W330</f>
        <v>38.183363793292202</v>
      </c>
      <c r="AF330" s="38">
        <f>euref_det!AI330*X330</f>
        <v>74.070262663401763</v>
      </c>
    </row>
    <row r="331" spans="1:32" ht="15" customHeight="1" x14ac:dyDescent="0.25">
      <c r="A331" s="9" t="s">
        <v>79</v>
      </c>
      <c r="B331" s="9" t="s">
        <v>83</v>
      </c>
      <c r="C331" s="9" t="s">
        <v>1</v>
      </c>
      <c r="D331" s="9" t="s">
        <v>725</v>
      </c>
      <c r="E331" s="9" t="s">
        <v>745</v>
      </c>
      <c r="F331" s="9" t="s">
        <v>102</v>
      </c>
      <c r="G331" s="9" t="s">
        <v>732</v>
      </c>
      <c r="H331" s="39">
        <v>2218.7777777777778</v>
      </c>
      <c r="I331" s="39">
        <f>H331*1350/(1400+2/7*(1350-1400))</f>
        <v>2161.5927835051543</v>
      </c>
      <c r="J331" s="39">
        <f t="shared" ref="J331:J339" si="279">(I331+K331)/2</f>
        <v>2121.5632875143183</v>
      </c>
      <c r="K331" s="39">
        <f>I331*1300/1350</f>
        <v>2081.5337915234818</v>
      </c>
      <c r="L331" s="39">
        <f t="shared" ref="L331:L339" si="280">(K331+M331)/2</f>
        <v>2001.4747995418095</v>
      </c>
      <c r="M331" s="39">
        <f>K331*1200/1300</f>
        <v>1921.4158075601372</v>
      </c>
      <c r="N331" s="39">
        <f t="shared" ref="N331:N339" si="281">(M331+O331)/2</f>
        <v>1841.3568155784646</v>
      </c>
      <c r="O331" s="39">
        <f>M331*1100/1200</f>
        <v>1761.2978235967923</v>
      </c>
      <c r="P331" s="38">
        <v>0.91</v>
      </c>
      <c r="Q331" s="38">
        <f t="shared" si="278"/>
        <v>2.019087777777778</v>
      </c>
      <c r="R331" s="38">
        <f t="shared" si="278"/>
        <v>1.9670494329896906</v>
      </c>
      <c r="S331" s="38">
        <f t="shared" si="278"/>
        <v>1.9306225916380297</v>
      </c>
      <c r="T331" s="38">
        <f t="shared" si="278"/>
        <v>1.8941957502863687</v>
      </c>
      <c r="U331" s="38">
        <f t="shared" si="278"/>
        <v>1.8213420675830467</v>
      </c>
      <c r="V331" s="38">
        <f t="shared" si="278"/>
        <v>1.7484883848797248</v>
      </c>
      <c r="W331" s="38">
        <f t="shared" si="278"/>
        <v>1.6756347021764029</v>
      </c>
      <c r="X331" s="38">
        <f t="shared" si="278"/>
        <v>1.6027810194730812</v>
      </c>
      <c r="Y331" s="38">
        <f>euref_det!AB331*Q331</f>
        <v>2.392619016666667</v>
      </c>
      <c r="Z331" s="38">
        <f>euref_det!AC331*R331</f>
        <v>95.306561302178324</v>
      </c>
      <c r="AA331" s="38">
        <f>euref_det!AD331*S331</f>
        <v>21.757954831446749</v>
      </c>
      <c r="AB331" s="38">
        <f>euref_det!AE331*T331</f>
        <v>29.633435393460033</v>
      </c>
      <c r="AC331" s="38">
        <f>euref_det!AF331*U331</f>
        <v>26.344843720662368</v>
      </c>
      <c r="AD331" s="38">
        <f>euref_det!AG331*V331</f>
        <v>24.591654617883975</v>
      </c>
      <c r="AE331" s="38">
        <f>euref_det!AH331*W331</f>
        <v>18.540098235609594</v>
      </c>
      <c r="AF331" s="38">
        <f>euref_det!AI331*X331</f>
        <v>19.157276553266509</v>
      </c>
    </row>
    <row r="332" spans="1:32" ht="15" customHeight="1" x14ac:dyDescent="0.25">
      <c r="A332" s="9" t="s">
        <v>78</v>
      </c>
      <c r="B332" s="9" t="s">
        <v>84</v>
      </c>
      <c r="C332" s="9" t="s">
        <v>1</v>
      </c>
      <c r="D332" s="9" t="s">
        <v>725</v>
      </c>
      <c r="E332" s="9" t="s">
        <v>741</v>
      </c>
      <c r="F332" s="9" t="s">
        <v>102</v>
      </c>
      <c r="G332" s="9" t="s">
        <v>730</v>
      </c>
      <c r="H332" s="38">
        <v>4376</v>
      </c>
      <c r="I332" s="38">
        <f>H332*2880/(3470+2/7*(2880-3470))</f>
        <v>3817.4019904803113</v>
      </c>
      <c r="J332" s="38">
        <f t="shared" si="279"/>
        <v>3618.5789701427948</v>
      </c>
      <c r="K332" s="38">
        <f>I332*2580/2880</f>
        <v>3419.7559498052788</v>
      </c>
      <c r="L332" s="38">
        <f t="shared" si="280"/>
        <v>3287.2072695802681</v>
      </c>
      <c r="M332" s="38">
        <f>K332*2380/2580</f>
        <v>3154.6585893552569</v>
      </c>
      <c r="N332" s="38">
        <f t="shared" si="281"/>
        <v>3032.3850006205571</v>
      </c>
      <c r="O332" s="38">
        <f>M332*2380/2580</f>
        <v>2910.1114118858573</v>
      </c>
      <c r="P332" s="38">
        <v>0.91</v>
      </c>
      <c r="Q332" s="38">
        <f t="shared" si="278"/>
        <v>3.9821600000000004</v>
      </c>
      <c r="R332" s="38">
        <f t="shared" si="278"/>
        <v>3.4738358113370831</v>
      </c>
      <c r="S332" s="38">
        <f t="shared" si="278"/>
        <v>3.2929068628299434</v>
      </c>
      <c r="T332" s="38">
        <f t="shared" si="278"/>
        <v>3.1119779143228037</v>
      </c>
      <c r="U332" s="38">
        <f t="shared" si="278"/>
        <v>2.991358615318044</v>
      </c>
      <c r="V332" s="38">
        <f t="shared" si="278"/>
        <v>2.8707393163132839</v>
      </c>
      <c r="W332" s="38">
        <f t="shared" si="278"/>
        <v>2.7594703505647074</v>
      </c>
      <c r="X332" s="38">
        <f t="shared" si="278"/>
        <v>2.6482013848161299</v>
      </c>
      <c r="Y332" s="38">
        <f>euref_det!AB332*Q332</f>
        <v>0</v>
      </c>
      <c r="Z332" s="38">
        <f>euref_det!AC332*R332</f>
        <v>0</v>
      </c>
      <c r="AA332" s="38">
        <f>euref_det!AD332*S332</f>
        <v>0</v>
      </c>
      <c r="AB332" s="38">
        <f>euref_det!AE332*T332</f>
        <v>0</v>
      </c>
      <c r="AC332" s="38">
        <f>euref_det!AF332*U332</f>
        <v>0</v>
      </c>
      <c r="AD332" s="38">
        <f>euref_det!AG332*V332</f>
        <v>0</v>
      </c>
      <c r="AE332" s="38">
        <f>euref_det!AH332*W332</f>
        <v>0</v>
      </c>
      <c r="AF332" s="38">
        <f>euref_det!AI332*X332</f>
        <v>0</v>
      </c>
    </row>
    <row r="333" spans="1:32" ht="15" customHeight="1" x14ac:dyDescent="0.25">
      <c r="A333" s="9" t="s">
        <v>37</v>
      </c>
      <c r="B333" s="9" t="s">
        <v>38</v>
      </c>
      <c r="C333" s="9" t="s">
        <v>1</v>
      </c>
      <c r="D333" s="9" t="s">
        <v>102</v>
      </c>
      <c r="E333" s="9" t="s">
        <v>729</v>
      </c>
      <c r="F333" s="9"/>
      <c r="G333" s="9"/>
      <c r="H333" s="38">
        <v>2442.8571428571427</v>
      </c>
      <c r="I333" s="38">
        <v>2300</v>
      </c>
      <c r="J333" s="38">
        <f t="shared" si="279"/>
        <v>2300</v>
      </c>
      <c r="K333" s="38">
        <v>2300</v>
      </c>
      <c r="L333" s="38">
        <f t="shared" si="280"/>
        <v>2300</v>
      </c>
      <c r="M333" s="38">
        <v>2300</v>
      </c>
      <c r="N333" s="38">
        <f t="shared" si="281"/>
        <v>2250</v>
      </c>
      <c r="O333" s="38">
        <v>2200</v>
      </c>
      <c r="P333" s="38"/>
      <c r="Q333" s="38">
        <f t="shared" ref="Q333:X334" si="282">H333/1000</f>
        <v>2.4428571428571426</v>
      </c>
      <c r="R333" s="38">
        <f t="shared" si="282"/>
        <v>2.2999999999999998</v>
      </c>
      <c r="S333" s="38">
        <f t="shared" si="282"/>
        <v>2.2999999999999998</v>
      </c>
      <c r="T333" s="38">
        <f t="shared" si="282"/>
        <v>2.2999999999999998</v>
      </c>
      <c r="U333" s="38">
        <f t="shared" si="282"/>
        <v>2.2999999999999998</v>
      </c>
      <c r="V333" s="38">
        <f t="shared" si="282"/>
        <v>2.2999999999999998</v>
      </c>
      <c r="W333" s="38">
        <f t="shared" si="282"/>
        <v>2.25</v>
      </c>
      <c r="X333" s="38">
        <f t="shared" si="282"/>
        <v>2.2000000000000002</v>
      </c>
      <c r="Y333" s="38">
        <f>euref_det!AB333*Q333</f>
        <v>6.4234928571428558</v>
      </c>
      <c r="Z333" s="38">
        <f>euref_det!AC333*R333</f>
        <v>1.9071928571428571</v>
      </c>
      <c r="AA333" s="38">
        <f>euref_det!AD333*S333</f>
        <v>1.0644071428571429</v>
      </c>
      <c r="AB333" s="38">
        <f>euref_det!AE333*T333</f>
        <v>1.0644071428571429</v>
      </c>
      <c r="AC333" s="38">
        <f>euref_det!AF333*U333</f>
        <v>1.0644071428571429</v>
      </c>
      <c r="AD333" s="38">
        <f>euref_det!AG333*V333</f>
        <v>0.91769999999999996</v>
      </c>
      <c r="AE333" s="38">
        <f>euref_det!AH333*W333</f>
        <v>0.89775000000000005</v>
      </c>
      <c r="AF333" s="38">
        <f>euref_det!AI333*X333</f>
        <v>0</v>
      </c>
    </row>
    <row r="334" spans="1:32" ht="15" customHeight="1" x14ac:dyDescent="0.25">
      <c r="A334" s="9" t="s">
        <v>39</v>
      </c>
      <c r="B334" s="9" t="s">
        <v>40</v>
      </c>
      <c r="C334" s="9" t="s">
        <v>1</v>
      </c>
      <c r="D334" s="9" t="s">
        <v>102</v>
      </c>
      <c r="E334" s="9" t="s">
        <v>728</v>
      </c>
      <c r="F334" s="9"/>
      <c r="G334" s="9"/>
      <c r="H334" s="38">
        <v>2812.8571428571427</v>
      </c>
      <c r="I334" s="38">
        <v>2620</v>
      </c>
      <c r="J334" s="38">
        <f t="shared" si="279"/>
        <v>2495</v>
      </c>
      <c r="K334" s="38">
        <v>2370</v>
      </c>
      <c r="L334" s="38">
        <f t="shared" si="280"/>
        <v>2260</v>
      </c>
      <c r="M334" s="38">
        <v>2150</v>
      </c>
      <c r="N334" s="38">
        <f t="shared" si="281"/>
        <v>2050</v>
      </c>
      <c r="O334" s="38">
        <v>1950</v>
      </c>
      <c r="P334" s="38"/>
      <c r="Q334" s="38">
        <f t="shared" si="282"/>
        <v>2.8128571428571427</v>
      </c>
      <c r="R334" s="38">
        <f t="shared" si="282"/>
        <v>2.62</v>
      </c>
      <c r="S334" s="38">
        <f t="shared" si="282"/>
        <v>2.4950000000000001</v>
      </c>
      <c r="T334" s="38">
        <f t="shared" si="282"/>
        <v>2.37</v>
      </c>
      <c r="U334" s="38">
        <f t="shared" si="282"/>
        <v>2.2599999999999998</v>
      </c>
      <c r="V334" s="38">
        <f t="shared" si="282"/>
        <v>2.15</v>
      </c>
      <c r="W334" s="38">
        <f t="shared" si="282"/>
        <v>2.0499999999999998</v>
      </c>
      <c r="X334" s="38">
        <f t="shared" si="282"/>
        <v>1.95</v>
      </c>
      <c r="Y334" s="38">
        <f>euref_det!AB334*Q334</f>
        <v>5.7467335262857144</v>
      </c>
      <c r="Z334" s="38">
        <f>euref_det!AC334*R334</f>
        <v>51.324044262840687</v>
      </c>
      <c r="AA334" s="38">
        <f>euref_det!AD334*S334</f>
        <v>12.446899203411597</v>
      </c>
      <c r="AB334" s="38">
        <f>euref_det!AE334*T334</f>
        <v>11.232845936162459</v>
      </c>
      <c r="AC334" s="38">
        <f>euref_det!AF334*U334</f>
        <v>13.265357595267968</v>
      </c>
      <c r="AD334" s="38">
        <f>euref_det!AG334*V334</f>
        <v>60.421188292727578</v>
      </c>
      <c r="AE334" s="38">
        <f>euref_det!AH334*W334</f>
        <v>17.889336122116418</v>
      </c>
      <c r="AF334" s="38">
        <f>euref_det!AI334*X334</f>
        <v>12.836197372707076</v>
      </c>
    </row>
    <row r="335" spans="1:32" ht="15" customHeight="1" x14ac:dyDescent="0.25">
      <c r="A335" s="9" t="s">
        <v>80</v>
      </c>
      <c r="B335" s="9" t="s">
        <v>85</v>
      </c>
      <c r="C335" s="9" t="s">
        <v>1</v>
      </c>
      <c r="D335" s="9" t="s">
        <v>725</v>
      </c>
      <c r="E335" s="9" t="s">
        <v>744</v>
      </c>
      <c r="F335" s="9" t="s">
        <v>102</v>
      </c>
      <c r="G335" s="9" t="s">
        <v>726</v>
      </c>
      <c r="H335" s="39">
        <v>2018.1247142857142</v>
      </c>
      <c r="I335" s="39">
        <f>H335*800/(980+2/7*(800-980))</f>
        <v>1738.6920615384615</v>
      </c>
      <c r="J335" s="39">
        <f t="shared" si="279"/>
        <v>1564.8228553846154</v>
      </c>
      <c r="K335" s="39">
        <f>I335*640/800</f>
        <v>1390.9536492307693</v>
      </c>
      <c r="L335" s="39">
        <f t="shared" si="280"/>
        <v>1325.7526969230771</v>
      </c>
      <c r="M335" s="39">
        <f>K335*580/640</f>
        <v>1260.5517446153847</v>
      </c>
      <c r="N335" s="39">
        <f t="shared" si="281"/>
        <v>1195.3507923076922</v>
      </c>
      <c r="O335" s="39">
        <f>M335*520/580</f>
        <v>1130.14984</v>
      </c>
      <c r="P335" s="38">
        <v>0.91</v>
      </c>
      <c r="Q335" s="38">
        <f t="shared" ref="Q335:X337" si="283">H335*$P335/1000</f>
        <v>1.8364934899999998</v>
      </c>
      <c r="R335" s="38">
        <f t="shared" si="283"/>
        <v>1.5822097760000002</v>
      </c>
      <c r="S335" s="38">
        <f t="shared" si="283"/>
        <v>1.4239887984000001</v>
      </c>
      <c r="T335" s="38">
        <f t="shared" si="283"/>
        <v>1.2657678208000003</v>
      </c>
      <c r="U335" s="38">
        <f t="shared" si="283"/>
        <v>1.2064349542000001</v>
      </c>
      <c r="V335" s="38">
        <f t="shared" si="283"/>
        <v>1.1471020876</v>
      </c>
      <c r="W335" s="38">
        <f t="shared" si="283"/>
        <v>1.0877692210000001</v>
      </c>
      <c r="X335" s="38">
        <f t="shared" si="283"/>
        <v>1.0284363543999999</v>
      </c>
      <c r="Y335" s="38">
        <f>euref_det!AB335*Q335</f>
        <v>0</v>
      </c>
      <c r="Z335" s="38">
        <f>euref_det!AC335*R335</f>
        <v>0</v>
      </c>
      <c r="AA335" s="38">
        <f>euref_det!AD335*S335</f>
        <v>0</v>
      </c>
      <c r="AB335" s="38">
        <f>euref_det!AE335*T335</f>
        <v>0</v>
      </c>
      <c r="AC335" s="38">
        <f>euref_det!AF335*U335</f>
        <v>0</v>
      </c>
      <c r="AD335" s="38">
        <f>euref_det!AG335*V335</f>
        <v>0</v>
      </c>
      <c r="AE335" s="38">
        <f>euref_det!AH335*W335</f>
        <v>0</v>
      </c>
      <c r="AF335" s="38">
        <f>euref_det!AI335*X335</f>
        <v>0</v>
      </c>
    </row>
    <row r="336" spans="1:32" ht="15" customHeight="1" x14ac:dyDescent="0.25">
      <c r="A336" s="9" t="s">
        <v>81</v>
      </c>
      <c r="B336" s="9" t="s">
        <v>86</v>
      </c>
      <c r="C336" s="9" t="s">
        <v>1</v>
      </c>
      <c r="D336" s="9" t="s">
        <v>725</v>
      </c>
      <c r="E336" s="9" t="s">
        <v>743</v>
      </c>
      <c r="F336" s="9" t="s">
        <v>102</v>
      </c>
      <c r="G336" s="9" t="s">
        <v>723</v>
      </c>
      <c r="H336" s="39">
        <v>2742.6666666666665</v>
      </c>
      <c r="I336" s="39">
        <f>H336*1100/(1310+2/7*(1100-1310))</f>
        <v>2413.5466666666666</v>
      </c>
      <c r="J336" s="39">
        <f t="shared" si="279"/>
        <v>2292.8693333333331</v>
      </c>
      <c r="K336" s="39">
        <f>I336*990/1100</f>
        <v>2172.192</v>
      </c>
      <c r="L336" s="39">
        <f t="shared" si="280"/>
        <v>2106.3679999999999</v>
      </c>
      <c r="M336" s="39">
        <f>K336*930/990</f>
        <v>2040.5440000000001</v>
      </c>
      <c r="N336" s="39">
        <f t="shared" si="281"/>
        <v>1985.6906666666669</v>
      </c>
      <c r="O336" s="39">
        <f>M336*880/930</f>
        <v>1930.8373333333334</v>
      </c>
      <c r="P336" s="38">
        <v>0.91</v>
      </c>
      <c r="Q336" s="38">
        <f t="shared" si="283"/>
        <v>2.4958266666666669</v>
      </c>
      <c r="R336" s="38">
        <f t="shared" si="283"/>
        <v>2.1963274666666668</v>
      </c>
      <c r="S336" s="38">
        <f t="shared" si="283"/>
        <v>2.0865110933333328</v>
      </c>
      <c r="T336" s="38">
        <f t="shared" si="283"/>
        <v>1.97669472</v>
      </c>
      <c r="U336" s="38">
        <f t="shared" si="283"/>
        <v>1.9167948799999999</v>
      </c>
      <c r="V336" s="38">
        <f t="shared" si="283"/>
        <v>1.8568950400000002</v>
      </c>
      <c r="W336" s="38">
        <f t="shared" si="283"/>
        <v>1.8069785066666668</v>
      </c>
      <c r="X336" s="38">
        <f t="shared" si="283"/>
        <v>1.7570619733333335</v>
      </c>
      <c r="Y336" s="38">
        <f>euref_det!AB336*Q336</f>
        <v>63.593663466666669</v>
      </c>
      <c r="Z336" s="38">
        <f>euref_det!AC336*R336</f>
        <v>70.584524515957753</v>
      </c>
      <c r="AA336" s="38">
        <f>euref_det!AD336*S336</f>
        <v>137.85969572197195</v>
      </c>
      <c r="AB336" s="38">
        <f>euref_det!AE336*T336</f>
        <v>144.78312752199818</v>
      </c>
      <c r="AC336" s="38">
        <f>euref_det!AF336*U336</f>
        <v>59.743803113304644</v>
      </c>
      <c r="AD336" s="38">
        <f>euref_det!AG336*V336</f>
        <v>57.876809266013879</v>
      </c>
      <c r="AE336" s="38">
        <f>euref_det!AH336*W336</f>
        <v>56.320981059938241</v>
      </c>
      <c r="AF336" s="38">
        <f>euref_det!AI336*X336</f>
        <v>91.765566523591744</v>
      </c>
    </row>
    <row r="337" spans="1:32" ht="15" customHeight="1" x14ac:dyDescent="0.25">
      <c r="A337" s="9" t="s">
        <v>41</v>
      </c>
      <c r="B337" s="9" t="s">
        <v>42</v>
      </c>
      <c r="C337" s="9" t="s">
        <v>1</v>
      </c>
      <c r="D337" s="9" t="s">
        <v>102</v>
      </c>
      <c r="E337" s="9" t="s">
        <v>722</v>
      </c>
      <c r="F337" s="9"/>
      <c r="G337" s="9"/>
      <c r="H337" s="38">
        <v>5285.7142857142853</v>
      </c>
      <c r="I337" s="38">
        <v>4500</v>
      </c>
      <c r="J337" s="38">
        <f t="shared" si="279"/>
        <v>4150</v>
      </c>
      <c r="K337" s="38">
        <v>3800</v>
      </c>
      <c r="L337" s="38">
        <f t="shared" si="280"/>
        <v>3650</v>
      </c>
      <c r="M337" s="38">
        <v>3500</v>
      </c>
      <c r="N337" s="38">
        <f t="shared" si="281"/>
        <v>3450</v>
      </c>
      <c r="O337" s="38">
        <v>3400</v>
      </c>
      <c r="P337" s="38">
        <v>0.91</v>
      </c>
      <c r="Q337" s="38">
        <f t="shared" si="283"/>
        <v>4.8099999999999996</v>
      </c>
      <c r="R337" s="38">
        <f t="shared" si="283"/>
        <v>4.0949999999999998</v>
      </c>
      <c r="S337" s="38">
        <f t="shared" si="283"/>
        <v>3.7765</v>
      </c>
      <c r="T337" s="38">
        <f t="shared" si="283"/>
        <v>3.4580000000000002</v>
      </c>
      <c r="U337" s="38">
        <f t="shared" si="283"/>
        <v>3.3214999999999999</v>
      </c>
      <c r="V337" s="38">
        <f t="shared" si="283"/>
        <v>3.1850000000000001</v>
      </c>
      <c r="W337" s="38">
        <f t="shared" si="283"/>
        <v>3.1395</v>
      </c>
      <c r="X337" s="38">
        <f t="shared" si="283"/>
        <v>3.0939999999999999</v>
      </c>
      <c r="Y337" s="38">
        <f>euref_det!AB337*Q337</f>
        <v>0</v>
      </c>
      <c r="Z337" s="38">
        <f>euref_det!AC337*R337</f>
        <v>0</v>
      </c>
      <c r="AA337" s="38">
        <f>euref_det!AD337*S337</f>
        <v>0</v>
      </c>
      <c r="AB337" s="38">
        <f>euref_det!AE337*T337</f>
        <v>0</v>
      </c>
      <c r="AC337" s="38">
        <f>euref_det!AF337*U337</f>
        <v>0</v>
      </c>
      <c r="AD337" s="38">
        <f>euref_det!AG337*V337</f>
        <v>0</v>
      </c>
      <c r="AE337" s="38">
        <f>euref_det!AH337*W337</f>
        <v>0</v>
      </c>
      <c r="AF337" s="38">
        <f>euref_det!AI337*X337</f>
        <v>0</v>
      </c>
    </row>
    <row r="338" spans="1:32" ht="15" customHeight="1" x14ac:dyDescent="0.25">
      <c r="A338" s="9" t="s">
        <v>43</v>
      </c>
      <c r="B338" s="9" t="s">
        <v>44</v>
      </c>
      <c r="C338" s="9" t="s">
        <v>1</v>
      </c>
      <c r="D338" s="9" t="s">
        <v>102</v>
      </c>
      <c r="E338" s="9" t="s">
        <v>721</v>
      </c>
      <c r="F338" s="9"/>
      <c r="G338" s="9"/>
      <c r="H338" s="38">
        <v>8140</v>
      </c>
      <c r="I338" s="38">
        <v>5790</v>
      </c>
      <c r="J338" s="38">
        <f t="shared" si="279"/>
        <v>5135</v>
      </c>
      <c r="K338" s="38">
        <v>4480</v>
      </c>
      <c r="L338" s="38">
        <f t="shared" si="280"/>
        <v>3565</v>
      </c>
      <c r="M338" s="38">
        <v>2650</v>
      </c>
      <c r="N338" s="38">
        <f t="shared" si="281"/>
        <v>2475</v>
      </c>
      <c r="O338" s="38">
        <v>2300</v>
      </c>
      <c r="P338" s="38"/>
      <c r="Q338" s="38">
        <f t="shared" ref="Q338:X338" si="284">H338/1000</f>
        <v>8.14</v>
      </c>
      <c r="R338" s="38">
        <f t="shared" si="284"/>
        <v>5.79</v>
      </c>
      <c r="S338" s="38">
        <f t="shared" si="284"/>
        <v>5.1349999999999998</v>
      </c>
      <c r="T338" s="38">
        <f t="shared" si="284"/>
        <v>4.4800000000000004</v>
      </c>
      <c r="U338" s="38">
        <f t="shared" si="284"/>
        <v>3.5649999999999999</v>
      </c>
      <c r="V338" s="38">
        <f t="shared" si="284"/>
        <v>2.65</v>
      </c>
      <c r="W338" s="38">
        <f t="shared" si="284"/>
        <v>2.4750000000000001</v>
      </c>
      <c r="X338" s="38">
        <f t="shared" si="284"/>
        <v>2.2999999999999998</v>
      </c>
      <c r="Y338" s="38">
        <f>euref_det!AB338*Q338</f>
        <v>0</v>
      </c>
      <c r="Z338" s="38">
        <f>euref_det!AC338*R338</f>
        <v>0</v>
      </c>
      <c r="AA338" s="38">
        <f>euref_det!AD338*S338</f>
        <v>0</v>
      </c>
      <c r="AB338" s="38">
        <f>euref_det!AE338*T338</f>
        <v>0</v>
      </c>
      <c r="AC338" s="38">
        <f>euref_det!AF338*U338</f>
        <v>0</v>
      </c>
      <c r="AD338" s="38">
        <f>euref_det!AG338*V338</f>
        <v>0</v>
      </c>
      <c r="AE338" s="38">
        <f>euref_det!AH338*W338</f>
        <v>0</v>
      </c>
      <c r="AF338" s="38">
        <f>euref_det!AI338*X338</f>
        <v>0</v>
      </c>
    </row>
    <row r="339" spans="1:32" ht="15" customHeight="1" x14ac:dyDescent="0.25">
      <c r="A339" s="9" t="s">
        <v>45</v>
      </c>
      <c r="B339" s="9" t="s">
        <v>46</v>
      </c>
      <c r="C339" s="9" t="s">
        <v>1</v>
      </c>
      <c r="D339" s="9" t="s">
        <v>102</v>
      </c>
      <c r="E339" s="9" t="s">
        <v>720</v>
      </c>
      <c r="F339" s="9"/>
      <c r="G339" s="9"/>
      <c r="H339" s="38">
        <v>5370</v>
      </c>
      <c r="I339" s="38">
        <v>4970</v>
      </c>
      <c r="J339" s="38">
        <f t="shared" si="279"/>
        <v>4720</v>
      </c>
      <c r="K339" s="38">
        <v>4470</v>
      </c>
      <c r="L339" s="38">
        <f t="shared" si="280"/>
        <v>4245</v>
      </c>
      <c r="M339" s="38">
        <v>4020</v>
      </c>
      <c r="N339" s="38">
        <f t="shared" si="281"/>
        <v>3815</v>
      </c>
      <c r="O339" s="38">
        <v>3610</v>
      </c>
      <c r="P339" s="38">
        <v>0.91</v>
      </c>
      <c r="Q339" s="38">
        <f t="shared" ref="Q339:X339" si="285">H339*$P339/1000</f>
        <v>4.8866999999999994</v>
      </c>
      <c r="R339" s="38">
        <f t="shared" si="285"/>
        <v>4.5226999999999995</v>
      </c>
      <c r="S339" s="38">
        <f t="shared" si="285"/>
        <v>4.2951999999999995</v>
      </c>
      <c r="T339" s="38">
        <f t="shared" si="285"/>
        <v>4.0677000000000003</v>
      </c>
      <c r="U339" s="38">
        <f t="shared" si="285"/>
        <v>3.8629500000000001</v>
      </c>
      <c r="V339" s="38">
        <f t="shared" si="285"/>
        <v>3.6582000000000003</v>
      </c>
      <c r="W339" s="38">
        <f t="shared" si="285"/>
        <v>3.4716499999999999</v>
      </c>
      <c r="X339" s="38">
        <f t="shared" si="285"/>
        <v>3.2850999999999999</v>
      </c>
      <c r="Y339" s="38">
        <f>euref_det!AB339*Q339</f>
        <v>0</v>
      </c>
      <c r="Z339" s="38">
        <f>euref_det!AC339*R339</f>
        <v>0</v>
      </c>
      <c r="AA339" s="38">
        <f>euref_det!AD339*S339</f>
        <v>0</v>
      </c>
      <c r="AB339" s="38">
        <f>euref_det!AE339*T339</f>
        <v>0</v>
      </c>
      <c r="AC339" s="38">
        <f>euref_det!AF339*U339</f>
        <v>0</v>
      </c>
      <c r="AD339" s="38">
        <f>euref_det!AG339*V339</f>
        <v>0</v>
      </c>
      <c r="AE339" s="38">
        <f>euref_det!AH339*W339</f>
        <v>0</v>
      </c>
      <c r="AF339" s="38">
        <f>euref_det!AI339*X339</f>
        <v>0</v>
      </c>
    </row>
    <row r="340" spans="1:32" ht="15" customHeight="1" x14ac:dyDescent="0.25">
      <c r="A340" s="9" t="s">
        <v>29</v>
      </c>
      <c r="B340" s="9" t="s">
        <v>30</v>
      </c>
      <c r="C340" s="9" t="s">
        <v>0</v>
      </c>
      <c r="D340" s="9" t="s">
        <v>102</v>
      </c>
      <c r="E340" s="9" t="s">
        <v>738</v>
      </c>
      <c r="F340" s="9"/>
      <c r="G340" s="9"/>
      <c r="H340" s="38">
        <v>1825.3968253968255</v>
      </c>
      <c r="I340" s="38">
        <f t="shared" ref="I340:O341" si="286">$H340</f>
        <v>1825.3968253968255</v>
      </c>
      <c r="J340" s="38">
        <f t="shared" si="286"/>
        <v>1825.3968253968255</v>
      </c>
      <c r="K340" s="38">
        <f t="shared" si="286"/>
        <v>1825.3968253968255</v>
      </c>
      <c r="L340" s="38">
        <f t="shared" si="286"/>
        <v>1825.3968253968255</v>
      </c>
      <c r="M340" s="38">
        <f t="shared" si="286"/>
        <v>1825.3968253968255</v>
      </c>
      <c r="N340" s="38">
        <f t="shared" si="286"/>
        <v>1825.3968253968255</v>
      </c>
      <c r="O340" s="38">
        <f t="shared" si="286"/>
        <v>1825.3968253968255</v>
      </c>
      <c r="P340" s="38"/>
      <c r="Q340" s="38">
        <f t="shared" ref="Q340:X342" si="287">H340/1000</f>
        <v>1.8253968253968256</v>
      </c>
      <c r="R340" s="38">
        <f t="shared" si="287"/>
        <v>1.8253968253968256</v>
      </c>
      <c r="S340" s="38">
        <f t="shared" si="287"/>
        <v>1.8253968253968256</v>
      </c>
      <c r="T340" s="38">
        <f t="shared" si="287"/>
        <v>1.8253968253968256</v>
      </c>
      <c r="U340" s="38">
        <f t="shared" si="287"/>
        <v>1.8253968253968256</v>
      </c>
      <c r="V340" s="38">
        <f t="shared" si="287"/>
        <v>1.8253968253968256</v>
      </c>
      <c r="W340" s="38">
        <f t="shared" si="287"/>
        <v>1.8253968253968256</v>
      </c>
      <c r="X340" s="38">
        <f t="shared" si="287"/>
        <v>1.8253968253968256</v>
      </c>
      <c r="Y340" s="38">
        <f>euref_det!AB340*Q340</f>
        <v>58.150890873015882</v>
      </c>
      <c r="Z340" s="38">
        <f>euref_det!AC340*R340</f>
        <v>36.140255952380969</v>
      </c>
      <c r="AA340" s="38">
        <f>euref_det!AD340*S340</f>
        <v>32.469154761904761</v>
      </c>
      <c r="AB340" s="38">
        <f>euref_det!AE340*T340</f>
        <v>22.025398383351497</v>
      </c>
      <c r="AC340" s="38">
        <f>euref_det!AF340*U340</f>
        <v>21.773949970653085</v>
      </c>
      <c r="AD340" s="38">
        <f>euref_det!AG340*V340</f>
        <v>20.809173789459763</v>
      </c>
      <c r="AE340" s="38">
        <f>euref_det!AH340*W340</f>
        <v>9.6859579457908094</v>
      </c>
      <c r="AF340" s="38">
        <f>euref_det!AI340*X340</f>
        <v>107.00060080293368</v>
      </c>
    </row>
    <row r="341" spans="1:32" ht="15" customHeight="1" x14ac:dyDescent="0.25">
      <c r="A341" s="9" t="s">
        <v>31</v>
      </c>
      <c r="B341" s="9" t="s">
        <v>32</v>
      </c>
      <c r="C341" s="9" t="s">
        <v>0</v>
      </c>
      <c r="D341" s="9" t="s">
        <v>102</v>
      </c>
      <c r="E341" s="9" t="s">
        <v>737</v>
      </c>
      <c r="F341" s="9"/>
      <c r="G341" s="9"/>
      <c r="H341" s="38">
        <v>850</v>
      </c>
      <c r="I341" s="38">
        <f t="shared" si="286"/>
        <v>850</v>
      </c>
      <c r="J341" s="38">
        <f t="shared" si="286"/>
        <v>850</v>
      </c>
      <c r="K341" s="38">
        <f t="shared" si="286"/>
        <v>850</v>
      </c>
      <c r="L341" s="38">
        <f t="shared" si="286"/>
        <v>850</v>
      </c>
      <c r="M341" s="38">
        <f t="shared" si="286"/>
        <v>850</v>
      </c>
      <c r="N341" s="38">
        <f t="shared" si="286"/>
        <v>850</v>
      </c>
      <c r="O341" s="38">
        <f t="shared" si="286"/>
        <v>850</v>
      </c>
      <c r="P341" s="38"/>
      <c r="Q341" s="38">
        <f t="shared" si="287"/>
        <v>0.85</v>
      </c>
      <c r="R341" s="38">
        <f t="shared" si="287"/>
        <v>0.85</v>
      </c>
      <c r="S341" s="38">
        <f t="shared" si="287"/>
        <v>0.85</v>
      </c>
      <c r="T341" s="38">
        <f t="shared" si="287"/>
        <v>0.85</v>
      </c>
      <c r="U341" s="38">
        <f t="shared" si="287"/>
        <v>0.85</v>
      </c>
      <c r="V341" s="38">
        <f t="shared" si="287"/>
        <v>0.85</v>
      </c>
      <c r="W341" s="38">
        <f t="shared" si="287"/>
        <v>0.85</v>
      </c>
      <c r="X341" s="38">
        <f t="shared" si="287"/>
        <v>0.85</v>
      </c>
      <c r="Y341" s="38">
        <f>euref_det!AB341*Q341</f>
        <v>63.697502583333339</v>
      </c>
      <c r="Z341" s="38">
        <f>euref_det!AC341*R341</f>
        <v>37.498775414383566</v>
      </c>
      <c r="AA341" s="38">
        <f>euref_det!AD341*S341</f>
        <v>37.444830641559065</v>
      </c>
      <c r="AB341" s="38">
        <f>euref_det!AE341*T341</f>
        <v>31.085290088728698</v>
      </c>
      <c r="AC341" s="38">
        <f>euref_det!AF341*U341</f>
        <v>24.439654737350409</v>
      </c>
      <c r="AD341" s="38">
        <f>euref_det!AG341*V341</f>
        <v>22.145887237350404</v>
      </c>
      <c r="AE341" s="38">
        <f>euref_det!AH341*W341</f>
        <v>77.471924871038894</v>
      </c>
      <c r="AF341" s="38">
        <f>euref_det!AI341*X341</f>
        <v>27.150778492648499</v>
      </c>
    </row>
    <row r="342" spans="1:32" ht="15" customHeight="1" x14ac:dyDescent="0.25">
      <c r="A342" s="9" t="s">
        <v>33</v>
      </c>
      <c r="B342" s="9" t="s">
        <v>34</v>
      </c>
      <c r="C342" s="9" t="s">
        <v>0</v>
      </c>
      <c r="D342" s="9" t="s">
        <v>102</v>
      </c>
      <c r="E342" s="9" t="s">
        <v>736</v>
      </c>
      <c r="F342" s="9"/>
      <c r="G342" s="9"/>
      <c r="H342" s="38">
        <v>4457.1428571428569</v>
      </c>
      <c r="I342" s="38">
        <f>4350</f>
        <v>4350</v>
      </c>
      <c r="J342" s="38">
        <f>(I342+K342)/2</f>
        <v>4225</v>
      </c>
      <c r="K342" s="38">
        <v>4100</v>
      </c>
      <c r="L342" s="38">
        <f>(K342+M342)/2</f>
        <v>3950</v>
      </c>
      <c r="M342" s="38">
        <v>3800</v>
      </c>
      <c r="N342" s="38">
        <f>(M342+O342)/2</f>
        <v>3775</v>
      </c>
      <c r="O342" s="38">
        <v>3750</v>
      </c>
      <c r="P342" s="38"/>
      <c r="Q342" s="38">
        <f t="shared" si="287"/>
        <v>4.4571428571428573</v>
      </c>
      <c r="R342" s="38">
        <f t="shared" si="287"/>
        <v>4.3499999999999996</v>
      </c>
      <c r="S342" s="38">
        <f t="shared" si="287"/>
        <v>4.2249999999999996</v>
      </c>
      <c r="T342" s="38">
        <f t="shared" si="287"/>
        <v>4.0999999999999996</v>
      </c>
      <c r="U342" s="38">
        <f t="shared" si="287"/>
        <v>3.95</v>
      </c>
      <c r="V342" s="38">
        <f t="shared" si="287"/>
        <v>3.8</v>
      </c>
      <c r="W342" s="38">
        <f t="shared" si="287"/>
        <v>3.7749999999999999</v>
      </c>
      <c r="X342" s="38">
        <f t="shared" si="287"/>
        <v>3.75</v>
      </c>
      <c r="Y342" s="38">
        <f>euref_det!AB342*Q342</f>
        <v>144.11428571428573</v>
      </c>
      <c r="Z342" s="38">
        <f>euref_det!AC342*R342</f>
        <v>970.05</v>
      </c>
      <c r="AA342" s="38">
        <f>euref_det!AD342*S342</f>
        <v>198.57499999999999</v>
      </c>
      <c r="AB342" s="38">
        <f>euref_det!AE342*T342</f>
        <v>1258.7000000000003</v>
      </c>
      <c r="AC342" s="38">
        <f>euref_det!AF342*U342</f>
        <v>264.65000000000009</v>
      </c>
      <c r="AD342" s="38">
        <f>euref_det!AG342*V342</f>
        <v>254.60000000000005</v>
      </c>
      <c r="AE342" s="38">
        <f>euref_det!AH342*W342</f>
        <v>190.00833333333333</v>
      </c>
      <c r="AF342" s="38">
        <f>euref_det!AI342*X342</f>
        <v>188.75</v>
      </c>
    </row>
    <row r="343" spans="1:32" ht="15" customHeight="1" x14ac:dyDescent="0.25">
      <c r="A343" s="9" t="s">
        <v>35</v>
      </c>
      <c r="B343" s="9" t="s">
        <v>36</v>
      </c>
      <c r="C343" s="9" t="s">
        <v>0</v>
      </c>
      <c r="D343" s="9" t="s">
        <v>725</v>
      </c>
      <c r="E343" s="9" t="s">
        <v>735</v>
      </c>
      <c r="F343" s="9" t="s">
        <v>102</v>
      </c>
      <c r="G343" s="9" t="s">
        <v>734</v>
      </c>
      <c r="H343" s="38">
        <v>1842.692924470706</v>
      </c>
      <c r="I343" s="38">
        <f t="shared" ref="I343:O343" si="288">$H343</f>
        <v>1842.692924470706</v>
      </c>
      <c r="J343" s="38">
        <f t="shared" si="288"/>
        <v>1842.692924470706</v>
      </c>
      <c r="K343" s="38">
        <f t="shared" si="288"/>
        <v>1842.692924470706</v>
      </c>
      <c r="L343" s="38">
        <f t="shared" si="288"/>
        <v>1842.692924470706</v>
      </c>
      <c r="M343" s="38">
        <f t="shared" si="288"/>
        <v>1842.692924470706</v>
      </c>
      <c r="N343" s="38">
        <f t="shared" si="288"/>
        <v>1842.692924470706</v>
      </c>
      <c r="O343" s="38">
        <f t="shared" si="288"/>
        <v>1842.692924470706</v>
      </c>
      <c r="P343" s="38">
        <v>0.91</v>
      </c>
      <c r="Q343" s="38">
        <f t="shared" ref="Q343:X345" si="289">H343*$P343/1000</f>
        <v>1.6768505612683424</v>
      </c>
      <c r="R343" s="38">
        <f t="shared" si="289"/>
        <v>1.6768505612683424</v>
      </c>
      <c r="S343" s="38">
        <f t="shared" si="289"/>
        <v>1.6768505612683424</v>
      </c>
      <c r="T343" s="38">
        <f t="shared" si="289"/>
        <v>1.6768505612683424</v>
      </c>
      <c r="U343" s="38">
        <f t="shared" si="289"/>
        <v>1.6768505612683424</v>
      </c>
      <c r="V343" s="38">
        <f t="shared" si="289"/>
        <v>1.6768505612683424</v>
      </c>
      <c r="W343" s="38">
        <f t="shared" si="289"/>
        <v>1.6768505612683424</v>
      </c>
      <c r="X343" s="38">
        <f t="shared" si="289"/>
        <v>1.6768505612683424</v>
      </c>
      <c r="Y343" s="38">
        <f>euref_det!AB343*Q343</f>
        <v>44.911647532637105</v>
      </c>
      <c r="Z343" s="38">
        <f>euref_det!AC343*R343</f>
        <v>87.703818461746422</v>
      </c>
      <c r="AA343" s="38">
        <f>euref_det!AD343*S343</f>
        <v>48.203352988722436</v>
      </c>
      <c r="AB343" s="38">
        <f>euref_det!AE343*T343</f>
        <v>48.203352988722436</v>
      </c>
      <c r="AC343" s="38">
        <f>euref_det!AF343*U343</f>
        <v>48.203352988722436</v>
      </c>
      <c r="AD343" s="38">
        <f>euref_det!AG343*V343</f>
        <v>48.203352988722436</v>
      </c>
      <c r="AE343" s="38">
        <f>euref_det!AH343*W343</f>
        <v>96.87401420649141</v>
      </c>
      <c r="AF343" s="38">
        <f>euref_det!AI343*X343</f>
        <v>62.396394467908813</v>
      </c>
    </row>
    <row r="344" spans="1:32" ht="15" customHeight="1" x14ac:dyDescent="0.25">
      <c r="A344" s="9" t="s">
        <v>79</v>
      </c>
      <c r="B344" s="9" t="s">
        <v>83</v>
      </c>
      <c r="C344" s="9" t="s">
        <v>0</v>
      </c>
      <c r="D344" s="9" t="s">
        <v>725</v>
      </c>
      <c r="E344" s="9" t="s">
        <v>742</v>
      </c>
      <c r="F344" s="9" t="s">
        <v>102</v>
      </c>
      <c r="G344" s="9" t="s">
        <v>732</v>
      </c>
      <c r="H344" s="39">
        <v>1988.1111111111111</v>
      </c>
      <c r="I344" s="39">
        <f>H344*1350/(1400+2/7*(1350-1400))</f>
        <v>1936.8711340206185</v>
      </c>
      <c r="J344" s="39">
        <f t="shared" ref="J344:J352" si="290">(I344+K344)/2</f>
        <v>1901.0031500572736</v>
      </c>
      <c r="K344" s="39">
        <f>I344*1300/1350</f>
        <v>1865.1351660939288</v>
      </c>
      <c r="L344" s="39">
        <f t="shared" ref="L344:L352" si="291">(K344+M344)/2</f>
        <v>1793.3991981672393</v>
      </c>
      <c r="M344" s="39">
        <f>K344*1200/1300</f>
        <v>1721.6632302405496</v>
      </c>
      <c r="N344" s="39">
        <f t="shared" ref="N344:N352" si="292">(M344+O344)/2</f>
        <v>1649.92726231386</v>
      </c>
      <c r="O344" s="39">
        <f>M344*1100/1200</f>
        <v>1578.1912943871705</v>
      </c>
      <c r="P344" s="38">
        <v>0.91</v>
      </c>
      <c r="Q344" s="38">
        <f t="shared" si="289"/>
        <v>1.8091811111111114</v>
      </c>
      <c r="R344" s="38">
        <f t="shared" si="289"/>
        <v>1.7625527319587628</v>
      </c>
      <c r="S344" s="38">
        <f t="shared" si="289"/>
        <v>1.7299128665521191</v>
      </c>
      <c r="T344" s="38">
        <f t="shared" si="289"/>
        <v>1.6972730011454753</v>
      </c>
      <c r="U344" s="38">
        <f t="shared" si="289"/>
        <v>1.6319932703321878</v>
      </c>
      <c r="V344" s="38">
        <f t="shared" si="289"/>
        <v>1.5667135395189002</v>
      </c>
      <c r="W344" s="38">
        <f t="shared" si="289"/>
        <v>1.5014338087056125</v>
      </c>
      <c r="X344" s="38">
        <f t="shared" si="289"/>
        <v>1.4361540778923252</v>
      </c>
      <c r="Y344" s="38">
        <f>euref_det!AB344*Q344</f>
        <v>0.45229527777777784</v>
      </c>
      <c r="Z344" s="38">
        <f>euref_det!AC344*R344</f>
        <v>6.5028289704399151</v>
      </c>
      <c r="AA344" s="38">
        <f>euref_det!AD344*S344</f>
        <v>1.4063910143590548</v>
      </c>
      <c r="AB344" s="38">
        <f>euref_det!AE344*T344</f>
        <v>1.2970640147522752</v>
      </c>
      <c r="AC344" s="38">
        <f>euref_det!AF344*U344</f>
        <v>1.2471769372618031</v>
      </c>
      <c r="AD344" s="38">
        <f>euref_det!AG344*V344</f>
        <v>3.0773461071940114</v>
      </c>
      <c r="AE344" s="38">
        <f>euref_det!AH344*W344</f>
        <v>37.482100952956685</v>
      </c>
      <c r="AF344" s="38">
        <f>euref_det!AI344*X344</f>
        <v>20.916441979704484</v>
      </c>
    </row>
    <row r="345" spans="1:32" ht="15" customHeight="1" x14ac:dyDescent="0.25">
      <c r="A345" s="9" t="s">
        <v>78</v>
      </c>
      <c r="B345" s="9" t="s">
        <v>84</v>
      </c>
      <c r="C345" s="9" t="s">
        <v>0</v>
      </c>
      <c r="D345" s="9" t="s">
        <v>725</v>
      </c>
      <c r="E345" s="9" t="s">
        <v>741</v>
      </c>
      <c r="F345" s="9" t="s">
        <v>102</v>
      </c>
      <c r="G345" s="9" t="s">
        <v>730</v>
      </c>
      <c r="H345" s="38">
        <v>4376</v>
      </c>
      <c r="I345" s="38">
        <f>H345*2880/(3470+2/7*(2880-3470))</f>
        <v>3817.4019904803113</v>
      </c>
      <c r="J345" s="38">
        <f t="shared" si="290"/>
        <v>3618.5789701427948</v>
      </c>
      <c r="K345" s="38">
        <f>I345*2580/2880</f>
        <v>3419.7559498052788</v>
      </c>
      <c r="L345" s="38">
        <f t="shared" si="291"/>
        <v>3287.2072695802681</v>
      </c>
      <c r="M345" s="38">
        <f>K345*2380/2580</f>
        <v>3154.6585893552569</v>
      </c>
      <c r="N345" s="38">
        <f t="shared" si="292"/>
        <v>3032.3850006205571</v>
      </c>
      <c r="O345" s="38">
        <f>M345*2380/2580</f>
        <v>2910.1114118858573</v>
      </c>
      <c r="P345" s="38">
        <v>0.91</v>
      </c>
      <c r="Q345" s="38">
        <f t="shared" si="289"/>
        <v>3.9821600000000004</v>
      </c>
      <c r="R345" s="38">
        <f t="shared" si="289"/>
        <v>3.4738358113370831</v>
      </c>
      <c r="S345" s="38">
        <f t="shared" si="289"/>
        <v>3.2929068628299434</v>
      </c>
      <c r="T345" s="38">
        <f t="shared" si="289"/>
        <v>3.1119779143228037</v>
      </c>
      <c r="U345" s="38">
        <f t="shared" si="289"/>
        <v>2.991358615318044</v>
      </c>
      <c r="V345" s="38">
        <f t="shared" si="289"/>
        <v>2.8707393163132839</v>
      </c>
      <c r="W345" s="38">
        <f t="shared" si="289"/>
        <v>2.7594703505647074</v>
      </c>
      <c r="X345" s="38">
        <f t="shared" si="289"/>
        <v>2.6482013848161299</v>
      </c>
      <c r="Y345" s="38">
        <f>euref_det!AB345*Q345</f>
        <v>0</v>
      </c>
      <c r="Z345" s="38">
        <f>euref_det!AC345*R345</f>
        <v>0</v>
      </c>
      <c r="AA345" s="38">
        <f>euref_det!AD345*S345</f>
        <v>0</v>
      </c>
      <c r="AB345" s="38">
        <f>euref_det!AE345*T345</f>
        <v>0</v>
      </c>
      <c r="AC345" s="38">
        <f>euref_det!AF345*U345</f>
        <v>0</v>
      </c>
      <c r="AD345" s="38">
        <f>euref_det!AG345*V345</f>
        <v>0</v>
      </c>
      <c r="AE345" s="38">
        <f>euref_det!AH345*W345</f>
        <v>0</v>
      </c>
      <c r="AF345" s="38">
        <f>euref_det!AI345*X345</f>
        <v>0</v>
      </c>
    </row>
    <row r="346" spans="1:32" ht="15" customHeight="1" x14ac:dyDescent="0.25">
      <c r="A346" s="9" t="s">
        <v>37</v>
      </c>
      <c r="B346" s="9" t="s">
        <v>38</v>
      </c>
      <c r="C346" s="9" t="s">
        <v>0</v>
      </c>
      <c r="D346" s="9" t="s">
        <v>102</v>
      </c>
      <c r="E346" s="9" t="s">
        <v>729</v>
      </c>
      <c r="F346" s="9"/>
      <c r="G346" s="9"/>
      <c r="H346" s="38">
        <v>2442.8571428571427</v>
      </c>
      <c r="I346" s="38">
        <v>2300</v>
      </c>
      <c r="J346" s="38">
        <f t="shared" si="290"/>
        <v>2300</v>
      </c>
      <c r="K346" s="38">
        <v>2300</v>
      </c>
      <c r="L346" s="38">
        <f t="shared" si="291"/>
        <v>2300</v>
      </c>
      <c r="M346" s="38">
        <v>2300</v>
      </c>
      <c r="N346" s="38">
        <f t="shared" si="292"/>
        <v>2250</v>
      </c>
      <c r="O346" s="38">
        <v>2200</v>
      </c>
      <c r="P346" s="38"/>
      <c r="Q346" s="38">
        <f t="shared" ref="Q346:X347" si="293">H346/1000</f>
        <v>2.4428571428571426</v>
      </c>
      <c r="R346" s="38">
        <f t="shared" si="293"/>
        <v>2.2999999999999998</v>
      </c>
      <c r="S346" s="38">
        <f t="shared" si="293"/>
        <v>2.2999999999999998</v>
      </c>
      <c r="T346" s="38">
        <f t="shared" si="293"/>
        <v>2.2999999999999998</v>
      </c>
      <c r="U346" s="38">
        <f t="shared" si="293"/>
        <v>2.2999999999999998</v>
      </c>
      <c r="V346" s="38">
        <f t="shared" si="293"/>
        <v>2.2999999999999998</v>
      </c>
      <c r="W346" s="38">
        <f t="shared" si="293"/>
        <v>2.25</v>
      </c>
      <c r="X346" s="38">
        <f t="shared" si="293"/>
        <v>2.2000000000000002</v>
      </c>
      <c r="Y346" s="38">
        <f>euref_det!AB346*Q346</f>
        <v>244.05472469387752</v>
      </c>
      <c r="Z346" s="38">
        <f>euref_det!AC346*R346</f>
        <v>5.5325185714285707</v>
      </c>
      <c r="AA346" s="38">
        <f>euref_det!AD346*S346</f>
        <v>5.5325185714285707</v>
      </c>
      <c r="AB346" s="38">
        <f>euref_det!AE346*T346</f>
        <v>5.5325185714285707</v>
      </c>
      <c r="AC346" s="38">
        <f>euref_det!AF346*U346</f>
        <v>1.9740899999999997</v>
      </c>
      <c r="AD346" s="38">
        <f>euref_det!AG346*V346</f>
        <v>1.9740899999999997</v>
      </c>
      <c r="AE346" s="38">
        <f>euref_det!AH346*W346</f>
        <v>1.9311749999999999</v>
      </c>
      <c r="AF346" s="38">
        <f>euref_det!AI346*X346</f>
        <v>0.20730285714285715</v>
      </c>
    </row>
    <row r="347" spans="1:32" ht="15" customHeight="1" x14ac:dyDescent="0.25">
      <c r="A347" s="9" t="s">
        <v>39</v>
      </c>
      <c r="B347" s="9" t="s">
        <v>40</v>
      </c>
      <c r="C347" s="9" t="s">
        <v>0</v>
      </c>
      <c r="D347" s="9" t="s">
        <v>102</v>
      </c>
      <c r="E347" s="9" t="s">
        <v>728</v>
      </c>
      <c r="F347" s="9"/>
      <c r="G347" s="9"/>
      <c r="H347" s="38">
        <v>2812.8571428571427</v>
      </c>
      <c r="I347" s="38">
        <v>2620</v>
      </c>
      <c r="J347" s="38">
        <f t="shared" si="290"/>
        <v>2495</v>
      </c>
      <c r="K347" s="38">
        <v>2370</v>
      </c>
      <c r="L347" s="38">
        <f t="shared" si="291"/>
        <v>2260</v>
      </c>
      <c r="M347" s="38">
        <v>2150</v>
      </c>
      <c r="N347" s="38">
        <f t="shared" si="292"/>
        <v>2050</v>
      </c>
      <c r="O347" s="38">
        <v>1950</v>
      </c>
      <c r="P347" s="38"/>
      <c r="Q347" s="38">
        <f t="shared" si="293"/>
        <v>2.8128571428571427</v>
      </c>
      <c r="R347" s="38">
        <f t="shared" si="293"/>
        <v>2.62</v>
      </c>
      <c r="S347" s="38">
        <f t="shared" si="293"/>
        <v>2.4950000000000001</v>
      </c>
      <c r="T347" s="38">
        <f t="shared" si="293"/>
        <v>2.37</v>
      </c>
      <c r="U347" s="38">
        <f t="shared" si="293"/>
        <v>2.2599999999999998</v>
      </c>
      <c r="V347" s="38">
        <f t="shared" si="293"/>
        <v>2.15</v>
      </c>
      <c r="W347" s="38">
        <f t="shared" si="293"/>
        <v>2.0499999999999998</v>
      </c>
      <c r="X347" s="38">
        <f t="shared" si="293"/>
        <v>1.95</v>
      </c>
      <c r="Y347" s="38">
        <f>euref_det!AB347*Q347</f>
        <v>41.142999844571428</v>
      </c>
      <c r="Z347" s="38">
        <f>euref_det!AC347*R347</f>
        <v>79.798459143628321</v>
      </c>
      <c r="AA347" s="38">
        <f>euref_det!AD347*S347</f>
        <v>34.842356390957534</v>
      </c>
      <c r="AB347" s="38">
        <f>euref_det!AE347*T347</f>
        <v>32.190919613873753</v>
      </c>
      <c r="AC347" s="38">
        <f>euref_det!AF347*U347</f>
        <v>30.056989717387076</v>
      </c>
      <c r="AD347" s="38">
        <f>euref_det!AG347*V347</f>
        <v>29.952723052098097</v>
      </c>
      <c r="AE347" s="38">
        <f>euref_det!AH347*W347</f>
        <v>113.97679720958338</v>
      </c>
      <c r="AF347" s="38">
        <f>euref_det!AI347*X347</f>
        <v>36.038143220239341</v>
      </c>
    </row>
    <row r="348" spans="1:32" ht="15" customHeight="1" x14ac:dyDescent="0.25">
      <c r="A348" s="9" t="s">
        <v>80</v>
      </c>
      <c r="B348" s="9" t="s">
        <v>85</v>
      </c>
      <c r="C348" s="9" t="s">
        <v>0</v>
      </c>
      <c r="D348" s="9" t="s">
        <v>725</v>
      </c>
      <c r="E348" s="9" t="s">
        <v>740</v>
      </c>
      <c r="F348" s="9" t="s">
        <v>102</v>
      </c>
      <c r="G348" s="9" t="s">
        <v>726</v>
      </c>
      <c r="H348" s="39">
        <v>1608.2725555555553</v>
      </c>
      <c r="I348" s="39">
        <f>H348*800/(980+2/7*(800-980))</f>
        <v>1385.588663247863</v>
      </c>
      <c r="J348" s="39">
        <f t="shared" si="290"/>
        <v>1247.0297969230767</v>
      </c>
      <c r="K348" s="39">
        <f>I348*640/800</f>
        <v>1108.4709305982904</v>
      </c>
      <c r="L348" s="39">
        <f t="shared" si="291"/>
        <v>1056.5113557264956</v>
      </c>
      <c r="M348" s="39">
        <f>K348*580/640</f>
        <v>1004.5517808547007</v>
      </c>
      <c r="N348" s="39">
        <f t="shared" si="292"/>
        <v>952.59220598290585</v>
      </c>
      <c r="O348" s="39">
        <f>M348*520/580</f>
        <v>900.63263111111098</v>
      </c>
      <c r="P348" s="38">
        <v>0.91</v>
      </c>
      <c r="Q348" s="38">
        <f t="shared" ref="Q348:X350" si="294">H348*$P348/1000</f>
        <v>1.4635280255555554</v>
      </c>
      <c r="R348" s="38">
        <f t="shared" si="294"/>
        <v>1.2608856835555553</v>
      </c>
      <c r="S348" s="38">
        <f t="shared" si="294"/>
        <v>1.1347971151999998</v>
      </c>
      <c r="T348" s="38">
        <f t="shared" si="294"/>
        <v>1.0087085468444443</v>
      </c>
      <c r="U348" s="38">
        <f t="shared" si="294"/>
        <v>0.96142533371111105</v>
      </c>
      <c r="V348" s="38">
        <f t="shared" si="294"/>
        <v>0.91414212057777777</v>
      </c>
      <c r="W348" s="38">
        <f t="shared" si="294"/>
        <v>0.86685890744444438</v>
      </c>
      <c r="X348" s="38">
        <f t="shared" si="294"/>
        <v>0.81957569431111099</v>
      </c>
      <c r="Y348" s="38">
        <f>euref_det!AB348*Q348</f>
        <v>31.419037916510991</v>
      </c>
      <c r="Z348" s="38">
        <f>euref_det!AC348*R348</f>
        <v>30.206836375896142</v>
      </c>
      <c r="AA348" s="38">
        <f>euref_det!AD348*S348</f>
        <v>24.832557648591521</v>
      </c>
      <c r="AB348" s="38">
        <f>euref_det!AE348*T348</f>
        <v>34.895404908446061</v>
      </c>
      <c r="AC348" s="38">
        <f>euref_det!AF348*U348</f>
        <v>35.296514158172911</v>
      </c>
      <c r="AD348" s="38">
        <f>euref_det!AG348*V348</f>
        <v>35.497279340213524</v>
      </c>
      <c r="AE348" s="38">
        <f>euref_det!AH348*W348</f>
        <v>79.573395345543815</v>
      </c>
      <c r="AF348" s="38">
        <f>euref_det!AI348*X348</f>
        <v>35.12414597590778</v>
      </c>
    </row>
    <row r="349" spans="1:32" ht="15" customHeight="1" x14ac:dyDescent="0.25">
      <c r="A349" s="9" t="s">
        <v>81</v>
      </c>
      <c r="B349" s="9" t="s">
        <v>86</v>
      </c>
      <c r="C349" s="9" t="s">
        <v>0</v>
      </c>
      <c r="D349" s="9" t="s">
        <v>725</v>
      </c>
      <c r="E349" s="9" t="s">
        <v>739</v>
      </c>
      <c r="F349" s="9" t="s">
        <v>102</v>
      </c>
      <c r="G349" s="9" t="s">
        <v>723</v>
      </c>
      <c r="H349" s="39">
        <v>2164.4444444444443</v>
      </c>
      <c r="I349" s="39">
        <f>H349*1100/(1310+2/7*(1100-1310))</f>
        <v>1904.7111111111112</v>
      </c>
      <c r="J349" s="39">
        <f t="shared" si="290"/>
        <v>1809.4755555555557</v>
      </c>
      <c r="K349" s="39">
        <f>I349*990/1100</f>
        <v>1714.24</v>
      </c>
      <c r="L349" s="39">
        <f t="shared" si="291"/>
        <v>1662.2933333333333</v>
      </c>
      <c r="M349" s="39">
        <f>K349*930/990</f>
        <v>1610.3466666666666</v>
      </c>
      <c r="N349" s="39">
        <f t="shared" si="292"/>
        <v>1567.0577777777776</v>
      </c>
      <c r="O349" s="39">
        <f>M349*880/930</f>
        <v>1523.7688888888888</v>
      </c>
      <c r="P349" s="38">
        <v>0.91</v>
      </c>
      <c r="Q349" s="38">
        <f t="shared" si="294"/>
        <v>1.9696444444444443</v>
      </c>
      <c r="R349" s="38">
        <f t="shared" si="294"/>
        <v>1.7332871111111112</v>
      </c>
      <c r="S349" s="38">
        <f t="shared" si="294"/>
        <v>1.6466227555555559</v>
      </c>
      <c r="T349" s="38">
        <f t="shared" si="294"/>
        <v>1.5599584</v>
      </c>
      <c r="U349" s="38">
        <f t="shared" si="294"/>
        <v>1.5126869333333335</v>
      </c>
      <c r="V349" s="38">
        <f t="shared" si="294"/>
        <v>1.4654154666666666</v>
      </c>
      <c r="W349" s="38">
        <f t="shared" si="294"/>
        <v>1.4260225777777775</v>
      </c>
      <c r="X349" s="38">
        <f t="shared" si="294"/>
        <v>1.3866296888888889</v>
      </c>
      <c r="Y349" s="38">
        <f>euref_det!AB349*Q349</f>
        <v>5.6174013756652581</v>
      </c>
      <c r="Z349" s="38">
        <f>euref_det!AC349*R349</f>
        <v>5.516400876541165</v>
      </c>
      <c r="AA349" s="38">
        <f>euref_det!AD349*S349</f>
        <v>4.7868864304991492</v>
      </c>
      <c r="AB349" s="38">
        <f>euref_det!AE349*T349</f>
        <v>7.1692106319032609</v>
      </c>
      <c r="AC349" s="38">
        <f>euref_det!AF349*U349</f>
        <v>7.3777017186105347</v>
      </c>
      <c r="AD349" s="38">
        <f>euref_det!AG349*V349</f>
        <v>7.5595840619593684</v>
      </c>
      <c r="AE349" s="38">
        <f>euref_det!AH349*W349</f>
        <v>17.390083078039979</v>
      </c>
      <c r="AF349" s="38">
        <f>euref_det!AI349*X349</f>
        <v>7.8946517929042033</v>
      </c>
    </row>
    <row r="350" spans="1:32" ht="15" customHeight="1" x14ac:dyDescent="0.25">
      <c r="A350" s="9" t="s">
        <v>41</v>
      </c>
      <c r="B350" s="9" t="s">
        <v>42</v>
      </c>
      <c r="C350" s="9" t="s">
        <v>0</v>
      </c>
      <c r="D350" s="9" t="s">
        <v>102</v>
      </c>
      <c r="E350" s="9" t="s">
        <v>722</v>
      </c>
      <c r="F350" s="9"/>
      <c r="G350" s="9"/>
      <c r="H350" s="38">
        <v>5285.7142857142853</v>
      </c>
      <c r="I350" s="38">
        <v>4500</v>
      </c>
      <c r="J350" s="38">
        <f t="shared" si="290"/>
        <v>4150</v>
      </c>
      <c r="K350" s="38">
        <v>3800</v>
      </c>
      <c r="L350" s="38">
        <f t="shared" si="291"/>
        <v>3650</v>
      </c>
      <c r="M350" s="38">
        <v>3500</v>
      </c>
      <c r="N350" s="38">
        <f t="shared" si="292"/>
        <v>3450</v>
      </c>
      <c r="O350" s="38">
        <v>3400</v>
      </c>
      <c r="P350" s="38">
        <v>0.91</v>
      </c>
      <c r="Q350" s="38">
        <f t="shared" si="294"/>
        <v>4.8099999999999996</v>
      </c>
      <c r="R350" s="38">
        <f t="shared" si="294"/>
        <v>4.0949999999999998</v>
      </c>
      <c r="S350" s="38">
        <f t="shared" si="294"/>
        <v>3.7765</v>
      </c>
      <c r="T350" s="38">
        <f t="shared" si="294"/>
        <v>3.4580000000000002</v>
      </c>
      <c r="U350" s="38">
        <f t="shared" si="294"/>
        <v>3.3214999999999999</v>
      </c>
      <c r="V350" s="38">
        <f t="shared" si="294"/>
        <v>3.1850000000000001</v>
      </c>
      <c r="W350" s="38">
        <f t="shared" si="294"/>
        <v>3.1395</v>
      </c>
      <c r="X350" s="38">
        <f t="shared" si="294"/>
        <v>3.0939999999999999</v>
      </c>
      <c r="Y350" s="38">
        <f>euref_det!AB350*Q350</f>
        <v>0</v>
      </c>
      <c r="Z350" s="38">
        <f>euref_det!AC350*R350</f>
        <v>0</v>
      </c>
      <c r="AA350" s="38">
        <f>euref_det!AD350*S350</f>
        <v>0</v>
      </c>
      <c r="AB350" s="38">
        <f>euref_det!AE350*T350</f>
        <v>0</v>
      </c>
      <c r="AC350" s="38">
        <f>euref_det!AF350*U350</f>
        <v>0</v>
      </c>
      <c r="AD350" s="38">
        <f>euref_det!AG350*V350</f>
        <v>0</v>
      </c>
      <c r="AE350" s="38">
        <f>euref_det!AH350*W350</f>
        <v>0</v>
      </c>
      <c r="AF350" s="38">
        <f>euref_det!AI350*X350</f>
        <v>0</v>
      </c>
    </row>
    <row r="351" spans="1:32" ht="15" customHeight="1" x14ac:dyDescent="0.25">
      <c r="A351" s="9" t="s">
        <v>43</v>
      </c>
      <c r="B351" s="9" t="s">
        <v>44</v>
      </c>
      <c r="C351" s="9" t="s">
        <v>0</v>
      </c>
      <c r="D351" s="9" t="s">
        <v>102</v>
      </c>
      <c r="E351" s="9" t="s">
        <v>721</v>
      </c>
      <c r="F351" s="9"/>
      <c r="G351" s="9"/>
      <c r="H351" s="38">
        <v>8140</v>
      </c>
      <c r="I351" s="38">
        <v>5790</v>
      </c>
      <c r="J351" s="38">
        <f t="shared" si="290"/>
        <v>5135</v>
      </c>
      <c r="K351" s="38">
        <v>4480</v>
      </c>
      <c r="L351" s="38">
        <f t="shared" si="291"/>
        <v>3565</v>
      </c>
      <c r="M351" s="38">
        <v>2650</v>
      </c>
      <c r="N351" s="38">
        <f t="shared" si="292"/>
        <v>2475</v>
      </c>
      <c r="O351" s="38">
        <v>2300</v>
      </c>
      <c r="P351" s="38"/>
      <c r="Q351" s="38">
        <f t="shared" ref="Q351:X351" si="295">H351/1000</f>
        <v>8.14</v>
      </c>
      <c r="R351" s="38">
        <f t="shared" si="295"/>
        <v>5.79</v>
      </c>
      <c r="S351" s="38">
        <f t="shared" si="295"/>
        <v>5.1349999999999998</v>
      </c>
      <c r="T351" s="38">
        <f t="shared" si="295"/>
        <v>4.4800000000000004</v>
      </c>
      <c r="U351" s="38">
        <f t="shared" si="295"/>
        <v>3.5649999999999999</v>
      </c>
      <c r="V351" s="38">
        <f t="shared" si="295"/>
        <v>2.65</v>
      </c>
      <c r="W351" s="38">
        <f t="shared" si="295"/>
        <v>2.4750000000000001</v>
      </c>
      <c r="X351" s="38">
        <f t="shared" si="295"/>
        <v>2.2999999999999998</v>
      </c>
      <c r="Y351" s="38">
        <f>euref_det!AB351*Q351</f>
        <v>0</v>
      </c>
      <c r="Z351" s="38">
        <f>euref_det!AC351*R351</f>
        <v>0</v>
      </c>
      <c r="AA351" s="38">
        <f>euref_det!AD351*S351</f>
        <v>0</v>
      </c>
      <c r="AB351" s="38">
        <f>euref_det!AE351*T351</f>
        <v>0</v>
      </c>
      <c r="AC351" s="38">
        <f>euref_det!AF351*U351</f>
        <v>0</v>
      </c>
      <c r="AD351" s="38">
        <f>euref_det!AG351*V351</f>
        <v>0</v>
      </c>
      <c r="AE351" s="38">
        <f>euref_det!AH351*W351</f>
        <v>0</v>
      </c>
      <c r="AF351" s="38">
        <f>euref_det!AI351*X351</f>
        <v>0</v>
      </c>
    </row>
    <row r="352" spans="1:32" ht="15" customHeight="1" x14ac:dyDescent="0.25">
      <c r="A352" s="9" t="s">
        <v>45</v>
      </c>
      <c r="B352" s="9" t="s">
        <v>46</v>
      </c>
      <c r="C352" s="9" t="s">
        <v>0</v>
      </c>
      <c r="D352" s="9" t="s">
        <v>102</v>
      </c>
      <c r="E352" s="9" t="s">
        <v>720</v>
      </c>
      <c r="F352" s="9"/>
      <c r="G352" s="9"/>
      <c r="H352" s="38">
        <v>5370</v>
      </c>
      <c r="I352" s="38">
        <v>4970</v>
      </c>
      <c r="J352" s="38">
        <f t="shared" si="290"/>
        <v>4720</v>
      </c>
      <c r="K352" s="38">
        <v>4470</v>
      </c>
      <c r="L352" s="38">
        <f t="shared" si="291"/>
        <v>4245</v>
      </c>
      <c r="M352" s="38">
        <v>4020</v>
      </c>
      <c r="N352" s="38">
        <f t="shared" si="292"/>
        <v>3815</v>
      </c>
      <c r="O352" s="38">
        <v>3610</v>
      </c>
      <c r="P352" s="38">
        <v>0.91</v>
      </c>
      <c r="Q352" s="38">
        <f t="shared" ref="Q352:X352" si="296">H352*$P352/1000</f>
        <v>4.8866999999999994</v>
      </c>
      <c r="R352" s="38">
        <f t="shared" si="296"/>
        <v>4.5226999999999995</v>
      </c>
      <c r="S352" s="38">
        <f t="shared" si="296"/>
        <v>4.2951999999999995</v>
      </c>
      <c r="T352" s="38">
        <f t="shared" si="296"/>
        <v>4.0677000000000003</v>
      </c>
      <c r="U352" s="38">
        <f t="shared" si="296"/>
        <v>3.8629500000000001</v>
      </c>
      <c r="V352" s="38">
        <f t="shared" si="296"/>
        <v>3.6582000000000003</v>
      </c>
      <c r="W352" s="38">
        <f t="shared" si="296"/>
        <v>3.4716499999999999</v>
      </c>
      <c r="X352" s="38">
        <f t="shared" si="296"/>
        <v>3.2850999999999999</v>
      </c>
      <c r="Y352" s="38">
        <f>euref_det!AB352*Q352</f>
        <v>0</v>
      </c>
      <c r="Z352" s="38">
        <f>euref_det!AC352*R352</f>
        <v>0</v>
      </c>
      <c r="AA352" s="38">
        <f>euref_det!AD352*S352</f>
        <v>0</v>
      </c>
      <c r="AB352" s="38">
        <f>euref_det!AE352*T352</f>
        <v>0</v>
      </c>
      <c r="AC352" s="38">
        <f>euref_det!AF352*U352</f>
        <v>0</v>
      </c>
      <c r="AD352" s="38">
        <f>euref_det!AG352*V352</f>
        <v>0</v>
      </c>
      <c r="AE352" s="38">
        <f>euref_det!AH352*W352</f>
        <v>0</v>
      </c>
      <c r="AF352" s="38">
        <f>euref_det!AI352*X352</f>
        <v>0</v>
      </c>
    </row>
    <row r="353" spans="1:32" ht="15" customHeight="1" x14ac:dyDescent="0.25">
      <c r="A353" s="9" t="s">
        <v>29</v>
      </c>
      <c r="B353" s="9" t="s">
        <v>30</v>
      </c>
      <c r="C353" s="9" t="s">
        <v>48</v>
      </c>
      <c r="D353" s="9" t="s">
        <v>102</v>
      </c>
      <c r="E353" s="9" t="s">
        <v>738</v>
      </c>
      <c r="F353" s="9"/>
      <c r="G353" s="9"/>
      <c r="H353" s="38">
        <v>1600</v>
      </c>
      <c r="I353" s="38">
        <f t="shared" ref="I353:O354" si="297">$H353</f>
        <v>1600</v>
      </c>
      <c r="J353" s="38">
        <f t="shared" si="297"/>
        <v>1600</v>
      </c>
      <c r="K353" s="38">
        <f t="shared" si="297"/>
        <v>1600</v>
      </c>
      <c r="L353" s="38">
        <f t="shared" si="297"/>
        <v>1600</v>
      </c>
      <c r="M353" s="38">
        <f t="shared" si="297"/>
        <v>1600</v>
      </c>
      <c r="N353" s="38">
        <f t="shared" si="297"/>
        <v>1600</v>
      </c>
      <c r="O353" s="38">
        <f t="shared" si="297"/>
        <v>1600</v>
      </c>
      <c r="P353" s="38"/>
      <c r="Q353" s="38">
        <f t="shared" ref="Q353:X355" si="298">H353/1000</f>
        <v>1.6</v>
      </c>
      <c r="R353" s="38">
        <f t="shared" si="298"/>
        <v>1.6</v>
      </c>
      <c r="S353" s="38">
        <f t="shared" si="298"/>
        <v>1.6</v>
      </c>
      <c r="T353" s="38">
        <f t="shared" si="298"/>
        <v>1.6</v>
      </c>
      <c r="U353" s="38">
        <f t="shared" si="298"/>
        <v>1.6</v>
      </c>
      <c r="V353" s="38">
        <f t="shared" si="298"/>
        <v>1.6</v>
      </c>
      <c r="W353" s="38">
        <f t="shared" si="298"/>
        <v>1.6</v>
      </c>
      <c r="X353" s="38">
        <f t="shared" si="298"/>
        <v>1.6</v>
      </c>
      <c r="Y353" s="38">
        <f>euref_det!AB353*Q353</f>
        <v>749.39504000000022</v>
      </c>
      <c r="Z353" s="38">
        <f>euref_det!AC353*R353</f>
        <v>445.9794</v>
      </c>
      <c r="AA353" s="38">
        <f>euref_det!AD353*S353</f>
        <v>92.90440000000001</v>
      </c>
      <c r="AB353" s="38">
        <f>euref_det!AE353*T353</f>
        <v>20.040399999999998</v>
      </c>
      <c r="AC353" s="38">
        <f>euref_det!AF353*U353</f>
        <v>19.105599999999999</v>
      </c>
      <c r="AD353" s="38">
        <f>euref_det!AG353*V353</f>
        <v>17.965600000000002</v>
      </c>
      <c r="AE353" s="38">
        <f>euref_det!AH353*W353</f>
        <v>17.965600000000002</v>
      </c>
      <c r="AF353" s="38">
        <f>euref_det!AI353*X353</f>
        <v>17.919999999999998</v>
      </c>
    </row>
    <row r="354" spans="1:32" ht="15" customHeight="1" x14ac:dyDescent="0.25">
      <c r="A354" s="9" t="s">
        <v>31</v>
      </c>
      <c r="B354" s="9" t="s">
        <v>32</v>
      </c>
      <c r="C354" s="9" t="s">
        <v>48</v>
      </c>
      <c r="D354" s="9" t="s">
        <v>102</v>
      </c>
      <c r="E354" s="9" t="s">
        <v>737</v>
      </c>
      <c r="F354" s="9"/>
      <c r="G354" s="9"/>
      <c r="H354" s="38">
        <v>850</v>
      </c>
      <c r="I354" s="38">
        <f t="shared" si="297"/>
        <v>850</v>
      </c>
      <c r="J354" s="38">
        <f t="shared" si="297"/>
        <v>850</v>
      </c>
      <c r="K354" s="38">
        <f t="shared" si="297"/>
        <v>850</v>
      </c>
      <c r="L354" s="38">
        <f t="shared" si="297"/>
        <v>850</v>
      </c>
      <c r="M354" s="38">
        <f t="shared" si="297"/>
        <v>850</v>
      </c>
      <c r="N354" s="38">
        <f t="shared" si="297"/>
        <v>850</v>
      </c>
      <c r="O354" s="38">
        <f t="shared" si="297"/>
        <v>850</v>
      </c>
      <c r="P354" s="38"/>
      <c r="Q354" s="38">
        <f t="shared" si="298"/>
        <v>0.85</v>
      </c>
      <c r="R354" s="38">
        <f t="shared" si="298"/>
        <v>0.85</v>
      </c>
      <c r="S354" s="38">
        <f t="shared" si="298"/>
        <v>0.85</v>
      </c>
      <c r="T354" s="38">
        <f t="shared" si="298"/>
        <v>0.85</v>
      </c>
      <c r="U354" s="38">
        <f t="shared" si="298"/>
        <v>0.85</v>
      </c>
      <c r="V354" s="38">
        <f t="shared" si="298"/>
        <v>0.85</v>
      </c>
      <c r="W354" s="38">
        <f t="shared" si="298"/>
        <v>0.85</v>
      </c>
      <c r="X354" s="38">
        <f t="shared" si="298"/>
        <v>0.85</v>
      </c>
      <c r="Y354" s="38">
        <f>euref_det!AB354*Q354</f>
        <v>962.01562451666666</v>
      </c>
      <c r="Z354" s="38">
        <f>euref_det!AC354*R354</f>
        <v>1235.3266040320459</v>
      </c>
      <c r="AA354" s="38">
        <f>euref_det!AD354*S354</f>
        <v>1040.4619931434879</v>
      </c>
      <c r="AB354" s="38">
        <f>euref_det!AE354*T354</f>
        <v>1085.4874691128209</v>
      </c>
      <c r="AC354" s="38">
        <f>euref_det!AF354*U354</f>
        <v>1959.9100738469649</v>
      </c>
      <c r="AD354" s="38">
        <f>euref_det!AG354*V354</f>
        <v>2276.7644412657146</v>
      </c>
      <c r="AE354" s="38">
        <f>euref_det!AH354*W354</f>
        <v>1447.1986107619382</v>
      </c>
      <c r="AF354" s="38">
        <f>euref_det!AI354*X354</f>
        <v>1306.2097503992645</v>
      </c>
    </row>
    <row r="355" spans="1:32" ht="15" customHeight="1" x14ac:dyDescent="0.25">
      <c r="A355" s="9" t="s">
        <v>33</v>
      </c>
      <c r="B355" s="9" t="s">
        <v>34</v>
      </c>
      <c r="C355" s="9" t="s">
        <v>48</v>
      </c>
      <c r="D355" s="9" t="s">
        <v>102</v>
      </c>
      <c r="E355" s="9" t="s">
        <v>736</v>
      </c>
      <c r="F355" s="9"/>
      <c r="G355" s="9"/>
      <c r="H355" s="38">
        <v>4457.1428571428569</v>
      </c>
      <c r="I355" s="38">
        <f>4350</f>
        <v>4350</v>
      </c>
      <c r="J355" s="38">
        <f>(I355+K355)/2</f>
        <v>4225</v>
      </c>
      <c r="K355" s="38">
        <v>4100</v>
      </c>
      <c r="L355" s="38">
        <f>(K355+M355)/2</f>
        <v>3950</v>
      </c>
      <c r="M355" s="38">
        <v>3800</v>
      </c>
      <c r="N355" s="38">
        <f>(M355+O355)/2</f>
        <v>3775</v>
      </c>
      <c r="O355" s="38">
        <v>3750</v>
      </c>
      <c r="P355" s="38"/>
      <c r="Q355" s="38">
        <f t="shared" si="298"/>
        <v>4.4571428571428573</v>
      </c>
      <c r="R355" s="38">
        <f t="shared" si="298"/>
        <v>4.3499999999999996</v>
      </c>
      <c r="S355" s="38">
        <f t="shared" si="298"/>
        <v>4.2249999999999996</v>
      </c>
      <c r="T355" s="38">
        <f t="shared" si="298"/>
        <v>4.0999999999999996</v>
      </c>
      <c r="U355" s="38">
        <f t="shared" si="298"/>
        <v>3.95</v>
      </c>
      <c r="V355" s="38">
        <f t="shared" si="298"/>
        <v>3.8</v>
      </c>
      <c r="W355" s="38">
        <f t="shared" si="298"/>
        <v>3.7749999999999999</v>
      </c>
      <c r="X355" s="38">
        <f t="shared" si="298"/>
        <v>3.75</v>
      </c>
      <c r="Y355" s="38">
        <f>euref_det!AB355*Q355</f>
        <v>696.35428571428565</v>
      </c>
      <c r="Z355" s="38">
        <f>euref_det!AC355*R355</f>
        <v>644.08999999999992</v>
      </c>
      <c r="AA355" s="38">
        <f>euref_det!AD355*S355</f>
        <v>550.02458333333334</v>
      </c>
      <c r="AB355" s="38">
        <f>euref_det!AE355*T355</f>
        <v>5238.3650000000025</v>
      </c>
      <c r="AC355" s="38">
        <f>euref_det!AF355*U355</f>
        <v>784.86500000000012</v>
      </c>
      <c r="AD355" s="38">
        <f>euref_det!AG355*V355</f>
        <v>1109.0933333333332</v>
      </c>
      <c r="AE355" s="38">
        <f>euref_det!AH355*W355</f>
        <v>2126.7091666666665</v>
      </c>
      <c r="AF355" s="38">
        <f>euref_det!AI355*X355</f>
        <v>3556.3750000000014</v>
      </c>
    </row>
    <row r="356" spans="1:32" ht="15" customHeight="1" x14ac:dyDescent="0.25">
      <c r="A356" s="9" t="s">
        <v>35</v>
      </c>
      <c r="B356" s="9" t="s">
        <v>36</v>
      </c>
      <c r="C356" s="9" t="s">
        <v>48</v>
      </c>
      <c r="D356" s="9" t="s">
        <v>725</v>
      </c>
      <c r="E356" s="9" t="s">
        <v>735</v>
      </c>
      <c r="F356" s="9" t="s">
        <v>102</v>
      </c>
      <c r="G356" s="9" t="s">
        <v>734</v>
      </c>
      <c r="H356" s="38">
        <v>1842.692924470706</v>
      </c>
      <c r="I356" s="38">
        <f t="shared" ref="I356:O356" si="299">$H356</f>
        <v>1842.692924470706</v>
      </c>
      <c r="J356" s="38">
        <f t="shared" si="299"/>
        <v>1842.692924470706</v>
      </c>
      <c r="K356" s="38">
        <f t="shared" si="299"/>
        <v>1842.692924470706</v>
      </c>
      <c r="L356" s="38">
        <f t="shared" si="299"/>
        <v>1842.692924470706</v>
      </c>
      <c r="M356" s="38">
        <f t="shared" si="299"/>
        <v>1842.692924470706</v>
      </c>
      <c r="N356" s="38">
        <f t="shared" si="299"/>
        <v>1842.692924470706</v>
      </c>
      <c r="O356" s="38">
        <f t="shared" si="299"/>
        <v>1842.692924470706</v>
      </c>
      <c r="P356" s="38">
        <v>0.91</v>
      </c>
      <c r="Q356" s="38">
        <f t="shared" ref="Q356:X358" si="300">H356*$P356/1000</f>
        <v>1.6768505612683424</v>
      </c>
      <c r="R356" s="38">
        <f t="shared" si="300"/>
        <v>1.6768505612683424</v>
      </c>
      <c r="S356" s="38">
        <f t="shared" si="300"/>
        <v>1.6768505612683424</v>
      </c>
      <c r="T356" s="38">
        <f t="shared" si="300"/>
        <v>1.6768505612683424</v>
      </c>
      <c r="U356" s="38">
        <f t="shared" si="300"/>
        <v>1.6768505612683424</v>
      </c>
      <c r="V356" s="38">
        <f t="shared" si="300"/>
        <v>1.6768505612683424</v>
      </c>
      <c r="W356" s="38">
        <f t="shared" si="300"/>
        <v>1.6768505612683424</v>
      </c>
      <c r="X356" s="38">
        <f t="shared" si="300"/>
        <v>1.6768505612683424</v>
      </c>
      <c r="Y356" s="38">
        <f>euref_det!AB356*Q356</f>
        <v>387.67219916000255</v>
      </c>
      <c r="Z356" s="38">
        <f>euref_det!AC356*R356</f>
        <v>82.743674718488521</v>
      </c>
      <c r="AA356" s="38">
        <f>euref_det!AD356*S356</f>
        <v>50.040405751073017</v>
      </c>
      <c r="AB356" s="38">
        <f>euref_det!AE356*T356</f>
        <v>50.040405751073017</v>
      </c>
      <c r="AC356" s="38">
        <f>euref_det!AF356*U356</f>
        <v>50.040405751073017</v>
      </c>
      <c r="AD356" s="38">
        <f>euref_det!AG356*V356</f>
        <v>50.040405751073017</v>
      </c>
      <c r="AE356" s="38">
        <f>euref_det!AH356*W356</f>
        <v>50.665069610968537</v>
      </c>
      <c r="AF356" s="38">
        <f>euref_det!AI356*X356</f>
        <v>59.560251804411791</v>
      </c>
    </row>
    <row r="357" spans="1:32" ht="15" customHeight="1" x14ac:dyDescent="0.25">
      <c r="A357" s="9" t="s">
        <v>79</v>
      </c>
      <c r="B357" s="9" t="s">
        <v>83</v>
      </c>
      <c r="C357" s="9" t="s">
        <v>48</v>
      </c>
      <c r="D357" s="9" t="s">
        <v>725</v>
      </c>
      <c r="E357" s="9" t="s">
        <v>733</v>
      </c>
      <c r="F357" s="9" t="s">
        <v>102</v>
      </c>
      <c r="G357" s="9" t="s">
        <v>732</v>
      </c>
      <c r="H357" s="38">
        <v>2160</v>
      </c>
      <c r="I357" s="38">
        <f>H357*1350/(1400+2/7*(1350-1400))</f>
        <v>2104.3298969072166</v>
      </c>
      <c r="J357" s="38">
        <f t="shared" ref="J357:J365" si="301">(I357+K357)/2</f>
        <v>2065.3608247422681</v>
      </c>
      <c r="K357" s="38">
        <f>I357*1300/1350</f>
        <v>2026.3917525773195</v>
      </c>
      <c r="L357" s="38">
        <f t="shared" ref="L357:L365" si="302">(K357+M357)/2</f>
        <v>1948.4536082474228</v>
      </c>
      <c r="M357" s="38">
        <f>K357*1200/1300</f>
        <v>1870.5154639175259</v>
      </c>
      <c r="N357" s="38">
        <f t="shared" ref="N357:N365" si="303">(M357+O357)/2</f>
        <v>1792.5773195876291</v>
      </c>
      <c r="O357" s="38">
        <f>M357*1100/1200</f>
        <v>1714.6391752577322</v>
      </c>
      <c r="P357" s="38">
        <v>0.91</v>
      </c>
      <c r="Q357" s="38">
        <f t="shared" si="300"/>
        <v>1.9656000000000002</v>
      </c>
      <c r="R357" s="38">
        <f t="shared" si="300"/>
        <v>1.9149402061855672</v>
      </c>
      <c r="S357" s="38">
        <f t="shared" si="300"/>
        <v>1.879478350515464</v>
      </c>
      <c r="T357" s="38">
        <f t="shared" si="300"/>
        <v>1.8440164948453608</v>
      </c>
      <c r="U357" s="38">
        <f t="shared" si="300"/>
        <v>1.7730927835051549</v>
      </c>
      <c r="V357" s="38">
        <f t="shared" si="300"/>
        <v>1.7021690721649485</v>
      </c>
      <c r="W357" s="38">
        <f t="shared" si="300"/>
        <v>1.6312453608247424</v>
      </c>
      <c r="X357" s="38">
        <f t="shared" si="300"/>
        <v>1.5603216494845362</v>
      </c>
      <c r="Y357" s="38">
        <f>euref_det!AB357*Q357</f>
        <v>2118.0386597627221</v>
      </c>
      <c r="Z357" s="38">
        <f>euref_det!AC357*R357</f>
        <v>6761.026631694167</v>
      </c>
      <c r="AA357" s="38">
        <f>euref_det!AD357*S357</f>
        <v>1721.2459945786261</v>
      </c>
      <c r="AB357" s="38">
        <f>euref_det!AE357*T357</f>
        <v>1587.4434757547781</v>
      </c>
      <c r="AC357" s="38">
        <f>euref_det!AF357*U357</f>
        <v>1526.3879574565176</v>
      </c>
      <c r="AD357" s="38">
        <f>euref_det!AG357*V357</f>
        <v>1718.4592212908055</v>
      </c>
      <c r="AE357" s="38">
        <f>euref_det!AH357*W357</f>
        <v>2441.8089486808572</v>
      </c>
      <c r="AF357" s="38">
        <f>euref_det!AI357*X357</f>
        <v>2295.7154901380113</v>
      </c>
    </row>
    <row r="358" spans="1:32" ht="15" customHeight="1" x14ac:dyDescent="0.25">
      <c r="A358" s="9" t="s">
        <v>78</v>
      </c>
      <c r="B358" s="9" t="s">
        <v>84</v>
      </c>
      <c r="C358" s="9" t="s">
        <v>48</v>
      </c>
      <c r="D358" s="9" t="s">
        <v>725</v>
      </c>
      <c r="E358" s="9" t="s">
        <v>731</v>
      </c>
      <c r="F358" s="9" t="s">
        <v>102</v>
      </c>
      <c r="G358" s="9" t="s">
        <v>730</v>
      </c>
      <c r="H358" s="38">
        <v>4557</v>
      </c>
      <c r="I358" s="38">
        <f>H358*2880/(3470+2/7*(2880-3470))</f>
        <v>3975.2972739073994</v>
      </c>
      <c r="J358" s="38">
        <f t="shared" si="301"/>
        <v>3768.2505408913894</v>
      </c>
      <c r="K358" s="38">
        <f>I358*2580/2880</f>
        <v>3561.203807875379</v>
      </c>
      <c r="L358" s="38">
        <f t="shared" si="302"/>
        <v>3423.1726525313716</v>
      </c>
      <c r="M358" s="38">
        <f>K358*2380/2580</f>
        <v>3285.1414971873646</v>
      </c>
      <c r="N358" s="38">
        <f t="shared" si="303"/>
        <v>3157.8104314049087</v>
      </c>
      <c r="O358" s="38">
        <f>M358*2380/2580</f>
        <v>3030.4793656224524</v>
      </c>
      <c r="P358" s="38">
        <v>0.91</v>
      </c>
      <c r="Q358" s="38">
        <f t="shared" si="300"/>
        <v>4.1468699999999998</v>
      </c>
      <c r="R358" s="38">
        <f t="shared" si="300"/>
        <v>3.6175205192557338</v>
      </c>
      <c r="S358" s="38">
        <f t="shared" si="300"/>
        <v>3.4291079922111645</v>
      </c>
      <c r="T358" s="38">
        <f t="shared" si="300"/>
        <v>3.2406954651665951</v>
      </c>
      <c r="U358" s="38">
        <f t="shared" si="300"/>
        <v>3.1150871138035483</v>
      </c>
      <c r="V358" s="38">
        <f t="shared" si="300"/>
        <v>2.9894787624405019</v>
      </c>
      <c r="W358" s="38">
        <f t="shared" si="300"/>
        <v>2.8736074925784667</v>
      </c>
      <c r="X358" s="38">
        <f t="shared" si="300"/>
        <v>2.7577362227164319</v>
      </c>
      <c r="Y358" s="38">
        <f>euref_det!AB358*Q358</f>
        <v>3459.5377191928114</v>
      </c>
      <c r="Z358" s="38">
        <f>euref_det!AC358*R358</f>
        <v>6826.9389908819221</v>
      </c>
      <c r="AA358" s="38">
        <f>euref_det!AD358*S358</f>
        <v>1483.7637927415917</v>
      </c>
      <c r="AB358" s="38">
        <f>euref_det!AE358*T358</f>
        <v>1285.3851171552617</v>
      </c>
      <c r="AC358" s="38">
        <f>euref_det!AF358*U358</f>
        <v>1235.5639885833523</v>
      </c>
      <c r="AD358" s="38">
        <f>euref_det!AG358*V358</f>
        <v>1424.7105811457996</v>
      </c>
      <c r="AE358" s="38">
        <f>euref_det!AH358*W358</f>
        <v>2116.7818040053339</v>
      </c>
      <c r="AF358" s="38">
        <f>euref_det!AI358*X358</f>
        <v>1971.9201281284622</v>
      </c>
    </row>
    <row r="359" spans="1:32" ht="15" customHeight="1" x14ac:dyDescent="0.25">
      <c r="A359" s="9" t="s">
        <v>37</v>
      </c>
      <c r="B359" s="9" t="s">
        <v>38</v>
      </c>
      <c r="C359" s="9" t="s">
        <v>48</v>
      </c>
      <c r="D359" s="9" t="s">
        <v>102</v>
      </c>
      <c r="E359" s="9" t="s">
        <v>729</v>
      </c>
      <c r="F359" s="9"/>
      <c r="G359" s="9"/>
      <c r="H359" s="38">
        <v>2442.8571428571427</v>
      </c>
      <c r="I359" s="38">
        <v>2300</v>
      </c>
      <c r="J359" s="38">
        <f t="shared" si="301"/>
        <v>2300</v>
      </c>
      <c r="K359" s="38">
        <v>2300</v>
      </c>
      <c r="L359" s="38">
        <f t="shared" si="302"/>
        <v>2300</v>
      </c>
      <c r="M359" s="38">
        <v>2300</v>
      </c>
      <c r="N359" s="38">
        <f t="shared" si="303"/>
        <v>2250</v>
      </c>
      <c r="O359" s="38">
        <v>2200</v>
      </c>
      <c r="P359" s="38"/>
      <c r="Q359" s="38">
        <f t="shared" ref="Q359:X360" si="304">H359/1000</f>
        <v>2.4428571428571426</v>
      </c>
      <c r="R359" s="38">
        <f t="shared" si="304"/>
        <v>2.2999999999999998</v>
      </c>
      <c r="S359" s="38">
        <f t="shared" si="304"/>
        <v>2.2999999999999998</v>
      </c>
      <c r="T359" s="38">
        <f t="shared" si="304"/>
        <v>2.2999999999999998</v>
      </c>
      <c r="U359" s="38">
        <f t="shared" si="304"/>
        <v>2.2999999999999998</v>
      </c>
      <c r="V359" s="38">
        <f t="shared" si="304"/>
        <v>2.2999999999999998</v>
      </c>
      <c r="W359" s="38">
        <f t="shared" si="304"/>
        <v>2.25</v>
      </c>
      <c r="X359" s="38">
        <f t="shared" si="304"/>
        <v>2.2000000000000002</v>
      </c>
      <c r="Y359" s="38">
        <f>euref_det!AB359*Q359</f>
        <v>155.45102723265308</v>
      </c>
      <c r="Z359" s="38">
        <f>euref_det!AC359*R359</f>
        <v>81.167141662510772</v>
      </c>
      <c r="AA359" s="38">
        <f>euref_det!AD359*S359</f>
        <v>79.278913948225068</v>
      </c>
      <c r="AB359" s="38">
        <f>euref_det!AE359*T359</f>
        <v>76.681414205367886</v>
      </c>
      <c r="AC359" s="38">
        <f>euref_det!AF359*U359</f>
        <v>44.300265171428578</v>
      </c>
      <c r="AD359" s="38">
        <f>euref_det!AG359*V359</f>
        <v>31.849999799999996</v>
      </c>
      <c r="AE359" s="38">
        <f>euref_det!AH359*W359</f>
        <v>25.216812000000001</v>
      </c>
      <c r="AF359" s="38">
        <f>euref_det!AI359*X359</f>
        <v>21.283605828571428</v>
      </c>
    </row>
    <row r="360" spans="1:32" ht="15" customHeight="1" x14ac:dyDescent="0.25">
      <c r="A360" s="9" t="s">
        <v>39</v>
      </c>
      <c r="B360" s="9" t="s">
        <v>40</v>
      </c>
      <c r="C360" s="9" t="s">
        <v>48</v>
      </c>
      <c r="D360" s="9" t="s">
        <v>102</v>
      </c>
      <c r="E360" s="9" t="s">
        <v>728</v>
      </c>
      <c r="F360" s="9"/>
      <c r="G360" s="9"/>
      <c r="H360" s="38">
        <v>2812.8571428571427</v>
      </c>
      <c r="I360" s="38">
        <v>2620</v>
      </c>
      <c r="J360" s="38">
        <f t="shared" si="301"/>
        <v>2495</v>
      </c>
      <c r="K360" s="38">
        <v>2370</v>
      </c>
      <c r="L360" s="38">
        <f t="shared" si="302"/>
        <v>2260</v>
      </c>
      <c r="M360" s="38">
        <v>2150</v>
      </c>
      <c r="N360" s="38">
        <f t="shared" si="303"/>
        <v>2050</v>
      </c>
      <c r="O360" s="38">
        <v>1950</v>
      </c>
      <c r="P360" s="38"/>
      <c r="Q360" s="38">
        <f t="shared" si="304"/>
        <v>2.8128571428571427</v>
      </c>
      <c r="R360" s="38">
        <f t="shared" si="304"/>
        <v>2.62</v>
      </c>
      <c r="S360" s="38">
        <f t="shared" si="304"/>
        <v>2.4950000000000001</v>
      </c>
      <c r="T360" s="38">
        <f t="shared" si="304"/>
        <v>2.37</v>
      </c>
      <c r="U360" s="38">
        <f t="shared" si="304"/>
        <v>2.2599999999999998</v>
      </c>
      <c r="V360" s="38">
        <f t="shared" si="304"/>
        <v>2.15</v>
      </c>
      <c r="W360" s="38">
        <f t="shared" si="304"/>
        <v>2.0499999999999998</v>
      </c>
      <c r="X360" s="38">
        <f t="shared" si="304"/>
        <v>1.95</v>
      </c>
      <c r="Y360" s="38">
        <f>euref_det!AB360*Q360</f>
        <v>2317.4651026685701</v>
      </c>
      <c r="Z360" s="38">
        <f>euref_det!AC360*R360</f>
        <v>8935.2828418338213</v>
      </c>
      <c r="AA360" s="38">
        <f>euref_det!AD360*S360</f>
        <v>1723.7956007469443</v>
      </c>
      <c r="AB360" s="38">
        <f>euref_det!AE360*T360</f>
        <v>1634.7348889264945</v>
      </c>
      <c r="AC360" s="38">
        <f>euref_det!AF360*U360</f>
        <v>1550.1625720704965</v>
      </c>
      <c r="AD360" s="38">
        <f>euref_det!AG360*V360</f>
        <v>1468.2205186944989</v>
      </c>
      <c r="AE360" s="38">
        <f>euref_det!AH360*W360</f>
        <v>1688.3118065635931</v>
      </c>
      <c r="AF360" s="38">
        <f>euref_det!AI360*X360</f>
        <v>1552.190914200557</v>
      </c>
    </row>
    <row r="361" spans="1:32" ht="15" customHeight="1" x14ac:dyDescent="0.25">
      <c r="A361" s="9" t="s">
        <v>80</v>
      </c>
      <c r="B361" s="9" t="s">
        <v>85</v>
      </c>
      <c r="C361" s="9" t="s">
        <v>48</v>
      </c>
      <c r="D361" s="9" t="s">
        <v>725</v>
      </c>
      <c r="E361" s="9" t="s">
        <v>727</v>
      </c>
      <c r="F361" s="9" t="s">
        <v>102</v>
      </c>
      <c r="G361" s="9" t="s">
        <v>726</v>
      </c>
      <c r="H361" s="38">
        <v>2040.9771111111108</v>
      </c>
      <c r="I361" s="38">
        <f>H361*800/(980+2/7*(800-980))</f>
        <v>1758.3802803418801</v>
      </c>
      <c r="J361" s="38">
        <f t="shared" si="301"/>
        <v>1582.542252307692</v>
      </c>
      <c r="K361" s="38">
        <f>I361*640/800</f>
        <v>1406.704224273504</v>
      </c>
      <c r="L361" s="38">
        <f t="shared" si="302"/>
        <v>1340.7649637606835</v>
      </c>
      <c r="M361" s="38">
        <f>K361*580/640</f>
        <v>1274.825703247863</v>
      </c>
      <c r="N361" s="38">
        <f t="shared" si="303"/>
        <v>1208.8864427350425</v>
      </c>
      <c r="O361" s="38">
        <f>M361*520/580</f>
        <v>1142.947182222222</v>
      </c>
      <c r="P361" s="38">
        <v>0.91</v>
      </c>
      <c r="Q361" s="38">
        <f t="shared" ref="Q361:X363" si="305">H361*$P361/1000</f>
        <v>1.8572891711111108</v>
      </c>
      <c r="R361" s="38">
        <f t="shared" si="305"/>
        <v>1.6001260551111109</v>
      </c>
      <c r="S361" s="38">
        <f t="shared" si="305"/>
        <v>1.4401134495999997</v>
      </c>
      <c r="T361" s="38">
        <f t="shared" si="305"/>
        <v>1.2801008440888886</v>
      </c>
      <c r="U361" s="38">
        <f t="shared" si="305"/>
        <v>1.220096117022222</v>
      </c>
      <c r="V361" s="38">
        <f t="shared" si="305"/>
        <v>1.1600913899555554</v>
      </c>
      <c r="W361" s="38">
        <f t="shared" si="305"/>
        <v>1.1000866628888886</v>
      </c>
      <c r="X361" s="38">
        <f t="shared" si="305"/>
        <v>1.040081935822222</v>
      </c>
      <c r="Y361" s="38">
        <f>euref_det!AB361*Q361</f>
        <v>5852.4873919279953</v>
      </c>
      <c r="Z361" s="38">
        <f>euref_det!AC361*R361</f>
        <v>709.05664280503026</v>
      </c>
      <c r="AA361" s="38">
        <f>euref_det!AD361*S361</f>
        <v>399.14329099733703</v>
      </c>
      <c r="AB361" s="38">
        <f>euref_det!AE361*T361</f>
        <v>354.79403644207741</v>
      </c>
      <c r="AC361" s="38">
        <f>euref_det!AF361*U361</f>
        <v>338.16306598385501</v>
      </c>
      <c r="AD361" s="38">
        <f>euref_det!AG361*V361</f>
        <v>321.53209552563266</v>
      </c>
      <c r="AE361" s="38">
        <f>euref_det!AH361*W361</f>
        <v>316.33130138218343</v>
      </c>
      <c r="AF361" s="38">
        <f>euref_det!AI361*X361</f>
        <v>312.46779268900241</v>
      </c>
    </row>
    <row r="362" spans="1:32" ht="15" customHeight="1" x14ac:dyDescent="0.25">
      <c r="A362" s="9" t="s">
        <v>81</v>
      </c>
      <c r="B362" s="9" t="s">
        <v>86</v>
      </c>
      <c r="C362" s="9" t="s">
        <v>48</v>
      </c>
      <c r="D362" s="9" t="s">
        <v>725</v>
      </c>
      <c r="E362" s="9" t="s">
        <v>724</v>
      </c>
      <c r="F362" s="9" t="s">
        <v>102</v>
      </c>
      <c r="G362" s="9" t="s">
        <v>723</v>
      </c>
      <c r="H362" s="38">
        <v>2900.7142857142858</v>
      </c>
      <c r="I362" s="38">
        <f>H362*1100/(1310+2/7*(1100-1310))</f>
        <v>2552.6285714285718</v>
      </c>
      <c r="J362" s="38">
        <f t="shared" si="301"/>
        <v>2424.9971428571434</v>
      </c>
      <c r="K362" s="38">
        <f>I362*990/1100</f>
        <v>2297.3657142857146</v>
      </c>
      <c r="L362" s="38">
        <f t="shared" si="302"/>
        <v>2227.7485714285717</v>
      </c>
      <c r="M362" s="38">
        <f>K362*930/990</f>
        <v>2158.1314285714288</v>
      </c>
      <c r="N362" s="38">
        <f t="shared" si="303"/>
        <v>2100.1171428571433</v>
      </c>
      <c r="O362" s="38">
        <f>M362*880/930</f>
        <v>2042.1028571428574</v>
      </c>
      <c r="P362" s="38">
        <v>0.91</v>
      </c>
      <c r="Q362" s="38">
        <f t="shared" si="305"/>
        <v>2.6396500000000001</v>
      </c>
      <c r="R362" s="38">
        <f t="shared" si="305"/>
        <v>2.3228920000000004</v>
      </c>
      <c r="S362" s="38">
        <f t="shared" si="305"/>
        <v>2.2067474000000007</v>
      </c>
      <c r="T362" s="38">
        <f t="shared" si="305"/>
        <v>2.0906028000000005</v>
      </c>
      <c r="U362" s="38">
        <f t="shared" si="305"/>
        <v>2.0272512000000003</v>
      </c>
      <c r="V362" s="38">
        <f t="shared" si="305"/>
        <v>1.9638996000000004</v>
      </c>
      <c r="W362" s="38">
        <f t="shared" si="305"/>
        <v>1.9111066000000005</v>
      </c>
      <c r="X362" s="38">
        <f t="shared" si="305"/>
        <v>1.8583136000000002</v>
      </c>
      <c r="Y362" s="38">
        <f>euref_det!AB362*Q362</f>
        <v>3460.4853097937621</v>
      </c>
      <c r="Z362" s="38">
        <f>euref_det!AC362*R362</f>
        <v>611.21954396986882</v>
      </c>
      <c r="AA362" s="38">
        <f>euref_det!AD362*S362</f>
        <v>363.1836024490496</v>
      </c>
      <c r="AB362" s="38">
        <f>euref_det!AE362*T362</f>
        <v>344.06867600436277</v>
      </c>
      <c r="AC362" s="38">
        <f>euref_det!AF362*U362</f>
        <v>333.64235248907897</v>
      </c>
      <c r="AD362" s="38">
        <f>euref_det!AG362*V362</f>
        <v>323.21602897379529</v>
      </c>
      <c r="AE362" s="38">
        <f>euref_det!AH362*W362</f>
        <v>326.31847448583147</v>
      </c>
      <c r="AF362" s="38">
        <f>euref_det!AI362*X362</f>
        <v>331.51118993536284</v>
      </c>
    </row>
    <row r="363" spans="1:32" ht="15" customHeight="1" x14ac:dyDescent="0.25">
      <c r="A363" s="9" t="s">
        <v>41</v>
      </c>
      <c r="B363" s="9" t="s">
        <v>42</v>
      </c>
      <c r="C363" s="9" t="s">
        <v>48</v>
      </c>
      <c r="D363" s="9" t="s">
        <v>102</v>
      </c>
      <c r="E363" s="9" t="s">
        <v>722</v>
      </c>
      <c r="F363" s="9"/>
      <c r="G363" s="9"/>
      <c r="H363" s="38">
        <v>5285.7142857142853</v>
      </c>
      <c r="I363" s="38">
        <v>4500</v>
      </c>
      <c r="J363" s="38">
        <f t="shared" si="301"/>
        <v>4150</v>
      </c>
      <c r="K363" s="38">
        <v>3800</v>
      </c>
      <c r="L363" s="38">
        <f t="shared" si="302"/>
        <v>3650</v>
      </c>
      <c r="M363" s="38">
        <v>3500</v>
      </c>
      <c r="N363" s="38">
        <f t="shared" si="303"/>
        <v>3450</v>
      </c>
      <c r="O363" s="38">
        <v>3400</v>
      </c>
      <c r="P363" s="38">
        <v>0.91</v>
      </c>
      <c r="Q363" s="38">
        <f t="shared" si="305"/>
        <v>4.8099999999999996</v>
      </c>
      <c r="R363" s="38">
        <f t="shared" si="305"/>
        <v>4.0949999999999998</v>
      </c>
      <c r="S363" s="38">
        <f t="shared" si="305"/>
        <v>3.7765</v>
      </c>
      <c r="T363" s="38">
        <f t="shared" si="305"/>
        <v>3.4580000000000002</v>
      </c>
      <c r="U363" s="38">
        <f t="shared" si="305"/>
        <v>3.3214999999999999</v>
      </c>
      <c r="V363" s="38">
        <f t="shared" si="305"/>
        <v>3.1850000000000001</v>
      </c>
      <c r="W363" s="38">
        <f t="shared" si="305"/>
        <v>3.1395</v>
      </c>
      <c r="X363" s="38">
        <f t="shared" si="305"/>
        <v>3.0939999999999999</v>
      </c>
      <c r="Y363" s="38">
        <f>euref_det!AB363*Q363</f>
        <v>0</v>
      </c>
      <c r="Z363" s="38">
        <f>euref_det!AC363*R363</f>
        <v>0</v>
      </c>
      <c r="AA363" s="38">
        <f>euref_det!AD363*S363</f>
        <v>0</v>
      </c>
      <c r="AB363" s="38">
        <f>euref_det!AE363*T363</f>
        <v>0</v>
      </c>
      <c r="AC363" s="38">
        <f>euref_det!AF363*U363</f>
        <v>0</v>
      </c>
      <c r="AD363" s="38">
        <f>euref_det!AG363*V363</f>
        <v>0</v>
      </c>
      <c r="AE363" s="38">
        <f>euref_det!AH363*W363</f>
        <v>0</v>
      </c>
      <c r="AF363" s="38">
        <f>euref_det!AI363*X363</f>
        <v>0</v>
      </c>
    </row>
    <row r="364" spans="1:32" ht="15" customHeight="1" x14ac:dyDescent="0.25">
      <c r="A364" s="9" t="s">
        <v>43</v>
      </c>
      <c r="B364" s="9" t="s">
        <v>44</v>
      </c>
      <c r="C364" s="9" t="s">
        <v>48</v>
      </c>
      <c r="D364" s="9" t="s">
        <v>102</v>
      </c>
      <c r="E364" s="9" t="s">
        <v>721</v>
      </c>
      <c r="F364" s="9"/>
      <c r="G364" s="9"/>
      <c r="H364" s="38">
        <v>8140</v>
      </c>
      <c r="I364" s="38">
        <v>5790</v>
      </c>
      <c r="J364" s="38">
        <f t="shared" si="301"/>
        <v>5135</v>
      </c>
      <c r="K364" s="38">
        <v>4480</v>
      </c>
      <c r="L364" s="38">
        <f t="shared" si="302"/>
        <v>3565</v>
      </c>
      <c r="M364" s="38">
        <v>2650</v>
      </c>
      <c r="N364" s="38">
        <f t="shared" si="303"/>
        <v>2475</v>
      </c>
      <c r="O364" s="38">
        <v>2300</v>
      </c>
      <c r="P364" s="38"/>
      <c r="Q364" s="38">
        <f t="shared" ref="Q364:X364" si="306">H364/1000</f>
        <v>8.14</v>
      </c>
      <c r="R364" s="38">
        <f t="shared" si="306"/>
        <v>5.79</v>
      </c>
      <c r="S364" s="38">
        <f t="shared" si="306"/>
        <v>5.1349999999999998</v>
      </c>
      <c r="T364" s="38">
        <f t="shared" si="306"/>
        <v>4.4800000000000004</v>
      </c>
      <c r="U364" s="38">
        <f t="shared" si="306"/>
        <v>3.5649999999999999</v>
      </c>
      <c r="V364" s="38">
        <f t="shared" si="306"/>
        <v>2.65</v>
      </c>
      <c r="W364" s="38">
        <f t="shared" si="306"/>
        <v>2.4750000000000001</v>
      </c>
      <c r="X364" s="38">
        <f t="shared" si="306"/>
        <v>2.2999999999999998</v>
      </c>
      <c r="Y364" s="38">
        <f>euref_det!AB364*Q364</f>
        <v>1.6280000000000001</v>
      </c>
      <c r="Z364" s="38">
        <f>euref_det!AC364*R364</f>
        <v>142.4070459827731</v>
      </c>
      <c r="AA364" s="38">
        <f>euref_det!AD364*S364</f>
        <v>48.638658537887054</v>
      </c>
      <c r="AB364" s="38">
        <f>euref_det!AE364*T364</f>
        <v>29.941996447432317</v>
      </c>
      <c r="AC364" s="38">
        <f>euref_det!AF364*U364</f>
        <v>23.364551444000025</v>
      </c>
      <c r="AD364" s="38">
        <f>euref_det!AG364*V364</f>
        <v>20.793350524799827</v>
      </c>
      <c r="AE364" s="38">
        <f>euref_det!AH364*W364</f>
        <v>16.146238483422387</v>
      </c>
      <c r="AF364" s="38">
        <f>euref_det!AI364*X364</f>
        <v>15.004585257321811</v>
      </c>
    </row>
    <row r="365" spans="1:32" ht="15" customHeight="1" x14ac:dyDescent="0.25">
      <c r="A365" s="9" t="s">
        <v>45</v>
      </c>
      <c r="B365" s="9" t="s">
        <v>46</v>
      </c>
      <c r="C365" s="9" t="s">
        <v>48</v>
      </c>
      <c r="D365" s="9" t="s">
        <v>102</v>
      </c>
      <c r="E365" s="9" t="s">
        <v>720</v>
      </c>
      <c r="F365" s="9"/>
      <c r="G365" s="9"/>
      <c r="H365" s="38">
        <v>5370</v>
      </c>
      <c r="I365" s="38">
        <v>4970</v>
      </c>
      <c r="J365" s="38">
        <f t="shared" si="301"/>
        <v>4720</v>
      </c>
      <c r="K365" s="38">
        <v>4470</v>
      </c>
      <c r="L365" s="38">
        <f t="shared" si="302"/>
        <v>4245</v>
      </c>
      <c r="M365" s="38">
        <v>4020</v>
      </c>
      <c r="N365" s="38">
        <f t="shared" si="303"/>
        <v>3815</v>
      </c>
      <c r="O365" s="38">
        <v>3610</v>
      </c>
      <c r="P365" s="38">
        <v>0.91</v>
      </c>
      <c r="Q365" s="38">
        <f t="shared" ref="Q365:X365" si="307">H365*$P365/1000</f>
        <v>4.8866999999999994</v>
      </c>
      <c r="R365" s="38">
        <f t="shared" si="307"/>
        <v>4.5226999999999995</v>
      </c>
      <c r="S365" s="38">
        <f t="shared" si="307"/>
        <v>4.2951999999999995</v>
      </c>
      <c r="T365" s="38">
        <f t="shared" si="307"/>
        <v>4.0677000000000003</v>
      </c>
      <c r="U365" s="38">
        <f t="shared" si="307"/>
        <v>3.8629500000000001</v>
      </c>
      <c r="V365" s="38">
        <f t="shared" si="307"/>
        <v>3.6582000000000003</v>
      </c>
      <c r="W365" s="38">
        <f t="shared" si="307"/>
        <v>3.4716499999999999</v>
      </c>
      <c r="X365" s="38">
        <f t="shared" si="307"/>
        <v>3.2850999999999999</v>
      </c>
      <c r="Y365" s="38">
        <f>euref_det!AB365*Q365</f>
        <v>0</v>
      </c>
      <c r="Z365" s="38">
        <f>euref_det!AC365*R365</f>
        <v>0</v>
      </c>
      <c r="AA365" s="38">
        <f>euref_det!AD365*S365</f>
        <v>0</v>
      </c>
      <c r="AB365" s="38">
        <f>euref_det!AE365*T365</f>
        <v>0</v>
      </c>
      <c r="AC365" s="38">
        <f>euref_det!AF365*U365</f>
        <v>0</v>
      </c>
      <c r="AD365" s="38">
        <f>euref_det!AG365*V365</f>
        <v>0</v>
      </c>
      <c r="AE365" s="38">
        <f>euref_det!AH365*W365</f>
        <v>0</v>
      </c>
      <c r="AF365" s="38">
        <f>euref_det!AI365*X365</f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365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H2" sqref="H2"/>
    </sheetView>
  </sheetViews>
  <sheetFormatPr defaultColWidth="11" defaultRowHeight="14.25" x14ac:dyDescent="0.2"/>
  <cols>
    <col min="1" max="1" width="48.625" customWidth="1"/>
    <col min="2" max="2" width="12.25" customWidth="1"/>
    <col min="3" max="3" width="11.75" customWidth="1"/>
    <col min="4" max="7" width="15.75" customWidth="1"/>
    <col min="8" max="32" width="11.75" customWidth="1"/>
  </cols>
  <sheetData>
    <row r="1" spans="1:32" ht="15" customHeight="1" x14ac:dyDescent="0.25">
      <c r="A1" s="3" t="s">
        <v>27</v>
      </c>
      <c r="B1" s="3" t="s">
        <v>28</v>
      </c>
      <c r="C1" s="3" t="s">
        <v>26</v>
      </c>
      <c r="D1" s="7" t="s">
        <v>87</v>
      </c>
      <c r="E1" s="3" t="s">
        <v>792</v>
      </c>
      <c r="F1" s="7" t="s">
        <v>88</v>
      </c>
      <c r="G1" s="3" t="s">
        <v>791</v>
      </c>
      <c r="H1" s="36" t="s">
        <v>790</v>
      </c>
      <c r="I1" s="36" t="s">
        <v>789</v>
      </c>
      <c r="J1" s="36" t="s">
        <v>788</v>
      </c>
      <c r="K1" s="36" t="s">
        <v>787</v>
      </c>
      <c r="L1" s="36" t="s">
        <v>786</v>
      </c>
      <c r="M1" s="36" t="s">
        <v>785</v>
      </c>
      <c r="N1" s="36" t="s">
        <v>784</v>
      </c>
      <c r="O1" s="36" t="s">
        <v>783</v>
      </c>
      <c r="P1" s="36" t="s">
        <v>782</v>
      </c>
      <c r="Q1" s="36" t="s">
        <v>781</v>
      </c>
      <c r="R1" s="36" t="s">
        <v>780</v>
      </c>
      <c r="S1" s="36" t="s">
        <v>779</v>
      </c>
      <c r="T1" s="36" t="s">
        <v>778</v>
      </c>
      <c r="U1" s="36" t="s">
        <v>777</v>
      </c>
      <c r="V1" s="36" t="s">
        <v>776</v>
      </c>
      <c r="W1" s="36" t="s">
        <v>775</v>
      </c>
      <c r="X1" s="36" t="s">
        <v>774</v>
      </c>
      <c r="Y1" s="36" t="s">
        <v>773</v>
      </c>
      <c r="Z1" s="36" t="s">
        <v>772</v>
      </c>
      <c r="AA1" s="36" t="s">
        <v>771</v>
      </c>
      <c r="AB1" s="36" t="s">
        <v>770</v>
      </c>
      <c r="AC1" s="36" t="s">
        <v>769</v>
      </c>
      <c r="AD1" s="36" t="s">
        <v>768</v>
      </c>
      <c r="AE1" s="36" t="s">
        <v>767</v>
      </c>
      <c r="AF1" s="36" t="s">
        <v>766</v>
      </c>
    </row>
    <row r="2" spans="1:32" ht="15" customHeight="1" x14ac:dyDescent="0.25">
      <c r="A2" s="9" t="s">
        <v>29</v>
      </c>
      <c r="B2" s="9" t="s">
        <v>30</v>
      </c>
      <c r="C2" s="9" t="s">
        <v>25</v>
      </c>
      <c r="D2" s="9" t="s">
        <v>102</v>
      </c>
      <c r="E2" s="9" t="s">
        <v>765</v>
      </c>
      <c r="F2" s="9"/>
      <c r="G2" s="9"/>
      <c r="H2" s="38">
        <v>1600</v>
      </c>
      <c r="I2" s="38">
        <f t="shared" ref="I2:O3" si="0">$H2</f>
        <v>1600</v>
      </c>
      <c r="J2" s="38">
        <f t="shared" si="0"/>
        <v>1600</v>
      </c>
      <c r="K2" s="38">
        <f t="shared" si="0"/>
        <v>1600</v>
      </c>
      <c r="L2" s="38">
        <f t="shared" si="0"/>
        <v>1600</v>
      </c>
      <c r="M2" s="38">
        <f t="shared" si="0"/>
        <v>1600</v>
      </c>
      <c r="N2" s="38">
        <f t="shared" si="0"/>
        <v>1600</v>
      </c>
      <c r="O2" s="38">
        <f t="shared" si="0"/>
        <v>1600</v>
      </c>
      <c r="P2" s="38"/>
      <c r="Q2" s="38">
        <f t="shared" ref="Q2:X4" si="1">H2/1000</f>
        <v>1.6</v>
      </c>
      <c r="R2" s="38">
        <f t="shared" si="1"/>
        <v>1.6</v>
      </c>
      <c r="S2" s="38">
        <f t="shared" si="1"/>
        <v>1.6</v>
      </c>
      <c r="T2" s="38">
        <f t="shared" si="1"/>
        <v>1.6</v>
      </c>
      <c r="U2" s="38">
        <f t="shared" si="1"/>
        <v>1.6</v>
      </c>
      <c r="V2" s="38">
        <f t="shared" si="1"/>
        <v>1.6</v>
      </c>
      <c r="W2" s="38">
        <f t="shared" si="1"/>
        <v>1.6</v>
      </c>
      <c r="X2" s="38">
        <f t="shared" si="1"/>
        <v>1.6</v>
      </c>
      <c r="Y2" s="38">
        <f>stanford_det!AB2*Q2</f>
        <v>34.910160000000005</v>
      </c>
      <c r="Z2" s="38">
        <f>stanford_det!AC2*R2</f>
        <v>27.928128000000005</v>
      </c>
      <c r="AA2" s="38">
        <f>stanford_det!AD2*S2</f>
        <v>17.455080000000002</v>
      </c>
      <c r="AB2" s="38">
        <f>stanford_det!AE2*T2</f>
        <v>6.9820320000000002</v>
      </c>
      <c r="AC2" s="38">
        <f>stanford_det!AF2*U2</f>
        <v>4.3637699999999997</v>
      </c>
      <c r="AD2" s="38">
        <f>stanford_det!AG2*V2</f>
        <v>1.7455080000000001</v>
      </c>
      <c r="AE2" s="38">
        <f>stanford_det!AH2*W2</f>
        <v>0.87275400000000003</v>
      </c>
      <c r="AF2" s="38">
        <f>stanford_det!AI2*X2</f>
        <v>0</v>
      </c>
    </row>
    <row r="3" spans="1:32" ht="15" customHeight="1" x14ac:dyDescent="0.25">
      <c r="A3" s="9" t="s">
        <v>31</v>
      </c>
      <c r="B3" s="9" t="s">
        <v>32</v>
      </c>
      <c r="C3" s="9" t="s">
        <v>25</v>
      </c>
      <c r="D3" s="9" t="s">
        <v>102</v>
      </c>
      <c r="E3" s="9" t="s">
        <v>764</v>
      </c>
      <c r="F3" s="9"/>
      <c r="G3" s="9"/>
      <c r="H3" s="38">
        <v>850</v>
      </c>
      <c r="I3" s="38">
        <f t="shared" si="0"/>
        <v>850</v>
      </c>
      <c r="J3" s="38">
        <f t="shared" si="0"/>
        <v>850</v>
      </c>
      <c r="K3" s="38">
        <f t="shared" si="0"/>
        <v>850</v>
      </c>
      <c r="L3" s="38">
        <f t="shared" si="0"/>
        <v>850</v>
      </c>
      <c r="M3" s="38">
        <f t="shared" si="0"/>
        <v>850</v>
      </c>
      <c r="N3" s="38">
        <f t="shared" si="0"/>
        <v>850</v>
      </c>
      <c r="O3" s="38">
        <f t="shared" si="0"/>
        <v>850</v>
      </c>
      <c r="P3" s="38"/>
      <c r="Q3" s="38">
        <f t="shared" si="1"/>
        <v>0.85</v>
      </c>
      <c r="R3" s="38">
        <f t="shared" si="1"/>
        <v>0.85</v>
      </c>
      <c r="S3" s="38">
        <f t="shared" si="1"/>
        <v>0.85</v>
      </c>
      <c r="T3" s="38">
        <f t="shared" si="1"/>
        <v>0.85</v>
      </c>
      <c r="U3" s="38">
        <f t="shared" si="1"/>
        <v>0.85</v>
      </c>
      <c r="V3" s="38">
        <f t="shared" si="1"/>
        <v>0.85</v>
      </c>
      <c r="W3" s="38">
        <f t="shared" si="1"/>
        <v>0.85</v>
      </c>
      <c r="X3" s="38">
        <f t="shared" si="1"/>
        <v>0.85</v>
      </c>
      <c r="Y3" s="38">
        <f>stanford_det!AB3*Q3</f>
        <v>115.42639175000004</v>
      </c>
      <c r="Z3" s="38">
        <f>stanford_det!AC3*R3</f>
        <v>92.341113400000026</v>
      </c>
      <c r="AA3" s="38">
        <f>stanford_det!AD3*S3</f>
        <v>57.713195875000018</v>
      </c>
      <c r="AB3" s="38">
        <f>stanford_det!AE3*T3</f>
        <v>23.085278350000003</v>
      </c>
      <c r="AC3" s="38">
        <f>stanford_det!AF3*U3</f>
        <v>14.428298968750005</v>
      </c>
      <c r="AD3" s="38">
        <f>stanford_det!AG3*V3</f>
        <v>5.7713195875000043</v>
      </c>
      <c r="AE3" s="38">
        <f>stanford_det!AH3*W3</f>
        <v>2.8856597937500021</v>
      </c>
      <c r="AF3" s="38">
        <f>stanford_det!AI3*X3</f>
        <v>0</v>
      </c>
    </row>
    <row r="4" spans="1:32" ht="15" customHeight="1" x14ac:dyDescent="0.25">
      <c r="A4" s="9" t="s">
        <v>33</v>
      </c>
      <c r="B4" s="9" t="s">
        <v>34</v>
      </c>
      <c r="C4" s="9" t="s">
        <v>25</v>
      </c>
      <c r="D4" s="9" t="s">
        <v>102</v>
      </c>
      <c r="E4" s="9" t="s">
        <v>763</v>
      </c>
      <c r="F4" s="9"/>
      <c r="G4" s="9"/>
      <c r="H4" s="38">
        <v>4457.1428571428569</v>
      </c>
      <c r="I4" s="38">
        <f>4350</f>
        <v>4350</v>
      </c>
      <c r="J4" s="38">
        <f>(I4+K4)/2</f>
        <v>4225</v>
      </c>
      <c r="K4" s="38">
        <v>4100</v>
      </c>
      <c r="L4" s="38">
        <f>(K4+M4)/2</f>
        <v>3950</v>
      </c>
      <c r="M4" s="38">
        <v>3800</v>
      </c>
      <c r="N4" s="38">
        <f>(M4+O4)/2</f>
        <v>3775</v>
      </c>
      <c r="O4" s="38">
        <v>3750</v>
      </c>
      <c r="P4" s="38"/>
      <c r="Q4" s="38">
        <f t="shared" si="1"/>
        <v>4.4571428571428573</v>
      </c>
      <c r="R4" s="38">
        <f t="shared" si="1"/>
        <v>4.3499999999999996</v>
      </c>
      <c r="S4" s="38">
        <f t="shared" si="1"/>
        <v>4.2249999999999996</v>
      </c>
      <c r="T4" s="38">
        <f t="shared" si="1"/>
        <v>4.0999999999999996</v>
      </c>
      <c r="U4" s="38">
        <f t="shared" si="1"/>
        <v>3.95</v>
      </c>
      <c r="V4" s="38">
        <f t="shared" si="1"/>
        <v>3.8</v>
      </c>
      <c r="W4" s="38">
        <f t="shared" si="1"/>
        <v>3.7749999999999999</v>
      </c>
      <c r="X4" s="38">
        <f t="shared" si="1"/>
        <v>3.75</v>
      </c>
      <c r="Y4" s="38">
        <f>stanford_det!AB4*Q4</f>
        <v>0</v>
      </c>
      <c r="Z4" s="38">
        <f>stanford_det!AC4*R4</f>
        <v>0</v>
      </c>
      <c r="AA4" s="38">
        <f>stanford_det!AD4*S4</f>
        <v>0</v>
      </c>
      <c r="AB4" s="38">
        <f>stanford_det!AE4*T4</f>
        <v>0</v>
      </c>
      <c r="AC4" s="38">
        <f>stanford_det!AF4*U4</f>
        <v>0</v>
      </c>
      <c r="AD4" s="38">
        <f>stanford_det!AG4*V4</f>
        <v>0</v>
      </c>
      <c r="AE4" s="38">
        <f>stanford_det!AH4*W4</f>
        <v>0</v>
      </c>
      <c r="AF4" s="38">
        <f>stanford_det!AI4*X4</f>
        <v>0</v>
      </c>
    </row>
    <row r="5" spans="1:32" ht="15" customHeight="1" x14ac:dyDescent="0.25">
      <c r="A5" s="9" t="s">
        <v>35</v>
      </c>
      <c r="B5" s="9" t="s">
        <v>36</v>
      </c>
      <c r="C5" s="9" t="s">
        <v>25</v>
      </c>
      <c r="D5" s="9" t="s">
        <v>725</v>
      </c>
      <c r="E5" s="9" t="s">
        <v>735</v>
      </c>
      <c r="F5" s="9" t="s">
        <v>102</v>
      </c>
      <c r="G5" s="9" t="s">
        <v>734</v>
      </c>
      <c r="H5" s="38">
        <v>1842.692924470706</v>
      </c>
      <c r="I5" s="38">
        <f t="shared" ref="I5:O5" si="2">$H5</f>
        <v>1842.692924470706</v>
      </c>
      <c r="J5" s="38">
        <f t="shared" si="2"/>
        <v>1842.692924470706</v>
      </c>
      <c r="K5" s="38">
        <f t="shared" si="2"/>
        <v>1842.692924470706</v>
      </c>
      <c r="L5" s="38">
        <f t="shared" si="2"/>
        <v>1842.692924470706</v>
      </c>
      <c r="M5" s="38">
        <f t="shared" si="2"/>
        <v>1842.692924470706</v>
      </c>
      <c r="N5" s="38">
        <f t="shared" si="2"/>
        <v>1842.692924470706</v>
      </c>
      <c r="O5" s="38">
        <f t="shared" si="2"/>
        <v>1842.692924470706</v>
      </c>
      <c r="P5" s="38">
        <v>0.91</v>
      </c>
      <c r="Q5" s="38">
        <f t="shared" ref="Q5:X7" si="3">H5*$P5/1000</f>
        <v>1.6768505612683424</v>
      </c>
      <c r="R5" s="38">
        <f t="shared" si="3"/>
        <v>1.6768505612683424</v>
      </c>
      <c r="S5" s="38">
        <f t="shared" si="3"/>
        <v>1.6768505612683424</v>
      </c>
      <c r="T5" s="38">
        <f t="shared" si="3"/>
        <v>1.6768505612683424</v>
      </c>
      <c r="U5" s="38">
        <f t="shared" si="3"/>
        <v>1.6768505612683424</v>
      </c>
      <c r="V5" s="38">
        <f t="shared" si="3"/>
        <v>1.6768505612683424</v>
      </c>
      <c r="W5" s="38">
        <f t="shared" si="3"/>
        <v>1.6768505612683424</v>
      </c>
      <c r="X5" s="38">
        <f t="shared" si="3"/>
        <v>1.6768505612683424</v>
      </c>
      <c r="Y5" s="38">
        <f>stanford_det!AB5*Q5</f>
        <v>564.34908694654484</v>
      </c>
      <c r="Z5" s="38">
        <f>stanford_det!AC5*R5</f>
        <v>343.83261808620267</v>
      </c>
      <c r="AA5" s="38">
        <f>stanford_det!AD5*S5</f>
        <v>308.35884446257097</v>
      </c>
      <c r="AB5" s="38">
        <f>stanford_det!AE5*T5</f>
        <v>272.88507083893916</v>
      </c>
      <c r="AC5" s="38">
        <f>stanford_det!AF5*U5</f>
        <v>264.0166274330312</v>
      </c>
      <c r="AD5" s="38">
        <f>stanford_det!AG5*V5</f>
        <v>255.14818402712325</v>
      </c>
      <c r="AE5" s="38">
        <f>stanford_det!AH5*W5</f>
        <v>252.19203622515391</v>
      </c>
      <c r="AF5" s="38">
        <f>stanford_det!AI5*X5</f>
        <v>249.2358884231846</v>
      </c>
    </row>
    <row r="6" spans="1:32" ht="15" customHeight="1" x14ac:dyDescent="0.25">
      <c r="A6" s="9" t="s">
        <v>79</v>
      </c>
      <c r="B6" s="9" t="s">
        <v>83</v>
      </c>
      <c r="C6" s="9" t="s">
        <v>25</v>
      </c>
      <c r="D6" s="9" t="s">
        <v>725</v>
      </c>
      <c r="E6" s="9" t="s">
        <v>742</v>
      </c>
      <c r="F6" s="9" t="s">
        <v>102</v>
      </c>
      <c r="G6" s="9" t="s">
        <v>732</v>
      </c>
      <c r="H6" s="39">
        <v>1988.1111111111111</v>
      </c>
      <c r="I6" s="39">
        <f>H6*1350/(1400+2/7*(1350-1400))</f>
        <v>1936.8711340206185</v>
      </c>
      <c r="J6" s="39">
        <f t="shared" ref="J6:J14" si="4">(I6+K6)/2</f>
        <v>1901.0031500572736</v>
      </c>
      <c r="K6" s="39">
        <f>I6*1300/1350</f>
        <v>1865.1351660939288</v>
      </c>
      <c r="L6" s="39">
        <f t="shared" ref="L6:L14" si="5">(K6+M6)/2</f>
        <v>1793.3991981672393</v>
      </c>
      <c r="M6" s="39">
        <f>K6*1200/1300</f>
        <v>1721.6632302405496</v>
      </c>
      <c r="N6" s="39">
        <f t="shared" ref="N6:N14" si="6">(M6+O6)/2</f>
        <v>1649.92726231386</v>
      </c>
      <c r="O6" s="39">
        <f>M6*1100/1200</f>
        <v>1578.1912943871705</v>
      </c>
      <c r="P6" s="38">
        <v>0.91</v>
      </c>
      <c r="Q6" s="38">
        <f t="shared" si="3"/>
        <v>1.8091811111111114</v>
      </c>
      <c r="R6" s="38">
        <f t="shared" si="3"/>
        <v>1.7625527319587628</v>
      </c>
      <c r="S6" s="38">
        <f t="shared" si="3"/>
        <v>1.7299128665521191</v>
      </c>
      <c r="T6" s="38">
        <f t="shared" si="3"/>
        <v>1.6972730011454753</v>
      </c>
      <c r="U6" s="38">
        <f t="shared" si="3"/>
        <v>1.6319932703321878</v>
      </c>
      <c r="V6" s="38">
        <f t="shared" si="3"/>
        <v>1.5667135395189002</v>
      </c>
      <c r="W6" s="38">
        <f t="shared" si="3"/>
        <v>1.5014338087056125</v>
      </c>
      <c r="X6" s="38">
        <f t="shared" si="3"/>
        <v>1.4361540778923252</v>
      </c>
      <c r="Y6" s="38">
        <f>stanford_det!AB6*Q6</f>
        <v>902.8284131533336</v>
      </c>
      <c r="Z6" s="38">
        <f>stanford_det!AC6*R6</f>
        <v>2617.3401313206869</v>
      </c>
      <c r="AA6" s="38">
        <f>stanford_det!AD6*S6</f>
        <v>4116.6846136072181</v>
      </c>
      <c r="AB6" s="38">
        <f>stanford_det!AE6*T6</f>
        <v>4538.4775286712966</v>
      </c>
      <c r="AC6" s="38">
        <f>stanford_det!AF6*U6</f>
        <v>2443.5626305243036</v>
      </c>
      <c r="AD6" s="38">
        <f>stanford_det!AG6*V6</f>
        <v>2477.5018215402129</v>
      </c>
      <c r="AE6" s="38">
        <f>stanford_det!AH6*W6</f>
        <v>1995.6877022950064</v>
      </c>
      <c r="AF6" s="38">
        <f>stanford_det!AI6*X6</f>
        <v>1949.1547456105991</v>
      </c>
    </row>
    <row r="7" spans="1:32" ht="15" customHeight="1" x14ac:dyDescent="0.25">
      <c r="A7" s="9" t="s">
        <v>78</v>
      </c>
      <c r="B7" s="9" t="s">
        <v>84</v>
      </c>
      <c r="C7" s="9" t="s">
        <v>25</v>
      </c>
      <c r="D7" s="9" t="s">
        <v>725</v>
      </c>
      <c r="E7" s="9" t="s">
        <v>741</v>
      </c>
      <c r="F7" s="9" t="s">
        <v>102</v>
      </c>
      <c r="G7" s="9" t="s">
        <v>730</v>
      </c>
      <c r="H7" s="38">
        <v>4376</v>
      </c>
      <c r="I7" s="38">
        <f>H7*2880/(3470+2/7*(2880-3470))</f>
        <v>3817.4019904803113</v>
      </c>
      <c r="J7" s="38">
        <f t="shared" si="4"/>
        <v>3618.5789701427948</v>
      </c>
      <c r="K7" s="38">
        <f>I7*2580/2880</f>
        <v>3419.7559498052788</v>
      </c>
      <c r="L7" s="38">
        <f t="shared" si="5"/>
        <v>3287.2072695802681</v>
      </c>
      <c r="M7" s="38">
        <f>K7*2380/2580</f>
        <v>3154.6585893552569</v>
      </c>
      <c r="N7" s="38">
        <f t="shared" si="6"/>
        <v>3032.3850006205571</v>
      </c>
      <c r="O7" s="38">
        <f>M7*2380/2580</f>
        <v>2910.1114118858573</v>
      </c>
      <c r="P7" s="38">
        <v>0.91</v>
      </c>
      <c r="Q7" s="38">
        <f t="shared" si="3"/>
        <v>3.9821600000000004</v>
      </c>
      <c r="R7" s="38">
        <f t="shared" si="3"/>
        <v>3.4738358113370831</v>
      </c>
      <c r="S7" s="38">
        <f t="shared" si="3"/>
        <v>3.2929068628299434</v>
      </c>
      <c r="T7" s="38">
        <f t="shared" si="3"/>
        <v>3.1119779143228037</v>
      </c>
      <c r="U7" s="38">
        <f t="shared" si="3"/>
        <v>2.991358615318044</v>
      </c>
      <c r="V7" s="38">
        <f t="shared" si="3"/>
        <v>2.8707393163132839</v>
      </c>
      <c r="W7" s="38">
        <f t="shared" si="3"/>
        <v>2.7594703505647074</v>
      </c>
      <c r="X7" s="38">
        <f t="shared" si="3"/>
        <v>2.6482013848161299</v>
      </c>
      <c r="Y7" s="38">
        <f>stanford_det!AB7*Q7</f>
        <v>0</v>
      </c>
      <c r="Z7" s="38">
        <f>stanford_det!AC7*R7</f>
        <v>0</v>
      </c>
      <c r="AA7" s="38">
        <f>stanford_det!AD7*S7</f>
        <v>0</v>
      </c>
      <c r="AB7" s="38">
        <f>stanford_det!AE7*T7</f>
        <v>0</v>
      </c>
      <c r="AC7" s="38">
        <f>stanford_det!AF7*U7</f>
        <v>0</v>
      </c>
      <c r="AD7" s="38">
        <f>stanford_det!AG7*V7</f>
        <v>0</v>
      </c>
      <c r="AE7" s="38">
        <f>stanford_det!AH7*W7</f>
        <v>0</v>
      </c>
      <c r="AF7" s="38">
        <f>stanford_det!AI7*X7</f>
        <v>0</v>
      </c>
    </row>
    <row r="8" spans="1:32" ht="15" customHeight="1" x14ac:dyDescent="0.25">
      <c r="A8" s="9" t="s">
        <v>37</v>
      </c>
      <c r="B8" s="9" t="s">
        <v>38</v>
      </c>
      <c r="C8" s="9" t="s">
        <v>25</v>
      </c>
      <c r="D8" s="9" t="s">
        <v>102</v>
      </c>
      <c r="E8" s="9" t="s">
        <v>762</v>
      </c>
      <c r="F8" s="9"/>
      <c r="G8" s="9"/>
      <c r="H8" s="38">
        <v>2442.8571428571427</v>
      </c>
      <c r="I8" s="38">
        <v>2300</v>
      </c>
      <c r="J8" s="38">
        <f t="shared" si="4"/>
        <v>2300</v>
      </c>
      <c r="K8" s="38">
        <v>2300</v>
      </c>
      <c r="L8" s="38">
        <f t="shared" si="5"/>
        <v>2300</v>
      </c>
      <c r="M8" s="38">
        <v>2300</v>
      </c>
      <c r="N8" s="38">
        <f t="shared" si="6"/>
        <v>2250</v>
      </c>
      <c r="O8" s="38">
        <v>2200</v>
      </c>
      <c r="P8" s="38"/>
      <c r="Q8" s="38">
        <f t="shared" ref="Q8:X9" si="7">H8/1000</f>
        <v>2.4428571428571426</v>
      </c>
      <c r="R8" s="38">
        <f t="shared" si="7"/>
        <v>2.2999999999999998</v>
      </c>
      <c r="S8" s="38">
        <f t="shared" si="7"/>
        <v>2.2999999999999998</v>
      </c>
      <c r="T8" s="38">
        <f t="shared" si="7"/>
        <v>2.2999999999999998</v>
      </c>
      <c r="U8" s="38">
        <f t="shared" si="7"/>
        <v>2.2999999999999998</v>
      </c>
      <c r="V8" s="38">
        <f t="shared" si="7"/>
        <v>2.2999999999999998</v>
      </c>
      <c r="W8" s="38">
        <f t="shared" si="7"/>
        <v>2.25</v>
      </c>
      <c r="X8" s="38">
        <f t="shared" si="7"/>
        <v>2.2000000000000002</v>
      </c>
      <c r="Y8" s="38">
        <f>stanford_det!AB8*Q8</f>
        <v>94.614168783673449</v>
      </c>
      <c r="Z8" s="38">
        <f>stanford_det!AC8*R8</f>
        <v>51.024941165714282</v>
      </c>
      <c r="AA8" s="38">
        <f>stanford_det!AD8*S8</f>
        <v>31.890588228571424</v>
      </c>
      <c r="AB8" s="38">
        <f>stanford_det!AE8*T8</f>
        <v>12.75623529142857</v>
      </c>
      <c r="AC8" s="38">
        <f>stanford_det!AF8*U8</f>
        <v>7.9726470571428587</v>
      </c>
      <c r="AD8" s="38">
        <f>stanford_det!AG8*V8</f>
        <v>3.1890588228571461</v>
      </c>
      <c r="AE8" s="38">
        <f>stanford_det!AH8*W8</f>
        <v>1.5598657285714304</v>
      </c>
      <c r="AF8" s="38">
        <f>stanford_det!AI8*X8</f>
        <v>0</v>
      </c>
    </row>
    <row r="9" spans="1:32" ht="15" customHeight="1" x14ac:dyDescent="0.25">
      <c r="A9" s="9" t="s">
        <v>39</v>
      </c>
      <c r="B9" s="9" t="s">
        <v>40</v>
      </c>
      <c r="C9" s="9" t="s">
        <v>25</v>
      </c>
      <c r="D9" s="9" t="s">
        <v>102</v>
      </c>
      <c r="E9" s="9" t="s">
        <v>761</v>
      </c>
      <c r="F9" s="9"/>
      <c r="G9" s="9"/>
      <c r="H9" s="38">
        <v>2812.8571428571427</v>
      </c>
      <c r="I9" s="38">
        <v>2620</v>
      </c>
      <c r="J9" s="38">
        <f t="shared" si="4"/>
        <v>2495</v>
      </c>
      <c r="K9" s="38">
        <v>2370</v>
      </c>
      <c r="L9" s="38">
        <f t="shared" si="5"/>
        <v>2260</v>
      </c>
      <c r="M9" s="38">
        <v>2150</v>
      </c>
      <c r="N9" s="38">
        <f t="shared" si="6"/>
        <v>2050</v>
      </c>
      <c r="O9" s="38">
        <v>1950</v>
      </c>
      <c r="P9" s="38"/>
      <c r="Q9" s="38">
        <f t="shared" si="7"/>
        <v>2.8128571428571427</v>
      </c>
      <c r="R9" s="38">
        <f t="shared" si="7"/>
        <v>2.62</v>
      </c>
      <c r="S9" s="38">
        <f t="shared" si="7"/>
        <v>2.4950000000000001</v>
      </c>
      <c r="T9" s="38">
        <f t="shared" si="7"/>
        <v>2.37</v>
      </c>
      <c r="U9" s="38">
        <f t="shared" si="7"/>
        <v>2.2599999999999998</v>
      </c>
      <c r="V9" s="38">
        <f t="shared" si="7"/>
        <v>2.15</v>
      </c>
      <c r="W9" s="38">
        <f t="shared" si="7"/>
        <v>2.0499999999999998</v>
      </c>
      <c r="X9" s="38">
        <f t="shared" si="7"/>
        <v>1.95</v>
      </c>
      <c r="Y9" s="38">
        <f>stanford_det!AB9*Q9</f>
        <v>157.99341060799998</v>
      </c>
      <c r="Z9" s="38">
        <f>stanford_det!AC9*R9</f>
        <v>53.094409830400004</v>
      </c>
      <c r="AA9" s="38">
        <f>stanford_det!AD9*S9</f>
        <v>31.600799744000007</v>
      </c>
      <c r="AB9" s="38">
        <f>stanford_det!AE9*T9</f>
        <v>12.007037337600002</v>
      </c>
      <c r="AC9" s="38">
        <f>stanford_det!AF9*U9</f>
        <v>7.1560929280000005</v>
      </c>
      <c r="AD9" s="38">
        <f>stanford_det!AG9*V9</f>
        <v>2.7231150080000002</v>
      </c>
      <c r="AE9" s="38">
        <f>stanford_det!AH9*W9</f>
        <v>1.2982292479999999</v>
      </c>
      <c r="AF9" s="38">
        <f>stanford_det!AI9*X9</f>
        <v>0</v>
      </c>
    </row>
    <row r="10" spans="1:32" ht="15" customHeight="1" x14ac:dyDescent="0.25">
      <c r="A10" s="9" t="s">
        <v>80</v>
      </c>
      <c r="B10" s="9" t="s">
        <v>85</v>
      </c>
      <c r="C10" s="9" t="s">
        <v>25</v>
      </c>
      <c r="D10" s="9" t="s">
        <v>725</v>
      </c>
      <c r="E10" s="9" t="s">
        <v>740</v>
      </c>
      <c r="F10" s="9" t="s">
        <v>102</v>
      </c>
      <c r="G10" s="9" t="s">
        <v>726</v>
      </c>
      <c r="H10" s="39">
        <v>1608.2725555555553</v>
      </c>
      <c r="I10" s="39">
        <f>H10*800/(980+2/7*(800-980))</f>
        <v>1385.588663247863</v>
      </c>
      <c r="J10" s="39">
        <f t="shared" si="4"/>
        <v>1247.0297969230767</v>
      </c>
      <c r="K10" s="39">
        <f>I10*640/800</f>
        <v>1108.4709305982904</v>
      </c>
      <c r="L10" s="39">
        <f t="shared" si="5"/>
        <v>1056.5113557264956</v>
      </c>
      <c r="M10" s="39">
        <f>K10*580/640</f>
        <v>1004.5517808547007</v>
      </c>
      <c r="N10" s="39">
        <f t="shared" si="6"/>
        <v>952.59220598290585</v>
      </c>
      <c r="O10" s="39">
        <f>M10*520/580</f>
        <v>900.63263111111098</v>
      </c>
      <c r="P10" s="38">
        <v>0.91</v>
      </c>
      <c r="Q10" s="38">
        <f t="shared" ref="Q10:X12" si="8">H10*$P10/1000</f>
        <v>1.4635280255555554</v>
      </c>
      <c r="R10" s="38">
        <f t="shared" si="8"/>
        <v>1.2608856835555553</v>
      </c>
      <c r="S10" s="38">
        <f t="shared" si="8"/>
        <v>1.1347971151999998</v>
      </c>
      <c r="T10" s="38">
        <f t="shared" si="8"/>
        <v>1.0087085468444443</v>
      </c>
      <c r="U10" s="38">
        <f t="shared" si="8"/>
        <v>0.96142533371111105</v>
      </c>
      <c r="V10" s="38">
        <f t="shared" si="8"/>
        <v>0.91414212057777777</v>
      </c>
      <c r="W10" s="38">
        <f t="shared" si="8"/>
        <v>0.86685890744444438</v>
      </c>
      <c r="X10" s="38">
        <f t="shared" si="8"/>
        <v>0.81957569431111099</v>
      </c>
      <c r="Y10" s="38">
        <f>stanford_det!AB10*Q10</f>
        <v>9.0959426493421365</v>
      </c>
      <c r="Z10" s="38">
        <f>stanford_det!AC10*R10</f>
        <v>1334.3619378474291</v>
      </c>
      <c r="AA10" s="38">
        <f>stanford_det!AD10*S10</f>
        <v>2000.931569443921</v>
      </c>
      <c r="AB10" s="38">
        <f>stanford_det!AE10*T10</f>
        <v>2045.2744479661192</v>
      </c>
      <c r="AC10" s="38">
        <f>stanford_det!AF10*U10</f>
        <v>1059.8123971818031</v>
      </c>
      <c r="AD10" s="38">
        <f>stanford_det!AG10*V10</f>
        <v>1068.1075826132394</v>
      </c>
      <c r="AE10" s="38">
        <f>stanford_det!AH10*W10</f>
        <v>840.9843871382194</v>
      </c>
      <c r="AF10" s="38">
        <f>stanford_det!AI10*X10</f>
        <v>813.16819850730769</v>
      </c>
    </row>
    <row r="11" spans="1:32" ht="15" customHeight="1" x14ac:dyDescent="0.25">
      <c r="A11" s="9" t="s">
        <v>81</v>
      </c>
      <c r="B11" s="9" t="s">
        <v>86</v>
      </c>
      <c r="C11" s="9" t="s">
        <v>25</v>
      </c>
      <c r="D11" s="9" t="s">
        <v>725</v>
      </c>
      <c r="E11" s="9" t="s">
        <v>739</v>
      </c>
      <c r="F11" s="9" t="s">
        <v>102</v>
      </c>
      <c r="G11" s="9" t="s">
        <v>723</v>
      </c>
      <c r="H11" s="39">
        <v>2164.4444444444443</v>
      </c>
      <c r="I11" s="39">
        <f>H11*1100/(1310+2/7*(1100-1310))</f>
        <v>1904.7111111111112</v>
      </c>
      <c r="J11" s="39">
        <f t="shared" si="4"/>
        <v>1809.4755555555557</v>
      </c>
      <c r="K11" s="39">
        <f>I11*990/1100</f>
        <v>1714.24</v>
      </c>
      <c r="L11" s="39">
        <f t="shared" si="5"/>
        <v>1662.2933333333333</v>
      </c>
      <c r="M11" s="39">
        <f>K11*930/990</f>
        <v>1610.3466666666666</v>
      </c>
      <c r="N11" s="39">
        <f t="shared" si="6"/>
        <v>1567.0577777777776</v>
      </c>
      <c r="O11" s="39">
        <f>M11*880/930</f>
        <v>1523.7688888888888</v>
      </c>
      <c r="P11" s="38">
        <v>0.91</v>
      </c>
      <c r="Q11" s="38">
        <f t="shared" si="8"/>
        <v>1.9696444444444443</v>
      </c>
      <c r="R11" s="38">
        <f t="shared" si="8"/>
        <v>1.7332871111111112</v>
      </c>
      <c r="S11" s="38">
        <f t="shared" si="8"/>
        <v>1.6466227555555559</v>
      </c>
      <c r="T11" s="38">
        <f t="shared" si="8"/>
        <v>1.5599584</v>
      </c>
      <c r="U11" s="38">
        <f t="shared" si="8"/>
        <v>1.5126869333333335</v>
      </c>
      <c r="V11" s="38">
        <f t="shared" si="8"/>
        <v>1.4654154666666666</v>
      </c>
      <c r="W11" s="38">
        <f t="shared" si="8"/>
        <v>1.4260225777777775</v>
      </c>
      <c r="X11" s="38">
        <f t="shared" si="8"/>
        <v>1.3866296888888889</v>
      </c>
      <c r="Y11" s="38">
        <f>stanford_det!AB11*Q11</f>
        <v>355.86929321351789</v>
      </c>
      <c r="Z11" s="38">
        <f>stanford_det!AC11*R11</f>
        <v>1596.4404093633595</v>
      </c>
      <c r="AA11" s="38">
        <f>stanford_det!AD11*S11</f>
        <v>2490.1192750325404</v>
      </c>
      <c r="AB11" s="38">
        <f>stanford_det!AE11*T11</f>
        <v>2704.9093648427806</v>
      </c>
      <c r="AC11" s="38">
        <f>stanford_det!AF11*U11</f>
        <v>1449.1518722560998</v>
      </c>
      <c r="AD11" s="38">
        <f>stanford_det!AG11*V11</f>
        <v>1485.0879896548906</v>
      </c>
      <c r="AE11" s="38">
        <f>stanford_det!AH11*W11</f>
        <v>1208.0500997185266</v>
      </c>
      <c r="AF11" s="38">
        <f>stanford_det!AI11*X11</f>
        <v>1200.2969943745809</v>
      </c>
    </row>
    <row r="12" spans="1:32" ht="15" customHeight="1" x14ac:dyDescent="0.25">
      <c r="A12" s="9" t="s">
        <v>41</v>
      </c>
      <c r="B12" s="9" t="s">
        <v>42</v>
      </c>
      <c r="C12" s="9" t="s">
        <v>25</v>
      </c>
      <c r="D12" s="9" t="s">
        <v>102</v>
      </c>
      <c r="E12" s="9" t="s">
        <v>760</v>
      </c>
      <c r="F12" s="9"/>
      <c r="G12" s="9"/>
      <c r="H12" s="38">
        <v>5285.7142857142853</v>
      </c>
      <c r="I12" s="38">
        <v>4500</v>
      </c>
      <c r="J12" s="38">
        <f t="shared" si="4"/>
        <v>4150</v>
      </c>
      <c r="K12" s="38">
        <v>3800</v>
      </c>
      <c r="L12" s="38">
        <f t="shared" si="5"/>
        <v>3650</v>
      </c>
      <c r="M12" s="38">
        <v>3500</v>
      </c>
      <c r="N12" s="38">
        <f t="shared" si="6"/>
        <v>3450</v>
      </c>
      <c r="O12" s="38">
        <v>3400</v>
      </c>
      <c r="P12" s="38">
        <v>0.91</v>
      </c>
      <c r="Q12" s="38">
        <f t="shared" si="8"/>
        <v>4.8099999999999996</v>
      </c>
      <c r="R12" s="38">
        <f t="shared" si="8"/>
        <v>4.0949999999999998</v>
      </c>
      <c r="S12" s="38">
        <f t="shared" si="8"/>
        <v>3.7765</v>
      </c>
      <c r="T12" s="38">
        <f t="shared" si="8"/>
        <v>3.4580000000000002</v>
      </c>
      <c r="U12" s="38">
        <f t="shared" si="8"/>
        <v>3.3214999999999999</v>
      </c>
      <c r="V12" s="38">
        <f t="shared" si="8"/>
        <v>3.1850000000000001</v>
      </c>
      <c r="W12" s="38">
        <f t="shared" si="8"/>
        <v>3.1395</v>
      </c>
      <c r="X12" s="38">
        <f t="shared" si="8"/>
        <v>3.0939999999999999</v>
      </c>
      <c r="Y12" s="38">
        <f>stanford_det!AB12*Q12</f>
        <v>0</v>
      </c>
      <c r="Z12" s="38">
        <f>stanford_det!AC12*R12</f>
        <v>0</v>
      </c>
      <c r="AA12" s="38">
        <f>stanford_det!AD12*S12</f>
        <v>0</v>
      </c>
      <c r="AB12" s="38">
        <f>stanford_det!AE12*T12</f>
        <v>0</v>
      </c>
      <c r="AC12" s="38">
        <f>stanford_det!AF12*U12</f>
        <v>0</v>
      </c>
      <c r="AD12" s="38">
        <f>stanford_det!AG12*V12</f>
        <v>0</v>
      </c>
      <c r="AE12" s="38">
        <f>stanford_det!AH12*W12</f>
        <v>0</v>
      </c>
      <c r="AF12" s="38">
        <f>stanford_det!AI12*X12</f>
        <v>0</v>
      </c>
    </row>
    <row r="13" spans="1:32" ht="15" customHeight="1" x14ac:dyDescent="0.25">
      <c r="A13" s="9" t="s">
        <v>43</v>
      </c>
      <c r="B13" s="9" t="s">
        <v>44</v>
      </c>
      <c r="C13" s="9" t="s">
        <v>25</v>
      </c>
      <c r="D13" s="9" t="s">
        <v>102</v>
      </c>
      <c r="E13" s="9" t="s">
        <v>759</v>
      </c>
      <c r="F13" s="9"/>
      <c r="G13" s="9"/>
      <c r="H13" s="38">
        <v>8140</v>
      </c>
      <c r="I13" s="38">
        <v>5790</v>
      </c>
      <c r="J13" s="38">
        <f t="shared" si="4"/>
        <v>5135</v>
      </c>
      <c r="K13" s="38">
        <v>4480</v>
      </c>
      <c r="L13" s="38">
        <f t="shared" si="5"/>
        <v>3565</v>
      </c>
      <c r="M13" s="38">
        <v>2650</v>
      </c>
      <c r="N13" s="38">
        <f t="shared" si="6"/>
        <v>2475</v>
      </c>
      <c r="O13" s="38">
        <v>2300</v>
      </c>
      <c r="P13" s="38"/>
      <c r="Q13" s="38">
        <f t="shared" ref="Q13:X13" si="9">H13/1000</f>
        <v>8.14</v>
      </c>
      <c r="R13" s="38">
        <f t="shared" si="9"/>
        <v>5.79</v>
      </c>
      <c r="S13" s="38">
        <f t="shared" si="9"/>
        <v>5.1349999999999998</v>
      </c>
      <c r="T13" s="38">
        <f t="shared" si="9"/>
        <v>4.4800000000000004</v>
      </c>
      <c r="U13" s="38">
        <f t="shared" si="9"/>
        <v>3.5649999999999999</v>
      </c>
      <c r="V13" s="38">
        <f t="shared" si="9"/>
        <v>2.65</v>
      </c>
      <c r="W13" s="38">
        <f t="shared" si="9"/>
        <v>2.4750000000000001</v>
      </c>
      <c r="X13" s="38">
        <f t="shared" si="9"/>
        <v>2.2999999999999998</v>
      </c>
      <c r="Y13" s="38">
        <f>stanford_det!AB13*Q13</f>
        <v>0</v>
      </c>
      <c r="Z13" s="38">
        <f>stanford_det!AC13*R13</f>
        <v>0</v>
      </c>
      <c r="AA13" s="38">
        <f>stanford_det!AD13*S13</f>
        <v>0</v>
      </c>
      <c r="AB13" s="38">
        <f>stanford_det!AE13*T13</f>
        <v>0</v>
      </c>
      <c r="AC13" s="38">
        <f>stanford_det!AF13*U13</f>
        <v>0</v>
      </c>
      <c r="AD13" s="38">
        <f>stanford_det!AG13*V13</f>
        <v>0</v>
      </c>
      <c r="AE13" s="38">
        <f>stanford_det!AH13*W13</f>
        <v>0</v>
      </c>
      <c r="AF13" s="38">
        <f>stanford_det!AI13*X13</f>
        <v>0</v>
      </c>
    </row>
    <row r="14" spans="1:32" ht="15" customHeight="1" x14ac:dyDescent="0.25">
      <c r="A14" s="9" t="s">
        <v>45</v>
      </c>
      <c r="B14" s="9" t="s">
        <v>46</v>
      </c>
      <c r="C14" s="9" t="s">
        <v>25</v>
      </c>
      <c r="D14" s="9" t="s">
        <v>102</v>
      </c>
      <c r="E14" s="9" t="s">
        <v>758</v>
      </c>
      <c r="F14" s="9"/>
      <c r="G14" s="9"/>
      <c r="H14" s="38">
        <v>5370</v>
      </c>
      <c r="I14" s="38">
        <v>4970</v>
      </c>
      <c r="J14" s="38">
        <f t="shared" si="4"/>
        <v>4720</v>
      </c>
      <c r="K14" s="38">
        <v>4470</v>
      </c>
      <c r="L14" s="38">
        <f t="shared" si="5"/>
        <v>4245</v>
      </c>
      <c r="M14" s="38">
        <v>4020</v>
      </c>
      <c r="N14" s="38">
        <f t="shared" si="6"/>
        <v>3815</v>
      </c>
      <c r="O14" s="38">
        <v>3610</v>
      </c>
      <c r="P14" s="38">
        <v>0.91</v>
      </c>
      <c r="Q14" s="38">
        <f t="shared" ref="Q14:X14" si="10">H14*$P14/1000</f>
        <v>4.8866999999999994</v>
      </c>
      <c r="R14" s="38">
        <f t="shared" si="10"/>
        <v>4.5226999999999995</v>
      </c>
      <c r="S14" s="38">
        <f t="shared" si="10"/>
        <v>4.2951999999999995</v>
      </c>
      <c r="T14" s="38">
        <f t="shared" si="10"/>
        <v>4.0677000000000003</v>
      </c>
      <c r="U14" s="38">
        <f t="shared" si="10"/>
        <v>3.8629500000000001</v>
      </c>
      <c r="V14" s="38">
        <f t="shared" si="10"/>
        <v>3.6582000000000003</v>
      </c>
      <c r="W14" s="38">
        <f t="shared" si="10"/>
        <v>3.4716499999999999</v>
      </c>
      <c r="X14" s="38">
        <f t="shared" si="10"/>
        <v>3.2850999999999999</v>
      </c>
      <c r="Y14" s="38">
        <f>stanford_det!AB14*Q14</f>
        <v>0.32577999999999996</v>
      </c>
      <c r="Z14" s="38">
        <f>stanford_det!AC14*R14</f>
        <v>0.27739226666666661</v>
      </c>
      <c r="AA14" s="38">
        <f>stanford_det!AD14*S14</f>
        <v>0.22907733333333333</v>
      </c>
      <c r="AB14" s="38">
        <f>stanford_det!AE14*T14</f>
        <v>0.18440239999999999</v>
      </c>
      <c r="AC14" s="38">
        <f>stanford_det!AF14*U14</f>
        <v>0.16739449999999997</v>
      </c>
      <c r="AD14" s="38">
        <f>stanford_det!AG14*V14</f>
        <v>0.15120560000000002</v>
      </c>
      <c r="AE14" s="38">
        <f>stanford_det!AH14*W14</f>
        <v>0.14118043333333333</v>
      </c>
      <c r="AF14" s="38">
        <f>stanford_det!AI14*X14</f>
        <v>0.13140399999999999</v>
      </c>
    </row>
    <row r="15" spans="1:32" ht="15" customHeight="1" x14ac:dyDescent="0.25">
      <c r="A15" s="9" t="s">
        <v>29</v>
      </c>
      <c r="B15" s="9" t="s">
        <v>30</v>
      </c>
      <c r="C15" s="9" t="s">
        <v>24</v>
      </c>
      <c r="D15" s="9" t="s">
        <v>102</v>
      </c>
      <c r="E15" s="9" t="s">
        <v>738</v>
      </c>
      <c r="F15" s="9"/>
      <c r="G15" s="9"/>
      <c r="H15" s="38">
        <v>1600</v>
      </c>
      <c r="I15" s="38">
        <f t="shared" ref="I15:O16" si="11">$H15</f>
        <v>1600</v>
      </c>
      <c r="J15" s="38">
        <f t="shared" si="11"/>
        <v>1600</v>
      </c>
      <c r="K15" s="38">
        <f t="shared" si="11"/>
        <v>1600</v>
      </c>
      <c r="L15" s="38">
        <f t="shared" si="11"/>
        <v>1600</v>
      </c>
      <c r="M15" s="38">
        <f t="shared" si="11"/>
        <v>1600</v>
      </c>
      <c r="N15" s="38">
        <f t="shared" si="11"/>
        <v>1600</v>
      </c>
      <c r="O15" s="38">
        <f t="shared" si="11"/>
        <v>1600</v>
      </c>
      <c r="P15" s="38"/>
      <c r="Q15" s="38">
        <f t="shared" ref="Q15:X17" si="12">H15/1000</f>
        <v>1.6</v>
      </c>
      <c r="R15" s="38">
        <f t="shared" si="12"/>
        <v>1.6</v>
      </c>
      <c r="S15" s="38">
        <f t="shared" si="12"/>
        <v>1.6</v>
      </c>
      <c r="T15" s="38">
        <f t="shared" si="12"/>
        <v>1.6</v>
      </c>
      <c r="U15" s="38">
        <f t="shared" si="12"/>
        <v>1.6</v>
      </c>
      <c r="V15" s="38">
        <f t="shared" si="12"/>
        <v>1.6</v>
      </c>
      <c r="W15" s="38">
        <f t="shared" si="12"/>
        <v>1.6</v>
      </c>
      <c r="X15" s="38">
        <f t="shared" si="12"/>
        <v>1.6</v>
      </c>
      <c r="Y15" s="38">
        <f>stanford_det!AB15*Q15</f>
        <v>129.00996000000001</v>
      </c>
      <c r="Z15" s="38">
        <f>stanford_det!AC15*R15</f>
        <v>26.407968</v>
      </c>
      <c r="AA15" s="38">
        <f>stanford_det!AD15*S15</f>
        <v>16.50498</v>
      </c>
      <c r="AB15" s="38">
        <f>stanford_det!AE15*T15</f>
        <v>6.6019920000000001</v>
      </c>
      <c r="AC15" s="38">
        <f>stanford_det!AF15*U15</f>
        <v>4.1262450000000017</v>
      </c>
      <c r="AD15" s="38">
        <f>stanford_det!AG15*V15</f>
        <v>1.6504980000000025</v>
      </c>
      <c r="AE15" s="38">
        <f>stanford_det!AH15*W15</f>
        <v>0.82524900000000123</v>
      </c>
      <c r="AF15" s="38">
        <f>stanford_det!AI15*X15</f>
        <v>0</v>
      </c>
    </row>
    <row r="16" spans="1:32" ht="15" customHeight="1" x14ac:dyDescent="0.25">
      <c r="A16" s="9" t="s">
        <v>31</v>
      </c>
      <c r="B16" s="9" t="s">
        <v>32</v>
      </c>
      <c r="C16" s="9" t="s">
        <v>24</v>
      </c>
      <c r="D16" s="9" t="s">
        <v>102</v>
      </c>
      <c r="E16" s="9" t="s">
        <v>737</v>
      </c>
      <c r="F16" s="9"/>
      <c r="G16" s="9"/>
      <c r="H16" s="38">
        <v>850</v>
      </c>
      <c r="I16" s="38">
        <f t="shared" si="11"/>
        <v>850</v>
      </c>
      <c r="J16" s="38">
        <f t="shared" si="11"/>
        <v>850</v>
      </c>
      <c r="K16" s="38">
        <f t="shared" si="11"/>
        <v>850</v>
      </c>
      <c r="L16" s="38">
        <f t="shared" si="11"/>
        <v>850</v>
      </c>
      <c r="M16" s="38">
        <f t="shared" si="11"/>
        <v>850</v>
      </c>
      <c r="N16" s="38">
        <f t="shared" si="11"/>
        <v>850</v>
      </c>
      <c r="O16" s="38">
        <f t="shared" si="11"/>
        <v>850</v>
      </c>
      <c r="P16" s="38"/>
      <c r="Q16" s="38">
        <f t="shared" si="12"/>
        <v>0.85</v>
      </c>
      <c r="R16" s="38">
        <f t="shared" si="12"/>
        <v>0.85</v>
      </c>
      <c r="S16" s="38">
        <f t="shared" si="12"/>
        <v>0.85</v>
      </c>
      <c r="T16" s="38">
        <f t="shared" si="12"/>
        <v>0.85</v>
      </c>
      <c r="U16" s="38">
        <f t="shared" si="12"/>
        <v>0.85</v>
      </c>
      <c r="V16" s="38">
        <f t="shared" si="12"/>
        <v>0.85</v>
      </c>
      <c r="W16" s="38">
        <f t="shared" si="12"/>
        <v>0.85</v>
      </c>
      <c r="X16" s="38">
        <f t="shared" si="12"/>
        <v>0.85</v>
      </c>
      <c r="Y16" s="38">
        <f>stanford_det!AB16*Q16</f>
        <v>192.64917111666665</v>
      </c>
      <c r="Z16" s="38">
        <f>stanford_det!AC16*R16</f>
        <v>154.1193368933333</v>
      </c>
      <c r="AA16" s="38">
        <f>stanford_det!AD16*S16</f>
        <v>96.324585558333325</v>
      </c>
      <c r="AB16" s="38">
        <f>stanford_det!AE16*T16</f>
        <v>38.52983422333331</v>
      </c>
      <c r="AC16" s="38">
        <f>stanford_det!AF16*U16</f>
        <v>24.081146389583331</v>
      </c>
      <c r="AD16" s="38">
        <f>stanford_det!AG16*V16</f>
        <v>9.6324585558333524</v>
      </c>
      <c r="AE16" s="38">
        <f>stanford_det!AH16*W16</f>
        <v>4.8162292779166762</v>
      </c>
      <c r="AF16" s="38">
        <f>stanford_det!AI16*X16</f>
        <v>0</v>
      </c>
    </row>
    <row r="17" spans="1:32" ht="15" customHeight="1" x14ac:dyDescent="0.25">
      <c r="A17" s="9" t="s">
        <v>33</v>
      </c>
      <c r="B17" s="9" t="s">
        <v>34</v>
      </c>
      <c r="C17" s="9" t="s">
        <v>24</v>
      </c>
      <c r="D17" s="9" t="s">
        <v>102</v>
      </c>
      <c r="E17" s="9" t="s">
        <v>736</v>
      </c>
      <c r="F17" s="9"/>
      <c r="G17" s="9"/>
      <c r="H17" s="38">
        <v>4457.1428571428569</v>
      </c>
      <c r="I17" s="38">
        <f>4350</f>
        <v>4350</v>
      </c>
      <c r="J17" s="38">
        <f>(I17+K17)/2</f>
        <v>4225</v>
      </c>
      <c r="K17" s="38">
        <v>4100</v>
      </c>
      <c r="L17" s="38">
        <f>(K17+M17)/2</f>
        <v>3950</v>
      </c>
      <c r="M17" s="38">
        <v>3800</v>
      </c>
      <c r="N17" s="38">
        <f>(M17+O17)/2</f>
        <v>3775</v>
      </c>
      <c r="O17" s="38">
        <v>3750</v>
      </c>
      <c r="P17" s="38"/>
      <c r="Q17" s="38">
        <f t="shared" si="12"/>
        <v>4.4571428571428573</v>
      </c>
      <c r="R17" s="38">
        <f t="shared" si="12"/>
        <v>4.3499999999999996</v>
      </c>
      <c r="S17" s="38">
        <f t="shared" si="12"/>
        <v>4.2249999999999996</v>
      </c>
      <c r="T17" s="38">
        <f t="shared" si="12"/>
        <v>4.0999999999999996</v>
      </c>
      <c r="U17" s="38">
        <f t="shared" si="12"/>
        <v>3.95</v>
      </c>
      <c r="V17" s="38">
        <f t="shared" si="12"/>
        <v>3.8</v>
      </c>
      <c r="W17" s="38">
        <f t="shared" si="12"/>
        <v>3.7749999999999999</v>
      </c>
      <c r="X17" s="38">
        <f t="shared" si="12"/>
        <v>3.75</v>
      </c>
      <c r="Y17" s="38">
        <f>stanford_det!AB17*Q17</f>
        <v>290.22834285714288</v>
      </c>
      <c r="Z17" s="38">
        <f>stanford_det!AC17*R17</f>
        <v>226.60135999999997</v>
      </c>
      <c r="AA17" s="38">
        <f>stanford_det!AD17*S17</f>
        <v>137.55614166666666</v>
      </c>
      <c r="AB17" s="38">
        <f>stanford_det!AE17*T17</f>
        <v>53.394573333333327</v>
      </c>
      <c r="AC17" s="38">
        <f>stanford_det!AF17*U17</f>
        <v>32.150695833333337</v>
      </c>
      <c r="AD17" s="38">
        <f>stanford_det!AG17*V17</f>
        <v>12.371913333333334</v>
      </c>
      <c r="AE17" s="38">
        <f>stanford_det!AH17*W17</f>
        <v>6.145259583333333</v>
      </c>
      <c r="AF17" s="38">
        <f>stanford_det!AI17*X17</f>
        <v>0</v>
      </c>
    </row>
    <row r="18" spans="1:32" ht="15" customHeight="1" x14ac:dyDescent="0.25">
      <c r="A18" s="9" t="s">
        <v>35</v>
      </c>
      <c r="B18" s="9" t="s">
        <v>36</v>
      </c>
      <c r="C18" s="9" t="s">
        <v>24</v>
      </c>
      <c r="D18" s="9" t="s">
        <v>725</v>
      </c>
      <c r="E18" s="9" t="s">
        <v>735</v>
      </c>
      <c r="F18" s="9" t="s">
        <v>102</v>
      </c>
      <c r="G18" s="9" t="s">
        <v>734</v>
      </c>
      <c r="H18" s="38">
        <v>1842.692924470706</v>
      </c>
      <c r="I18" s="38">
        <f t="shared" ref="I18:O18" si="13">$H18</f>
        <v>1842.692924470706</v>
      </c>
      <c r="J18" s="38">
        <f t="shared" si="13"/>
        <v>1842.692924470706</v>
      </c>
      <c r="K18" s="38">
        <f t="shared" si="13"/>
        <v>1842.692924470706</v>
      </c>
      <c r="L18" s="38">
        <f t="shared" si="13"/>
        <v>1842.692924470706</v>
      </c>
      <c r="M18" s="38">
        <f t="shared" si="13"/>
        <v>1842.692924470706</v>
      </c>
      <c r="N18" s="38">
        <f t="shared" si="13"/>
        <v>1842.692924470706</v>
      </c>
      <c r="O18" s="38">
        <f t="shared" si="13"/>
        <v>1842.692924470706</v>
      </c>
      <c r="P18" s="38">
        <v>0.91</v>
      </c>
      <c r="Q18" s="38">
        <f t="shared" ref="Q18:X20" si="14">H18*$P18/1000</f>
        <v>1.6768505612683424</v>
      </c>
      <c r="R18" s="38">
        <f t="shared" si="14"/>
        <v>1.6768505612683424</v>
      </c>
      <c r="S18" s="38">
        <f t="shared" si="14"/>
        <v>1.6768505612683424</v>
      </c>
      <c r="T18" s="38">
        <f t="shared" si="14"/>
        <v>1.6768505612683424</v>
      </c>
      <c r="U18" s="38">
        <f t="shared" si="14"/>
        <v>1.6768505612683424</v>
      </c>
      <c r="V18" s="38">
        <f t="shared" si="14"/>
        <v>1.6768505612683424</v>
      </c>
      <c r="W18" s="38">
        <f t="shared" si="14"/>
        <v>1.6768505612683424</v>
      </c>
      <c r="X18" s="38">
        <f t="shared" si="14"/>
        <v>1.6768505612683424</v>
      </c>
      <c r="Y18" s="38">
        <f>stanford_det!AB18*Q18</f>
        <v>3.3257536131822123</v>
      </c>
      <c r="Z18" s="38">
        <f>stanford_det!AC18*R18</f>
        <v>3.3984171375038419</v>
      </c>
      <c r="AA18" s="38">
        <f>stanford_det!AD18*S18</f>
        <v>3.4403384015355529</v>
      </c>
      <c r="AB18" s="38">
        <f>stanford_det!AE18*T18</f>
        <v>3.4487226543418901</v>
      </c>
      <c r="AC18" s="38">
        <f>stanford_det!AF18*U18</f>
        <v>3.3753604422864019</v>
      </c>
      <c r="AD18" s="38">
        <f>stanford_det!AG18*V18</f>
        <v>3.377456505487987</v>
      </c>
      <c r="AE18" s="38">
        <f>stanford_det!AH18*W18</f>
        <v>3.3613866876091616</v>
      </c>
      <c r="AF18" s="38">
        <f>stanford_det!AI18*X18</f>
        <v>3.3620853753430286</v>
      </c>
    </row>
    <row r="19" spans="1:32" ht="15" customHeight="1" x14ac:dyDescent="0.25">
      <c r="A19" s="9" t="s">
        <v>79</v>
      </c>
      <c r="B19" s="9" t="s">
        <v>83</v>
      </c>
      <c r="C19" s="9" t="s">
        <v>24</v>
      </c>
      <c r="D19" s="9" t="s">
        <v>725</v>
      </c>
      <c r="E19" s="9" t="s">
        <v>742</v>
      </c>
      <c r="F19" s="9" t="s">
        <v>102</v>
      </c>
      <c r="G19" s="9" t="s">
        <v>732</v>
      </c>
      <c r="H19" s="39">
        <v>1988.1111111111111</v>
      </c>
      <c r="I19" s="39">
        <f>H19*1350/(1400+2/7*(1350-1400))</f>
        <v>1936.8711340206185</v>
      </c>
      <c r="J19" s="39">
        <f t="shared" ref="J19:J27" si="15">(I19+K19)/2</f>
        <v>1901.0031500572736</v>
      </c>
      <c r="K19" s="39">
        <f>I19*1300/1350</f>
        <v>1865.1351660939288</v>
      </c>
      <c r="L19" s="39">
        <f t="shared" ref="L19:L27" si="16">(K19+M19)/2</f>
        <v>1793.3991981672393</v>
      </c>
      <c r="M19" s="39">
        <f>K19*1200/1300</f>
        <v>1721.6632302405496</v>
      </c>
      <c r="N19" s="39">
        <f t="shared" ref="N19:N27" si="17">(M19+O19)/2</f>
        <v>1649.92726231386</v>
      </c>
      <c r="O19" s="39">
        <f>M19*1100/1200</f>
        <v>1578.1912943871705</v>
      </c>
      <c r="P19" s="38">
        <v>0.91</v>
      </c>
      <c r="Q19" s="38">
        <f t="shared" si="14"/>
        <v>1.8091811111111114</v>
      </c>
      <c r="R19" s="38">
        <f t="shared" si="14"/>
        <v>1.7625527319587628</v>
      </c>
      <c r="S19" s="38">
        <f t="shared" si="14"/>
        <v>1.7299128665521191</v>
      </c>
      <c r="T19" s="38">
        <f t="shared" si="14"/>
        <v>1.6972730011454753</v>
      </c>
      <c r="U19" s="38">
        <f t="shared" si="14"/>
        <v>1.6319932703321878</v>
      </c>
      <c r="V19" s="38">
        <f t="shared" si="14"/>
        <v>1.5667135395189002</v>
      </c>
      <c r="W19" s="38">
        <f t="shared" si="14"/>
        <v>1.5014338087056125</v>
      </c>
      <c r="X19" s="38">
        <f t="shared" si="14"/>
        <v>1.4361540778923252</v>
      </c>
      <c r="Y19" s="38">
        <f>stanford_det!AB19*Q19</f>
        <v>547.58993522187518</v>
      </c>
      <c r="Z19" s="38">
        <f>stanford_det!AC19*R19</f>
        <v>699.29666600904636</v>
      </c>
      <c r="AA19" s="38">
        <f>stanford_det!AD19*S19</f>
        <v>1051.5101935572184</v>
      </c>
      <c r="AB19" s="38">
        <f>stanford_det!AE19*T19</f>
        <v>1146.9997735031361</v>
      </c>
      <c r="AC19" s="38">
        <f>stanford_det!AF19*U19</f>
        <v>644.07991407981649</v>
      </c>
      <c r="AD19" s="38">
        <f>stanford_det!AG19*V19</f>
        <v>649.77759638652196</v>
      </c>
      <c r="AE19" s="38">
        <f>stanford_det!AH19*W19</f>
        <v>532.25350311945897</v>
      </c>
      <c r="AF19" s="38">
        <f>stanford_det!AI19*X19</f>
        <v>518.7250927834491</v>
      </c>
    </row>
    <row r="20" spans="1:32" ht="15" customHeight="1" x14ac:dyDescent="0.25">
      <c r="A20" s="9" t="s">
        <v>78</v>
      </c>
      <c r="B20" s="9" t="s">
        <v>84</v>
      </c>
      <c r="C20" s="9" t="s">
        <v>24</v>
      </c>
      <c r="D20" s="9" t="s">
        <v>725</v>
      </c>
      <c r="E20" s="9" t="s">
        <v>757</v>
      </c>
      <c r="F20" s="9" t="s">
        <v>102</v>
      </c>
      <c r="G20" s="9" t="s">
        <v>730</v>
      </c>
      <c r="H20" s="38">
        <v>4974</v>
      </c>
      <c r="I20" s="38">
        <f>H20*2880/(3470+2/7*(2880-3470))</f>
        <v>4339.0670705322373</v>
      </c>
      <c r="J20" s="38">
        <f t="shared" si="15"/>
        <v>4113.0739939420164</v>
      </c>
      <c r="K20" s="38">
        <f>I20*2580/2880</f>
        <v>3887.080917351796</v>
      </c>
      <c r="L20" s="38">
        <f t="shared" si="16"/>
        <v>3736.418866291649</v>
      </c>
      <c r="M20" s="38">
        <f>K20*2380/2580</f>
        <v>3585.7568152315021</v>
      </c>
      <c r="N20" s="38">
        <f t="shared" si="17"/>
        <v>3446.7739929357076</v>
      </c>
      <c r="O20" s="38">
        <f>M20*2380/2580</f>
        <v>3307.7911706399127</v>
      </c>
      <c r="P20" s="38">
        <v>0.91</v>
      </c>
      <c r="Q20" s="38">
        <f t="shared" si="14"/>
        <v>4.5263400000000003</v>
      </c>
      <c r="R20" s="38">
        <f t="shared" si="14"/>
        <v>3.948551034184336</v>
      </c>
      <c r="S20" s="38">
        <f t="shared" si="14"/>
        <v>3.7428973344872354</v>
      </c>
      <c r="T20" s="38">
        <f t="shared" si="14"/>
        <v>3.5372436347901344</v>
      </c>
      <c r="U20" s="38">
        <f t="shared" si="14"/>
        <v>3.4001411683254008</v>
      </c>
      <c r="V20" s="38">
        <f t="shared" si="14"/>
        <v>3.2630387018606672</v>
      </c>
      <c r="W20" s="38">
        <f t="shared" si="14"/>
        <v>3.1365643335714939</v>
      </c>
      <c r="X20" s="38">
        <f t="shared" si="14"/>
        <v>3.0100899652823205</v>
      </c>
      <c r="Y20" s="38">
        <f>stanford_det!AB20*Q20</f>
        <v>184.50351976874981</v>
      </c>
      <c r="Z20" s="38">
        <f>stanford_det!AC20*R20</f>
        <v>2945.0111920698018</v>
      </c>
      <c r="AA20" s="38">
        <f>stanford_det!AD20*S20</f>
        <v>4468.389207039063</v>
      </c>
      <c r="AB20" s="38">
        <f>stanford_det!AE20*T20</f>
        <v>4663.1730444492778</v>
      </c>
      <c r="AC20" s="38">
        <f>stanford_det!AF20*U20</f>
        <v>2324.8460456976413</v>
      </c>
      <c r="AD20" s="38">
        <f>stanford_det!AG20*V20</f>
        <v>2352.9013422619078</v>
      </c>
      <c r="AE20" s="38">
        <f>stanford_det!AH20*W20</f>
        <v>1832.4169051534841</v>
      </c>
      <c r="AF20" s="38">
        <f>stanford_det!AI20*X20</f>
        <v>1795.9815596883784</v>
      </c>
    </row>
    <row r="21" spans="1:32" ht="15" customHeight="1" x14ac:dyDescent="0.25">
      <c r="A21" s="9" t="s">
        <v>37</v>
      </c>
      <c r="B21" s="9" t="s">
        <v>38</v>
      </c>
      <c r="C21" s="9" t="s">
        <v>24</v>
      </c>
      <c r="D21" s="9" t="s">
        <v>102</v>
      </c>
      <c r="E21" s="9" t="s">
        <v>729</v>
      </c>
      <c r="F21" s="9"/>
      <c r="G21" s="9"/>
      <c r="H21" s="38">
        <v>2442.8571428571427</v>
      </c>
      <c r="I21" s="38">
        <v>2300</v>
      </c>
      <c r="J21" s="38">
        <f t="shared" si="15"/>
        <v>2300</v>
      </c>
      <c r="K21" s="38">
        <v>2300</v>
      </c>
      <c r="L21" s="38">
        <f t="shared" si="16"/>
        <v>2300</v>
      </c>
      <c r="M21" s="38">
        <v>2300</v>
      </c>
      <c r="N21" s="38">
        <f t="shared" si="17"/>
        <v>2250</v>
      </c>
      <c r="O21" s="38">
        <v>2200</v>
      </c>
      <c r="P21" s="38"/>
      <c r="Q21" s="38">
        <f t="shared" ref="Q21:X22" si="18">H21/1000</f>
        <v>2.4428571428571426</v>
      </c>
      <c r="R21" s="38">
        <f t="shared" si="18"/>
        <v>2.2999999999999998</v>
      </c>
      <c r="S21" s="38">
        <f t="shared" si="18"/>
        <v>2.2999999999999998</v>
      </c>
      <c r="T21" s="38">
        <f t="shared" si="18"/>
        <v>2.2999999999999998</v>
      </c>
      <c r="U21" s="38">
        <f t="shared" si="18"/>
        <v>2.2999999999999998</v>
      </c>
      <c r="V21" s="38">
        <f t="shared" si="18"/>
        <v>2.2999999999999998</v>
      </c>
      <c r="W21" s="38">
        <f t="shared" si="18"/>
        <v>2.25</v>
      </c>
      <c r="X21" s="38">
        <f t="shared" si="18"/>
        <v>2.2000000000000002</v>
      </c>
      <c r="Y21" s="38">
        <f>stanford_det!AB21*Q21</f>
        <v>230.74889293469383</v>
      </c>
      <c r="Z21" s="38">
        <f>stanford_det!AC21*R21</f>
        <v>33.963844502857135</v>
      </c>
      <c r="AA21" s="38">
        <f>stanford_det!AD21*S21</f>
        <v>21.227402814285711</v>
      </c>
      <c r="AB21" s="38">
        <f>stanford_det!AE21*T21</f>
        <v>8.4909611257142856</v>
      </c>
      <c r="AC21" s="38">
        <f>stanford_det!AF21*U21</f>
        <v>5.3068507035714285</v>
      </c>
      <c r="AD21" s="38">
        <f>stanford_det!AG21*V21</f>
        <v>2.1227402814285714</v>
      </c>
      <c r="AE21" s="38">
        <f>stanford_det!AH21*W21</f>
        <v>1.0382968767857144</v>
      </c>
      <c r="AF21" s="38">
        <f>stanford_det!AI21*X21</f>
        <v>0</v>
      </c>
    </row>
    <row r="22" spans="1:32" ht="15" customHeight="1" x14ac:dyDescent="0.25">
      <c r="A22" s="9" t="s">
        <v>39</v>
      </c>
      <c r="B22" s="9" t="s">
        <v>40</v>
      </c>
      <c r="C22" s="9" t="s">
        <v>24</v>
      </c>
      <c r="D22" s="9" t="s">
        <v>102</v>
      </c>
      <c r="E22" s="9" t="s">
        <v>728</v>
      </c>
      <c r="F22" s="9"/>
      <c r="G22" s="9"/>
      <c r="H22" s="38">
        <v>2812.8571428571427</v>
      </c>
      <c r="I22" s="38">
        <v>2620</v>
      </c>
      <c r="J22" s="38">
        <f t="shared" si="15"/>
        <v>2495</v>
      </c>
      <c r="K22" s="38">
        <v>2370</v>
      </c>
      <c r="L22" s="38">
        <f t="shared" si="16"/>
        <v>2260</v>
      </c>
      <c r="M22" s="38">
        <v>2150</v>
      </c>
      <c r="N22" s="38">
        <f t="shared" si="17"/>
        <v>2050</v>
      </c>
      <c r="O22" s="38">
        <v>1950</v>
      </c>
      <c r="P22" s="38"/>
      <c r="Q22" s="38">
        <f t="shared" si="18"/>
        <v>2.8128571428571427</v>
      </c>
      <c r="R22" s="38">
        <f t="shared" si="18"/>
        <v>2.62</v>
      </c>
      <c r="S22" s="38">
        <f t="shared" si="18"/>
        <v>2.4950000000000001</v>
      </c>
      <c r="T22" s="38">
        <f t="shared" si="18"/>
        <v>2.37</v>
      </c>
      <c r="U22" s="38">
        <f t="shared" si="18"/>
        <v>2.2599999999999998</v>
      </c>
      <c r="V22" s="38">
        <f t="shared" si="18"/>
        <v>2.15</v>
      </c>
      <c r="W22" s="38">
        <f t="shared" si="18"/>
        <v>2.0499999999999998</v>
      </c>
      <c r="X22" s="38">
        <f t="shared" si="18"/>
        <v>1.95</v>
      </c>
      <c r="Y22" s="38">
        <f>stanford_det!AB22*Q22</f>
        <v>166.22293049371424</v>
      </c>
      <c r="Z22" s="38">
        <f>stanford_det!AC22*R22</f>
        <v>65.172987110399987</v>
      </c>
      <c r="AA22" s="38">
        <f>stanford_det!AD22*S22</f>
        <v>38.789743043999991</v>
      </c>
      <c r="AB22" s="38">
        <f>stanford_det!AE22*T22</f>
        <v>14.738547657599993</v>
      </c>
      <c r="AC22" s="38">
        <f>stanford_det!AF22*U22</f>
        <v>8.7840500279999958</v>
      </c>
      <c r="AD22" s="38">
        <f>stanford_det!AG22*V22</f>
        <v>3.3426031080000005</v>
      </c>
      <c r="AE22" s="38">
        <f>stanford_det!AH22*W22</f>
        <v>1.593566598</v>
      </c>
      <c r="AF22" s="38">
        <f>stanford_det!AI22*X22</f>
        <v>0</v>
      </c>
    </row>
    <row r="23" spans="1:32" ht="15" customHeight="1" x14ac:dyDescent="0.25">
      <c r="A23" s="9" t="s">
        <v>80</v>
      </c>
      <c r="B23" s="9" t="s">
        <v>85</v>
      </c>
      <c r="C23" s="9" t="s">
        <v>24</v>
      </c>
      <c r="D23" s="9" t="s">
        <v>725</v>
      </c>
      <c r="E23" s="9" t="s">
        <v>740</v>
      </c>
      <c r="F23" s="9" t="s">
        <v>102</v>
      </c>
      <c r="G23" s="9" t="s">
        <v>726</v>
      </c>
      <c r="H23" s="39">
        <v>1608.2725555555553</v>
      </c>
      <c r="I23" s="39">
        <f>H23*800/(980+2/7*(800-980))</f>
        <v>1385.588663247863</v>
      </c>
      <c r="J23" s="39">
        <f t="shared" si="15"/>
        <v>1247.0297969230767</v>
      </c>
      <c r="K23" s="39">
        <f>I23*640/800</f>
        <v>1108.4709305982904</v>
      </c>
      <c r="L23" s="39">
        <f t="shared" si="16"/>
        <v>1056.5113557264956</v>
      </c>
      <c r="M23" s="39">
        <f>K23*580/640</f>
        <v>1004.5517808547007</v>
      </c>
      <c r="N23" s="39">
        <f t="shared" si="17"/>
        <v>952.59220598290585</v>
      </c>
      <c r="O23" s="39">
        <f>M23*520/580</f>
        <v>900.63263111111098</v>
      </c>
      <c r="P23" s="38">
        <v>0.91</v>
      </c>
      <c r="Q23" s="38">
        <f t="shared" ref="Q23:X25" si="19">H23*$P23/1000</f>
        <v>1.4635280255555554</v>
      </c>
      <c r="R23" s="38">
        <f t="shared" si="19"/>
        <v>1.2608856835555553</v>
      </c>
      <c r="S23" s="38">
        <f t="shared" si="19"/>
        <v>1.1347971151999998</v>
      </c>
      <c r="T23" s="38">
        <f t="shared" si="19"/>
        <v>1.0087085468444443</v>
      </c>
      <c r="U23" s="38">
        <f t="shared" si="19"/>
        <v>0.96142533371111105</v>
      </c>
      <c r="V23" s="38">
        <f t="shared" si="19"/>
        <v>0.91414212057777777</v>
      </c>
      <c r="W23" s="38">
        <f t="shared" si="19"/>
        <v>0.86685890744444438</v>
      </c>
      <c r="X23" s="38">
        <f t="shared" si="19"/>
        <v>0.81957569431111099</v>
      </c>
      <c r="Y23" s="38">
        <f>stanford_det!AB23*Q23</f>
        <v>17.725640536142333</v>
      </c>
      <c r="Z23" s="38">
        <f>stanford_det!AC23*R23</f>
        <v>5140.372984519222</v>
      </c>
      <c r="AA23" s="38">
        <f>stanford_det!AD23*S23</f>
        <v>7703.4393189398188</v>
      </c>
      <c r="AB23" s="38">
        <f>stanford_det!AE23*T23</f>
        <v>7873.2028277928976</v>
      </c>
      <c r="AC23" s="38">
        <f>stanford_det!AF23*U23</f>
        <v>4082.4713118115501</v>
      </c>
      <c r="AD23" s="38">
        <f>stanford_det!AG23*V23</f>
        <v>4114.079464789037</v>
      </c>
      <c r="AE23" s="38">
        <f>stanford_det!AH23*W23</f>
        <v>3240.1857674680982</v>
      </c>
      <c r="AF23" s="38">
        <f>stanford_det!AI23*X23</f>
        <v>3132.8968814617506</v>
      </c>
    </row>
    <row r="24" spans="1:32" ht="15" customHeight="1" x14ac:dyDescent="0.25">
      <c r="A24" s="9" t="s">
        <v>81</v>
      </c>
      <c r="B24" s="9" t="s">
        <v>86</v>
      </c>
      <c r="C24" s="9" t="s">
        <v>24</v>
      </c>
      <c r="D24" s="9" t="s">
        <v>725</v>
      </c>
      <c r="E24" s="9" t="s">
        <v>739</v>
      </c>
      <c r="F24" s="9" t="s">
        <v>102</v>
      </c>
      <c r="G24" s="9" t="s">
        <v>723</v>
      </c>
      <c r="H24" s="39">
        <v>2164.4444444444443</v>
      </c>
      <c r="I24" s="39">
        <f>H24*1100/(1310+2/7*(1100-1310))</f>
        <v>1904.7111111111112</v>
      </c>
      <c r="J24" s="39">
        <f t="shared" si="15"/>
        <v>1809.4755555555557</v>
      </c>
      <c r="K24" s="39">
        <f>I24*990/1100</f>
        <v>1714.24</v>
      </c>
      <c r="L24" s="39">
        <f t="shared" si="16"/>
        <v>1662.2933333333333</v>
      </c>
      <c r="M24" s="39">
        <f>K24*930/990</f>
        <v>1610.3466666666666</v>
      </c>
      <c r="N24" s="39">
        <f t="shared" si="17"/>
        <v>1567.0577777777776</v>
      </c>
      <c r="O24" s="39">
        <f>M24*880/930</f>
        <v>1523.7688888888888</v>
      </c>
      <c r="P24" s="38">
        <v>0.91</v>
      </c>
      <c r="Q24" s="38">
        <f t="shared" si="19"/>
        <v>1.9696444444444443</v>
      </c>
      <c r="R24" s="38">
        <f t="shared" si="19"/>
        <v>1.7332871111111112</v>
      </c>
      <c r="S24" s="38">
        <f t="shared" si="19"/>
        <v>1.6466227555555559</v>
      </c>
      <c r="T24" s="38">
        <f t="shared" si="19"/>
        <v>1.5599584</v>
      </c>
      <c r="U24" s="38">
        <f t="shared" si="19"/>
        <v>1.5126869333333335</v>
      </c>
      <c r="V24" s="38">
        <f t="shared" si="19"/>
        <v>1.4654154666666666</v>
      </c>
      <c r="W24" s="38">
        <f t="shared" si="19"/>
        <v>1.4260225777777775</v>
      </c>
      <c r="X24" s="38">
        <f t="shared" si="19"/>
        <v>1.3866296888888889</v>
      </c>
      <c r="Y24" s="38">
        <f>stanford_det!AB24*Q24</f>
        <v>458.8649491070513</v>
      </c>
      <c r="Z24" s="38">
        <f>stanford_det!AC24*R24</f>
        <v>376.14787752324185</v>
      </c>
      <c r="AA24" s="38">
        <f>stanford_det!AD24*S24</f>
        <v>464.8602956813213</v>
      </c>
      <c r="AB24" s="38">
        <f>stanford_det!AE24*T24</f>
        <v>478.5917922892059</v>
      </c>
      <c r="AC24" s="38">
        <f>stanford_det!AF24*U24</f>
        <v>334.44789762990513</v>
      </c>
      <c r="AD24" s="38">
        <f>stanford_det!AG24*V24</f>
        <v>332.96710284977024</v>
      </c>
      <c r="AE24" s="38">
        <f>stanford_det!AH24*W24</f>
        <v>297.82771192749641</v>
      </c>
      <c r="AF24" s="38">
        <f>stanford_det!AI24*X24</f>
        <v>292.42989580536403</v>
      </c>
    </row>
    <row r="25" spans="1:32" ht="15" customHeight="1" x14ac:dyDescent="0.25">
      <c r="A25" s="9" t="s">
        <v>41</v>
      </c>
      <c r="B25" s="9" t="s">
        <v>42</v>
      </c>
      <c r="C25" s="9" t="s">
        <v>24</v>
      </c>
      <c r="D25" s="9" t="s">
        <v>102</v>
      </c>
      <c r="E25" s="9" t="s">
        <v>722</v>
      </c>
      <c r="F25" s="9"/>
      <c r="G25" s="9"/>
      <c r="H25" s="38">
        <v>5285.7142857142853</v>
      </c>
      <c r="I25" s="38">
        <v>4500</v>
      </c>
      <c r="J25" s="38">
        <f t="shared" si="15"/>
        <v>4150</v>
      </c>
      <c r="K25" s="38">
        <v>3800</v>
      </c>
      <c r="L25" s="38">
        <f t="shared" si="16"/>
        <v>3650</v>
      </c>
      <c r="M25" s="38">
        <v>3500</v>
      </c>
      <c r="N25" s="38">
        <f t="shared" si="17"/>
        <v>3450</v>
      </c>
      <c r="O25" s="38">
        <v>3400</v>
      </c>
      <c r="P25" s="38">
        <v>0.91</v>
      </c>
      <c r="Q25" s="38">
        <f t="shared" si="19"/>
        <v>4.8099999999999996</v>
      </c>
      <c r="R25" s="38">
        <f t="shared" si="19"/>
        <v>4.0949999999999998</v>
      </c>
      <c r="S25" s="38">
        <f t="shared" si="19"/>
        <v>3.7765</v>
      </c>
      <c r="T25" s="38">
        <f t="shared" si="19"/>
        <v>3.4580000000000002</v>
      </c>
      <c r="U25" s="38">
        <f t="shared" si="19"/>
        <v>3.3214999999999999</v>
      </c>
      <c r="V25" s="38">
        <f t="shared" si="19"/>
        <v>3.1850000000000001</v>
      </c>
      <c r="W25" s="38">
        <f t="shared" si="19"/>
        <v>3.1395</v>
      </c>
      <c r="X25" s="38">
        <f t="shared" si="19"/>
        <v>3.0939999999999999</v>
      </c>
      <c r="Y25" s="38">
        <f>stanford_det!AB25*Q25</f>
        <v>0</v>
      </c>
      <c r="Z25" s="38">
        <f>stanford_det!AC25*R25</f>
        <v>0</v>
      </c>
      <c r="AA25" s="38">
        <f>stanford_det!AD25*S25</f>
        <v>0</v>
      </c>
      <c r="AB25" s="38">
        <f>stanford_det!AE25*T25</f>
        <v>0</v>
      </c>
      <c r="AC25" s="38">
        <f>stanford_det!AF25*U25</f>
        <v>0</v>
      </c>
      <c r="AD25" s="38">
        <f>stanford_det!AG25*V25</f>
        <v>0</v>
      </c>
      <c r="AE25" s="38">
        <f>stanford_det!AH25*W25</f>
        <v>0</v>
      </c>
      <c r="AF25" s="38">
        <f>stanford_det!AI25*X25</f>
        <v>0</v>
      </c>
    </row>
    <row r="26" spans="1:32" ht="15" customHeight="1" x14ac:dyDescent="0.25">
      <c r="A26" s="9" t="s">
        <v>43</v>
      </c>
      <c r="B26" s="9" t="s">
        <v>44</v>
      </c>
      <c r="C26" s="9" t="s">
        <v>24</v>
      </c>
      <c r="D26" s="9" t="s">
        <v>102</v>
      </c>
      <c r="E26" s="9" t="s">
        <v>721</v>
      </c>
      <c r="F26" s="9"/>
      <c r="G26" s="9"/>
      <c r="H26" s="38">
        <v>8140</v>
      </c>
      <c r="I26" s="38">
        <v>5790</v>
      </c>
      <c r="J26" s="38">
        <f t="shared" si="15"/>
        <v>5135</v>
      </c>
      <c r="K26" s="38">
        <v>4480</v>
      </c>
      <c r="L26" s="38">
        <f t="shared" si="16"/>
        <v>3565</v>
      </c>
      <c r="M26" s="38">
        <v>2650</v>
      </c>
      <c r="N26" s="38">
        <f t="shared" si="17"/>
        <v>2475</v>
      </c>
      <c r="O26" s="38">
        <v>2300</v>
      </c>
      <c r="P26" s="38"/>
      <c r="Q26" s="38">
        <f t="shared" ref="Q26:X26" si="20">H26/1000</f>
        <v>8.14</v>
      </c>
      <c r="R26" s="38">
        <f t="shared" si="20"/>
        <v>5.79</v>
      </c>
      <c r="S26" s="38">
        <f t="shared" si="20"/>
        <v>5.1349999999999998</v>
      </c>
      <c r="T26" s="38">
        <f t="shared" si="20"/>
        <v>4.4800000000000004</v>
      </c>
      <c r="U26" s="38">
        <f t="shared" si="20"/>
        <v>3.5649999999999999</v>
      </c>
      <c r="V26" s="38">
        <f t="shared" si="20"/>
        <v>2.65</v>
      </c>
      <c r="W26" s="38">
        <f t="shared" si="20"/>
        <v>2.4750000000000001</v>
      </c>
      <c r="X26" s="38">
        <f t="shared" si="20"/>
        <v>2.2999999999999998</v>
      </c>
      <c r="Y26" s="38">
        <f>stanford_det!AB26*Q26</f>
        <v>0</v>
      </c>
      <c r="Z26" s="38">
        <f>stanford_det!AC26*R26</f>
        <v>0.98707948576818683</v>
      </c>
      <c r="AA26" s="38">
        <f>stanford_det!AD26*S26</f>
        <v>1.4882055908485987</v>
      </c>
      <c r="AB26" s="38">
        <f>stanford_det!AE26*T26</f>
        <v>1.5275012422250354</v>
      </c>
      <c r="AC26" s="38">
        <f>stanford_det!AF26*U26</f>
        <v>0.71411961674390567</v>
      </c>
      <c r="AD26" s="38">
        <f>stanford_det!AG26*V26</f>
        <v>0.56471516349000295</v>
      </c>
      <c r="AE26" s="38">
        <f>stanford_det!AH26*W26</f>
        <v>0.45358348131640464</v>
      </c>
      <c r="AF26" s="38">
        <f>stanford_det!AI26*X26</f>
        <v>0.43131452486934596</v>
      </c>
    </row>
    <row r="27" spans="1:32" ht="15" customHeight="1" x14ac:dyDescent="0.25">
      <c r="A27" s="9" t="s">
        <v>45</v>
      </c>
      <c r="B27" s="9" t="s">
        <v>46</v>
      </c>
      <c r="C27" s="9" t="s">
        <v>24</v>
      </c>
      <c r="D27" s="9" t="s">
        <v>102</v>
      </c>
      <c r="E27" s="9" t="s">
        <v>720</v>
      </c>
      <c r="F27" s="9"/>
      <c r="G27" s="9"/>
      <c r="H27" s="38">
        <v>5370</v>
      </c>
      <c r="I27" s="38">
        <v>4970</v>
      </c>
      <c r="J27" s="38">
        <f t="shared" si="15"/>
        <v>4720</v>
      </c>
      <c r="K27" s="38">
        <v>4470</v>
      </c>
      <c r="L27" s="38">
        <f t="shared" si="16"/>
        <v>4245</v>
      </c>
      <c r="M27" s="38">
        <v>4020</v>
      </c>
      <c r="N27" s="38">
        <f t="shared" si="17"/>
        <v>3815</v>
      </c>
      <c r="O27" s="38">
        <v>3610</v>
      </c>
      <c r="P27" s="38">
        <v>0.91</v>
      </c>
      <c r="Q27" s="38">
        <f t="shared" ref="Q27:X27" si="21">H27*$P27/1000</f>
        <v>4.8866999999999994</v>
      </c>
      <c r="R27" s="38">
        <f t="shared" si="21"/>
        <v>4.5226999999999995</v>
      </c>
      <c r="S27" s="38">
        <f t="shared" si="21"/>
        <v>4.2951999999999995</v>
      </c>
      <c r="T27" s="38">
        <f t="shared" si="21"/>
        <v>4.0677000000000003</v>
      </c>
      <c r="U27" s="38">
        <f t="shared" si="21"/>
        <v>3.8629500000000001</v>
      </c>
      <c r="V27" s="38">
        <f t="shared" si="21"/>
        <v>3.6582000000000003</v>
      </c>
      <c r="W27" s="38">
        <f t="shared" si="21"/>
        <v>3.4716499999999999</v>
      </c>
      <c r="X27" s="38">
        <f t="shared" si="21"/>
        <v>3.2850999999999999</v>
      </c>
      <c r="Y27" s="38">
        <f>stanford_det!AB27*Q27</f>
        <v>0</v>
      </c>
      <c r="Z27" s="38">
        <f>stanford_det!AC27*R27</f>
        <v>0</v>
      </c>
      <c r="AA27" s="38">
        <f>stanford_det!AD27*S27</f>
        <v>0</v>
      </c>
      <c r="AB27" s="38">
        <f>stanford_det!AE27*T27</f>
        <v>0</v>
      </c>
      <c r="AC27" s="38">
        <f>stanford_det!AF27*U27</f>
        <v>0</v>
      </c>
      <c r="AD27" s="38">
        <f>stanford_det!AG27*V27</f>
        <v>0</v>
      </c>
      <c r="AE27" s="38">
        <f>stanford_det!AH27*W27</f>
        <v>0</v>
      </c>
      <c r="AF27" s="38">
        <f>stanford_det!AI27*X27</f>
        <v>0</v>
      </c>
    </row>
    <row r="28" spans="1:32" ht="15" customHeight="1" x14ac:dyDescent="0.25">
      <c r="A28" s="9" t="s">
        <v>29</v>
      </c>
      <c r="B28" s="9" t="s">
        <v>30</v>
      </c>
      <c r="C28" s="9" t="s">
        <v>23</v>
      </c>
      <c r="D28" s="9" t="s">
        <v>102</v>
      </c>
      <c r="E28" s="9" t="s">
        <v>738</v>
      </c>
      <c r="F28" s="9"/>
      <c r="G28" s="9"/>
      <c r="H28" s="38">
        <v>2000</v>
      </c>
      <c r="I28" s="38">
        <f t="shared" ref="I28:O29" si="22">$H28</f>
        <v>2000</v>
      </c>
      <c r="J28" s="38">
        <f t="shared" si="22"/>
        <v>2000</v>
      </c>
      <c r="K28" s="38">
        <f t="shared" si="22"/>
        <v>2000</v>
      </c>
      <c r="L28" s="38">
        <f t="shared" si="22"/>
        <v>2000</v>
      </c>
      <c r="M28" s="38">
        <f t="shared" si="22"/>
        <v>2000</v>
      </c>
      <c r="N28" s="38">
        <f t="shared" si="22"/>
        <v>2000</v>
      </c>
      <c r="O28" s="38">
        <f t="shared" si="22"/>
        <v>2000</v>
      </c>
      <c r="P28" s="38"/>
      <c r="Q28" s="38">
        <f t="shared" ref="Q28:X30" si="23">H28/1000</f>
        <v>2</v>
      </c>
      <c r="R28" s="38">
        <f t="shared" si="23"/>
        <v>2</v>
      </c>
      <c r="S28" s="38">
        <f t="shared" si="23"/>
        <v>2</v>
      </c>
      <c r="T28" s="38">
        <f t="shared" si="23"/>
        <v>2</v>
      </c>
      <c r="U28" s="38">
        <f t="shared" si="23"/>
        <v>2</v>
      </c>
      <c r="V28" s="38">
        <f t="shared" si="23"/>
        <v>2</v>
      </c>
      <c r="W28" s="38">
        <f t="shared" si="23"/>
        <v>2</v>
      </c>
      <c r="X28" s="38">
        <f t="shared" si="23"/>
        <v>2</v>
      </c>
      <c r="Y28" s="38">
        <f>stanford_det!AB28*Q28</f>
        <v>265.63499999999999</v>
      </c>
      <c r="Z28" s="38">
        <f>stanford_det!AC28*R28</f>
        <v>212.50799999999998</v>
      </c>
      <c r="AA28" s="38">
        <f>stanford_det!AD28*S28</f>
        <v>132.8175</v>
      </c>
      <c r="AB28" s="38">
        <f>stanford_det!AE28*T28</f>
        <v>53.126999999999995</v>
      </c>
      <c r="AC28" s="38">
        <f>stanford_det!AF28*U28</f>
        <v>33.204375000000006</v>
      </c>
      <c r="AD28" s="38">
        <f>stanford_det!AG28*V28</f>
        <v>13.281750000000011</v>
      </c>
      <c r="AE28" s="38">
        <f>stanford_det!AH28*W28</f>
        <v>6.6408750000000056</v>
      </c>
      <c r="AF28" s="38">
        <f>stanford_det!AI28*X28</f>
        <v>0</v>
      </c>
    </row>
    <row r="29" spans="1:32" ht="15" customHeight="1" x14ac:dyDescent="0.25">
      <c r="A29" s="9" t="s">
        <v>31</v>
      </c>
      <c r="B29" s="9" t="s">
        <v>32</v>
      </c>
      <c r="C29" s="9" t="s">
        <v>23</v>
      </c>
      <c r="D29" s="9" t="s">
        <v>102</v>
      </c>
      <c r="E29" s="9" t="s">
        <v>737</v>
      </c>
      <c r="F29" s="9"/>
      <c r="G29" s="9"/>
      <c r="H29" s="38">
        <v>850</v>
      </c>
      <c r="I29" s="38">
        <f t="shared" si="22"/>
        <v>850</v>
      </c>
      <c r="J29" s="38">
        <f t="shared" si="22"/>
        <v>850</v>
      </c>
      <c r="K29" s="38">
        <f t="shared" si="22"/>
        <v>850</v>
      </c>
      <c r="L29" s="38">
        <f t="shared" si="22"/>
        <v>850</v>
      </c>
      <c r="M29" s="38">
        <f t="shared" si="22"/>
        <v>850</v>
      </c>
      <c r="N29" s="38">
        <f t="shared" si="22"/>
        <v>850</v>
      </c>
      <c r="O29" s="38">
        <f t="shared" si="22"/>
        <v>850</v>
      </c>
      <c r="P29" s="38"/>
      <c r="Q29" s="38">
        <f t="shared" si="23"/>
        <v>0.85</v>
      </c>
      <c r="R29" s="38">
        <f t="shared" si="23"/>
        <v>0.85</v>
      </c>
      <c r="S29" s="38">
        <f t="shared" si="23"/>
        <v>0.85</v>
      </c>
      <c r="T29" s="38">
        <f t="shared" si="23"/>
        <v>0.85</v>
      </c>
      <c r="U29" s="38">
        <f t="shared" si="23"/>
        <v>0.85</v>
      </c>
      <c r="V29" s="38">
        <f t="shared" si="23"/>
        <v>0.85</v>
      </c>
      <c r="W29" s="38">
        <f t="shared" si="23"/>
        <v>0.85</v>
      </c>
      <c r="X29" s="38">
        <f t="shared" si="23"/>
        <v>0.85</v>
      </c>
      <c r="Y29" s="38">
        <f>stanford_det!AB29*Q29</f>
        <v>17.736439999999998</v>
      </c>
      <c r="Z29" s="38">
        <f>stanford_det!AC29*R29</f>
        <v>14.189152</v>
      </c>
      <c r="AA29" s="38">
        <f>stanford_det!AD29*S29</f>
        <v>8.8682199999999991</v>
      </c>
      <c r="AB29" s="38">
        <f>stanford_det!AE29*T29</f>
        <v>3.547288</v>
      </c>
      <c r="AC29" s="38">
        <f>stanford_det!AF29*U29</f>
        <v>2.2170550000000007</v>
      </c>
      <c r="AD29" s="38">
        <f>stanford_det!AG29*V29</f>
        <v>0.88682200000000155</v>
      </c>
      <c r="AE29" s="38">
        <f>stanford_det!AH29*W29</f>
        <v>0.44341100000000078</v>
      </c>
      <c r="AF29" s="38">
        <f>stanford_det!AI29*X29</f>
        <v>0</v>
      </c>
    </row>
    <row r="30" spans="1:32" ht="15" customHeight="1" x14ac:dyDescent="0.25">
      <c r="A30" s="9" t="s">
        <v>33</v>
      </c>
      <c r="B30" s="9" t="s">
        <v>34</v>
      </c>
      <c r="C30" s="9" t="s">
        <v>23</v>
      </c>
      <c r="D30" s="9" t="s">
        <v>102</v>
      </c>
      <c r="E30" s="9" t="s">
        <v>736</v>
      </c>
      <c r="F30" s="9"/>
      <c r="G30" s="9"/>
      <c r="H30" s="38">
        <v>4457.1428571428569</v>
      </c>
      <c r="I30" s="38">
        <f>4350</f>
        <v>4350</v>
      </c>
      <c r="J30" s="38">
        <f>(I30+K30)/2</f>
        <v>4225</v>
      </c>
      <c r="K30" s="38">
        <v>4100</v>
      </c>
      <c r="L30" s="38">
        <f>(K30+M30)/2</f>
        <v>3950</v>
      </c>
      <c r="M30" s="38">
        <v>3800</v>
      </c>
      <c r="N30" s="38">
        <f>(M30+O30)/2</f>
        <v>3775</v>
      </c>
      <c r="O30" s="38">
        <v>3750</v>
      </c>
      <c r="P30" s="38"/>
      <c r="Q30" s="38">
        <f t="shared" si="23"/>
        <v>4.4571428571428573</v>
      </c>
      <c r="R30" s="38">
        <f t="shared" si="23"/>
        <v>4.3499999999999996</v>
      </c>
      <c r="S30" s="38">
        <f t="shared" si="23"/>
        <v>4.2249999999999996</v>
      </c>
      <c r="T30" s="38">
        <f t="shared" si="23"/>
        <v>4.0999999999999996</v>
      </c>
      <c r="U30" s="38">
        <f t="shared" si="23"/>
        <v>3.95</v>
      </c>
      <c r="V30" s="38">
        <f t="shared" si="23"/>
        <v>3.8</v>
      </c>
      <c r="W30" s="38">
        <f t="shared" si="23"/>
        <v>3.7749999999999999</v>
      </c>
      <c r="X30" s="38">
        <f t="shared" si="23"/>
        <v>3.75</v>
      </c>
      <c r="Y30" s="38">
        <f>stanford_det!AB30*Q30</f>
        <v>142.62857142857143</v>
      </c>
      <c r="Z30" s="38">
        <f>stanford_det!AC30*R30</f>
        <v>111.36</v>
      </c>
      <c r="AA30" s="38">
        <f>stanford_det!AD30*S30</f>
        <v>67.599999999999994</v>
      </c>
      <c r="AB30" s="38">
        <f>stanford_det!AE30*T30</f>
        <v>26.24</v>
      </c>
      <c r="AC30" s="38">
        <f>stanford_det!AF30*U30</f>
        <v>15.8</v>
      </c>
      <c r="AD30" s="38">
        <f>stanford_det!AG30*V30</f>
        <v>6.08</v>
      </c>
      <c r="AE30" s="38">
        <f>stanford_det!AH30*W30</f>
        <v>3.02</v>
      </c>
      <c r="AF30" s="38">
        <f>stanford_det!AI30*X30</f>
        <v>0</v>
      </c>
    </row>
    <row r="31" spans="1:32" ht="15" customHeight="1" x14ac:dyDescent="0.25">
      <c r="A31" s="9" t="s">
        <v>35</v>
      </c>
      <c r="B31" s="9" t="s">
        <v>36</v>
      </c>
      <c r="C31" s="9" t="s">
        <v>23</v>
      </c>
      <c r="D31" s="9" t="s">
        <v>725</v>
      </c>
      <c r="E31" s="9" t="s">
        <v>735</v>
      </c>
      <c r="F31" s="9" t="s">
        <v>102</v>
      </c>
      <c r="G31" s="9" t="s">
        <v>734</v>
      </c>
      <c r="H31" s="38">
        <v>1842.692924470706</v>
      </c>
      <c r="I31" s="38">
        <f t="shared" ref="I31:O31" si="24">$H31</f>
        <v>1842.692924470706</v>
      </c>
      <c r="J31" s="38">
        <f t="shared" si="24"/>
        <v>1842.692924470706</v>
      </c>
      <c r="K31" s="38">
        <f t="shared" si="24"/>
        <v>1842.692924470706</v>
      </c>
      <c r="L31" s="38">
        <f t="shared" si="24"/>
        <v>1842.692924470706</v>
      </c>
      <c r="M31" s="38">
        <f t="shared" si="24"/>
        <v>1842.692924470706</v>
      </c>
      <c r="N31" s="38">
        <f t="shared" si="24"/>
        <v>1842.692924470706</v>
      </c>
      <c r="O31" s="38">
        <f t="shared" si="24"/>
        <v>1842.692924470706</v>
      </c>
      <c r="P31" s="38">
        <v>0.91</v>
      </c>
      <c r="Q31" s="38">
        <f t="shared" ref="Q31:X33" si="25">H31*$P31/1000</f>
        <v>1.6768505612683424</v>
      </c>
      <c r="R31" s="38">
        <f t="shared" si="25"/>
        <v>1.6768505612683424</v>
      </c>
      <c r="S31" s="38">
        <f t="shared" si="25"/>
        <v>1.6768505612683424</v>
      </c>
      <c r="T31" s="38">
        <f t="shared" si="25"/>
        <v>1.6768505612683424</v>
      </c>
      <c r="U31" s="38">
        <f t="shared" si="25"/>
        <v>1.6768505612683424</v>
      </c>
      <c r="V31" s="38">
        <f t="shared" si="25"/>
        <v>1.6768505612683424</v>
      </c>
      <c r="W31" s="38">
        <f t="shared" si="25"/>
        <v>1.6768505612683424</v>
      </c>
      <c r="X31" s="38">
        <f t="shared" si="25"/>
        <v>1.6768505612683424</v>
      </c>
      <c r="Y31" s="38">
        <f>stanford_det!AB31*Q31</f>
        <v>65.341276870756417</v>
      </c>
      <c r="Z31" s="38">
        <f>stanford_det!AC31*R31</f>
        <v>64.93324323418112</v>
      </c>
      <c r="AA31" s="38">
        <f>stanford_det!AD31*S31</f>
        <v>64.321192779318167</v>
      </c>
      <c r="AB31" s="38">
        <f>stanford_det!AE31*T31</f>
        <v>63.709142324455222</v>
      </c>
      <c r="AC31" s="38">
        <f>stanford_det!AF31*U31</f>
        <v>63.556129710739484</v>
      </c>
      <c r="AD31" s="38">
        <f>stanford_det!AG31*V31</f>
        <v>63.403117097023753</v>
      </c>
      <c r="AE31" s="38">
        <f>stanford_det!AH31*W31</f>
        <v>63.352112892451828</v>
      </c>
      <c r="AF31" s="38">
        <f>stanford_det!AI31*X31</f>
        <v>63.301108687879925</v>
      </c>
    </row>
    <row r="32" spans="1:32" ht="15" customHeight="1" x14ac:dyDescent="0.25">
      <c r="A32" s="9" t="s">
        <v>79</v>
      </c>
      <c r="B32" s="9" t="s">
        <v>83</v>
      </c>
      <c r="C32" s="9" t="s">
        <v>23</v>
      </c>
      <c r="D32" s="9" t="s">
        <v>725</v>
      </c>
      <c r="E32" s="9" t="s">
        <v>745</v>
      </c>
      <c r="F32" s="9" t="s">
        <v>102</v>
      </c>
      <c r="G32" s="9" t="s">
        <v>732</v>
      </c>
      <c r="H32" s="39">
        <v>2218.7777777777778</v>
      </c>
      <c r="I32" s="39">
        <f>H32*1350/(1400+2/7*(1350-1400))</f>
        <v>2161.5927835051543</v>
      </c>
      <c r="J32" s="39">
        <f t="shared" ref="J32:J40" si="26">(I32+K32)/2</f>
        <v>2121.5632875143183</v>
      </c>
      <c r="K32" s="39">
        <f>I32*1300/1350</f>
        <v>2081.5337915234818</v>
      </c>
      <c r="L32" s="39">
        <f t="shared" ref="L32:L40" si="27">(K32+M32)/2</f>
        <v>2001.4747995418095</v>
      </c>
      <c r="M32" s="39">
        <f>K32*1200/1300</f>
        <v>1921.4158075601372</v>
      </c>
      <c r="N32" s="39">
        <f t="shared" ref="N32:N40" si="28">(M32+O32)/2</f>
        <v>1841.3568155784646</v>
      </c>
      <c r="O32" s="39">
        <f>M32*1100/1200</f>
        <v>1761.2978235967923</v>
      </c>
      <c r="P32" s="38">
        <v>0.91</v>
      </c>
      <c r="Q32" s="38">
        <f t="shared" si="25"/>
        <v>2.019087777777778</v>
      </c>
      <c r="R32" s="38">
        <f t="shared" si="25"/>
        <v>1.9670494329896906</v>
      </c>
      <c r="S32" s="38">
        <f t="shared" si="25"/>
        <v>1.9306225916380297</v>
      </c>
      <c r="T32" s="38">
        <f t="shared" si="25"/>
        <v>1.8941957502863687</v>
      </c>
      <c r="U32" s="38">
        <f t="shared" si="25"/>
        <v>1.8213420675830467</v>
      </c>
      <c r="V32" s="38">
        <f t="shared" si="25"/>
        <v>1.7484883848797248</v>
      </c>
      <c r="W32" s="38">
        <f t="shared" si="25"/>
        <v>1.6756347021764029</v>
      </c>
      <c r="X32" s="38">
        <f t="shared" si="25"/>
        <v>1.6027810194730812</v>
      </c>
      <c r="Y32" s="38">
        <f>stanford_det!AB32*Q32</f>
        <v>69.709005527777805</v>
      </c>
      <c r="Z32" s="38">
        <f>stanford_det!AC32*R32</f>
        <v>1534.0665832912287</v>
      </c>
      <c r="AA32" s="38">
        <f>stanford_det!AD32*S32</f>
        <v>2449.2229311413225</v>
      </c>
      <c r="AB32" s="38">
        <f>stanford_det!AE32*T32</f>
        <v>2709.3750096625167</v>
      </c>
      <c r="AC32" s="38">
        <f>stanford_det!AF32*U32</f>
        <v>1438.8178649800166</v>
      </c>
      <c r="AD32" s="38">
        <f>stanford_det!AG32*V32</f>
        <v>1461.2434644522421</v>
      </c>
      <c r="AE32" s="38">
        <f>stanford_det!AH32*W32</f>
        <v>1170.420667144715</v>
      </c>
      <c r="AF32" s="38">
        <f>stanford_det!AI32*X32</f>
        <v>1143.9706302399582</v>
      </c>
    </row>
    <row r="33" spans="1:32" ht="15" customHeight="1" x14ac:dyDescent="0.25">
      <c r="A33" s="9" t="s">
        <v>78</v>
      </c>
      <c r="B33" s="9" t="s">
        <v>84</v>
      </c>
      <c r="C33" s="9" t="s">
        <v>23</v>
      </c>
      <c r="D33" s="9" t="s">
        <v>725</v>
      </c>
      <c r="E33" s="9" t="s">
        <v>741</v>
      </c>
      <c r="F33" s="9" t="s">
        <v>102</v>
      </c>
      <c r="G33" s="9" t="s">
        <v>730</v>
      </c>
      <c r="H33" s="38">
        <v>4376</v>
      </c>
      <c r="I33" s="38">
        <f>H33*2880/(3470+2/7*(2880-3470))</f>
        <v>3817.4019904803113</v>
      </c>
      <c r="J33" s="38">
        <f t="shared" si="26"/>
        <v>3618.5789701427948</v>
      </c>
      <c r="K33" s="38">
        <f>I33*2580/2880</f>
        <v>3419.7559498052788</v>
      </c>
      <c r="L33" s="38">
        <f t="shared" si="27"/>
        <v>3287.2072695802681</v>
      </c>
      <c r="M33" s="38">
        <f>K33*2380/2580</f>
        <v>3154.6585893552569</v>
      </c>
      <c r="N33" s="38">
        <f t="shared" si="28"/>
        <v>3032.3850006205571</v>
      </c>
      <c r="O33" s="38">
        <f>M33*2380/2580</f>
        <v>2910.1114118858573</v>
      </c>
      <c r="P33" s="38">
        <v>0.91</v>
      </c>
      <c r="Q33" s="38">
        <f t="shared" si="25"/>
        <v>3.9821600000000004</v>
      </c>
      <c r="R33" s="38">
        <f t="shared" si="25"/>
        <v>3.4738358113370831</v>
      </c>
      <c r="S33" s="38">
        <f t="shared" si="25"/>
        <v>3.2929068628299434</v>
      </c>
      <c r="T33" s="38">
        <f t="shared" si="25"/>
        <v>3.1119779143228037</v>
      </c>
      <c r="U33" s="38">
        <f t="shared" si="25"/>
        <v>2.991358615318044</v>
      </c>
      <c r="V33" s="38">
        <f t="shared" si="25"/>
        <v>2.8707393163132839</v>
      </c>
      <c r="W33" s="38">
        <f t="shared" si="25"/>
        <v>2.7594703505647074</v>
      </c>
      <c r="X33" s="38">
        <f t="shared" si="25"/>
        <v>2.6482013848161299</v>
      </c>
      <c r="Y33" s="38">
        <f>stanford_det!AB33*Q33</f>
        <v>0</v>
      </c>
      <c r="Z33" s="38">
        <f>stanford_det!AC33*R33</f>
        <v>1019.9707691111977</v>
      </c>
      <c r="AA33" s="38">
        <f>stanford_det!AD33*S33</f>
        <v>1574.7891491209421</v>
      </c>
      <c r="AB33" s="38">
        <f>stanford_det!AE33*T33</f>
        <v>1649.7791086028924</v>
      </c>
      <c r="AC33" s="38">
        <f>stanford_det!AF33*U33</f>
        <v>808.1654965517447</v>
      </c>
      <c r="AD33" s="38">
        <f>stanford_det!AG33*V33</f>
        <v>819.47882973536559</v>
      </c>
      <c r="AE33" s="38">
        <f>stanford_det!AH33*W33</f>
        <v>632.98613924741721</v>
      </c>
      <c r="AF33" s="38">
        <f>stanford_det!AI33*X33</f>
        <v>620.96167136924089</v>
      </c>
    </row>
    <row r="34" spans="1:32" ht="15" customHeight="1" x14ac:dyDescent="0.25">
      <c r="A34" s="9" t="s">
        <v>37</v>
      </c>
      <c r="B34" s="9" t="s">
        <v>38</v>
      </c>
      <c r="C34" s="9" t="s">
        <v>23</v>
      </c>
      <c r="D34" s="9" t="s">
        <v>102</v>
      </c>
      <c r="E34" s="9" t="s">
        <v>729</v>
      </c>
      <c r="F34" s="9"/>
      <c r="G34" s="9"/>
      <c r="H34" s="38">
        <v>2442.8571428571427</v>
      </c>
      <c r="I34" s="38">
        <v>2300</v>
      </c>
      <c r="J34" s="38">
        <f t="shared" si="26"/>
        <v>2300</v>
      </c>
      <c r="K34" s="38">
        <v>2300</v>
      </c>
      <c r="L34" s="38">
        <f t="shared" si="27"/>
        <v>2300</v>
      </c>
      <c r="M34" s="38">
        <v>2300</v>
      </c>
      <c r="N34" s="38">
        <f t="shared" si="28"/>
        <v>2250</v>
      </c>
      <c r="O34" s="38">
        <v>2200</v>
      </c>
      <c r="P34" s="38"/>
      <c r="Q34" s="38">
        <f t="shared" ref="Q34:X35" si="29">H34/1000</f>
        <v>2.4428571428571426</v>
      </c>
      <c r="R34" s="38">
        <f t="shared" si="29"/>
        <v>2.2999999999999998</v>
      </c>
      <c r="S34" s="38">
        <f t="shared" si="29"/>
        <v>2.2999999999999998</v>
      </c>
      <c r="T34" s="38">
        <f t="shared" si="29"/>
        <v>2.2999999999999998</v>
      </c>
      <c r="U34" s="38">
        <f t="shared" si="29"/>
        <v>2.2999999999999998</v>
      </c>
      <c r="V34" s="38">
        <f t="shared" si="29"/>
        <v>2.2999999999999998</v>
      </c>
      <c r="W34" s="38">
        <f t="shared" si="29"/>
        <v>2.25</v>
      </c>
      <c r="X34" s="38">
        <f t="shared" si="29"/>
        <v>2.2000000000000002</v>
      </c>
      <c r="Y34" s="38">
        <f>stanford_det!AB34*Q34</f>
        <v>0.91502448979591811</v>
      </c>
      <c r="Z34" s="38">
        <f>stanford_det!AC34*R34</f>
        <v>0.68921142857142836</v>
      </c>
      <c r="AA34" s="38">
        <f>stanford_det!AD34*S34</f>
        <v>0.43075714285714273</v>
      </c>
      <c r="AB34" s="38">
        <f>stanford_det!AE34*T34</f>
        <v>0.17230285714285701</v>
      </c>
      <c r="AC34" s="38">
        <f>stanford_det!AF34*U34</f>
        <v>0.10768928571428564</v>
      </c>
      <c r="AD34" s="38">
        <f>stanford_det!AG34*V34</f>
        <v>4.307571428571428E-2</v>
      </c>
      <c r="AE34" s="38">
        <f>stanford_det!AH34*W34</f>
        <v>2.1069642857142856E-2</v>
      </c>
      <c r="AF34" s="38">
        <f>stanford_det!AI34*X34</f>
        <v>0</v>
      </c>
    </row>
    <row r="35" spans="1:32" ht="15" customHeight="1" x14ac:dyDescent="0.25">
      <c r="A35" s="9" t="s">
        <v>39</v>
      </c>
      <c r="B35" s="9" t="s">
        <v>40</v>
      </c>
      <c r="C35" s="9" t="s">
        <v>23</v>
      </c>
      <c r="D35" s="9" t="s">
        <v>102</v>
      </c>
      <c r="E35" s="9" t="s">
        <v>728</v>
      </c>
      <c r="F35" s="9"/>
      <c r="G35" s="9"/>
      <c r="H35" s="38">
        <v>2812.8571428571427</v>
      </c>
      <c r="I35" s="38">
        <v>2620</v>
      </c>
      <c r="J35" s="38">
        <f t="shared" si="26"/>
        <v>2495</v>
      </c>
      <c r="K35" s="38">
        <v>2370</v>
      </c>
      <c r="L35" s="38">
        <f t="shared" si="27"/>
        <v>2260</v>
      </c>
      <c r="M35" s="38">
        <v>2150</v>
      </c>
      <c r="N35" s="38">
        <f t="shared" si="28"/>
        <v>2050</v>
      </c>
      <c r="O35" s="38">
        <v>1950</v>
      </c>
      <c r="P35" s="38"/>
      <c r="Q35" s="38">
        <f t="shared" si="29"/>
        <v>2.8128571428571427</v>
      </c>
      <c r="R35" s="38">
        <f t="shared" si="29"/>
        <v>2.62</v>
      </c>
      <c r="S35" s="38">
        <f t="shared" si="29"/>
        <v>2.4950000000000001</v>
      </c>
      <c r="T35" s="38">
        <f t="shared" si="29"/>
        <v>2.37</v>
      </c>
      <c r="U35" s="38">
        <f t="shared" si="29"/>
        <v>2.2599999999999998</v>
      </c>
      <c r="V35" s="38">
        <f t="shared" si="29"/>
        <v>2.15</v>
      </c>
      <c r="W35" s="38">
        <f t="shared" si="29"/>
        <v>2.0499999999999998</v>
      </c>
      <c r="X35" s="38">
        <f t="shared" si="29"/>
        <v>1.95</v>
      </c>
      <c r="Y35" s="38">
        <f>stanford_det!AB35*Q35</f>
        <v>41.101728479428566</v>
      </c>
      <c r="Z35" s="38">
        <f>stanford_det!AC35*R35</f>
        <v>1.2829456704000002</v>
      </c>
      <c r="AA35" s="38">
        <f>stanford_det!AD35*S35</f>
        <v>0.76358526900000001</v>
      </c>
      <c r="AB35" s="38">
        <f>stanford_det!AE35*T35</f>
        <v>0.29013179759999996</v>
      </c>
      <c r="AC35" s="38">
        <f>stanford_det!AF35*U35</f>
        <v>0.17291610299999999</v>
      </c>
      <c r="AD35" s="38">
        <f>stanford_det!AG35*V35</f>
        <v>6.5799933000000019E-2</v>
      </c>
      <c r="AE35" s="38">
        <f>stanford_det!AH35*W35</f>
        <v>3.1369735500000009E-2</v>
      </c>
      <c r="AF35" s="38">
        <f>stanford_det!AI35*X35</f>
        <v>0</v>
      </c>
    </row>
    <row r="36" spans="1:32" ht="15" customHeight="1" x14ac:dyDescent="0.25">
      <c r="A36" s="9" t="s">
        <v>80</v>
      </c>
      <c r="B36" s="9" t="s">
        <v>85</v>
      </c>
      <c r="C36" s="9" t="s">
        <v>23</v>
      </c>
      <c r="D36" s="9" t="s">
        <v>725</v>
      </c>
      <c r="E36" s="9" t="s">
        <v>744</v>
      </c>
      <c r="F36" s="9" t="s">
        <v>102</v>
      </c>
      <c r="G36" s="9" t="s">
        <v>726</v>
      </c>
      <c r="H36" s="39">
        <v>2018.1247142857142</v>
      </c>
      <c r="I36" s="39">
        <f>H36*800/(980+2/7*(800-980))</f>
        <v>1738.6920615384615</v>
      </c>
      <c r="J36" s="39">
        <f t="shared" si="26"/>
        <v>1564.8228553846154</v>
      </c>
      <c r="K36" s="39">
        <f>I36*640/800</f>
        <v>1390.9536492307693</v>
      </c>
      <c r="L36" s="39">
        <f t="shared" si="27"/>
        <v>1325.7526969230771</v>
      </c>
      <c r="M36" s="39">
        <f>K36*580/640</f>
        <v>1260.5517446153847</v>
      </c>
      <c r="N36" s="39">
        <f t="shared" si="28"/>
        <v>1195.3507923076922</v>
      </c>
      <c r="O36" s="39">
        <f>M36*520/580</f>
        <v>1130.14984</v>
      </c>
      <c r="P36" s="38">
        <v>0.91</v>
      </c>
      <c r="Q36" s="38">
        <f t="shared" ref="Q36:X38" si="30">H36*$P36/1000</f>
        <v>1.8364934899999998</v>
      </c>
      <c r="R36" s="38">
        <f t="shared" si="30"/>
        <v>1.5822097760000002</v>
      </c>
      <c r="S36" s="38">
        <f t="shared" si="30"/>
        <v>1.4239887984000001</v>
      </c>
      <c r="T36" s="38">
        <f t="shared" si="30"/>
        <v>1.2657678208000003</v>
      </c>
      <c r="U36" s="38">
        <f t="shared" si="30"/>
        <v>1.2064349542000001</v>
      </c>
      <c r="V36" s="38">
        <f t="shared" si="30"/>
        <v>1.1471020876</v>
      </c>
      <c r="W36" s="38">
        <f t="shared" si="30"/>
        <v>1.0877692210000001</v>
      </c>
      <c r="X36" s="38">
        <f t="shared" si="30"/>
        <v>1.0284363543999999</v>
      </c>
      <c r="Y36" s="38">
        <f>stanford_det!AB36*Q36</f>
        <v>72.038043875625362</v>
      </c>
      <c r="Z36" s="38">
        <f>stanford_det!AC36*R36</f>
        <v>311.85973085196878</v>
      </c>
      <c r="AA36" s="38">
        <f>stanford_det!AD36*S36</f>
        <v>433.02920949146147</v>
      </c>
      <c r="AB36" s="38">
        <f>stanford_det!AE36*T36</f>
        <v>435.70000345619559</v>
      </c>
      <c r="AC36" s="38">
        <f>stanford_det!AF36*U36</f>
        <v>245.86047754824264</v>
      </c>
      <c r="AD36" s="38">
        <f>stanford_det!AG36*V36</f>
        <v>245.27498932955228</v>
      </c>
      <c r="AE36" s="38">
        <f>stanford_det!AH36*W36</f>
        <v>199.8557353689614</v>
      </c>
      <c r="AF36" s="38">
        <f>stanford_det!AI36*X36</f>
        <v>192.39309134325381</v>
      </c>
    </row>
    <row r="37" spans="1:32" ht="15" customHeight="1" x14ac:dyDescent="0.25">
      <c r="A37" s="9" t="s">
        <v>81</v>
      </c>
      <c r="B37" s="9" t="s">
        <v>86</v>
      </c>
      <c r="C37" s="9" t="s">
        <v>23</v>
      </c>
      <c r="D37" s="9" t="s">
        <v>725</v>
      </c>
      <c r="E37" s="9" t="s">
        <v>743</v>
      </c>
      <c r="F37" s="9" t="s">
        <v>102</v>
      </c>
      <c r="G37" s="9" t="s">
        <v>723</v>
      </c>
      <c r="H37" s="39">
        <v>2742.6666666666665</v>
      </c>
      <c r="I37" s="39">
        <f>H37*1100/(1310+2/7*(1100-1310))</f>
        <v>2413.5466666666666</v>
      </c>
      <c r="J37" s="39">
        <f t="shared" si="26"/>
        <v>2292.8693333333331</v>
      </c>
      <c r="K37" s="39">
        <f>I37*990/1100</f>
        <v>2172.192</v>
      </c>
      <c r="L37" s="39">
        <f t="shared" si="27"/>
        <v>2106.3679999999999</v>
      </c>
      <c r="M37" s="39">
        <f>K37*930/990</f>
        <v>2040.5440000000001</v>
      </c>
      <c r="N37" s="39">
        <f t="shared" si="28"/>
        <v>1985.6906666666669</v>
      </c>
      <c r="O37" s="39">
        <f>M37*880/930</f>
        <v>1930.8373333333334</v>
      </c>
      <c r="P37" s="38">
        <v>0.91</v>
      </c>
      <c r="Q37" s="38">
        <f t="shared" si="30"/>
        <v>2.4958266666666669</v>
      </c>
      <c r="R37" s="38">
        <f t="shared" si="30"/>
        <v>2.1963274666666668</v>
      </c>
      <c r="S37" s="38">
        <f t="shared" si="30"/>
        <v>2.0865110933333328</v>
      </c>
      <c r="T37" s="38">
        <f t="shared" si="30"/>
        <v>1.97669472</v>
      </c>
      <c r="U37" s="38">
        <f t="shared" si="30"/>
        <v>1.9167948799999999</v>
      </c>
      <c r="V37" s="38">
        <f t="shared" si="30"/>
        <v>1.8568950400000002</v>
      </c>
      <c r="W37" s="38">
        <f t="shared" si="30"/>
        <v>1.8069785066666668</v>
      </c>
      <c r="X37" s="38">
        <f t="shared" si="30"/>
        <v>1.7570619733333335</v>
      </c>
      <c r="Y37" s="38">
        <f>stanford_det!AB37*Q37</f>
        <v>14.628878691093371</v>
      </c>
      <c r="Z37" s="38">
        <f>stanford_det!AC37*R37</f>
        <v>1264.1012500053102</v>
      </c>
      <c r="AA37" s="38">
        <f>stanford_det!AD37*S37</f>
        <v>1993.8829770021716</v>
      </c>
      <c r="AB37" s="38">
        <f>stanford_det!AE37*T37</f>
        <v>2170.6607586918267</v>
      </c>
      <c r="AC37" s="38">
        <f>stanford_det!AF37*U37</f>
        <v>1148.7459783489667</v>
      </c>
      <c r="AD37" s="38">
        <f>stanford_det!AG37*V37</f>
        <v>1179.0089447162609</v>
      </c>
      <c r="AE37" s="38">
        <f>stanford_det!AH37*W37</f>
        <v>954.16690825856767</v>
      </c>
      <c r="AF37" s="38">
        <f>stanford_det!AI37*X37</f>
        <v>948.67677978079109</v>
      </c>
    </row>
    <row r="38" spans="1:32" ht="15" customHeight="1" x14ac:dyDescent="0.25">
      <c r="A38" s="9" t="s">
        <v>41</v>
      </c>
      <c r="B38" s="9" t="s">
        <v>42</v>
      </c>
      <c r="C38" s="9" t="s">
        <v>23</v>
      </c>
      <c r="D38" s="9" t="s">
        <v>102</v>
      </c>
      <c r="E38" s="9" t="s">
        <v>722</v>
      </c>
      <c r="F38" s="9"/>
      <c r="G38" s="9"/>
      <c r="H38" s="38">
        <v>5285.7142857142853</v>
      </c>
      <c r="I38" s="38">
        <v>4500</v>
      </c>
      <c r="J38" s="38">
        <f t="shared" si="26"/>
        <v>4150</v>
      </c>
      <c r="K38" s="38">
        <v>3800</v>
      </c>
      <c r="L38" s="38">
        <f t="shared" si="27"/>
        <v>3650</v>
      </c>
      <c r="M38" s="38">
        <v>3500</v>
      </c>
      <c r="N38" s="38">
        <f t="shared" si="28"/>
        <v>3450</v>
      </c>
      <c r="O38" s="38">
        <v>3400</v>
      </c>
      <c r="P38" s="38">
        <v>0.91</v>
      </c>
      <c r="Q38" s="38">
        <f t="shared" si="30"/>
        <v>4.8099999999999996</v>
      </c>
      <c r="R38" s="38">
        <f t="shared" si="30"/>
        <v>4.0949999999999998</v>
      </c>
      <c r="S38" s="38">
        <f t="shared" si="30"/>
        <v>3.7765</v>
      </c>
      <c r="T38" s="38">
        <f t="shared" si="30"/>
        <v>3.4580000000000002</v>
      </c>
      <c r="U38" s="38">
        <f t="shared" si="30"/>
        <v>3.3214999999999999</v>
      </c>
      <c r="V38" s="38">
        <f t="shared" si="30"/>
        <v>3.1850000000000001</v>
      </c>
      <c r="W38" s="38">
        <f t="shared" si="30"/>
        <v>3.1395</v>
      </c>
      <c r="X38" s="38">
        <f t="shared" si="30"/>
        <v>3.0939999999999999</v>
      </c>
      <c r="Y38" s="38">
        <f>stanford_det!AB38*Q38</f>
        <v>0</v>
      </c>
      <c r="Z38" s="38">
        <f>stanford_det!AC38*R38</f>
        <v>0</v>
      </c>
      <c r="AA38" s="38">
        <f>stanford_det!AD38*S38</f>
        <v>0</v>
      </c>
      <c r="AB38" s="38">
        <f>stanford_det!AE38*T38</f>
        <v>0</v>
      </c>
      <c r="AC38" s="38">
        <f>stanford_det!AF38*U38</f>
        <v>0</v>
      </c>
      <c r="AD38" s="38">
        <f>stanford_det!AG38*V38</f>
        <v>0</v>
      </c>
      <c r="AE38" s="38">
        <f>stanford_det!AH38*W38</f>
        <v>0</v>
      </c>
      <c r="AF38" s="38">
        <f>stanford_det!AI38*X38</f>
        <v>0</v>
      </c>
    </row>
    <row r="39" spans="1:32" ht="15" customHeight="1" x14ac:dyDescent="0.25">
      <c r="A39" s="9" t="s">
        <v>43</v>
      </c>
      <c r="B39" s="9" t="s">
        <v>44</v>
      </c>
      <c r="C39" s="9" t="s">
        <v>23</v>
      </c>
      <c r="D39" s="9" t="s">
        <v>102</v>
      </c>
      <c r="E39" s="9" t="s">
        <v>721</v>
      </c>
      <c r="F39" s="9"/>
      <c r="G39" s="9"/>
      <c r="H39" s="38">
        <v>8140</v>
      </c>
      <c r="I39" s="38">
        <v>5790</v>
      </c>
      <c r="J39" s="38">
        <f t="shared" si="26"/>
        <v>5135</v>
      </c>
      <c r="K39" s="38">
        <v>4480</v>
      </c>
      <c r="L39" s="38">
        <f t="shared" si="27"/>
        <v>3565</v>
      </c>
      <c r="M39" s="38">
        <v>2650</v>
      </c>
      <c r="N39" s="38">
        <f t="shared" si="28"/>
        <v>2475</v>
      </c>
      <c r="O39" s="38">
        <v>2300</v>
      </c>
      <c r="P39" s="38"/>
      <c r="Q39" s="38">
        <f t="shared" ref="Q39:X39" si="31">H39/1000</f>
        <v>8.14</v>
      </c>
      <c r="R39" s="38">
        <f t="shared" si="31"/>
        <v>5.79</v>
      </c>
      <c r="S39" s="38">
        <f t="shared" si="31"/>
        <v>5.1349999999999998</v>
      </c>
      <c r="T39" s="38">
        <f t="shared" si="31"/>
        <v>4.4800000000000004</v>
      </c>
      <c r="U39" s="38">
        <f t="shared" si="31"/>
        <v>3.5649999999999999</v>
      </c>
      <c r="V39" s="38">
        <f t="shared" si="31"/>
        <v>2.65</v>
      </c>
      <c r="W39" s="38">
        <f t="shared" si="31"/>
        <v>2.4750000000000001</v>
      </c>
      <c r="X39" s="38">
        <f t="shared" si="31"/>
        <v>2.2999999999999998</v>
      </c>
      <c r="Y39" s="38">
        <f>stanford_det!AB39*Q39</f>
        <v>0</v>
      </c>
      <c r="Z39" s="38">
        <f>stanford_det!AC39*R39</f>
        <v>2.9410383554483008</v>
      </c>
      <c r="AA39" s="38">
        <f>stanford_det!AD39*S39</f>
        <v>4.4341613685467935</v>
      </c>
      <c r="AB39" s="38">
        <f>stanford_det!AE39*T39</f>
        <v>4.551244156272328</v>
      </c>
      <c r="AC39" s="38">
        <f>stanford_det!AF39*U39</f>
        <v>2.1277447394090672</v>
      </c>
      <c r="AD39" s="38">
        <f>stanford_det!AG39*V39</f>
        <v>1.6825888691575983</v>
      </c>
      <c r="AE39" s="38">
        <f>stanford_det!AH39*W39</f>
        <v>1.351468078491302</v>
      </c>
      <c r="AF39" s="38">
        <f>stanford_det!AI39*X39</f>
        <v>1.2851169325188598</v>
      </c>
    </row>
    <row r="40" spans="1:32" ht="15" customHeight="1" x14ac:dyDescent="0.25">
      <c r="A40" s="9" t="s">
        <v>45</v>
      </c>
      <c r="B40" s="9" t="s">
        <v>46</v>
      </c>
      <c r="C40" s="9" t="s">
        <v>23</v>
      </c>
      <c r="D40" s="9" t="s">
        <v>102</v>
      </c>
      <c r="E40" s="9" t="s">
        <v>720</v>
      </c>
      <c r="F40" s="9"/>
      <c r="G40" s="9"/>
      <c r="H40" s="38">
        <v>5370</v>
      </c>
      <c r="I40" s="38">
        <v>4970</v>
      </c>
      <c r="J40" s="38">
        <f t="shared" si="26"/>
        <v>4720</v>
      </c>
      <c r="K40" s="38">
        <v>4470</v>
      </c>
      <c r="L40" s="38">
        <f t="shared" si="27"/>
        <v>4245</v>
      </c>
      <c r="M40" s="38">
        <v>4020</v>
      </c>
      <c r="N40" s="38">
        <f t="shared" si="28"/>
        <v>3815</v>
      </c>
      <c r="O40" s="38">
        <v>3610</v>
      </c>
      <c r="P40" s="38">
        <v>0.91</v>
      </c>
      <c r="Q40" s="38">
        <f t="shared" ref="Q40:X40" si="32">H40*$P40/1000</f>
        <v>4.8866999999999994</v>
      </c>
      <c r="R40" s="38">
        <f t="shared" si="32"/>
        <v>4.5226999999999995</v>
      </c>
      <c r="S40" s="38">
        <f t="shared" si="32"/>
        <v>4.2951999999999995</v>
      </c>
      <c r="T40" s="38">
        <f t="shared" si="32"/>
        <v>4.0677000000000003</v>
      </c>
      <c r="U40" s="38">
        <f t="shared" si="32"/>
        <v>3.8629500000000001</v>
      </c>
      <c r="V40" s="38">
        <f t="shared" si="32"/>
        <v>3.6582000000000003</v>
      </c>
      <c r="W40" s="38">
        <f t="shared" si="32"/>
        <v>3.4716499999999999</v>
      </c>
      <c r="X40" s="38">
        <f t="shared" si="32"/>
        <v>3.2850999999999999</v>
      </c>
      <c r="Y40" s="38">
        <f>stanford_det!AB40*Q40</f>
        <v>0</v>
      </c>
      <c r="Z40" s="38">
        <f>stanford_det!AC40*R40</f>
        <v>0</v>
      </c>
      <c r="AA40" s="38">
        <f>stanford_det!AD40*S40</f>
        <v>0</v>
      </c>
      <c r="AB40" s="38">
        <f>stanford_det!AE40*T40</f>
        <v>0</v>
      </c>
      <c r="AC40" s="38">
        <f>stanford_det!AF40*U40</f>
        <v>0</v>
      </c>
      <c r="AD40" s="38">
        <f>stanford_det!AG40*V40</f>
        <v>0</v>
      </c>
      <c r="AE40" s="38">
        <f>stanford_det!AH40*W40</f>
        <v>0</v>
      </c>
      <c r="AF40" s="38">
        <f>stanford_det!AI40*X40</f>
        <v>0</v>
      </c>
    </row>
    <row r="41" spans="1:32" ht="15" customHeight="1" x14ac:dyDescent="0.25">
      <c r="A41" s="9" t="s">
        <v>29</v>
      </c>
      <c r="B41" s="9" t="s">
        <v>30</v>
      </c>
      <c r="C41" s="9" t="s">
        <v>22</v>
      </c>
      <c r="D41" s="9" t="s">
        <v>102</v>
      </c>
      <c r="E41" s="9" t="s">
        <v>738</v>
      </c>
      <c r="F41" s="9"/>
      <c r="G41" s="9"/>
      <c r="H41" s="39">
        <v>2000</v>
      </c>
      <c r="I41" s="39">
        <f t="shared" ref="I41:O42" si="33">$H41</f>
        <v>2000</v>
      </c>
      <c r="J41" s="39">
        <f t="shared" si="33"/>
        <v>2000</v>
      </c>
      <c r="K41" s="39">
        <f t="shared" si="33"/>
        <v>2000</v>
      </c>
      <c r="L41" s="39">
        <f t="shared" si="33"/>
        <v>2000</v>
      </c>
      <c r="M41" s="39">
        <f t="shared" si="33"/>
        <v>2000</v>
      </c>
      <c r="N41" s="39">
        <f t="shared" si="33"/>
        <v>2000</v>
      </c>
      <c r="O41" s="39">
        <f t="shared" si="33"/>
        <v>2000</v>
      </c>
      <c r="P41" s="38"/>
      <c r="Q41" s="38">
        <f t="shared" ref="Q41:X43" si="34">H41/1000</f>
        <v>2</v>
      </c>
      <c r="R41" s="38">
        <f t="shared" si="34"/>
        <v>2</v>
      </c>
      <c r="S41" s="38">
        <f t="shared" si="34"/>
        <v>2</v>
      </c>
      <c r="T41" s="38">
        <f t="shared" si="34"/>
        <v>2</v>
      </c>
      <c r="U41" s="38">
        <f t="shared" si="34"/>
        <v>2</v>
      </c>
      <c r="V41" s="38">
        <f t="shared" si="34"/>
        <v>2</v>
      </c>
      <c r="W41" s="38">
        <f t="shared" si="34"/>
        <v>2</v>
      </c>
      <c r="X41" s="38">
        <f t="shared" si="34"/>
        <v>2</v>
      </c>
      <c r="Y41" s="38">
        <f>stanford_det!AB41*Q41</f>
        <v>0</v>
      </c>
      <c r="Z41" s="38">
        <f>stanford_det!AC41*R41</f>
        <v>0</v>
      </c>
      <c r="AA41" s="38">
        <f>stanford_det!AD41*S41</f>
        <v>0</v>
      </c>
      <c r="AB41" s="38">
        <f>stanford_det!AE41*T41</f>
        <v>0</v>
      </c>
      <c r="AC41" s="38">
        <f>stanford_det!AF41*U41</f>
        <v>0</v>
      </c>
      <c r="AD41" s="38">
        <f>stanford_det!AG41*V41</f>
        <v>0</v>
      </c>
      <c r="AE41" s="38">
        <f>stanford_det!AH41*W41</f>
        <v>0</v>
      </c>
      <c r="AF41" s="38">
        <f>stanford_det!AI41*X41</f>
        <v>0</v>
      </c>
    </row>
    <row r="42" spans="1:32" ht="15" customHeight="1" x14ac:dyDescent="0.25">
      <c r="A42" s="9" t="s">
        <v>31</v>
      </c>
      <c r="B42" s="9" t="s">
        <v>32</v>
      </c>
      <c r="C42" s="9" t="s">
        <v>22</v>
      </c>
      <c r="D42" s="9" t="s">
        <v>102</v>
      </c>
      <c r="E42" s="9" t="s">
        <v>737</v>
      </c>
      <c r="F42" s="9"/>
      <c r="G42" s="9"/>
      <c r="H42" s="38">
        <v>850</v>
      </c>
      <c r="I42" s="38">
        <f t="shared" si="33"/>
        <v>850</v>
      </c>
      <c r="J42" s="38">
        <f t="shared" si="33"/>
        <v>850</v>
      </c>
      <c r="K42" s="38">
        <f t="shared" si="33"/>
        <v>850</v>
      </c>
      <c r="L42" s="38">
        <f t="shared" si="33"/>
        <v>850</v>
      </c>
      <c r="M42" s="38">
        <f t="shared" si="33"/>
        <v>850</v>
      </c>
      <c r="N42" s="38">
        <f t="shared" si="33"/>
        <v>850</v>
      </c>
      <c r="O42" s="38">
        <f t="shared" si="33"/>
        <v>850</v>
      </c>
      <c r="P42" s="38"/>
      <c r="Q42" s="38">
        <f t="shared" si="34"/>
        <v>0.85</v>
      </c>
      <c r="R42" s="38">
        <f t="shared" si="34"/>
        <v>0.85</v>
      </c>
      <c r="S42" s="38">
        <f t="shared" si="34"/>
        <v>0.85</v>
      </c>
      <c r="T42" s="38">
        <f t="shared" si="34"/>
        <v>0.85</v>
      </c>
      <c r="U42" s="38">
        <f t="shared" si="34"/>
        <v>0.85</v>
      </c>
      <c r="V42" s="38">
        <f t="shared" si="34"/>
        <v>0.85</v>
      </c>
      <c r="W42" s="38">
        <f t="shared" si="34"/>
        <v>0.85</v>
      </c>
      <c r="X42" s="38">
        <f t="shared" si="34"/>
        <v>0.85</v>
      </c>
      <c r="Y42" s="38">
        <f>stanford_det!AB42*Q42</f>
        <v>0</v>
      </c>
      <c r="Z42" s="38">
        <f>stanford_det!AC42*R42</f>
        <v>0</v>
      </c>
      <c r="AA42" s="38">
        <f>stanford_det!AD42*S42</f>
        <v>0</v>
      </c>
      <c r="AB42" s="38">
        <f>stanford_det!AE42*T42</f>
        <v>0</v>
      </c>
      <c r="AC42" s="38">
        <f>stanford_det!AF42*U42</f>
        <v>0</v>
      </c>
      <c r="AD42" s="38">
        <f>stanford_det!AG42*V42</f>
        <v>0</v>
      </c>
      <c r="AE42" s="38">
        <f>stanford_det!AH42*W42</f>
        <v>0</v>
      </c>
      <c r="AF42" s="38">
        <f>stanford_det!AI42*X42</f>
        <v>0</v>
      </c>
    </row>
    <row r="43" spans="1:32" ht="15" customHeight="1" x14ac:dyDescent="0.25">
      <c r="A43" s="9" t="s">
        <v>33</v>
      </c>
      <c r="B43" s="9" t="s">
        <v>34</v>
      </c>
      <c r="C43" s="9" t="s">
        <v>22</v>
      </c>
      <c r="D43" s="9" t="s">
        <v>102</v>
      </c>
      <c r="E43" s="9" t="s">
        <v>736</v>
      </c>
      <c r="F43" s="9"/>
      <c r="G43" s="9"/>
      <c r="H43" s="38">
        <v>4457.1428571428569</v>
      </c>
      <c r="I43" s="38">
        <f>4350</f>
        <v>4350</v>
      </c>
      <c r="J43" s="38">
        <f>(I43+K43)/2</f>
        <v>4225</v>
      </c>
      <c r="K43" s="38">
        <v>4100</v>
      </c>
      <c r="L43" s="38">
        <f>(K43+M43)/2</f>
        <v>3950</v>
      </c>
      <c r="M43" s="38">
        <v>3800</v>
      </c>
      <c r="N43" s="38">
        <f>(M43+O43)/2</f>
        <v>3775</v>
      </c>
      <c r="O43" s="38">
        <v>3750</v>
      </c>
      <c r="P43" s="38"/>
      <c r="Q43" s="38">
        <f t="shared" si="34"/>
        <v>4.4571428571428573</v>
      </c>
      <c r="R43" s="38">
        <f t="shared" si="34"/>
        <v>4.3499999999999996</v>
      </c>
      <c r="S43" s="38">
        <f t="shared" si="34"/>
        <v>4.2249999999999996</v>
      </c>
      <c r="T43" s="38">
        <f t="shared" si="34"/>
        <v>4.0999999999999996</v>
      </c>
      <c r="U43" s="38">
        <f t="shared" si="34"/>
        <v>3.95</v>
      </c>
      <c r="V43" s="38">
        <f t="shared" si="34"/>
        <v>3.8</v>
      </c>
      <c r="W43" s="38">
        <f t="shared" si="34"/>
        <v>3.7749999999999999</v>
      </c>
      <c r="X43" s="38">
        <f t="shared" si="34"/>
        <v>3.75</v>
      </c>
      <c r="Y43" s="38">
        <f>stanford_det!AB43*Q43</f>
        <v>0</v>
      </c>
      <c r="Z43" s="38">
        <f>stanford_det!AC43*R43</f>
        <v>0</v>
      </c>
      <c r="AA43" s="38">
        <f>stanford_det!AD43*S43</f>
        <v>0</v>
      </c>
      <c r="AB43" s="38">
        <f>stanford_det!AE43*T43</f>
        <v>0</v>
      </c>
      <c r="AC43" s="38">
        <f>stanford_det!AF43*U43</f>
        <v>0</v>
      </c>
      <c r="AD43" s="38">
        <f>stanford_det!AG43*V43</f>
        <v>0</v>
      </c>
      <c r="AE43" s="38">
        <f>stanford_det!AH43*W43</f>
        <v>0</v>
      </c>
      <c r="AF43" s="38">
        <f>stanford_det!AI43*X43</f>
        <v>0</v>
      </c>
    </row>
    <row r="44" spans="1:32" ht="15" customHeight="1" x14ac:dyDescent="0.25">
      <c r="A44" s="9" t="s">
        <v>35</v>
      </c>
      <c r="B44" s="9" t="s">
        <v>36</v>
      </c>
      <c r="C44" s="9" t="s">
        <v>22</v>
      </c>
      <c r="D44" s="9" t="s">
        <v>725</v>
      </c>
      <c r="E44" s="9" t="s">
        <v>735</v>
      </c>
      <c r="F44" s="9" t="s">
        <v>102</v>
      </c>
      <c r="G44" s="9" t="s">
        <v>734</v>
      </c>
      <c r="H44" s="38">
        <v>1842.692924470706</v>
      </c>
      <c r="I44" s="38">
        <f t="shared" ref="I44:O44" si="35">$H44</f>
        <v>1842.692924470706</v>
      </c>
      <c r="J44" s="38">
        <f t="shared" si="35"/>
        <v>1842.692924470706</v>
      </c>
      <c r="K44" s="38">
        <f t="shared" si="35"/>
        <v>1842.692924470706</v>
      </c>
      <c r="L44" s="38">
        <f t="shared" si="35"/>
        <v>1842.692924470706</v>
      </c>
      <c r="M44" s="38">
        <f t="shared" si="35"/>
        <v>1842.692924470706</v>
      </c>
      <c r="N44" s="38">
        <f t="shared" si="35"/>
        <v>1842.692924470706</v>
      </c>
      <c r="O44" s="38">
        <f t="shared" si="35"/>
        <v>1842.692924470706</v>
      </c>
      <c r="P44" s="38">
        <v>0.91</v>
      </c>
      <c r="Q44" s="38">
        <f t="shared" ref="Q44:X46" si="36">H44*$P44/1000</f>
        <v>1.6768505612683424</v>
      </c>
      <c r="R44" s="38">
        <f t="shared" si="36"/>
        <v>1.6768505612683424</v>
      </c>
      <c r="S44" s="38">
        <f t="shared" si="36"/>
        <v>1.6768505612683424</v>
      </c>
      <c r="T44" s="38">
        <f t="shared" si="36"/>
        <v>1.6768505612683424</v>
      </c>
      <c r="U44" s="38">
        <f t="shared" si="36"/>
        <v>1.6768505612683424</v>
      </c>
      <c r="V44" s="38">
        <f t="shared" si="36"/>
        <v>1.6768505612683424</v>
      </c>
      <c r="W44" s="38">
        <f t="shared" si="36"/>
        <v>1.6768505612683424</v>
      </c>
      <c r="X44" s="38">
        <f t="shared" si="36"/>
        <v>1.6768505612683424</v>
      </c>
      <c r="Y44" s="38">
        <f>stanford_det!AB44*Q44</f>
        <v>0</v>
      </c>
      <c r="Z44" s="38">
        <f>stanford_det!AC44*R44</f>
        <v>0</v>
      </c>
      <c r="AA44" s="38">
        <f>stanford_det!AD44*S44</f>
        <v>0</v>
      </c>
      <c r="AB44" s="38">
        <f>stanford_det!AE44*T44</f>
        <v>0</v>
      </c>
      <c r="AC44" s="38">
        <f>stanford_det!AF44*U44</f>
        <v>0</v>
      </c>
      <c r="AD44" s="38">
        <f>stanford_det!AG44*V44</f>
        <v>0</v>
      </c>
      <c r="AE44" s="38">
        <f>stanford_det!AH44*W44</f>
        <v>0</v>
      </c>
      <c r="AF44" s="38">
        <f>stanford_det!AI44*X44</f>
        <v>0</v>
      </c>
    </row>
    <row r="45" spans="1:32" ht="15" customHeight="1" x14ac:dyDescent="0.25">
      <c r="A45" s="9" t="s">
        <v>79</v>
      </c>
      <c r="B45" s="9" t="s">
        <v>83</v>
      </c>
      <c r="C45" s="9" t="s">
        <v>22</v>
      </c>
      <c r="D45" s="9" t="s">
        <v>725</v>
      </c>
      <c r="E45" s="9" t="s">
        <v>745</v>
      </c>
      <c r="F45" s="9" t="s">
        <v>102</v>
      </c>
      <c r="G45" s="9" t="s">
        <v>732</v>
      </c>
      <c r="H45" s="39">
        <v>2218.7777777777778</v>
      </c>
      <c r="I45" s="39">
        <f>H45*1350/(1400+2/7*(1350-1400))</f>
        <v>2161.5927835051543</v>
      </c>
      <c r="J45" s="39">
        <f t="shared" ref="J45:J53" si="37">(I45+K45)/2</f>
        <v>2121.5632875143183</v>
      </c>
      <c r="K45" s="39">
        <f>I45*1300/1350</f>
        <v>2081.5337915234818</v>
      </c>
      <c r="L45" s="39">
        <f t="shared" ref="L45:L53" si="38">(K45+M45)/2</f>
        <v>2001.4747995418095</v>
      </c>
      <c r="M45" s="39">
        <f>K45*1200/1300</f>
        <v>1921.4158075601372</v>
      </c>
      <c r="N45" s="39">
        <f t="shared" ref="N45:N53" si="39">(M45+O45)/2</f>
        <v>1841.3568155784646</v>
      </c>
      <c r="O45" s="39">
        <f>M45*1100/1200</f>
        <v>1761.2978235967923</v>
      </c>
      <c r="P45" s="38">
        <v>0.91</v>
      </c>
      <c r="Q45" s="38">
        <f t="shared" si="36"/>
        <v>2.019087777777778</v>
      </c>
      <c r="R45" s="38">
        <f t="shared" si="36"/>
        <v>1.9670494329896906</v>
      </c>
      <c r="S45" s="38">
        <f t="shared" si="36"/>
        <v>1.9306225916380297</v>
      </c>
      <c r="T45" s="38">
        <f t="shared" si="36"/>
        <v>1.8941957502863687</v>
      </c>
      <c r="U45" s="38">
        <f t="shared" si="36"/>
        <v>1.8213420675830467</v>
      </c>
      <c r="V45" s="38">
        <f t="shared" si="36"/>
        <v>1.7484883848797248</v>
      </c>
      <c r="W45" s="38">
        <f t="shared" si="36"/>
        <v>1.6756347021764029</v>
      </c>
      <c r="X45" s="38">
        <f t="shared" si="36"/>
        <v>1.6027810194730812</v>
      </c>
      <c r="Y45" s="38">
        <f>stanford_det!AB45*Q45</f>
        <v>37.100737916666674</v>
      </c>
      <c r="Z45" s="38">
        <f>stanford_det!AC45*R45</f>
        <v>61.918088219667638</v>
      </c>
      <c r="AA45" s="38">
        <f>stanford_det!AD45*S45</f>
        <v>90.671236525356392</v>
      </c>
      <c r="AB45" s="38">
        <f>stanford_det!AE45*T45</f>
        <v>98.260980246257247</v>
      </c>
      <c r="AC45" s="38">
        <f>stanford_det!AF45*U45</f>
        <v>56.587094563530925</v>
      </c>
      <c r="AD45" s="38">
        <f>stanford_det!AG45*V45</f>
        <v>56.922098818364489</v>
      </c>
      <c r="AE45" s="38">
        <f>stanford_det!AH45*W45</f>
        <v>47.079691593479986</v>
      </c>
      <c r="AF45" s="38">
        <f>stanford_det!AI45*X45</f>
        <v>45.826730936584532</v>
      </c>
    </row>
    <row r="46" spans="1:32" ht="15" customHeight="1" x14ac:dyDescent="0.25">
      <c r="A46" s="9" t="s">
        <v>78</v>
      </c>
      <c r="B46" s="9" t="s">
        <v>84</v>
      </c>
      <c r="C46" s="9" t="s">
        <v>22</v>
      </c>
      <c r="D46" s="9" t="s">
        <v>725</v>
      </c>
      <c r="E46" s="9" t="s">
        <v>741</v>
      </c>
      <c r="F46" s="9" t="s">
        <v>102</v>
      </c>
      <c r="G46" s="9" t="s">
        <v>730</v>
      </c>
      <c r="H46" s="38">
        <v>4376</v>
      </c>
      <c r="I46" s="38">
        <f>H46*2880/(3470+2/7*(2880-3470))</f>
        <v>3817.4019904803113</v>
      </c>
      <c r="J46" s="38">
        <f t="shared" si="37"/>
        <v>3618.5789701427948</v>
      </c>
      <c r="K46" s="38">
        <f>I46*2580/2880</f>
        <v>3419.7559498052788</v>
      </c>
      <c r="L46" s="38">
        <f t="shared" si="38"/>
        <v>3287.2072695802681</v>
      </c>
      <c r="M46" s="38">
        <f>K46*2380/2580</f>
        <v>3154.6585893552569</v>
      </c>
      <c r="N46" s="38">
        <f t="shared" si="39"/>
        <v>3032.3850006205571</v>
      </c>
      <c r="O46" s="38">
        <f>M46*2380/2580</f>
        <v>2910.1114118858573</v>
      </c>
      <c r="P46" s="38">
        <v>0.91</v>
      </c>
      <c r="Q46" s="38">
        <f t="shared" si="36"/>
        <v>3.9821600000000004</v>
      </c>
      <c r="R46" s="38">
        <f t="shared" si="36"/>
        <v>3.4738358113370831</v>
      </c>
      <c r="S46" s="38">
        <f t="shared" si="36"/>
        <v>3.2929068628299434</v>
      </c>
      <c r="T46" s="38">
        <f t="shared" si="36"/>
        <v>3.1119779143228037</v>
      </c>
      <c r="U46" s="38">
        <f t="shared" si="36"/>
        <v>2.991358615318044</v>
      </c>
      <c r="V46" s="38">
        <f t="shared" si="36"/>
        <v>2.8707393163132839</v>
      </c>
      <c r="W46" s="38">
        <f t="shared" si="36"/>
        <v>2.7594703505647074</v>
      </c>
      <c r="X46" s="38">
        <f t="shared" si="36"/>
        <v>2.6482013848161299</v>
      </c>
      <c r="Y46" s="38">
        <f>stanford_det!AB46*Q46</f>
        <v>0</v>
      </c>
      <c r="Z46" s="38">
        <f>stanford_det!AC46*R46</f>
        <v>223.84883006059573</v>
      </c>
      <c r="AA46" s="38">
        <f>stanford_det!AD46*S46</f>
        <v>345.6125599854447</v>
      </c>
      <c r="AB46" s="38">
        <f>stanford_det!AE46*T46</f>
        <v>362.07030093713263</v>
      </c>
      <c r="AC46" s="38">
        <f>stanford_det!AF46*U46</f>
        <v>177.36478963616835</v>
      </c>
      <c r="AD46" s="38">
        <f>stanford_det!AG46*V46</f>
        <v>179.8476807874963</v>
      </c>
      <c r="AE46" s="38">
        <f>stanford_det!AH46*W46</f>
        <v>138.91888964482692</v>
      </c>
      <c r="AF46" s="38">
        <f>stanford_det!AI46*X46</f>
        <v>136.27992865874251</v>
      </c>
    </row>
    <row r="47" spans="1:32" ht="15" customHeight="1" x14ac:dyDescent="0.25">
      <c r="A47" s="9" t="s">
        <v>37</v>
      </c>
      <c r="B47" s="9" t="s">
        <v>38</v>
      </c>
      <c r="C47" s="9" t="s">
        <v>22</v>
      </c>
      <c r="D47" s="9" t="s">
        <v>102</v>
      </c>
      <c r="E47" s="9" t="s">
        <v>729</v>
      </c>
      <c r="F47" s="9"/>
      <c r="G47" s="9"/>
      <c r="H47" s="38">
        <v>2442.8571428571427</v>
      </c>
      <c r="I47" s="38">
        <v>2300</v>
      </c>
      <c r="J47" s="38">
        <f t="shared" si="37"/>
        <v>2300</v>
      </c>
      <c r="K47" s="38">
        <v>2300</v>
      </c>
      <c r="L47" s="38">
        <f t="shared" si="38"/>
        <v>2300</v>
      </c>
      <c r="M47" s="38">
        <v>2300</v>
      </c>
      <c r="N47" s="38">
        <f t="shared" si="39"/>
        <v>2250</v>
      </c>
      <c r="O47" s="38">
        <v>2200</v>
      </c>
      <c r="P47" s="38"/>
      <c r="Q47" s="38">
        <f t="shared" ref="Q47:X48" si="40">H47/1000</f>
        <v>2.4428571428571426</v>
      </c>
      <c r="R47" s="38">
        <f t="shared" si="40"/>
        <v>2.2999999999999998</v>
      </c>
      <c r="S47" s="38">
        <f t="shared" si="40"/>
        <v>2.2999999999999998</v>
      </c>
      <c r="T47" s="38">
        <f t="shared" si="40"/>
        <v>2.2999999999999998</v>
      </c>
      <c r="U47" s="38">
        <f t="shared" si="40"/>
        <v>2.2999999999999998</v>
      </c>
      <c r="V47" s="38">
        <f t="shared" si="40"/>
        <v>2.2999999999999998</v>
      </c>
      <c r="W47" s="38">
        <f t="shared" si="40"/>
        <v>2.25</v>
      </c>
      <c r="X47" s="38">
        <f t="shared" si="40"/>
        <v>2.2000000000000002</v>
      </c>
      <c r="Y47" s="38">
        <f>stanford_det!AB47*Q47</f>
        <v>316.2994621714285</v>
      </c>
      <c r="Z47" s="38">
        <f>stanford_det!AC47*R47</f>
        <v>76.321934080000005</v>
      </c>
      <c r="AA47" s="38">
        <f>stanford_det!AD47*S47</f>
        <v>47.701208799999996</v>
      </c>
      <c r="AB47" s="38">
        <f>stanford_det!AE47*T47</f>
        <v>19.080483520000001</v>
      </c>
      <c r="AC47" s="38">
        <f>stanford_det!AF47*U47</f>
        <v>11.925302199999999</v>
      </c>
      <c r="AD47" s="38">
        <f>stanford_det!AG47*V47</f>
        <v>4.7701208800000003</v>
      </c>
      <c r="AE47" s="38">
        <f>stanford_det!AH47*W47</f>
        <v>2.3332113000000003</v>
      </c>
      <c r="AF47" s="38">
        <f>stanford_det!AI47*X47</f>
        <v>0</v>
      </c>
    </row>
    <row r="48" spans="1:32" ht="15" customHeight="1" x14ac:dyDescent="0.25">
      <c r="A48" s="9" t="s">
        <v>39</v>
      </c>
      <c r="B48" s="9" t="s">
        <v>40</v>
      </c>
      <c r="C48" s="9" t="s">
        <v>22</v>
      </c>
      <c r="D48" s="9" t="s">
        <v>102</v>
      </c>
      <c r="E48" s="9" t="s">
        <v>728</v>
      </c>
      <c r="F48" s="9"/>
      <c r="G48" s="9"/>
      <c r="H48" s="38">
        <v>2812.8571428571427</v>
      </c>
      <c r="I48" s="38">
        <v>2620</v>
      </c>
      <c r="J48" s="38">
        <f t="shared" si="37"/>
        <v>2495</v>
      </c>
      <c r="K48" s="38">
        <v>2370</v>
      </c>
      <c r="L48" s="38">
        <f t="shared" si="38"/>
        <v>2260</v>
      </c>
      <c r="M48" s="38">
        <v>2150</v>
      </c>
      <c r="N48" s="38">
        <f t="shared" si="39"/>
        <v>2050</v>
      </c>
      <c r="O48" s="38">
        <v>1950</v>
      </c>
      <c r="P48" s="38"/>
      <c r="Q48" s="38">
        <f t="shared" si="40"/>
        <v>2.8128571428571427</v>
      </c>
      <c r="R48" s="38">
        <f t="shared" si="40"/>
        <v>2.62</v>
      </c>
      <c r="S48" s="38">
        <f t="shared" si="40"/>
        <v>2.4950000000000001</v>
      </c>
      <c r="T48" s="38">
        <f t="shared" si="40"/>
        <v>2.37</v>
      </c>
      <c r="U48" s="38">
        <f t="shared" si="40"/>
        <v>2.2599999999999998</v>
      </c>
      <c r="V48" s="38">
        <f t="shared" si="40"/>
        <v>2.15</v>
      </c>
      <c r="W48" s="38">
        <f t="shared" si="40"/>
        <v>2.0499999999999998</v>
      </c>
      <c r="X48" s="38">
        <f t="shared" si="40"/>
        <v>1.95</v>
      </c>
      <c r="Y48" s="38">
        <f>stanford_det!AB48*Q48</f>
        <v>1.1701485714285715</v>
      </c>
      <c r="Z48" s="38">
        <f>stanford_det!AC48*R48</f>
        <v>0.87193600000000027</v>
      </c>
      <c r="AA48" s="38">
        <f>stanford_det!AD48*S48</f>
        <v>0.51896000000000009</v>
      </c>
      <c r="AB48" s="38">
        <f>stanford_det!AE48*T48</f>
        <v>0.197184</v>
      </c>
      <c r="AC48" s="38">
        <f>stanford_det!AF48*U48</f>
        <v>0.11752000000000004</v>
      </c>
      <c r="AD48" s="38">
        <f>stanford_det!AG48*V48</f>
        <v>4.4720000000000114E-2</v>
      </c>
      <c r="AE48" s="38">
        <f>stanford_det!AH48*W48</f>
        <v>2.1320000000000054E-2</v>
      </c>
      <c r="AF48" s="38">
        <f>stanford_det!AI48*X48</f>
        <v>0</v>
      </c>
    </row>
    <row r="49" spans="1:32" ht="15" customHeight="1" x14ac:dyDescent="0.25">
      <c r="A49" s="9" t="s">
        <v>80</v>
      </c>
      <c r="B49" s="9" t="s">
        <v>85</v>
      </c>
      <c r="C49" s="9" t="s">
        <v>22</v>
      </c>
      <c r="D49" s="9" t="s">
        <v>725</v>
      </c>
      <c r="E49" s="9" t="s">
        <v>744</v>
      </c>
      <c r="F49" s="9" t="s">
        <v>102</v>
      </c>
      <c r="G49" s="9" t="s">
        <v>726</v>
      </c>
      <c r="H49" s="39">
        <v>2018.1247142857142</v>
      </c>
      <c r="I49" s="39">
        <f>H49*800/(980+2/7*(800-980))</f>
        <v>1738.6920615384615</v>
      </c>
      <c r="J49" s="39">
        <f t="shared" si="37"/>
        <v>1564.8228553846154</v>
      </c>
      <c r="K49" s="39">
        <f>I49*640/800</f>
        <v>1390.9536492307693</v>
      </c>
      <c r="L49" s="39">
        <f t="shared" si="38"/>
        <v>1325.7526969230771</v>
      </c>
      <c r="M49" s="39">
        <f>K49*580/640</f>
        <v>1260.5517446153847</v>
      </c>
      <c r="N49" s="39">
        <f t="shared" si="39"/>
        <v>1195.3507923076922</v>
      </c>
      <c r="O49" s="39">
        <f>M49*520/580</f>
        <v>1130.14984</v>
      </c>
      <c r="P49" s="38">
        <v>0.91</v>
      </c>
      <c r="Q49" s="38">
        <f t="shared" ref="Q49:X51" si="41">H49*$P49/1000</f>
        <v>1.8364934899999998</v>
      </c>
      <c r="R49" s="38">
        <f t="shared" si="41"/>
        <v>1.5822097760000002</v>
      </c>
      <c r="S49" s="38">
        <f t="shared" si="41"/>
        <v>1.4239887984000001</v>
      </c>
      <c r="T49" s="38">
        <f t="shared" si="41"/>
        <v>1.2657678208000003</v>
      </c>
      <c r="U49" s="38">
        <f t="shared" si="41"/>
        <v>1.2064349542000001</v>
      </c>
      <c r="V49" s="38">
        <f t="shared" si="41"/>
        <v>1.1471020876</v>
      </c>
      <c r="W49" s="38">
        <f t="shared" si="41"/>
        <v>1.0877692210000001</v>
      </c>
      <c r="X49" s="38">
        <f t="shared" si="41"/>
        <v>1.0284363543999999</v>
      </c>
      <c r="Y49" s="38">
        <f>stanford_det!AB49*Q49</f>
        <v>17.890610773480681</v>
      </c>
      <c r="Z49" s="38">
        <f>stanford_det!AC49*R49</f>
        <v>101.12441441485905</v>
      </c>
      <c r="AA49" s="38">
        <f>stanford_det!AD49*S49</f>
        <v>148.81800192492966</v>
      </c>
      <c r="AB49" s="38">
        <f>stanford_det!AE49*T49</f>
        <v>151.55134469490076</v>
      </c>
      <c r="AC49" s="38">
        <f>stanford_det!AF49*U49</f>
        <v>80.168275510466273</v>
      </c>
      <c r="AD49" s="38">
        <f>stanford_det!AG49*V49</f>
        <v>80.591132914293311</v>
      </c>
      <c r="AE49" s="38">
        <f>stanford_det!AH49*W49</f>
        <v>64.003362006855141</v>
      </c>
      <c r="AF49" s="38">
        <f>stanford_det!AI49*X49</f>
        <v>61.816919492730051</v>
      </c>
    </row>
    <row r="50" spans="1:32" ht="15" customHeight="1" x14ac:dyDescent="0.25">
      <c r="A50" s="9" t="s">
        <v>81</v>
      </c>
      <c r="B50" s="9" t="s">
        <v>86</v>
      </c>
      <c r="C50" s="9" t="s">
        <v>22</v>
      </c>
      <c r="D50" s="9" t="s">
        <v>725</v>
      </c>
      <c r="E50" s="9" t="s">
        <v>743</v>
      </c>
      <c r="F50" s="9" t="s">
        <v>102</v>
      </c>
      <c r="G50" s="9" t="s">
        <v>723</v>
      </c>
      <c r="H50" s="39">
        <v>2742.6666666666665</v>
      </c>
      <c r="I50" s="39">
        <f>H50*1100/(1310+2/7*(1100-1310))</f>
        <v>2413.5466666666666</v>
      </c>
      <c r="J50" s="39">
        <f t="shared" si="37"/>
        <v>2292.8693333333331</v>
      </c>
      <c r="K50" s="39">
        <f>I50*990/1100</f>
        <v>2172.192</v>
      </c>
      <c r="L50" s="39">
        <f t="shared" si="38"/>
        <v>2106.3679999999999</v>
      </c>
      <c r="M50" s="39">
        <f>K50*930/990</f>
        <v>2040.5440000000001</v>
      </c>
      <c r="N50" s="39">
        <f t="shared" si="39"/>
        <v>1985.6906666666669</v>
      </c>
      <c r="O50" s="39">
        <f>M50*880/930</f>
        <v>1930.8373333333334</v>
      </c>
      <c r="P50" s="38">
        <v>0.91</v>
      </c>
      <c r="Q50" s="38">
        <f t="shared" si="41"/>
        <v>2.4958266666666669</v>
      </c>
      <c r="R50" s="38">
        <f t="shared" si="41"/>
        <v>2.1963274666666668</v>
      </c>
      <c r="S50" s="38">
        <f t="shared" si="41"/>
        <v>2.0865110933333328</v>
      </c>
      <c r="T50" s="38">
        <f t="shared" si="41"/>
        <v>1.97669472</v>
      </c>
      <c r="U50" s="38">
        <f t="shared" si="41"/>
        <v>1.9167948799999999</v>
      </c>
      <c r="V50" s="38">
        <f t="shared" si="41"/>
        <v>1.8568950400000002</v>
      </c>
      <c r="W50" s="38">
        <f t="shared" si="41"/>
        <v>1.8069785066666668</v>
      </c>
      <c r="X50" s="38">
        <f t="shared" si="41"/>
        <v>1.7570619733333335</v>
      </c>
      <c r="Y50" s="38">
        <f>stanford_det!AB50*Q50</f>
        <v>19.103719386303961</v>
      </c>
      <c r="Z50" s="38">
        <f>stanford_det!AC50*R50</f>
        <v>279.33940463421868</v>
      </c>
      <c r="AA50" s="38">
        <f>stanford_det!AD50*S50</f>
        <v>438.98479933950915</v>
      </c>
      <c r="AB50" s="38">
        <f>stanford_det!AE50*T50</f>
        <v>477.55841323346982</v>
      </c>
      <c r="AC50" s="38">
        <f>stanford_det!AF50*U50</f>
        <v>253.7552908350502</v>
      </c>
      <c r="AD50" s="38">
        <f>stanford_det!AG50*V50</f>
        <v>260.31044093228729</v>
      </c>
      <c r="AE50" s="38">
        <f>stanford_det!AH50*W50</f>
        <v>211.02598502466148</v>
      </c>
      <c r="AF50" s="38">
        <f>stanford_det!AI50*X50</f>
        <v>209.76528437024331</v>
      </c>
    </row>
    <row r="51" spans="1:32" ht="15" customHeight="1" x14ac:dyDescent="0.25">
      <c r="A51" s="9" t="s">
        <v>41</v>
      </c>
      <c r="B51" s="9" t="s">
        <v>42</v>
      </c>
      <c r="C51" s="9" t="s">
        <v>22</v>
      </c>
      <c r="D51" s="9" t="s">
        <v>102</v>
      </c>
      <c r="E51" s="9" t="s">
        <v>722</v>
      </c>
      <c r="F51" s="9"/>
      <c r="G51" s="9"/>
      <c r="H51" s="38">
        <v>5285.7142857142853</v>
      </c>
      <c r="I51" s="38">
        <v>4500</v>
      </c>
      <c r="J51" s="38">
        <f t="shared" si="37"/>
        <v>4150</v>
      </c>
      <c r="K51" s="38">
        <v>3800</v>
      </c>
      <c r="L51" s="38">
        <f t="shared" si="38"/>
        <v>3650</v>
      </c>
      <c r="M51" s="38">
        <v>3500</v>
      </c>
      <c r="N51" s="38">
        <f t="shared" si="39"/>
        <v>3450</v>
      </c>
      <c r="O51" s="38">
        <v>3400</v>
      </c>
      <c r="P51" s="38">
        <v>0.91</v>
      </c>
      <c r="Q51" s="38">
        <f t="shared" si="41"/>
        <v>4.8099999999999996</v>
      </c>
      <c r="R51" s="38">
        <f t="shared" si="41"/>
        <v>4.0949999999999998</v>
      </c>
      <c r="S51" s="38">
        <f t="shared" si="41"/>
        <v>3.7765</v>
      </c>
      <c r="T51" s="38">
        <f t="shared" si="41"/>
        <v>3.4580000000000002</v>
      </c>
      <c r="U51" s="38">
        <f t="shared" si="41"/>
        <v>3.3214999999999999</v>
      </c>
      <c r="V51" s="38">
        <f t="shared" si="41"/>
        <v>3.1850000000000001</v>
      </c>
      <c r="W51" s="38">
        <f t="shared" si="41"/>
        <v>3.1395</v>
      </c>
      <c r="X51" s="38">
        <f t="shared" si="41"/>
        <v>3.0939999999999999</v>
      </c>
      <c r="Y51" s="38">
        <f>stanford_det!AB51*Q51</f>
        <v>0</v>
      </c>
      <c r="Z51" s="38">
        <f>stanford_det!AC51*R51</f>
        <v>27.834241553996211</v>
      </c>
      <c r="AA51" s="38">
        <f>stanford_det!AD51*S51</f>
        <v>42.171085021094257</v>
      </c>
      <c r="AB51" s="38">
        <f>stanford_det!AE51*T51</f>
        <v>43.651159770394067</v>
      </c>
      <c r="AC51" s="38">
        <f>stanford_det!AF51*U51</f>
        <v>21.367198526272084</v>
      </c>
      <c r="AD51" s="38">
        <f>stanford_det!AG51*V51</f>
        <v>21.648854541997054</v>
      </c>
      <c r="AE51" s="38">
        <f>stanford_det!AH51*W51</f>
        <v>17.147880957372667</v>
      </c>
      <c r="AF51" s="38">
        <f>stanford_det!AI51*X51</f>
        <v>17.274902297797649</v>
      </c>
    </row>
    <row r="52" spans="1:32" ht="15" customHeight="1" x14ac:dyDescent="0.25">
      <c r="A52" s="9" t="s">
        <v>43</v>
      </c>
      <c r="B52" s="9" t="s">
        <v>44</v>
      </c>
      <c r="C52" s="9" t="s">
        <v>22</v>
      </c>
      <c r="D52" s="9" t="s">
        <v>102</v>
      </c>
      <c r="E52" s="9" t="s">
        <v>721</v>
      </c>
      <c r="F52" s="9"/>
      <c r="G52" s="9"/>
      <c r="H52" s="38">
        <v>8140</v>
      </c>
      <c r="I52" s="38">
        <v>5790</v>
      </c>
      <c r="J52" s="38">
        <f t="shared" si="37"/>
        <v>5135</v>
      </c>
      <c r="K52" s="38">
        <v>4480</v>
      </c>
      <c r="L52" s="38">
        <f t="shared" si="38"/>
        <v>3565</v>
      </c>
      <c r="M52" s="38">
        <v>2650</v>
      </c>
      <c r="N52" s="38">
        <f t="shared" si="39"/>
        <v>2475</v>
      </c>
      <c r="O52" s="38">
        <v>2300</v>
      </c>
      <c r="P52" s="38"/>
      <c r="Q52" s="38">
        <f t="shared" ref="Q52:X52" si="42">H52/1000</f>
        <v>8.14</v>
      </c>
      <c r="R52" s="38">
        <f t="shared" si="42"/>
        <v>5.79</v>
      </c>
      <c r="S52" s="38">
        <f t="shared" si="42"/>
        <v>5.1349999999999998</v>
      </c>
      <c r="T52" s="38">
        <f t="shared" si="42"/>
        <v>4.4800000000000004</v>
      </c>
      <c r="U52" s="38">
        <f t="shared" si="42"/>
        <v>3.5649999999999999</v>
      </c>
      <c r="V52" s="38">
        <f t="shared" si="42"/>
        <v>2.65</v>
      </c>
      <c r="W52" s="38">
        <f t="shared" si="42"/>
        <v>2.4750000000000001</v>
      </c>
      <c r="X52" s="38">
        <f t="shared" si="42"/>
        <v>2.2999999999999998</v>
      </c>
      <c r="Y52" s="38">
        <f>stanford_det!AB52*Q52</f>
        <v>0</v>
      </c>
      <c r="Z52" s="38">
        <f>stanford_det!AC52*R52</f>
        <v>43.773745032218066</v>
      </c>
      <c r="AA52" s="38">
        <f>stanford_det!AD52*S52</f>
        <v>65.997047885794061</v>
      </c>
      <c r="AB52" s="38">
        <f>stanford_det!AE52*T52</f>
        <v>67.739681431549897</v>
      </c>
      <c r="AC52" s="38">
        <f>stanford_det!AF52*U52</f>
        <v>31.668868086672276</v>
      </c>
      <c r="AD52" s="38">
        <f>stanford_det!AG52*V52</f>
        <v>25.043269502456347</v>
      </c>
      <c r="AE52" s="38">
        <f>stanford_det!AH52*W52</f>
        <v>20.114943070180512</v>
      </c>
      <c r="AF52" s="38">
        <f>stanford_det!AI52*X52</f>
        <v>19.127387725649697</v>
      </c>
    </row>
    <row r="53" spans="1:32" ht="15" customHeight="1" x14ac:dyDescent="0.25">
      <c r="A53" s="9" t="s">
        <v>45</v>
      </c>
      <c r="B53" s="9" t="s">
        <v>46</v>
      </c>
      <c r="C53" s="9" t="s">
        <v>22</v>
      </c>
      <c r="D53" s="9" t="s">
        <v>102</v>
      </c>
      <c r="E53" s="9" t="s">
        <v>720</v>
      </c>
      <c r="F53" s="9"/>
      <c r="G53" s="9"/>
      <c r="H53" s="38">
        <v>5370</v>
      </c>
      <c r="I53" s="38">
        <v>4970</v>
      </c>
      <c r="J53" s="38">
        <f t="shared" si="37"/>
        <v>4720</v>
      </c>
      <c r="K53" s="38">
        <v>4470</v>
      </c>
      <c r="L53" s="38">
        <f t="shared" si="38"/>
        <v>4245</v>
      </c>
      <c r="M53" s="38">
        <v>4020</v>
      </c>
      <c r="N53" s="38">
        <f t="shared" si="39"/>
        <v>3815</v>
      </c>
      <c r="O53" s="38">
        <v>3610</v>
      </c>
      <c r="P53" s="38">
        <v>0.91</v>
      </c>
      <c r="Q53" s="38">
        <f t="shared" ref="Q53:X53" si="43">H53*$P53/1000</f>
        <v>4.8866999999999994</v>
      </c>
      <c r="R53" s="38">
        <f t="shared" si="43"/>
        <v>4.5226999999999995</v>
      </c>
      <c r="S53" s="38">
        <f t="shared" si="43"/>
        <v>4.2951999999999995</v>
      </c>
      <c r="T53" s="38">
        <f t="shared" si="43"/>
        <v>4.0677000000000003</v>
      </c>
      <c r="U53" s="38">
        <f t="shared" si="43"/>
        <v>3.8629500000000001</v>
      </c>
      <c r="V53" s="38">
        <f t="shared" si="43"/>
        <v>3.6582000000000003</v>
      </c>
      <c r="W53" s="38">
        <f t="shared" si="43"/>
        <v>3.4716499999999999</v>
      </c>
      <c r="X53" s="38">
        <f t="shared" si="43"/>
        <v>3.2850999999999999</v>
      </c>
      <c r="Y53" s="38">
        <f>stanford_det!AB53*Q53</f>
        <v>0</v>
      </c>
      <c r="Z53" s="38">
        <f>stanford_det!AC53*R53</f>
        <v>0</v>
      </c>
      <c r="AA53" s="38">
        <f>stanford_det!AD53*S53</f>
        <v>0</v>
      </c>
      <c r="AB53" s="38">
        <f>stanford_det!AE53*T53</f>
        <v>0</v>
      </c>
      <c r="AC53" s="38">
        <f>stanford_det!AF53*U53</f>
        <v>0</v>
      </c>
      <c r="AD53" s="38">
        <f>stanford_det!AG53*V53</f>
        <v>0</v>
      </c>
      <c r="AE53" s="38">
        <f>stanford_det!AH53*W53</f>
        <v>0</v>
      </c>
      <c r="AF53" s="38">
        <f>stanford_det!AI53*X53</f>
        <v>0</v>
      </c>
    </row>
    <row r="54" spans="1:32" ht="15" customHeight="1" x14ac:dyDescent="0.25">
      <c r="A54" s="9" t="s">
        <v>29</v>
      </c>
      <c r="B54" s="9" t="s">
        <v>30</v>
      </c>
      <c r="C54" s="9" t="s">
        <v>21</v>
      </c>
      <c r="D54" s="9" t="s">
        <v>102</v>
      </c>
      <c r="E54" s="9" t="s">
        <v>738</v>
      </c>
      <c r="F54" s="9"/>
      <c r="G54" s="9"/>
      <c r="H54" s="38">
        <v>1961.7021276595747</v>
      </c>
      <c r="I54" s="38">
        <f t="shared" ref="I54:O55" si="44">$H54</f>
        <v>1961.7021276595747</v>
      </c>
      <c r="J54" s="38">
        <f t="shared" si="44"/>
        <v>1961.7021276595747</v>
      </c>
      <c r="K54" s="38">
        <f t="shared" si="44"/>
        <v>1961.7021276595747</v>
      </c>
      <c r="L54" s="38">
        <f t="shared" si="44"/>
        <v>1961.7021276595747</v>
      </c>
      <c r="M54" s="38">
        <f t="shared" si="44"/>
        <v>1961.7021276595747</v>
      </c>
      <c r="N54" s="38">
        <f t="shared" si="44"/>
        <v>1961.7021276595747</v>
      </c>
      <c r="O54" s="38">
        <f t="shared" si="44"/>
        <v>1961.7021276595747</v>
      </c>
      <c r="P54" s="38"/>
      <c r="Q54" s="38">
        <f t="shared" ref="Q54:X56" si="45">H54/1000</f>
        <v>1.9617021276595747</v>
      </c>
      <c r="R54" s="38">
        <f t="shared" si="45"/>
        <v>1.9617021276595747</v>
      </c>
      <c r="S54" s="38">
        <f t="shared" si="45"/>
        <v>1.9617021276595747</v>
      </c>
      <c r="T54" s="38">
        <f t="shared" si="45"/>
        <v>1.9617021276595747</v>
      </c>
      <c r="U54" s="38">
        <f t="shared" si="45"/>
        <v>1.9617021276595747</v>
      </c>
      <c r="V54" s="38">
        <f t="shared" si="45"/>
        <v>1.9617021276595747</v>
      </c>
      <c r="W54" s="38">
        <f t="shared" si="45"/>
        <v>1.9617021276595747</v>
      </c>
      <c r="X54" s="38">
        <f t="shared" si="45"/>
        <v>1.9617021276595747</v>
      </c>
      <c r="Y54" s="38">
        <f>stanford_det!AB54*Q54</f>
        <v>473.57458665425543</v>
      </c>
      <c r="Z54" s="38">
        <f>stanford_det!AC54*R54</f>
        <v>378.85966932340438</v>
      </c>
      <c r="AA54" s="38">
        <f>stanford_det!AD54*S54</f>
        <v>236.78729332712771</v>
      </c>
      <c r="AB54" s="38">
        <f>stanford_det!AE54*T54</f>
        <v>94.714917330851094</v>
      </c>
      <c r="AC54" s="38">
        <f>stanford_det!AF54*U54</f>
        <v>59.196823331781943</v>
      </c>
      <c r="AD54" s="38">
        <f>stanford_det!AG54*V54</f>
        <v>23.678729332712791</v>
      </c>
      <c r="AE54" s="38">
        <f>stanford_det!AH54*W54</f>
        <v>11.839364666356396</v>
      </c>
      <c r="AF54" s="38">
        <f>stanford_det!AI54*X54</f>
        <v>0</v>
      </c>
    </row>
    <row r="55" spans="1:32" ht="15" customHeight="1" x14ac:dyDescent="0.25">
      <c r="A55" s="9" t="s">
        <v>31</v>
      </c>
      <c r="B55" s="9" t="s">
        <v>32</v>
      </c>
      <c r="C55" s="9" t="s">
        <v>21</v>
      </c>
      <c r="D55" s="9" t="s">
        <v>102</v>
      </c>
      <c r="E55" s="9" t="s">
        <v>737</v>
      </c>
      <c r="F55" s="9"/>
      <c r="G55" s="9"/>
      <c r="H55" s="38">
        <v>850</v>
      </c>
      <c r="I55" s="38">
        <f t="shared" si="44"/>
        <v>850</v>
      </c>
      <c r="J55" s="38">
        <f t="shared" si="44"/>
        <v>850</v>
      </c>
      <c r="K55" s="38">
        <f t="shared" si="44"/>
        <v>850</v>
      </c>
      <c r="L55" s="38">
        <f t="shared" si="44"/>
        <v>850</v>
      </c>
      <c r="M55" s="38">
        <f t="shared" si="44"/>
        <v>850</v>
      </c>
      <c r="N55" s="38">
        <f t="shared" si="44"/>
        <v>850</v>
      </c>
      <c r="O55" s="38">
        <f t="shared" si="44"/>
        <v>850</v>
      </c>
      <c r="P55" s="38"/>
      <c r="Q55" s="38">
        <f t="shared" si="45"/>
        <v>0.85</v>
      </c>
      <c r="R55" s="38">
        <f t="shared" si="45"/>
        <v>0.85</v>
      </c>
      <c r="S55" s="38">
        <f t="shared" si="45"/>
        <v>0.85</v>
      </c>
      <c r="T55" s="38">
        <f t="shared" si="45"/>
        <v>0.85</v>
      </c>
      <c r="U55" s="38">
        <f t="shared" si="45"/>
        <v>0.85</v>
      </c>
      <c r="V55" s="38">
        <f t="shared" si="45"/>
        <v>0.85</v>
      </c>
      <c r="W55" s="38">
        <f t="shared" si="45"/>
        <v>0.85</v>
      </c>
      <c r="X55" s="38">
        <f t="shared" si="45"/>
        <v>0.85</v>
      </c>
      <c r="Y55" s="38">
        <f>stanford_det!AB55*Q55</f>
        <v>485.08027970000001</v>
      </c>
      <c r="Z55" s="38">
        <f>stanford_det!AC55*R55</f>
        <v>27.664223760000002</v>
      </c>
      <c r="AA55" s="38">
        <f>stanford_det!AD55*S55</f>
        <v>17.290139849999999</v>
      </c>
      <c r="AB55" s="38">
        <f>stanford_det!AE55*T55</f>
        <v>6.9160559400000006</v>
      </c>
      <c r="AC55" s="38">
        <f>stanford_det!AF55*U55</f>
        <v>4.3225349624999989</v>
      </c>
      <c r="AD55" s="38">
        <f>stanford_det!AG55*V55</f>
        <v>1.7290139849999981</v>
      </c>
      <c r="AE55" s="38">
        <f>stanford_det!AH55*W55</f>
        <v>0.86450699249999907</v>
      </c>
      <c r="AF55" s="38">
        <f>stanford_det!AI55*X55</f>
        <v>0</v>
      </c>
    </row>
    <row r="56" spans="1:32" ht="15" customHeight="1" x14ac:dyDescent="0.25">
      <c r="A56" s="9" t="s">
        <v>33</v>
      </c>
      <c r="B56" s="9" t="s">
        <v>34</v>
      </c>
      <c r="C56" s="9" t="s">
        <v>21</v>
      </c>
      <c r="D56" s="9" t="s">
        <v>102</v>
      </c>
      <c r="E56" s="9" t="s">
        <v>736</v>
      </c>
      <c r="F56" s="9"/>
      <c r="G56" s="9"/>
      <c r="H56" s="38">
        <v>4457.1428571428569</v>
      </c>
      <c r="I56" s="38">
        <f>4350</f>
        <v>4350</v>
      </c>
      <c r="J56" s="38">
        <f>(I56+K56)/2</f>
        <v>4225</v>
      </c>
      <c r="K56" s="38">
        <v>4100</v>
      </c>
      <c r="L56" s="38">
        <f>(K56+M56)/2</f>
        <v>3950</v>
      </c>
      <c r="M56" s="38">
        <v>3800</v>
      </c>
      <c r="N56" s="38">
        <f>(M56+O56)/2</f>
        <v>3775</v>
      </c>
      <c r="O56" s="38">
        <v>3750</v>
      </c>
      <c r="P56" s="38"/>
      <c r="Q56" s="38">
        <f t="shared" si="45"/>
        <v>4.4571428571428573</v>
      </c>
      <c r="R56" s="38">
        <f t="shared" si="45"/>
        <v>4.3499999999999996</v>
      </c>
      <c r="S56" s="38">
        <f t="shared" si="45"/>
        <v>4.2249999999999996</v>
      </c>
      <c r="T56" s="38">
        <f t="shared" si="45"/>
        <v>4.0999999999999996</v>
      </c>
      <c r="U56" s="38">
        <f t="shared" si="45"/>
        <v>3.95</v>
      </c>
      <c r="V56" s="38">
        <f t="shared" si="45"/>
        <v>3.8</v>
      </c>
      <c r="W56" s="38">
        <f t="shared" si="45"/>
        <v>3.7749999999999999</v>
      </c>
      <c r="X56" s="38">
        <f t="shared" si="45"/>
        <v>3.75</v>
      </c>
      <c r="Y56" s="38">
        <f>stanford_det!AB56*Q56</f>
        <v>297.5945142857143</v>
      </c>
      <c r="Z56" s="38">
        <f>stanford_det!AC56*R56</f>
        <v>232.35263999999998</v>
      </c>
      <c r="AA56" s="38">
        <f>stanford_det!AD56*S56</f>
        <v>141.04739999999998</v>
      </c>
      <c r="AB56" s="38">
        <f>stanford_det!AE56*T56</f>
        <v>54.749759999999988</v>
      </c>
      <c r="AC56" s="38">
        <f>stanford_det!AF56*U56</f>
        <v>32.966700000000003</v>
      </c>
      <c r="AD56" s="38">
        <f>stanford_det!AG56*V56</f>
        <v>12.685920000000005</v>
      </c>
      <c r="AE56" s="38">
        <f>stanford_det!AH56*W56</f>
        <v>6.3012300000000021</v>
      </c>
      <c r="AF56" s="38">
        <f>stanford_det!AI56*X56</f>
        <v>0</v>
      </c>
    </row>
    <row r="57" spans="1:32" ht="15" customHeight="1" x14ac:dyDescent="0.25">
      <c r="A57" s="9" t="s">
        <v>35</v>
      </c>
      <c r="B57" s="9" t="s">
        <v>36</v>
      </c>
      <c r="C57" s="9" t="s">
        <v>21</v>
      </c>
      <c r="D57" s="9" t="s">
        <v>725</v>
      </c>
      <c r="E57" s="9" t="s">
        <v>735</v>
      </c>
      <c r="F57" s="9" t="s">
        <v>102</v>
      </c>
      <c r="G57" s="9" t="s">
        <v>734</v>
      </c>
      <c r="H57" s="38">
        <v>1842.692924470706</v>
      </c>
      <c r="I57" s="38">
        <f t="shared" ref="I57:O57" si="46">$H57</f>
        <v>1842.692924470706</v>
      </c>
      <c r="J57" s="38">
        <f t="shared" si="46"/>
        <v>1842.692924470706</v>
      </c>
      <c r="K57" s="38">
        <f t="shared" si="46"/>
        <v>1842.692924470706</v>
      </c>
      <c r="L57" s="38">
        <f t="shared" si="46"/>
        <v>1842.692924470706</v>
      </c>
      <c r="M57" s="38">
        <f t="shared" si="46"/>
        <v>1842.692924470706</v>
      </c>
      <c r="N57" s="38">
        <f t="shared" si="46"/>
        <v>1842.692924470706</v>
      </c>
      <c r="O57" s="38">
        <f t="shared" si="46"/>
        <v>1842.692924470706</v>
      </c>
      <c r="P57" s="38">
        <v>0.91</v>
      </c>
      <c r="Q57" s="38">
        <f t="shared" ref="Q57:X59" si="47">H57*$P57/1000</f>
        <v>1.6768505612683424</v>
      </c>
      <c r="R57" s="38">
        <f t="shared" si="47"/>
        <v>1.6768505612683424</v>
      </c>
      <c r="S57" s="38">
        <f t="shared" si="47"/>
        <v>1.6768505612683424</v>
      </c>
      <c r="T57" s="38">
        <f t="shared" si="47"/>
        <v>1.6768505612683424</v>
      </c>
      <c r="U57" s="38">
        <f t="shared" si="47"/>
        <v>1.6768505612683424</v>
      </c>
      <c r="V57" s="38">
        <f t="shared" si="47"/>
        <v>1.6768505612683424</v>
      </c>
      <c r="W57" s="38">
        <f t="shared" si="47"/>
        <v>1.6768505612683424</v>
      </c>
      <c r="X57" s="38">
        <f t="shared" si="47"/>
        <v>1.6768505612683424</v>
      </c>
      <c r="Y57" s="38">
        <f>stanford_det!AB57*Q57</f>
        <v>43.598114592976906</v>
      </c>
      <c r="Z57" s="38">
        <f>stanford_det!AC57*R57</f>
        <v>30.099467574766745</v>
      </c>
      <c r="AA57" s="38">
        <f>stanford_det!AD57*S57</f>
        <v>29.97370378267162</v>
      </c>
      <c r="AB57" s="38">
        <f>stanford_det!AE57*T57</f>
        <v>29.847939990576496</v>
      </c>
      <c r="AC57" s="38">
        <f>stanford_det!AF57*U57</f>
        <v>29.816499042552714</v>
      </c>
      <c r="AD57" s="38">
        <f>stanford_det!AG57*V57</f>
        <v>29.785058094528932</v>
      </c>
      <c r="AE57" s="38">
        <f>stanford_det!AH57*W57</f>
        <v>29.774577778521007</v>
      </c>
      <c r="AF57" s="38">
        <f>stanford_det!AI57*X57</f>
        <v>29.764097462513078</v>
      </c>
    </row>
    <row r="58" spans="1:32" ht="15" customHeight="1" x14ac:dyDescent="0.25">
      <c r="A58" s="9" t="s">
        <v>79</v>
      </c>
      <c r="B58" s="9" t="s">
        <v>83</v>
      </c>
      <c r="C58" s="9" t="s">
        <v>21</v>
      </c>
      <c r="D58" s="9" t="s">
        <v>725</v>
      </c>
      <c r="E58" s="9" t="s">
        <v>742</v>
      </c>
      <c r="F58" s="9" t="s">
        <v>102</v>
      </c>
      <c r="G58" s="9" t="s">
        <v>732</v>
      </c>
      <c r="H58" s="39">
        <v>1988.1111111111111</v>
      </c>
      <c r="I58" s="39">
        <f>H58*1350/(1400+2/7*(1350-1400))</f>
        <v>1936.8711340206185</v>
      </c>
      <c r="J58" s="39">
        <f t="shared" ref="J58:J66" si="48">(I58+K58)/2</f>
        <v>1901.0031500572736</v>
      </c>
      <c r="K58" s="39">
        <f>I58*1300/1350</f>
        <v>1865.1351660939288</v>
      </c>
      <c r="L58" s="39">
        <f t="shared" ref="L58:L66" si="49">(K58+M58)/2</f>
        <v>1793.3991981672393</v>
      </c>
      <c r="M58" s="39">
        <f>K58*1200/1300</f>
        <v>1721.6632302405496</v>
      </c>
      <c r="N58" s="39">
        <f t="shared" ref="N58:N66" si="50">(M58+O58)/2</f>
        <v>1649.92726231386</v>
      </c>
      <c r="O58" s="39">
        <f>M58*1100/1200</f>
        <v>1578.1912943871705</v>
      </c>
      <c r="P58" s="38">
        <v>0.91</v>
      </c>
      <c r="Q58" s="38">
        <f t="shared" si="47"/>
        <v>1.8091811111111114</v>
      </c>
      <c r="R58" s="38">
        <f t="shared" si="47"/>
        <v>1.7625527319587628</v>
      </c>
      <c r="S58" s="38">
        <f t="shared" si="47"/>
        <v>1.7299128665521191</v>
      </c>
      <c r="T58" s="38">
        <f t="shared" si="47"/>
        <v>1.6972730011454753</v>
      </c>
      <c r="U58" s="38">
        <f t="shared" si="47"/>
        <v>1.6319932703321878</v>
      </c>
      <c r="V58" s="38">
        <f t="shared" si="47"/>
        <v>1.5667135395189002</v>
      </c>
      <c r="W58" s="38">
        <f t="shared" si="47"/>
        <v>1.5014338087056125</v>
      </c>
      <c r="X58" s="38">
        <f t="shared" si="47"/>
        <v>1.4361540778923252</v>
      </c>
      <c r="Y58" s="38">
        <f>stanford_det!AB58*Q58</f>
        <v>30.891767472222224</v>
      </c>
      <c r="Z58" s="38">
        <f>stanford_det!AC58*R58</f>
        <v>2418.4713578601409</v>
      </c>
      <c r="AA58" s="38">
        <f>stanford_det!AD58*S58</f>
        <v>3914.0288399176247</v>
      </c>
      <c r="AB58" s="38">
        <f>stanford_det!AE58*T58</f>
        <v>4342.9393248253082</v>
      </c>
      <c r="AC58" s="38">
        <f>stanford_det!AF58*U58</f>
        <v>2277.9017620084351</v>
      </c>
      <c r="AD58" s="38">
        <f>stanford_det!AG58*V58</f>
        <v>2316.9343613524843</v>
      </c>
      <c r="AE58" s="38">
        <f>stanford_det!AH58*W58</f>
        <v>1846.2180038843517</v>
      </c>
      <c r="AF58" s="38">
        <f>stanford_det!AI58*X58</f>
        <v>1805.7153050023874</v>
      </c>
    </row>
    <row r="59" spans="1:32" ht="15" customHeight="1" x14ac:dyDescent="0.25">
      <c r="A59" s="9" t="s">
        <v>78</v>
      </c>
      <c r="B59" s="9" t="s">
        <v>84</v>
      </c>
      <c r="C59" s="9" t="s">
        <v>21</v>
      </c>
      <c r="D59" s="9" t="s">
        <v>725</v>
      </c>
      <c r="E59" s="9" t="s">
        <v>741</v>
      </c>
      <c r="F59" s="9" t="s">
        <v>102</v>
      </c>
      <c r="G59" s="9" t="s">
        <v>730</v>
      </c>
      <c r="H59" s="38">
        <v>4376</v>
      </c>
      <c r="I59" s="38">
        <f>H59*2880/(3470+2/7*(2880-3470))</f>
        <v>3817.4019904803113</v>
      </c>
      <c r="J59" s="38">
        <f t="shared" si="48"/>
        <v>3618.5789701427948</v>
      </c>
      <c r="K59" s="38">
        <f>I59*2580/2880</f>
        <v>3419.7559498052788</v>
      </c>
      <c r="L59" s="38">
        <f t="shared" si="49"/>
        <v>3287.2072695802681</v>
      </c>
      <c r="M59" s="38">
        <f>K59*2380/2580</f>
        <v>3154.6585893552569</v>
      </c>
      <c r="N59" s="38">
        <f t="shared" si="50"/>
        <v>3032.3850006205571</v>
      </c>
      <c r="O59" s="38">
        <f>M59*2380/2580</f>
        <v>2910.1114118858573</v>
      </c>
      <c r="P59" s="38">
        <v>0.91</v>
      </c>
      <c r="Q59" s="38">
        <f t="shared" si="47"/>
        <v>3.9821600000000004</v>
      </c>
      <c r="R59" s="38">
        <f t="shared" si="47"/>
        <v>3.4738358113370831</v>
      </c>
      <c r="S59" s="38">
        <f t="shared" si="47"/>
        <v>3.2929068628299434</v>
      </c>
      <c r="T59" s="38">
        <f t="shared" si="47"/>
        <v>3.1119779143228037</v>
      </c>
      <c r="U59" s="38">
        <f t="shared" si="47"/>
        <v>2.991358615318044</v>
      </c>
      <c r="V59" s="38">
        <f t="shared" si="47"/>
        <v>2.8707393163132839</v>
      </c>
      <c r="W59" s="38">
        <f t="shared" si="47"/>
        <v>2.7594703505647074</v>
      </c>
      <c r="X59" s="38">
        <f t="shared" si="47"/>
        <v>2.6482013848161299</v>
      </c>
      <c r="Y59" s="38">
        <f>stanford_det!AB59*Q59</f>
        <v>0</v>
      </c>
      <c r="Z59" s="38">
        <f>stanford_det!AC59*R59</f>
        <v>0</v>
      </c>
      <c r="AA59" s="38">
        <f>stanford_det!AD59*S59</f>
        <v>0</v>
      </c>
      <c r="AB59" s="38">
        <f>stanford_det!AE59*T59</f>
        <v>0</v>
      </c>
      <c r="AC59" s="38">
        <f>stanford_det!AF59*U59</f>
        <v>0</v>
      </c>
      <c r="AD59" s="38">
        <f>stanford_det!AG59*V59</f>
        <v>0</v>
      </c>
      <c r="AE59" s="38">
        <f>stanford_det!AH59*W59</f>
        <v>0</v>
      </c>
      <c r="AF59" s="38">
        <f>stanford_det!AI59*X59</f>
        <v>0</v>
      </c>
    </row>
    <row r="60" spans="1:32" ht="15" customHeight="1" x14ac:dyDescent="0.25">
      <c r="A60" s="9" t="s">
        <v>37</v>
      </c>
      <c r="B60" s="9" t="s">
        <v>38</v>
      </c>
      <c r="C60" s="9" t="s">
        <v>21</v>
      </c>
      <c r="D60" s="9" t="s">
        <v>102</v>
      </c>
      <c r="E60" s="9" t="s">
        <v>729</v>
      </c>
      <c r="F60" s="9"/>
      <c r="G60" s="9"/>
      <c r="H60" s="38">
        <v>2442.8571428571427</v>
      </c>
      <c r="I60" s="38">
        <v>2300</v>
      </c>
      <c r="J60" s="38">
        <f t="shared" si="48"/>
        <v>2300</v>
      </c>
      <c r="K60" s="38">
        <v>2300</v>
      </c>
      <c r="L60" s="38">
        <f t="shared" si="49"/>
        <v>2300</v>
      </c>
      <c r="M60" s="38">
        <v>2300</v>
      </c>
      <c r="N60" s="38">
        <f t="shared" si="50"/>
        <v>2250</v>
      </c>
      <c r="O60" s="38">
        <v>2200</v>
      </c>
      <c r="P60" s="38"/>
      <c r="Q60" s="38">
        <f t="shared" ref="Q60:X61" si="51">H60/1000</f>
        <v>2.4428571428571426</v>
      </c>
      <c r="R60" s="38">
        <f t="shared" si="51"/>
        <v>2.2999999999999998</v>
      </c>
      <c r="S60" s="38">
        <f t="shared" si="51"/>
        <v>2.2999999999999998</v>
      </c>
      <c r="T60" s="38">
        <f t="shared" si="51"/>
        <v>2.2999999999999998</v>
      </c>
      <c r="U60" s="38">
        <f t="shared" si="51"/>
        <v>2.2999999999999998</v>
      </c>
      <c r="V60" s="38">
        <f t="shared" si="51"/>
        <v>2.2999999999999998</v>
      </c>
      <c r="W60" s="38">
        <f t="shared" si="51"/>
        <v>2.25</v>
      </c>
      <c r="X60" s="38">
        <f t="shared" si="51"/>
        <v>2.2000000000000002</v>
      </c>
      <c r="Y60" s="38">
        <f>stanford_det!AB60*Q60</f>
        <v>9.3477757224489775</v>
      </c>
      <c r="Z60" s="38">
        <f>stanford_det!AC60*R60</f>
        <v>7.0408977371428563</v>
      </c>
      <c r="AA60" s="38">
        <f>stanford_det!AD60*S60</f>
        <v>4.4005610857142852</v>
      </c>
      <c r="AB60" s="38">
        <f>stanford_det!AE60*T60</f>
        <v>1.7602244342857141</v>
      </c>
      <c r="AC60" s="38">
        <f>stanford_det!AF60*U60</f>
        <v>1.1001402714285713</v>
      </c>
      <c r="AD60" s="38">
        <f>stanford_det!AG60*V60</f>
        <v>0.44005610857142852</v>
      </c>
      <c r="AE60" s="38">
        <f>stanford_det!AH60*W60</f>
        <v>0.21524483571428571</v>
      </c>
      <c r="AF60" s="38">
        <f>stanford_det!AI60*X60</f>
        <v>0</v>
      </c>
    </row>
    <row r="61" spans="1:32" ht="15" customHeight="1" x14ac:dyDescent="0.25">
      <c r="A61" s="9" t="s">
        <v>39</v>
      </c>
      <c r="B61" s="9" t="s">
        <v>40</v>
      </c>
      <c r="C61" s="9" t="s">
        <v>21</v>
      </c>
      <c r="D61" s="9" t="s">
        <v>102</v>
      </c>
      <c r="E61" s="9" t="s">
        <v>728</v>
      </c>
      <c r="F61" s="9"/>
      <c r="G61" s="9"/>
      <c r="H61" s="38">
        <v>2812.8571428571427</v>
      </c>
      <c r="I61" s="38">
        <v>2620</v>
      </c>
      <c r="J61" s="38">
        <f t="shared" si="48"/>
        <v>2495</v>
      </c>
      <c r="K61" s="38">
        <v>2370</v>
      </c>
      <c r="L61" s="38">
        <f t="shared" si="49"/>
        <v>2260</v>
      </c>
      <c r="M61" s="38">
        <v>2150</v>
      </c>
      <c r="N61" s="38">
        <f t="shared" si="50"/>
        <v>2050</v>
      </c>
      <c r="O61" s="38">
        <v>1950</v>
      </c>
      <c r="P61" s="38"/>
      <c r="Q61" s="38">
        <f t="shared" si="51"/>
        <v>2.8128571428571427</v>
      </c>
      <c r="R61" s="38">
        <f t="shared" si="51"/>
        <v>2.62</v>
      </c>
      <c r="S61" s="38">
        <f t="shared" si="51"/>
        <v>2.4950000000000001</v>
      </c>
      <c r="T61" s="38">
        <f t="shared" si="51"/>
        <v>2.37</v>
      </c>
      <c r="U61" s="38">
        <f t="shared" si="51"/>
        <v>2.2599999999999998</v>
      </c>
      <c r="V61" s="38">
        <f t="shared" si="51"/>
        <v>2.15</v>
      </c>
      <c r="W61" s="38">
        <f t="shared" si="51"/>
        <v>2.0499999999999998</v>
      </c>
      <c r="X61" s="38">
        <f t="shared" si="51"/>
        <v>1.95</v>
      </c>
      <c r="Y61" s="38">
        <f>stanford_det!AB61*Q61</f>
        <v>95.239185454285717</v>
      </c>
      <c r="Z61" s="38">
        <f>stanford_det!AC61*R61</f>
        <v>14.375462112000006</v>
      </c>
      <c r="AA61" s="38">
        <f>stanford_det!AD61*S61</f>
        <v>8.5560061950000019</v>
      </c>
      <c r="AB61" s="38">
        <f>stanford_det!AE61*T61</f>
        <v>3.2509394279999997</v>
      </c>
      <c r="AC61" s="38">
        <f>stanford_det!AF61*U61</f>
        <v>1.9375324650000005</v>
      </c>
      <c r="AD61" s="38">
        <f>stanford_det!AG61*V61</f>
        <v>0.73729111500000166</v>
      </c>
      <c r="AE61" s="38">
        <f>stanford_det!AH61*W61</f>
        <v>0.3514992525000008</v>
      </c>
      <c r="AF61" s="38">
        <f>stanford_det!AI61*X61</f>
        <v>0</v>
      </c>
    </row>
    <row r="62" spans="1:32" ht="15" customHeight="1" x14ac:dyDescent="0.25">
      <c r="A62" s="9" t="s">
        <v>80</v>
      </c>
      <c r="B62" s="9" t="s">
        <v>85</v>
      </c>
      <c r="C62" s="9" t="s">
        <v>21</v>
      </c>
      <c r="D62" s="9" t="s">
        <v>725</v>
      </c>
      <c r="E62" s="9" t="s">
        <v>740</v>
      </c>
      <c r="F62" s="9" t="s">
        <v>102</v>
      </c>
      <c r="G62" s="9" t="s">
        <v>726</v>
      </c>
      <c r="H62" s="39">
        <v>1608.2725555555553</v>
      </c>
      <c r="I62" s="39">
        <f>H62*800/(980+2/7*(800-980))</f>
        <v>1385.588663247863</v>
      </c>
      <c r="J62" s="39">
        <f t="shared" si="48"/>
        <v>1247.0297969230767</v>
      </c>
      <c r="K62" s="39">
        <f>I62*640/800</f>
        <v>1108.4709305982904</v>
      </c>
      <c r="L62" s="39">
        <f t="shared" si="49"/>
        <v>1056.5113557264956</v>
      </c>
      <c r="M62" s="39">
        <f>K62*580/640</f>
        <v>1004.5517808547007</v>
      </c>
      <c r="N62" s="39">
        <f t="shared" si="50"/>
        <v>952.59220598290585</v>
      </c>
      <c r="O62" s="39">
        <f>M62*520/580</f>
        <v>900.63263111111098</v>
      </c>
      <c r="P62" s="38">
        <v>0.91</v>
      </c>
      <c r="Q62" s="38">
        <f t="shared" ref="Q62:X64" si="52">H62*$P62/1000</f>
        <v>1.4635280255555554</v>
      </c>
      <c r="R62" s="38">
        <f t="shared" si="52"/>
        <v>1.2608856835555553</v>
      </c>
      <c r="S62" s="38">
        <f t="shared" si="52"/>
        <v>1.1347971151999998</v>
      </c>
      <c r="T62" s="38">
        <f t="shared" si="52"/>
        <v>1.0087085468444443</v>
      </c>
      <c r="U62" s="38">
        <f t="shared" si="52"/>
        <v>0.96142533371111105</v>
      </c>
      <c r="V62" s="38">
        <f t="shared" si="52"/>
        <v>0.91414212057777777</v>
      </c>
      <c r="W62" s="38">
        <f t="shared" si="52"/>
        <v>0.86685890744444438</v>
      </c>
      <c r="X62" s="38">
        <f t="shared" si="52"/>
        <v>0.81957569431111099</v>
      </c>
      <c r="Y62" s="38">
        <f>stanford_det!AB62*Q62</f>
        <v>92.04298397470059</v>
      </c>
      <c r="Z62" s="38">
        <f>stanford_det!AC62*R62</f>
        <v>1540.2398542956259</v>
      </c>
      <c r="AA62" s="38">
        <f>stanford_det!AD62*S62</f>
        <v>2266.4167054818004</v>
      </c>
      <c r="AB62" s="38">
        <f>stanford_det!AE62*T62</f>
        <v>2307.9929059668466</v>
      </c>
      <c r="AC62" s="38">
        <f>stanford_det!AF62*U62</f>
        <v>1221.0407457003796</v>
      </c>
      <c r="AD62" s="38">
        <f>stanford_det!AG62*V62</f>
        <v>1227.4630621675253</v>
      </c>
      <c r="AE62" s="38">
        <f>stanford_det!AH62*W62</f>
        <v>974.86794494305923</v>
      </c>
      <c r="AF62" s="38">
        <f>stanford_det!AI62*X62</f>
        <v>941.55897364629982</v>
      </c>
    </row>
    <row r="63" spans="1:32" ht="15" customHeight="1" x14ac:dyDescent="0.25">
      <c r="A63" s="9" t="s">
        <v>81</v>
      </c>
      <c r="B63" s="9" t="s">
        <v>86</v>
      </c>
      <c r="C63" s="9" t="s">
        <v>21</v>
      </c>
      <c r="D63" s="9" t="s">
        <v>725</v>
      </c>
      <c r="E63" s="9" t="s">
        <v>739</v>
      </c>
      <c r="F63" s="9" t="s">
        <v>102</v>
      </c>
      <c r="G63" s="9" t="s">
        <v>723</v>
      </c>
      <c r="H63" s="39">
        <v>2164.4444444444443</v>
      </c>
      <c r="I63" s="39">
        <f>H63*1100/(1310+2/7*(1100-1310))</f>
        <v>1904.7111111111112</v>
      </c>
      <c r="J63" s="39">
        <f t="shared" si="48"/>
        <v>1809.4755555555557</v>
      </c>
      <c r="K63" s="39">
        <f>I63*990/1100</f>
        <v>1714.24</v>
      </c>
      <c r="L63" s="39">
        <f t="shared" si="49"/>
        <v>1662.2933333333333</v>
      </c>
      <c r="M63" s="39">
        <f>K63*930/990</f>
        <v>1610.3466666666666</v>
      </c>
      <c r="N63" s="39">
        <f t="shared" si="50"/>
        <v>1567.0577777777776</v>
      </c>
      <c r="O63" s="39">
        <f>M63*880/930</f>
        <v>1523.7688888888888</v>
      </c>
      <c r="P63" s="38">
        <v>0.91</v>
      </c>
      <c r="Q63" s="38">
        <f t="shared" si="52"/>
        <v>1.9696444444444443</v>
      </c>
      <c r="R63" s="38">
        <f t="shared" si="52"/>
        <v>1.7332871111111112</v>
      </c>
      <c r="S63" s="38">
        <f t="shared" si="52"/>
        <v>1.6466227555555559</v>
      </c>
      <c r="T63" s="38">
        <f t="shared" si="52"/>
        <v>1.5599584</v>
      </c>
      <c r="U63" s="38">
        <f t="shared" si="52"/>
        <v>1.5126869333333335</v>
      </c>
      <c r="V63" s="38">
        <f t="shared" si="52"/>
        <v>1.4654154666666666</v>
      </c>
      <c r="W63" s="38">
        <f t="shared" si="52"/>
        <v>1.4260225777777775</v>
      </c>
      <c r="X63" s="38">
        <f t="shared" si="52"/>
        <v>1.3866296888888889</v>
      </c>
      <c r="Y63" s="38">
        <f>stanford_det!AB63*Q63</f>
        <v>69.427670096459309</v>
      </c>
      <c r="Z63" s="38">
        <f>stanford_det!AC63*R63</f>
        <v>1326.027735083225</v>
      </c>
      <c r="AA63" s="38">
        <f>stanford_det!AD63*S63</f>
        <v>2063.806637347122</v>
      </c>
      <c r="AB63" s="38">
        <f>stanford_det!AE63*T63</f>
        <v>2240.8453380589513</v>
      </c>
      <c r="AC63" s="38">
        <f>stanford_det!AF63*U63</f>
        <v>1203.4278581215165</v>
      </c>
      <c r="AD63" s="38">
        <f>stanford_det!AG63*V63</f>
        <v>1232.9075798506847</v>
      </c>
      <c r="AE63" s="38">
        <f>stanford_det!AH63*W63</f>
        <v>1003.9146053039565</v>
      </c>
      <c r="AF63" s="38">
        <f>stanford_det!AI63*X63</f>
        <v>997.34216524936494</v>
      </c>
    </row>
    <row r="64" spans="1:32" ht="15" customHeight="1" x14ac:dyDescent="0.25">
      <c r="A64" s="9" t="s">
        <v>41</v>
      </c>
      <c r="B64" s="9" t="s">
        <v>42</v>
      </c>
      <c r="C64" s="9" t="s">
        <v>21</v>
      </c>
      <c r="D64" s="9" t="s">
        <v>102</v>
      </c>
      <c r="E64" s="9" t="s">
        <v>722</v>
      </c>
      <c r="F64" s="9"/>
      <c r="G64" s="9"/>
      <c r="H64" s="38">
        <v>5285.7142857142853</v>
      </c>
      <c r="I64" s="38">
        <v>4500</v>
      </c>
      <c r="J64" s="38">
        <f t="shared" si="48"/>
        <v>4150</v>
      </c>
      <c r="K64" s="38">
        <v>3800</v>
      </c>
      <c r="L64" s="38">
        <f t="shared" si="49"/>
        <v>3650</v>
      </c>
      <c r="M64" s="38">
        <v>3500</v>
      </c>
      <c r="N64" s="38">
        <f t="shared" si="50"/>
        <v>3450</v>
      </c>
      <c r="O64" s="38">
        <v>3400</v>
      </c>
      <c r="P64" s="38">
        <v>0.91</v>
      </c>
      <c r="Q64" s="38">
        <f t="shared" si="52"/>
        <v>4.8099999999999996</v>
      </c>
      <c r="R64" s="38">
        <f t="shared" si="52"/>
        <v>4.0949999999999998</v>
      </c>
      <c r="S64" s="38">
        <f t="shared" si="52"/>
        <v>3.7765</v>
      </c>
      <c r="T64" s="38">
        <f t="shared" si="52"/>
        <v>3.4580000000000002</v>
      </c>
      <c r="U64" s="38">
        <f t="shared" si="52"/>
        <v>3.3214999999999999</v>
      </c>
      <c r="V64" s="38">
        <f t="shared" si="52"/>
        <v>3.1850000000000001</v>
      </c>
      <c r="W64" s="38">
        <f t="shared" si="52"/>
        <v>3.1395</v>
      </c>
      <c r="X64" s="38">
        <f t="shared" si="52"/>
        <v>3.0939999999999999</v>
      </c>
      <c r="Y64" s="38">
        <f>stanford_det!AB64*Q64</f>
        <v>0</v>
      </c>
      <c r="Z64" s="38">
        <f>stanford_det!AC64*R64</f>
        <v>0</v>
      </c>
      <c r="AA64" s="38">
        <f>stanford_det!AD64*S64</f>
        <v>0</v>
      </c>
      <c r="AB64" s="38">
        <f>stanford_det!AE64*T64</f>
        <v>0</v>
      </c>
      <c r="AC64" s="38">
        <f>stanford_det!AF64*U64</f>
        <v>0</v>
      </c>
      <c r="AD64" s="38">
        <f>stanford_det!AG64*V64</f>
        <v>0</v>
      </c>
      <c r="AE64" s="38">
        <f>stanford_det!AH64*W64</f>
        <v>0</v>
      </c>
      <c r="AF64" s="38">
        <f>stanford_det!AI64*X64</f>
        <v>0</v>
      </c>
    </row>
    <row r="65" spans="1:32" ht="15" customHeight="1" x14ac:dyDescent="0.25">
      <c r="A65" s="9" t="s">
        <v>43</v>
      </c>
      <c r="B65" s="9" t="s">
        <v>44</v>
      </c>
      <c r="C65" s="9" t="s">
        <v>21</v>
      </c>
      <c r="D65" s="9" t="s">
        <v>102</v>
      </c>
      <c r="E65" s="9" t="s">
        <v>721</v>
      </c>
      <c r="F65" s="9"/>
      <c r="G65" s="9"/>
      <c r="H65" s="38">
        <v>8140</v>
      </c>
      <c r="I65" s="38">
        <v>5790</v>
      </c>
      <c r="J65" s="38">
        <f t="shared" si="48"/>
        <v>5135</v>
      </c>
      <c r="K65" s="38">
        <v>4480</v>
      </c>
      <c r="L65" s="38">
        <f t="shared" si="49"/>
        <v>3565</v>
      </c>
      <c r="M65" s="38">
        <v>2650</v>
      </c>
      <c r="N65" s="38">
        <f t="shared" si="50"/>
        <v>2475</v>
      </c>
      <c r="O65" s="38">
        <v>2300</v>
      </c>
      <c r="P65" s="38"/>
      <c r="Q65" s="38">
        <f t="shared" ref="Q65:X65" si="53">H65/1000</f>
        <v>8.14</v>
      </c>
      <c r="R65" s="38">
        <f t="shared" si="53"/>
        <v>5.79</v>
      </c>
      <c r="S65" s="38">
        <f t="shared" si="53"/>
        <v>5.1349999999999998</v>
      </c>
      <c r="T65" s="38">
        <f t="shared" si="53"/>
        <v>4.4800000000000004</v>
      </c>
      <c r="U65" s="38">
        <f t="shared" si="53"/>
        <v>3.5649999999999999</v>
      </c>
      <c r="V65" s="38">
        <f t="shared" si="53"/>
        <v>2.65</v>
      </c>
      <c r="W65" s="38">
        <f t="shared" si="53"/>
        <v>2.4750000000000001</v>
      </c>
      <c r="X65" s="38">
        <f t="shared" si="53"/>
        <v>2.2999999999999998</v>
      </c>
      <c r="Y65" s="38">
        <f>stanford_det!AB65*Q65</f>
        <v>0</v>
      </c>
      <c r="Z65" s="38">
        <f>stanford_det!AC65*R65</f>
        <v>0</v>
      </c>
      <c r="AA65" s="38">
        <f>stanford_det!AD65*S65</f>
        <v>0</v>
      </c>
      <c r="AB65" s="38">
        <f>stanford_det!AE65*T65</f>
        <v>0</v>
      </c>
      <c r="AC65" s="38">
        <f>stanford_det!AF65*U65</f>
        <v>0</v>
      </c>
      <c r="AD65" s="38">
        <f>stanford_det!AG65*V65</f>
        <v>0</v>
      </c>
      <c r="AE65" s="38">
        <f>stanford_det!AH65*W65</f>
        <v>0</v>
      </c>
      <c r="AF65" s="38">
        <f>stanford_det!AI65*X65</f>
        <v>0</v>
      </c>
    </row>
    <row r="66" spans="1:32" ht="15" customHeight="1" x14ac:dyDescent="0.25">
      <c r="A66" s="9" t="s">
        <v>45</v>
      </c>
      <c r="B66" s="9" t="s">
        <v>46</v>
      </c>
      <c r="C66" s="9" t="s">
        <v>21</v>
      </c>
      <c r="D66" s="9" t="s">
        <v>102</v>
      </c>
      <c r="E66" s="9" t="s">
        <v>720</v>
      </c>
      <c r="F66" s="9"/>
      <c r="G66" s="9"/>
      <c r="H66" s="38">
        <v>5370</v>
      </c>
      <c r="I66" s="38">
        <v>4970</v>
      </c>
      <c r="J66" s="38">
        <f t="shared" si="48"/>
        <v>4720</v>
      </c>
      <c r="K66" s="38">
        <v>4470</v>
      </c>
      <c r="L66" s="38">
        <f t="shared" si="49"/>
        <v>4245</v>
      </c>
      <c r="M66" s="38">
        <v>4020</v>
      </c>
      <c r="N66" s="38">
        <f t="shared" si="50"/>
        <v>3815</v>
      </c>
      <c r="O66" s="38">
        <v>3610</v>
      </c>
      <c r="P66" s="38">
        <v>0.91</v>
      </c>
      <c r="Q66" s="38">
        <f t="shared" ref="Q66:X66" si="54">H66*$P66/1000</f>
        <v>4.8866999999999994</v>
      </c>
      <c r="R66" s="38">
        <f t="shared" si="54"/>
        <v>4.5226999999999995</v>
      </c>
      <c r="S66" s="38">
        <f t="shared" si="54"/>
        <v>4.2951999999999995</v>
      </c>
      <c r="T66" s="38">
        <f t="shared" si="54"/>
        <v>4.0677000000000003</v>
      </c>
      <c r="U66" s="38">
        <f t="shared" si="54"/>
        <v>3.8629500000000001</v>
      </c>
      <c r="V66" s="38">
        <f t="shared" si="54"/>
        <v>3.6582000000000003</v>
      </c>
      <c r="W66" s="38">
        <f t="shared" si="54"/>
        <v>3.4716499999999999</v>
      </c>
      <c r="X66" s="38">
        <f t="shared" si="54"/>
        <v>3.2850999999999999</v>
      </c>
      <c r="Y66" s="38">
        <f>stanford_det!AB66*Q66</f>
        <v>0</v>
      </c>
      <c r="Z66" s="38">
        <f>stanford_det!AC66*R66</f>
        <v>0</v>
      </c>
      <c r="AA66" s="38">
        <f>stanford_det!AD66*S66</f>
        <v>0</v>
      </c>
      <c r="AB66" s="38">
        <f>stanford_det!AE66*T66</f>
        <v>0</v>
      </c>
      <c r="AC66" s="38">
        <f>stanford_det!AF66*U66</f>
        <v>0</v>
      </c>
      <c r="AD66" s="38">
        <f>stanford_det!AG66*V66</f>
        <v>0</v>
      </c>
      <c r="AE66" s="38">
        <f>stanford_det!AH66*W66</f>
        <v>0</v>
      </c>
      <c r="AF66" s="38">
        <f>stanford_det!AI66*X66</f>
        <v>0</v>
      </c>
    </row>
    <row r="67" spans="1:32" ht="15" customHeight="1" x14ac:dyDescent="0.25">
      <c r="A67" s="9" t="s">
        <v>29</v>
      </c>
      <c r="B67" s="9" t="s">
        <v>30</v>
      </c>
      <c r="C67" s="9" t="s">
        <v>20</v>
      </c>
      <c r="D67" s="9" t="s">
        <v>102</v>
      </c>
      <c r="E67" s="9" t="s">
        <v>738</v>
      </c>
      <c r="F67" s="9"/>
      <c r="G67" s="9"/>
      <c r="H67" s="38">
        <v>1778.7539598732842</v>
      </c>
      <c r="I67" s="38">
        <f t="shared" ref="I67:O68" si="55">$H67</f>
        <v>1778.7539598732842</v>
      </c>
      <c r="J67" s="38">
        <f t="shared" si="55"/>
        <v>1778.7539598732842</v>
      </c>
      <c r="K67" s="38">
        <f t="shared" si="55"/>
        <v>1778.7539598732842</v>
      </c>
      <c r="L67" s="38">
        <f t="shared" si="55"/>
        <v>1778.7539598732842</v>
      </c>
      <c r="M67" s="38">
        <f t="shared" si="55"/>
        <v>1778.7539598732842</v>
      </c>
      <c r="N67" s="38">
        <f t="shared" si="55"/>
        <v>1778.7539598732842</v>
      </c>
      <c r="O67" s="38">
        <f t="shared" si="55"/>
        <v>1778.7539598732842</v>
      </c>
      <c r="P67" s="38"/>
      <c r="Q67" s="38">
        <f t="shared" ref="Q67:X69" si="56">H67/1000</f>
        <v>1.7787539598732842</v>
      </c>
      <c r="R67" s="38">
        <f t="shared" si="56"/>
        <v>1.7787539598732842</v>
      </c>
      <c r="S67" s="38">
        <f t="shared" si="56"/>
        <v>1.7787539598732842</v>
      </c>
      <c r="T67" s="38">
        <f t="shared" si="56"/>
        <v>1.7787539598732842</v>
      </c>
      <c r="U67" s="38">
        <f t="shared" si="56"/>
        <v>1.7787539598732842</v>
      </c>
      <c r="V67" s="38">
        <f t="shared" si="56"/>
        <v>1.7787539598732842</v>
      </c>
      <c r="W67" s="38">
        <f t="shared" si="56"/>
        <v>1.7787539598732842</v>
      </c>
      <c r="X67" s="38">
        <f t="shared" si="56"/>
        <v>1.7787539598732842</v>
      </c>
      <c r="Y67" s="38">
        <f>stanford_det!AB67*Q67</f>
        <v>2348.8187600517008</v>
      </c>
      <c r="Z67" s="38">
        <f>stanford_det!AC67*R67</f>
        <v>1879.0550080413609</v>
      </c>
      <c r="AA67" s="38">
        <f>stanford_det!AD67*S67</f>
        <v>1174.4093800258504</v>
      </c>
      <c r="AB67" s="38">
        <f>stanford_det!AE67*T67</f>
        <v>469.76375201034</v>
      </c>
      <c r="AC67" s="38">
        <f>stanford_det!AF67*U67</f>
        <v>293.6023450064626</v>
      </c>
      <c r="AD67" s="38">
        <f>stanford_det!AG67*V67</f>
        <v>117.44093800258516</v>
      </c>
      <c r="AE67" s="38">
        <f>stanford_det!AH67*W67</f>
        <v>58.720469001292578</v>
      </c>
      <c r="AF67" s="38">
        <f>stanford_det!AI67*X67</f>
        <v>0</v>
      </c>
    </row>
    <row r="68" spans="1:32" ht="15" customHeight="1" x14ac:dyDescent="0.25">
      <c r="A68" s="9" t="s">
        <v>31</v>
      </c>
      <c r="B68" s="9" t="s">
        <v>32</v>
      </c>
      <c r="C68" s="9" t="s">
        <v>20</v>
      </c>
      <c r="D68" s="9" t="s">
        <v>102</v>
      </c>
      <c r="E68" s="9" t="s">
        <v>737</v>
      </c>
      <c r="F68" s="9"/>
      <c r="G68" s="9"/>
      <c r="H68" s="38">
        <v>850</v>
      </c>
      <c r="I68" s="38">
        <f t="shared" si="55"/>
        <v>850</v>
      </c>
      <c r="J68" s="38">
        <f t="shared" si="55"/>
        <v>850</v>
      </c>
      <c r="K68" s="38">
        <f t="shared" si="55"/>
        <v>850</v>
      </c>
      <c r="L68" s="38">
        <f t="shared" si="55"/>
        <v>850</v>
      </c>
      <c r="M68" s="38">
        <f t="shared" si="55"/>
        <v>850</v>
      </c>
      <c r="N68" s="38">
        <f t="shared" si="55"/>
        <v>850</v>
      </c>
      <c r="O68" s="38">
        <f t="shared" si="55"/>
        <v>850</v>
      </c>
      <c r="P68" s="38"/>
      <c r="Q68" s="38">
        <f t="shared" si="56"/>
        <v>0.85</v>
      </c>
      <c r="R68" s="38">
        <f t="shared" si="56"/>
        <v>0.85</v>
      </c>
      <c r="S68" s="38">
        <f t="shared" si="56"/>
        <v>0.85</v>
      </c>
      <c r="T68" s="38">
        <f t="shared" si="56"/>
        <v>0.85</v>
      </c>
      <c r="U68" s="38">
        <f t="shared" si="56"/>
        <v>0.85</v>
      </c>
      <c r="V68" s="38">
        <f t="shared" si="56"/>
        <v>0.85</v>
      </c>
      <c r="W68" s="38">
        <f t="shared" si="56"/>
        <v>0.85</v>
      </c>
      <c r="X68" s="38">
        <f t="shared" si="56"/>
        <v>0.85</v>
      </c>
      <c r="Y68" s="38">
        <f>stanford_det!AB68*Q68</f>
        <v>3496.2700853999995</v>
      </c>
      <c r="Z68" s="38">
        <f>stanford_det!AC68*R68</f>
        <v>570.69606831999999</v>
      </c>
      <c r="AA68" s="38">
        <f>stanford_det!AD68*S68</f>
        <v>356.68504270000005</v>
      </c>
      <c r="AB68" s="38">
        <f>stanford_det!AE68*T68</f>
        <v>142.67401707999997</v>
      </c>
      <c r="AC68" s="38">
        <f>stanford_det!AF68*U68</f>
        <v>89.171260675000013</v>
      </c>
      <c r="AD68" s="38">
        <f>stanford_det!AG68*V68</f>
        <v>35.668504270000064</v>
      </c>
      <c r="AE68" s="38">
        <f>stanford_det!AH68*W68</f>
        <v>17.834252135000032</v>
      </c>
      <c r="AF68" s="38">
        <f>stanford_det!AI68*X68</f>
        <v>0</v>
      </c>
    </row>
    <row r="69" spans="1:32" ht="15" customHeight="1" x14ac:dyDescent="0.25">
      <c r="A69" s="9" t="s">
        <v>33</v>
      </c>
      <c r="B69" s="9" t="s">
        <v>34</v>
      </c>
      <c r="C69" s="9" t="s">
        <v>20</v>
      </c>
      <c r="D69" s="9" t="s">
        <v>102</v>
      </c>
      <c r="E69" s="9" t="s">
        <v>736</v>
      </c>
      <c r="F69" s="9"/>
      <c r="G69" s="9"/>
      <c r="H69" s="38">
        <v>4457.1428571428569</v>
      </c>
      <c r="I69" s="38">
        <f>4350</f>
        <v>4350</v>
      </c>
      <c r="J69" s="38">
        <f>(I69+K69)/2</f>
        <v>4225</v>
      </c>
      <c r="K69" s="38">
        <v>4100</v>
      </c>
      <c r="L69" s="38">
        <f>(K69+M69)/2</f>
        <v>3950</v>
      </c>
      <c r="M69" s="38">
        <v>3800</v>
      </c>
      <c r="N69" s="38">
        <f>(M69+O69)/2</f>
        <v>3775</v>
      </c>
      <c r="O69" s="38">
        <v>3750</v>
      </c>
      <c r="P69" s="38"/>
      <c r="Q69" s="38">
        <f t="shared" si="56"/>
        <v>4.4571428571428573</v>
      </c>
      <c r="R69" s="38">
        <f t="shared" si="56"/>
        <v>4.3499999999999996</v>
      </c>
      <c r="S69" s="38">
        <f t="shared" si="56"/>
        <v>4.2249999999999996</v>
      </c>
      <c r="T69" s="38">
        <f t="shared" si="56"/>
        <v>4.0999999999999996</v>
      </c>
      <c r="U69" s="38">
        <f t="shared" si="56"/>
        <v>3.95</v>
      </c>
      <c r="V69" s="38">
        <f t="shared" si="56"/>
        <v>3.8</v>
      </c>
      <c r="W69" s="38">
        <f t="shared" si="56"/>
        <v>3.7749999999999999</v>
      </c>
      <c r="X69" s="38">
        <f t="shared" si="56"/>
        <v>3.75</v>
      </c>
      <c r="Y69" s="38">
        <f>stanford_det!AB69*Q69</f>
        <v>905.4061714285715</v>
      </c>
      <c r="Z69" s="38">
        <f>stanford_det!AC69*R69</f>
        <v>706.91327999999999</v>
      </c>
      <c r="AA69" s="38">
        <f>stanford_det!AD69*S69</f>
        <v>429.12479999999994</v>
      </c>
      <c r="AB69" s="38">
        <f>stanford_det!AE69*T69</f>
        <v>166.57151999999996</v>
      </c>
      <c r="AC69" s="38">
        <f>stanford_det!AF69*U69</f>
        <v>100.29840000000003</v>
      </c>
      <c r="AD69" s="38">
        <f>stanford_det!AG69*V69</f>
        <v>38.595840000000081</v>
      </c>
      <c r="AE69" s="38">
        <f>stanford_det!AH69*W69</f>
        <v>19.17096000000004</v>
      </c>
      <c r="AF69" s="38">
        <f>stanford_det!AI69*X69</f>
        <v>0</v>
      </c>
    </row>
    <row r="70" spans="1:32" ht="15" customHeight="1" x14ac:dyDescent="0.25">
      <c r="A70" s="9" t="s">
        <v>35</v>
      </c>
      <c r="B70" s="9" t="s">
        <v>36</v>
      </c>
      <c r="C70" s="9" t="s">
        <v>20</v>
      </c>
      <c r="D70" s="9" t="s">
        <v>725</v>
      </c>
      <c r="E70" s="9" t="s">
        <v>735</v>
      </c>
      <c r="F70" s="9" t="s">
        <v>102</v>
      </c>
      <c r="G70" s="9" t="s">
        <v>734</v>
      </c>
      <c r="H70" s="38">
        <v>1842.692924470706</v>
      </c>
      <c r="I70" s="38">
        <f t="shared" ref="I70:O70" si="57">$H70</f>
        <v>1842.692924470706</v>
      </c>
      <c r="J70" s="38">
        <f t="shared" si="57"/>
        <v>1842.692924470706</v>
      </c>
      <c r="K70" s="38">
        <f t="shared" si="57"/>
        <v>1842.692924470706</v>
      </c>
      <c r="L70" s="38">
        <f t="shared" si="57"/>
        <v>1842.692924470706</v>
      </c>
      <c r="M70" s="38">
        <f t="shared" si="57"/>
        <v>1842.692924470706</v>
      </c>
      <c r="N70" s="38">
        <f t="shared" si="57"/>
        <v>1842.692924470706</v>
      </c>
      <c r="O70" s="38">
        <f t="shared" si="57"/>
        <v>1842.692924470706</v>
      </c>
      <c r="P70" s="38">
        <v>0.91</v>
      </c>
      <c r="Q70" s="38">
        <f t="shared" ref="Q70:X72" si="58">H70*$P70/1000</f>
        <v>1.6768505612683424</v>
      </c>
      <c r="R70" s="38">
        <f t="shared" si="58"/>
        <v>1.6768505612683424</v>
      </c>
      <c r="S70" s="38">
        <f t="shared" si="58"/>
        <v>1.6768505612683424</v>
      </c>
      <c r="T70" s="38">
        <f t="shared" si="58"/>
        <v>1.6768505612683424</v>
      </c>
      <c r="U70" s="38">
        <f t="shared" si="58"/>
        <v>1.6768505612683424</v>
      </c>
      <c r="V70" s="38">
        <f t="shared" si="58"/>
        <v>1.6768505612683424</v>
      </c>
      <c r="W70" s="38">
        <f t="shared" si="58"/>
        <v>1.6768505612683424</v>
      </c>
      <c r="X70" s="38">
        <f t="shared" si="58"/>
        <v>1.6768505612683424</v>
      </c>
      <c r="Y70" s="38">
        <f>stanford_det!AB70*Q70</f>
        <v>191.44043907813577</v>
      </c>
      <c r="Z70" s="38">
        <f>stanford_det!AC70*R70</f>
        <v>149.86572416242262</v>
      </c>
      <c r="AA70" s="38">
        <f>stanford_det!AD70*S70</f>
        <v>140.32444446880581</v>
      </c>
      <c r="AB70" s="38">
        <f>stanford_det!AE70*T70</f>
        <v>130.78316477518894</v>
      </c>
      <c r="AC70" s="38">
        <f>stanford_det!AF70*U70</f>
        <v>128.39784485178473</v>
      </c>
      <c r="AD70" s="38">
        <f>stanford_det!AG70*V70</f>
        <v>126.01252492838047</v>
      </c>
      <c r="AE70" s="38">
        <f>stanford_det!AH70*W70</f>
        <v>125.21741828724575</v>
      </c>
      <c r="AF70" s="38">
        <f>stanford_det!AI70*X70</f>
        <v>124.42231164611101</v>
      </c>
    </row>
    <row r="71" spans="1:32" ht="15" customHeight="1" x14ac:dyDescent="0.25">
      <c r="A71" s="9" t="s">
        <v>79</v>
      </c>
      <c r="B71" s="9" t="s">
        <v>83</v>
      </c>
      <c r="C71" s="9" t="s">
        <v>20</v>
      </c>
      <c r="D71" s="9" t="s">
        <v>725</v>
      </c>
      <c r="E71" s="9" t="s">
        <v>742</v>
      </c>
      <c r="F71" s="9" t="s">
        <v>102</v>
      </c>
      <c r="G71" s="9" t="s">
        <v>732</v>
      </c>
      <c r="H71" s="38">
        <v>1988.1111111111111</v>
      </c>
      <c r="I71" s="38">
        <f>H71*1350/(1400+2/7*(1350-1400))</f>
        <v>1936.8711340206185</v>
      </c>
      <c r="J71" s="38">
        <f t="shared" ref="J71:J79" si="59">(I71+K71)/2</f>
        <v>1901.0031500572736</v>
      </c>
      <c r="K71" s="38">
        <f>I71*1300/1350</f>
        <v>1865.1351660939288</v>
      </c>
      <c r="L71" s="38">
        <f t="shared" ref="L71:L79" si="60">(K71+M71)/2</f>
        <v>1793.3991981672393</v>
      </c>
      <c r="M71" s="38">
        <f>K71*1200/1300</f>
        <v>1721.6632302405496</v>
      </c>
      <c r="N71" s="38">
        <f t="shared" ref="N71:N79" si="61">(M71+O71)/2</f>
        <v>1649.92726231386</v>
      </c>
      <c r="O71" s="38">
        <f>M71*1100/1200</f>
        <v>1578.1912943871705</v>
      </c>
      <c r="P71" s="38">
        <v>0.91</v>
      </c>
      <c r="Q71" s="38">
        <f t="shared" si="58"/>
        <v>1.8091811111111114</v>
      </c>
      <c r="R71" s="38">
        <f t="shared" si="58"/>
        <v>1.7625527319587628</v>
      </c>
      <c r="S71" s="38">
        <f t="shared" si="58"/>
        <v>1.7299128665521191</v>
      </c>
      <c r="T71" s="38">
        <f t="shared" si="58"/>
        <v>1.6972730011454753</v>
      </c>
      <c r="U71" s="38">
        <f t="shared" si="58"/>
        <v>1.6319932703321878</v>
      </c>
      <c r="V71" s="38">
        <f t="shared" si="58"/>
        <v>1.5667135395189002</v>
      </c>
      <c r="W71" s="38">
        <f t="shared" si="58"/>
        <v>1.5014338087056125</v>
      </c>
      <c r="X71" s="38">
        <f t="shared" si="58"/>
        <v>1.4361540778923252</v>
      </c>
      <c r="Y71" s="38">
        <f>stanford_det!AB71*Q71</f>
        <v>10418.733166813754</v>
      </c>
      <c r="Z71" s="38">
        <f>stanford_det!AC71*R71</f>
        <v>18722.108590305364</v>
      </c>
      <c r="AA71" s="38">
        <f>stanford_det!AD71*S71</f>
        <v>28067.453684327498</v>
      </c>
      <c r="AB71" s="38">
        <f>stanford_det!AE71*T71</f>
        <v>30593.964904509077</v>
      </c>
      <c r="AC71" s="38">
        <f>stanford_det!AF71*U71</f>
        <v>17228.475891048776</v>
      </c>
      <c r="AD71" s="38">
        <f>stanford_det!AG71*V71</f>
        <v>17375.140150647585</v>
      </c>
      <c r="AE71" s="38">
        <f>stanford_det!AH71*W71</f>
        <v>14248.241503886733</v>
      </c>
      <c r="AF71" s="38">
        <f>stanford_det!AI71*X71</f>
        <v>13884.137083060641</v>
      </c>
    </row>
    <row r="72" spans="1:32" ht="15" customHeight="1" x14ac:dyDescent="0.25">
      <c r="A72" s="9" t="s">
        <v>78</v>
      </c>
      <c r="B72" s="9" t="s">
        <v>84</v>
      </c>
      <c r="C72" s="9" t="s">
        <v>20</v>
      </c>
      <c r="D72" s="9" t="s">
        <v>725</v>
      </c>
      <c r="E72" s="9" t="s">
        <v>756</v>
      </c>
      <c r="F72" s="9" t="s">
        <v>102</v>
      </c>
      <c r="G72" s="9" t="s">
        <v>730</v>
      </c>
      <c r="H72" s="38">
        <v>5252.5</v>
      </c>
      <c r="I72" s="38">
        <f>H72*2880/(3470+2/7*(2880-3470))</f>
        <v>4582.0164430982259</v>
      </c>
      <c r="J72" s="38">
        <f t="shared" si="59"/>
        <v>4343.3697533535269</v>
      </c>
      <c r="K72" s="38">
        <f>I72*2580/2880</f>
        <v>4104.723063608827</v>
      </c>
      <c r="L72" s="38">
        <f t="shared" si="60"/>
        <v>3945.6252704456942</v>
      </c>
      <c r="M72" s="38">
        <f>K72*2380/2580</f>
        <v>3786.5274772825614</v>
      </c>
      <c r="N72" s="38">
        <f t="shared" si="61"/>
        <v>3639.7628463801366</v>
      </c>
      <c r="O72" s="38">
        <f>M72*2380/2580</f>
        <v>3492.9982154777113</v>
      </c>
      <c r="P72" s="38">
        <v>0.91</v>
      </c>
      <c r="Q72" s="38">
        <f t="shared" si="58"/>
        <v>4.7797750000000008</v>
      </c>
      <c r="R72" s="38">
        <f t="shared" si="58"/>
        <v>4.1696349632193863</v>
      </c>
      <c r="S72" s="38">
        <f t="shared" si="58"/>
        <v>3.9524664755517098</v>
      </c>
      <c r="T72" s="38">
        <f t="shared" si="58"/>
        <v>3.7352979878840329</v>
      </c>
      <c r="U72" s="38">
        <f t="shared" si="58"/>
        <v>3.5905189961055815</v>
      </c>
      <c r="V72" s="38">
        <f t="shared" si="58"/>
        <v>3.4457400043271309</v>
      </c>
      <c r="W72" s="38">
        <f t="shared" si="58"/>
        <v>3.3121841902059246</v>
      </c>
      <c r="X72" s="38">
        <f t="shared" si="58"/>
        <v>3.1786283760847174</v>
      </c>
      <c r="Y72" s="38">
        <f>stanford_det!AB72*Q72</f>
        <v>11731.950096078641</v>
      </c>
      <c r="Z72" s="38">
        <f>stanford_det!AC72*R72</f>
        <v>15044.53454879381</v>
      </c>
      <c r="AA72" s="38">
        <f>stanford_det!AD72*S72</f>
        <v>22851.468490334155</v>
      </c>
      <c r="AB72" s="38">
        <f>stanford_det!AE72*T72</f>
        <v>23853.375166487829</v>
      </c>
      <c r="AC72" s="38">
        <f>stanford_det!AF72*U72</f>
        <v>11879.148264629592</v>
      </c>
      <c r="AD72" s="38">
        <f>stanford_det!AG72*V72</f>
        <v>12023.922466359074</v>
      </c>
      <c r="AE72" s="38">
        <f>stanford_det!AH72*W72</f>
        <v>9359.3643198241298</v>
      </c>
      <c r="AF72" s="38">
        <f>stanford_det!AI72*X72</f>
        <v>9173.7764932698792</v>
      </c>
    </row>
    <row r="73" spans="1:32" ht="15" customHeight="1" x14ac:dyDescent="0.25">
      <c r="A73" s="9" t="s">
        <v>37</v>
      </c>
      <c r="B73" s="9" t="s">
        <v>38</v>
      </c>
      <c r="C73" s="9" t="s">
        <v>20</v>
      </c>
      <c r="D73" s="9" t="s">
        <v>102</v>
      </c>
      <c r="E73" s="9" t="s">
        <v>729</v>
      </c>
      <c r="F73" s="9"/>
      <c r="G73" s="9"/>
      <c r="H73" s="38">
        <v>2442.8571428571427</v>
      </c>
      <c r="I73" s="38">
        <v>2300</v>
      </c>
      <c r="J73" s="38">
        <f t="shared" si="59"/>
        <v>2300</v>
      </c>
      <c r="K73" s="38">
        <v>2300</v>
      </c>
      <c r="L73" s="38">
        <f t="shared" si="60"/>
        <v>2300</v>
      </c>
      <c r="M73" s="38">
        <v>2300</v>
      </c>
      <c r="N73" s="38">
        <f t="shared" si="61"/>
        <v>2250</v>
      </c>
      <c r="O73" s="38">
        <v>2200</v>
      </c>
      <c r="P73" s="38"/>
      <c r="Q73" s="38">
        <f t="shared" ref="Q73:X74" si="62">H73/1000</f>
        <v>2.4428571428571426</v>
      </c>
      <c r="R73" s="38">
        <f t="shared" si="62"/>
        <v>2.2999999999999998</v>
      </c>
      <c r="S73" s="38">
        <f t="shared" si="62"/>
        <v>2.2999999999999998</v>
      </c>
      <c r="T73" s="38">
        <f t="shared" si="62"/>
        <v>2.2999999999999998</v>
      </c>
      <c r="U73" s="38">
        <f t="shared" si="62"/>
        <v>2.2999999999999998</v>
      </c>
      <c r="V73" s="38">
        <f t="shared" si="62"/>
        <v>2.2999999999999998</v>
      </c>
      <c r="W73" s="38">
        <f t="shared" si="62"/>
        <v>2.25</v>
      </c>
      <c r="X73" s="38">
        <f t="shared" si="62"/>
        <v>2.2000000000000002</v>
      </c>
      <c r="Y73" s="38">
        <f>stanford_det!AB73*Q73</f>
        <v>2994.1318997632652</v>
      </c>
      <c r="Z73" s="38">
        <f>stanford_det!AC73*R73</f>
        <v>264.34917362285717</v>
      </c>
      <c r="AA73" s="38">
        <f>stanford_det!AD73*S73</f>
        <v>165.21823351428571</v>
      </c>
      <c r="AB73" s="38">
        <f>stanford_det!AE73*T73</f>
        <v>66.087293405714263</v>
      </c>
      <c r="AC73" s="38">
        <f>stanford_det!AF73*U73</f>
        <v>41.304558378571414</v>
      </c>
      <c r="AD73" s="38">
        <f>stanford_det!AG73*V73</f>
        <v>16.521823351428562</v>
      </c>
      <c r="AE73" s="38">
        <f>stanford_det!AH73*W73</f>
        <v>8.0813266392857095</v>
      </c>
      <c r="AF73" s="38">
        <f>stanford_det!AI73*X73</f>
        <v>0</v>
      </c>
    </row>
    <row r="74" spans="1:32" ht="15" customHeight="1" x14ac:dyDescent="0.25">
      <c r="A74" s="9" t="s">
        <v>39</v>
      </c>
      <c r="B74" s="9" t="s">
        <v>40</v>
      </c>
      <c r="C74" s="9" t="s">
        <v>20</v>
      </c>
      <c r="D74" s="9" t="s">
        <v>102</v>
      </c>
      <c r="E74" s="9" t="s">
        <v>728</v>
      </c>
      <c r="F74" s="9"/>
      <c r="G74" s="9"/>
      <c r="H74" s="38">
        <v>2812.8571428571427</v>
      </c>
      <c r="I74" s="38">
        <v>2620</v>
      </c>
      <c r="J74" s="38">
        <f t="shared" si="59"/>
        <v>2495</v>
      </c>
      <c r="K74" s="38">
        <v>2370</v>
      </c>
      <c r="L74" s="38">
        <f t="shared" si="60"/>
        <v>2260</v>
      </c>
      <c r="M74" s="38">
        <v>2150</v>
      </c>
      <c r="N74" s="38">
        <f t="shared" si="61"/>
        <v>2050</v>
      </c>
      <c r="O74" s="38">
        <v>1950</v>
      </c>
      <c r="P74" s="38"/>
      <c r="Q74" s="38">
        <f t="shared" si="62"/>
        <v>2.8128571428571427</v>
      </c>
      <c r="R74" s="38">
        <f t="shared" si="62"/>
        <v>2.62</v>
      </c>
      <c r="S74" s="38">
        <f t="shared" si="62"/>
        <v>2.4950000000000001</v>
      </c>
      <c r="T74" s="38">
        <f t="shared" si="62"/>
        <v>2.37</v>
      </c>
      <c r="U74" s="38">
        <f t="shared" si="62"/>
        <v>2.2599999999999998</v>
      </c>
      <c r="V74" s="38">
        <f t="shared" si="62"/>
        <v>2.15</v>
      </c>
      <c r="W74" s="38">
        <f t="shared" si="62"/>
        <v>2.0499999999999998</v>
      </c>
      <c r="X74" s="38">
        <f t="shared" si="62"/>
        <v>1.95</v>
      </c>
      <c r="Y74" s="38">
        <f>stanford_det!AB74*Q74</f>
        <v>1083.0086233182856</v>
      </c>
      <c r="Z74" s="38">
        <f>stanford_det!AC74*R74</f>
        <v>293.48368315519997</v>
      </c>
      <c r="AA74" s="38">
        <f>stanford_det!AD74*S74</f>
        <v>174.67599939700003</v>
      </c>
      <c r="AB74" s="38">
        <f>stanford_det!AE74*T74</f>
        <v>66.369878728800003</v>
      </c>
      <c r="AC74" s="38">
        <f>stanford_det!AF74*U74</f>
        <v>39.555887638999998</v>
      </c>
      <c r="AD74" s="38">
        <f>stanford_det!AG74*V74</f>
        <v>15.052240428999999</v>
      </c>
      <c r="AE74" s="38">
        <f>stanford_det!AH74*W74</f>
        <v>7.1760681114999993</v>
      </c>
      <c r="AF74" s="38">
        <f>stanford_det!AI74*X74</f>
        <v>0</v>
      </c>
    </row>
    <row r="75" spans="1:32" ht="15" customHeight="1" x14ac:dyDescent="0.25">
      <c r="A75" s="9" t="s">
        <v>80</v>
      </c>
      <c r="B75" s="9" t="s">
        <v>85</v>
      </c>
      <c r="C75" s="9" t="s">
        <v>20</v>
      </c>
      <c r="D75" s="9" t="s">
        <v>725</v>
      </c>
      <c r="E75" s="9" t="s">
        <v>740</v>
      </c>
      <c r="F75" s="9" t="s">
        <v>102</v>
      </c>
      <c r="G75" s="9" t="s">
        <v>726</v>
      </c>
      <c r="H75" s="38">
        <v>1608.2725555555553</v>
      </c>
      <c r="I75" s="38">
        <f>H75*800/(980+2/7*(800-980))</f>
        <v>1385.588663247863</v>
      </c>
      <c r="J75" s="38">
        <f t="shared" si="59"/>
        <v>1247.0297969230767</v>
      </c>
      <c r="K75" s="38">
        <f>I75*640/800</f>
        <v>1108.4709305982904</v>
      </c>
      <c r="L75" s="38">
        <f t="shared" si="60"/>
        <v>1056.5113557264956</v>
      </c>
      <c r="M75" s="38">
        <f>K75*580/640</f>
        <v>1004.5517808547007</v>
      </c>
      <c r="N75" s="38">
        <f t="shared" si="61"/>
        <v>952.59220598290585</v>
      </c>
      <c r="O75" s="38">
        <f>M75*520/580</f>
        <v>900.63263111111098</v>
      </c>
      <c r="P75" s="38">
        <v>0.91</v>
      </c>
      <c r="Q75" s="38">
        <f t="shared" ref="Q75:X77" si="63">H75*$P75/1000</f>
        <v>1.4635280255555554</v>
      </c>
      <c r="R75" s="38">
        <f t="shared" si="63"/>
        <v>1.2608856835555553</v>
      </c>
      <c r="S75" s="38">
        <f t="shared" si="63"/>
        <v>1.1347971151999998</v>
      </c>
      <c r="T75" s="38">
        <f t="shared" si="63"/>
        <v>1.0087085468444443</v>
      </c>
      <c r="U75" s="38">
        <f t="shared" si="63"/>
        <v>0.96142533371111105</v>
      </c>
      <c r="V75" s="38">
        <f t="shared" si="63"/>
        <v>0.91414212057777777</v>
      </c>
      <c r="W75" s="38">
        <f t="shared" si="63"/>
        <v>0.86685890744444438</v>
      </c>
      <c r="X75" s="38">
        <f t="shared" si="63"/>
        <v>0.81957569431111099</v>
      </c>
      <c r="Y75" s="38">
        <f>stanford_det!AB75*Q75</f>
        <v>1497.1228913613566</v>
      </c>
      <c r="Z75" s="38">
        <f>stanford_det!AC75*R75</f>
        <v>8239.4931664551314</v>
      </c>
      <c r="AA75" s="38">
        <f>stanford_det!AD75*S75</f>
        <v>12037.748161407944</v>
      </c>
      <c r="AB75" s="38">
        <f>stanford_det!AE75*T75</f>
        <v>12240.955358450952</v>
      </c>
      <c r="AC75" s="38">
        <f>stanford_det!AF75*U75</f>
        <v>6527.3656774493784</v>
      </c>
      <c r="AD75" s="38">
        <f>stanford_det!AG75*V75</f>
        <v>6555.4204147613555</v>
      </c>
      <c r="AE75" s="38">
        <f>stanford_det!AH75*W75</f>
        <v>5223.2952374623692</v>
      </c>
      <c r="AF75" s="38">
        <f>stanford_det!AI75*X75</f>
        <v>5042.7088079313662</v>
      </c>
    </row>
    <row r="76" spans="1:32" ht="15" customHeight="1" x14ac:dyDescent="0.25">
      <c r="A76" s="9" t="s">
        <v>81</v>
      </c>
      <c r="B76" s="9" t="s">
        <v>86</v>
      </c>
      <c r="C76" s="9" t="s">
        <v>20</v>
      </c>
      <c r="D76" s="9" t="s">
        <v>725</v>
      </c>
      <c r="E76" s="9" t="s">
        <v>739</v>
      </c>
      <c r="F76" s="9" t="s">
        <v>102</v>
      </c>
      <c r="G76" s="9" t="s">
        <v>723</v>
      </c>
      <c r="H76" s="38">
        <v>2164.4444444444443</v>
      </c>
      <c r="I76" s="38">
        <f>H76*1100/(1310+2/7*(1100-1310))</f>
        <v>1904.7111111111112</v>
      </c>
      <c r="J76" s="38">
        <f t="shared" si="59"/>
        <v>1809.4755555555557</v>
      </c>
      <c r="K76" s="38">
        <f>I76*990/1100</f>
        <v>1714.24</v>
      </c>
      <c r="L76" s="38">
        <f t="shared" si="60"/>
        <v>1662.2933333333333</v>
      </c>
      <c r="M76" s="38">
        <f>K76*930/990</f>
        <v>1610.3466666666666</v>
      </c>
      <c r="N76" s="38">
        <f t="shared" si="61"/>
        <v>1567.0577777777776</v>
      </c>
      <c r="O76" s="38">
        <f>M76*880/930</f>
        <v>1523.7688888888888</v>
      </c>
      <c r="P76" s="38">
        <v>0.91</v>
      </c>
      <c r="Q76" s="38">
        <f t="shared" si="63"/>
        <v>1.9696444444444443</v>
      </c>
      <c r="R76" s="38">
        <f t="shared" si="63"/>
        <v>1.7332871111111112</v>
      </c>
      <c r="S76" s="38">
        <f t="shared" si="63"/>
        <v>1.6466227555555559</v>
      </c>
      <c r="T76" s="38">
        <f t="shared" si="63"/>
        <v>1.5599584</v>
      </c>
      <c r="U76" s="38">
        <f t="shared" si="63"/>
        <v>1.5126869333333335</v>
      </c>
      <c r="V76" s="38">
        <f t="shared" si="63"/>
        <v>1.4654154666666666</v>
      </c>
      <c r="W76" s="38">
        <f t="shared" si="63"/>
        <v>1.4260225777777775</v>
      </c>
      <c r="X76" s="38">
        <f t="shared" si="63"/>
        <v>1.3866296888888889</v>
      </c>
      <c r="Y76" s="38">
        <f>stanford_det!AB76*Q76</f>
        <v>3725.2099812810761</v>
      </c>
      <c r="Z76" s="38">
        <f>stanford_det!AC76*R76</f>
        <v>10634.258474586028</v>
      </c>
      <c r="AA76" s="38">
        <f>stanford_det!AD76*S76</f>
        <v>15558.35763554945</v>
      </c>
      <c r="AB76" s="38">
        <f>stanford_det!AE76*T76</f>
        <v>16677.74573745083</v>
      </c>
      <c r="AC76" s="38">
        <f>stanford_det!AF76*U76</f>
        <v>9594.059764501455</v>
      </c>
      <c r="AD76" s="38">
        <f>stanford_det!AG76*V76</f>
        <v>9749.4402448360415</v>
      </c>
      <c r="AE76" s="38">
        <f>stanford_det!AH76*W76</f>
        <v>8158.48323583203</v>
      </c>
      <c r="AF76" s="38">
        <f>stanford_det!AI76*X76</f>
        <v>8076.6847729825549</v>
      </c>
    </row>
    <row r="77" spans="1:32" ht="15" customHeight="1" x14ac:dyDescent="0.25">
      <c r="A77" s="9" t="s">
        <v>41</v>
      </c>
      <c r="B77" s="9" t="s">
        <v>42</v>
      </c>
      <c r="C77" s="9" t="s">
        <v>20</v>
      </c>
      <c r="D77" s="9" t="s">
        <v>102</v>
      </c>
      <c r="E77" s="9" t="s">
        <v>722</v>
      </c>
      <c r="F77" s="9"/>
      <c r="G77" s="9"/>
      <c r="H77" s="38">
        <v>5285.7142857142853</v>
      </c>
      <c r="I77" s="38">
        <v>4500</v>
      </c>
      <c r="J77" s="38">
        <f t="shared" si="59"/>
        <v>4150</v>
      </c>
      <c r="K77" s="38">
        <v>3800</v>
      </c>
      <c r="L77" s="38">
        <f t="shared" si="60"/>
        <v>3650</v>
      </c>
      <c r="M77" s="38">
        <v>3500</v>
      </c>
      <c r="N77" s="38">
        <f t="shared" si="61"/>
        <v>3450</v>
      </c>
      <c r="O77" s="38">
        <v>3400</v>
      </c>
      <c r="P77" s="38">
        <v>0.91</v>
      </c>
      <c r="Q77" s="38">
        <f t="shared" si="63"/>
        <v>4.8099999999999996</v>
      </c>
      <c r="R77" s="38">
        <f t="shared" si="63"/>
        <v>4.0949999999999998</v>
      </c>
      <c r="S77" s="38">
        <f t="shared" si="63"/>
        <v>3.7765</v>
      </c>
      <c r="T77" s="38">
        <f t="shared" si="63"/>
        <v>3.4580000000000002</v>
      </c>
      <c r="U77" s="38">
        <f t="shared" si="63"/>
        <v>3.3214999999999999</v>
      </c>
      <c r="V77" s="38">
        <f t="shared" si="63"/>
        <v>3.1850000000000001</v>
      </c>
      <c r="W77" s="38">
        <f t="shared" si="63"/>
        <v>3.1395</v>
      </c>
      <c r="X77" s="38">
        <f t="shared" si="63"/>
        <v>3.0939999999999999</v>
      </c>
      <c r="Y77" s="38">
        <f>stanford_det!AB77*Q77</f>
        <v>0</v>
      </c>
      <c r="Z77" s="38">
        <f>stanford_det!AC77*R77</f>
        <v>0</v>
      </c>
      <c r="AA77" s="38">
        <f>stanford_det!AD77*S77</f>
        <v>0</v>
      </c>
      <c r="AB77" s="38">
        <f>stanford_det!AE77*T77</f>
        <v>0</v>
      </c>
      <c r="AC77" s="38">
        <f>stanford_det!AF77*U77</f>
        <v>0</v>
      </c>
      <c r="AD77" s="38">
        <f>stanford_det!AG77*V77</f>
        <v>0</v>
      </c>
      <c r="AE77" s="38">
        <f>stanford_det!AH77*W77</f>
        <v>0</v>
      </c>
      <c r="AF77" s="38">
        <f>stanford_det!AI77*X77</f>
        <v>0</v>
      </c>
    </row>
    <row r="78" spans="1:32" ht="15" customHeight="1" x14ac:dyDescent="0.25">
      <c r="A78" s="9" t="s">
        <v>43</v>
      </c>
      <c r="B78" s="9" t="s">
        <v>44</v>
      </c>
      <c r="C78" s="9" t="s">
        <v>20</v>
      </c>
      <c r="D78" s="9" t="s">
        <v>102</v>
      </c>
      <c r="E78" s="9" t="s">
        <v>721</v>
      </c>
      <c r="F78" s="9"/>
      <c r="G78" s="9"/>
      <c r="H78" s="38">
        <v>8140</v>
      </c>
      <c r="I78" s="38">
        <v>5790</v>
      </c>
      <c r="J78" s="38">
        <f t="shared" si="59"/>
        <v>5135</v>
      </c>
      <c r="K78" s="38">
        <v>4480</v>
      </c>
      <c r="L78" s="38">
        <f t="shared" si="60"/>
        <v>3565</v>
      </c>
      <c r="M78" s="38">
        <v>2650</v>
      </c>
      <c r="N78" s="38">
        <f t="shared" si="61"/>
        <v>2475</v>
      </c>
      <c r="O78" s="38">
        <v>2300</v>
      </c>
      <c r="P78" s="38"/>
      <c r="Q78" s="38">
        <f t="shared" ref="Q78:X78" si="64">H78/1000</f>
        <v>8.14</v>
      </c>
      <c r="R78" s="38">
        <f t="shared" si="64"/>
        <v>5.79</v>
      </c>
      <c r="S78" s="38">
        <f t="shared" si="64"/>
        <v>5.1349999999999998</v>
      </c>
      <c r="T78" s="38">
        <f t="shared" si="64"/>
        <v>4.4800000000000004</v>
      </c>
      <c r="U78" s="38">
        <f t="shared" si="64"/>
        <v>3.5649999999999999</v>
      </c>
      <c r="V78" s="38">
        <f t="shared" si="64"/>
        <v>2.65</v>
      </c>
      <c r="W78" s="38">
        <f t="shared" si="64"/>
        <v>2.4750000000000001</v>
      </c>
      <c r="X78" s="38">
        <f t="shared" si="64"/>
        <v>2.2999999999999998</v>
      </c>
      <c r="Y78" s="38">
        <f>stanford_det!AB78*Q78</f>
        <v>0</v>
      </c>
      <c r="Z78" s="38">
        <f>stanford_det!AC78*R78</f>
        <v>337.13322569506636</v>
      </c>
      <c r="AA78" s="38">
        <f>stanford_det!AD78*S78</f>
        <v>508.29093155528176</v>
      </c>
      <c r="AB78" s="38">
        <f>stanford_det!AE78*T78</f>
        <v>521.71221109288342</v>
      </c>
      <c r="AC78" s="38">
        <f>stanford_det!AF78*U78</f>
        <v>243.90482569661847</v>
      </c>
      <c r="AD78" s="38">
        <f>stanford_det!AG78*V78</f>
        <v>192.87630571932766</v>
      </c>
      <c r="AE78" s="38">
        <f>stanford_det!AH78*W78</f>
        <v>154.91970442399574</v>
      </c>
      <c r="AF78" s="38">
        <f>stanford_det!AI78*X78</f>
        <v>147.31382746261104</v>
      </c>
    </row>
    <row r="79" spans="1:32" ht="15" customHeight="1" x14ac:dyDescent="0.25">
      <c r="A79" s="9" t="s">
        <v>45</v>
      </c>
      <c r="B79" s="9" t="s">
        <v>46</v>
      </c>
      <c r="C79" s="9" t="s">
        <v>20</v>
      </c>
      <c r="D79" s="9" t="s">
        <v>102</v>
      </c>
      <c r="E79" s="9" t="s">
        <v>720</v>
      </c>
      <c r="F79" s="9"/>
      <c r="G79" s="9"/>
      <c r="H79" s="38">
        <v>5370</v>
      </c>
      <c r="I79" s="38">
        <v>4970</v>
      </c>
      <c r="J79" s="38">
        <f t="shared" si="59"/>
        <v>4720</v>
      </c>
      <c r="K79" s="38">
        <v>4470</v>
      </c>
      <c r="L79" s="38">
        <f t="shared" si="60"/>
        <v>4245</v>
      </c>
      <c r="M79" s="38">
        <v>4020</v>
      </c>
      <c r="N79" s="38">
        <f t="shared" si="61"/>
        <v>3815</v>
      </c>
      <c r="O79" s="38">
        <v>3610</v>
      </c>
      <c r="P79" s="38">
        <v>0.91</v>
      </c>
      <c r="Q79" s="38">
        <f t="shared" ref="Q79:X79" si="65">H79*$P79/1000</f>
        <v>4.8866999999999994</v>
      </c>
      <c r="R79" s="38">
        <f t="shared" si="65"/>
        <v>4.5226999999999995</v>
      </c>
      <c r="S79" s="38">
        <f t="shared" si="65"/>
        <v>4.2951999999999995</v>
      </c>
      <c r="T79" s="38">
        <f t="shared" si="65"/>
        <v>4.0677000000000003</v>
      </c>
      <c r="U79" s="38">
        <f t="shared" si="65"/>
        <v>3.8629500000000001</v>
      </c>
      <c r="V79" s="38">
        <f t="shared" si="65"/>
        <v>3.6582000000000003</v>
      </c>
      <c r="W79" s="38">
        <f t="shared" si="65"/>
        <v>3.4716499999999999</v>
      </c>
      <c r="X79" s="38">
        <f t="shared" si="65"/>
        <v>3.2850999999999999</v>
      </c>
      <c r="Y79" s="38">
        <f>stanford_det!AB79*Q79</f>
        <v>3.9093599999999995</v>
      </c>
      <c r="Z79" s="38">
        <f>stanford_det!AC79*R79</f>
        <v>5.3066346666666684</v>
      </c>
      <c r="AA79" s="38">
        <f>stanford_det!AD79*S79</f>
        <v>6.0705493333333314</v>
      </c>
      <c r="AB79" s="38">
        <f>stanford_det!AE79*T79</f>
        <v>6.0744319999999989</v>
      </c>
      <c r="AC79" s="38">
        <f>stanford_det!AF79*U79</f>
        <v>4.4552690000000021</v>
      </c>
      <c r="AD79" s="38">
        <f>stanford_det!AG79*V79</f>
        <v>4.2922880000000019</v>
      </c>
      <c r="AE79" s="38">
        <f>stanford_det!AH79*W79</f>
        <v>3.8188149999999994</v>
      </c>
      <c r="AF79" s="38">
        <f>stanford_det!AI79*X79</f>
        <v>3.6355106666666659</v>
      </c>
    </row>
    <row r="80" spans="1:32" ht="15" customHeight="1" x14ac:dyDescent="0.25">
      <c r="A80" s="9" t="s">
        <v>29</v>
      </c>
      <c r="B80" s="9" t="s">
        <v>30</v>
      </c>
      <c r="C80" s="9" t="s">
        <v>19</v>
      </c>
      <c r="D80" s="9" t="s">
        <v>102</v>
      </c>
      <c r="E80" s="9" t="s">
        <v>738</v>
      </c>
      <c r="F80" s="9"/>
      <c r="G80" s="9"/>
      <c r="H80" s="38">
        <v>1600</v>
      </c>
      <c r="I80" s="38">
        <f t="shared" ref="I80:O81" si="66">$H80</f>
        <v>1600</v>
      </c>
      <c r="J80" s="38">
        <f t="shared" si="66"/>
        <v>1600</v>
      </c>
      <c r="K80" s="38">
        <f t="shared" si="66"/>
        <v>1600</v>
      </c>
      <c r="L80" s="38">
        <f t="shared" si="66"/>
        <v>1600</v>
      </c>
      <c r="M80" s="38">
        <f t="shared" si="66"/>
        <v>1600</v>
      </c>
      <c r="N80" s="38">
        <f t="shared" si="66"/>
        <v>1600</v>
      </c>
      <c r="O80" s="38">
        <f t="shared" si="66"/>
        <v>1600</v>
      </c>
      <c r="P80" s="38"/>
      <c r="Q80" s="38">
        <f t="shared" ref="Q80:X82" si="67">H80/1000</f>
        <v>1.6</v>
      </c>
      <c r="R80" s="38">
        <f t="shared" si="67"/>
        <v>1.6</v>
      </c>
      <c r="S80" s="38">
        <f t="shared" si="67"/>
        <v>1.6</v>
      </c>
      <c r="T80" s="38">
        <f t="shared" si="67"/>
        <v>1.6</v>
      </c>
      <c r="U80" s="38">
        <f t="shared" si="67"/>
        <v>1.6</v>
      </c>
      <c r="V80" s="38">
        <f t="shared" si="67"/>
        <v>1.6</v>
      </c>
      <c r="W80" s="38">
        <f t="shared" si="67"/>
        <v>1.6</v>
      </c>
      <c r="X80" s="38">
        <f t="shared" si="67"/>
        <v>1.6</v>
      </c>
      <c r="Y80" s="38">
        <f>stanford_det!AB80*Q80</f>
        <v>169.01160000000002</v>
      </c>
      <c r="Z80" s="38">
        <f>stanford_det!AC80*R80</f>
        <v>135.20928000000001</v>
      </c>
      <c r="AA80" s="38">
        <f>stanford_det!AD80*S80</f>
        <v>84.505800000000008</v>
      </c>
      <c r="AB80" s="38">
        <f>stanford_det!AE80*T80</f>
        <v>33.802320000000002</v>
      </c>
      <c r="AC80" s="38">
        <f>stanford_det!AF80*U80</f>
        <v>21.126450000000006</v>
      </c>
      <c r="AD80" s="38">
        <f>stanford_det!AG80*V80</f>
        <v>8.4505800000000093</v>
      </c>
      <c r="AE80" s="38">
        <f>stanford_det!AH80*W80</f>
        <v>4.2252900000000047</v>
      </c>
      <c r="AF80" s="38">
        <f>stanford_det!AI80*X80</f>
        <v>0</v>
      </c>
    </row>
    <row r="81" spans="1:32" ht="15" customHeight="1" x14ac:dyDescent="0.25">
      <c r="A81" s="9" t="s">
        <v>31</v>
      </c>
      <c r="B81" s="9" t="s">
        <v>32</v>
      </c>
      <c r="C81" s="9" t="s">
        <v>19</v>
      </c>
      <c r="D81" s="9" t="s">
        <v>102</v>
      </c>
      <c r="E81" s="9" t="s">
        <v>737</v>
      </c>
      <c r="F81" s="9"/>
      <c r="G81" s="9"/>
      <c r="H81" s="38">
        <v>850</v>
      </c>
      <c r="I81" s="38">
        <f t="shared" si="66"/>
        <v>850</v>
      </c>
      <c r="J81" s="38">
        <f t="shared" si="66"/>
        <v>850</v>
      </c>
      <c r="K81" s="38">
        <f t="shared" si="66"/>
        <v>850</v>
      </c>
      <c r="L81" s="38">
        <f t="shared" si="66"/>
        <v>850</v>
      </c>
      <c r="M81" s="38">
        <f t="shared" si="66"/>
        <v>850</v>
      </c>
      <c r="N81" s="38">
        <f t="shared" si="66"/>
        <v>850</v>
      </c>
      <c r="O81" s="38">
        <f t="shared" si="66"/>
        <v>850</v>
      </c>
      <c r="P81" s="38"/>
      <c r="Q81" s="38">
        <f t="shared" si="67"/>
        <v>0.85</v>
      </c>
      <c r="R81" s="38">
        <f t="shared" si="67"/>
        <v>0.85</v>
      </c>
      <c r="S81" s="38">
        <f t="shared" si="67"/>
        <v>0.85</v>
      </c>
      <c r="T81" s="38">
        <f t="shared" si="67"/>
        <v>0.85</v>
      </c>
      <c r="U81" s="38">
        <f t="shared" si="67"/>
        <v>0.85</v>
      </c>
      <c r="V81" s="38">
        <f t="shared" si="67"/>
        <v>0.85</v>
      </c>
      <c r="W81" s="38">
        <f t="shared" si="67"/>
        <v>0.85</v>
      </c>
      <c r="X81" s="38">
        <f t="shared" si="67"/>
        <v>0.85</v>
      </c>
      <c r="Y81" s="38">
        <f>stanford_det!AB81*Q81</f>
        <v>64.425583683333329</v>
      </c>
      <c r="Z81" s="38">
        <f>stanford_det!AC81*R81</f>
        <v>51.540466946666662</v>
      </c>
      <c r="AA81" s="38">
        <f>stanford_det!AD81*S81</f>
        <v>32.212791841666665</v>
      </c>
      <c r="AB81" s="38">
        <f>stanford_det!AE81*T81</f>
        <v>12.885116736666665</v>
      </c>
      <c r="AC81" s="38">
        <f>stanford_det!AF81*U81</f>
        <v>8.0531979604166644</v>
      </c>
      <c r="AD81" s="38">
        <f>stanford_det!AG81*V81</f>
        <v>3.2212791841666633</v>
      </c>
      <c r="AE81" s="38">
        <f>stanford_det!AH81*W81</f>
        <v>1.6106395920833316</v>
      </c>
      <c r="AF81" s="38">
        <f>stanford_det!AI81*X81</f>
        <v>0</v>
      </c>
    </row>
    <row r="82" spans="1:32" ht="15" customHeight="1" x14ac:dyDescent="0.25">
      <c r="A82" s="9" t="s">
        <v>33</v>
      </c>
      <c r="B82" s="9" t="s">
        <v>34</v>
      </c>
      <c r="C82" s="9" t="s">
        <v>19</v>
      </c>
      <c r="D82" s="9" t="s">
        <v>102</v>
      </c>
      <c r="E82" s="9" t="s">
        <v>736</v>
      </c>
      <c r="F82" s="9"/>
      <c r="G82" s="9"/>
      <c r="H82" s="38">
        <v>4457.1428571428569</v>
      </c>
      <c r="I82" s="38">
        <f>4350</f>
        <v>4350</v>
      </c>
      <c r="J82" s="38">
        <f>(I82+K82)/2</f>
        <v>4225</v>
      </c>
      <c r="K82" s="38">
        <v>4100</v>
      </c>
      <c r="L82" s="38">
        <f>(K82+M82)/2</f>
        <v>3950</v>
      </c>
      <c r="M82" s="38">
        <v>3800</v>
      </c>
      <c r="N82" s="38">
        <f>(M82+O82)/2</f>
        <v>3775</v>
      </c>
      <c r="O82" s="38">
        <v>3750</v>
      </c>
      <c r="P82" s="38"/>
      <c r="Q82" s="38">
        <f t="shared" si="67"/>
        <v>4.4571428571428573</v>
      </c>
      <c r="R82" s="38">
        <f t="shared" si="67"/>
        <v>4.3499999999999996</v>
      </c>
      <c r="S82" s="38">
        <f t="shared" si="67"/>
        <v>4.2249999999999996</v>
      </c>
      <c r="T82" s="38">
        <f t="shared" si="67"/>
        <v>4.0999999999999996</v>
      </c>
      <c r="U82" s="38">
        <f t="shared" si="67"/>
        <v>3.95</v>
      </c>
      <c r="V82" s="38">
        <f t="shared" si="67"/>
        <v>3.8</v>
      </c>
      <c r="W82" s="38">
        <f t="shared" si="67"/>
        <v>3.7749999999999999</v>
      </c>
      <c r="X82" s="38">
        <f t="shared" si="67"/>
        <v>3.75</v>
      </c>
      <c r="Y82" s="38">
        <f>stanford_det!AB82*Q82</f>
        <v>0</v>
      </c>
      <c r="Z82" s="38">
        <f>stanford_det!AC82*R82</f>
        <v>0</v>
      </c>
      <c r="AA82" s="38">
        <f>stanford_det!AD82*S82</f>
        <v>0</v>
      </c>
      <c r="AB82" s="38">
        <f>stanford_det!AE82*T82</f>
        <v>0</v>
      </c>
      <c r="AC82" s="38">
        <f>stanford_det!AF82*U82</f>
        <v>0</v>
      </c>
      <c r="AD82" s="38">
        <f>stanford_det!AG82*V82</f>
        <v>0</v>
      </c>
      <c r="AE82" s="38">
        <f>stanford_det!AH82*W82</f>
        <v>0</v>
      </c>
      <c r="AF82" s="38">
        <f>stanford_det!AI82*X82</f>
        <v>0</v>
      </c>
    </row>
    <row r="83" spans="1:32" ht="15" customHeight="1" x14ac:dyDescent="0.25">
      <c r="A83" s="9" t="s">
        <v>35</v>
      </c>
      <c r="B83" s="9" t="s">
        <v>36</v>
      </c>
      <c r="C83" s="9" t="s">
        <v>19</v>
      </c>
      <c r="D83" s="9" t="s">
        <v>725</v>
      </c>
      <c r="E83" s="9" t="s">
        <v>735</v>
      </c>
      <c r="F83" s="9" t="s">
        <v>102</v>
      </c>
      <c r="G83" s="9" t="s">
        <v>734</v>
      </c>
      <c r="H83" s="38">
        <v>1842.692924470706</v>
      </c>
      <c r="I83" s="38">
        <f t="shared" ref="I83:O83" si="68">$H83</f>
        <v>1842.692924470706</v>
      </c>
      <c r="J83" s="38">
        <f t="shared" si="68"/>
        <v>1842.692924470706</v>
      </c>
      <c r="K83" s="38">
        <f t="shared" si="68"/>
        <v>1842.692924470706</v>
      </c>
      <c r="L83" s="38">
        <f t="shared" si="68"/>
        <v>1842.692924470706</v>
      </c>
      <c r="M83" s="38">
        <f t="shared" si="68"/>
        <v>1842.692924470706</v>
      </c>
      <c r="N83" s="38">
        <f t="shared" si="68"/>
        <v>1842.692924470706</v>
      </c>
      <c r="O83" s="38">
        <f t="shared" si="68"/>
        <v>1842.692924470706</v>
      </c>
      <c r="P83" s="38">
        <v>0.91</v>
      </c>
      <c r="Q83" s="38">
        <f t="shared" ref="Q83:X85" si="69">H83*$P83/1000</f>
        <v>1.6768505612683424</v>
      </c>
      <c r="R83" s="38">
        <f t="shared" si="69"/>
        <v>1.6768505612683424</v>
      </c>
      <c r="S83" s="38">
        <f t="shared" si="69"/>
        <v>1.6768505612683424</v>
      </c>
      <c r="T83" s="38">
        <f t="shared" si="69"/>
        <v>1.6768505612683424</v>
      </c>
      <c r="U83" s="38">
        <f t="shared" si="69"/>
        <v>1.6768505612683424</v>
      </c>
      <c r="V83" s="38">
        <f t="shared" si="69"/>
        <v>1.6768505612683424</v>
      </c>
      <c r="W83" s="38">
        <f t="shared" si="69"/>
        <v>1.6768505612683424</v>
      </c>
      <c r="X83" s="38">
        <f t="shared" si="69"/>
        <v>1.6768505612683424</v>
      </c>
      <c r="Y83" s="38">
        <f>stanford_det!AB83*Q83</f>
        <v>0.2515275841902514</v>
      </c>
      <c r="Z83" s="38">
        <f>stanford_det!AC83*R83</f>
        <v>0.2515275841902514</v>
      </c>
      <c r="AA83" s="38">
        <f>stanford_det!AD83*S83</f>
        <v>0.25152758419025134</v>
      </c>
      <c r="AB83" s="38">
        <f>stanford_det!AE83*T83</f>
        <v>0.25152758419025134</v>
      </c>
      <c r="AC83" s="38">
        <f>stanford_det!AF83*U83</f>
        <v>0.25152758419025134</v>
      </c>
      <c r="AD83" s="38">
        <f>stanford_det!AG83*V83</f>
        <v>0.25152758419025134</v>
      </c>
      <c r="AE83" s="38">
        <f>stanford_det!AH83*W83</f>
        <v>0.25152758419025134</v>
      </c>
      <c r="AF83" s="38">
        <f>stanford_det!AI83*X83</f>
        <v>0.25152758419025134</v>
      </c>
    </row>
    <row r="84" spans="1:32" ht="15" customHeight="1" x14ac:dyDescent="0.25">
      <c r="A84" s="9" t="s">
        <v>79</v>
      </c>
      <c r="B84" s="9" t="s">
        <v>83</v>
      </c>
      <c r="C84" s="9" t="s">
        <v>19</v>
      </c>
      <c r="D84" s="9" t="s">
        <v>725</v>
      </c>
      <c r="E84" s="9" t="s">
        <v>755</v>
      </c>
      <c r="F84" s="9" t="s">
        <v>102</v>
      </c>
      <c r="G84" s="9" t="s">
        <v>732</v>
      </c>
      <c r="H84" s="38">
        <v>1801.3333333333333</v>
      </c>
      <c r="I84" s="38">
        <f>H84*1350/(1400+2/7*(1350-1400))</f>
        <v>1754.9072164948452</v>
      </c>
      <c r="J84" s="38">
        <f t="shared" ref="J84:J92" si="70">(I84+K84)/2</f>
        <v>1722.4089347079037</v>
      </c>
      <c r="K84" s="38">
        <f>I84*1300/1350</f>
        <v>1689.9106529209621</v>
      </c>
      <c r="L84" s="38">
        <f t="shared" ref="L84:L92" si="71">(K84+M84)/2</f>
        <v>1624.914089347079</v>
      </c>
      <c r="M84" s="38">
        <f>K84*1200/1300</f>
        <v>1559.9175257731958</v>
      </c>
      <c r="N84" s="38">
        <f t="shared" ref="N84:N92" si="72">(M84+O84)/2</f>
        <v>1494.9209621993127</v>
      </c>
      <c r="O84" s="38">
        <f>M84*1100/1200</f>
        <v>1429.9243986254296</v>
      </c>
      <c r="P84" s="38">
        <v>0.91</v>
      </c>
      <c r="Q84" s="38">
        <f t="shared" si="69"/>
        <v>1.6392133333333334</v>
      </c>
      <c r="R84" s="38">
        <f t="shared" si="69"/>
        <v>1.5969655670103093</v>
      </c>
      <c r="S84" s="38">
        <f t="shared" si="69"/>
        <v>1.5673921305841922</v>
      </c>
      <c r="T84" s="38">
        <f t="shared" si="69"/>
        <v>1.5378186941580754</v>
      </c>
      <c r="U84" s="38">
        <f t="shared" si="69"/>
        <v>1.4786718213058418</v>
      </c>
      <c r="V84" s="38">
        <f t="shared" si="69"/>
        <v>1.4195249484536081</v>
      </c>
      <c r="W84" s="38">
        <f t="shared" si="69"/>
        <v>1.3603780756013746</v>
      </c>
      <c r="X84" s="38">
        <f t="shared" si="69"/>
        <v>1.3012312027491411</v>
      </c>
      <c r="Y84" s="38">
        <f>stanford_det!AB84*Q84</f>
        <v>623.50295893088241</v>
      </c>
      <c r="Z84" s="38">
        <f>stanford_det!AC84*R84</f>
        <v>1160.8181774024533</v>
      </c>
      <c r="AA84" s="38">
        <f>stanford_det!AD84*S84</f>
        <v>1691.7191256630249</v>
      </c>
      <c r="AB84" s="38">
        <f>stanford_det!AE84*T84</f>
        <v>1831.1096531165065</v>
      </c>
      <c r="AC84" s="38">
        <f>stanford_det!AF84*U84</f>
        <v>1059.3938046366734</v>
      </c>
      <c r="AD84" s="38">
        <f>stanford_det!AG84*V84</f>
        <v>1065.1064104486372</v>
      </c>
      <c r="AE84" s="38">
        <f>stanford_det!AH84*W84</f>
        <v>882.47294743733084</v>
      </c>
      <c r="AF84" s="38">
        <f>stanford_det!AI84*X84</f>
        <v>858.79822336197594</v>
      </c>
    </row>
    <row r="85" spans="1:32" ht="15" customHeight="1" x14ac:dyDescent="0.25">
      <c r="A85" s="9" t="s">
        <v>78</v>
      </c>
      <c r="B85" s="9" t="s">
        <v>84</v>
      </c>
      <c r="C85" s="9" t="s">
        <v>19</v>
      </c>
      <c r="D85" s="9" t="s">
        <v>725</v>
      </c>
      <c r="E85" s="9" t="s">
        <v>754</v>
      </c>
      <c r="F85" s="9" t="s">
        <v>102</v>
      </c>
      <c r="G85" s="9" t="s">
        <v>730</v>
      </c>
      <c r="H85" s="38">
        <v>3096.5</v>
      </c>
      <c r="I85" s="38">
        <f>H85*2880/(3470+2/7*(2880-3470))</f>
        <v>2701.2306360882735</v>
      </c>
      <c r="J85" s="38">
        <f t="shared" si="70"/>
        <v>2560.5415404586756</v>
      </c>
      <c r="K85" s="38">
        <f>I85*2580/2880</f>
        <v>2419.8524448290782</v>
      </c>
      <c r="L85" s="38">
        <f t="shared" si="71"/>
        <v>2326.0597144093463</v>
      </c>
      <c r="M85" s="38">
        <f>K85*2380/2580</f>
        <v>2232.2669839896148</v>
      </c>
      <c r="N85" s="38">
        <f t="shared" si="72"/>
        <v>2145.7450078659863</v>
      </c>
      <c r="O85" s="38">
        <f>M85*2380/2580</f>
        <v>2059.2230317423578</v>
      </c>
      <c r="P85" s="38">
        <v>0.91</v>
      </c>
      <c r="Q85" s="38">
        <f t="shared" si="69"/>
        <v>2.817815</v>
      </c>
      <c r="R85" s="38">
        <f t="shared" si="69"/>
        <v>2.4581198788403289</v>
      </c>
      <c r="S85" s="38">
        <f t="shared" si="69"/>
        <v>2.3300928018173948</v>
      </c>
      <c r="T85" s="38">
        <f t="shared" si="69"/>
        <v>2.2020657247944615</v>
      </c>
      <c r="U85" s="38">
        <f t="shared" si="69"/>
        <v>2.1167143401125053</v>
      </c>
      <c r="V85" s="38">
        <f t="shared" si="69"/>
        <v>2.0313629554305495</v>
      </c>
      <c r="W85" s="38">
        <f t="shared" si="69"/>
        <v>1.9526279571580476</v>
      </c>
      <c r="X85" s="38">
        <f t="shared" si="69"/>
        <v>1.8738929588855455</v>
      </c>
      <c r="Y85" s="38">
        <f>stanford_det!AB85*Q85</f>
        <v>178.6165487572168</v>
      </c>
      <c r="Z85" s="38">
        <f>stanford_det!AC85*R85</f>
        <v>574.28575905862203</v>
      </c>
      <c r="AA85" s="38">
        <f>stanford_det!AD85*S85</f>
        <v>801.63169684885531</v>
      </c>
      <c r="AB85" s="38">
        <f>stanford_det!AE85*T85</f>
        <v>820.32762471752721</v>
      </c>
      <c r="AC85" s="38">
        <f>stanford_det!AF85*U85</f>
        <v>445.71291866194849</v>
      </c>
      <c r="AD85" s="38">
        <f>stanford_det!AG85*V85</f>
        <v>447.09331252079517</v>
      </c>
      <c r="AE85" s="38">
        <f>stanford_det!AH85*W85</f>
        <v>361.5546369712178</v>
      </c>
      <c r="AF85" s="38">
        <f>stanford_det!AI85*X85</f>
        <v>352.9266478040451</v>
      </c>
    </row>
    <row r="86" spans="1:32" ht="15" customHeight="1" x14ac:dyDescent="0.25">
      <c r="A86" s="9" t="s">
        <v>37</v>
      </c>
      <c r="B86" s="9" t="s">
        <v>38</v>
      </c>
      <c r="C86" s="9" t="s">
        <v>19</v>
      </c>
      <c r="D86" s="9" t="s">
        <v>102</v>
      </c>
      <c r="E86" s="9" t="s">
        <v>729</v>
      </c>
      <c r="F86" s="9"/>
      <c r="G86" s="9"/>
      <c r="H86" s="38">
        <v>2442.8571428571427</v>
      </c>
      <c r="I86" s="38">
        <v>2300</v>
      </c>
      <c r="J86" s="38">
        <f t="shared" si="70"/>
        <v>2300</v>
      </c>
      <c r="K86" s="38">
        <v>2300</v>
      </c>
      <c r="L86" s="38">
        <f t="shared" si="71"/>
        <v>2300</v>
      </c>
      <c r="M86" s="38">
        <v>2300</v>
      </c>
      <c r="N86" s="38">
        <f t="shared" si="72"/>
        <v>2250</v>
      </c>
      <c r="O86" s="38">
        <v>2200</v>
      </c>
      <c r="P86" s="38"/>
      <c r="Q86" s="38">
        <f t="shared" ref="Q86:X87" si="73">H86/1000</f>
        <v>2.4428571428571426</v>
      </c>
      <c r="R86" s="38">
        <f t="shared" si="73"/>
        <v>2.2999999999999998</v>
      </c>
      <c r="S86" s="38">
        <f t="shared" si="73"/>
        <v>2.2999999999999998</v>
      </c>
      <c r="T86" s="38">
        <f t="shared" si="73"/>
        <v>2.2999999999999998</v>
      </c>
      <c r="U86" s="38">
        <f t="shared" si="73"/>
        <v>2.2999999999999998</v>
      </c>
      <c r="V86" s="38">
        <f t="shared" si="73"/>
        <v>2.2999999999999998</v>
      </c>
      <c r="W86" s="38">
        <f t="shared" si="73"/>
        <v>2.25</v>
      </c>
      <c r="X86" s="38">
        <f t="shared" si="73"/>
        <v>2.2000000000000002</v>
      </c>
      <c r="Y86" s="38">
        <f>stanford_det!AB86*Q86</f>
        <v>1589.222411742857</v>
      </c>
      <c r="Z86" s="38">
        <f>stanford_det!AC86*R86</f>
        <v>53.468342879999987</v>
      </c>
      <c r="AA86" s="38">
        <f>stanford_det!AD86*S86</f>
        <v>33.417714299999993</v>
      </c>
      <c r="AB86" s="38">
        <f>stanford_det!AE86*T86</f>
        <v>13.367085719999995</v>
      </c>
      <c r="AC86" s="38">
        <f>stanford_det!AF86*U86</f>
        <v>8.3544285749999982</v>
      </c>
      <c r="AD86" s="38">
        <f>stanford_det!AG86*V86</f>
        <v>3.3417714300000005</v>
      </c>
      <c r="AE86" s="38">
        <f>stanford_det!AH86*W86</f>
        <v>1.6345621125000003</v>
      </c>
      <c r="AF86" s="38">
        <f>stanford_det!AI86*X86</f>
        <v>0</v>
      </c>
    </row>
    <row r="87" spans="1:32" ht="15" customHeight="1" x14ac:dyDescent="0.25">
      <c r="A87" s="9" t="s">
        <v>39</v>
      </c>
      <c r="B87" s="9" t="s">
        <v>40</v>
      </c>
      <c r="C87" s="9" t="s">
        <v>19</v>
      </c>
      <c r="D87" s="9" t="s">
        <v>102</v>
      </c>
      <c r="E87" s="9" t="s">
        <v>728</v>
      </c>
      <c r="F87" s="9"/>
      <c r="G87" s="9"/>
      <c r="H87" s="38">
        <v>2812.8571428571427</v>
      </c>
      <c r="I87" s="38">
        <v>2620</v>
      </c>
      <c r="J87" s="38">
        <f t="shared" si="70"/>
        <v>2495</v>
      </c>
      <c r="K87" s="38">
        <v>2370</v>
      </c>
      <c r="L87" s="38">
        <f t="shared" si="71"/>
        <v>2260</v>
      </c>
      <c r="M87" s="38">
        <v>2150</v>
      </c>
      <c r="N87" s="38">
        <f t="shared" si="72"/>
        <v>2050</v>
      </c>
      <c r="O87" s="38">
        <v>1950</v>
      </c>
      <c r="P87" s="38"/>
      <c r="Q87" s="38">
        <f t="shared" si="73"/>
        <v>2.8128571428571427</v>
      </c>
      <c r="R87" s="38">
        <f t="shared" si="73"/>
        <v>2.62</v>
      </c>
      <c r="S87" s="38">
        <f t="shared" si="73"/>
        <v>2.4950000000000001</v>
      </c>
      <c r="T87" s="38">
        <f t="shared" si="73"/>
        <v>2.37</v>
      </c>
      <c r="U87" s="38">
        <f t="shared" si="73"/>
        <v>2.2599999999999998</v>
      </c>
      <c r="V87" s="38">
        <f t="shared" si="73"/>
        <v>2.15</v>
      </c>
      <c r="W87" s="38">
        <f t="shared" si="73"/>
        <v>2.0499999999999998</v>
      </c>
      <c r="X87" s="38">
        <f t="shared" si="73"/>
        <v>1.95</v>
      </c>
      <c r="Y87" s="38">
        <f>stanford_det!AB87*Q87</f>
        <v>200.41996217257145</v>
      </c>
      <c r="Z87" s="38">
        <f>stanford_det!AC87*R87</f>
        <v>149.3428991872</v>
      </c>
      <c r="AA87" s="38">
        <f>stanford_det!AD87*S87</f>
        <v>88.886100542000008</v>
      </c>
      <c r="AB87" s="38">
        <f>stanford_det!AE87*T87</f>
        <v>33.773155636799984</v>
      </c>
      <c r="AC87" s="38">
        <f>stanford_det!AF87*U87</f>
        <v>20.128515753999991</v>
      </c>
      <c r="AD87" s="38">
        <f>stanford_det!AG87*V87</f>
        <v>7.659523694000006</v>
      </c>
      <c r="AE87" s="38">
        <f>stanford_det!AH87*W87</f>
        <v>3.6516333890000028</v>
      </c>
      <c r="AF87" s="38">
        <f>stanford_det!AI87*X87</f>
        <v>0</v>
      </c>
    </row>
    <row r="88" spans="1:32" ht="15" customHeight="1" x14ac:dyDescent="0.25">
      <c r="A88" s="9" t="s">
        <v>80</v>
      </c>
      <c r="B88" s="9" t="s">
        <v>85</v>
      </c>
      <c r="C88" s="9" t="s">
        <v>19</v>
      </c>
      <c r="D88" s="9" t="s">
        <v>725</v>
      </c>
      <c r="E88" s="9" t="s">
        <v>740</v>
      </c>
      <c r="F88" s="9" t="s">
        <v>102</v>
      </c>
      <c r="G88" s="9" t="s">
        <v>726</v>
      </c>
      <c r="H88" s="39">
        <v>1608.2725555555553</v>
      </c>
      <c r="I88" s="39">
        <f>H88*800/(980+2/7*(800-980))</f>
        <v>1385.588663247863</v>
      </c>
      <c r="J88" s="39">
        <f t="shared" si="70"/>
        <v>1247.0297969230767</v>
      </c>
      <c r="K88" s="39">
        <f>I88*640/800</f>
        <v>1108.4709305982904</v>
      </c>
      <c r="L88" s="39">
        <f t="shared" si="71"/>
        <v>1056.5113557264956</v>
      </c>
      <c r="M88" s="39">
        <f>K88*580/640</f>
        <v>1004.5517808547007</v>
      </c>
      <c r="N88" s="39">
        <f t="shared" si="72"/>
        <v>952.59220598290585</v>
      </c>
      <c r="O88" s="39">
        <f>M88*520/580</f>
        <v>900.63263111111098</v>
      </c>
      <c r="P88" s="38">
        <v>0.91</v>
      </c>
      <c r="Q88" s="38">
        <f t="shared" ref="Q88:X90" si="74">H88*$P88/1000</f>
        <v>1.4635280255555554</v>
      </c>
      <c r="R88" s="38">
        <f t="shared" si="74"/>
        <v>1.2608856835555553</v>
      </c>
      <c r="S88" s="38">
        <f t="shared" si="74"/>
        <v>1.1347971151999998</v>
      </c>
      <c r="T88" s="38">
        <f t="shared" si="74"/>
        <v>1.0087085468444443</v>
      </c>
      <c r="U88" s="38">
        <f t="shared" si="74"/>
        <v>0.96142533371111105</v>
      </c>
      <c r="V88" s="38">
        <f t="shared" si="74"/>
        <v>0.91414212057777777</v>
      </c>
      <c r="W88" s="38">
        <f t="shared" si="74"/>
        <v>0.86685890744444438</v>
      </c>
      <c r="X88" s="38">
        <f t="shared" si="74"/>
        <v>0.81957569431111099</v>
      </c>
      <c r="Y88" s="38">
        <f>stanford_det!AB88*Q88</f>
        <v>1.9777307859346553</v>
      </c>
      <c r="Z88" s="38">
        <f>stanford_det!AC88*R88</f>
        <v>583.69799864959634</v>
      </c>
      <c r="AA88" s="38">
        <f>stanford_det!AD88*S88</f>
        <v>875.3829052883666</v>
      </c>
      <c r="AB88" s="38">
        <f>stanford_det!AE88*T88</f>
        <v>894.80304020201345</v>
      </c>
      <c r="AC88" s="38">
        <f>stanford_det!AF88*U88</f>
        <v>463.60560686678224</v>
      </c>
      <c r="AD88" s="38">
        <f>stanford_det!AG88*V88</f>
        <v>467.24175426665272</v>
      </c>
      <c r="AE88" s="38">
        <f>stanford_det!AH88*W88</f>
        <v>367.86701147141525</v>
      </c>
      <c r="AF88" s="38">
        <f>stanford_det!AI88*X88</f>
        <v>355.70207836938073</v>
      </c>
    </row>
    <row r="89" spans="1:32" ht="15" customHeight="1" x14ac:dyDescent="0.25">
      <c r="A89" s="9" t="s">
        <v>81</v>
      </c>
      <c r="B89" s="9" t="s">
        <v>86</v>
      </c>
      <c r="C89" s="9" t="s">
        <v>19</v>
      </c>
      <c r="D89" s="9" t="s">
        <v>725</v>
      </c>
      <c r="E89" s="9" t="s">
        <v>739</v>
      </c>
      <c r="F89" s="9" t="s">
        <v>102</v>
      </c>
      <c r="G89" s="9" t="s">
        <v>723</v>
      </c>
      <c r="H89" s="39">
        <v>2164.4444444444443</v>
      </c>
      <c r="I89" s="39">
        <f>H89*1100/(1310+2/7*(1100-1310))</f>
        <v>1904.7111111111112</v>
      </c>
      <c r="J89" s="39">
        <f t="shared" si="70"/>
        <v>1809.4755555555557</v>
      </c>
      <c r="K89" s="39">
        <f>I89*990/1100</f>
        <v>1714.24</v>
      </c>
      <c r="L89" s="39">
        <f t="shared" si="71"/>
        <v>1662.2933333333333</v>
      </c>
      <c r="M89" s="39">
        <f>K89*930/990</f>
        <v>1610.3466666666666</v>
      </c>
      <c r="N89" s="39">
        <f t="shared" si="72"/>
        <v>1567.0577777777776</v>
      </c>
      <c r="O89" s="39">
        <f>M89*880/930</f>
        <v>1523.7688888888888</v>
      </c>
      <c r="P89" s="38">
        <v>0.91</v>
      </c>
      <c r="Q89" s="38">
        <f t="shared" si="74"/>
        <v>1.9696444444444443</v>
      </c>
      <c r="R89" s="38">
        <f t="shared" si="74"/>
        <v>1.7332871111111112</v>
      </c>
      <c r="S89" s="38">
        <f t="shared" si="74"/>
        <v>1.6466227555555559</v>
      </c>
      <c r="T89" s="38">
        <f t="shared" si="74"/>
        <v>1.5599584</v>
      </c>
      <c r="U89" s="38">
        <f t="shared" si="74"/>
        <v>1.5126869333333335</v>
      </c>
      <c r="V89" s="38">
        <f t="shared" si="74"/>
        <v>1.4654154666666666</v>
      </c>
      <c r="W89" s="38">
        <f t="shared" si="74"/>
        <v>1.4260225777777775</v>
      </c>
      <c r="X89" s="38">
        <f t="shared" si="74"/>
        <v>1.3866296888888889</v>
      </c>
      <c r="Y89" s="38">
        <f>stanford_det!AB89*Q89</f>
        <v>408.1825268705112</v>
      </c>
      <c r="Z89" s="38">
        <f>stanford_det!AC89*R89</f>
        <v>394.98865656156318</v>
      </c>
      <c r="AA89" s="38">
        <f>stanford_det!AD89*S89</f>
        <v>588.88418945357716</v>
      </c>
      <c r="AB89" s="38">
        <f>stanford_det!AE89*T89</f>
        <v>633.79046993552708</v>
      </c>
      <c r="AC89" s="38">
        <f>stanford_det!AF89*U89</f>
        <v>356.98406959555115</v>
      </c>
      <c r="AD89" s="38">
        <f>stanford_det!AG89*V89</f>
        <v>363.65336091228886</v>
      </c>
      <c r="AE89" s="38">
        <f>stanford_det!AH89*W89</f>
        <v>301.84010596336691</v>
      </c>
      <c r="AF89" s="38">
        <f>stanford_det!AI89*X89</f>
        <v>299.12421742924323</v>
      </c>
    </row>
    <row r="90" spans="1:32" ht="15" customHeight="1" x14ac:dyDescent="0.25">
      <c r="A90" s="9" t="s">
        <v>41</v>
      </c>
      <c r="B90" s="9" t="s">
        <v>42</v>
      </c>
      <c r="C90" s="9" t="s">
        <v>19</v>
      </c>
      <c r="D90" s="9" t="s">
        <v>102</v>
      </c>
      <c r="E90" s="9" t="s">
        <v>722</v>
      </c>
      <c r="F90" s="9"/>
      <c r="G90" s="9"/>
      <c r="H90" s="38">
        <v>5285.7142857142853</v>
      </c>
      <c r="I90" s="38">
        <v>4500</v>
      </c>
      <c r="J90" s="38">
        <f t="shared" si="70"/>
        <v>4150</v>
      </c>
      <c r="K90" s="38">
        <v>3800</v>
      </c>
      <c r="L90" s="38">
        <f t="shared" si="71"/>
        <v>3650</v>
      </c>
      <c r="M90" s="38">
        <v>3500</v>
      </c>
      <c r="N90" s="38">
        <f t="shared" si="72"/>
        <v>3450</v>
      </c>
      <c r="O90" s="38">
        <v>3400</v>
      </c>
      <c r="P90" s="38">
        <v>0.91</v>
      </c>
      <c r="Q90" s="38">
        <f t="shared" si="74"/>
        <v>4.8099999999999996</v>
      </c>
      <c r="R90" s="38">
        <f t="shared" si="74"/>
        <v>4.0949999999999998</v>
      </c>
      <c r="S90" s="38">
        <f t="shared" si="74"/>
        <v>3.7765</v>
      </c>
      <c r="T90" s="38">
        <f t="shared" si="74"/>
        <v>3.4580000000000002</v>
      </c>
      <c r="U90" s="38">
        <f t="shared" si="74"/>
        <v>3.3214999999999999</v>
      </c>
      <c r="V90" s="38">
        <f t="shared" si="74"/>
        <v>3.1850000000000001</v>
      </c>
      <c r="W90" s="38">
        <f t="shared" si="74"/>
        <v>3.1395</v>
      </c>
      <c r="X90" s="38">
        <f t="shared" si="74"/>
        <v>3.0939999999999999</v>
      </c>
      <c r="Y90" s="38">
        <f>stanford_det!AB90*Q90</f>
        <v>0</v>
      </c>
      <c r="Z90" s="38">
        <f>stanford_det!AC90*R90</f>
        <v>0</v>
      </c>
      <c r="AA90" s="38">
        <f>stanford_det!AD90*S90</f>
        <v>0</v>
      </c>
      <c r="AB90" s="38">
        <f>stanford_det!AE90*T90</f>
        <v>0</v>
      </c>
      <c r="AC90" s="38">
        <f>stanford_det!AF90*U90</f>
        <v>0</v>
      </c>
      <c r="AD90" s="38">
        <f>stanford_det!AG90*V90</f>
        <v>0</v>
      </c>
      <c r="AE90" s="38">
        <f>stanford_det!AH90*W90</f>
        <v>0</v>
      </c>
      <c r="AF90" s="38">
        <f>stanford_det!AI90*X90</f>
        <v>0</v>
      </c>
    </row>
    <row r="91" spans="1:32" ht="15" customHeight="1" x14ac:dyDescent="0.25">
      <c r="A91" s="9" t="s">
        <v>43</v>
      </c>
      <c r="B91" s="9" t="s">
        <v>44</v>
      </c>
      <c r="C91" s="9" t="s">
        <v>19</v>
      </c>
      <c r="D91" s="9" t="s">
        <v>102</v>
      </c>
      <c r="E91" s="9" t="s">
        <v>721</v>
      </c>
      <c r="F91" s="9"/>
      <c r="G91" s="9"/>
      <c r="H91" s="38">
        <v>8140</v>
      </c>
      <c r="I91" s="38">
        <v>5790</v>
      </c>
      <c r="J91" s="38">
        <f t="shared" si="70"/>
        <v>5135</v>
      </c>
      <c r="K91" s="38">
        <v>4480</v>
      </c>
      <c r="L91" s="38">
        <f t="shared" si="71"/>
        <v>3565</v>
      </c>
      <c r="M91" s="38">
        <v>2650</v>
      </c>
      <c r="N91" s="38">
        <f t="shared" si="72"/>
        <v>2475</v>
      </c>
      <c r="O91" s="38">
        <v>2300</v>
      </c>
      <c r="P91" s="38"/>
      <c r="Q91" s="38">
        <f t="shared" ref="Q91:X91" si="75">H91/1000</f>
        <v>8.14</v>
      </c>
      <c r="R91" s="38">
        <f t="shared" si="75"/>
        <v>5.79</v>
      </c>
      <c r="S91" s="38">
        <f t="shared" si="75"/>
        <v>5.1349999999999998</v>
      </c>
      <c r="T91" s="38">
        <f t="shared" si="75"/>
        <v>4.4800000000000004</v>
      </c>
      <c r="U91" s="38">
        <f t="shared" si="75"/>
        <v>3.5649999999999999</v>
      </c>
      <c r="V91" s="38">
        <f t="shared" si="75"/>
        <v>2.65</v>
      </c>
      <c r="W91" s="38">
        <f t="shared" si="75"/>
        <v>2.4750000000000001</v>
      </c>
      <c r="X91" s="38">
        <f t="shared" si="75"/>
        <v>2.2999999999999998</v>
      </c>
      <c r="Y91" s="38">
        <f>stanford_det!AB91*Q91</f>
        <v>0</v>
      </c>
      <c r="Z91" s="38">
        <f>stanford_det!AC91*R91</f>
        <v>238.48231112574462</v>
      </c>
      <c r="AA91" s="38">
        <f>stanford_det!AD91*S91</f>
        <v>359.55636182593912</v>
      </c>
      <c r="AB91" s="38">
        <f>stanford_det!AE91*T91</f>
        <v>369.05034675072051</v>
      </c>
      <c r="AC91" s="38">
        <f>stanford_det!AF91*U91</f>
        <v>172.53412625506971</v>
      </c>
      <c r="AD91" s="38">
        <f>stanford_det!AG91*V91</f>
        <v>136.43741892988407</v>
      </c>
      <c r="AE91" s="38">
        <f>stanford_det!AH91*W91</f>
        <v>109.58756460085223</v>
      </c>
      <c r="AF91" s="38">
        <f>stanford_det!AI91*X91</f>
        <v>104.20729657135296</v>
      </c>
    </row>
    <row r="92" spans="1:32" ht="15" customHeight="1" x14ac:dyDescent="0.25">
      <c r="A92" s="9" t="s">
        <v>45</v>
      </c>
      <c r="B92" s="9" t="s">
        <v>46</v>
      </c>
      <c r="C92" s="9" t="s">
        <v>19</v>
      </c>
      <c r="D92" s="9" t="s">
        <v>102</v>
      </c>
      <c r="E92" s="9" t="s">
        <v>720</v>
      </c>
      <c r="F92" s="9"/>
      <c r="G92" s="9"/>
      <c r="H92" s="38">
        <v>5370</v>
      </c>
      <c r="I92" s="38">
        <v>4970</v>
      </c>
      <c r="J92" s="38">
        <f t="shared" si="70"/>
        <v>4720</v>
      </c>
      <c r="K92" s="38">
        <v>4470</v>
      </c>
      <c r="L92" s="38">
        <f t="shared" si="71"/>
        <v>4245</v>
      </c>
      <c r="M92" s="38">
        <v>4020</v>
      </c>
      <c r="N92" s="38">
        <f t="shared" si="72"/>
        <v>3815</v>
      </c>
      <c r="O92" s="38">
        <v>3610</v>
      </c>
      <c r="P92" s="38">
        <v>0.91</v>
      </c>
      <c r="Q92" s="38">
        <f t="shared" ref="Q92:X92" si="76">H92*$P92/1000</f>
        <v>4.8866999999999994</v>
      </c>
      <c r="R92" s="38">
        <f t="shared" si="76"/>
        <v>4.5226999999999995</v>
      </c>
      <c r="S92" s="38">
        <f t="shared" si="76"/>
        <v>4.2951999999999995</v>
      </c>
      <c r="T92" s="38">
        <f t="shared" si="76"/>
        <v>4.0677000000000003</v>
      </c>
      <c r="U92" s="38">
        <f t="shared" si="76"/>
        <v>3.8629500000000001</v>
      </c>
      <c r="V92" s="38">
        <f t="shared" si="76"/>
        <v>3.6582000000000003</v>
      </c>
      <c r="W92" s="38">
        <f t="shared" si="76"/>
        <v>3.4716499999999999</v>
      </c>
      <c r="X92" s="38">
        <f t="shared" si="76"/>
        <v>3.2850999999999999</v>
      </c>
      <c r="Y92" s="38">
        <f>stanford_det!AB92*Q92</f>
        <v>0</v>
      </c>
      <c r="Z92" s="38">
        <f>stanford_det!AC92*R92</f>
        <v>0</v>
      </c>
      <c r="AA92" s="38">
        <f>stanford_det!AD92*S92</f>
        <v>0</v>
      </c>
      <c r="AB92" s="38">
        <f>stanford_det!AE92*T92</f>
        <v>0</v>
      </c>
      <c r="AC92" s="38">
        <f>stanford_det!AF92*U92</f>
        <v>0</v>
      </c>
      <c r="AD92" s="38">
        <f>stanford_det!AG92*V92</f>
        <v>0</v>
      </c>
      <c r="AE92" s="38">
        <f>stanford_det!AH92*W92</f>
        <v>0</v>
      </c>
      <c r="AF92" s="38">
        <f>stanford_det!AI92*X92</f>
        <v>0</v>
      </c>
    </row>
    <row r="93" spans="1:32" ht="15" customHeight="1" x14ac:dyDescent="0.25">
      <c r="A93" s="9" t="s">
        <v>29</v>
      </c>
      <c r="B93" s="9" t="s">
        <v>30</v>
      </c>
      <c r="C93" s="9" t="s">
        <v>18</v>
      </c>
      <c r="D93" s="9" t="s">
        <v>102</v>
      </c>
      <c r="E93" s="9" t="s">
        <v>738</v>
      </c>
      <c r="F93" s="9"/>
      <c r="G93" s="9"/>
      <c r="H93" s="39">
        <v>1600</v>
      </c>
      <c r="I93" s="39">
        <f t="shared" ref="I93:O94" si="77">$H93</f>
        <v>1600</v>
      </c>
      <c r="J93" s="39">
        <f t="shared" si="77"/>
        <v>1600</v>
      </c>
      <c r="K93" s="39">
        <f t="shared" si="77"/>
        <v>1600</v>
      </c>
      <c r="L93" s="39">
        <f t="shared" si="77"/>
        <v>1600</v>
      </c>
      <c r="M93" s="39">
        <f t="shared" si="77"/>
        <v>1600</v>
      </c>
      <c r="N93" s="39">
        <f t="shared" si="77"/>
        <v>1600</v>
      </c>
      <c r="O93" s="39">
        <f t="shared" si="77"/>
        <v>1600</v>
      </c>
      <c r="P93" s="38"/>
      <c r="Q93" s="38">
        <f t="shared" ref="Q93:X95" si="78">H93/1000</f>
        <v>1.6</v>
      </c>
      <c r="R93" s="38">
        <f t="shared" si="78"/>
        <v>1.6</v>
      </c>
      <c r="S93" s="38">
        <f t="shared" si="78"/>
        <v>1.6</v>
      </c>
      <c r="T93" s="38">
        <f t="shared" si="78"/>
        <v>1.6</v>
      </c>
      <c r="U93" s="38">
        <f t="shared" si="78"/>
        <v>1.6</v>
      </c>
      <c r="V93" s="38">
        <f t="shared" si="78"/>
        <v>1.6</v>
      </c>
      <c r="W93" s="38">
        <f t="shared" si="78"/>
        <v>1.6</v>
      </c>
      <c r="X93" s="38">
        <f t="shared" si="78"/>
        <v>1.6</v>
      </c>
      <c r="Y93" s="38">
        <f>stanford_det!AB93*Q93</f>
        <v>74.855999999999995</v>
      </c>
      <c r="Z93" s="38">
        <f>stanford_det!AC93*R93</f>
        <v>59.884799999999998</v>
      </c>
      <c r="AA93" s="38">
        <f>stanford_det!AD93*S93</f>
        <v>37.427999999999997</v>
      </c>
      <c r="AB93" s="38">
        <f>stanford_det!AE93*T93</f>
        <v>14.9712</v>
      </c>
      <c r="AC93" s="38">
        <f>stanford_det!AF93*U93</f>
        <v>9.3570000000000029</v>
      </c>
      <c r="AD93" s="38">
        <f>stanford_det!AG93*V93</f>
        <v>3.742800000000007</v>
      </c>
      <c r="AE93" s="38">
        <f>stanford_det!AH93*W93</f>
        <v>1.8714000000000035</v>
      </c>
      <c r="AF93" s="38">
        <f>stanford_det!AI93*X93</f>
        <v>0</v>
      </c>
    </row>
    <row r="94" spans="1:32" ht="15" customHeight="1" x14ac:dyDescent="0.25">
      <c r="A94" s="9" t="s">
        <v>31</v>
      </c>
      <c r="B94" s="9" t="s">
        <v>32</v>
      </c>
      <c r="C94" s="9" t="s">
        <v>18</v>
      </c>
      <c r="D94" s="9" t="s">
        <v>102</v>
      </c>
      <c r="E94" s="9" t="s">
        <v>737</v>
      </c>
      <c r="F94" s="9"/>
      <c r="G94" s="9"/>
      <c r="H94" s="38">
        <v>850</v>
      </c>
      <c r="I94" s="38">
        <f t="shared" si="77"/>
        <v>850</v>
      </c>
      <c r="J94" s="38">
        <f t="shared" si="77"/>
        <v>850</v>
      </c>
      <c r="K94" s="38">
        <f t="shared" si="77"/>
        <v>850</v>
      </c>
      <c r="L94" s="38">
        <f t="shared" si="77"/>
        <v>850</v>
      </c>
      <c r="M94" s="38">
        <f t="shared" si="77"/>
        <v>850</v>
      </c>
      <c r="N94" s="38">
        <f t="shared" si="77"/>
        <v>850</v>
      </c>
      <c r="O94" s="38">
        <f t="shared" si="77"/>
        <v>850</v>
      </c>
      <c r="P94" s="38"/>
      <c r="Q94" s="38">
        <f t="shared" si="78"/>
        <v>0.85</v>
      </c>
      <c r="R94" s="38">
        <f t="shared" si="78"/>
        <v>0.85</v>
      </c>
      <c r="S94" s="38">
        <f t="shared" si="78"/>
        <v>0.85</v>
      </c>
      <c r="T94" s="38">
        <f t="shared" si="78"/>
        <v>0.85</v>
      </c>
      <c r="U94" s="38">
        <f t="shared" si="78"/>
        <v>0.85</v>
      </c>
      <c r="V94" s="38">
        <f t="shared" si="78"/>
        <v>0.85</v>
      </c>
      <c r="W94" s="38">
        <f t="shared" si="78"/>
        <v>0.85</v>
      </c>
      <c r="X94" s="38">
        <f t="shared" si="78"/>
        <v>0.85</v>
      </c>
      <c r="Y94" s="38">
        <f>stanford_det!AB94*Q94</f>
        <v>32.365903333333335</v>
      </c>
      <c r="Z94" s="38">
        <f>stanford_det!AC94*R94</f>
        <v>8.2127226666666662</v>
      </c>
      <c r="AA94" s="38">
        <f>stanford_det!AD94*S94</f>
        <v>5.1329516666666661</v>
      </c>
      <c r="AB94" s="38">
        <f>stanford_det!AE94*T94</f>
        <v>2.0531806666666661</v>
      </c>
      <c r="AC94" s="38">
        <f>stanford_det!AF94*U94</f>
        <v>1.2832379166666665</v>
      </c>
      <c r="AD94" s="38">
        <f>stanford_det!AG94*V94</f>
        <v>0.51329516666666741</v>
      </c>
      <c r="AE94" s="38">
        <f>stanford_det!AH94*W94</f>
        <v>0.25664758333333371</v>
      </c>
      <c r="AF94" s="38">
        <f>stanford_det!AI94*X94</f>
        <v>0</v>
      </c>
    </row>
    <row r="95" spans="1:32" ht="15" customHeight="1" x14ac:dyDescent="0.25">
      <c r="A95" s="9" t="s">
        <v>33</v>
      </c>
      <c r="B95" s="9" t="s">
        <v>34</v>
      </c>
      <c r="C95" s="9" t="s">
        <v>18</v>
      </c>
      <c r="D95" s="9" t="s">
        <v>102</v>
      </c>
      <c r="E95" s="9" t="s">
        <v>736</v>
      </c>
      <c r="F95" s="9"/>
      <c r="G95" s="9"/>
      <c r="H95" s="38">
        <v>4457.1428571428569</v>
      </c>
      <c r="I95" s="38">
        <f>4350</f>
        <v>4350</v>
      </c>
      <c r="J95" s="38">
        <f>(I95+K95)/2</f>
        <v>4225</v>
      </c>
      <c r="K95" s="38">
        <v>4100</v>
      </c>
      <c r="L95" s="38">
        <f>(K95+M95)/2</f>
        <v>3950</v>
      </c>
      <c r="M95" s="38">
        <v>3800</v>
      </c>
      <c r="N95" s="38">
        <f>(M95+O95)/2</f>
        <v>3775</v>
      </c>
      <c r="O95" s="38">
        <v>3750</v>
      </c>
      <c r="P95" s="38"/>
      <c r="Q95" s="38">
        <f t="shared" si="78"/>
        <v>4.4571428571428573</v>
      </c>
      <c r="R95" s="38">
        <f t="shared" si="78"/>
        <v>4.3499999999999996</v>
      </c>
      <c r="S95" s="38">
        <f t="shared" si="78"/>
        <v>4.2249999999999996</v>
      </c>
      <c r="T95" s="38">
        <f t="shared" si="78"/>
        <v>4.0999999999999996</v>
      </c>
      <c r="U95" s="38">
        <f t="shared" si="78"/>
        <v>3.95</v>
      </c>
      <c r="V95" s="38">
        <f t="shared" si="78"/>
        <v>3.8</v>
      </c>
      <c r="W95" s="38">
        <f t="shared" si="78"/>
        <v>3.7749999999999999</v>
      </c>
      <c r="X95" s="38">
        <f t="shared" si="78"/>
        <v>3.75</v>
      </c>
      <c r="Y95" s="38">
        <f>stanford_det!AB95*Q95</f>
        <v>0</v>
      </c>
      <c r="Z95" s="38">
        <f>stanford_det!AC95*R95</f>
        <v>0</v>
      </c>
      <c r="AA95" s="38">
        <f>stanford_det!AD95*S95</f>
        <v>0</v>
      </c>
      <c r="AB95" s="38">
        <f>stanford_det!AE95*T95</f>
        <v>0</v>
      </c>
      <c r="AC95" s="38">
        <f>stanford_det!AF95*U95</f>
        <v>0</v>
      </c>
      <c r="AD95" s="38">
        <f>stanford_det!AG95*V95</f>
        <v>0</v>
      </c>
      <c r="AE95" s="38">
        <f>stanford_det!AH95*W95</f>
        <v>0</v>
      </c>
      <c r="AF95" s="38">
        <f>stanford_det!AI95*X95</f>
        <v>0</v>
      </c>
    </row>
    <row r="96" spans="1:32" ht="15" customHeight="1" x14ac:dyDescent="0.25">
      <c r="A96" s="9" t="s">
        <v>35</v>
      </c>
      <c r="B96" s="9" t="s">
        <v>36</v>
      </c>
      <c r="C96" s="9" t="s">
        <v>18</v>
      </c>
      <c r="D96" s="9" t="s">
        <v>725</v>
      </c>
      <c r="E96" s="9" t="s">
        <v>735</v>
      </c>
      <c r="F96" s="9" t="s">
        <v>102</v>
      </c>
      <c r="G96" s="9" t="s">
        <v>734</v>
      </c>
      <c r="H96" s="38">
        <v>1842.692924470706</v>
      </c>
      <c r="I96" s="38">
        <f t="shared" ref="I96:O96" si="79">$H96</f>
        <v>1842.692924470706</v>
      </c>
      <c r="J96" s="38">
        <f t="shared" si="79"/>
        <v>1842.692924470706</v>
      </c>
      <c r="K96" s="38">
        <f t="shared" si="79"/>
        <v>1842.692924470706</v>
      </c>
      <c r="L96" s="38">
        <f t="shared" si="79"/>
        <v>1842.692924470706</v>
      </c>
      <c r="M96" s="38">
        <f t="shared" si="79"/>
        <v>1842.692924470706</v>
      </c>
      <c r="N96" s="38">
        <f t="shared" si="79"/>
        <v>1842.692924470706</v>
      </c>
      <c r="O96" s="38">
        <f t="shared" si="79"/>
        <v>1842.692924470706</v>
      </c>
      <c r="P96" s="38">
        <v>0.91</v>
      </c>
      <c r="Q96" s="38">
        <f t="shared" ref="Q96:X98" si="80">H96*$P96/1000</f>
        <v>1.6768505612683424</v>
      </c>
      <c r="R96" s="38">
        <f t="shared" si="80"/>
        <v>1.6768505612683424</v>
      </c>
      <c r="S96" s="38">
        <f t="shared" si="80"/>
        <v>1.6768505612683424</v>
      </c>
      <c r="T96" s="38">
        <f t="shared" si="80"/>
        <v>1.6768505612683424</v>
      </c>
      <c r="U96" s="38">
        <f t="shared" si="80"/>
        <v>1.6768505612683424</v>
      </c>
      <c r="V96" s="38">
        <f t="shared" si="80"/>
        <v>1.6768505612683424</v>
      </c>
      <c r="W96" s="38">
        <f t="shared" si="80"/>
        <v>1.6768505612683424</v>
      </c>
      <c r="X96" s="38">
        <f t="shared" si="80"/>
        <v>1.6768505612683424</v>
      </c>
      <c r="Y96" s="38">
        <f>stanford_det!AB96*Q96</f>
        <v>1.9004306361041214</v>
      </c>
      <c r="Z96" s="38">
        <f>stanford_det!AC96*R96</f>
        <v>0.22358007483577899</v>
      </c>
      <c r="AA96" s="38">
        <f>stanford_det!AD96*S96</f>
        <v>0.22358007483577899</v>
      </c>
      <c r="AB96" s="38">
        <f>stanford_det!AE96*T96</f>
        <v>0.22358007483577899</v>
      </c>
      <c r="AC96" s="38">
        <f>stanford_det!AF96*U96</f>
        <v>0.22358007483577899</v>
      </c>
      <c r="AD96" s="38">
        <f>stanford_det!AG96*V96</f>
        <v>0.22358007483577899</v>
      </c>
      <c r="AE96" s="38">
        <f>stanford_det!AH96*W96</f>
        <v>0.22358007483577899</v>
      </c>
      <c r="AF96" s="38">
        <f>stanford_det!AI96*X96</f>
        <v>0.22358007483577899</v>
      </c>
    </row>
    <row r="97" spans="1:32" ht="15" customHeight="1" x14ac:dyDescent="0.25">
      <c r="A97" s="9" t="s">
        <v>79</v>
      </c>
      <c r="B97" s="9" t="s">
        <v>83</v>
      </c>
      <c r="C97" s="9" t="s">
        <v>18</v>
      </c>
      <c r="D97" s="9" t="s">
        <v>725</v>
      </c>
      <c r="E97" s="9" t="s">
        <v>746</v>
      </c>
      <c r="F97" s="9" t="s">
        <v>102</v>
      </c>
      <c r="G97" s="9" t="s">
        <v>732</v>
      </c>
      <c r="H97" s="39">
        <v>1836.1111111111111</v>
      </c>
      <c r="I97" s="39">
        <f>H97*1350/(1400+2/7*(1350-1400))</f>
        <v>1788.7886597938143</v>
      </c>
      <c r="J97" s="39">
        <f t="shared" ref="J97:J105" si="81">(I97+K97)/2</f>
        <v>1755.6629438717068</v>
      </c>
      <c r="K97" s="39">
        <f>I97*1300/1350</f>
        <v>1722.5372279495991</v>
      </c>
      <c r="L97" s="39">
        <f t="shared" ref="L97:L105" si="82">(K97+M97)/2</f>
        <v>1656.2857961053837</v>
      </c>
      <c r="M97" s="39">
        <f>K97*1200/1300</f>
        <v>1590.0343642611683</v>
      </c>
      <c r="N97" s="39">
        <f t="shared" ref="N97:N105" si="83">(M97+O97)/2</f>
        <v>1523.7829324169529</v>
      </c>
      <c r="O97" s="39">
        <f>M97*1100/1200</f>
        <v>1457.5315005727375</v>
      </c>
      <c r="P97" s="38">
        <v>0.91</v>
      </c>
      <c r="Q97" s="38">
        <f t="shared" si="80"/>
        <v>1.6708611111111111</v>
      </c>
      <c r="R97" s="38">
        <f t="shared" si="80"/>
        <v>1.6277976804123713</v>
      </c>
      <c r="S97" s="38">
        <f t="shared" si="80"/>
        <v>1.5976532789232534</v>
      </c>
      <c r="T97" s="38">
        <f t="shared" si="80"/>
        <v>1.5675088774341353</v>
      </c>
      <c r="U97" s="38">
        <f t="shared" si="80"/>
        <v>1.5072200744558992</v>
      </c>
      <c r="V97" s="38">
        <f t="shared" si="80"/>
        <v>1.4469312714776632</v>
      </c>
      <c r="W97" s="38">
        <f t="shared" si="80"/>
        <v>1.3866424684994272</v>
      </c>
      <c r="X97" s="38">
        <f t="shared" si="80"/>
        <v>1.3263536655211912</v>
      </c>
      <c r="Y97" s="38">
        <f>stanford_det!AB97*Q97</f>
        <v>67.060010694444443</v>
      </c>
      <c r="Z97" s="38">
        <f>stanford_det!AC97*R97</f>
        <v>316.91228170166181</v>
      </c>
      <c r="AA97" s="38">
        <f>stanford_det!AD97*S97</f>
        <v>499.15891901191173</v>
      </c>
      <c r="AB97" s="38">
        <f>stanford_det!AE97*T97</f>
        <v>550.48047184548818</v>
      </c>
      <c r="AC97" s="38">
        <f>stanford_det!AF97*U97</f>
        <v>295.99872791355807</v>
      </c>
      <c r="AD97" s="38">
        <f>stanford_det!AG97*V97</f>
        <v>300.15713889473375</v>
      </c>
      <c r="AE97" s="38">
        <f>stanford_det!AH97*W97</f>
        <v>241.65530615984767</v>
      </c>
      <c r="AF97" s="38">
        <f>stanford_det!AI97*X97</f>
        <v>236.03694152575119</v>
      </c>
    </row>
    <row r="98" spans="1:32" ht="15" customHeight="1" x14ac:dyDescent="0.25">
      <c r="A98" s="9" t="s">
        <v>78</v>
      </c>
      <c r="B98" s="9" t="s">
        <v>84</v>
      </c>
      <c r="C98" s="9" t="s">
        <v>18</v>
      </c>
      <c r="D98" s="9" t="s">
        <v>725</v>
      </c>
      <c r="E98" s="9" t="s">
        <v>741</v>
      </c>
      <c r="F98" s="9" t="s">
        <v>102</v>
      </c>
      <c r="G98" s="9" t="s">
        <v>730</v>
      </c>
      <c r="H98" s="38">
        <v>4376</v>
      </c>
      <c r="I98" s="38">
        <f>H98*2880/(3470+2/7*(2880-3470))</f>
        <v>3817.4019904803113</v>
      </c>
      <c r="J98" s="38">
        <f t="shared" si="81"/>
        <v>3618.5789701427948</v>
      </c>
      <c r="K98" s="38">
        <f>I98*2580/2880</f>
        <v>3419.7559498052788</v>
      </c>
      <c r="L98" s="38">
        <f t="shared" si="82"/>
        <v>3287.2072695802681</v>
      </c>
      <c r="M98" s="38">
        <f>K98*2380/2580</f>
        <v>3154.6585893552569</v>
      </c>
      <c r="N98" s="38">
        <f t="shared" si="83"/>
        <v>3032.3850006205571</v>
      </c>
      <c r="O98" s="38">
        <f>M98*2380/2580</f>
        <v>2910.1114118858573</v>
      </c>
      <c r="P98" s="38">
        <v>0.91</v>
      </c>
      <c r="Q98" s="38">
        <f t="shared" si="80"/>
        <v>3.9821600000000004</v>
      </c>
      <c r="R98" s="38">
        <f t="shared" si="80"/>
        <v>3.4738358113370831</v>
      </c>
      <c r="S98" s="38">
        <f t="shared" si="80"/>
        <v>3.2929068628299434</v>
      </c>
      <c r="T98" s="38">
        <f t="shared" si="80"/>
        <v>3.1119779143228037</v>
      </c>
      <c r="U98" s="38">
        <f t="shared" si="80"/>
        <v>2.991358615318044</v>
      </c>
      <c r="V98" s="38">
        <f t="shared" si="80"/>
        <v>2.8707393163132839</v>
      </c>
      <c r="W98" s="38">
        <f t="shared" si="80"/>
        <v>2.7594703505647074</v>
      </c>
      <c r="X98" s="38">
        <f t="shared" si="80"/>
        <v>2.6482013848161299</v>
      </c>
      <c r="Y98" s="38">
        <f>stanford_det!AB98*Q98</f>
        <v>0</v>
      </c>
      <c r="Z98" s="38">
        <f>stanford_det!AC98*R98</f>
        <v>214.99686732115848</v>
      </c>
      <c r="AA98" s="38">
        <f>stanford_det!AD98*S98</f>
        <v>331.94552628933604</v>
      </c>
      <c r="AB98" s="38">
        <f>stanford_det!AE98*T98</f>
        <v>347.75245611263779</v>
      </c>
      <c r="AC98" s="38">
        <f>stanford_det!AF98*U98</f>
        <v>170.35100935988771</v>
      </c>
      <c r="AD98" s="38">
        <f>stanford_det!AG98*V98</f>
        <v>172.7357161251206</v>
      </c>
      <c r="AE98" s="38">
        <f>stanford_det!AH98*W98</f>
        <v>133.42542856840711</v>
      </c>
      <c r="AF98" s="38">
        <f>stanford_det!AI98*X98</f>
        <v>130.8908236529499</v>
      </c>
    </row>
    <row r="99" spans="1:32" ht="15" customHeight="1" x14ac:dyDescent="0.25">
      <c r="A99" s="9" t="s">
        <v>37</v>
      </c>
      <c r="B99" s="9" t="s">
        <v>38</v>
      </c>
      <c r="C99" s="9" t="s">
        <v>18</v>
      </c>
      <c r="D99" s="9" t="s">
        <v>102</v>
      </c>
      <c r="E99" s="9" t="s">
        <v>729</v>
      </c>
      <c r="F99" s="9"/>
      <c r="G99" s="9"/>
      <c r="H99" s="38">
        <v>2442.8571428571427</v>
      </c>
      <c r="I99" s="38">
        <v>2300</v>
      </c>
      <c r="J99" s="38">
        <f t="shared" si="81"/>
        <v>2300</v>
      </c>
      <c r="K99" s="38">
        <v>2300</v>
      </c>
      <c r="L99" s="38">
        <f t="shared" si="82"/>
        <v>2300</v>
      </c>
      <c r="M99" s="38">
        <v>2300</v>
      </c>
      <c r="N99" s="38">
        <f t="shared" si="83"/>
        <v>2250</v>
      </c>
      <c r="O99" s="38">
        <v>2200</v>
      </c>
      <c r="P99" s="38"/>
      <c r="Q99" s="38">
        <f t="shared" ref="Q99:X100" si="84">H99/1000</f>
        <v>2.4428571428571426</v>
      </c>
      <c r="R99" s="38">
        <f t="shared" si="84"/>
        <v>2.2999999999999998</v>
      </c>
      <c r="S99" s="38">
        <f t="shared" si="84"/>
        <v>2.2999999999999998</v>
      </c>
      <c r="T99" s="38">
        <f t="shared" si="84"/>
        <v>2.2999999999999998</v>
      </c>
      <c r="U99" s="38">
        <f t="shared" si="84"/>
        <v>2.2999999999999998</v>
      </c>
      <c r="V99" s="38">
        <f t="shared" si="84"/>
        <v>2.2999999999999998</v>
      </c>
      <c r="W99" s="38">
        <f t="shared" si="84"/>
        <v>2.25</v>
      </c>
      <c r="X99" s="38">
        <f t="shared" si="84"/>
        <v>2.2000000000000002</v>
      </c>
      <c r="Y99" s="38">
        <f>stanford_det!AB99*Q99</f>
        <v>1819.9285714285713</v>
      </c>
      <c r="Z99" s="38">
        <f>stanford_det!AC99*R99</f>
        <v>0</v>
      </c>
      <c r="AA99" s="38">
        <f>stanford_det!AD99*S99</f>
        <v>0</v>
      </c>
      <c r="AB99" s="38">
        <f>stanford_det!AE99*T99</f>
        <v>0</v>
      </c>
      <c r="AC99" s="38">
        <f>stanford_det!AF99*U99</f>
        <v>0</v>
      </c>
      <c r="AD99" s="38">
        <f>stanford_det!AG99*V99</f>
        <v>0</v>
      </c>
      <c r="AE99" s="38">
        <f>stanford_det!AH99*W99</f>
        <v>0</v>
      </c>
      <c r="AF99" s="38">
        <f>stanford_det!AI99*X99</f>
        <v>0</v>
      </c>
    </row>
    <row r="100" spans="1:32" ht="15" customHeight="1" x14ac:dyDescent="0.25">
      <c r="A100" s="9" t="s">
        <v>39</v>
      </c>
      <c r="B100" s="9" t="s">
        <v>40</v>
      </c>
      <c r="C100" s="9" t="s">
        <v>18</v>
      </c>
      <c r="D100" s="9" t="s">
        <v>102</v>
      </c>
      <c r="E100" s="9" t="s">
        <v>728</v>
      </c>
      <c r="F100" s="9"/>
      <c r="G100" s="9"/>
      <c r="H100" s="38">
        <v>2812.8571428571427</v>
      </c>
      <c r="I100" s="38">
        <v>2620</v>
      </c>
      <c r="J100" s="38">
        <f t="shared" si="81"/>
        <v>2495</v>
      </c>
      <c r="K100" s="38">
        <v>2370</v>
      </c>
      <c r="L100" s="38">
        <f t="shared" si="82"/>
        <v>2260</v>
      </c>
      <c r="M100" s="38">
        <v>2150</v>
      </c>
      <c r="N100" s="38">
        <f t="shared" si="83"/>
        <v>2050</v>
      </c>
      <c r="O100" s="38">
        <v>1950</v>
      </c>
      <c r="P100" s="38"/>
      <c r="Q100" s="38">
        <f t="shared" si="84"/>
        <v>2.8128571428571427</v>
      </c>
      <c r="R100" s="38">
        <f t="shared" si="84"/>
        <v>2.62</v>
      </c>
      <c r="S100" s="38">
        <f t="shared" si="84"/>
        <v>2.4950000000000001</v>
      </c>
      <c r="T100" s="38">
        <f t="shared" si="84"/>
        <v>2.37</v>
      </c>
      <c r="U100" s="38">
        <f t="shared" si="84"/>
        <v>2.2599999999999998</v>
      </c>
      <c r="V100" s="38">
        <f t="shared" si="84"/>
        <v>2.15</v>
      </c>
      <c r="W100" s="38">
        <f t="shared" si="84"/>
        <v>2.0499999999999998</v>
      </c>
      <c r="X100" s="38">
        <f t="shared" si="84"/>
        <v>1.95</v>
      </c>
      <c r="Y100" s="38">
        <f>stanford_det!AB100*Q100</f>
        <v>24.595622857142857</v>
      </c>
      <c r="Z100" s="38">
        <f>stanford_det!AC100*R100</f>
        <v>12.039424</v>
      </c>
      <c r="AA100" s="38">
        <f>stanford_det!AD100*S100</f>
        <v>7.1656399999999998</v>
      </c>
      <c r="AB100" s="38">
        <f>stanford_det!AE100*T100</f>
        <v>2.7226560000000002</v>
      </c>
      <c r="AC100" s="38">
        <f>stanford_det!AF100*U100</f>
        <v>1.6226800000000001</v>
      </c>
      <c r="AD100" s="38">
        <f>stanford_det!AG100*V100</f>
        <v>0.61748000000000058</v>
      </c>
      <c r="AE100" s="38">
        <f>stanford_det!AH100*W100</f>
        <v>0.29438000000000025</v>
      </c>
      <c r="AF100" s="38">
        <f>stanford_det!AI100*X100</f>
        <v>0</v>
      </c>
    </row>
    <row r="101" spans="1:32" ht="15" customHeight="1" x14ac:dyDescent="0.25">
      <c r="A101" s="9" t="s">
        <v>80</v>
      </c>
      <c r="B101" s="9" t="s">
        <v>85</v>
      </c>
      <c r="C101" s="9" t="s">
        <v>18</v>
      </c>
      <c r="D101" s="9" t="s">
        <v>725</v>
      </c>
      <c r="E101" s="9" t="s">
        <v>727</v>
      </c>
      <c r="F101" s="9" t="s">
        <v>102</v>
      </c>
      <c r="G101" s="9" t="s">
        <v>726</v>
      </c>
      <c r="H101" s="39">
        <v>2040.9771111111108</v>
      </c>
      <c r="I101" s="39">
        <f>H101*800/(980+2/7*(800-980))</f>
        <v>1758.3802803418801</v>
      </c>
      <c r="J101" s="39">
        <f t="shared" si="81"/>
        <v>1582.542252307692</v>
      </c>
      <c r="K101" s="39">
        <f>I101*640/800</f>
        <v>1406.704224273504</v>
      </c>
      <c r="L101" s="39">
        <f t="shared" si="82"/>
        <v>1340.7649637606835</v>
      </c>
      <c r="M101" s="39">
        <f>K101*580/640</f>
        <v>1274.825703247863</v>
      </c>
      <c r="N101" s="39">
        <f t="shared" si="83"/>
        <v>1208.8864427350425</v>
      </c>
      <c r="O101" s="39">
        <f>M101*520/580</f>
        <v>1142.947182222222</v>
      </c>
      <c r="P101" s="38">
        <v>0.91</v>
      </c>
      <c r="Q101" s="38">
        <f t="shared" ref="Q101:X103" si="85">H101*$P101/1000</f>
        <v>1.8572891711111108</v>
      </c>
      <c r="R101" s="38">
        <f t="shared" si="85"/>
        <v>1.6001260551111109</v>
      </c>
      <c r="S101" s="38">
        <f t="shared" si="85"/>
        <v>1.4401134495999997</v>
      </c>
      <c r="T101" s="38">
        <f t="shared" si="85"/>
        <v>1.2801008440888886</v>
      </c>
      <c r="U101" s="38">
        <f t="shared" si="85"/>
        <v>1.220096117022222</v>
      </c>
      <c r="V101" s="38">
        <f t="shared" si="85"/>
        <v>1.1600913899555554</v>
      </c>
      <c r="W101" s="38">
        <f t="shared" si="85"/>
        <v>1.1000866628888886</v>
      </c>
      <c r="X101" s="38">
        <f t="shared" si="85"/>
        <v>1.040081935822222</v>
      </c>
      <c r="Y101" s="38">
        <f>stanford_det!AB101*Q101</f>
        <v>0</v>
      </c>
      <c r="Z101" s="38">
        <f>stanford_det!AC101*R101</f>
        <v>130.24687649289203</v>
      </c>
      <c r="AA101" s="38">
        <f>stanford_det!AD101*S101</f>
        <v>195.37031473933797</v>
      </c>
      <c r="AB101" s="38">
        <f>stanford_det!AE101*T101</f>
        <v>199.7118772891011</v>
      </c>
      <c r="AC101" s="38">
        <f>stanford_det!AF101*U101</f>
        <v>103.45129513107301</v>
      </c>
      <c r="AD101" s="38">
        <f>stanford_det!AG101*V101</f>
        <v>104.2653381091536</v>
      </c>
      <c r="AE101" s="38">
        <f>stanford_det!AH101*W101</f>
        <v>82.082666956457999</v>
      </c>
      <c r="AF101" s="38">
        <f>stanford_det!AI101*X101</f>
        <v>79.369190362856088</v>
      </c>
    </row>
    <row r="102" spans="1:32" ht="15" customHeight="1" x14ac:dyDescent="0.25">
      <c r="A102" s="9" t="s">
        <v>81</v>
      </c>
      <c r="B102" s="9" t="s">
        <v>86</v>
      </c>
      <c r="C102" s="9" t="s">
        <v>18</v>
      </c>
      <c r="D102" s="9" t="s">
        <v>725</v>
      </c>
      <c r="E102" s="9" t="s">
        <v>724</v>
      </c>
      <c r="F102" s="9" t="s">
        <v>102</v>
      </c>
      <c r="G102" s="9" t="s">
        <v>723</v>
      </c>
      <c r="H102" s="39">
        <v>2900.7142857142858</v>
      </c>
      <c r="I102" s="39">
        <f>H102*1100/(1310+2/7*(1100-1310))</f>
        <v>2552.6285714285718</v>
      </c>
      <c r="J102" s="39">
        <f t="shared" si="81"/>
        <v>2424.9971428571434</v>
      </c>
      <c r="K102" s="39">
        <f>I102*990/1100</f>
        <v>2297.3657142857146</v>
      </c>
      <c r="L102" s="39">
        <f t="shared" si="82"/>
        <v>2227.7485714285717</v>
      </c>
      <c r="M102" s="39">
        <f>K102*930/990</f>
        <v>2158.1314285714288</v>
      </c>
      <c r="N102" s="39">
        <f t="shared" si="83"/>
        <v>2100.1171428571433</v>
      </c>
      <c r="O102" s="39">
        <f>M102*880/930</f>
        <v>2042.1028571428574</v>
      </c>
      <c r="P102" s="38">
        <v>0.91</v>
      </c>
      <c r="Q102" s="38">
        <f t="shared" si="85"/>
        <v>2.6396500000000001</v>
      </c>
      <c r="R102" s="38">
        <f t="shared" si="85"/>
        <v>2.3228920000000004</v>
      </c>
      <c r="S102" s="38">
        <f t="shared" si="85"/>
        <v>2.2067474000000007</v>
      </c>
      <c r="T102" s="38">
        <f t="shared" si="85"/>
        <v>2.0906028000000005</v>
      </c>
      <c r="U102" s="38">
        <f t="shared" si="85"/>
        <v>2.0272512000000003</v>
      </c>
      <c r="V102" s="38">
        <f t="shared" si="85"/>
        <v>1.9638996000000004</v>
      </c>
      <c r="W102" s="38">
        <f t="shared" si="85"/>
        <v>1.9111066000000005</v>
      </c>
      <c r="X102" s="38">
        <f t="shared" si="85"/>
        <v>1.8583136000000002</v>
      </c>
      <c r="Y102" s="38">
        <f>stanford_det!AB102*Q102</f>
        <v>0.105586</v>
      </c>
      <c r="Z102" s="38">
        <f>stanford_det!AC102*R102</f>
        <v>168.28881618413288</v>
      </c>
      <c r="AA102" s="38">
        <f>stanford_det!AD102*S102</f>
        <v>266.39844569421047</v>
      </c>
      <c r="AB102" s="38">
        <f>stanford_det!AE102*T102</f>
        <v>290.22155248162932</v>
      </c>
      <c r="AC102" s="38">
        <f>stanford_det!AF102*U102</f>
        <v>152.98645414266625</v>
      </c>
      <c r="AD102" s="38">
        <f>stanford_det!AG102*V102</f>
        <v>157.09325173871042</v>
      </c>
      <c r="AE102" s="38">
        <f>stanford_det!AH102*W102</f>
        <v>126.92418589420024</v>
      </c>
      <c r="AF102" s="38">
        <f>stanford_det!AI102*X102</f>
        <v>126.22125792209965</v>
      </c>
    </row>
    <row r="103" spans="1:32" ht="15" customHeight="1" x14ac:dyDescent="0.25">
      <c r="A103" s="9" t="s">
        <v>41</v>
      </c>
      <c r="B103" s="9" t="s">
        <v>42</v>
      </c>
      <c r="C103" s="9" t="s">
        <v>18</v>
      </c>
      <c r="D103" s="9" t="s">
        <v>102</v>
      </c>
      <c r="E103" s="9" t="s">
        <v>722</v>
      </c>
      <c r="F103" s="9"/>
      <c r="G103" s="9"/>
      <c r="H103" s="38">
        <v>5285.7142857142853</v>
      </c>
      <c r="I103" s="38">
        <v>4500</v>
      </c>
      <c r="J103" s="38">
        <f t="shared" si="81"/>
        <v>4150</v>
      </c>
      <c r="K103" s="38">
        <v>3800</v>
      </c>
      <c r="L103" s="38">
        <f t="shared" si="82"/>
        <v>3650</v>
      </c>
      <c r="M103" s="38">
        <v>3500</v>
      </c>
      <c r="N103" s="38">
        <f t="shared" si="83"/>
        <v>3450</v>
      </c>
      <c r="O103" s="38">
        <v>3400</v>
      </c>
      <c r="P103" s="38">
        <v>0.91</v>
      </c>
      <c r="Q103" s="38">
        <f t="shared" si="85"/>
        <v>4.8099999999999996</v>
      </c>
      <c r="R103" s="38">
        <f t="shared" si="85"/>
        <v>4.0949999999999998</v>
      </c>
      <c r="S103" s="38">
        <f t="shared" si="85"/>
        <v>3.7765</v>
      </c>
      <c r="T103" s="38">
        <f t="shared" si="85"/>
        <v>3.4580000000000002</v>
      </c>
      <c r="U103" s="38">
        <f t="shared" si="85"/>
        <v>3.3214999999999999</v>
      </c>
      <c r="V103" s="38">
        <f t="shared" si="85"/>
        <v>3.1850000000000001</v>
      </c>
      <c r="W103" s="38">
        <f t="shared" si="85"/>
        <v>3.1395</v>
      </c>
      <c r="X103" s="38">
        <f t="shared" si="85"/>
        <v>3.0939999999999999</v>
      </c>
      <c r="Y103" s="38">
        <f>stanford_det!AB103*Q103</f>
        <v>0</v>
      </c>
      <c r="Z103" s="38">
        <f>stanford_det!AC103*R103</f>
        <v>0</v>
      </c>
      <c r="AA103" s="38">
        <f>stanford_det!AD103*S103</f>
        <v>0</v>
      </c>
      <c r="AB103" s="38">
        <f>stanford_det!AE103*T103</f>
        <v>0</v>
      </c>
      <c r="AC103" s="38">
        <f>stanford_det!AF103*U103</f>
        <v>0</v>
      </c>
      <c r="AD103" s="38">
        <f>stanford_det!AG103*V103</f>
        <v>0</v>
      </c>
      <c r="AE103" s="38">
        <f>stanford_det!AH103*W103</f>
        <v>0</v>
      </c>
      <c r="AF103" s="38">
        <f>stanford_det!AI103*X103</f>
        <v>0</v>
      </c>
    </row>
    <row r="104" spans="1:32" ht="15" customHeight="1" x14ac:dyDescent="0.25">
      <c r="A104" s="9" t="s">
        <v>43</v>
      </c>
      <c r="B104" s="9" t="s">
        <v>44</v>
      </c>
      <c r="C104" s="9" t="s">
        <v>18</v>
      </c>
      <c r="D104" s="9" t="s">
        <v>102</v>
      </c>
      <c r="E104" s="9" t="s">
        <v>721</v>
      </c>
      <c r="F104" s="9"/>
      <c r="G104" s="9"/>
      <c r="H104" s="38">
        <v>8140</v>
      </c>
      <c r="I104" s="38">
        <v>5790</v>
      </c>
      <c r="J104" s="38">
        <f t="shared" si="81"/>
        <v>5135</v>
      </c>
      <c r="K104" s="38">
        <v>4480</v>
      </c>
      <c r="L104" s="38">
        <f t="shared" si="82"/>
        <v>3565</v>
      </c>
      <c r="M104" s="38">
        <v>2650</v>
      </c>
      <c r="N104" s="38">
        <f t="shared" si="83"/>
        <v>2475</v>
      </c>
      <c r="O104" s="38">
        <v>2300</v>
      </c>
      <c r="P104" s="38"/>
      <c r="Q104" s="38">
        <f t="shared" ref="Q104:X104" si="86">H104/1000</f>
        <v>8.14</v>
      </c>
      <c r="R104" s="38">
        <f t="shared" si="86"/>
        <v>5.79</v>
      </c>
      <c r="S104" s="38">
        <f t="shared" si="86"/>
        <v>5.1349999999999998</v>
      </c>
      <c r="T104" s="38">
        <f t="shared" si="86"/>
        <v>4.4800000000000004</v>
      </c>
      <c r="U104" s="38">
        <f t="shared" si="86"/>
        <v>3.5649999999999999</v>
      </c>
      <c r="V104" s="38">
        <f t="shared" si="86"/>
        <v>2.65</v>
      </c>
      <c r="W104" s="38">
        <f t="shared" si="86"/>
        <v>2.4750000000000001</v>
      </c>
      <c r="X104" s="38">
        <f t="shared" si="86"/>
        <v>2.2999999999999998</v>
      </c>
      <c r="Y104" s="38">
        <f>stanford_det!AB104*Q104</f>
        <v>0</v>
      </c>
      <c r="Z104" s="38">
        <f>stanford_det!AC104*R104</f>
        <v>13.742376107163711</v>
      </c>
      <c r="AA104" s="38">
        <f>stanford_det!AD104*S104</f>
        <v>20.719183458978517</v>
      </c>
      <c r="AB104" s="38">
        <f>stanford_det!AE104*T104</f>
        <v>21.266267689151444</v>
      </c>
      <c r="AC104" s="38">
        <f>stanford_det!AF104*U104</f>
        <v>9.9421581547315014</v>
      </c>
      <c r="AD104" s="38">
        <f>stanford_det!AG104*V104</f>
        <v>7.8621106830707772</v>
      </c>
      <c r="AE104" s="38">
        <f>stanford_det!AH104*W104</f>
        <v>6.3149066373268488</v>
      </c>
      <c r="AF104" s="38">
        <f>stanford_det!AI104*X104</f>
        <v>6.0048724613340561</v>
      </c>
    </row>
    <row r="105" spans="1:32" ht="15" customHeight="1" x14ac:dyDescent="0.25">
      <c r="A105" s="9" t="s">
        <v>45</v>
      </c>
      <c r="B105" s="9" t="s">
        <v>46</v>
      </c>
      <c r="C105" s="9" t="s">
        <v>18</v>
      </c>
      <c r="D105" s="9" t="s">
        <v>102</v>
      </c>
      <c r="E105" s="9" t="s">
        <v>720</v>
      </c>
      <c r="F105" s="9"/>
      <c r="G105" s="9"/>
      <c r="H105" s="38">
        <v>5370</v>
      </c>
      <c r="I105" s="38">
        <v>4970</v>
      </c>
      <c r="J105" s="38">
        <f t="shared" si="81"/>
        <v>4720</v>
      </c>
      <c r="K105" s="38">
        <v>4470</v>
      </c>
      <c r="L105" s="38">
        <f t="shared" si="82"/>
        <v>4245</v>
      </c>
      <c r="M105" s="38">
        <v>4020</v>
      </c>
      <c r="N105" s="38">
        <f t="shared" si="83"/>
        <v>3815</v>
      </c>
      <c r="O105" s="38">
        <v>3610</v>
      </c>
      <c r="P105" s="38">
        <v>0.91</v>
      </c>
      <c r="Q105" s="38">
        <f t="shared" ref="Q105:X105" si="87">H105*$P105/1000</f>
        <v>4.8866999999999994</v>
      </c>
      <c r="R105" s="38">
        <f t="shared" si="87"/>
        <v>4.5226999999999995</v>
      </c>
      <c r="S105" s="38">
        <f t="shared" si="87"/>
        <v>4.2951999999999995</v>
      </c>
      <c r="T105" s="38">
        <f t="shared" si="87"/>
        <v>4.0677000000000003</v>
      </c>
      <c r="U105" s="38">
        <f t="shared" si="87"/>
        <v>3.8629500000000001</v>
      </c>
      <c r="V105" s="38">
        <f t="shared" si="87"/>
        <v>3.6582000000000003</v>
      </c>
      <c r="W105" s="38">
        <f t="shared" si="87"/>
        <v>3.4716499999999999</v>
      </c>
      <c r="X105" s="38">
        <f t="shared" si="87"/>
        <v>3.2850999999999999</v>
      </c>
      <c r="Y105" s="38">
        <f>stanford_det!AB105*Q105</f>
        <v>0</v>
      </c>
      <c r="Z105" s="38">
        <f>stanford_det!AC105*R105</f>
        <v>0</v>
      </c>
      <c r="AA105" s="38">
        <f>stanford_det!AD105*S105</f>
        <v>0</v>
      </c>
      <c r="AB105" s="38">
        <f>stanford_det!AE105*T105</f>
        <v>0</v>
      </c>
      <c r="AC105" s="38">
        <f>stanford_det!AF105*U105</f>
        <v>0</v>
      </c>
      <c r="AD105" s="38">
        <f>stanford_det!AG105*V105</f>
        <v>0</v>
      </c>
      <c r="AE105" s="38">
        <f>stanford_det!AH105*W105</f>
        <v>0</v>
      </c>
      <c r="AF105" s="38">
        <f>stanford_det!AI105*X105</f>
        <v>0</v>
      </c>
    </row>
    <row r="106" spans="1:32" ht="15" customHeight="1" x14ac:dyDescent="0.25">
      <c r="A106" s="9" t="s">
        <v>29</v>
      </c>
      <c r="B106" s="9" t="s">
        <v>30</v>
      </c>
      <c r="C106" s="9" t="s">
        <v>17</v>
      </c>
      <c r="D106" s="9" t="s">
        <v>102</v>
      </c>
      <c r="E106" s="9" t="s">
        <v>738</v>
      </c>
      <c r="F106" s="9"/>
      <c r="G106" s="9"/>
      <c r="H106" s="38">
        <v>1645.1691959656894</v>
      </c>
      <c r="I106" s="38">
        <f t="shared" ref="I106:O107" si="88">$H106</f>
        <v>1645.1691959656894</v>
      </c>
      <c r="J106" s="38">
        <f t="shared" si="88"/>
        <v>1645.1691959656894</v>
      </c>
      <c r="K106" s="38">
        <f t="shared" si="88"/>
        <v>1645.1691959656894</v>
      </c>
      <c r="L106" s="38">
        <f t="shared" si="88"/>
        <v>1645.1691959656894</v>
      </c>
      <c r="M106" s="38">
        <f t="shared" si="88"/>
        <v>1645.1691959656894</v>
      </c>
      <c r="N106" s="38">
        <f t="shared" si="88"/>
        <v>1645.1691959656894</v>
      </c>
      <c r="O106" s="38">
        <f t="shared" si="88"/>
        <v>1645.1691959656894</v>
      </c>
      <c r="P106" s="38"/>
      <c r="Q106" s="38">
        <f t="shared" ref="Q106:X108" si="89">H106/1000</f>
        <v>1.6451691959656893</v>
      </c>
      <c r="R106" s="38">
        <f t="shared" si="89"/>
        <v>1.6451691959656893</v>
      </c>
      <c r="S106" s="38">
        <f t="shared" si="89"/>
        <v>1.6451691959656893</v>
      </c>
      <c r="T106" s="38">
        <f t="shared" si="89"/>
        <v>1.6451691959656893</v>
      </c>
      <c r="U106" s="38">
        <f t="shared" si="89"/>
        <v>1.6451691959656893</v>
      </c>
      <c r="V106" s="38">
        <f t="shared" si="89"/>
        <v>1.6451691959656893</v>
      </c>
      <c r="W106" s="38">
        <f t="shared" si="89"/>
        <v>1.6451691959656893</v>
      </c>
      <c r="X106" s="38">
        <f t="shared" si="89"/>
        <v>1.6451691959656893</v>
      </c>
      <c r="Y106" s="38">
        <f>stanford_det!AB106*Q106</f>
        <v>424.30262602695814</v>
      </c>
      <c r="Z106" s="38">
        <f>stanford_det!AC106*R106</f>
        <v>339.4421008215665</v>
      </c>
      <c r="AA106" s="38">
        <f>stanford_det!AD106*S106</f>
        <v>212.15131301347907</v>
      </c>
      <c r="AB106" s="38">
        <f>stanford_det!AE106*T106</f>
        <v>84.860525205391596</v>
      </c>
      <c r="AC106" s="38">
        <f>stanford_det!AF106*U106</f>
        <v>53.037828253369746</v>
      </c>
      <c r="AD106" s="38">
        <f>stanford_det!AG106*V106</f>
        <v>21.215131301347899</v>
      </c>
      <c r="AE106" s="38">
        <f>stanford_det!AH106*W106</f>
        <v>10.60756565067395</v>
      </c>
      <c r="AF106" s="38">
        <f>stanford_det!AI106*X106</f>
        <v>0</v>
      </c>
    </row>
    <row r="107" spans="1:32" ht="15" customHeight="1" x14ac:dyDescent="0.25">
      <c r="A107" s="9" t="s">
        <v>31</v>
      </c>
      <c r="B107" s="9" t="s">
        <v>32</v>
      </c>
      <c r="C107" s="9" t="s">
        <v>17</v>
      </c>
      <c r="D107" s="9" t="s">
        <v>102</v>
      </c>
      <c r="E107" s="9" t="s">
        <v>737</v>
      </c>
      <c r="F107" s="9"/>
      <c r="G107" s="9"/>
      <c r="H107" s="38">
        <v>850</v>
      </c>
      <c r="I107" s="38">
        <f t="shared" si="88"/>
        <v>850</v>
      </c>
      <c r="J107" s="38">
        <f t="shared" si="88"/>
        <v>850</v>
      </c>
      <c r="K107" s="38">
        <f t="shared" si="88"/>
        <v>850</v>
      </c>
      <c r="L107" s="38">
        <f t="shared" si="88"/>
        <v>850</v>
      </c>
      <c r="M107" s="38">
        <f t="shared" si="88"/>
        <v>850</v>
      </c>
      <c r="N107" s="38">
        <f t="shared" si="88"/>
        <v>850</v>
      </c>
      <c r="O107" s="38">
        <f t="shared" si="88"/>
        <v>850</v>
      </c>
      <c r="P107" s="38"/>
      <c r="Q107" s="38">
        <f t="shared" si="89"/>
        <v>0.85</v>
      </c>
      <c r="R107" s="38">
        <f t="shared" si="89"/>
        <v>0.85</v>
      </c>
      <c r="S107" s="38">
        <f t="shared" si="89"/>
        <v>0.85</v>
      </c>
      <c r="T107" s="38">
        <f t="shared" si="89"/>
        <v>0.85</v>
      </c>
      <c r="U107" s="38">
        <f t="shared" si="89"/>
        <v>0.85</v>
      </c>
      <c r="V107" s="38">
        <f t="shared" si="89"/>
        <v>0.85</v>
      </c>
      <c r="W107" s="38">
        <f t="shared" si="89"/>
        <v>0.85</v>
      </c>
      <c r="X107" s="38">
        <f t="shared" si="89"/>
        <v>0.85</v>
      </c>
      <c r="Y107" s="38">
        <f>stanford_det!AB107*Q107</f>
        <v>887.76224010833312</v>
      </c>
      <c r="Z107" s="38">
        <f>stanford_det!AC107*R107</f>
        <v>710.20979208666654</v>
      </c>
      <c r="AA107" s="38">
        <f>stanford_det!AD107*S107</f>
        <v>443.88112005416656</v>
      </c>
      <c r="AB107" s="38">
        <f>stanford_det!AE107*T107</f>
        <v>177.55244802166658</v>
      </c>
      <c r="AC107" s="38">
        <f>stanford_det!AF107*U107</f>
        <v>110.97028001354164</v>
      </c>
      <c r="AD107" s="38">
        <f>stanford_det!AG107*V107</f>
        <v>44.388112005416701</v>
      </c>
      <c r="AE107" s="38">
        <f>stanford_det!AH107*W107</f>
        <v>22.194056002708351</v>
      </c>
      <c r="AF107" s="38">
        <f>stanford_det!AI107*X107</f>
        <v>0</v>
      </c>
    </row>
    <row r="108" spans="1:32" ht="15" customHeight="1" x14ac:dyDescent="0.25">
      <c r="A108" s="9" t="s">
        <v>33</v>
      </c>
      <c r="B108" s="9" t="s">
        <v>34</v>
      </c>
      <c r="C108" s="9" t="s">
        <v>17</v>
      </c>
      <c r="D108" s="9" t="s">
        <v>102</v>
      </c>
      <c r="E108" s="9" t="s">
        <v>736</v>
      </c>
      <c r="F108" s="9"/>
      <c r="G108" s="9"/>
      <c r="H108" s="38">
        <v>4457.1428571428569</v>
      </c>
      <c r="I108" s="38">
        <f>4350</f>
        <v>4350</v>
      </c>
      <c r="J108" s="38">
        <f>(I108+K108)/2</f>
        <v>4225</v>
      </c>
      <c r="K108" s="38">
        <v>4100</v>
      </c>
      <c r="L108" s="38">
        <f>(K108+M108)/2</f>
        <v>3950</v>
      </c>
      <c r="M108" s="38">
        <v>3800</v>
      </c>
      <c r="N108" s="38">
        <f>(M108+O108)/2</f>
        <v>3775</v>
      </c>
      <c r="O108" s="38">
        <v>3750</v>
      </c>
      <c r="P108" s="38"/>
      <c r="Q108" s="38">
        <f t="shared" si="89"/>
        <v>4.4571428571428573</v>
      </c>
      <c r="R108" s="38">
        <f t="shared" si="89"/>
        <v>4.3499999999999996</v>
      </c>
      <c r="S108" s="38">
        <f t="shared" si="89"/>
        <v>4.2249999999999996</v>
      </c>
      <c r="T108" s="38">
        <f t="shared" si="89"/>
        <v>4.0999999999999996</v>
      </c>
      <c r="U108" s="38">
        <f t="shared" si="89"/>
        <v>3.95</v>
      </c>
      <c r="V108" s="38">
        <f t="shared" si="89"/>
        <v>3.8</v>
      </c>
      <c r="W108" s="38">
        <f t="shared" si="89"/>
        <v>3.7749999999999999</v>
      </c>
      <c r="X108" s="38">
        <f t="shared" si="89"/>
        <v>3.75</v>
      </c>
      <c r="Y108" s="38">
        <f>stanford_det!AB108*Q108</f>
        <v>549.62514285714281</v>
      </c>
      <c r="Z108" s="38">
        <f>stanford_det!AC108*R108</f>
        <v>429.1303999999999</v>
      </c>
      <c r="AA108" s="38">
        <f>stanford_det!AD108*S108</f>
        <v>260.4994166666666</v>
      </c>
      <c r="AB108" s="38">
        <f>stanford_det!AE108*T108</f>
        <v>101.11693333333328</v>
      </c>
      <c r="AC108" s="38">
        <f>stanford_det!AF108*U108</f>
        <v>60.885958333333328</v>
      </c>
      <c r="AD108" s="38">
        <f>stanford_det!AG108*V108</f>
        <v>23.429533333333367</v>
      </c>
      <c r="AE108" s="38">
        <f>stanford_det!AH108*W108</f>
        <v>11.63769583333335</v>
      </c>
      <c r="AF108" s="38">
        <f>stanford_det!AI108*X108</f>
        <v>0</v>
      </c>
    </row>
    <row r="109" spans="1:32" ht="15" customHeight="1" x14ac:dyDescent="0.25">
      <c r="A109" s="9" t="s">
        <v>35</v>
      </c>
      <c r="B109" s="9" t="s">
        <v>36</v>
      </c>
      <c r="C109" s="9" t="s">
        <v>17</v>
      </c>
      <c r="D109" s="9" t="s">
        <v>725</v>
      </c>
      <c r="E109" s="9" t="s">
        <v>735</v>
      </c>
      <c r="F109" s="9" t="s">
        <v>102</v>
      </c>
      <c r="G109" s="9" t="s">
        <v>734</v>
      </c>
      <c r="H109" s="38">
        <v>1842.692924470706</v>
      </c>
      <c r="I109" s="38">
        <f t="shared" ref="I109:O109" si="90">$H109</f>
        <v>1842.692924470706</v>
      </c>
      <c r="J109" s="38">
        <f t="shared" si="90"/>
        <v>1842.692924470706</v>
      </c>
      <c r="K109" s="38">
        <f t="shared" si="90"/>
        <v>1842.692924470706</v>
      </c>
      <c r="L109" s="38">
        <f t="shared" si="90"/>
        <v>1842.692924470706</v>
      </c>
      <c r="M109" s="38">
        <f t="shared" si="90"/>
        <v>1842.692924470706</v>
      </c>
      <c r="N109" s="38">
        <f t="shared" si="90"/>
        <v>1842.692924470706</v>
      </c>
      <c r="O109" s="38">
        <f t="shared" si="90"/>
        <v>1842.692924470706</v>
      </c>
      <c r="P109" s="38">
        <v>0.91</v>
      </c>
      <c r="Q109" s="38">
        <f t="shared" ref="Q109:X111" si="91">H109*$P109/1000</f>
        <v>1.6768505612683424</v>
      </c>
      <c r="R109" s="38">
        <f t="shared" si="91"/>
        <v>1.6768505612683424</v>
      </c>
      <c r="S109" s="38">
        <f t="shared" si="91"/>
        <v>1.6768505612683424</v>
      </c>
      <c r="T109" s="38">
        <f t="shared" si="91"/>
        <v>1.6768505612683424</v>
      </c>
      <c r="U109" s="38">
        <f t="shared" si="91"/>
        <v>1.6768505612683424</v>
      </c>
      <c r="V109" s="38">
        <f t="shared" si="91"/>
        <v>1.6768505612683424</v>
      </c>
      <c r="W109" s="38">
        <f t="shared" si="91"/>
        <v>1.6768505612683424</v>
      </c>
      <c r="X109" s="38">
        <f t="shared" si="91"/>
        <v>1.6768505612683424</v>
      </c>
      <c r="Y109" s="38">
        <f>stanford_det!AB109*Q109</f>
        <v>1856.6089414363089</v>
      </c>
      <c r="Z109" s="38">
        <f>stanford_det!AC109*R109</f>
        <v>492.65310539876754</v>
      </c>
      <c r="AA109" s="38">
        <f>stanford_det!AD109*S109</f>
        <v>508.70894952291297</v>
      </c>
      <c r="AB109" s="38">
        <f>stanford_det!AE109*T109</f>
        <v>511.92011834774189</v>
      </c>
      <c r="AC109" s="38">
        <f>stanford_det!AF109*U109</f>
        <v>483.8223911304882</v>
      </c>
      <c r="AD109" s="38">
        <f>stanford_det!AG109*V109</f>
        <v>484.62518333669544</v>
      </c>
      <c r="AE109" s="38">
        <f>stanford_det!AH109*W109</f>
        <v>478.47044308910745</v>
      </c>
      <c r="AF109" s="38">
        <f>stanford_det!AI109*X109</f>
        <v>478.73804049117649</v>
      </c>
    </row>
    <row r="110" spans="1:32" ht="15" customHeight="1" x14ac:dyDescent="0.25">
      <c r="A110" s="9" t="s">
        <v>79</v>
      </c>
      <c r="B110" s="9" t="s">
        <v>83</v>
      </c>
      <c r="C110" s="9" t="s">
        <v>17</v>
      </c>
      <c r="D110" s="9" t="s">
        <v>725</v>
      </c>
      <c r="E110" s="9" t="s">
        <v>751</v>
      </c>
      <c r="F110" s="9" t="s">
        <v>102</v>
      </c>
      <c r="G110" s="9" t="s">
        <v>732</v>
      </c>
      <c r="H110" s="38">
        <v>1920.1111111111111</v>
      </c>
      <c r="I110" s="38">
        <f>H110*1350/(1400+2/7*(1350-1400))</f>
        <v>1870.623711340206</v>
      </c>
      <c r="J110" s="38">
        <f t="shared" ref="J110:J118" si="92">(I110+K110)/2</f>
        <v>1835.9825315005726</v>
      </c>
      <c r="K110" s="38">
        <f>I110*1300/1350</f>
        <v>1801.3413516609392</v>
      </c>
      <c r="L110" s="38">
        <f t="shared" ref="L110:L118" si="93">(K110+M110)/2</f>
        <v>1732.0589919816721</v>
      </c>
      <c r="M110" s="38">
        <f>K110*1200/1300</f>
        <v>1662.7766323024052</v>
      </c>
      <c r="N110" s="38">
        <f t="shared" ref="N110:N118" si="94">(M110+O110)/2</f>
        <v>1593.4942726231384</v>
      </c>
      <c r="O110" s="38">
        <f>M110*1100/1200</f>
        <v>1524.2119129438713</v>
      </c>
      <c r="P110" s="38">
        <v>0.91</v>
      </c>
      <c r="Q110" s="38">
        <f t="shared" si="91"/>
        <v>1.7473011111111112</v>
      </c>
      <c r="R110" s="38">
        <f t="shared" si="91"/>
        <v>1.7022675773195874</v>
      </c>
      <c r="S110" s="38">
        <f t="shared" si="91"/>
        <v>1.6707441036655211</v>
      </c>
      <c r="T110" s="38">
        <f t="shared" si="91"/>
        <v>1.6392206300114547</v>
      </c>
      <c r="U110" s="38">
        <f t="shared" si="91"/>
        <v>1.5761736827033217</v>
      </c>
      <c r="V110" s="38">
        <f t="shared" si="91"/>
        <v>1.5131267353951889</v>
      </c>
      <c r="W110" s="38">
        <f t="shared" si="91"/>
        <v>1.450079788087056</v>
      </c>
      <c r="X110" s="38">
        <f t="shared" si="91"/>
        <v>1.387032840778923</v>
      </c>
      <c r="Y110" s="38">
        <f>stanford_det!AB110*Q110</f>
        <v>2043.0580336833332</v>
      </c>
      <c r="Z110" s="38">
        <f>stanford_det!AC110*R110</f>
        <v>8171.8734919351391</v>
      </c>
      <c r="AA110" s="38">
        <f>stanford_det!AD110*S110</f>
        <v>12021.024704966771</v>
      </c>
      <c r="AB110" s="38">
        <f>stanford_det!AE110*T110</f>
        <v>13042.036125258588</v>
      </c>
      <c r="AC110" s="38">
        <f>stanford_det!AF110*U110</f>
        <v>7478.1664385475506</v>
      </c>
      <c r="AD110" s="38">
        <f>stanford_det!AG110*V110</f>
        <v>7526.1656950168017</v>
      </c>
      <c r="AE110" s="38">
        <f>stanford_det!AH110*W110</f>
        <v>6214.5884549423754</v>
      </c>
      <c r="AF110" s="38">
        <f>stanford_det!AI110*X110</f>
        <v>6050.4552084048137</v>
      </c>
    </row>
    <row r="111" spans="1:32" ht="15" customHeight="1" x14ac:dyDescent="0.25">
      <c r="A111" s="9" t="s">
        <v>78</v>
      </c>
      <c r="B111" s="9" t="s">
        <v>84</v>
      </c>
      <c r="C111" s="9" t="s">
        <v>17</v>
      </c>
      <c r="D111" s="9" t="s">
        <v>725</v>
      </c>
      <c r="E111" s="9" t="s">
        <v>741</v>
      </c>
      <c r="F111" s="9" t="s">
        <v>102</v>
      </c>
      <c r="G111" s="9" t="s">
        <v>730</v>
      </c>
      <c r="H111" s="38">
        <v>4376</v>
      </c>
      <c r="I111" s="38">
        <f>H111*2880/(3470+2/7*(2880-3470))</f>
        <v>3817.4019904803113</v>
      </c>
      <c r="J111" s="38">
        <f t="shared" si="92"/>
        <v>3618.5789701427948</v>
      </c>
      <c r="K111" s="38">
        <f>I111*2580/2880</f>
        <v>3419.7559498052788</v>
      </c>
      <c r="L111" s="38">
        <f t="shared" si="93"/>
        <v>3287.2072695802681</v>
      </c>
      <c r="M111" s="38">
        <f>K111*2380/2580</f>
        <v>3154.6585893552569</v>
      </c>
      <c r="N111" s="38">
        <f t="shared" si="94"/>
        <v>3032.3850006205571</v>
      </c>
      <c r="O111" s="38">
        <f>M111*2380/2580</f>
        <v>2910.1114118858573</v>
      </c>
      <c r="P111" s="38">
        <v>0.91</v>
      </c>
      <c r="Q111" s="38">
        <f t="shared" si="91"/>
        <v>3.9821600000000004</v>
      </c>
      <c r="R111" s="38">
        <f t="shared" si="91"/>
        <v>3.4738358113370831</v>
      </c>
      <c r="S111" s="38">
        <f t="shared" si="91"/>
        <v>3.2929068628299434</v>
      </c>
      <c r="T111" s="38">
        <f t="shared" si="91"/>
        <v>3.1119779143228037</v>
      </c>
      <c r="U111" s="38">
        <f t="shared" si="91"/>
        <v>2.991358615318044</v>
      </c>
      <c r="V111" s="38">
        <f t="shared" si="91"/>
        <v>2.8707393163132839</v>
      </c>
      <c r="W111" s="38">
        <f t="shared" si="91"/>
        <v>2.7594703505647074</v>
      </c>
      <c r="X111" s="38">
        <f t="shared" si="91"/>
        <v>2.6482013848161299</v>
      </c>
      <c r="Y111" s="38">
        <f>stanford_det!AB111*Q111</f>
        <v>0</v>
      </c>
      <c r="Z111" s="38">
        <f>stanford_det!AC111*R111</f>
        <v>3254.0692319186555</v>
      </c>
      <c r="AA111" s="38">
        <f>stanford_det!AD111*S111</f>
        <v>5024.1370361812251</v>
      </c>
      <c r="AB111" s="38">
        <f>stanford_det!AE111*T111</f>
        <v>5263.3816569517594</v>
      </c>
      <c r="AC111" s="38">
        <f>stanford_det!AF111*U111</f>
        <v>2578.3351408383255</v>
      </c>
      <c r="AD111" s="38">
        <f>stanford_det!AG111*V111</f>
        <v>2614.4286942401986</v>
      </c>
      <c r="AE111" s="38">
        <f>stanford_det!AH111*W111</f>
        <v>2019.4507355842075</v>
      </c>
      <c r="AF111" s="38">
        <f>stanford_det!AI111*X111</f>
        <v>1981.0884097827886</v>
      </c>
    </row>
    <row r="112" spans="1:32" ht="15" customHeight="1" x14ac:dyDescent="0.25">
      <c r="A112" s="9" t="s">
        <v>37</v>
      </c>
      <c r="B112" s="9" t="s">
        <v>38</v>
      </c>
      <c r="C112" s="9" t="s">
        <v>17</v>
      </c>
      <c r="D112" s="9" t="s">
        <v>102</v>
      </c>
      <c r="E112" s="9" t="s">
        <v>729</v>
      </c>
      <c r="F112" s="9"/>
      <c r="G112" s="9"/>
      <c r="H112" s="38">
        <v>2442.8571428571427</v>
      </c>
      <c r="I112" s="38">
        <v>2300</v>
      </c>
      <c r="J112" s="38">
        <f t="shared" si="92"/>
        <v>2300</v>
      </c>
      <c r="K112" s="38">
        <v>2300</v>
      </c>
      <c r="L112" s="38">
        <f t="shared" si="93"/>
        <v>2300</v>
      </c>
      <c r="M112" s="38">
        <v>2300</v>
      </c>
      <c r="N112" s="38">
        <f t="shared" si="94"/>
        <v>2250</v>
      </c>
      <c r="O112" s="38">
        <v>2200</v>
      </c>
      <c r="P112" s="38"/>
      <c r="Q112" s="38">
        <f t="shared" ref="Q112:X113" si="95">H112/1000</f>
        <v>2.4428571428571426</v>
      </c>
      <c r="R112" s="38">
        <f t="shared" si="95"/>
        <v>2.2999999999999998</v>
      </c>
      <c r="S112" s="38">
        <f t="shared" si="95"/>
        <v>2.2999999999999998</v>
      </c>
      <c r="T112" s="38">
        <f t="shared" si="95"/>
        <v>2.2999999999999998</v>
      </c>
      <c r="U112" s="38">
        <f t="shared" si="95"/>
        <v>2.2999999999999998</v>
      </c>
      <c r="V112" s="38">
        <f t="shared" si="95"/>
        <v>2.2999999999999998</v>
      </c>
      <c r="W112" s="38">
        <f t="shared" si="95"/>
        <v>2.25</v>
      </c>
      <c r="X112" s="38">
        <f t="shared" si="95"/>
        <v>2.2000000000000002</v>
      </c>
      <c r="Y112" s="38">
        <f>stanford_det!AB112*Q112</f>
        <v>523.15868424489804</v>
      </c>
      <c r="Z112" s="38">
        <f>stanford_det!AC112*R112</f>
        <v>394.0516873142858</v>
      </c>
      <c r="AA112" s="38">
        <f>stanford_det!AD112*S112</f>
        <v>246.28230457142863</v>
      </c>
      <c r="AB112" s="38">
        <f>stanford_det!AE112*T112</f>
        <v>98.51292182857145</v>
      </c>
      <c r="AC112" s="38">
        <f>stanford_det!AF112*U112</f>
        <v>61.570576142857171</v>
      </c>
      <c r="AD112" s="38">
        <f>stanford_det!AG112*V112</f>
        <v>24.628230457142877</v>
      </c>
      <c r="AE112" s="38">
        <f>stanford_det!AH112*W112</f>
        <v>12.046417071428582</v>
      </c>
      <c r="AF112" s="38">
        <f>stanford_det!AI112*X112</f>
        <v>0</v>
      </c>
    </row>
    <row r="113" spans="1:32" ht="15" customHeight="1" x14ac:dyDescent="0.25">
      <c r="A113" s="9" t="s">
        <v>39</v>
      </c>
      <c r="B113" s="9" t="s">
        <v>40</v>
      </c>
      <c r="C113" s="9" t="s">
        <v>17</v>
      </c>
      <c r="D113" s="9" t="s">
        <v>102</v>
      </c>
      <c r="E113" s="9" t="s">
        <v>728</v>
      </c>
      <c r="F113" s="9"/>
      <c r="G113" s="9"/>
      <c r="H113" s="38">
        <v>2812.8571428571427</v>
      </c>
      <c r="I113" s="38">
        <v>2620</v>
      </c>
      <c r="J113" s="38">
        <f t="shared" si="92"/>
        <v>2495</v>
      </c>
      <c r="K113" s="38">
        <v>2370</v>
      </c>
      <c r="L113" s="38">
        <f t="shared" si="93"/>
        <v>2260</v>
      </c>
      <c r="M113" s="38">
        <v>2150</v>
      </c>
      <c r="N113" s="38">
        <f t="shared" si="94"/>
        <v>2050</v>
      </c>
      <c r="O113" s="38">
        <v>1950</v>
      </c>
      <c r="P113" s="38"/>
      <c r="Q113" s="38">
        <f t="shared" si="95"/>
        <v>2.8128571428571427</v>
      </c>
      <c r="R113" s="38">
        <f t="shared" si="95"/>
        <v>2.62</v>
      </c>
      <c r="S113" s="38">
        <f t="shared" si="95"/>
        <v>2.4950000000000001</v>
      </c>
      <c r="T113" s="38">
        <f t="shared" si="95"/>
        <v>2.37</v>
      </c>
      <c r="U113" s="38">
        <f t="shared" si="95"/>
        <v>2.2599999999999998</v>
      </c>
      <c r="V113" s="38">
        <f t="shared" si="95"/>
        <v>2.15</v>
      </c>
      <c r="W113" s="38">
        <f t="shared" si="95"/>
        <v>2.0499999999999998</v>
      </c>
      <c r="X113" s="38">
        <f t="shared" si="95"/>
        <v>1.95</v>
      </c>
      <c r="Y113" s="38">
        <f>stanford_det!AB113*Q113</f>
        <v>136.46398205942859</v>
      </c>
      <c r="Z113" s="38">
        <f>stanford_det!AC113*R113</f>
        <v>99.590111974400017</v>
      </c>
      <c r="AA113" s="38">
        <f>stanford_det!AD113*S113</f>
        <v>59.274172084000014</v>
      </c>
      <c r="AB113" s="38">
        <f>stanford_det!AE113*T113</f>
        <v>22.5218096736</v>
      </c>
      <c r="AC113" s="38">
        <f>stanford_det!AF113*U113</f>
        <v>13.422808508000003</v>
      </c>
      <c r="AD113" s="38">
        <f>stanford_det!AG113*V113</f>
        <v>5.1077943880000118</v>
      </c>
      <c r="AE113" s="38">
        <f>stanford_det!AH113*W113</f>
        <v>2.4351112780000057</v>
      </c>
      <c r="AF113" s="38">
        <f>stanford_det!AI113*X113</f>
        <v>0</v>
      </c>
    </row>
    <row r="114" spans="1:32" ht="15" customHeight="1" x14ac:dyDescent="0.25">
      <c r="A114" s="9" t="s">
        <v>80</v>
      </c>
      <c r="B114" s="9" t="s">
        <v>85</v>
      </c>
      <c r="C114" s="9" t="s">
        <v>17</v>
      </c>
      <c r="D114" s="9" t="s">
        <v>725</v>
      </c>
      <c r="E114" s="9" t="s">
        <v>750</v>
      </c>
      <c r="F114" s="9" t="s">
        <v>102</v>
      </c>
      <c r="G114" s="9" t="s">
        <v>726</v>
      </c>
      <c r="H114" s="38">
        <v>1393.1386666666665</v>
      </c>
      <c r="I114" s="38">
        <f>H114*800/(980+2/7*(800-980))</f>
        <v>1200.2425435897433</v>
      </c>
      <c r="J114" s="38">
        <f t="shared" si="92"/>
        <v>1080.218289230769</v>
      </c>
      <c r="K114" s="38">
        <f>I114*640/800</f>
        <v>960.19403487179454</v>
      </c>
      <c r="L114" s="38">
        <f t="shared" si="93"/>
        <v>915.18493948717924</v>
      </c>
      <c r="M114" s="38">
        <f>K114*580/640</f>
        <v>870.17584410256381</v>
      </c>
      <c r="N114" s="38">
        <f t="shared" si="94"/>
        <v>825.16674871794839</v>
      </c>
      <c r="O114" s="38">
        <f>M114*520/580</f>
        <v>780.15765333333309</v>
      </c>
      <c r="P114" s="38">
        <v>0.91</v>
      </c>
      <c r="Q114" s="38">
        <f t="shared" ref="Q114:X116" si="96">H114*$P114/1000</f>
        <v>1.2677561866666665</v>
      </c>
      <c r="R114" s="38">
        <f t="shared" si="96"/>
        <v>1.0922207146666665</v>
      </c>
      <c r="S114" s="38">
        <f t="shared" si="96"/>
        <v>0.98299864319999986</v>
      </c>
      <c r="T114" s="38">
        <f t="shared" si="96"/>
        <v>0.87377657173333312</v>
      </c>
      <c r="U114" s="38">
        <f t="shared" si="96"/>
        <v>0.83281829493333315</v>
      </c>
      <c r="V114" s="38">
        <f t="shared" si="96"/>
        <v>0.79186001813333318</v>
      </c>
      <c r="W114" s="38">
        <f t="shared" si="96"/>
        <v>0.75090174133333309</v>
      </c>
      <c r="X114" s="38">
        <f t="shared" si="96"/>
        <v>0.70994346453333312</v>
      </c>
      <c r="Y114" s="38">
        <f>stanford_det!AB114*Q114</f>
        <v>59.056358690133848</v>
      </c>
      <c r="Z114" s="38">
        <f>stanford_det!AC114*R114</f>
        <v>1748.9248909265889</v>
      </c>
      <c r="AA114" s="38">
        <f>stanford_det!AD114*S114</f>
        <v>2593.9372233884578</v>
      </c>
      <c r="AB114" s="38">
        <f>stanford_det!AE114*T114</f>
        <v>2645.6902501968052</v>
      </c>
      <c r="AC114" s="38">
        <f>stanford_det!AF114*U114</f>
        <v>1387.56060616731</v>
      </c>
      <c r="AD114" s="38">
        <f>stanford_det!AG114*V114</f>
        <v>1396.3439826625809</v>
      </c>
      <c r="AE114" s="38">
        <f>stanford_det!AH114*W114</f>
        <v>1104.9991173983162</v>
      </c>
      <c r="AF114" s="38">
        <f>stanford_det!AI114*X114</f>
        <v>1067.745123476195</v>
      </c>
    </row>
    <row r="115" spans="1:32" ht="15" customHeight="1" x14ac:dyDescent="0.25">
      <c r="A115" s="9" t="s">
        <v>81</v>
      </c>
      <c r="B115" s="9" t="s">
        <v>86</v>
      </c>
      <c r="C115" s="9" t="s">
        <v>17</v>
      </c>
      <c r="D115" s="9" t="s">
        <v>725</v>
      </c>
      <c r="E115" s="9" t="s">
        <v>749</v>
      </c>
      <c r="F115" s="9" t="s">
        <v>102</v>
      </c>
      <c r="G115" s="9" t="s">
        <v>723</v>
      </c>
      <c r="H115" s="38">
        <v>1866.2857142857142</v>
      </c>
      <c r="I115" s="38">
        <f>H115*1100/(1310+2/7*(1100-1310))</f>
        <v>1642.3314285714284</v>
      </c>
      <c r="J115" s="38">
        <f t="shared" si="92"/>
        <v>1560.214857142857</v>
      </c>
      <c r="K115" s="38">
        <f>I115*990/1100</f>
        <v>1478.0982857142856</v>
      </c>
      <c r="L115" s="38">
        <f t="shared" si="93"/>
        <v>1433.3074285714283</v>
      </c>
      <c r="M115" s="38">
        <f>K115*930/990</f>
        <v>1388.5165714285713</v>
      </c>
      <c r="N115" s="38">
        <f t="shared" si="94"/>
        <v>1351.1908571428571</v>
      </c>
      <c r="O115" s="38">
        <f>M115*880/930</f>
        <v>1313.8651428571427</v>
      </c>
      <c r="P115" s="38">
        <v>0.91</v>
      </c>
      <c r="Q115" s="38">
        <f t="shared" si="96"/>
        <v>1.6983199999999998</v>
      </c>
      <c r="R115" s="38">
        <f t="shared" si="96"/>
        <v>1.4945216000000001</v>
      </c>
      <c r="S115" s="38">
        <f t="shared" si="96"/>
        <v>1.4197955199999999</v>
      </c>
      <c r="T115" s="38">
        <f t="shared" si="96"/>
        <v>1.3450694400000001</v>
      </c>
      <c r="U115" s="38">
        <f t="shared" si="96"/>
        <v>1.3043097599999998</v>
      </c>
      <c r="V115" s="38">
        <f t="shared" si="96"/>
        <v>1.2635500799999999</v>
      </c>
      <c r="W115" s="38">
        <f t="shared" si="96"/>
        <v>1.22958368</v>
      </c>
      <c r="X115" s="38">
        <f t="shared" si="96"/>
        <v>1.19561728</v>
      </c>
      <c r="Y115" s="38">
        <f>stanford_det!AB115*Q115</f>
        <v>257.70838693610307</v>
      </c>
      <c r="Z115" s="38">
        <f>stanford_det!AC115*R115</f>
        <v>4706.5676456803758</v>
      </c>
      <c r="AA115" s="38">
        <f>stanford_det!AD115*S115</f>
        <v>7313.5054149211173</v>
      </c>
      <c r="AB115" s="38">
        <f>stanford_det!AE115*T115</f>
        <v>7938.3365258616996</v>
      </c>
      <c r="AC115" s="38">
        <f>stanford_det!AF115*U115</f>
        <v>4270.7422602411343</v>
      </c>
      <c r="AD115" s="38">
        <f>stanford_det!AG115*V115</f>
        <v>4374.4203972268451</v>
      </c>
      <c r="AE115" s="38">
        <f>stanford_det!AH115*W115</f>
        <v>3564.5360526147983</v>
      </c>
      <c r="AF115" s="38">
        <f>stanford_det!AI115*X115</f>
        <v>3540.8646835291884</v>
      </c>
    </row>
    <row r="116" spans="1:32" ht="15" customHeight="1" x14ac:dyDescent="0.25">
      <c r="A116" s="9" t="s">
        <v>41</v>
      </c>
      <c r="B116" s="9" t="s">
        <v>42</v>
      </c>
      <c r="C116" s="9" t="s">
        <v>17</v>
      </c>
      <c r="D116" s="9" t="s">
        <v>102</v>
      </c>
      <c r="E116" s="9" t="s">
        <v>722</v>
      </c>
      <c r="F116" s="9"/>
      <c r="G116" s="9"/>
      <c r="H116" s="38">
        <v>5285.7142857142853</v>
      </c>
      <c r="I116" s="38">
        <v>4500</v>
      </c>
      <c r="J116" s="38">
        <f t="shared" si="92"/>
        <v>4150</v>
      </c>
      <c r="K116" s="38">
        <v>3800</v>
      </c>
      <c r="L116" s="38">
        <f t="shared" si="93"/>
        <v>3650</v>
      </c>
      <c r="M116" s="38">
        <v>3500</v>
      </c>
      <c r="N116" s="38">
        <f t="shared" si="94"/>
        <v>3450</v>
      </c>
      <c r="O116" s="38">
        <v>3400</v>
      </c>
      <c r="P116" s="38">
        <v>0.91</v>
      </c>
      <c r="Q116" s="38">
        <f t="shared" si="96"/>
        <v>4.8099999999999996</v>
      </c>
      <c r="R116" s="38">
        <f t="shared" si="96"/>
        <v>4.0949999999999998</v>
      </c>
      <c r="S116" s="38">
        <f t="shared" si="96"/>
        <v>3.7765</v>
      </c>
      <c r="T116" s="38">
        <f t="shared" si="96"/>
        <v>3.4580000000000002</v>
      </c>
      <c r="U116" s="38">
        <f t="shared" si="96"/>
        <v>3.3214999999999999</v>
      </c>
      <c r="V116" s="38">
        <f t="shared" si="96"/>
        <v>3.1850000000000001</v>
      </c>
      <c r="W116" s="38">
        <f t="shared" si="96"/>
        <v>3.1395</v>
      </c>
      <c r="X116" s="38">
        <f t="shared" si="96"/>
        <v>3.0939999999999999</v>
      </c>
      <c r="Y116" s="38">
        <f>stanford_det!AB116*Q116</f>
        <v>375.63494901886577</v>
      </c>
      <c r="Z116" s="38">
        <f>stanford_det!AC116*R116</f>
        <v>991.02949846216461</v>
      </c>
      <c r="AA116" s="38">
        <f>stanford_det!AD116*S116</f>
        <v>1311.8942170096452</v>
      </c>
      <c r="AB116" s="38">
        <f>stanford_det!AE116*T116</f>
        <v>1322.7135966570529</v>
      </c>
      <c r="AC116" s="38">
        <f>stanford_det!AF116*U116</f>
        <v>774.66840137902636</v>
      </c>
      <c r="AD116" s="38">
        <f>stanford_det!AG116*V116</f>
        <v>770.80072102612769</v>
      </c>
      <c r="AE116" s="38">
        <f>stanford_det!AH116*W116</f>
        <v>658.70491264180225</v>
      </c>
      <c r="AF116" s="38">
        <f>stanford_det!AI116*X116</f>
        <v>658.21477178250359</v>
      </c>
    </row>
    <row r="117" spans="1:32" ht="15" customHeight="1" x14ac:dyDescent="0.25">
      <c r="A117" s="9" t="s">
        <v>43</v>
      </c>
      <c r="B117" s="9" t="s">
        <v>44</v>
      </c>
      <c r="C117" s="9" t="s">
        <v>17</v>
      </c>
      <c r="D117" s="9" t="s">
        <v>102</v>
      </c>
      <c r="E117" s="9" t="s">
        <v>721</v>
      </c>
      <c r="F117" s="9"/>
      <c r="G117" s="9"/>
      <c r="H117" s="38">
        <v>8140</v>
      </c>
      <c r="I117" s="38">
        <v>5790</v>
      </c>
      <c r="J117" s="38">
        <f t="shared" si="92"/>
        <v>5135</v>
      </c>
      <c r="K117" s="38">
        <v>4480</v>
      </c>
      <c r="L117" s="38">
        <f t="shared" si="93"/>
        <v>3565</v>
      </c>
      <c r="M117" s="38">
        <v>2650</v>
      </c>
      <c r="N117" s="38">
        <f t="shared" si="94"/>
        <v>2475</v>
      </c>
      <c r="O117" s="38">
        <v>2300</v>
      </c>
      <c r="P117" s="38"/>
      <c r="Q117" s="38">
        <f t="shared" ref="Q117:X117" si="97">H117/1000</f>
        <v>8.14</v>
      </c>
      <c r="R117" s="38">
        <f t="shared" si="97"/>
        <v>5.79</v>
      </c>
      <c r="S117" s="38">
        <f t="shared" si="97"/>
        <v>5.1349999999999998</v>
      </c>
      <c r="T117" s="38">
        <f t="shared" si="97"/>
        <v>4.4800000000000004</v>
      </c>
      <c r="U117" s="38">
        <f t="shared" si="97"/>
        <v>3.5649999999999999</v>
      </c>
      <c r="V117" s="38">
        <f t="shared" si="97"/>
        <v>2.65</v>
      </c>
      <c r="W117" s="38">
        <f t="shared" si="97"/>
        <v>2.4750000000000001</v>
      </c>
      <c r="X117" s="38">
        <f t="shared" si="97"/>
        <v>2.2999999999999998</v>
      </c>
      <c r="Y117" s="38">
        <f>stanford_det!AB117*Q117</f>
        <v>0</v>
      </c>
      <c r="Z117" s="38">
        <f>stanford_det!AC117*R117</f>
        <v>918.86070629887274</v>
      </c>
      <c r="AA117" s="38">
        <f>stanford_det!AD117*S117</f>
        <v>1385.3531149630412</v>
      </c>
      <c r="AB117" s="38">
        <f>stanford_det!AE117*T117</f>
        <v>1421.9329755505876</v>
      </c>
      <c r="AC117" s="38">
        <f>stanford_det!AF117*U117</f>
        <v>664.7655684106544</v>
      </c>
      <c r="AD117" s="38">
        <f>stanford_det!AG117*V117</f>
        <v>525.68671668653099</v>
      </c>
      <c r="AE117" s="38">
        <f>stanford_det!AH117*W117</f>
        <v>422.23553828954027</v>
      </c>
      <c r="AF117" s="38">
        <f>stanford_det!AI117*X117</f>
        <v>401.50562814095809</v>
      </c>
    </row>
    <row r="118" spans="1:32" ht="15" customHeight="1" x14ac:dyDescent="0.25">
      <c r="A118" s="9" t="s">
        <v>45</v>
      </c>
      <c r="B118" s="9" t="s">
        <v>46</v>
      </c>
      <c r="C118" s="9" t="s">
        <v>17</v>
      </c>
      <c r="D118" s="9" t="s">
        <v>102</v>
      </c>
      <c r="E118" s="9" t="s">
        <v>720</v>
      </c>
      <c r="F118" s="9"/>
      <c r="G118" s="9"/>
      <c r="H118" s="38">
        <v>5370</v>
      </c>
      <c r="I118" s="38">
        <v>4970</v>
      </c>
      <c r="J118" s="38">
        <f t="shared" si="92"/>
        <v>4720</v>
      </c>
      <c r="K118" s="38">
        <v>4470</v>
      </c>
      <c r="L118" s="38">
        <f t="shared" si="93"/>
        <v>4245</v>
      </c>
      <c r="M118" s="38">
        <v>4020</v>
      </c>
      <c r="N118" s="38">
        <f t="shared" si="94"/>
        <v>3815</v>
      </c>
      <c r="O118" s="38">
        <v>3610</v>
      </c>
      <c r="P118" s="38">
        <v>0.91</v>
      </c>
      <c r="Q118" s="38">
        <f t="shared" ref="Q118:X118" si="98">H118*$P118/1000</f>
        <v>4.8866999999999994</v>
      </c>
      <c r="R118" s="38">
        <f t="shared" si="98"/>
        <v>4.5226999999999995</v>
      </c>
      <c r="S118" s="38">
        <f t="shared" si="98"/>
        <v>4.2951999999999995</v>
      </c>
      <c r="T118" s="38">
        <f t="shared" si="98"/>
        <v>4.0677000000000003</v>
      </c>
      <c r="U118" s="38">
        <f t="shared" si="98"/>
        <v>3.8629500000000001</v>
      </c>
      <c r="V118" s="38">
        <f t="shared" si="98"/>
        <v>3.6582000000000003</v>
      </c>
      <c r="W118" s="38">
        <f t="shared" si="98"/>
        <v>3.4716499999999999</v>
      </c>
      <c r="X118" s="38">
        <f t="shared" si="98"/>
        <v>3.2850999999999999</v>
      </c>
      <c r="Y118" s="38">
        <f>stanford_det!AB118*Q118</f>
        <v>0</v>
      </c>
      <c r="Z118" s="38">
        <f>stanford_det!AC118*R118</f>
        <v>10.552966666666666</v>
      </c>
      <c r="AA118" s="38">
        <f>stanford_det!AD118*S118</f>
        <v>16.464933333333331</v>
      </c>
      <c r="AB118" s="38">
        <f>stanford_det!AE118*T118</f>
        <v>17.6267</v>
      </c>
      <c r="AC118" s="38">
        <f>stanford_det!AF118*U118</f>
        <v>8.5306812499999989</v>
      </c>
      <c r="AD118" s="38">
        <f>stanford_det!AG118*V118</f>
        <v>8.5358000000000001</v>
      </c>
      <c r="AE118" s="38">
        <f>stanford_det!AH118*W118</f>
        <v>6.5093437500000002</v>
      </c>
      <c r="AF118" s="38">
        <f>stanford_det!AI118*X118</f>
        <v>6.2964416666666665</v>
      </c>
    </row>
    <row r="119" spans="1:32" ht="15" customHeight="1" x14ac:dyDescent="0.25">
      <c r="A119" s="9" t="s">
        <v>29</v>
      </c>
      <c r="B119" s="9" t="s">
        <v>30</v>
      </c>
      <c r="C119" s="9" t="s">
        <v>16</v>
      </c>
      <c r="D119" s="9" t="s">
        <v>102</v>
      </c>
      <c r="E119" s="9" t="s">
        <v>738</v>
      </c>
      <c r="F119" s="9"/>
      <c r="G119" s="9"/>
      <c r="H119" s="38">
        <v>1600</v>
      </c>
      <c r="I119" s="38">
        <f t="shared" ref="I119:O120" si="99">$H119</f>
        <v>1600</v>
      </c>
      <c r="J119" s="38">
        <f t="shared" si="99"/>
        <v>1600</v>
      </c>
      <c r="K119" s="38">
        <f t="shared" si="99"/>
        <v>1600</v>
      </c>
      <c r="L119" s="38">
        <f t="shared" si="99"/>
        <v>1600</v>
      </c>
      <c r="M119" s="38">
        <f t="shared" si="99"/>
        <v>1600</v>
      </c>
      <c r="N119" s="38">
        <f t="shared" si="99"/>
        <v>1600</v>
      </c>
      <c r="O119" s="38">
        <f t="shared" si="99"/>
        <v>1600</v>
      </c>
      <c r="P119" s="38"/>
      <c r="Q119" s="38">
        <f t="shared" ref="Q119:X121" si="100">H119/1000</f>
        <v>1.6</v>
      </c>
      <c r="R119" s="38">
        <f t="shared" si="100"/>
        <v>1.6</v>
      </c>
      <c r="S119" s="38">
        <f t="shared" si="100"/>
        <v>1.6</v>
      </c>
      <c r="T119" s="38">
        <f t="shared" si="100"/>
        <v>1.6</v>
      </c>
      <c r="U119" s="38">
        <f t="shared" si="100"/>
        <v>1.6</v>
      </c>
      <c r="V119" s="38">
        <f t="shared" si="100"/>
        <v>1.6</v>
      </c>
      <c r="W119" s="38">
        <f t="shared" si="100"/>
        <v>1.6</v>
      </c>
      <c r="X119" s="38">
        <f t="shared" si="100"/>
        <v>1.6</v>
      </c>
      <c r="Y119" s="38">
        <f>stanford_det!AB119*Q119</f>
        <v>173.59503200000006</v>
      </c>
      <c r="Z119" s="38">
        <f>stanford_det!AC119*R119</f>
        <v>138.87602560000002</v>
      </c>
      <c r="AA119" s="38">
        <f>stanford_det!AD119*S119</f>
        <v>86.79751600000003</v>
      </c>
      <c r="AB119" s="38">
        <f>stanford_det!AE119*T119</f>
        <v>34.719006400000005</v>
      </c>
      <c r="AC119" s="38">
        <f>stanford_det!AF119*U119</f>
        <v>21.699379000000008</v>
      </c>
      <c r="AD119" s="38">
        <f>stanford_det!AG119*V119</f>
        <v>8.6797516000000172</v>
      </c>
      <c r="AE119" s="38">
        <f>stanford_det!AH119*W119</f>
        <v>4.3398758000000086</v>
      </c>
      <c r="AF119" s="38">
        <f>stanford_det!AI119*X119</f>
        <v>0</v>
      </c>
    </row>
    <row r="120" spans="1:32" ht="15" customHeight="1" x14ac:dyDescent="0.25">
      <c r="A120" s="9" t="s">
        <v>31</v>
      </c>
      <c r="B120" s="9" t="s">
        <v>32</v>
      </c>
      <c r="C120" s="9" t="s">
        <v>16</v>
      </c>
      <c r="D120" s="9" t="s">
        <v>102</v>
      </c>
      <c r="E120" s="9" t="s">
        <v>737</v>
      </c>
      <c r="F120" s="9"/>
      <c r="G120" s="9"/>
      <c r="H120" s="38">
        <v>850</v>
      </c>
      <c r="I120" s="38">
        <f t="shared" si="99"/>
        <v>850</v>
      </c>
      <c r="J120" s="38">
        <f t="shared" si="99"/>
        <v>850</v>
      </c>
      <c r="K120" s="38">
        <f t="shared" si="99"/>
        <v>850</v>
      </c>
      <c r="L120" s="38">
        <f t="shared" si="99"/>
        <v>850</v>
      </c>
      <c r="M120" s="38">
        <f t="shared" si="99"/>
        <v>850</v>
      </c>
      <c r="N120" s="38">
        <f t="shared" si="99"/>
        <v>850</v>
      </c>
      <c r="O120" s="38">
        <f t="shared" si="99"/>
        <v>850</v>
      </c>
      <c r="P120" s="38"/>
      <c r="Q120" s="38">
        <f t="shared" si="100"/>
        <v>0.85</v>
      </c>
      <c r="R120" s="38">
        <f t="shared" si="100"/>
        <v>0.85</v>
      </c>
      <c r="S120" s="38">
        <f t="shared" si="100"/>
        <v>0.85</v>
      </c>
      <c r="T120" s="38">
        <f t="shared" si="100"/>
        <v>0.85</v>
      </c>
      <c r="U120" s="38">
        <f t="shared" si="100"/>
        <v>0.85</v>
      </c>
      <c r="V120" s="38">
        <f t="shared" si="100"/>
        <v>0.85</v>
      </c>
      <c r="W120" s="38">
        <f t="shared" si="100"/>
        <v>0.85</v>
      </c>
      <c r="X120" s="38">
        <f t="shared" si="100"/>
        <v>0.85</v>
      </c>
      <c r="Y120" s="38">
        <f>stanford_det!AB120*Q120</f>
        <v>76.435089750000003</v>
      </c>
      <c r="Z120" s="38">
        <f>stanford_det!AC120*R120</f>
        <v>61.148071799999997</v>
      </c>
      <c r="AA120" s="38">
        <f>stanford_det!AD120*S120</f>
        <v>38.217544875000002</v>
      </c>
      <c r="AB120" s="38">
        <f>stanford_det!AE120*T120</f>
        <v>15.28701794999999</v>
      </c>
      <c r="AC120" s="38">
        <f>stanford_det!AF120*U120</f>
        <v>9.5543862187499968</v>
      </c>
      <c r="AD120" s="38">
        <f>stanford_det!AG120*V120</f>
        <v>3.8217544875000042</v>
      </c>
      <c r="AE120" s="38">
        <f>stanford_det!AH120*W120</f>
        <v>1.9108772437500021</v>
      </c>
      <c r="AF120" s="38">
        <f>stanford_det!AI120*X120</f>
        <v>0</v>
      </c>
    </row>
    <row r="121" spans="1:32" ht="15" customHeight="1" x14ac:dyDescent="0.25">
      <c r="A121" s="9" t="s">
        <v>33</v>
      </c>
      <c r="B121" s="9" t="s">
        <v>34</v>
      </c>
      <c r="C121" s="9" t="s">
        <v>16</v>
      </c>
      <c r="D121" s="9" t="s">
        <v>102</v>
      </c>
      <c r="E121" s="9" t="s">
        <v>736</v>
      </c>
      <c r="F121" s="9"/>
      <c r="G121" s="9"/>
      <c r="H121" s="38">
        <v>4457.1428571428569</v>
      </c>
      <c r="I121" s="38">
        <f>4350</f>
        <v>4350</v>
      </c>
      <c r="J121" s="38">
        <f>(I121+K121)/2</f>
        <v>4225</v>
      </c>
      <c r="K121" s="38">
        <v>4100</v>
      </c>
      <c r="L121" s="38">
        <f>(K121+M121)/2</f>
        <v>3950</v>
      </c>
      <c r="M121" s="38">
        <v>3800</v>
      </c>
      <c r="N121" s="38">
        <f>(M121+O121)/2</f>
        <v>3775</v>
      </c>
      <c r="O121" s="38">
        <v>3750</v>
      </c>
      <c r="P121" s="38"/>
      <c r="Q121" s="38">
        <f t="shared" si="100"/>
        <v>4.4571428571428573</v>
      </c>
      <c r="R121" s="38">
        <f t="shared" si="100"/>
        <v>4.3499999999999996</v>
      </c>
      <c r="S121" s="38">
        <f t="shared" si="100"/>
        <v>4.2249999999999996</v>
      </c>
      <c r="T121" s="38">
        <f t="shared" si="100"/>
        <v>4.0999999999999996</v>
      </c>
      <c r="U121" s="38">
        <f t="shared" si="100"/>
        <v>3.95</v>
      </c>
      <c r="V121" s="38">
        <f t="shared" si="100"/>
        <v>3.8</v>
      </c>
      <c r="W121" s="38">
        <f t="shared" si="100"/>
        <v>3.7749999999999999</v>
      </c>
      <c r="X121" s="38">
        <f t="shared" si="100"/>
        <v>3.75</v>
      </c>
      <c r="Y121" s="38">
        <f>stanford_det!AB121*Q121</f>
        <v>202.53257142857146</v>
      </c>
      <c r="Z121" s="38">
        <f>stanford_det!AC121*R121</f>
        <v>158.13119999999998</v>
      </c>
      <c r="AA121" s="38">
        <f>stanford_det!AD121*S121</f>
        <v>95.992000000000004</v>
      </c>
      <c r="AB121" s="38">
        <f>stanford_det!AE121*T121</f>
        <v>37.260799999999982</v>
      </c>
      <c r="AC121" s="38">
        <f>stanford_det!AF121*U121</f>
        <v>22.435999999999996</v>
      </c>
      <c r="AD121" s="38">
        <f>stanford_det!AG121*V121</f>
        <v>8.6336000000000102</v>
      </c>
      <c r="AE121" s="38">
        <f>stanford_det!AH121*W121</f>
        <v>4.2884000000000055</v>
      </c>
      <c r="AF121" s="38">
        <f>stanford_det!AI121*X121</f>
        <v>0</v>
      </c>
    </row>
    <row r="122" spans="1:32" ht="15" customHeight="1" x14ac:dyDescent="0.25">
      <c r="A122" s="9" t="s">
        <v>35</v>
      </c>
      <c r="B122" s="9" t="s">
        <v>36</v>
      </c>
      <c r="C122" s="9" t="s">
        <v>16</v>
      </c>
      <c r="D122" s="9" t="s">
        <v>725</v>
      </c>
      <c r="E122" s="9" t="s">
        <v>735</v>
      </c>
      <c r="F122" s="9" t="s">
        <v>102</v>
      </c>
      <c r="G122" s="9" t="s">
        <v>734</v>
      </c>
      <c r="H122" s="38">
        <v>1842.692924470706</v>
      </c>
      <c r="I122" s="38">
        <f t="shared" ref="I122:O122" si="101">$H122</f>
        <v>1842.692924470706</v>
      </c>
      <c r="J122" s="38">
        <f t="shared" si="101"/>
        <v>1842.692924470706</v>
      </c>
      <c r="K122" s="38">
        <f t="shared" si="101"/>
        <v>1842.692924470706</v>
      </c>
      <c r="L122" s="38">
        <f t="shared" si="101"/>
        <v>1842.692924470706</v>
      </c>
      <c r="M122" s="38">
        <f t="shared" si="101"/>
        <v>1842.692924470706</v>
      </c>
      <c r="N122" s="38">
        <f t="shared" si="101"/>
        <v>1842.692924470706</v>
      </c>
      <c r="O122" s="38">
        <f t="shared" si="101"/>
        <v>1842.692924470706</v>
      </c>
      <c r="P122" s="38">
        <v>0.91</v>
      </c>
      <c r="Q122" s="38">
        <f t="shared" ref="Q122:X124" si="102">H122*$P122/1000</f>
        <v>1.6768505612683424</v>
      </c>
      <c r="R122" s="38">
        <f t="shared" si="102"/>
        <v>1.6768505612683424</v>
      </c>
      <c r="S122" s="38">
        <f t="shared" si="102"/>
        <v>1.6768505612683424</v>
      </c>
      <c r="T122" s="38">
        <f t="shared" si="102"/>
        <v>1.6768505612683424</v>
      </c>
      <c r="U122" s="38">
        <f t="shared" si="102"/>
        <v>1.6768505612683424</v>
      </c>
      <c r="V122" s="38">
        <f t="shared" si="102"/>
        <v>1.6768505612683424</v>
      </c>
      <c r="W122" s="38">
        <f t="shared" si="102"/>
        <v>1.6768505612683424</v>
      </c>
      <c r="X122" s="38">
        <f t="shared" si="102"/>
        <v>1.6768505612683424</v>
      </c>
      <c r="Y122" s="38">
        <f>stanford_det!AB122*Q122</f>
        <v>93.232891206519852</v>
      </c>
      <c r="Z122" s="38">
        <f>stanford_det!AC122*R122</f>
        <v>91.332460570415734</v>
      </c>
      <c r="AA122" s="38">
        <f>stanford_det!AD122*S122</f>
        <v>90.997090458162049</v>
      </c>
      <c r="AB122" s="38">
        <f>stanford_det!AE122*T122</f>
        <v>90.661720345908392</v>
      </c>
      <c r="AC122" s="38">
        <f>stanford_det!AF122*U122</f>
        <v>90.577877817844964</v>
      </c>
      <c r="AD122" s="38">
        <f>stanford_det!AG122*V122</f>
        <v>90.49403528978155</v>
      </c>
      <c r="AE122" s="38">
        <f>stanford_det!AH122*W122</f>
        <v>90.466087780427074</v>
      </c>
      <c r="AF122" s="38">
        <f>stanford_det!AI122*X122</f>
        <v>90.438140271072598</v>
      </c>
    </row>
    <row r="123" spans="1:32" ht="15" customHeight="1" x14ac:dyDescent="0.25">
      <c r="A123" s="9" t="s">
        <v>79</v>
      </c>
      <c r="B123" s="9" t="s">
        <v>83</v>
      </c>
      <c r="C123" s="9" t="s">
        <v>16</v>
      </c>
      <c r="D123" s="9" t="s">
        <v>725</v>
      </c>
      <c r="E123" s="9" t="s">
        <v>746</v>
      </c>
      <c r="F123" s="9" t="s">
        <v>102</v>
      </c>
      <c r="G123" s="9" t="s">
        <v>732</v>
      </c>
      <c r="H123" s="39">
        <v>1836.1111111111111</v>
      </c>
      <c r="I123" s="39">
        <f>H123*1350/(1400+2/7*(1350-1400))</f>
        <v>1788.7886597938143</v>
      </c>
      <c r="J123" s="39">
        <f t="shared" ref="J123:J131" si="103">(I123+K123)/2</f>
        <v>1755.6629438717068</v>
      </c>
      <c r="K123" s="39">
        <f>I123*1300/1350</f>
        <v>1722.5372279495991</v>
      </c>
      <c r="L123" s="39">
        <f t="shared" ref="L123:L131" si="104">(K123+M123)/2</f>
        <v>1656.2857961053837</v>
      </c>
      <c r="M123" s="39">
        <f>K123*1200/1300</f>
        <v>1590.0343642611683</v>
      </c>
      <c r="N123" s="39">
        <f t="shared" ref="N123:N131" si="105">(M123+O123)/2</f>
        <v>1523.7829324169529</v>
      </c>
      <c r="O123" s="39">
        <f>M123*1100/1200</f>
        <v>1457.5315005727375</v>
      </c>
      <c r="P123" s="38">
        <v>0.91</v>
      </c>
      <c r="Q123" s="38">
        <f t="shared" si="102"/>
        <v>1.6708611111111111</v>
      </c>
      <c r="R123" s="38">
        <f t="shared" si="102"/>
        <v>1.6277976804123713</v>
      </c>
      <c r="S123" s="38">
        <f t="shared" si="102"/>
        <v>1.5976532789232534</v>
      </c>
      <c r="T123" s="38">
        <f t="shared" si="102"/>
        <v>1.5675088774341353</v>
      </c>
      <c r="U123" s="38">
        <f t="shared" si="102"/>
        <v>1.5072200744558992</v>
      </c>
      <c r="V123" s="38">
        <f t="shared" si="102"/>
        <v>1.4469312714776632</v>
      </c>
      <c r="W123" s="38">
        <f t="shared" si="102"/>
        <v>1.3866424684994272</v>
      </c>
      <c r="X123" s="38">
        <f t="shared" si="102"/>
        <v>1.3263536655211912</v>
      </c>
      <c r="Y123" s="38">
        <f>stanford_det!AB123*Q123</f>
        <v>714.81270045999167</v>
      </c>
      <c r="Z123" s="38">
        <f>stanford_det!AC123*R123</f>
        <v>3413.8172989303007</v>
      </c>
      <c r="AA123" s="38">
        <f>stanford_det!AD123*S123</f>
        <v>5495.3155452030996</v>
      </c>
      <c r="AB123" s="38">
        <f>stanford_det!AE123*T123</f>
        <v>6090.2325241824765</v>
      </c>
      <c r="AC123" s="38">
        <f>stanford_det!AF123*U123</f>
        <v>3210.0238801170835</v>
      </c>
      <c r="AD123" s="38">
        <f>stanford_det!AG123*V123</f>
        <v>3263.0607945076135</v>
      </c>
      <c r="AE123" s="38">
        <f>stanford_det!AH123*W123</f>
        <v>2605.4660529835646</v>
      </c>
      <c r="AF123" s="38">
        <f>stanford_det!AI123*X123</f>
        <v>2547.6242692881297</v>
      </c>
    </row>
    <row r="124" spans="1:32" ht="15" customHeight="1" x14ac:dyDescent="0.25">
      <c r="A124" s="9" t="s">
        <v>78</v>
      </c>
      <c r="B124" s="9" t="s">
        <v>84</v>
      </c>
      <c r="C124" s="9" t="s">
        <v>16</v>
      </c>
      <c r="D124" s="9" t="s">
        <v>725</v>
      </c>
      <c r="E124" s="9" t="s">
        <v>741</v>
      </c>
      <c r="F124" s="9" t="s">
        <v>102</v>
      </c>
      <c r="G124" s="9" t="s">
        <v>730</v>
      </c>
      <c r="H124" s="38">
        <v>4376</v>
      </c>
      <c r="I124" s="38">
        <f>H124*2880/(3470+2/7*(2880-3470))</f>
        <v>3817.4019904803113</v>
      </c>
      <c r="J124" s="38">
        <f t="shared" si="103"/>
        <v>3618.5789701427948</v>
      </c>
      <c r="K124" s="38">
        <f>I124*2580/2880</f>
        <v>3419.7559498052788</v>
      </c>
      <c r="L124" s="38">
        <f t="shared" si="104"/>
        <v>3287.2072695802681</v>
      </c>
      <c r="M124" s="38">
        <f>K124*2380/2580</f>
        <v>3154.6585893552569</v>
      </c>
      <c r="N124" s="38">
        <f t="shared" si="105"/>
        <v>3032.3850006205571</v>
      </c>
      <c r="O124" s="38">
        <f>M124*2380/2580</f>
        <v>2910.1114118858573</v>
      </c>
      <c r="P124" s="38">
        <v>0.91</v>
      </c>
      <c r="Q124" s="38">
        <f t="shared" si="102"/>
        <v>3.9821600000000004</v>
      </c>
      <c r="R124" s="38">
        <f t="shared" si="102"/>
        <v>3.4738358113370831</v>
      </c>
      <c r="S124" s="38">
        <f t="shared" si="102"/>
        <v>3.2929068628299434</v>
      </c>
      <c r="T124" s="38">
        <f t="shared" si="102"/>
        <v>3.1119779143228037</v>
      </c>
      <c r="U124" s="38">
        <f t="shared" si="102"/>
        <v>2.991358615318044</v>
      </c>
      <c r="V124" s="38">
        <f t="shared" si="102"/>
        <v>2.8707393163132839</v>
      </c>
      <c r="W124" s="38">
        <f t="shared" si="102"/>
        <v>2.7594703505647074</v>
      </c>
      <c r="X124" s="38">
        <f t="shared" si="102"/>
        <v>2.6482013848161299</v>
      </c>
      <c r="Y124" s="38">
        <f>stanford_det!AB124*Q124</f>
        <v>0.85233082805970173</v>
      </c>
      <c r="Z124" s="38">
        <f>stanford_det!AC124*R124</f>
        <v>1997.1559141183209</v>
      </c>
      <c r="AA124" s="38">
        <f>stanford_det!AD124*S124</f>
        <v>3083.113415632502</v>
      </c>
      <c r="AB124" s="38">
        <f>stanford_det!AE124*T124</f>
        <v>3229.8353988758854</v>
      </c>
      <c r="AC124" s="38">
        <f>stanford_det!AF124*U124</f>
        <v>1582.3856911247769</v>
      </c>
      <c r="AD124" s="38">
        <f>stanford_det!AG124*V124</f>
        <v>1604.5139779691835</v>
      </c>
      <c r="AE124" s="38">
        <f>stanford_det!AH124*W124</f>
        <v>1239.444453583732</v>
      </c>
      <c r="AF124" s="38">
        <f>stanford_det!AI124*X124</f>
        <v>1215.8910541757707</v>
      </c>
    </row>
    <row r="125" spans="1:32" ht="15" customHeight="1" x14ac:dyDescent="0.25">
      <c r="A125" s="9" t="s">
        <v>37</v>
      </c>
      <c r="B125" s="9" t="s">
        <v>38</v>
      </c>
      <c r="C125" s="9" t="s">
        <v>16</v>
      </c>
      <c r="D125" s="9" t="s">
        <v>102</v>
      </c>
      <c r="E125" s="9" t="s">
        <v>729</v>
      </c>
      <c r="F125" s="9"/>
      <c r="G125" s="9"/>
      <c r="H125" s="38">
        <v>2442.8571428571427</v>
      </c>
      <c r="I125" s="38">
        <v>2300</v>
      </c>
      <c r="J125" s="38">
        <f t="shared" si="103"/>
        <v>2300</v>
      </c>
      <c r="K125" s="38">
        <v>2300</v>
      </c>
      <c r="L125" s="38">
        <f t="shared" si="104"/>
        <v>2300</v>
      </c>
      <c r="M125" s="38">
        <v>2300</v>
      </c>
      <c r="N125" s="38">
        <f t="shared" si="105"/>
        <v>2250</v>
      </c>
      <c r="O125" s="38">
        <v>2200</v>
      </c>
      <c r="P125" s="38"/>
      <c r="Q125" s="38">
        <f t="shared" ref="Q125:X126" si="106">H125/1000</f>
        <v>2.4428571428571426</v>
      </c>
      <c r="R125" s="38">
        <f t="shared" si="106"/>
        <v>2.2999999999999998</v>
      </c>
      <c r="S125" s="38">
        <f t="shared" si="106"/>
        <v>2.2999999999999998</v>
      </c>
      <c r="T125" s="38">
        <f t="shared" si="106"/>
        <v>2.2999999999999998</v>
      </c>
      <c r="U125" s="38">
        <f t="shared" si="106"/>
        <v>2.2999999999999998</v>
      </c>
      <c r="V125" s="38">
        <f t="shared" si="106"/>
        <v>2.2999999999999998</v>
      </c>
      <c r="W125" s="38">
        <f t="shared" si="106"/>
        <v>2.25</v>
      </c>
      <c r="X125" s="38">
        <f t="shared" si="106"/>
        <v>2.2000000000000002</v>
      </c>
      <c r="Y125" s="38">
        <f>stanford_det!AB125*Q125</f>
        <v>6265.3645896979588</v>
      </c>
      <c r="Z125" s="38">
        <f>stanford_det!AC125*R125</f>
        <v>80.535199725714278</v>
      </c>
      <c r="AA125" s="38">
        <f>stanford_det!AD125*S125</f>
        <v>50.334499828571431</v>
      </c>
      <c r="AB125" s="38">
        <f>stanford_det!AE125*T125</f>
        <v>20.13379993142857</v>
      </c>
      <c r="AC125" s="38">
        <f>stanford_det!AF125*U125</f>
        <v>12.583624957142858</v>
      </c>
      <c r="AD125" s="38">
        <f>stanford_det!AG125*V125</f>
        <v>5.0334499828571468</v>
      </c>
      <c r="AE125" s="38">
        <f>stanford_det!AH125*W125</f>
        <v>2.4620135785714305</v>
      </c>
      <c r="AF125" s="38">
        <f>stanford_det!AI125*X125</f>
        <v>0</v>
      </c>
    </row>
    <row r="126" spans="1:32" ht="15" customHeight="1" x14ac:dyDescent="0.25">
      <c r="A126" s="9" t="s">
        <v>39</v>
      </c>
      <c r="B126" s="9" t="s">
        <v>40</v>
      </c>
      <c r="C126" s="9" t="s">
        <v>16</v>
      </c>
      <c r="D126" s="9" t="s">
        <v>102</v>
      </c>
      <c r="E126" s="9" t="s">
        <v>728</v>
      </c>
      <c r="F126" s="9"/>
      <c r="G126" s="9"/>
      <c r="H126" s="38">
        <v>2812.8571428571427</v>
      </c>
      <c r="I126" s="38">
        <v>2620</v>
      </c>
      <c r="J126" s="38">
        <f t="shared" si="103"/>
        <v>2495</v>
      </c>
      <c r="K126" s="38">
        <v>2370</v>
      </c>
      <c r="L126" s="38">
        <f t="shared" si="104"/>
        <v>2260</v>
      </c>
      <c r="M126" s="38">
        <v>2150</v>
      </c>
      <c r="N126" s="38">
        <f t="shared" si="105"/>
        <v>2050</v>
      </c>
      <c r="O126" s="38">
        <v>1950</v>
      </c>
      <c r="P126" s="38"/>
      <c r="Q126" s="38">
        <f t="shared" si="106"/>
        <v>2.8128571428571427</v>
      </c>
      <c r="R126" s="38">
        <f t="shared" si="106"/>
        <v>2.62</v>
      </c>
      <c r="S126" s="38">
        <f t="shared" si="106"/>
        <v>2.4950000000000001</v>
      </c>
      <c r="T126" s="38">
        <f t="shared" si="106"/>
        <v>2.37</v>
      </c>
      <c r="U126" s="38">
        <f t="shared" si="106"/>
        <v>2.2599999999999998</v>
      </c>
      <c r="V126" s="38">
        <f t="shared" si="106"/>
        <v>2.15</v>
      </c>
      <c r="W126" s="38">
        <f t="shared" si="106"/>
        <v>2.0499999999999998</v>
      </c>
      <c r="X126" s="38">
        <f t="shared" si="106"/>
        <v>1.95</v>
      </c>
      <c r="Y126" s="38">
        <f>stanford_det!AB126*Q126</f>
        <v>322.21246504857152</v>
      </c>
      <c r="Z126" s="38">
        <f>stanford_det!AC126*R126</f>
        <v>217.04056105600006</v>
      </c>
      <c r="AA126" s="38">
        <f>stanford_det!AD126*S126</f>
        <v>129.17848278500003</v>
      </c>
      <c r="AB126" s="38">
        <f>stanford_det!AE126*T126</f>
        <v>49.082645963999987</v>
      </c>
      <c r="AC126" s="38">
        <f>stanford_det!AF126*U126</f>
        <v>29.252842794999989</v>
      </c>
      <c r="AD126" s="38">
        <f>stanford_det!AG126*V126</f>
        <v>11.131612744999996</v>
      </c>
      <c r="AE126" s="38">
        <f>stanford_det!AH126*W126</f>
        <v>5.3069316574999981</v>
      </c>
      <c r="AF126" s="38">
        <f>stanford_det!AI126*X126</f>
        <v>0</v>
      </c>
    </row>
    <row r="127" spans="1:32" ht="15" customHeight="1" x14ac:dyDescent="0.25">
      <c r="A127" s="9" t="s">
        <v>80</v>
      </c>
      <c r="B127" s="9" t="s">
        <v>85</v>
      </c>
      <c r="C127" s="9" t="s">
        <v>16</v>
      </c>
      <c r="D127" s="9" t="s">
        <v>725</v>
      </c>
      <c r="E127" s="9" t="s">
        <v>727</v>
      </c>
      <c r="F127" s="9" t="s">
        <v>102</v>
      </c>
      <c r="G127" s="9" t="s">
        <v>726</v>
      </c>
      <c r="H127" s="39">
        <v>2040.9771111111108</v>
      </c>
      <c r="I127" s="39">
        <f>H127*800/(980+2/7*(800-980))</f>
        <v>1758.3802803418801</v>
      </c>
      <c r="J127" s="39">
        <f t="shared" si="103"/>
        <v>1582.542252307692</v>
      </c>
      <c r="K127" s="39">
        <f>I127*640/800</f>
        <v>1406.704224273504</v>
      </c>
      <c r="L127" s="39">
        <f t="shared" si="104"/>
        <v>1340.7649637606835</v>
      </c>
      <c r="M127" s="39">
        <f>K127*580/640</f>
        <v>1274.825703247863</v>
      </c>
      <c r="N127" s="39">
        <f t="shared" si="105"/>
        <v>1208.8864427350425</v>
      </c>
      <c r="O127" s="39">
        <f>M127*520/580</f>
        <v>1142.947182222222</v>
      </c>
      <c r="P127" s="38">
        <v>0.91</v>
      </c>
      <c r="Q127" s="38">
        <f t="shared" ref="Q127:X129" si="107">H127*$P127/1000</f>
        <v>1.8572891711111108</v>
      </c>
      <c r="R127" s="38">
        <f t="shared" si="107"/>
        <v>1.6001260551111109</v>
      </c>
      <c r="S127" s="38">
        <f t="shared" si="107"/>
        <v>1.4401134495999997</v>
      </c>
      <c r="T127" s="38">
        <f t="shared" si="107"/>
        <v>1.2801008440888886</v>
      </c>
      <c r="U127" s="38">
        <f t="shared" si="107"/>
        <v>1.220096117022222</v>
      </c>
      <c r="V127" s="38">
        <f t="shared" si="107"/>
        <v>1.1600913899555554</v>
      </c>
      <c r="W127" s="38">
        <f t="shared" si="107"/>
        <v>1.1000866628888886</v>
      </c>
      <c r="X127" s="38">
        <f t="shared" si="107"/>
        <v>1.040081935822222</v>
      </c>
      <c r="Y127" s="38">
        <f>stanford_det!AB127*Q127</f>
        <v>0</v>
      </c>
      <c r="Z127" s="38">
        <f>stanford_det!AC127*R127</f>
        <v>1605.4459943927916</v>
      </c>
      <c r="AA127" s="38">
        <f>stanford_det!AD127*S127</f>
        <v>2408.168991589187</v>
      </c>
      <c r="AB127" s="38">
        <f>stanford_det!AE127*T127</f>
        <v>2461.6838580689464</v>
      </c>
      <c r="AC127" s="38">
        <f>stanford_det!AF127*U127</f>
        <v>1275.1589278380243</v>
      </c>
      <c r="AD127" s="38">
        <f>stanford_det!AG127*V127</f>
        <v>1285.1929653029795</v>
      </c>
      <c r="AE127" s="38">
        <f>stanford_det!AH127*W127</f>
        <v>1011.765444382957</v>
      </c>
      <c r="AF127" s="38">
        <f>stanford_det!AI127*X127</f>
        <v>978.31865283310719</v>
      </c>
    </row>
    <row r="128" spans="1:32" ht="15" customHeight="1" x14ac:dyDescent="0.25">
      <c r="A128" s="9" t="s">
        <v>81</v>
      </c>
      <c r="B128" s="9" t="s">
        <v>86</v>
      </c>
      <c r="C128" s="9" t="s">
        <v>16</v>
      </c>
      <c r="D128" s="9" t="s">
        <v>725</v>
      </c>
      <c r="E128" s="9" t="s">
        <v>724</v>
      </c>
      <c r="F128" s="9" t="s">
        <v>102</v>
      </c>
      <c r="G128" s="9" t="s">
        <v>723</v>
      </c>
      <c r="H128" s="39">
        <v>2900.7142857142858</v>
      </c>
      <c r="I128" s="39">
        <f>H128*1100/(1310+2/7*(1100-1310))</f>
        <v>2552.6285714285718</v>
      </c>
      <c r="J128" s="39">
        <f t="shared" si="103"/>
        <v>2424.9971428571434</v>
      </c>
      <c r="K128" s="39">
        <f>I128*990/1100</f>
        <v>2297.3657142857146</v>
      </c>
      <c r="L128" s="39">
        <f t="shared" si="104"/>
        <v>2227.7485714285717</v>
      </c>
      <c r="M128" s="39">
        <f>K128*930/990</f>
        <v>2158.1314285714288</v>
      </c>
      <c r="N128" s="39">
        <f t="shared" si="105"/>
        <v>2100.1171428571433</v>
      </c>
      <c r="O128" s="39">
        <f>M128*880/930</f>
        <v>2042.1028571428574</v>
      </c>
      <c r="P128" s="38">
        <v>0.91</v>
      </c>
      <c r="Q128" s="38">
        <f t="shared" si="107"/>
        <v>2.6396500000000001</v>
      </c>
      <c r="R128" s="38">
        <f t="shared" si="107"/>
        <v>2.3228920000000004</v>
      </c>
      <c r="S128" s="38">
        <f t="shared" si="107"/>
        <v>2.2067474000000007</v>
      </c>
      <c r="T128" s="38">
        <f t="shared" si="107"/>
        <v>2.0906028000000005</v>
      </c>
      <c r="U128" s="38">
        <f t="shared" si="107"/>
        <v>2.0272512000000003</v>
      </c>
      <c r="V128" s="38">
        <f t="shared" si="107"/>
        <v>1.9638996000000004</v>
      </c>
      <c r="W128" s="38">
        <f t="shared" si="107"/>
        <v>1.9111066000000005</v>
      </c>
      <c r="X128" s="38">
        <f t="shared" si="107"/>
        <v>1.8583136000000002</v>
      </c>
      <c r="Y128" s="38">
        <f>stanford_det!AB128*Q128</f>
        <v>17.104932000000002</v>
      </c>
      <c r="Z128" s="38">
        <f>stanford_det!AC128*R128</f>
        <v>670.34328927452475</v>
      </c>
      <c r="AA128" s="38">
        <f>stanford_det!AD128*S128</f>
        <v>1060.6707155166641</v>
      </c>
      <c r="AB128" s="38">
        <f>stanford_det!AE128*T128</f>
        <v>1155.4223087665553</v>
      </c>
      <c r="AC128" s="38">
        <f>stanford_det!AF128*U128</f>
        <v>609.36244522556763</v>
      </c>
      <c r="AD128" s="38">
        <f>stanford_det!AG128*V128</f>
        <v>625.68250063252481</v>
      </c>
      <c r="AE128" s="38">
        <f>stanford_det!AH128*W128</f>
        <v>505.62700825853767</v>
      </c>
      <c r="AF128" s="38">
        <f>stanford_det!AI128*X128</f>
        <v>502.81321636389345</v>
      </c>
    </row>
    <row r="129" spans="1:32" ht="15" customHeight="1" x14ac:dyDescent="0.25">
      <c r="A129" s="9" t="s">
        <v>41</v>
      </c>
      <c r="B129" s="9" t="s">
        <v>42</v>
      </c>
      <c r="C129" s="9" t="s">
        <v>16</v>
      </c>
      <c r="D129" s="9" t="s">
        <v>102</v>
      </c>
      <c r="E129" s="9" t="s">
        <v>722</v>
      </c>
      <c r="F129" s="9"/>
      <c r="G129" s="9"/>
      <c r="H129" s="38">
        <v>5285.7142857142853</v>
      </c>
      <c r="I129" s="38">
        <v>4500</v>
      </c>
      <c r="J129" s="38">
        <f t="shared" si="103"/>
        <v>4150</v>
      </c>
      <c r="K129" s="38">
        <v>3800</v>
      </c>
      <c r="L129" s="38">
        <f t="shared" si="104"/>
        <v>3650</v>
      </c>
      <c r="M129" s="38">
        <v>3500</v>
      </c>
      <c r="N129" s="38">
        <f t="shared" si="105"/>
        <v>3450</v>
      </c>
      <c r="O129" s="38">
        <v>3400</v>
      </c>
      <c r="P129" s="38">
        <v>0.91</v>
      </c>
      <c r="Q129" s="38">
        <f t="shared" si="107"/>
        <v>4.8099999999999996</v>
      </c>
      <c r="R129" s="38">
        <f t="shared" si="107"/>
        <v>4.0949999999999998</v>
      </c>
      <c r="S129" s="38">
        <f t="shared" si="107"/>
        <v>3.7765</v>
      </c>
      <c r="T129" s="38">
        <f t="shared" si="107"/>
        <v>3.4580000000000002</v>
      </c>
      <c r="U129" s="38">
        <f t="shared" si="107"/>
        <v>3.3214999999999999</v>
      </c>
      <c r="V129" s="38">
        <f t="shared" si="107"/>
        <v>3.1850000000000001</v>
      </c>
      <c r="W129" s="38">
        <f t="shared" si="107"/>
        <v>3.1395</v>
      </c>
      <c r="X129" s="38">
        <f t="shared" si="107"/>
        <v>3.0939999999999999</v>
      </c>
      <c r="Y129" s="38">
        <f>stanford_det!AB129*Q129</f>
        <v>0</v>
      </c>
      <c r="Z129" s="38">
        <f>stanford_det!AC129*R129</f>
        <v>0</v>
      </c>
      <c r="AA129" s="38">
        <f>stanford_det!AD129*S129</f>
        <v>0</v>
      </c>
      <c r="AB129" s="38">
        <f>stanford_det!AE129*T129</f>
        <v>0</v>
      </c>
      <c r="AC129" s="38">
        <f>stanford_det!AF129*U129</f>
        <v>0</v>
      </c>
      <c r="AD129" s="38">
        <f>stanford_det!AG129*V129</f>
        <v>0</v>
      </c>
      <c r="AE129" s="38">
        <f>stanford_det!AH129*W129</f>
        <v>0</v>
      </c>
      <c r="AF129" s="38">
        <f>stanford_det!AI129*X129</f>
        <v>0</v>
      </c>
    </row>
    <row r="130" spans="1:32" ht="15" customHeight="1" x14ac:dyDescent="0.25">
      <c r="A130" s="9" t="s">
        <v>43</v>
      </c>
      <c r="B130" s="9" t="s">
        <v>44</v>
      </c>
      <c r="C130" s="9" t="s">
        <v>16</v>
      </c>
      <c r="D130" s="9" t="s">
        <v>102</v>
      </c>
      <c r="E130" s="9" t="s">
        <v>721</v>
      </c>
      <c r="F130" s="9"/>
      <c r="G130" s="9"/>
      <c r="H130" s="38">
        <v>8140</v>
      </c>
      <c r="I130" s="38">
        <v>5790</v>
      </c>
      <c r="J130" s="38">
        <f t="shared" si="103"/>
        <v>5135</v>
      </c>
      <c r="K130" s="38">
        <v>4480</v>
      </c>
      <c r="L130" s="38">
        <f t="shared" si="104"/>
        <v>3565</v>
      </c>
      <c r="M130" s="38">
        <v>2650</v>
      </c>
      <c r="N130" s="38">
        <f t="shared" si="105"/>
        <v>2475</v>
      </c>
      <c r="O130" s="38">
        <v>2300</v>
      </c>
      <c r="P130" s="38"/>
      <c r="Q130" s="38">
        <f t="shared" ref="Q130:X130" si="108">H130/1000</f>
        <v>8.14</v>
      </c>
      <c r="R130" s="38">
        <f t="shared" si="108"/>
        <v>5.79</v>
      </c>
      <c r="S130" s="38">
        <f t="shared" si="108"/>
        <v>5.1349999999999998</v>
      </c>
      <c r="T130" s="38">
        <f t="shared" si="108"/>
        <v>4.4800000000000004</v>
      </c>
      <c r="U130" s="38">
        <f t="shared" si="108"/>
        <v>3.5649999999999999</v>
      </c>
      <c r="V130" s="38">
        <f t="shared" si="108"/>
        <v>2.65</v>
      </c>
      <c r="W130" s="38">
        <f t="shared" si="108"/>
        <v>2.4750000000000001</v>
      </c>
      <c r="X130" s="38">
        <f t="shared" si="108"/>
        <v>2.2999999999999998</v>
      </c>
      <c r="Y130" s="38">
        <f>stanford_det!AB130*Q130</f>
        <v>0</v>
      </c>
      <c r="Z130" s="38">
        <f>stanford_det!AC130*R130</f>
        <v>6.6779025403493844</v>
      </c>
      <c r="AA130" s="38">
        <f>stanford_det!AD130*S130</f>
        <v>10.068177931948179</v>
      </c>
      <c r="AB130" s="38">
        <f>stanford_det!AE130*T130</f>
        <v>10.334025347414592</v>
      </c>
      <c r="AC130" s="38">
        <f>stanford_det!AF130*U130</f>
        <v>4.8312433512445656</v>
      </c>
      <c r="AD130" s="38">
        <f>stanford_det!AG130*V130</f>
        <v>3.8204753307266563</v>
      </c>
      <c r="AE130" s="38">
        <f>stanford_det!AH130*W130</f>
        <v>3.0686346194157315</v>
      </c>
      <c r="AF130" s="38">
        <f>stanford_det!AI130*X130</f>
        <v>2.9179781393927349</v>
      </c>
    </row>
    <row r="131" spans="1:32" ht="15" customHeight="1" x14ac:dyDescent="0.25">
      <c r="A131" s="9" t="s">
        <v>45</v>
      </c>
      <c r="B131" s="9" t="s">
        <v>46</v>
      </c>
      <c r="C131" s="9" t="s">
        <v>16</v>
      </c>
      <c r="D131" s="9" t="s">
        <v>102</v>
      </c>
      <c r="E131" s="9" t="s">
        <v>720</v>
      </c>
      <c r="F131" s="9"/>
      <c r="G131" s="9"/>
      <c r="H131" s="38">
        <v>5370</v>
      </c>
      <c r="I131" s="38">
        <v>4970</v>
      </c>
      <c r="J131" s="38">
        <f t="shared" si="103"/>
        <v>4720</v>
      </c>
      <c r="K131" s="38">
        <v>4470</v>
      </c>
      <c r="L131" s="38">
        <f t="shared" si="104"/>
        <v>4245</v>
      </c>
      <c r="M131" s="38">
        <v>4020</v>
      </c>
      <c r="N131" s="38">
        <f t="shared" si="105"/>
        <v>3815</v>
      </c>
      <c r="O131" s="38">
        <v>3610</v>
      </c>
      <c r="P131" s="38">
        <v>0.91</v>
      </c>
      <c r="Q131" s="38">
        <f t="shared" ref="Q131:X131" si="109">H131*$P131/1000</f>
        <v>4.8866999999999994</v>
      </c>
      <c r="R131" s="38">
        <f t="shared" si="109"/>
        <v>4.5226999999999995</v>
      </c>
      <c r="S131" s="38">
        <f t="shared" si="109"/>
        <v>4.2951999999999995</v>
      </c>
      <c r="T131" s="38">
        <f t="shared" si="109"/>
        <v>4.0677000000000003</v>
      </c>
      <c r="U131" s="38">
        <f t="shared" si="109"/>
        <v>3.8629500000000001</v>
      </c>
      <c r="V131" s="38">
        <f t="shared" si="109"/>
        <v>3.6582000000000003</v>
      </c>
      <c r="W131" s="38">
        <f t="shared" si="109"/>
        <v>3.4716499999999999</v>
      </c>
      <c r="X131" s="38">
        <f t="shared" si="109"/>
        <v>3.2850999999999999</v>
      </c>
      <c r="Y131" s="38">
        <f>stanford_det!AB131*Q131</f>
        <v>0</v>
      </c>
      <c r="Z131" s="38">
        <f>stanford_det!AC131*R131</f>
        <v>0</v>
      </c>
      <c r="AA131" s="38">
        <f>stanford_det!AD131*S131</f>
        <v>0</v>
      </c>
      <c r="AB131" s="38">
        <f>stanford_det!AE131*T131</f>
        <v>0</v>
      </c>
      <c r="AC131" s="38">
        <f>stanford_det!AF131*U131</f>
        <v>0</v>
      </c>
      <c r="AD131" s="38">
        <f>stanford_det!AG131*V131</f>
        <v>0</v>
      </c>
      <c r="AE131" s="38">
        <f>stanford_det!AH131*W131</f>
        <v>0</v>
      </c>
      <c r="AF131" s="38">
        <f>stanford_det!AI131*X131</f>
        <v>0</v>
      </c>
    </row>
    <row r="132" spans="1:32" ht="15" customHeight="1" x14ac:dyDescent="0.25">
      <c r="A132" s="9" t="s">
        <v>29</v>
      </c>
      <c r="B132" s="9" t="s">
        <v>30</v>
      </c>
      <c r="C132" s="9" t="s">
        <v>15</v>
      </c>
      <c r="D132" s="9" t="s">
        <v>102</v>
      </c>
      <c r="E132" s="9" t="s">
        <v>738</v>
      </c>
      <c r="F132" s="9"/>
      <c r="G132" s="9"/>
      <c r="H132" s="38">
        <v>1600</v>
      </c>
      <c r="I132" s="38">
        <f t="shared" ref="I132:O133" si="110">$H132</f>
        <v>1600</v>
      </c>
      <c r="J132" s="38">
        <f t="shared" si="110"/>
        <v>1600</v>
      </c>
      <c r="K132" s="38">
        <f t="shared" si="110"/>
        <v>1600</v>
      </c>
      <c r="L132" s="38">
        <f t="shared" si="110"/>
        <v>1600</v>
      </c>
      <c r="M132" s="38">
        <f t="shared" si="110"/>
        <v>1600</v>
      </c>
      <c r="N132" s="38">
        <f t="shared" si="110"/>
        <v>1600</v>
      </c>
      <c r="O132" s="38">
        <f t="shared" si="110"/>
        <v>1600</v>
      </c>
      <c r="P132" s="38"/>
      <c r="Q132" s="38">
        <f t="shared" ref="Q132:X134" si="111">H132/1000</f>
        <v>1.6</v>
      </c>
      <c r="R132" s="38">
        <f t="shared" si="111"/>
        <v>1.6</v>
      </c>
      <c r="S132" s="38">
        <f t="shared" si="111"/>
        <v>1.6</v>
      </c>
      <c r="T132" s="38">
        <f t="shared" si="111"/>
        <v>1.6</v>
      </c>
      <c r="U132" s="38">
        <f t="shared" si="111"/>
        <v>1.6</v>
      </c>
      <c r="V132" s="38">
        <f t="shared" si="111"/>
        <v>1.6</v>
      </c>
      <c r="W132" s="38">
        <f t="shared" si="111"/>
        <v>1.6</v>
      </c>
      <c r="X132" s="38">
        <f t="shared" si="111"/>
        <v>1.6</v>
      </c>
      <c r="Y132" s="38">
        <f>stanford_det!AB132*Q132</f>
        <v>215.39350000000002</v>
      </c>
      <c r="Z132" s="38">
        <f>stanford_det!AC132*R132</f>
        <v>172.31479999999999</v>
      </c>
      <c r="AA132" s="38">
        <f>stanford_det!AD132*S132</f>
        <v>107.69675000000001</v>
      </c>
      <c r="AB132" s="38">
        <f>stanford_det!AE132*T132</f>
        <v>43.078699999999998</v>
      </c>
      <c r="AC132" s="38">
        <f>stanford_det!AF132*U132</f>
        <v>26.924187500000006</v>
      </c>
      <c r="AD132" s="38">
        <f>stanford_det!AG132*V132</f>
        <v>10.769675000000026</v>
      </c>
      <c r="AE132" s="38">
        <f>stanford_det!AH132*W132</f>
        <v>5.384837500000013</v>
      </c>
      <c r="AF132" s="38">
        <f>stanford_det!AI132*X132</f>
        <v>0</v>
      </c>
    </row>
    <row r="133" spans="1:32" ht="15" customHeight="1" x14ac:dyDescent="0.25">
      <c r="A133" s="9" t="s">
        <v>31</v>
      </c>
      <c r="B133" s="9" t="s">
        <v>32</v>
      </c>
      <c r="C133" s="9" t="s">
        <v>15</v>
      </c>
      <c r="D133" s="9" t="s">
        <v>102</v>
      </c>
      <c r="E133" s="9" t="s">
        <v>737</v>
      </c>
      <c r="F133" s="9"/>
      <c r="G133" s="9"/>
      <c r="H133" s="38">
        <v>850</v>
      </c>
      <c r="I133" s="38">
        <f t="shared" si="110"/>
        <v>850</v>
      </c>
      <c r="J133" s="38">
        <f t="shared" si="110"/>
        <v>850</v>
      </c>
      <c r="K133" s="38">
        <f t="shared" si="110"/>
        <v>850</v>
      </c>
      <c r="L133" s="38">
        <f t="shared" si="110"/>
        <v>850</v>
      </c>
      <c r="M133" s="38">
        <f t="shared" si="110"/>
        <v>850</v>
      </c>
      <c r="N133" s="38">
        <f t="shared" si="110"/>
        <v>850</v>
      </c>
      <c r="O133" s="38">
        <f t="shared" si="110"/>
        <v>850</v>
      </c>
      <c r="P133" s="38"/>
      <c r="Q133" s="38">
        <f t="shared" si="111"/>
        <v>0.85</v>
      </c>
      <c r="R133" s="38">
        <f t="shared" si="111"/>
        <v>0.85</v>
      </c>
      <c r="S133" s="38">
        <f t="shared" si="111"/>
        <v>0.85</v>
      </c>
      <c r="T133" s="38">
        <f t="shared" si="111"/>
        <v>0.85</v>
      </c>
      <c r="U133" s="38">
        <f t="shared" si="111"/>
        <v>0.85</v>
      </c>
      <c r="V133" s="38">
        <f t="shared" si="111"/>
        <v>0.85</v>
      </c>
      <c r="W133" s="38">
        <f t="shared" si="111"/>
        <v>0.85</v>
      </c>
      <c r="X133" s="38">
        <f t="shared" si="111"/>
        <v>0.85</v>
      </c>
      <c r="Y133" s="38">
        <f>stanford_det!AB133*Q133</f>
        <v>273.30887080000008</v>
      </c>
      <c r="Z133" s="38">
        <f>stanford_det!AC133*R133</f>
        <v>218.64709664000006</v>
      </c>
      <c r="AA133" s="38">
        <f>stanford_det!AD133*S133</f>
        <v>136.65443540000004</v>
      </c>
      <c r="AB133" s="38">
        <f>stanford_det!AE133*T133</f>
        <v>54.661774160000007</v>
      </c>
      <c r="AC133" s="38">
        <f>stanford_det!AF133*U133</f>
        <v>34.16360885000001</v>
      </c>
      <c r="AD133" s="38">
        <f>stanford_det!AG133*V133</f>
        <v>13.665443540000012</v>
      </c>
      <c r="AE133" s="38">
        <f>stanford_det!AH133*W133</f>
        <v>6.8327217700000062</v>
      </c>
      <c r="AF133" s="38">
        <f>stanford_det!AI133*X133</f>
        <v>0</v>
      </c>
    </row>
    <row r="134" spans="1:32" ht="15" customHeight="1" x14ac:dyDescent="0.25">
      <c r="A134" s="9" t="s">
        <v>33</v>
      </c>
      <c r="B134" s="9" t="s">
        <v>34</v>
      </c>
      <c r="C134" s="9" t="s">
        <v>15</v>
      </c>
      <c r="D134" s="9" t="s">
        <v>102</v>
      </c>
      <c r="E134" s="9" t="s">
        <v>736</v>
      </c>
      <c r="F134" s="9"/>
      <c r="G134" s="9"/>
      <c r="H134" s="38">
        <v>4457.1428571428569</v>
      </c>
      <c r="I134" s="38">
        <f>4350</f>
        <v>4350</v>
      </c>
      <c r="J134" s="38">
        <f>(I134+K134)/2</f>
        <v>4225</v>
      </c>
      <c r="K134" s="38">
        <v>4100</v>
      </c>
      <c r="L134" s="38">
        <f>(K134+M134)/2</f>
        <v>3950</v>
      </c>
      <c r="M134" s="38">
        <v>3800</v>
      </c>
      <c r="N134" s="38">
        <f>(M134+O134)/2</f>
        <v>3775</v>
      </c>
      <c r="O134" s="38">
        <v>3750</v>
      </c>
      <c r="P134" s="38"/>
      <c r="Q134" s="38">
        <f t="shared" si="111"/>
        <v>4.4571428571428573</v>
      </c>
      <c r="R134" s="38">
        <f t="shared" si="111"/>
        <v>4.3499999999999996</v>
      </c>
      <c r="S134" s="38">
        <f t="shared" si="111"/>
        <v>4.2249999999999996</v>
      </c>
      <c r="T134" s="38">
        <f t="shared" si="111"/>
        <v>4.0999999999999996</v>
      </c>
      <c r="U134" s="38">
        <f t="shared" si="111"/>
        <v>3.95</v>
      </c>
      <c r="V134" s="38">
        <f t="shared" si="111"/>
        <v>3.8</v>
      </c>
      <c r="W134" s="38">
        <f t="shared" si="111"/>
        <v>3.7749999999999999</v>
      </c>
      <c r="X134" s="38">
        <f t="shared" si="111"/>
        <v>3.75</v>
      </c>
      <c r="Y134" s="38">
        <f>stanford_det!AB134*Q134</f>
        <v>4698.3277714285723</v>
      </c>
      <c r="Z134" s="38">
        <f>stanford_det!AC134*R134</f>
        <v>3668.3097600000001</v>
      </c>
      <c r="AA134" s="38">
        <f>stanford_det!AD134*S134</f>
        <v>2226.8116</v>
      </c>
      <c r="AB134" s="38">
        <f>stanford_det!AE134*T134</f>
        <v>864.37183999999979</v>
      </c>
      <c r="AC134" s="38">
        <f>stanford_det!AF134*U134</f>
        <v>520.46780000000001</v>
      </c>
      <c r="AD134" s="38">
        <f>stanford_det!AG134*V134</f>
        <v>200.28128000000018</v>
      </c>
      <c r="AE134" s="38">
        <f>stanford_det!AH134*W134</f>
        <v>99.481820000000084</v>
      </c>
      <c r="AF134" s="38">
        <f>stanford_det!AI134*X134</f>
        <v>0</v>
      </c>
    </row>
    <row r="135" spans="1:32" ht="15" customHeight="1" x14ac:dyDescent="0.25">
      <c r="A135" s="9" t="s">
        <v>35</v>
      </c>
      <c r="B135" s="9" t="s">
        <v>36</v>
      </c>
      <c r="C135" s="9" t="s">
        <v>15</v>
      </c>
      <c r="D135" s="9" t="s">
        <v>725</v>
      </c>
      <c r="E135" s="9" t="s">
        <v>735</v>
      </c>
      <c r="F135" s="9" t="s">
        <v>102</v>
      </c>
      <c r="G135" s="9" t="s">
        <v>734</v>
      </c>
      <c r="H135" s="38">
        <v>1842.692924470706</v>
      </c>
      <c r="I135" s="38">
        <f t="shared" ref="I135:O135" si="112">$H135</f>
        <v>1842.692924470706</v>
      </c>
      <c r="J135" s="38">
        <f t="shared" si="112"/>
        <v>1842.692924470706</v>
      </c>
      <c r="K135" s="38">
        <f t="shared" si="112"/>
        <v>1842.692924470706</v>
      </c>
      <c r="L135" s="38">
        <f t="shared" si="112"/>
        <v>1842.692924470706</v>
      </c>
      <c r="M135" s="38">
        <f t="shared" si="112"/>
        <v>1842.692924470706</v>
      </c>
      <c r="N135" s="38">
        <f t="shared" si="112"/>
        <v>1842.692924470706</v>
      </c>
      <c r="O135" s="38">
        <f t="shared" si="112"/>
        <v>1842.692924470706</v>
      </c>
      <c r="P135" s="38">
        <v>0.91</v>
      </c>
      <c r="Q135" s="38">
        <f t="shared" ref="Q135:X137" si="113">H135*$P135/1000</f>
        <v>1.6768505612683424</v>
      </c>
      <c r="R135" s="38">
        <f t="shared" si="113"/>
        <v>1.6768505612683424</v>
      </c>
      <c r="S135" s="38">
        <f t="shared" si="113"/>
        <v>1.6768505612683424</v>
      </c>
      <c r="T135" s="38">
        <f t="shared" si="113"/>
        <v>1.6768505612683424</v>
      </c>
      <c r="U135" s="38">
        <f t="shared" si="113"/>
        <v>1.6768505612683424</v>
      </c>
      <c r="V135" s="38">
        <f t="shared" si="113"/>
        <v>1.6768505612683424</v>
      </c>
      <c r="W135" s="38">
        <f t="shared" si="113"/>
        <v>1.6768505612683424</v>
      </c>
      <c r="X135" s="38">
        <f t="shared" si="113"/>
        <v>1.6768505612683424</v>
      </c>
      <c r="Y135" s="38">
        <f>stanford_det!AB135*Q135</f>
        <v>660.53938359295444</v>
      </c>
      <c r="Z135" s="38">
        <f>stanford_det!AC135*R135</f>
        <v>632.01615554577995</v>
      </c>
      <c r="AA135" s="38">
        <f>stanford_det!AD135*S135</f>
        <v>589.23131347501828</v>
      </c>
      <c r="AB135" s="38">
        <f>stanford_det!AE135*T135</f>
        <v>546.4464714042565</v>
      </c>
      <c r="AC135" s="38">
        <f>stanford_det!AF135*U135</f>
        <v>535.75026088656602</v>
      </c>
      <c r="AD135" s="38">
        <f>stanford_det!AG135*V135</f>
        <v>525.05405036887566</v>
      </c>
      <c r="AE135" s="38">
        <f>stanford_det!AH135*W135</f>
        <v>521.48864686297895</v>
      </c>
      <c r="AF135" s="38">
        <f>stanford_det!AI135*X135</f>
        <v>517.92324335708201</v>
      </c>
    </row>
    <row r="136" spans="1:32" ht="15" customHeight="1" x14ac:dyDescent="0.25">
      <c r="A136" s="9" t="s">
        <v>79</v>
      </c>
      <c r="B136" s="9" t="s">
        <v>83</v>
      </c>
      <c r="C136" s="9" t="s">
        <v>15</v>
      </c>
      <c r="D136" s="9" t="s">
        <v>725</v>
      </c>
      <c r="E136" s="9" t="s">
        <v>753</v>
      </c>
      <c r="F136" s="9" t="s">
        <v>102</v>
      </c>
      <c r="G136" s="9" t="s">
        <v>732</v>
      </c>
      <c r="H136" s="38">
        <v>1913.6666666666667</v>
      </c>
      <c r="I136" s="38">
        <f>H136*1350/(1400+2/7*(1350-1400))</f>
        <v>1864.3453608247421</v>
      </c>
      <c r="J136" s="38">
        <f t="shared" ref="J136:J144" si="114">(I136+K136)/2</f>
        <v>1829.8204467353949</v>
      </c>
      <c r="K136" s="38">
        <f>I136*1300/1350</f>
        <v>1795.2955326460478</v>
      </c>
      <c r="L136" s="38">
        <f t="shared" ref="L136:L144" si="115">(K136+M136)/2</f>
        <v>1726.2457044673536</v>
      </c>
      <c r="M136" s="38">
        <f>K136*1200/1300</f>
        <v>1657.1958762886593</v>
      </c>
      <c r="N136" s="38">
        <f t="shared" ref="N136:N144" si="116">(M136+O136)/2</f>
        <v>1588.1460481099652</v>
      </c>
      <c r="O136" s="38">
        <f>M136*1100/1200</f>
        <v>1519.096219931271</v>
      </c>
      <c r="P136" s="38">
        <v>0.91</v>
      </c>
      <c r="Q136" s="38">
        <f t="shared" si="113"/>
        <v>1.7414366666666667</v>
      </c>
      <c r="R136" s="38">
        <f t="shared" si="113"/>
        <v>1.6965542783505154</v>
      </c>
      <c r="S136" s="38">
        <f t="shared" si="113"/>
        <v>1.6651366065292093</v>
      </c>
      <c r="T136" s="38">
        <f t="shared" si="113"/>
        <v>1.6337189347079035</v>
      </c>
      <c r="U136" s="38">
        <f t="shared" si="113"/>
        <v>1.5708835910652916</v>
      </c>
      <c r="V136" s="38">
        <f t="shared" si="113"/>
        <v>1.5080482474226802</v>
      </c>
      <c r="W136" s="38">
        <f t="shared" si="113"/>
        <v>1.4452129037800685</v>
      </c>
      <c r="X136" s="38">
        <f t="shared" si="113"/>
        <v>1.3823775601374566</v>
      </c>
      <c r="Y136" s="38">
        <f>stanford_det!AB136*Q136</f>
        <v>2811.8368353833353</v>
      </c>
      <c r="Z136" s="38">
        <f>stanford_det!AC136*R136</f>
        <v>13277.938430958022</v>
      </c>
      <c r="AA136" s="38">
        <f>stanford_det!AD136*S136</f>
        <v>21012.256923934106</v>
      </c>
      <c r="AB136" s="38">
        <f>stanford_det!AE136*T136</f>
        <v>23197.575249003195</v>
      </c>
      <c r="AC136" s="38">
        <f>stanford_det!AF136*U136</f>
        <v>12419.610925991903</v>
      </c>
      <c r="AD136" s="38">
        <f>stanford_det!AG136*V136</f>
        <v>12600.706481433868</v>
      </c>
      <c r="AE136" s="38">
        <f>stanford_det!AH136*W136</f>
        <v>10126.77206632273</v>
      </c>
      <c r="AF136" s="38">
        <f>stanford_det!AI136*X136</f>
        <v>9893.6076263592477</v>
      </c>
    </row>
    <row r="137" spans="1:32" ht="15" customHeight="1" x14ac:dyDescent="0.25">
      <c r="A137" s="9" t="s">
        <v>78</v>
      </c>
      <c r="B137" s="9" t="s">
        <v>84</v>
      </c>
      <c r="C137" s="9" t="s">
        <v>15</v>
      </c>
      <c r="D137" s="9" t="s">
        <v>725</v>
      </c>
      <c r="E137" s="9" t="s">
        <v>741</v>
      </c>
      <c r="F137" s="9" t="s">
        <v>102</v>
      </c>
      <c r="G137" s="9" t="s">
        <v>730</v>
      </c>
      <c r="H137" s="38">
        <v>4376</v>
      </c>
      <c r="I137" s="38">
        <f>H137*2880/(3470+2/7*(2880-3470))</f>
        <v>3817.4019904803113</v>
      </c>
      <c r="J137" s="38">
        <f t="shared" si="114"/>
        <v>3618.5789701427948</v>
      </c>
      <c r="K137" s="38">
        <f>I137*2580/2880</f>
        <v>3419.7559498052788</v>
      </c>
      <c r="L137" s="38">
        <f t="shared" si="115"/>
        <v>3287.2072695802681</v>
      </c>
      <c r="M137" s="38">
        <f>K137*2380/2580</f>
        <v>3154.6585893552569</v>
      </c>
      <c r="N137" s="38">
        <f t="shared" si="116"/>
        <v>3032.3850006205571</v>
      </c>
      <c r="O137" s="38">
        <f>M137*2380/2580</f>
        <v>2910.1114118858573</v>
      </c>
      <c r="P137" s="38">
        <v>0.91</v>
      </c>
      <c r="Q137" s="38">
        <f t="shared" si="113"/>
        <v>3.9821600000000004</v>
      </c>
      <c r="R137" s="38">
        <f t="shared" si="113"/>
        <v>3.4738358113370831</v>
      </c>
      <c r="S137" s="38">
        <f t="shared" si="113"/>
        <v>3.2929068628299434</v>
      </c>
      <c r="T137" s="38">
        <f t="shared" si="113"/>
        <v>3.1119779143228037</v>
      </c>
      <c r="U137" s="38">
        <f t="shared" si="113"/>
        <v>2.991358615318044</v>
      </c>
      <c r="V137" s="38">
        <f t="shared" si="113"/>
        <v>2.8707393163132839</v>
      </c>
      <c r="W137" s="38">
        <f t="shared" si="113"/>
        <v>2.7594703505647074</v>
      </c>
      <c r="X137" s="38">
        <f t="shared" si="113"/>
        <v>2.6482013848161299</v>
      </c>
      <c r="Y137" s="38">
        <f>stanford_det!AB137*Q137</f>
        <v>0</v>
      </c>
      <c r="Z137" s="38">
        <f>stanford_det!AC137*R137</f>
        <v>5904.8760577285675</v>
      </c>
      <c r="AA137" s="38">
        <f>stanford_det!AD137*S137</f>
        <v>9116.8639575015332</v>
      </c>
      <c r="AB137" s="38">
        <f>stanford_det!AE137*T137</f>
        <v>9551.0003364301774</v>
      </c>
      <c r="AC137" s="38">
        <f>stanford_det!AF137*U137</f>
        <v>4678.6802482870562</v>
      </c>
      <c r="AD137" s="38">
        <f>stanford_det!AG137*V137</f>
        <v>4744.1760764736646</v>
      </c>
      <c r="AE137" s="38">
        <f>stanford_det!AH137*W137</f>
        <v>3664.5213879738449</v>
      </c>
      <c r="AF137" s="38">
        <f>stanford_det!AI137*X137</f>
        <v>3594.9086160876027</v>
      </c>
    </row>
    <row r="138" spans="1:32" ht="15" customHeight="1" x14ac:dyDescent="0.25">
      <c r="A138" s="9" t="s">
        <v>37</v>
      </c>
      <c r="B138" s="9" t="s">
        <v>38</v>
      </c>
      <c r="C138" s="9" t="s">
        <v>15</v>
      </c>
      <c r="D138" s="9" t="s">
        <v>102</v>
      </c>
      <c r="E138" s="9" t="s">
        <v>729</v>
      </c>
      <c r="F138" s="9"/>
      <c r="G138" s="9"/>
      <c r="H138" s="38">
        <v>2442.8571428571427</v>
      </c>
      <c r="I138" s="38">
        <v>2300</v>
      </c>
      <c r="J138" s="38">
        <f t="shared" si="114"/>
        <v>2300</v>
      </c>
      <c r="K138" s="38">
        <v>2300</v>
      </c>
      <c r="L138" s="38">
        <f t="shared" si="115"/>
        <v>2300</v>
      </c>
      <c r="M138" s="38">
        <v>2300</v>
      </c>
      <c r="N138" s="38">
        <f t="shared" si="116"/>
        <v>2250</v>
      </c>
      <c r="O138" s="38">
        <v>2200</v>
      </c>
      <c r="P138" s="38"/>
      <c r="Q138" s="38">
        <f t="shared" ref="Q138:X139" si="117">H138/1000</f>
        <v>2.4428571428571426</v>
      </c>
      <c r="R138" s="38">
        <f t="shared" si="117"/>
        <v>2.2999999999999998</v>
      </c>
      <c r="S138" s="38">
        <f t="shared" si="117"/>
        <v>2.2999999999999998</v>
      </c>
      <c r="T138" s="38">
        <f t="shared" si="117"/>
        <v>2.2999999999999998</v>
      </c>
      <c r="U138" s="38">
        <f t="shared" si="117"/>
        <v>2.2999999999999998</v>
      </c>
      <c r="V138" s="38">
        <f t="shared" si="117"/>
        <v>2.2999999999999998</v>
      </c>
      <c r="W138" s="38">
        <f t="shared" si="117"/>
        <v>2.25</v>
      </c>
      <c r="X138" s="38">
        <f t="shared" si="117"/>
        <v>2.2000000000000002</v>
      </c>
      <c r="Y138" s="38">
        <f>stanford_det!AB138*Q138</f>
        <v>6239.7761880857142</v>
      </c>
      <c r="Z138" s="38">
        <f>stanford_det!AC138*R138</f>
        <v>404.42159664000002</v>
      </c>
      <c r="AA138" s="38">
        <f>stanford_det!AD138*S138</f>
        <v>252.7634979</v>
      </c>
      <c r="AB138" s="38">
        <f>stanford_det!AE138*T138</f>
        <v>101.10539915999996</v>
      </c>
      <c r="AC138" s="38">
        <f>stanford_det!AF138*U138</f>
        <v>63.190874475000001</v>
      </c>
      <c r="AD138" s="38">
        <f>stanford_det!AG138*V138</f>
        <v>25.276349790000037</v>
      </c>
      <c r="AE138" s="38">
        <f>stanford_det!AH138*W138</f>
        <v>12.36343196250002</v>
      </c>
      <c r="AF138" s="38">
        <f>stanford_det!AI138*X138</f>
        <v>0</v>
      </c>
    </row>
    <row r="139" spans="1:32" ht="15" customHeight="1" x14ac:dyDescent="0.25">
      <c r="A139" s="9" t="s">
        <v>39</v>
      </c>
      <c r="B139" s="9" t="s">
        <v>40</v>
      </c>
      <c r="C139" s="9" t="s">
        <v>15</v>
      </c>
      <c r="D139" s="9" t="s">
        <v>102</v>
      </c>
      <c r="E139" s="9" t="s">
        <v>728</v>
      </c>
      <c r="F139" s="9"/>
      <c r="G139" s="9"/>
      <c r="H139" s="38">
        <v>2812.8571428571427</v>
      </c>
      <c r="I139" s="38">
        <v>2620</v>
      </c>
      <c r="J139" s="38">
        <f t="shared" si="114"/>
        <v>2495</v>
      </c>
      <c r="K139" s="38">
        <v>2370</v>
      </c>
      <c r="L139" s="38">
        <f t="shared" si="115"/>
        <v>2260</v>
      </c>
      <c r="M139" s="38">
        <v>2150</v>
      </c>
      <c r="N139" s="38">
        <f t="shared" si="116"/>
        <v>2050</v>
      </c>
      <c r="O139" s="38">
        <v>1950</v>
      </c>
      <c r="P139" s="38"/>
      <c r="Q139" s="38">
        <f t="shared" si="117"/>
        <v>2.8128571428571427</v>
      </c>
      <c r="R139" s="38">
        <f t="shared" si="117"/>
        <v>2.62</v>
      </c>
      <c r="S139" s="38">
        <f t="shared" si="117"/>
        <v>2.4950000000000001</v>
      </c>
      <c r="T139" s="38">
        <f t="shared" si="117"/>
        <v>2.37</v>
      </c>
      <c r="U139" s="38">
        <f t="shared" si="117"/>
        <v>2.2599999999999998</v>
      </c>
      <c r="V139" s="38">
        <f t="shared" si="117"/>
        <v>2.15</v>
      </c>
      <c r="W139" s="38">
        <f t="shared" si="117"/>
        <v>2.0499999999999998</v>
      </c>
      <c r="X139" s="38">
        <f t="shared" si="117"/>
        <v>1.95</v>
      </c>
      <c r="Y139" s="38">
        <f>stanford_det!AB139*Q139</f>
        <v>220.07441890971444</v>
      </c>
      <c r="Z139" s="38">
        <f>stanford_det!AC139*R139</f>
        <v>104.68209413119997</v>
      </c>
      <c r="AA139" s="38">
        <f>stanford_det!AD139*S139</f>
        <v>62.304824631999992</v>
      </c>
      <c r="AB139" s="38">
        <f>stanford_det!AE139*T139</f>
        <v>23.673336172799996</v>
      </c>
      <c r="AC139" s="38">
        <f>stanford_det!AF139*U139</f>
        <v>14.109108583999994</v>
      </c>
      <c r="AD139" s="38">
        <f>stanford_det!AG139*V139</f>
        <v>5.3689528239999955</v>
      </c>
      <c r="AE139" s="38">
        <f>stanford_det!AH139*W139</f>
        <v>2.5596170439999977</v>
      </c>
      <c r="AF139" s="38">
        <f>stanford_det!AI139*X139</f>
        <v>0</v>
      </c>
    </row>
    <row r="140" spans="1:32" ht="15" customHeight="1" x14ac:dyDescent="0.25">
      <c r="A140" s="9" t="s">
        <v>80</v>
      </c>
      <c r="B140" s="9" t="s">
        <v>85</v>
      </c>
      <c r="C140" s="9" t="s">
        <v>15</v>
      </c>
      <c r="D140" s="9" t="s">
        <v>725</v>
      </c>
      <c r="E140" s="9" t="s">
        <v>748</v>
      </c>
      <c r="F140" s="9" t="s">
        <v>102</v>
      </c>
      <c r="G140" s="9" t="s">
        <v>726</v>
      </c>
      <c r="H140" s="38">
        <v>2503.4421111111114</v>
      </c>
      <c r="I140" s="38">
        <f>H140*800/(980+2/7*(800-980))</f>
        <v>2156.8116649572653</v>
      </c>
      <c r="J140" s="38">
        <f t="shared" si="114"/>
        <v>1941.1304984615388</v>
      </c>
      <c r="K140" s="38">
        <f>I140*640/800</f>
        <v>1725.4493319658122</v>
      </c>
      <c r="L140" s="38">
        <f t="shared" si="115"/>
        <v>1644.5688945299148</v>
      </c>
      <c r="M140" s="38">
        <f>K140*580/640</f>
        <v>1563.6884570940174</v>
      </c>
      <c r="N140" s="38">
        <f t="shared" si="116"/>
        <v>1482.80801965812</v>
      </c>
      <c r="O140" s="38">
        <f>M140*520/580</f>
        <v>1401.9275822222226</v>
      </c>
      <c r="P140" s="38">
        <v>0.91</v>
      </c>
      <c r="Q140" s="38">
        <f t="shared" ref="Q140:X142" si="118">H140*$P140/1000</f>
        <v>2.2781323211111117</v>
      </c>
      <c r="R140" s="38">
        <f t="shared" si="118"/>
        <v>1.9626986151111114</v>
      </c>
      <c r="S140" s="38">
        <f t="shared" si="118"/>
        <v>1.7664287536000003</v>
      </c>
      <c r="T140" s="38">
        <f t="shared" si="118"/>
        <v>1.5701588920888891</v>
      </c>
      <c r="U140" s="38">
        <f t="shared" si="118"/>
        <v>1.4965576940222225</v>
      </c>
      <c r="V140" s="38">
        <f t="shared" si="118"/>
        <v>1.4229564959555561</v>
      </c>
      <c r="W140" s="38">
        <f t="shared" si="118"/>
        <v>1.3493552978888892</v>
      </c>
      <c r="X140" s="38">
        <f t="shared" si="118"/>
        <v>1.2757540998222225</v>
      </c>
      <c r="Y140" s="38">
        <f>stanford_det!AB140*Q140</f>
        <v>2103.3706939521444</v>
      </c>
      <c r="Z140" s="38">
        <f>stanford_det!AC140*R140</f>
        <v>5818.4046370262467</v>
      </c>
      <c r="AA140" s="38">
        <f>stanford_det!AD140*S140</f>
        <v>8590.274982003637</v>
      </c>
      <c r="AB140" s="38">
        <f>stanford_det!AE140*T140</f>
        <v>8753.7035868965759</v>
      </c>
      <c r="AC140" s="38">
        <f>stanford_det!AF140*U140</f>
        <v>4614.1171809837952</v>
      </c>
      <c r="AD140" s="38">
        <f>stanford_det!AG140*V140</f>
        <v>4640.4684202282297</v>
      </c>
      <c r="AE140" s="38">
        <f>stanford_det!AH140*W140</f>
        <v>3679.920385043391</v>
      </c>
      <c r="AF140" s="38">
        <f>stanford_det!AI140*X140</f>
        <v>3554.8888447293525</v>
      </c>
    </row>
    <row r="141" spans="1:32" ht="15" customHeight="1" x14ac:dyDescent="0.25">
      <c r="A141" s="9" t="s">
        <v>81</v>
      </c>
      <c r="B141" s="9" t="s">
        <v>86</v>
      </c>
      <c r="C141" s="9" t="s">
        <v>15</v>
      </c>
      <c r="D141" s="9" t="s">
        <v>725</v>
      </c>
      <c r="E141" s="9" t="s">
        <v>747</v>
      </c>
      <c r="F141" s="9" t="s">
        <v>102</v>
      </c>
      <c r="G141" s="9" t="s">
        <v>723</v>
      </c>
      <c r="H141" s="38">
        <v>4069.1111111111113</v>
      </c>
      <c r="I141" s="38">
        <f>H141*1100/(1310+2/7*(1100-1310))</f>
        <v>3580.8177777777778</v>
      </c>
      <c r="J141" s="38">
        <f t="shared" si="114"/>
        <v>3401.7768888888886</v>
      </c>
      <c r="K141" s="38">
        <f>I141*990/1100</f>
        <v>3222.7359999999999</v>
      </c>
      <c r="L141" s="38">
        <f t="shared" si="115"/>
        <v>3125.0773333333332</v>
      </c>
      <c r="M141" s="38">
        <f>K141*930/990</f>
        <v>3027.4186666666665</v>
      </c>
      <c r="N141" s="38">
        <f t="shared" si="116"/>
        <v>2946.036444444444</v>
      </c>
      <c r="O141" s="38">
        <f>M141*880/930</f>
        <v>2864.654222222222</v>
      </c>
      <c r="P141" s="38">
        <v>0.91</v>
      </c>
      <c r="Q141" s="38">
        <f t="shared" si="118"/>
        <v>3.7028911111111116</v>
      </c>
      <c r="R141" s="38">
        <f t="shared" si="118"/>
        <v>3.2585441777777779</v>
      </c>
      <c r="S141" s="38">
        <f t="shared" si="118"/>
        <v>3.0956169688888884</v>
      </c>
      <c r="T141" s="38">
        <f t="shared" si="118"/>
        <v>2.9326897600000001</v>
      </c>
      <c r="U141" s="38">
        <f t="shared" si="118"/>
        <v>2.8438203733333336</v>
      </c>
      <c r="V141" s="38">
        <f t="shared" si="118"/>
        <v>2.7549509866666666</v>
      </c>
      <c r="W141" s="38">
        <f t="shared" si="118"/>
        <v>2.680893164444444</v>
      </c>
      <c r="X141" s="38">
        <f t="shared" si="118"/>
        <v>2.6068353422222224</v>
      </c>
      <c r="Y141" s="38">
        <f>stanford_det!AB141*Q141</f>
        <v>1569.3573712486016</v>
      </c>
      <c r="Z141" s="38">
        <f>stanford_det!AC141*R141</f>
        <v>19875.697592451583</v>
      </c>
      <c r="AA141" s="38">
        <f>stanford_det!AD141*S141</f>
        <v>31206.957235608916</v>
      </c>
      <c r="AB141" s="38">
        <f>stanford_det!AE141*T141</f>
        <v>33943.120040511836</v>
      </c>
      <c r="AC141" s="38">
        <f>stanford_det!AF141*U141</f>
        <v>18053.7214121365</v>
      </c>
      <c r="AD141" s="38">
        <f>stanford_det!AG141*V141</f>
        <v>18517.858234590836</v>
      </c>
      <c r="AE141" s="38">
        <f>stanford_det!AH141*W141</f>
        <v>15018.048175570111</v>
      </c>
      <c r="AF141" s="38">
        <f>stanford_det!AI141*X141</f>
        <v>14927.528243215482</v>
      </c>
    </row>
    <row r="142" spans="1:32" ht="15" customHeight="1" x14ac:dyDescent="0.25">
      <c r="A142" s="9" t="s">
        <v>41</v>
      </c>
      <c r="B142" s="9" t="s">
        <v>42</v>
      </c>
      <c r="C142" s="9" t="s">
        <v>15</v>
      </c>
      <c r="D142" s="9" t="s">
        <v>102</v>
      </c>
      <c r="E142" s="9" t="s">
        <v>722</v>
      </c>
      <c r="F142" s="9"/>
      <c r="G142" s="9"/>
      <c r="H142" s="38">
        <v>5285.7142857142853</v>
      </c>
      <c r="I142" s="38">
        <v>4500</v>
      </c>
      <c r="J142" s="38">
        <f t="shared" si="114"/>
        <v>4150</v>
      </c>
      <c r="K142" s="38">
        <v>3800</v>
      </c>
      <c r="L142" s="38">
        <f t="shared" si="115"/>
        <v>3650</v>
      </c>
      <c r="M142" s="38">
        <v>3500</v>
      </c>
      <c r="N142" s="38">
        <f t="shared" si="116"/>
        <v>3450</v>
      </c>
      <c r="O142" s="38">
        <v>3400</v>
      </c>
      <c r="P142" s="38">
        <v>0.91</v>
      </c>
      <c r="Q142" s="38">
        <f t="shared" si="118"/>
        <v>4.8099999999999996</v>
      </c>
      <c r="R142" s="38">
        <f t="shared" si="118"/>
        <v>4.0949999999999998</v>
      </c>
      <c r="S142" s="38">
        <f t="shared" si="118"/>
        <v>3.7765</v>
      </c>
      <c r="T142" s="38">
        <f t="shared" si="118"/>
        <v>3.4580000000000002</v>
      </c>
      <c r="U142" s="38">
        <f t="shared" si="118"/>
        <v>3.3214999999999999</v>
      </c>
      <c r="V142" s="38">
        <f t="shared" si="118"/>
        <v>3.1850000000000001</v>
      </c>
      <c r="W142" s="38">
        <f t="shared" si="118"/>
        <v>3.1395</v>
      </c>
      <c r="X142" s="38">
        <f t="shared" si="118"/>
        <v>3.0939999999999999</v>
      </c>
      <c r="Y142" s="38">
        <f>stanford_det!AB142*Q142</f>
        <v>0</v>
      </c>
      <c r="Z142" s="38">
        <f>stanford_det!AC142*R142</f>
        <v>861.51133642383468</v>
      </c>
      <c r="AA142" s="38">
        <f>stanford_det!AD142*S142</f>
        <v>1305.2580485976987</v>
      </c>
      <c r="AB142" s="38">
        <f>stanford_det!AE142*T142</f>
        <v>1351.0685720424585</v>
      </c>
      <c r="AC142" s="38">
        <f>stanford_det!AF142*U142</f>
        <v>661.34669853647154</v>
      </c>
      <c r="AD142" s="38">
        <f>stanford_det!AG142*V142</f>
        <v>670.06437277409373</v>
      </c>
      <c r="AE142" s="38">
        <f>stanford_det!AH142*W142</f>
        <v>530.75251976111247</v>
      </c>
      <c r="AF142" s="38">
        <f>stanford_det!AI142*X142</f>
        <v>534.68401990749112</v>
      </c>
    </row>
    <row r="143" spans="1:32" ht="15" customHeight="1" x14ac:dyDescent="0.25">
      <c r="A143" s="9" t="s">
        <v>43</v>
      </c>
      <c r="B143" s="9" t="s">
        <v>44</v>
      </c>
      <c r="C143" s="9" t="s">
        <v>15</v>
      </c>
      <c r="D143" s="9" t="s">
        <v>102</v>
      </c>
      <c r="E143" s="9" t="s">
        <v>721</v>
      </c>
      <c r="F143" s="9"/>
      <c r="G143" s="9"/>
      <c r="H143" s="38">
        <v>8140</v>
      </c>
      <c r="I143" s="38">
        <v>5790</v>
      </c>
      <c r="J143" s="38">
        <f t="shared" si="114"/>
        <v>5135</v>
      </c>
      <c r="K143" s="38">
        <v>4480</v>
      </c>
      <c r="L143" s="38">
        <f t="shared" si="115"/>
        <v>3565</v>
      </c>
      <c r="M143" s="38">
        <v>2650</v>
      </c>
      <c r="N143" s="38">
        <f t="shared" si="116"/>
        <v>2475</v>
      </c>
      <c r="O143" s="38">
        <v>2300</v>
      </c>
      <c r="P143" s="38"/>
      <c r="Q143" s="38">
        <f t="shared" ref="Q143:X143" si="119">H143/1000</f>
        <v>8.14</v>
      </c>
      <c r="R143" s="38">
        <f t="shared" si="119"/>
        <v>5.79</v>
      </c>
      <c r="S143" s="38">
        <f t="shared" si="119"/>
        <v>5.1349999999999998</v>
      </c>
      <c r="T143" s="38">
        <f t="shared" si="119"/>
        <v>4.4800000000000004</v>
      </c>
      <c r="U143" s="38">
        <f t="shared" si="119"/>
        <v>3.5649999999999999</v>
      </c>
      <c r="V143" s="38">
        <f t="shared" si="119"/>
        <v>2.65</v>
      </c>
      <c r="W143" s="38">
        <f t="shared" si="119"/>
        <v>2.4750000000000001</v>
      </c>
      <c r="X143" s="38">
        <f t="shared" si="119"/>
        <v>2.2999999999999998</v>
      </c>
      <c r="Y143" s="38">
        <f>stanford_det!AB143*Q143</f>
        <v>91.651486073758988</v>
      </c>
      <c r="Z143" s="38">
        <f>stanford_det!AC143*R143</f>
        <v>1475.076869115022</v>
      </c>
      <c r="AA143" s="38">
        <f>stanford_det!AD143*S143</f>
        <v>2183.4803501636047</v>
      </c>
      <c r="AB143" s="38">
        <f>stanford_det!AE143*T143</f>
        <v>2232.2329903548484</v>
      </c>
      <c r="AC143" s="38">
        <f>stanford_det!AF143*U143</f>
        <v>1060.1452539829215</v>
      </c>
      <c r="AD143" s="38">
        <f>stanford_det!AG143*V143</f>
        <v>836.44257203296775</v>
      </c>
      <c r="AE143" s="38">
        <f>stanford_det!AH143*W143</f>
        <v>675.73836745712106</v>
      </c>
      <c r="AF143" s="38">
        <f>stanford_det!AI143*X143</f>
        <v>641.96033519463276</v>
      </c>
    </row>
    <row r="144" spans="1:32" ht="15" customHeight="1" x14ac:dyDescent="0.25">
      <c r="A144" s="9" t="s">
        <v>45</v>
      </c>
      <c r="B144" s="9" t="s">
        <v>46</v>
      </c>
      <c r="C144" s="9" t="s">
        <v>15</v>
      </c>
      <c r="D144" s="9" t="s">
        <v>102</v>
      </c>
      <c r="E144" s="9" t="s">
        <v>720</v>
      </c>
      <c r="F144" s="9"/>
      <c r="G144" s="9"/>
      <c r="H144" s="38">
        <v>5370</v>
      </c>
      <c r="I144" s="38">
        <v>4970</v>
      </c>
      <c r="J144" s="38">
        <f t="shared" si="114"/>
        <v>4720</v>
      </c>
      <c r="K144" s="38">
        <v>4470</v>
      </c>
      <c r="L144" s="38">
        <f t="shared" si="115"/>
        <v>4245</v>
      </c>
      <c r="M144" s="38">
        <v>4020</v>
      </c>
      <c r="N144" s="38">
        <f t="shared" si="116"/>
        <v>3815</v>
      </c>
      <c r="O144" s="38">
        <v>3610</v>
      </c>
      <c r="P144" s="38">
        <v>0.91</v>
      </c>
      <c r="Q144" s="38">
        <f t="shared" ref="Q144:X144" si="120">H144*$P144/1000</f>
        <v>4.8866999999999994</v>
      </c>
      <c r="R144" s="38">
        <f t="shared" si="120"/>
        <v>4.5226999999999995</v>
      </c>
      <c r="S144" s="38">
        <f t="shared" si="120"/>
        <v>4.2951999999999995</v>
      </c>
      <c r="T144" s="38">
        <f t="shared" si="120"/>
        <v>4.0677000000000003</v>
      </c>
      <c r="U144" s="38">
        <f t="shared" si="120"/>
        <v>3.8629500000000001</v>
      </c>
      <c r="V144" s="38">
        <f t="shared" si="120"/>
        <v>3.6582000000000003</v>
      </c>
      <c r="W144" s="38">
        <f t="shared" si="120"/>
        <v>3.4716499999999999</v>
      </c>
      <c r="X144" s="38">
        <f t="shared" si="120"/>
        <v>3.2850999999999999</v>
      </c>
      <c r="Y144" s="38">
        <f>stanford_det!AB144*Q144</f>
        <v>2.7385186571139966</v>
      </c>
      <c r="Z144" s="38">
        <f>stanford_det!AC144*R144</f>
        <v>6.373263800681074</v>
      </c>
      <c r="AA144" s="38">
        <f>stanford_det!AD144*S144</f>
        <v>8.3963005437520515</v>
      </c>
      <c r="AB144" s="38">
        <f>stanford_det!AE144*T144</f>
        <v>8.6914115203576721</v>
      </c>
      <c r="AC144" s="38">
        <f>stanford_det!AF144*U144</f>
        <v>5.2679147144188292</v>
      </c>
      <c r="AD144" s="38">
        <f>stanford_det!AG144*V144</f>
        <v>5.1550343015569258</v>
      </c>
      <c r="AE144" s="38">
        <f>stanford_det!AH144*W144</f>
        <v>4.3133504788898991</v>
      </c>
      <c r="AF144" s="38">
        <f>stanford_det!AI144*X144</f>
        <v>4.1313624529185793</v>
      </c>
    </row>
    <row r="145" spans="1:32" ht="15" customHeight="1" x14ac:dyDescent="0.25">
      <c r="A145" s="9" t="s">
        <v>29</v>
      </c>
      <c r="B145" s="9" t="s">
        <v>30</v>
      </c>
      <c r="C145" s="9" t="s">
        <v>47</v>
      </c>
      <c r="D145" s="9" t="s">
        <v>102</v>
      </c>
      <c r="E145" s="9" t="s">
        <v>738</v>
      </c>
      <c r="F145" s="9"/>
      <c r="G145" s="9"/>
      <c r="H145" s="38">
        <v>2000</v>
      </c>
      <c r="I145" s="38">
        <f t="shared" ref="I145:O146" si="121">$H145</f>
        <v>2000</v>
      </c>
      <c r="J145" s="38">
        <f t="shared" si="121"/>
        <v>2000</v>
      </c>
      <c r="K145" s="38">
        <f t="shared" si="121"/>
        <v>2000</v>
      </c>
      <c r="L145" s="38">
        <f t="shared" si="121"/>
        <v>2000</v>
      </c>
      <c r="M145" s="38">
        <f t="shared" si="121"/>
        <v>2000</v>
      </c>
      <c r="N145" s="38">
        <f t="shared" si="121"/>
        <v>2000</v>
      </c>
      <c r="O145" s="38">
        <f t="shared" si="121"/>
        <v>2000</v>
      </c>
      <c r="P145" s="38"/>
      <c r="Q145" s="38">
        <f t="shared" ref="Q145:X147" si="122">H145/1000</f>
        <v>2</v>
      </c>
      <c r="R145" s="38">
        <f t="shared" si="122"/>
        <v>2</v>
      </c>
      <c r="S145" s="38">
        <f t="shared" si="122"/>
        <v>2</v>
      </c>
      <c r="T145" s="38">
        <f t="shared" si="122"/>
        <v>2</v>
      </c>
      <c r="U145" s="38">
        <f t="shared" si="122"/>
        <v>2</v>
      </c>
      <c r="V145" s="38">
        <f t="shared" si="122"/>
        <v>2</v>
      </c>
      <c r="W145" s="38">
        <f t="shared" si="122"/>
        <v>2</v>
      </c>
      <c r="X145" s="38">
        <f t="shared" si="122"/>
        <v>2</v>
      </c>
      <c r="Y145" s="38">
        <f>stanford_det!AB145*Q145</f>
        <v>202.16500000000002</v>
      </c>
      <c r="Z145" s="38">
        <f>stanford_det!AC145*R145</f>
        <v>156.93200000000002</v>
      </c>
      <c r="AA145" s="38">
        <f>stanford_det!AD145*S145</f>
        <v>98.08250000000001</v>
      </c>
      <c r="AB145" s="38">
        <f>stanford_det!AE145*T145</f>
        <v>39.23299999999999</v>
      </c>
      <c r="AC145" s="38">
        <f>stanford_det!AF145*U145</f>
        <v>24.520624999999995</v>
      </c>
      <c r="AD145" s="38">
        <f>stanford_det!AG145*V145</f>
        <v>9.8082499999999975</v>
      </c>
      <c r="AE145" s="38">
        <f>stanford_det!AH145*W145</f>
        <v>4.9041249999999987</v>
      </c>
      <c r="AF145" s="38">
        <f>stanford_det!AI145*X145</f>
        <v>0</v>
      </c>
    </row>
    <row r="146" spans="1:32" ht="15" customHeight="1" x14ac:dyDescent="0.25">
      <c r="A146" s="9" t="s">
        <v>31</v>
      </c>
      <c r="B146" s="9" t="s">
        <v>32</v>
      </c>
      <c r="C146" s="9" t="s">
        <v>47</v>
      </c>
      <c r="D146" s="9" t="s">
        <v>102</v>
      </c>
      <c r="E146" s="9" t="s">
        <v>737</v>
      </c>
      <c r="F146" s="9"/>
      <c r="G146" s="9"/>
      <c r="H146" s="38">
        <v>850</v>
      </c>
      <c r="I146" s="38">
        <f t="shared" si="121"/>
        <v>850</v>
      </c>
      <c r="J146" s="38">
        <f t="shared" si="121"/>
        <v>850</v>
      </c>
      <c r="K146" s="38">
        <f t="shared" si="121"/>
        <v>850</v>
      </c>
      <c r="L146" s="38">
        <f t="shared" si="121"/>
        <v>850</v>
      </c>
      <c r="M146" s="38">
        <f t="shared" si="121"/>
        <v>850</v>
      </c>
      <c r="N146" s="38">
        <f t="shared" si="121"/>
        <v>850</v>
      </c>
      <c r="O146" s="38">
        <f t="shared" si="121"/>
        <v>850</v>
      </c>
      <c r="P146" s="38"/>
      <c r="Q146" s="38">
        <f t="shared" si="122"/>
        <v>0.85</v>
      </c>
      <c r="R146" s="38">
        <f t="shared" si="122"/>
        <v>0.85</v>
      </c>
      <c r="S146" s="38">
        <f t="shared" si="122"/>
        <v>0.85</v>
      </c>
      <c r="T146" s="38">
        <f t="shared" si="122"/>
        <v>0.85</v>
      </c>
      <c r="U146" s="38">
        <f t="shared" si="122"/>
        <v>0.85</v>
      </c>
      <c r="V146" s="38">
        <f t="shared" si="122"/>
        <v>0.85</v>
      </c>
      <c r="W146" s="38">
        <f t="shared" si="122"/>
        <v>0.85</v>
      </c>
      <c r="X146" s="38">
        <f t="shared" si="122"/>
        <v>0.85</v>
      </c>
      <c r="Y146" s="38">
        <f>stanford_det!AB146*Q146</f>
        <v>266.66958908333334</v>
      </c>
      <c r="Z146" s="38">
        <f>stanford_det!AC146*R146</f>
        <v>114.73567126666666</v>
      </c>
      <c r="AA146" s="38">
        <f>stanford_det!AD146*S146</f>
        <v>71.709794541666668</v>
      </c>
      <c r="AB146" s="38">
        <f>stanford_det!AE146*T146</f>
        <v>28.683917816666657</v>
      </c>
      <c r="AC146" s="38">
        <f>stanford_det!AF146*U146</f>
        <v>17.927448635416663</v>
      </c>
      <c r="AD146" s="38">
        <f>stanford_det!AG146*V146</f>
        <v>7.1709794541666643</v>
      </c>
      <c r="AE146" s="38">
        <f>stanford_det!AH146*W146</f>
        <v>3.5854897270833321</v>
      </c>
      <c r="AF146" s="38">
        <f>stanford_det!AI146*X146</f>
        <v>0</v>
      </c>
    </row>
    <row r="147" spans="1:32" ht="15" customHeight="1" x14ac:dyDescent="0.25">
      <c r="A147" s="9" t="s">
        <v>33</v>
      </c>
      <c r="B147" s="9" t="s">
        <v>34</v>
      </c>
      <c r="C147" s="9" t="s">
        <v>47</v>
      </c>
      <c r="D147" s="9" t="s">
        <v>102</v>
      </c>
      <c r="E147" s="9" t="s">
        <v>736</v>
      </c>
      <c r="F147" s="9"/>
      <c r="G147" s="9"/>
      <c r="H147" s="38">
        <v>4457.1428571428569</v>
      </c>
      <c r="I147" s="38">
        <f>4350</f>
        <v>4350</v>
      </c>
      <c r="J147" s="38">
        <f>(I147+K147)/2</f>
        <v>4225</v>
      </c>
      <c r="K147" s="38">
        <v>4100</v>
      </c>
      <c r="L147" s="38">
        <f>(K147+M147)/2</f>
        <v>3950</v>
      </c>
      <c r="M147" s="38">
        <v>3800</v>
      </c>
      <c r="N147" s="38">
        <f>(M147+O147)/2</f>
        <v>3775</v>
      </c>
      <c r="O147" s="38">
        <v>3750</v>
      </c>
      <c r="P147" s="38"/>
      <c r="Q147" s="38">
        <f t="shared" si="122"/>
        <v>4.4571428571428573</v>
      </c>
      <c r="R147" s="38">
        <f t="shared" si="122"/>
        <v>4.3499999999999996</v>
      </c>
      <c r="S147" s="38">
        <f t="shared" si="122"/>
        <v>4.2249999999999996</v>
      </c>
      <c r="T147" s="38">
        <f t="shared" si="122"/>
        <v>4.0999999999999996</v>
      </c>
      <c r="U147" s="38">
        <f t="shared" si="122"/>
        <v>3.95</v>
      </c>
      <c r="V147" s="38">
        <f t="shared" si="122"/>
        <v>3.8</v>
      </c>
      <c r="W147" s="38">
        <f t="shared" si="122"/>
        <v>3.7749999999999999</v>
      </c>
      <c r="X147" s="38">
        <f t="shared" si="122"/>
        <v>3.75</v>
      </c>
      <c r="Y147" s="38">
        <f>stanford_det!AB147*Q147</f>
        <v>0</v>
      </c>
      <c r="Z147" s="38">
        <f>stanford_det!AC147*R147</f>
        <v>0</v>
      </c>
      <c r="AA147" s="38">
        <f>stanford_det!AD147*S147</f>
        <v>0</v>
      </c>
      <c r="AB147" s="38">
        <f>stanford_det!AE147*T147</f>
        <v>0</v>
      </c>
      <c r="AC147" s="38">
        <f>stanford_det!AF147*U147</f>
        <v>0</v>
      </c>
      <c r="AD147" s="38">
        <f>stanford_det!AG147*V147</f>
        <v>0</v>
      </c>
      <c r="AE147" s="38">
        <f>stanford_det!AH147*W147</f>
        <v>0</v>
      </c>
      <c r="AF147" s="38">
        <f>stanford_det!AI147*X147</f>
        <v>0</v>
      </c>
    </row>
    <row r="148" spans="1:32" ht="15" customHeight="1" x14ac:dyDescent="0.25">
      <c r="A148" s="9" t="s">
        <v>35</v>
      </c>
      <c r="B148" s="9" t="s">
        <v>36</v>
      </c>
      <c r="C148" s="9" t="s">
        <v>47</v>
      </c>
      <c r="D148" s="9" t="s">
        <v>725</v>
      </c>
      <c r="E148" s="9" t="s">
        <v>735</v>
      </c>
      <c r="F148" s="9" t="s">
        <v>102</v>
      </c>
      <c r="G148" s="9" t="s">
        <v>734</v>
      </c>
      <c r="H148" s="38">
        <v>1842.692924470706</v>
      </c>
      <c r="I148" s="38">
        <f t="shared" ref="I148:O148" si="123">$H148</f>
        <v>1842.692924470706</v>
      </c>
      <c r="J148" s="38">
        <f t="shared" si="123"/>
        <v>1842.692924470706</v>
      </c>
      <c r="K148" s="38">
        <f t="shared" si="123"/>
        <v>1842.692924470706</v>
      </c>
      <c r="L148" s="38">
        <f t="shared" si="123"/>
        <v>1842.692924470706</v>
      </c>
      <c r="M148" s="38">
        <f t="shared" si="123"/>
        <v>1842.692924470706</v>
      </c>
      <c r="N148" s="38">
        <f t="shared" si="123"/>
        <v>1842.692924470706</v>
      </c>
      <c r="O148" s="38">
        <f t="shared" si="123"/>
        <v>1842.692924470706</v>
      </c>
      <c r="P148" s="38">
        <v>0.91</v>
      </c>
      <c r="Q148" s="38">
        <f t="shared" ref="Q148:X150" si="124">H148*$P148/1000</f>
        <v>1.6768505612683424</v>
      </c>
      <c r="R148" s="38">
        <f t="shared" si="124"/>
        <v>1.6768505612683424</v>
      </c>
      <c r="S148" s="38">
        <f t="shared" si="124"/>
        <v>1.6768505612683424</v>
      </c>
      <c r="T148" s="38">
        <f t="shared" si="124"/>
        <v>1.6768505612683424</v>
      </c>
      <c r="U148" s="38">
        <f t="shared" si="124"/>
        <v>1.6768505612683424</v>
      </c>
      <c r="V148" s="38">
        <f t="shared" si="124"/>
        <v>1.6768505612683424</v>
      </c>
      <c r="W148" s="38">
        <f t="shared" si="124"/>
        <v>1.6768505612683424</v>
      </c>
      <c r="X148" s="38">
        <f t="shared" si="124"/>
        <v>1.6768505612683424</v>
      </c>
      <c r="Y148" s="38">
        <f>stanford_det!AB148*Q148</f>
        <v>99.744660886111902</v>
      </c>
      <c r="Z148" s="38">
        <f>stanford_det!AC148*R148</f>
        <v>90.846173907647895</v>
      </c>
      <c r="AA148" s="38">
        <f>stanford_det!AD148*S148</f>
        <v>85.044270965659436</v>
      </c>
      <c r="AB148" s="38">
        <f>stanford_det!AE148*T148</f>
        <v>79.242368023670977</v>
      </c>
      <c r="AC148" s="38">
        <f>stanford_det!AF148*U148</f>
        <v>77.791892288173855</v>
      </c>
      <c r="AD148" s="38">
        <f>stanford_det!AG148*V148</f>
        <v>76.341416552676733</v>
      </c>
      <c r="AE148" s="38">
        <f>stanford_det!AH148*W148</f>
        <v>75.857924640844374</v>
      </c>
      <c r="AF148" s="38">
        <f>stanford_det!AI148*X148</f>
        <v>75.374432729012</v>
      </c>
    </row>
    <row r="149" spans="1:32" ht="15" customHeight="1" x14ac:dyDescent="0.25">
      <c r="A149" s="9" t="s">
        <v>79</v>
      </c>
      <c r="B149" s="9" t="s">
        <v>83</v>
      </c>
      <c r="C149" s="9" t="s">
        <v>47</v>
      </c>
      <c r="D149" s="9" t="s">
        <v>725</v>
      </c>
      <c r="E149" s="9" t="s">
        <v>745</v>
      </c>
      <c r="F149" s="9" t="s">
        <v>102</v>
      </c>
      <c r="G149" s="9" t="s">
        <v>732</v>
      </c>
      <c r="H149" s="39">
        <v>2218.7777777777778</v>
      </c>
      <c r="I149" s="39">
        <f>H149*1350/(1400+2/7*(1350-1400))</f>
        <v>2161.5927835051543</v>
      </c>
      <c r="J149" s="39">
        <f t="shared" ref="J149:J157" si="125">(I149+K149)/2</f>
        <v>2121.5632875143183</v>
      </c>
      <c r="K149" s="39">
        <f>I149*1300/1350</f>
        <v>2081.5337915234818</v>
      </c>
      <c r="L149" s="39">
        <f t="shared" ref="L149:L157" si="126">(K149+M149)/2</f>
        <v>2001.4747995418095</v>
      </c>
      <c r="M149" s="39">
        <f>K149*1200/1300</f>
        <v>1921.4158075601372</v>
      </c>
      <c r="N149" s="39">
        <f t="shared" ref="N149:N157" si="127">(M149+O149)/2</f>
        <v>1841.3568155784646</v>
      </c>
      <c r="O149" s="39">
        <f>M149*1100/1200</f>
        <v>1761.2978235967923</v>
      </c>
      <c r="P149" s="38">
        <v>0.91</v>
      </c>
      <c r="Q149" s="38">
        <f t="shared" si="124"/>
        <v>2.019087777777778</v>
      </c>
      <c r="R149" s="38">
        <f t="shared" si="124"/>
        <v>1.9670494329896906</v>
      </c>
      <c r="S149" s="38">
        <f t="shared" si="124"/>
        <v>1.9306225916380297</v>
      </c>
      <c r="T149" s="38">
        <f t="shared" si="124"/>
        <v>1.8941957502863687</v>
      </c>
      <c r="U149" s="38">
        <f t="shared" si="124"/>
        <v>1.8213420675830467</v>
      </c>
      <c r="V149" s="38">
        <f t="shared" si="124"/>
        <v>1.7484883848797248</v>
      </c>
      <c r="W149" s="38">
        <f t="shared" si="124"/>
        <v>1.6756347021764029</v>
      </c>
      <c r="X149" s="38">
        <f t="shared" si="124"/>
        <v>1.6027810194730812</v>
      </c>
      <c r="Y149" s="38">
        <f>stanford_det!AB149*Q149</f>
        <v>445.38047746111113</v>
      </c>
      <c r="Z149" s="38">
        <f>stanford_det!AC149*R149</f>
        <v>2148.1542025086246</v>
      </c>
      <c r="AA149" s="38">
        <f>stanford_det!AD149*S149</f>
        <v>3354.8438633388018</v>
      </c>
      <c r="AB149" s="38">
        <f>stanford_det!AE149*T149</f>
        <v>3692.5332790338689</v>
      </c>
      <c r="AC149" s="38">
        <f>stanford_det!AF149*U149</f>
        <v>2001.1905186537479</v>
      </c>
      <c r="AD149" s="38">
        <f>stanford_det!AG149*V149</f>
        <v>2027.3821378834652</v>
      </c>
      <c r="AE149" s="38">
        <f>stanford_det!AH149*W149</f>
        <v>1637.4700672077042</v>
      </c>
      <c r="AF149" s="38">
        <f>stanford_det!AI149*X149</f>
        <v>1598.7377064521704</v>
      </c>
    </row>
    <row r="150" spans="1:32" ht="15" customHeight="1" x14ac:dyDescent="0.25">
      <c r="A150" s="9" t="s">
        <v>78</v>
      </c>
      <c r="B150" s="9" t="s">
        <v>84</v>
      </c>
      <c r="C150" s="9" t="s">
        <v>47</v>
      </c>
      <c r="D150" s="9" t="s">
        <v>725</v>
      </c>
      <c r="E150" s="9" t="s">
        <v>741</v>
      </c>
      <c r="F150" s="9" t="s">
        <v>102</v>
      </c>
      <c r="G150" s="9" t="s">
        <v>730</v>
      </c>
      <c r="H150" s="38">
        <v>4376</v>
      </c>
      <c r="I150" s="38">
        <f>H150*2880/(3470+2/7*(2880-3470))</f>
        <v>3817.4019904803113</v>
      </c>
      <c r="J150" s="38">
        <f t="shared" si="125"/>
        <v>3618.5789701427948</v>
      </c>
      <c r="K150" s="38">
        <f>I150*2580/2880</f>
        <v>3419.7559498052788</v>
      </c>
      <c r="L150" s="38">
        <f t="shared" si="126"/>
        <v>3287.2072695802681</v>
      </c>
      <c r="M150" s="38">
        <f>K150*2380/2580</f>
        <v>3154.6585893552569</v>
      </c>
      <c r="N150" s="38">
        <f t="shared" si="127"/>
        <v>3032.3850006205571</v>
      </c>
      <c r="O150" s="38">
        <f>M150*2380/2580</f>
        <v>2910.1114118858573</v>
      </c>
      <c r="P150" s="38">
        <v>0.91</v>
      </c>
      <c r="Q150" s="38">
        <f t="shared" si="124"/>
        <v>3.9821600000000004</v>
      </c>
      <c r="R150" s="38">
        <f t="shared" si="124"/>
        <v>3.4738358113370831</v>
      </c>
      <c r="S150" s="38">
        <f t="shared" si="124"/>
        <v>3.2929068628299434</v>
      </c>
      <c r="T150" s="38">
        <f t="shared" si="124"/>
        <v>3.1119779143228037</v>
      </c>
      <c r="U150" s="38">
        <f t="shared" si="124"/>
        <v>2.991358615318044</v>
      </c>
      <c r="V150" s="38">
        <f t="shared" si="124"/>
        <v>2.8707393163132839</v>
      </c>
      <c r="W150" s="38">
        <f t="shared" si="124"/>
        <v>2.7594703505647074</v>
      </c>
      <c r="X150" s="38">
        <f t="shared" si="124"/>
        <v>2.6482013848161299</v>
      </c>
      <c r="Y150" s="38">
        <f>stanford_det!AB150*Q150</f>
        <v>0</v>
      </c>
      <c r="Z150" s="38">
        <f>stanford_det!AC150*R150</f>
        <v>694.84912634126704</v>
      </c>
      <c r="AA150" s="38">
        <f>stanford_det!AD150*S150</f>
        <v>1072.8159056870966</v>
      </c>
      <c r="AB150" s="38">
        <f>stanford_det!AE150*T150</f>
        <v>1123.9023773864824</v>
      </c>
      <c r="AC150" s="38">
        <f>stanford_det!AF150*U150</f>
        <v>550.55802207691977</v>
      </c>
      <c r="AD150" s="38">
        <f>stanford_det!AG150*V150</f>
        <v>558.26516419972529</v>
      </c>
      <c r="AE150" s="38">
        <f>stanford_det!AH150*W150</f>
        <v>431.21810855958859</v>
      </c>
      <c r="AF150" s="38">
        <f>stanford_det!AI150*X150</f>
        <v>423.02651008157505</v>
      </c>
    </row>
    <row r="151" spans="1:32" ht="15" customHeight="1" x14ac:dyDescent="0.25">
      <c r="A151" s="9" t="s">
        <v>37</v>
      </c>
      <c r="B151" s="9" t="s">
        <v>38</v>
      </c>
      <c r="C151" s="9" t="s">
        <v>47</v>
      </c>
      <c r="D151" s="9" t="s">
        <v>102</v>
      </c>
      <c r="E151" s="9" t="s">
        <v>729</v>
      </c>
      <c r="F151" s="9"/>
      <c r="G151" s="9"/>
      <c r="H151" s="38">
        <v>2442.8571428571427</v>
      </c>
      <c r="I151" s="38">
        <v>2300</v>
      </c>
      <c r="J151" s="38">
        <f t="shared" si="125"/>
        <v>2300</v>
      </c>
      <c r="K151" s="38">
        <v>2300</v>
      </c>
      <c r="L151" s="38">
        <f t="shared" si="126"/>
        <v>2300</v>
      </c>
      <c r="M151" s="38">
        <v>2300</v>
      </c>
      <c r="N151" s="38">
        <f t="shared" si="127"/>
        <v>2250</v>
      </c>
      <c r="O151" s="38">
        <v>2200</v>
      </c>
      <c r="P151" s="38"/>
      <c r="Q151" s="38">
        <f t="shared" ref="Q151:X152" si="128">H151/1000</f>
        <v>2.4428571428571426</v>
      </c>
      <c r="R151" s="38">
        <f t="shared" si="128"/>
        <v>2.2999999999999998</v>
      </c>
      <c r="S151" s="38">
        <f t="shared" si="128"/>
        <v>2.2999999999999998</v>
      </c>
      <c r="T151" s="38">
        <f t="shared" si="128"/>
        <v>2.2999999999999998</v>
      </c>
      <c r="U151" s="38">
        <f t="shared" si="128"/>
        <v>2.2999999999999998</v>
      </c>
      <c r="V151" s="38">
        <f t="shared" si="128"/>
        <v>2.2999999999999998</v>
      </c>
      <c r="W151" s="38">
        <f t="shared" si="128"/>
        <v>2.25</v>
      </c>
      <c r="X151" s="38">
        <f t="shared" si="128"/>
        <v>2.2000000000000002</v>
      </c>
      <c r="Y151" s="38">
        <f>stanford_det!AB151*Q151</f>
        <v>141.12588750612244</v>
      </c>
      <c r="Z151" s="38">
        <f>stanford_det!AC151*R151</f>
        <v>106.29832930285713</v>
      </c>
      <c r="AA151" s="38">
        <f>stanford_det!AD151*S151</f>
        <v>66.436455814285708</v>
      </c>
      <c r="AB151" s="38">
        <f>stanford_det!AE151*T151</f>
        <v>26.574582325714282</v>
      </c>
      <c r="AC151" s="38">
        <f>stanford_det!AF151*U151</f>
        <v>16.609113953571427</v>
      </c>
      <c r="AD151" s="38">
        <f>stanford_det!AG151*V151</f>
        <v>6.6436455814285704</v>
      </c>
      <c r="AE151" s="38">
        <f>stanford_det!AH151*W151</f>
        <v>3.249609251785714</v>
      </c>
      <c r="AF151" s="38">
        <f>stanford_det!AI151*X151</f>
        <v>0</v>
      </c>
    </row>
    <row r="152" spans="1:32" ht="15" customHeight="1" x14ac:dyDescent="0.25">
      <c r="A152" s="9" t="s">
        <v>39</v>
      </c>
      <c r="B152" s="9" t="s">
        <v>40</v>
      </c>
      <c r="C152" s="9" t="s">
        <v>47</v>
      </c>
      <c r="D152" s="9" t="s">
        <v>102</v>
      </c>
      <c r="E152" s="9" t="s">
        <v>728</v>
      </c>
      <c r="F152" s="9"/>
      <c r="G152" s="9"/>
      <c r="H152" s="38">
        <v>2812.8571428571427</v>
      </c>
      <c r="I152" s="38">
        <v>2620</v>
      </c>
      <c r="J152" s="38">
        <f t="shared" si="125"/>
        <v>2495</v>
      </c>
      <c r="K152" s="38">
        <v>2370</v>
      </c>
      <c r="L152" s="38">
        <f t="shared" si="126"/>
        <v>2260</v>
      </c>
      <c r="M152" s="38">
        <v>2150</v>
      </c>
      <c r="N152" s="38">
        <f t="shared" si="127"/>
        <v>2050</v>
      </c>
      <c r="O152" s="38">
        <v>1950</v>
      </c>
      <c r="P152" s="38"/>
      <c r="Q152" s="38">
        <f t="shared" si="128"/>
        <v>2.8128571428571427</v>
      </c>
      <c r="R152" s="38">
        <f t="shared" si="128"/>
        <v>2.62</v>
      </c>
      <c r="S152" s="38">
        <f t="shared" si="128"/>
        <v>2.4950000000000001</v>
      </c>
      <c r="T152" s="38">
        <f t="shared" si="128"/>
        <v>2.37</v>
      </c>
      <c r="U152" s="38">
        <f t="shared" si="128"/>
        <v>2.2599999999999998</v>
      </c>
      <c r="V152" s="38">
        <f t="shared" si="128"/>
        <v>2.15</v>
      </c>
      <c r="W152" s="38">
        <f t="shared" si="128"/>
        <v>2.0499999999999998</v>
      </c>
      <c r="X152" s="38">
        <f t="shared" si="128"/>
        <v>1.95</v>
      </c>
      <c r="Y152" s="38">
        <f>stanford_det!AB152*Q152</f>
        <v>7342.3391070165699</v>
      </c>
      <c r="Z152" s="38">
        <f>stanford_det!AC152*R152</f>
        <v>4.5860404543999991</v>
      </c>
      <c r="AA152" s="38">
        <f>stanford_det!AD152*S152</f>
        <v>2.7295255090000001</v>
      </c>
      <c r="AB152" s="38">
        <f>stanford_det!AE152*T152</f>
        <v>1.0371102935999994</v>
      </c>
      <c r="AC152" s="38">
        <f>stanford_det!AF152*U152</f>
        <v>0.61810898299999972</v>
      </c>
      <c r="AD152" s="38">
        <f>stanford_det!AG152*V152</f>
        <v>0.23520961300000032</v>
      </c>
      <c r="AE152" s="38">
        <f>stanford_det!AH152*W152</f>
        <v>0.11213481550000014</v>
      </c>
      <c r="AF152" s="38">
        <f>stanford_det!AI152*X152</f>
        <v>0</v>
      </c>
    </row>
    <row r="153" spans="1:32" ht="15" customHeight="1" x14ac:dyDescent="0.25">
      <c r="A153" s="9" t="s">
        <v>80</v>
      </c>
      <c r="B153" s="9" t="s">
        <v>85</v>
      </c>
      <c r="C153" s="9" t="s">
        <v>47</v>
      </c>
      <c r="D153" s="9" t="s">
        <v>725</v>
      </c>
      <c r="E153" s="9" t="s">
        <v>744</v>
      </c>
      <c r="F153" s="9" t="s">
        <v>102</v>
      </c>
      <c r="G153" s="9" t="s">
        <v>726</v>
      </c>
      <c r="H153" s="39">
        <v>2018.1247142857142</v>
      </c>
      <c r="I153" s="39">
        <f>H153*800/(980+2/7*(800-980))</f>
        <v>1738.6920615384615</v>
      </c>
      <c r="J153" s="39">
        <f t="shared" si="125"/>
        <v>1564.8228553846154</v>
      </c>
      <c r="K153" s="39">
        <f>I153*640/800</f>
        <v>1390.9536492307693</v>
      </c>
      <c r="L153" s="39">
        <f t="shared" si="126"/>
        <v>1325.7526969230771</v>
      </c>
      <c r="M153" s="39">
        <f>K153*580/640</f>
        <v>1260.5517446153847</v>
      </c>
      <c r="N153" s="39">
        <f t="shared" si="127"/>
        <v>1195.3507923076922</v>
      </c>
      <c r="O153" s="39">
        <f>M153*520/580</f>
        <v>1130.14984</v>
      </c>
      <c r="P153" s="38">
        <v>0.91</v>
      </c>
      <c r="Q153" s="38">
        <f t="shared" ref="Q153:X155" si="129">H153*$P153/1000</f>
        <v>1.8364934899999998</v>
      </c>
      <c r="R153" s="38">
        <f t="shared" si="129"/>
        <v>1.5822097760000002</v>
      </c>
      <c r="S153" s="38">
        <f t="shared" si="129"/>
        <v>1.4239887984000001</v>
      </c>
      <c r="T153" s="38">
        <f t="shared" si="129"/>
        <v>1.2657678208000003</v>
      </c>
      <c r="U153" s="38">
        <f t="shared" si="129"/>
        <v>1.2064349542000001</v>
      </c>
      <c r="V153" s="38">
        <f t="shared" si="129"/>
        <v>1.1471020876</v>
      </c>
      <c r="W153" s="38">
        <f t="shared" si="129"/>
        <v>1.0877692210000001</v>
      </c>
      <c r="X153" s="38">
        <f t="shared" si="129"/>
        <v>1.0284363543999999</v>
      </c>
      <c r="Y153" s="38">
        <f>stanford_det!AB153*Q153</f>
        <v>53.950799785882673</v>
      </c>
      <c r="Z153" s="38">
        <f>stanford_det!AC153*R153</f>
        <v>384.63081893817235</v>
      </c>
      <c r="AA153" s="38">
        <f>stanford_det!AD153*S153</f>
        <v>551.04629365525659</v>
      </c>
      <c r="AB153" s="38">
        <f>stanford_det!AE153*T153</f>
        <v>558.11177989719511</v>
      </c>
      <c r="AC153" s="38">
        <f>stanford_det!AF153*U153</f>
        <v>304.12960356645453</v>
      </c>
      <c r="AD153" s="38">
        <f>stanford_det!AG153*V153</f>
        <v>304.6450092758177</v>
      </c>
      <c r="AE153" s="38">
        <f>stanford_det!AH153*W153</f>
        <v>244.87063139916089</v>
      </c>
      <c r="AF153" s="38">
        <f>stanford_det!AI153*X153</f>
        <v>236.13804670594888</v>
      </c>
    </row>
    <row r="154" spans="1:32" ht="15" customHeight="1" x14ac:dyDescent="0.25">
      <c r="A154" s="9" t="s">
        <v>81</v>
      </c>
      <c r="B154" s="9" t="s">
        <v>86</v>
      </c>
      <c r="C154" s="9" t="s">
        <v>47</v>
      </c>
      <c r="D154" s="9" t="s">
        <v>725</v>
      </c>
      <c r="E154" s="9" t="s">
        <v>743</v>
      </c>
      <c r="F154" s="9" t="s">
        <v>102</v>
      </c>
      <c r="G154" s="9" t="s">
        <v>723</v>
      </c>
      <c r="H154" s="39">
        <v>2742.6666666666665</v>
      </c>
      <c r="I154" s="39">
        <f>H154*1100/(1310+2/7*(1100-1310))</f>
        <v>2413.5466666666666</v>
      </c>
      <c r="J154" s="39">
        <f t="shared" si="125"/>
        <v>2292.8693333333331</v>
      </c>
      <c r="K154" s="39">
        <f>I154*990/1100</f>
        <v>2172.192</v>
      </c>
      <c r="L154" s="39">
        <f t="shared" si="126"/>
        <v>2106.3679999999999</v>
      </c>
      <c r="M154" s="39">
        <f>K154*930/990</f>
        <v>2040.5440000000001</v>
      </c>
      <c r="N154" s="39">
        <f t="shared" si="127"/>
        <v>1985.6906666666669</v>
      </c>
      <c r="O154" s="39">
        <f>M154*880/930</f>
        <v>1930.8373333333334</v>
      </c>
      <c r="P154" s="38">
        <v>0.91</v>
      </c>
      <c r="Q154" s="38">
        <f t="shared" si="129"/>
        <v>2.4958266666666669</v>
      </c>
      <c r="R154" s="38">
        <f t="shared" si="129"/>
        <v>2.1963274666666668</v>
      </c>
      <c r="S154" s="38">
        <f t="shared" si="129"/>
        <v>2.0865110933333328</v>
      </c>
      <c r="T154" s="38">
        <f t="shared" si="129"/>
        <v>1.97669472</v>
      </c>
      <c r="U154" s="38">
        <f t="shared" si="129"/>
        <v>1.9167948799999999</v>
      </c>
      <c r="V154" s="38">
        <f t="shared" si="129"/>
        <v>1.8568950400000002</v>
      </c>
      <c r="W154" s="38">
        <f t="shared" si="129"/>
        <v>1.8069785066666668</v>
      </c>
      <c r="X154" s="38">
        <f t="shared" si="129"/>
        <v>1.7570619733333335</v>
      </c>
      <c r="Y154" s="38">
        <f>stanford_det!AB154*Q154</f>
        <v>206.71167462057957</v>
      </c>
      <c r="Z154" s="38">
        <f>stanford_det!AC154*R154</f>
        <v>1667.3877894383111</v>
      </c>
      <c r="AA154" s="38">
        <f>stanford_det!AD154*S154</f>
        <v>2533.0377846724032</v>
      </c>
      <c r="AB154" s="38">
        <f>stanford_det!AE154*T154</f>
        <v>2736.871630045729</v>
      </c>
      <c r="AC154" s="38">
        <f>stanford_det!AF154*U154</f>
        <v>1509.6639493302389</v>
      </c>
      <c r="AD154" s="38">
        <f>stanford_det!AG154*V154</f>
        <v>1541.6664988601333</v>
      </c>
      <c r="AE154" s="38">
        <f>stanford_det!AH154*W154</f>
        <v>1269.0706546169577</v>
      </c>
      <c r="AF154" s="38">
        <f>stanford_det!AI154*X154</f>
        <v>1258.9876485475429</v>
      </c>
    </row>
    <row r="155" spans="1:32" ht="15" customHeight="1" x14ac:dyDescent="0.25">
      <c r="A155" s="9" t="s">
        <v>41</v>
      </c>
      <c r="B155" s="9" t="s">
        <v>42</v>
      </c>
      <c r="C155" s="9" t="s">
        <v>47</v>
      </c>
      <c r="D155" s="9" t="s">
        <v>102</v>
      </c>
      <c r="E155" s="9" t="s">
        <v>722</v>
      </c>
      <c r="F155" s="9"/>
      <c r="G155" s="9"/>
      <c r="H155" s="38">
        <v>5285.7142857142853</v>
      </c>
      <c r="I155" s="38">
        <v>4500</v>
      </c>
      <c r="J155" s="38">
        <f t="shared" si="125"/>
        <v>4150</v>
      </c>
      <c r="K155" s="38">
        <v>3800</v>
      </c>
      <c r="L155" s="38">
        <f t="shared" si="126"/>
        <v>3650</v>
      </c>
      <c r="M155" s="38">
        <v>3500</v>
      </c>
      <c r="N155" s="38">
        <f t="shared" si="127"/>
        <v>3450</v>
      </c>
      <c r="O155" s="38">
        <v>3400</v>
      </c>
      <c r="P155" s="38">
        <v>0.91</v>
      </c>
      <c r="Q155" s="38">
        <f t="shared" si="129"/>
        <v>4.8099999999999996</v>
      </c>
      <c r="R155" s="38">
        <f t="shared" si="129"/>
        <v>4.0949999999999998</v>
      </c>
      <c r="S155" s="38">
        <f t="shared" si="129"/>
        <v>3.7765</v>
      </c>
      <c r="T155" s="38">
        <f t="shared" si="129"/>
        <v>3.4580000000000002</v>
      </c>
      <c r="U155" s="38">
        <f t="shared" si="129"/>
        <v>3.3214999999999999</v>
      </c>
      <c r="V155" s="38">
        <f t="shared" si="129"/>
        <v>3.1850000000000001</v>
      </c>
      <c r="W155" s="38">
        <f t="shared" si="129"/>
        <v>3.1395</v>
      </c>
      <c r="X155" s="38">
        <f t="shared" si="129"/>
        <v>3.0939999999999999</v>
      </c>
      <c r="Y155" s="38">
        <f>stanford_det!AB155*Q155</f>
        <v>0</v>
      </c>
      <c r="Z155" s="38">
        <f>stanford_det!AC155*R155</f>
        <v>218.51483626302073</v>
      </c>
      <c r="AA155" s="38">
        <f>stanford_det!AD155*S155</f>
        <v>331.06731938579878</v>
      </c>
      <c r="AB155" s="38">
        <f>stanford_det!AE155*T155</f>
        <v>342.68675909184844</v>
      </c>
      <c r="AC155" s="38">
        <f>stanford_det!AF155*U155</f>
        <v>167.74482172651332</v>
      </c>
      <c r="AD155" s="38">
        <f>stanford_det!AG155*V155</f>
        <v>169.95598376012714</v>
      </c>
      <c r="AE155" s="38">
        <f>stanford_det!AH155*W155</f>
        <v>134.62074734061099</v>
      </c>
      <c r="AF155" s="38">
        <f>stanford_det!AI155*X155</f>
        <v>135.61793806165255</v>
      </c>
    </row>
    <row r="156" spans="1:32" ht="15" customHeight="1" x14ac:dyDescent="0.25">
      <c r="A156" s="9" t="s">
        <v>43</v>
      </c>
      <c r="B156" s="9" t="s">
        <v>44</v>
      </c>
      <c r="C156" s="9" t="s">
        <v>47</v>
      </c>
      <c r="D156" s="9" t="s">
        <v>102</v>
      </c>
      <c r="E156" s="9" t="s">
        <v>721</v>
      </c>
      <c r="F156" s="9"/>
      <c r="G156" s="9"/>
      <c r="H156" s="38">
        <v>8140</v>
      </c>
      <c r="I156" s="38">
        <v>5790</v>
      </c>
      <c r="J156" s="38">
        <f t="shared" si="125"/>
        <v>5135</v>
      </c>
      <c r="K156" s="38">
        <v>4480</v>
      </c>
      <c r="L156" s="38">
        <f t="shared" si="126"/>
        <v>3565</v>
      </c>
      <c r="M156" s="38">
        <v>2650</v>
      </c>
      <c r="N156" s="38">
        <f t="shared" si="127"/>
        <v>2475</v>
      </c>
      <c r="O156" s="38">
        <v>2300</v>
      </c>
      <c r="P156" s="38"/>
      <c r="Q156" s="38">
        <f t="shared" ref="Q156:X156" si="130">H156/1000</f>
        <v>8.14</v>
      </c>
      <c r="R156" s="38">
        <f t="shared" si="130"/>
        <v>5.79</v>
      </c>
      <c r="S156" s="38">
        <f t="shared" si="130"/>
        <v>5.1349999999999998</v>
      </c>
      <c r="T156" s="38">
        <f t="shared" si="130"/>
        <v>4.4800000000000004</v>
      </c>
      <c r="U156" s="38">
        <f t="shared" si="130"/>
        <v>3.5649999999999999</v>
      </c>
      <c r="V156" s="38">
        <f t="shared" si="130"/>
        <v>2.65</v>
      </c>
      <c r="W156" s="38">
        <f t="shared" si="130"/>
        <v>2.4750000000000001</v>
      </c>
      <c r="X156" s="38">
        <f t="shared" si="130"/>
        <v>2.2999999999999998</v>
      </c>
      <c r="Y156" s="38">
        <f>stanford_det!AB156*Q156</f>
        <v>0</v>
      </c>
      <c r="Z156" s="38">
        <f>stanford_det!AC156*R156</f>
        <v>317.16586205003557</v>
      </c>
      <c r="AA156" s="38">
        <f>stanford_det!AD156*S156</f>
        <v>478.18642362103361</v>
      </c>
      <c r="AB156" s="38">
        <f>stanford_det!AE156*T156</f>
        <v>490.81280206706708</v>
      </c>
      <c r="AC156" s="38">
        <f>stanford_det!AF156*U156</f>
        <v>229.45909333244251</v>
      </c>
      <c r="AD156" s="38">
        <f>stanford_det!AG156*V156</f>
        <v>181.45283558562048</v>
      </c>
      <c r="AE156" s="38">
        <f>stanford_det!AH156*W156</f>
        <v>145.7442869977333</v>
      </c>
      <c r="AF156" s="38">
        <f>stanford_det!AI156*X156</f>
        <v>138.58888272652675</v>
      </c>
    </row>
    <row r="157" spans="1:32" ht="15" customHeight="1" x14ac:dyDescent="0.25">
      <c r="A157" s="9" t="s">
        <v>45</v>
      </c>
      <c r="B157" s="9" t="s">
        <v>46</v>
      </c>
      <c r="C157" s="9" t="s">
        <v>47</v>
      </c>
      <c r="D157" s="9" t="s">
        <v>102</v>
      </c>
      <c r="E157" s="9" t="s">
        <v>720</v>
      </c>
      <c r="F157" s="9"/>
      <c r="G157" s="9"/>
      <c r="H157" s="38">
        <v>5370</v>
      </c>
      <c r="I157" s="38">
        <v>4970</v>
      </c>
      <c r="J157" s="38">
        <f t="shared" si="125"/>
        <v>4720</v>
      </c>
      <c r="K157" s="38">
        <v>4470</v>
      </c>
      <c r="L157" s="38">
        <f t="shared" si="126"/>
        <v>4245</v>
      </c>
      <c r="M157" s="38">
        <v>4020</v>
      </c>
      <c r="N157" s="38">
        <f t="shared" si="127"/>
        <v>3815</v>
      </c>
      <c r="O157" s="38">
        <v>3610</v>
      </c>
      <c r="P157" s="38">
        <v>0.91</v>
      </c>
      <c r="Q157" s="38">
        <f t="shared" ref="Q157:X157" si="131">H157*$P157/1000</f>
        <v>4.8866999999999994</v>
      </c>
      <c r="R157" s="38">
        <f t="shared" si="131"/>
        <v>4.5226999999999995</v>
      </c>
      <c r="S157" s="38">
        <f t="shared" si="131"/>
        <v>4.2951999999999995</v>
      </c>
      <c r="T157" s="38">
        <f t="shared" si="131"/>
        <v>4.0677000000000003</v>
      </c>
      <c r="U157" s="38">
        <f t="shared" si="131"/>
        <v>3.8629500000000001</v>
      </c>
      <c r="V157" s="38">
        <f t="shared" si="131"/>
        <v>3.6582000000000003</v>
      </c>
      <c r="W157" s="38">
        <f t="shared" si="131"/>
        <v>3.4716499999999999</v>
      </c>
      <c r="X157" s="38">
        <f t="shared" si="131"/>
        <v>3.2850999999999999</v>
      </c>
      <c r="Y157" s="38">
        <f>stanford_det!AB157*Q157</f>
        <v>0</v>
      </c>
      <c r="Z157" s="38">
        <f>stanford_det!AC157*R157</f>
        <v>94.976699999999994</v>
      </c>
      <c r="AA157" s="38">
        <f>stanford_det!AD157*S157</f>
        <v>148.18439999999998</v>
      </c>
      <c r="AB157" s="38">
        <f>stanford_det!AE157*T157</f>
        <v>158.64030000000002</v>
      </c>
      <c r="AC157" s="38">
        <f>stanford_det!AF157*U157</f>
        <v>76.776131250000006</v>
      </c>
      <c r="AD157" s="38">
        <f>stanford_det!AG157*V157</f>
        <v>76.822200000000009</v>
      </c>
      <c r="AE157" s="38">
        <f>stanford_det!AH157*W157</f>
        <v>58.584093750000001</v>
      </c>
      <c r="AF157" s="38">
        <f>stanford_det!AI157*X157</f>
        <v>56.667974999999998</v>
      </c>
    </row>
    <row r="158" spans="1:32" ht="15" customHeight="1" x14ac:dyDescent="0.25">
      <c r="A158" s="9" t="s">
        <v>29</v>
      </c>
      <c r="B158" s="9" t="s">
        <v>30</v>
      </c>
      <c r="C158" s="9" t="s">
        <v>14</v>
      </c>
      <c r="D158" s="9" t="s">
        <v>102</v>
      </c>
      <c r="E158" s="9" t="s">
        <v>738</v>
      </c>
      <c r="F158" s="9"/>
      <c r="G158" s="9"/>
      <c r="H158" s="38">
        <v>1600</v>
      </c>
      <c r="I158" s="38">
        <f t="shared" ref="I158:O159" si="132">$H158</f>
        <v>1600</v>
      </c>
      <c r="J158" s="38">
        <f t="shared" si="132"/>
        <v>1600</v>
      </c>
      <c r="K158" s="38">
        <f t="shared" si="132"/>
        <v>1600</v>
      </c>
      <c r="L158" s="38">
        <f t="shared" si="132"/>
        <v>1600</v>
      </c>
      <c r="M158" s="38">
        <f t="shared" si="132"/>
        <v>1600</v>
      </c>
      <c r="N158" s="38">
        <f t="shared" si="132"/>
        <v>1600</v>
      </c>
      <c r="O158" s="38">
        <f t="shared" si="132"/>
        <v>1600</v>
      </c>
      <c r="P158" s="38"/>
      <c r="Q158" s="38">
        <f t="shared" ref="Q158:X160" si="133">H158/1000</f>
        <v>1.6</v>
      </c>
      <c r="R158" s="38">
        <f t="shared" si="133"/>
        <v>1.6</v>
      </c>
      <c r="S158" s="38">
        <f t="shared" si="133"/>
        <v>1.6</v>
      </c>
      <c r="T158" s="38">
        <f t="shared" si="133"/>
        <v>1.6</v>
      </c>
      <c r="U158" s="38">
        <f t="shared" si="133"/>
        <v>1.6</v>
      </c>
      <c r="V158" s="38">
        <f t="shared" si="133"/>
        <v>1.6</v>
      </c>
      <c r="W158" s="38">
        <f t="shared" si="133"/>
        <v>1.6</v>
      </c>
      <c r="X158" s="38">
        <f t="shared" si="133"/>
        <v>1.6</v>
      </c>
      <c r="Y158" s="38">
        <f>stanford_det!AB158*Q158</f>
        <v>12.448338399999997</v>
      </c>
      <c r="Z158" s="38">
        <f>stanford_det!AC158*R158</f>
        <v>9.9586707199999989</v>
      </c>
      <c r="AA158" s="38">
        <f>stanford_det!AD158*S158</f>
        <v>6.2241691999999986</v>
      </c>
      <c r="AB158" s="38">
        <f>stanford_det!AE158*T158</f>
        <v>2.4896676799999988</v>
      </c>
      <c r="AC158" s="38">
        <f>stanford_det!AF158*U158</f>
        <v>1.5560422999999997</v>
      </c>
      <c r="AD158" s="38">
        <f>stanford_det!AG158*V158</f>
        <v>0.6224169200000006</v>
      </c>
      <c r="AE158" s="38">
        <f>stanford_det!AH158*W158</f>
        <v>0.3112084600000003</v>
      </c>
      <c r="AF158" s="38">
        <f>stanford_det!AI158*X158</f>
        <v>0</v>
      </c>
    </row>
    <row r="159" spans="1:32" ht="15" customHeight="1" x14ac:dyDescent="0.25">
      <c r="A159" s="9" t="s">
        <v>31</v>
      </c>
      <c r="B159" s="9" t="s">
        <v>32</v>
      </c>
      <c r="C159" s="9" t="s">
        <v>14</v>
      </c>
      <c r="D159" s="9" t="s">
        <v>102</v>
      </c>
      <c r="E159" s="9" t="s">
        <v>737</v>
      </c>
      <c r="F159" s="9"/>
      <c r="G159" s="9"/>
      <c r="H159" s="38">
        <v>850</v>
      </c>
      <c r="I159" s="38">
        <f t="shared" si="132"/>
        <v>850</v>
      </c>
      <c r="J159" s="38">
        <f t="shared" si="132"/>
        <v>850</v>
      </c>
      <c r="K159" s="38">
        <f t="shared" si="132"/>
        <v>850</v>
      </c>
      <c r="L159" s="38">
        <f t="shared" si="132"/>
        <v>850</v>
      </c>
      <c r="M159" s="38">
        <f t="shared" si="132"/>
        <v>850</v>
      </c>
      <c r="N159" s="38">
        <f t="shared" si="132"/>
        <v>850</v>
      </c>
      <c r="O159" s="38">
        <f t="shared" si="132"/>
        <v>850</v>
      </c>
      <c r="P159" s="38"/>
      <c r="Q159" s="38">
        <f t="shared" si="133"/>
        <v>0.85</v>
      </c>
      <c r="R159" s="38">
        <f t="shared" si="133"/>
        <v>0.85</v>
      </c>
      <c r="S159" s="38">
        <f t="shared" si="133"/>
        <v>0.85</v>
      </c>
      <c r="T159" s="38">
        <f t="shared" si="133"/>
        <v>0.85</v>
      </c>
      <c r="U159" s="38">
        <f t="shared" si="133"/>
        <v>0.85</v>
      </c>
      <c r="V159" s="38">
        <f t="shared" si="133"/>
        <v>0.85</v>
      </c>
      <c r="W159" s="38">
        <f t="shared" si="133"/>
        <v>0.85</v>
      </c>
      <c r="X159" s="38">
        <f t="shared" si="133"/>
        <v>0.85</v>
      </c>
      <c r="Y159" s="38">
        <f>stanford_det!AB159*Q159</f>
        <v>258.29752116666668</v>
      </c>
      <c r="Z159" s="38">
        <f>stanford_det!AC159*R159</f>
        <v>38.678016933333332</v>
      </c>
      <c r="AA159" s="38">
        <f>stanford_det!AD159*S159</f>
        <v>24.173760583333333</v>
      </c>
      <c r="AB159" s="38">
        <f>stanford_det!AE159*T159</f>
        <v>9.6695042333333294</v>
      </c>
      <c r="AC159" s="38">
        <f>stanford_det!AF159*U159</f>
        <v>6.0434401458333333</v>
      </c>
      <c r="AD159" s="38">
        <f>stanford_det!AG159*V159</f>
        <v>2.4173760583333368</v>
      </c>
      <c r="AE159" s="38">
        <f>stanford_det!AH159*W159</f>
        <v>1.2086880291666684</v>
      </c>
      <c r="AF159" s="38">
        <f>stanford_det!AI159*X159</f>
        <v>0</v>
      </c>
    </row>
    <row r="160" spans="1:32" ht="15" customHeight="1" x14ac:dyDescent="0.25">
      <c r="A160" s="9" t="s">
        <v>33</v>
      </c>
      <c r="B160" s="9" t="s">
        <v>34</v>
      </c>
      <c r="C160" s="9" t="s">
        <v>14</v>
      </c>
      <c r="D160" s="9" t="s">
        <v>102</v>
      </c>
      <c r="E160" s="9" t="s">
        <v>736</v>
      </c>
      <c r="F160" s="9"/>
      <c r="G160" s="9"/>
      <c r="H160" s="38">
        <v>4457.1428571428569</v>
      </c>
      <c r="I160" s="38">
        <f>4350</f>
        <v>4350</v>
      </c>
      <c r="J160" s="38">
        <f>(I160+K160)/2</f>
        <v>4225</v>
      </c>
      <c r="K160" s="38">
        <v>4100</v>
      </c>
      <c r="L160" s="38">
        <f>(K160+M160)/2</f>
        <v>3950</v>
      </c>
      <c r="M160" s="38">
        <v>3800</v>
      </c>
      <c r="N160" s="38">
        <f>(M160+O160)/2</f>
        <v>3775</v>
      </c>
      <c r="O160" s="38">
        <v>3750</v>
      </c>
      <c r="P160" s="38"/>
      <c r="Q160" s="38">
        <f t="shared" si="133"/>
        <v>4.4571428571428573</v>
      </c>
      <c r="R160" s="38">
        <f t="shared" si="133"/>
        <v>4.3499999999999996</v>
      </c>
      <c r="S160" s="38">
        <f t="shared" si="133"/>
        <v>4.2249999999999996</v>
      </c>
      <c r="T160" s="38">
        <f t="shared" si="133"/>
        <v>4.0999999999999996</v>
      </c>
      <c r="U160" s="38">
        <f t="shared" si="133"/>
        <v>3.95</v>
      </c>
      <c r="V160" s="38">
        <f t="shared" si="133"/>
        <v>3.8</v>
      </c>
      <c r="W160" s="38">
        <f t="shared" si="133"/>
        <v>3.7749999999999999</v>
      </c>
      <c r="X160" s="38">
        <f t="shared" si="133"/>
        <v>3.75</v>
      </c>
      <c r="Y160" s="38">
        <f>stanford_det!AB160*Q160</f>
        <v>0</v>
      </c>
      <c r="Z160" s="38">
        <f>stanford_det!AC160*R160</f>
        <v>0</v>
      </c>
      <c r="AA160" s="38">
        <f>stanford_det!AD160*S160</f>
        <v>0</v>
      </c>
      <c r="AB160" s="38">
        <f>stanford_det!AE160*T160</f>
        <v>0</v>
      </c>
      <c r="AC160" s="38">
        <f>stanford_det!AF160*U160</f>
        <v>0</v>
      </c>
      <c r="AD160" s="38">
        <f>stanford_det!AG160*V160</f>
        <v>0</v>
      </c>
      <c r="AE160" s="38">
        <f>stanford_det!AH160*W160</f>
        <v>0</v>
      </c>
      <c r="AF160" s="38">
        <f>stanford_det!AI160*X160</f>
        <v>0</v>
      </c>
    </row>
    <row r="161" spans="1:32" ht="15" customHeight="1" x14ac:dyDescent="0.25">
      <c r="A161" s="9" t="s">
        <v>35</v>
      </c>
      <c r="B161" s="9" t="s">
        <v>36</v>
      </c>
      <c r="C161" s="9" t="s">
        <v>14</v>
      </c>
      <c r="D161" s="9" t="s">
        <v>725</v>
      </c>
      <c r="E161" s="9" t="s">
        <v>735</v>
      </c>
      <c r="F161" s="9" t="s">
        <v>102</v>
      </c>
      <c r="G161" s="9" t="s">
        <v>734</v>
      </c>
      <c r="H161" s="38">
        <v>1842.692924470706</v>
      </c>
      <c r="I161" s="38">
        <f t="shared" ref="I161:O161" si="134">$H161</f>
        <v>1842.692924470706</v>
      </c>
      <c r="J161" s="38">
        <f t="shared" si="134"/>
        <v>1842.692924470706</v>
      </c>
      <c r="K161" s="38">
        <f t="shared" si="134"/>
        <v>1842.692924470706</v>
      </c>
      <c r="L161" s="38">
        <f t="shared" si="134"/>
        <v>1842.692924470706</v>
      </c>
      <c r="M161" s="38">
        <f t="shared" si="134"/>
        <v>1842.692924470706</v>
      </c>
      <c r="N161" s="38">
        <f t="shared" si="134"/>
        <v>1842.692924470706</v>
      </c>
      <c r="O161" s="38">
        <f t="shared" si="134"/>
        <v>1842.692924470706</v>
      </c>
      <c r="P161" s="38">
        <v>0.91</v>
      </c>
      <c r="Q161" s="38">
        <f t="shared" ref="Q161:X163" si="135">H161*$P161/1000</f>
        <v>1.6768505612683424</v>
      </c>
      <c r="R161" s="38">
        <f t="shared" si="135"/>
        <v>1.6768505612683424</v>
      </c>
      <c r="S161" s="38">
        <f t="shared" si="135"/>
        <v>1.6768505612683424</v>
      </c>
      <c r="T161" s="38">
        <f t="shared" si="135"/>
        <v>1.6768505612683424</v>
      </c>
      <c r="U161" s="38">
        <f t="shared" si="135"/>
        <v>1.6768505612683424</v>
      </c>
      <c r="V161" s="38">
        <f t="shared" si="135"/>
        <v>1.6768505612683424</v>
      </c>
      <c r="W161" s="38">
        <f t="shared" si="135"/>
        <v>1.6768505612683424</v>
      </c>
      <c r="X161" s="38">
        <f t="shared" si="135"/>
        <v>1.6768505612683424</v>
      </c>
      <c r="Y161" s="38">
        <f>stanford_det!AB161*Q161</f>
        <v>86.357803905319628</v>
      </c>
      <c r="Z161" s="38">
        <f>stanford_det!AC161*R161</f>
        <v>59.293435846448588</v>
      </c>
      <c r="AA161" s="38">
        <f>stanford_det!AD161*S161</f>
        <v>56.426021386679722</v>
      </c>
      <c r="AB161" s="38">
        <f>stanford_det!AE161*T161</f>
        <v>53.558606926910862</v>
      </c>
      <c r="AC161" s="38">
        <f>stanford_det!AF161*U161</f>
        <v>52.841753311968638</v>
      </c>
      <c r="AD161" s="38">
        <f>stanford_det!AG161*V161</f>
        <v>52.124899697026422</v>
      </c>
      <c r="AE161" s="38">
        <f>stanford_det!AH161*W161</f>
        <v>51.885948492045685</v>
      </c>
      <c r="AF161" s="38">
        <f>stanford_det!AI161*X161</f>
        <v>51.646997287064949</v>
      </c>
    </row>
    <row r="162" spans="1:32" ht="15" customHeight="1" x14ac:dyDescent="0.25">
      <c r="A162" s="9" t="s">
        <v>79</v>
      </c>
      <c r="B162" s="9" t="s">
        <v>83</v>
      </c>
      <c r="C162" s="9" t="s">
        <v>14</v>
      </c>
      <c r="D162" s="9" t="s">
        <v>725</v>
      </c>
      <c r="E162" s="9" t="s">
        <v>745</v>
      </c>
      <c r="F162" s="9" t="s">
        <v>102</v>
      </c>
      <c r="G162" s="9" t="s">
        <v>732</v>
      </c>
      <c r="H162" s="39">
        <v>2218.7777777777778</v>
      </c>
      <c r="I162" s="39">
        <f>H162*1350/(1400+2/7*(1350-1400))</f>
        <v>2161.5927835051543</v>
      </c>
      <c r="J162" s="39">
        <f t="shared" ref="J162:J170" si="136">(I162+K162)/2</f>
        <v>2121.5632875143183</v>
      </c>
      <c r="K162" s="39">
        <f>I162*1300/1350</f>
        <v>2081.5337915234818</v>
      </c>
      <c r="L162" s="39">
        <f t="shared" ref="L162:L170" si="137">(K162+M162)/2</f>
        <v>2001.4747995418095</v>
      </c>
      <c r="M162" s="39">
        <f>K162*1200/1300</f>
        <v>1921.4158075601372</v>
      </c>
      <c r="N162" s="39">
        <f t="shared" ref="N162:N170" si="138">(M162+O162)/2</f>
        <v>1841.3568155784646</v>
      </c>
      <c r="O162" s="39">
        <f>M162*1100/1200</f>
        <v>1761.2978235967923</v>
      </c>
      <c r="P162" s="38">
        <v>0.91</v>
      </c>
      <c r="Q162" s="38">
        <f t="shared" si="135"/>
        <v>2.019087777777778</v>
      </c>
      <c r="R162" s="38">
        <f t="shared" si="135"/>
        <v>1.9670494329896906</v>
      </c>
      <c r="S162" s="38">
        <f t="shared" si="135"/>
        <v>1.9306225916380297</v>
      </c>
      <c r="T162" s="38">
        <f t="shared" si="135"/>
        <v>1.8941957502863687</v>
      </c>
      <c r="U162" s="38">
        <f t="shared" si="135"/>
        <v>1.8213420675830467</v>
      </c>
      <c r="V162" s="38">
        <f t="shared" si="135"/>
        <v>1.7484883848797248</v>
      </c>
      <c r="W162" s="38">
        <f t="shared" si="135"/>
        <v>1.6756347021764029</v>
      </c>
      <c r="X162" s="38">
        <f t="shared" si="135"/>
        <v>1.6027810194730812</v>
      </c>
      <c r="Y162" s="38">
        <f>stanford_det!AB162*Q162</f>
        <v>202.18135462777778</v>
      </c>
      <c r="Z162" s="38">
        <f>stanford_det!AC162*R162</f>
        <v>316.40665789352732</v>
      </c>
      <c r="AA162" s="38">
        <f>stanford_det!AD162*S162</f>
        <v>487.46473400754712</v>
      </c>
      <c r="AB162" s="38">
        <f>stanford_det!AE162*T162</f>
        <v>534.82896265709689</v>
      </c>
      <c r="AC162" s="38">
        <f>stanford_det!AF162*U162</f>
        <v>293.54708116827135</v>
      </c>
      <c r="AD162" s="38">
        <f>stanford_det!AG162*V162</f>
        <v>296.93970330013997</v>
      </c>
      <c r="AE162" s="38">
        <f>stanford_det!AH162*W162</f>
        <v>241.05551269916032</v>
      </c>
      <c r="AF162" s="38">
        <f>stanford_det!AI162*X162</f>
        <v>235.19927043299606</v>
      </c>
    </row>
    <row r="163" spans="1:32" ht="15" customHeight="1" x14ac:dyDescent="0.25">
      <c r="A163" s="9" t="s">
        <v>78</v>
      </c>
      <c r="B163" s="9" t="s">
        <v>84</v>
      </c>
      <c r="C163" s="9" t="s">
        <v>14</v>
      </c>
      <c r="D163" s="9" t="s">
        <v>725</v>
      </c>
      <c r="E163" s="9" t="s">
        <v>741</v>
      </c>
      <c r="F163" s="9" t="s">
        <v>102</v>
      </c>
      <c r="G163" s="9" t="s">
        <v>730</v>
      </c>
      <c r="H163" s="38">
        <v>4376</v>
      </c>
      <c r="I163" s="38">
        <f>H163*2880/(3470+2/7*(2880-3470))</f>
        <v>3817.4019904803113</v>
      </c>
      <c r="J163" s="38">
        <f t="shared" si="136"/>
        <v>3618.5789701427948</v>
      </c>
      <c r="K163" s="38">
        <f>I163*2580/2880</f>
        <v>3419.7559498052788</v>
      </c>
      <c r="L163" s="38">
        <f t="shared" si="137"/>
        <v>3287.2072695802681</v>
      </c>
      <c r="M163" s="38">
        <f>K163*2380/2580</f>
        <v>3154.6585893552569</v>
      </c>
      <c r="N163" s="38">
        <f t="shared" si="138"/>
        <v>3032.3850006205571</v>
      </c>
      <c r="O163" s="38">
        <f>M163*2380/2580</f>
        <v>2910.1114118858573</v>
      </c>
      <c r="P163" s="38">
        <v>0.91</v>
      </c>
      <c r="Q163" s="38">
        <f t="shared" si="135"/>
        <v>3.9821600000000004</v>
      </c>
      <c r="R163" s="38">
        <f t="shared" si="135"/>
        <v>3.4738358113370831</v>
      </c>
      <c r="S163" s="38">
        <f t="shared" si="135"/>
        <v>3.2929068628299434</v>
      </c>
      <c r="T163" s="38">
        <f t="shared" si="135"/>
        <v>3.1119779143228037</v>
      </c>
      <c r="U163" s="38">
        <f t="shared" si="135"/>
        <v>2.991358615318044</v>
      </c>
      <c r="V163" s="38">
        <f t="shared" si="135"/>
        <v>2.8707393163132839</v>
      </c>
      <c r="W163" s="38">
        <f t="shared" si="135"/>
        <v>2.7594703505647074</v>
      </c>
      <c r="X163" s="38">
        <f t="shared" si="135"/>
        <v>2.6482013848161299</v>
      </c>
      <c r="Y163" s="38">
        <f>stanford_det!AB163*Q163</f>
        <v>0</v>
      </c>
      <c r="Z163" s="38">
        <f>stanford_det!AC163*R163</f>
        <v>0</v>
      </c>
      <c r="AA163" s="38">
        <f>stanford_det!AD163*S163</f>
        <v>0</v>
      </c>
      <c r="AB163" s="38">
        <f>stanford_det!AE163*T163</f>
        <v>0</v>
      </c>
      <c r="AC163" s="38">
        <f>stanford_det!AF163*U163</f>
        <v>0</v>
      </c>
      <c r="AD163" s="38">
        <f>stanford_det!AG163*V163</f>
        <v>0</v>
      </c>
      <c r="AE163" s="38">
        <f>stanford_det!AH163*W163</f>
        <v>0</v>
      </c>
      <c r="AF163" s="38">
        <f>stanford_det!AI163*X163</f>
        <v>0</v>
      </c>
    </row>
    <row r="164" spans="1:32" ht="15" customHeight="1" x14ac:dyDescent="0.25">
      <c r="A164" s="9" t="s">
        <v>37</v>
      </c>
      <c r="B164" s="9" t="s">
        <v>38</v>
      </c>
      <c r="C164" s="9" t="s">
        <v>14</v>
      </c>
      <c r="D164" s="9" t="s">
        <v>102</v>
      </c>
      <c r="E164" s="9" t="s">
        <v>729</v>
      </c>
      <c r="F164" s="9"/>
      <c r="G164" s="9"/>
      <c r="H164" s="38">
        <v>2442.8571428571427</v>
      </c>
      <c r="I164" s="38">
        <v>2300</v>
      </c>
      <c r="J164" s="38">
        <f t="shared" si="136"/>
        <v>2300</v>
      </c>
      <c r="K164" s="38">
        <v>2300</v>
      </c>
      <c r="L164" s="38">
        <f t="shared" si="137"/>
        <v>2300</v>
      </c>
      <c r="M164" s="38">
        <v>2300</v>
      </c>
      <c r="N164" s="38">
        <f t="shared" si="138"/>
        <v>2250</v>
      </c>
      <c r="O164" s="38">
        <v>2200</v>
      </c>
      <c r="P164" s="38"/>
      <c r="Q164" s="38">
        <f t="shared" ref="Q164:X165" si="139">H164/1000</f>
        <v>2.4428571428571426</v>
      </c>
      <c r="R164" s="38">
        <f t="shared" si="139"/>
        <v>2.2999999999999998</v>
      </c>
      <c r="S164" s="38">
        <f t="shared" si="139"/>
        <v>2.2999999999999998</v>
      </c>
      <c r="T164" s="38">
        <f t="shared" si="139"/>
        <v>2.2999999999999998</v>
      </c>
      <c r="U164" s="38">
        <f t="shared" si="139"/>
        <v>2.2999999999999998</v>
      </c>
      <c r="V164" s="38">
        <f t="shared" si="139"/>
        <v>2.2999999999999998</v>
      </c>
      <c r="W164" s="38">
        <f t="shared" si="139"/>
        <v>2.25</v>
      </c>
      <c r="X164" s="38">
        <f t="shared" si="139"/>
        <v>2.2000000000000002</v>
      </c>
      <c r="Y164" s="38">
        <f>stanford_det!AB164*Q164</f>
        <v>1942.7967086693875</v>
      </c>
      <c r="Z164" s="38">
        <f>stanford_det!AC164*R164</f>
        <v>9.7462928457142848</v>
      </c>
      <c r="AA164" s="38">
        <f>stanford_det!AD164*S164</f>
        <v>6.0914330285714291</v>
      </c>
      <c r="AB164" s="38">
        <f>stanford_det!AE164*T164</f>
        <v>2.4365732114285703</v>
      </c>
      <c r="AC164" s="38">
        <f>stanford_det!AF164*U164</f>
        <v>1.5228582571428571</v>
      </c>
      <c r="AD164" s="38">
        <f>stanford_det!AG164*V164</f>
        <v>0.60914330285714358</v>
      </c>
      <c r="AE164" s="38">
        <f>stanford_det!AH164*W164</f>
        <v>0.29795052857142895</v>
      </c>
      <c r="AF164" s="38">
        <f>stanford_det!AI164*X164</f>
        <v>0</v>
      </c>
    </row>
    <row r="165" spans="1:32" ht="15" customHeight="1" x14ac:dyDescent="0.25">
      <c r="A165" s="9" t="s">
        <v>39</v>
      </c>
      <c r="B165" s="9" t="s">
        <v>40</v>
      </c>
      <c r="C165" s="9" t="s">
        <v>14</v>
      </c>
      <c r="D165" s="9" t="s">
        <v>102</v>
      </c>
      <c r="E165" s="9" t="s">
        <v>728</v>
      </c>
      <c r="F165" s="9"/>
      <c r="G165" s="9"/>
      <c r="H165" s="38">
        <v>2812.8571428571427</v>
      </c>
      <c r="I165" s="38">
        <v>2620</v>
      </c>
      <c r="J165" s="38">
        <f t="shared" si="136"/>
        <v>2495</v>
      </c>
      <c r="K165" s="38">
        <v>2370</v>
      </c>
      <c r="L165" s="38">
        <f t="shared" si="137"/>
        <v>2260</v>
      </c>
      <c r="M165" s="38">
        <v>2150</v>
      </c>
      <c r="N165" s="38">
        <f t="shared" si="138"/>
        <v>2050</v>
      </c>
      <c r="O165" s="38">
        <v>1950</v>
      </c>
      <c r="P165" s="38"/>
      <c r="Q165" s="38">
        <f t="shared" si="139"/>
        <v>2.8128571428571427</v>
      </c>
      <c r="R165" s="38">
        <f t="shared" si="139"/>
        <v>2.62</v>
      </c>
      <c r="S165" s="38">
        <f t="shared" si="139"/>
        <v>2.4950000000000001</v>
      </c>
      <c r="T165" s="38">
        <f t="shared" si="139"/>
        <v>2.37</v>
      </c>
      <c r="U165" s="38">
        <f t="shared" si="139"/>
        <v>2.2599999999999998</v>
      </c>
      <c r="V165" s="38">
        <f t="shared" si="139"/>
        <v>2.15</v>
      </c>
      <c r="W165" s="38">
        <f t="shared" si="139"/>
        <v>2.0499999999999998</v>
      </c>
      <c r="X165" s="38">
        <f t="shared" si="139"/>
        <v>1.95</v>
      </c>
      <c r="Y165" s="38">
        <f>stanford_det!AB165*Q165</f>
        <v>80.182377471428566</v>
      </c>
      <c r="Z165" s="38">
        <f>stanford_det!AC165*R165</f>
        <v>1.0598843200000001</v>
      </c>
      <c r="AA165" s="38">
        <f>stanford_det!AD165*S165</f>
        <v>0.63082332499999993</v>
      </c>
      <c r="AB165" s="38">
        <f>stanford_det!AE165*T165</f>
        <v>0.23968757999999998</v>
      </c>
      <c r="AC165" s="38">
        <f>stanford_det!AF165*U165</f>
        <v>0.14285177500000001</v>
      </c>
      <c r="AD165" s="38">
        <f>stanford_det!AG165*V165</f>
        <v>5.4359525000000068E-2</v>
      </c>
      <c r="AE165" s="38">
        <f>stanford_det!AH165*W165</f>
        <v>2.5915587500000031E-2</v>
      </c>
      <c r="AF165" s="38">
        <f>stanford_det!AI165*X165</f>
        <v>0</v>
      </c>
    </row>
    <row r="166" spans="1:32" ht="15" customHeight="1" x14ac:dyDescent="0.25">
      <c r="A166" s="9" t="s">
        <v>80</v>
      </c>
      <c r="B166" s="9" t="s">
        <v>85</v>
      </c>
      <c r="C166" s="9" t="s">
        <v>14</v>
      </c>
      <c r="D166" s="9" t="s">
        <v>725</v>
      </c>
      <c r="E166" s="9" t="s">
        <v>744</v>
      </c>
      <c r="F166" s="9" t="s">
        <v>102</v>
      </c>
      <c r="G166" s="9" t="s">
        <v>726</v>
      </c>
      <c r="H166" s="39">
        <v>2018.1247142857142</v>
      </c>
      <c r="I166" s="39">
        <f>H166*800/(980+2/7*(800-980))</f>
        <v>1738.6920615384615</v>
      </c>
      <c r="J166" s="39">
        <f t="shared" si="136"/>
        <v>1564.8228553846154</v>
      </c>
      <c r="K166" s="39">
        <f>I166*640/800</f>
        <v>1390.9536492307693</v>
      </c>
      <c r="L166" s="39">
        <f t="shared" si="137"/>
        <v>1325.7526969230771</v>
      </c>
      <c r="M166" s="39">
        <f>K166*580/640</f>
        <v>1260.5517446153847</v>
      </c>
      <c r="N166" s="39">
        <f t="shared" si="138"/>
        <v>1195.3507923076922</v>
      </c>
      <c r="O166" s="39">
        <f>M166*520/580</f>
        <v>1130.14984</v>
      </c>
      <c r="P166" s="38">
        <v>0.91</v>
      </c>
      <c r="Q166" s="38">
        <f t="shared" ref="Q166:X168" si="140">H166*$P166/1000</f>
        <v>1.8364934899999998</v>
      </c>
      <c r="R166" s="38">
        <f t="shared" si="140"/>
        <v>1.5822097760000002</v>
      </c>
      <c r="S166" s="38">
        <f t="shared" si="140"/>
        <v>1.4239887984000001</v>
      </c>
      <c r="T166" s="38">
        <f t="shared" si="140"/>
        <v>1.2657678208000003</v>
      </c>
      <c r="U166" s="38">
        <f t="shared" si="140"/>
        <v>1.2064349542000001</v>
      </c>
      <c r="V166" s="38">
        <f t="shared" si="140"/>
        <v>1.1471020876</v>
      </c>
      <c r="W166" s="38">
        <f t="shared" si="140"/>
        <v>1.0877692210000001</v>
      </c>
      <c r="X166" s="38">
        <f t="shared" si="140"/>
        <v>1.0284363543999999</v>
      </c>
      <c r="Y166" s="38">
        <f>stanford_det!AB166*Q166</f>
        <v>0</v>
      </c>
      <c r="Z166" s="38">
        <f>stanford_det!AC166*R166</f>
        <v>742.51769260818105</v>
      </c>
      <c r="AA166" s="38">
        <f>stanford_det!AD166*S166</f>
        <v>1113.7765389122717</v>
      </c>
      <c r="AB166" s="38">
        <f>stanford_det!AE166*T166</f>
        <v>1138.5271286658779</v>
      </c>
      <c r="AC166" s="38">
        <f>stanford_det!AF166*U166</f>
        <v>589.76014647264344</v>
      </c>
      <c r="AD166" s="38">
        <f>stanford_det!AG166*V166</f>
        <v>594.4008820514448</v>
      </c>
      <c r="AE166" s="38">
        <f>stanford_det!AH166*W166</f>
        <v>467.94083752911416</v>
      </c>
      <c r="AF166" s="38">
        <f>stanford_det!AI166*X166</f>
        <v>452.47171893311031</v>
      </c>
    </row>
    <row r="167" spans="1:32" ht="15" customHeight="1" x14ac:dyDescent="0.25">
      <c r="A167" s="9" t="s">
        <v>81</v>
      </c>
      <c r="B167" s="9" t="s">
        <v>86</v>
      </c>
      <c r="C167" s="9" t="s">
        <v>14</v>
      </c>
      <c r="D167" s="9" t="s">
        <v>725</v>
      </c>
      <c r="E167" s="9" t="s">
        <v>743</v>
      </c>
      <c r="F167" s="9" t="s">
        <v>102</v>
      </c>
      <c r="G167" s="9" t="s">
        <v>723</v>
      </c>
      <c r="H167" s="39">
        <v>2742.6666666666665</v>
      </c>
      <c r="I167" s="39">
        <f>H167*1100/(1310+2/7*(1100-1310))</f>
        <v>2413.5466666666666</v>
      </c>
      <c r="J167" s="39">
        <f t="shared" si="136"/>
        <v>2292.8693333333331</v>
      </c>
      <c r="K167" s="39">
        <f>I167*990/1100</f>
        <v>2172.192</v>
      </c>
      <c r="L167" s="39">
        <f t="shared" si="137"/>
        <v>2106.3679999999999</v>
      </c>
      <c r="M167" s="39">
        <f>K167*930/990</f>
        <v>2040.5440000000001</v>
      </c>
      <c r="N167" s="39">
        <f t="shared" si="138"/>
        <v>1985.6906666666669</v>
      </c>
      <c r="O167" s="39">
        <f>M167*880/930</f>
        <v>1930.8373333333334</v>
      </c>
      <c r="P167" s="38">
        <v>0.91</v>
      </c>
      <c r="Q167" s="38">
        <f t="shared" si="140"/>
        <v>2.4958266666666669</v>
      </c>
      <c r="R167" s="38">
        <f t="shared" si="140"/>
        <v>2.1963274666666668</v>
      </c>
      <c r="S167" s="38">
        <f t="shared" si="140"/>
        <v>2.0865110933333328</v>
      </c>
      <c r="T167" s="38">
        <f t="shared" si="140"/>
        <v>1.97669472</v>
      </c>
      <c r="U167" s="38">
        <f t="shared" si="140"/>
        <v>1.9167948799999999</v>
      </c>
      <c r="V167" s="38">
        <f t="shared" si="140"/>
        <v>1.8568950400000002</v>
      </c>
      <c r="W167" s="38">
        <f t="shared" si="140"/>
        <v>1.8069785066666668</v>
      </c>
      <c r="X167" s="38">
        <f t="shared" si="140"/>
        <v>1.7570619733333335</v>
      </c>
      <c r="Y167" s="38">
        <f>stanford_det!AB167*Q167</f>
        <v>41.315480622960422</v>
      </c>
      <c r="Z167" s="38">
        <f>stanford_det!AC167*R167</f>
        <v>977.45388353819794</v>
      </c>
      <c r="AA167" s="38">
        <f>stanford_det!AD167*S167</f>
        <v>1544.554744998906</v>
      </c>
      <c r="AB167" s="38">
        <f>stanford_det!AE167*T167</f>
        <v>1682.0951005544341</v>
      </c>
      <c r="AC167" s="38">
        <f>stanford_det!AF167*U167</f>
        <v>888.41756471300766</v>
      </c>
      <c r="AD167" s="38">
        <f>stanford_det!AG167*V167</f>
        <v>912.04704632496578</v>
      </c>
      <c r="AE167" s="38">
        <f>stanford_det!AH167*W167</f>
        <v>737.49661999087107</v>
      </c>
      <c r="AF167" s="38">
        <f>stanford_det!AI167*X167</f>
        <v>733.33361559600974</v>
      </c>
    </row>
    <row r="168" spans="1:32" ht="15" customHeight="1" x14ac:dyDescent="0.25">
      <c r="A168" s="9" t="s">
        <v>41</v>
      </c>
      <c r="B168" s="9" t="s">
        <v>42</v>
      </c>
      <c r="C168" s="9" t="s">
        <v>14</v>
      </c>
      <c r="D168" s="9" t="s">
        <v>102</v>
      </c>
      <c r="E168" s="9" t="s">
        <v>722</v>
      </c>
      <c r="F168" s="9"/>
      <c r="G168" s="9"/>
      <c r="H168" s="38">
        <v>5285.7142857142853</v>
      </c>
      <c r="I168" s="38">
        <v>4500</v>
      </c>
      <c r="J168" s="38">
        <f t="shared" si="136"/>
        <v>4150</v>
      </c>
      <c r="K168" s="38">
        <v>3800</v>
      </c>
      <c r="L168" s="38">
        <f t="shared" si="137"/>
        <v>3650</v>
      </c>
      <c r="M168" s="38">
        <v>3500</v>
      </c>
      <c r="N168" s="38">
        <f t="shared" si="138"/>
        <v>3450</v>
      </c>
      <c r="O168" s="38">
        <v>3400</v>
      </c>
      <c r="P168" s="38">
        <v>0.91</v>
      </c>
      <c r="Q168" s="38">
        <f t="shared" si="140"/>
        <v>4.8099999999999996</v>
      </c>
      <c r="R168" s="38">
        <f t="shared" si="140"/>
        <v>4.0949999999999998</v>
      </c>
      <c r="S168" s="38">
        <f t="shared" si="140"/>
        <v>3.7765</v>
      </c>
      <c r="T168" s="38">
        <f t="shared" si="140"/>
        <v>3.4580000000000002</v>
      </c>
      <c r="U168" s="38">
        <f t="shared" si="140"/>
        <v>3.3214999999999999</v>
      </c>
      <c r="V168" s="38">
        <f t="shared" si="140"/>
        <v>3.1850000000000001</v>
      </c>
      <c r="W168" s="38">
        <f t="shared" si="140"/>
        <v>3.1395</v>
      </c>
      <c r="X168" s="38">
        <f t="shared" si="140"/>
        <v>3.0939999999999999</v>
      </c>
      <c r="Y168" s="38">
        <f>stanford_det!AB168*Q168</f>
        <v>0</v>
      </c>
      <c r="Z168" s="38">
        <f>stanford_det!AC168*R168</f>
        <v>41.369045490144082</v>
      </c>
      <c r="AA168" s="38">
        <f>stanford_det!AD168*S168</f>
        <v>62.677387175146862</v>
      </c>
      <c r="AB168" s="38">
        <f>stanford_det!AE168*T168</f>
        <v>64.877169752797386</v>
      </c>
      <c r="AC168" s="38">
        <f>stanford_det!AF168*U168</f>
        <v>31.757308928842743</v>
      </c>
      <c r="AD168" s="38">
        <f>stanford_det!AG168*V168</f>
        <v>32.175924270112063</v>
      </c>
      <c r="AE168" s="38">
        <f>stanford_det!AH168*W168</f>
        <v>25.486286953749484</v>
      </c>
      <c r="AF168" s="38">
        <f>stanford_det!AI168*X168</f>
        <v>25.675074264517995</v>
      </c>
    </row>
    <row r="169" spans="1:32" ht="15" customHeight="1" x14ac:dyDescent="0.25">
      <c r="A169" s="9" t="s">
        <v>43</v>
      </c>
      <c r="B169" s="9" t="s">
        <v>44</v>
      </c>
      <c r="C169" s="9" t="s">
        <v>14</v>
      </c>
      <c r="D169" s="9" t="s">
        <v>102</v>
      </c>
      <c r="E169" s="9" t="s">
        <v>721</v>
      </c>
      <c r="F169" s="9"/>
      <c r="G169" s="9"/>
      <c r="H169" s="38">
        <v>8140</v>
      </c>
      <c r="I169" s="38">
        <v>5790</v>
      </c>
      <c r="J169" s="38">
        <f t="shared" si="136"/>
        <v>5135</v>
      </c>
      <c r="K169" s="38">
        <v>4480</v>
      </c>
      <c r="L169" s="38">
        <f t="shared" si="137"/>
        <v>3565</v>
      </c>
      <c r="M169" s="38">
        <v>2650</v>
      </c>
      <c r="N169" s="38">
        <f t="shared" si="138"/>
        <v>2475</v>
      </c>
      <c r="O169" s="38">
        <v>2300</v>
      </c>
      <c r="P169" s="38"/>
      <c r="Q169" s="38">
        <f t="shared" ref="Q169:X169" si="141">H169/1000</f>
        <v>8.14</v>
      </c>
      <c r="R169" s="38">
        <f t="shared" si="141"/>
        <v>5.79</v>
      </c>
      <c r="S169" s="38">
        <f t="shared" si="141"/>
        <v>5.1349999999999998</v>
      </c>
      <c r="T169" s="38">
        <f t="shared" si="141"/>
        <v>4.4800000000000004</v>
      </c>
      <c r="U169" s="38">
        <f t="shared" si="141"/>
        <v>3.5649999999999999</v>
      </c>
      <c r="V169" s="38">
        <f t="shared" si="141"/>
        <v>2.65</v>
      </c>
      <c r="W169" s="38">
        <f t="shared" si="141"/>
        <v>2.4750000000000001</v>
      </c>
      <c r="X169" s="38">
        <f t="shared" si="141"/>
        <v>2.2999999999999998</v>
      </c>
      <c r="Y169" s="38">
        <f>stanford_det!AB169*Q169</f>
        <v>0</v>
      </c>
      <c r="Z169" s="38">
        <f>stanford_det!AC169*R169</f>
        <v>19.045062846957414</v>
      </c>
      <c r="AA169" s="38">
        <f>stanford_det!AD169*S169</f>
        <v>28.713968242230525</v>
      </c>
      <c r="AB169" s="38">
        <f>stanford_det!AE169*T169</f>
        <v>29.472152523098181</v>
      </c>
      <c r="AC169" s="38">
        <f>stanford_det!AF169*U169</f>
        <v>13.778478002253665</v>
      </c>
      <c r="AD169" s="38">
        <f>stanford_det!AG169*V169</f>
        <v>10.895815316156549</v>
      </c>
      <c r="AE169" s="38">
        <f>stanford_det!AH169*W169</f>
        <v>8.7516010945053697</v>
      </c>
      <c r="AF169" s="38">
        <f>stanford_det!AI169*X169</f>
        <v>8.3219359244908908</v>
      </c>
    </row>
    <row r="170" spans="1:32" ht="15" customHeight="1" x14ac:dyDescent="0.25">
      <c r="A170" s="9" t="s">
        <v>45</v>
      </c>
      <c r="B170" s="9" t="s">
        <v>46</v>
      </c>
      <c r="C170" s="9" t="s">
        <v>14</v>
      </c>
      <c r="D170" s="9" t="s">
        <v>102</v>
      </c>
      <c r="E170" s="9" t="s">
        <v>720</v>
      </c>
      <c r="F170" s="9"/>
      <c r="G170" s="9"/>
      <c r="H170" s="38">
        <v>5370</v>
      </c>
      <c r="I170" s="38">
        <v>4970</v>
      </c>
      <c r="J170" s="38">
        <f t="shared" si="136"/>
        <v>4720</v>
      </c>
      <c r="K170" s="38">
        <v>4470</v>
      </c>
      <c r="L170" s="38">
        <f t="shared" si="137"/>
        <v>4245</v>
      </c>
      <c r="M170" s="38">
        <v>4020</v>
      </c>
      <c r="N170" s="38">
        <f t="shared" si="138"/>
        <v>3815</v>
      </c>
      <c r="O170" s="38">
        <v>3610</v>
      </c>
      <c r="P170" s="38">
        <v>0.91</v>
      </c>
      <c r="Q170" s="38">
        <f t="shared" ref="Q170:X170" si="142">H170*$P170/1000</f>
        <v>4.8866999999999994</v>
      </c>
      <c r="R170" s="38">
        <f t="shared" si="142"/>
        <v>4.5226999999999995</v>
      </c>
      <c r="S170" s="38">
        <f t="shared" si="142"/>
        <v>4.2951999999999995</v>
      </c>
      <c r="T170" s="38">
        <f t="shared" si="142"/>
        <v>4.0677000000000003</v>
      </c>
      <c r="U170" s="38">
        <f t="shared" si="142"/>
        <v>3.8629500000000001</v>
      </c>
      <c r="V170" s="38">
        <f t="shared" si="142"/>
        <v>3.6582000000000003</v>
      </c>
      <c r="W170" s="38">
        <f t="shared" si="142"/>
        <v>3.4716499999999999</v>
      </c>
      <c r="X170" s="38">
        <f t="shared" si="142"/>
        <v>3.2850999999999999</v>
      </c>
      <c r="Y170" s="38">
        <f>stanford_det!AB170*Q170</f>
        <v>0</v>
      </c>
      <c r="Z170" s="38">
        <f>stanford_det!AC170*R170</f>
        <v>0</v>
      </c>
      <c r="AA170" s="38">
        <f>stanford_det!AD170*S170</f>
        <v>0</v>
      </c>
      <c r="AB170" s="38">
        <f>stanford_det!AE170*T170</f>
        <v>0</v>
      </c>
      <c r="AC170" s="38">
        <f>stanford_det!AF170*U170</f>
        <v>0</v>
      </c>
      <c r="AD170" s="38">
        <f>stanford_det!AG170*V170</f>
        <v>0</v>
      </c>
      <c r="AE170" s="38">
        <f>stanford_det!AH170*W170</f>
        <v>0</v>
      </c>
      <c r="AF170" s="38">
        <f>stanford_det!AI170*X170</f>
        <v>0</v>
      </c>
    </row>
    <row r="171" spans="1:32" ht="15" customHeight="1" x14ac:dyDescent="0.25">
      <c r="A171" s="9" t="s">
        <v>29</v>
      </c>
      <c r="B171" s="9" t="s">
        <v>30</v>
      </c>
      <c r="C171" s="9" t="s">
        <v>13</v>
      </c>
      <c r="D171" s="9" t="s">
        <v>102</v>
      </c>
      <c r="E171" s="9" t="s">
        <v>738</v>
      </c>
      <c r="F171" s="9"/>
      <c r="G171" s="9"/>
      <c r="H171" s="38">
        <v>2000</v>
      </c>
      <c r="I171" s="38">
        <f t="shared" ref="I171:O172" si="143">$H171</f>
        <v>2000</v>
      </c>
      <c r="J171" s="38">
        <f t="shared" si="143"/>
        <v>2000</v>
      </c>
      <c r="K171" s="38">
        <f t="shared" si="143"/>
        <v>2000</v>
      </c>
      <c r="L171" s="38">
        <f t="shared" si="143"/>
        <v>2000</v>
      </c>
      <c r="M171" s="38">
        <f t="shared" si="143"/>
        <v>2000</v>
      </c>
      <c r="N171" s="38">
        <f t="shared" si="143"/>
        <v>2000</v>
      </c>
      <c r="O171" s="38">
        <f t="shared" si="143"/>
        <v>2000</v>
      </c>
      <c r="P171" s="38"/>
      <c r="Q171" s="38">
        <f t="shared" ref="Q171:X173" si="144">H171/1000</f>
        <v>2</v>
      </c>
      <c r="R171" s="38">
        <f t="shared" si="144"/>
        <v>2</v>
      </c>
      <c r="S171" s="38">
        <f t="shared" si="144"/>
        <v>2</v>
      </c>
      <c r="T171" s="38">
        <f t="shared" si="144"/>
        <v>2</v>
      </c>
      <c r="U171" s="38">
        <f t="shared" si="144"/>
        <v>2</v>
      </c>
      <c r="V171" s="38">
        <f t="shared" si="144"/>
        <v>2</v>
      </c>
      <c r="W171" s="38">
        <f t="shared" si="144"/>
        <v>2</v>
      </c>
      <c r="X171" s="38">
        <f t="shared" si="144"/>
        <v>2</v>
      </c>
      <c r="Y171" s="38">
        <f>stanford_det!AB171*Q171</f>
        <v>56.837650000000018</v>
      </c>
      <c r="Z171" s="38">
        <f>stanford_det!AC171*R171</f>
        <v>45.470120000000016</v>
      </c>
      <c r="AA171" s="38">
        <f>stanford_det!AD171*S171</f>
        <v>28.418825000000009</v>
      </c>
      <c r="AB171" s="38">
        <f>stanford_det!AE171*T171</f>
        <v>11.367529999999999</v>
      </c>
      <c r="AC171" s="38">
        <f>stanford_det!AF171*U171</f>
        <v>7.104706250000004</v>
      </c>
      <c r="AD171" s="38">
        <f>stanford_det!AG171*V171</f>
        <v>2.8418825000000085</v>
      </c>
      <c r="AE171" s="38">
        <f>stanford_det!AH171*W171</f>
        <v>1.4209412500000043</v>
      </c>
      <c r="AF171" s="38">
        <f>stanford_det!AI171*X171</f>
        <v>0</v>
      </c>
    </row>
    <row r="172" spans="1:32" ht="15" customHeight="1" x14ac:dyDescent="0.25">
      <c r="A172" s="9" t="s">
        <v>31</v>
      </c>
      <c r="B172" s="9" t="s">
        <v>32</v>
      </c>
      <c r="C172" s="9" t="s">
        <v>13</v>
      </c>
      <c r="D172" s="9" t="s">
        <v>102</v>
      </c>
      <c r="E172" s="9" t="s">
        <v>737</v>
      </c>
      <c r="F172" s="9"/>
      <c r="G172" s="9"/>
      <c r="H172" s="38">
        <v>850</v>
      </c>
      <c r="I172" s="38">
        <f t="shared" si="143"/>
        <v>850</v>
      </c>
      <c r="J172" s="38">
        <f t="shared" si="143"/>
        <v>850</v>
      </c>
      <c r="K172" s="38">
        <f t="shared" si="143"/>
        <v>850</v>
      </c>
      <c r="L172" s="38">
        <f t="shared" si="143"/>
        <v>850</v>
      </c>
      <c r="M172" s="38">
        <f t="shared" si="143"/>
        <v>850</v>
      </c>
      <c r="N172" s="38">
        <f t="shared" si="143"/>
        <v>850</v>
      </c>
      <c r="O172" s="38">
        <f t="shared" si="143"/>
        <v>850</v>
      </c>
      <c r="P172" s="38"/>
      <c r="Q172" s="38">
        <f t="shared" si="144"/>
        <v>0.85</v>
      </c>
      <c r="R172" s="38">
        <f t="shared" si="144"/>
        <v>0.85</v>
      </c>
      <c r="S172" s="38">
        <f t="shared" si="144"/>
        <v>0.85</v>
      </c>
      <c r="T172" s="38">
        <f t="shared" si="144"/>
        <v>0.85</v>
      </c>
      <c r="U172" s="38">
        <f t="shared" si="144"/>
        <v>0.85</v>
      </c>
      <c r="V172" s="38">
        <f t="shared" si="144"/>
        <v>0.85</v>
      </c>
      <c r="W172" s="38">
        <f t="shared" si="144"/>
        <v>0.85</v>
      </c>
      <c r="X172" s="38">
        <f t="shared" si="144"/>
        <v>0.85</v>
      </c>
      <c r="Y172" s="38">
        <f>stanford_det!AB172*Q172</f>
        <v>99.061737000000008</v>
      </c>
      <c r="Z172" s="38">
        <f>stanford_det!AC172*R172</f>
        <v>79.249389600000015</v>
      </c>
      <c r="AA172" s="38">
        <f>stanford_det!AD172*S172</f>
        <v>49.530868500000004</v>
      </c>
      <c r="AB172" s="38">
        <f>stanford_det!AE172*T172</f>
        <v>19.812347400000004</v>
      </c>
      <c r="AC172" s="38">
        <f>stanford_det!AF172*U172</f>
        <v>12.382717125000005</v>
      </c>
      <c r="AD172" s="38">
        <f>stanford_det!AG172*V172</f>
        <v>4.9530868500000071</v>
      </c>
      <c r="AE172" s="38">
        <f>stanford_det!AH172*W172</f>
        <v>2.4765434250000036</v>
      </c>
      <c r="AF172" s="38">
        <f>stanford_det!AI172*X172</f>
        <v>0</v>
      </c>
    </row>
    <row r="173" spans="1:32" ht="15" customHeight="1" x14ac:dyDescent="0.25">
      <c r="A173" s="9" t="s">
        <v>33</v>
      </c>
      <c r="B173" s="9" t="s">
        <v>34</v>
      </c>
      <c r="C173" s="9" t="s">
        <v>13</v>
      </c>
      <c r="D173" s="9" t="s">
        <v>102</v>
      </c>
      <c r="E173" s="9" t="s">
        <v>736</v>
      </c>
      <c r="F173" s="9"/>
      <c r="G173" s="9"/>
      <c r="H173" s="38">
        <v>4457.1428571428569</v>
      </c>
      <c r="I173" s="38">
        <f>4350</f>
        <v>4350</v>
      </c>
      <c r="J173" s="38">
        <f>(I173+K173)/2</f>
        <v>4225</v>
      </c>
      <c r="K173" s="38">
        <v>4100</v>
      </c>
      <c r="L173" s="38">
        <f>(K173+M173)/2</f>
        <v>3950</v>
      </c>
      <c r="M173" s="38">
        <v>3800</v>
      </c>
      <c r="N173" s="38">
        <f>(M173+O173)/2</f>
        <v>3775</v>
      </c>
      <c r="O173" s="38">
        <v>3750</v>
      </c>
      <c r="P173" s="38"/>
      <c r="Q173" s="38">
        <f t="shared" si="144"/>
        <v>4.4571428571428573</v>
      </c>
      <c r="R173" s="38">
        <f t="shared" si="144"/>
        <v>4.3499999999999996</v>
      </c>
      <c r="S173" s="38">
        <f t="shared" si="144"/>
        <v>4.2249999999999996</v>
      </c>
      <c r="T173" s="38">
        <f t="shared" si="144"/>
        <v>4.0999999999999996</v>
      </c>
      <c r="U173" s="38">
        <f t="shared" si="144"/>
        <v>3.95</v>
      </c>
      <c r="V173" s="38">
        <f t="shared" si="144"/>
        <v>3.8</v>
      </c>
      <c r="W173" s="38">
        <f t="shared" si="144"/>
        <v>3.7749999999999999</v>
      </c>
      <c r="X173" s="38">
        <f t="shared" si="144"/>
        <v>3.75</v>
      </c>
      <c r="Y173" s="38">
        <f>stanford_det!AB173*Q173</f>
        <v>145.6</v>
      </c>
      <c r="Z173" s="38">
        <f>stanford_det!AC173*R173</f>
        <v>113.67999999999999</v>
      </c>
      <c r="AA173" s="38">
        <f>stanford_det!AD173*S173</f>
        <v>69.008333333333326</v>
      </c>
      <c r="AB173" s="38">
        <f>stanford_det!AE173*T173</f>
        <v>26.786666666666665</v>
      </c>
      <c r="AC173" s="38">
        <f>stanford_det!AF173*U173</f>
        <v>16.129166666666666</v>
      </c>
      <c r="AD173" s="38">
        <f>stanford_det!AG173*V173</f>
        <v>6.2066666666666661</v>
      </c>
      <c r="AE173" s="38">
        <f>stanford_det!AH173*W173</f>
        <v>3.0829166666666667</v>
      </c>
      <c r="AF173" s="38">
        <f>stanford_det!AI173*X173</f>
        <v>0</v>
      </c>
    </row>
    <row r="174" spans="1:32" ht="15" customHeight="1" x14ac:dyDescent="0.25">
      <c r="A174" s="9" t="s">
        <v>35</v>
      </c>
      <c r="B174" s="9" t="s">
        <v>36</v>
      </c>
      <c r="C174" s="9" t="s">
        <v>13</v>
      </c>
      <c r="D174" s="9" t="s">
        <v>725</v>
      </c>
      <c r="E174" s="9" t="s">
        <v>735</v>
      </c>
      <c r="F174" s="9" t="s">
        <v>102</v>
      </c>
      <c r="G174" s="9" t="s">
        <v>734</v>
      </c>
      <c r="H174" s="38">
        <v>1842.692924470706</v>
      </c>
      <c r="I174" s="38">
        <f t="shared" ref="I174:O174" si="145">$H174</f>
        <v>1842.692924470706</v>
      </c>
      <c r="J174" s="38">
        <f t="shared" si="145"/>
        <v>1842.692924470706</v>
      </c>
      <c r="K174" s="38">
        <f t="shared" si="145"/>
        <v>1842.692924470706</v>
      </c>
      <c r="L174" s="38">
        <f t="shared" si="145"/>
        <v>1842.692924470706</v>
      </c>
      <c r="M174" s="38">
        <f t="shared" si="145"/>
        <v>1842.692924470706</v>
      </c>
      <c r="N174" s="38">
        <f t="shared" si="145"/>
        <v>1842.692924470706</v>
      </c>
      <c r="O174" s="38">
        <f t="shared" si="145"/>
        <v>1842.692924470706</v>
      </c>
      <c r="P174" s="38">
        <v>0.91</v>
      </c>
      <c r="Q174" s="38">
        <f t="shared" ref="Q174:X176" si="146">H174*$P174/1000</f>
        <v>1.6768505612683424</v>
      </c>
      <c r="R174" s="38">
        <f t="shared" si="146"/>
        <v>1.6768505612683424</v>
      </c>
      <c r="S174" s="38">
        <f t="shared" si="146"/>
        <v>1.6768505612683424</v>
      </c>
      <c r="T174" s="38">
        <f t="shared" si="146"/>
        <v>1.6768505612683424</v>
      </c>
      <c r="U174" s="38">
        <f t="shared" si="146"/>
        <v>1.6768505612683424</v>
      </c>
      <c r="V174" s="38">
        <f t="shared" si="146"/>
        <v>1.6768505612683424</v>
      </c>
      <c r="W174" s="38">
        <f t="shared" si="146"/>
        <v>1.6768505612683424</v>
      </c>
      <c r="X174" s="38">
        <f t="shared" si="146"/>
        <v>1.6768505612683424</v>
      </c>
      <c r="Y174" s="38">
        <f>stanford_det!AB174*Q174</f>
        <v>1.5930080332049252</v>
      </c>
      <c r="Z174" s="38">
        <f>stanford_det!AC174*R174</f>
        <v>1.5874185313340308</v>
      </c>
      <c r="AA174" s="38">
        <f>stanford_det!AD174*S174</f>
        <v>1.5790342785276892</v>
      </c>
      <c r="AB174" s="38">
        <f>stanford_det!AE174*T174</f>
        <v>1.5706500257213476</v>
      </c>
      <c r="AC174" s="38">
        <f>stanford_det!AF174*U174</f>
        <v>1.568553962519762</v>
      </c>
      <c r="AD174" s="38">
        <f>stanford_det!AG174*V174</f>
        <v>1.5664578993181764</v>
      </c>
      <c r="AE174" s="38">
        <f>stanford_det!AH174*W174</f>
        <v>1.5657592115843146</v>
      </c>
      <c r="AF174" s="38">
        <f>stanford_det!AI174*X174</f>
        <v>1.5650605238504529</v>
      </c>
    </row>
    <row r="175" spans="1:32" ht="15" customHeight="1" x14ac:dyDescent="0.25">
      <c r="A175" s="9" t="s">
        <v>79</v>
      </c>
      <c r="B175" s="9" t="s">
        <v>83</v>
      </c>
      <c r="C175" s="9" t="s">
        <v>13</v>
      </c>
      <c r="D175" s="9" t="s">
        <v>725</v>
      </c>
      <c r="E175" s="9" t="s">
        <v>745</v>
      </c>
      <c r="F175" s="9" t="s">
        <v>102</v>
      </c>
      <c r="G175" s="9" t="s">
        <v>732</v>
      </c>
      <c r="H175" s="39">
        <v>2218.7777777777778</v>
      </c>
      <c r="I175" s="39">
        <f>H175*1350/(1400+2/7*(1350-1400))</f>
        <v>2161.5927835051543</v>
      </c>
      <c r="J175" s="39">
        <f t="shared" ref="J175:J183" si="147">(I175+K175)/2</f>
        <v>2121.5632875143183</v>
      </c>
      <c r="K175" s="39">
        <f>I175*1300/1350</f>
        <v>2081.5337915234818</v>
      </c>
      <c r="L175" s="39">
        <f t="shared" ref="L175:L183" si="148">(K175+M175)/2</f>
        <v>2001.4747995418095</v>
      </c>
      <c r="M175" s="39">
        <f>K175*1200/1300</f>
        <v>1921.4158075601372</v>
      </c>
      <c r="N175" s="39">
        <f t="shared" ref="N175:N183" si="149">(M175+O175)/2</f>
        <v>1841.3568155784646</v>
      </c>
      <c r="O175" s="39">
        <f>M175*1100/1200</f>
        <v>1761.2978235967923</v>
      </c>
      <c r="P175" s="38">
        <v>0.91</v>
      </c>
      <c r="Q175" s="38">
        <f t="shared" si="146"/>
        <v>2.019087777777778</v>
      </c>
      <c r="R175" s="38">
        <f t="shared" si="146"/>
        <v>1.9670494329896906</v>
      </c>
      <c r="S175" s="38">
        <f t="shared" si="146"/>
        <v>1.9306225916380297</v>
      </c>
      <c r="T175" s="38">
        <f t="shared" si="146"/>
        <v>1.8941957502863687</v>
      </c>
      <c r="U175" s="38">
        <f t="shared" si="146"/>
        <v>1.8213420675830467</v>
      </c>
      <c r="V175" s="38">
        <f t="shared" si="146"/>
        <v>1.7484883848797248</v>
      </c>
      <c r="W175" s="38">
        <f t="shared" si="146"/>
        <v>1.6756347021764029</v>
      </c>
      <c r="X175" s="38">
        <f t="shared" si="146"/>
        <v>1.6027810194730812</v>
      </c>
      <c r="Y175" s="38">
        <f>stanford_det!AB175*Q175</f>
        <v>33.223633075457407</v>
      </c>
      <c r="Z175" s="38">
        <f>stanford_det!AC175*R175</f>
        <v>792.32598734417331</v>
      </c>
      <c r="AA175" s="38">
        <f>stanford_det!AD175*S175</f>
        <v>1266.7313978910965</v>
      </c>
      <c r="AB175" s="38">
        <f>stanford_det!AE175*T175</f>
        <v>1401.7149789482744</v>
      </c>
      <c r="AC175" s="38">
        <f>stanford_det!AF175*U175</f>
        <v>743.44703871050513</v>
      </c>
      <c r="AD175" s="38">
        <f>stanford_det!AG175*V175</f>
        <v>755.15069949325073</v>
      </c>
      <c r="AE175" s="38">
        <f>stanford_det!AH175*W175</f>
        <v>604.54165281226335</v>
      </c>
      <c r="AF175" s="38">
        <f>stanford_det!AI175*X175</f>
        <v>590.91992661485222</v>
      </c>
    </row>
    <row r="176" spans="1:32" ht="15" customHeight="1" x14ac:dyDescent="0.25">
      <c r="A176" s="9" t="s">
        <v>78</v>
      </c>
      <c r="B176" s="9" t="s">
        <v>84</v>
      </c>
      <c r="C176" s="9" t="s">
        <v>13</v>
      </c>
      <c r="D176" s="9" t="s">
        <v>725</v>
      </c>
      <c r="E176" s="9" t="s">
        <v>741</v>
      </c>
      <c r="F176" s="9" t="s">
        <v>102</v>
      </c>
      <c r="G176" s="9" t="s">
        <v>730</v>
      </c>
      <c r="H176" s="38">
        <v>4376</v>
      </c>
      <c r="I176" s="38">
        <f>H176*2880/(3470+2/7*(2880-3470))</f>
        <v>3817.4019904803113</v>
      </c>
      <c r="J176" s="38">
        <f t="shared" si="147"/>
        <v>3618.5789701427948</v>
      </c>
      <c r="K176" s="38">
        <f>I176*2580/2880</f>
        <v>3419.7559498052788</v>
      </c>
      <c r="L176" s="38">
        <f t="shared" si="148"/>
        <v>3287.2072695802681</v>
      </c>
      <c r="M176" s="38">
        <f>K176*2380/2580</f>
        <v>3154.6585893552569</v>
      </c>
      <c r="N176" s="38">
        <f t="shared" si="149"/>
        <v>3032.3850006205571</v>
      </c>
      <c r="O176" s="38">
        <f>M176*2380/2580</f>
        <v>2910.1114118858573</v>
      </c>
      <c r="P176" s="38">
        <v>0.91</v>
      </c>
      <c r="Q176" s="38">
        <f t="shared" si="146"/>
        <v>3.9821600000000004</v>
      </c>
      <c r="R176" s="38">
        <f t="shared" si="146"/>
        <v>3.4738358113370831</v>
      </c>
      <c r="S176" s="38">
        <f t="shared" si="146"/>
        <v>3.2929068628299434</v>
      </c>
      <c r="T176" s="38">
        <f t="shared" si="146"/>
        <v>3.1119779143228037</v>
      </c>
      <c r="U176" s="38">
        <f t="shared" si="146"/>
        <v>2.991358615318044</v>
      </c>
      <c r="V176" s="38">
        <f t="shared" si="146"/>
        <v>2.8707393163132839</v>
      </c>
      <c r="W176" s="38">
        <f t="shared" si="146"/>
        <v>2.7594703505647074</v>
      </c>
      <c r="X176" s="38">
        <f t="shared" si="146"/>
        <v>2.6482013848161299</v>
      </c>
      <c r="Y176" s="38">
        <f>stanford_det!AB176*Q176</f>
        <v>0</v>
      </c>
      <c r="Z176" s="38">
        <f>stanford_det!AC176*R176</f>
        <v>0</v>
      </c>
      <c r="AA176" s="38">
        <f>stanford_det!AD176*S176</f>
        <v>0</v>
      </c>
      <c r="AB176" s="38">
        <f>stanford_det!AE176*T176</f>
        <v>0</v>
      </c>
      <c r="AC176" s="38">
        <f>stanford_det!AF176*U176</f>
        <v>0</v>
      </c>
      <c r="AD176" s="38">
        <f>stanford_det!AG176*V176</f>
        <v>0</v>
      </c>
      <c r="AE176" s="38">
        <f>stanford_det!AH176*W176</f>
        <v>0</v>
      </c>
      <c r="AF176" s="38">
        <f>stanford_det!AI176*X176</f>
        <v>0</v>
      </c>
    </row>
    <row r="177" spans="1:32" ht="15" customHeight="1" x14ac:dyDescent="0.25">
      <c r="A177" s="9" t="s">
        <v>37</v>
      </c>
      <c r="B177" s="9" t="s">
        <v>38</v>
      </c>
      <c r="C177" s="9" t="s">
        <v>13</v>
      </c>
      <c r="D177" s="9" t="s">
        <v>102</v>
      </c>
      <c r="E177" s="9" t="s">
        <v>729</v>
      </c>
      <c r="F177" s="9"/>
      <c r="G177" s="9"/>
      <c r="H177" s="38">
        <v>2442.8571428571427</v>
      </c>
      <c r="I177" s="38">
        <v>2300</v>
      </c>
      <c r="J177" s="38">
        <f t="shared" si="147"/>
        <v>2300</v>
      </c>
      <c r="K177" s="38">
        <v>2300</v>
      </c>
      <c r="L177" s="38">
        <f t="shared" si="148"/>
        <v>2300</v>
      </c>
      <c r="M177" s="38">
        <v>2300</v>
      </c>
      <c r="N177" s="38">
        <f t="shared" si="149"/>
        <v>2250</v>
      </c>
      <c r="O177" s="38">
        <v>2200</v>
      </c>
      <c r="P177" s="38"/>
      <c r="Q177" s="38">
        <f t="shared" ref="Q177:X178" si="150">H177/1000</f>
        <v>2.4428571428571426</v>
      </c>
      <c r="R177" s="38">
        <f t="shared" si="150"/>
        <v>2.2999999999999998</v>
      </c>
      <c r="S177" s="38">
        <f t="shared" si="150"/>
        <v>2.2999999999999998</v>
      </c>
      <c r="T177" s="38">
        <f t="shared" si="150"/>
        <v>2.2999999999999998</v>
      </c>
      <c r="U177" s="38">
        <f t="shared" si="150"/>
        <v>2.2999999999999998</v>
      </c>
      <c r="V177" s="38">
        <f t="shared" si="150"/>
        <v>2.2999999999999998</v>
      </c>
      <c r="W177" s="38">
        <f t="shared" si="150"/>
        <v>2.25</v>
      </c>
      <c r="X177" s="38">
        <f t="shared" si="150"/>
        <v>2.2000000000000002</v>
      </c>
      <c r="Y177" s="38">
        <f>stanford_det!AB177*Q177</f>
        <v>6.3727651836734678</v>
      </c>
      <c r="Z177" s="38">
        <f>stanford_det!AC177*R177</f>
        <v>4.8000710857142845</v>
      </c>
      <c r="AA177" s="38">
        <f>stanford_det!AD177*S177</f>
        <v>3.0000444285714276</v>
      </c>
      <c r="AB177" s="38">
        <f>stanford_det!AE177*T177</f>
        <v>1.2000177714285711</v>
      </c>
      <c r="AC177" s="38">
        <f>stanford_det!AF177*U177</f>
        <v>0.75001110714285713</v>
      </c>
      <c r="AD177" s="38">
        <f>stanford_det!AG177*V177</f>
        <v>0.30000444285714306</v>
      </c>
      <c r="AE177" s="38">
        <f>stanford_det!AH177*W177</f>
        <v>0.14674130357142867</v>
      </c>
      <c r="AF177" s="38">
        <f>stanford_det!AI177*X177</f>
        <v>0</v>
      </c>
    </row>
    <row r="178" spans="1:32" ht="15" customHeight="1" x14ac:dyDescent="0.25">
      <c r="A178" s="9" t="s">
        <v>39</v>
      </c>
      <c r="B178" s="9" t="s">
        <v>40</v>
      </c>
      <c r="C178" s="9" t="s">
        <v>13</v>
      </c>
      <c r="D178" s="9" t="s">
        <v>102</v>
      </c>
      <c r="E178" s="9" t="s">
        <v>728</v>
      </c>
      <c r="F178" s="9"/>
      <c r="G178" s="9"/>
      <c r="H178" s="38">
        <v>2812.8571428571427</v>
      </c>
      <c r="I178" s="38">
        <v>2620</v>
      </c>
      <c r="J178" s="38">
        <f t="shared" si="147"/>
        <v>2495</v>
      </c>
      <c r="K178" s="38">
        <v>2370</v>
      </c>
      <c r="L178" s="38">
        <f t="shared" si="148"/>
        <v>2260</v>
      </c>
      <c r="M178" s="38">
        <v>2150</v>
      </c>
      <c r="N178" s="38">
        <f t="shared" si="149"/>
        <v>2050</v>
      </c>
      <c r="O178" s="38">
        <v>1950</v>
      </c>
      <c r="P178" s="38"/>
      <c r="Q178" s="38">
        <f t="shared" si="150"/>
        <v>2.8128571428571427</v>
      </c>
      <c r="R178" s="38">
        <f t="shared" si="150"/>
        <v>2.62</v>
      </c>
      <c r="S178" s="38">
        <f t="shared" si="150"/>
        <v>2.4950000000000001</v>
      </c>
      <c r="T178" s="38">
        <f t="shared" si="150"/>
        <v>2.37</v>
      </c>
      <c r="U178" s="38">
        <f t="shared" si="150"/>
        <v>2.2599999999999998</v>
      </c>
      <c r="V178" s="38">
        <f t="shared" si="150"/>
        <v>2.15</v>
      </c>
      <c r="W178" s="38">
        <f t="shared" si="150"/>
        <v>2.0499999999999998</v>
      </c>
      <c r="X178" s="38">
        <f t="shared" si="150"/>
        <v>1.95</v>
      </c>
      <c r="Y178" s="38">
        <f>stanford_det!AB178*Q178</f>
        <v>39.281222583428573</v>
      </c>
      <c r="Z178" s="38">
        <f>stanford_det!AC178*R178</f>
        <v>29.270396025600004</v>
      </c>
      <c r="AA178" s="38">
        <f>stanford_det!AD178*S178</f>
        <v>17.421192291000001</v>
      </c>
      <c r="AB178" s="38">
        <f>stanford_det!AE178*T178</f>
        <v>6.6193548263999977</v>
      </c>
      <c r="AC178" s="38">
        <f>stanford_det!AF178*U178</f>
        <v>3.9450796170000002</v>
      </c>
      <c r="AD178" s="38">
        <f>stanford_det!AG178*V178</f>
        <v>1.5012249870000032</v>
      </c>
      <c r="AE178" s="38">
        <f>stanford_det!AH178*W178</f>
        <v>0.71570028450000156</v>
      </c>
      <c r="AF178" s="38">
        <f>stanford_det!AI178*X178</f>
        <v>0</v>
      </c>
    </row>
    <row r="179" spans="1:32" ht="15" customHeight="1" x14ac:dyDescent="0.25">
      <c r="A179" s="9" t="s">
        <v>80</v>
      </c>
      <c r="B179" s="9" t="s">
        <v>85</v>
      </c>
      <c r="C179" s="9" t="s">
        <v>13</v>
      </c>
      <c r="D179" s="9" t="s">
        <v>725</v>
      </c>
      <c r="E179" s="9" t="s">
        <v>748</v>
      </c>
      <c r="F179" s="9" t="s">
        <v>102</v>
      </c>
      <c r="G179" s="9" t="s">
        <v>726</v>
      </c>
      <c r="H179" s="39">
        <v>2503.4421111111114</v>
      </c>
      <c r="I179" s="39">
        <f>H179*800/(980+2/7*(800-980))</f>
        <v>2156.8116649572653</v>
      </c>
      <c r="J179" s="39">
        <f t="shared" si="147"/>
        <v>1941.1304984615388</v>
      </c>
      <c r="K179" s="39">
        <f>I179*640/800</f>
        <v>1725.4493319658122</v>
      </c>
      <c r="L179" s="39">
        <f t="shared" si="148"/>
        <v>1644.5688945299148</v>
      </c>
      <c r="M179" s="39">
        <f>K179*580/640</f>
        <v>1563.6884570940174</v>
      </c>
      <c r="N179" s="39">
        <f t="shared" si="149"/>
        <v>1482.80801965812</v>
      </c>
      <c r="O179" s="39">
        <f>M179*520/580</f>
        <v>1401.9275822222226</v>
      </c>
      <c r="P179" s="38">
        <v>0.91</v>
      </c>
      <c r="Q179" s="38">
        <f t="shared" ref="Q179:X181" si="151">H179*$P179/1000</f>
        <v>2.2781323211111117</v>
      </c>
      <c r="R179" s="38">
        <f t="shared" si="151"/>
        <v>1.9626986151111114</v>
      </c>
      <c r="S179" s="38">
        <f t="shared" si="151"/>
        <v>1.7664287536000003</v>
      </c>
      <c r="T179" s="38">
        <f t="shared" si="151"/>
        <v>1.5701588920888891</v>
      </c>
      <c r="U179" s="38">
        <f t="shared" si="151"/>
        <v>1.4965576940222225</v>
      </c>
      <c r="V179" s="38">
        <f t="shared" si="151"/>
        <v>1.4229564959555561</v>
      </c>
      <c r="W179" s="38">
        <f t="shared" si="151"/>
        <v>1.3493552978888892</v>
      </c>
      <c r="X179" s="38">
        <f t="shared" si="151"/>
        <v>1.2757540998222225</v>
      </c>
      <c r="Y179" s="38">
        <f>stanford_det!AB179*Q179</f>
        <v>36.831571852010349</v>
      </c>
      <c r="Z179" s="38">
        <f>stanford_det!AC179*R179</f>
        <v>2570.1078891073598</v>
      </c>
      <c r="AA179" s="38">
        <f>stanford_det!AD179*S179</f>
        <v>3854.9646509164513</v>
      </c>
      <c r="AB179" s="38">
        <f>stanford_det!AE179*T179</f>
        <v>3940.5910954990109</v>
      </c>
      <c r="AC179" s="38">
        <f>stanford_det!AF179*U179</f>
        <v>2041.3512937376861</v>
      </c>
      <c r="AD179" s="38">
        <f>stanford_det!AG179*V179</f>
        <v>2057.4000901361483</v>
      </c>
      <c r="AE179" s="38">
        <f>stanford_det!AH179*W179</f>
        <v>1619.7222374946596</v>
      </c>
      <c r="AF179" s="38">
        <f>stanford_det!AI179*X179</f>
        <v>1566.1728458397954</v>
      </c>
    </row>
    <row r="180" spans="1:32" ht="15" customHeight="1" x14ac:dyDescent="0.25">
      <c r="A180" s="9" t="s">
        <v>81</v>
      </c>
      <c r="B180" s="9" t="s">
        <v>86</v>
      </c>
      <c r="C180" s="9" t="s">
        <v>13</v>
      </c>
      <c r="D180" s="9" t="s">
        <v>725</v>
      </c>
      <c r="E180" s="9" t="s">
        <v>747</v>
      </c>
      <c r="F180" s="9" t="s">
        <v>102</v>
      </c>
      <c r="G180" s="9" t="s">
        <v>723</v>
      </c>
      <c r="H180" s="39">
        <v>4069.1111111111113</v>
      </c>
      <c r="I180" s="39">
        <f>H180*1100/(1310+2/7*(1100-1310))</f>
        <v>3580.8177777777778</v>
      </c>
      <c r="J180" s="39">
        <f t="shared" si="147"/>
        <v>3401.7768888888886</v>
      </c>
      <c r="K180" s="39">
        <f>I180*990/1100</f>
        <v>3222.7359999999999</v>
      </c>
      <c r="L180" s="39">
        <f t="shared" si="148"/>
        <v>3125.0773333333332</v>
      </c>
      <c r="M180" s="39">
        <f>K180*930/990</f>
        <v>3027.4186666666665</v>
      </c>
      <c r="N180" s="39">
        <f t="shared" si="149"/>
        <v>2946.036444444444</v>
      </c>
      <c r="O180" s="39">
        <f>M180*880/930</f>
        <v>2864.654222222222</v>
      </c>
      <c r="P180" s="38">
        <v>0.91</v>
      </c>
      <c r="Q180" s="38">
        <f t="shared" si="151"/>
        <v>3.7028911111111116</v>
      </c>
      <c r="R180" s="38">
        <f t="shared" si="151"/>
        <v>3.2585441777777779</v>
      </c>
      <c r="S180" s="38">
        <f t="shared" si="151"/>
        <v>3.0956169688888884</v>
      </c>
      <c r="T180" s="38">
        <f t="shared" si="151"/>
        <v>2.9326897600000001</v>
      </c>
      <c r="U180" s="38">
        <f t="shared" si="151"/>
        <v>2.8438203733333336</v>
      </c>
      <c r="V180" s="38">
        <f t="shared" si="151"/>
        <v>2.7549509866666666</v>
      </c>
      <c r="W180" s="38">
        <f t="shared" si="151"/>
        <v>2.680893164444444</v>
      </c>
      <c r="X180" s="38">
        <f t="shared" si="151"/>
        <v>2.6068353422222224</v>
      </c>
      <c r="Y180" s="38">
        <f>stanford_det!AB180*Q180</f>
        <v>254.13888946770027</v>
      </c>
      <c r="Z180" s="38">
        <f>stanford_det!AC180*R180</f>
        <v>3021.0227230595233</v>
      </c>
      <c r="AA180" s="38">
        <f>stanford_det!AD180*S180</f>
        <v>4779.9167950579485</v>
      </c>
      <c r="AB180" s="38">
        <f>stanford_det!AE180*T180</f>
        <v>5206.8753929507948</v>
      </c>
      <c r="AC180" s="38">
        <f>stanford_det!AF180*U180</f>
        <v>2746.1908477697311</v>
      </c>
      <c r="AD180" s="38">
        <f>stanford_det!AG180*V180</f>
        <v>2819.7248697441019</v>
      </c>
      <c r="AE180" s="38">
        <f>stanford_det!AH180*W180</f>
        <v>2278.7193631371265</v>
      </c>
      <c r="AF180" s="38">
        <f>stanford_det!AI180*X180</f>
        <v>2266.0330304356658</v>
      </c>
    </row>
    <row r="181" spans="1:32" ht="15" customHeight="1" x14ac:dyDescent="0.25">
      <c r="A181" s="9" t="s">
        <v>41</v>
      </c>
      <c r="B181" s="9" t="s">
        <v>42</v>
      </c>
      <c r="C181" s="9" t="s">
        <v>13</v>
      </c>
      <c r="D181" s="9" t="s">
        <v>102</v>
      </c>
      <c r="E181" s="9" t="s">
        <v>722</v>
      </c>
      <c r="F181" s="9"/>
      <c r="G181" s="9"/>
      <c r="H181" s="38">
        <v>5285.7142857142853</v>
      </c>
      <c r="I181" s="38">
        <v>4500</v>
      </c>
      <c r="J181" s="38">
        <f t="shared" si="147"/>
        <v>4150</v>
      </c>
      <c r="K181" s="38">
        <v>3800</v>
      </c>
      <c r="L181" s="38">
        <f t="shared" si="148"/>
        <v>3650</v>
      </c>
      <c r="M181" s="38">
        <v>3500</v>
      </c>
      <c r="N181" s="38">
        <f t="shared" si="149"/>
        <v>3450</v>
      </c>
      <c r="O181" s="38">
        <v>3400</v>
      </c>
      <c r="P181" s="38">
        <v>0.91</v>
      </c>
      <c r="Q181" s="38">
        <f t="shared" si="151"/>
        <v>4.8099999999999996</v>
      </c>
      <c r="R181" s="38">
        <f t="shared" si="151"/>
        <v>4.0949999999999998</v>
      </c>
      <c r="S181" s="38">
        <f t="shared" si="151"/>
        <v>3.7765</v>
      </c>
      <c r="T181" s="38">
        <f t="shared" si="151"/>
        <v>3.4580000000000002</v>
      </c>
      <c r="U181" s="38">
        <f t="shared" si="151"/>
        <v>3.3214999999999999</v>
      </c>
      <c r="V181" s="38">
        <f t="shared" si="151"/>
        <v>3.1850000000000001</v>
      </c>
      <c r="W181" s="38">
        <f t="shared" si="151"/>
        <v>3.1395</v>
      </c>
      <c r="X181" s="38">
        <f t="shared" si="151"/>
        <v>3.0939999999999999</v>
      </c>
      <c r="Y181" s="38">
        <f>stanford_det!AB181*Q181</f>
        <v>0</v>
      </c>
      <c r="Z181" s="38">
        <f>stanford_det!AC181*R181</f>
        <v>0</v>
      </c>
      <c r="AA181" s="38">
        <f>stanford_det!AD181*S181</f>
        <v>0</v>
      </c>
      <c r="AB181" s="38">
        <f>stanford_det!AE181*T181</f>
        <v>0</v>
      </c>
      <c r="AC181" s="38">
        <f>stanford_det!AF181*U181</f>
        <v>0</v>
      </c>
      <c r="AD181" s="38">
        <f>stanford_det!AG181*V181</f>
        <v>0</v>
      </c>
      <c r="AE181" s="38">
        <f>stanford_det!AH181*W181</f>
        <v>0</v>
      </c>
      <c r="AF181" s="38">
        <f>stanford_det!AI181*X181</f>
        <v>0</v>
      </c>
    </row>
    <row r="182" spans="1:32" ht="15" customHeight="1" x14ac:dyDescent="0.25">
      <c r="A182" s="9" t="s">
        <v>43</v>
      </c>
      <c r="B182" s="9" t="s">
        <v>44</v>
      </c>
      <c r="C182" s="9" t="s">
        <v>13</v>
      </c>
      <c r="D182" s="9" t="s">
        <v>102</v>
      </c>
      <c r="E182" s="9" t="s">
        <v>721</v>
      </c>
      <c r="F182" s="9"/>
      <c r="G182" s="9"/>
      <c r="H182" s="38">
        <v>8140</v>
      </c>
      <c r="I182" s="38">
        <v>5790</v>
      </c>
      <c r="J182" s="38">
        <f t="shared" si="147"/>
        <v>5135</v>
      </c>
      <c r="K182" s="38">
        <v>4480</v>
      </c>
      <c r="L182" s="38">
        <f t="shared" si="148"/>
        <v>3565</v>
      </c>
      <c r="M182" s="38">
        <v>2650</v>
      </c>
      <c r="N182" s="38">
        <f t="shared" si="149"/>
        <v>2475</v>
      </c>
      <c r="O182" s="38">
        <v>2300</v>
      </c>
      <c r="P182" s="38"/>
      <c r="Q182" s="38">
        <f t="shared" ref="Q182:X182" si="152">H182/1000</f>
        <v>8.14</v>
      </c>
      <c r="R182" s="38">
        <f t="shared" si="152"/>
        <v>5.79</v>
      </c>
      <c r="S182" s="38">
        <f t="shared" si="152"/>
        <v>5.1349999999999998</v>
      </c>
      <c r="T182" s="38">
        <f t="shared" si="152"/>
        <v>4.4800000000000004</v>
      </c>
      <c r="U182" s="38">
        <f t="shared" si="152"/>
        <v>3.5649999999999999</v>
      </c>
      <c r="V182" s="38">
        <f t="shared" si="152"/>
        <v>2.65</v>
      </c>
      <c r="W182" s="38">
        <f t="shared" si="152"/>
        <v>2.4750000000000001</v>
      </c>
      <c r="X182" s="38">
        <f t="shared" si="152"/>
        <v>2.2999999999999998</v>
      </c>
      <c r="Y182" s="38">
        <f>stanford_det!AB182*Q182</f>
        <v>0</v>
      </c>
      <c r="Z182" s="38">
        <f>stanford_det!AC182*R182</f>
        <v>0</v>
      </c>
      <c r="AA182" s="38">
        <f>stanford_det!AD182*S182</f>
        <v>0</v>
      </c>
      <c r="AB182" s="38">
        <f>stanford_det!AE182*T182</f>
        <v>0</v>
      </c>
      <c r="AC182" s="38">
        <f>stanford_det!AF182*U182</f>
        <v>0</v>
      </c>
      <c r="AD182" s="38">
        <f>stanford_det!AG182*V182</f>
        <v>0</v>
      </c>
      <c r="AE182" s="38">
        <f>stanford_det!AH182*W182</f>
        <v>0</v>
      </c>
      <c r="AF182" s="38">
        <f>stanford_det!AI182*X182</f>
        <v>0</v>
      </c>
    </row>
    <row r="183" spans="1:32" ht="15" customHeight="1" x14ac:dyDescent="0.25">
      <c r="A183" s="9" t="s">
        <v>45</v>
      </c>
      <c r="B183" s="9" t="s">
        <v>46</v>
      </c>
      <c r="C183" s="9" t="s">
        <v>13</v>
      </c>
      <c r="D183" s="9" t="s">
        <v>102</v>
      </c>
      <c r="E183" s="9" t="s">
        <v>720</v>
      </c>
      <c r="F183" s="9"/>
      <c r="G183" s="9"/>
      <c r="H183" s="38">
        <v>5370</v>
      </c>
      <c r="I183" s="38">
        <v>4970</v>
      </c>
      <c r="J183" s="38">
        <f t="shared" si="147"/>
        <v>4720</v>
      </c>
      <c r="K183" s="38">
        <v>4470</v>
      </c>
      <c r="L183" s="38">
        <f t="shared" si="148"/>
        <v>4245</v>
      </c>
      <c r="M183" s="38">
        <v>4020</v>
      </c>
      <c r="N183" s="38">
        <f t="shared" si="149"/>
        <v>3815</v>
      </c>
      <c r="O183" s="38">
        <v>3610</v>
      </c>
      <c r="P183" s="38">
        <v>0.91</v>
      </c>
      <c r="Q183" s="38">
        <f t="shared" ref="Q183:X183" si="153">H183*$P183/1000</f>
        <v>4.8866999999999994</v>
      </c>
      <c r="R183" s="38">
        <f t="shared" si="153"/>
        <v>4.5226999999999995</v>
      </c>
      <c r="S183" s="38">
        <f t="shared" si="153"/>
        <v>4.2951999999999995</v>
      </c>
      <c r="T183" s="38">
        <f t="shared" si="153"/>
        <v>4.0677000000000003</v>
      </c>
      <c r="U183" s="38">
        <f t="shared" si="153"/>
        <v>3.8629500000000001</v>
      </c>
      <c r="V183" s="38">
        <f t="shared" si="153"/>
        <v>3.6582000000000003</v>
      </c>
      <c r="W183" s="38">
        <f t="shared" si="153"/>
        <v>3.4716499999999999</v>
      </c>
      <c r="X183" s="38">
        <f t="shared" si="153"/>
        <v>3.2850999999999999</v>
      </c>
      <c r="Y183" s="38">
        <f>stanford_det!AB183*Q183</f>
        <v>4.8866999999999994</v>
      </c>
      <c r="Z183" s="38">
        <f>stanford_det!AC183*R183</f>
        <v>78.393466666666654</v>
      </c>
      <c r="AA183" s="38">
        <f>stanford_det!AD183*S183</f>
        <v>119.54973333333331</v>
      </c>
      <c r="AB183" s="38">
        <f>stanford_det!AE183*T183</f>
        <v>127.45460000000001</v>
      </c>
      <c r="AC183" s="38">
        <f>stanford_det!AF183*U183</f>
        <v>63.57771875000001</v>
      </c>
      <c r="AD183" s="38">
        <f>stanford_det!AG183*V183</f>
        <v>63.408800000000014</v>
      </c>
      <c r="AE183" s="38">
        <f>stanford_det!AH183*W183</f>
        <v>49.037056249999999</v>
      </c>
      <c r="AF183" s="38">
        <f>stanford_det!AI183*X183</f>
        <v>47.360191666666665</v>
      </c>
    </row>
    <row r="184" spans="1:32" ht="15" customHeight="1" x14ac:dyDescent="0.25">
      <c r="A184" s="9" t="s">
        <v>29</v>
      </c>
      <c r="B184" s="9" t="s">
        <v>30</v>
      </c>
      <c r="C184" s="9" t="s">
        <v>12</v>
      </c>
      <c r="D184" s="9" t="s">
        <v>102</v>
      </c>
      <c r="E184" s="9" t="s">
        <v>738</v>
      </c>
      <c r="F184" s="9"/>
      <c r="G184" s="9"/>
      <c r="H184" s="38">
        <v>1600</v>
      </c>
      <c r="I184" s="38">
        <f t="shared" ref="I184:O185" si="154">$H184</f>
        <v>1600</v>
      </c>
      <c r="J184" s="38">
        <f t="shared" si="154"/>
        <v>1600</v>
      </c>
      <c r="K184" s="38">
        <f t="shared" si="154"/>
        <v>1600</v>
      </c>
      <c r="L184" s="38">
        <f t="shared" si="154"/>
        <v>1600</v>
      </c>
      <c r="M184" s="38">
        <f t="shared" si="154"/>
        <v>1600</v>
      </c>
      <c r="N184" s="38">
        <f t="shared" si="154"/>
        <v>1600</v>
      </c>
      <c r="O184" s="38">
        <f t="shared" si="154"/>
        <v>1600</v>
      </c>
      <c r="P184" s="38"/>
      <c r="Q184" s="38">
        <f t="shared" ref="Q184:X186" si="155">H184/1000</f>
        <v>1.6</v>
      </c>
      <c r="R184" s="38">
        <f t="shared" si="155"/>
        <v>1.6</v>
      </c>
      <c r="S184" s="38">
        <f t="shared" si="155"/>
        <v>1.6</v>
      </c>
      <c r="T184" s="38">
        <f t="shared" si="155"/>
        <v>1.6</v>
      </c>
      <c r="U184" s="38">
        <f t="shared" si="155"/>
        <v>1.6</v>
      </c>
      <c r="V184" s="38">
        <f t="shared" si="155"/>
        <v>1.6</v>
      </c>
      <c r="W184" s="38">
        <f t="shared" si="155"/>
        <v>1.6</v>
      </c>
      <c r="X184" s="38">
        <f t="shared" si="155"/>
        <v>1.6</v>
      </c>
      <c r="Y184" s="38">
        <f>stanford_det!AB184*Q184</f>
        <v>47.431200000000004</v>
      </c>
      <c r="Z184" s="38">
        <f>stanford_det!AC184*R184</f>
        <v>37.944960000000002</v>
      </c>
      <c r="AA184" s="38">
        <f>stanford_det!AD184*S184</f>
        <v>23.715600000000002</v>
      </c>
      <c r="AB184" s="38">
        <f>stanford_det!AE184*T184</f>
        <v>9.4862399999999987</v>
      </c>
      <c r="AC184" s="38">
        <f>stanford_det!AF184*U184</f>
        <v>5.9288999999999987</v>
      </c>
      <c r="AD184" s="38">
        <f>stanford_det!AG184*V184</f>
        <v>2.3715599999999997</v>
      </c>
      <c r="AE184" s="38">
        <f>stanford_det!AH184*W184</f>
        <v>1.1857799999999998</v>
      </c>
      <c r="AF184" s="38">
        <f>stanford_det!AI184*X184</f>
        <v>0</v>
      </c>
    </row>
    <row r="185" spans="1:32" ht="15" customHeight="1" x14ac:dyDescent="0.25">
      <c r="A185" s="9" t="s">
        <v>31</v>
      </c>
      <c r="B185" s="9" t="s">
        <v>32</v>
      </c>
      <c r="C185" s="9" t="s">
        <v>12</v>
      </c>
      <c r="D185" s="9" t="s">
        <v>102</v>
      </c>
      <c r="E185" s="9" t="s">
        <v>737</v>
      </c>
      <c r="F185" s="9"/>
      <c r="G185" s="9"/>
      <c r="H185" s="38">
        <v>850</v>
      </c>
      <c r="I185" s="38">
        <f t="shared" si="154"/>
        <v>850</v>
      </c>
      <c r="J185" s="38">
        <f t="shared" si="154"/>
        <v>850</v>
      </c>
      <c r="K185" s="38">
        <f t="shared" si="154"/>
        <v>850</v>
      </c>
      <c r="L185" s="38">
        <f t="shared" si="154"/>
        <v>850</v>
      </c>
      <c r="M185" s="38">
        <f t="shared" si="154"/>
        <v>850</v>
      </c>
      <c r="N185" s="38">
        <f t="shared" si="154"/>
        <v>850</v>
      </c>
      <c r="O185" s="38">
        <f t="shared" si="154"/>
        <v>850</v>
      </c>
      <c r="P185" s="38"/>
      <c r="Q185" s="38">
        <f t="shared" si="155"/>
        <v>0.85</v>
      </c>
      <c r="R185" s="38">
        <f t="shared" si="155"/>
        <v>0.85</v>
      </c>
      <c r="S185" s="38">
        <f t="shared" si="155"/>
        <v>0.85</v>
      </c>
      <c r="T185" s="38">
        <f t="shared" si="155"/>
        <v>0.85</v>
      </c>
      <c r="U185" s="38">
        <f t="shared" si="155"/>
        <v>0.85</v>
      </c>
      <c r="V185" s="38">
        <f t="shared" si="155"/>
        <v>0.85</v>
      </c>
      <c r="W185" s="38">
        <f t="shared" si="155"/>
        <v>0.85</v>
      </c>
      <c r="X185" s="38">
        <f t="shared" si="155"/>
        <v>0.85</v>
      </c>
      <c r="Y185" s="38">
        <f>stanford_det!AB185*Q185</f>
        <v>112.46121066666667</v>
      </c>
      <c r="Z185" s="38">
        <f>stanford_det!AC185*R185</f>
        <v>89.968968533333339</v>
      </c>
      <c r="AA185" s="38">
        <f>stanford_det!AD185*S185</f>
        <v>56.230605333333337</v>
      </c>
      <c r="AB185" s="38">
        <f>stanford_det!AE185*T185</f>
        <v>22.492242133333331</v>
      </c>
      <c r="AC185" s="38">
        <f>stanford_det!AF185*U185</f>
        <v>14.057651333333338</v>
      </c>
      <c r="AD185" s="38">
        <f>stanford_det!AG185*V185</f>
        <v>5.6230605333333425</v>
      </c>
      <c r="AE185" s="38">
        <f>stanford_det!AH185*W185</f>
        <v>2.8115302666666713</v>
      </c>
      <c r="AF185" s="38">
        <f>stanford_det!AI185*X185</f>
        <v>0</v>
      </c>
    </row>
    <row r="186" spans="1:32" ht="15" customHeight="1" x14ac:dyDescent="0.25">
      <c r="A186" s="9" t="s">
        <v>33</v>
      </c>
      <c r="B186" s="9" t="s">
        <v>34</v>
      </c>
      <c r="C186" s="9" t="s">
        <v>12</v>
      </c>
      <c r="D186" s="9" t="s">
        <v>102</v>
      </c>
      <c r="E186" s="9" t="s">
        <v>736</v>
      </c>
      <c r="F186" s="9"/>
      <c r="G186" s="9"/>
      <c r="H186" s="38">
        <v>4457.1428571428569</v>
      </c>
      <c r="I186" s="38">
        <f>4350</f>
        <v>4350</v>
      </c>
      <c r="J186" s="38">
        <f>(I186+K186)/2</f>
        <v>4225</v>
      </c>
      <c r="K186" s="38">
        <v>4100</v>
      </c>
      <c r="L186" s="38">
        <f>(K186+M186)/2</f>
        <v>3950</v>
      </c>
      <c r="M186" s="38">
        <v>3800</v>
      </c>
      <c r="N186" s="38">
        <f>(M186+O186)/2</f>
        <v>3775</v>
      </c>
      <c r="O186" s="38">
        <v>3750</v>
      </c>
      <c r="P186" s="38"/>
      <c r="Q186" s="38">
        <f t="shared" si="155"/>
        <v>4.4571428571428573</v>
      </c>
      <c r="R186" s="38">
        <f t="shared" si="155"/>
        <v>4.3499999999999996</v>
      </c>
      <c r="S186" s="38">
        <f t="shared" si="155"/>
        <v>4.2249999999999996</v>
      </c>
      <c r="T186" s="38">
        <f t="shared" si="155"/>
        <v>4.0999999999999996</v>
      </c>
      <c r="U186" s="38">
        <f t="shared" si="155"/>
        <v>3.95</v>
      </c>
      <c r="V186" s="38">
        <f t="shared" si="155"/>
        <v>3.8</v>
      </c>
      <c r="W186" s="38">
        <f t="shared" si="155"/>
        <v>3.7749999999999999</v>
      </c>
      <c r="X186" s="38">
        <f t="shared" si="155"/>
        <v>3.75</v>
      </c>
      <c r="Y186" s="38">
        <f>stanford_det!AB186*Q186</f>
        <v>0</v>
      </c>
      <c r="Z186" s="38">
        <f>stanford_det!AC186*R186</f>
        <v>0</v>
      </c>
      <c r="AA186" s="38">
        <f>stanford_det!AD186*S186</f>
        <v>0</v>
      </c>
      <c r="AB186" s="38">
        <f>stanford_det!AE186*T186</f>
        <v>0</v>
      </c>
      <c r="AC186" s="38">
        <f>stanford_det!AF186*U186</f>
        <v>0</v>
      </c>
      <c r="AD186" s="38">
        <f>stanford_det!AG186*V186</f>
        <v>0</v>
      </c>
      <c r="AE186" s="38">
        <f>stanford_det!AH186*W186</f>
        <v>0</v>
      </c>
      <c r="AF186" s="38">
        <f>stanford_det!AI186*X186</f>
        <v>0</v>
      </c>
    </row>
    <row r="187" spans="1:32" ht="15" customHeight="1" x14ac:dyDescent="0.25">
      <c r="A187" s="9" t="s">
        <v>35</v>
      </c>
      <c r="B187" s="9" t="s">
        <v>36</v>
      </c>
      <c r="C187" s="9" t="s">
        <v>12</v>
      </c>
      <c r="D187" s="9" t="s">
        <v>725</v>
      </c>
      <c r="E187" s="9" t="s">
        <v>735</v>
      </c>
      <c r="F187" s="9" t="s">
        <v>102</v>
      </c>
      <c r="G187" s="9" t="s">
        <v>734</v>
      </c>
      <c r="H187" s="38">
        <v>1842.692924470706</v>
      </c>
      <c r="I187" s="38">
        <f t="shared" ref="I187:O187" si="156">$H187</f>
        <v>1842.692924470706</v>
      </c>
      <c r="J187" s="38">
        <f t="shared" si="156"/>
        <v>1842.692924470706</v>
      </c>
      <c r="K187" s="38">
        <f t="shared" si="156"/>
        <v>1842.692924470706</v>
      </c>
      <c r="L187" s="38">
        <f t="shared" si="156"/>
        <v>1842.692924470706</v>
      </c>
      <c r="M187" s="38">
        <f t="shared" si="156"/>
        <v>1842.692924470706</v>
      </c>
      <c r="N187" s="38">
        <f t="shared" si="156"/>
        <v>1842.692924470706</v>
      </c>
      <c r="O187" s="38">
        <f t="shared" si="156"/>
        <v>1842.692924470706</v>
      </c>
      <c r="P187" s="38">
        <v>0.91</v>
      </c>
      <c r="Q187" s="38">
        <f t="shared" ref="Q187:X189" si="157">H187*$P187/1000</f>
        <v>1.6768505612683424</v>
      </c>
      <c r="R187" s="38">
        <f t="shared" si="157"/>
        <v>1.6768505612683424</v>
      </c>
      <c r="S187" s="38">
        <f t="shared" si="157"/>
        <v>1.6768505612683424</v>
      </c>
      <c r="T187" s="38">
        <f t="shared" si="157"/>
        <v>1.6768505612683424</v>
      </c>
      <c r="U187" s="38">
        <f t="shared" si="157"/>
        <v>1.6768505612683424</v>
      </c>
      <c r="V187" s="38">
        <f t="shared" si="157"/>
        <v>1.6768505612683424</v>
      </c>
      <c r="W187" s="38">
        <f t="shared" si="157"/>
        <v>1.6768505612683424</v>
      </c>
      <c r="X187" s="38">
        <f t="shared" si="157"/>
        <v>1.6768505612683424</v>
      </c>
      <c r="Y187" s="38">
        <f>stanford_det!AB187*Q187</f>
        <v>6.6235597170099538</v>
      </c>
      <c r="Z187" s="38">
        <f>stanford_det!AC187*R187</f>
        <v>6.6235597170099538</v>
      </c>
      <c r="AA187" s="38">
        <f>stanford_det!AD187*S187</f>
        <v>6.6235597170099529</v>
      </c>
      <c r="AB187" s="38">
        <f>stanford_det!AE187*T187</f>
        <v>6.6235597170099529</v>
      </c>
      <c r="AC187" s="38">
        <f>stanford_det!AF187*U187</f>
        <v>6.6235597170099529</v>
      </c>
      <c r="AD187" s="38">
        <f>stanford_det!AG187*V187</f>
        <v>6.6235597170099529</v>
      </c>
      <c r="AE187" s="38">
        <f>stanford_det!AH187*W187</f>
        <v>6.6235597170099529</v>
      </c>
      <c r="AF187" s="38">
        <f>stanford_det!AI187*X187</f>
        <v>6.6235597170099529</v>
      </c>
    </row>
    <row r="188" spans="1:32" ht="15" customHeight="1" x14ac:dyDescent="0.25">
      <c r="A188" s="9" t="s">
        <v>79</v>
      </c>
      <c r="B188" s="9" t="s">
        <v>83</v>
      </c>
      <c r="C188" s="9" t="s">
        <v>12</v>
      </c>
      <c r="D188" s="9" t="s">
        <v>725</v>
      </c>
      <c r="E188" s="9" t="s">
        <v>733</v>
      </c>
      <c r="F188" s="9" t="s">
        <v>102</v>
      </c>
      <c r="G188" s="9" t="s">
        <v>732</v>
      </c>
      <c r="H188" s="39">
        <v>2160</v>
      </c>
      <c r="I188" s="39">
        <f>H188*1350/(1400+2/7*(1350-1400))</f>
        <v>2104.3298969072166</v>
      </c>
      <c r="J188" s="39">
        <f t="shared" ref="J188:J196" si="158">(I188+K188)/2</f>
        <v>2065.3608247422681</v>
      </c>
      <c r="K188" s="39">
        <f>I188*1300/1350</f>
        <v>2026.3917525773195</v>
      </c>
      <c r="L188" s="39">
        <f t="shared" ref="L188:L196" si="159">(K188+M188)/2</f>
        <v>1948.4536082474228</v>
      </c>
      <c r="M188" s="39">
        <f>K188*1200/1300</f>
        <v>1870.5154639175259</v>
      </c>
      <c r="N188" s="39">
        <f t="shared" ref="N188:N196" si="160">(M188+O188)/2</f>
        <v>1792.5773195876291</v>
      </c>
      <c r="O188" s="39">
        <f>M188*1100/1200</f>
        <v>1714.6391752577322</v>
      </c>
      <c r="P188" s="38">
        <v>0.91</v>
      </c>
      <c r="Q188" s="38">
        <f t="shared" si="157"/>
        <v>1.9656000000000002</v>
      </c>
      <c r="R188" s="38">
        <f t="shared" si="157"/>
        <v>1.9149402061855672</v>
      </c>
      <c r="S188" s="38">
        <f t="shared" si="157"/>
        <v>1.879478350515464</v>
      </c>
      <c r="T188" s="38">
        <f t="shared" si="157"/>
        <v>1.8440164948453608</v>
      </c>
      <c r="U188" s="38">
        <f t="shared" si="157"/>
        <v>1.7730927835051549</v>
      </c>
      <c r="V188" s="38">
        <f t="shared" si="157"/>
        <v>1.7021690721649485</v>
      </c>
      <c r="W188" s="38">
        <f t="shared" si="157"/>
        <v>1.6312453608247424</v>
      </c>
      <c r="X188" s="38">
        <f t="shared" si="157"/>
        <v>1.5603216494845362</v>
      </c>
      <c r="Y188" s="38">
        <f>stanford_det!AB188*Q188</f>
        <v>574.37976959999992</v>
      </c>
      <c r="Z188" s="38">
        <f>stanford_det!AC188*R188</f>
        <v>1112.8231092671062</v>
      </c>
      <c r="AA188" s="38">
        <f>stanford_det!AD188*S188</f>
        <v>1655.4901410841308</v>
      </c>
      <c r="AB188" s="38">
        <f>stanford_det!AE188*T188</f>
        <v>1801.1076656749658</v>
      </c>
      <c r="AC188" s="38">
        <f>stanford_det!AF188*U188</f>
        <v>1021.7162487296553</v>
      </c>
      <c r="AD188" s="38">
        <f>stanford_det!AG188*V188</f>
        <v>1029.5414075934009</v>
      </c>
      <c r="AE188" s="38">
        <f>stanford_det!AH188*W188</f>
        <v>846.6491486064981</v>
      </c>
      <c r="AF188" s="38">
        <f>stanford_det!AI188*X188</f>
        <v>824.71697986234074</v>
      </c>
    </row>
    <row r="189" spans="1:32" ht="15" customHeight="1" x14ac:dyDescent="0.25">
      <c r="A189" s="9" t="s">
        <v>78</v>
      </c>
      <c r="B189" s="9" t="s">
        <v>84</v>
      </c>
      <c r="C189" s="9" t="s">
        <v>12</v>
      </c>
      <c r="D189" s="9" t="s">
        <v>725</v>
      </c>
      <c r="E189" s="9" t="s">
        <v>731</v>
      </c>
      <c r="F189" s="9" t="s">
        <v>102</v>
      </c>
      <c r="G189" s="9" t="s">
        <v>730</v>
      </c>
      <c r="H189" s="39">
        <v>4557</v>
      </c>
      <c r="I189" s="39">
        <f>H189*2880/(3470+2/7*(2880-3470))</f>
        <v>3975.2972739073994</v>
      </c>
      <c r="J189" s="39">
        <f t="shared" si="158"/>
        <v>3768.2505408913894</v>
      </c>
      <c r="K189" s="39">
        <f>I189*2580/2880</f>
        <v>3561.203807875379</v>
      </c>
      <c r="L189" s="39">
        <f t="shared" si="159"/>
        <v>3423.1726525313716</v>
      </c>
      <c r="M189" s="39">
        <f>K189*2380/2580</f>
        <v>3285.1414971873646</v>
      </c>
      <c r="N189" s="39">
        <f t="shared" si="160"/>
        <v>3157.8104314049087</v>
      </c>
      <c r="O189" s="39">
        <f>M189*2380/2580</f>
        <v>3030.4793656224524</v>
      </c>
      <c r="P189" s="38">
        <v>0.91</v>
      </c>
      <c r="Q189" s="38">
        <f t="shared" si="157"/>
        <v>4.1468699999999998</v>
      </c>
      <c r="R189" s="38">
        <f t="shared" si="157"/>
        <v>3.6175205192557338</v>
      </c>
      <c r="S189" s="38">
        <f t="shared" si="157"/>
        <v>3.4291079922111645</v>
      </c>
      <c r="T189" s="38">
        <f t="shared" si="157"/>
        <v>3.2406954651665951</v>
      </c>
      <c r="U189" s="38">
        <f t="shared" si="157"/>
        <v>3.1150871138035483</v>
      </c>
      <c r="V189" s="38">
        <f t="shared" si="157"/>
        <v>2.9894787624405019</v>
      </c>
      <c r="W189" s="38">
        <f t="shared" si="157"/>
        <v>2.8736074925784667</v>
      </c>
      <c r="X189" s="38">
        <f t="shared" si="157"/>
        <v>2.7577362227164319</v>
      </c>
      <c r="Y189" s="38">
        <f>stanford_det!AB189*Q189</f>
        <v>0</v>
      </c>
      <c r="Z189" s="38">
        <f>stanford_det!AC189*R189</f>
        <v>561.92731066861097</v>
      </c>
      <c r="AA189" s="38">
        <f>stanford_det!AD189*S189</f>
        <v>867.59058027394053</v>
      </c>
      <c r="AB189" s="38">
        <f>stanford_det!AE189*T189</f>
        <v>908.90441742984262</v>
      </c>
      <c r="AC189" s="38">
        <f>stanford_det!AF189*U189</f>
        <v>445.23850859786245</v>
      </c>
      <c r="AD189" s="38">
        <f>stanford_det!AG189*V189</f>
        <v>451.47130573587276</v>
      </c>
      <c r="AE189" s="38">
        <f>stanford_det!AH189*W189</f>
        <v>348.72783582588187</v>
      </c>
      <c r="AF189" s="38">
        <f>stanford_det!AI189*X189</f>
        <v>342.10325686574862</v>
      </c>
    </row>
    <row r="190" spans="1:32" ht="15" customHeight="1" x14ac:dyDescent="0.25">
      <c r="A190" s="9" t="s">
        <v>37</v>
      </c>
      <c r="B190" s="9" t="s">
        <v>38</v>
      </c>
      <c r="C190" s="9" t="s">
        <v>12</v>
      </c>
      <c r="D190" s="9" t="s">
        <v>102</v>
      </c>
      <c r="E190" s="9" t="s">
        <v>729</v>
      </c>
      <c r="F190" s="9"/>
      <c r="G190" s="9"/>
      <c r="H190" s="38">
        <v>2442.8571428571427</v>
      </c>
      <c r="I190" s="38">
        <v>2300</v>
      </c>
      <c r="J190" s="38">
        <f t="shared" si="158"/>
        <v>2300</v>
      </c>
      <c r="K190" s="38">
        <v>2300</v>
      </c>
      <c r="L190" s="38">
        <f t="shared" si="159"/>
        <v>2300</v>
      </c>
      <c r="M190" s="38">
        <v>2300</v>
      </c>
      <c r="N190" s="38">
        <f t="shared" si="160"/>
        <v>2250</v>
      </c>
      <c r="O190" s="38">
        <v>2200</v>
      </c>
      <c r="P190" s="38"/>
      <c r="Q190" s="38">
        <f t="shared" ref="Q190:X191" si="161">H190/1000</f>
        <v>2.4428571428571426</v>
      </c>
      <c r="R190" s="38">
        <f t="shared" si="161"/>
        <v>2.2999999999999998</v>
      </c>
      <c r="S190" s="38">
        <f t="shared" si="161"/>
        <v>2.2999999999999998</v>
      </c>
      <c r="T190" s="38">
        <f t="shared" si="161"/>
        <v>2.2999999999999998</v>
      </c>
      <c r="U190" s="38">
        <f t="shared" si="161"/>
        <v>2.2999999999999998</v>
      </c>
      <c r="V190" s="38">
        <f t="shared" si="161"/>
        <v>2.2999999999999998</v>
      </c>
      <c r="W190" s="38">
        <f t="shared" si="161"/>
        <v>2.25</v>
      </c>
      <c r="X190" s="38">
        <f t="shared" si="161"/>
        <v>2.2000000000000002</v>
      </c>
      <c r="Y190" s="38">
        <f>stanford_det!AB190*Q190</f>
        <v>1511.2713449387754</v>
      </c>
      <c r="Z190" s="38">
        <f>stanford_det!AC190*R190</f>
        <v>60.074322971428572</v>
      </c>
      <c r="AA190" s="38">
        <f>stanford_det!AD190*S190</f>
        <v>37.546451857142856</v>
      </c>
      <c r="AB190" s="38">
        <f>stanford_det!AE190*T190</f>
        <v>15.018580742857136</v>
      </c>
      <c r="AC190" s="38">
        <f>stanford_det!AF190*U190</f>
        <v>9.3866129642857139</v>
      </c>
      <c r="AD190" s="38">
        <f>stanford_det!AG190*V190</f>
        <v>3.7546451857142915</v>
      </c>
      <c r="AE190" s="38">
        <f>stanford_det!AH190*W190</f>
        <v>1.8365112321428603</v>
      </c>
      <c r="AF190" s="38">
        <f>stanford_det!AI190*X190</f>
        <v>0</v>
      </c>
    </row>
    <row r="191" spans="1:32" ht="15" customHeight="1" x14ac:dyDescent="0.25">
      <c r="A191" s="9" t="s">
        <v>39</v>
      </c>
      <c r="B191" s="9" t="s">
        <v>40</v>
      </c>
      <c r="C191" s="9" t="s">
        <v>12</v>
      </c>
      <c r="D191" s="9" t="s">
        <v>102</v>
      </c>
      <c r="E191" s="9" t="s">
        <v>728</v>
      </c>
      <c r="F191" s="9"/>
      <c r="G191" s="9"/>
      <c r="H191" s="38">
        <v>2812.8571428571427</v>
      </c>
      <c r="I191" s="38">
        <v>2620</v>
      </c>
      <c r="J191" s="38">
        <f t="shared" si="158"/>
        <v>2495</v>
      </c>
      <c r="K191" s="38">
        <v>2370</v>
      </c>
      <c r="L191" s="38">
        <f t="shared" si="159"/>
        <v>2260</v>
      </c>
      <c r="M191" s="38">
        <v>2150</v>
      </c>
      <c r="N191" s="38">
        <f t="shared" si="160"/>
        <v>2050</v>
      </c>
      <c r="O191" s="38">
        <v>1950</v>
      </c>
      <c r="P191" s="38"/>
      <c r="Q191" s="38">
        <f t="shared" si="161"/>
        <v>2.8128571428571427</v>
      </c>
      <c r="R191" s="38">
        <f t="shared" si="161"/>
        <v>2.62</v>
      </c>
      <c r="S191" s="38">
        <f t="shared" si="161"/>
        <v>2.4950000000000001</v>
      </c>
      <c r="T191" s="38">
        <f t="shared" si="161"/>
        <v>2.37</v>
      </c>
      <c r="U191" s="38">
        <f t="shared" si="161"/>
        <v>2.2599999999999998</v>
      </c>
      <c r="V191" s="38">
        <f t="shared" si="161"/>
        <v>2.15</v>
      </c>
      <c r="W191" s="38">
        <f t="shared" si="161"/>
        <v>2.0499999999999998</v>
      </c>
      <c r="X191" s="38">
        <f t="shared" si="161"/>
        <v>1.95</v>
      </c>
      <c r="Y191" s="38">
        <f>stanford_det!AB191*Q191</f>
        <v>7.7349790948571426</v>
      </c>
      <c r="Z191" s="38">
        <f>stanford_det!AC191*R191</f>
        <v>5.7637182975999997</v>
      </c>
      <c r="AA191" s="38">
        <f>stanford_det!AD191*S191</f>
        <v>3.4304573360000004</v>
      </c>
      <c r="AB191" s="38">
        <f>stanford_det!AE191*T191</f>
        <v>1.3034362944</v>
      </c>
      <c r="AC191" s="38">
        <f>stanford_det!AF191*U191</f>
        <v>0.77683703199999976</v>
      </c>
      <c r="AD191" s="38">
        <f>stanford_det!AG191*V191</f>
        <v>0.2956105519999998</v>
      </c>
      <c r="AE191" s="38">
        <f>stanford_det!AH191*W191</f>
        <v>0.1409306119999999</v>
      </c>
      <c r="AF191" s="38">
        <f>stanford_det!AI191*X191</f>
        <v>0</v>
      </c>
    </row>
    <row r="192" spans="1:32" ht="15" customHeight="1" x14ac:dyDescent="0.25">
      <c r="A192" s="9" t="s">
        <v>80</v>
      </c>
      <c r="B192" s="9" t="s">
        <v>85</v>
      </c>
      <c r="C192" s="9" t="s">
        <v>12</v>
      </c>
      <c r="D192" s="9" t="s">
        <v>725</v>
      </c>
      <c r="E192" s="9" t="s">
        <v>727</v>
      </c>
      <c r="F192" s="9" t="s">
        <v>102</v>
      </c>
      <c r="G192" s="9" t="s">
        <v>726</v>
      </c>
      <c r="H192" s="39">
        <v>2040.9771111111108</v>
      </c>
      <c r="I192" s="39">
        <f>H192*800/(980+2/7*(800-980))</f>
        <v>1758.3802803418801</v>
      </c>
      <c r="J192" s="39">
        <f t="shared" si="158"/>
        <v>1582.542252307692</v>
      </c>
      <c r="K192" s="39">
        <f>I192*640/800</f>
        <v>1406.704224273504</v>
      </c>
      <c r="L192" s="39">
        <f t="shared" si="159"/>
        <v>1340.7649637606835</v>
      </c>
      <c r="M192" s="39">
        <f>K192*580/640</f>
        <v>1274.825703247863</v>
      </c>
      <c r="N192" s="39">
        <f t="shared" si="160"/>
        <v>1208.8864427350425</v>
      </c>
      <c r="O192" s="39">
        <f>M192*520/580</f>
        <v>1142.947182222222</v>
      </c>
      <c r="P192" s="38">
        <v>0.91</v>
      </c>
      <c r="Q192" s="38">
        <f t="shared" ref="Q192:X194" si="162">H192*$P192/1000</f>
        <v>1.8572891711111108</v>
      </c>
      <c r="R192" s="38">
        <f t="shared" si="162"/>
        <v>1.6001260551111109</v>
      </c>
      <c r="S192" s="38">
        <f t="shared" si="162"/>
        <v>1.4401134495999997</v>
      </c>
      <c r="T192" s="38">
        <f t="shared" si="162"/>
        <v>1.2801008440888886</v>
      </c>
      <c r="U192" s="38">
        <f t="shared" si="162"/>
        <v>1.220096117022222</v>
      </c>
      <c r="V192" s="38">
        <f t="shared" si="162"/>
        <v>1.1600913899555554</v>
      </c>
      <c r="W192" s="38">
        <f t="shared" si="162"/>
        <v>1.1000866628888886</v>
      </c>
      <c r="X192" s="38">
        <f t="shared" si="162"/>
        <v>1.040081935822222</v>
      </c>
      <c r="Y192" s="38">
        <f>stanford_det!AB192*Q192</f>
        <v>0</v>
      </c>
      <c r="Z192" s="38">
        <f>stanford_det!AC192*R192</f>
        <v>508.9538930323165</v>
      </c>
      <c r="AA192" s="38">
        <f>stanford_det!AD192*S192</f>
        <v>763.43083954847452</v>
      </c>
      <c r="AB192" s="38">
        <f>stanford_det!AE192*T192</f>
        <v>780.3959693162185</v>
      </c>
      <c r="AC192" s="38">
        <f>stanford_det!AF192*U192</f>
        <v>404.24723274702194</v>
      </c>
      <c r="AD192" s="38">
        <f>stanford_det!AG192*V192</f>
        <v>407.42819457847418</v>
      </c>
      <c r="AE192" s="38">
        <f>stanford_det!AH192*W192</f>
        <v>320.74698467140757</v>
      </c>
      <c r="AF192" s="38">
        <f>stanford_det!AI192*X192</f>
        <v>310.14377856656785</v>
      </c>
    </row>
    <row r="193" spans="1:32" ht="15" customHeight="1" x14ac:dyDescent="0.25">
      <c r="A193" s="9" t="s">
        <v>81</v>
      </c>
      <c r="B193" s="9" t="s">
        <v>86</v>
      </c>
      <c r="C193" s="9" t="s">
        <v>12</v>
      </c>
      <c r="D193" s="9" t="s">
        <v>725</v>
      </c>
      <c r="E193" s="9" t="s">
        <v>724</v>
      </c>
      <c r="F193" s="9" t="s">
        <v>102</v>
      </c>
      <c r="G193" s="9" t="s">
        <v>723</v>
      </c>
      <c r="H193" s="39">
        <v>2900.7142857142858</v>
      </c>
      <c r="I193" s="39">
        <f>H193*1100/(1310+2/7*(1100-1310))</f>
        <v>2552.6285714285718</v>
      </c>
      <c r="J193" s="39">
        <f t="shared" si="158"/>
        <v>2424.9971428571434</v>
      </c>
      <c r="K193" s="39">
        <f>I193*990/1100</f>
        <v>2297.3657142857146</v>
      </c>
      <c r="L193" s="39">
        <f t="shared" si="159"/>
        <v>2227.7485714285717</v>
      </c>
      <c r="M193" s="39">
        <f>K193*930/990</f>
        <v>2158.1314285714288</v>
      </c>
      <c r="N193" s="39">
        <f t="shared" si="160"/>
        <v>2100.1171428571433</v>
      </c>
      <c r="O193" s="39">
        <f>M193*880/930</f>
        <v>2042.1028571428574</v>
      </c>
      <c r="P193" s="38">
        <v>0.91</v>
      </c>
      <c r="Q193" s="38">
        <f t="shared" si="162"/>
        <v>2.6396500000000001</v>
      </c>
      <c r="R193" s="38">
        <f t="shared" si="162"/>
        <v>2.3228920000000004</v>
      </c>
      <c r="S193" s="38">
        <f t="shared" si="162"/>
        <v>2.2067474000000007</v>
      </c>
      <c r="T193" s="38">
        <f t="shared" si="162"/>
        <v>2.0906028000000005</v>
      </c>
      <c r="U193" s="38">
        <f t="shared" si="162"/>
        <v>2.0272512000000003</v>
      </c>
      <c r="V193" s="38">
        <f t="shared" si="162"/>
        <v>1.9638996000000004</v>
      </c>
      <c r="W193" s="38">
        <f t="shared" si="162"/>
        <v>1.9111066000000005</v>
      </c>
      <c r="X193" s="38">
        <f t="shared" si="162"/>
        <v>1.8583136000000002</v>
      </c>
      <c r="Y193" s="38">
        <f>stanford_det!AB193*Q193</f>
        <v>2.0344310479999996</v>
      </c>
      <c r="Z193" s="38">
        <f>stanford_det!AC193*R193</f>
        <v>793.56658803822222</v>
      </c>
      <c r="AA193" s="38">
        <f>stanford_det!AD193*S193</f>
        <v>1256.4102270699</v>
      </c>
      <c r="AB193" s="38">
        <f>stanford_det!AE193*T193</f>
        <v>1368.8109144307855</v>
      </c>
      <c r="AC193" s="38">
        <f>stanford_det!AF193*U193</f>
        <v>721.42014009270179</v>
      </c>
      <c r="AD193" s="38">
        <f>stanford_det!AG193*V193</f>
        <v>740.80268332035894</v>
      </c>
      <c r="AE193" s="38">
        <f>stanford_det!AH193*W193</f>
        <v>598.48906831273871</v>
      </c>
      <c r="AF193" s="38">
        <f>stanford_det!AI193*X193</f>
        <v>595.18048344897863</v>
      </c>
    </row>
    <row r="194" spans="1:32" ht="15" customHeight="1" x14ac:dyDescent="0.25">
      <c r="A194" s="9" t="s">
        <v>41</v>
      </c>
      <c r="B194" s="9" t="s">
        <v>42</v>
      </c>
      <c r="C194" s="9" t="s">
        <v>12</v>
      </c>
      <c r="D194" s="9" t="s">
        <v>102</v>
      </c>
      <c r="E194" s="9" t="s">
        <v>722</v>
      </c>
      <c r="F194" s="9"/>
      <c r="G194" s="9"/>
      <c r="H194" s="38">
        <v>5285.7142857142853</v>
      </c>
      <c r="I194" s="38">
        <v>4500</v>
      </c>
      <c r="J194" s="38">
        <f t="shared" si="158"/>
        <v>4150</v>
      </c>
      <c r="K194" s="38">
        <v>3800</v>
      </c>
      <c r="L194" s="38">
        <f t="shared" si="159"/>
        <v>3650</v>
      </c>
      <c r="M194" s="38">
        <v>3500</v>
      </c>
      <c r="N194" s="38">
        <f t="shared" si="160"/>
        <v>3450</v>
      </c>
      <c r="O194" s="38">
        <v>3400</v>
      </c>
      <c r="P194" s="38">
        <v>0.91</v>
      </c>
      <c r="Q194" s="38">
        <f t="shared" si="162"/>
        <v>4.8099999999999996</v>
      </c>
      <c r="R194" s="38">
        <f t="shared" si="162"/>
        <v>4.0949999999999998</v>
      </c>
      <c r="S194" s="38">
        <f t="shared" si="162"/>
        <v>3.7765</v>
      </c>
      <c r="T194" s="38">
        <f t="shared" si="162"/>
        <v>3.4580000000000002</v>
      </c>
      <c r="U194" s="38">
        <f t="shared" si="162"/>
        <v>3.3214999999999999</v>
      </c>
      <c r="V194" s="38">
        <f t="shared" si="162"/>
        <v>3.1850000000000001</v>
      </c>
      <c r="W194" s="38">
        <f t="shared" si="162"/>
        <v>3.1395</v>
      </c>
      <c r="X194" s="38">
        <f t="shared" si="162"/>
        <v>3.0939999999999999</v>
      </c>
      <c r="Y194" s="38">
        <f>stanford_det!AB194*Q194</f>
        <v>0</v>
      </c>
      <c r="Z194" s="38">
        <f>stanford_det!AC194*R194</f>
        <v>0</v>
      </c>
      <c r="AA194" s="38">
        <f>stanford_det!AD194*S194</f>
        <v>0</v>
      </c>
      <c r="AB194" s="38">
        <f>stanford_det!AE194*T194</f>
        <v>0</v>
      </c>
      <c r="AC194" s="38">
        <f>stanford_det!AF194*U194</f>
        <v>0</v>
      </c>
      <c r="AD194" s="38">
        <f>stanford_det!AG194*V194</f>
        <v>0</v>
      </c>
      <c r="AE194" s="38">
        <f>stanford_det!AH194*W194</f>
        <v>0</v>
      </c>
      <c r="AF194" s="38">
        <f>stanford_det!AI194*X194</f>
        <v>0</v>
      </c>
    </row>
    <row r="195" spans="1:32" ht="15" customHeight="1" x14ac:dyDescent="0.25">
      <c r="A195" s="9" t="s">
        <v>43</v>
      </c>
      <c r="B195" s="9" t="s">
        <v>44</v>
      </c>
      <c r="C195" s="9" t="s">
        <v>12</v>
      </c>
      <c r="D195" s="9" t="s">
        <v>102</v>
      </c>
      <c r="E195" s="9" t="s">
        <v>721</v>
      </c>
      <c r="F195" s="9"/>
      <c r="G195" s="9"/>
      <c r="H195" s="38">
        <v>8140</v>
      </c>
      <c r="I195" s="38">
        <v>5790</v>
      </c>
      <c r="J195" s="38">
        <f t="shared" si="158"/>
        <v>5135</v>
      </c>
      <c r="K195" s="38">
        <v>4480</v>
      </c>
      <c r="L195" s="38">
        <f t="shared" si="159"/>
        <v>3565</v>
      </c>
      <c r="M195" s="38">
        <v>2650</v>
      </c>
      <c r="N195" s="38">
        <f t="shared" si="160"/>
        <v>2475</v>
      </c>
      <c r="O195" s="38">
        <v>2300</v>
      </c>
      <c r="P195" s="38"/>
      <c r="Q195" s="38">
        <f t="shared" ref="Q195:X195" si="163">H195/1000</f>
        <v>8.14</v>
      </c>
      <c r="R195" s="38">
        <f t="shared" si="163"/>
        <v>5.79</v>
      </c>
      <c r="S195" s="38">
        <f t="shared" si="163"/>
        <v>5.1349999999999998</v>
      </c>
      <c r="T195" s="38">
        <f t="shared" si="163"/>
        <v>4.4800000000000004</v>
      </c>
      <c r="U195" s="38">
        <f t="shared" si="163"/>
        <v>3.5649999999999999</v>
      </c>
      <c r="V195" s="38">
        <f t="shared" si="163"/>
        <v>2.65</v>
      </c>
      <c r="W195" s="38">
        <f t="shared" si="163"/>
        <v>2.4750000000000001</v>
      </c>
      <c r="X195" s="38">
        <f t="shared" si="163"/>
        <v>2.2999999999999998</v>
      </c>
      <c r="Y195" s="38">
        <f>stanford_det!AB195*Q195</f>
        <v>0</v>
      </c>
      <c r="Z195" s="38">
        <f>stanford_det!AC195*R195</f>
        <v>77.097137576381655</v>
      </c>
      <c r="AA195" s="38">
        <f>stanford_det!AD195*S195</f>
        <v>116.23824913178301</v>
      </c>
      <c r="AB195" s="38">
        <f>stanford_det!AE195*T195</f>
        <v>119.30748751025557</v>
      </c>
      <c r="AC195" s="38">
        <f>stanford_det!AF195*U195</f>
        <v>55.777249078629637</v>
      </c>
      <c r="AD195" s="38">
        <f>stanford_det!AG195*V195</f>
        <v>44.10781834572785</v>
      </c>
      <c r="AE195" s="38">
        <f>stanford_det!AH195*W195</f>
        <v>35.427732584483664</v>
      </c>
      <c r="AF195" s="38">
        <f>stanford_det!AI195*X195</f>
        <v>33.688386540284206</v>
      </c>
    </row>
    <row r="196" spans="1:32" ht="15" customHeight="1" x14ac:dyDescent="0.25">
      <c r="A196" s="9" t="s">
        <v>45</v>
      </c>
      <c r="B196" s="9" t="s">
        <v>46</v>
      </c>
      <c r="C196" s="9" t="s">
        <v>12</v>
      </c>
      <c r="D196" s="9" t="s">
        <v>102</v>
      </c>
      <c r="E196" s="9" t="s">
        <v>720</v>
      </c>
      <c r="F196" s="9"/>
      <c r="G196" s="9"/>
      <c r="H196" s="38">
        <v>5370</v>
      </c>
      <c r="I196" s="38">
        <v>4970</v>
      </c>
      <c r="J196" s="38">
        <f t="shared" si="158"/>
        <v>4720</v>
      </c>
      <c r="K196" s="38">
        <v>4470</v>
      </c>
      <c r="L196" s="38">
        <f t="shared" si="159"/>
        <v>4245</v>
      </c>
      <c r="M196" s="38">
        <v>4020</v>
      </c>
      <c r="N196" s="38">
        <f t="shared" si="160"/>
        <v>3815</v>
      </c>
      <c r="O196" s="38">
        <v>3610</v>
      </c>
      <c r="P196" s="38">
        <v>0.91</v>
      </c>
      <c r="Q196" s="38">
        <f t="shared" ref="Q196:X196" si="164">H196*$P196/1000</f>
        <v>4.8866999999999994</v>
      </c>
      <c r="R196" s="38">
        <f t="shared" si="164"/>
        <v>4.5226999999999995</v>
      </c>
      <c r="S196" s="38">
        <f t="shared" si="164"/>
        <v>4.2951999999999995</v>
      </c>
      <c r="T196" s="38">
        <f t="shared" si="164"/>
        <v>4.0677000000000003</v>
      </c>
      <c r="U196" s="38">
        <f t="shared" si="164"/>
        <v>3.8629500000000001</v>
      </c>
      <c r="V196" s="38">
        <f t="shared" si="164"/>
        <v>3.6582000000000003</v>
      </c>
      <c r="W196" s="38">
        <f t="shared" si="164"/>
        <v>3.4716499999999999</v>
      </c>
      <c r="X196" s="38">
        <f t="shared" si="164"/>
        <v>3.2850999999999999</v>
      </c>
      <c r="Y196" s="38">
        <f>stanford_det!AB196*Q196</f>
        <v>0</v>
      </c>
      <c r="Z196" s="38">
        <f>stanford_det!AC196*R196</f>
        <v>0</v>
      </c>
      <c r="AA196" s="38">
        <f>stanford_det!AD196*S196</f>
        <v>0</v>
      </c>
      <c r="AB196" s="38">
        <f>stanford_det!AE196*T196</f>
        <v>0</v>
      </c>
      <c r="AC196" s="38">
        <f>stanford_det!AF196*U196</f>
        <v>0</v>
      </c>
      <c r="AD196" s="38">
        <f>stanford_det!AG196*V196</f>
        <v>0</v>
      </c>
      <c r="AE196" s="38">
        <f>stanford_det!AH196*W196</f>
        <v>0</v>
      </c>
      <c r="AF196" s="38">
        <f>stanford_det!AI196*X196</f>
        <v>0</v>
      </c>
    </row>
    <row r="197" spans="1:32" ht="15" customHeight="1" x14ac:dyDescent="0.25">
      <c r="A197" s="9" t="s">
        <v>29</v>
      </c>
      <c r="B197" s="9" t="s">
        <v>30</v>
      </c>
      <c r="C197" s="9" t="s">
        <v>11</v>
      </c>
      <c r="D197" s="9" t="s">
        <v>102</v>
      </c>
      <c r="E197" s="9" t="s">
        <v>738</v>
      </c>
      <c r="F197" s="9"/>
      <c r="G197" s="9"/>
      <c r="H197" s="38">
        <v>1600</v>
      </c>
      <c r="I197" s="38">
        <f t="shared" ref="I197:O198" si="165">$H197</f>
        <v>1600</v>
      </c>
      <c r="J197" s="38">
        <f t="shared" si="165"/>
        <v>1600</v>
      </c>
      <c r="K197" s="38">
        <f t="shared" si="165"/>
        <v>1600</v>
      </c>
      <c r="L197" s="38">
        <f t="shared" si="165"/>
        <v>1600</v>
      </c>
      <c r="M197" s="38">
        <f t="shared" si="165"/>
        <v>1600</v>
      </c>
      <c r="N197" s="38">
        <f t="shared" si="165"/>
        <v>1600</v>
      </c>
      <c r="O197" s="38">
        <f t="shared" si="165"/>
        <v>1600</v>
      </c>
      <c r="P197" s="38"/>
      <c r="Q197" s="38">
        <f t="shared" ref="Q197:X199" si="166">H197/1000</f>
        <v>1.6</v>
      </c>
      <c r="R197" s="38">
        <f t="shared" si="166"/>
        <v>1.6</v>
      </c>
      <c r="S197" s="38">
        <f t="shared" si="166"/>
        <v>1.6</v>
      </c>
      <c r="T197" s="38">
        <f t="shared" si="166"/>
        <v>1.6</v>
      </c>
      <c r="U197" s="38">
        <f t="shared" si="166"/>
        <v>1.6</v>
      </c>
      <c r="V197" s="38">
        <f t="shared" si="166"/>
        <v>1.6</v>
      </c>
      <c r="W197" s="38">
        <f t="shared" si="166"/>
        <v>1.6</v>
      </c>
      <c r="X197" s="38">
        <f t="shared" si="166"/>
        <v>1.6</v>
      </c>
      <c r="Y197" s="38">
        <f>stanford_det!AB197*Q197</f>
        <v>403.65960000000001</v>
      </c>
      <c r="Z197" s="38">
        <f>stanford_det!AC197*R197</f>
        <v>304.36768000000001</v>
      </c>
      <c r="AA197" s="38">
        <f>stanford_det!AD197*S197</f>
        <v>190.22980000000001</v>
      </c>
      <c r="AB197" s="38">
        <f>stanford_det!AE197*T197</f>
        <v>76.091920000000002</v>
      </c>
      <c r="AC197" s="38">
        <f>stanford_det!AF197*U197</f>
        <v>47.55745000000001</v>
      </c>
      <c r="AD197" s="38">
        <f>stanford_det!AG197*V197</f>
        <v>19.022980000000025</v>
      </c>
      <c r="AE197" s="38">
        <f>stanford_det!AH197*W197</f>
        <v>9.5114900000000127</v>
      </c>
      <c r="AF197" s="38">
        <f>stanford_det!AI197*X197</f>
        <v>0</v>
      </c>
    </row>
    <row r="198" spans="1:32" ht="15" customHeight="1" x14ac:dyDescent="0.25">
      <c r="A198" s="9" t="s">
        <v>31</v>
      </c>
      <c r="B198" s="9" t="s">
        <v>32</v>
      </c>
      <c r="C198" s="9" t="s">
        <v>11</v>
      </c>
      <c r="D198" s="9" t="s">
        <v>102</v>
      </c>
      <c r="E198" s="9" t="s">
        <v>737</v>
      </c>
      <c r="F198" s="9"/>
      <c r="G198" s="9"/>
      <c r="H198" s="38">
        <v>850</v>
      </c>
      <c r="I198" s="38">
        <f t="shared" si="165"/>
        <v>850</v>
      </c>
      <c r="J198" s="38">
        <f t="shared" si="165"/>
        <v>850</v>
      </c>
      <c r="K198" s="38">
        <f t="shared" si="165"/>
        <v>850</v>
      </c>
      <c r="L198" s="38">
        <f t="shared" si="165"/>
        <v>850</v>
      </c>
      <c r="M198" s="38">
        <f t="shared" si="165"/>
        <v>850</v>
      </c>
      <c r="N198" s="38">
        <f t="shared" si="165"/>
        <v>850</v>
      </c>
      <c r="O198" s="38">
        <f t="shared" si="165"/>
        <v>850</v>
      </c>
      <c r="P198" s="38"/>
      <c r="Q198" s="38">
        <f t="shared" si="166"/>
        <v>0.85</v>
      </c>
      <c r="R198" s="38">
        <f t="shared" si="166"/>
        <v>0.85</v>
      </c>
      <c r="S198" s="38">
        <f t="shared" si="166"/>
        <v>0.85</v>
      </c>
      <c r="T198" s="38">
        <f t="shared" si="166"/>
        <v>0.85</v>
      </c>
      <c r="U198" s="38">
        <f t="shared" si="166"/>
        <v>0.85</v>
      </c>
      <c r="V198" s="38">
        <f t="shared" si="166"/>
        <v>0.85</v>
      </c>
      <c r="W198" s="38">
        <f t="shared" si="166"/>
        <v>0.85</v>
      </c>
      <c r="X198" s="38">
        <f t="shared" si="166"/>
        <v>0.85</v>
      </c>
      <c r="Y198" s="38">
        <f>stanford_det!AB198*Q198</f>
        <v>1474.5947372999997</v>
      </c>
      <c r="Z198" s="38">
        <f>stanford_det!AC198*R198</f>
        <v>1179.6757898399997</v>
      </c>
      <c r="AA198" s="38">
        <f>stanford_det!AD198*S198</f>
        <v>737.29736864999984</v>
      </c>
      <c r="AB198" s="38">
        <f>stanford_det!AE198*T198</f>
        <v>294.91894745999991</v>
      </c>
      <c r="AC198" s="38">
        <f>stanford_det!AF198*U198</f>
        <v>184.32434216250002</v>
      </c>
      <c r="AD198" s="38">
        <f>stanford_det!AG198*V198</f>
        <v>73.729736865000135</v>
      </c>
      <c r="AE198" s="38">
        <f>stanford_det!AH198*W198</f>
        <v>36.864868432500067</v>
      </c>
      <c r="AF198" s="38">
        <f>stanford_det!AI198*X198</f>
        <v>0</v>
      </c>
    </row>
    <row r="199" spans="1:32" ht="15" customHeight="1" x14ac:dyDescent="0.25">
      <c r="A199" s="9" t="s">
        <v>33</v>
      </c>
      <c r="B199" s="9" t="s">
        <v>34</v>
      </c>
      <c r="C199" s="9" t="s">
        <v>11</v>
      </c>
      <c r="D199" s="9" t="s">
        <v>102</v>
      </c>
      <c r="E199" s="9" t="s">
        <v>736</v>
      </c>
      <c r="F199" s="9"/>
      <c r="G199" s="9"/>
      <c r="H199" s="38">
        <v>4457.1428571428569</v>
      </c>
      <c r="I199" s="38">
        <f>4350</f>
        <v>4350</v>
      </c>
      <c r="J199" s="38">
        <f>(I199+K199)/2</f>
        <v>4225</v>
      </c>
      <c r="K199" s="38">
        <v>4100</v>
      </c>
      <c r="L199" s="38">
        <f>(K199+M199)/2</f>
        <v>3950</v>
      </c>
      <c r="M199" s="38">
        <v>3800</v>
      </c>
      <c r="N199" s="38">
        <f>(M199+O199)/2</f>
        <v>3775</v>
      </c>
      <c r="O199" s="38">
        <v>3750</v>
      </c>
      <c r="P199" s="38"/>
      <c r="Q199" s="38">
        <f t="shared" si="166"/>
        <v>4.4571428571428573</v>
      </c>
      <c r="R199" s="38">
        <f t="shared" si="166"/>
        <v>4.3499999999999996</v>
      </c>
      <c r="S199" s="38">
        <f t="shared" si="166"/>
        <v>4.2249999999999996</v>
      </c>
      <c r="T199" s="38">
        <f t="shared" si="166"/>
        <v>4.0999999999999996</v>
      </c>
      <c r="U199" s="38">
        <f t="shared" si="166"/>
        <v>3.95</v>
      </c>
      <c r="V199" s="38">
        <f t="shared" si="166"/>
        <v>3.8</v>
      </c>
      <c r="W199" s="38">
        <f t="shared" si="166"/>
        <v>3.7749999999999999</v>
      </c>
      <c r="X199" s="38">
        <f t="shared" si="166"/>
        <v>3.75</v>
      </c>
      <c r="Y199" s="38">
        <f>stanford_det!AB199*Q199</f>
        <v>0</v>
      </c>
      <c r="Z199" s="38">
        <f>stanford_det!AC199*R199</f>
        <v>0</v>
      </c>
      <c r="AA199" s="38">
        <f>stanford_det!AD199*S199</f>
        <v>0</v>
      </c>
      <c r="AB199" s="38">
        <f>stanford_det!AE199*T199</f>
        <v>0</v>
      </c>
      <c r="AC199" s="38">
        <f>stanford_det!AF199*U199</f>
        <v>0</v>
      </c>
      <c r="AD199" s="38">
        <f>stanford_det!AG199*V199</f>
        <v>0</v>
      </c>
      <c r="AE199" s="38">
        <f>stanford_det!AH199*W199</f>
        <v>0</v>
      </c>
      <c r="AF199" s="38">
        <f>stanford_det!AI199*X199</f>
        <v>0</v>
      </c>
    </row>
    <row r="200" spans="1:32" ht="15" customHeight="1" x14ac:dyDescent="0.25">
      <c r="A200" s="9" t="s">
        <v>35</v>
      </c>
      <c r="B200" s="9" t="s">
        <v>36</v>
      </c>
      <c r="C200" s="9" t="s">
        <v>11</v>
      </c>
      <c r="D200" s="9" t="s">
        <v>725</v>
      </c>
      <c r="E200" s="9" t="s">
        <v>735</v>
      </c>
      <c r="F200" s="9" t="s">
        <v>102</v>
      </c>
      <c r="G200" s="9" t="s">
        <v>734</v>
      </c>
      <c r="H200" s="38">
        <v>1842.692924470706</v>
      </c>
      <c r="I200" s="38">
        <f t="shared" ref="I200:O200" si="167">$H200</f>
        <v>1842.692924470706</v>
      </c>
      <c r="J200" s="38">
        <f t="shared" si="167"/>
        <v>1842.692924470706</v>
      </c>
      <c r="K200" s="38">
        <f t="shared" si="167"/>
        <v>1842.692924470706</v>
      </c>
      <c r="L200" s="38">
        <f t="shared" si="167"/>
        <v>1842.692924470706</v>
      </c>
      <c r="M200" s="38">
        <f t="shared" si="167"/>
        <v>1842.692924470706</v>
      </c>
      <c r="N200" s="38">
        <f t="shared" si="167"/>
        <v>1842.692924470706</v>
      </c>
      <c r="O200" s="38">
        <f t="shared" si="167"/>
        <v>1842.692924470706</v>
      </c>
      <c r="P200" s="38">
        <v>0.91</v>
      </c>
      <c r="Q200" s="38">
        <f t="shared" ref="Q200:X202" si="168">H200*$P200/1000</f>
        <v>1.6768505612683424</v>
      </c>
      <c r="R200" s="38">
        <f t="shared" si="168"/>
        <v>1.6768505612683424</v>
      </c>
      <c r="S200" s="38">
        <f t="shared" si="168"/>
        <v>1.6768505612683424</v>
      </c>
      <c r="T200" s="38">
        <f t="shared" si="168"/>
        <v>1.6768505612683424</v>
      </c>
      <c r="U200" s="38">
        <f t="shared" si="168"/>
        <v>1.6768505612683424</v>
      </c>
      <c r="V200" s="38">
        <f t="shared" si="168"/>
        <v>1.6768505612683424</v>
      </c>
      <c r="W200" s="38">
        <f t="shared" si="168"/>
        <v>1.6768505612683424</v>
      </c>
      <c r="X200" s="38">
        <f t="shared" si="168"/>
        <v>1.6768505612683424</v>
      </c>
      <c r="Y200" s="38">
        <f>stanford_det!AB200*Q200</f>
        <v>721.94006164473035</v>
      </c>
      <c r="Z200" s="38">
        <f>stanford_det!AC200*R200</f>
        <v>493.98340684404104</v>
      </c>
      <c r="AA200" s="38">
        <f>stanford_det!AD200*S200</f>
        <v>458.91207735511364</v>
      </c>
      <c r="AB200" s="38">
        <f>stanford_det!AE200*T200</f>
        <v>423.84074786618629</v>
      </c>
      <c r="AC200" s="38">
        <f>stanford_det!AF200*U200</f>
        <v>415.07291549395438</v>
      </c>
      <c r="AD200" s="38">
        <f>stanford_det!AG200*V200</f>
        <v>406.30508312172253</v>
      </c>
      <c r="AE200" s="38">
        <f>stanford_det!AH200*W200</f>
        <v>403.3824723309786</v>
      </c>
      <c r="AF200" s="38">
        <f>stanford_det!AI200*X200</f>
        <v>400.45986154023461</v>
      </c>
    </row>
    <row r="201" spans="1:32" ht="15" customHeight="1" x14ac:dyDescent="0.25">
      <c r="A201" s="9" t="s">
        <v>79</v>
      </c>
      <c r="B201" s="9" t="s">
        <v>83</v>
      </c>
      <c r="C201" s="9" t="s">
        <v>11</v>
      </c>
      <c r="D201" s="9" t="s">
        <v>725</v>
      </c>
      <c r="E201" s="9" t="s">
        <v>745</v>
      </c>
      <c r="F201" s="9" t="s">
        <v>102</v>
      </c>
      <c r="G201" s="9" t="s">
        <v>732</v>
      </c>
      <c r="H201" s="38">
        <v>2218.7777777777778</v>
      </c>
      <c r="I201" s="38">
        <f>H201*1350/(1400+2/7*(1350-1400))</f>
        <v>2161.5927835051543</v>
      </c>
      <c r="J201" s="38">
        <f t="shared" ref="J201:J209" si="169">(I201+K201)/2</f>
        <v>2121.5632875143183</v>
      </c>
      <c r="K201" s="38">
        <f>I201*1300/1350</f>
        <v>2081.5337915234818</v>
      </c>
      <c r="L201" s="38">
        <f t="shared" ref="L201:L209" si="170">(K201+M201)/2</f>
        <v>2001.4747995418095</v>
      </c>
      <c r="M201" s="38">
        <f>K201*1200/1300</f>
        <v>1921.4158075601372</v>
      </c>
      <c r="N201" s="38">
        <f t="shared" ref="N201:N209" si="171">(M201+O201)/2</f>
        <v>1841.3568155784646</v>
      </c>
      <c r="O201" s="38">
        <f>M201*1100/1200</f>
        <v>1761.2978235967923</v>
      </c>
      <c r="P201" s="38">
        <v>0.91</v>
      </c>
      <c r="Q201" s="38">
        <f t="shared" si="168"/>
        <v>2.019087777777778</v>
      </c>
      <c r="R201" s="38">
        <f t="shared" si="168"/>
        <v>1.9670494329896906</v>
      </c>
      <c r="S201" s="38">
        <f t="shared" si="168"/>
        <v>1.9306225916380297</v>
      </c>
      <c r="T201" s="38">
        <f t="shared" si="168"/>
        <v>1.8941957502863687</v>
      </c>
      <c r="U201" s="38">
        <f t="shared" si="168"/>
        <v>1.8213420675830467</v>
      </c>
      <c r="V201" s="38">
        <f t="shared" si="168"/>
        <v>1.7484883848797248</v>
      </c>
      <c r="W201" s="38">
        <f t="shared" si="168"/>
        <v>1.6756347021764029</v>
      </c>
      <c r="X201" s="38">
        <f t="shared" si="168"/>
        <v>1.6027810194730812</v>
      </c>
      <c r="Y201" s="38">
        <f>stanford_det!AB201*Q201</f>
        <v>1820.9950759000003</v>
      </c>
      <c r="Z201" s="38">
        <f>stanford_det!AC201*R201</f>
        <v>12048.951005155672</v>
      </c>
      <c r="AA201" s="38">
        <f>stanford_det!AD201*S201</f>
        <v>19013.669170693862</v>
      </c>
      <c r="AB201" s="38">
        <f>stanford_det!AE201*T201</f>
        <v>20977.612799932947</v>
      </c>
      <c r="AC201" s="38">
        <f>stanford_det!AF201*U201</f>
        <v>11260.31133820092</v>
      </c>
      <c r="AD201" s="38">
        <f>stanford_det!AG201*V201</f>
        <v>11420.902555543478</v>
      </c>
      <c r="AE201" s="38">
        <f>stanford_det!AH201*W201</f>
        <v>9188.3960619762165</v>
      </c>
      <c r="AF201" s="38">
        <f>stanford_det!AI201*X201</f>
        <v>8975.5961471200771</v>
      </c>
    </row>
    <row r="202" spans="1:32" ht="15" customHeight="1" x14ac:dyDescent="0.25">
      <c r="A202" s="9" t="s">
        <v>78</v>
      </c>
      <c r="B202" s="9" t="s">
        <v>84</v>
      </c>
      <c r="C202" s="9" t="s">
        <v>11</v>
      </c>
      <c r="D202" s="9" t="s">
        <v>725</v>
      </c>
      <c r="E202" s="9" t="s">
        <v>741</v>
      </c>
      <c r="F202" s="9" t="s">
        <v>102</v>
      </c>
      <c r="G202" s="9" t="s">
        <v>730</v>
      </c>
      <c r="H202" s="38">
        <v>4376</v>
      </c>
      <c r="I202" s="38">
        <f>H202*2880/(3470+2/7*(2880-3470))</f>
        <v>3817.4019904803113</v>
      </c>
      <c r="J202" s="38">
        <f t="shared" si="169"/>
        <v>3618.5789701427948</v>
      </c>
      <c r="K202" s="38">
        <f>I202*2580/2880</f>
        <v>3419.7559498052788</v>
      </c>
      <c r="L202" s="38">
        <f t="shared" si="170"/>
        <v>3287.2072695802681</v>
      </c>
      <c r="M202" s="38">
        <f>K202*2380/2580</f>
        <v>3154.6585893552569</v>
      </c>
      <c r="N202" s="38">
        <f t="shared" si="171"/>
        <v>3032.3850006205571</v>
      </c>
      <c r="O202" s="38">
        <f>M202*2380/2580</f>
        <v>2910.1114118858573</v>
      </c>
      <c r="P202" s="38">
        <v>0.91</v>
      </c>
      <c r="Q202" s="38">
        <f t="shared" si="168"/>
        <v>3.9821600000000004</v>
      </c>
      <c r="R202" s="38">
        <f t="shared" si="168"/>
        <v>3.4738358113370831</v>
      </c>
      <c r="S202" s="38">
        <f t="shared" si="168"/>
        <v>3.2929068628299434</v>
      </c>
      <c r="T202" s="38">
        <f t="shared" si="168"/>
        <v>3.1119779143228037</v>
      </c>
      <c r="U202" s="38">
        <f t="shared" si="168"/>
        <v>2.991358615318044</v>
      </c>
      <c r="V202" s="38">
        <f t="shared" si="168"/>
        <v>2.8707393163132839</v>
      </c>
      <c r="W202" s="38">
        <f t="shared" si="168"/>
        <v>2.7594703505647074</v>
      </c>
      <c r="X202" s="38">
        <f t="shared" si="168"/>
        <v>2.6482013848161299</v>
      </c>
      <c r="Y202" s="38">
        <f>stanford_det!AB202*Q202</f>
        <v>0</v>
      </c>
      <c r="Z202" s="38">
        <f>stanford_det!AC202*R202</f>
        <v>5527.8088076733648</v>
      </c>
      <c r="AA202" s="38">
        <f>stanford_det!AD202*S202</f>
        <v>8534.6890247892461</v>
      </c>
      <c r="AB202" s="38">
        <f>stanford_det!AE202*T202</f>
        <v>8941.1027878744535</v>
      </c>
      <c r="AC202" s="38">
        <f>stanford_det!AF202*U202</f>
        <v>4379.914096743506</v>
      </c>
      <c r="AD202" s="38">
        <f>stanford_det!AG202*V202</f>
        <v>4441.2275624921976</v>
      </c>
      <c r="AE202" s="38">
        <f>stanford_det!AH202*W202</f>
        <v>3430.5163065761999</v>
      </c>
      <c r="AF202" s="38">
        <f>stanford_det!AI202*X202</f>
        <v>3365.3487925086247</v>
      </c>
    </row>
    <row r="203" spans="1:32" ht="15" customHeight="1" x14ac:dyDescent="0.25">
      <c r="A203" s="9" t="s">
        <v>37</v>
      </c>
      <c r="B203" s="9" t="s">
        <v>38</v>
      </c>
      <c r="C203" s="9" t="s">
        <v>11</v>
      </c>
      <c r="D203" s="9" t="s">
        <v>102</v>
      </c>
      <c r="E203" s="9" t="s">
        <v>729</v>
      </c>
      <c r="F203" s="9"/>
      <c r="G203" s="9"/>
      <c r="H203" s="38">
        <v>2442.8571428571427</v>
      </c>
      <c r="I203" s="38">
        <v>2300</v>
      </c>
      <c r="J203" s="38">
        <f t="shared" si="169"/>
        <v>2300</v>
      </c>
      <c r="K203" s="38">
        <v>2300</v>
      </c>
      <c r="L203" s="38">
        <f t="shared" si="170"/>
        <v>2300</v>
      </c>
      <c r="M203" s="38">
        <v>2300</v>
      </c>
      <c r="N203" s="38">
        <f t="shared" si="171"/>
        <v>2250</v>
      </c>
      <c r="O203" s="38">
        <v>2200</v>
      </c>
      <c r="P203" s="38"/>
      <c r="Q203" s="38">
        <f t="shared" ref="Q203:X204" si="172">H203/1000</f>
        <v>2.4428571428571426</v>
      </c>
      <c r="R203" s="38">
        <f t="shared" si="172"/>
        <v>2.2999999999999998</v>
      </c>
      <c r="S203" s="38">
        <f t="shared" si="172"/>
        <v>2.2999999999999998</v>
      </c>
      <c r="T203" s="38">
        <f t="shared" si="172"/>
        <v>2.2999999999999998</v>
      </c>
      <c r="U203" s="38">
        <f t="shared" si="172"/>
        <v>2.2999999999999998</v>
      </c>
      <c r="V203" s="38">
        <f t="shared" si="172"/>
        <v>2.2999999999999998</v>
      </c>
      <c r="W203" s="38">
        <f t="shared" si="172"/>
        <v>2.25</v>
      </c>
      <c r="X203" s="38">
        <f t="shared" si="172"/>
        <v>2.2000000000000002</v>
      </c>
      <c r="Y203" s="38">
        <f>stanford_det!AB203*Q203</f>
        <v>972.11738909387748</v>
      </c>
      <c r="Z203" s="38">
        <f>stanford_det!AC203*R203</f>
        <v>732.21473517714287</v>
      </c>
      <c r="AA203" s="38">
        <f>stanford_det!AD203*S203</f>
        <v>457.63420948571428</v>
      </c>
      <c r="AB203" s="38">
        <f>stanford_det!AE203*T203</f>
        <v>183.05368379428566</v>
      </c>
      <c r="AC203" s="38">
        <f>stanford_det!AF203*U203</f>
        <v>114.40855237142857</v>
      </c>
      <c r="AD203" s="38">
        <f>stanford_det!AG203*V203</f>
        <v>45.763420948571451</v>
      </c>
      <c r="AE203" s="38">
        <f>stanford_det!AH203*W203</f>
        <v>22.384281985714299</v>
      </c>
      <c r="AF203" s="38">
        <f>stanford_det!AI203*X203</f>
        <v>0</v>
      </c>
    </row>
    <row r="204" spans="1:32" ht="15" customHeight="1" x14ac:dyDescent="0.25">
      <c r="A204" s="9" t="s">
        <v>39</v>
      </c>
      <c r="B204" s="9" t="s">
        <v>40</v>
      </c>
      <c r="C204" s="9" t="s">
        <v>11</v>
      </c>
      <c r="D204" s="9" t="s">
        <v>102</v>
      </c>
      <c r="E204" s="9" t="s">
        <v>728</v>
      </c>
      <c r="F204" s="9"/>
      <c r="G204" s="9"/>
      <c r="H204" s="38">
        <v>2812.8571428571427</v>
      </c>
      <c r="I204" s="38">
        <v>2620</v>
      </c>
      <c r="J204" s="38">
        <f t="shared" si="169"/>
        <v>2495</v>
      </c>
      <c r="K204" s="38">
        <v>2370</v>
      </c>
      <c r="L204" s="38">
        <f t="shared" si="170"/>
        <v>2260</v>
      </c>
      <c r="M204" s="38">
        <v>2150</v>
      </c>
      <c r="N204" s="38">
        <f t="shared" si="171"/>
        <v>2050</v>
      </c>
      <c r="O204" s="38">
        <v>1950</v>
      </c>
      <c r="P204" s="38"/>
      <c r="Q204" s="38">
        <f t="shared" si="172"/>
        <v>2.8128571428571427</v>
      </c>
      <c r="R204" s="38">
        <f t="shared" si="172"/>
        <v>2.62</v>
      </c>
      <c r="S204" s="38">
        <f t="shared" si="172"/>
        <v>2.4950000000000001</v>
      </c>
      <c r="T204" s="38">
        <f t="shared" si="172"/>
        <v>2.37</v>
      </c>
      <c r="U204" s="38">
        <f t="shared" si="172"/>
        <v>2.2599999999999998</v>
      </c>
      <c r="V204" s="38">
        <f t="shared" si="172"/>
        <v>2.15</v>
      </c>
      <c r="W204" s="38">
        <f t="shared" si="172"/>
        <v>2.0499999999999998</v>
      </c>
      <c r="X204" s="38">
        <f t="shared" si="172"/>
        <v>1.95</v>
      </c>
      <c r="Y204" s="38">
        <f>stanford_det!AB204*Q204</f>
        <v>600.25691842285698</v>
      </c>
      <c r="Z204" s="38">
        <f>stanford_det!AC204*R204</f>
        <v>403.26533606399994</v>
      </c>
      <c r="AA204" s="38">
        <f>stanford_det!AD204*S204</f>
        <v>240.01598603999994</v>
      </c>
      <c r="AB204" s="38">
        <f>stanford_det!AE204*T204</f>
        <v>91.196454815999971</v>
      </c>
      <c r="AC204" s="38">
        <f>stanford_det!AF204*U204</f>
        <v>54.352317479999968</v>
      </c>
      <c r="AD204" s="38">
        <f>stanford_det!AG204*V204</f>
        <v>20.68274027999999</v>
      </c>
      <c r="AE204" s="38">
        <f>stanford_det!AH204*W204</f>
        <v>9.8603761799999958</v>
      </c>
      <c r="AF204" s="38">
        <f>stanford_det!AI204*X204</f>
        <v>0</v>
      </c>
    </row>
    <row r="205" spans="1:32" ht="15" customHeight="1" x14ac:dyDescent="0.25">
      <c r="A205" s="9" t="s">
        <v>80</v>
      </c>
      <c r="B205" s="9" t="s">
        <v>85</v>
      </c>
      <c r="C205" s="9" t="s">
        <v>11</v>
      </c>
      <c r="D205" s="9" t="s">
        <v>725</v>
      </c>
      <c r="E205" s="9" t="s">
        <v>744</v>
      </c>
      <c r="F205" s="9" t="s">
        <v>102</v>
      </c>
      <c r="G205" s="9" t="s">
        <v>726</v>
      </c>
      <c r="H205" s="38">
        <v>2018.1247142857142</v>
      </c>
      <c r="I205" s="38">
        <f>H205*800/(980+2/7*(800-980))</f>
        <v>1738.6920615384615</v>
      </c>
      <c r="J205" s="38">
        <f t="shared" si="169"/>
        <v>1564.8228553846154</v>
      </c>
      <c r="K205" s="38">
        <f>I205*640/800</f>
        <v>1390.9536492307693</v>
      </c>
      <c r="L205" s="38">
        <f t="shared" si="170"/>
        <v>1325.7526969230771</v>
      </c>
      <c r="M205" s="38">
        <f>K205*580/640</f>
        <v>1260.5517446153847</v>
      </c>
      <c r="N205" s="38">
        <f t="shared" si="171"/>
        <v>1195.3507923076922</v>
      </c>
      <c r="O205" s="38">
        <f>M205*520/580</f>
        <v>1130.14984</v>
      </c>
      <c r="P205" s="38">
        <v>0.91</v>
      </c>
      <c r="Q205" s="38">
        <f t="shared" ref="Q205:X207" si="173">H205*$P205/1000</f>
        <v>1.8364934899999998</v>
      </c>
      <c r="R205" s="38">
        <f t="shared" si="173"/>
        <v>1.5822097760000002</v>
      </c>
      <c r="S205" s="38">
        <f t="shared" si="173"/>
        <v>1.4239887984000001</v>
      </c>
      <c r="T205" s="38">
        <f t="shared" si="173"/>
        <v>1.2657678208000003</v>
      </c>
      <c r="U205" s="38">
        <f t="shared" si="173"/>
        <v>1.2064349542000001</v>
      </c>
      <c r="V205" s="38">
        <f t="shared" si="173"/>
        <v>1.1471020876</v>
      </c>
      <c r="W205" s="38">
        <f t="shared" si="173"/>
        <v>1.0877692210000001</v>
      </c>
      <c r="X205" s="38">
        <f t="shared" si="173"/>
        <v>1.0284363543999999</v>
      </c>
      <c r="Y205" s="38">
        <f>stanford_det!AB205*Q205</f>
        <v>361.70602603251785</v>
      </c>
      <c r="Z205" s="38">
        <f>stanford_det!AC205*R205</f>
        <v>3365.1205005300744</v>
      </c>
      <c r="AA205" s="38">
        <f>stanford_det!AD205*S205</f>
        <v>4890.1356607103635</v>
      </c>
      <c r="AB205" s="38">
        <f>stanford_det!AE205*T205</f>
        <v>4967.2963240425343</v>
      </c>
      <c r="AC205" s="38">
        <f>stanford_det!AF205*U205</f>
        <v>2664.4748328904921</v>
      </c>
      <c r="AD205" s="38">
        <f>stanford_det!AG205*V205</f>
        <v>2674.0191732001267</v>
      </c>
      <c r="AE205" s="38">
        <f>stanford_det!AH205*W205</f>
        <v>2135.7703500817343</v>
      </c>
      <c r="AF205" s="38">
        <f>stanford_det!AI205*X205</f>
        <v>2061.2874204850013</v>
      </c>
    </row>
    <row r="206" spans="1:32" ht="15" customHeight="1" x14ac:dyDescent="0.25">
      <c r="A206" s="9" t="s">
        <v>81</v>
      </c>
      <c r="B206" s="9" t="s">
        <v>86</v>
      </c>
      <c r="C206" s="9" t="s">
        <v>11</v>
      </c>
      <c r="D206" s="9" t="s">
        <v>725</v>
      </c>
      <c r="E206" s="9" t="s">
        <v>743</v>
      </c>
      <c r="F206" s="9" t="s">
        <v>102</v>
      </c>
      <c r="G206" s="9" t="s">
        <v>723</v>
      </c>
      <c r="H206" s="38">
        <v>2742.6666666666665</v>
      </c>
      <c r="I206" s="38">
        <f>H206*1100/(1310+2/7*(1100-1310))</f>
        <v>2413.5466666666666</v>
      </c>
      <c r="J206" s="38">
        <f t="shared" si="169"/>
        <v>2292.8693333333331</v>
      </c>
      <c r="K206" s="38">
        <f>I206*990/1100</f>
        <v>2172.192</v>
      </c>
      <c r="L206" s="38">
        <f t="shared" si="170"/>
        <v>2106.3679999999999</v>
      </c>
      <c r="M206" s="38">
        <f>K206*930/990</f>
        <v>2040.5440000000001</v>
      </c>
      <c r="N206" s="38">
        <f t="shared" si="171"/>
        <v>1985.6906666666669</v>
      </c>
      <c r="O206" s="38">
        <f>M206*880/930</f>
        <v>1930.8373333333334</v>
      </c>
      <c r="P206" s="38">
        <v>0.91</v>
      </c>
      <c r="Q206" s="38">
        <f t="shared" si="173"/>
        <v>2.4958266666666669</v>
      </c>
      <c r="R206" s="38">
        <f t="shared" si="173"/>
        <v>2.1963274666666668</v>
      </c>
      <c r="S206" s="38">
        <f t="shared" si="173"/>
        <v>2.0865110933333328</v>
      </c>
      <c r="T206" s="38">
        <f t="shared" si="173"/>
        <v>1.97669472</v>
      </c>
      <c r="U206" s="38">
        <f t="shared" si="173"/>
        <v>1.9167948799999999</v>
      </c>
      <c r="V206" s="38">
        <f t="shared" si="173"/>
        <v>1.8568950400000002</v>
      </c>
      <c r="W206" s="38">
        <f t="shared" si="173"/>
        <v>1.8069785066666668</v>
      </c>
      <c r="X206" s="38">
        <f t="shared" si="173"/>
        <v>1.7570619733333335</v>
      </c>
      <c r="Y206" s="38">
        <f>stanford_det!AB206*Q206</f>
        <v>2161.993425207806</v>
      </c>
      <c r="Z206" s="38">
        <f>stanford_det!AC206*R206</f>
        <v>7921.8897083540242</v>
      </c>
      <c r="AA206" s="38">
        <f>stanford_det!AD206*S206</f>
        <v>11721.959077084715</v>
      </c>
      <c r="AB206" s="38">
        <f>stanford_det!AE206*T206</f>
        <v>12595.756284369822</v>
      </c>
      <c r="AC206" s="38">
        <f>stanford_det!AF206*U206</f>
        <v>7154.5772681988183</v>
      </c>
      <c r="AD206" s="38">
        <f>stanford_det!AG206*V206</f>
        <v>7281.0953276427936</v>
      </c>
      <c r="AE206" s="38">
        <f>stanford_det!AH206*W206</f>
        <v>6063.30491938453</v>
      </c>
      <c r="AF206" s="38">
        <f>stanford_det!AI206*X206</f>
        <v>6006.2356729346602</v>
      </c>
    </row>
    <row r="207" spans="1:32" ht="15" customHeight="1" x14ac:dyDescent="0.25">
      <c r="A207" s="9" t="s">
        <v>41</v>
      </c>
      <c r="B207" s="9" t="s">
        <v>42</v>
      </c>
      <c r="C207" s="9" t="s">
        <v>11</v>
      </c>
      <c r="D207" s="9" t="s">
        <v>102</v>
      </c>
      <c r="E207" s="9" t="s">
        <v>722</v>
      </c>
      <c r="F207" s="9"/>
      <c r="G207" s="9"/>
      <c r="H207" s="38">
        <v>5285.7142857142853</v>
      </c>
      <c r="I207" s="38">
        <v>4500</v>
      </c>
      <c r="J207" s="38">
        <f t="shared" si="169"/>
        <v>4150</v>
      </c>
      <c r="K207" s="38">
        <v>3800</v>
      </c>
      <c r="L207" s="38">
        <f t="shared" si="170"/>
        <v>3650</v>
      </c>
      <c r="M207" s="38">
        <v>3500</v>
      </c>
      <c r="N207" s="38">
        <f t="shared" si="171"/>
        <v>3450</v>
      </c>
      <c r="O207" s="38">
        <v>3400</v>
      </c>
      <c r="P207" s="38">
        <v>0.91</v>
      </c>
      <c r="Q207" s="38">
        <f t="shared" si="173"/>
        <v>4.8099999999999996</v>
      </c>
      <c r="R207" s="38">
        <f t="shared" si="173"/>
        <v>4.0949999999999998</v>
      </c>
      <c r="S207" s="38">
        <f t="shared" si="173"/>
        <v>3.7765</v>
      </c>
      <c r="T207" s="38">
        <f t="shared" si="173"/>
        <v>3.4580000000000002</v>
      </c>
      <c r="U207" s="38">
        <f t="shared" si="173"/>
        <v>3.3214999999999999</v>
      </c>
      <c r="V207" s="38">
        <f t="shared" si="173"/>
        <v>3.1850000000000001</v>
      </c>
      <c r="W207" s="38">
        <f t="shared" si="173"/>
        <v>3.1395</v>
      </c>
      <c r="X207" s="38">
        <f t="shared" si="173"/>
        <v>3.0939999999999999</v>
      </c>
      <c r="Y207" s="38">
        <f>stanford_det!AB207*Q207</f>
        <v>0</v>
      </c>
      <c r="Z207" s="38">
        <f>stanford_det!AC207*R207</f>
        <v>1489.9175821158676</v>
      </c>
      <c r="AA207" s="38">
        <f>stanford_det!AD207*S207</f>
        <v>2257.3433843326911</v>
      </c>
      <c r="AB207" s="38">
        <f>stanford_det!AE207*T207</f>
        <v>2336.5691605245675</v>
      </c>
      <c r="AC207" s="38">
        <f>stanford_det!AF207*U207</f>
        <v>1143.7482391282319</v>
      </c>
      <c r="AD207" s="38">
        <f>stanford_det!AG207*V207</f>
        <v>1158.8247860901192</v>
      </c>
      <c r="AE207" s="38">
        <f>stanford_det!AH207*W207</f>
        <v>917.89565326781133</v>
      </c>
      <c r="AF207" s="38">
        <f>stanford_det!AI207*X207</f>
        <v>924.69488032905429</v>
      </c>
    </row>
    <row r="208" spans="1:32" ht="15" customHeight="1" x14ac:dyDescent="0.25">
      <c r="A208" s="9" t="s">
        <v>43</v>
      </c>
      <c r="B208" s="9" t="s">
        <v>44</v>
      </c>
      <c r="C208" s="9" t="s">
        <v>11</v>
      </c>
      <c r="D208" s="9" t="s">
        <v>102</v>
      </c>
      <c r="E208" s="9" t="s">
        <v>721</v>
      </c>
      <c r="F208" s="9"/>
      <c r="G208" s="9"/>
      <c r="H208" s="38">
        <v>8140</v>
      </c>
      <c r="I208" s="38">
        <v>5790</v>
      </c>
      <c r="J208" s="38">
        <f t="shared" si="169"/>
        <v>5135</v>
      </c>
      <c r="K208" s="38">
        <v>4480</v>
      </c>
      <c r="L208" s="38">
        <f t="shared" si="170"/>
        <v>3565</v>
      </c>
      <c r="M208" s="38">
        <v>2650</v>
      </c>
      <c r="N208" s="38">
        <f t="shared" si="171"/>
        <v>2475</v>
      </c>
      <c r="O208" s="38">
        <v>2300</v>
      </c>
      <c r="P208" s="38"/>
      <c r="Q208" s="38">
        <f t="shared" ref="Q208:X208" si="174">H208/1000</f>
        <v>8.14</v>
      </c>
      <c r="R208" s="38">
        <f t="shared" si="174"/>
        <v>5.79</v>
      </c>
      <c r="S208" s="38">
        <f t="shared" si="174"/>
        <v>5.1349999999999998</v>
      </c>
      <c r="T208" s="38">
        <f t="shared" si="174"/>
        <v>4.4800000000000004</v>
      </c>
      <c r="U208" s="38">
        <f t="shared" si="174"/>
        <v>3.5649999999999999</v>
      </c>
      <c r="V208" s="38">
        <f t="shared" si="174"/>
        <v>2.65</v>
      </c>
      <c r="W208" s="38">
        <f t="shared" si="174"/>
        <v>2.4750000000000001</v>
      </c>
      <c r="X208" s="38">
        <f t="shared" si="174"/>
        <v>2.2999999999999998</v>
      </c>
      <c r="Y208" s="38">
        <f>stanford_det!AB208*Q208</f>
        <v>0</v>
      </c>
      <c r="Z208" s="38">
        <f>stanford_det!AC208*R208</f>
        <v>683.79724307417644</v>
      </c>
      <c r="AA208" s="38">
        <f>stanford_det!AD208*S208</f>
        <v>1030.9513011081215</v>
      </c>
      <c r="AB208" s="38">
        <f>stanford_det!AE208*T208</f>
        <v>1058.1732811648742</v>
      </c>
      <c r="AC208" s="38">
        <f>stanford_det!AF208*U208</f>
        <v>494.70486642182055</v>
      </c>
      <c r="AD208" s="38">
        <f>stanford_det!AG208*V208</f>
        <v>391.20524485029529</v>
      </c>
      <c r="AE208" s="38">
        <f>stanford_det!AH208*W208</f>
        <v>314.21900515617119</v>
      </c>
      <c r="AF208" s="38">
        <f>stanford_det!AI208*X208</f>
        <v>298.7922322932065</v>
      </c>
    </row>
    <row r="209" spans="1:32" ht="15" customHeight="1" x14ac:dyDescent="0.25">
      <c r="A209" s="9" t="s">
        <v>45</v>
      </c>
      <c r="B209" s="9" t="s">
        <v>46</v>
      </c>
      <c r="C209" s="9" t="s">
        <v>11</v>
      </c>
      <c r="D209" s="9" t="s">
        <v>102</v>
      </c>
      <c r="E209" s="9" t="s">
        <v>720</v>
      </c>
      <c r="F209" s="9"/>
      <c r="G209" s="9"/>
      <c r="H209" s="38">
        <v>5370</v>
      </c>
      <c r="I209" s="38">
        <v>4970</v>
      </c>
      <c r="J209" s="38">
        <f t="shared" si="169"/>
        <v>4720</v>
      </c>
      <c r="K209" s="38">
        <v>4470</v>
      </c>
      <c r="L209" s="38">
        <f t="shared" si="170"/>
        <v>4245</v>
      </c>
      <c r="M209" s="38">
        <v>4020</v>
      </c>
      <c r="N209" s="38">
        <f t="shared" si="171"/>
        <v>3815</v>
      </c>
      <c r="O209" s="38">
        <v>3610</v>
      </c>
      <c r="P209" s="38">
        <v>0.91</v>
      </c>
      <c r="Q209" s="38">
        <f t="shared" ref="Q209:X209" si="175">H209*$P209/1000</f>
        <v>4.8866999999999994</v>
      </c>
      <c r="R209" s="38">
        <f t="shared" si="175"/>
        <v>4.5226999999999995</v>
      </c>
      <c r="S209" s="38">
        <f t="shared" si="175"/>
        <v>4.2951999999999995</v>
      </c>
      <c r="T209" s="38">
        <f t="shared" si="175"/>
        <v>4.0677000000000003</v>
      </c>
      <c r="U209" s="38">
        <f t="shared" si="175"/>
        <v>3.8629500000000001</v>
      </c>
      <c r="V209" s="38">
        <f t="shared" si="175"/>
        <v>3.6582000000000003</v>
      </c>
      <c r="W209" s="38">
        <f t="shared" si="175"/>
        <v>3.4716499999999999</v>
      </c>
      <c r="X209" s="38">
        <f t="shared" si="175"/>
        <v>3.2850999999999999</v>
      </c>
      <c r="Y209" s="38">
        <f>stanford_det!AB209*Q209</f>
        <v>125.91396999999996</v>
      </c>
      <c r="Z209" s="38">
        <f>stanford_det!AC209*R209</f>
        <v>164.44537199999991</v>
      </c>
      <c r="AA209" s="38">
        <f>stanford_det!AD209*S209</f>
        <v>185.4237840000001</v>
      </c>
      <c r="AB209" s="38">
        <f>stanford_det!AE209*T209</f>
        <v>184.83628800000002</v>
      </c>
      <c r="AC209" s="38">
        <f>stanford_det!AF209*U209</f>
        <v>138.26463787500001</v>
      </c>
      <c r="AD209" s="38">
        <f>stanford_det!AG209*V209</f>
        <v>133.01215199999999</v>
      </c>
      <c r="AE209" s="38">
        <f>stanford_det!AH209*W209</f>
        <v>119.00526895833339</v>
      </c>
      <c r="AF209" s="38">
        <f>stanford_det!AI209*X209</f>
        <v>113.2319218333333</v>
      </c>
    </row>
    <row r="210" spans="1:32" ht="15" customHeight="1" x14ac:dyDescent="0.25">
      <c r="A210" s="9" t="s">
        <v>29</v>
      </c>
      <c r="B210" s="9" t="s">
        <v>30</v>
      </c>
      <c r="C210" s="9" t="s">
        <v>10</v>
      </c>
      <c r="D210" s="9" t="s">
        <v>102</v>
      </c>
      <c r="E210" s="9" t="s">
        <v>738</v>
      </c>
      <c r="F210" s="9"/>
      <c r="G210" s="9"/>
      <c r="H210" s="39">
        <v>1600</v>
      </c>
      <c r="I210" s="39">
        <f t="shared" ref="I210:O211" si="176">$H210</f>
        <v>1600</v>
      </c>
      <c r="J210" s="39">
        <f t="shared" si="176"/>
        <v>1600</v>
      </c>
      <c r="K210" s="39">
        <f t="shared" si="176"/>
        <v>1600</v>
      </c>
      <c r="L210" s="39">
        <f t="shared" si="176"/>
        <v>1600</v>
      </c>
      <c r="M210" s="39">
        <f t="shared" si="176"/>
        <v>1600</v>
      </c>
      <c r="N210" s="39">
        <f t="shared" si="176"/>
        <v>1600</v>
      </c>
      <c r="O210" s="39">
        <f t="shared" si="176"/>
        <v>1600</v>
      </c>
      <c r="P210" s="38"/>
      <c r="Q210" s="38">
        <f t="shared" ref="Q210:X212" si="177">H210/1000</f>
        <v>1.6</v>
      </c>
      <c r="R210" s="38">
        <f t="shared" si="177"/>
        <v>1.6</v>
      </c>
      <c r="S210" s="38">
        <f t="shared" si="177"/>
        <v>1.6</v>
      </c>
      <c r="T210" s="38">
        <f t="shared" si="177"/>
        <v>1.6</v>
      </c>
      <c r="U210" s="38">
        <f t="shared" si="177"/>
        <v>1.6</v>
      </c>
      <c r="V210" s="38">
        <f t="shared" si="177"/>
        <v>1.6</v>
      </c>
      <c r="W210" s="38">
        <f t="shared" si="177"/>
        <v>1.6</v>
      </c>
      <c r="X210" s="38">
        <f t="shared" si="177"/>
        <v>1.6</v>
      </c>
      <c r="Y210" s="38">
        <f>stanford_det!AB210*Q210</f>
        <v>0</v>
      </c>
      <c r="Z210" s="38">
        <f>stanford_det!AC210*R210</f>
        <v>0</v>
      </c>
      <c r="AA210" s="38">
        <f>stanford_det!AD210*S210</f>
        <v>0</v>
      </c>
      <c r="AB210" s="38">
        <f>stanford_det!AE210*T210</f>
        <v>0</v>
      </c>
      <c r="AC210" s="38">
        <f>stanford_det!AF210*U210</f>
        <v>0</v>
      </c>
      <c r="AD210" s="38">
        <f>stanford_det!AG210*V210</f>
        <v>0</v>
      </c>
      <c r="AE210" s="38">
        <f>stanford_det!AH210*W210</f>
        <v>0</v>
      </c>
      <c r="AF210" s="38">
        <f>stanford_det!AI210*X210</f>
        <v>0</v>
      </c>
    </row>
    <row r="211" spans="1:32" ht="15" customHeight="1" x14ac:dyDescent="0.25">
      <c r="A211" s="9" t="s">
        <v>31</v>
      </c>
      <c r="B211" s="9" t="s">
        <v>32</v>
      </c>
      <c r="C211" s="9" t="s">
        <v>10</v>
      </c>
      <c r="D211" s="9" t="s">
        <v>102</v>
      </c>
      <c r="E211" s="9" t="s">
        <v>737</v>
      </c>
      <c r="F211" s="9"/>
      <c r="G211" s="9"/>
      <c r="H211" s="38">
        <v>850</v>
      </c>
      <c r="I211" s="38">
        <f t="shared" si="176"/>
        <v>850</v>
      </c>
      <c r="J211" s="38">
        <f t="shared" si="176"/>
        <v>850</v>
      </c>
      <c r="K211" s="38">
        <f t="shared" si="176"/>
        <v>850</v>
      </c>
      <c r="L211" s="38">
        <f t="shared" si="176"/>
        <v>850</v>
      </c>
      <c r="M211" s="38">
        <f t="shared" si="176"/>
        <v>850</v>
      </c>
      <c r="N211" s="38">
        <f t="shared" si="176"/>
        <v>850</v>
      </c>
      <c r="O211" s="38">
        <f t="shared" si="176"/>
        <v>850</v>
      </c>
      <c r="P211" s="38"/>
      <c r="Q211" s="38">
        <f t="shared" si="177"/>
        <v>0.85</v>
      </c>
      <c r="R211" s="38">
        <f t="shared" si="177"/>
        <v>0.85</v>
      </c>
      <c r="S211" s="38">
        <f t="shared" si="177"/>
        <v>0.85</v>
      </c>
      <c r="T211" s="38">
        <f t="shared" si="177"/>
        <v>0.85</v>
      </c>
      <c r="U211" s="38">
        <f t="shared" si="177"/>
        <v>0.85</v>
      </c>
      <c r="V211" s="38">
        <f t="shared" si="177"/>
        <v>0.85</v>
      </c>
      <c r="W211" s="38">
        <f t="shared" si="177"/>
        <v>0.85</v>
      </c>
      <c r="X211" s="38">
        <f t="shared" si="177"/>
        <v>0.85</v>
      </c>
      <c r="Y211" s="38">
        <f>stanford_det!AB211*Q211</f>
        <v>1842.3030142083335</v>
      </c>
      <c r="Z211" s="38">
        <f>stanford_det!AC211*R211</f>
        <v>45.162411366666667</v>
      </c>
      <c r="AA211" s="38">
        <f>stanford_det!AD211*S211</f>
        <v>28.226507104166668</v>
      </c>
      <c r="AB211" s="38">
        <f>stanford_det!AE211*T211</f>
        <v>11.290602841666665</v>
      </c>
      <c r="AC211" s="38">
        <f>stanford_det!AF211*U211</f>
        <v>7.0566267760416652</v>
      </c>
      <c r="AD211" s="38">
        <f>stanford_det!AG211*V211</f>
        <v>2.8226507104166663</v>
      </c>
      <c r="AE211" s="38">
        <f>stanford_det!AH211*W211</f>
        <v>1.4113253552083331</v>
      </c>
      <c r="AF211" s="38">
        <f>stanford_det!AI211*X211</f>
        <v>0</v>
      </c>
    </row>
    <row r="212" spans="1:32" ht="15" customHeight="1" x14ac:dyDescent="0.25">
      <c r="A212" s="9" t="s">
        <v>33</v>
      </c>
      <c r="B212" s="9" t="s">
        <v>34</v>
      </c>
      <c r="C212" s="9" t="s">
        <v>10</v>
      </c>
      <c r="D212" s="9" t="s">
        <v>102</v>
      </c>
      <c r="E212" s="9" t="s">
        <v>736</v>
      </c>
      <c r="F212" s="9"/>
      <c r="G212" s="9"/>
      <c r="H212" s="38">
        <v>4457.1428571428569</v>
      </c>
      <c r="I212" s="38">
        <f>4350</f>
        <v>4350</v>
      </c>
      <c r="J212" s="38">
        <f>(I212+K212)/2</f>
        <v>4225</v>
      </c>
      <c r="K212" s="38">
        <v>4100</v>
      </c>
      <c r="L212" s="38">
        <f>(K212+M212)/2</f>
        <v>3950</v>
      </c>
      <c r="M212" s="38">
        <v>3800</v>
      </c>
      <c r="N212" s="38">
        <f>(M212+O212)/2</f>
        <v>3775</v>
      </c>
      <c r="O212" s="38">
        <v>3750</v>
      </c>
      <c r="P212" s="38"/>
      <c r="Q212" s="38">
        <f t="shared" si="177"/>
        <v>4.4571428571428573</v>
      </c>
      <c r="R212" s="38">
        <f t="shared" si="177"/>
        <v>4.3499999999999996</v>
      </c>
      <c r="S212" s="38">
        <f t="shared" si="177"/>
        <v>4.2249999999999996</v>
      </c>
      <c r="T212" s="38">
        <f t="shared" si="177"/>
        <v>4.0999999999999996</v>
      </c>
      <c r="U212" s="38">
        <f t="shared" si="177"/>
        <v>3.95</v>
      </c>
      <c r="V212" s="38">
        <f t="shared" si="177"/>
        <v>3.8</v>
      </c>
      <c r="W212" s="38">
        <f t="shared" si="177"/>
        <v>3.7749999999999999</v>
      </c>
      <c r="X212" s="38">
        <f t="shared" si="177"/>
        <v>3.75</v>
      </c>
      <c r="Y212" s="38">
        <f>stanford_det!AB212*Q212</f>
        <v>0</v>
      </c>
      <c r="Z212" s="38">
        <f>stanford_det!AC212*R212</f>
        <v>0</v>
      </c>
      <c r="AA212" s="38">
        <f>stanford_det!AD212*S212</f>
        <v>0</v>
      </c>
      <c r="AB212" s="38">
        <f>stanford_det!AE212*T212</f>
        <v>0</v>
      </c>
      <c r="AC212" s="38">
        <f>stanford_det!AF212*U212</f>
        <v>0</v>
      </c>
      <c r="AD212" s="38">
        <f>stanford_det!AG212*V212</f>
        <v>0</v>
      </c>
      <c r="AE212" s="38">
        <f>stanford_det!AH212*W212</f>
        <v>0</v>
      </c>
      <c r="AF212" s="38">
        <f>stanford_det!AI212*X212</f>
        <v>0</v>
      </c>
    </row>
    <row r="213" spans="1:32" ht="15" customHeight="1" x14ac:dyDescent="0.25">
      <c r="A213" s="9" t="s">
        <v>35</v>
      </c>
      <c r="B213" s="9" t="s">
        <v>36</v>
      </c>
      <c r="C213" s="9" t="s">
        <v>10</v>
      </c>
      <c r="D213" s="9" t="s">
        <v>725</v>
      </c>
      <c r="E213" s="9" t="s">
        <v>735</v>
      </c>
      <c r="F213" s="9" t="s">
        <v>102</v>
      </c>
      <c r="G213" s="9" t="s">
        <v>734</v>
      </c>
      <c r="H213" s="38">
        <v>1842.692924470706</v>
      </c>
      <c r="I213" s="38">
        <f t="shared" ref="I213:O213" si="178">$H213</f>
        <v>1842.692924470706</v>
      </c>
      <c r="J213" s="38">
        <f t="shared" si="178"/>
        <v>1842.692924470706</v>
      </c>
      <c r="K213" s="38">
        <f t="shared" si="178"/>
        <v>1842.692924470706</v>
      </c>
      <c r="L213" s="38">
        <f t="shared" si="178"/>
        <v>1842.692924470706</v>
      </c>
      <c r="M213" s="38">
        <f t="shared" si="178"/>
        <v>1842.692924470706</v>
      </c>
      <c r="N213" s="38">
        <f t="shared" si="178"/>
        <v>1842.692924470706</v>
      </c>
      <c r="O213" s="38">
        <f t="shared" si="178"/>
        <v>1842.692924470706</v>
      </c>
      <c r="P213" s="38">
        <v>0.91</v>
      </c>
      <c r="Q213" s="38">
        <f t="shared" ref="Q213:X215" si="179">H213*$P213/1000</f>
        <v>1.6768505612683424</v>
      </c>
      <c r="R213" s="38">
        <f t="shared" si="179"/>
        <v>1.6768505612683424</v>
      </c>
      <c r="S213" s="38">
        <f t="shared" si="179"/>
        <v>1.6768505612683424</v>
      </c>
      <c r="T213" s="38">
        <f t="shared" si="179"/>
        <v>1.6768505612683424</v>
      </c>
      <c r="U213" s="38">
        <f t="shared" si="179"/>
        <v>1.6768505612683424</v>
      </c>
      <c r="V213" s="38">
        <f t="shared" si="179"/>
        <v>1.6768505612683424</v>
      </c>
      <c r="W213" s="38">
        <f t="shared" si="179"/>
        <v>1.6768505612683424</v>
      </c>
      <c r="X213" s="38">
        <f t="shared" si="179"/>
        <v>1.6768505612683424</v>
      </c>
      <c r="Y213" s="38">
        <f>stanford_det!AB213*Q213</f>
        <v>3.2419110851187956</v>
      </c>
      <c r="Z213" s="38">
        <f>stanford_det!AC213*R213</f>
        <v>3.2419110851187956</v>
      </c>
      <c r="AA213" s="38">
        <f>stanford_det!AD213*S213</f>
        <v>3.2419110851187956</v>
      </c>
      <c r="AB213" s="38">
        <f>stanford_det!AE213*T213</f>
        <v>3.2419110851187956</v>
      </c>
      <c r="AC213" s="38">
        <f>stanford_det!AF213*U213</f>
        <v>3.2419110851187956</v>
      </c>
      <c r="AD213" s="38">
        <f>stanford_det!AG213*V213</f>
        <v>3.2419110851187956</v>
      </c>
      <c r="AE213" s="38">
        <f>stanford_det!AH213*W213</f>
        <v>3.2419110851187956</v>
      </c>
      <c r="AF213" s="38">
        <f>stanford_det!AI213*X213</f>
        <v>3.2419110851187956</v>
      </c>
    </row>
    <row r="214" spans="1:32" ht="15" customHeight="1" x14ac:dyDescent="0.25">
      <c r="A214" s="9" t="s">
        <v>79</v>
      </c>
      <c r="B214" s="9" t="s">
        <v>83</v>
      </c>
      <c r="C214" s="9" t="s">
        <v>10</v>
      </c>
      <c r="D214" s="9" t="s">
        <v>725</v>
      </c>
      <c r="E214" s="9" t="s">
        <v>746</v>
      </c>
      <c r="F214" s="9" t="s">
        <v>102</v>
      </c>
      <c r="G214" s="9" t="s">
        <v>732</v>
      </c>
      <c r="H214" s="39">
        <v>1836.1111111111111</v>
      </c>
      <c r="I214" s="39">
        <f>H214*1350/(1400+2/7*(1350-1400))</f>
        <v>1788.7886597938143</v>
      </c>
      <c r="J214" s="39">
        <f t="shared" ref="J214:J222" si="180">(I214+K214)/2</f>
        <v>1755.6629438717068</v>
      </c>
      <c r="K214" s="39">
        <f>I214*1300/1350</f>
        <v>1722.5372279495991</v>
      </c>
      <c r="L214" s="39">
        <f t="shared" ref="L214:L222" si="181">(K214+M214)/2</f>
        <v>1656.2857961053837</v>
      </c>
      <c r="M214" s="39">
        <f>K214*1200/1300</f>
        <v>1590.0343642611683</v>
      </c>
      <c r="N214" s="39">
        <f t="shared" ref="N214:N222" si="182">(M214+O214)/2</f>
        <v>1523.7829324169529</v>
      </c>
      <c r="O214" s="39">
        <f>M214*1100/1200</f>
        <v>1457.5315005727375</v>
      </c>
      <c r="P214" s="38">
        <v>0.91</v>
      </c>
      <c r="Q214" s="38">
        <f t="shared" si="179"/>
        <v>1.6708611111111111</v>
      </c>
      <c r="R214" s="38">
        <f t="shared" si="179"/>
        <v>1.6277976804123713</v>
      </c>
      <c r="S214" s="38">
        <f t="shared" si="179"/>
        <v>1.5976532789232534</v>
      </c>
      <c r="T214" s="38">
        <f t="shared" si="179"/>
        <v>1.5675088774341353</v>
      </c>
      <c r="U214" s="38">
        <f t="shared" si="179"/>
        <v>1.5072200744558992</v>
      </c>
      <c r="V214" s="38">
        <f t="shared" si="179"/>
        <v>1.4469312714776632</v>
      </c>
      <c r="W214" s="38">
        <f t="shared" si="179"/>
        <v>1.3866424684994272</v>
      </c>
      <c r="X214" s="38">
        <f t="shared" si="179"/>
        <v>1.3263536655211912</v>
      </c>
      <c r="Y214" s="38">
        <f>stanford_det!AB214*Q214</f>
        <v>282.73476291666668</v>
      </c>
      <c r="Z214" s="38">
        <f>stanford_det!AC214*R214</f>
        <v>649.51829347536761</v>
      </c>
      <c r="AA214" s="38">
        <f>stanford_det!AD214*S214</f>
        <v>1033.2818470052646</v>
      </c>
      <c r="AB214" s="38">
        <f>stanford_det!AE214*T214</f>
        <v>1142.1098353720852</v>
      </c>
      <c r="AC214" s="38">
        <f>stanford_det!AF214*U214</f>
        <v>608.51640590146701</v>
      </c>
      <c r="AD214" s="38">
        <f>stanford_det!AG214*V214</f>
        <v>617.75285559296162</v>
      </c>
      <c r="AE214" s="38">
        <f>stanford_det!AH214*W214</f>
        <v>495.47897373487245</v>
      </c>
      <c r="AF214" s="38">
        <f>stanford_det!AI214*X214</f>
        <v>484.19608091508451</v>
      </c>
    </row>
    <row r="215" spans="1:32" ht="15" customHeight="1" x14ac:dyDescent="0.25">
      <c r="A215" s="9" t="s">
        <v>78</v>
      </c>
      <c r="B215" s="9" t="s">
        <v>84</v>
      </c>
      <c r="C215" s="9" t="s">
        <v>10</v>
      </c>
      <c r="D215" s="9" t="s">
        <v>725</v>
      </c>
      <c r="E215" s="9" t="s">
        <v>741</v>
      </c>
      <c r="F215" s="9" t="s">
        <v>102</v>
      </c>
      <c r="G215" s="9" t="s">
        <v>730</v>
      </c>
      <c r="H215" s="38">
        <v>4376</v>
      </c>
      <c r="I215" s="38">
        <f>H215*2880/(3470+2/7*(2880-3470))</f>
        <v>3817.4019904803113</v>
      </c>
      <c r="J215" s="38">
        <f t="shared" si="180"/>
        <v>3618.5789701427948</v>
      </c>
      <c r="K215" s="38">
        <f>I215*2580/2880</f>
        <v>3419.7559498052788</v>
      </c>
      <c r="L215" s="38">
        <f t="shared" si="181"/>
        <v>3287.2072695802681</v>
      </c>
      <c r="M215" s="38">
        <f>K215*2380/2580</f>
        <v>3154.6585893552569</v>
      </c>
      <c r="N215" s="38">
        <f t="shared" si="182"/>
        <v>3032.3850006205571</v>
      </c>
      <c r="O215" s="38">
        <f>M215*2380/2580</f>
        <v>2910.1114118858573</v>
      </c>
      <c r="P215" s="38">
        <v>0.91</v>
      </c>
      <c r="Q215" s="38">
        <f t="shared" si="179"/>
        <v>3.9821600000000004</v>
      </c>
      <c r="R215" s="38">
        <f t="shared" si="179"/>
        <v>3.4738358113370831</v>
      </c>
      <c r="S215" s="38">
        <f t="shared" si="179"/>
        <v>3.2929068628299434</v>
      </c>
      <c r="T215" s="38">
        <f t="shared" si="179"/>
        <v>3.1119779143228037</v>
      </c>
      <c r="U215" s="38">
        <f t="shared" si="179"/>
        <v>2.991358615318044</v>
      </c>
      <c r="V215" s="38">
        <f t="shared" si="179"/>
        <v>2.8707393163132839</v>
      </c>
      <c r="W215" s="38">
        <f t="shared" si="179"/>
        <v>2.7594703505647074</v>
      </c>
      <c r="X215" s="38">
        <f t="shared" si="179"/>
        <v>2.6482013848161299</v>
      </c>
      <c r="Y215" s="38">
        <f>stanford_det!AB215*Q215</f>
        <v>0</v>
      </c>
      <c r="Z215" s="38">
        <f>stanford_det!AC215*R215</f>
        <v>360.3325640704798</v>
      </c>
      <c r="AA215" s="38">
        <f>stanford_det!AD215*S215</f>
        <v>556.33732765458785</v>
      </c>
      <c r="AB215" s="38">
        <f>stanford_det!AE215*T215</f>
        <v>582.82958135242552</v>
      </c>
      <c r="AC215" s="38">
        <f>stanford_det!AF215*U215</f>
        <v>285.5065599767546</v>
      </c>
      <c r="AD215" s="38">
        <f>stanford_det!AG215*V215</f>
        <v>289.50330427344682</v>
      </c>
      <c r="AE215" s="38">
        <f>stanford_det!AH215*W215</f>
        <v>223.61966193879184</v>
      </c>
      <c r="AF215" s="38">
        <f>stanford_det!AI215*X215</f>
        <v>219.37168986611968</v>
      </c>
    </row>
    <row r="216" spans="1:32" ht="15" customHeight="1" x14ac:dyDescent="0.25">
      <c r="A216" s="9" t="s">
        <v>37</v>
      </c>
      <c r="B216" s="9" t="s">
        <v>38</v>
      </c>
      <c r="C216" s="9" t="s">
        <v>10</v>
      </c>
      <c r="D216" s="9" t="s">
        <v>102</v>
      </c>
      <c r="E216" s="9" t="s">
        <v>729</v>
      </c>
      <c r="F216" s="9"/>
      <c r="G216" s="9"/>
      <c r="H216" s="38">
        <v>2442.8571428571427</v>
      </c>
      <c r="I216" s="38">
        <v>2300</v>
      </c>
      <c r="J216" s="38">
        <f t="shared" si="180"/>
        <v>2300</v>
      </c>
      <c r="K216" s="38">
        <v>2300</v>
      </c>
      <c r="L216" s="38">
        <f t="shared" si="181"/>
        <v>2300</v>
      </c>
      <c r="M216" s="38">
        <v>2300</v>
      </c>
      <c r="N216" s="38">
        <f t="shared" si="182"/>
        <v>2250</v>
      </c>
      <c r="O216" s="38">
        <v>2200</v>
      </c>
      <c r="P216" s="38"/>
      <c r="Q216" s="38">
        <f t="shared" ref="Q216:X217" si="183">H216/1000</f>
        <v>2.4428571428571426</v>
      </c>
      <c r="R216" s="38">
        <f t="shared" si="183"/>
        <v>2.2999999999999998</v>
      </c>
      <c r="S216" s="38">
        <f t="shared" si="183"/>
        <v>2.2999999999999998</v>
      </c>
      <c r="T216" s="38">
        <f t="shared" si="183"/>
        <v>2.2999999999999998</v>
      </c>
      <c r="U216" s="38">
        <f t="shared" si="183"/>
        <v>2.2999999999999998</v>
      </c>
      <c r="V216" s="38">
        <f t="shared" si="183"/>
        <v>2.2999999999999998</v>
      </c>
      <c r="W216" s="38">
        <f t="shared" si="183"/>
        <v>2.25</v>
      </c>
      <c r="X216" s="38">
        <f t="shared" si="183"/>
        <v>2.2000000000000002</v>
      </c>
      <c r="Y216" s="38">
        <f>stanford_det!AB216*Q216</f>
        <v>444.60784506122445</v>
      </c>
      <c r="Z216" s="38">
        <f>stanford_det!AC216*R216</f>
        <v>40.48590902857142</v>
      </c>
      <c r="AA216" s="38">
        <f>stanford_det!AD216*S216</f>
        <v>25.303693142857142</v>
      </c>
      <c r="AB216" s="38">
        <f>stanford_det!AE216*T216</f>
        <v>10.121477257142853</v>
      </c>
      <c r="AC216" s="38">
        <f>stanford_det!AF216*U216</f>
        <v>6.3259232857142855</v>
      </c>
      <c r="AD216" s="38">
        <f>stanford_det!AG216*V216</f>
        <v>2.5303693142857155</v>
      </c>
      <c r="AE216" s="38">
        <f>stanford_det!AH216*W216</f>
        <v>1.2376806428571436</v>
      </c>
      <c r="AF216" s="38">
        <f>stanford_det!AI216*X216</f>
        <v>0</v>
      </c>
    </row>
    <row r="217" spans="1:32" ht="15" customHeight="1" x14ac:dyDescent="0.25">
      <c r="A217" s="9" t="s">
        <v>39</v>
      </c>
      <c r="B217" s="9" t="s">
        <v>40</v>
      </c>
      <c r="C217" s="9" t="s">
        <v>10</v>
      </c>
      <c r="D217" s="9" t="s">
        <v>102</v>
      </c>
      <c r="E217" s="9" t="s">
        <v>728</v>
      </c>
      <c r="F217" s="9"/>
      <c r="G217" s="9"/>
      <c r="H217" s="38">
        <v>2812.8571428571427</v>
      </c>
      <c r="I217" s="38">
        <v>2620</v>
      </c>
      <c r="J217" s="38">
        <f t="shared" si="180"/>
        <v>2495</v>
      </c>
      <c r="K217" s="38">
        <v>2370</v>
      </c>
      <c r="L217" s="38">
        <f t="shared" si="181"/>
        <v>2260</v>
      </c>
      <c r="M217" s="38">
        <v>2150</v>
      </c>
      <c r="N217" s="38">
        <f t="shared" si="182"/>
        <v>2050</v>
      </c>
      <c r="O217" s="38">
        <v>1950</v>
      </c>
      <c r="P217" s="38"/>
      <c r="Q217" s="38">
        <f t="shared" si="183"/>
        <v>2.8128571428571427</v>
      </c>
      <c r="R217" s="38">
        <f t="shared" si="183"/>
        <v>2.62</v>
      </c>
      <c r="S217" s="38">
        <f t="shared" si="183"/>
        <v>2.4950000000000001</v>
      </c>
      <c r="T217" s="38">
        <f t="shared" si="183"/>
        <v>2.37</v>
      </c>
      <c r="U217" s="38">
        <f t="shared" si="183"/>
        <v>2.2599999999999998</v>
      </c>
      <c r="V217" s="38">
        <f t="shared" si="183"/>
        <v>2.15</v>
      </c>
      <c r="W217" s="38">
        <f t="shared" si="183"/>
        <v>2.0499999999999998</v>
      </c>
      <c r="X217" s="38">
        <f t="shared" si="183"/>
        <v>1.95</v>
      </c>
      <c r="Y217" s="38">
        <f>stanford_det!AB217*Q217</f>
        <v>7.4824070262857143</v>
      </c>
      <c r="Z217" s="38">
        <f>stanford_det!AC217*R217</f>
        <v>5.5755142656000007</v>
      </c>
      <c r="AA217" s="38">
        <f>stanford_det!AD217*S217</f>
        <v>3.318441816</v>
      </c>
      <c r="AB217" s="38">
        <f>stanford_det!AE217*T217</f>
        <v>1.2608748863999999</v>
      </c>
      <c r="AC217" s="38">
        <f>stanford_det!AF217*U217</f>
        <v>0.75147079200000011</v>
      </c>
      <c r="AD217" s="38">
        <f>stanford_det!AG217*V217</f>
        <v>0.28595791200000042</v>
      </c>
      <c r="AE217" s="38">
        <f>stanford_det!AH217*W217</f>
        <v>0.13632877200000021</v>
      </c>
      <c r="AF217" s="38">
        <f>stanford_det!AI217*X217</f>
        <v>0</v>
      </c>
    </row>
    <row r="218" spans="1:32" ht="15" customHeight="1" x14ac:dyDescent="0.25">
      <c r="A218" s="9" t="s">
        <v>80</v>
      </c>
      <c r="B218" s="9" t="s">
        <v>85</v>
      </c>
      <c r="C218" s="9" t="s">
        <v>10</v>
      </c>
      <c r="D218" s="9" t="s">
        <v>725</v>
      </c>
      <c r="E218" s="9" t="s">
        <v>727</v>
      </c>
      <c r="F218" s="9" t="s">
        <v>102</v>
      </c>
      <c r="G218" s="9" t="s">
        <v>726</v>
      </c>
      <c r="H218" s="39">
        <v>2040.9771111111108</v>
      </c>
      <c r="I218" s="39">
        <f>H218*800/(980+2/7*(800-980))</f>
        <v>1758.3802803418801</v>
      </c>
      <c r="J218" s="39">
        <f t="shared" si="180"/>
        <v>1582.542252307692</v>
      </c>
      <c r="K218" s="39">
        <f>I218*640/800</f>
        <v>1406.704224273504</v>
      </c>
      <c r="L218" s="39">
        <f t="shared" si="181"/>
        <v>1340.7649637606835</v>
      </c>
      <c r="M218" s="39">
        <f>K218*580/640</f>
        <v>1274.825703247863</v>
      </c>
      <c r="N218" s="39">
        <f t="shared" si="182"/>
        <v>1208.8864427350425</v>
      </c>
      <c r="O218" s="39">
        <f>M218*520/580</f>
        <v>1142.947182222222</v>
      </c>
      <c r="P218" s="38">
        <v>0.91</v>
      </c>
      <c r="Q218" s="38">
        <f t="shared" ref="Q218:X220" si="184">H218*$P218/1000</f>
        <v>1.8572891711111108</v>
      </c>
      <c r="R218" s="38">
        <f t="shared" si="184"/>
        <v>1.6001260551111109</v>
      </c>
      <c r="S218" s="38">
        <f t="shared" si="184"/>
        <v>1.4401134495999997</v>
      </c>
      <c r="T218" s="38">
        <f t="shared" si="184"/>
        <v>1.2801008440888886</v>
      </c>
      <c r="U218" s="38">
        <f t="shared" si="184"/>
        <v>1.220096117022222</v>
      </c>
      <c r="V218" s="38">
        <f t="shared" si="184"/>
        <v>1.1600913899555554</v>
      </c>
      <c r="W218" s="38">
        <f t="shared" si="184"/>
        <v>1.1000866628888886</v>
      </c>
      <c r="X218" s="38">
        <f t="shared" si="184"/>
        <v>1.040081935822222</v>
      </c>
      <c r="Y218" s="38">
        <f>stanford_det!AB218*Q218</f>
        <v>0.66863974171689777</v>
      </c>
      <c r="Z218" s="38">
        <f>stanford_det!AC218*R218</f>
        <v>225.93063219247514</v>
      </c>
      <c r="AA218" s="38">
        <f>stanford_det!AD218*S218</f>
        <v>338.55031297607127</v>
      </c>
      <c r="AB218" s="38">
        <f>stanford_det!AE218*T218</f>
        <v>346.00452620190021</v>
      </c>
      <c r="AC218" s="38">
        <f>stanford_det!AF218*U218</f>
        <v>179.43180963719053</v>
      </c>
      <c r="AD218" s="38">
        <f>stanford_det!AG218*V218</f>
        <v>180.81867351351352</v>
      </c>
      <c r="AE218" s="38">
        <f>stanford_det!AH218*W218</f>
        <v>142.41637053483282</v>
      </c>
      <c r="AF218" s="38">
        <f>stanford_det!AI218*X218</f>
        <v>137.69988138324962</v>
      </c>
    </row>
    <row r="219" spans="1:32" ht="15" customHeight="1" x14ac:dyDescent="0.25">
      <c r="A219" s="9" t="s">
        <v>81</v>
      </c>
      <c r="B219" s="9" t="s">
        <v>86</v>
      </c>
      <c r="C219" s="9" t="s">
        <v>10</v>
      </c>
      <c r="D219" s="9" t="s">
        <v>725</v>
      </c>
      <c r="E219" s="9" t="s">
        <v>724</v>
      </c>
      <c r="F219" s="9" t="s">
        <v>102</v>
      </c>
      <c r="G219" s="9" t="s">
        <v>723</v>
      </c>
      <c r="H219" s="39">
        <v>2900.7142857142858</v>
      </c>
      <c r="I219" s="39">
        <f>H219*1100/(1310+2/7*(1100-1310))</f>
        <v>2552.6285714285718</v>
      </c>
      <c r="J219" s="39">
        <f t="shared" si="180"/>
        <v>2424.9971428571434</v>
      </c>
      <c r="K219" s="39">
        <f>I219*990/1100</f>
        <v>2297.3657142857146</v>
      </c>
      <c r="L219" s="39">
        <f t="shared" si="181"/>
        <v>2227.7485714285717</v>
      </c>
      <c r="M219" s="39">
        <f>K219*930/990</f>
        <v>2158.1314285714288</v>
      </c>
      <c r="N219" s="39">
        <f t="shared" si="182"/>
        <v>2100.1171428571433</v>
      </c>
      <c r="O219" s="39">
        <f>M219*880/930</f>
        <v>2042.1028571428574</v>
      </c>
      <c r="P219" s="38">
        <v>0.91</v>
      </c>
      <c r="Q219" s="38">
        <f t="shared" si="184"/>
        <v>2.6396500000000001</v>
      </c>
      <c r="R219" s="38">
        <f t="shared" si="184"/>
        <v>2.3228920000000004</v>
      </c>
      <c r="S219" s="38">
        <f t="shared" si="184"/>
        <v>2.2067474000000007</v>
      </c>
      <c r="T219" s="38">
        <f t="shared" si="184"/>
        <v>2.0906028000000005</v>
      </c>
      <c r="U219" s="38">
        <f t="shared" si="184"/>
        <v>2.0272512000000003</v>
      </c>
      <c r="V219" s="38">
        <f t="shared" si="184"/>
        <v>1.9638996000000004</v>
      </c>
      <c r="W219" s="38">
        <f t="shared" si="184"/>
        <v>1.9111066000000005</v>
      </c>
      <c r="X219" s="38">
        <f t="shared" si="184"/>
        <v>1.8583136000000002</v>
      </c>
      <c r="Y219" s="38">
        <f>stanford_det!AB219*Q219</f>
        <v>6.8291795331857088</v>
      </c>
      <c r="Z219" s="38">
        <f>stanford_det!AC219*R219</f>
        <v>714.05904058396698</v>
      </c>
      <c r="AA219" s="38">
        <f>stanford_det!AD219*S219</f>
        <v>1126.7873515314523</v>
      </c>
      <c r="AB219" s="38">
        <f>stanford_det!AE219*T219</f>
        <v>1226.7938606662506</v>
      </c>
      <c r="AC219" s="38">
        <f>stanford_det!AF219*U219</f>
        <v>648.92604860399877</v>
      </c>
      <c r="AD219" s="38">
        <f>stanford_det!AG219*V219</f>
        <v>666.06108158586994</v>
      </c>
      <c r="AE219" s="38">
        <f>stanford_det!AH219*W219</f>
        <v>538.93155360557716</v>
      </c>
      <c r="AF219" s="38">
        <f>stanford_det!AI219*X219</f>
        <v>535.84476433743555</v>
      </c>
    </row>
    <row r="220" spans="1:32" ht="15" customHeight="1" x14ac:dyDescent="0.25">
      <c r="A220" s="9" t="s">
        <v>41</v>
      </c>
      <c r="B220" s="9" t="s">
        <v>42</v>
      </c>
      <c r="C220" s="9" t="s">
        <v>10</v>
      </c>
      <c r="D220" s="9" t="s">
        <v>102</v>
      </c>
      <c r="E220" s="9" t="s">
        <v>722</v>
      </c>
      <c r="F220" s="9"/>
      <c r="G220" s="9"/>
      <c r="H220" s="38">
        <v>5285.7142857142853</v>
      </c>
      <c r="I220" s="38">
        <v>4500</v>
      </c>
      <c r="J220" s="38">
        <f t="shared" si="180"/>
        <v>4150</v>
      </c>
      <c r="K220" s="38">
        <v>3800</v>
      </c>
      <c r="L220" s="38">
        <f t="shared" si="181"/>
        <v>3650</v>
      </c>
      <c r="M220" s="38">
        <v>3500</v>
      </c>
      <c r="N220" s="38">
        <f t="shared" si="182"/>
        <v>3450</v>
      </c>
      <c r="O220" s="38">
        <v>3400</v>
      </c>
      <c r="P220" s="38">
        <v>0.91</v>
      </c>
      <c r="Q220" s="38">
        <f t="shared" si="184"/>
        <v>4.8099999999999996</v>
      </c>
      <c r="R220" s="38">
        <f t="shared" si="184"/>
        <v>4.0949999999999998</v>
      </c>
      <c r="S220" s="38">
        <f t="shared" si="184"/>
        <v>3.7765</v>
      </c>
      <c r="T220" s="38">
        <f t="shared" si="184"/>
        <v>3.4580000000000002</v>
      </c>
      <c r="U220" s="38">
        <f t="shared" si="184"/>
        <v>3.3214999999999999</v>
      </c>
      <c r="V220" s="38">
        <f t="shared" si="184"/>
        <v>3.1850000000000001</v>
      </c>
      <c r="W220" s="38">
        <f t="shared" si="184"/>
        <v>3.1395</v>
      </c>
      <c r="X220" s="38">
        <f t="shared" si="184"/>
        <v>3.0939999999999999</v>
      </c>
      <c r="Y220" s="38">
        <f>stanford_det!AB220*Q220</f>
        <v>0</v>
      </c>
      <c r="Z220" s="38">
        <f>stanford_det!AC220*R220</f>
        <v>0</v>
      </c>
      <c r="AA220" s="38">
        <f>stanford_det!AD220*S220</f>
        <v>0</v>
      </c>
      <c r="AB220" s="38">
        <f>stanford_det!AE220*T220</f>
        <v>0</v>
      </c>
      <c r="AC220" s="38">
        <f>stanford_det!AF220*U220</f>
        <v>0</v>
      </c>
      <c r="AD220" s="38">
        <f>stanford_det!AG220*V220</f>
        <v>0</v>
      </c>
      <c r="AE220" s="38">
        <f>stanford_det!AH220*W220</f>
        <v>0</v>
      </c>
      <c r="AF220" s="38">
        <f>stanford_det!AI220*X220</f>
        <v>0</v>
      </c>
    </row>
    <row r="221" spans="1:32" ht="15" customHeight="1" x14ac:dyDescent="0.25">
      <c r="A221" s="9" t="s">
        <v>43</v>
      </c>
      <c r="B221" s="9" t="s">
        <v>44</v>
      </c>
      <c r="C221" s="9" t="s">
        <v>10</v>
      </c>
      <c r="D221" s="9" t="s">
        <v>102</v>
      </c>
      <c r="E221" s="9" t="s">
        <v>721</v>
      </c>
      <c r="F221" s="9"/>
      <c r="G221" s="9"/>
      <c r="H221" s="38">
        <v>8140</v>
      </c>
      <c r="I221" s="38">
        <v>5790</v>
      </c>
      <c r="J221" s="38">
        <f t="shared" si="180"/>
        <v>5135</v>
      </c>
      <c r="K221" s="38">
        <v>4480</v>
      </c>
      <c r="L221" s="38">
        <f t="shared" si="181"/>
        <v>3565</v>
      </c>
      <c r="M221" s="38">
        <v>2650</v>
      </c>
      <c r="N221" s="38">
        <f t="shared" si="182"/>
        <v>2475</v>
      </c>
      <c r="O221" s="38">
        <v>2300</v>
      </c>
      <c r="P221" s="38"/>
      <c r="Q221" s="38">
        <f t="shared" ref="Q221:X221" si="185">H221/1000</f>
        <v>8.14</v>
      </c>
      <c r="R221" s="38">
        <f t="shared" si="185"/>
        <v>5.79</v>
      </c>
      <c r="S221" s="38">
        <f t="shared" si="185"/>
        <v>5.1349999999999998</v>
      </c>
      <c r="T221" s="38">
        <f t="shared" si="185"/>
        <v>4.4800000000000004</v>
      </c>
      <c r="U221" s="38">
        <f t="shared" si="185"/>
        <v>3.5649999999999999</v>
      </c>
      <c r="V221" s="38">
        <f t="shared" si="185"/>
        <v>2.65</v>
      </c>
      <c r="W221" s="38">
        <f t="shared" si="185"/>
        <v>2.4750000000000001</v>
      </c>
      <c r="X221" s="38">
        <f t="shared" si="185"/>
        <v>2.2999999999999998</v>
      </c>
      <c r="Y221" s="38">
        <f>stanford_det!AB221*Q221</f>
        <v>0</v>
      </c>
      <c r="Z221" s="38">
        <f>stanford_det!AC221*R221</f>
        <v>1.2075529944193677</v>
      </c>
      <c r="AA221" s="38">
        <f>stanford_det!AD221*S221</f>
        <v>1.8206103393409099</v>
      </c>
      <c r="AB221" s="38">
        <f>stanford_det!AE221*T221</f>
        <v>1.8686830449045828</v>
      </c>
      <c r="AC221" s="38">
        <f>stanford_det!AF221*U221</f>
        <v>0.87362496537105838</v>
      </c>
      <c r="AD221" s="38">
        <f>stanford_det!AG221*V221</f>
        <v>0.69084961900071762</v>
      </c>
      <c r="AE221" s="38">
        <f>stanford_det!AH221*W221</f>
        <v>0.55489562794076497</v>
      </c>
      <c r="AF221" s="38">
        <f>stanford_det!AI221*X221</f>
        <v>0.5276526901348878</v>
      </c>
    </row>
    <row r="222" spans="1:32" ht="15" customHeight="1" x14ac:dyDescent="0.25">
      <c r="A222" s="9" t="s">
        <v>45</v>
      </c>
      <c r="B222" s="9" t="s">
        <v>46</v>
      </c>
      <c r="C222" s="9" t="s">
        <v>10</v>
      </c>
      <c r="D222" s="9" t="s">
        <v>102</v>
      </c>
      <c r="E222" s="9" t="s">
        <v>720</v>
      </c>
      <c r="F222" s="9"/>
      <c r="G222" s="9"/>
      <c r="H222" s="38">
        <v>5370</v>
      </c>
      <c r="I222" s="38">
        <v>4970</v>
      </c>
      <c r="J222" s="38">
        <f t="shared" si="180"/>
        <v>4720</v>
      </c>
      <c r="K222" s="38">
        <v>4470</v>
      </c>
      <c r="L222" s="38">
        <f t="shared" si="181"/>
        <v>4245</v>
      </c>
      <c r="M222" s="38">
        <v>4020</v>
      </c>
      <c r="N222" s="38">
        <f t="shared" si="182"/>
        <v>3815</v>
      </c>
      <c r="O222" s="38">
        <v>3610</v>
      </c>
      <c r="P222" s="38">
        <v>0.91</v>
      </c>
      <c r="Q222" s="38">
        <f t="shared" ref="Q222:X222" si="186">H222*$P222/1000</f>
        <v>4.8866999999999994</v>
      </c>
      <c r="R222" s="38">
        <f t="shared" si="186"/>
        <v>4.5226999999999995</v>
      </c>
      <c r="S222" s="38">
        <f t="shared" si="186"/>
        <v>4.2951999999999995</v>
      </c>
      <c r="T222" s="38">
        <f t="shared" si="186"/>
        <v>4.0677000000000003</v>
      </c>
      <c r="U222" s="38">
        <f t="shared" si="186"/>
        <v>3.8629500000000001</v>
      </c>
      <c r="V222" s="38">
        <f t="shared" si="186"/>
        <v>3.6582000000000003</v>
      </c>
      <c r="W222" s="38">
        <f t="shared" si="186"/>
        <v>3.4716499999999999</v>
      </c>
      <c r="X222" s="38">
        <f t="shared" si="186"/>
        <v>3.2850999999999999</v>
      </c>
      <c r="Y222" s="38">
        <f>stanford_det!AB222*Q222</f>
        <v>0</v>
      </c>
      <c r="Z222" s="38">
        <f>stanford_det!AC222*R222</f>
        <v>0</v>
      </c>
      <c r="AA222" s="38">
        <f>stanford_det!AD222*S222</f>
        <v>0</v>
      </c>
      <c r="AB222" s="38">
        <f>stanford_det!AE222*T222</f>
        <v>0</v>
      </c>
      <c r="AC222" s="38">
        <f>stanford_det!AF222*U222</f>
        <v>0</v>
      </c>
      <c r="AD222" s="38">
        <f>stanford_det!AG222*V222</f>
        <v>0</v>
      </c>
      <c r="AE222" s="38">
        <f>stanford_det!AH222*W222</f>
        <v>0</v>
      </c>
      <c r="AF222" s="38">
        <f>stanford_det!AI222*X222</f>
        <v>0</v>
      </c>
    </row>
    <row r="223" spans="1:32" ht="15" customHeight="1" x14ac:dyDescent="0.25">
      <c r="A223" s="9" t="s">
        <v>29</v>
      </c>
      <c r="B223" s="9" t="s">
        <v>30</v>
      </c>
      <c r="C223" s="9" t="s">
        <v>9</v>
      </c>
      <c r="D223" s="9" t="s">
        <v>102</v>
      </c>
      <c r="E223" s="9" t="s">
        <v>738</v>
      </c>
      <c r="F223" s="9"/>
      <c r="G223" s="9"/>
      <c r="H223" s="39">
        <v>1600</v>
      </c>
      <c r="I223" s="39">
        <f t="shared" ref="I223:O224" si="187">$H223</f>
        <v>1600</v>
      </c>
      <c r="J223" s="39">
        <f t="shared" si="187"/>
        <v>1600</v>
      </c>
      <c r="K223" s="39">
        <f t="shared" si="187"/>
        <v>1600</v>
      </c>
      <c r="L223" s="39">
        <f t="shared" si="187"/>
        <v>1600</v>
      </c>
      <c r="M223" s="39">
        <f t="shared" si="187"/>
        <v>1600</v>
      </c>
      <c r="N223" s="39">
        <f t="shared" si="187"/>
        <v>1600</v>
      </c>
      <c r="O223" s="39">
        <f t="shared" si="187"/>
        <v>1600</v>
      </c>
      <c r="P223" s="38"/>
      <c r="Q223" s="38">
        <f t="shared" ref="Q223:X225" si="188">H223/1000</f>
        <v>1.6</v>
      </c>
      <c r="R223" s="38">
        <f t="shared" si="188"/>
        <v>1.6</v>
      </c>
      <c r="S223" s="38">
        <f t="shared" si="188"/>
        <v>1.6</v>
      </c>
      <c r="T223" s="38">
        <f t="shared" si="188"/>
        <v>1.6</v>
      </c>
      <c r="U223" s="38">
        <f t="shared" si="188"/>
        <v>1.6</v>
      </c>
      <c r="V223" s="38">
        <f t="shared" si="188"/>
        <v>1.6</v>
      </c>
      <c r="W223" s="38">
        <f t="shared" si="188"/>
        <v>1.6</v>
      </c>
      <c r="X223" s="38">
        <f t="shared" si="188"/>
        <v>1.6</v>
      </c>
      <c r="Y223" s="38">
        <f>stanford_det!AB223*Q223</f>
        <v>0</v>
      </c>
      <c r="Z223" s="38">
        <f>stanford_det!AC223*R223</f>
        <v>0</v>
      </c>
      <c r="AA223" s="38">
        <f>stanford_det!AD223*S223</f>
        <v>0</v>
      </c>
      <c r="AB223" s="38">
        <f>stanford_det!AE223*T223</f>
        <v>0</v>
      </c>
      <c r="AC223" s="38">
        <f>stanford_det!AF223*U223</f>
        <v>0</v>
      </c>
      <c r="AD223" s="38">
        <f>stanford_det!AG223*V223</f>
        <v>0</v>
      </c>
      <c r="AE223" s="38">
        <f>stanford_det!AH223*W223</f>
        <v>0</v>
      </c>
      <c r="AF223" s="38">
        <f>stanford_det!AI223*X223</f>
        <v>0</v>
      </c>
    </row>
    <row r="224" spans="1:32" ht="15" customHeight="1" x14ac:dyDescent="0.25">
      <c r="A224" s="9" t="s">
        <v>31</v>
      </c>
      <c r="B224" s="9" t="s">
        <v>32</v>
      </c>
      <c r="C224" s="9" t="s">
        <v>9</v>
      </c>
      <c r="D224" s="9" t="s">
        <v>102</v>
      </c>
      <c r="E224" s="9" t="s">
        <v>737</v>
      </c>
      <c r="F224" s="9"/>
      <c r="G224" s="9"/>
      <c r="H224" s="38">
        <v>850</v>
      </c>
      <c r="I224" s="38">
        <f t="shared" si="187"/>
        <v>850</v>
      </c>
      <c r="J224" s="38">
        <f t="shared" si="187"/>
        <v>850</v>
      </c>
      <c r="K224" s="38">
        <f t="shared" si="187"/>
        <v>850</v>
      </c>
      <c r="L224" s="38">
        <f t="shared" si="187"/>
        <v>850</v>
      </c>
      <c r="M224" s="38">
        <f t="shared" si="187"/>
        <v>850</v>
      </c>
      <c r="N224" s="38">
        <f t="shared" si="187"/>
        <v>850</v>
      </c>
      <c r="O224" s="38">
        <f t="shared" si="187"/>
        <v>850</v>
      </c>
      <c r="P224" s="38"/>
      <c r="Q224" s="38">
        <f t="shared" si="188"/>
        <v>0.85</v>
      </c>
      <c r="R224" s="38">
        <f t="shared" si="188"/>
        <v>0.85</v>
      </c>
      <c r="S224" s="38">
        <f t="shared" si="188"/>
        <v>0.85</v>
      </c>
      <c r="T224" s="38">
        <f t="shared" si="188"/>
        <v>0.85</v>
      </c>
      <c r="U224" s="38">
        <f t="shared" si="188"/>
        <v>0.85</v>
      </c>
      <c r="V224" s="38">
        <f t="shared" si="188"/>
        <v>0.85</v>
      </c>
      <c r="W224" s="38">
        <f t="shared" si="188"/>
        <v>0.85</v>
      </c>
      <c r="X224" s="38">
        <f t="shared" si="188"/>
        <v>0.85</v>
      </c>
      <c r="Y224" s="38">
        <f>stanford_det!AB224*Q224</f>
        <v>13.287676000000001</v>
      </c>
      <c r="Z224" s="38">
        <f>stanford_det!AC224*R224</f>
        <v>10.6301408</v>
      </c>
      <c r="AA224" s="38">
        <f>stanford_det!AD224*S224</f>
        <v>6.6438380000000006</v>
      </c>
      <c r="AB224" s="38">
        <f>stanford_det!AE224*T224</f>
        <v>2.6575351999999985</v>
      </c>
      <c r="AC224" s="38">
        <f>stanford_det!AF224*U224</f>
        <v>1.6609594999999995</v>
      </c>
      <c r="AD224" s="38">
        <f>stanford_det!AG224*V224</f>
        <v>0.66438380000000052</v>
      </c>
      <c r="AE224" s="38">
        <f>stanford_det!AH224*W224</f>
        <v>0.33219190000000026</v>
      </c>
      <c r="AF224" s="38">
        <f>stanford_det!AI224*X224</f>
        <v>0</v>
      </c>
    </row>
    <row r="225" spans="1:32" ht="15" customHeight="1" x14ac:dyDescent="0.25">
      <c r="A225" s="9" t="s">
        <v>33</v>
      </c>
      <c r="B225" s="9" t="s">
        <v>34</v>
      </c>
      <c r="C225" s="9" t="s">
        <v>9</v>
      </c>
      <c r="D225" s="9" t="s">
        <v>102</v>
      </c>
      <c r="E225" s="9" t="s">
        <v>736</v>
      </c>
      <c r="F225" s="9"/>
      <c r="G225" s="9"/>
      <c r="H225" s="38">
        <v>4457.1428571428569</v>
      </c>
      <c r="I225" s="38">
        <f>4350</f>
        <v>4350</v>
      </c>
      <c r="J225" s="38">
        <f>(I225+K225)/2</f>
        <v>4225</v>
      </c>
      <c r="K225" s="38">
        <v>4100</v>
      </c>
      <c r="L225" s="38">
        <f>(K225+M225)/2</f>
        <v>3950</v>
      </c>
      <c r="M225" s="38">
        <v>3800</v>
      </c>
      <c r="N225" s="38">
        <f>(M225+O225)/2</f>
        <v>3775</v>
      </c>
      <c r="O225" s="38">
        <v>3750</v>
      </c>
      <c r="P225" s="38"/>
      <c r="Q225" s="38">
        <f t="shared" si="188"/>
        <v>4.4571428571428573</v>
      </c>
      <c r="R225" s="38">
        <f t="shared" si="188"/>
        <v>4.3499999999999996</v>
      </c>
      <c r="S225" s="38">
        <f t="shared" si="188"/>
        <v>4.2249999999999996</v>
      </c>
      <c r="T225" s="38">
        <f t="shared" si="188"/>
        <v>4.0999999999999996</v>
      </c>
      <c r="U225" s="38">
        <f t="shared" si="188"/>
        <v>3.95</v>
      </c>
      <c r="V225" s="38">
        <f t="shared" si="188"/>
        <v>3.8</v>
      </c>
      <c r="W225" s="38">
        <f t="shared" si="188"/>
        <v>3.7749999999999999</v>
      </c>
      <c r="X225" s="38">
        <f t="shared" si="188"/>
        <v>3.75</v>
      </c>
      <c r="Y225" s="38">
        <f>stanford_det!AB225*Q225</f>
        <v>0</v>
      </c>
      <c r="Z225" s="38">
        <f>stanford_det!AC225*R225</f>
        <v>0</v>
      </c>
      <c r="AA225" s="38">
        <f>stanford_det!AD225*S225</f>
        <v>0</v>
      </c>
      <c r="AB225" s="38">
        <f>stanford_det!AE225*T225</f>
        <v>0</v>
      </c>
      <c r="AC225" s="38">
        <f>stanford_det!AF225*U225</f>
        <v>0</v>
      </c>
      <c r="AD225" s="38">
        <f>stanford_det!AG225*V225</f>
        <v>0</v>
      </c>
      <c r="AE225" s="38">
        <f>stanford_det!AH225*W225</f>
        <v>0</v>
      </c>
      <c r="AF225" s="38">
        <f>stanford_det!AI225*X225</f>
        <v>0</v>
      </c>
    </row>
    <row r="226" spans="1:32" ht="15" customHeight="1" x14ac:dyDescent="0.25">
      <c r="A226" s="9" t="s">
        <v>35</v>
      </c>
      <c r="B226" s="9" t="s">
        <v>36</v>
      </c>
      <c r="C226" s="9" t="s">
        <v>9</v>
      </c>
      <c r="D226" s="9" t="s">
        <v>725</v>
      </c>
      <c r="E226" s="9" t="s">
        <v>735</v>
      </c>
      <c r="F226" s="9" t="s">
        <v>102</v>
      </c>
      <c r="G226" s="9" t="s">
        <v>734</v>
      </c>
      <c r="H226" s="38">
        <v>1842.692924470706</v>
      </c>
      <c r="I226" s="38">
        <f t="shared" ref="I226:O226" si="189">$H226</f>
        <v>1842.692924470706</v>
      </c>
      <c r="J226" s="38">
        <f t="shared" si="189"/>
        <v>1842.692924470706</v>
      </c>
      <c r="K226" s="38">
        <f t="shared" si="189"/>
        <v>1842.692924470706</v>
      </c>
      <c r="L226" s="38">
        <f t="shared" si="189"/>
        <v>1842.692924470706</v>
      </c>
      <c r="M226" s="38">
        <f t="shared" si="189"/>
        <v>1842.692924470706</v>
      </c>
      <c r="N226" s="38">
        <f t="shared" si="189"/>
        <v>1842.692924470706</v>
      </c>
      <c r="O226" s="38">
        <f t="shared" si="189"/>
        <v>1842.692924470706</v>
      </c>
      <c r="P226" s="38">
        <v>0.91</v>
      </c>
      <c r="Q226" s="38">
        <f t="shared" ref="Q226:X228" si="190">H226*$P226/1000</f>
        <v>1.6768505612683424</v>
      </c>
      <c r="R226" s="38">
        <f t="shared" si="190"/>
        <v>1.6768505612683424</v>
      </c>
      <c r="S226" s="38">
        <f t="shared" si="190"/>
        <v>1.6768505612683424</v>
      </c>
      <c r="T226" s="38">
        <f t="shared" si="190"/>
        <v>1.6768505612683424</v>
      </c>
      <c r="U226" s="38">
        <f t="shared" si="190"/>
        <v>1.6768505612683424</v>
      </c>
      <c r="V226" s="38">
        <f t="shared" si="190"/>
        <v>1.6768505612683424</v>
      </c>
      <c r="W226" s="38">
        <f t="shared" si="190"/>
        <v>1.6768505612683424</v>
      </c>
      <c r="X226" s="38">
        <f t="shared" si="190"/>
        <v>1.6768505612683424</v>
      </c>
      <c r="Y226" s="38">
        <f>stanford_det!AB226*Q226</f>
        <v>0.95021531805206072</v>
      </c>
      <c r="Z226" s="38">
        <f>stanford_det!AC226*R226</f>
        <v>0.95021531805206072</v>
      </c>
      <c r="AA226" s="38">
        <f>stanford_det!AD226*S226</f>
        <v>0.95021531805206072</v>
      </c>
      <c r="AB226" s="38">
        <f>stanford_det!AE226*T226</f>
        <v>0.95021531805206072</v>
      </c>
      <c r="AC226" s="38">
        <f>stanford_det!AF226*U226</f>
        <v>0.95021531805206072</v>
      </c>
      <c r="AD226" s="38">
        <f>stanford_det!AG226*V226</f>
        <v>0.95021531805206072</v>
      </c>
      <c r="AE226" s="38">
        <f>stanford_det!AH226*W226</f>
        <v>0.95021531805206072</v>
      </c>
      <c r="AF226" s="38">
        <f>stanford_det!AI226*X226</f>
        <v>0.95021531805206072</v>
      </c>
    </row>
    <row r="227" spans="1:32" ht="15" customHeight="1" x14ac:dyDescent="0.25">
      <c r="A227" s="9" t="s">
        <v>79</v>
      </c>
      <c r="B227" s="9" t="s">
        <v>83</v>
      </c>
      <c r="C227" s="9" t="s">
        <v>9</v>
      </c>
      <c r="D227" s="9" t="s">
        <v>725</v>
      </c>
      <c r="E227" s="9" t="s">
        <v>742</v>
      </c>
      <c r="F227" s="9" t="s">
        <v>102</v>
      </c>
      <c r="G227" s="9" t="s">
        <v>732</v>
      </c>
      <c r="H227" s="39">
        <v>1988.1111111111111</v>
      </c>
      <c r="I227" s="39">
        <f>H227*1350/(1400+2/7*(1350-1400))</f>
        <v>1936.8711340206185</v>
      </c>
      <c r="J227" s="39">
        <f t="shared" ref="J227:J235" si="191">(I227+K227)/2</f>
        <v>1901.0031500572736</v>
      </c>
      <c r="K227" s="39">
        <f>I227*1300/1350</f>
        <v>1865.1351660939288</v>
      </c>
      <c r="L227" s="39">
        <f t="shared" ref="L227:L235" si="192">(K227+M227)/2</f>
        <v>1793.3991981672393</v>
      </c>
      <c r="M227" s="39">
        <f>K227*1200/1300</f>
        <v>1721.6632302405496</v>
      </c>
      <c r="N227" s="39">
        <f t="shared" ref="N227:N235" si="193">(M227+O227)/2</f>
        <v>1649.92726231386</v>
      </c>
      <c r="O227" s="39">
        <f>M227*1100/1200</f>
        <v>1578.1912943871705</v>
      </c>
      <c r="P227" s="38">
        <v>0.91</v>
      </c>
      <c r="Q227" s="38">
        <f t="shared" si="190"/>
        <v>1.8091811111111114</v>
      </c>
      <c r="R227" s="38">
        <f t="shared" si="190"/>
        <v>1.7625527319587628</v>
      </c>
      <c r="S227" s="38">
        <f t="shared" si="190"/>
        <v>1.7299128665521191</v>
      </c>
      <c r="T227" s="38">
        <f t="shared" si="190"/>
        <v>1.6972730011454753</v>
      </c>
      <c r="U227" s="38">
        <f t="shared" si="190"/>
        <v>1.6319932703321878</v>
      </c>
      <c r="V227" s="38">
        <f t="shared" si="190"/>
        <v>1.5667135395189002</v>
      </c>
      <c r="W227" s="38">
        <f t="shared" si="190"/>
        <v>1.5014338087056125</v>
      </c>
      <c r="X227" s="38">
        <f t="shared" si="190"/>
        <v>1.4361540778923252</v>
      </c>
      <c r="Y227" s="38">
        <f>stanford_det!AB227*Q227</f>
        <v>15.137418356666664</v>
      </c>
      <c r="Z227" s="38">
        <f>stanford_det!AC227*R227</f>
        <v>53.251095572532144</v>
      </c>
      <c r="AA227" s="38">
        <f>stanford_det!AD227*S227</f>
        <v>83.233453146240521</v>
      </c>
      <c r="AB227" s="38">
        <f>stanford_det!AE227*T227</f>
        <v>91.629211068967805</v>
      </c>
      <c r="AC227" s="38">
        <f>stanford_det!AF227*U227</f>
        <v>49.620592185123122</v>
      </c>
      <c r="AD227" s="38">
        <f>stanford_det!AG227*V227</f>
        <v>50.274700049131802</v>
      </c>
      <c r="AE227" s="38">
        <f>stanford_det!AH227*W227</f>
        <v>40.592992670103882</v>
      </c>
      <c r="AF227" s="38">
        <f>stanford_det!AI227*X227</f>
        <v>39.634420141581991</v>
      </c>
    </row>
    <row r="228" spans="1:32" ht="15" customHeight="1" x14ac:dyDescent="0.25">
      <c r="A228" s="9" t="s">
        <v>78</v>
      </c>
      <c r="B228" s="9" t="s">
        <v>84</v>
      </c>
      <c r="C228" s="9" t="s">
        <v>9</v>
      </c>
      <c r="D228" s="9" t="s">
        <v>725</v>
      </c>
      <c r="E228" s="9" t="s">
        <v>741</v>
      </c>
      <c r="F228" s="9" t="s">
        <v>102</v>
      </c>
      <c r="G228" s="9" t="s">
        <v>730</v>
      </c>
      <c r="H228" s="38">
        <v>4376</v>
      </c>
      <c r="I228" s="38">
        <f>H228*2880/(3470+2/7*(2880-3470))</f>
        <v>3817.4019904803113</v>
      </c>
      <c r="J228" s="38">
        <f t="shared" si="191"/>
        <v>3618.5789701427948</v>
      </c>
      <c r="K228" s="38">
        <f>I228*2580/2880</f>
        <v>3419.7559498052788</v>
      </c>
      <c r="L228" s="38">
        <f t="shared" si="192"/>
        <v>3287.2072695802681</v>
      </c>
      <c r="M228" s="38">
        <f>K228*2380/2580</f>
        <v>3154.6585893552569</v>
      </c>
      <c r="N228" s="38">
        <f t="shared" si="193"/>
        <v>3032.3850006205571</v>
      </c>
      <c r="O228" s="38">
        <f>M228*2380/2580</f>
        <v>2910.1114118858573</v>
      </c>
      <c r="P228" s="38">
        <v>0.91</v>
      </c>
      <c r="Q228" s="38">
        <f t="shared" si="190"/>
        <v>3.9821600000000004</v>
      </c>
      <c r="R228" s="38">
        <f t="shared" si="190"/>
        <v>3.4738358113370831</v>
      </c>
      <c r="S228" s="38">
        <f t="shared" si="190"/>
        <v>3.2929068628299434</v>
      </c>
      <c r="T228" s="38">
        <f t="shared" si="190"/>
        <v>3.1119779143228037</v>
      </c>
      <c r="U228" s="38">
        <f t="shared" si="190"/>
        <v>2.991358615318044</v>
      </c>
      <c r="V228" s="38">
        <f t="shared" si="190"/>
        <v>2.8707393163132839</v>
      </c>
      <c r="W228" s="38">
        <f t="shared" si="190"/>
        <v>2.7594703505647074</v>
      </c>
      <c r="X228" s="38">
        <f t="shared" si="190"/>
        <v>2.6482013848161299</v>
      </c>
      <c r="Y228" s="38">
        <f>stanford_det!AB228*Q228</f>
        <v>0</v>
      </c>
      <c r="Z228" s="38">
        <f>stanford_det!AC228*R228</f>
        <v>0</v>
      </c>
      <c r="AA228" s="38">
        <f>stanford_det!AD228*S228</f>
        <v>0</v>
      </c>
      <c r="AB228" s="38">
        <f>stanford_det!AE228*T228</f>
        <v>0</v>
      </c>
      <c r="AC228" s="38">
        <f>stanford_det!AF228*U228</f>
        <v>0</v>
      </c>
      <c r="AD228" s="38">
        <f>stanford_det!AG228*V228</f>
        <v>0</v>
      </c>
      <c r="AE228" s="38">
        <f>stanford_det!AH228*W228</f>
        <v>0</v>
      </c>
      <c r="AF228" s="38">
        <f>stanford_det!AI228*X228</f>
        <v>0</v>
      </c>
    </row>
    <row r="229" spans="1:32" ht="15" customHeight="1" x14ac:dyDescent="0.25">
      <c r="A229" s="9" t="s">
        <v>37</v>
      </c>
      <c r="B229" s="9" t="s">
        <v>38</v>
      </c>
      <c r="C229" s="9" t="s">
        <v>9</v>
      </c>
      <c r="D229" s="9" t="s">
        <v>102</v>
      </c>
      <c r="E229" s="9" t="s">
        <v>729</v>
      </c>
      <c r="F229" s="9"/>
      <c r="G229" s="9"/>
      <c r="H229" s="38">
        <v>2442.8571428571427</v>
      </c>
      <c r="I229" s="38">
        <v>2300</v>
      </c>
      <c r="J229" s="38">
        <f t="shared" si="191"/>
        <v>2300</v>
      </c>
      <c r="K229" s="38">
        <v>2300</v>
      </c>
      <c r="L229" s="38">
        <f t="shared" si="192"/>
        <v>2300</v>
      </c>
      <c r="M229" s="38">
        <v>2300</v>
      </c>
      <c r="N229" s="38">
        <f t="shared" si="193"/>
        <v>2250</v>
      </c>
      <c r="O229" s="38">
        <v>2200</v>
      </c>
      <c r="P229" s="38"/>
      <c r="Q229" s="38">
        <f t="shared" ref="Q229:X230" si="194">H229/1000</f>
        <v>2.4428571428571426</v>
      </c>
      <c r="R229" s="38">
        <f t="shared" si="194"/>
        <v>2.2999999999999998</v>
      </c>
      <c r="S229" s="38">
        <f t="shared" si="194"/>
        <v>2.2999999999999998</v>
      </c>
      <c r="T229" s="38">
        <f t="shared" si="194"/>
        <v>2.2999999999999998</v>
      </c>
      <c r="U229" s="38">
        <f t="shared" si="194"/>
        <v>2.2999999999999998</v>
      </c>
      <c r="V229" s="38">
        <f t="shared" si="194"/>
        <v>2.2999999999999998</v>
      </c>
      <c r="W229" s="38">
        <f t="shared" si="194"/>
        <v>2.25</v>
      </c>
      <c r="X229" s="38">
        <f t="shared" si="194"/>
        <v>2.2000000000000002</v>
      </c>
      <c r="Y229" s="38">
        <f>stanford_det!AB229*Q229</f>
        <v>8.6252400000000007E-2</v>
      </c>
      <c r="Z229" s="38">
        <f>stanford_det!AC229*R229</f>
        <v>6.4966719999999992E-2</v>
      </c>
      <c r="AA229" s="38">
        <f>stanford_det!AD229*S229</f>
        <v>4.0604200000000007E-2</v>
      </c>
      <c r="AB229" s="38">
        <f>stanford_det!AE229*T229</f>
        <v>1.6241679999999994E-2</v>
      </c>
      <c r="AC229" s="38">
        <f>stanford_det!AF229*U229</f>
        <v>1.0151050000000002E-2</v>
      </c>
      <c r="AD229" s="38">
        <f>stanford_det!AG229*V229</f>
        <v>4.0604200000000056E-3</v>
      </c>
      <c r="AE229" s="38">
        <f>stanford_det!AH229*W229</f>
        <v>1.9860750000000029E-3</v>
      </c>
      <c r="AF229" s="38">
        <f>stanford_det!AI229*X229</f>
        <v>0</v>
      </c>
    </row>
    <row r="230" spans="1:32" ht="15" customHeight="1" x14ac:dyDescent="0.25">
      <c r="A230" s="9" t="s">
        <v>39</v>
      </c>
      <c r="B230" s="9" t="s">
        <v>40</v>
      </c>
      <c r="C230" s="9" t="s">
        <v>9</v>
      </c>
      <c r="D230" s="9" t="s">
        <v>102</v>
      </c>
      <c r="E230" s="9" t="s">
        <v>728</v>
      </c>
      <c r="F230" s="9"/>
      <c r="G230" s="9"/>
      <c r="H230" s="38">
        <v>2812.8571428571427</v>
      </c>
      <c r="I230" s="38">
        <v>2620</v>
      </c>
      <c r="J230" s="38">
        <f t="shared" si="191"/>
        <v>2495</v>
      </c>
      <c r="K230" s="38">
        <v>2370</v>
      </c>
      <c r="L230" s="38">
        <f t="shared" si="192"/>
        <v>2260</v>
      </c>
      <c r="M230" s="38">
        <v>2150</v>
      </c>
      <c r="N230" s="38">
        <f t="shared" si="193"/>
        <v>2050</v>
      </c>
      <c r="O230" s="38">
        <v>1950</v>
      </c>
      <c r="P230" s="38"/>
      <c r="Q230" s="38">
        <f t="shared" si="194"/>
        <v>2.8128571428571427</v>
      </c>
      <c r="R230" s="38">
        <f t="shared" si="194"/>
        <v>2.62</v>
      </c>
      <c r="S230" s="38">
        <f t="shared" si="194"/>
        <v>2.4950000000000001</v>
      </c>
      <c r="T230" s="38">
        <f t="shared" si="194"/>
        <v>2.37</v>
      </c>
      <c r="U230" s="38">
        <f t="shared" si="194"/>
        <v>2.2599999999999998</v>
      </c>
      <c r="V230" s="38">
        <f t="shared" si="194"/>
        <v>2.15</v>
      </c>
      <c r="W230" s="38">
        <f t="shared" si="194"/>
        <v>2.0499999999999998</v>
      </c>
      <c r="X230" s="38">
        <f t="shared" si="194"/>
        <v>1.95</v>
      </c>
      <c r="Y230" s="38">
        <f>stanford_det!AB230*Q230</f>
        <v>6.7937644657142791</v>
      </c>
      <c r="Z230" s="38">
        <f>stanford_det!AC230*R230</f>
        <v>1.647988384</v>
      </c>
      <c r="AA230" s="38">
        <f>stanford_det!AD230*S230</f>
        <v>0.9808518650000001</v>
      </c>
      <c r="AB230" s="38">
        <f>stanford_det!AE230*T230</f>
        <v>0.37268439600000003</v>
      </c>
      <c r="AC230" s="38">
        <f>stanford_det!AF230*U230</f>
        <v>0.22211675499999994</v>
      </c>
      <c r="AD230" s="38">
        <f>stanford_det!AG230*V230</f>
        <v>8.452230499999995E-2</v>
      </c>
      <c r="AE230" s="38">
        <f>stanford_det!AH230*W230</f>
        <v>4.0295517499999975E-2</v>
      </c>
      <c r="AF230" s="38">
        <f>stanford_det!AI230*X230</f>
        <v>0</v>
      </c>
    </row>
    <row r="231" spans="1:32" ht="15" customHeight="1" x14ac:dyDescent="0.25">
      <c r="A231" s="9" t="s">
        <v>80</v>
      </c>
      <c r="B231" s="9" t="s">
        <v>85</v>
      </c>
      <c r="C231" s="9" t="s">
        <v>9</v>
      </c>
      <c r="D231" s="9" t="s">
        <v>725</v>
      </c>
      <c r="E231" s="9" t="s">
        <v>740</v>
      </c>
      <c r="F231" s="9" t="s">
        <v>102</v>
      </c>
      <c r="G231" s="9" t="s">
        <v>726</v>
      </c>
      <c r="H231" s="39">
        <v>1608.2725555555553</v>
      </c>
      <c r="I231" s="39">
        <f>H231*800/(980+2/7*(800-980))</f>
        <v>1385.588663247863</v>
      </c>
      <c r="J231" s="39">
        <f t="shared" si="191"/>
        <v>1247.0297969230767</v>
      </c>
      <c r="K231" s="39">
        <f>I231*640/800</f>
        <v>1108.4709305982904</v>
      </c>
      <c r="L231" s="39">
        <f t="shared" si="192"/>
        <v>1056.5113557264956</v>
      </c>
      <c r="M231" s="39">
        <f>K231*580/640</f>
        <v>1004.5517808547007</v>
      </c>
      <c r="N231" s="39">
        <f t="shared" si="193"/>
        <v>952.59220598290585</v>
      </c>
      <c r="O231" s="39">
        <f>M231*520/580</f>
        <v>900.63263111111098</v>
      </c>
      <c r="P231" s="38">
        <v>0.91</v>
      </c>
      <c r="Q231" s="38">
        <f t="shared" ref="Q231:X233" si="195">H231*$P231/1000</f>
        <v>1.4635280255555554</v>
      </c>
      <c r="R231" s="38">
        <f t="shared" si="195"/>
        <v>1.2608856835555553</v>
      </c>
      <c r="S231" s="38">
        <f t="shared" si="195"/>
        <v>1.1347971151999998</v>
      </c>
      <c r="T231" s="38">
        <f t="shared" si="195"/>
        <v>1.0087085468444443</v>
      </c>
      <c r="U231" s="38">
        <f t="shared" si="195"/>
        <v>0.96142533371111105</v>
      </c>
      <c r="V231" s="38">
        <f t="shared" si="195"/>
        <v>0.91414212057777777</v>
      </c>
      <c r="W231" s="38">
        <f t="shared" si="195"/>
        <v>0.86685890744444438</v>
      </c>
      <c r="X231" s="38">
        <f t="shared" si="195"/>
        <v>0.81957569431111099</v>
      </c>
      <c r="Y231" s="38">
        <f>stanford_det!AB231*Q231</f>
        <v>0</v>
      </c>
      <c r="Z231" s="38">
        <f>stanford_det!AC231*R231</f>
        <v>552.31273635472201</v>
      </c>
      <c r="AA231" s="38">
        <f>stanford_det!AD231*S231</f>
        <v>828.46910453208284</v>
      </c>
      <c r="AB231" s="38">
        <f>stanford_det!AE231*T231</f>
        <v>846.87952907724048</v>
      </c>
      <c r="AC231" s="38">
        <f>stanford_det!AF231*U231</f>
        <v>438.68589736507846</v>
      </c>
      <c r="AD231" s="38">
        <f>stanford_det!AG231*V231</f>
        <v>442.13785196729555</v>
      </c>
      <c r="AE231" s="38">
        <f>stanford_det!AH231*W231</f>
        <v>348.07208905688219</v>
      </c>
      <c r="AF231" s="38">
        <f>stanford_det!AI231*X231</f>
        <v>336.56557371615878</v>
      </c>
    </row>
    <row r="232" spans="1:32" ht="15" customHeight="1" x14ac:dyDescent="0.25">
      <c r="A232" s="9" t="s">
        <v>81</v>
      </c>
      <c r="B232" s="9" t="s">
        <v>86</v>
      </c>
      <c r="C232" s="9" t="s">
        <v>9</v>
      </c>
      <c r="D232" s="9" t="s">
        <v>725</v>
      </c>
      <c r="E232" s="9" t="s">
        <v>739</v>
      </c>
      <c r="F232" s="9" t="s">
        <v>102</v>
      </c>
      <c r="G232" s="9" t="s">
        <v>723</v>
      </c>
      <c r="H232" s="39">
        <v>2164.4444444444443</v>
      </c>
      <c r="I232" s="39">
        <f>H232*1100/(1310+2/7*(1100-1310))</f>
        <v>1904.7111111111112</v>
      </c>
      <c r="J232" s="39">
        <f t="shared" si="191"/>
        <v>1809.4755555555557</v>
      </c>
      <c r="K232" s="39">
        <f>I232*990/1100</f>
        <v>1714.24</v>
      </c>
      <c r="L232" s="39">
        <f t="shared" si="192"/>
        <v>1662.2933333333333</v>
      </c>
      <c r="M232" s="39">
        <f>K232*930/990</f>
        <v>1610.3466666666666</v>
      </c>
      <c r="N232" s="39">
        <f t="shared" si="193"/>
        <v>1567.0577777777776</v>
      </c>
      <c r="O232" s="39">
        <f>M232*880/930</f>
        <v>1523.7688888888888</v>
      </c>
      <c r="P232" s="38">
        <v>0.91</v>
      </c>
      <c r="Q232" s="38">
        <f t="shared" si="195"/>
        <v>1.9696444444444443</v>
      </c>
      <c r="R232" s="38">
        <f t="shared" si="195"/>
        <v>1.7332871111111112</v>
      </c>
      <c r="S232" s="38">
        <f t="shared" si="195"/>
        <v>1.6466227555555559</v>
      </c>
      <c r="T232" s="38">
        <f t="shared" si="195"/>
        <v>1.5599584</v>
      </c>
      <c r="U232" s="38">
        <f t="shared" si="195"/>
        <v>1.5126869333333335</v>
      </c>
      <c r="V232" s="38">
        <f t="shared" si="195"/>
        <v>1.4654154666666666</v>
      </c>
      <c r="W232" s="38">
        <f t="shared" si="195"/>
        <v>1.4260225777777775</v>
      </c>
      <c r="X232" s="38">
        <f t="shared" si="195"/>
        <v>1.3866296888888889</v>
      </c>
      <c r="Y232" s="38">
        <f>stanford_det!AB232*Q232</f>
        <v>21.939869466666664</v>
      </c>
      <c r="Z232" s="38">
        <f>stanford_det!AC232*R232</f>
        <v>32.074325852348743</v>
      </c>
      <c r="AA232" s="38">
        <f>stanford_det!AD232*S232</f>
        <v>45.515156448441061</v>
      </c>
      <c r="AB232" s="38">
        <f>stanford_det!AE232*T232</f>
        <v>48.464395135301608</v>
      </c>
      <c r="AC232" s="38">
        <f>stanford_det!AF232*U232</f>
        <v>28.855940660923103</v>
      </c>
      <c r="AD232" s="38">
        <f>stanford_det!AG232*V232</f>
        <v>29.209404411785382</v>
      </c>
      <c r="AE232" s="38">
        <f>stanford_det!AH232*W232</f>
        <v>24.759796444757452</v>
      </c>
      <c r="AF232" s="38">
        <f>stanford_det!AI232*X232</f>
        <v>24.471733295928225</v>
      </c>
    </row>
    <row r="233" spans="1:32" ht="15" customHeight="1" x14ac:dyDescent="0.25">
      <c r="A233" s="9" t="s">
        <v>41</v>
      </c>
      <c r="B233" s="9" t="s">
        <v>42</v>
      </c>
      <c r="C233" s="9" t="s">
        <v>9</v>
      </c>
      <c r="D233" s="9" t="s">
        <v>102</v>
      </c>
      <c r="E233" s="9" t="s">
        <v>722</v>
      </c>
      <c r="F233" s="9"/>
      <c r="G233" s="9"/>
      <c r="H233" s="38">
        <v>5285.7142857142853</v>
      </c>
      <c r="I233" s="38">
        <v>4500</v>
      </c>
      <c r="J233" s="38">
        <f t="shared" si="191"/>
        <v>4150</v>
      </c>
      <c r="K233" s="38">
        <v>3800</v>
      </c>
      <c r="L233" s="38">
        <f t="shared" si="192"/>
        <v>3650</v>
      </c>
      <c r="M233" s="38">
        <v>3500</v>
      </c>
      <c r="N233" s="38">
        <f t="shared" si="193"/>
        <v>3450</v>
      </c>
      <c r="O233" s="38">
        <v>3400</v>
      </c>
      <c r="P233" s="38">
        <v>0.91</v>
      </c>
      <c r="Q233" s="38">
        <f t="shared" si="195"/>
        <v>4.8099999999999996</v>
      </c>
      <c r="R233" s="38">
        <f t="shared" si="195"/>
        <v>4.0949999999999998</v>
      </c>
      <c r="S233" s="38">
        <f t="shared" si="195"/>
        <v>3.7765</v>
      </c>
      <c r="T233" s="38">
        <f t="shared" si="195"/>
        <v>3.4580000000000002</v>
      </c>
      <c r="U233" s="38">
        <f t="shared" si="195"/>
        <v>3.3214999999999999</v>
      </c>
      <c r="V233" s="38">
        <f t="shared" si="195"/>
        <v>3.1850000000000001</v>
      </c>
      <c r="W233" s="38">
        <f t="shared" si="195"/>
        <v>3.1395</v>
      </c>
      <c r="X233" s="38">
        <f t="shared" si="195"/>
        <v>3.0939999999999999</v>
      </c>
      <c r="Y233" s="38">
        <f>stanford_det!AB233*Q233</f>
        <v>0</v>
      </c>
      <c r="Z233" s="38">
        <f>stanford_det!AC233*R233</f>
        <v>0</v>
      </c>
      <c r="AA233" s="38">
        <f>stanford_det!AD233*S233</f>
        <v>0</v>
      </c>
      <c r="AB233" s="38">
        <f>stanford_det!AE233*T233</f>
        <v>0</v>
      </c>
      <c r="AC233" s="38">
        <f>stanford_det!AF233*U233</f>
        <v>0</v>
      </c>
      <c r="AD233" s="38">
        <f>stanford_det!AG233*V233</f>
        <v>0</v>
      </c>
      <c r="AE233" s="38">
        <f>stanford_det!AH233*W233</f>
        <v>0</v>
      </c>
      <c r="AF233" s="38">
        <f>stanford_det!AI233*X233</f>
        <v>0</v>
      </c>
    </row>
    <row r="234" spans="1:32" ht="15" customHeight="1" x14ac:dyDescent="0.25">
      <c r="A234" s="9" t="s">
        <v>43</v>
      </c>
      <c r="B234" s="9" t="s">
        <v>44</v>
      </c>
      <c r="C234" s="9" t="s">
        <v>9</v>
      </c>
      <c r="D234" s="9" t="s">
        <v>102</v>
      </c>
      <c r="E234" s="9" t="s">
        <v>721</v>
      </c>
      <c r="F234" s="9"/>
      <c r="G234" s="9"/>
      <c r="H234" s="38">
        <v>8140</v>
      </c>
      <c r="I234" s="38">
        <v>5790</v>
      </c>
      <c r="J234" s="38">
        <f t="shared" si="191"/>
        <v>5135</v>
      </c>
      <c r="K234" s="38">
        <v>4480</v>
      </c>
      <c r="L234" s="38">
        <f t="shared" si="192"/>
        <v>3565</v>
      </c>
      <c r="M234" s="38">
        <v>2650</v>
      </c>
      <c r="N234" s="38">
        <f t="shared" si="193"/>
        <v>2475</v>
      </c>
      <c r="O234" s="38">
        <v>2300</v>
      </c>
      <c r="P234" s="38"/>
      <c r="Q234" s="38">
        <f t="shared" ref="Q234:X234" si="196">H234/1000</f>
        <v>8.14</v>
      </c>
      <c r="R234" s="38">
        <f t="shared" si="196"/>
        <v>5.79</v>
      </c>
      <c r="S234" s="38">
        <f t="shared" si="196"/>
        <v>5.1349999999999998</v>
      </c>
      <c r="T234" s="38">
        <f t="shared" si="196"/>
        <v>4.4800000000000004</v>
      </c>
      <c r="U234" s="38">
        <f t="shared" si="196"/>
        <v>3.5649999999999999</v>
      </c>
      <c r="V234" s="38">
        <f t="shared" si="196"/>
        <v>2.65</v>
      </c>
      <c r="W234" s="38">
        <f t="shared" si="196"/>
        <v>2.4750000000000001</v>
      </c>
      <c r="X234" s="38">
        <f t="shared" si="196"/>
        <v>2.2999999999999998</v>
      </c>
      <c r="Y234" s="38">
        <f>stanford_det!AB234*Q234</f>
        <v>0</v>
      </c>
      <c r="Z234" s="38">
        <f>stanford_det!AC234*R234</f>
        <v>0</v>
      </c>
      <c r="AA234" s="38">
        <f>stanford_det!AD234*S234</f>
        <v>0</v>
      </c>
      <c r="AB234" s="38">
        <f>stanford_det!AE234*T234</f>
        <v>0</v>
      </c>
      <c r="AC234" s="38">
        <f>stanford_det!AF234*U234</f>
        <v>0</v>
      </c>
      <c r="AD234" s="38">
        <f>stanford_det!AG234*V234</f>
        <v>0</v>
      </c>
      <c r="AE234" s="38">
        <f>stanford_det!AH234*W234</f>
        <v>0</v>
      </c>
      <c r="AF234" s="38">
        <f>stanford_det!AI234*X234</f>
        <v>0</v>
      </c>
    </row>
    <row r="235" spans="1:32" ht="15" customHeight="1" x14ac:dyDescent="0.25">
      <c r="A235" s="9" t="s">
        <v>45</v>
      </c>
      <c r="B235" s="9" t="s">
        <v>46</v>
      </c>
      <c r="C235" s="9" t="s">
        <v>9</v>
      </c>
      <c r="D235" s="9" t="s">
        <v>102</v>
      </c>
      <c r="E235" s="9" t="s">
        <v>720</v>
      </c>
      <c r="F235" s="9"/>
      <c r="G235" s="9"/>
      <c r="H235" s="38">
        <v>5370</v>
      </c>
      <c r="I235" s="38">
        <v>4970</v>
      </c>
      <c r="J235" s="38">
        <f t="shared" si="191"/>
        <v>4720</v>
      </c>
      <c r="K235" s="38">
        <v>4470</v>
      </c>
      <c r="L235" s="38">
        <f t="shared" si="192"/>
        <v>4245</v>
      </c>
      <c r="M235" s="38">
        <v>4020</v>
      </c>
      <c r="N235" s="38">
        <f t="shared" si="193"/>
        <v>3815</v>
      </c>
      <c r="O235" s="38">
        <v>3610</v>
      </c>
      <c r="P235" s="38">
        <v>0.91</v>
      </c>
      <c r="Q235" s="38">
        <f t="shared" ref="Q235:X235" si="197">H235*$P235/1000</f>
        <v>4.8866999999999994</v>
      </c>
      <c r="R235" s="38">
        <f t="shared" si="197"/>
        <v>4.5226999999999995</v>
      </c>
      <c r="S235" s="38">
        <f t="shared" si="197"/>
        <v>4.2951999999999995</v>
      </c>
      <c r="T235" s="38">
        <f t="shared" si="197"/>
        <v>4.0677000000000003</v>
      </c>
      <c r="U235" s="38">
        <f t="shared" si="197"/>
        <v>3.8629500000000001</v>
      </c>
      <c r="V235" s="38">
        <f t="shared" si="197"/>
        <v>3.6582000000000003</v>
      </c>
      <c r="W235" s="38">
        <f t="shared" si="197"/>
        <v>3.4716499999999999</v>
      </c>
      <c r="X235" s="38">
        <f t="shared" si="197"/>
        <v>3.2850999999999999</v>
      </c>
      <c r="Y235" s="38">
        <f>stanford_det!AB235*Q235</f>
        <v>0</v>
      </c>
      <c r="Z235" s="38">
        <f>stanford_det!AC235*R235</f>
        <v>0</v>
      </c>
      <c r="AA235" s="38">
        <f>stanford_det!AD235*S235</f>
        <v>0</v>
      </c>
      <c r="AB235" s="38">
        <f>stanford_det!AE235*T235</f>
        <v>0</v>
      </c>
      <c r="AC235" s="38">
        <f>stanford_det!AF235*U235</f>
        <v>0</v>
      </c>
      <c r="AD235" s="38">
        <f>stanford_det!AG235*V235</f>
        <v>0</v>
      </c>
      <c r="AE235" s="38">
        <f>stanford_det!AH235*W235</f>
        <v>0</v>
      </c>
      <c r="AF235" s="38">
        <f>stanford_det!AI235*X235</f>
        <v>0</v>
      </c>
    </row>
    <row r="236" spans="1:32" ht="15" customHeight="1" x14ac:dyDescent="0.25">
      <c r="A236" s="9" t="s">
        <v>29</v>
      </c>
      <c r="B236" s="9" t="s">
        <v>30</v>
      </c>
      <c r="C236" s="9" t="s">
        <v>8</v>
      </c>
      <c r="D236" s="9" t="s">
        <v>102</v>
      </c>
      <c r="E236" s="9" t="s">
        <v>738</v>
      </c>
      <c r="F236" s="9"/>
      <c r="G236" s="9"/>
      <c r="H236" s="39">
        <v>1600</v>
      </c>
      <c r="I236" s="39">
        <f t="shared" ref="I236:O237" si="198">$H236</f>
        <v>1600</v>
      </c>
      <c r="J236" s="39">
        <f t="shared" si="198"/>
        <v>1600</v>
      </c>
      <c r="K236" s="39">
        <f t="shared" si="198"/>
        <v>1600</v>
      </c>
      <c r="L236" s="39">
        <f t="shared" si="198"/>
        <v>1600</v>
      </c>
      <c r="M236" s="39">
        <f t="shared" si="198"/>
        <v>1600</v>
      </c>
      <c r="N236" s="39">
        <f t="shared" si="198"/>
        <v>1600</v>
      </c>
      <c r="O236" s="39">
        <f t="shared" si="198"/>
        <v>1600</v>
      </c>
      <c r="P236" s="38"/>
      <c r="Q236" s="38">
        <f t="shared" ref="Q236:X238" si="199">H236/1000</f>
        <v>1.6</v>
      </c>
      <c r="R236" s="38">
        <f t="shared" si="199"/>
        <v>1.6</v>
      </c>
      <c r="S236" s="38">
        <f t="shared" si="199"/>
        <v>1.6</v>
      </c>
      <c r="T236" s="38">
        <f t="shared" si="199"/>
        <v>1.6</v>
      </c>
      <c r="U236" s="38">
        <f t="shared" si="199"/>
        <v>1.6</v>
      </c>
      <c r="V236" s="38">
        <f t="shared" si="199"/>
        <v>1.6</v>
      </c>
      <c r="W236" s="38">
        <f t="shared" si="199"/>
        <v>1.6</v>
      </c>
      <c r="X236" s="38">
        <f t="shared" si="199"/>
        <v>1.6</v>
      </c>
      <c r="Y236" s="38">
        <f>stanford_det!AB236*Q236</f>
        <v>0.84640000000000004</v>
      </c>
      <c r="Z236" s="38">
        <f>stanford_det!AC236*R236</f>
        <v>0.67712000000000006</v>
      </c>
      <c r="AA236" s="38">
        <f>stanford_det!AD236*S236</f>
        <v>0.42320000000000002</v>
      </c>
      <c r="AB236" s="38">
        <f>stanford_det!AE236*T236</f>
        <v>0.16927999999999999</v>
      </c>
      <c r="AC236" s="38">
        <f>stanford_det!AF236*U236</f>
        <v>0.10579999999999999</v>
      </c>
      <c r="AD236" s="38">
        <f>stanford_det!AG236*V236</f>
        <v>4.2319999999999997E-2</v>
      </c>
      <c r="AE236" s="38">
        <f>stanford_det!AH236*W236</f>
        <v>2.1159999999999998E-2</v>
      </c>
      <c r="AF236" s="38">
        <f>stanford_det!AI236*X236</f>
        <v>0</v>
      </c>
    </row>
    <row r="237" spans="1:32" ht="15" customHeight="1" x14ac:dyDescent="0.25">
      <c r="A237" s="9" t="s">
        <v>31</v>
      </c>
      <c r="B237" s="9" t="s">
        <v>32</v>
      </c>
      <c r="C237" s="9" t="s">
        <v>8</v>
      </c>
      <c r="D237" s="9" t="s">
        <v>102</v>
      </c>
      <c r="E237" s="9" t="s">
        <v>737</v>
      </c>
      <c r="F237" s="9"/>
      <c r="G237" s="9"/>
      <c r="H237" s="38">
        <v>850</v>
      </c>
      <c r="I237" s="38">
        <f t="shared" si="198"/>
        <v>850</v>
      </c>
      <c r="J237" s="38">
        <f t="shared" si="198"/>
        <v>850</v>
      </c>
      <c r="K237" s="38">
        <f t="shared" si="198"/>
        <v>850</v>
      </c>
      <c r="L237" s="38">
        <f t="shared" si="198"/>
        <v>850</v>
      </c>
      <c r="M237" s="38">
        <f t="shared" si="198"/>
        <v>850</v>
      </c>
      <c r="N237" s="38">
        <f t="shared" si="198"/>
        <v>850</v>
      </c>
      <c r="O237" s="38">
        <f t="shared" si="198"/>
        <v>850</v>
      </c>
      <c r="P237" s="38"/>
      <c r="Q237" s="38">
        <f t="shared" si="199"/>
        <v>0.85</v>
      </c>
      <c r="R237" s="38">
        <f t="shared" si="199"/>
        <v>0.85</v>
      </c>
      <c r="S237" s="38">
        <f t="shared" si="199"/>
        <v>0.85</v>
      </c>
      <c r="T237" s="38">
        <f t="shared" si="199"/>
        <v>0.85</v>
      </c>
      <c r="U237" s="38">
        <f t="shared" si="199"/>
        <v>0.85</v>
      </c>
      <c r="V237" s="38">
        <f t="shared" si="199"/>
        <v>0.85</v>
      </c>
      <c r="W237" s="38">
        <f t="shared" si="199"/>
        <v>0.85</v>
      </c>
      <c r="X237" s="38">
        <f t="shared" si="199"/>
        <v>0.85</v>
      </c>
      <c r="Y237" s="38">
        <f>stanford_det!AB237*Q237</f>
        <v>120.36481383333333</v>
      </c>
      <c r="Z237" s="38">
        <f>stanford_det!AC237*R237</f>
        <v>24.891851066666668</v>
      </c>
      <c r="AA237" s="38">
        <f>stanford_det!AD237*S237</f>
        <v>15.557406916666668</v>
      </c>
      <c r="AB237" s="38">
        <f>stanford_det!AE237*T237</f>
        <v>6.2229627666666651</v>
      </c>
      <c r="AC237" s="38">
        <f>stanford_det!AF237*U237</f>
        <v>3.8893517291666679</v>
      </c>
      <c r="AD237" s="38">
        <f>stanford_det!AG237*V237</f>
        <v>1.5557406916666703</v>
      </c>
      <c r="AE237" s="38">
        <f>stanford_det!AH237*W237</f>
        <v>0.77787034583333514</v>
      </c>
      <c r="AF237" s="38">
        <f>stanford_det!AI237*X237</f>
        <v>0</v>
      </c>
    </row>
    <row r="238" spans="1:32" ht="15" customHeight="1" x14ac:dyDescent="0.25">
      <c r="A238" s="9" t="s">
        <v>33</v>
      </c>
      <c r="B238" s="9" t="s">
        <v>34</v>
      </c>
      <c r="C238" s="9" t="s">
        <v>8</v>
      </c>
      <c r="D238" s="9" t="s">
        <v>102</v>
      </c>
      <c r="E238" s="9" t="s">
        <v>736</v>
      </c>
      <c r="F238" s="9"/>
      <c r="G238" s="9"/>
      <c r="H238" s="38">
        <v>4457.1428571428569</v>
      </c>
      <c r="I238" s="38">
        <f>4350</f>
        <v>4350</v>
      </c>
      <c r="J238" s="38">
        <f>(I238+K238)/2</f>
        <v>4225</v>
      </c>
      <c r="K238" s="38">
        <v>4100</v>
      </c>
      <c r="L238" s="38">
        <f>(K238+M238)/2</f>
        <v>3950</v>
      </c>
      <c r="M238" s="38">
        <v>3800</v>
      </c>
      <c r="N238" s="38">
        <f>(M238+O238)/2</f>
        <v>3775</v>
      </c>
      <c r="O238" s="38">
        <v>3750</v>
      </c>
      <c r="P238" s="38"/>
      <c r="Q238" s="38">
        <f t="shared" si="199"/>
        <v>4.4571428571428573</v>
      </c>
      <c r="R238" s="38">
        <f t="shared" si="199"/>
        <v>4.3499999999999996</v>
      </c>
      <c r="S238" s="38">
        <f t="shared" si="199"/>
        <v>4.2249999999999996</v>
      </c>
      <c r="T238" s="38">
        <f t="shared" si="199"/>
        <v>4.0999999999999996</v>
      </c>
      <c r="U238" s="38">
        <f t="shared" si="199"/>
        <v>3.95</v>
      </c>
      <c r="V238" s="38">
        <f t="shared" si="199"/>
        <v>3.8</v>
      </c>
      <c r="W238" s="38">
        <f t="shared" si="199"/>
        <v>3.7749999999999999</v>
      </c>
      <c r="X238" s="38">
        <f t="shared" si="199"/>
        <v>3.75</v>
      </c>
      <c r="Y238" s="38">
        <f>stanford_det!AB238*Q238</f>
        <v>0</v>
      </c>
      <c r="Z238" s="38">
        <f>stanford_det!AC238*R238</f>
        <v>0</v>
      </c>
      <c r="AA238" s="38">
        <f>stanford_det!AD238*S238</f>
        <v>0</v>
      </c>
      <c r="AB238" s="38">
        <f>stanford_det!AE238*T238</f>
        <v>0</v>
      </c>
      <c r="AC238" s="38">
        <f>stanford_det!AF238*U238</f>
        <v>0</v>
      </c>
      <c r="AD238" s="38">
        <f>stanford_det!AG238*V238</f>
        <v>0</v>
      </c>
      <c r="AE238" s="38">
        <f>stanford_det!AH238*W238</f>
        <v>0</v>
      </c>
      <c r="AF238" s="38">
        <f>stanford_det!AI238*X238</f>
        <v>0</v>
      </c>
    </row>
    <row r="239" spans="1:32" ht="15" customHeight="1" x14ac:dyDescent="0.25">
      <c r="A239" s="9" t="s">
        <v>35</v>
      </c>
      <c r="B239" s="9" t="s">
        <v>36</v>
      </c>
      <c r="C239" s="9" t="s">
        <v>8</v>
      </c>
      <c r="D239" s="9" t="s">
        <v>725</v>
      </c>
      <c r="E239" s="9" t="s">
        <v>735</v>
      </c>
      <c r="F239" s="9" t="s">
        <v>102</v>
      </c>
      <c r="G239" s="9" t="s">
        <v>734</v>
      </c>
      <c r="H239" s="38">
        <v>1842.692924470706</v>
      </c>
      <c r="I239" s="38">
        <f t="shared" ref="I239:O239" si="200">$H239</f>
        <v>1842.692924470706</v>
      </c>
      <c r="J239" s="38">
        <f t="shared" si="200"/>
        <v>1842.692924470706</v>
      </c>
      <c r="K239" s="38">
        <f t="shared" si="200"/>
        <v>1842.692924470706</v>
      </c>
      <c r="L239" s="38">
        <f t="shared" si="200"/>
        <v>1842.692924470706</v>
      </c>
      <c r="M239" s="38">
        <f t="shared" si="200"/>
        <v>1842.692924470706</v>
      </c>
      <c r="N239" s="38">
        <f t="shared" si="200"/>
        <v>1842.692924470706</v>
      </c>
      <c r="O239" s="38">
        <f t="shared" si="200"/>
        <v>1842.692924470706</v>
      </c>
      <c r="P239" s="38">
        <v>0.91</v>
      </c>
      <c r="Q239" s="38">
        <f t="shared" ref="Q239:X241" si="201">H239*$P239/1000</f>
        <v>1.6768505612683424</v>
      </c>
      <c r="R239" s="38">
        <f t="shared" si="201"/>
        <v>1.6768505612683424</v>
      </c>
      <c r="S239" s="38">
        <f t="shared" si="201"/>
        <v>1.6768505612683424</v>
      </c>
      <c r="T239" s="38">
        <f t="shared" si="201"/>
        <v>1.6768505612683424</v>
      </c>
      <c r="U239" s="38">
        <f t="shared" si="201"/>
        <v>1.6768505612683424</v>
      </c>
      <c r="V239" s="38">
        <f t="shared" si="201"/>
        <v>1.6768505612683424</v>
      </c>
      <c r="W239" s="38">
        <f t="shared" si="201"/>
        <v>1.6768505612683424</v>
      </c>
      <c r="X239" s="38">
        <f t="shared" si="201"/>
        <v>1.6768505612683424</v>
      </c>
      <c r="Y239" s="38">
        <f>stanford_det!AB239*Q239</f>
        <v>44.408592364256606</v>
      </c>
      <c r="Z239" s="38">
        <f>stanford_det!AC239*R239</f>
        <v>44.335928839934972</v>
      </c>
      <c r="AA239" s="38">
        <f>stanford_det!AD239*S239</f>
        <v>44.226933553452533</v>
      </c>
      <c r="AB239" s="38">
        <f>stanford_det!AE239*T239</f>
        <v>44.117938266970086</v>
      </c>
      <c r="AC239" s="38">
        <f>stanford_det!AF239*U239</f>
        <v>44.090689445349476</v>
      </c>
      <c r="AD239" s="38">
        <f>stanford_det!AG239*V239</f>
        <v>44.063440623728866</v>
      </c>
      <c r="AE239" s="38">
        <f>stanford_det!AH239*W239</f>
        <v>44.05435768318867</v>
      </c>
      <c r="AF239" s="38">
        <f>stanford_det!AI239*X239</f>
        <v>44.045274742648459</v>
      </c>
    </row>
    <row r="240" spans="1:32" ht="15" customHeight="1" x14ac:dyDescent="0.25">
      <c r="A240" s="9" t="s">
        <v>79</v>
      </c>
      <c r="B240" s="9" t="s">
        <v>83</v>
      </c>
      <c r="C240" s="9" t="s">
        <v>8</v>
      </c>
      <c r="D240" s="9" t="s">
        <v>725</v>
      </c>
      <c r="E240" s="9" t="s">
        <v>746</v>
      </c>
      <c r="F240" s="9" t="s">
        <v>102</v>
      </c>
      <c r="G240" s="9" t="s">
        <v>732</v>
      </c>
      <c r="H240" s="39">
        <v>1836.1111111111111</v>
      </c>
      <c r="I240" s="39">
        <f>H240*1350/(1400+2/7*(1350-1400))</f>
        <v>1788.7886597938143</v>
      </c>
      <c r="J240" s="39">
        <f t="shared" ref="J240:J248" si="202">(I240+K240)/2</f>
        <v>1755.6629438717068</v>
      </c>
      <c r="K240" s="39">
        <f>I240*1300/1350</f>
        <v>1722.5372279495991</v>
      </c>
      <c r="L240" s="39">
        <f t="shared" ref="L240:L248" si="203">(K240+M240)/2</f>
        <v>1656.2857961053837</v>
      </c>
      <c r="M240" s="39">
        <f>K240*1200/1300</f>
        <v>1590.0343642611683</v>
      </c>
      <c r="N240" s="39">
        <f t="shared" ref="N240:N248" si="204">(M240+O240)/2</f>
        <v>1523.7829324169529</v>
      </c>
      <c r="O240" s="39">
        <f>M240*1100/1200</f>
        <v>1457.5315005727375</v>
      </c>
      <c r="P240" s="38">
        <v>0.91</v>
      </c>
      <c r="Q240" s="38">
        <f t="shared" si="201"/>
        <v>1.6708611111111111</v>
      </c>
      <c r="R240" s="38">
        <f t="shared" si="201"/>
        <v>1.6277976804123713</v>
      </c>
      <c r="S240" s="38">
        <f t="shared" si="201"/>
        <v>1.5976532789232534</v>
      </c>
      <c r="T240" s="38">
        <f t="shared" si="201"/>
        <v>1.5675088774341353</v>
      </c>
      <c r="U240" s="38">
        <f t="shared" si="201"/>
        <v>1.5072200744558992</v>
      </c>
      <c r="V240" s="38">
        <f t="shared" si="201"/>
        <v>1.4469312714776632</v>
      </c>
      <c r="W240" s="38">
        <f t="shared" si="201"/>
        <v>1.3866424684994272</v>
      </c>
      <c r="X240" s="38">
        <f t="shared" si="201"/>
        <v>1.3263536655211912</v>
      </c>
      <c r="Y240" s="38">
        <f>stanford_det!AB240*Q240</f>
        <v>5.1546065277777782</v>
      </c>
      <c r="Z240" s="38">
        <f>stanford_det!AC240*R240</f>
        <v>383.96035386272052</v>
      </c>
      <c r="AA240" s="38">
        <f>stanford_det!AD240*S240</f>
        <v>620.70207284964499</v>
      </c>
      <c r="AB240" s="38">
        <f>stanford_det!AE240*T240</f>
        <v>688.54929990989808</v>
      </c>
      <c r="AC240" s="38">
        <f>stanford_det!AF240*U240</f>
        <v>361.51700141820891</v>
      </c>
      <c r="AD240" s="38">
        <f>stanford_det!AG240*V240</f>
        <v>367.66543906048867</v>
      </c>
      <c r="AE240" s="38">
        <f>stanford_det!AH240*W240</f>
        <v>293.09483238165274</v>
      </c>
      <c r="AF240" s="38">
        <f>stanford_det!AI240*X240</f>
        <v>286.64880920787186</v>
      </c>
    </row>
    <row r="241" spans="1:32" ht="15" customHeight="1" x14ac:dyDescent="0.25">
      <c r="A241" s="9" t="s">
        <v>78</v>
      </c>
      <c r="B241" s="9" t="s">
        <v>84</v>
      </c>
      <c r="C241" s="9" t="s">
        <v>8</v>
      </c>
      <c r="D241" s="9" t="s">
        <v>725</v>
      </c>
      <c r="E241" s="9" t="s">
        <v>741</v>
      </c>
      <c r="F241" s="9" t="s">
        <v>102</v>
      </c>
      <c r="G241" s="9" t="s">
        <v>730</v>
      </c>
      <c r="H241" s="38">
        <v>4376</v>
      </c>
      <c r="I241" s="38">
        <f>H241*2880/(3470+2/7*(2880-3470))</f>
        <v>3817.4019904803113</v>
      </c>
      <c r="J241" s="38">
        <f t="shared" si="202"/>
        <v>3618.5789701427948</v>
      </c>
      <c r="K241" s="38">
        <f>I241*2580/2880</f>
        <v>3419.7559498052788</v>
      </c>
      <c r="L241" s="38">
        <f t="shared" si="203"/>
        <v>3287.2072695802681</v>
      </c>
      <c r="M241" s="38">
        <f>K241*2380/2580</f>
        <v>3154.6585893552569</v>
      </c>
      <c r="N241" s="38">
        <f t="shared" si="204"/>
        <v>3032.3850006205571</v>
      </c>
      <c r="O241" s="38">
        <f>M241*2380/2580</f>
        <v>2910.1114118858573</v>
      </c>
      <c r="P241" s="38">
        <v>0.91</v>
      </c>
      <c r="Q241" s="38">
        <f t="shared" si="201"/>
        <v>3.9821600000000004</v>
      </c>
      <c r="R241" s="38">
        <f t="shared" si="201"/>
        <v>3.4738358113370831</v>
      </c>
      <c r="S241" s="38">
        <f t="shared" si="201"/>
        <v>3.2929068628299434</v>
      </c>
      <c r="T241" s="38">
        <f t="shared" si="201"/>
        <v>3.1119779143228037</v>
      </c>
      <c r="U241" s="38">
        <f t="shared" si="201"/>
        <v>2.991358615318044</v>
      </c>
      <c r="V241" s="38">
        <f t="shared" si="201"/>
        <v>2.8707393163132839</v>
      </c>
      <c r="W241" s="38">
        <f t="shared" si="201"/>
        <v>2.7594703505647074</v>
      </c>
      <c r="X241" s="38">
        <f t="shared" si="201"/>
        <v>2.6482013848161299</v>
      </c>
      <c r="Y241" s="38">
        <f>stanford_det!AB241*Q241</f>
        <v>0</v>
      </c>
      <c r="Z241" s="38">
        <f>stanford_det!AC241*R241</f>
        <v>213.32625818054476</v>
      </c>
      <c r="AA241" s="38">
        <f>stanford_det!AD241*S241</f>
        <v>329.36618065832994</v>
      </c>
      <c r="AB241" s="38">
        <f>stanford_det!AE241*T241</f>
        <v>345.05028449920297</v>
      </c>
      <c r="AC241" s="38">
        <f>stanford_det!AF241*U241</f>
        <v>169.0273158712553</v>
      </c>
      <c r="AD241" s="38">
        <f>stanford_det!AG241*V241</f>
        <v>171.39349253896</v>
      </c>
      <c r="AE241" s="38">
        <f>stanford_det!AH241*W241</f>
        <v>132.38866118042594</v>
      </c>
      <c r="AF241" s="38">
        <f>stanford_det!AI241*X241</f>
        <v>129.87375112932821</v>
      </c>
    </row>
    <row r="242" spans="1:32" ht="15" customHeight="1" x14ac:dyDescent="0.25">
      <c r="A242" s="9" t="s">
        <v>37</v>
      </c>
      <c r="B242" s="9" t="s">
        <v>38</v>
      </c>
      <c r="C242" s="9" t="s">
        <v>8</v>
      </c>
      <c r="D242" s="9" t="s">
        <v>102</v>
      </c>
      <c r="E242" s="9" t="s">
        <v>729</v>
      </c>
      <c r="F242" s="9"/>
      <c r="G242" s="9"/>
      <c r="H242" s="38">
        <v>2442.8571428571427</v>
      </c>
      <c r="I242" s="38">
        <v>2300</v>
      </c>
      <c r="J242" s="38">
        <f t="shared" si="202"/>
        <v>2300</v>
      </c>
      <c r="K242" s="38">
        <v>2300</v>
      </c>
      <c r="L242" s="38">
        <f t="shared" si="203"/>
        <v>2300</v>
      </c>
      <c r="M242" s="38">
        <v>2300</v>
      </c>
      <c r="N242" s="38">
        <f t="shared" si="204"/>
        <v>2250</v>
      </c>
      <c r="O242" s="38">
        <v>2200</v>
      </c>
      <c r="P242" s="38"/>
      <c r="Q242" s="38">
        <f t="shared" ref="Q242:X243" si="205">H242/1000</f>
        <v>2.4428571428571426</v>
      </c>
      <c r="R242" s="38">
        <f t="shared" si="205"/>
        <v>2.2999999999999998</v>
      </c>
      <c r="S242" s="38">
        <f t="shared" si="205"/>
        <v>2.2999999999999998</v>
      </c>
      <c r="T242" s="38">
        <f t="shared" si="205"/>
        <v>2.2999999999999998</v>
      </c>
      <c r="U242" s="38">
        <f t="shared" si="205"/>
        <v>2.2999999999999998</v>
      </c>
      <c r="V242" s="38">
        <f t="shared" si="205"/>
        <v>2.2999999999999998</v>
      </c>
      <c r="W242" s="38">
        <f t="shared" si="205"/>
        <v>2.25</v>
      </c>
      <c r="X242" s="38">
        <f t="shared" si="205"/>
        <v>2.2000000000000002</v>
      </c>
      <c r="Y242" s="38">
        <f>stanford_det!AB242*Q242</f>
        <v>1.0619099999999999</v>
      </c>
      <c r="Z242" s="38">
        <f>stanford_det!AC242*R242</f>
        <v>0.799848</v>
      </c>
      <c r="AA242" s="38">
        <f>stanford_det!AD242*S242</f>
        <v>0.49990499999999993</v>
      </c>
      <c r="AB242" s="38">
        <f>stanford_det!AE242*T242</f>
        <v>0.19996199999999997</v>
      </c>
      <c r="AC242" s="38">
        <f>stanford_det!AF242*U242</f>
        <v>0.12497625</v>
      </c>
      <c r="AD242" s="38">
        <f>stanford_det!AG242*V242</f>
        <v>4.9990500000000049E-2</v>
      </c>
      <c r="AE242" s="38">
        <f>stanford_det!AH242*W242</f>
        <v>2.4451875000000026E-2</v>
      </c>
      <c r="AF242" s="38">
        <f>stanford_det!AI242*X242</f>
        <v>0</v>
      </c>
    </row>
    <row r="243" spans="1:32" ht="15" customHeight="1" x14ac:dyDescent="0.25">
      <c r="A243" s="9" t="s">
        <v>39</v>
      </c>
      <c r="B243" s="9" t="s">
        <v>40</v>
      </c>
      <c r="C243" s="9" t="s">
        <v>8</v>
      </c>
      <c r="D243" s="9" t="s">
        <v>102</v>
      </c>
      <c r="E243" s="9" t="s">
        <v>728</v>
      </c>
      <c r="F243" s="9"/>
      <c r="G243" s="9"/>
      <c r="H243" s="38">
        <v>2812.8571428571427</v>
      </c>
      <c r="I243" s="38">
        <v>2620</v>
      </c>
      <c r="J243" s="38">
        <f t="shared" si="202"/>
        <v>2495</v>
      </c>
      <c r="K243" s="38">
        <v>2370</v>
      </c>
      <c r="L243" s="38">
        <f t="shared" si="203"/>
        <v>2260</v>
      </c>
      <c r="M243" s="38">
        <v>2150</v>
      </c>
      <c r="N243" s="38">
        <f t="shared" si="204"/>
        <v>2050</v>
      </c>
      <c r="O243" s="38">
        <v>1950</v>
      </c>
      <c r="P243" s="38"/>
      <c r="Q243" s="38">
        <f t="shared" si="205"/>
        <v>2.8128571428571427</v>
      </c>
      <c r="R243" s="38">
        <f t="shared" si="205"/>
        <v>2.62</v>
      </c>
      <c r="S243" s="38">
        <f t="shared" si="205"/>
        <v>2.4950000000000001</v>
      </c>
      <c r="T243" s="38">
        <f t="shared" si="205"/>
        <v>2.37</v>
      </c>
      <c r="U243" s="38">
        <f t="shared" si="205"/>
        <v>2.2599999999999998</v>
      </c>
      <c r="V243" s="38">
        <f t="shared" si="205"/>
        <v>2.15</v>
      </c>
      <c r="W243" s="38">
        <f t="shared" si="205"/>
        <v>2.0499999999999998</v>
      </c>
      <c r="X243" s="38">
        <f t="shared" si="205"/>
        <v>1.95</v>
      </c>
      <c r="Y243" s="38">
        <f>stanford_det!AB243*Q243</f>
        <v>19.736010466857142</v>
      </c>
      <c r="Z243" s="38">
        <f>stanford_det!AC243*R243</f>
        <v>4.2262846912000001</v>
      </c>
      <c r="AA243" s="38">
        <f>stanford_det!AD243*S243</f>
        <v>2.5154056069999999</v>
      </c>
      <c r="AB243" s="38">
        <f>stanford_det!AE243*T243</f>
        <v>0.95575331279999942</v>
      </c>
      <c r="AC243" s="38">
        <f>stanford_det!AF243*U243</f>
        <v>0.56962090899999995</v>
      </c>
      <c r="AD243" s="38">
        <f>stanford_det!AG243*V243</f>
        <v>0.21675839900000046</v>
      </c>
      <c r="AE243" s="38">
        <f>stanford_det!AH243*W243</f>
        <v>0.10333830650000021</v>
      </c>
      <c r="AF243" s="38">
        <f>stanford_det!AI243*X243</f>
        <v>0</v>
      </c>
    </row>
    <row r="244" spans="1:32" ht="15" customHeight="1" x14ac:dyDescent="0.25">
      <c r="A244" s="9" t="s">
        <v>80</v>
      </c>
      <c r="B244" s="9" t="s">
        <v>85</v>
      </c>
      <c r="C244" s="9" t="s">
        <v>8</v>
      </c>
      <c r="D244" s="9" t="s">
        <v>725</v>
      </c>
      <c r="E244" s="9" t="s">
        <v>727</v>
      </c>
      <c r="F244" s="9" t="s">
        <v>102</v>
      </c>
      <c r="G244" s="9" t="s">
        <v>726</v>
      </c>
      <c r="H244" s="39">
        <v>2040.9771111111108</v>
      </c>
      <c r="I244" s="39">
        <f>H244*800/(980+2/7*(800-980))</f>
        <v>1758.3802803418801</v>
      </c>
      <c r="J244" s="39">
        <f t="shared" si="202"/>
        <v>1582.542252307692</v>
      </c>
      <c r="K244" s="39">
        <f>I244*640/800</f>
        <v>1406.704224273504</v>
      </c>
      <c r="L244" s="39">
        <f t="shared" si="203"/>
        <v>1340.7649637606835</v>
      </c>
      <c r="M244" s="39">
        <f>K244*580/640</f>
        <v>1274.825703247863</v>
      </c>
      <c r="N244" s="39">
        <f t="shared" si="204"/>
        <v>1208.8864427350425</v>
      </c>
      <c r="O244" s="39">
        <f>M244*520/580</f>
        <v>1142.947182222222</v>
      </c>
      <c r="P244" s="38">
        <v>0.91</v>
      </c>
      <c r="Q244" s="38">
        <f t="shared" ref="Q244:X246" si="206">H244*$P244/1000</f>
        <v>1.8572891711111108</v>
      </c>
      <c r="R244" s="38">
        <f t="shared" si="206"/>
        <v>1.6001260551111109</v>
      </c>
      <c r="S244" s="38">
        <f t="shared" si="206"/>
        <v>1.4401134495999997</v>
      </c>
      <c r="T244" s="38">
        <f t="shared" si="206"/>
        <v>1.2801008440888886</v>
      </c>
      <c r="U244" s="38">
        <f t="shared" si="206"/>
        <v>1.220096117022222</v>
      </c>
      <c r="V244" s="38">
        <f t="shared" si="206"/>
        <v>1.1600913899555554</v>
      </c>
      <c r="W244" s="38">
        <f t="shared" si="206"/>
        <v>1.1000866628888886</v>
      </c>
      <c r="X244" s="38">
        <f t="shared" si="206"/>
        <v>1.040081935822222</v>
      </c>
      <c r="Y244" s="38">
        <f>stanford_det!AB244*Q244</f>
        <v>0</v>
      </c>
      <c r="Z244" s="38">
        <f>stanford_det!AC244*R244</f>
        <v>134.62230033407485</v>
      </c>
      <c r="AA244" s="38">
        <f>stanford_det!AD244*S244</f>
        <v>201.93345050111225</v>
      </c>
      <c r="AB244" s="38">
        <f>stanford_det!AE244*T244</f>
        <v>206.42086051224805</v>
      </c>
      <c r="AC244" s="38">
        <f>stanford_det!AF244*U244</f>
        <v>106.92656667159588</v>
      </c>
      <c r="AD244" s="38">
        <f>stanford_det!AG244*V244</f>
        <v>107.76795604868384</v>
      </c>
      <c r="AE244" s="38">
        <f>stanford_det!AH244*W244</f>
        <v>84.840095523036794</v>
      </c>
      <c r="AF244" s="38">
        <f>stanford_det!AI244*X244</f>
        <v>82.035464266076843</v>
      </c>
    </row>
    <row r="245" spans="1:32" ht="15" customHeight="1" x14ac:dyDescent="0.25">
      <c r="A245" s="9" t="s">
        <v>81</v>
      </c>
      <c r="B245" s="9" t="s">
        <v>86</v>
      </c>
      <c r="C245" s="9" t="s">
        <v>8</v>
      </c>
      <c r="D245" s="9" t="s">
        <v>725</v>
      </c>
      <c r="E245" s="9" t="s">
        <v>724</v>
      </c>
      <c r="F245" s="9" t="s">
        <v>102</v>
      </c>
      <c r="G245" s="9" t="s">
        <v>723</v>
      </c>
      <c r="H245" s="39">
        <v>2900.7142857142858</v>
      </c>
      <c r="I245" s="39">
        <f>H245*1100/(1310+2/7*(1100-1310))</f>
        <v>2552.6285714285718</v>
      </c>
      <c r="J245" s="39">
        <f t="shared" si="202"/>
        <v>2424.9971428571434</v>
      </c>
      <c r="K245" s="39">
        <f>I245*990/1100</f>
        <v>2297.3657142857146</v>
      </c>
      <c r="L245" s="39">
        <f t="shared" si="203"/>
        <v>2227.7485714285717</v>
      </c>
      <c r="M245" s="39">
        <f>K245*930/990</f>
        <v>2158.1314285714288</v>
      </c>
      <c r="N245" s="39">
        <f t="shared" si="204"/>
        <v>2100.1171428571433</v>
      </c>
      <c r="O245" s="39">
        <f>M245*880/930</f>
        <v>2042.1028571428574</v>
      </c>
      <c r="P245" s="38">
        <v>0.91</v>
      </c>
      <c r="Q245" s="38">
        <f t="shared" si="206"/>
        <v>2.6396500000000001</v>
      </c>
      <c r="R245" s="38">
        <f t="shared" si="206"/>
        <v>2.3228920000000004</v>
      </c>
      <c r="S245" s="38">
        <f t="shared" si="206"/>
        <v>2.2067474000000007</v>
      </c>
      <c r="T245" s="38">
        <f t="shared" si="206"/>
        <v>2.0906028000000005</v>
      </c>
      <c r="U245" s="38">
        <f t="shared" si="206"/>
        <v>2.0272512000000003</v>
      </c>
      <c r="V245" s="38">
        <f t="shared" si="206"/>
        <v>1.9638996000000004</v>
      </c>
      <c r="W245" s="38">
        <f t="shared" si="206"/>
        <v>1.9111066000000005</v>
      </c>
      <c r="X245" s="38">
        <f t="shared" si="206"/>
        <v>1.8583136000000002</v>
      </c>
      <c r="Y245" s="38">
        <f>stanford_det!AB245*Q245</f>
        <v>0.12670320000000002</v>
      </c>
      <c r="Z245" s="38">
        <f>stanford_det!AC245*R245</f>
        <v>312.52626111777306</v>
      </c>
      <c r="AA245" s="38">
        <f>stanford_det!AD245*S245</f>
        <v>494.76263085300747</v>
      </c>
      <c r="AB245" s="38">
        <f>stanford_det!AE245*T245</f>
        <v>539.01581390495858</v>
      </c>
      <c r="AC245" s="38">
        <f>stanford_det!AF245*U245</f>
        <v>284.11072833193907</v>
      </c>
      <c r="AD245" s="38">
        <f>stanford_det!AG245*V245</f>
        <v>291.74054812501214</v>
      </c>
      <c r="AE245" s="38">
        <f>stanford_det!AH245*W245</f>
        <v>235.7045330193871</v>
      </c>
      <c r="AF245" s="38">
        <f>stanford_det!AI245*X245</f>
        <v>234.40027077912993</v>
      </c>
    </row>
    <row r="246" spans="1:32" ht="15" customHeight="1" x14ac:dyDescent="0.25">
      <c r="A246" s="9" t="s">
        <v>41</v>
      </c>
      <c r="B246" s="9" t="s">
        <v>42</v>
      </c>
      <c r="C246" s="9" t="s">
        <v>8</v>
      </c>
      <c r="D246" s="9" t="s">
        <v>102</v>
      </c>
      <c r="E246" s="9" t="s">
        <v>722</v>
      </c>
      <c r="F246" s="9"/>
      <c r="G246" s="9"/>
      <c r="H246" s="38">
        <v>5285.7142857142853</v>
      </c>
      <c r="I246" s="38">
        <v>4500</v>
      </c>
      <c r="J246" s="38">
        <f t="shared" si="202"/>
        <v>4150</v>
      </c>
      <c r="K246" s="38">
        <v>3800</v>
      </c>
      <c r="L246" s="38">
        <f t="shared" si="203"/>
        <v>3650</v>
      </c>
      <c r="M246" s="38">
        <v>3500</v>
      </c>
      <c r="N246" s="38">
        <f t="shared" si="204"/>
        <v>3450</v>
      </c>
      <c r="O246" s="38">
        <v>3400</v>
      </c>
      <c r="P246" s="38">
        <v>0.91</v>
      </c>
      <c r="Q246" s="38">
        <f t="shared" si="206"/>
        <v>4.8099999999999996</v>
      </c>
      <c r="R246" s="38">
        <f t="shared" si="206"/>
        <v>4.0949999999999998</v>
      </c>
      <c r="S246" s="38">
        <f t="shared" si="206"/>
        <v>3.7765</v>
      </c>
      <c r="T246" s="38">
        <f t="shared" si="206"/>
        <v>3.4580000000000002</v>
      </c>
      <c r="U246" s="38">
        <f t="shared" si="206"/>
        <v>3.3214999999999999</v>
      </c>
      <c r="V246" s="38">
        <f t="shared" si="206"/>
        <v>3.1850000000000001</v>
      </c>
      <c r="W246" s="38">
        <f t="shared" si="206"/>
        <v>3.1395</v>
      </c>
      <c r="X246" s="38">
        <f t="shared" si="206"/>
        <v>3.0939999999999999</v>
      </c>
      <c r="Y246" s="38">
        <f>stanford_det!AB246*Q246</f>
        <v>0</v>
      </c>
      <c r="Z246" s="38">
        <f>stanford_det!AC246*R246</f>
        <v>0</v>
      </c>
      <c r="AA246" s="38">
        <f>stanford_det!AD246*S246</f>
        <v>0</v>
      </c>
      <c r="AB246" s="38">
        <f>stanford_det!AE246*T246</f>
        <v>0</v>
      </c>
      <c r="AC246" s="38">
        <f>stanford_det!AF246*U246</f>
        <v>0</v>
      </c>
      <c r="AD246" s="38">
        <f>stanford_det!AG246*V246</f>
        <v>0</v>
      </c>
      <c r="AE246" s="38">
        <f>stanford_det!AH246*W246</f>
        <v>0</v>
      </c>
      <c r="AF246" s="38">
        <f>stanford_det!AI246*X246</f>
        <v>0</v>
      </c>
    </row>
    <row r="247" spans="1:32" ht="15" customHeight="1" x14ac:dyDescent="0.25">
      <c r="A247" s="9" t="s">
        <v>43</v>
      </c>
      <c r="B247" s="9" t="s">
        <v>44</v>
      </c>
      <c r="C247" s="9" t="s">
        <v>8</v>
      </c>
      <c r="D247" s="9" t="s">
        <v>102</v>
      </c>
      <c r="E247" s="9" t="s">
        <v>721</v>
      </c>
      <c r="F247" s="9"/>
      <c r="G247" s="9"/>
      <c r="H247" s="38">
        <v>8140</v>
      </c>
      <c r="I247" s="38">
        <v>5790</v>
      </c>
      <c r="J247" s="38">
        <f t="shared" si="202"/>
        <v>5135</v>
      </c>
      <c r="K247" s="38">
        <v>4480</v>
      </c>
      <c r="L247" s="38">
        <f t="shared" si="203"/>
        <v>3565</v>
      </c>
      <c r="M247" s="38">
        <v>2650</v>
      </c>
      <c r="N247" s="38">
        <f t="shared" si="204"/>
        <v>2475</v>
      </c>
      <c r="O247" s="38">
        <v>2300</v>
      </c>
      <c r="P247" s="38"/>
      <c r="Q247" s="38">
        <f t="shared" ref="Q247:X247" si="207">H247/1000</f>
        <v>8.14</v>
      </c>
      <c r="R247" s="38">
        <f t="shared" si="207"/>
        <v>5.79</v>
      </c>
      <c r="S247" s="38">
        <f t="shared" si="207"/>
        <v>5.1349999999999998</v>
      </c>
      <c r="T247" s="38">
        <f t="shared" si="207"/>
        <v>4.4800000000000004</v>
      </c>
      <c r="U247" s="38">
        <f t="shared" si="207"/>
        <v>3.5649999999999999</v>
      </c>
      <c r="V247" s="38">
        <f t="shared" si="207"/>
        <v>2.65</v>
      </c>
      <c r="W247" s="38">
        <f t="shared" si="207"/>
        <v>2.4750000000000001</v>
      </c>
      <c r="X247" s="38">
        <f t="shared" si="207"/>
        <v>2.2999999999999998</v>
      </c>
      <c r="Y247" s="38">
        <f>stanford_det!AB247*Q247</f>
        <v>0</v>
      </c>
      <c r="Z247" s="38">
        <f>stanford_det!AC247*R247</f>
        <v>3.6715347316043858</v>
      </c>
      <c r="AA247" s="38">
        <f>stanford_det!AD247*S247</f>
        <v>5.5355202831676129</v>
      </c>
      <c r="AB247" s="38">
        <f>stanford_det!AE247*T247</f>
        <v>5.6816841442444392</v>
      </c>
      <c r="AC247" s="38">
        <f>stanford_det!AF247*U247</f>
        <v>2.6562348961743205</v>
      </c>
      <c r="AD247" s="38">
        <f>stanford_det!AG247*V247</f>
        <v>2.1005110187287608</v>
      </c>
      <c r="AE247" s="38">
        <f>stanford_det!AH247*W247</f>
        <v>1.6871463031562894</v>
      </c>
      <c r="AF247" s="38">
        <f>stanford_det!AI247*X247</f>
        <v>1.6043148309083066</v>
      </c>
    </row>
    <row r="248" spans="1:32" ht="15" customHeight="1" x14ac:dyDescent="0.25">
      <c r="A248" s="9" t="s">
        <v>45</v>
      </c>
      <c r="B248" s="9" t="s">
        <v>46</v>
      </c>
      <c r="C248" s="9" t="s">
        <v>8</v>
      </c>
      <c r="D248" s="9" t="s">
        <v>102</v>
      </c>
      <c r="E248" s="9" t="s">
        <v>720</v>
      </c>
      <c r="F248" s="9"/>
      <c r="G248" s="9"/>
      <c r="H248" s="38">
        <v>5370</v>
      </c>
      <c r="I248" s="38">
        <v>4970</v>
      </c>
      <c r="J248" s="38">
        <f t="shared" si="202"/>
        <v>4720</v>
      </c>
      <c r="K248" s="38">
        <v>4470</v>
      </c>
      <c r="L248" s="38">
        <f t="shared" si="203"/>
        <v>4245</v>
      </c>
      <c r="M248" s="38">
        <v>4020</v>
      </c>
      <c r="N248" s="38">
        <f t="shared" si="204"/>
        <v>3815</v>
      </c>
      <c r="O248" s="38">
        <v>3610</v>
      </c>
      <c r="P248" s="38">
        <v>0.91</v>
      </c>
      <c r="Q248" s="38">
        <f t="shared" ref="Q248:X248" si="208">H248*$P248/1000</f>
        <v>4.8866999999999994</v>
      </c>
      <c r="R248" s="38">
        <f t="shared" si="208"/>
        <v>4.5226999999999995</v>
      </c>
      <c r="S248" s="38">
        <f t="shared" si="208"/>
        <v>4.2951999999999995</v>
      </c>
      <c r="T248" s="38">
        <f t="shared" si="208"/>
        <v>4.0677000000000003</v>
      </c>
      <c r="U248" s="38">
        <f t="shared" si="208"/>
        <v>3.8629500000000001</v>
      </c>
      <c r="V248" s="38">
        <f t="shared" si="208"/>
        <v>3.6582000000000003</v>
      </c>
      <c r="W248" s="38">
        <f t="shared" si="208"/>
        <v>3.4716499999999999</v>
      </c>
      <c r="X248" s="38">
        <f t="shared" si="208"/>
        <v>3.2850999999999999</v>
      </c>
      <c r="Y248" s="38">
        <f>stanford_det!AB248*Q248</f>
        <v>0</v>
      </c>
      <c r="Z248" s="38">
        <f>stanford_det!AC248*R248</f>
        <v>0</v>
      </c>
      <c r="AA248" s="38">
        <f>stanford_det!AD248*S248</f>
        <v>0</v>
      </c>
      <c r="AB248" s="38">
        <f>stanford_det!AE248*T248</f>
        <v>0</v>
      </c>
      <c r="AC248" s="38">
        <f>stanford_det!AF248*U248</f>
        <v>0</v>
      </c>
      <c r="AD248" s="38">
        <f>stanford_det!AG248*V248</f>
        <v>0</v>
      </c>
      <c r="AE248" s="38">
        <f>stanford_det!AH248*W248</f>
        <v>0</v>
      </c>
      <c r="AF248" s="38">
        <f>stanford_det!AI248*X248</f>
        <v>0</v>
      </c>
    </row>
    <row r="249" spans="1:32" ht="15" customHeight="1" x14ac:dyDescent="0.25">
      <c r="A249" s="9" t="s">
        <v>29</v>
      </c>
      <c r="B249" s="9" t="s">
        <v>30</v>
      </c>
      <c r="C249" s="9" t="s">
        <v>7</v>
      </c>
      <c r="D249" s="9" t="s">
        <v>102</v>
      </c>
      <c r="E249" s="9" t="s">
        <v>738</v>
      </c>
      <c r="F249" s="9"/>
      <c r="G249" s="9"/>
      <c r="H249" s="39">
        <v>1600</v>
      </c>
      <c r="I249" s="39">
        <f t="shared" ref="I249:O250" si="209">$H249</f>
        <v>1600</v>
      </c>
      <c r="J249" s="39">
        <f t="shared" si="209"/>
        <v>1600</v>
      </c>
      <c r="K249" s="39">
        <f t="shared" si="209"/>
        <v>1600</v>
      </c>
      <c r="L249" s="39">
        <f t="shared" si="209"/>
        <v>1600</v>
      </c>
      <c r="M249" s="39">
        <f t="shared" si="209"/>
        <v>1600</v>
      </c>
      <c r="N249" s="39">
        <f t="shared" si="209"/>
        <v>1600</v>
      </c>
      <c r="O249" s="39">
        <f t="shared" si="209"/>
        <v>1600</v>
      </c>
      <c r="P249" s="38"/>
      <c r="Q249" s="38">
        <f t="shared" ref="Q249:X251" si="210">H249/1000</f>
        <v>1.6</v>
      </c>
      <c r="R249" s="38">
        <f t="shared" si="210"/>
        <v>1.6</v>
      </c>
      <c r="S249" s="38">
        <f t="shared" si="210"/>
        <v>1.6</v>
      </c>
      <c r="T249" s="38">
        <f t="shared" si="210"/>
        <v>1.6</v>
      </c>
      <c r="U249" s="38">
        <f t="shared" si="210"/>
        <v>1.6</v>
      </c>
      <c r="V249" s="38">
        <f t="shared" si="210"/>
        <v>1.6</v>
      </c>
      <c r="W249" s="38">
        <f t="shared" si="210"/>
        <v>1.6</v>
      </c>
      <c r="X249" s="38">
        <f t="shared" si="210"/>
        <v>1.6</v>
      </c>
      <c r="Y249" s="38">
        <f>stanford_det!AB249*Q249</f>
        <v>0</v>
      </c>
      <c r="Z249" s="38">
        <f>stanford_det!AC249*R249</f>
        <v>0</v>
      </c>
      <c r="AA249" s="38">
        <f>stanford_det!AD249*S249</f>
        <v>0</v>
      </c>
      <c r="AB249" s="38">
        <f>stanford_det!AE249*T249</f>
        <v>0</v>
      </c>
      <c r="AC249" s="38">
        <f>stanford_det!AF249*U249</f>
        <v>0</v>
      </c>
      <c r="AD249" s="38">
        <f>stanford_det!AG249*V249</f>
        <v>0</v>
      </c>
      <c r="AE249" s="38">
        <f>stanford_det!AH249*W249</f>
        <v>0</v>
      </c>
      <c r="AF249" s="38">
        <f>stanford_det!AI249*X249</f>
        <v>0</v>
      </c>
    </row>
    <row r="250" spans="1:32" ht="15" customHeight="1" x14ac:dyDescent="0.25">
      <c r="A250" s="9" t="s">
        <v>31</v>
      </c>
      <c r="B250" s="9" t="s">
        <v>32</v>
      </c>
      <c r="C250" s="9" t="s">
        <v>7</v>
      </c>
      <c r="D250" s="9" t="s">
        <v>102</v>
      </c>
      <c r="E250" s="9" t="s">
        <v>737</v>
      </c>
      <c r="F250" s="9"/>
      <c r="G250" s="9"/>
      <c r="H250" s="38">
        <v>850</v>
      </c>
      <c r="I250" s="38">
        <f t="shared" si="209"/>
        <v>850</v>
      </c>
      <c r="J250" s="38">
        <f t="shared" si="209"/>
        <v>850</v>
      </c>
      <c r="K250" s="38">
        <f t="shared" si="209"/>
        <v>850</v>
      </c>
      <c r="L250" s="38">
        <f t="shared" si="209"/>
        <v>850</v>
      </c>
      <c r="M250" s="38">
        <f t="shared" si="209"/>
        <v>850</v>
      </c>
      <c r="N250" s="38">
        <f t="shared" si="209"/>
        <v>850</v>
      </c>
      <c r="O250" s="38">
        <f t="shared" si="209"/>
        <v>850</v>
      </c>
      <c r="P250" s="38"/>
      <c r="Q250" s="38">
        <f t="shared" si="210"/>
        <v>0.85</v>
      </c>
      <c r="R250" s="38">
        <f t="shared" si="210"/>
        <v>0.85</v>
      </c>
      <c r="S250" s="38">
        <f t="shared" si="210"/>
        <v>0.85</v>
      </c>
      <c r="T250" s="38">
        <f t="shared" si="210"/>
        <v>0.85</v>
      </c>
      <c r="U250" s="38">
        <f t="shared" si="210"/>
        <v>0.85</v>
      </c>
      <c r="V250" s="38">
        <f t="shared" si="210"/>
        <v>0.85</v>
      </c>
      <c r="W250" s="38">
        <f t="shared" si="210"/>
        <v>0.85</v>
      </c>
      <c r="X250" s="38">
        <f t="shared" si="210"/>
        <v>0.85</v>
      </c>
      <c r="Y250" s="38">
        <f>stanford_det!AB250*Q250</f>
        <v>0</v>
      </c>
      <c r="Z250" s="38">
        <f>stanford_det!AC250*R250</f>
        <v>0</v>
      </c>
      <c r="AA250" s="38">
        <f>stanford_det!AD250*S250</f>
        <v>0</v>
      </c>
      <c r="AB250" s="38">
        <f>stanford_det!AE250*T250</f>
        <v>0</v>
      </c>
      <c r="AC250" s="38">
        <f>stanford_det!AF250*U250</f>
        <v>0</v>
      </c>
      <c r="AD250" s="38">
        <f>stanford_det!AG250*V250</f>
        <v>0</v>
      </c>
      <c r="AE250" s="38">
        <f>stanford_det!AH250*W250</f>
        <v>0</v>
      </c>
      <c r="AF250" s="38">
        <f>stanford_det!AI250*X250</f>
        <v>0</v>
      </c>
    </row>
    <row r="251" spans="1:32" ht="15" customHeight="1" x14ac:dyDescent="0.25">
      <c r="A251" s="9" t="s">
        <v>33</v>
      </c>
      <c r="B251" s="9" t="s">
        <v>34</v>
      </c>
      <c r="C251" s="9" t="s">
        <v>7</v>
      </c>
      <c r="D251" s="9" t="s">
        <v>102</v>
      </c>
      <c r="E251" s="9" t="s">
        <v>736</v>
      </c>
      <c r="F251" s="9"/>
      <c r="G251" s="9"/>
      <c r="H251" s="38">
        <v>4457.1428571428569</v>
      </c>
      <c r="I251" s="38">
        <f>4350</f>
        <v>4350</v>
      </c>
      <c r="J251" s="38">
        <f>(I251+K251)/2</f>
        <v>4225</v>
      </c>
      <c r="K251" s="38">
        <v>4100</v>
      </c>
      <c r="L251" s="38">
        <f>(K251+M251)/2</f>
        <v>3950</v>
      </c>
      <c r="M251" s="38">
        <v>3800</v>
      </c>
      <c r="N251" s="38">
        <f>(M251+O251)/2</f>
        <v>3775</v>
      </c>
      <c r="O251" s="38">
        <v>3750</v>
      </c>
      <c r="P251" s="38"/>
      <c r="Q251" s="38">
        <f t="shared" si="210"/>
        <v>4.4571428571428573</v>
      </c>
      <c r="R251" s="38">
        <f t="shared" si="210"/>
        <v>4.3499999999999996</v>
      </c>
      <c r="S251" s="38">
        <f t="shared" si="210"/>
        <v>4.2249999999999996</v>
      </c>
      <c r="T251" s="38">
        <f t="shared" si="210"/>
        <v>4.0999999999999996</v>
      </c>
      <c r="U251" s="38">
        <f t="shared" si="210"/>
        <v>3.95</v>
      </c>
      <c r="V251" s="38">
        <f t="shared" si="210"/>
        <v>3.8</v>
      </c>
      <c r="W251" s="38">
        <f t="shared" si="210"/>
        <v>3.7749999999999999</v>
      </c>
      <c r="X251" s="38">
        <f t="shared" si="210"/>
        <v>3.75</v>
      </c>
      <c r="Y251" s="38">
        <f>stanford_det!AB251*Q251</f>
        <v>0</v>
      </c>
      <c r="Z251" s="38">
        <f>stanford_det!AC251*R251</f>
        <v>0</v>
      </c>
      <c r="AA251" s="38">
        <f>stanford_det!AD251*S251</f>
        <v>0</v>
      </c>
      <c r="AB251" s="38">
        <f>stanford_det!AE251*T251</f>
        <v>0</v>
      </c>
      <c r="AC251" s="38">
        <f>stanford_det!AF251*U251</f>
        <v>0</v>
      </c>
      <c r="AD251" s="38">
        <f>stanford_det!AG251*V251</f>
        <v>0</v>
      </c>
      <c r="AE251" s="38">
        <f>stanford_det!AH251*W251</f>
        <v>0</v>
      </c>
      <c r="AF251" s="38">
        <f>stanford_det!AI251*X251</f>
        <v>0</v>
      </c>
    </row>
    <row r="252" spans="1:32" ht="15" customHeight="1" x14ac:dyDescent="0.25">
      <c r="A252" s="9" t="s">
        <v>35</v>
      </c>
      <c r="B252" s="9" t="s">
        <v>36</v>
      </c>
      <c r="C252" s="9" t="s">
        <v>7</v>
      </c>
      <c r="D252" s="9" t="s">
        <v>725</v>
      </c>
      <c r="E252" s="9" t="s">
        <v>735</v>
      </c>
      <c r="F252" s="9" t="s">
        <v>102</v>
      </c>
      <c r="G252" s="9" t="s">
        <v>734</v>
      </c>
      <c r="H252" s="38">
        <v>1842.692924470706</v>
      </c>
      <c r="I252" s="38">
        <f t="shared" ref="I252:O252" si="211">$H252</f>
        <v>1842.692924470706</v>
      </c>
      <c r="J252" s="38">
        <f t="shared" si="211"/>
        <v>1842.692924470706</v>
      </c>
      <c r="K252" s="38">
        <f t="shared" si="211"/>
        <v>1842.692924470706</v>
      </c>
      <c r="L252" s="38">
        <f t="shared" si="211"/>
        <v>1842.692924470706</v>
      </c>
      <c r="M252" s="38">
        <f t="shared" si="211"/>
        <v>1842.692924470706</v>
      </c>
      <c r="N252" s="38">
        <f t="shared" si="211"/>
        <v>1842.692924470706</v>
      </c>
      <c r="O252" s="38">
        <f t="shared" si="211"/>
        <v>1842.692924470706</v>
      </c>
      <c r="P252" s="38">
        <v>0.91</v>
      </c>
      <c r="Q252" s="38">
        <f t="shared" ref="Q252:X254" si="212">H252*$P252/1000</f>
        <v>1.6768505612683424</v>
      </c>
      <c r="R252" s="38">
        <f t="shared" si="212"/>
        <v>1.6768505612683424</v>
      </c>
      <c r="S252" s="38">
        <f t="shared" si="212"/>
        <v>1.6768505612683424</v>
      </c>
      <c r="T252" s="38">
        <f t="shared" si="212"/>
        <v>1.6768505612683424</v>
      </c>
      <c r="U252" s="38">
        <f t="shared" si="212"/>
        <v>1.6768505612683424</v>
      </c>
      <c r="V252" s="38">
        <f t="shared" si="212"/>
        <v>1.6768505612683424</v>
      </c>
      <c r="W252" s="38">
        <f t="shared" si="212"/>
        <v>1.6768505612683424</v>
      </c>
      <c r="X252" s="38">
        <f t="shared" si="212"/>
        <v>1.6768505612683424</v>
      </c>
      <c r="Y252" s="38">
        <f>stanford_det!AB252*Q252</f>
        <v>0</v>
      </c>
      <c r="Z252" s="38">
        <f>stanford_det!AC252*R252</f>
        <v>0</v>
      </c>
      <c r="AA252" s="38">
        <f>stanford_det!AD252*S252</f>
        <v>0</v>
      </c>
      <c r="AB252" s="38">
        <f>stanford_det!AE252*T252</f>
        <v>0</v>
      </c>
      <c r="AC252" s="38">
        <f>stanford_det!AF252*U252</f>
        <v>0</v>
      </c>
      <c r="AD252" s="38">
        <f>stanford_det!AG252*V252</f>
        <v>0</v>
      </c>
      <c r="AE252" s="38">
        <f>stanford_det!AH252*W252</f>
        <v>0</v>
      </c>
      <c r="AF252" s="38">
        <f>stanford_det!AI252*X252</f>
        <v>0</v>
      </c>
    </row>
    <row r="253" spans="1:32" ht="15" customHeight="1" x14ac:dyDescent="0.25">
      <c r="A253" s="9" t="s">
        <v>79</v>
      </c>
      <c r="B253" s="9" t="s">
        <v>83</v>
      </c>
      <c r="C253" s="9" t="s">
        <v>7</v>
      </c>
      <c r="D253" s="9" t="s">
        <v>725</v>
      </c>
      <c r="E253" s="9" t="s">
        <v>745</v>
      </c>
      <c r="F253" s="9" t="s">
        <v>102</v>
      </c>
      <c r="G253" s="9" t="s">
        <v>732</v>
      </c>
      <c r="H253" s="39">
        <v>2218.7777777777778</v>
      </c>
      <c r="I253" s="39">
        <f>H253*1350/(1400+2/7*(1350-1400))</f>
        <v>2161.5927835051543</v>
      </c>
      <c r="J253" s="39">
        <f t="shared" ref="J253:J261" si="213">(I253+K253)/2</f>
        <v>2121.5632875143183</v>
      </c>
      <c r="K253" s="39">
        <f>I253*1300/1350</f>
        <v>2081.5337915234818</v>
      </c>
      <c r="L253" s="39">
        <f t="shared" ref="L253:L261" si="214">(K253+M253)/2</f>
        <v>2001.4747995418095</v>
      </c>
      <c r="M253" s="39">
        <f>K253*1200/1300</f>
        <v>1921.4158075601372</v>
      </c>
      <c r="N253" s="39">
        <f t="shared" ref="N253:N261" si="215">(M253+O253)/2</f>
        <v>1841.3568155784646</v>
      </c>
      <c r="O253" s="39">
        <f>M253*1100/1200</f>
        <v>1761.2978235967923</v>
      </c>
      <c r="P253" s="38">
        <v>0.91</v>
      </c>
      <c r="Q253" s="38">
        <f t="shared" si="212"/>
        <v>2.019087777777778</v>
      </c>
      <c r="R253" s="38">
        <f t="shared" si="212"/>
        <v>1.9670494329896906</v>
      </c>
      <c r="S253" s="38">
        <f t="shared" si="212"/>
        <v>1.9306225916380297</v>
      </c>
      <c r="T253" s="38">
        <f t="shared" si="212"/>
        <v>1.8941957502863687</v>
      </c>
      <c r="U253" s="38">
        <f t="shared" si="212"/>
        <v>1.8213420675830467</v>
      </c>
      <c r="V253" s="38">
        <f t="shared" si="212"/>
        <v>1.7484883848797248</v>
      </c>
      <c r="W253" s="38">
        <f t="shared" si="212"/>
        <v>1.6756347021764029</v>
      </c>
      <c r="X253" s="38">
        <f t="shared" si="212"/>
        <v>1.6027810194730812</v>
      </c>
      <c r="Y253" s="38">
        <f>stanford_det!AB253*Q253</f>
        <v>0</v>
      </c>
      <c r="Z253" s="38">
        <f>stanford_det!AC253*R253</f>
        <v>13.325865795126523</v>
      </c>
      <c r="AA253" s="38">
        <f>stanford_det!AD253*S253</f>
        <v>21.654191604423481</v>
      </c>
      <c r="AB253" s="38">
        <f>stanford_det!AE253*T253</f>
        <v>24.048709245635738</v>
      </c>
      <c r="AC253" s="38">
        <f>stanford_det!AF253*U253</f>
        <v>12.56726026632302</v>
      </c>
      <c r="AD253" s="38">
        <f>stanford_det!AG253*V253</f>
        <v>12.788444047010303</v>
      </c>
      <c r="AE253" s="38">
        <f>stanford_det!AH253*W253</f>
        <v>10.174453911615124</v>
      </c>
      <c r="AF253" s="38">
        <f>stanford_det!AI253*X253</f>
        <v>9.9532701309278302</v>
      </c>
    </row>
    <row r="254" spans="1:32" ht="15" customHeight="1" x14ac:dyDescent="0.25">
      <c r="A254" s="9" t="s">
        <v>78</v>
      </c>
      <c r="B254" s="9" t="s">
        <v>84</v>
      </c>
      <c r="C254" s="9" t="s">
        <v>7</v>
      </c>
      <c r="D254" s="9" t="s">
        <v>725</v>
      </c>
      <c r="E254" s="9" t="s">
        <v>741</v>
      </c>
      <c r="F254" s="9" t="s">
        <v>102</v>
      </c>
      <c r="G254" s="9" t="s">
        <v>730</v>
      </c>
      <c r="H254" s="38">
        <v>4376</v>
      </c>
      <c r="I254" s="38">
        <f>H254*2880/(3470+2/7*(2880-3470))</f>
        <v>3817.4019904803113</v>
      </c>
      <c r="J254" s="38">
        <f t="shared" si="213"/>
        <v>3618.5789701427948</v>
      </c>
      <c r="K254" s="38">
        <f>I254*2580/2880</f>
        <v>3419.7559498052788</v>
      </c>
      <c r="L254" s="38">
        <f t="shared" si="214"/>
        <v>3287.2072695802681</v>
      </c>
      <c r="M254" s="38">
        <f>K254*2380/2580</f>
        <v>3154.6585893552569</v>
      </c>
      <c r="N254" s="38">
        <f t="shared" si="215"/>
        <v>3032.3850006205571</v>
      </c>
      <c r="O254" s="38">
        <f>M254*2380/2580</f>
        <v>2910.1114118858573</v>
      </c>
      <c r="P254" s="38">
        <v>0.91</v>
      </c>
      <c r="Q254" s="38">
        <f t="shared" si="212"/>
        <v>3.9821600000000004</v>
      </c>
      <c r="R254" s="38">
        <f t="shared" si="212"/>
        <v>3.4738358113370831</v>
      </c>
      <c r="S254" s="38">
        <f t="shared" si="212"/>
        <v>3.2929068628299434</v>
      </c>
      <c r="T254" s="38">
        <f t="shared" si="212"/>
        <v>3.1119779143228037</v>
      </c>
      <c r="U254" s="38">
        <f t="shared" si="212"/>
        <v>2.991358615318044</v>
      </c>
      <c r="V254" s="38">
        <f t="shared" si="212"/>
        <v>2.8707393163132839</v>
      </c>
      <c r="W254" s="38">
        <f t="shared" si="212"/>
        <v>2.7594703505647074</v>
      </c>
      <c r="X254" s="38">
        <f t="shared" si="212"/>
        <v>2.6482013848161299</v>
      </c>
      <c r="Y254" s="38">
        <f>stanford_det!AB254*Q254</f>
        <v>0</v>
      </c>
      <c r="Z254" s="38">
        <f>stanford_det!AC254*R254</f>
        <v>553.43579793599076</v>
      </c>
      <c r="AA254" s="38">
        <f>stanford_det!AD254*S254</f>
        <v>854.48006523182289</v>
      </c>
      <c r="AB254" s="38">
        <f>stanford_det!AE254*T254</f>
        <v>895.16959214762403</v>
      </c>
      <c r="AC254" s="38">
        <f>stanford_det!AF254*U254</f>
        <v>438.51032793635841</v>
      </c>
      <c r="AD254" s="38">
        <f>stanford_det!AG254*V254</f>
        <v>444.64893873522374</v>
      </c>
      <c r="AE254" s="38">
        <f>stanford_det!AH254*W254</f>
        <v>343.45806729548048</v>
      </c>
      <c r="AF254" s="38">
        <f>stanford_det!AI254*X254</f>
        <v>336.93359504936552</v>
      </c>
    </row>
    <row r="255" spans="1:32" ht="15" customHeight="1" x14ac:dyDescent="0.25">
      <c r="A255" s="9" t="s">
        <v>37</v>
      </c>
      <c r="B255" s="9" t="s">
        <v>38</v>
      </c>
      <c r="C255" s="9" t="s">
        <v>7</v>
      </c>
      <c r="D255" s="9" t="s">
        <v>102</v>
      </c>
      <c r="E255" s="9" t="s">
        <v>729</v>
      </c>
      <c r="F255" s="9"/>
      <c r="G255" s="9"/>
      <c r="H255" s="38">
        <v>2442.8571428571427</v>
      </c>
      <c r="I255" s="38">
        <v>2300</v>
      </c>
      <c r="J255" s="38">
        <f t="shared" si="213"/>
        <v>2300</v>
      </c>
      <c r="K255" s="38">
        <v>2300</v>
      </c>
      <c r="L255" s="38">
        <f t="shared" si="214"/>
        <v>2300</v>
      </c>
      <c r="M255" s="38">
        <v>2300</v>
      </c>
      <c r="N255" s="38">
        <f t="shared" si="215"/>
        <v>2250</v>
      </c>
      <c r="O255" s="38">
        <v>2200</v>
      </c>
      <c r="P255" s="38"/>
      <c r="Q255" s="38">
        <f t="shared" ref="Q255:X256" si="216">H255/1000</f>
        <v>2.4428571428571426</v>
      </c>
      <c r="R255" s="38">
        <f t="shared" si="216"/>
        <v>2.2999999999999998</v>
      </c>
      <c r="S255" s="38">
        <f t="shared" si="216"/>
        <v>2.2999999999999998</v>
      </c>
      <c r="T255" s="38">
        <f t="shared" si="216"/>
        <v>2.2999999999999998</v>
      </c>
      <c r="U255" s="38">
        <f t="shared" si="216"/>
        <v>2.2999999999999998</v>
      </c>
      <c r="V255" s="38">
        <f t="shared" si="216"/>
        <v>2.2999999999999998</v>
      </c>
      <c r="W255" s="38">
        <f t="shared" si="216"/>
        <v>2.25</v>
      </c>
      <c r="X255" s="38">
        <f t="shared" si="216"/>
        <v>2.2000000000000002</v>
      </c>
      <c r="Y255" s="38">
        <f>stanford_det!AB255*Q255</f>
        <v>33.456743265306116</v>
      </c>
      <c r="Z255" s="38">
        <f>stanford_det!AC255*R255</f>
        <v>25.200166857142854</v>
      </c>
      <c r="AA255" s="38">
        <f>stanford_det!AD255*S255</f>
        <v>15.750104285714285</v>
      </c>
      <c r="AB255" s="38">
        <f>stanford_det!AE255*T255</f>
        <v>6.3000417142857108</v>
      </c>
      <c r="AC255" s="38">
        <f>stanford_det!AF255*U255</f>
        <v>3.9375260714285703</v>
      </c>
      <c r="AD255" s="38">
        <f>stanford_det!AG255*V255</f>
        <v>1.5750104285714297</v>
      </c>
      <c r="AE255" s="38">
        <f>stanford_det!AH255*W255</f>
        <v>0.77038553571428625</v>
      </c>
      <c r="AF255" s="38">
        <f>stanford_det!AI255*X255</f>
        <v>0</v>
      </c>
    </row>
    <row r="256" spans="1:32" ht="15" customHeight="1" x14ac:dyDescent="0.25">
      <c r="A256" s="9" t="s">
        <v>39</v>
      </c>
      <c r="B256" s="9" t="s">
        <v>40</v>
      </c>
      <c r="C256" s="9" t="s">
        <v>7</v>
      </c>
      <c r="D256" s="9" t="s">
        <v>102</v>
      </c>
      <c r="E256" s="9" t="s">
        <v>728</v>
      </c>
      <c r="F256" s="9"/>
      <c r="G256" s="9"/>
      <c r="H256" s="38">
        <v>2812.8571428571427</v>
      </c>
      <c r="I256" s="38">
        <v>2620</v>
      </c>
      <c r="J256" s="38">
        <f t="shared" si="213"/>
        <v>2495</v>
      </c>
      <c r="K256" s="38">
        <v>2370</v>
      </c>
      <c r="L256" s="38">
        <f t="shared" si="214"/>
        <v>2260</v>
      </c>
      <c r="M256" s="38">
        <v>2150</v>
      </c>
      <c r="N256" s="38">
        <f t="shared" si="215"/>
        <v>2050</v>
      </c>
      <c r="O256" s="38">
        <v>1950</v>
      </c>
      <c r="P256" s="38"/>
      <c r="Q256" s="38">
        <f t="shared" si="216"/>
        <v>2.8128571428571427</v>
      </c>
      <c r="R256" s="38">
        <f t="shared" si="216"/>
        <v>2.62</v>
      </c>
      <c r="S256" s="38">
        <f t="shared" si="216"/>
        <v>2.4950000000000001</v>
      </c>
      <c r="T256" s="38">
        <f t="shared" si="216"/>
        <v>2.37</v>
      </c>
      <c r="U256" s="38">
        <f t="shared" si="216"/>
        <v>2.2599999999999998</v>
      </c>
      <c r="V256" s="38">
        <f t="shared" si="216"/>
        <v>2.15</v>
      </c>
      <c r="W256" s="38">
        <f t="shared" si="216"/>
        <v>2.0499999999999998</v>
      </c>
      <c r="X256" s="38">
        <f t="shared" si="216"/>
        <v>1.95</v>
      </c>
      <c r="Y256" s="38">
        <f>stanford_det!AB256*Q256</f>
        <v>0.18553605714285715</v>
      </c>
      <c r="Z256" s="38">
        <f>stanford_det!AC256*R256</f>
        <v>0.13825215999999999</v>
      </c>
      <c r="AA256" s="38">
        <f>stanford_det!AD256*S256</f>
        <v>8.2285100000000014E-2</v>
      </c>
      <c r="AB256" s="38">
        <f>stanford_det!AE256*T256</f>
        <v>3.1265039999999994E-2</v>
      </c>
      <c r="AC256" s="38">
        <f>stanford_det!AF256*U256</f>
        <v>1.86337E-2</v>
      </c>
      <c r="AD256" s="38">
        <f>stanford_det!AG256*V256</f>
        <v>7.0907000000000114E-3</v>
      </c>
      <c r="AE256" s="38">
        <f>stanford_det!AH256*W256</f>
        <v>3.3804500000000053E-3</v>
      </c>
      <c r="AF256" s="38">
        <f>stanford_det!AI256*X256</f>
        <v>0</v>
      </c>
    </row>
    <row r="257" spans="1:32" ht="15" customHeight="1" x14ac:dyDescent="0.25">
      <c r="A257" s="9" t="s">
        <v>80</v>
      </c>
      <c r="B257" s="9" t="s">
        <v>85</v>
      </c>
      <c r="C257" s="9" t="s">
        <v>7</v>
      </c>
      <c r="D257" s="9" t="s">
        <v>725</v>
      </c>
      <c r="E257" s="9" t="s">
        <v>744</v>
      </c>
      <c r="F257" s="9" t="s">
        <v>102</v>
      </c>
      <c r="G257" s="9" t="s">
        <v>726</v>
      </c>
      <c r="H257" s="39">
        <v>2018.1247142857142</v>
      </c>
      <c r="I257" s="39">
        <f>H257*800/(980+2/7*(800-980))</f>
        <v>1738.6920615384615</v>
      </c>
      <c r="J257" s="39">
        <f t="shared" si="213"/>
        <v>1564.8228553846154</v>
      </c>
      <c r="K257" s="39">
        <f>I257*640/800</f>
        <v>1390.9536492307693</v>
      </c>
      <c r="L257" s="39">
        <f t="shared" si="214"/>
        <v>1325.7526969230771</v>
      </c>
      <c r="M257" s="39">
        <f>K257*580/640</f>
        <v>1260.5517446153847</v>
      </c>
      <c r="N257" s="39">
        <f t="shared" si="215"/>
        <v>1195.3507923076922</v>
      </c>
      <c r="O257" s="39">
        <f>M257*520/580</f>
        <v>1130.14984</v>
      </c>
      <c r="P257" s="38">
        <v>0.91</v>
      </c>
      <c r="Q257" s="38">
        <f t="shared" ref="Q257:X259" si="217">H257*$P257/1000</f>
        <v>1.8364934899999998</v>
      </c>
      <c r="R257" s="38">
        <f t="shared" si="217"/>
        <v>1.5822097760000002</v>
      </c>
      <c r="S257" s="38">
        <f t="shared" si="217"/>
        <v>1.4239887984000001</v>
      </c>
      <c r="T257" s="38">
        <f t="shared" si="217"/>
        <v>1.2657678208000003</v>
      </c>
      <c r="U257" s="38">
        <f t="shared" si="217"/>
        <v>1.2064349542000001</v>
      </c>
      <c r="V257" s="38">
        <f t="shared" si="217"/>
        <v>1.1471020876</v>
      </c>
      <c r="W257" s="38">
        <f t="shared" si="217"/>
        <v>1.0877692210000001</v>
      </c>
      <c r="X257" s="38">
        <f t="shared" si="217"/>
        <v>1.0284363543999999</v>
      </c>
      <c r="Y257" s="38">
        <f>stanford_det!AB257*Q257</f>
        <v>0.1169856173950802</v>
      </c>
      <c r="Z257" s="38">
        <f>stanford_det!AC257*R257</f>
        <v>161.54431222783964</v>
      </c>
      <c r="AA257" s="38">
        <f>stanford_det!AD257*S257</f>
        <v>242.25599577645983</v>
      </c>
      <c r="AB257" s="38">
        <f>stanford_det!AE257*T257</f>
        <v>247.62736783621017</v>
      </c>
      <c r="AC257" s="38">
        <f>stanford_det!AF257*U257</f>
        <v>128.30673338714408</v>
      </c>
      <c r="AD257" s="38">
        <f>stanford_det!AG257*V257</f>
        <v>129.31197588068156</v>
      </c>
      <c r="AE257" s="38">
        <f>stanford_det!AH257*W257</f>
        <v>101.81234605867581</v>
      </c>
      <c r="AF257" s="38">
        <f>stanford_det!AI257*X257</f>
        <v>98.445159760448604</v>
      </c>
    </row>
    <row r="258" spans="1:32" ht="15" customHeight="1" x14ac:dyDescent="0.25">
      <c r="A258" s="9" t="s">
        <v>81</v>
      </c>
      <c r="B258" s="9" t="s">
        <v>86</v>
      </c>
      <c r="C258" s="9" t="s">
        <v>7</v>
      </c>
      <c r="D258" s="9" t="s">
        <v>725</v>
      </c>
      <c r="E258" s="9" t="s">
        <v>743</v>
      </c>
      <c r="F258" s="9" t="s">
        <v>102</v>
      </c>
      <c r="G258" s="9" t="s">
        <v>723</v>
      </c>
      <c r="H258" s="39">
        <v>2742.6666666666665</v>
      </c>
      <c r="I258" s="39">
        <f>H258*1100/(1310+2/7*(1100-1310))</f>
        <v>2413.5466666666666</v>
      </c>
      <c r="J258" s="39">
        <f t="shared" si="213"/>
        <v>2292.8693333333331</v>
      </c>
      <c r="K258" s="39">
        <f>I258*990/1100</f>
        <v>2172.192</v>
      </c>
      <c r="L258" s="39">
        <f t="shared" si="214"/>
        <v>2106.3679999999999</v>
      </c>
      <c r="M258" s="39">
        <f>K258*930/990</f>
        <v>2040.5440000000001</v>
      </c>
      <c r="N258" s="39">
        <f t="shared" si="215"/>
        <v>1985.6906666666669</v>
      </c>
      <c r="O258" s="39">
        <f>M258*880/930</f>
        <v>1930.8373333333334</v>
      </c>
      <c r="P258" s="38">
        <v>0.91</v>
      </c>
      <c r="Q258" s="38">
        <f t="shared" si="217"/>
        <v>2.4958266666666669</v>
      </c>
      <c r="R258" s="38">
        <f t="shared" si="217"/>
        <v>2.1963274666666668</v>
      </c>
      <c r="S258" s="38">
        <f t="shared" si="217"/>
        <v>2.0865110933333328</v>
      </c>
      <c r="T258" s="38">
        <f t="shared" si="217"/>
        <v>1.97669472</v>
      </c>
      <c r="U258" s="38">
        <f t="shared" si="217"/>
        <v>1.9167948799999999</v>
      </c>
      <c r="V258" s="38">
        <f t="shared" si="217"/>
        <v>1.8568950400000002</v>
      </c>
      <c r="W258" s="38">
        <f t="shared" si="217"/>
        <v>1.8069785066666668</v>
      </c>
      <c r="X258" s="38">
        <f t="shared" si="217"/>
        <v>1.7570619733333335</v>
      </c>
      <c r="Y258" s="38">
        <f>stanford_det!AB258*Q258</f>
        <v>56.20277062400001</v>
      </c>
      <c r="Z258" s="38">
        <f>stanford_det!AC258*R258</f>
        <v>30.462904893800477</v>
      </c>
      <c r="AA258" s="38">
        <f>stanford_det!AD258*S258</f>
        <v>45.007604644296954</v>
      </c>
      <c r="AB258" s="38">
        <f>stanford_det!AE258*T258</f>
        <v>48.34709670078184</v>
      </c>
      <c r="AC258" s="38">
        <f>stanford_det!AF258*U258</f>
        <v>27.508363600820303</v>
      </c>
      <c r="AD258" s="38">
        <f>stanford_det!AG258*V258</f>
        <v>27.989315980417004</v>
      </c>
      <c r="AE258" s="38">
        <f>stanford_det!AH258*W258</f>
        <v>23.323260782166983</v>
      </c>
      <c r="AF258" s="38">
        <f>stanford_det!AI258*X258</f>
        <v>23.101809836473013</v>
      </c>
    </row>
    <row r="259" spans="1:32" ht="15" customHeight="1" x14ac:dyDescent="0.25">
      <c r="A259" s="9" t="s">
        <v>41</v>
      </c>
      <c r="B259" s="9" t="s">
        <v>42</v>
      </c>
      <c r="C259" s="9" t="s">
        <v>7</v>
      </c>
      <c r="D259" s="9" t="s">
        <v>102</v>
      </c>
      <c r="E259" s="9" t="s">
        <v>722</v>
      </c>
      <c r="F259" s="9"/>
      <c r="G259" s="9"/>
      <c r="H259" s="38">
        <v>5285.7142857142853</v>
      </c>
      <c r="I259" s="38">
        <v>4500</v>
      </c>
      <c r="J259" s="38">
        <f t="shared" si="213"/>
        <v>4150</v>
      </c>
      <c r="K259" s="38">
        <v>3800</v>
      </c>
      <c r="L259" s="38">
        <f t="shared" si="214"/>
        <v>3650</v>
      </c>
      <c r="M259" s="38">
        <v>3500</v>
      </c>
      <c r="N259" s="38">
        <f t="shared" si="215"/>
        <v>3450</v>
      </c>
      <c r="O259" s="38">
        <v>3400</v>
      </c>
      <c r="P259" s="38">
        <v>0.91</v>
      </c>
      <c r="Q259" s="38">
        <f t="shared" si="217"/>
        <v>4.8099999999999996</v>
      </c>
      <c r="R259" s="38">
        <f t="shared" si="217"/>
        <v>4.0949999999999998</v>
      </c>
      <c r="S259" s="38">
        <f t="shared" si="217"/>
        <v>3.7765</v>
      </c>
      <c r="T259" s="38">
        <f t="shared" si="217"/>
        <v>3.4580000000000002</v>
      </c>
      <c r="U259" s="38">
        <f t="shared" si="217"/>
        <v>3.3214999999999999</v>
      </c>
      <c r="V259" s="38">
        <f t="shared" si="217"/>
        <v>3.1850000000000001</v>
      </c>
      <c r="W259" s="38">
        <f t="shared" si="217"/>
        <v>3.1395</v>
      </c>
      <c r="X259" s="38">
        <f t="shared" si="217"/>
        <v>3.0939999999999999</v>
      </c>
      <c r="Y259" s="38">
        <f>stanford_det!AB259*Q259</f>
        <v>0</v>
      </c>
      <c r="Z259" s="38">
        <f>stanford_det!AC259*R259</f>
        <v>22.525878032128187</v>
      </c>
      <c r="AA259" s="38">
        <f>stanford_det!AD259*S259</f>
        <v>34.128492986771988</v>
      </c>
      <c r="AB259" s="38">
        <f>stanford_det!AE259*T259</f>
        <v>35.326297612289927</v>
      </c>
      <c r="AC259" s="38">
        <f>stanford_det!AF259*U259</f>
        <v>17.292186925853958</v>
      </c>
      <c r="AD259" s="38">
        <f>stanford_det!AG259*V259</f>
        <v>17.520127358321922</v>
      </c>
      <c r="AE259" s="38">
        <f>stanford_det!AH259*W259</f>
        <v>13.877549859078979</v>
      </c>
      <c r="AF259" s="38">
        <f>stanford_det!AI259*X259</f>
        <v>13.980346524701776</v>
      </c>
    </row>
    <row r="260" spans="1:32" ht="15" customHeight="1" x14ac:dyDescent="0.25">
      <c r="A260" s="9" t="s">
        <v>43</v>
      </c>
      <c r="B260" s="9" t="s">
        <v>44</v>
      </c>
      <c r="C260" s="9" t="s">
        <v>7</v>
      </c>
      <c r="D260" s="9" t="s">
        <v>102</v>
      </c>
      <c r="E260" s="9" t="s">
        <v>721</v>
      </c>
      <c r="F260" s="9"/>
      <c r="G260" s="9"/>
      <c r="H260" s="38">
        <v>8140</v>
      </c>
      <c r="I260" s="38">
        <v>5790</v>
      </c>
      <c r="J260" s="38">
        <f t="shared" si="213"/>
        <v>5135</v>
      </c>
      <c r="K260" s="38">
        <v>4480</v>
      </c>
      <c r="L260" s="38">
        <f t="shared" si="214"/>
        <v>3565</v>
      </c>
      <c r="M260" s="38">
        <v>2650</v>
      </c>
      <c r="N260" s="38">
        <f t="shared" si="215"/>
        <v>2475</v>
      </c>
      <c r="O260" s="38">
        <v>2300</v>
      </c>
      <c r="P260" s="38"/>
      <c r="Q260" s="38">
        <f t="shared" ref="Q260:X260" si="218">H260/1000</f>
        <v>8.14</v>
      </c>
      <c r="R260" s="38">
        <f t="shared" si="218"/>
        <v>5.79</v>
      </c>
      <c r="S260" s="38">
        <f t="shared" si="218"/>
        <v>5.1349999999999998</v>
      </c>
      <c r="T260" s="38">
        <f t="shared" si="218"/>
        <v>4.4800000000000004</v>
      </c>
      <c r="U260" s="38">
        <f t="shared" si="218"/>
        <v>3.5649999999999999</v>
      </c>
      <c r="V260" s="38">
        <f t="shared" si="218"/>
        <v>2.65</v>
      </c>
      <c r="W260" s="38">
        <f t="shared" si="218"/>
        <v>2.4750000000000001</v>
      </c>
      <c r="X260" s="38">
        <f t="shared" si="218"/>
        <v>2.2999999999999998</v>
      </c>
      <c r="Y260" s="38">
        <f>stanford_det!AB260*Q260</f>
        <v>0</v>
      </c>
      <c r="Z260" s="38">
        <f>stanford_det!AC260*R260</f>
        <v>20.60209206446002</v>
      </c>
      <c r="AA260" s="38">
        <f>stanford_det!AD260*S260</f>
        <v>31.061478873351245</v>
      </c>
      <c r="AB260" s="38">
        <f>stanford_det!AE260*T260</f>
        <v>31.881648514259371</v>
      </c>
      <c r="AC260" s="38">
        <f>stanford_det!AF260*U260</f>
        <v>14.904937546893768</v>
      </c>
      <c r="AD260" s="38">
        <f>stanford_det!AG260*V260</f>
        <v>11.786602757085284</v>
      </c>
      <c r="AE260" s="38">
        <f>stanford_det!AH260*W260</f>
        <v>9.4670882899834048</v>
      </c>
      <c r="AF260" s="38">
        <f>stanford_det!AI260*X260</f>
        <v>9.0022958416379737</v>
      </c>
    </row>
    <row r="261" spans="1:32" ht="15" customHeight="1" x14ac:dyDescent="0.25">
      <c r="A261" s="9" t="s">
        <v>45</v>
      </c>
      <c r="B261" s="9" t="s">
        <v>46</v>
      </c>
      <c r="C261" s="9" t="s">
        <v>7</v>
      </c>
      <c r="D261" s="9" t="s">
        <v>102</v>
      </c>
      <c r="E261" s="9" t="s">
        <v>720</v>
      </c>
      <c r="F261" s="9"/>
      <c r="G261" s="9"/>
      <c r="H261" s="38">
        <v>5370</v>
      </c>
      <c r="I261" s="38">
        <v>4970</v>
      </c>
      <c r="J261" s="38">
        <f t="shared" si="213"/>
        <v>4720</v>
      </c>
      <c r="K261" s="38">
        <v>4470</v>
      </c>
      <c r="L261" s="38">
        <f t="shared" si="214"/>
        <v>4245</v>
      </c>
      <c r="M261" s="38">
        <v>4020</v>
      </c>
      <c r="N261" s="38">
        <f t="shared" si="215"/>
        <v>3815</v>
      </c>
      <c r="O261" s="38">
        <v>3610</v>
      </c>
      <c r="P261" s="38">
        <v>0.91</v>
      </c>
      <c r="Q261" s="38">
        <f t="shared" ref="Q261:X261" si="219">H261*$P261/1000</f>
        <v>4.8866999999999994</v>
      </c>
      <c r="R261" s="38">
        <f t="shared" si="219"/>
        <v>4.5226999999999995</v>
      </c>
      <c r="S261" s="38">
        <f t="shared" si="219"/>
        <v>4.2951999999999995</v>
      </c>
      <c r="T261" s="38">
        <f t="shared" si="219"/>
        <v>4.0677000000000003</v>
      </c>
      <c r="U261" s="38">
        <f t="shared" si="219"/>
        <v>3.8629500000000001</v>
      </c>
      <c r="V261" s="38">
        <f t="shared" si="219"/>
        <v>3.6582000000000003</v>
      </c>
      <c r="W261" s="38">
        <f t="shared" si="219"/>
        <v>3.4716499999999999</v>
      </c>
      <c r="X261" s="38">
        <f t="shared" si="219"/>
        <v>3.2850999999999999</v>
      </c>
      <c r="Y261" s="38">
        <f>stanford_det!AB261*Q261</f>
        <v>0</v>
      </c>
      <c r="Z261" s="38">
        <f>stanford_det!AC261*R261</f>
        <v>0</v>
      </c>
      <c r="AA261" s="38">
        <f>stanford_det!AD261*S261</f>
        <v>0</v>
      </c>
      <c r="AB261" s="38">
        <f>stanford_det!AE261*T261</f>
        <v>0</v>
      </c>
      <c r="AC261" s="38">
        <f>stanford_det!AF261*U261</f>
        <v>0</v>
      </c>
      <c r="AD261" s="38">
        <f>stanford_det!AG261*V261</f>
        <v>0</v>
      </c>
      <c r="AE261" s="38">
        <f>stanford_det!AH261*W261</f>
        <v>0</v>
      </c>
      <c r="AF261" s="38">
        <f>stanford_det!AI261*X261</f>
        <v>0</v>
      </c>
    </row>
    <row r="262" spans="1:32" ht="15" customHeight="1" x14ac:dyDescent="0.25">
      <c r="A262" s="9" t="s">
        <v>29</v>
      </c>
      <c r="B262" s="9" t="s">
        <v>30</v>
      </c>
      <c r="C262" s="9" t="s">
        <v>6</v>
      </c>
      <c r="D262" s="9" t="s">
        <v>102</v>
      </c>
      <c r="E262" s="9" t="s">
        <v>738</v>
      </c>
      <c r="F262" s="9"/>
      <c r="G262" s="9"/>
      <c r="H262" s="38">
        <v>1600</v>
      </c>
      <c r="I262" s="38">
        <f t="shared" ref="I262:O263" si="220">$H262</f>
        <v>1600</v>
      </c>
      <c r="J262" s="38">
        <f t="shared" si="220"/>
        <v>1600</v>
      </c>
      <c r="K262" s="38">
        <f t="shared" si="220"/>
        <v>1600</v>
      </c>
      <c r="L262" s="38">
        <f t="shared" si="220"/>
        <v>1600</v>
      </c>
      <c r="M262" s="38">
        <f t="shared" si="220"/>
        <v>1600</v>
      </c>
      <c r="N262" s="38">
        <f t="shared" si="220"/>
        <v>1600</v>
      </c>
      <c r="O262" s="38">
        <f t="shared" si="220"/>
        <v>1600</v>
      </c>
      <c r="P262" s="38"/>
      <c r="Q262" s="38">
        <f t="shared" ref="Q262:X264" si="221">H262/1000</f>
        <v>1.6</v>
      </c>
      <c r="R262" s="38">
        <f t="shared" si="221"/>
        <v>1.6</v>
      </c>
      <c r="S262" s="38">
        <f t="shared" si="221"/>
        <v>1.6</v>
      </c>
      <c r="T262" s="38">
        <f t="shared" si="221"/>
        <v>1.6</v>
      </c>
      <c r="U262" s="38">
        <f t="shared" si="221"/>
        <v>1.6</v>
      </c>
      <c r="V262" s="38">
        <f t="shared" si="221"/>
        <v>1.6</v>
      </c>
      <c r="W262" s="38">
        <f t="shared" si="221"/>
        <v>1.6</v>
      </c>
      <c r="X262" s="38">
        <f t="shared" si="221"/>
        <v>1.6</v>
      </c>
      <c r="Y262" s="38">
        <f>stanford_det!AB262*Q262</f>
        <v>279.01760000000002</v>
      </c>
      <c r="Z262" s="38">
        <f>stanford_det!AC262*R262</f>
        <v>223.21408000000002</v>
      </c>
      <c r="AA262" s="38">
        <f>stanford_det!AD262*S262</f>
        <v>139.50880000000001</v>
      </c>
      <c r="AB262" s="38">
        <f>stanford_det!AE262*T262</f>
        <v>55.803519999999992</v>
      </c>
      <c r="AC262" s="38">
        <f>stanford_det!AF262*U262</f>
        <v>34.877199999999995</v>
      </c>
      <c r="AD262" s="38">
        <f>stanford_det!AG262*V262</f>
        <v>13.950879999999998</v>
      </c>
      <c r="AE262" s="38">
        <f>stanford_det!AH262*W262</f>
        <v>6.975439999999999</v>
      </c>
      <c r="AF262" s="38">
        <f>stanford_det!AI262*X262</f>
        <v>0</v>
      </c>
    </row>
    <row r="263" spans="1:32" ht="15" customHeight="1" x14ac:dyDescent="0.25">
      <c r="A263" s="9" t="s">
        <v>31</v>
      </c>
      <c r="B263" s="9" t="s">
        <v>32</v>
      </c>
      <c r="C263" s="9" t="s">
        <v>6</v>
      </c>
      <c r="D263" s="9" t="s">
        <v>102</v>
      </c>
      <c r="E263" s="9" t="s">
        <v>737</v>
      </c>
      <c r="F263" s="9"/>
      <c r="G263" s="9"/>
      <c r="H263" s="38">
        <v>850</v>
      </c>
      <c r="I263" s="38">
        <f t="shared" si="220"/>
        <v>850</v>
      </c>
      <c r="J263" s="38">
        <f t="shared" si="220"/>
        <v>850</v>
      </c>
      <c r="K263" s="38">
        <f t="shared" si="220"/>
        <v>850</v>
      </c>
      <c r="L263" s="38">
        <f t="shared" si="220"/>
        <v>850</v>
      </c>
      <c r="M263" s="38">
        <f t="shared" si="220"/>
        <v>850</v>
      </c>
      <c r="N263" s="38">
        <f t="shared" si="220"/>
        <v>850</v>
      </c>
      <c r="O263" s="38">
        <f t="shared" si="220"/>
        <v>850</v>
      </c>
      <c r="P263" s="38"/>
      <c r="Q263" s="38">
        <f t="shared" si="221"/>
        <v>0.85</v>
      </c>
      <c r="R263" s="38">
        <f t="shared" si="221"/>
        <v>0.85</v>
      </c>
      <c r="S263" s="38">
        <f t="shared" si="221"/>
        <v>0.85</v>
      </c>
      <c r="T263" s="38">
        <f t="shared" si="221"/>
        <v>0.85</v>
      </c>
      <c r="U263" s="38">
        <f t="shared" si="221"/>
        <v>0.85</v>
      </c>
      <c r="V263" s="38">
        <f t="shared" si="221"/>
        <v>0.85</v>
      </c>
      <c r="W263" s="38">
        <f t="shared" si="221"/>
        <v>0.85</v>
      </c>
      <c r="X263" s="38">
        <f t="shared" si="221"/>
        <v>0.85</v>
      </c>
      <c r="Y263" s="38">
        <f>stanford_det!AB263*Q263</f>
        <v>491.76155</v>
      </c>
      <c r="Z263" s="38">
        <f>stanford_det!AC263*R263</f>
        <v>393.40924000000001</v>
      </c>
      <c r="AA263" s="38">
        <f>stanford_det!AD263*S263</f>
        <v>245.880775</v>
      </c>
      <c r="AB263" s="38">
        <f>stanford_det!AE263*T263</f>
        <v>98.352309999999989</v>
      </c>
      <c r="AC263" s="38">
        <f>stanford_det!AF263*U263</f>
        <v>61.47019375</v>
      </c>
      <c r="AD263" s="38">
        <f>stanford_det!AG263*V263</f>
        <v>24.588077500000011</v>
      </c>
      <c r="AE263" s="38">
        <f>stanford_det!AH263*W263</f>
        <v>12.294038750000006</v>
      </c>
      <c r="AF263" s="38">
        <f>stanford_det!AI263*X263</f>
        <v>0</v>
      </c>
    </row>
    <row r="264" spans="1:32" ht="15" customHeight="1" x14ac:dyDescent="0.25">
      <c r="A264" s="9" t="s">
        <v>33</v>
      </c>
      <c r="B264" s="9" t="s">
        <v>34</v>
      </c>
      <c r="C264" s="9" t="s">
        <v>6</v>
      </c>
      <c r="D264" s="9" t="s">
        <v>102</v>
      </c>
      <c r="E264" s="9" t="s">
        <v>736</v>
      </c>
      <c r="F264" s="9"/>
      <c r="G264" s="9"/>
      <c r="H264" s="38">
        <v>4457.1428571428569</v>
      </c>
      <c r="I264" s="38">
        <f>4350</f>
        <v>4350</v>
      </c>
      <c r="J264" s="38">
        <f>(I264+K264)/2</f>
        <v>4225</v>
      </c>
      <c r="K264" s="38">
        <v>4100</v>
      </c>
      <c r="L264" s="38">
        <f>(K264+M264)/2</f>
        <v>3950</v>
      </c>
      <c r="M264" s="38">
        <v>3800</v>
      </c>
      <c r="N264" s="38">
        <f>(M264+O264)/2</f>
        <v>3775</v>
      </c>
      <c r="O264" s="38">
        <v>3750</v>
      </c>
      <c r="P264" s="38"/>
      <c r="Q264" s="38">
        <f t="shared" si="221"/>
        <v>4.4571428571428573</v>
      </c>
      <c r="R264" s="38">
        <f t="shared" si="221"/>
        <v>4.3499999999999996</v>
      </c>
      <c r="S264" s="38">
        <f t="shared" si="221"/>
        <v>4.2249999999999996</v>
      </c>
      <c r="T264" s="38">
        <f t="shared" si="221"/>
        <v>4.0999999999999996</v>
      </c>
      <c r="U264" s="38">
        <f t="shared" si="221"/>
        <v>3.95</v>
      </c>
      <c r="V264" s="38">
        <f t="shared" si="221"/>
        <v>3.8</v>
      </c>
      <c r="W264" s="38">
        <f t="shared" si="221"/>
        <v>3.7749999999999999</v>
      </c>
      <c r="X264" s="38">
        <f t="shared" si="221"/>
        <v>3.75</v>
      </c>
      <c r="Y264" s="38">
        <f>stanford_det!AB264*Q264</f>
        <v>36.028571428571432</v>
      </c>
      <c r="Z264" s="38">
        <f>stanford_det!AC264*R264</f>
        <v>28.13</v>
      </c>
      <c r="AA264" s="38">
        <f>stanford_det!AD264*S264</f>
        <v>17.076041666666665</v>
      </c>
      <c r="AB264" s="38">
        <f>stanford_det!AE264*T264</f>
        <v>6.628333333333333</v>
      </c>
      <c r="AC264" s="38">
        <f>stanford_det!AF264*U264</f>
        <v>3.9911458333333338</v>
      </c>
      <c r="AD264" s="38">
        <f>stanford_det!AG264*V264</f>
        <v>1.5358333333333334</v>
      </c>
      <c r="AE264" s="38">
        <f>stanford_det!AH264*W264</f>
        <v>0.76286458333333329</v>
      </c>
      <c r="AF264" s="38">
        <f>stanford_det!AI264*X264</f>
        <v>0</v>
      </c>
    </row>
    <row r="265" spans="1:32" ht="15" customHeight="1" x14ac:dyDescent="0.25">
      <c r="A265" s="9" t="s">
        <v>35</v>
      </c>
      <c r="B265" s="9" t="s">
        <v>36</v>
      </c>
      <c r="C265" s="9" t="s">
        <v>6</v>
      </c>
      <c r="D265" s="9" t="s">
        <v>725</v>
      </c>
      <c r="E265" s="9" t="s">
        <v>735</v>
      </c>
      <c r="F265" s="9" t="s">
        <v>102</v>
      </c>
      <c r="G265" s="9" t="s">
        <v>734</v>
      </c>
      <c r="H265" s="38">
        <v>1842.692924470706</v>
      </c>
      <c r="I265" s="38">
        <f t="shared" ref="I265:O265" si="222">$H265</f>
        <v>1842.692924470706</v>
      </c>
      <c r="J265" s="38">
        <f t="shared" si="222"/>
        <v>1842.692924470706</v>
      </c>
      <c r="K265" s="38">
        <f t="shared" si="222"/>
        <v>1842.692924470706</v>
      </c>
      <c r="L265" s="38">
        <f t="shared" si="222"/>
        <v>1842.692924470706</v>
      </c>
      <c r="M265" s="38">
        <f t="shared" si="222"/>
        <v>1842.692924470706</v>
      </c>
      <c r="N265" s="38">
        <f t="shared" si="222"/>
        <v>1842.692924470706</v>
      </c>
      <c r="O265" s="38">
        <f t="shared" si="222"/>
        <v>1842.692924470706</v>
      </c>
      <c r="P265" s="38">
        <v>0.91</v>
      </c>
      <c r="Q265" s="38">
        <f t="shared" ref="Q265:X267" si="223">H265*$P265/1000</f>
        <v>1.6768505612683424</v>
      </c>
      <c r="R265" s="38">
        <f t="shared" si="223"/>
        <v>1.6768505612683424</v>
      </c>
      <c r="S265" s="38">
        <f t="shared" si="223"/>
        <v>1.6768505612683424</v>
      </c>
      <c r="T265" s="38">
        <f t="shared" si="223"/>
        <v>1.6768505612683424</v>
      </c>
      <c r="U265" s="38">
        <f t="shared" si="223"/>
        <v>1.6768505612683424</v>
      </c>
      <c r="V265" s="38">
        <f t="shared" si="223"/>
        <v>1.6768505612683424</v>
      </c>
      <c r="W265" s="38">
        <f t="shared" si="223"/>
        <v>1.6768505612683424</v>
      </c>
      <c r="X265" s="38">
        <f t="shared" si="223"/>
        <v>1.6768505612683424</v>
      </c>
      <c r="Y265" s="38">
        <f>stanford_det!AB265*Q265</f>
        <v>1.0340578461154779</v>
      </c>
      <c r="Z265" s="38">
        <f>stanford_det!AC265*R265</f>
        <v>1.0340578461154779</v>
      </c>
      <c r="AA265" s="38">
        <f>stanford_det!AD265*S265</f>
        <v>1.0340578461154779</v>
      </c>
      <c r="AB265" s="38">
        <f>stanford_det!AE265*T265</f>
        <v>1.0340578461154779</v>
      </c>
      <c r="AC265" s="38">
        <f>stanford_det!AF265*U265</f>
        <v>1.0340578461154779</v>
      </c>
      <c r="AD265" s="38">
        <f>stanford_det!AG265*V265</f>
        <v>1.0340578461154779</v>
      </c>
      <c r="AE265" s="38">
        <f>stanford_det!AH265*W265</f>
        <v>1.0340578461154779</v>
      </c>
      <c r="AF265" s="38">
        <f>stanford_det!AI265*X265</f>
        <v>1.0340578461154779</v>
      </c>
    </row>
    <row r="266" spans="1:32" ht="15" customHeight="1" x14ac:dyDescent="0.25">
      <c r="A266" s="9" t="s">
        <v>79</v>
      </c>
      <c r="B266" s="9" t="s">
        <v>83</v>
      </c>
      <c r="C266" s="9" t="s">
        <v>6</v>
      </c>
      <c r="D266" s="9" t="s">
        <v>725</v>
      </c>
      <c r="E266" s="9" t="s">
        <v>742</v>
      </c>
      <c r="F266" s="9" t="s">
        <v>102</v>
      </c>
      <c r="G266" s="9" t="s">
        <v>732</v>
      </c>
      <c r="H266" s="39">
        <v>1988.1111111111111</v>
      </c>
      <c r="I266" s="39">
        <f>H266*1350/(1400+2/7*(1350-1400))</f>
        <v>1936.8711340206185</v>
      </c>
      <c r="J266" s="39">
        <f t="shared" ref="J266:J274" si="224">(I266+K266)/2</f>
        <v>1901.0031500572736</v>
      </c>
      <c r="K266" s="39">
        <f>I266*1300/1350</f>
        <v>1865.1351660939288</v>
      </c>
      <c r="L266" s="39">
        <f t="shared" ref="L266:L274" si="225">(K266+M266)/2</f>
        <v>1793.3991981672393</v>
      </c>
      <c r="M266" s="39">
        <f>K266*1200/1300</f>
        <v>1721.6632302405496</v>
      </c>
      <c r="N266" s="39">
        <f t="shared" ref="N266:N274" si="226">(M266+O266)/2</f>
        <v>1649.92726231386</v>
      </c>
      <c r="O266" s="39">
        <f>M266*1100/1200</f>
        <v>1578.1912943871705</v>
      </c>
      <c r="P266" s="38">
        <v>0.91</v>
      </c>
      <c r="Q266" s="38">
        <f t="shared" si="223"/>
        <v>1.8091811111111114</v>
      </c>
      <c r="R266" s="38">
        <f t="shared" si="223"/>
        <v>1.7625527319587628</v>
      </c>
      <c r="S266" s="38">
        <f t="shared" si="223"/>
        <v>1.7299128665521191</v>
      </c>
      <c r="T266" s="38">
        <f t="shared" si="223"/>
        <v>1.6972730011454753</v>
      </c>
      <c r="U266" s="38">
        <f t="shared" si="223"/>
        <v>1.6319932703321878</v>
      </c>
      <c r="V266" s="38">
        <f t="shared" si="223"/>
        <v>1.5667135395189002</v>
      </c>
      <c r="W266" s="38">
        <f t="shared" si="223"/>
        <v>1.5014338087056125</v>
      </c>
      <c r="X266" s="38">
        <f t="shared" si="223"/>
        <v>1.4361540778923252</v>
      </c>
      <c r="Y266" s="38">
        <f>stanford_det!AB266*Q266</f>
        <v>995.93510149451174</v>
      </c>
      <c r="Z266" s="38">
        <f>stanford_det!AC266*R266</f>
        <v>1239.0916907041526</v>
      </c>
      <c r="AA266" s="38">
        <f>stanford_det!AD266*S266</f>
        <v>1839.8245915897671</v>
      </c>
      <c r="AB266" s="38">
        <f>stanford_det!AE266*T266</f>
        <v>2000.7170687005503</v>
      </c>
      <c r="AC266" s="38">
        <f>stanford_det!AF266*U266</f>
        <v>1137.0098933612414</v>
      </c>
      <c r="AD266" s="38">
        <f>stanford_det!AG266*V266</f>
        <v>1145.4785160622775</v>
      </c>
      <c r="AE266" s="38">
        <f>stanford_det!AH266*W266</f>
        <v>942.64681655766299</v>
      </c>
      <c r="AF266" s="38">
        <f>stanford_det!AI266*X266</f>
        <v>918.14659465923501</v>
      </c>
    </row>
    <row r="267" spans="1:32" ht="15" customHeight="1" x14ac:dyDescent="0.25">
      <c r="A267" s="9" t="s">
        <v>78</v>
      </c>
      <c r="B267" s="9" t="s">
        <v>84</v>
      </c>
      <c r="C267" s="9" t="s">
        <v>6</v>
      </c>
      <c r="D267" s="9" t="s">
        <v>725</v>
      </c>
      <c r="E267" s="9" t="s">
        <v>752</v>
      </c>
      <c r="F267" s="9" t="s">
        <v>102</v>
      </c>
      <c r="G267" s="9" t="s">
        <v>730</v>
      </c>
      <c r="H267" s="39">
        <v>4974</v>
      </c>
      <c r="I267" s="39">
        <f>H267*2880/(3470+2/7*(2880-3470))</f>
        <v>4339.0670705322373</v>
      </c>
      <c r="J267" s="39">
        <f t="shared" si="224"/>
        <v>4113.0739939420164</v>
      </c>
      <c r="K267" s="39">
        <f>I267*2580/2880</f>
        <v>3887.080917351796</v>
      </c>
      <c r="L267" s="39">
        <f t="shared" si="225"/>
        <v>3736.418866291649</v>
      </c>
      <c r="M267" s="39">
        <f>K267*2380/2580</f>
        <v>3585.7568152315021</v>
      </c>
      <c r="N267" s="39">
        <f t="shared" si="226"/>
        <v>3446.7739929357076</v>
      </c>
      <c r="O267" s="39">
        <f>M267*2380/2580</f>
        <v>3307.7911706399127</v>
      </c>
      <c r="P267" s="38">
        <v>0.91</v>
      </c>
      <c r="Q267" s="38">
        <f t="shared" si="223"/>
        <v>4.5263400000000003</v>
      </c>
      <c r="R267" s="38">
        <f t="shared" si="223"/>
        <v>3.948551034184336</v>
      </c>
      <c r="S267" s="38">
        <f t="shared" si="223"/>
        <v>3.7428973344872354</v>
      </c>
      <c r="T267" s="38">
        <f t="shared" si="223"/>
        <v>3.5372436347901344</v>
      </c>
      <c r="U267" s="38">
        <f t="shared" si="223"/>
        <v>3.4001411683254008</v>
      </c>
      <c r="V267" s="38">
        <f t="shared" si="223"/>
        <v>3.2630387018606672</v>
      </c>
      <c r="W267" s="38">
        <f t="shared" si="223"/>
        <v>3.1365643335714939</v>
      </c>
      <c r="X267" s="38">
        <f t="shared" si="223"/>
        <v>3.0100899652823205</v>
      </c>
      <c r="Y267" s="38">
        <f>stanford_det!AB267*Q267</f>
        <v>665.64608319050433</v>
      </c>
      <c r="Z267" s="38">
        <f>stanford_det!AC267*R267</f>
        <v>7686.4761718853379</v>
      </c>
      <c r="AA267" s="38">
        <f>stanford_det!AD267*S267</f>
        <v>11828.654148566271</v>
      </c>
      <c r="AB267" s="38">
        <f>stanford_det!AE267*T267</f>
        <v>12383.009264682003</v>
      </c>
      <c r="AC267" s="38">
        <f>stanford_det!AF267*U267</f>
        <v>6086.0520516907536</v>
      </c>
      <c r="AD267" s="38">
        <f>stanford_det!AG267*V267</f>
        <v>6169.0255116636663</v>
      </c>
      <c r="AE267" s="38">
        <f>stanford_det!AH267*W267</f>
        <v>4772.5292715577316</v>
      </c>
      <c r="AF267" s="38">
        <f>stanford_det!AI267*X267</f>
        <v>4681.0629300901164</v>
      </c>
    </row>
    <row r="268" spans="1:32" ht="15" customHeight="1" x14ac:dyDescent="0.25">
      <c r="A268" s="9" t="s">
        <v>37</v>
      </c>
      <c r="B268" s="9" t="s">
        <v>38</v>
      </c>
      <c r="C268" s="9" t="s">
        <v>6</v>
      </c>
      <c r="D268" s="9" t="s">
        <v>102</v>
      </c>
      <c r="E268" s="9" t="s">
        <v>729</v>
      </c>
      <c r="F268" s="9"/>
      <c r="G268" s="9"/>
      <c r="H268" s="38">
        <v>2442.8571428571427</v>
      </c>
      <c r="I268" s="38">
        <v>2300</v>
      </c>
      <c r="J268" s="38">
        <f t="shared" si="224"/>
        <v>2300</v>
      </c>
      <c r="K268" s="38">
        <v>2300</v>
      </c>
      <c r="L268" s="38">
        <f t="shared" si="225"/>
        <v>2300</v>
      </c>
      <c r="M268" s="38">
        <v>2300</v>
      </c>
      <c r="N268" s="38">
        <f t="shared" si="226"/>
        <v>2250</v>
      </c>
      <c r="O268" s="38">
        <v>2200</v>
      </c>
      <c r="P268" s="38"/>
      <c r="Q268" s="38">
        <f t="shared" ref="Q268:X269" si="227">H268/1000</f>
        <v>2.4428571428571426</v>
      </c>
      <c r="R268" s="38">
        <f t="shared" si="227"/>
        <v>2.2999999999999998</v>
      </c>
      <c r="S268" s="38">
        <f t="shared" si="227"/>
        <v>2.2999999999999998</v>
      </c>
      <c r="T268" s="38">
        <f t="shared" si="227"/>
        <v>2.2999999999999998</v>
      </c>
      <c r="U268" s="38">
        <f t="shared" si="227"/>
        <v>2.2999999999999998</v>
      </c>
      <c r="V268" s="38">
        <f t="shared" si="227"/>
        <v>2.2999999999999998</v>
      </c>
      <c r="W268" s="38">
        <f t="shared" si="227"/>
        <v>2.25</v>
      </c>
      <c r="X268" s="38">
        <f t="shared" si="227"/>
        <v>2.2000000000000002</v>
      </c>
      <c r="Y268" s="38">
        <f>stanford_det!AB268*Q268</f>
        <v>14.245376951020406</v>
      </c>
      <c r="Z268" s="38">
        <f>stanford_det!AC268*R268</f>
        <v>10.729851177142855</v>
      </c>
      <c r="AA268" s="38">
        <f>stanford_det!AD268*S268</f>
        <v>6.7061569857142853</v>
      </c>
      <c r="AB268" s="38">
        <f>stanford_det!AE268*T268</f>
        <v>2.6824627942857124</v>
      </c>
      <c r="AC268" s="38">
        <f>stanford_det!AF268*U268</f>
        <v>1.6765392464285709</v>
      </c>
      <c r="AD268" s="38">
        <f>stanford_det!AG268*V268</f>
        <v>0.67061569857142944</v>
      </c>
      <c r="AE268" s="38">
        <f>stanford_det!AH268*W268</f>
        <v>0.32801854821428617</v>
      </c>
      <c r="AF268" s="38">
        <f>stanford_det!AI268*X268</f>
        <v>0</v>
      </c>
    </row>
    <row r="269" spans="1:32" ht="15" customHeight="1" x14ac:dyDescent="0.25">
      <c r="A269" s="9" t="s">
        <v>39</v>
      </c>
      <c r="B269" s="9" t="s">
        <v>40</v>
      </c>
      <c r="C269" s="9" t="s">
        <v>6</v>
      </c>
      <c r="D269" s="9" t="s">
        <v>102</v>
      </c>
      <c r="E269" s="9" t="s">
        <v>728</v>
      </c>
      <c r="F269" s="9"/>
      <c r="G269" s="9"/>
      <c r="H269" s="38">
        <v>2812.8571428571427</v>
      </c>
      <c r="I269" s="38">
        <v>2620</v>
      </c>
      <c r="J269" s="38">
        <f t="shared" si="224"/>
        <v>2495</v>
      </c>
      <c r="K269" s="38">
        <v>2370</v>
      </c>
      <c r="L269" s="38">
        <f t="shared" si="225"/>
        <v>2260</v>
      </c>
      <c r="M269" s="38">
        <v>2150</v>
      </c>
      <c r="N269" s="38">
        <f t="shared" si="226"/>
        <v>2050</v>
      </c>
      <c r="O269" s="38">
        <v>1950</v>
      </c>
      <c r="P269" s="38"/>
      <c r="Q269" s="38">
        <f t="shared" si="227"/>
        <v>2.8128571428571427</v>
      </c>
      <c r="R269" s="38">
        <f t="shared" si="227"/>
        <v>2.62</v>
      </c>
      <c r="S269" s="38">
        <f t="shared" si="227"/>
        <v>2.4950000000000001</v>
      </c>
      <c r="T269" s="38">
        <f t="shared" si="227"/>
        <v>2.37</v>
      </c>
      <c r="U269" s="38">
        <f t="shared" si="227"/>
        <v>2.2599999999999998</v>
      </c>
      <c r="V269" s="38">
        <f t="shared" si="227"/>
        <v>2.15</v>
      </c>
      <c r="W269" s="38">
        <f t="shared" si="227"/>
        <v>2.0499999999999998</v>
      </c>
      <c r="X269" s="38">
        <f t="shared" si="227"/>
        <v>1.95</v>
      </c>
      <c r="Y269" s="38">
        <f>stanford_det!AB269*Q269</f>
        <v>211.90502103257126</v>
      </c>
      <c r="Z269" s="38">
        <f>stanford_det!AC269*R269</f>
        <v>95.41922875520001</v>
      </c>
      <c r="AA269" s="38">
        <f>stanford_det!AD269*S269</f>
        <v>56.791740396999998</v>
      </c>
      <c r="AB269" s="38">
        <f>stanford_det!AE269*T269</f>
        <v>21.578585128800004</v>
      </c>
      <c r="AC269" s="38">
        <f>stanford_det!AF269*U269</f>
        <v>12.860654638999998</v>
      </c>
      <c r="AD269" s="38">
        <f>stanford_det!AG269*V269</f>
        <v>4.8938774290000007</v>
      </c>
      <c r="AE269" s="38">
        <f>stanford_det!AH269*W269</f>
        <v>2.3331276115000001</v>
      </c>
      <c r="AF269" s="38">
        <f>stanford_det!AI269*X269</f>
        <v>0</v>
      </c>
    </row>
    <row r="270" spans="1:32" ht="15" customHeight="1" x14ac:dyDescent="0.25">
      <c r="A270" s="9" t="s">
        <v>80</v>
      </c>
      <c r="B270" s="9" t="s">
        <v>85</v>
      </c>
      <c r="C270" s="9" t="s">
        <v>6</v>
      </c>
      <c r="D270" s="9" t="s">
        <v>725</v>
      </c>
      <c r="E270" s="9" t="s">
        <v>740</v>
      </c>
      <c r="F270" s="9" t="s">
        <v>102</v>
      </c>
      <c r="G270" s="9" t="s">
        <v>726</v>
      </c>
      <c r="H270" s="39">
        <v>1608.2725555555553</v>
      </c>
      <c r="I270" s="39">
        <f>H270*800/(980+2/7*(800-980))</f>
        <v>1385.588663247863</v>
      </c>
      <c r="J270" s="39">
        <f t="shared" si="224"/>
        <v>1247.0297969230767</v>
      </c>
      <c r="K270" s="39">
        <f>I270*640/800</f>
        <v>1108.4709305982904</v>
      </c>
      <c r="L270" s="39">
        <f t="shared" si="225"/>
        <v>1056.5113557264956</v>
      </c>
      <c r="M270" s="39">
        <f>K270*580/640</f>
        <v>1004.5517808547007</v>
      </c>
      <c r="N270" s="39">
        <f t="shared" si="226"/>
        <v>952.59220598290585</v>
      </c>
      <c r="O270" s="39">
        <f>M270*520/580</f>
        <v>900.63263111111098</v>
      </c>
      <c r="P270" s="38">
        <v>0.91</v>
      </c>
      <c r="Q270" s="38">
        <f t="shared" ref="Q270:X272" si="228">H270*$P270/1000</f>
        <v>1.4635280255555554</v>
      </c>
      <c r="R270" s="38">
        <f t="shared" si="228"/>
        <v>1.2608856835555553</v>
      </c>
      <c r="S270" s="38">
        <f t="shared" si="228"/>
        <v>1.1347971151999998</v>
      </c>
      <c r="T270" s="38">
        <f t="shared" si="228"/>
        <v>1.0087085468444443</v>
      </c>
      <c r="U270" s="38">
        <f t="shared" si="228"/>
        <v>0.96142533371111105</v>
      </c>
      <c r="V270" s="38">
        <f t="shared" si="228"/>
        <v>0.91414212057777777</v>
      </c>
      <c r="W270" s="38">
        <f t="shared" si="228"/>
        <v>0.86685890744444438</v>
      </c>
      <c r="X270" s="38">
        <f t="shared" si="228"/>
        <v>0.81957569431111099</v>
      </c>
      <c r="Y270" s="38">
        <f>stanford_det!AB270*Q270</f>
        <v>57.412636711323472</v>
      </c>
      <c r="Z270" s="38">
        <f>stanford_det!AC270*R270</f>
        <v>4708.4937681225401</v>
      </c>
      <c r="AA270" s="38">
        <f>stanford_det!AD270*S270</f>
        <v>7060.1548816890099</v>
      </c>
      <c r="AB270" s="38">
        <f>stanford_det!AE270*T270</f>
        <v>7216.5300582942527</v>
      </c>
      <c r="AC270" s="38">
        <f>stanford_det!AF270*U270</f>
        <v>3739.6823488124501</v>
      </c>
      <c r="AD270" s="38">
        <f>stanford_det!AG270*V270</f>
        <v>3768.9218890979687</v>
      </c>
      <c r="AE270" s="38">
        <f>stanford_det!AH270*W270</f>
        <v>2967.5789152876696</v>
      </c>
      <c r="AF270" s="38">
        <f>stanford_det!AI270*X270</f>
        <v>2869.4134681602582</v>
      </c>
    </row>
    <row r="271" spans="1:32" ht="15" customHeight="1" x14ac:dyDescent="0.25">
      <c r="A271" s="9" t="s">
        <v>81</v>
      </c>
      <c r="B271" s="9" t="s">
        <v>86</v>
      </c>
      <c r="C271" s="9" t="s">
        <v>6</v>
      </c>
      <c r="D271" s="9" t="s">
        <v>725</v>
      </c>
      <c r="E271" s="9" t="s">
        <v>739</v>
      </c>
      <c r="F271" s="9" t="s">
        <v>102</v>
      </c>
      <c r="G271" s="9" t="s">
        <v>723</v>
      </c>
      <c r="H271" s="39">
        <v>2164.4444444444443</v>
      </c>
      <c r="I271" s="39">
        <f>H271*1100/(1310+2/7*(1100-1310))</f>
        <v>1904.7111111111112</v>
      </c>
      <c r="J271" s="39">
        <f t="shared" si="224"/>
        <v>1809.4755555555557</v>
      </c>
      <c r="K271" s="39">
        <f>I271*990/1100</f>
        <v>1714.24</v>
      </c>
      <c r="L271" s="39">
        <f t="shared" si="225"/>
        <v>1662.2933333333333</v>
      </c>
      <c r="M271" s="39">
        <f>K271*930/990</f>
        <v>1610.3466666666666</v>
      </c>
      <c r="N271" s="39">
        <f t="shared" si="226"/>
        <v>1567.0577777777776</v>
      </c>
      <c r="O271" s="39">
        <f>M271*880/930</f>
        <v>1523.7688888888888</v>
      </c>
      <c r="P271" s="38">
        <v>0.91</v>
      </c>
      <c r="Q271" s="38">
        <f t="shared" si="228"/>
        <v>1.9696444444444443</v>
      </c>
      <c r="R271" s="38">
        <f t="shared" si="228"/>
        <v>1.7332871111111112</v>
      </c>
      <c r="S271" s="38">
        <f t="shared" si="228"/>
        <v>1.6466227555555559</v>
      </c>
      <c r="T271" s="38">
        <f t="shared" si="228"/>
        <v>1.5599584</v>
      </c>
      <c r="U271" s="38">
        <f t="shared" si="228"/>
        <v>1.5126869333333335</v>
      </c>
      <c r="V271" s="38">
        <f t="shared" si="228"/>
        <v>1.4654154666666666</v>
      </c>
      <c r="W271" s="38">
        <f t="shared" si="228"/>
        <v>1.4260225777777775</v>
      </c>
      <c r="X271" s="38">
        <f t="shared" si="228"/>
        <v>1.3866296888888889</v>
      </c>
      <c r="Y271" s="38">
        <f>stanford_det!AB271*Q271</f>
        <v>1042.5451564786845</v>
      </c>
      <c r="Z271" s="38">
        <f>stanford_det!AC271*R271</f>
        <v>547.74610682093828</v>
      </c>
      <c r="AA271" s="38">
        <f>stanford_det!AD271*S271</f>
        <v>816.63950367845473</v>
      </c>
      <c r="AB271" s="38">
        <f>stanford_det!AE271*T271</f>
        <v>878.91609505539373</v>
      </c>
      <c r="AC271" s="38">
        <f>stanford_det!AF271*U271</f>
        <v>495.04429813646829</v>
      </c>
      <c r="AD271" s="38">
        <f>stanford_det!AG271*V271</f>
        <v>504.29375589906965</v>
      </c>
      <c r="AE271" s="38">
        <f>stanford_det!AH271*W271</f>
        <v>418.57221139051586</v>
      </c>
      <c r="AF271" s="38">
        <f>stanford_det!AI271*X271</f>
        <v>414.80630370423268</v>
      </c>
    </row>
    <row r="272" spans="1:32" ht="15" customHeight="1" x14ac:dyDescent="0.25">
      <c r="A272" s="9" t="s">
        <v>41</v>
      </c>
      <c r="B272" s="9" t="s">
        <v>42</v>
      </c>
      <c r="C272" s="9" t="s">
        <v>6</v>
      </c>
      <c r="D272" s="9" t="s">
        <v>102</v>
      </c>
      <c r="E272" s="9" t="s">
        <v>722</v>
      </c>
      <c r="F272" s="9"/>
      <c r="G272" s="9"/>
      <c r="H272" s="38">
        <v>5285.7142857142853</v>
      </c>
      <c r="I272" s="38">
        <v>4500</v>
      </c>
      <c r="J272" s="38">
        <f t="shared" si="224"/>
        <v>4150</v>
      </c>
      <c r="K272" s="38">
        <v>3800</v>
      </c>
      <c r="L272" s="38">
        <f t="shared" si="225"/>
        <v>3650</v>
      </c>
      <c r="M272" s="38">
        <v>3500</v>
      </c>
      <c r="N272" s="38">
        <f t="shared" si="226"/>
        <v>3450</v>
      </c>
      <c r="O272" s="38">
        <v>3400</v>
      </c>
      <c r="P272" s="38">
        <v>0.91</v>
      </c>
      <c r="Q272" s="38">
        <f t="shared" si="228"/>
        <v>4.8099999999999996</v>
      </c>
      <c r="R272" s="38">
        <f t="shared" si="228"/>
        <v>4.0949999999999998</v>
      </c>
      <c r="S272" s="38">
        <f t="shared" si="228"/>
        <v>3.7765</v>
      </c>
      <c r="T272" s="38">
        <f t="shared" si="228"/>
        <v>3.4580000000000002</v>
      </c>
      <c r="U272" s="38">
        <f t="shared" si="228"/>
        <v>3.3214999999999999</v>
      </c>
      <c r="V272" s="38">
        <f t="shared" si="228"/>
        <v>3.1850000000000001</v>
      </c>
      <c r="W272" s="38">
        <f t="shared" si="228"/>
        <v>3.1395</v>
      </c>
      <c r="X272" s="38">
        <f t="shared" si="228"/>
        <v>3.0939999999999999</v>
      </c>
      <c r="Y272" s="38">
        <f>stanford_det!AB272*Q272</f>
        <v>0</v>
      </c>
      <c r="Z272" s="38">
        <f>stanford_det!AC272*R272</f>
        <v>0</v>
      </c>
      <c r="AA272" s="38">
        <f>stanford_det!AD272*S272</f>
        <v>0</v>
      </c>
      <c r="AB272" s="38">
        <f>stanford_det!AE272*T272</f>
        <v>0</v>
      </c>
      <c r="AC272" s="38">
        <f>stanford_det!AF272*U272</f>
        <v>0</v>
      </c>
      <c r="AD272" s="38">
        <f>stanford_det!AG272*V272</f>
        <v>0</v>
      </c>
      <c r="AE272" s="38">
        <f>stanford_det!AH272*W272</f>
        <v>0</v>
      </c>
      <c r="AF272" s="38">
        <f>stanford_det!AI272*X272</f>
        <v>0</v>
      </c>
    </row>
    <row r="273" spans="1:32" ht="15" customHeight="1" x14ac:dyDescent="0.25">
      <c r="A273" s="9" t="s">
        <v>43</v>
      </c>
      <c r="B273" s="9" t="s">
        <v>44</v>
      </c>
      <c r="C273" s="9" t="s">
        <v>6</v>
      </c>
      <c r="D273" s="9" t="s">
        <v>102</v>
      </c>
      <c r="E273" s="9" t="s">
        <v>721</v>
      </c>
      <c r="F273" s="9"/>
      <c r="G273" s="9"/>
      <c r="H273" s="38">
        <v>8140</v>
      </c>
      <c r="I273" s="38">
        <v>5790</v>
      </c>
      <c r="J273" s="38">
        <f t="shared" si="224"/>
        <v>5135</v>
      </c>
      <c r="K273" s="38">
        <v>4480</v>
      </c>
      <c r="L273" s="38">
        <f t="shared" si="225"/>
        <v>3565</v>
      </c>
      <c r="M273" s="38">
        <v>2650</v>
      </c>
      <c r="N273" s="38">
        <f t="shared" si="226"/>
        <v>2475</v>
      </c>
      <c r="O273" s="38">
        <v>2300</v>
      </c>
      <c r="P273" s="38"/>
      <c r="Q273" s="38">
        <f t="shared" ref="Q273:X273" si="229">H273/1000</f>
        <v>8.14</v>
      </c>
      <c r="R273" s="38">
        <f t="shared" si="229"/>
        <v>5.79</v>
      </c>
      <c r="S273" s="38">
        <f t="shared" si="229"/>
        <v>5.1349999999999998</v>
      </c>
      <c r="T273" s="38">
        <f t="shared" si="229"/>
        <v>4.4800000000000004</v>
      </c>
      <c r="U273" s="38">
        <f t="shared" si="229"/>
        <v>3.5649999999999999</v>
      </c>
      <c r="V273" s="38">
        <f t="shared" si="229"/>
        <v>2.65</v>
      </c>
      <c r="W273" s="38">
        <f t="shared" si="229"/>
        <v>2.4750000000000001</v>
      </c>
      <c r="X273" s="38">
        <f t="shared" si="229"/>
        <v>2.2999999999999998</v>
      </c>
      <c r="Y273" s="38">
        <f>stanford_det!AB273*Q273</f>
        <v>0</v>
      </c>
      <c r="Z273" s="38">
        <f>stanford_det!AC273*R273</f>
        <v>3.4424157514920566</v>
      </c>
      <c r="AA273" s="38">
        <f>stanford_det!AD273*S273</f>
        <v>5.1900808812866845</v>
      </c>
      <c r="AB273" s="38">
        <f>stanford_det!AE273*T273</f>
        <v>5.3271235118080877</v>
      </c>
      <c r="AC273" s="38">
        <f>stanford_det!AF273*U273</f>
        <v>2.4904748326478914</v>
      </c>
      <c r="AD273" s="38">
        <f>stanford_det!AG273*V273</f>
        <v>1.9694304277750312</v>
      </c>
      <c r="AE273" s="38">
        <f>stanford_det!AH273*W273</f>
        <v>1.5818613832147761</v>
      </c>
      <c r="AF273" s="38">
        <f>stanford_det!AI273*X273</f>
        <v>1.5041989380440246</v>
      </c>
    </row>
    <row r="274" spans="1:32" ht="15" customHeight="1" x14ac:dyDescent="0.25">
      <c r="A274" s="9" t="s">
        <v>45</v>
      </c>
      <c r="B274" s="9" t="s">
        <v>46</v>
      </c>
      <c r="C274" s="9" t="s">
        <v>6</v>
      </c>
      <c r="D274" s="9" t="s">
        <v>102</v>
      </c>
      <c r="E274" s="9" t="s">
        <v>720</v>
      </c>
      <c r="F274" s="9"/>
      <c r="G274" s="9"/>
      <c r="H274" s="38">
        <v>5370</v>
      </c>
      <c r="I274" s="38">
        <v>4970</v>
      </c>
      <c r="J274" s="38">
        <f t="shared" si="224"/>
        <v>4720</v>
      </c>
      <c r="K274" s="38">
        <v>4470</v>
      </c>
      <c r="L274" s="38">
        <f t="shared" si="225"/>
        <v>4245</v>
      </c>
      <c r="M274" s="38">
        <v>4020</v>
      </c>
      <c r="N274" s="38">
        <f t="shared" si="226"/>
        <v>3815</v>
      </c>
      <c r="O274" s="38">
        <v>3610</v>
      </c>
      <c r="P274" s="38">
        <v>0.91</v>
      </c>
      <c r="Q274" s="38">
        <f t="shared" ref="Q274:X274" si="230">H274*$P274/1000</f>
        <v>4.8866999999999994</v>
      </c>
      <c r="R274" s="38">
        <f t="shared" si="230"/>
        <v>4.5226999999999995</v>
      </c>
      <c r="S274" s="38">
        <f t="shared" si="230"/>
        <v>4.2951999999999995</v>
      </c>
      <c r="T274" s="38">
        <f t="shared" si="230"/>
        <v>4.0677000000000003</v>
      </c>
      <c r="U274" s="38">
        <f t="shared" si="230"/>
        <v>3.8629500000000001</v>
      </c>
      <c r="V274" s="38">
        <f t="shared" si="230"/>
        <v>3.6582000000000003</v>
      </c>
      <c r="W274" s="38">
        <f t="shared" si="230"/>
        <v>3.4716499999999999</v>
      </c>
      <c r="X274" s="38">
        <f t="shared" si="230"/>
        <v>3.2850999999999999</v>
      </c>
      <c r="Y274" s="38">
        <f>stanford_det!AB274*Q274</f>
        <v>0</v>
      </c>
      <c r="Z274" s="38">
        <f>stanford_det!AC274*R274</f>
        <v>0</v>
      </c>
      <c r="AA274" s="38">
        <f>stanford_det!AD274*S274</f>
        <v>0</v>
      </c>
      <c r="AB274" s="38">
        <f>stanford_det!AE274*T274</f>
        <v>0</v>
      </c>
      <c r="AC274" s="38">
        <f>stanford_det!AF274*U274</f>
        <v>0</v>
      </c>
      <c r="AD274" s="38">
        <f>stanford_det!AG274*V274</f>
        <v>0</v>
      </c>
      <c r="AE274" s="38">
        <f>stanford_det!AH274*W274</f>
        <v>0</v>
      </c>
      <c r="AF274" s="38">
        <f>stanford_det!AI274*X274</f>
        <v>0</v>
      </c>
    </row>
    <row r="275" spans="1:32" ht="15" customHeight="1" x14ac:dyDescent="0.25">
      <c r="A275" s="9" t="s">
        <v>29</v>
      </c>
      <c r="B275" s="9" t="s">
        <v>30</v>
      </c>
      <c r="C275" s="9" t="s">
        <v>5</v>
      </c>
      <c r="D275" s="9" t="s">
        <v>102</v>
      </c>
      <c r="E275" s="9" t="s">
        <v>738</v>
      </c>
      <c r="F275" s="9"/>
      <c r="G275" s="9"/>
      <c r="H275" s="38">
        <v>1721.2823372791709</v>
      </c>
      <c r="I275" s="38">
        <f t="shared" ref="I275:O276" si="231">$H275</f>
        <v>1721.2823372791709</v>
      </c>
      <c r="J275" s="38">
        <f t="shared" si="231"/>
        <v>1721.2823372791709</v>
      </c>
      <c r="K275" s="38">
        <f t="shared" si="231"/>
        <v>1721.2823372791709</v>
      </c>
      <c r="L275" s="38">
        <f t="shared" si="231"/>
        <v>1721.2823372791709</v>
      </c>
      <c r="M275" s="38">
        <f t="shared" si="231"/>
        <v>1721.2823372791709</v>
      </c>
      <c r="N275" s="38">
        <f t="shared" si="231"/>
        <v>1721.2823372791709</v>
      </c>
      <c r="O275" s="38">
        <f t="shared" si="231"/>
        <v>1721.2823372791709</v>
      </c>
      <c r="P275" s="38"/>
      <c r="Q275" s="38">
        <f t="shared" ref="Q275:X277" si="232">H275/1000</f>
        <v>1.7212823372791708</v>
      </c>
      <c r="R275" s="38">
        <f t="shared" si="232"/>
        <v>1.7212823372791708</v>
      </c>
      <c r="S275" s="38">
        <f t="shared" si="232"/>
        <v>1.7212823372791708</v>
      </c>
      <c r="T275" s="38">
        <f t="shared" si="232"/>
        <v>1.7212823372791708</v>
      </c>
      <c r="U275" s="38">
        <f t="shared" si="232"/>
        <v>1.7212823372791708</v>
      </c>
      <c r="V275" s="38">
        <f t="shared" si="232"/>
        <v>1.7212823372791708</v>
      </c>
      <c r="W275" s="38">
        <f t="shared" si="232"/>
        <v>1.7212823372791708</v>
      </c>
      <c r="X275" s="38">
        <f t="shared" si="232"/>
        <v>1.7212823372791708</v>
      </c>
      <c r="Y275" s="38">
        <f>stanford_det!AB275*Q275</f>
        <v>1758.4323866761415</v>
      </c>
      <c r="Z275" s="38">
        <f>stanford_det!AC275*R275</f>
        <v>982.62194143532554</v>
      </c>
      <c r="AA275" s="38">
        <f>stanford_det!AD275*S275</f>
        <v>614.13871339707839</v>
      </c>
      <c r="AB275" s="38">
        <f>stanford_det!AE275*T275</f>
        <v>245.65548535883127</v>
      </c>
      <c r="AC275" s="38">
        <f>stanford_det!AF275*U275</f>
        <v>153.5346783492696</v>
      </c>
      <c r="AD275" s="38">
        <f>stanford_det!AG275*V275</f>
        <v>61.413871339707896</v>
      </c>
      <c r="AE275" s="38">
        <f>stanford_det!AH275*W275</f>
        <v>30.706935669853948</v>
      </c>
      <c r="AF275" s="38">
        <f>stanford_det!AI275*X275</f>
        <v>0</v>
      </c>
    </row>
    <row r="276" spans="1:32" ht="15" customHeight="1" x14ac:dyDescent="0.25">
      <c r="A276" s="9" t="s">
        <v>31</v>
      </c>
      <c r="B276" s="9" t="s">
        <v>32</v>
      </c>
      <c r="C276" s="9" t="s">
        <v>5</v>
      </c>
      <c r="D276" s="9" t="s">
        <v>102</v>
      </c>
      <c r="E276" s="9" t="s">
        <v>737</v>
      </c>
      <c r="F276" s="9"/>
      <c r="G276" s="9"/>
      <c r="H276" s="38">
        <v>850</v>
      </c>
      <c r="I276" s="38">
        <f t="shared" si="231"/>
        <v>850</v>
      </c>
      <c r="J276" s="38">
        <f t="shared" si="231"/>
        <v>850</v>
      </c>
      <c r="K276" s="38">
        <f t="shared" si="231"/>
        <v>850</v>
      </c>
      <c r="L276" s="38">
        <f t="shared" si="231"/>
        <v>850</v>
      </c>
      <c r="M276" s="38">
        <f t="shared" si="231"/>
        <v>850</v>
      </c>
      <c r="N276" s="38">
        <f t="shared" si="231"/>
        <v>850</v>
      </c>
      <c r="O276" s="38">
        <f t="shared" si="231"/>
        <v>850</v>
      </c>
      <c r="P276" s="38"/>
      <c r="Q276" s="38">
        <f t="shared" si="232"/>
        <v>0.85</v>
      </c>
      <c r="R276" s="38">
        <f t="shared" si="232"/>
        <v>0.85</v>
      </c>
      <c r="S276" s="38">
        <f t="shared" si="232"/>
        <v>0.85</v>
      </c>
      <c r="T276" s="38">
        <f t="shared" si="232"/>
        <v>0.85</v>
      </c>
      <c r="U276" s="38">
        <f t="shared" si="232"/>
        <v>0.85</v>
      </c>
      <c r="V276" s="38">
        <f t="shared" si="232"/>
        <v>0.85</v>
      </c>
      <c r="W276" s="38">
        <f t="shared" si="232"/>
        <v>0.85</v>
      </c>
      <c r="X276" s="38">
        <f t="shared" si="232"/>
        <v>0.85</v>
      </c>
      <c r="Y276" s="38">
        <f>stanford_det!AB276*Q276</f>
        <v>47.017515683333329</v>
      </c>
      <c r="Z276" s="38">
        <f>stanford_det!AC276*R276</f>
        <v>37.614012546666665</v>
      </c>
      <c r="AA276" s="38">
        <f>stanford_det!AD276*S276</f>
        <v>23.508757841666664</v>
      </c>
      <c r="AB276" s="38">
        <f>stanford_det!AE276*T276</f>
        <v>9.4035031366666662</v>
      </c>
      <c r="AC276" s="38">
        <f>stanford_det!AF276*U276</f>
        <v>5.8771894604166688</v>
      </c>
      <c r="AD276" s="38">
        <f>stanford_det!AG276*V276</f>
        <v>2.3508757841666714</v>
      </c>
      <c r="AE276" s="38">
        <f>stanford_det!AH276*W276</f>
        <v>1.1754378920833357</v>
      </c>
      <c r="AF276" s="38">
        <f>stanford_det!AI276*X276</f>
        <v>0</v>
      </c>
    </row>
    <row r="277" spans="1:32" ht="15" customHeight="1" x14ac:dyDescent="0.25">
      <c r="A277" s="9" t="s">
        <v>33</v>
      </c>
      <c r="B277" s="9" t="s">
        <v>34</v>
      </c>
      <c r="C277" s="9" t="s">
        <v>5</v>
      </c>
      <c r="D277" s="9" t="s">
        <v>102</v>
      </c>
      <c r="E277" s="9" t="s">
        <v>736</v>
      </c>
      <c r="F277" s="9"/>
      <c r="G277" s="9"/>
      <c r="H277" s="38">
        <v>4457.1428571428569</v>
      </c>
      <c r="I277" s="38">
        <f>4350</f>
        <v>4350</v>
      </c>
      <c r="J277" s="38">
        <f>(I277+K277)/2</f>
        <v>4225</v>
      </c>
      <c r="K277" s="38">
        <v>4100</v>
      </c>
      <c r="L277" s="38">
        <f>(K277+M277)/2</f>
        <v>3950</v>
      </c>
      <c r="M277" s="38">
        <v>3800</v>
      </c>
      <c r="N277" s="38">
        <f>(M277+O277)/2</f>
        <v>3775</v>
      </c>
      <c r="O277" s="38">
        <v>3750</v>
      </c>
      <c r="P277" s="38"/>
      <c r="Q277" s="38">
        <f t="shared" si="232"/>
        <v>4.4571428571428573</v>
      </c>
      <c r="R277" s="38">
        <f t="shared" si="232"/>
        <v>4.3499999999999996</v>
      </c>
      <c r="S277" s="38">
        <f t="shared" si="232"/>
        <v>4.2249999999999996</v>
      </c>
      <c r="T277" s="38">
        <f t="shared" si="232"/>
        <v>4.0999999999999996</v>
      </c>
      <c r="U277" s="38">
        <f t="shared" si="232"/>
        <v>3.95</v>
      </c>
      <c r="V277" s="38">
        <f t="shared" si="232"/>
        <v>3.8</v>
      </c>
      <c r="W277" s="38">
        <f t="shared" si="232"/>
        <v>3.7749999999999999</v>
      </c>
      <c r="X277" s="38">
        <f t="shared" si="232"/>
        <v>3.75</v>
      </c>
      <c r="Y277" s="38">
        <f>stanford_det!AB277*Q277</f>
        <v>0</v>
      </c>
      <c r="Z277" s="38">
        <f>stanford_det!AC277*R277</f>
        <v>0</v>
      </c>
      <c r="AA277" s="38">
        <f>stanford_det!AD277*S277</f>
        <v>0</v>
      </c>
      <c r="AB277" s="38">
        <f>stanford_det!AE277*T277</f>
        <v>0</v>
      </c>
      <c r="AC277" s="38">
        <f>stanford_det!AF277*U277</f>
        <v>0</v>
      </c>
      <c r="AD277" s="38">
        <f>stanford_det!AG277*V277</f>
        <v>0</v>
      </c>
      <c r="AE277" s="38">
        <f>stanford_det!AH277*W277</f>
        <v>0</v>
      </c>
      <c r="AF277" s="38">
        <f>stanford_det!AI277*X277</f>
        <v>0</v>
      </c>
    </row>
    <row r="278" spans="1:32" ht="15" customHeight="1" x14ac:dyDescent="0.25">
      <c r="A278" s="9" t="s">
        <v>35</v>
      </c>
      <c r="B278" s="9" t="s">
        <v>36</v>
      </c>
      <c r="C278" s="9" t="s">
        <v>5</v>
      </c>
      <c r="D278" s="9" t="s">
        <v>725</v>
      </c>
      <c r="E278" s="9" t="s">
        <v>735</v>
      </c>
      <c r="F278" s="9" t="s">
        <v>102</v>
      </c>
      <c r="G278" s="9" t="s">
        <v>734</v>
      </c>
      <c r="H278" s="38">
        <v>1842.692924470706</v>
      </c>
      <c r="I278" s="38">
        <f t="shared" ref="I278:O278" si="233">$H278</f>
        <v>1842.692924470706</v>
      </c>
      <c r="J278" s="38">
        <f t="shared" si="233"/>
        <v>1842.692924470706</v>
      </c>
      <c r="K278" s="38">
        <f t="shared" si="233"/>
        <v>1842.692924470706</v>
      </c>
      <c r="L278" s="38">
        <f t="shared" si="233"/>
        <v>1842.692924470706</v>
      </c>
      <c r="M278" s="38">
        <f t="shared" si="233"/>
        <v>1842.692924470706</v>
      </c>
      <c r="N278" s="38">
        <f t="shared" si="233"/>
        <v>1842.692924470706</v>
      </c>
      <c r="O278" s="38">
        <f t="shared" si="233"/>
        <v>1842.692924470706</v>
      </c>
      <c r="P278" s="38">
        <v>0.91</v>
      </c>
      <c r="Q278" s="38">
        <f t="shared" ref="Q278:X280" si="234">H278*$P278/1000</f>
        <v>1.6768505612683424</v>
      </c>
      <c r="R278" s="38">
        <f t="shared" si="234"/>
        <v>1.6768505612683424</v>
      </c>
      <c r="S278" s="38">
        <f t="shared" si="234"/>
        <v>1.6768505612683424</v>
      </c>
      <c r="T278" s="38">
        <f t="shared" si="234"/>
        <v>1.6768505612683424</v>
      </c>
      <c r="U278" s="38">
        <f t="shared" si="234"/>
        <v>1.6768505612683424</v>
      </c>
      <c r="V278" s="38">
        <f t="shared" si="234"/>
        <v>1.6768505612683424</v>
      </c>
      <c r="W278" s="38">
        <f t="shared" si="234"/>
        <v>1.6768505612683424</v>
      </c>
      <c r="X278" s="38">
        <f t="shared" si="234"/>
        <v>1.6768505612683424</v>
      </c>
      <c r="Y278" s="38">
        <f>stanford_det!AB278*Q278</f>
        <v>36.583289745004336</v>
      </c>
      <c r="Z278" s="38">
        <f>stanford_det!AC278*R278</f>
        <v>24.409354670196173</v>
      </c>
      <c r="AA278" s="38">
        <f>stanford_det!AD278*S278</f>
        <v>21.240107109399002</v>
      </c>
      <c r="AB278" s="38">
        <f>stanford_det!AE278*T278</f>
        <v>18.070859548601835</v>
      </c>
      <c r="AC278" s="38">
        <f>stanford_det!AF278*U278</f>
        <v>17.278547658402545</v>
      </c>
      <c r="AD278" s="38">
        <f>stanford_det!AG278*V278</f>
        <v>16.486235768203258</v>
      </c>
      <c r="AE278" s="38">
        <f>stanford_det!AH278*W278</f>
        <v>16.222131804803492</v>
      </c>
      <c r="AF278" s="38">
        <f>stanford_det!AI278*X278</f>
        <v>15.958027841403727</v>
      </c>
    </row>
    <row r="279" spans="1:32" ht="15" customHeight="1" x14ac:dyDescent="0.25">
      <c r="A279" s="9" t="s">
        <v>79</v>
      </c>
      <c r="B279" s="9" t="s">
        <v>83</v>
      </c>
      <c r="C279" s="9" t="s">
        <v>5</v>
      </c>
      <c r="D279" s="9" t="s">
        <v>725</v>
      </c>
      <c r="E279" s="9" t="s">
        <v>742</v>
      </c>
      <c r="F279" s="9" t="s">
        <v>102</v>
      </c>
      <c r="G279" s="9" t="s">
        <v>732</v>
      </c>
      <c r="H279" s="39">
        <v>1988.1111111111111</v>
      </c>
      <c r="I279" s="39">
        <f>H279*1350/(1400+2/7*(1350-1400))</f>
        <v>1936.8711340206185</v>
      </c>
      <c r="J279" s="39">
        <f t="shared" ref="J279:J287" si="235">(I279+K279)/2</f>
        <v>1901.0031500572736</v>
      </c>
      <c r="K279" s="39">
        <f>I279*1300/1350</f>
        <v>1865.1351660939288</v>
      </c>
      <c r="L279" s="39">
        <f t="shared" ref="L279:L287" si="236">(K279+M279)/2</f>
        <v>1793.3991981672393</v>
      </c>
      <c r="M279" s="39">
        <f>K279*1200/1300</f>
        <v>1721.6632302405496</v>
      </c>
      <c r="N279" s="39">
        <f t="shared" ref="N279:N287" si="237">(M279+O279)/2</f>
        <v>1649.92726231386</v>
      </c>
      <c r="O279" s="39">
        <f>M279*1100/1200</f>
        <v>1578.1912943871705</v>
      </c>
      <c r="P279" s="38">
        <v>0.91</v>
      </c>
      <c r="Q279" s="38">
        <f t="shared" si="234"/>
        <v>1.8091811111111114</v>
      </c>
      <c r="R279" s="38">
        <f t="shared" si="234"/>
        <v>1.7625527319587628</v>
      </c>
      <c r="S279" s="38">
        <f t="shared" si="234"/>
        <v>1.7299128665521191</v>
      </c>
      <c r="T279" s="38">
        <f t="shared" si="234"/>
        <v>1.6972730011454753</v>
      </c>
      <c r="U279" s="38">
        <f t="shared" si="234"/>
        <v>1.6319932703321878</v>
      </c>
      <c r="V279" s="38">
        <f t="shared" si="234"/>
        <v>1.5667135395189002</v>
      </c>
      <c r="W279" s="38">
        <f t="shared" si="234"/>
        <v>1.5014338087056125</v>
      </c>
      <c r="X279" s="38">
        <f t="shared" si="234"/>
        <v>1.4361540778923252</v>
      </c>
      <c r="Y279" s="38">
        <f>stanford_det!AB279*Q279</f>
        <v>2360.9813500000005</v>
      </c>
      <c r="Z279" s="38">
        <f>stanford_det!AC279*R279</f>
        <v>6080.0450171820803</v>
      </c>
      <c r="AA279" s="38">
        <f>stanford_det!AD279*S279</f>
        <v>9591.3945897201811</v>
      </c>
      <c r="AB279" s="38">
        <f>stanford_det!AE279*T279</f>
        <v>10581.310760014145</v>
      </c>
      <c r="AC279" s="38">
        <f>stanford_det!AF279*U279</f>
        <v>5681.5193674176599</v>
      </c>
      <c r="AD279" s="38">
        <f>stanford_det!AG279*V279</f>
        <v>5762.3375345604973</v>
      </c>
      <c r="AE279" s="38">
        <f>stanford_det!AH279*W279</f>
        <v>4636.51317949845</v>
      </c>
      <c r="AF279" s="38">
        <f>stanford_det!AI279*X279</f>
        <v>4529.0608821837859</v>
      </c>
    </row>
    <row r="280" spans="1:32" ht="15" customHeight="1" x14ac:dyDescent="0.25">
      <c r="A280" s="9" t="s">
        <v>78</v>
      </c>
      <c r="B280" s="9" t="s">
        <v>84</v>
      </c>
      <c r="C280" s="9" t="s">
        <v>5</v>
      </c>
      <c r="D280" s="9" t="s">
        <v>725</v>
      </c>
      <c r="E280" s="9" t="s">
        <v>741</v>
      </c>
      <c r="F280" s="9" t="s">
        <v>102</v>
      </c>
      <c r="G280" s="9" t="s">
        <v>730</v>
      </c>
      <c r="H280" s="38">
        <v>4376</v>
      </c>
      <c r="I280" s="38">
        <f>H280*2880/(3470+2/7*(2880-3470))</f>
        <v>3817.4019904803113</v>
      </c>
      <c r="J280" s="38">
        <f t="shared" si="235"/>
        <v>3618.5789701427948</v>
      </c>
      <c r="K280" s="38">
        <f>I280*2580/2880</f>
        <v>3419.7559498052788</v>
      </c>
      <c r="L280" s="38">
        <f t="shared" si="236"/>
        <v>3287.2072695802681</v>
      </c>
      <c r="M280" s="38">
        <f>K280*2380/2580</f>
        <v>3154.6585893552569</v>
      </c>
      <c r="N280" s="38">
        <f t="shared" si="237"/>
        <v>3032.3850006205571</v>
      </c>
      <c r="O280" s="38">
        <f>M280*2380/2580</f>
        <v>2910.1114118858573</v>
      </c>
      <c r="P280" s="38">
        <v>0.91</v>
      </c>
      <c r="Q280" s="38">
        <f t="shared" si="234"/>
        <v>3.9821600000000004</v>
      </c>
      <c r="R280" s="38">
        <f t="shared" si="234"/>
        <v>3.4738358113370831</v>
      </c>
      <c r="S280" s="38">
        <f t="shared" si="234"/>
        <v>3.2929068628299434</v>
      </c>
      <c r="T280" s="38">
        <f t="shared" si="234"/>
        <v>3.1119779143228037</v>
      </c>
      <c r="U280" s="38">
        <f t="shared" si="234"/>
        <v>2.991358615318044</v>
      </c>
      <c r="V280" s="38">
        <f t="shared" si="234"/>
        <v>2.8707393163132839</v>
      </c>
      <c r="W280" s="38">
        <f t="shared" si="234"/>
        <v>2.7594703505647074</v>
      </c>
      <c r="X280" s="38">
        <f t="shared" si="234"/>
        <v>2.6482013848161299</v>
      </c>
      <c r="Y280" s="38">
        <f>stanford_det!AB280*Q280</f>
        <v>0</v>
      </c>
      <c r="Z280" s="38">
        <f>stanford_det!AC280*R280</f>
        <v>2418.2170555417401</v>
      </c>
      <c r="AA280" s="38">
        <f>stanford_det!AD280*S280</f>
        <v>3733.6187414515575</v>
      </c>
      <c r="AB280" s="38">
        <f>stanford_det!AE280*T280</f>
        <v>3911.4101100921084</v>
      </c>
      <c r="AC280" s="38">
        <f>stanford_det!AF280*U280</f>
        <v>1916.0545053313456</v>
      </c>
      <c r="AD280" s="38">
        <f>stanford_det!AG280*V280</f>
        <v>1942.876936020707</v>
      </c>
      <c r="AE280" s="38">
        <f>stanford_det!AH280*W280</f>
        <v>1500.7272014113439</v>
      </c>
      <c r="AF280" s="38">
        <f>stanford_det!AI280*X280</f>
        <v>1472.218763535071</v>
      </c>
    </row>
    <row r="281" spans="1:32" ht="15" customHeight="1" x14ac:dyDescent="0.25">
      <c r="A281" s="9" t="s">
        <v>37</v>
      </c>
      <c r="B281" s="9" t="s">
        <v>38</v>
      </c>
      <c r="C281" s="9" t="s">
        <v>5</v>
      </c>
      <c r="D281" s="9" t="s">
        <v>102</v>
      </c>
      <c r="E281" s="9" t="s">
        <v>729</v>
      </c>
      <c r="F281" s="9"/>
      <c r="G281" s="9"/>
      <c r="H281" s="38">
        <v>2442.8571428571427</v>
      </c>
      <c r="I281" s="38">
        <v>2300</v>
      </c>
      <c r="J281" s="38">
        <f t="shared" si="235"/>
        <v>2300</v>
      </c>
      <c r="K281" s="38">
        <v>2300</v>
      </c>
      <c r="L281" s="38">
        <f t="shared" si="236"/>
        <v>2300</v>
      </c>
      <c r="M281" s="38">
        <v>2300</v>
      </c>
      <c r="N281" s="38">
        <f t="shared" si="237"/>
        <v>2250</v>
      </c>
      <c r="O281" s="38">
        <v>2200</v>
      </c>
      <c r="P281" s="38"/>
      <c r="Q281" s="38">
        <f t="shared" ref="Q281:X282" si="238">H281/1000</f>
        <v>2.4428571428571426</v>
      </c>
      <c r="R281" s="38">
        <f t="shared" si="238"/>
        <v>2.2999999999999998</v>
      </c>
      <c r="S281" s="38">
        <f t="shared" si="238"/>
        <v>2.2999999999999998</v>
      </c>
      <c r="T281" s="38">
        <f t="shared" si="238"/>
        <v>2.2999999999999998</v>
      </c>
      <c r="U281" s="38">
        <f t="shared" si="238"/>
        <v>2.2999999999999998</v>
      </c>
      <c r="V281" s="38">
        <f t="shared" si="238"/>
        <v>2.2999999999999998</v>
      </c>
      <c r="W281" s="38">
        <f t="shared" si="238"/>
        <v>2.25</v>
      </c>
      <c r="X281" s="38">
        <f t="shared" si="238"/>
        <v>2.2000000000000002</v>
      </c>
      <c r="Y281" s="38">
        <f>stanford_det!AB281*Q281</f>
        <v>27.808124693877552</v>
      </c>
      <c r="Z281" s="38">
        <f>stanford_det!AC281*R281</f>
        <v>20.94553485714286</v>
      </c>
      <c r="AA281" s="38">
        <f>stanford_det!AD281*S281</f>
        <v>13.090959285714286</v>
      </c>
      <c r="AB281" s="38">
        <f>stanford_det!AE281*T281</f>
        <v>5.2363837142857141</v>
      </c>
      <c r="AC281" s="38">
        <f>stanford_det!AF281*U281</f>
        <v>3.2727398214285728</v>
      </c>
      <c r="AD281" s="38">
        <f>stanford_det!AG281*V281</f>
        <v>1.3090959285714314</v>
      </c>
      <c r="AE281" s="38">
        <f>stanford_det!AH281*W281</f>
        <v>0.64031866071428711</v>
      </c>
      <c r="AF281" s="38">
        <f>stanford_det!AI281*X281</f>
        <v>0</v>
      </c>
    </row>
    <row r="282" spans="1:32" ht="15" customHeight="1" x14ac:dyDescent="0.25">
      <c r="A282" s="9" t="s">
        <v>39</v>
      </c>
      <c r="B282" s="9" t="s">
        <v>40</v>
      </c>
      <c r="C282" s="9" t="s">
        <v>5</v>
      </c>
      <c r="D282" s="9" t="s">
        <v>102</v>
      </c>
      <c r="E282" s="9" t="s">
        <v>728</v>
      </c>
      <c r="F282" s="9"/>
      <c r="G282" s="9"/>
      <c r="H282" s="38">
        <v>2812.8571428571427</v>
      </c>
      <c r="I282" s="38">
        <v>2620</v>
      </c>
      <c r="J282" s="38">
        <f t="shared" si="235"/>
        <v>2495</v>
      </c>
      <c r="K282" s="38">
        <v>2370</v>
      </c>
      <c r="L282" s="38">
        <f t="shared" si="236"/>
        <v>2260</v>
      </c>
      <c r="M282" s="38">
        <v>2150</v>
      </c>
      <c r="N282" s="38">
        <f t="shared" si="237"/>
        <v>2050</v>
      </c>
      <c r="O282" s="38">
        <v>1950</v>
      </c>
      <c r="P282" s="38"/>
      <c r="Q282" s="38">
        <f t="shared" si="238"/>
        <v>2.8128571428571427</v>
      </c>
      <c r="R282" s="38">
        <f t="shared" si="238"/>
        <v>2.62</v>
      </c>
      <c r="S282" s="38">
        <f t="shared" si="238"/>
        <v>2.4950000000000001</v>
      </c>
      <c r="T282" s="38">
        <f t="shared" si="238"/>
        <v>2.37</v>
      </c>
      <c r="U282" s="38">
        <f t="shared" si="238"/>
        <v>2.2599999999999998</v>
      </c>
      <c r="V282" s="38">
        <f t="shared" si="238"/>
        <v>2.15</v>
      </c>
      <c r="W282" s="38">
        <f t="shared" si="238"/>
        <v>2.0499999999999998</v>
      </c>
      <c r="X282" s="38">
        <f t="shared" si="238"/>
        <v>1.95</v>
      </c>
      <c r="Y282" s="38">
        <f>stanford_det!AB282*Q282</f>
        <v>604.70769102857139</v>
      </c>
      <c r="Z282" s="38">
        <f>stanford_det!AC282*R282</f>
        <v>132.00582847999999</v>
      </c>
      <c r="AA282" s="38">
        <f>stanford_det!AD282*S282</f>
        <v>78.567400300000003</v>
      </c>
      <c r="AB282" s="38">
        <f>stanford_det!AE282*T282</f>
        <v>29.852463119999982</v>
      </c>
      <c r="AC282" s="38">
        <f>stanford_det!AF282*U282</f>
        <v>17.791816099999991</v>
      </c>
      <c r="AD282" s="38">
        <f>stanford_det!AG282*V282</f>
        <v>6.7703371000000043</v>
      </c>
      <c r="AE282" s="38">
        <f>stanford_det!AH282*W282</f>
        <v>3.2277188500000022</v>
      </c>
      <c r="AF282" s="38">
        <f>stanford_det!AI282*X282</f>
        <v>0</v>
      </c>
    </row>
    <row r="283" spans="1:32" ht="15" customHeight="1" x14ac:dyDescent="0.25">
      <c r="A283" s="9" t="s">
        <v>80</v>
      </c>
      <c r="B283" s="9" t="s">
        <v>85</v>
      </c>
      <c r="C283" s="9" t="s">
        <v>5</v>
      </c>
      <c r="D283" s="9" t="s">
        <v>725</v>
      </c>
      <c r="E283" s="9" t="s">
        <v>740</v>
      </c>
      <c r="F283" s="9" t="s">
        <v>102</v>
      </c>
      <c r="G283" s="9" t="s">
        <v>726</v>
      </c>
      <c r="H283" s="39">
        <v>1608.2725555555553</v>
      </c>
      <c r="I283" s="39">
        <f>H283*800/(980+2/7*(800-980))</f>
        <v>1385.588663247863</v>
      </c>
      <c r="J283" s="39">
        <f t="shared" si="235"/>
        <v>1247.0297969230767</v>
      </c>
      <c r="K283" s="39">
        <f>I283*640/800</f>
        <v>1108.4709305982904</v>
      </c>
      <c r="L283" s="39">
        <f t="shared" si="236"/>
        <v>1056.5113557264956</v>
      </c>
      <c r="M283" s="39">
        <f>K283*580/640</f>
        <v>1004.5517808547007</v>
      </c>
      <c r="N283" s="39">
        <f t="shared" si="237"/>
        <v>952.59220598290585</v>
      </c>
      <c r="O283" s="39">
        <f>M283*520/580</f>
        <v>900.63263111111098</v>
      </c>
      <c r="P283" s="38">
        <v>0.91</v>
      </c>
      <c r="Q283" s="38">
        <f t="shared" ref="Q283:X285" si="239">H283*$P283/1000</f>
        <v>1.4635280255555554</v>
      </c>
      <c r="R283" s="38">
        <f t="shared" si="239"/>
        <v>1.2608856835555553</v>
      </c>
      <c r="S283" s="38">
        <f t="shared" si="239"/>
        <v>1.1347971151999998</v>
      </c>
      <c r="T283" s="38">
        <f t="shared" si="239"/>
        <v>1.0087085468444443</v>
      </c>
      <c r="U283" s="38">
        <f t="shared" si="239"/>
        <v>0.96142533371111105</v>
      </c>
      <c r="V283" s="38">
        <f t="shared" si="239"/>
        <v>0.91414212057777777</v>
      </c>
      <c r="W283" s="38">
        <f t="shared" si="239"/>
        <v>0.86685890744444438</v>
      </c>
      <c r="X283" s="38">
        <f t="shared" si="239"/>
        <v>0.81957569431111099</v>
      </c>
      <c r="Y283" s="38">
        <f>stanford_det!AB283*Q283</f>
        <v>36.378550252622858</v>
      </c>
      <c r="Z283" s="38">
        <f>stanford_det!AC283*R283</f>
        <v>1346.5134119417453</v>
      </c>
      <c r="AA283" s="38">
        <f>stanford_det!AD283*S283</f>
        <v>2019.4132242181324</v>
      </c>
      <c r="AB283" s="38">
        <f>stanford_det!AE283*T283</f>
        <v>2064.217694906305</v>
      </c>
      <c r="AC283" s="38">
        <f>stanford_det!AF283*U283</f>
        <v>1069.4774317806718</v>
      </c>
      <c r="AD283" s="38">
        <f>stanford_det!AG283*V283</f>
        <v>1077.8671171067508</v>
      </c>
      <c r="AE283" s="38">
        <f>stanford_det!AH283*W283</f>
        <v>848.61805154175397</v>
      </c>
      <c r="AF283" s="38">
        <f>stanford_det!AI283*X283</f>
        <v>820.55577507923181</v>
      </c>
    </row>
    <row r="284" spans="1:32" ht="15" customHeight="1" x14ac:dyDescent="0.25">
      <c r="A284" s="9" t="s">
        <v>81</v>
      </c>
      <c r="B284" s="9" t="s">
        <v>86</v>
      </c>
      <c r="C284" s="9" t="s">
        <v>5</v>
      </c>
      <c r="D284" s="9" t="s">
        <v>725</v>
      </c>
      <c r="E284" s="9" t="s">
        <v>739</v>
      </c>
      <c r="F284" s="9" t="s">
        <v>102</v>
      </c>
      <c r="G284" s="9" t="s">
        <v>723</v>
      </c>
      <c r="H284" s="39">
        <v>2164.4444444444443</v>
      </c>
      <c r="I284" s="39">
        <f>H284*1100/(1310+2/7*(1100-1310))</f>
        <v>1904.7111111111112</v>
      </c>
      <c r="J284" s="39">
        <f t="shared" si="235"/>
        <v>1809.4755555555557</v>
      </c>
      <c r="K284" s="39">
        <f>I284*990/1100</f>
        <v>1714.24</v>
      </c>
      <c r="L284" s="39">
        <f t="shared" si="236"/>
        <v>1662.2933333333333</v>
      </c>
      <c r="M284" s="39">
        <f>K284*930/990</f>
        <v>1610.3466666666666</v>
      </c>
      <c r="N284" s="39">
        <f t="shared" si="237"/>
        <v>1567.0577777777776</v>
      </c>
      <c r="O284" s="39">
        <f>M284*880/930</f>
        <v>1523.7688888888888</v>
      </c>
      <c r="P284" s="38">
        <v>0.91</v>
      </c>
      <c r="Q284" s="38">
        <f t="shared" si="239"/>
        <v>1.9696444444444443</v>
      </c>
      <c r="R284" s="38">
        <f t="shared" si="239"/>
        <v>1.7332871111111112</v>
      </c>
      <c r="S284" s="38">
        <f t="shared" si="239"/>
        <v>1.6466227555555559</v>
      </c>
      <c r="T284" s="38">
        <f t="shared" si="239"/>
        <v>1.5599584</v>
      </c>
      <c r="U284" s="38">
        <f t="shared" si="239"/>
        <v>1.5126869333333335</v>
      </c>
      <c r="V284" s="38">
        <f t="shared" si="239"/>
        <v>1.4654154666666666</v>
      </c>
      <c r="W284" s="38">
        <f t="shared" si="239"/>
        <v>1.4260225777777775</v>
      </c>
      <c r="X284" s="38">
        <f t="shared" si="239"/>
        <v>1.3866296888888889</v>
      </c>
      <c r="Y284" s="38">
        <f>stanford_det!AB284*Q284</f>
        <v>112.60506529543117</v>
      </c>
      <c r="Z284" s="38">
        <f>stanford_det!AC284*R284</f>
        <v>6466.0914303569407</v>
      </c>
      <c r="AA284" s="38">
        <f>stanford_det!AD284*S284</f>
        <v>10236.959113019144</v>
      </c>
      <c r="AB284" s="38">
        <f>stanford_det!AE284*T284</f>
        <v>11152.680355266308</v>
      </c>
      <c r="AC284" s="38">
        <f>stanford_det!AF284*U284</f>
        <v>5878.2064303696934</v>
      </c>
      <c r="AD284" s="38">
        <f>stanford_det!AG284*V284</f>
        <v>6036.1016118716698</v>
      </c>
      <c r="AE284" s="38">
        <f>stanford_det!AH284*W284</f>
        <v>4876.6209291820724</v>
      </c>
      <c r="AF284" s="38">
        <f>stanford_det!AI284*X284</f>
        <v>4849.6490189555479</v>
      </c>
    </row>
    <row r="285" spans="1:32" ht="15" customHeight="1" x14ac:dyDescent="0.25">
      <c r="A285" s="9" t="s">
        <v>41</v>
      </c>
      <c r="B285" s="9" t="s">
        <v>42</v>
      </c>
      <c r="C285" s="9" t="s">
        <v>5</v>
      </c>
      <c r="D285" s="9" t="s">
        <v>102</v>
      </c>
      <c r="E285" s="9" t="s">
        <v>722</v>
      </c>
      <c r="F285" s="9"/>
      <c r="G285" s="9"/>
      <c r="H285" s="38">
        <v>5285.7142857142853</v>
      </c>
      <c r="I285" s="38">
        <v>4500</v>
      </c>
      <c r="J285" s="38">
        <f t="shared" si="235"/>
        <v>4150</v>
      </c>
      <c r="K285" s="38">
        <v>3800</v>
      </c>
      <c r="L285" s="38">
        <f t="shared" si="236"/>
        <v>3650</v>
      </c>
      <c r="M285" s="38">
        <v>3500</v>
      </c>
      <c r="N285" s="38">
        <f t="shared" si="237"/>
        <v>3450</v>
      </c>
      <c r="O285" s="38">
        <v>3400</v>
      </c>
      <c r="P285" s="38">
        <v>0.91</v>
      </c>
      <c r="Q285" s="38">
        <f t="shared" si="239"/>
        <v>4.8099999999999996</v>
      </c>
      <c r="R285" s="38">
        <f t="shared" si="239"/>
        <v>4.0949999999999998</v>
      </c>
      <c r="S285" s="38">
        <f t="shared" si="239"/>
        <v>3.7765</v>
      </c>
      <c r="T285" s="38">
        <f t="shared" si="239"/>
        <v>3.4580000000000002</v>
      </c>
      <c r="U285" s="38">
        <f t="shared" si="239"/>
        <v>3.3214999999999999</v>
      </c>
      <c r="V285" s="38">
        <f t="shared" si="239"/>
        <v>3.1850000000000001</v>
      </c>
      <c r="W285" s="38">
        <f t="shared" si="239"/>
        <v>3.1395</v>
      </c>
      <c r="X285" s="38">
        <f t="shared" si="239"/>
        <v>3.0939999999999999</v>
      </c>
      <c r="Y285" s="38">
        <f>stanford_det!AB285*Q285</f>
        <v>0</v>
      </c>
      <c r="Z285" s="38">
        <f>stanford_det!AC285*R285</f>
        <v>0</v>
      </c>
      <c r="AA285" s="38">
        <f>stanford_det!AD285*S285</f>
        <v>0</v>
      </c>
      <c r="AB285" s="38">
        <f>stanford_det!AE285*T285</f>
        <v>0</v>
      </c>
      <c r="AC285" s="38">
        <f>stanford_det!AF285*U285</f>
        <v>0</v>
      </c>
      <c r="AD285" s="38">
        <f>stanford_det!AG285*V285</f>
        <v>0</v>
      </c>
      <c r="AE285" s="38">
        <f>stanford_det!AH285*W285</f>
        <v>0</v>
      </c>
      <c r="AF285" s="38">
        <f>stanford_det!AI285*X285</f>
        <v>0</v>
      </c>
    </row>
    <row r="286" spans="1:32" ht="15" customHeight="1" x14ac:dyDescent="0.25">
      <c r="A286" s="9" t="s">
        <v>43</v>
      </c>
      <c r="B286" s="9" t="s">
        <v>44</v>
      </c>
      <c r="C286" s="9" t="s">
        <v>5</v>
      </c>
      <c r="D286" s="9" t="s">
        <v>102</v>
      </c>
      <c r="E286" s="9" t="s">
        <v>721</v>
      </c>
      <c r="F286" s="9"/>
      <c r="G286" s="9"/>
      <c r="H286" s="38">
        <v>8140</v>
      </c>
      <c r="I286" s="38">
        <v>5790</v>
      </c>
      <c r="J286" s="38">
        <f t="shared" si="235"/>
        <v>5135</v>
      </c>
      <c r="K286" s="38">
        <v>4480</v>
      </c>
      <c r="L286" s="38">
        <f t="shared" si="236"/>
        <v>3565</v>
      </c>
      <c r="M286" s="38">
        <v>2650</v>
      </c>
      <c r="N286" s="38">
        <f t="shared" si="237"/>
        <v>2475</v>
      </c>
      <c r="O286" s="38">
        <v>2300</v>
      </c>
      <c r="P286" s="38"/>
      <c r="Q286" s="38">
        <f t="shared" ref="Q286:X286" si="240">H286/1000</f>
        <v>8.14</v>
      </c>
      <c r="R286" s="38">
        <f t="shared" si="240"/>
        <v>5.79</v>
      </c>
      <c r="S286" s="38">
        <f t="shared" si="240"/>
        <v>5.1349999999999998</v>
      </c>
      <c r="T286" s="38">
        <f t="shared" si="240"/>
        <v>4.4800000000000004</v>
      </c>
      <c r="U286" s="38">
        <f t="shared" si="240"/>
        <v>3.5649999999999999</v>
      </c>
      <c r="V286" s="38">
        <f t="shared" si="240"/>
        <v>2.65</v>
      </c>
      <c r="W286" s="38">
        <f t="shared" si="240"/>
        <v>2.4750000000000001</v>
      </c>
      <c r="X286" s="38">
        <f t="shared" si="240"/>
        <v>2.2999999999999998</v>
      </c>
      <c r="Y286" s="38">
        <f>stanford_det!AB286*Q286</f>
        <v>0</v>
      </c>
      <c r="Z286" s="38">
        <f>stanford_det!AC286*R286</f>
        <v>3.3876053321288606</v>
      </c>
      <c r="AA286" s="38">
        <f>stanford_det!AD286*S286</f>
        <v>5.1074439977234682</v>
      </c>
      <c r="AB286" s="38">
        <f>stanford_det!AE286*T286</f>
        <v>5.2423046245033849</v>
      </c>
      <c r="AC286" s="38">
        <f>stanford_det!AF286*U286</f>
        <v>2.4508212928534157</v>
      </c>
      <c r="AD286" s="38">
        <f>stanford_det!AG286*V286</f>
        <v>1.9380729987352066</v>
      </c>
      <c r="AE286" s="38">
        <f>stanford_det!AH286*W286</f>
        <v>1.5566748595501474</v>
      </c>
      <c r="AF286" s="38">
        <f>stanford_det!AI286*X286</f>
        <v>1.4802489620528521</v>
      </c>
    </row>
    <row r="287" spans="1:32" ht="15" customHeight="1" x14ac:dyDescent="0.25">
      <c r="A287" s="9" t="s">
        <v>45</v>
      </c>
      <c r="B287" s="9" t="s">
        <v>46</v>
      </c>
      <c r="C287" s="9" t="s">
        <v>5</v>
      </c>
      <c r="D287" s="9" t="s">
        <v>102</v>
      </c>
      <c r="E287" s="9" t="s">
        <v>720</v>
      </c>
      <c r="F287" s="9"/>
      <c r="G287" s="9"/>
      <c r="H287" s="38">
        <v>5370</v>
      </c>
      <c r="I287" s="38">
        <v>4970</v>
      </c>
      <c r="J287" s="38">
        <f t="shared" si="235"/>
        <v>4720</v>
      </c>
      <c r="K287" s="38">
        <v>4470</v>
      </c>
      <c r="L287" s="38">
        <f t="shared" si="236"/>
        <v>4245</v>
      </c>
      <c r="M287" s="38">
        <v>4020</v>
      </c>
      <c r="N287" s="38">
        <f t="shared" si="237"/>
        <v>3815</v>
      </c>
      <c r="O287" s="38">
        <v>3610</v>
      </c>
      <c r="P287" s="38">
        <v>0.91</v>
      </c>
      <c r="Q287" s="38">
        <f t="shared" ref="Q287:X287" si="241">H287*$P287/1000</f>
        <v>4.8866999999999994</v>
      </c>
      <c r="R287" s="38">
        <f t="shared" si="241"/>
        <v>4.5226999999999995</v>
      </c>
      <c r="S287" s="38">
        <f t="shared" si="241"/>
        <v>4.2951999999999995</v>
      </c>
      <c r="T287" s="38">
        <f t="shared" si="241"/>
        <v>4.0677000000000003</v>
      </c>
      <c r="U287" s="38">
        <f t="shared" si="241"/>
        <v>3.8629500000000001</v>
      </c>
      <c r="V287" s="38">
        <f t="shared" si="241"/>
        <v>3.6582000000000003</v>
      </c>
      <c r="W287" s="38">
        <f t="shared" si="241"/>
        <v>3.4716499999999999</v>
      </c>
      <c r="X287" s="38">
        <f t="shared" si="241"/>
        <v>3.2850999999999999</v>
      </c>
      <c r="Y287" s="38">
        <f>stanford_det!AB287*Q287</f>
        <v>0</v>
      </c>
      <c r="Z287" s="38">
        <f>stanford_det!AC287*R287</f>
        <v>23.216526666666667</v>
      </c>
      <c r="AA287" s="38">
        <f>stanford_det!AD287*S287</f>
        <v>36.222853333333333</v>
      </c>
      <c r="AB287" s="38">
        <f>stanford_det!AE287*T287</f>
        <v>38.778739999999999</v>
      </c>
      <c r="AC287" s="38">
        <f>stanford_det!AF287*U287</f>
        <v>18.767498750000001</v>
      </c>
      <c r="AD287" s="38">
        <f>stanford_det!AG287*V287</f>
        <v>18.778759999999998</v>
      </c>
      <c r="AE287" s="38">
        <f>stanford_det!AH287*W287</f>
        <v>14.320556249999999</v>
      </c>
      <c r="AF287" s="38">
        <f>stanford_det!AI287*X287</f>
        <v>13.852171666666667</v>
      </c>
    </row>
    <row r="288" spans="1:32" ht="15" customHeight="1" x14ac:dyDescent="0.25">
      <c r="A288" s="9" t="s">
        <v>29</v>
      </c>
      <c r="B288" s="9" t="s">
        <v>30</v>
      </c>
      <c r="C288" s="9" t="s">
        <v>4</v>
      </c>
      <c r="D288" s="9" t="s">
        <v>102</v>
      </c>
      <c r="E288" s="9" t="s">
        <v>738</v>
      </c>
      <c r="F288" s="9"/>
      <c r="G288" s="9"/>
      <c r="H288" s="38">
        <v>1600</v>
      </c>
      <c r="I288" s="38">
        <f t="shared" ref="I288:O289" si="242">$H288</f>
        <v>1600</v>
      </c>
      <c r="J288" s="38">
        <f t="shared" si="242"/>
        <v>1600</v>
      </c>
      <c r="K288" s="38">
        <f t="shared" si="242"/>
        <v>1600</v>
      </c>
      <c r="L288" s="38">
        <f t="shared" si="242"/>
        <v>1600</v>
      </c>
      <c r="M288" s="38">
        <f t="shared" si="242"/>
        <v>1600</v>
      </c>
      <c r="N288" s="38">
        <f t="shared" si="242"/>
        <v>1600</v>
      </c>
      <c r="O288" s="38">
        <f t="shared" si="242"/>
        <v>1600</v>
      </c>
      <c r="P288" s="38"/>
      <c r="Q288" s="38">
        <f t="shared" ref="Q288:X290" si="243">H288/1000</f>
        <v>1.6</v>
      </c>
      <c r="R288" s="38">
        <f t="shared" si="243"/>
        <v>1.6</v>
      </c>
      <c r="S288" s="38">
        <f t="shared" si="243"/>
        <v>1.6</v>
      </c>
      <c r="T288" s="38">
        <f t="shared" si="243"/>
        <v>1.6</v>
      </c>
      <c r="U288" s="38">
        <f t="shared" si="243"/>
        <v>1.6</v>
      </c>
      <c r="V288" s="38">
        <f t="shared" si="243"/>
        <v>1.6</v>
      </c>
      <c r="W288" s="38">
        <f t="shared" si="243"/>
        <v>1.6</v>
      </c>
      <c r="X288" s="38">
        <f t="shared" si="243"/>
        <v>1.6</v>
      </c>
      <c r="Y288" s="38">
        <f>stanford_det!AB288*Q288</f>
        <v>69.110400000000013</v>
      </c>
      <c r="Z288" s="38">
        <f>stanford_det!AC288*R288</f>
        <v>55.288319999999999</v>
      </c>
      <c r="AA288" s="38">
        <f>stanford_det!AD288*S288</f>
        <v>34.555200000000006</v>
      </c>
      <c r="AB288" s="38">
        <f>stanford_det!AE288*T288</f>
        <v>13.822079999999998</v>
      </c>
      <c r="AC288" s="38">
        <f>stanford_det!AF288*U288</f>
        <v>8.6388000000000016</v>
      </c>
      <c r="AD288" s="38">
        <f>stanford_det!AG288*V288</f>
        <v>3.4555200000000057</v>
      </c>
      <c r="AE288" s="38">
        <f>stanford_det!AH288*W288</f>
        <v>1.7277600000000028</v>
      </c>
      <c r="AF288" s="38">
        <f>stanford_det!AI288*X288</f>
        <v>0</v>
      </c>
    </row>
    <row r="289" spans="1:32" ht="15" customHeight="1" x14ac:dyDescent="0.25">
      <c r="A289" s="9" t="s">
        <v>31</v>
      </c>
      <c r="B289" s="9" t="s">
        <v>32</v>
      </c>
      <c r="C289" s="9" t="s">
        <v>4</v>
      </c>
      <c r="D289" s="9" t="s">
        <v>102</v>
      </c>
      <c r="E289" s="9" t="s">
        <v>737</v>
      </c>
      <c r="F289" s="9"/>
      <c r="G289" s="9"/>
      <c r="H289" s="38">
        <v>850</v>
      </c>
      <c r="I289" s="38">
        <f t="shared" si="242"/>
        <v>850</v>
      </c>
      <c r="J289" s="38">
        <f t="shared" si="242"/>
        <v>850</v>
      </c>
      <c r="K289" s="38">
        <f t="shared" si="242"/>
        <v>850</v>
      </c>
      <c r="L289" s="38">
        <f t="shared" si="242"/>
        <v>850</v>
      </c>
      <c r="M289" s="38">
        <f t="shared" si="242"/>
        <v>850</v>
      </c>
      <c r="N289" s="38">
        <f t="shared" si="242"/>
        <v>850</v>
      </c>
      <c r="O289" s="38">
        <f t="shared" si="242"/>
        <v>850</v>
      </c>
      <c r="P289" s="38"/>
      <c r="Q289" s="38">
        <f t="shared" si="243"/>
        <v>0.85</v>
      </c>
      <c r="R289" s="38">
        <f t="shared" si="243"/>
        <v>0.85</v>
      </c>
      <c r="S289" s="38">
        <f t="shared" si="243"/>
        <v>0.85</v>
      </c>
      <c r="T289" s="38">
        <f t="shared" si="243"/>
        <v>0.85</v>
      </c>
      <c r="U289" s="38">
        <f t="shared" si="243"/>
        <v>0.85</v>
      </c>
      <c r="V289" s="38">
        <f t="shared" si="243"/>
        <v>0.85</v>
      </c>
      <c r="W289" s="38">
        <f t="shared" si="243"/>
        <v>0.85</v>
      </c>
      <c r="X289" s="38">
        <f t="shared" si="243"/>
        <v>0.85</v>
      </c>
      <c r="Y289" s="38">
        <f>stanford_det!AB289*Q289</f>
        <v>160.41429981666667</v>
      </c>
      <c r="Z289" s="38">
        <f>stanford_det!AC289*R289</f>
        <v>114.73143985333334</v>
      </c>
      <c r="AA289" s="38">
        <f>stanford_det!AD289*S289</f>
        <v>71.707149908333335</v>
      </c>
      <c r="AB289" s="38">
        <f>stanford_det!AE289*T289</f>
        <v>28.682859963333328</v>
      </c>
      <c r="AC289" s="38">
        <f>stanford_det!AF289*U289</f>
        <v>17.926787477083337</v>
      </c>
      <c r="AD289" s="38">
        <f>stanford_det!AG289*V289</f>
        <v>7.170714990833349</v>
      </c>
      <c r="AE289" s="38">
        <f>stanford_det!AH289*W289</f>
        <v>3.5853574954166745</v>
      </c>
      <c r="AF289" s="38">
        <f>stanford_det!AI289*X289</f>
        <v>0</v>
      </c>
    </row>
    <row r="290" spans="1:32" ht="15" customHeight="1" x14ac:dyDescent="0.25">
      <c r="A290" s="9" t="s">
        <v>33</v>
      </c>
      <c r="B290" s="9" t="s">
        <v>34</v>
      </c>
      <c r="C290" s="9" t="s">
        <v>4</v>
      </c>
      <c r="D290" s="9" t="s">
        <v>102</v>
      </c>
      <c r="E290" s="9" t="s">
        <v>736</v>
      </c>
      <c r="F290" s="9"/>
      <c r="G290" s="9"/>
      <c r="H290" s="38">
        <v>4457.1428571428569</v>
      </c>
      <c r="I290" s="38">
        <f>4350</f>
        <v>4350</v>
      </c>
      <c r="J290" s="38">
        <f>(I290+K290)/2</f>
        <v>4225</v>
      </c>
      <c r="K290" s="38">
        <v>4100</v>
      </c>
      <c r="L290" s="38">
        <f>(K290+M290)/2</f>
        <v>3950</v>
      </c>
      <c r="M290" s="38">
        <v>3800</v>
      </c>
      <c r="N290" s="38">
        <f>(M290+O290)/2</f>
        <v>3775</v>
      </c>
      <c r="O290" s="38">
        <v>3750</v>
      </c>
      <c r="P290" s="38"/>
      <c r="Q290" s="38">
        <f t="shared" si="243"/>
        <v>4.4571428571428573</v>
      </c>
      <c r="R290" s="38">
        <f t="shared" si="243"/>
        <v>4.3499999999999996</v>
      </c>
      <c r="S290" s="38">
        <f t="shared" si="243"/>
        <v>4.2249999999999996</v>
      </c>
      <c r="T290" s="38">
        <f t="shared" si="243"/>
        <v>4.0999999999999996</v>
      </c>
      <c r="U290" s="38">
        <f t="shared" si="243"/>
        <v>3.95</v>
      </c>
      <c r="V290" s="38">
        <f t="shared" si="243"/>
        <v>3.8</v>
      </c>
      <c r="W290" s="38">
        <f t="shared" si="243"/>
        <v>3.7749999999999999</v>
      </c>
      <c r="X290" s="38">
        <f t="shared" si="243"/>
        <v>3.75</v>
      </c>
      <c r="Y290" s="38">
        <f>stanford_det!AB290*Q290</f>
        <v>0</v>
      </c>
      <c r="Z290" s="38">
        <f>stanford_det!AC290*R290</f>
        <v>0</v>
      </c>
      <c r="AA290" s="38">
        <f>stanford_det!AD290*S290</f>
        <v>0</v>
      </c>
      <c r="AB290" s="38">
        <f>stanford_det!AE290*T290</f>
        <v>0</v>
      </c>
      <c r="AC290" s="38">
        <f>stanford_det!AF290*U290</f>
        <v>0</v>
      </c>
      <c r="AD290" s="38">
        <f>stanford_det!AG290*V290</f>
        <v>0</v>
      </c>
      <c r="AE290" s="38">
        <f>stanford_det!AH290*W290</f>
        <v>0</v>
      </c>
      <c r="AF290" s="38">
        <f>stanford_det!AI290*X290</f>
        <v>0</v>
      </c>
    </row>
    <row r="291" spans="1:32" ht="15" customHeight="1" x14ac:dyDescent="0.25">
      <c r="A291" s="9" t="s">
        <v>35</v>
      </c>
      <c r="B291" s="9" t="s">
        <v>36</v>
      </c>
      <c r="C291" s="9" t="s">
        <v>4</v>
      </c>
      <c r="D291" s="9" t="s">
        <v>725</v>
      </c>
      <c r="E291" s="9" t="s">
        <v>735</v>
      </c>
      <c r="F291" s="9" t="s">
        <v>102</v>
      </c>
      <c r="G291" s="9" t="s">
        <v>734</v>
      </c>
      <c r="H291" s="38">
        <v>1842.692924470706</v>
      </c>
      <c r="I291" s="38">
        <f t="shared" ref="I291:O291" si="244">$H291</f>
        <v>1842.692924470706</v>
      </c>
      <c r="J291" s="38">
        <f t="shared" si="244"/>
        <v>1842.692924470706</v>
      </c>
      <c r="K291" s="38">
        <f t="shared" si="244"/>
        <v>1842.692924470706</v>
      </c>
      <c r="L291" s="38">
        <f t="shared" si="244"/>
        <v>1842.692924470706</v>
      </c>
      <c r="M291" s="38">
        <f t="shared" si="244"/>
        <v>1842.692924470706</v>
      </c>
      <c r="N291" s="38">
        <f t="shared" si="244"/>
        <v>1842.692924470706</v>
      </c>
      <c r="O291" s="38">
        <f t="shared" si="244"/>
        <v>1842.692924470706</v>
      </c>
      <c r="P291" s="38">
        <v>0.91</v>
      </c>
      <c r="Q291" s="38">
        <f t="shared" ref="Q291:X293" si="245">H291*$P291/1000</f>
        <v>1.6768505612683424</v>
      </c>
      <c r="R291" s="38">
        <f t="shared" si="245"/>
        <v>1.6768505612683424</v>
      </c>
      <c r="S291" s="38">
        <f t="shared" si="245"/>
        <v>1.6768505612683424</v>
      </c>
      <c r="T291" s="38">
        <f t="shared" si="245"/>
        <v>1.6768505612683424</v>
      </c>
      <c r="U291" s="38">
        <f t="shared" si="245"/>
        <v>1.6768505612683424</v>
      </c>
      <c r="V291" s="38">
        <f t="shared" si="245"/>
        <v>1.6768505612683424</v>
      </c>
      <c r="W291" s="38">
        <f t="shared" si="245"/>
        <v>1.6768505612683424</v>
      </c>
      <c r="X291" s="38">
        <f t="shared" si="245"/>
        <v>1.6768505612683424</v>
      </c>
      <c r="Y291" s="38">
        <f>stanford_det!AB291*Q291</f>
        <v>957.06245784390649</v>
      </c>
      <c r="Z291" s="38">
        <f>stanford_det!AC291*R291</f>
        <v>184.39766672080873</v>
      </c>
      <c r="AA291" s="38">
        <f>stanford_det!AD291*S291</f>
        <v>164.82043641800084</v>
      </c>
      <c r="AB291" s="38">
        <f>stanford_det!AE291*T291</f>
        <v>145.24320611519292</v>
      </c>
      <c r="AC291" s="38">
        <f>stanford_det!AF291*U291</f>
        <v>140.34889853949096</v>
      </c>
      <c r="AD291" s="38">
        <f>stanford_det!AG291*V291</f>
        <v>135.45459096378897</v>
      </c>
      <c r="AE291" s="38">
        <f>stanford_det!AH291*W291</f>
        <v>133.82315510522167</v>
      </c>
      <c r="AF291" s="38">
        <f>stanford_det!AI291*X291</f>
        <v>132.19171924665432</v>
      </c>
    </row>
    <row r="292" spans="1:32" ht="15" customHeight="1" x14ac:dyDescent="0.25">
      <c r="A292" s="9" t="s">
        <v>79</v>
      </c>
      <c r="B292" s="9" t="s">
        <v>83</v>
      </c>
      <c r="C292" s="9" t="s">
        <v>4</v>
      </c>
      <c r="D292" s="9" t="s">
        <v>725</v>
      </c>
      <c r="E292" s="9" t="s">
        <v>751</v>
      </c>
      <c r="F292" s="9" t="s">
        <v>102</v>
      </c>
      <c r="G292" s="9" t="s">
        <v>732</v>
      </c>
      <c r="H292" s="39">
        <v>1920.1111111111111</v>
      </c>
      <c r="I292" s="39">
        <f>H292*1350/(1400+2/7*(1350-1400))</f>
        <v>1870.623711340206</v>
      </c>
      <c r="J292" s="39">
        <f t="shared" ref="J292:J300" si="246">(I292+K292)/2</f>
        <v>1835.9825315005726</v>
      </c>
      <c r="K292" s="39">
        <f>I292*1300/1350</f>
        <v>1801.3413516609392</v>
      </c>
      <c r="L292" s="39">
        <f t="shared" ref="L292:L300" si="247">(K292+M292)/2</f>
        <v>1732.0589919816721</v>
      </c>
      <c r="M292" s="39">
        <f>K292*1200/1300</f>
        <v>1662.7766323024052</v>
      </c>
      <c r="N292" s="39">
        <f t="shared" ref="N292:N300" si="248">(M292+O292)/2</f>
        <v>1593.4942726231384</v>
      </c>
      <c r="O292" s="39">
        <f>M292*1100/1200</f>
        <v>1524.2119129438713</v>
      </c>
      <c r="P292" s="38">
        <v>0.91</v>
      </c>
      <c r="Q292" s="38">
        <f t="shared" si="245"/>
        <v>1.7473011111111112</v>
      </c>
      <c r="R292" s="38">
        <f t="shared" si="245"/>
        <v>1.7022675773195874</v>
      </c>
      <c r="S292" s="38">
        <f t="shared" si="245"/>
        <v>1.6707441036655211</v>
      </c>
      <c r="T292" s="38">
        <f t="shared" si="245"/>
        <v>1.6392206300114547</v>
      </c>
      <c r="U292" s="38">
        <f t="shared" si="245"/>
        <v>1.5761736827033217</v>
      </c>
      <c r="V292" s="38">
        <f t="shared" si="245"/>
        <v>1.5131267353951889</v>
      </c>
      <c r="W292" s="38">
        <f t="shared" si="245"/>
        <v>1.450079788087056</v>
      </c>
      <c r="X292" s="38">
        <f t="shared" si="245"/>
        <v>1.387032840778923</v>
      </c>
      <c r="Y292" s="38">
        <f>stanford_det!AB292*Q292</f>
        <v>583.82418330072562</v>
      </c>
      <c r="Z292" s="38">
        <f>stanford_det!AC292*R292</f>
        <v>1385.2002219164419</v>
      </c>
      <c r="AA292" s="38">
        <f>stanford_det!AD292*S292</f>
        <v>1973.5199730437394</v>
      </c>
      <c r="AB292" s="38">
        <f>stanford_det!AE292*T292</f>
        <v>2123.7794204665011</v>
      </c>
      <c r="AC292" s="38">
        <f>stanford_det!AF292*U292</f>
        <v>1255.9606531473839</v>
      </c>
      <c r="AD292" s="38">
        <f>stanford_det!AG292*V292</f>
        <v>1259.6286231441186</v>
      </c>
      <c r="AE292" s="38">
        <f>stanford_det!AH292*W292</f>
        <v>1052.16320832722</v>
      </c>
      <c r="AF292" s="38">
        <f>stanford_det!AI292*X292</f>
        <v>1022.8883806934584</v>
      </c>
    </row>
    <row r="293" spans="1:32" ht="15" customHeight="1" x14ac:dyDescent="0.25">
      <c r="A293" s="9" t="s">
        <v>78</v>
      </c>
      <c r="B293" s="9" t="s">
        <v>84</v>
      </c>
      <c r="C293" s="9" t="s">
        <v>4</v>
      </c>
      <c r="D293" s="9" t="s">
        <v>725</v>
      </c>
      <c r="E293" s="9" t="s">
        <v>741</v>
      </c>
      <c r="F293" s="9" t="s">
        <v>102</v>
      </c>
      <c r="G293" s="9" t="s">
        <v>730</v>
      </c>
      <c r="H293" s="38">
        <v>4376</v>
      </c>
      <c r="I293" s="38">
        <f>H293*2880/(3470+2/7*(2880-3470))</f>
        <v>3817.4019904803113</v>
      </c>
      <c r="J293" s="38">
        <f t="shared" si="246"/>
        <v>3618.5789701427948</v>
      </c>
      <c r="K293" s="38">
        <f>I293*2580/2880</f>
        <v>3419.7559498052788</v>
      </c>
      <c r="L293" s="38">
        <f t="shared" si="247"/>
        <v>3287.2072695802681</v>
      </c>
      <c r="M293" s="38">
        <f>K293*2380/2580</f>
        <v>3154.6585893552569</v>
      </c>
      <c r="N293" s="38">
        <f t="shared" si="248"/>
        <v>3032.3850006205571</v>
      </c>
      <c r="O293" s="38">
        <f>M293*2380/2580</f>
        <v>2910.1114118858573</v>
      </c>
      <c r="P293" s="38">
        <v>0.91</v>
      </c>
      <c r="Q293" s="38">
        <f t="shared" si="245"/>
        <v>3.9821600000000004</v>
      </c>
      <c r="R293" s="38">
        <f t="shared" si="245"/>
        <v>3.4738358113370831</v>
      </c>
      <c r="S293" s="38">
        <f t="shared" si="245"/>
        <v>3.2929068628299434</v>
      </c>
      <c r="T293" s="38">
        <f t="shared" si="245"/>
        <v>3.1119779143228037</v>
      </c>
      <c r="U293" s="38">
        <f t="shared" si="245"/>
        <v>2.991358615318044</v>
      </c>
      <c r="V293" s="38">
        <f t="shared" si="245"/>
        <v>2.8707393163132839</v>
      </c>
      <c r="W293" s="38">
        <f t="shared" si="245"/>
        <v>2.7594703505647074</v>
      </c>
      <c r="X293" s="38">
        <f t="shared" si="245"/>
        <v>2.6482013848161299</v>
      </c>
      <c r="Y293" s="38">
        <f>stanford_det!AB293*Q293</f>
        <v>0.40968309351046167</v>
      </c>
      <c r="Z293" s="38">
        <f>stanford_det!AC293*R293</f>
        <v>491.08827434059071</v>
      </c>
      <c r="AA293" s="38">
        <f>stanford_det!AD293*S293</f>
        <v>758.02323229966362</v>
      </c>
      <c r="AB293" s="38">
        <f>stanford_det!AE293*T293</f>
        <v>794.07490333289331</v>
      </c>
      <c r="AC293" s="38">
        <f>stanford_det!AF293*U293</f>
        <v>389.08840604094053</v>
      </c>
      <c r="AD293" s="38">
        <f>stanford_det!AG293*V293</f>
        <v>394.52402516707048</v>
      </c>
      <c r="AE293" s="38">
        <f>stanford_det!AH293*W293</f>
        <v>304.7774949401994</v>
      </c>
      <c r="AF293" s="38">
        <f>stanford_det!AI293*X293</f>
        <v>298.98377869260094</v>
      </c>
    </row>
    <row r="294" spans="1:32" ht="15" customHeight="1" x14ac:dyDescent="0.25">
      <c r="A294" s="9" t="s">
        <v>37</v>
      </c>
      <c r="B294" s="9" t="s">
        <v>38</v>
      </c>
      <c r="C294" s="9" t="s">
        <v>4</v>
      </c>
      <c r="D294" s="9" t="s">
        <v>102</v>
      </c>
      <c r="E294" s="9" t="s">
        <v>729</v>
      </c>
      <c r="F294" s="9"/>
      <c r="G294" s="9"/>
      <c r="H294" s="38">
        <v>2442.8571428571427</v>
      </c>
      <c r="I294" s="38">
        <v>2300</v>
      </c>
      <c r="J294" s="38">
        <f t="shared" si="246"/>
        <v>2300</v>
      </c>
      <c r="K294" s="38">
        <v>2300</v>
      </c>
      <c r="L294" s="38">
        <f t="shared" si="247"/>
        <v>2300</v>
      </c>
      <c r="M294" s="38">
        <v>2300</v>
      </c>
      <c r="N294" s="38">
        <f t="shared" si="248"/>
        <v>2250</v>
      </c>
      <c r="O294" s="38">
        <v>2200</v>
      </c>
      <c r="P294" s="38"/>
      <c r="Q294" s="38">
        <f t="shared" ref="Q294:X295" si="249">H294/1000</f>
        <v>2.4428571428571426</v>
      </c>
      <c r="R294" s="38">
        <f t="shared" si="249"/>
        <v>2.2999999999999998</v>
      </c>
      <c r="S294" s="38">
        <f t="shared" si="249"/>
        <v>2.2999999999999998</v>
      </c>
      <c r="T294" s="38">
        <f t="shared" si="249"/>
        <v>2.2999999999999998</v>
      </c>
      <c r="U294" s="38">
        <f t="shared" si="249"/>
        <v>2.2999999999999998</v>
      </c>
      <c r="V294" s="38">
        <f t="shared" si="249"/>
        <v>2.2999999999999998</v>
      </c>
      <c r="W294" s="38">
        <f t="shared" si="249"/>
        <v>2.25</v>
      </c>
      <c r="X294" s="38">
        <f t="shared" si="249"/>
        <v>2.2000000000000002</v>
      </c>
      <c r="Y294" s="38">
        <f>stanford_det!AB294*Q294</f>
        <v>79.861741236734716</v>
      </c>
      <c r="Z294" s="38">
        <f>stanford_det!AC294*R294</f>
        <v>60.153171177142866</v>
      </c>
      <c r="AA294" s="38">
        <f>stanford_det!AD294*S294</f>
        <v>37.595731985714295</v>
      </c>
      <c r="AB294" s="38">
        <f>stanford_det!AE294*T294</f>
        <v>15.038292794285711</v>
      </c>
      <c r="AC294" s="38">
        <f>stanford_det!AF294*U294</f>
        <v>9.3989329964285702</v>
      </c>
      <c r="AD294" s="38">
        <f>stanford_det!AG294*V294</f>
        <v>3.7595731985714278</v>
      </c>
      <c r="AE294" s="38">
        <f>stanford_det!AH294*W294</f>
        <v>1.8389216732142855</v>
      </c>
      <c r="AF294" s="38">
        <f>stanford_det!AI294*X294</f>
        <v>0</v>
      </c>
    </row>
    <row r="295" spans="1:32" ht="15" customHeight="1" x14ac:dyDescent="0.25">
      <c r="A295" s="9" t="s">
        <v>39</v>
      </c>
      <c r="B295" s="9" t="s">
        <v>40</v>
      </c>
      <c r="C295" s="9" t="s">
        <v>4</v>
      </c>
      <c r="D295" s="9" t="s">
        <v>102</v>
      </c>
      <c r="E295" s="9" t="s">
        <v>728</v>
      </c>
      <c r="F295" s="9"/>
      <c r="G295" s="9"/>
      <c r="H295" s="38">
        <v>2812.8571428571427</v>
      </c>
      <c r="I295" s="38">
        <v>2620</v>
      </c>
      <c r="J295" s="38">
        <f t="shared" si="246"/>
        <v>2495</v>
      </c>
      <c r="K295" s="38">
        <v>2370</v>
      </c>
      <c r="L295" s="38">
        <f t="shared" si="247"/>
        <v>2260</v>
      </c>
      <c r="M295" s="38">
        <v>2150</v>
      </c>
      <c r="N295" s="38">
        <f t="shared" si="248"/>
        <v>2050</v>
      </c>
      <c r="O295" s="38">
        <v>1950</v>
      </c>
      <c r="P295" s="38"/>
      <c r="Q295" s="38">
        <f t="shared" si="249"/>
        <v>2.8128571428571427</v>
      </c>
      <c r="R295" s="38">
        <f t="shared" si="249"/>
        <v>2.62</v>
      </c>
      <c r="S295" s="38">
        <f t="shared" si="249"/>
        <v>2.4950000000000001</v>
      </c>
      <c r="T295" s="38">
        <f t="shared" si="249"/>
        <v>2.37</v>
      </c>
      <c r="U295" s="38">
        <f t="shared" si="249"/>
        <v>2.2599999999999998</v>
      </c>
      <c r="V295" s="38">
        <f t="shared" si="249"/>
        <v>2.15</v>
      </c>
      <c r="W295" s="38">
        <f t="shared" si="249"/>
        <v>2.0499999999999998</v>
      </c>
      <c r="X295" s="38">
        <f t="shared" si="249"/>
        <v>1.95</v>
      </c>
      <c r="Y295" s="38">
        <f>stanford_det!AB295*Q295</f>
        <v>72.717608184571432</v>
      </c>
      <c r="Z295" s="38">
        <f>stanford_det!AC295*R295</f>
        <v>43.705512812800002</v>
      </c>
      <c r="AA295" s="38">
        <f>stanford_det!AD295*S295</f>
        <v>26.012703833000007</v>
      </c>
      <c r="AB295" s="38">
        <f>stanford_det!AE295*T295</f>
        <v>9.8837848631999972</v>
      </c>
      <c r="AC295" s="38">
        <f>stanford_det!AF295*U295</f>
        <v>5.8906523709999981</v>
      </c>
      <c r="AD295" s="38">
        <f>stanford_det!AG295*V295</f>
        <v>2.2415756810000014</v>
      </c>
      <c r="AE295" s="38">
        <f>stanford_det!AH295*W295</f>
        <v>1.0686581735000007</v>
      </c>
      <c r="AF295" s="38">
        <f>stanford_det!AI295*X295</f>
        <v>0</v>
      </c>
    </row>
    <row r="296" spans="1:32" ht="15" customHeight="1" x14ac:dyDescent="0.25">
      <c r="A296" s="9" t="s">
        <v>80</v>
      </c>
      <c r="B296" s="9" t="s">
        <v>85</v>
      </c>
      <c r="C296" s="9" t="s">
        <v>4</v>
      </c>
      <c r="D296" s="9" t="s">
        <v>725</v>
      </c>
      <c r="E296" s="9" t="s">
        <v>750</v>
      </c>
      <c r="F296" s="9" t="s">
        <v>102</v>
      </c>
      <c r="G296" s="9" t="s">
        <v>726</v>
      </c>
      <c r="H296" s="39">
        <v>1393.1386666666665</v>
      </c>
      <c r="I296" s="39">
        <f>H296*800/(980+2/7*(800-980))</f>
        <v>1200.2425435897433</v>
      </c>
      <c r="J296" s="39">
        <f t="shared" si="246"/>
        <v>1080.218289230769</v>
      </c>
      <c r="K296" s="39">
        <f>I296*640/800</f>
        <v>960.19403487179454</v>
      </c>
      <c r="L296" s="39">
        <f t="shared" si="247"/>
        <v>915.18493948717924</v>
      </c>
      <c r="M296" s="39">
        <f>K296*580/640</f>
        <v>870.17584410256381</v>
      </c>
      <c r="N296" s="39">
        <f t="shared" si="248"/>
        <v>825.16674871794839</v>
      </c>
      <c r="O296" s="39">
        <f>M296*520/580</f>
        <v>780.15765333333309</v>
      </c>
      <c r="P296" s="38">
        <v>0.91</v>
      </c>
      <c r="Q296" s="38">
        <f t="shared" ref="Q296:X298" si="250">H296*$P296/1000</f>
        <v>1.2677561866666665</v>
      </c>
      <c r="R296" s="38">
        <f t="shared" si="250"/>
        <v>1.0922207146666665</v>
      </c>
      <c r="S296" s="38">
        <f t="shared" si="250"/>
        <v>0.98299864319999986</v>
      </c>
      <c r="T296" s="38">
        <f t="shared" si="250"/>
        <v>0.87377657173333312</v>
      </c>
      <c r="U296" s="38">
        <f t="shared" si="250"/>
        <v>0.83281829493333315</v>
      </c>
      <c r="V296" s="38">
        <f t="shared" si="250"/>
        <v>0.79186001813333318</v>
      </c>
      <c r="W296" s="38">
        <f t="shared" si="250"/>
        <v>0.75090174133333309</v>
      </c>
      <c r="X296" s="38">
        <f t="shared" si="250"/>
        <v>0.70994346453333312</v>
      </c>
      <c r="Y296" s="38">
        <f>stanford_det!AB296*Q296</f>
        <v>40.990607040169309</v>
      </c>
      <c r="Z296" s="38">
        <f>stanford_det!AC296*R296</f>
        <v>255.00870640284145</v>
      </c>
      <c r="AA296" s="38">
        <f>stanford_det!AD296*S296</f>
        <v>375.22039304081699</v>
      </c>
      <c r="AB296" s="38">
        <f>stanford_det!AE296*T296</f>
        <v>382.10009068459067</v>
      </c>
      <c r="AC296" s="38">
        <f>stanford_det!AF296*U296</f>
        <v>202.15982091860209</v>
      </c>
      <c r="AD296" s="38">
        <f>stanford_det!AG296*V296</f>
        <v>203.22186839670215</v>
      </c>
      <c r="AE296" s="38">
        <f>stanford_det!AH296*W296</f>
        <v>161.4049602173973</v>
      </c>
      <c r="AF296" s="38">
        <f>stanford_det!AI296*X296</f>
        <v>155.88970476279812</v>
      </c>
    </row>
    <row r="297" spans="1:32" ht="15" customHeight="1" x14ac:dyDescent="0.25">
      <c r="A297" s="9" t="s">
        <v>81</v>
      </c>
      <c r="B297" s="9" t="s">
        <v>86</v>
      </c>
      <c r="C297" s="9" t="s">
        <v>4</v>
      </c>
      <c r="D297" s="9" t="s">
        <v>725</v>
      </c>
      <c r="E297" s="9" t="s">
        <v>749</v>
      </c>
      <c r="F297" s="9" t="s">
        <v>102</v>
      </c>
      <c r="G297" s="9" t="s">
        <v>723</v>
      </c>
      <c r="H297" s="39">
        <v>1866.2857142857142</v>
      </c>
      <c r="I297" s="39">
        <f>H297*1100/(1310+2/7*(1100-1310))</f>
        <v>1642.3314285714284</v>
      </c>
      <c r="J297" s="39">
        <f t="shared" si="246"/>
        <v>1560.214857142857</v>
      </c>
      <c r="K297" s="39">
        <f>I297*990/1100</f>
        <v>1478.0982857142856</v>
      </c>
      <c r="L297" s="39">
        <f t="shared" si="247"/>
        <v>1433.3074285714283</v>
      </c>
      <c r="M297" s="39">
        <f>K297*930/990</f>
        <v>1388.5165714285713</v>
      </c>
      <c r="N297" s="39">
        <f t="shared" si="248"/>
        <v>1351.1908571428571</v>
      </c>
      <c r="O297" s="39">
        <f>M297*880/930</f>
        <v>1313.8651428571427</v>
      </c>
      <c r="P297" s="38">
        <v>0.91</v>
      </c>
      <c r="Q297" s="38">
        <f t="shared" si="250"/>
        <v>1.6983199999999998</v>
      </c>
      <c r="R297" s="38">
        <f t="shared" si="250"/>
        <v>1.4945216000000001</v>
      </c>
      <c r="S297" s="38">
        <f t="shared" si="250"/>
        <v>1.4197955199999999</v>
      </c>
      <c r="T297" s="38">
        <f t="shared" si="250"/>
        <v>1.3450694400000001</v>
      </c>
      <c r="U297" s="38">
        <f t="shared" si="250"/>
        <v>1.3043097599999998</v>
      </c>
      <c r="V297" s="38">
        <f t="shared" si="250"/>
        <v>1.2635500799999999</v>
      </c>
      <c r="W297" s="38">
        <f t="shared" si="250"/>
        <v>1.22958368</v>
      </c>
      <c r="X297" s="38">
        <f t="shared" si="250"/>
        <v>1.19561728</v>
      </c>
      <c r="Y297" s="38">
        <f>stanford_det!AB297*Q297</f>
        <v>31.125460075988926</v>
      </c>
      <c r="Z297" s="38">
        <f>stanford_det!AC297*R297</f>
        <v>1087.9232741764135</v>
      </c>
      <c r="AA297" s="38">
        <f>stanford_det!AD297*S297</f>
        <v>1715.4157227892372</v>
      </c>
      <c r="AB297" s="38">
        <f>stanford_det!AE297*T297</f>
        <v>1867.3805864935453</v>
      </c>
      <c r="AC297" s="38">
        <f>stanford_det!AF297*U297</f>
        <v>988.61181128056194</v>
      </c>
      <c r="AD297" s="38">
        <f>stanford_det!AG297*V297</f>
        <v>1014.6097145577514</v>
      </c>
      <c r="AE297" s="38">
        <f>stanford_det!AH297*W297</f>
        <v>821.2472590471632</v>
      </c>
      <c r="AF297" s="38">
        <f>stanford_det!AI297*X297</f>
        <v>816.50530784205364</v>
      </c>
    </row>
    <row r="298" spans="1:32" ht="15" customHeight="1" x14ac:dyDescent="0.25">
      <c r="A298" s="9" t="s">
        <v>41</v>
      </c>
      <c r="B298" s="9" t="s">
        <v>42</v>
      </c>
      <c r="C298" s="9" t="s">
        <v>4</v>
      </c>
      <c r="D298" s="9" t="s">
        <v>102</v>
      </c>
      <c r="E298" s="9" t="s">
        <v>722</v>
      </c>
      <c r="F298" s="9"/>
      <c r="G298" s="9"/>
      <c r="H298" s="38">
        <v>5285.7142857142853</v>
      </c>
      <c r="I298" s="38">
        <v>4500</v>
      </c>
      <c r="J298" s="38">
        <f t="shared" si="246"/>
        <v>4150</v>
      </c>
      <c r="K298" s="38">
        <v>3800</v>
      </c>
      <c r="L298" s="38">
        <f t="shared" si="247"/>
        <v>3650</v>
      </c>
      <c r="M298" s="38">
        <v>3500</v>
      </c>
      <c r="N298" s="38">
        <f t="shared" si="248"/>
        <v>3450</v>
      </c>
      <c r="O298" s="38">
        <v>3400</v>
      </c>
      <c r="P298" s="38">
        <v>0.91</v>
      </c>
      <c r="Q298" s="38">
        <f t="shared" si="250"/>
        <v>4.8099999999999996</v>
      </c>
      <c r="R298" s="38">
        <f t="shared" si="250"/>
        <v>4.0949999999999998</v>
      </c>
      <c r="S298" s="38">
        <f t="shared" si="250"/>
        <v>3.7765</v>
      </c>
      <c r="T298" s="38">
        <f t="shared" si="250"/>
        <v>3.4580000000000002</v>
      </c>
      <c r="U298" s="38">
        <f t="shared" si="250"/>
        <v>3.3214999999999999</v>
      </c>
      <c r="V298" s="38">
        <f t="shared" si="250"/>
        <v>3.1850000000000001</v>
      </c>
      <c r="W298" s="38">
        <f t="shared" si="250"/>
        <v>3.1395</v>
      </c>
      <c r="X298" s="38">
        <f t="shared" si="250"/>
        <v>3.0939999999999999</v>
      </c>
      <c r="Y298" s="38">
        <f>stanford_det!AB298*Q298</f>
        <v>0</v>
      </c>
      <c r="Z298" s="38">
        <f>stanford_det!AC298*R298</f>
        <v>206.60288066922371</v>
      </c>
      <c r="AA298" s="38">
        <f>stanford_det!AD298*S298</f>
        <v>313.01976126789526</v>
      </c>
      <c r="AB298" s="38">
        <f>stanford_det!AE298*T298</f>
        <v>324.00578746221117</v>
      </c>
      <c r="AC298" s="38">
        <f>stanford_det!AF298*U298</f>
        <v>158.60050502167192</v>
      </c>
      <c r="AD298" s="38">
        <f>stanford_det!AG298*V298</f>
        <v>160.69112940939613</v>
      </c>
      <c r="AE298" s="38">
        <f>stanford_det!AH298*W298</f>
        <v>127.28213184086106</v>
      </c>
      <c r="AF298" s="38">
        <f>stanford_det!AI298*X298</f>
        <v>128.22496244708967</v>
      </c>
    </row>
    <row r="299" spans="1:32" ht="15" customHeight="1" x14ac:dyDescent="0.25">
      <c r="A299" s="9" t="s">
        <v>43</v>
      </c>
      <c r="B299" s="9" t="s">
        <v>44</v>
      </c>
      <c r="C299" s="9" t="s">
        <v>4</v>
      </c>
      <c r="D299" s="9" t="s">
        <v>102</v>
      </c>
      <c r="E299" s="9" t="s">
        <v>721</v>
      </c>
      <c r="F299" s="9"/>
      <c r="G299" s="9"/>
      <c r="H299" s="38">
        <v>8140</v>
      </c>
      <c r="I299" s="38">
        <v>5790</v>
      </c>
      <c r="J299" s="38">
        <f t="shared" si="246"/>
        <v>5135</v>
      </c>
      <c r="K299" s="38">
        <v>4480</v>
      </c>
      <c r="L299" s="38">
        <f t="shared" si="247"/>
        <v>3565</v>
      </c>
      <c r="M299" s="38">
        <v>2650</v>
      </c>
      <c r="N299" s="38">
        <f t="shared" si="248"/>
        <v>2475</v>
      </c>
      <c r="O299" s="38">
        <v>2300</v>
      </c>
      <c r="P299" s="38"/>
      <c r="Q299" s="38">
        <f t="shared" ref="Q299:X299" si="251">H299/1000</f>
        <v>8.14</v>
      </c>
      <c r="R299" s="38">
        <f t="shared" si="251"/>
        <v>5.79</v>
      </c>
      <c r="S299" s="38">
        <f t="shared" si="251"/>
        <v>5.1349999999999998</v>
      </c>
      <c r="T299" s="38">
        <f t="shared" si="251"/>
        <v>4.4800000000000004</v>
      </c>
      <c r="U299" s="38">
        <f t="shared" si="251"/>
        <v>3.5649999999999999</v>
      </c>
      <c r="V299" s="38">
        <f t="shared" si="251"/>
        <v>2.65</v>
      </c>
      <c r="W299" s="38">
        <f t="shared" si="251"/>
        <v>2.4750000000000001</v>
      </c>
      <c r="X299" s="38">
        <f t="shared" si="251"/>
        <v>2.2999999999999998</v>
      </c>
      <c r="Y299" s="38">
        <f>stanford_det!AB299*Q299</f>
        <v>0</v>
      </c>
      <c r="Z299" s="38">
        <f>stanford_det!AC299*R299</f>
        <v>276.15281266457481</v>
      </c>
      <c r="AA299" s="38">
        <f>stanford_det!AD299*S299</f>
        <v>416.35163698711648</v>
      </c>
      <c r="AB299" s="38">
        <f>stanford_det!AE299*T299</f>
        <v>427.34528522877207</v>
      </c>
      <c r="AC299" s="38">
        <f>stanford_det!AF299*U299</f>
        <v>199.78749795342324</v>
      </c>
      <c r="AD299" s="38">
        <f>stanford_det!AG299*V299</f>
        <v>157.98897961164133</v>
      </c>
      <c r="AE299" s="38">
        <f>stanford_det!AH299*W299</f>
        <v>126.89794079372786</v>
      </c>
      <c r="AF299" s="38">
        <f>stanford_det!AI299*X299</f>
        <v>120.66780933357066</v>
      </c>
    </row>
    <row r="300" spans="1:32" ht="15" customHeight="1" x14ac:dyDescent="0.25">
      <c r="A300" s="9" t="s">
        <v>45</v>
      </c>
      <c r="B300" s="9" t="s">
        <v>46</v>
      </c>
      <c r="C300" s="9" t="s">
        <v>4</v>
      </c>
      <c r="D300" s="9" t="s">
        <v>102</v>
      </c>
      <c r="E300" s="9" t="s">
        <v>720</v>
      </c>
      <c r="F300" s="9"/>
      <c r="G300" s="9"/>
      <c r="H300" s="38">
        <v>5370</v>
      </c>
      <c r="I300" s="38">
        <v>4970</v>
      </c>
      <c r="J300" s="38">
        <f t="shared" si="246"/>
        <v>4720</v>
      </c>
      <c r="K300" s="38">
        <v>4470</v>
      </c>
      <c r="L300" s="38">
        <f t="shared" si="247"/>
        <v>4245</v>
      </c>
      <c r="M300" s="38">
        <v>4020</v>
      </c>
      <c r="N300" s="38">
        <f t="shared" si="248"/>
        <v>3815</v>
      </c>
      <c r="O300" s="38">
        <v>3610</v>
      </c>
      <c r="P300" s="38">
        <v>0.91</v>
      </c>
      <c r="Q300" s="38">
        <f t="shared" ref="Q300:X300" si="252">H300*$P300/1000</f>
        <v>4.8866999999999994</v>
      </c>
      <c r="R300" s="38">
        <f t="shared" si="252"/>
        <v>4.5226999999999995</v>
      </c>
      <c r="S300" s="38">
        <f t="shared" si="252"/>
        <v>4.2951999999999995</v>
      </c>
      <c r="T300" s="38">
        <f t="shared" si="252"/>
        <v>4.0677000000000003</v>
      </c>
      <c r="U300" s="38">
        <f t="shared" si="252"/>
        <v>3.8629500000000001</v>
      </c>
      <c r="V300" s="38">
        <f t="shared" si="252"/>
        <v>3.6582000000000003</v>
      </c>
      <c r="W300" s="38">
        <f t="shared" si="252"/>
        <v>3.4716499999999999</v>
      </c>
      <c r="X300" s="38">
        <f t="shared" si="252"/>
        <v>3.2850999999999999</v>
      </c>
      <c r="Y300" s="38">
        <f>stanford_det!AB300*Q300</f>
        <v>4.7238099999999985</v>
      </c>
      <c r="Z300" s="38">
        <f>stanford_det!AC300*R300</f>
        <v>19.357155999999996</v>
      </c>
      <c r="AA300" s="38">
        <f>stanford_det!AD300*S300</f>
        <v>27.532231999999997</v>
      </c>
      <c r="AB300" s="38">
        <f>stanford_det!AE300*T300</f>
        <v>28.962024</v>
      </c>
      <c r="AC300" s="38">
        <f>stanford_det!AF300*U300</f>
        <v>15.847752375000004</v>
      </c>
      <c r="AD300" s="38">
        <f>stanford_det!AG300*V300</f>
        <v>15.657096000000006</v>
      </c>
      <c r="AE300" s="38">
        <f>stanford_det!AH300*W300</f>
        <v>12.599196458333326</v>
      </c>
      <c r="AF300" s="38">
        <f>stanford_det!AI300*X300</f>
        <v>12.116543833333338</v>
      </c>
    </row>
    <row r="301" spans="1:32" ht="15" customHeight="1" x14ac:dyDescent="0.25">
      <c r="A301" s="9" t="s">
        <v>29</v>
      </c>
      <c r="B301" s="9" t="s">
        <v>30</v>
      </c>
      <c r="C301" s="9" t="s">
        <v>3</v>
      </c>
      <c r="D301" s="9" t="s">
        <v>102</v>
      </c>
      <c r="E301" s="9" t="s">
        <v>738</v>
      </c>
      <c r="F301" s="9"/>
      <c r="G301" s="9"/>
      <c r="H301" s="38">
        <v>1908.1743869209811</v>
      </c>
      <c r="I301" s="38">
        <f t="shared" ref="I301:O302" si="253">$H301</f>
        <v>1908.1743869209811</v>
      </c>
      <c r="J301" s="38">
        <f t="shared" si="253"/>
        <v>1908.1743869209811</v>
      </c>
      <c r="K301" s="38">
        <f t="shared" si="253"/>
        <v>1908.1743869209811</v>
      </c>
      <c r="L301" s="38">
        <f t="shared" si="253"/>
        <v>1908.1743869209811</v>
      </c>
      <c r="M301" s="38">
        <f t="shared" si="253"/>
        <v>1908.1743869209811</v>
      </c>
      <c r="N301" s="38">
        <f t="shared" si="253"/>
        <v>1908.1743869209811</v>
      </c>
      <c r="O301" s="38">
        <f t="shared" si="253"/>
        <v>1908.1743869209811</v>
      </c>
      <c r="P301" s="38"/>
      <c r="Q301" s="38">
        <f t="shared" ref="Q301:X303" si="254">H301/1000</f>
        <v>1.9081743869209811</v>
      </c>
      <c r="R301" s="38">
        <f t="shared" si="254"/>
        <v>1.9081743869209811</v>
      </c>
      <c r="S301" s="38">
        <f t="shared" si="254"/>
        <v>1.9081743869209811</v>
      </c>
      <c r="T301" s="38">
        <f t="shared" si="254"/>
        <v>1.9081743869209811</v>
      </c>
      <c r="U301" s="38">
        <f t="shared" si="254"/>
        <v>1.9081743869209811</v>
      </c>
      <c r="V301" s="38">
        <f t="shared" si="254"/>
        <v>1.9081743869209811</v>
      </c>
      <c r="W301" s="38">
        <f t="shared" si="254"/>
        <v>1.9081743869209811</v>
      </c>
      <c r="X301" s="38">
        <f t="shared" si="254"/>
        <v>1.9081743869209811</v>
      </c>
      <c r="Y301" s="38">
        <f>stanford_det!AB301*Q301</f>
        <v>1627.7366758855587</v>
      </c>
      <c r="Z301" s="38">
        <f>stanford_det!AC301*R301</f>
        <v>245.82400010899184</v>
      </c>
      <c r="AA301" s="38">
        <f>stanford_det!AD301*S301</f>
        <v>153.64000006811992</v>
      </c>
      <c r="AB301" s="38">
        <f>stanford_det!AE301*T301</f>
        <v>61.45600002724796</v>
      </c>
      <c r="AC301" s="38">
        <f>stanford_det!AF301*U301</f>
        <v>38.410000017029979</v>
      </c>
      <c r="AD301" s="38">
        <f>stanford_det!AG301*V301</f>
        <v>15.36400000681199</v>
      </c>
      <c r="AE301" s="38">
        <f>stanford_det!AH301*W301</f>
        <v>7.682000003405995</v>
      </c>
      <c r="AF301" s="38">
        <f>stanford_det!AI301*X301</f>
        <v>0</v>
      </c>
    </row>
    <row r="302" spans="1:32" ht="15" customHeight="1" x14ac:dyDescent="0.25">
      <c r="A302" s="9" t="s">
        <v>31</v>
      </c>
      <c r="B302" s="9" t="s">
        <v>32</v>
      </c>
      <c r="C302" s="9" t="s">
        <v>3</v>
      </c>
      <c r="D302" s="9" t="s">
        <v>102</v>
      </c>
      <c r="E302" s="9" t="s">
        <v>737</v>
      </c>
      <c r="F302" s="9"/>
      <c r="G302" s="9"/>
      <c r="H302" s="38">
        <v>850</v>
      </c>
      <c r="I302" s="38">
        <f t="shared" si="253"/>
        <v>850</v>
      </c>
      <c r="J302" s="38">
        <f t="shared" si="253"/>
        <v>850</v>
      </c>
      <c r="K302" s="38">
        <f t="shared" si="253"/>
        <v>850</v>
      </c>
      <c r="L302" s="38">
        <f t="shared" si="253"/>
        <v>850</v>
      </c>
      <c r="M302" s="38">
        <f t="shared" si="253"/>
        <v>850</v>
      </c>
      <c r="N302" s="38">
        <f t="shared" si="253"/>
        <v>850</v>
      </c>
      <c r="O302" s="38">
        <f t="shared" si="253"/>
        <v>850</v>
      </c>
      <c r="P302" s="38"/>
      <c r="Q302" s="38">
        <f t="shared" si="254"/>
        <v>0.85</v>
      </c>
      <c r="R302" s="38">
        <f t="shared" si="254"/>
        <v>0.85</v>
      </c>
      <c r="S302" s="38">
        <f t="shared" si="254"/>
        <v>0.85</v>
      </c>
      <c r="T302" s="38">
        <f t="shared" si="254"/>
        <v>0.85</v>
      </c>
      <c r="U302" s="38">
        <f t="shared" si="254"/>
        <v>0.85</v>
      </c>
      <c r="V302" s="38">
        <f t="shared" si="254"/>
        <v>0.85</v>
      </c>
      <c r="W302" s="38">
        <f t="shared" si="254"/>
        <v>0.85</v>
      </c>
      <c r="X302" s="38">
        <f t="shared" si="254"/>
        <v>0.85</v>
      </c>
      <c r="Y302" s="38">
        <f>stanford_det!AB302*Q302</f>
        <v>2550.9229115833336</v>
      </c>
      <c r="Z302" s="38">
        <f>stanford_det!AC302*R302</f>
        <v>94.578329266666685</v>
      </c>
      <c r="AA302" s="38">
        <f>stanford_det!AD302*S302</f>
        <v>59.111455791666678</v>
      </c>
      <c r="AB302" s="38">
        <f>stanford_det!AE302*T302</f>
        <v>23.644582316666668</v>
      </c>
      <c r="AC302" s="38">
        <f>stanford_det!AF302*U302</f>
        <v>14.77786394791667</v>
      </c>
      <c r="AD302" s="38">
        <f>stanford_det!AG302*V302</f>
        <v>5.9111455791666696</v>
      </c>
      <c r="AE302" s="38">
        <f>stanford_det!AH302*W302</f>
        <v>2.9555727895833348</v>
      </c>
      <c r="AF302" s="38">
        <f>stanford_det!AI302*X302</f>
        <v>0</v>
      </c>
    </row>
    <row r="303" spans="1:32" ht="15" customHeight="1" x14ac:dyDescent="0.25">
      <c r="A303" s="9" t="s">
        <v>33</v>
      </c>
      <c r="B303" s="9" t="s">
        <v>34</v>
      </c>
      <c r="C303" s="9" t="s">
        <v>3</v>
      </c>
      <c r="D303" s="9" t="s">
        <v>102</v>
      </c>
      <c r="E303" s="9" t="s">
        <v>736</v>
      </c>
      <c r="F303" s="9"/>
      <c r="G303" s="9"/>
      <c r="H303" s="38">
        <v>4457.1428571428569</v>
      </c>
      <c r="I303" s="38">
        <f>4350</f>
        <v>4350</v>
      </c>
      <c r="J303" s="38">
        <f>(I303+K303)/2</f>
        <v>4225</v>
      </c>
      <c r="K303" s="38">
        <v>4100</v>
      </c>
      <c r="L303" s="38">
        <f>(K303+M303)/2</f>
        <v>3950</v>
      </c>
      <c r="M303" s="38">
        <v>3800</v>
      </c>
      <c r="N303" s="38">
        <f>(M303+O303)/2</f>
        <v>3775</v>
      </c>
      <c r="O303" s="38">
        <v>3750</v>
      </c>
      <c r="P303" s="38"/>
      <c r="Q303" s="38">
        <f t="shared" si="254"/>
        <v>4.4571428571428573</v>
      </c>
      <c r="R303" s="38">
        <f t="shared" si="254"/>
        <v>4.3499999999999996</v>
      </c>
      <c r="S303" s="38">
        <f t="shared" si="254"/>
        <v>4.2249999999999996</v>
      </c>
      <c r="T303" s="38">
        <f t="shared" si="254"/>
        <v>4.0999999999999996</v>
      </c>
      <c r="U303" s="38">
        <f t="shared" si="254"/>
        <v>3.95</v>
      </c>
      <c r="V303" s="38">
        <f t="shared" si="254"/>
        <v>3.8</v>
      </c>
      <c r="W303" s="38">
        <f t="shared" si="254"/>
        <v>3.7749999999999999</v>
      </c>
      <c r="X303" s="38">
        <f t="shared" si="254"/>
        <v>3.75</v>
      </c>
      <c r="Y303" s="38">
        <f>stanford_det!AB303*Q303</f>
        <v>105.04</v>
      </c>
      <c r="Z303" s="38">
        <f>stanford_det!AC303*R303</f>
        <v>82.012</v>
      </c>
      <c r="AA303" s="38">
        <f>stanford_det!AD303*S303</f>
        <v>49.78458333333333</v>
      </c>
      <c r="AB303" s="38">
        <f>stanford_det!AE303*T303</f>
        <v>19.324666666666662</v>
      </c>
      <c r="AC303" s="38">
        <f>stanford_det!AF303*U303</f>
        <v>11.636041666666667</v>
      </c>
      <c r="AD303" s="38">
        <f>stanford_det!AG303*V303</f>
        <v>4.4776666666666696</v>
      </c>
      <c r="AE303" s="38">
        <f>stanford_det!AH303*W303</f>
        <v>2.2241041666666681</v>
      </c>
      <c r="AF303" s="38">
        <f>stanford_det!AI303*X303</f>
        <v>0</v>
      </c>
    </row>
    <row r="304" spans="1:32" ht="15" customHeight="1" x14ac:dyDescent="0.25">
      <c r="A304" s="9" t="s">
        <v>35</v>
      </c>
      <c r="B304" s="9" t="s">
        <v>36</v>
      </c>
      <c r="C304" s="9" t="s">
        <v>3</v>
      </c>
      <c r="D304" s="9" t="s">
        <v>725</v>
      </c>
      <c r="E304" s="9" t="s">
        <v>735</v>
      </c>
      <c r="F304" s="9" t="s">
        <v>102</v>
      </c>
      <c r="G304" s="9" t="s">
        <v>734</v>
      </c>
      <c r="H304" s="38">
        <v>1842.692924470706</v>
      </c>
      <c r="I304" s="38">
        <f t="shared" ref="I304:O304" si="255">$H304</f>
        <v>1842.692924470706</v>
      </c>
      <c r="J304" s="38">
        <f t="shared" si="255"/>
        <v>1842.692924470706</v>
      </c>
      <c r="K304" s="38">
        <f t="shared" si="255"/>
        <v>1842.692924470706</v>
      </c>
      <c r="L304" s="38">
        <f t="shared" si="255"/>
        <v>1842.692924470706</v>
      </c>
      <c r="M304" s="38">
        <f t="shared" si="255"/>
        <v>1842.692924470706</v>
      </c>
      <c r="N304" s="38">
        <f t="shared" si="255"/>
        <v>1842.692924470706</v>
      </c>
      <c r="O304" s="38">
        <f t="shared" si="255"/>
        <v>1842.692924470706</v>
      </c>
      <c r="P304" s="38">
        <v>0.91</v>
      </c>
      <c r="Q304" s="38">
        <f t="shared" ref="Q304:X306" si="256">H304*$P304/1000</f>
        <v>1.6768505612683424</v>
      </c>
      <c r="R304" s="38">
        <f t="shared" si="256"/>
        <v>1.6768505612683424</v>
      </c>
      <c r="S304" s="38">
        <f t="shared" si="256"/>
        <v>1.6768505612683424</v>
      </c>
      <c r="T304" s="38">
        <f t="shared" si="256"/>
        <v>1.6768505612683424</v>
      </c>
      <c r="U304" s="38">
        <f t="shared" si="256"/>
        <v>1.6768505612683424</v>
      </c>
      <c r="V304" s="38">
        <f t="shared" si="256"/>
        <v>1.6768505612683424</v>
      </c>
      <c r="W304" s="38">
        <f t="shared" si="256"/>
        <v>1.6768505612683424</v>
      </c>
      <c r="X304" s="38">
        <f t="shared" si="256"/>
        <v>1.6768505612683424</v>
      </c>
      <c r="Y304" s="38">
        <f>stanford_det!AB304*Q304</f>
        <v>381.90168305542073</v>
      </c>
      <c r="Z304" s="38">
        <f>stanford_det!AC304*R304</f>
        <v>185.59858380429563</v>
      </c>
      <c r="AA304" s="38">
        <f>stanford_det!AD304*S304</f>
        <v>185.43120843020208</v>
      </c>
      <c r="AB304" s="38">
        <f>stanford_det!AE304*T304</f>
        <v>185.2638330561085</v>
      </c>
      <c r="AC304" s="38">
        <f>stanford_det!AF304*U304</f>
        <v>185.22198921258516</v>
      </c>
      <c r="AD304" s="38">
        <f>stanford_det!AG304*V304</f>
        <v>185.18014536906173</v>
      </c>
      <c r="AE304" s="38">
        <f>stanford_det!AH304*W304</f>
        <v>185.1661974212206</v>
      </c>
      <c r="AF304" s="38">
        <f>stanford_det!AI304*X304</f>
        <v>185.15224947337947</v>
      </c>
    </row>
    <row r="305" spans="1:32" ht="15" customHeight="1" x14ac:dyDescent="0.25">
      <c r="A305" s="9" t="s">
        <v>79</v>
      </c>
      <c r="B305" s="9" t="s">
        <v>83</v>
      </c>
      <c r="C305" s="9" t="s">
        <v>3</v>
      </c>
      <c r="D305" s="9" t="s">
        <v>725</v>
      </c>
      <c r="E305" s="9" t="s">
        <v>745</v>
      </c>
      <c r="F305" s="9" t="s">
        <v>102</v>
      </c>
      <c r="G305" s="9" t="s">
        <v>732</v>
      </c>
      <c r="H305" s="39">
        <v>2218.7777777777778</v>
      </c>
      <c r="I305" s="39">
        <f>H305*1350/(1400+2/7*(1350-1400))</f>
        <v>2161.5927835051543</v>
      </c>
      <c r="J305" s="39">
        <f t="shared" ref="J305:J313" si="257">(I305+K305)/2</f>
        <v>2121.5632875143183</v>
      </c>
      <c r="K305" s="39">
        <f>I305*1300/1350</f>
        <v>2081.5337915234818</v>
      </c>
      <c r="L305" s="39">
        <f t="shared" ref="L305:L313" si="258">(K305+M305)/2</f>
        <v>2001.4747995418095</v>
      </c>
      <c r="M305" s="39">
        <f>K305*1200/1300</f>
        <v>1921.4158075601372</v>
      </c>
      <c r="N305" s="39">
        <f t="shared" ref="N305:N313" si="259">(M305+O305)/2</f>
        <v>1841.3568155784646</v>
      </c>
      <c r="O305" s="39">
        <f>M305*1100/1200</f>
        <v>1761.2978235967923</v>
      </c>
      <c r="P305" s="38">
        <v>0.91</v>
      </c>
      <c r="Q305" s="38">
        <f t="shared" si="256"/>
        <v>2.019087777777778</v>
      </c>
      <c r="R305" s="38">
        <f t="shared" si="256"/>
        <v>1.9670494329896906</v>
      </c>
      <c r="S305" s="38">
        <f t="shared" si="256"/>
        <v>1.9306225916380297</v>
      </c>
      <c r="T305" s="38">
        <f t="shared" si="256"/>
        <v>1.8941957502863687</v>
      </c>
      <c r="U305" s="38">
        <f t="shared" si="256"/>
        <v>1.8213420675830467</v>
      </c>
      <c r="V305" s="38">
        <f t="shared" si="256"/>
        <v>1.7484883848797248</v>
      </c>
      <c r="W305" s="38">
        <f t="shared" si="256"/>
        <v>1.6756347021764029</v>
      </c>
      <c r="X305" s="38">
        <f t="shared" si="256"/>
        <v>1.6027810194730812</v>
      </c>
      <c r="Y305" s="38">
        <f>stanford_det!AB305*Q305</f>
        <v>300.43016589444443</v>
      </c>
      <c r="Z305" s="38">
        <f>stanford_det!AC305*R305</f>
        <v>2480.5815510973712</v>
      </c>
      <c r="AA305" s="38">
        <f>stanford_det!AD305*S305</f>
        <v>3842.9923099809507</v>
      </c>
      <c r="AB305" s="38">
        <f>stanford_det!AE305*T305</f>
        <v>4221.9099855329914</v>
      </c>
      <c r="AC305" s="38">
        <f>stanford_det!AF305*U305</f>
        <v>2305.2419905994484</v>
      </c>
      <c r="AD305" s="38">
        <f>stanford_det!AG305*V305</f>
        <v>2333.3262658310459</v>
      </c>
      <c r="AE305" s="38">
        <f>stanford_det!AH305*W305</f>
        <v>1890.2592178783063</v>
      </c>
      <c r="AF305" s="38">
        <f>stanford_det!AI305*X305</f>
        <v>1844.8305206981634</v>
      </c>
    </row>
    <row r="306" spans="1:32" ht="15" customHeight="1" x14ac:dyDescent="0.25">
      <c r="A306" s="9" t="s">
        <v>78</v>
      </c>
      <c r="B306" s="9" t="s">
        <v>84</v>
      </c>
      <c r="C306" s="9" t="s">
        <v>3</v>
      </c>
      <c r="D306" s="9" t="s">
        <v>725</v>
      </c>
      <c r="E306" s="9" t="s">
        <v>741</v>
      </c>
      <c r="F306" s="9" t="s">
        <v>102</v>
      </c>
      <c r="G306" s="9" t="s">
        <v>730</v>
      </c>
      <c r="H306" s="38">
        <v>4376</v>
      </c>
      <c r="I306" s="38">
        <f>H306*2880/(3470+2/7*(2880-3470))</f>
        <v>3817.4019904803113</v>
      </c>
      <c r="J306" s="38">
        <f t="shared" si="257"/>
        <v>3618.5789701427948</v>
      </c>
      <c r="K306" s="38">
        <f>I306*2580/2880</f>
        <v>3419.7559498052788</v>
      </c>
      <c r="L306" s="38">
        <f t="shared" si="258"/>
        <v>3287.2072695802681</v>
      </c>
      <c r="M306" s="38">
        <f>K306*2380/2580</f>
        <v>3154.6585893552569</v>
      </c>
      <c r="N306" s="38">
        <f t="shared" si="259"/>
        <v>3032.3850006205571</v>
      </c>
      <c r="O306" s="38">
        <f>M306*2380/2580</f>
        <v>2910.1114118858573</v>
      </c>
      <c r="P306" s="38">
        <v>0.91</v>
      </c>
      <c r="Q306" s="38">
        <f t="shared" si="256"/>
        <v>3.9821600000000004</v>
      </c>
      <c r="R306" s="38">
        <f t="shared" si="256"/>
        <v>3.4738358113370831</v>
      </c>
      <c r="S306" s="38">
        <f t="shared" si="256"/>
        <v>3.2929068628299434</v>
      </c>
      <c r="T306" s="38">
        <f t="shared" si="256"/>
        <v>3.1119779143228037</v>
      </c>
      <c r="U306" s="38">
        <f t="shared" si="256"/>
        <v>2.991358615318044</v>
      </c>
      <c r="V306" s="38">
        <f t="shared" si="256"/>
        <v>2.8707393163132839</v>
      </c>
      <c r="W306" s="38">
        <f t="shared" si="256"/>
        <v>2.7594703505647074</v>
      </c>
      <c r="X306" s="38">
        <f t="shared" si="256"/>
        <v>2.6482013848161299</v>
      </c>
      <c r="Y306" s="38">
        <f>stanford_det!AB306*Q306</f>
        <v>0</v>
      </c>
      <c r="Z306" s="38">
        <f>stanford_det!AC306*R306</f>
        <v>978.45245832463661</v>
      </c>
      <c r="AA306" s="38">
        <f>stanford_det!AD306*S306</f>
        <v>1510.6867382513822</v>
      </c>
      <c r="AB306" s="38">
        <f>stanford_det!AE306*T306</f>
        <v>1582.6242019776384</v>
      </c>
      <c r="AC306" s="38">
        <f>stanford_det!AF306*U306</f>
        <v>775.26880257878929</v>
      </c>
      <c r="AD306" s="38">
        <f>stanford_det!AG306*V306</f>
        <v>786.12162209145686</v>
      </c>
      <c r="AE306" s="38">
        <f>stanford_det!AH306*W306</f>
        <v>607.22018982147415</v>
      </c>
      <c r="AF306" s="38">
        <f>stanford_det!AI306*X306</f>
        <v>595.68518263131705</v>
      </c>
    </row>
    <row r="307" spans="1:32" ht="15" customHeight="1" x14ac:dyDescent="0.25">
      <c r="A307" s="9" t="s">
        <v>37</v>
      </c>
      <c r="B307" s="9" t="s">
        <v>38</v>
      </c>
      <c r="C307" s="9" t="s">
        <v>3</v>
      </c>
      <c r="D307" s="9" t="s">
        <v>102</v>
      </c>
      <c r="E307" s="9" t="s">
        <v>729</v>
      </c>
      <c r="F307" s="9"/>
      <c r="G307" s="9"/>
      <c r="H307" s="38">
        <v>2442.8571428571427</v>
      </c>
      <c r="I307" s="38">
        <v>2300</v>
      </c>
      <c r="J307" s="38">
        <f t="shared" si="257"/>
        <v>2300</v>
      </c>
      <c r="K307" s="38">
        <v>2300</v>
      </c>
      <c r="L307" s="38">
        <f t="shared" si="258"/>
        <v>2300</v>
      </c>
      <c r="M307" s="38">
        <v>2300</v>
      </c>
      <c r="N307" s="38">
        <f t="shared" si="259"/>
        <v>2250</v>
      </c>
      <c r="O307" s="38">
        <v>2200</v>
      </c>
      <c r="P307" s="38"/>
      <c r="Q307" s="38">
        <f t="shared" ref="Q307:X308" si="260">H307/1000</f>
        <v>2.4428571428571426</v>
      </c>
      <c r="R307" s="38">
        <f t="shared" si="260"/>
        <v>2.2999999999999998</v>
      </c>
      <c r="S307" s="38">
        <f t="shared" si="260"/>
        <v>2.2999999999999998</v>
      </c>
      <c r="T307" s="38">
        <f t="shared" si="260"/>
        <v>2.2999999999999998</v>
      </c>
      <c r="U307" s="38">
        <f t="shared" si="260"/>
        <v>2.2999999999999998</v>
      </c>
      <c r="V307" s="38">
        <f t="shared" si="260"/>
        <v>2.2999999999999998</v>
      </c>
      <c r="W307" s="38">
        <f t="shared" si="260"/>
        <v>2.25</v>
      </c>
      <c r="X307" s="38">
        <f t="shared" si="260"/>
        <v>2.2000000000000002</v>
      </c>
      <c r="Y307" s="38">
        <f>stanford_det!AB307*Q307</f>
        <v>94.915567102040811</v>
      </c>
      <c r="Z307" s="38">
        <f>stanford_det!AC307*R307</f>
        <v>71.491959314285708</v>
      </c>
      <c r="AA307" s="38">
        <f>stanford_det!AD307*S307</f>
        <v>44.682474571428571</v>
      </c>
      <c r="AB307" s="38">
        <f>stanford_det!AE307*T307</f>
        <v>17.872989828571427</v>
      </c>
      <c r="AC307" s="38">
        <f>stanford_det!AF307*U307</f>
        <v>11.170618642857148</v>
      </c>
      <c r="AD307" s="38">
        <f>stanford_det!AG307*V307</f>
        <v>4.4682474571428683</v>
      </c>
      <c r="AE307" s="38">
        <f>stanford_det!AH307*W307</f>
        <v>2.1855558214285771</v>
      </c>
      <c r="AF307" s="38">
        <f>stanford_det!AI307*X307</f>
        <v>0</v>
      </c>
    </row>
    <row r="308" spans="1:32" ht="15" customHeight="1" x14ac:dyDescent="0.25">
      <c r="A308" s="9" t="s">
        <v>39</v>
      </c>
      <c r="B308" s="9" t="s">
        <v>40</v>
      </c>
      <c r="C308" s="9" t="s">
        <v>3</v>
      </c>
      <c r="D308" s="9" t="s">
        <v>102</v>
      </c>
      <c r="E308" s="9" t="s">
        <v>728</v>
      </c>
      <c r="F308" s="9"/>
      <c r="G308" s="9"/>
      <c r="H308" s="38">
        <v>2812.8571428571427</v>
      </c>
      <c r="I308" s="38">
        <v>2620</v>
      </c>
      <c r="J308" s="38">
        <f t="shared" si="257"/>
        <v>2495</v>
      </c>
      <c r="K308" s="38">
        <v>2370</v>
      </c>
      <c r="L308" s="38">
        <f t="shared" si="258"/>
        <v>2260</v>
      </c>
      <c r="M308" s="38">
        <v>2150</v>
      </c>
      <c r="N308" s="38">
        <f t="shared" si="259"/>
        <v>2050</v>
      </c>
      <c r="O308" s="38">
        <v>1950</v>
      </c>
      <c r="P308" s="38"/>
      <c r="Q308" s="38">
        <f t="shared" si="260"/>
        <v>2.8128571428571427</v>
      </c>
      <c r="R308" s="38">
        <f t="shared" si="260"/>
        <v>2.62</v>
      </c>
      <c r="S308" s="38">
        <f t="shared" si="260"/>
        <v>2.4950000000000001</v>
      </c>
      <c r="T308" s="38">
        <f t="shared" si="260"/>
        <v>2.37</v>
      </c>
      <c r="U308" s="38">
        <f t="shared" si="260"/>
        <v>2.2599999999999998</v>
      </c>
      <c r="V308" s="38">
        <f t="shared" si="260"/>
        <v>2.15</v>
      </c>
      <c r="W308" s="38">
        <f t="shared" si="260"/>
        <v>2.0499999999999998</v>
      </c>
      <c r="X308" s="38">
        <f t="shared" si="260"/>
        <v>1.95</v>
      </c>
      <c r="Y308" s="38">
        <f>stanford_det!AB308*Q308</f>
        <v>78.298689178285713</v>
      </c>
      <c r="Z308" s="38">
        <f>stanford_det!AC308*R308</f>
        <v>8.0402543231999992</v>
      </c>
      <c r="AA308" s="38">
        <f>stanford_det!AD308*S308</f>
        <v>4.7854090019999997</v>
      </c>
      <c r="AB308" s="38">
        <f>stanford_det!AE308*T308</f>
        <v>1.8182636208000003</v>
      </c>
      <c r="AC308" s="38">
        <f>stanford_det!AF308*U308</f>
        <v>1.0836697740000003</v>
      </c>
      <c r="AD308" s="38">
        <f>stanford_det!AG308*V308</f>
        <v>0.41236991400000034</v>
      </c>
      <c r="AE308" s="38">
        <f>stanford_det!AH308*W308</f>
        <v>0.19659495900000015</v>
      </c>
      <c r="AF308" s="38">
        <f>stanford_det!AI308*X308</f>
        <v>0</v>
      </c>
    </row>
    <row r="309" spans="1:32" ht="15" customHeight="1" x14ac:dyDescent="0.25">
      <c r="A309" s="9" t="s">
        <v>80</v>
      </c>
      <c r="B309" s="9" t="s">
        <v>85</v>
      </c>
      <c r="C309" s="9" t="s">
        <v>3</v>
      </c>
      <c r="D309" s="9" t="s">
        <v>725</v>
      </c>
      <c r="E309" s="9" t="s">
        <v>748</v>
      </c>
      <c r="F309" s="9" t="s">
        <v>102</v>
      </c>
      <c r="G309" s="9" t="s">
        <v>726</v>
      </c>
      <c r="H309" s="39">
        <v>2503.4421111111114</v>
      </c>
      <c r="I309" s="39">
        <f>H309*800/(980+2/7*(800-980))</f>
        <v>2156.8116649572653</v>
      </c>
      <c r="J309" s="39">
        <f t="shared" si="257"/>
        <v>1941.1304984615388</v>
      </c>
      <c r="K309" s="39">
        <f>I309*640/800</f>
        <v>1725.4493319658122</v>
      </c>
      <c r="L309" s="39">
        <f t="shared" si="258"/>
        <v>1644.5688945299148</v>
      </c>
      <c r="M309" s="39">
        <f>K309*580/640</f>
        <v>1563.6884570940174</v>
      </c>
      <c r="N309" s="39">
        <f t="shared" si="259"/>
        <v>1482.80801965812</v>
      </c>
      <c r="O309" s="39">
        <f>M309*520/580</f>
        <v>1401.9275822222226</v>
      </c>
      <c r="P309" s="38">
        <v>0.91</v>
      </c>
      <c r="Q309" s="38">
        <f t="shared" ref="Q309:X311" si="261">H309*$P309/1000</f>
        <v>2.2781323211111117</v>
      </c>
      <c r="R309" s="38">
        <f t="shared" si="261"/>
        <v>1.9626986151111114</v>
      </c>
      <c r="S309" s="38">
        <f t="shared" si="261"/>
        <v>1.7664287536000003</v>
      </c>
      <c r="T309" s="38">
        <f t="shared" si="261"/>
        <v>1.5701588920888891</v>
      </c>
      <c r="U309" s="38">
        <f t="shared" si="261"/>
        <v>1.4965576940222225</v>
      </c>
      <c r="V309" s="38">
        <f t="shared" si="261"/>
        <v>1.4229564959555561</v>
      </c>
      <c r="W309" s="38">
        <f t="shared" si="261"/>
        <v>1.3493552978888892</v>
      </c>
      <c r="X309" s="38">
        <f t="shared" si="261"/>
        <v>1.2757540998222225</v>
      </c>
      <c r="Y309" s="38">
        <f>stanford_det!AB309*Q309</f>
        <v>238.44837391369347</v>
      </c>
      <c r="Z309" s="38">
        <f>stanford_det!AC309*R309</f>
        <v>857.28592385864943</v>
      </c>
      <c r="AA309" s="38">
        <f>stanford_det!AD309*S309</f>
        <v>1201.5308512364034</v>
      </c>
      <c r="AB309" s="38">
        <f>stanford_det!AE309*T309</f>
        <v>1211.3519299091206</v>
      </c>
      <c r="AC309" s="38">
        <f>stanford_det!AF309*U309</f>
        <v>676.44821199914782</v>
      </c>
      <c r="AD309" s="38">
        <f>stanford_det!AG309*V309</f>
        <v>675.65222567054604</v>
      </c>
      <c r="AE309" s="38">
        <f>stanford_det!AH309*W309</f>
        <v>548.32757336983695</v>
      </c>
      <c r="AF309" s="38">
        <f>stanford_det!AI309*X309</f>
        <v>528.12306010746045</v>
      </c>
    </row>
    <row r="310" spans="1:32" ht="15" customHeight="1" x14ac:dyDescent="0.25">
      <c r="A310" s="9" t="s">
        <v>81</v>
      </c>
      <c r="B310" s="9" t="s">
        <v>86</v>
      </c>
      <c r="C310" s="9" t="s">
        <v>3</v>
      </c>
      <c r="D310" s="9" t="s">
        <v>725</v>
      </c>
      <c r="E310" s="9" t="s">
        <v>747</v>
      </c>
      <c r="F310" s="9" t="s">
        <v>102</v>
      </c>
      <c r="G310" s="9" t="s">
        <v>723</v>
      </c>
      <c r="H310" s="39">
        <v>4069.1111111111113</v>
      </c>
      <c r="I310" s="39">
        <f>H310*1100/(1310+2/7*(1100-1310))</f>
        <v>3580.8177777777778</v>
      </c>
      <c r="J310" s="39">
        <f t="shared" si="257"/>
        <v>3401.7768888888886</v>
      </c>
      <c r="K310" s="39">
        <f>I310*990/1100</f>
        <v>3222.7359999999999</v>
      </c>
      <c r="L310" s="39">
        <f t="shared" si="258"/>
        <v>3125.0773333333332</v>
      </c>
      <c r="M310" s="39">
        <f>K310*930/990</f>
        <v>3027.4186666666665</v>
      </c>
      <c r="N310" s="39">
        <f t="shared" si="259"/>
        <v>2946.036444444444</v>
      </c>
      <c r="O310" s="39">
        <f>M310*880/930</f>
        <v>2864.654222222222</v>
      </c>
      <c r="P310" s="38">
        <v>0.91</v>
      </c>
      <c r="Q310" s="38">
        <f t="shared" si="261"/>
        <v>3.7028911111111116</v>
      </c>
      <c r="R310" s="38">
        <f t="shared" si="261"/>
        <v>3.2585441777777779</v>
      </c>
      <c r="S310" s="38">
        <f t="shared" si="261"/>
        <v>3.0956169688888884</v>
      </c>
      <c r="T310" s="38">
        <f t="shared" si="261"/>
        <v>2.9326897600000001</v>
      </c>
      <c r="U310" s="38">
        <f t="shared" si="261"/>
        <v>2.8438203733333336</v>
      </c>
      <c r="V310" s="38">
        <f t="shared" si="261"/>
        <v>2.7549509866666666</v>
      </c>
      <c r="W310" s="38">
        <f t="shared" si="261"/>
        <v>2.680893164444444</v>
      </c>
      <c r="X310" s="38">
        <f t="shared" si="261"/>
        <v>2.6068353422222224</v>
      </c>
      <c r="Y310" s="38">
        <f>stanford_det!AB310*Q310</f>
        <v>0</v>
      </c>
      <c r="Z310" s="38">
        <f>stanford_det!AC310*R310</f>
        <v>3060.6189904622179</v>
      </c>
      <c r="AA310" s="38">
        <f>stanford_det!AD310*S310</f>
        <v>4845.9800682318437</v>
      </c>
      <c r="AB310" s="38">
        <f>stanford_det!AE310*T310</f>
        <v>5279.5677585473259</v>
      </c>
      <c r="AC310" s="38">
        <f>stanford_det!AF310*U310</f>
        <v>2782.3809004201962</v>
      </c>
      <c r="AD310" s="38">
        <f>stanford_det!AG310*V310</f>
        <v>2857.1573871189908</v>
      </c>
      <c r="AE310" s="38">
        <f>stanford_det!AH310*W310</f>
        <v>2308.21682197359</v>
      </c>
      <c r="AF310" s="38">
        <f>stanford_det!AI310*X310</f>
        <v>2295.4642428466627</v>
      </c>
    </row>
    <row r="311" spans="1:32" ht="15" customHeight="1" x14ac:dyDescent="0.25">
      <c r="A311" s="9" t="s">
        <v>41</v>
      </c>
      <c r="B311" s="9" t="s">
        <v>42</v>
      </c>
      <c r="C311" s="9" t="s">
        <v>3</v>
      </c>
      <c r="D311" s="9" t="s">
        <v>102</v>
      </c>
      <c r="E311" s="9" t="s">
        <v>722</v>
      </c>
      <c r="F311" s="9"/>
      <c r="G311" s="9"/>
      <c r="H311" s="38">
        <v>5285.7142857142853</v>
      </c>
      <c r="I311" s="38">
        <v>4500</v>
      </c>
      <c r="J311" s="38">
        <f t="shared" si="257"/>
        <v>4150</v>
      </c>
      <c r="K311" s="38">
        <v>3800</v>
      </c>
      <c r="L311" s="38">
        <f t="shared" si="258"/>
        <v>3650</v>
      </c>
      <c r="M311" s="38">
        <v>3500</v>
      </c>
      <c r="N311" s="38">
        <f t="shared" si="259"/>
        <v>3450</v>
      </c>
      <c r="O311" s="38">
        <v>3400</v>
      </c>
      <c r="P311" s="38">
        <v>0.91</v>
      </c>
      <c r="Q311" s="38">
        <f t="shared" si="261"/>
        <v>4.8099999999999996</v>
      </c>
      <c r="R311" s="38">
        <f t="shared" si="261"/>
        <v>4.0949999999999998</v>
      </c>
      <c r="S311" s="38">
        <f t="shared" si="261"/>
        <v>3.7765</v>
      </c>
      <c r="T311" s="38">
        <f t="shared" si="261"/>
        <v>3.4580000000000002</v>
      </c>
      <c r="U311" s="38">
        <f t="shared" si="261"/>
        <v>3.3214999999999999</v>
      </c>
      <c r="V311" s="38">
        <f t="shared" si="261"/>
        <v>3.1850000000000001</v>
      </c>
      <c r="W311" s="38">
        <f t="shared" si="261"/>
        <v>3.1395</v>
      </c>
      <c r="X311" s="38">
        <f t="shared" si="261"/>
        <v>3.0939999999999999</v>
      </c>
      <c r="Y311" s="38">
        <f>stanford_det!AB311*Q311</f>
        <v>0</v>
      </c>
      <c r="Z311" s="38">
        <f>stanford_det!AC311*R311</f>
        <v>1.9110000000000005E-2</v>
      </c>
      <c r="AA311" s="38">
        <f>stanford_det!AD311*S311</f>
        <v>2.8953166666666669E-2</v>
      </c>
      <c r="AB311" s="38">
        <f>stanford_det!AE311*T311</f>
        <v>2.9969333333333344E-2</v>
      </c>
      <c r="AC311" s="38">
        <f>stanford_det!AF311*U311</f>
        <v>1.4669958333333328E-2</v>
      </c>
      <c r="AD311" s="38">
        <f>stanford_det!AG311*V311</f>
        <v>1.4863333333333329E-2</v>
      </c>
      <c r="AE311" s="38">
        <f>stanford_det!AH311*W311</f>
        <v>1.1773125000000002E-2</v>
      </c>
      <c r="AF311" s="38">
        <f>stanford_det!AI311*X311</f>
        <v>1.1860333333333336E-2</v>
      </c>
    </row>
    <row r="312" spans="1:32" ht="15" customHeight="1" x14ac:dyDescent="0.25">
      <c r="A312" s="9" t="s">
        <v>43</v>
      </c>
      <c r="B312" s="9" t="s">
        <v>44</v>
      </c>
      <c r="C312" s="9" t="s">
        <v>3</v>
      </c>
      <c r="D312" s="9" t="s">
        <v>102</v>
      </c>
      <c r="E312" s="9" t="s">
        <v>721</v>
      </c>
      <c r="F312" s="9"/>
      <c r="G312" s="9"/>
      <c r="H312" s="38">
        <v>8140</v>
      </c>
      <c r="I312" s="38">
        <v>5790</v>
      </c>
      <c r="J312" s="38">
        <f t="shared" si="257"/>
        <v>5135</v>
      </c>
      <c r="K312" s="38">
        <v>4480</v>
      </c>
      <c r="L312" s="38">
        <f t="shared" si="258"/>
        <v>3565</v>
      </c>
      <c r="M312" s="38">
        <v>2650</v>
      </c>
      <c r="N312" s="38">
        <f t="shared" si="259"/>
        <v>2475</v>
      </c>
      <c r="O312" s="38">
        <v>2300</v>
      </c>
      <c r="P312" s="38"/>
      <c r="Q312" s="38">
        <f t="shared" ref="Q312:X312" si="262">H312/1000</f>
        <v>8.14</v>
      </c>
      <c r="R312" s="38">
        <f t="shared" si="262"/>
        <v>5.79</v>
      </c>
      <c r="S312" s="38">
        <f t="shared" si="262"/>
        <v>5.1349999999999998</v>
      </c>
      <c r="T312" s="38">
        <f t="shared" si="262"/>
        <v>4.4800000000000004</v>
      </c>
      <c r="U312" s="38">
        <f t="shared" si="262"/>
        <v>3.5649999999999999</v>
      </c>
      <c r="V312" s="38">
        <f t="shared" si="262"/>
        <v>2.65</v>
      </c>
      <c r="W312" s="38">
        <f t="shared" si="262"/>
        <v>2.4750000000000001</v>
      </c>
      <c r="X312" s="38">
        <f t="shared" si="262"/>
        <v>2.2999999999999998</v>
      </c>
      <c r="Y312" s="38">
        <f>stanford_det!AB312*Q312</f>
        <v>0</v>
      </c>
      <c r="Z312" s="38">
        <f>stanford_det!AC312*R312</f>
        <v>2.1906207891339333</v>
      </c>
      <c r="AA312" s="38">
        <f>stanford_det!AD312*S312</f>
        <v>3.3027675610957981</v>
      </c>
      <c r="AB312" s="38">
        <f>stanford_det!AE312*T312</f>
        <v>3.389976212545776</v>
      </c>
      <c r="AC312" s="38">
        <f>stanford_det!AF312*U312</f>
        <v>1.5848422552821073</v>
      </c>
      <c r="AD312" s="38">
        <f>stanford_det!AG312*V312</f>
        <v>1.2532696656314597</v>
      </c>
      <c r="AE312" s="38">
        <f>stanford_det!AH312*W312</f>
        <v>1.0066356540741743</v>
      </c>
      <c r="AF312" s="38">
        <f>stanford_det!AI312*X312</f>
        <v>0.95721426537285892</v>
      </c>
    </row>
    <row r="313" spans="1:32" ht="15" customHeight="1" x14ac:dyDescent="0.25">
      <c r="A313" s="9" t="s">
        <v>45</v>
      </c>
      <c r="B313" s="9" t="s">
        <v>46</v>
      </c>
      <c r="C313" s="9" t="s">
        <v>3</v>
      </c>
      <c r="D313" s="9" t="s">
        <v>102</v>
      </c>
      <c r="E313" s="9" t="s">
        <v>720</v>
      </c>
      <c r="F313" s="9"/>
      <c r="G313" s="9"/>
      <c r="H313" s="38">
        <v>5370</v>
      </c>
      <c r="I313" s="38">
        <v>4970</v>
      </c>
      <c r="J313" s="38">
        <f t="shared" si="257"/>
        <v>4720</v>
      </c>
      <c r="K313" s="38">
        <v>4470</v>
      </c>
      <c r="L313" s="38">
        <f t="shared" si="258"/>
        <v>4245</v>
      </c>
      <c r="M313" s="38">
        <v>4020</v>
      </c>
      <c r="N313" s="38">
        <f t="shared" si="259"/>
        <v>3815</v>
      </c>
      <c r="O313" s="38">
        <v>3610</v>
      </c>
      <c r="P313" s="38">
        <v>0.91</v>
      </c>
      <c r="Q313" s="38">
        <f t="shared" ref="Q313:X313" si="263">H313*$P313/1000</f>
        <v>4.8866999999999994</v>
      </c>
      <c r="R313" s="38">
        <f t="shared" si="263"/>
        <v>4.5226999999999995</v>
      </c>
      <c r="S313" s="38">
        <f t="shared" si="263"/>
        <v>4.2951999999999995</v>
      </c>
      <c r="T313" s="38">
        <f t="shared" si="263"/>
        <v>4.0677000000000003</v>
      </c>
      <c r="U313" s="38">
        <f t="shared" si="263"/>
        <v>3.8629500000000001</v>
      </c>
      <c r="V313" s="38">
        <f t="shared" si="263"/>
        <v>3.6582000000000003</v>
      </c>
      <c r="W313" s="38">
        <f t="shared" si="263"/>
        <v>3.4716499999999999</v>
      </c>
      <c r="X313" s="38">
        <f t="shared" si="263"/>
        <v>3.2850999999999999</v>
      </c>
      <c r="Y313" s="38">
        <f>stanford_det!AB313*Q313</f>
        <v>0</v>
      </c>
      <c r="Z313" s="38">
        <f>stanford_det!AC313*R313</f>
        <v>21.105933333333333</v>
      </c>
      <c r="AA313" s="38">
        <f>stanford_det!AD313*S313</f>
        <v>32.929866666666662</v>
      </c>
      <c r="AB313" s="38">
        <f>stanford_det!AE313*T313</f>
        <v>35.253399999999999</v>
      </c>
      <c r="AC313" s="38">
        <f>stanford_det!AF313*U313</f>
        <v>17.061362499999998</v>
      </c>
      <c r="AD313" s="38">
        <f>stanford_det!AG313*V313</f>
        <v>17.0716</v>
      </c>
      <c r="AE313" s="38">
        <f>stanford_det!AH313*W313</f>
        <v>13.0186875</v>
      </c>
      <c r="AF313" s="38">
        <f>stanford_det!AI313*X313</f>
        <v>12.592883333333333</v>
      </c>
    </row>
    <row r="314" spans="1:32" ht="15" customHeight="1" x14ac:dyDescent="0.25">
      <c r="A314" s="9" t="s">
        <v>29</v>
      </c>
      <c r="B314" s="9" t="s">
        <v>30</v>
      </c>
      <c r="C314" s="9" t="s">
        <v>2</v>
      </c>
      <c r="D314" s="9" t="s">
        <v>102</v>
      </c>
      <c r="E314" s="9" t="s">
        <v>738</v>
      </c>
      <c r="F314" s="9"/>
      <c r="G314" s="9"/>
      <c r="H314" s="39">
        <v>1600</v>
      </c>
      <c r="I314" s="39">
        <f t="shared" ref="I314:O315" si="264">$H314</f>
        <v>1600</v>
      </c>
      <c r="J314" s="39">
        <f t="shared" si="264"/>
        <v>1600</v>
      </c>
      <c r="K314" s="39">
        <f t="shared" si="264"/>
        <v>1600</v>
      </c>
      <c r="L314" s="39">
        <f t="shared" si="264"/>
        <v>1600</v>
      </c>
      <c r="M314" s="39">
        <f t="shared" si="264"/>
        <v>1600</v>
      </c>
      <c r="N314" s="39">
        <f t="shared" si="264"/>
        <v>1600</v>
      </c>
      <c r="O314" s="39">
        <f t="shared" si="264"/>
        <v>1600</v>
      </c>
      <c r="P314" s="38"/>
      <c r="Q314" s="38">
        <f t="shared" ref="Q314:X316" si="265">H314/1000</f>
        <v>1.6</v>
      </c>
      <c r="R314" s="38">
        <f t="shared" si="265"/>
        <v>1.6</v>
      </c>
      <c r="S314" s="38">
        <f t="shared" si="265"/>
        <v>1.6</v>
      </c>
      <c r="T314" s="38">
        <f t="shared" si="265"/>
        <v>1.6</v>
      </c>
      <c r="U314" s="38">
        <f t="shared" si="265"/>
        <v>1.6</v>
      </c>
      <c r="V314" s="38">
        <f t="shared" si="265"/>
        <v>1.6</v>
      </c>
      <c r="W314" s="38">
        <f t="shared" si="265"/>
        <v>1.6</v>
      </c>
      <c r="X314" s="38">
        <f t="shared" si="265"/>
        <v>1.6</v>
      </c>
      <c r="Y314" s="38">
        <f>stanford_det!AB314*Q314</f>
        <v>14.227000000000002</v>
      </c>
      <c r="Z314" s="38">
        <f>stanford_det!AC314*R314</f>
        <v>11.381600000000001</v>
      </c>
      <c r="AA314" s="38">
        <f>stanford_det!AD314*S314</f>
        <v>7.113500000000001</v>
      </c>
      <c r="AB314" s="38">
        <f>stanford_det!AE314*T314</f>
        <v>2.8453999999999997</v>
      </c>
      <c r="AC314" s="38">
        <f>stanford_det!AF314*U314</f>
        <v>1.7783749999999998</v>
      </c>
      <c r="AD314" s="38">
        <f>stanford_det!AG314*V314</f>
        <v>0.71134999999999993</v>
      </c>
      <c r="AE314" s="38">
        <f>stanford_det!AH314*W314</f>
        <v>0.35567499999999996</v>
      </c>
      <c r="AF314" s="38">
        <f>stanford_det!AI314*X314</f>
        <v>0</v>
      </c>
    </row>
    <row r="315" spans="1:32" ht="15" customHeight="1" x14ac:dyDescent="0.25">
      <c r="A315" s="9" t="s">
        <v>31</v>
      </c>
      <c r="B315" s="9" t="s">
        <v>32</v>
      </c>
      <c r="C315" s="9" t="s">
        <v>2</v>
      </c>
      <c r="D315" s="9" t="s">
        <v>102</v>
      </c>
      <c r="E315" s="9" t="s">
        <v>737</v>
      </c>
      <c r="F315" s="9"/>
      <c r="G315" s="9"/>
      <c r="H315" s="38">
        <v>850</v>
      </c>
      <c r="I315" s="38">
        <f t="shared" si="264"/>
        <v>850</v>
      </c>
      <c r="J315" s="38">
        <f t="shared" si="264"/>
        <v>850</v>
      </c>
      <c r="K315" s="38">
        <f t="shared" si="264"/>
        <v>850</v>
      </c>
      <c r="L315" s="38">
        <f t="shared" si="264"/>
        <v>850</v>
      </c>
      <c r="M315" s="38">
        <f t="shared" si="264"/>
        <v>850</v>
      </c>
      <c r="N315" s="38">
        <f t="shared" si="264"/>
        <v>850</v>
      </c>
      <c r="O315" s="38">
        <f t="shared" si="264"/>
        <v>850</v>
      </c>
      <c r="P315" s="38"/>
      <c r="Q315" s="38">
        <f t="shared" si="265"/>
        <v>0.85</v>
      </c>
      <c r="R315" s="38">
        <f t="shared" si="265"/>
        <v>0.85</v>
      </c>
      <c r="S315" s="38">
        <f t="shared" si="265"/>
        <v>0.85</v>
      </c>
      <c r="T315" s="38">
        <f t="shared" si="265"/>
        <v>0.85</v>
      </c>
      <c r="U315" s="38">
        <f t="shared" si="265"/>
        <v>0.85</v>
      </c>
      <c r="V315" s="38">
        <f t="shared" si="265"/>
        <v>0.85</v>
      </c>
      <c r="W315" s="38">
        <f t="shared" si="265"/>
        <v>0.85</v>
      </c>
      <c r="X315" s="38">
        <f t="shared" si="265"/>
        <v>0.85</v>
      </c>
      <c r="Y315" s="38">
        <f>stanford_det!AB315*Q315</f>
        <v>33.102018916666673</v>
      </c>
      <c r="Z315" s="38">
        <f>stanford_det!AC315*R315</f>
        <v>26.481615133333339</v>
      </c>
      <c r="AA315" s="38">
        <f>stanford_det!AD315*S315</f>
        <v>16.551009458333336</v>
      </c>
      <c r="AB315" s="38">
        <f>stanford_det!AE315*T315</f>
        <v>6.620403783333332</v>
      </c>
      <c r="AC315" s="38">
        <f>stanford_det!AF315*U315</f>
        <v>4.1377523645833341</v>
      </c>
      <c r="AD315" s="38">
        <f>stanford_det!AG315*V315</f>
        <v>1.6551009458333361</v>
      </c>
      <c r="AE315" s="38">
        <f>stanford_det!AH315*W315</f>
        <v>0.82755047291666806</v>
      </c>
      <c r="AF315" s="38">
        <f>stanford_det!AI315*X315</f>
        <v>0</v>
      </c>
    </row>
    <row r="316" spans="1:32" ht="15" customHeight="1" x14ac:dyDescent="0.25">
      <c r="A316" s="9" t="s">
        <v>33</v>
      </c>
      <c r="B316" s="9" t="s">
        <v>34</v>
      </c>
      <c r="C316" s="9" t="s">
        <v>2</v>
      </c>
      <c r="D316" s="9" t="s">
        <v>102</v>
      </c>
      <c r="E316" s="9" t="s">
        <v>736</v>
      </c>
      <c r="F316" s="9"/>
      <c r="G316" s="9"/>
      <c r="H316" s="38">
        <v>4457.1428571428569</v>
      </c>
      <c r="I316" s="38">
        <f>4350</f>
        <v>4350</v>
      </c>
      <c r="J316" s="38">
        <f>(I316+K316)/2</f>
        <v>4225</v>
      </c>
      <c r="K316" s="38">
        <v>4100</v>
      </c>
      <c r="L316" s="38">
        <f>(K316+M316)/2</f>
        <v>3950</v>
      </c>
      <c r="M316" s="38">
        <v>3800</v>
      </c>
      <c r="N316" s="38">
        <f>(M316+O316)/2</f>
        <v>3775</v>
      </c>
      <c r="O316" s="38">
        <v>3750</v>
      </c>
      <c r="P316" s="38"/>
      <c r="Q316" s="38">
        <f t="shared" si="265"/>
        <v>4.4571428571428573</v>
      </c>
      <c r="R316" s="38">
        <f t="shared" si="265"/>
        <v>4.3499999999999996</v>
      </c>
      <c r="S316" s="38">
        <f t="shared" si="265"/>
        <v>4.2249999999999996</v>
      </c>
      <c r="T316" s="38">
        <f t="shared" si="265"/>
        <v>4.0999999999999996</v>
      </c>
      <c r="U316" s="38">
        <f t="shared" si="265"/>
        <v>3.95</v>
      </c>
      <c r="V316" s="38">
        <f t="shared" si="265"/>
        <v>3.8</v>
      </c>
      <c r="W316" s="38">
        <f t="shared" si="265"/>
        <v>3.7749999999999999</v>
      </c>
      <c r="X316" s="38">
        <f t="shared" si="265"/>
        <v>3.75</v>
      </c>
      <c r="Y316" s="38">
        <f>stanford_det!AB316*Q316</f>
        <v>1514.8224</v>
      </c>
      <c r="Z316" s="38">
        <f>stanford_det!AC316*R316</f>
        <v>552.84671999999989</v>
      </c>
      <c r="AA316" s="38">
        <f>stanford_det!AD316*S316</f>
        <v>335.60019999999992</v>
      </c>
      <c r="AB316" s="38">
        <f>stanford_det!AE316*T316</f>
        <v>130.26847999999995</v>
      </c>
      <c r="AC316" s="38">
        <f>stanford_det!AF316*U316</f>
        <v>78.43910000000001</v>
      </c>
      <c r="AD316" s="38">
        <f>stanford_det!AG316*V316</f>
        <v>30.184160000000034</v>
      </c>
      <c r="AE316" s="38">
        <f>stanford_det!AH316*W316</f>
        <v>14.992790000000017</v>
      </c>
      <c r="AF316" s="38">
        <f>stanford_det!AI316*X316</f>
        <v>0</v>
      </c>
    </row>
    <row r="317" spans="1:32" ht="15" customHeight="1" x14ac:dyDescent="0.25">
      <c r="A317" s="9" t="s">
        <v>35</v>
      </c>
      <c r="B317" s="9" t="s">
        <v>36</v>
      </c>
      <c r="C317" s="9" t="s">
        <v>2</v>
      </c>
      <c r="D317" s="9" t="s">
        <v>725</v>
      </c>
      <c r="E317" s="9" t="s">
        <v>735</v>
      </c>
      <c r="F317" s="9" t="s">
        <v>102</v>
      </c>
      <c r="G317" s="9" t="s">
        <v>734</v>
      </c>
      <c r="H317" s="38">
        <v>1842.692924470706</v>
      </c>
      <c r="I317" s="38">
        <f t="shared" ref="I317:O317" si="266">$H317</f>
        <v>1842.692924470706</v>
      </c>
      <c r="J317" s="38">
        <f t="shared" si="266"/>
        <v>1842.692924470706</v>
      </c>
      <c r="K317" s="38">
        <f t="shared" si="266"/>
        <v>1842.692924470706</v>
      </c>
      <c r="L317" s="38">
        <f t="shared" si="266"/>
        <v>1842.692924470706</v>
      </c>
      <c r="M317" s="38">
        <f t="shared" si="266"/>
        <v>1842.692924470706</v>
      </c>
      <c r="N317" s="38">
        <f t="shared" si="266"/>
        <v>1842.692924470706</v>
      </c>
      <c r="O317" s="38">
        <f t="shared" si="266"/>
        <v>1842.692924470706</v>
      </c>
      <c r="P317" s="38">
        <v>0.91</v>
      </c>
      <c r="Q317" s="38">
        <f t="shared" ref="Q317:X319" si="267">H317*$P317/1000</f>
        <v>1.6768505612683424</v>
      </c>
      <c r="R317" s="38">
        <f t="shared" si="267"/>
        <v>1.6768505612683424</v>
      </c>
      <c r="S317" s="38">
        <f t="shared" si="267"/>
        <v>1.6768505612683424</v>
      </c>
      <c r="T317" s="38">
        <f t="shared" si="267"/>
        <v>1.6768505612683424</v>
      </c>
      <c r="U317" s="38">
        <f t="shared" si="267"/>
        <v>1.6768505612683424</v>
      </c>
      <c r="V317" s="38">
        <f t="shared" si="267"/>
        <v>1.6768505612683424</v>
      </c>
      <c r="W317" s="38">
        <f t="shared" si="267"/>
        <v>1.6768505612683424</v>
      </c>
      <c r="X317" s="38">
        <f t="shared" si="267"/>
        <v>1.6768505612683424</v>
      </c>
      <c r="Y317" s="38">
        <f>stanford_det!AB317*Q317</f>
        <v>1016.5906527689326</v>
      </c>
      <c r="Z317" s="38">
        <f>stanford_det!AC317*R317</f>
        <v>458.04290981418956</v>
      </c>
      <c r="AA317" s="38">
        <f>stanford_det!AD317*S317</f>
        <v>457.80815073561195</v>
      </c>
      <c r="AB317" s="38">
        <f>stanford_det!AE317*T317</f>
        <v>457.57339165703439</v>
      </c>
      <c r="AC317" s="38">
        <f>stanford_det!AF317*U317</f>
        <v>457.51470188738995</v>
      </c>
      <c r="AD317" s="38">
        <f>stanford_det!AG317*V317</f>
        <v>457.45601211774562</v>
      </c>
      <c r="AE317" s="38">
        <f>stanford_det!AH317*W317</f>
        <v>457.4364488611975</v>
      </c>
      <c r="AF317" s="38">
        <f>stanford_det!AI317*X317</f>
        <v>457.41688560464939</v>
      </c>
    </row>
    <row r="318" spans="1:32" ht="15" customHeight="1" x14ac:dyDescent="0.25">
      <c r="A318" s="9" t="s">
        <v>79</v>
      </c>
      <c r="B318" s="9" t="s">
        <v>83</v>
      </c>
      <c r="C318" s="9" t="s">
        <v>2</v>
      </c>
      <c r="D318" s="9" t="s">
        <v>725</v>
      </c>
      <c r="E318" s="9" t="s">
        <v>746</v>
      </c>
      <c r="F318" s="9" t="s">
        <v>102</v>
      </c>
      <c r="G318" s="9" t="s">
        <v>732</v>
      </c>
      <c r="H318" s="38">
        <v>1836.1111111111111</v>
      </c>
      <c r="I318" s="38">
        <f>H318*1350/(1400+2/7*(1350-1400))</f>
        <v>1788.7886597938143</v>
      </c>
      <c r="J318" s="38">
        <f t="shared" ref="J318:J326" si="268">(I318+K318)/2</f>
        <v>1755.6629438717068</v>
      </c>
      <c r="K318" s="38">
        <f>I318*1300/1350</f>
        <v>1722.5372279495991</v>
      </c>
      <c r="L318" s="38">
        <f t="shared" ref="L318:L326" si="269">(K318+M318)/2</f>
        <v>1656.2857961053837</v>
      </c>
      <c r="M318" s="38">
        <f>K318*1200/1300</f>
        <v>1590.0343642611683</v>
      </c>
      <c r="N318" s="38">
        <f t="shared" ref="N318:N326" si="270">(M318+O318)/2</f>
        <v>1523.7829324169529</v>
      </c>
      <c r="O318" s="38">
        <f>M318*1100/1200</f>
        <v>1457.5315005727375</v>
      </c>
      <c r="P318" s="38">
        <v>0.91</v>
      </c>
      <c r="Q318" s="38">
        <f t="shared" si="267"/>
        <v>1.6708611111111111</v>
      </c>
      <c r="R318" s="38">
        <f t="shared" si="267"/>
        <v>1.6277976804123713</v>
      </c>
      <c r="S318" s="38">
        <f t="shared" si="267"/>
        <v>1.5976532789232534</v>
      </c>
      <c r="T318" s="38">
        <f t="shared" si="267"/>
        <v>1.5675088774341353</v>
      </c>
      <c r="U318" s="38">
        <f t="shared" si="267"/>
        <v>1.5072200744558992</v>
      </c>
      <c r="V318" s="38">
        <f t="shared" si="267"/>
        <v>1.4469312714776632</v>
      </c>
      <c r="W318" s="38">
        <f t="shared" si="267"/>
        <v>1.3866424684994272</v>
      </c>
      <c r="X318" s="38">
        <f t="shared" si="267"/>
        <v>1.3263536655211912</v>
      </c>
      <c r="Y318" s="38">
        <f>stanford_det!AB318*Q318</f>
        <v>1706.316388149603</v>
      </c>
      <c r="Z318" s="38">
        <f>stanford_det!AC318*R318</f>
        <v>3586.252374654081</v>
      </c>
      <c r="AA318" s="38">
        <f>stanford_det!AD318*S318</f>
        <v>5524.3009419136151</v>
      </c>
      <c r="AB318" s="38">
        <f>stanford_det!AE318*T318</f>
        <v>6060.8655338315029</v>
      </c>
      <c r="AC318" s="38">
        <f>stanford_det!AF318*U318</f>
        <v>3327.0135633837826</v>
      </c>
      <c r="AD318" s="38">
        <f>stanford_det!AG318*V318</f>
        <v>3365.4124556558377</v>
      </c>
      <c r="AE318" s="38">
        <f>stanford_det!AH318*W318</f>
        <v>2732.1835615988794</v>
      </c>
      <c r="AF318" s="38">
        <f>stanford_det!AI318*X318</f>
        <v>2665.7894659330736</v>
      </c>
    </row>
    <row r="319" spans="1:32" ht="15" customHeight="1" x14ac:dyDescent="0.25">
      <c r="A319" s="9" t="s">
        <v>78</v>
      </c>
      <c r="B319" s="9" t="s">
        <v>84</v>
      </c>
      <c r="C319" s="9" t="s">
        <v>2</v>
      </c>
      <c r="D319" s="9" t="s">
        <v>725</v>
      </c>
      <c r="E319" s="9" t="s">
        <v>741</v>
      </c>
      <c r="F319" s="9" t="s">
        <v>102</v>
      </c>
      <c r="G319" s="9" t="s">
        <v>730</v>
      </c>
      <c r="H319" s="38">
        <v>4376</v>
      </c>
      <c r="I319" s="38">
        <f>H319*2880/(3470+2/7*(2880-3470))</f>
        <v>3817.4019904803113</v>
      </c>
      <c r="J319" s="38">
        <f t="shared" si="268"/>
        <v>3618.5789701427948</v>
      </c>
      <c r="K319" s="38">
        <f>I319*2580/2880</f>
        <v>3419.7559498052788</v>
      </c>
      <c r="L319" s="38">
        <f t="shared" si="269"/>
        <v>3287.2072695802681</v>
      </c>
      <c r="M319" s="38">
        <f>K319*2380/2580</f>
        <v>3154.6585893552569</v>
      </c>
      <c r="N319" s="38">
        <f t="shared" si="270"/>
        <v>3032.3850006205571</v>
      </c>
      <c r="O319" s="38">
        <f>M319*2380/2580</f>
        <v>2910.1114118858573</v>
      </c>
      <c r="P319" s="38">
        <v>0.91</v>
      </c>
      <c r="Q319" s="38">
        <f t="shared" si="267"/>
        <v>3.9821600000000004</v>
      </c>
      <c r="R319" s="38">
        <f t="shared" si="267"/>
        <v>3.4738358113370831</v>
      </c>
      <c r="S319" s="38">
        <f t="shared" si="267"/>
        <v>3.2929068628299434</v>
      </c>
      <c r="T319" s="38">
        <f t="shared" si="267"/>
        <v>3.1119779143228037</v>
      </c>
      <c r="U319" s="38">
        <f t="shared" si="267"/>
        <v>2.991358615318044</v>
      </c>
      <c r="V319" s="38">
        <f t="shared" si="267"/>
        <v>2.8707393163132839</v>
      </c>
      <c r="W319" s="38">
        <f t="shared" si="267"/>
        <v>2.7594703505647074</v>
      </c>
      <c r="X319" s="38">
        <f t="shared" si="267"/>
        <v>2.6482013848161299</v>
      </c>
      <c r="Y319" s="38">
        <f>stanford_det!AB319*Q319</f>
        <v>43.910885894314504</v>
      </c>
      <c r="Z319" s="38">
        <f>stanford_det!AC319*R319</f>
        <v>2071.1761948138437</v>
      </c>
      <c r="AA319" s="38">
        <f>stanford_det!AD319*S319</f>
        <v>3176.8971282837551</v>
      </c>
      <c r="AB319" s="38">
        <f>stanford_det!AE319*T319</f>
        <v>3323.3897382714131</v>
      </c>
      <c r="AC319" s="38">
        <f>stanford_det!AF319*U319</f>
        <v>1638.7888638500208</v>
      </c>
      <c r="AD319" s="38">
        <f>stanford_det!AG319*V319</f>
        <v>1660.5353712005931</v>
      </c>
      <c r="AE319" s="38">
        <f>stanford_det!AH319*W319</f>
        <v>1286.6241202808499</v>
      </c>
      <c r="AF319" s="38">
        <f>stanford_det!AI319*X319</f>
        <v>1261.7502593929685</v>
      </c>
    </row>
    <row r="320" spans="1:32" ht="15" customHeight="1" x14ac:dyDescent="0.25">
      <c r="A320" s="9" t="s">
        <v>37</v>
      </c>
      <c r="B320" s="9" t="s">
        <v>38</v>
      </c>
      <c r="C320" s="9" t="s">
        <v>2</v>
      </c>
      <c r="D320" s="9" t="s">
        <v>102</v>
      </c>
      <c r="E320" s="9" t="s">
        <v>729</v>
      </c>
      <c r="F320" s="9"/>
      <c r="G320" s="9"/>
      <c r="H320" s="38">
        <v>2442.8571428571427</v>
      </c>
      <c r="I320" s="38">
        <v>2300</v>
      </c>
      <c r="J320" s="38">
        <f t="shared" si="268"/>
        <v>2300</v>
      </c>
      <c r="K320" s="38">
        <v>2300</v>
      </c>
      <c r="L320" s="38">
        <f t="shared" si="269"/>
        <v>2300</v>
      </c>
      <c r="M320" s="38">
        <v>2300</v>
      </c>
      <c r="N320" s="38">
        <f t="shared" si="270"/>
        <v>2250</v>
      </c>
      <c r="O320" s="38">
        <v>2200</v>
      </c>
      <c r="P320" s="38"/>
      <c r="Q320" s="38">
        <f t="shared" ref="Q320:X321" si="271">H320/1000</f>
        <v>2.4428571428571426</v>
      </c>
      <c r="R320" s="38">
        <f t="shared" si="271"/>
        <v>2.2999999999999998</v>
      </c>
      <c r="S320" s="38">
        <f t="shared" si="271"/>
        <v>2.2999999999999998</v>
      </c>
      <c r="T320" s="38">
        <f t="shared" si="271"/>
        <v>2.2999999999999998</v>
      </c>
      <c r="U320" s="38">
        <f t="shared" si="271"/>
        <v>2.2999999999999998</v>
      </c>
      <c r="V320" s="38">
        <f t="shared" si="271"/>
        <v>2.2999999999999998</v>
      </c>
      <c r="W320" s="38">
        <f t="shared" si="271"/>
        <v>2.25</v>
      </c>
      <c r="X320" s="38">
        <f t="shared" si="271"/>
        <v>2.2000000000000002</v>
      </c>
      <c r="Y320" s="38">
        <f>stanford_det!AB320*Q320</f>
        <v>206.46079626122446</v>
      </c>
      <c r="Z320" s="38">
        <f>stanford_det!AC320*R320</f>
        <v>155.5096523885714</v>
      </c>
      <c r="AA320" s="38">
        <f>stanford_det!AD320*S320</f>
        <v>97.19353274285713</v>
      </c>
      <c r="AB320" s="38">
        <f>stanford_det!AE320*T320</f>
        <v>38.877413097142842</v>
      </c>
      <c r="AC320" s="38">
        <f>stanford_det!AF320*U320</f>
        <v>24.298383185714279</v>
      </c>
      <c r="AD320" s="38">
        <f>stanford_det!AG320*V320</f>
        <v>9.7193532742857105</v>
      </c>
      <c r="AE320" s="38">
        <f>stanford_det!AH320*W320</f>
        <v>4.7540314928571412</v>
      </c>
      <c r="AF320" s="38">
        <f>stanford_det!AI320*X320</f>
        <v>0</v>
      </c>
    </row>
    <row r="321" spans="1:32" ht="15" customHeight="1" x14ac:dyDescent="0.25">
      <c r="A321" s="9" t="s">
        <v>39</v>
      </c>
      <c r="B321" s="9" t="s">
        <v>40</v>
      </c>
      <c r="C321" s="9" t="s">
        <v>2</v>
      </c>
      <c r="D321" s="9" t="s">
        <v>102</v>
      </c>
      <c r="E321" s="9" t="s">
        <v>728</v>
      </c>
      <c r="F321" s="9"/>
      <c r="G321" s="9"/>
      <c r="H321" s="38">
        <v>2812.8571428571427</v>
      </c>
      <c r="I321" s="38">
        <v>2620</v>
      </c>
      <c r="J321" s="38">
        <f t="shared" si="268"/>
        <v>2495</v>
      </c>
      <c r="K321" s="38">
        <v>2370</v>
      </c>
      <c r="L321" s="38">
        <f t="shared" si="269"/>
        <v>2260</v>
      </c>
      <c r="M321" s="38">
        <v>2150</v>
      </c>
      <c r="N321" s="38">
        <f t="shared" si="270"/>
        <v>2050</v>
      </c>
      <c r="O321" s="38">
        <v>1950</v>
      </c>
      <c r="P321" s="38"/>
      <c r="Q321" s="38">
        <f t="shared" si="271"/>
        <v>2.8128571428571427</v>
      </c>
      <c r="R321" s="38">
        <f t="shared" si="271"/>
        <v>2.62</v>
      </c>
      <c r="S321" s="38">
        <f t="shared" si="271"/>
        <v>2.4950000000000001</v>
      </c>
      <c r="T321" s="38">
        <f t="shared" si="271"/>
        <v>2.37</v>
      </c>
      <c r="U321" s="38">
        <f t="shared" si="271"/>
        <v>2.2599999999999998</v>
      </c>
      <c r="V321" s="38">
        <f t="shared" si="271"/>
        <v>2.15</v>
      </c>
      <c r="W321" s="38">
        <f t="shared" si="271"/>
        <v>2.0499999999999998</v>
      </c>
      <c r="X321" s="38">
        <f t="shared" si="271"/>
        <v>1.95</v>
      </c>
      <c r="Y321" s="38">
        <f>stanford_det!AB321*Q321</f>
        <v>1292.3510561091427</v>
      </c>
      <c r="Z321" s="38">
        <f>stanford_det!AC321*R321</f>
        <v>265.02715973760007</v>
      </c>
      <c r="AA321" s="38">
        <f>stanford_det!AD321*S321</f>
        <v>157.73920886100004</v>
      </c>
      <c r="AB321" s="38">
        <f>stanford_det!AE321*T321</f>
        <v>59.934577154400003</v>
      </c>
      <c r="AC321" s="38">
        <f>stanford_det!AF321*U321</f>
        <v>35.720502207000003</v>
      </c>
      <c r="AD321" s="38">
        <f>stanford_det!AG321*V321</f>
        <v>13.592757477000019</v>
      </c>
      <c r="AE321" s="38">
        <f>stanford_det!AH321*W321</f>
        <v>6.4802680995000088</v>
      </c>
      <c r="AF321" s="38">
        <f>stanford_det!AI321*X321</f>
        <v>0</v>
      </c>
    </row>
    <row r="322" spans="1:32" ht="15" customHeight="1" x14ac:dyDescent="0.25">
      <c r="A322" s="9" t="s">
        <v>80</v>
      </c>
      <c r="B322" s="9" t="s">
        <v>85</v>
      </c>
      <c r="C322" s="9" t="s">
        <v>2</v>
      </c>
      <c r="D322" s="9" t="s">
        <v>725</v>
      </c>
      <c r="E322" s="9" t="s">
        <v>727</v>
      </c>
      <c r="F322" s="9" t="s">
        <v>102</v>
      </c>
      <c r="G322" s="9" t="s">
        <v>726</v>
      </c>
      <c r="H322" s="39">
        <v>2040.9771111111108</v>
      </c>
      <c r="I322" s="39">
        <f>H322*800/(980+2/7*(800-980))</f>
        <v>1758.3802803418801</v>
      </c>
      <c r="J322" s="39">
        <f t="shared" si="268"/>
        <v>1582.542252307692</v>
      </c>
      <c r="K322" s="39">
        <f>I322*640/800</f>
        <v>1406.704224273504</v>
      </c>
      <c r="L322" s="39">
        <f t="shared" si="269"/>
        <v>1340.7649637606835</v>
      </c>
      <c r="M322" s="39">
        <f>K322*580/640</f>
        <v>1274.825703247863</v>
      </c>
      <c r="N322" s="39">
        <f t="shared" si="270"/>
        <v>1208.8864427350425</v>
      </c>
      <c r="O322" s="39">
        <f>M322*520/580</f>
        <v>1142.947182222222</v>
      </c>
      <c r="P322" s="38">
        <v>0.91</v>
      </c>
      <c r="Q322" s="38">
        <f t="shared" ref="Q322:X324" si="272">H322*$P322/1000</f>
        <v>1.8572891711111108</v>
      </c>
      <c r="R322" s="38">
        <f t="shared" si="272"/>
        <v>1.6001260551111109</v>
      </c>
      <c r="S322" s="38">
        <f t="shared" si="272"/>
        <v>1.4401134495999997</v>
      </c>
      <c r="T322" s="38">
        <f t="shared" si="272"/>
        <v>1.2801008440888886</v>
      </c>
      <c r="U322" s="38">
        <f t="shared" si="272"/>
        <v>1.220096117022222</v>
      </c>
      <c r="V322" s="38">
        <f t="shared" si="272"/>
        <v>1.1600913899555554</v>
      </c>
      <c r="W322" s="38">
        <f t="shared" si="272"/>
        <v>1.1000866628888886</v>
      </c>
      <c r="X322" s="38">
        <f t="shared" si="272"/>
        <v>1.040081935822222</v>
      </c>
      <c r="Y322" s="38">
        <f>stanford_det!AB322*Q322</f>
        <v>2.8766668997799627</v>
      </c>
      <c r="Z322" s="38">
        <f>stanford_det!AC322*R322</f>
        <v>1780.2826677106368</v>
      </c>
      <c r="AA322" s="38">
        <f>stanford_det!AD322*S322</f>
        <v>2670.3220132036226</v>
      </c>
      <c r="AB322" s="38">
        <f>stanford_det!AE322*T322</f>
        <v>2729.642104713459</v>
      </c>
      <c r="AC322" s="38">
        <f>stanford_det!AF322*U322</f>
        <v>1414.0211976259807</v>
      </c>
      <c r="AD322" s="38">
        <f>stanford_det!AG322*V322</f>
        <v>1425.1405276477522</v>
      </c>
      <c r="AE322" s="38">
        <f>stanford_det!AH322*W322</f>
        <v>1121.9587113522382</v>
      </c>
      <c r="AF322" s="38">
        <f>stanford_det!AI322*X322</f>
        <v>1084.8666560982028</v>
      </c>
    </row>
    <row r="323" spans="1:32" ht="15" customHeight="1" x14ac:dyDescent="0.25">
      <c r="A323" s="9" t="s">
        <v>81</v>
      </c>
      <c r="B323" s="9" t="s">
        <v>86</v>
      </c>
      <c r="C323" s="9" t="s">
        <v>2</v>
      </c>
      <c r="D323" s="9" t="s">
        <v>725</v>
      </c>
      <c r="E323" s="9" t="s">
        <v>724</v>
      </c>
      <c r="F323" s="9" t="s">
        <v>102</v>
      </c>
      <c r="G323" s="9" t="s">
        <v>723</v>
      </c>
      <c r="H323" s="39">
        <v>2900.7142857142858</v>
      </c>
      <c r="I323" s="39">
        <f>H323*1100/(1310+2/7*(1100-1310))</f>
        <v>2552.6285714285718</v>
      </c>
      <c r="J323" s="39">
        <f t="shared" si="268"/>
        <v>2424.9971428571434</v>
      </c>
      <c r="K323" s="39">
        <f>I323*990/1100</f>
        <v>2297.3657142857146</v>
      </c>
      <c r="L323" s="39">
        <f t="shared" si="269"/>
        <v>2227.7485714285717</v>
      </c>
      <c r="M323" s="39">
        <f>K323*930/990</f>
        <v>2158.1314285714288</v>
      </c>
      <c r="N323" s="39">
        <f t="shared" si="270"/>
        <v>2100.1171428571433</v>
      </c>
      <c r="O323" s="39">
        <f>M323*880/930</f>
        <v>2042.1028571428574</v>
      </c>
      <c r="P323" s="38">
        <v>0.91</v>
      </c>
      <c r="Q323" s="38">
        <f t="shared" si="272"/>
        <v>2.6396500000000001</v>
      </c>
      <c r="R323" s="38">
        <f t="shared" si="272"/>
        <v>2.3228920000000004</v>
      </c>
      <c r="S323" s="38">
        <f t="shared" si="272"/>
        <v>2.2067474000000007</v>
      </c>
      <c r="T323" s="38">
        <f t="shared" si="272"/>
        <v>2.0906028000000005</v>
      </c>
      <c r="U323" s="38">
        <f t="shared" si="272"/>
        <v>2.0272512000000003</v>
      </c>
      <c r="V323" s="38">
        <f t="shared" si="272"/>
        <v>1.9638996000000004</v>
      </c>
      <c r="W323" s="38">
        <f t="shared" si="272"/>
        <v>1.9111066000000005</v>
      </c>
      <c r="X323" s="38">
        <f t="shared" si="272"/>
        <v>1.8583136000000002</v>
      </c>
      <c r="Y323" s="38">
        <f>stanford_det!AB323*Q323</f>
        <v>120.60863760655738</v>
      </c>
      <c r="Z323" s="38">
        <f>stanford_det!AC323*R323</f>
        <v>1066.4158924424098</v>
      </c>
      <c r="AA323" s="38">
        <f>stanford_det!AD323*S323</f>
        <v>1683.881536443826</v>
      </c>
      <c r="AB323" s="38">
        <f>stanford_det!AE323*T323</f>
        <v>1833.561900878829</v>
      </c>
      <c r="AC323" s="38">
        <f>stanford_det!AF323*U323</f>
        <v>969.20428729654498</v>
      </c>
      <c r="AD323" s="38">
        <f>stanford_det!AG323*V323</f>
        <v>994.88238788071953</v>
      </c>
      <c r="AE323" s="38">
        <f>stanford_det!AH323*W323</f>
        <v>804.75439967279897</v>
      </c>
      <c r="AF323" s="38">
        <f>stanford_det!AI323*X323</f>
        <v>800.17588985206942</v>
      </c>
    </row>
    <row r="324" spans="1:32" ht="15" customHeight="1" x14ac:dyDescent="0.25">
      <c r="A324" s="9" t="s">
        <v>41</v>
      </c>
      <c r="B324" s="9" t="s">
        <v>42</v>
      </c>
      <c r="C324" s="9" t="s">
        <v>2</v>
      </c>
      <c r="D324" s="9" t="s">
        <v>102</v>
      </c>
      <c r="E324" s="9" t="s">
        <v>722</v>
      </c>
      <c r="F324" s="9"/>
      <c r="G324" s="9"/>
      <c r="H324" s="38">
        <v>5285.7142857142853</v>
      </c>
      <c r="I324" s="38">
        <v>4500</v>
      </c>
      <c r="J324" s="38">
        <f t="shared" si="268"/>
        <v>4150</v>
      </c>
      <c r="K324" s="38">
        <v>3800</v>
      </c>
      <c r="L324" s="38">
        <f t="shared" si="269"/>
        <v>3650</v>
      </c>
      <c r="M324" s="38">
        <v>3500</v>
      </c>
      <c r="N324" s="38">
        <f t="shared" si="270"/>
        <v>3450</v>
      </c>
      <c r="O324" s="38">
        <v>3400</v>
      </c>
      <c r="P324" s="38">
        <v>0.91</v>
      </c>
      <c r="Q324" s="38">
        <f t="shared" si="272"/>
        <v>4.8099999999999996</v>
      </c>
      <c r="R324" s="38">
        <f t="shared" si="272"/>
        <v>4.0949999999999998</v>
      </c>
      <c r="S324" s="38">
        <f t="shared" si="272"/>
        <v>3.7765</v>
      </c>
      <c r="T324" s="38">
        <f t="shared" si="272"/>
        <v>3.4580000000000002</v>
      </c>
      <c r="U324" s="38">
        <f t="shared" si="272"/>
        <v>3.3214999999999999</v>
      </c>
      <c r="V324" s="38">
        <f t="shared" si="272"/>
        <v>3.1850000000000001</v>
      </c>
      <c r="W324" s="38">
        <f t="shared" si="272"/>
        <v>3.1395</v>
      </c>
      <c r="X324" s="38">
        <f t="shared" si="272"/>
        <v>3.0939999999999999</v>
      </c>
      <c r="Y324" s="38">
        <f>stanford_det!AB324*Q324</f>
        <v>0</v>
      </c>
      <c r="Z324" s="38">
        <f>stanford_det!AC324*R324</f>
        <v>0</v>
      </c>
      <c r="AA324" s="38">
        <f>stanford_det!AD324*S324</f>
        <v>0</v>
      </c>
      <c r="AB324" s="38">
        <f>stanford_det!AE324*T324</f>
        <v>0</v>
      </c>
      <c r="AC324" s="38">
        <f>stanford_det!AF324*U324</f>
        <v>0</v>
      </c>
      <c r="AD324" s="38">
        <f>stanford_det!AG324*V324</f>
        <v>0</v>
      </c>
      <c r="AE324" s="38">
        <f>stanford_det!AH324*W324</f>
        <v>0</v>
      </c>
      <c r="AF324" s="38">
        <f>stanford_det!AI324*X324</f>
        <v>0</v>
      </c>
    </row>
    <row r="325" spans="1:32" ht="15" customHeight="1" x14ac:dyDescent="0.25">
      <c r="A325" s="9" t="s">
        <v>43</v>
      </c>
      <c r="B325" s="9" t="s">
        <v>44</v>
      </c>
      <c r="C325" s="9" t="s">
        <v>2</v>
      </c>
      <c r="D325" s="9" t="s">
        <v>102</v>
      </c>
      <c r="E325" s="9" t="s">
        <v>721</v>
      </c>
      <c r="F325" s="9"/>
      <c r="G325" s="9"/>
      <c r="H325" s="38">
        <v>8140</v>
      </c>
      <c r="I325" s="38">
        <v>5790</v>
      </c>
      <c r="J325" s="38">
        <f t="shared" si="268"/>
        <v>5135</v>
      </c>
      <c r="K325" s="38">
        <v>4480</v>
      </c>
      <c r="L325" s="38">
        <f t="shared" si="269"/>
        <v>3565</v>
      </c>
      <c r="M325" s="38">
        <v>2650</v>
      </c>
      <c r="N325" s="38">
        <f t="shared" si="270"/>
        <v>2475</v>
      </c>
      <c r="O325" s="38">
        <v>2300</v>
      </c>
      <c r="P325" s="38"/>
      <c r="Q325" s="38">
        <f t="shared" ref="Q325:X325" si="273">H325/1000</f>
        <v>8.14</v>
      </c>
      <c r="R325" s="38">
        <f t="shared" si="273"/>
        <v>5.79</v>
      </c>
      <c r="S325" s="38">
        <f t="shared" si="273"/>
        <v>5.1349999999999998</v>
      </c>
      <c r="T325" s="38">
        <f t="shared" si="273"/>
        <v>4.4800000000000004</v>
      </c>
      <c r="U325" s="38">
        <f t="shared" si="273"/>
        <v>3.5649999999999999</v>
      </c>
      <c r="V325" s="38">
        <f t="shared" si="273"/>
        <v>2.65</v>
      </c>
      <c r="W325" s="38">
        <f t="shared" si="273"/>
        <v>2.4750000000000001</v>
      </c>
      <c r="X325" s="38">
        <f t="shared" si="273"/>
        <v>2.2999999999999998</v>
      </c>
      <c r="Y325" s="38">
        <f>stanford_det!AB325*Q325</f>
        <v>0</v>
      </c>
      <c r="Z325" s="38">
        <f>stanford_det!AC325*R325</f>
        <v>28.95</v>
      </c>
      <c r="AA325" s="38">
        <f>stanford_det!AD325*S325</f>
        <v>43.647500000000001</v>
      </c>
      <c r="AB325" s="38">
        <f>stanford_det!AE325*T325</f>
        <v>44.800000000000004</v>
      </c>
      <c r="AC325" s="38">
        <f>stanford_det!AF325*U325</f>
        <v>20.944375000000001</v>
      </c>
      <c r="AD325" s="38">
        <f>stanford_det!AG325*V325</f>
        <v>16.5625</v>
      </c>
      <c r="AE325" s="38">
        <f>stanford_det!AH325*W325</f>
        <v>13.303125</v>
      </c>
      <c r="AF325" s="38">
        <f>stanford_det!AI325*X325</f>
        <v>12.649999999999999</v>
      </c>
    </row>
    <row r="326" spans="1:32" ht="15" customHeight="1" x14ac:dyDescent="0.25">
      <c r="A326" s="9" t="s">
        <v>45</v>
      </c>
      <c r="B326" s="9" t="s">
        <v>46</v>
      </c>
      <c r="C326" s="9" t="s">
        <v>2</v>
      </c>
      <c r="D326" s="9" t="s">
        <v>102</v>
      </c>
      <c r="E326" s="9" t="s">
        <v>720</v>
      </c>
      <c r="F326" s="9"/>
      <c r="G326" s="9"/>
      <c r="H326" s="38">
        <v>5370</v>
      </c>
      <c r="I326" s="38">
        <v>4970</v>
      </c>
      <c r="J326" s="38">
        <f t="shared" si="268"/>
        <v>4720</v>
      </c>
      <c r="K326" s="38">
        <v>4470</v>
      </c>
      <c r="L326" s="38">
        <f t="shared" si="269"/>
        <v>4245</v>
      </c>
      <c r="M326" s="38">
        <v>4020</v>
      </c>
      <c r="N326" s="38">
        <f t="shared" si="270"/>
        <v>3815</v>
      </c>
      <c r="O326" s="38">
        <v>3610</v>
      </c>
      <c r="P326" s="38">
        <v>0.91</v>
      </c>
      <c r="Q326" s="38">
        <f t="shared" ref="Q326:X326" si="274">H326*$P326/1000</f>
        <v>4.8866999999999994</v>
      </c>
      <c r="R326" s="38">
        <f t="shared" si="274"/>
        <v>4.5226999999999995</v>
      </c>
      <c r="S326" s="38">
        <f t="shared" si="274"/>
        <v>4.2951999999999995</v>
      </c>
      <c r="T326" s="38">
        <f t="shared" si="274"/>
        <v>4.0677000000000003</v>
      </c>
      <c r="U326" s="38">
        <f t="shared" si="274"/>
        <v>3.8629500000000001</v>
      </c>
      <c r="V326" s="38">
        <f t="shared" si="274"/>
        <v>3.6582000000000003</v>
      </c>
      <c r="W326" s="38">
        <f t="shared" si="274"/>
        <v>3.4716499999999999</v>
      </c>
      <c r="X326" s="38">
        <f t="shared" si="274"/>
        <v>3.2850999999999999</v>
      </c>
      <c r="Y326" s="38">
        <f>stanford_det!AB326*Q326</f>
        <v>0</v>
      </c>
      <c r="Z326" s="38">
        <f>stanford_det!AC326*R326</f>
        <v>0</v>
      </c>
      <c r="AA326" s="38">
        <f>stanford_det!AD326*S326</f>
        <v>0</v>
      </c>
      <c r="AB326" s="38">
        <f>stanford_det!AE326*T326</f>
        <v>0</v>
      </c>
      <c r="AC326" s="38">
        <f>stanford_det!AF326*U326</f>
        <v>0</v>
      </c>
      <c r="AD326" s="38">
        <f>stanford_det!AG326*V326</f>
        <v>0</v>
      </c>
      <c r="AE326" s="38">
        <f>stanford_det!AH326*W326</f>
        <v>0</v>
      </c>
      <c r="AF326" s="38">
        <f>stanford_det!AI326*X326</f>
        <v>0</v>
      </c>
    </row>
    <row r="327" spans="1:32" ht="15" customHeight="1" x14ac:dyDescent="0.25">
      <c r="A327" s="9" t="s">
        <v>29</v>
      </c>
      <c r="B327" s="9" t="s">
        <v>30</v>
      </c>
      <c r="C327" s="9" t="s">
        <v>1</v>
      </c>
      <c r="D327" s="9" t="s">
        <v>102</v>
      </c>
      <c r="E327" s="9" t="s">
        <v>738</v>
      </c>
      <c r="F327" s="9"/>
      <c r="G327" s="9"/>
      <c r="H327" s="38">
        <v>2000</v>
      </c>
      <c r="I327" s="38">
        <f t="shared" ref="I327:O328" si="275">$H327</f>
        <v>2000</v>
      </c>
      <c r="J327" s="38">
        <f t="shared" si="275"/>
        <v>2000</v>
      </c>
      <c r="K327" s="38">
        <f t="shared" si="275"/>
        <v>2000</v>
      </c>
      <c r="L327" s="38">
        <f t="shared" si="275"/>
        <v>2000</v>
      </c>
      <c r="M327" s="38">
        <f t="shared" si="275"/>
        <v>2000</v>
      </c>
      <c r="N327" s="38">
        <f t="shared" si="275"/>
        <v>2000</v>
      </c>
      <c r="O327" s="38">
        <f t="shared" si="275"/>
        <v>2000</v>
      </c>
      <c r="P327" s="38"/>
      <c r="Q327" s="38">
        <f t="shared" ref="Q327:X329" si="276">H327/1000</f>
        <v>2</v>
      </c>
      <c r="R327" s="38">
        <f t="shared" si="276"/>
        <v>2</v>
      </c>
      <c r="S327" s="38">
        <f t="shared" si="276"/>
        <v>2</v>
      </c>
      <c r="T327" s="38">
        <f t="shared" si="276"/>
        <v>2</v>
      </c>
      <c r="U327" s="38">
        <f t="shared" si="276"/>
        <v>2</v>
      </c>
      <c r="V327" s="38">
        <f t="shared" si="276"/>
        <v>2</v>
      </c>
      <c r="W327" s="38">
        <f t="shared" si="276"/>
        <v>2</v>
      </c>
      <c r="X327" s="38">
        <f t="shared" si="276"/>
        <v>2</v>
      </c>
      <c r="Y327" s="38">
        <f>stanford_det!AB327*Q327</f>
        <v>945.60149999999999</v>
      </c>
      <c r="Z327" s="38">
        <f>stanford_det!AC327*R327</f>
        <v>31.6812</v>
      </c>
      <c r="AA327" s="38">
        <f>stanford_det!AD327*S327</f>
        <v>19.800750000000001</v>
      </c>
      <c r="AB327" s="38">
        <f>stanford_det!AE327*T327</f>
        <v>7.9202999999999975</v>
      </c>
      <c r="AC327" s="38">
        <f>stanford_det!AF327*U327</f>
        <v>4.9501874999999984</v>
      </c>
      <c r="AD327" s="38">
        <f>stanford_det!AG327*V327</f>
        <v>1.9800749999999994</v>
      </c>
      <c r="AE327" s="38">
        <f>stanford_det!AH327*W327</f>
        <v>0.99003749999999968</v>
      </c>
      <c r="AF327" s="38">
        <f>stanford_det!AI327*X327</f>
        <v>0</v>
      </c>
    </row>
    <row r="328" spans="1:32" ht="15" customHeight="1" x14ac:dyDescent="0.25">
      <c r="A328" s="9" t="s">
        <v>31</v>
      </c>
      <c r="B328" s="9" t="s">
        <v>32</v>
      </c>
      <c r="C328" s="9" t="s">
        <v>1</v>
      </c>
      <c r="D328" s="9" t="s">
        <v>102</v>
      </c>
      <c r="E328" s="9" t="s">
        <v>737</v>
      </c>
      <c r="F328" s="9"/>
      <c r="G328" s="9"/>
      <c r="H328" s="38">
        <v>850</v>
      </c>
      <c r="I328" s="38">
        <f t="shared" si="275"/>
        <v>850</v>
      </c>
      <c r="J328" s="38">
        <f t="shared" si="275"/>
        <v>850</v>
      </c>
      <c r="K328" s="38">
        <f t="shared" si="275"/>
        <v>850</v>
      </c>
      <c r="L328" s="38">
        <f t="shared" si="275"/>
        <v>850</v>
      </c>
      <c r="M328" s="38">
        <f t="shared" si="275"/>
        <v>850</v>
      </c>
      <c r="N328" s="38">
        <f t="shared" si="275"/>
        <v>850</v>
      </c>
      <c r="O328" s="38">
        <f t="shared" si="275"/>
        <v>850</v>
      </c>
      <c r="P328" s="38"/>
      <c r="Q328" s="38">
        <f t="shared" si="276"/>
        <v>0.85</v>
      </c>
      <c r="R328" s="38">
        <f t="shared" si="276"/>
        <v>0.85</v>
      </c>
      <c r="S328" s="38">
        <f t="shared" si="276"/>
        <v>0.85</v>
      </c>
      <c r="T328" s="38">
        <f t="shared" si="276"/>
        <v>0.85</v>
      </c>
      <c r="U328" s="38">
        <f t="shared" si="276"/>
        <v>0.85</v>
      </c>
      <c r="V328" s="38">
        <f t="shared" si="276"/>
        <v>0.85</v>
      </c>
      <c r="W328" s="38">
        <f t="shared" si="276"/>
        <v>0.85</v>
      </c>
      <c r="X328" s="38">
        <f t="shared" si="276"/>
        <v>0.85</v>
      </c>
      <c r="Y328" s="38">
        <f>stanford_det!AB328*Q328</f>
        <v>56.664176166666664</v>
      </c>
      <c r="Z328" s="38">
        <f>stanford_det!AC328*R328</f>
        <v>10.651340933333332</v>
      </c>
      <c r="AA328" s="38">
        <f>stanford_det!AD328*S328</f>
        <v>6.6570880833333321</v>
      </c>
      <c r="AB328" s="38">
        <f>stanford_det!AE328*T328</f>
        <v>2.6628352333333329</v>
      </c>
      <c r="AC328" s="38">
        <f>stanford_det!AF328*U328</f>
        <v>1.6642720208333333</v>
      </c>
      <c r="AD328" s="38">
        <f>stanford_det!AG328*V328</f>
        <v>0.66570880833333368</v>
      </c>
      <c r="AE328" s="38">
        <f>stanford_det!AH328*W328</f>
        <v>0.33285440416666684</v>
      </c>
      <c r="AF328" s="38">
        <f>stanford_det!AI328*X328</f>
        <v>0</v>
      </c>
    </row>
    <row r="329" spans="1:32" ht="15" customHeight="1" x14ac:dyDescent="0.25">
      <c r="A329" s="9" t="s">
        <v>33</v>
      </c>
      <c r="B329" s="9" t="s">
        <v>34</v>
      </c>
      <c r="C329" s="9" t="s">
        <v>1</v>
      </c>
      <c r="D329" s="9" t="s">
        <v>102</v>
      </c>
      <c r="E329" s="9" t="s">
        <v>736</v>
      </c>
      <c r="F329" s="9"/>
      <c r="G329" s="9"/>
      <c r="H329" s="38">
        <v>4457.1428571428569</v>
      </c>
      <c r="I329" s="38">
        <f>4350</f>
        <v>4350</v>
      </c>
      <c r="J329" s="38">
        <f>(I329+K329)/2</f>
        <v>4225</v>
      </c>
      <c r="K329" s="38">
        <v>4100</v>
      </c>
      <c r="L329" s="38">
        <f>(K329+M329)/2</f>
        <v>3950</v>
      </c>
      <c r="M329" s="38">
        <v>3800</v>
      </c>
      <c r="N329" s="38">
        <f>(M329+O329)/2</f>
        <v>3775</v>
      </c>
      <c r="O329" s="38">
        <v>3750</v>
      </c>
      <c r="P329" s="38"/>
      <c r="Q329" s="38">
        <f t="shared" si="276"/>
        <v>4.4571428571428573</v>
      </c>
      <c r="R329" s="38">
        <f t="shared" si="276"/>
        <v>4.3499999999999996</v>
      </c>
      <c r="S329" s="38">
        <f t="shared" si="276"/>
        <v>4.2249999999999996</v>
      </c>
      <c r="T329" s="38">
        <f t="shared" si="276"/>
        <v>4.0999999999999996</v>
      </c>
      <c r="U329" s="38">
        <f t="shared" si="276"/>
        <v>3.95</v>
      </c>
      <c r="V329" s="38">
        <f t="shared" si="276"/>
        <v>3.8</v>
      </c>
      <c r="W329" s="38">
        <f t="shared" si="276"/>
        <v>3.7749999999999999</v>
      </c>
      <c r="X329" s="38">
        <f t="shared" si="276"/>
        <v>3.75</v>
      </c>
      <c r="Y329" s="38">
        <f>stanford_det!AB329*Q329</f>
        <v>52.000000000000007</v>
      </c>
      <c r="Z329" s="38">
        <f>stanford_det!AC329*R329</f>
        <v>40.600000000000009</v>
      </c>
      <c r="AA329" s="38">
        <f>stanford_det!AD329*S329</f>
        <v>24.645833333333332</v>
      </c>
      <c r="AB329" s="38">
        <f>stanford_det!AE329*T329</f>
        <v>9.5666666666666664</v>
      </c>
      <c r="AC329" s="38">
        <f>stanford_det!AF329*U329</f>
        <v>5.760416666666667</v>
      </c>
      <c r="AD329" s="38">
        <f>stanford_det!AG329*V329</f>
        <v>2.2166666666666668</v>
      </c>
      <c r="AE329" s="38">
        <f>stanford_det!AH329*W329</f>
        <v>1.1010416666666667</v>
      </c>
      <c r="AF329" s="38">
        <f>stanford_det!AI329*X329</f>
        <v>0</v>
      </c>
    </row>
    <row r="330" spans="1:32" ht="15" customHeight="1" x14ac:dyDescent="0.25">
      <c r="A330" s="9" t="s">
        <v>35</v>
      </c>
      <c r="B330" s="9" t="s">
        <v>36</v>
      </c>
      <c r="C330" s="9" t="s">
        <v>1</v>
      </c>
      <c r="D330" s="9" t="s">
        <v>725</v>
      </c>
      <c r="E330" s="9" t="s">
        <v>735</v>
      </c>
      <c r="F330" s="9" t="s">
        <v>102</v>
      </c>
      <c r="G330" s="9" t="s">
        <v>734</v>
      </c>
      <c r="H330" s="38">
        <v>1842.692924470706</v>
      </c>
      <c r="I330" s="38">
        <f t="shared" ref="I330:O330" si="277">$H330</f>
        <v>1842.692924470706</v>
      </c>
      <c r="J330" s="38">
        <f t="shared" si="277"/>
        <v>1842.692924470706</v>
      </c>
      <c r="K330" s="38">
        <f t="shared" si="277"/>
        <v>1842.692924470706</v>
      </c>
      <c r="L330" s="38">
        <f t="shared" si="277"/>
        <v>1842.692924470706</v>
      </c>
      <c r="M330" s="38">
        <f t="shared" si="277"/>
        <v>1842.692924470706</v>
      </c>
      <c r="N330" s="38">
        <f t="shared" si="277"/>
        <v>1842.692924470706</v>
      </c>
      <c r="O330" s="38">
        <f t="shared" si="277"/>
        <v>1842.692924470706</v>
      </c>
      <c r="P330" s="38">
        <v>0.91</v>
      </c>
      <c r="Q330" s="38">
        <f t="shared" ref="Q330:X332" si="278">H330*$P330/1000</f>
        <v>1.6768505612683424</v>
      </c>
      <c r="R330" s="38">
        <f t="shared" si="278"/>
        <v>1.6768505612683424</v>
      </c>
      <c r="S330" s="38">
        <f t="shared" si="278"/>
        <v>1.6768505612683424</v>
      </c>
      <c r="T330" s="38">
        <f t="shared" si="278"/>
        <v>1.6768505612683424</v>
      </c>
      <c r="U330" s="38">
        <f t="shared" si="278"/>
        <v>1.6768505612683424</v>
      </c>
      <c r="V330" s="38">
        <f t="shared" si="278"/>
        <v>1.6768505612683424</v>
      </c>
      <c r="W330" s="38">
        <f t="shared" si="278"/>
        <v>1.6768505612683424</v>
      </c>
      <c r="X330" s="38">
        <f t="shared" si="278"/>
        <v>1.6768505612683424</v>
      </c>
      <c r="Y330" s="38">
        <f>stanford_det!AB330*Q330</f>
        <v>31.273262967654585</v>
      </c>
      <c r="Z330" s="38">
        <f>stanford_det!AC330*R330</f>
        <v>44.352697345547654</v>
      </c>
      <c r="AA330" s="38">
        <f>stanford_det!AD330*S330</f>
        <v>51.898524871255198</v>
      </c>
      <c r="AB330" s="38">
        <f>stanford_det!AE330*T330</f>
        <v>53.407690376396708</v>
      </c>
      <c r="AC330" s="38">
        <f>stanford_det!AF330*U330</f>
        <v>40.202492206408508</v>
      </c>
      <c r="AD330" s="38">
        <f>stanford_det!AG330*V330</f>
        <v>40.579783582693885</v>
      </c>
      <c r="AE330" s="38">
        <f>stanford_det!AH330*W330</f>
        <v>37.687216364505993</v>
      </c>
      <c r="AF330" s="38">
        <f>stanford_det!AI330*X330</f>
        <v>37.812980156601114</v>
      </c>
    </row>
    <row r="331" spans="1:32" ht="15" customHeight="1" x14ac:dyDescent="0.25">
      <c r="A331" s="9" t="s">
        <v>79</v>
      </c>
      <c r="B331" s="9" t="s">
        <v>83</v>
      </c>
      <c r="C331" s="9" t="s">
        <v>1</v>
      </c>
      <c r="D331" s="9" t="s">
        <v>725</v>
      </c>
      <c r="E331" s="9" t="s">
        <v>745</v>
      </c>
      <c r="F331" s="9" t="s">
        <v>102</v>
      </c>
      <c r="G331" s="9" t="s">
        <v>732</v>
      </c>
      <c r="H331" s="39">
        <v>2218.7777777777778</v>
      </c>
      <c r="I331" s="39">
        <f>H331*1350/(1400+2/7*(1350-1400))</f>
        <v>2161.5927835051543</v>
      </c>
      <c r="J331" s="39">
        <f t="shared" ref="J331:J339" si="279">(I331+K331)/2</f>
        <v>2121.5632875143183</v>
      </c>
      <c r="K331" s="39">
        <f>I331*1300/1350</f>
        <v>2081.5337915234818</v>
      </c>
      <c r="L331" s="39">
        <f t="shared" ref="L331:L339" si="280">(K331+M331)/2</f>
        <v>2001.4747995418095</v>
      </c>
      <c r="M331" s="39">
        <f>K331*1200/1300</f>
        <v>1921.4158075601372</v>
      </c>
      <c r="N331" s="39">
        <f t="shared" ref="N331:N339" si="281">(M331+O331)/2</f>
        <v>1841.3568155784646</v>
      </c>
      <c r="O331" s="39">
        <f>M331*1100/1200</f>
        <v>1761.2978235967923</v>
      </c>
      <c r="P331" s="38">
        <v>0.91</v>
      </c>
      <c r="Q331" s="38">
        <f t="shared" si="278"/>
        <v>2.019087777777778</v>
      </c>
      <c r="R331" s="38">
        <f t="shared" si="278"/>
        <v>1.9670494329896906</v>
      </c>
      <c r="S331" s="38">
        <f t="shared" si="278"/>
        <v>1.9306225916380297</v>
      </c>
      <c r="T331" s="38">
        <f t="shared" si="278"/>
        <v>1.8941957502863687</v>
      </c>
      <c r="U331" s="38">
        <f t="shared" si="278"/>
        <v>1.8213420675830467</v>
      </c>
      <c r="V331" s="38">
        <f t="shared" si="278"/>
        <v>1.7484883848797248</v>
      </c>
      <c r="W331" s="38">
        <f t="shared" si="278"/>
        <v>1.6756347021764029</v>
      </c>
      <c r="X331" s="38">
        <f t="shared" si="278"/>
        <v>1.6027810194730812</v>
      </c>
      <c r="Y331" s="38">
        <f>stanford_det!AB331*Q331</f>
        <v>2.392619016666667</v>
      </c>
      <c r="Z331" s="38">
        <f>stanford_det!AC331*R331</f>
        <v>524.42052975229194</v>
      </c>
      <c r="AA331" s="38">
        <f>stanford_det!AD331*S331</f>
        <v>851.93636147103109</v>
      </c>
      <c r="AB331" s="38">
        <f>stanford_det!AE331*T331</f>
        <v>946.08612915289689</v>
      </c>
      <c r="AC331" s="38">
        <f>stanford_det!AF331*U331</f>
        <v>494.52425562738949</v>
      </c>
      <c r="AD331" s="38">
        <f>stanford_det!AG331*V331</f>
        <v>503.2123559495738</v>
      </c>
      <c r="AE331" s="38">
        <f>stanford_det!AH331*W331</f>
        <v>400.39659662824516</v>
      </c>
      <c r="AF331" s="38">
        <f>stanford_det!AI331*X331</f>
        <v>391.68693161598071</v>
      </c>
    </row>
    <row r="332" spans="1:32" ht="15" customHeight="1" x14ac:dyDescent="0.25">
      <c r="A332" s="9" t="s">
        <v>78</v>
      </c>
      <c r="B332" s="9" t="s">
        <v>84</v>
      </c>
      <c r="C332" s="9" t="s">
        <v>1</v>
      </c>
      <c r="D332" s="9" t="s">
        <v>725</v>
      </c>
      <c r="E332" s="9" t="s">
        <v>741</v>
      </c>
      <c r="F332" s="9" t="s">
        <v>102</v>
      </c>
      <c r="G332" s="9" t="s">
        <v>730</v>
      </c>
      <c r="H332" s="38">
        <v>4376</v>
      </c>
      <c r="I332" s="38">
        <f>H332*2880/(3470+2/7*(2880-3470))</f>
        <v>3817.4019904803113</v>
      </c>
      <c r="J332" s="38">
        <f t="shared" si="279"/>
        <v>3618.5789701427948</v>
      </c>
      <c r="K332" s="38">
        <f>I332*2580/2880</f>
        <v>3419.7559498052788</v>
      </c>
      <c r="L332" s="38">
        <f t="shared" si="280"/>
        <v>3287.2072695802681</v>
      </c>
      <c r="M332" s="38">
        <f>K332*2380/2580</f>
        <v>3154.6585893552569</v>
      </c>
      <c r="N332" s="38">
        <f t="shared" si="281"/>
        <v>3032.3850006205571</v>
      </c>
      <c r="O332" s="38">
        <f>M332*2380/2580</f>
        <v>2910.1114118858573</v>
      </c>
      <c r="P332" s="38">
        <v>0.91</v>
      </c>
      <c r="Q332" s="38">
        <f t="shared" si="278"/>
        <v>3.9821600000000004</v>
      </c>
      <c r="R332" s="38">
        <f t="shared" si="278"/>
        <v>3.4738358113370831</v>
      </c>
      <c r="S332" s="38">
        <f t="shared" si="278"/>
        <v>3.2929068628299434</v>
      </c>
      <c r="T332" s="38">
        <f t="shared" si="278"/>
        <v>3.1119779143228037</v>
      </c>
      <c r="U332" s="38">
        <f t="shared" si="278"/>
        <v>2.991358615318044</v>
      </c>
      <c r="V332" s="38">
        <f t="shared" si="278"/>
        <v>2.8707393163132839</v>
      </c>
      <c r="W332" s="38">
        <f t="shared" si="278"/>
        <v>2.7594703505647074</v>
      </c>
      <c r="X332" s="38">
        <f t="shared" si="278"/>
        <v>2.6482013848161299</v>
      </c>
      <c r="Y332" s="38">
        <f>stanford_det!AB332*Q332</f>
        <v>0</v>
      </c>
      <c r="Z332" s="38">
        <f>stanford_det!AC332*R332</f>
        <v>172.93987805357773</v>
      </c>
      <c r="AA332" s="38">
        <f>stanford_det!AD332*S332</f>
        <v>267.01141999039208</v>
      </c>
      <c r="AB332" s="38">
        <f>stanford_det!AE332*T332</f>
        <v>279.72624951374411</v>
      </c>
      <c r="AC332" s="38">
        <f>stanford_det!AF332*U332</f>
        <v>137.02749789835462</v>
      </c>
      <c r="AD332" s="38">
        <f>stanford_det!AG332*V332</f>
        <v>138.94571606735167</v>
      </c>
      <c r="AE332" s="38">
        <f>stanford_det!AH332*W332</f>
        <v>107.32517935434976</v>
      </c>
      <c r="AF332" s="38">
        <f>stanford_det!AI332*X332</f>
        <v>105.2863856246793</v>
      </c>
    </row>
    <row r="333" spans="1:32" ht="15" customHeight="1" x14ac:dyDescent="0.25">
      <c r="A333" s="9" t="s">
        <v>37</v>
      </c>
      <c r="B333" s="9" t="s">
        <v>38</v>
      </c>
      <c r="C333" s="9" t="s">
        <v>1</v>
      </c>
      <c r="D333" s="9" t="s">
        <v>102</v>
      </c>
      <c r="E333" s="9" t="s">
        <v>729</v>
      </c>
      <c r="F333" s="9"/>
      <c r="G333" s="9"/>
      <c r="H333" s="38">
        <v>2442.8571428571427</v>
      </c>
      <c r="I333" s="38">
        <v>2300</v>
      </c>
      <c r="J333" s="38">
        <f t="shared" si="279"/>
        <v>2300</v>
      </c>
      <c r="K333" s="38">
        <v>2300</v>
      </c>
      <c r="L333" s="38">
        <f t="shared" si="280"/>
        <v>2300</v>
      </c>
      <c r="M333" s="38">
        <v>2300</v>
      </c>
      <c r="N333" s="38">
        <f t="shared" si="281"/>
        <v>2250</v>
      </c>
      <c r="O333" s="38">
        <v>2200</v>
      </c>
      <c r="P333" s="38"/>
      <c r="Q333" s="38">
        <f t="shared" ref="Q333:X334" si="282">H333/1000</f>
        <v>2.4428571428571426</v>
      </c>
      <c r="R333" s="38">
        <f t="shared" si="282"/>
        <v>2.2999999999999998</v>
      </c>
      <c r="S333" s="38">
        <f t="shared" si="282"/>
        <v>2.2999999999999998</v>
      </c>
      <c r="T333" s="38">
        <f t="shared" si="282"/>
        <v>2.2999999999999998</v>
      </c>
      <c r="U333" s="38">
        <f t="shared" si="282"/>
        <v>2.2999999999999998</v>
      </c>
      <c r="V333" s="38">
        <f t="shared" si="282"/>
        <v>2.2999999999999998</v>
      </c>
      <c r="W333" s="38">
        <f t="shared" si="282"/>
        <v>2.25</v>
      </c>
      <c r="X333" s="38">
        <f t="shared" si="282"/>
        <v>2.2000000000000002</v>
      </c>
      <c r="Y333" s="38">
        <f>stanford_det!AB333*Q333</f>
        <v>6.4234928571428558</v>
      </c>
      <c r="Z333" s="38">
        <f>stanford_det!AC333*R333</f>
        <v>4.8382799999999992</v>
      </c>
      <c r="AA333" s="38">
        <f>stanford_det!AD333*S333</f>
        <v>3.0239249999999993</v>
      </c>
      <c r="AB333" s="38">
        <f>stanford_det!AE333*T333</f>
        <v>1.2095699999999994</v>
      </c>
      <c r="AC333" s="38">
        <f>stanford_det!AF333*U333</f>
        <v>0.75598124999999972</v>
      </c>
      <c r="AD333" s="38">
        <f>stanford_det!AG333*V333</f>
        <v>0.30239249999999984</v>
      </c>
      <c r="AE333" s="38">
        <f>stanford_det!AH333*W333</f>
        <v>0.14790937499999995</v>
      </c>
      <c r="AF333" s="38">
        <f>stanford_det!AI333*X333</f>
        <v>0</v>
      </c>
    </row>
    <row r="334" spans="1:32" ht="15" customHeight="1" x14ac:dyDescent="0.25">
      <c r="A334" s="9" t="s">
        <v>39</v>
      </c>
      <c r="B334" s="9" t="s">
        <v>40</v>
      </c>
      <c r="C334" s="9" t="s">
        <v>1</v>
      </c>
      <c r="D334" s="9" t="s">
        <v>102</v>
      </c>
      <c r="E334" s="9" t="s">
        <v>728</v>
      </c>
      <c r="F334" s="9"/>
      <c r="G334" s="9"/>
      <c r="H334" s="38">
        <v>2812.8571428571427</v>
      </c>
      <c r="I334" s="38">
        <v>2620</v>
      </c>
      <c r="J334" s="38">
        <f t="shared" si="279"/>
        <v>2495</v>
      </c>
      <c r="K334" s="38">
        <v>2370</v>
      </c>
      <c r="L334" s="38">
        <f t="shared" si="280"/>
        <v>2260</v>
      </c>
      <c r="M334" s="38">
        <v>2150</v>
      </c>
      <c r="N334" s="38">
        <f t="shared" si="281"/>
        <v>2050</v>
      </c>
      <c r="O334" s="38">
        <v>1950</v>
      </c>
      <c r="P334" s="38"/>
      <c r="Q334" s="38">
        <f t="shared" si="282"/>
        <v>2.8128571428571427</v>
      </c>
      <c r="R334" s="38">
        <f t="shared" si="282"/>
        <v>2.62</v>
      </c>
      <c r="S334" s="38">
        <f t="shared" si="282"/>
        <v>2.4950000000000001</v>
      </c>
      <c r="T334" s="38">
        <f t="shared" si="282"/>
        <v>2.37</v>
      </c>
      <c r="U334" s="38">
        <f t="shared" si="282"/>
        <v>2.2599999999999998</v>
      </c>
      <c r="V334" s="38">
        <f t="shared" si="282"/>
        <v>2.15</v>
      </c>
      <c r="W334" s="38">
        <f t="shared" si="282"/>
        <v>2.0499999999999998</v>
      </c>
      <c r="X334" s="38">
        <f t="shared" si="282"/>
        <v>1.95</v>
      </c>
      <c r="Y334" s="38">
        <f>stanford_det!AB334*Q334</f>
        <v>5.7467335262857144</v>
      </c>
      <c r="Z334" s="38">
        <f>stanford_det!AC334*R334</f>
        <v>4.2821774656000002</v>
      </c>
      <c r="AA334" s="38">
        <f>stanford_det!AD334*S334</f>
        <v>2.5486719410000003</v>
      </c>
      <c r="AB334" s="38">
        <f>stanford_det!AE334*T334</f>
        <v>0.96839318639999972</v>
      </c>
      <c r="AC334" s="38">
        <f>stanford_det!AF334*U334</f>
        <v>0.577154167</v>
      </c>
      <c r="AD334" s="38">
        <f>stanford_det!AG334*V334</f>
        <v>0.21962503700000036</v>
      </c>
      <c r="AE334" s="38">
        <f>stanford_det!AH334*W334</f>
        <v>0.10470495950000017</v>
      </c>
      <c r="AF334" s="38">
        <f>stanford_det!AI334*X334</f>
        <v>0</v>
      </c>
    </row>
    <row r="335" spans="1:32" ht="15" customHeight="1" x14ac:dyDescent="0.25">
      <c r="A335" s="9" t="s">
        <v>80</v>
      </c>
      <c r="B335" s="9" t="s">
        <v>85</v>
      </c>
      <c r="C335" s="9" t="s">
        <v>1</v>
      </c>
      <c r="D335" s="9" t="s">
        <v>725</v>
      </c>
      <c r="E335" s="9" t="s">
        <v>744</v>
      </c>
      <c r="F335" s="9" t="s">
        <v>102</v>
      </c>
      <c r="G335" s="9" t="s">
        <v>726</v>
      </c>
      <c r="H335" s="39">
        <v>2018.1247142857142</v>
      </c>
      <c r="I335" s="39">
        <f>H335*800/(980+2/7*(800-980))</f>
        <v>1738.6920615384615</v>
      </c>
      <c r="J335" s="39">
        <f t="shared" si="279"/>
        <v>1564.8228553846154</v>
      </c>
      <c r="K335" s="39">
        <f>I335*640/800</f>
        <v>1390.9536492307693</v>
      </c>
      <c r="L335" s="39">
        <f t="shared" si="280"/>
        <v>1325.7526969230771</v>
      </c>
      <c r="M335" s="39">
        <f>K335*580/640</f>
        <v>1260.5517446153847</v>
      </c>
      <c r="N335" s="39">
        <f t="shared" si="281"/>
        <v>1195.3507923076922</v>
      </c>
      <c r="O335" s="39">
        <f>M335*520/580</f>
        <v>1130.14984</v>
      </c>
      <c r="P335" s="38">
        <v>0.91</v>
      </c>
      <c r="Q335" s="38">
        <f t="shared" ref="Q335:X337" si="283">H335*$P335/1000</f>
        <v>1.8364934899999998</v>
      </c>
      <c r="R335" s="38">
        <f t="shared" si="283"/>
        <v>1.5822097760000002</v>
      </c>
      <c r="S335" s="38">
        <f t="shared" si="283"/>
        <v>1.4239887984000001</v>
      </c>
      <c r="T335" s="38">
        <f t="shared" si="283"/>
        <v>1.2657678208000003</v>
      </c>
      <c r="U335" s="38">
        <f t="shared" si="283"/>
        <v>1.2064349542000001</v>
      </c>
      <c r="V335" s="38">
        <f t="shared" si="283"/>
        <v>1.1471020876</v>
      </c>
      <c r="W335" s="38">
        <f t="shared" si="283"/>
        <v>1.0877692210000001</v>
      </c>
      <c r="X335" s="38">
        <f t="shared" si="283"/>
        <v>1.0284363543999999</v>
      </c>
      <c r="Y335" s="38">
        <f>stanford_det!AB335*Q335</f>
        <v>0</v>
      </c>
      <c r="Z335" s="38">
        <f>stanford_det!AC335*R335</f>
        <v>130.86482711885364</v>
      </c>
      <c r="AA335" s="38">
        <f>stanford_det!AD335*S335</f>
        <v>196.29724067828045</v>
      </c>
      <c r="AB335" s="38">
        <f>stanford_det!AE335*T335</f>
        <v>200.65940158224225</v>
      </c>
      <c r="AC335" s="38">
        <f>stanford_det!AF335*U335</f>
        <v>103.94211528971447</v>
      </c>
      <c r="AD335" s="38">
        <f>stanford_det!AG335*V335</f>
        <v>104.76002045920723</v>
      </c>
      <c r="AE335" s="38">
        <f>stanford_det!AH335*W335</f>
        <v>82.472104590527564</v>
      </c>
      <c r="AF335" s="38">
        <f>stanford_det!AI335*X335</f>
        <v>79.74575402555142</v>
      </c>
    </row>
    <row r="336" spans="1:32" ht="15" customHeight="1" x14ac:dyDescent="0.25">
      <c r="A336" s="9" t="s">
        <v>81</v>
      </c>
      <c r="B336" s="9" t="s">
        <v>86</v>
      </c>
      <c r="C336" s="9" t="s">
        <v>1</v>
      </c>
      <c r="D336" s="9" t="s">
        <v>725</v>
      </c>
      <c r="E336" s="9" t="s">
        <v>743</v>
      </c>
      <c r="F336" s="9" t="s">
        <v>102</v>
      </c>
      <c r="G336" s="9" t="s">
        <v>723</v>
      </c>
      <c r="H336" s="39">
        <v>2742.6666666666665</v>
      </c>
      <c r="I336" s="39">
        <f>H336*1100/(1310+2/7*(1100-1310))</f>
        <v>2413.5466666666666</v>
      </c>
      <c r="J336" s="39">
        <f t="shared" si="279"/>
        <v>2292.8693333333331</v>
      </c>
      <c r="K336" s="39">
        <f>I336*990/1100</f>
        <v>2172.192</v>
      </c>
      <c r="L336" s="39">
        <f t="shared" si="280"/>
        <v>2106.3679999999999</v>
      </c>
      <c r="M336" s="39">
        <f>K336*930/990</f>
        <v>2040.5440000000001</v>
      </c>
      <c r="N336" s="39">
        <f t="shared" si="281"/>
        <v>1985.6906666666669</v>
      </c>
      <c r="O336" s="39">
        <f>M336*880/930</f>
        <v>1930.8373333333334</v>
      </c>
      <c r="P336" s="38">
        <v>0.91</v>
      </c>
      <c r="Q336" s="38">
        <f t="shared" si="283"/>
        <v>2.4958266666666669</v>
      </c>
      <c r="R336" s="38">
        <f t="shared" si="283"/>
        <v>2.1963274666666668</v>
      </c>
      <c r="S336" s="38">
        <f t="shared" si="283"/>
        <v>2.0865110933333328</v>
      </c>
      <c r="T336" s="38">
        <f t="shared" si="283"/>
        <v>1.97669472</v>
      </c>
      <c r="U336" s="38">
        <f t="shared" si="283"/>
        <v>1.9167948799999999</v>
      </c>
      <c r="V336" s="38">
        <f t="shared" si="283"/>
        <v>1.8568950400000002</v>
      </c>
      <c r="W336" s="38">
        <f t="shared" si="283"/>
        <v>1.8069785066666668</v>
      </c>
      <c r="X336" s="38">
        <f t="shared" si="283"/>
        <v>1.7570619733333335</v>
      </c>
      <c r="Y336" s="38">
        <f>stanford_det!AB336*Q336</f>
        <v>63.593663466666669</v>
      </c>
      <c r="Z336" s="38">
        <f>stanford_det!AC336*R336</f>
        <v>431.50362328104501</v>
      </c>
      <c r="AA336" s="38">
        <f>stanford_det!AD336*S336</f>
        <v>668.63631268956544</v>
      </c>
      <c r="AB336" s="38">
        <f>stanford_det!AE336*T336</f>
        <v>725.35430288300245</v>
      </c>
      <c r="AC336" s="38">
        <f>stanford_det!AF336*U336</f>
        <v>391.43902073365302</v>
      </c>
      <c r="AD336" s="38">
        <f>stanford_det!AG336*V336</f>
        <v>400.79132881471793</v>
      </c>
      <c r="AE336" s="38">
        <f>stanford_det!AH336*W336</f>
        <v>327.00374378694369</v>
      </c>
      <c r="AF336" s="38">
        <f>stanford_det!AI336*X336</f>
        <v>324.77859305331708</v>
      </c>
    </row>
    <row r="337" spans="1:32" ht="15" customHeight="1" x14ac:dyDescent="0.25">
      <c r="A337" s="9" t="s">
        <v>41</v>
      </c>
      <c r="B337" s="9" t="s">
        <v>42</v>
      </c>
      <c r="C337" s="9" t="s">
        <v>1</v>
      </c>
      <c r="D337" s="9" t="s">
        <v>102</v>
      </c>
      <c r="E337" s="9" t="s">
        <v>722</v>
      </c>
      <c r="F337" s="9"/>
      <c r="G337" s="9"/>
      <c r="H337" s="38">
        <v>5285.7142857142853</v>
      </c>
      <c r="I337" s="38">
        <v>4500</v>
      </c>
      <c r="J337" s="38">
        <f t="shared" si="279"/>
        <v>4150</v>
      </c>
      <c r="K337" s="38">
        <v>3800</v>
      </c>
      <c r="L337" s="38">
        <f t="shared" si="280"/>
        <v>3650</v>
      </c>
      <c r="M337" s="38">
        <v>3500</v>
      </c>
      <c r="N337" s="38">
        <f t="shared" si="281"/>
        <v>3450</v>
      </c>
      <c r="O337" s="38">
        <v>3400</v>
      </c>
      <c r="P337" s="38">
        <v>0.91</v>
      </c>
      <c r="Q337" s="38">
        <f t="shared" si="283"/>
        <v>4.8099999999999996</v>
      </c>
      <c r="R337" s="38">
        <f t="shared" si="283"/>
        <v>4.0949999999999998</v>
      </c>
      <c r="S337" s="38">
        <f t="shared" si="283"/>
        <v>3.7765</v>
      </c>
      <c r="T337" s="38">
        <f t="shared" si="283"/>
        <v>3.4580000000000002</v>
      </c>
      <c r="U337" s="38">
        <f t="shared" si="283"/>
        <v>3.3214999999999999</v>
      </c>
      <c r="V337" s="38">
        <f t="shared" si="283"/>
        <v>3.1850000000000001</v>
      </c>
      <c r="W337" s="38">
        <f t="shared" si="283"/>
        <v>3.1395</v>
      </c>
      <c r="X337" s="38">
        <f t="shared" si="283"/>
        <v>3.0939999999999999</v>
      </c>
      <c r="Y337" s="38">
        <f>stanford_det!AB337*Q337</f>
        <v>0</v>
      </c>
      <c r="Z337" s="38">
        <f>stanford_det!AC337*R337</f>
        <v>0</v>
      </c>
      <c r="AA337" s="38">
        <f>stanford_det!AD337*S337</f>
        <v>0</v>
      </c>
      <c r="AB337" s="38">
        <f>stanford_det!AE337*T337</f>
        <v>0</v>
      </c>
      <c r="AC337" s="38">
        <f>stanford_det!AF337*U337</f>
        <v>0</v>
      </c>
      <c r="AD337" s="38">
        <f>stanford_det!AG337*V337</f>
        <v>0</v>
      </c>
      <c r="AE337" s="38">
        <f>stanford_det!AH337*W337</f>
        <v>0</v>
      </c>
      <c r="AF337" s="38">
        <f>stanford_det!AI337*X337</f>
        <v>0</v>
      </c>
    </row>
    <row r="338" spans="1:32" ht="15" customHeight="1" x14ac:dyDescent="0.25">
      <c r="A338" s="9" t="s">
        <v>43</v>
      </c>
      <c r="B338" s="9" t="s">
        <v>44</v>
      </c>
      <c r="C338" s="9" t="s">
        <v>1</v>
      </c>
      <c r="D338" s="9" t="s">
        <v>102</v>
      </c>
      <c r="E338" s="9" t="s">
        <v>721</v>
      </c>
      <c r="F338" s="9"/>
      <c r="G338" s="9"/>
      <c r="H338" s="38">
        <v>8140</v>
      </c>
      <c r="I338" s="38">
        <v>5790</v>
      </c>
      <c r="J338" s="38">
        <f t="shared" si="279"/>
        <v>5135</v>
      </c>
      <c r="K338" s="38">
        <v>4480</v>
      </c>
      <c r="L338" s="38">
        <f t="shared" si="280"/>
        <v>3565</v>
      </c>
      <c r="M338" s="38">
        <v>2650</v>
      </c>
      <c r="N338" s="38">
        <f t="shared" si="281"/>
        <v>2475</v>
      </c>
      <c r="O338" s="38">
        <v>2300</v>
      </c>
      <c r="P338" s="38"/>
      <c r="Q338" s="38">
        <f t="shared" ref="Q338:X338" si="284">H338/1000</f>
        <v>8.14</v>
      </c>
      <c r="R338" s="38">
        <f t="shared" si="284"/>
        <v>5.79</v>
      </c>
      <c r="S338" s="38">
        <f t="shared" si="284"/>
        <v>5.1349999999999998</v>
      </c>
      <c r="T338" s="38">
        <f t="shared" si="284"/>
        <v>4.4800000000000004</v>
      </c>
      <c r="U338" s="38">
        <f t="shared" si="284"/>
        <v>3.5649999999999999</v>
      </c>
      <c r="V338" s="38">
        <f t="shared" si="284"/>
        <v>2.65</v>
      </c>
      <c r="W338" s="38">
        <f t="shared" si="284"/>
        <v>2.4750000000000001</v>
      </c>
      <c r="X338" s="38">
        <f t="shared" si="284"/>
        <v>2.2999999999999998</v>
      </c>
      <c r="Y338" s="38">
        <f>stanford_det!AB338*Q338</f>
        <v>0</v>
      </c>
      <c r="Z338" s="38">
        <f>stanford_det!AC338*R338</f>
        <v>0.78062266859275153</v>
      </c>
      <c r="AA338" s="38">
        <f>stanford_det!AD338*S338</f>
        <v>1.1769336071641492</v>
      </c>
      <c r="AB338" s="38">
        <f>stanford_det!AE338*T338</f>
        <v>1.2080102090830838</v>
      </c>
      <c r="AC338" s="38">
        <f>stanford_det!AF338*U338</f>
        <v>0.56475488443893984</v>
      </c>
      <c r="AD338" s="38">
        <f>stanford_det!AG338*V338</f>
        <v>0.44659975642720018</v>
      </c>
      <c r="AE338" s="38">
        <f>stanford_det!AH338*W338</f>
        <v>0.35871229492652695</v>
      </c>
      <c r="AF338" s="38">
        <f>stanford_det!AI338*X338</f>
        <v>0.34110109698439744</v>
      </c>
    </row>
    <row r="339" spans="1:32" ht="15" customHeight="1" x14ac:dyDescent="0.25">
      <c r="A339" s="9" t="s">
        <v>45</v>
      </c>
      <c r="B339" s="9" t="s">
        <v>46</v>
      </c>
      <c r="C339" s="9" t="s">
        <v>1</v>
      </c>
      <c r="D339" s="9" t="s">
        <v>102</v>
      </c>
      <c r="E339" s="9" t="s">
        <v>720</v>
      </c>
      <c r="F339" s="9"/>
      <c r="G339" s="9"/>
      <c r="H339" s="38">
        <v>5370</v>
      </c>
      <c r="I339" s="38">
        <v>4970</v>
      </c>
      <c r="J339" s="38">
        <f t="shared" si="279"/>
        <v>4720</v>
      </c>
      <c r="K339" s="38">
        <v>4470</v>
      </c>
      <c r="L339" s="38">
        <f t="shared" si="280"/>
        <v>4245</v>
      </c>
      <c r="M339" s="38">
        <v>4020</v>
      </c>
      <c r="N339" s="38">
        <f t="shared" si="281"/>
        <v>3815</v>
      </c>
      <c r="O339" s="38">
        <v>3610</v>
      </c>
      <c r="P339" s="38">
        <v>0.91</v>
      </c>
      <c r="Q339" s="38">
        <f t="shared" ref="Q339:X339" si="285">H339*$P339/1000</f>
        <v>4.8866999999999994</v>
      </c>
      <c r="R339" s="38">
        <f t="shared" si="285"/>
        <v>4.5226999999999995</v>
      </c>
      <c r="S339" s="38">
        <f t="shared" si="285"/>
        <v>4.2951999999999995</v>
      </c>
      <c r="T339" s="38">
        <f t="shared" si="285"/>
        <v>4.0677000000000003</v>
      </c>
      <c r="U339" s="38">
        <f t="shared" si="285"/>
        <v>3.8629500000000001</v>
      </c>
      <c r="V339" s="38">
        <f t="shared" si="285"/>
        <v>3.6582000000000003</v>
      </c>
      <c r="W339" s="38">
        <f t="shared" si="285"/>
        <v>3.4716499999999999</v>
      </c>
      <c r="X339" s="38">
        <f t="shared" si="285"/>
        <v>3.2850999999999999</v>
      </c>
      <c r="Y339" s="38">
        <f>stanford_det!AB339*Q339</f>
        <v>0</v>
      </c>
      <c r="Z339" s="38">
        <f>stanford_det!AC339*R339</f>
        <v>21.105933333333333</v>
      </c>
      <c r="AA339" s="38">
        <f>stanford_det!AD339*S339</f>
        <v>32.929866666666662</v>
      </c>
      <c r="AB339" s="38">
        <f>stanford_det!AE339*T339</f>
        <v>35.253399999999999</v>
      </c>
      <c r="AC339" s="38">
        <f>stanford_det!AF339*U339</f>
        <v>17.061362499999998</v>
      </c>
      <c r="AD339" s="38">
        <f>stanford_det!AG339*V339</f>
        <v>17.0716</v>
      </c>
      <c r="AE339" s="38">
        <f>stanford_det!AH339*W339</f>
        <v>13.0186875</v>
      </c>
      <c r="AF339" s="38">
        <f>stanford_det!AI339*X339</f>
        <v>12.592883333333333</v>
      </c>
    </row>
    <row r="340" spans="1:32" ht="15" customHeight="1" x14ac:dyDescent="0.25">
      <c r="A340" s="9" t="s">
        <v>29</v>
      </c>
      <c r="B340" s="9" t="s">
        <v>30</v>
      </c>
      <c r="C340" s="9" t="s">
        <v>0</v>
      </c>
      <c r="D340" s="9" t="s">
        <v>102</v>
      </c>
      <c r="E340" s="9" t="s">
        <v>738</v>
      </c>
      <c r="F340" s="9"/>
      <c r="G340" s="9"/>
      <c r="H340" s="38">
        <v>1825.3968253968255</v>
      </c>
      <c r="I340" s="38">
        <f t="shared" ref="I340:O341" si="286">$H340</f>
        <v>1825.3968253968255</v>
      </c>
      <c r="J340" s="38">
        <f t="shared" si="286"/>
        <v>1825.3968253968255</v>
      </c>
      <c r="K340" s="38">
        <f t="shared" si="286"/>
        <v>1825.3968253968255</v>
      </c>
      <c r="L340" s="38">
        <f t="shared" si="286"/>
        <v>1825.3968253968255</v>
      </c>
      <c r="M340" s="38">
        <f t="shared" si="286"/>
        <v>1825.3968253968255</v>
      </c>
      <c r="N340" s="38">
        <f t="shared" si="286"/>
        <v>1825.3968253968255</v>
      </c>
      <c r="O340" s="38">
        <f t="shared" si="286"/>
        <v>1825.3968253968255</v>
      </c>
      <c r="P340" s="38"/>
      <c r="Q340" s="38">
        <f t="shared" ref="Q340:X342" si="287">H340/1000</f>
        <v>1.8253968253968256</v>
      </c>
      <c r="R340" s="38">
        <f t="shared" si="287"/>
        <v>1.8253968253968256</v>
      </c>
      <c r="S340" s="38">
        <f t="shared" si="287"/>
        <v>1.8253968253968256</v>
      </c>
      <c r="T340" s="38">
        <f t="shared" si="287"/>
        <v>1.8253968253968256</v>
      </c>
      <c r="U340" s="38">
        <f t="shared" si="287"/>
        <v>1.8253968253968256</v>
      </c>
      <c r="V340" s="38">
        <f t="shared" si="287"/>
        <v>1.8253968253968256</v>
      </c>
      <c r="W340" s="38">
        <f t="shared" si="287"/>
        <v>1.8253968253968256</v>
      </c>
      <c r="X340" s="38">
        <f t="shared" si="287"/>
        <v>1.8253968253968256</v>
      </c>
      <c r="Y340" s="38">
        <f>stanford_det!AB340*Q340</f>
        <v>58.150890873015882</v>
      </c>
      <c r="Z340" s="38">
        <f>stanford_det!AC340*R340</f>
        <v>46.520712698412709</v>
      </c>
      <c r="AA340" s="38">
        <f>stanford_det!AD340*S340</f>
        <v>29.075445436507941</v>
      </c>
      <c r="AB340" s="38">
        <f>stanford_det!AE340*T340</f>
        <v>11.630178174603172</v>
      </c>
      <c r="AC340" s="38">
        <f>stanford_det!AF340*U340</f>
        <v>7.2688613591269844</v>
      </c>
      <c r="AD340" s="38">
        <f>stanford_det!AG340*V340</f>
        <v>2.9075445436507961</v>
      </c>
      <c r="AE340" s="38">
        <f>stanford_det!AH340*W340</f>
        <v>1.453772271825398</v>
      </c>
      <c r="AF340" s="38">
        <f>stanford_det!AI340*X340</f>
        <v>0</v>
      </c>
    </row>
    <row r="341" spans="1:32" ht="15" customHeight="1" x14ac:dyDescent="0.25">
      <c r="A341" s="9" t="s">
        <v>31</v>
      </c>
      <c r="B341" s="9" t="s">
        <v>32</v>
      </c>
      <c r="C341" s="9" t="s">
        <v>0</v>
      </c>
      <c r="D341" s="9" t="s">
        <v>102</v>
      </c>
      <c r="E341" s="9" t="s">
        <v>737</v>
      </c>
      <c r="F341" s="9"/>
      <c r="G341" s="9"/>
      <c r="H341" s="38">
        <v>850</v>
      </c>
      <c r="I341" s="38">
        <f t="shared" si="286"/>
        <v>850</v>
      </c>
      <c r="J341" s="38">
        <f t="shared" si="286"/>
        <v>850</v>
      </c>
      <c r="K341" s="38">
        <f t="shared" si="286"/>
        <v>850</v>
      </c>
      <c r="L341" s="38">
        <f t="shared" si="286"/>
        <v>850</v>
      </c>
      <c r="M341" s="38">
        <f t="shared" si="286"/>
        <v>850</v>
      </c>
      <c r="N341" s="38">
        <f t="shared" si="286"/>
        <v>850</v>
      </c>
      <c r="O341" s="38">
        <f t="shared" si="286"/>
        <v>850</v>
      </c>
      <c r="P341" s="38"/>
      <c r="Q341" s="38">
        <f t="shared" si="287"/>
        <v>0.85</v>
      </c>
      <c r="R341" s="38">
        <f t="shared" si="287"/>
        <v>0.85</v>
      </c>
      <c r="S341" s="38">
        <f t="shared" si="287"/>
        <v>0.85</v>
      </c>
      <c r="T341" s="38">
        <f t="shared" si="287"/>
        <v>0.85</v>
      </c>
      <c r="U341" s="38">
        <f t="shared" si="287"/>
        <v>0.85</v>
      </c>
      <c r="V341" s="38">
        <f t="shared" si="287"/>
        <v>0.85</v>
      </c>
      <c r="W341" s="38">
        <f t="shared" si="287"/>
        <v>0.85</v>
      </c>
      <c r="X341" s="38">
        <f t="shared" si="287"/>
        <v>0.85</v>
      </c>
      <c r="Y341" s="38">
        <f>stanford_det!AB341*Q341</f>
        <v>63.697502583333339</v>
      </c>
      <c r="Z341" s="38">
        <f>stanford_det!AC341*R341</f>
        <v>39.39800206666667</v>
      </c>
      <c r="AA341" s="38">
        <f>stanford_det!AD341*S341</f>
        <v>24.623751291666668</v>
      </c>
      <c r="AB341" s="38">
        <f>stanford_det!AE341*T341</f>
        <v>9.8495005166666658</v>
      </c>
      <c r="AC341" s="38">
        <f>stanford_det!AF341*U341</f>
        <v>6.1559378229166652</v>
      </c>
      <c r="AD341" s="38">
        <f>stanford_det!AG341*V341</f>
        <v>2.4623751291666665</v>
      </c>
      <c r="AE341" s="38">
        <f>stanford_det!AH341*W341</f>
        <v>1.2311875645833332</v>
      </c>
      <c r="AF341" s="38">
        <f>stanford_det!AI341*X341</f>
        <v>0</v>
      </c>
    </row>
    <row r="342" spans="1:32" ht="15" customHeight="1" x14ac:dyDescent="0.25">
      <c r="A342" s="9" t="s">
        <v>33</v>
      </c>
      <c r="B342" s="9" t="s">
        <v>34</v>
      </c>
      <c r="C342" s="9" t="s">
        <v>0</v>
      </c>
      <c r="D342" s="9" t="s">
        <v>102</v>
      </c>
      <c r="E342" s="9" t="s">
        <v>736</v>
      </c>
      <c r="F342" s="9"/>
      <c r="G342" s="9"/>
      <c r="H342" s="38">
        <v>4457.1428571428569</v>
      </c>
      <c r="I342" s="38">
        <f>4350</f>
        <v>4350</v>
      </c>
      <c r="J342" s="38">
        <f>(I342+K342)/2</f>
        <v>4225</v>
      </c>
      <c r="K342" s="38">
        <v>4100</v>
      </c>
      <c r="L342" s="38">
        <f>(K342+M342)/2</f>
        <v>3950</v>
      </c>
      <c r="M342" s="38">
        <v>3800</v>
      </c>
      <c r="N342" s="38">
        <f>(M342+O342)/2</f>
        <v>3775</v>
      </c>
      <c r="O342" s="38">
        <v>3750</v>
      </c>
      <c r="P342" s="38"/>
      <c r="Q342" s="38">
        <f t="shared" si="287"/>
        <v>4.4571428571428573</v>
      </c>
      <c r="R342" s="38">
        <f t="shared" si="287"/>
        <v>4.3499999999999996</v>
      </c>
      <c r="S342" s="38">
        <f t="shared" si="287"/>
        <v>4.2249999999999996</v>
      </c>
      <c r="T342" s="38">
        <f t="shared" si="287"/>
        <v>4.0999999999999996</v>
      </c>
      <c r="U342" s="38">
        <f t="shared" si="287"/>
        <v>3.95</v>
      </c>
      <c r="V342" s="38">
        <f t="shared" si="287"/>
        <v>3.8</v>
      </c>
      <c r="W342" s="38">
        <f t="shared" si="287"/>
        <v>3.7749999999999999</v>
      </c>
      <c r="X342" s="38">
        <f t="shared" si="287"/>
        <v>3.75</v>
      </c>
      <c r="Y342" s="38">
        <f>stanford_det!AB342*Q342</f>
        <v>144.11428571428573</v>
      </c>
      <c r="Z342" s="38">
        <f>stanford_det!AC342*R342</f>
        <v>112.52</v>
      </c>
      <c r="AA342" s="38">
        <f>stanford_det!AD342*S342</f>
        <v>68.30416666666666</v>
      </c>
      <c r="AB342" s="38">
        <f>stanford_det!AE342*T342</f>
        <v>26.513333333333332</v>
      </c>
      <c r="AC342" s="38">
        <f>stanford_det!AF342*U342</f>
        <v>15.964583333333335</v>
      </c>
      <c r="AD342" s="38">
        <f>stanford_det!AG342*V342</f>
        <v>6.1433333333333335</v>
      </c>
      <c r="AE342" s="38">
        <f>stanford_det!AH342*W342</f>
        <v>3.0514583333333332</v>
      </c>
      <c r="AF342" s="38">
        <f>stanford_det!AI342*X342</f>
        <v>0</v>
      </c>
    </row>
    <row r="343" spans="1:32" ht="15" customHeight="1" x14ac:dyDescent="0.25">
      <c r="A343" s="9" t="s">
        <v>35</v>
      </c>
      <c r="B343" s="9" t="s">
        <v>36</v>
      </c>
      <c r="C343" s="9" t="s">
        <v>0</v>
      </c>
      <c r="D343" s="9" t="s">
        <v>725</v>
      </c>
      <c r="E343" s="9" t="s">
        <v>735</v>
      </c>
      <c r="F343" s="9" t="s">
        <v>102</v>
      </c>
      <c r="G343" s="9" t="s">
        <v>734</v>
      </c>
      <c r="H343" s="38">
        <v>1842.692924470706</v>
      </c>
      <c r="I343" s="38">
        <f t="shared" ref="I343:O343" si="288">$H343</f>
        <v>1842.692924470706</v>
      </c>
      <c r="J343" s="38">
        <f t="shared" si="288"/>
        <v>1842.692924470706</v>
      </c>
      <c r="K343" s="38">
        <f t="shared" si="288"/>
        <v>1842.692924470706</v>
      </c>
      <c r="L343" s="38">
        <f t="shared" si="288"/>
        <v>1842.692924470706</v>
      </c>
      <c r="M343" s="38">
        <f t="shared" si="288"/>
        <v>1842.692924470706</v>
      </c>
      <c r="N343" s="38">
        <f t="shared" si="288"/>
        <v>1842.692924470706</v>
      </c>
      <c r="O343" s="38">
        <f t="shared" si="288"/>
        <v>1842.692924470706</v>
      </c>
      <c r="P343" s="38">
        <v>0.91</v>
      </c>
      <c r="Q343" s="38">
        <f t="shared" ref="Q343:X345" si="289">H343*$P343/1000</f>
        <v>1.6768505612683424</v>
      </c>
      <c r="R343" s="38">
        <f t="shared" si="289"/>
        <v>1.6768505612683424</v>
      </c>
      <c r="S343" s="38">
        <f t="shared" si="289"/>
        <v>1.6768505612683424</v>
      </c>
      <c r="T343" s="38">
        <f t="shared" si="289"/>
        <v>1.6768505612683424</v>
      </c>
      <c r="U343" s="38">
        <f t="shared" si="289"/>
        <v>1.6768505612683424</v>
      </c>
      <c r="V343" s="38">
        <f t="shared" si="289"/>
        <v>1.6768505612683424</v>
      </c>
      <c r="W343" s="38">
        <f t="shared" si="289"/>
        <v>1.6768505612683424</v>
      </c>
      <c r="X343" s="38">
        <f t="shared" si="289"/>
        <v>1.6768505612683424</v>
      </c>
      <c r="Y343" s="38">
        <f>stanford_det!AB343*Q343</f>
        <v>44.911647532637105</v>
      </c>
      <c r="Z343" s="38">
        <f>stanford_det!AC343*R343</f>
        <v>44.906058030766204</v>
      </c>
      <c r="AA343" s="38">
        <f>stanford_det!AD343*S343</f>
        <v>44.897673777959866</v>
      </c>
      <c r="AB343" s="38">
        <f>stanford_det!AE343*T343</f>
        <v>44.889289525153529</v>
      </c>
      <c r="AC343" s="38">
        <f>stanford_det!AF343*U343</f>
        <v>44.887193461951945</v>
      </c>
      <c r="AD343" s="38">
        <f>stanford_det!AG343*V343</f>
        <v>44.885097398750354</v>
      </c>
      <c r="AE343" s="38">
        <f>stanford_det!AH343*W343</f>
        <v>44.884398711016495</v>
      </c>
      <c r="AF343" s="38">
        <f>stanford_det!AI343*X343</f>
        <v>44.883700023282628</v>
      </c>
    </row>
    <row r="344" spans="1:32" ht="15" customHeight="1" x14ac:dyDescent="0.25">
      <c r="A344" s="9" t="s">
        <v>79</v>
      </c>
      <c r="B344" s="9" t="s">
        <v>83</v>
      </c>
      <c r="C344" s="9" t="s">
        <v>0</v>
      </c>
      <c r="D344" s="9" t="s">
        <v>725</v>
      </c>
      <c r="E344" s="9" t="s">
        <v>742</v>
      </c>
      <c r="F344" s="9" t="s">
        <v>102</v>
      </c>
      <c r="G344" s="9" t="s">
        <v>732</v>
      </c>
      <c r="H344" s="39">
        <v>1988.1111111111111</v>
      </c>
      <c r="I344" s="39">
        <f>H344*1350/(1400+2/7*(1350-1400))</f>
        <v>1936.8711340206185</v>
      </c>
      <c r="J344" s="39">
        <f t="shared" ref="J344:J352" si="290">(I344+K344)/2</f>
        <v>1901.0031500572736</v>
      </c>
      <c r="K344" s="39">
        <f>I344*1300/1350</f>
        <v>1865.1351660939288</v>
      </c>
      <c r="L344" s="39">
        <f t="shared" ref="L344:L352" si="291">(K344+M344)/2</f>
        <v>1793.3991981672393</v>
      </c>
      <c r="M344" s="39">
        <f>K344*1200/1300</f>
        <v>1721.6632302405496</v>
      </c>
      <c r="N344" s="39">
        <f t="shared" ref="N344:N352" si="292">(M344+O344)/2</f>
        <v>1649.92726231386</v>
      </c>
      <c r="O344" s="39">
        <f>M344*1100/1200</f>
        <v>1578.1912943871705</v>
      </c>
      <c r="P344" s="38">
        <v>0.91</v>
      </c>
      <c r="Q344" s="38">
        <f t="shared" si="289"/>
        <v>1.8091811111111114</v>
      </c>
      <c r="R344" s="38">
        <f t="shared" si="289"/>
        <v>1.7625527319587628</v>
      </c>
      <c r="S344" s="38">
        <f t="shared" si="289"/>
        <v>1.7299128665521191</v>
      </c>
      <c r="T344" s="38">
        <f t="shared" si="289"/>
        <v>1.6972730011454753</v>
      </c>
      <c r="U344" s="38">
        <f t="shared" si="289"/>
        <v>1.6319932703321878</v>
      </c>
      <c r="V344" s="38">
        <f t="shared" si="289"/>
        <v>1.5667135395189002</v>
      </c>
      <c r="W344" s="38">
        <f t="shared" si="289"/>
        <v>1.5014338087056125</v>
      </c>
      <c r="X344" s="38">
        <f t="shared" si="289"/>
        <v>1.4361540778923252</v>
      </c>
      <c r="Y344" s="38">
        <f>stanford_det!AB344*Q344</f>
        <v>0.45229527777777784</v>
      </c>
      <c r="Z344" s="38">
        <f>stanford_det!AC344*R344</f>
        <v>935.15603935213153</v>
      </c>
      <c r="AA344" s="38">
        <f>stanford_det!AD344*S344</f>
        <v>1519.3218161910545</v>
      </c>
      <c r="AB344" s="38">
        <f>stanford_det!AE344*T344</f>
        <v>1687.2589087906385</v>
      </c>
      <c r="AC344" s="38">
        <f>stanford_det!AF344*U344</f>
        <v>881.86875556795087</v>
      </c>
      <c r="AD344" s="38">
        <f>stanford_det!AG344*V344</f>
        <v>897.37084510347279</v>
      </c>
      <c r="AE344" s="38">
        <f>stanford_det!AH344*W344</f>
        <v>713.99697891922244</v>
      </c>
      <c r="AF344" s="38">
        <f>stanford_det!AI344*X344</f>
        <v>698.46877749137491</v>
      </c>
    </row>
    <row r="345" spans="1:32" ht="15" customHeight="1" x14ac:dyDescent="0.25">
      <c r="A345" s="9" t="s">
        <v>78</v>
      </c>
      <c r="B345" s="9" t="s">
        <v>84</v>
      </c>
      <c r="C345" s="9" t="s">
        <v>0</v>
      </c>
      <c r="D345" s="9" t="s">
        <v>725</v>
      </c>
      <c r="E345" s="9" t="s">
        <v>741</v>
      </c>
      <c r="F345" s="9" t="s">
        <v>102</v>
      </c>
      <c r="G345" s="9" t="s">
        <v>730</v>
      </c>
      <c r="H345" s="38">
        <v>4376</v>
      </c>
      <c r="I345" s="38">
        <f>H345*2880/(3470+2/7*(2880-3470))</f>
        <v>3817.4019904803113</v>
      </c>
      <c r="J345" s="38">
        <f t="shared" si="290"/>
        <v>3618.5789701427948</v>
      </c>
      <c r="K345" s="38">
        <f>I345*2580/2880</f>
        <v>3419.7559498052788</v>
      </c>
      <c r="L345" s="38">
        <f t="shared" si="291"/>
        <v>3287.2072695802681</v>
      </c>
      <c r="M345" s="38">
        <f>K345*2380/2580</f>
        <v>3154.6585893552569</v>
      </c>
      <c r="N345" s="38">
        <f t="shared" si="292"/>
        <v>3032.3850006205571</v>
      </c>
      <c r="O345" s="38">
        <f>M345*2380/2580</f>
        <v>2910.1114118858573</v>
      </c>
      <c r="P345" s="38">
        <v>0.91</v>
      </c>
      <c r="Q345" s="38">
        <f t="shared" si="289"/>
        <v>3.9821600000000004</v>
      </c>
      <c r="R345" s="38">
        <f t="shared" si="289"/>
        <v>3.4738358113370831</v>
      </c>
      <c r="S345" s="38">
        <f t="shared" si="289"/>
        <v>3.2929068628299434</v>
      </c>
      <c r="T345" s="38">
        <f t="shared" si="289"/>
        <v>3.1119779143228037</v>
      </c>
      <c r="U345" s="38">
        <f t="shared" si="289"/>
        <v>2.991358615318044</v>
      </c>
      <c r="V345" s="38">
        <f t="shared" si="289"/>
        <v>2.8707393163132839</v>
      </c>
      <c r="W345" s="38">
        <f t="shared" si="289"/>
        <v>2.7594703505647074</v>
      </c>
      <c r="X345" s="38">
        <f t="shared" si="289"/>
        <v>2.6482013848161299</v>
      </c>
      <c r="Y345" s="38">
        <f>stanford_det!AB345*Q345</f>
        <v>0</v>
      </c>
      <c r="Z345" s="38">
        <f>stanford_det!AC345*R345</f>
        <v>0</v>
      </c>
      <c r="AA345" s="38">
        <f>stanford_det!AD345*S345</f>
        <v>0</v>
      </c>
      <c r="AB345" s="38">
        <f>stanford_det!AE345*T345</f>
        <v>0</v>
      </c>
      <c r="AC345" s="38">
        <f>stanford_det!AF345*U345</f>
        <v>0</v>
      </c>
      <c r="AD345" s="38">
        <f>stanford_det!AG345*V345</f>
        <v>0</v>
      </c>
      <c r="AE345" s="38">
        <f>stanford_det!AH345*W345</f>
        <v>0</v>
      </c>
      <c r="AF345" s="38">
        <f>stanford_det!AI345*X345</f>
        <v>0</v>
      </c>
    </row>
    <row r="346" spans="1:32" ht="15" customHeight="1" x14ac:dyDescent="0.25">
      <c r="A346" s="9" t="s">
        <v>37</v>
      </c>
      <c r="B346" s="9" t="s">
        <v>38</v>
      </c>
      <c r="C346" s="9" t="s">
        <v>0</v>
      </c>
      <c r="D346" s="9" t="s">
        <v>102</v>
      </c>
      <c r="E346" s="9" t="s">
        <v>729</v>
      </c>
      <c r="F346" s="9"/>
      <c r="G346" s="9"/>
      <c r="H346" s="38">
        <v>2442.8571428571427</v>
      </c>
      <c r="I346" s="38">
        <v>2300</v>
      </c>
      <c r="J346" s="38">
        <f t="shared" si="290"/>
        <v>2300</v>
      </c>
      <c r="K346" s="38">
        <v>2300</v>
      </c>
      <c r="L346" s="38">
        <f t="shared" si="291"/>
        <v>2300</v>
      </c>
      <c r="M346" s="38">
        <v>2300</v>
      </c>
      <c r="N346" s="38">
        <f t="shared" si="292"/>
        <v>2250</v>
      </c>
      <c r="O346" s="38">
        <v>2200</v>
      </c>
      <c r="P346" s="38"/>
      <c r="Q346" s="38">
        <f t="shared" ref="Q346:X347" si="293">H346/1000</f>
        <v>2.4428571428571426</v>
      </c>
      <c r="R346" s="38">
        <f t="shared" si="293"/>
        <v>2.2999999999999998</v>
      </c>
      <c r="S346" s="38">
        <f t="shared" si="293"/>
        <v>2.2999999999999998</v>
      </c>
      <c r="T346" s="38">
        <f t="shared" si="293"/>
        <v>2.2999999999999998</v>
      </c>
      <c r="U346" s="38">
        <f t="shared" si="293"/>
        <v>2.2999999999999998</v>
      </c>
      <c r="V346" s="38">
        <f t="shared" si="293"/>
        <v>2.2999999999999998</v>
      </c>
      <c r="W346" s="38">
        <f t="shared" si="293"/>
        <v>2.25</v>
      </c>
      <c r="X346" s="38">
        <f t="shared" si="293"/>
        <v>2.2000000000000002</v>
      </c>
      <c r="Y346" s="38">
        <f>stanford_det!AB346*Q346</f>
        <v>244.05472469387752</v>
      </c>
      <c r="Z346" s="38">
        <f>stanford_det!AC346*R346</f>
        <v>4.4260148571428575</v>
      </c>
      <c r="AA346" s="38">
        <f>stanford_det!AD346*S346</f>
        <v>2.7662592857142854</v>
      </c>
      <c r="AB346" s="38">
        <f>stanford_det!AE346*T346</f>
        <v>1.1065037142857141</v>
      </c>
      <c r="AC346" s="38">
        <f>stanford_det!AF346*U346</f>
        <v>0.69156482142857123</v>
      </c>
      <c r="AD346" s="38">
        <f>stanford_det!AG346*V346</f>
        <v>0.27662592857142854</v>
      </c>
      <c r="AE346" s="38">
        <f>stanford_det!AH346*W346</f>
        <v>0.13530616071428569</v>
      </c>
      <c r="AF346" s="38">
        <f>stanford_det!AI346*X346</f>
        <v>0</v>
      </c>
    </row>
    <row r="347" spans="1:32" ht="15" customHeight="1" x14ac:dyDescent="0.25">
      <c r="A347" s="9" t="s">
        <v>39</v>
      </c>
      <c r="B347" s="9" t="s">
        <v>40</v>
      </c>
      <c r="C347" s="9" t="s">
        <v>0</v>
      </c>
      <c r="D347" s="9" t="s">
        <v>102</v>
      </c>
      <c r="E347" s="9" t="s">
        <v>728</v>
      </c>
      <c r="F347" s="9"/>
      <c r="G347" s="9"/>
      <c r="H347" s="38">
        <v>2812.8571428571427</v>
      </c>
      <c r="I347" s="38">
        <v>2620</v>
      </c>
      <c r="J347" s="38">
        <f t="shared" si="290"/>
        <v>2495</v>
      </c>
      <c r="K347" s="38">
        <v>2370</v>
      </c>
      <c r="L347" s="38">
        <f t="shared" si="291"/>
        <v>2260</v>
      </c>
      <c r="M347" s="38">
        <v>2150</v>
      </c>
      <c r="N347" s="38">
        <f t="shared" si="292"/>
        <v>2050</v>
      </c>
      <c r="O347" s="38">
        <v>1950</v>
      </c>
      <c r="P347" s="38"/>
      <c r="Q347" s="38">
        <f t="shared" si="293"/>
        <v>2.8128571428571427</v>
      </c>
      <c r="R347" s="38">
        <f t="shared" si="293"/>
        <v>2.62</v>
      </c>
      <c r="S347" s="38">
        <f t="shared" si="293"/>
        <v>2.4950000000000001</v>
      </c>
      <c r="T347" s="38">
        <f t="shared" si="293"/>
        <v>2.37</v>
      </c>
      <c r="U347" s="38">
        <f t="shared" si="293"/>
        <v>2.2599999999999998</v>
      </c>
      <c r="V347" s="38">
        <f t="shared" si="293"/>
        <v>2.15</v>
      </c>
      <c r="W347" s="38">
        <f t="shared" si="293"/>
        <v>2.0499999999999998</v>
      </c>
      <c r="X347" s="38">
        <f t="shared" si="293"/>
        <v>1.95</v>
      </c>
      <c r="Y347" s="38">
        <f>stanford_det!AB347*Q347</f>
        <v>41.142999844571428</v>
      </c>
      <c r="Z347" s="38">
        <f>stanford_det!AC347*R347</f>
        <v>20.177699020800002</v>
      </c>
      <c r="AA347" s="38">
        <f>stanford_det!AD347*S347</f>
        <v>12.009389088000001</v>
      </c>
      <c r="AB347" s="38">
        <f>stanford_det!AE347*T347</f>
        <v>4.5630865152000002</v>
      </c>
      <c r="AC347" s="38">
        <f>stanford_det!AF347*U347</f>
        <v>2.7195610559999999</v>
      </c>
      <c r="AD347" s="38">
        <f>stanford_det!AG347*V347</f>
        <v>1.0348772159999999</v>
      </c>
      <c r="AE347" s="38">
        <f>stanford_det!AH347*W347</f>
        <v>0.49337169599999997</v>
      </c>
      <c r="AF347" s="38">
        <f>stanford_det!AI347*X347</f>
        <v>0</v>
      </c>
    </row>
    <row r="348" spans="1:32" ht="15" customHeight="1" x14ac:dyDescent="0.25">
      <c r="A348" s="9" t="s">
        <v>80</v>
      </c>
      <c r="B348" s="9" t="s">
        <v>85</v>
      </c>
      <c r="C348" s="9" t="s">
        <v>0</v>
      </c>
      <c r="D348" s="9" t="s">
        <v>725</v>
      </c>
      <c r="E348" s="9" t="s">
        <v>740</v>
      </c>
      <c r="F348" s="9" t="s">
        <v>102</v>
      </c>
      <c r="G348" s="9" t="s">
        <v>726</v>
      </c>
      <c r="H348" s="39">
        <v>1608.2725555555553</v>
      </c>
      <c r="I348" s="39">
        <f>H348*800/(980+2/7*(800-980))</f>
        <v>1385.588663247863</v>
      </c>
      <c r="J348" s="39">
        <f t="shared" si="290"/>
        <v>1247.0297969230767</v>
      </c>
      <c r="K348" s="39">
        <f>I348*640/800</f>
        <v>1108.4709305982904</v>
      </c>
      <c r="L348" s="39">
        <f t="shared" si="291"/>
        <v>1056.5113557264956</v>
      </c>
      <c r="M348" s="39">
        <f>K348*580/640</f>
        <v>1004.5517808547007</v>
      </c>
      <c r="N348" s="39">
        <f t="shared" si="292"/>
        <v>952.59220598290585</v>
      </c>
      <c r="O348" s="39">
        <f>M348*520/580</f>
        <v>900.63263111111098</v>
      </c>
      <c r="P348" s="38">
        <v>0.91</v>
      </c>
      <c r="Q348" s="38">
        <f t="shared" ref="Q348:X350" si="294">H348*$P348/1000</f>
        <v>1.4635280255555554</v>
      </c>
      <c r="R348" s="38">
        <f t="shared" si="294"/>
        <v>1.2608856835555553</v>
      </c>
      <c r="S348" s="38">
        <f t="shared" si="294"/>
        <v>1.1347971151999998</v>
      </c>
      <c r="T348" s="38">
        <f t="shared" si="294"/>
        <v>1.0087085468444443</v>
      </c>
      <c r="U348" s="38">
        <f t="shared" si="294"/>
        <v>0.96142533371111105</v>
      </c>
      <c r="V348" s="38">
        <f t="shared" si="294"/>
        <v>0.91414212057777777</v>
      </c>
      <c r="W348" s="38">
        <f t="shared" si="294"/>
        <v>0.86685890744444438</v>
      </c>
      <c r="X348" s="38">
        <f t="shared" si="294"/>
        <v>0.81957569431111099</v>
      </c>
      <c r="Y348" s="38">
        <f>stanford_det!AB348*Q348</f>
        <v>31.419037916510991</v>
      </c>
      <c r="Z348" s="38">
        <f>stanford_det!AC348*R348</f>
        <v>515.2705315018261</v>
      </c>
      <c r="AA348" s="38">
        <f>stanford_det!AD348*S348</f>
        <v>756.66457149897337</v>
      </c>
      <c r="AB348" s="38">
        <f>stanford_det!AE348*T348</f>
        <v>770.23109460375315</v>
      </c>
      <c r="AC348" s="38">
        <f>stanford_det!AF348*U348</f>
        <v>408.40435898714514</v>
      </c>
      <c r="AD348" s="38">
        <f>stanford_det!AG348*V348</f>
        <v>410.44054376448622</v>
      </c>
      <c r="AE348" s="38">
        <f>stanford_det!AH348*W348</f>
        <v>326.27859436045151</v>
      </c>
      <c r="AF348" s="38">
        <f>stanford_det!AI348*X348</f>
        <v>315.09264646100297</v>
      </c>
    </row>
    <row r="349" spans="1:32" ht="15" customHeight="1" x14ac:dyDescent="0.25">
      <c r="A349" s="9" t="s">
        <v>81</v>
      </c>
      <c r="B349" s="9" t="s">
        <v>86</v>
      </c>
      <c r="C349" s="9" t="s">
        <v>0</v>
      </c>
      <c r="D349" s="9" t="s">
        <v>725</v>
      </c>
      <c r="E349" s="9" t="s">
        <v>739</v>
      </c>
      <c r="F349" s="9" t="s">
        <v>102</v>
      </c>
      <c r="G349" s="9" t="s">
        <v>723</v>
      </c>
      <c r="H349" s="39">
        <v>2164.4444444444443</v>
      </c>
      <c r="I349" s="39">
        <f>H349*1100/(1310+2/7*(1100-1310))</f>
        <v>1904.7111111111112</v>
      </c>
      <c r="J349" s="39">
        <f t="shared" si="290"/>
        <v>1809.4755555555557</v>
      </c>
      <c r="K349" s="39">
        <f>I349*990/1100</f>
        <v>1714.24</v>
      </c>
      <c r="L349" s="39">
        <f t="shared" si="291"/>
        <v>1662.2933333333333</v>
      </c>
      <c r="M349" s="39">
        <f>K349*930/990</f>
        <v>1610.3466666666666</v>
      </c>
      <c r="N349" s="39">
        <f t="shared" si="292"/>
        <v>1567.0577777777776</v>
      </c>
      <c r="O349" s="39">
        <f>M349*880/930</f>
        <v>1523.7688888888888</v>
      </c>
      <c r="P349" s="38">
        <v>0.91</v>
      </c>
      <c r="Q349" s="38">
        <f t="shared" si="294"/>
        <v>1.9696444444444443</v>
      </c>
      <c r="R349" s="38">
        <f t="shared" si="294"/>
        <v>1.7332871111111112</v>
      </c>
      <c r="S349" s="38">
        <f t="shared" si="294"/>
        <v>1.6466227555555559</v>
      </c>
      <c r="T349" s="38">
        <f t="shared" si="294"/>
        <v>1.5599584</v>
      </c>
      <c r="U349" s="38">
        <f t="shared" si="294"/>
        <v>1.5126869333333335</v>
      </c>
      <c r="V349" s="38">
        <f t="shared" si="294"/>
        <v>1.4654154666666666</v>
      </c>
      <c r="W349" s="38">
        <f t="shared" si="294"/>
        <v>1.4260225777777775</v>
      </c>
      <c r="X349" s="38">
        <f t="shared" si="294"/>
        <v>1.3866296888888889</v>
      </c>
      <c r="Y349" s="38">
        <f>stanford_det!AB349*Q349</f>
        <v>5.6174013756652581</v>
      </c>
      <c r="Z349" s="38">
        <f>stanford_det!AC349*R349</f>
        <v>674.07401221500481</v>
      </c>
      <c r="AA349" s="38">
        <f>stanford_det!AD349*S349</f>
        <v>1064.153087640387</v>
      </c>
      <c r="AB349" s="38">
        <f>stanford_det!AE349*T349</f>
        <v>1158.69943767215</v>
      </c>
      <c r="AC349" s="38">
        <f>stanford_det!AF349*U349</f>
        <v>612.6147997150739</v>
      </c>
      <c r="AD349" s="38">
        <f>stanford_det!AG349*V349</f>
        <v>628.82806166000671</v>
      </c>
      <c r="AE349" s="38">
        <f>stanford_det!AH349*W349</f>
        <v>508.70306742848112</v>
      </c>
      <c r="AF349" s="38">
        <f>stanford_det!AI349*X349</f>
        <v>505.80267482178289</v>
      </c>
    </row>
    <row r="350" spans="1:32" ht="15" customHeight="1" x14ac:dyDescent="0.25">
      <c r="A350" s="9" t="s">
        <v>41</v>
      </c>
      <c r="B350" s="9" t="s">
        <v>42</v>
      </c>
      <c r="C350" s="9" t="s">
        <v>0</v>
      </c>
      <c r="D350" s="9" t="s">
        <v>102</v>
      </c>
      <c r="E350" s="9" t="s">
        <v>722</v>
      </c>
      <c r="F350" s="9"/>
      <c r="G350" s="9"/>
      <c r="H350" s="38">
        <v>5285.7142857142853</v>
      </c>
      <c r="I350" s="38">
        <v>4500</v>
      </c>
      <c r="J350" s="38">
        <f t="shared" si="290"/>
        <v>4150</v>
      </c>
      <c r="K350" s="38">
        <v>3800</v>
      </c>
      <c r="L350" s="38">
        <f t="shared" si="291"/>
        <v>3650</v>
      </c>
      <c r="M350" s="38">
        <v>3500</v>
      </c>
      <c r="N350" s="38">
        <f t="shared" si="292"/>
        <v>3450</v>
      </c>
      <c r="O350" s="38">
        <v>3400</v>
      </c>
      <c r="P350" s="38">
        <v>0.91</v>
      </c>
      <c r="Q350" s="38">
        <f t="shared" si="294"/>
        <v>4.8099999999999996</v>
      </c>
      <c r="R350" s="38">
        <f t="shared" si="294"/>
        <v>4.0949999999999998</v>
      </c>
      <c r="S350" s="38">
        <f t="shared" si="294"/>
        <v>3.7765</v>
      </c>
      <c r="T350" s="38">
        <f t="shared" si="294"/>
        <v>3.4580000000000002</v>
      </c>
      <c r="U350" s="38">
        <f t="shared" si="294"/>
        <v>3.3214999999999999</v>
      </c>
      <c r="V350" s="38">
        <f t="shared" si="294"/>
        <v>3.1850000000000001</v>
      </c>
      <c r="W350" s="38">
        <f t="shared" si="294"/>
        <v>3.1395</v>
      </c>
      <c r="X350" s="38">
        <f t="shared" si="294"/>
        <v>3.0939999999999999</v>
      </c>
      <c r="Y350" s="38">
        <f>stanford_det!AB350*Q350</f>
        <v>0</v>
      </c>
      <c r="Z350" s="38">
        <f>stanford_det!AC350*R350</f>
        <v>0</v>
      </c>
      <c r="AA350" s="38">
        <f>stanford_det!AD350*S350</f>
        <v>0</v>
      </c>
      <c r="AB350" s="38">
        <f>stanford_det!AE350*T350</f>
        <v>0</v>
      </c>
      <c r="AC350" s="38">
        <f>stanford_det!AF350*U350</f>
        <v>0</v>
      </c>
      <c r="AD350" s="38">
        <f>stanford_det!AG350*V350</f>
        <v>0</v>
      </c>
      <c r="AE350" s="38">
        <f>stanford_det!AH350*W350</f>
        <v>0</v>
      </c>
      <c r="AF350" s="38">
        <f>stanford_det!AI350*X350</f>
        <v>0</v>
      </c>
    </row>
    <row r="351" spans="1:32" ht="15" customHeight="1" x14ac:dyDescent="0.25">
      <c r="A351" s="9" t="s">
        <v>43</v>
      </c>
      <c r="B351" s="9" t="s">
        <v>44</v>
      </c>
      <c r="C351" s="9" t="s">
        <v>0</v>
      </c>
      <c r="D351" s="9" t="s">
        <v>102</v>
      </c>
      <c r="E351" s="9" t="s">
        <v>721</v>
      </c>
      <c r="F351" s="9"/>
      <c r="G351" s="9"/>
      <c r="H351" s="38">
        <v>8140</v>
      </c>
      <c r="I351" s="38">
        <v>5790</v>
      </c>
      <c r="J351" s="38">
        <f t="shared" si="290"/>
        <v>5135</v>
      </c>
      <c r="K351" s="38">
        <v>4480</v>
      </c>
      <c r="L351" s="38">
        <f t="shared" si="291"/>
        <v>3565</v>
      </c>
      <c r="M351" s="38">
        <v>2650</v>
      </c>
      <c r="N351" s="38">
        <f t="shared" si="292"/>
        <v>2475</v>
      </c>
      <c r="O351" s="38">
        <v>2300</v>
      </c>
      <c r="P351" s="38"/>
      <c r="Q351" s="38">
        <f t="shared" ref="Q351:X351" si="295">H351/1000</f>
        <v>8.14</v>
      </c>
      <c r="R351" s="38">
        <f t="shared" si="295"/>
        <v>5.79</v>
      </c>
      <c r="S351" s="38">
        <f t="shared" si="295"/>
        <v>5.1349999999999998</v>
      </c>
      <c r="T351" s="38">
        <f t="shared" si="295"/>
        <v>4.4800000000000004</v>
      </c>
      <c r="U351" s="38">
        <f t="shared" si="295"/>
        <v>3.5649999999999999</v>
      </c>
      <c r="V351" s="38">
        <f t="shared" si="295"/>
        <v>2.65</v>
      </c>
      <c r="W351" s="38">
        <f t="shared" si="295"/>
        <v>2.4750000000000001</v>
      </c>
      <c r="X351" s="38">
        <f t="shared" si="295"/>
        <v>2.2999999999999998</v>
      </c>
      <c r="Y351" s="38">
        <f>stanford_det!AB351*Q351</f>
        <v>0</v>
      </c>
      <c r="Z351" s="38">
        <f>stanford_det!AC351*R351</f>
        <v>0</v>
      </c>
      <c r="AA351" s="38">
        <f>stanford_det!AD351*S351</f>
        <v>0</v>
      </c>
      <c r="AB351" s="38">
        <f>stanford_det!AE351*T351</f>
        <v>0</v>
      </c>
      <c r="AC351" s="38">
        <f>stanford_det!AF351*U351</f>
        <v>0</v>
      </c>
      <c r="AD351" s="38">
        <f>stanford_det!AG351*V351</f>
        <v>0</v>
      </c>
      <c r="AE351" s="38">
        <f>stanford_det!AH351*W351</f>
        <v>0</v>
      </c>
      <c r="AF351" s="38">
        <f>stanford_det!AI351*X351</f>
        <v>0</v>
      </c>
    </row>
    <row r="352" spans="1:32" ht="15" customHeight="1" x14ac:dyDescent="0.25">
      <c r="A352" s="9" t="s">
        <v>45</v>
      </c>
      <c r="B352" s="9" t="s">
        <v>46</v>
      </c>
      <c r="C352" s="9" t="s">
        <v>0</v>
      </c>
      <c r="D352" s="9" t="s">
        <v>102</v>
      </c>
      <c r="E352" s="9" t="s">
        <v>720</v>
      </c>
      <c r="F352" s="9"/>
      <c r="G352" s="9"/>
      <c r="H352" s="38">
        <v>5370</v>
      </c>
      <c r="I352" s="38">
        <v>4970</v>
      </c>
      <c r="J352" s="38">
        <f t="shared" si="290"/>
        <v>4720</v>
      </c>
      <c r="K352" s="38">
        <v>4470</v>
      </c>
      <c r="L352" s="38">
        <f t="shared" si="291"/>
        <v>4245</v>
      </c>
      <c r="M352" s="38">
        <v>4020</v>
      </c>
      <c r="N352" s="38">
        <f t="shared" si="292"/>
        <v>3815</v>
      </c>
      <c r="O352" s="38">
        <v>3610</v>
      </c>
      <c r="P352" s="38">
        <v>0.91</v>
      </c>
      <c r="Q352" s="38">
        <f t="shared" ref="Q352:X352" si="296">H352*$P352/1000</f>
        <v>4.8866999999999994</v>
      </c>
      <c r="R352" s="38">
        <f t="shared" si="296"/>
        <v>4.5226999999999995</v>
      </c>
      <c r="S352" s="38">
        <f t="shared" si="296"/>
        <v>4.2951999999999995</v>
      </c>
      <c r="T352" s="38">
        <f t="shared" si="296"/>
        <v>4.0677000000000003</v>
      </c>
      <c r="U352" s="38">
        <f t="shared" si="296"/>
        <v>3.8629500000000001</v>
      </c>
      <c r="V352" s="38">
        <f t="shared" si="296"/>
        <v>3.6582000000000003</v>
      </c>
      <c r="W352" s="38">
        <f t="shared" si="296"/>
        <v>3.4716499999999999</v>
      </c>
      <c r="X352" s="38">
        <f t="shared" si="296"/>
        <v>3.2850999999999999</v>
      </c>
      <c r="Y352" s="38">
        <f>stanford_det!AB352*Q352</f>
        <v>0</v>
      </c>
      <c r="Z352" s="38">
        <f>stanford_det!AC352*R352</f>
        <v>0</v>
      </c>
      <c r="AA352" s="38">
        <f>stanford_det!AD352*S352</f>
        <v>0</v>
      </c>
      <c r="AB352" s="38">
        <f>stanford_det!AE352*T352</f>
        <v>0</v>
      </c>
      <c r="AC352" s="38">
        <f>stanford_det!AF352*U352</f>
        <v>0</v>
      </c>
      <c r="AD352" s="38">
        <f>stanford_det!AG352*V352</f>
        <v>0</v>
      </c>
      <c r="AE352" s="38">
        <f>stanford_det!AH352*W352</f>
        <v>0</v>
      </c>
      <c r="AF352" s="38">
        <f>stanford_det!AI352*X352</f>
        <v>0</v>
      </c>
    </row>
    <row r="353" spans="1:32" ht="15" customHeight="1" x14ac:dyDescent="0.25">
      <c r="A353" s="9" t="s">
        <v>29</v>
      </c>
      <c r="B353" s="9" t="s">
        <v>30</v>
      </c>
      <c r="C353" s="9" t="s">
        <v>48</v>
      </c>
      <c r="D353" s="9" t="s">
        <v>102</v>
      </c>
      <c r="E353" s="9" t="s">
        <v>738</v>
      </c>
      <c r="F353" s="9"/>
      <c r="G353" s="9"/>
      <c r="H353" s="38">
        <v>1600</v>
      </c>
      <c r="I353" s="38">
        <f t="shared" ref="I353:O354" si="297">$H353</f>
        <v>1600</v>
      </c>
      <c r="J353" s="38">
        <f t="shared" si="297"/>
        <v>1600</v>
      </c>
      <c r="K353" s="38">
        <f t="shared" si="297"/>
        <v>1600</v>
      </c>
      <c r="L353" s="38">
        <f t="shared" si="297"/>
        <v>1600</v>
      </c>
      <c r="M353" s="38">
        <f t="shared" si="297"/>
        <v>1600</v>
      </c>
      <c r="N353" s="38">
        <f t="shared" si="297"/>
        <v>1600</v>
      </c>
      <c r="O353" s="38">
        <f t="shared" si="297"/>
        <v>1600</v>
      </c>
      <c r="P353" s="38"/>
      <c r="Q353" s="38">
        <f t="shared" ref="Q353:X355" si="298">H353/1000</f>
        <v>1.6</v>
      </c>
      <c r="R353" s="38">
        <f t="shared" si="298"/>
        <v>1.6</v>
      </c>
      <c r="S353" s="38">
        <f t="shared" si="298"/>
        <v>1.6</v>
      </c>
      <c r="T353" s="38">
        <f t="shared" si="298"/>
        <v>1.6</v>
      </c>
      <c r="U353" s="38">
        <f t="shared" si="298"/>
        <v>1.6</v>
      </c>
      <c r="V353" s="38">
        <f t="shared" si="298"/>
        <v>1.6</v>
      </c>
      <c r="W353" s="38">
        <f t="shared" si="298"/>
        <v>1.6</v>
      </c>
      <c r="X353" s="38">
        <f t="shared" si="298"/>
        <v>1.6</v>
      </c>
      <c r="Y353" s="38">
        <f>stanford_det!AB353*Q353</f>
        <v>749.39504000000022</v>
      </c>
      <c r="Z353" s="38">
        <f>stanford_det!AC353*R353</f>
        <v>599.51603200000011</v>
      </c>
      <c r="AA353" s="38">
        <f>stanford_det!AD353*S353</f>
        <v>374.69752000000011</v>
      </c>
      <c r="AB353" s="38">
        <f>stanford_det!AE353*T353</f>
        <v>149.87900800000003</v>
      </c>
      <c r="AC353" s="38">
        <f>stanford_det!AF353*U353</f>
        <v>93.674380000000028</v>
      </c>
      <c r="AD353" s="38">
        <f>stanford_det!AG353*V353</f>
        <v>37.469752000000007</v>
      </c>
      <c r="AE353" s="38">
        <f>stanford_det!AH353*W353</f>
        <v>18.734876000000003</v>
      </c>
      <c r="AF353" s="38">
        <f>stanford_det!AI353*X353</f>
        <v>0</v>
      </c>
    </row>
    <row r="354" spans="1:32" ht="15" customHeight="1" x14ac:dyDescent="0.25">
      <c r="A354" s="9" t="s">
        <v>31</v>
      </c>
      <c r="B354" s="9" t="s">
        <v>32</v>
      </c>
      <c r="C354" s="9" t="s">
        <v>48</v>
      </c>
      <c r="D354" s="9" t="s">
        <v>102</v>
      </c>
      <c r="E354" s="9" t="s">
        <v>737</v>
      </c>
      <c r="F354" s="9"/>
      <c r="G354" s="9"/>
      <c r="H354" s="38">
        <v>850</v>
      </c>
      <c r="I354" s="38">
        <f t="shared" si="297"/>
        <v>850</v>
      </c>
      <c r="J354" s="38">
        <f t="shared" si="297"/>
        <v>850</v>
      </c>
      <c r="K354" s="38">
        <f t="shared" si="297"/>
        <v>850</v>
      </c>
      <c r="L354" s="38">
        <f t="shared" si="297"/>
        <v>850</v>
      </c>
      <c r="M354" s="38">
        <f t="shared" si="297"/>
        <v>850</v>
      </c>
      <c r="N354" s="38">
        <f t="shared" si="297"/>
        <v>850</v>
      </c>
      <c r="O354" s="38">
        <f t="shared" si="297"/>
        <v>850</v>
      </c>
      <c r="P354" s="38"/>
      <c r="Q354" s="38">
        <f t="shared" si="298"/>
        <v>0.85</v>
      </c>
      <c r="R354" s="38">
        <f t="shared" si="298"/>
        <v>0.85</v>
      </c>
      <c r="S354" s="38">
        <f t="shared" si="298"/>
        <v>0.85</v>
      </c>
      <c r="T354" s="38">
        <f t="shared" si="298"/>
        <v>0.85</v>
      </c>
      <c r="U354" s="38">
        <f t="shared" si="298"/>
        <v>0.85</v>
      </c>
      <c r="V354" s="38">
        <f t="shared" si="298"/>
        <v>0.85</v>
      </c>
      <c r="W354" s="38">
        <f t="shared" si="298"/>
        <v>0.85</v>
      </c>
      <c r="X354" s="38">
        <f t="shared" si="298"/>
        <v>0.85</v>
      </c>
      <c r="Y354" s="38">
        <f>stanford_det!AB354*Q354</f>
        <v>962.01562451666666</v>
      </c>
      <c r="Z354" s="38">
        <f>stanford_det!AC354*R354</f>
        <v>769.6124996133334</v>
      </c>
      <c r="AA354" s="38">
        <f>stanford_det!AD354*S354</f>
        <v>481.00781225833333</v>
      </c>
      <c r="AB354" s="38">
        <f>stanford_det!AE354*T354</f>
        <v>192.40312490333335</v>
      </c>
      <c r="AC354" s="38">
        <f>stanford_det!AF354*U354</f>
        <v>120.25195306458336</v>
      </c>
      <c r="AD354" s="38">
        <f>stanford_det!AG354*V354</f>
        <v>48.100781225833387</v>
      </c>
      <c r="AE354" s="38">
        <f>stanford_det!AH354*W354</f>
        <v>24.050390612916694</v>
      </c>
      <c r="AF354" s="38">
        <f>stanford_det!AI354*X354</f>
        <v>0</v>
      </c>
    </row>
    <row r="355" spans="1:32" ht="15" customHeight="1" x14ac:dyDescent="0.25">
      <c r="A355" s="9" t="s">
        <v>33</v>
      </c>
      <c r="B355" s="9" t="s">
        <v>34</v>
      </c>
      <c r="C355" s="9" t="s">
        <v>48</v>
      </c>
      <c r="D355" s="9" t="s">
        <v>102</v>
      </c>
      <c r="E355" s="9" t="s">
        <v>736</v>
      </c>
      <c r="F355" s="9"/>
      <c r="G355" s="9"/>
      <c r="H355" s="38">
        <v>4457.1428571428569</v>
      </c>
      <c r="I355" s="38">
        <f>4350</f>
        <v>4350</v>
      </c>
      <c r="J355" s="38">
        <f>(I355+K355)/2</f>
        <v>4225</v>
      </c>
      <c r="K355" s="38">
        <v>4100</v>
      </c>
      <c r="L355" s="38">
        <f>(K355+M355)/2</f>
        <v>3950</v>
      </c>
      <c r="M355" s="38">
        <v>3800</v>
      </c>
      <c r="N355" s="38">
        <f>(M355+O355)/2</f>
        <v>3775</v>
      </c>
      <c r="O355" s="38">
        <v>3750</v>
      </c>
      <c r="P355" s="38"/>
      <c r="Q355" s="38">
        <f t="shared" si="298"/>
        <v>4.4571428571428573</v>
      </c>
      <c r="R355" s="38">
        <f t="shared" si="298"/>
        <v>4.3499999999999996</v>
      </c>
      <c r="S355" s="38">
        <f t="shared" si="298"/>
        <v>4.2249999999999996</v>
      </c>
      <c r="T355" s="38">
        <f t="shared" si="298"/>
        <v>4.0999999999999996</v>
      </c>
      <c r="U355" s="38">
        <f t="shared" si="298"/>
        <v>3.95</v>
      </c>
      <c r="V355" s="38">
        <f t="shared" si="298"/>
        <v>3.8</v>
      </c>
      <c r="W355" s="38">
        <f t="shared" si="298"/>
        <v>3.7749999999999999</v>
      </c>
      <c r="X355" s="38">
        <f t="shared" si="298"/>
        <v>3.75</v>
      </c>
      <c r="Y355" s="38">
        <f>stanford_det!AB355*Q355</f>
        <v>696.35428571428565</v>
      </c>
      <c r="Z355" s="38">
        <f>stanford_det!AC355*R355</f>
        <v>543.69199999999989</v>
      </c>
      <c r="AA355" s="38">
        <f>stanford_det!AD355*S355</f>
        <v>330.0429166666666</v>
      </c>
      <c r="AB355" s="38">
        <f>stanford_det!AE355*T355</f>
        <v>128.11133333333328</v>
      </c>
      <c r="AC355" s="38">
        <f>stanford_det!AF355*U355</f>
        <v>77.140208333333334</v>
      </c>
      <c r="AD355" s="38">
        <f>stanford_det!AG355*V355</f>
        <v>29.684333333333377</v>
      </c>
      <c r="AE355" s="38">
        <f>stanford_det!AH355*W355</f>
        <v>14.744520833333356</v>
      </c>
      <c r="AF355" s="38">
        <f>stanford_det!AI355*X355</f>
        <v>0</v>
      </c>
    </row>
    <row r="356" spans="1:32" ht="15" customHeight="1" x14ac:dyDescent="0.25">
      <c r="A356" s="9" t="s">
        <v>35</v>
      </c>
      <c r="B356" s="9" t="s">
        <v>36</v>
      </c>
      <c r="C356" s="9" t="s">
        <v>48</v>
      </c>
      <c r="D356" s="9" t="s">
        <v>725</v>
      </c>
      <c r="E356" s="9" t="s">
        <v>735</v>
      </c>
      <c r="F356" s="9" t="s">
        <v>102</v>
      </c>
      <c r="G356" s="9" t="s">
        <v>734</v>
      </c>
      <c r="H356" s="38">
        <v>1842.692924470706</v>
      </c>
      <c r="I356" s="38">
        <f t="shared" ref="I356:O356" si="299">$H356</f>
        <v>1842.692924470706</v>
      </c>
      <c r="J356" s="38">
        <f t="shared" si="299"/>
        <v>1842.692924470706</v>
      </c>
      <c r="K356" s="38">
        <f t="shared" si="299"/>
        <v>1842.692924470706</v>
      </c>
      <c r="L356" s="38">
        <f t="shared" si="299"/>
        <v>1842.692924470706</v>
      </c>
      <c r="M356" s="38">
        <f t="shared" si="299"/>
        <v>1842.692924470706</v>
      </c>
      <c r="N356" s="38">
        <f t="shared" si="299"/>
        <v>1842.692924470706</v>
      </c>
      <c r="O356" s="38">
        <f t="shared" si="299"/>
        <v>1842.692924470706</v>
      </c>
      <c r="P356" s="38">
        <v>0.91</v>
      </c>
      <c r="Q356" s="38">
        <f t="shared" ref="Q356:X358" si="300">H356*$P356/1000</f>
        <v>1.6768505612683424</v>
      </c>
      <c r="R356" s="38">
        <f t="shared" si="300"/>
        <v>1.6768505612683424</v>
      </c>
      <c r="S356" s="38">
        <f t="shared" si="300"/>
        <v>1.6768505612683424</v>
      </c>
      <c r="T356" s="38">
        <f t="shared" si="300"/>
        <v>1.6768505612683424</v>
      </c>
      <c r="U356" s="38">
        <f t="shared" si="300"/>
        <v>1.6768505612683424</v>
      </c>
      <c r="V356" s="38">
        <f t="shared" si="300"/>
        <v>1.6768505612683424</v>
      </c>
      <c r="W356" s="38">
        <f t="shared" si="300"/>
        <v>1.6768505612683424</v>
      </c>
      <c r="X356" s="38">
        <f t="shared" si="300"/>
        <v>1.6768505612683424</v>
      </c>
      <c r="Y356" s="38">
        <f>stanford_det!AB356*Q356</f>
        <v>387.67219916000255</v>
      </c>
      <c r="Z356" s="38">
        <f>stanford_det!AC356*R356</f>
        <v>59.958586569085007</v>
      </c>
      <c r="AA356" s="38">
        <f>stanford_det!AD356*S356</f>
        <v>67.252886510602423</v>
      </c>
      <c r="AB356" s="38">
        <f>stanford_det!AE356*T356</f>
        <v>68.711746498905796</v>
      </c>
      <c r="AC356" s="38">
        <f>stanford_det!AF356*U356</f>
        <v>55.946721601250502</v>
      </c>
      <c r="AD356" s="38">
        <f>stanford_det!AG356*V356</f>
        <v>56.311436598326367</v>
      </c>
      <c r="AE356" s="38">
        <f>stanford_det!AH356*W356</f>
        <v>53.515288287411472</v>
      </c>
      <c r="AF356" s="38">
        <f>stanford_det!AI356*X356</f>
        <v>53.636859953103354</v>
      </c>
    </row>
    <row r="357" spans="1:32" ht="15" customHeight="1" x14ac:dyDescent="0.25">
      <c r="A357" s="9" t="s">
        <v>79</v>
      </c>
      <c r="B357" s="9" t="s">
        <v>83</v>
      </c>
      <c r="C357" s="9" t="s">
        <v>48</v>
      </c>
      <c r="D357" s="9" t="s">
        <v>725</v>
      </c>
      <c r="E357" s="9" t="s">
        <v>733</v>
      </c>
      <c r="F357" s="9" t="s">
        <v>102</v>
      </c>
      <c r="G357" s="9" t="s">
        <v>732</v>
      </c>
      <c r="H357" s="38">
        <v>2160</v>
      </c>
      <c r="I357" s="38">
        <f>H357*1350/(1400+2/7*(1350-1400))</f>
        <v>2104.3298969072166</v>
      </c>
      <c r="J357" s="38">
        <f t="shared" ref="J357:J365" si="301">(I357+K357)/2</f>
        <v>2065.3608247422681</v>
      </c>
      <c r="K357" s="38">
        <f>I357*1300/1350</f>
        <v>2026.3917525773195</v>
      </c>
      <c r="L357" s="38">
        <f t="shared" ref="L357:L365" si="302">(K357+M357)/2</f>
        <v>1948.4536082474228</v>
      </c>
      <c r="M357" s="38">
        <f>K357*1200/1300</f>
        <v>1870.5154639175259</v>
      </c>
      <c r="N357" s="38">
        <f t="shared" ref="N357:N365" si="303">(M357+O357)/2</f>
        <v>1792.5773195876291</v>
      </c>
      <c r="O357" s="38">
        <f>M357*1100/1200</f>
        <v>1714.6391752577322</v>
      </c>
      <c r="P357" s="38">
        <v>0.91</v>
      </c>
      <c r="Q357" s="38">
        <f t="shared" si="300"/>
        <v>1.9656000000000002</v>
      </c>
      <c r="R357" s="38">
        <f t="shared" si="300"/>
        <v>1.9149402061855672</v>
      </c>
      <c r="S357" s="38">
        <f t="shared" si="300"/>
        <v>1.879478350515464</v>
      </c>
      <c r="T357" s="38">
        <f t="shared" si="300"/>
        <v>1.8440164948453608</v>
      </c>
      <c r="U357" s="38">
        <f t="shared" si="300"/>
        <v>1.7730927835051549</v>
      </c>
      <c r="V357" s="38">
        <f t="shared" si="300"/>
        <v>1.7021690721649485</v>
      </c>
      <c r="W357" s="38">
        <f t="shared" si="300"/>
        <v>1.6312453608247424</v>
      </c>
      <c r="X357" s="38">
        <f t="shared" si="300"/>
        <v>1.5603216494845362</v>
      </c>
      <c r="Y357" s="38">
        <f>stanford_det!AB357*Q357</f>
        <v>2118.0386597627221</v>
      </c>
      <c r="Z357" s="38">
        <f>stanford_det!AC357*R357</f>
        <v>6082.1877289515669</v>
      </c>
      <c r="AA357" s="38">
        <f>stanford_det!AD357*S357</f>
        <v>9345.0055152588011</v>
      </c>
      <c r="AB357" s="38">
        <f>stanford_det!AE357*T357</f>
        <v>10246.448312646755</v>
      </c>
      <c r="AC357" s="38">
        <f>stanford_det!AF357*U357</f>
        <v>5638.15549703952</v>
      </c>
      <c r="AD357" s="38">
        <f>stanford_det!AG357*V357</f>
        <v>5701.602898854132</v>
      </c>
      <c r="AE357" s="38">
        <f>stanford_det!AH357*W357</f>
        <v>4633.2369490253141</v>
      </c>
      <c r="AF357" s="38">
        <f>stanford_det!AI357*X357</f>
        <v>4520.0893598033654</v>
      </c>
    </row>
    <row r="358" spans="1:32" ht="15" customHeight="1" x14ac:dyDescent="0.25">
      <c r="A358" s="9" t="s">
        <v>78</v>
      </c>
      <c r="B358" s="9" t="s">
        <v>84</v>
      </c>
      <c r="C358" s="9" t="s">
        <v>48</v>
      </c>
      <c r="D358" s="9" t="s">
        <v>725</v>
      </c>
      <c r="E358" s="9" t="s">
        <v>731</v>
      </c>
      <c r="F358" s="9" t="s">
        <v>102</v>
      </c>
      <c r="G358" s="9" t="s">
        <v>730</v>
      </c>
      <c r="H358" s="38">
        <v>4557</v>
      </c>
      <c r="I358" s="38">
        <f>H358*2880/(3470+2/7*(2880-3470))</f>
        <v>3975.2972739073994</v>
      </c>
      <c r="J358" s="38">
        <f t="shared" si="301"/>
        <v>3768.2505408913894</v>
      </c>
      <c r="K358" s="38">
        <f>I358*2580/2880</f>
        <v>3561.203807875379</v>
      </c>
      <c r="L358" s="38">
        <f t="shared" si="302"/>
        <v>3423.1726525313716</v>
      </c>
      <c r="M358" s="38">
        <f>K358*2380/2580</f>
        <v>3285.1414971873646</v>
      </c>
      <c r="N358" s="38">
        <f t="shared" si="303"/>
        <v>3157.8104314049087</v>
      </c>
      <c r="O358" s="38">
        <f>M358*2380/2580</f>
        <v>3030.4793656224524</v>
      </c>
      <c r="P358" s="38">
        <v>0.91</v>
      </c>
      <c r="Q358" s="38">
        <f t="shared" si="300"/>
        <v>4.1468699999999998</v>
      </c>
      <c r="R358" s="38">
        <f t="shared" si="300"/>
        <v>3.6175205192557338</v>
      </c>
      <c r="S358" s="38">
        <f t="shared" si="300"/>
        <v>3.4291079922111645</v>
      </c>
      <c r="T358" s="38">
        <f t="shared" si="300"/>
        <v>3.2406954651665951</v>
      </c>
      <c r="U358" s="38">
        <f t="shared" si="300"/>
        <v>3.1150871138035483</v>
      </c>
      <c r="V358" s="38">
        <f t="shared" si="300"/>
        <v>2.9894787624405019</v>
      </c>
      <c r="W358" s="38">
        <f t="shared" si="300"/>
        <v>2.8736074925784667</v>
      </c>
      <c r="X358" s="38">
        <f t="shared" si="300"/>
        <v>2.7577362227164319</v>
      </c>
      <c r="Y358" s="38">
        <f>stanford_det!AB358*Q358</f>
        <v>3459.5377191928114</v>
      </c>
      <c r="Z358" s="38">
        <f>stanford_det!AC358*R358</f>
        <v>12227.522090285154</v>
      </c>
      <c r="AA358" s="38">
        <f>stanford_det!AD358*S358</f>
        <v>18400.655395290683</v>
      </c>
      <c r="AB358" s="38">
        <f>stanford_det!AE358*T358</f>
        <v>19167.378011099801</v>
      </c>
      <c r="AC358" s="38">
        <f>stanford_det!AF358*U358</f>
        <v>9635.9933049841056</v>
      </c>
      <c r="AD358" s="38">
        <f>stanford_det!AG358*V358</f>
        <v>9743.5681035286889</v>
      </c>
      <c r="AE358" s="38">
        <f>stanford_det!AH358*W358</f>
        <v>7617.3014923093806</v>
      </c>
      <c r="AF358" s="38">
        <f>stanford_det!AI358*X358</f>
        <v>7462.7068302307534</v>
      </c>
    </row>
    <row r="359" spans="1:32" ht="15" customHeight="1" x14ac:dyDescent="0.25">
      <c r="A359" s="9" t="s">
        <v>37</v>
      </c>
      <c r="B359" s="9" t="s">
        <v>38</v>
      </c>
      <c r="C359" s="9" t="s">
        <v>48</v>
      </c>
      <c r="D359" s="9" t="s">
        <v>102</v>
      </c>
      <c r="E359" s="9" t="s">
        <v>729</v>
      </c>
      <c r="F359" s="9"/>
      <c r="G359" s="9"/>
      <c r="H359" s="38">
        <v>2442.8571428571427</v>
      </c>
      <c r="I359" s="38">
        <v>2300</v>
      </c>
      <c r="J359" s="38">
        <f t="shared" si="301"/>
        <v>2300</v>
      </c>
      <c r="K359" s="38">
        <v>2300</v>
      </c>
      <c r="L359" s="38">
        <f t="shared" si="302"/>
        <v>2300</v>
      </c>
      <c r="M359" s="38">
        <v>2300</v>
      </c>
      <c r="N359" s="38">
        <f t="shared" si="303"/>
        <v>2250</v>
      </c>
      <c r="O359" s="38">
        <v>2200</v>
      </c>
      <c r="P359" s="38"/>
      <c r="Q359" s="38">
        <f t="shared" ref="Q359:X360" si="304">H359/1000</f>
        <v>2.4428571428571426</v>
      </c>
      <c r="R359" s="38">
        <f t="shared" si="304"/>
        <v>2.2999999999999998</v>
      </c>
      <c r="S359" s="38">
        <f t="shared" si="304"/>
        <v>2.2999999999999998</v>
      </c>
      <c r="T359" s="38">
        <f t="shared" si="304"/>
        <v>2.2999999999999998</v>
      </c>
      <c r="U359" s="38">
        <f t="shared" si="304"/>
        <v>2.2999999999999998</v>
      </c>
      <c r="V359" s="38">
        <f t="shared" si="304"/>
        <v>2.2999999999999998</v>
      </c>
      <c r="W359" s="38">
        <f t="shared" si="304"/>
        <v>2.25</v>
      </c>
      <c r="X359" s="38">
        <f t="shared" si="304"/>
        <v>2.2000000000000002</v>
      </c>
      <c r="Y359" s="38">
        <f>stanford_det!AB359*Q359</f>
        <v>155.45102723265308</v>
      </c>
      <c r="Z359" s="38">
        <f>stanford_det!AC359*R359</f>
        <v>117.08825910857144</v>
      </c>
      <c r="AA359" s="38">
        <f>stanford_det!AD359*S359</f>
        <v>73.180161942857154</v>
      </c>
      <c r="AB359" s="38">
        <f>stanford_det!AE359*T359</f>
        <v>29.272064777142848</v>
      </c>
      <c r="AC359" s="38">
        <f>stanford_det!AF359*U359</f>
        <v>18.295040485714285</v>
      </c>
      <c r="AD359" s="38">
        <f>stanford_det!AG359*V359</f>
        <v>7.3180161942857165</v>
      </c>
      <c r="AE359" s="38">
        <f>stanford_det!AH359*W359</f>
        <v>3.579464442857144</v>
      </c>
      <c r="AF359" s="38">
        <f>stanford_det!AI359*X359</f>
        <v>0</v>
      </c>
    </row>
    <row r="360" spans="1:32" ht="15" customHeight="1" x14ac:dyDescent="0.25">
      <c r="A360" s="9" t="s">
        <v>39</v>
      </c>
      <c r="B360" s="9" t="s">
        <v>40</v>
      </c>
      <c r="C360" s="9" t="s">
        <v>48</v>
      </c>
      <c r="D360" s="9" t="s">
        <v>102</v>
      </c>
      <c r="E360" s="9" t="s">
        <v>728</v>
      </c>
      <c r="F360" s="9"/>
      <c r="G360" s="9"/>
      <c r="H360" s="38">
        <v>2812.8571428571427</v>
      </c>
      <c r="I360" s="38">
        <v>2620</v>
      </c>
      <c r="J360" s="38">
        <f t="shared" si="301"/>
        <v>2495</v>
      </c>
      <c r="K360" s="38">
        <v>2370</v>
      </c>
      <c r="L360" s="38">
        <f t="shared" si="302"/>
        <v>2260</v>
      </c>
      <c r="M360" s="38">
        <v>2150</v>
      </c>
      <c r="N360" s="38">
        <f t="shared" si="303"/>
        <v>2050</v>
      </c>
      <c r="O360" s="38">
        <v>1950</v>
      </c>
      <c r="P360" s="38"/>
      <c r="Q360" s="38">
        <f t="shared" si="304"/>
        <v>2.8128571428571427</v>
      </c>
      <c r="R360" s="38">
        <f t="shared" si="304"/>
        <v>2.62</v>
      </c>
      <c r="S360" s="38">
        <f t="shared" si="304"/>
        <v>2.4950000000000001</v>
      </c>
      <c r="T360" s="38">
        <f t="shared" si="304"/>
        <v>2.37</v>
      </c>
      <c r="U360" s="38">
        <f t="shared" si="304"/>
        <v>2.2599999999999998</v>
      </c>
      <c r="V360" s="38">
        <f t="shared" si="304"/>
        <v>2.15</v>
      </c>
      <c r="W360" s="38">
        <f t="shared" si="304"/>
        <v>2.0499999999999998</v>
      </c>
      <c r="X360" s="38">
        <f t="shared" si="304"/>
        <v>1.95</v>
      </c>
      <c r="Y360" s="38">
        <f>stanford_det!AB360*Q360</f>
        <v>2317.4651026685701</v>
      </c>
      <c r="Z360" s="38">
        <f>stanford_det!AC360*R360</f>
        <v>304.67030931199997</v>
      </c>
      <c r="AA360" s="38">
        <f>stanford_det!AD360*S360</f>
        <v>181.33407006999997</v>
      </c>
      <c r="AB360" s="38">
        <f>stanford_det!AE360*T360</f>
        <v>68.899678727999998</v>
      </c>
      <c r="AC360" s="38">
        <f>stanford_det!AF360*U360</f>
        <v>41.063627090000004</v>
      </c>
      <c r="AD360" s="38">
        <f>stanford_det!AG360*V360</f>
        <v>15.625981990000016</v>
      </c>
      <c r="AE360" s="38">
        <f>stanford_det!AH360*W360</f>
        <v>7.4495960650000068</v>
      </c>
      <c r="AF360" s="38">
        <f>stanford_det!AI360*X360</f>
        <v>0</v>
      </c>
    </row>
    <row r="361" spans="1:32" ht="15" customHeight="1" x14ac:dyDescent="0.25">
      <c r="A361" s="9" t="s">
        <v>80</v>
      </c>
      <c r="B361" s="9" t="s">
        <v>85</v>
      </c>
      <c r="C361" s="9" t="s">
        <v>48</v>
      </c>
      <c r="D361" s="9" t="s">
        <v>725</v>
      </c>
      <c r="E361" s="9" t="s">
        <v>727</v>
      </c>
      <c r="F361" s="9" t="s">
        <v>102</v>
      </c>
      <c r="G361" s="9" t="s">
        <v>726</v>
      </c>
      <c r="H361" s="38">
        <v>2040.9771111111108</v>
      </c>
      <c r="I361" s="38">
        <f>H361*800/(980+2/7*(800-980))</f>
        <v>1758.3802803418801</v>
      </c>
      <c r="J361" s="38">
        <f t="shared" si="301"/>
        <v>1582.542252307692</v>
      </c>
      <c r="K361" s="38">
        <f>I361*640/800</f>
        <v>1406.704224273504</v>
      </c>
      <c r="L361" s="38">
        <f t="shared" si="302"/>
        <v>1340.7649637606835</v>
      </c>
      <c r="M361" s="38">
        <f>K361*580/640</f>
        <v>1274.825703247863</v>
      </c>
      <c r="N361" s="38">
        <f t="shared" si="303"/>
        <v>1208.8864427350425</v>
      </c>
      <c r="O361" s="38">
        <f>M361*520/580</f>
        <v>1142.947182222222</v>
      </c>
      <c r="P361" s="38">
        <v>0.91</v>
      </c>
      <c r="Q361" s="38">
        <f t="shared" ref="Q361:X363" si="305">H361*$P361/1000</f>
        <v>1.8572891711111108</v>
      </c>
      <c r="R361" s="38">
        <f t="shared" si="305"/>
        <v>1.6001260551111109</v>
      </c>
      <c r="S361" s="38">
        <f t="shared" si="305"/>
        <v>1.4401134495999997</v>
      </c>
      <c r="T361" s="38">
        <f t="shared" si="305"/>
        <v>1.2801008440888886</v>
      </c>
      <c r="U361" s="38">
        <f t="shared" si="305"/>
        <v>1.220096117022222</v>
      </c>
      <c r="V361" s="38">
        <f t="shared" si="305"/>
        <v>1.1600913899555554</v>
      </c>
      <c r="W361" s="38">
        <f t="shared" si="305"/>
        <v>1.1000866628888886</v>
      </c>
      <c r="X361" s="38">
        <f t="shared" si="305"/>
        <v>1.040081935822222</v>
      </c>
      <c r="Y361" s="38">
        <f>stanford_det!AB361*Q361</f>
        <v>5852.4873919279953</v>
      </c>
      <c r="Z361" s="38">
        <f>stanford_det!AC361*R361</f>
        <v>10193.911005675105</v>
      </c>
      <c r="AA361" s="38">
        <f>stanford_det!AD361*S361</f>
        <v>15056.638672851384</v>
      </c>
      <c r="AB361" s="38">
        <f>stanford_det!AE361*T361</f>
        <v>15344.38507622695</v>
      </c>
      <c r="AC361" s="38">
        <f>stanford_det!AF361*U361</f>
        <v>8084.3235001886951</v>
      </c>
      <c r="AD361" s="38">
        <f>stanford_det!AG361*V361</f>
        <v>8130.9563309572022</v>
      </c>
      <c r="AE361" s="38">
        <f>stanford_det!AH361*W361</f>
        <v>6446.653170176096</v>
      </c>
      <c r="AF361" s="38">
        <f>stanford_det!AI361*X361</f>
        <v>6227.7736954561642</v>
      </c>
    </row>
    <row r="362" spans="1:32" ht="15" customHeight="1" x14ac:dyDescent="0.25">
      <c r="A362" s="9" t="s">
        <v>81</v>
      </c>
      <c r="B362" s="9" t="s">
        <v>86</v>
      </c>
      <c r="C362" s="9" t="s">
        <v>48</v>
      </c>
      <c r="D362" s="9" t="s">
        <v>725</v>
      </c>
      <c r="E362" s="9" t="s">
        <v>724</v>
      </c>
      <c r="F362" s="9" t="s">
        <v>102</v>
      </c>
      <c r="G362" s="9" t="s">
        <v>723</v>
      </c>
      <c r="H362" s="38">
        <v>2900.7142857142858</v>
      </c>
      <c r="I362" s="38">
        <f>H362*1100/(1310+2/7*(1100-1310))</f>
        <v>2552.6285714285718</v>
      </c>
      <c r="J362" s="38">
        <f t="shared" si="301"/>
        <v>2424.9971428571434</v>
      </c>
      <c r="K362" s="38">
        <f>I362*990/1100</f>
        <v>2297.3657142857146</v>
      </c>
      <c r="L362" s="38">
        <f t="shared" si="302"/>
        <v>2227.7485714285717</v>
      </c>
      <c r="M362" s="38">
        <f>K362*930/990</f>
        <v>2158.1314285714288</v>
      </c>
      <c r="N362" s="38">
        <f t="shared" si="303"/>
        <v>2100.1171428571433</v>
      </c>
      <c r="O362" s="38">
        <f>M362*880/930</f>
        <v>2042.1028571428574</v>
      </c>
      <c r="P362" s="38">
        <v>0.91</v>
      </c>
      <c r="Q362" s="38">
        <f t="shared" si="305"/>
        <v>2.6396500000000001</v>
      </c>
      <c r="R362" s="38">
        <f t="shared" si="305"/>
        <v>2.3228920000000004</v>
      </c>
      <c r="S362" s="38">
        <f t="shared" si="305"/>
        <v>2.2067474000000007</v>
      </c>
      <c r="T362" s="38">
        <f t="shared" si="305"/>
        <v>2.0906028000000005</v>
      </c>
      <c r="U362" s="38">
        <f t="shared" si="305"/>
        <v>2.0272512000000003</v>
      </c>
      <c r="V362" s="38">
        <f t="shared" si="305"/>
        <v>1.9638996000000004</v>
      </c>
      <c r="W362" s="38">
        <f t="shared" si="305"/>
        <v>1.9111066000000005</v>
      </c>
      <c r="X362" s="38">
        <f t="shared" si="305"/>
        <v>1.8583136000000002</v>
      </c>
      <c r="Y362" s="38">
        <f>stanford_det!AB362*Q362</f>
        <v>3460.4853097937621</v>
      </c>
      <c r="Z362" s="38">
        <f>stanford_det!AC362*R362</f>
        <v>4944.748472698102</v>
      </c>
      <c r="AA362" s="38">
        <f>stanford_det!AD362*S362</f>
        <v>7616.0593420489395</v>
      </c>
      <c r="AB362" s="38">
        <f>stanford_det!AE362*T362</f>
        <v>8252.0667965544562</v>
      </c>
      <c r="AC362" s="38">
        <f>stanford_det!AF362*U362</f>
        <v>4482.9889996936008</v>
      </c>
      <c r="AD362" s="38">
        <f>stanford_det!AG362*V362</f>
        <v>4586.398875074894</v>
      </c>
      <c r="AE362" s="38">
        <f>stanford_det!AH362*W362</f>
        <v>3752.2360992901249</v>
      </c>
      <c r="AF362" s="38">
        <f>stanford_det!AI362*X362</f>
        <v>3725.3870708175009</v>
      </c>
    </row>
    <row r="363" spans="1:32" ht="15" customHeight="1" x14ac:dyDescent="0.25">
      <c r="A363" s="9" t="s">
        <v>41</v>
      </c>
      <c r="B363" s="9" t="s">
        <v>42</v>
      </c>
      <c r="C363" s="9" t="s">
        <v>48</v>
      </c>
      <c r="D363" s="9" t="s">
        <v>102</v>
      </c>
      <c r="E363" s="9" t="s">
        <v>722</v>
      </c>
      <c r="F363" s="9"/>
      <c r="G363" s="9"/>
      <c r="H363" s="38">
        <v>5285.7142857142853</v>
      </c>
      <c r="I363" s="38">
        <v>4500</v>
      </c>
      <c r="J363" s="38">
        <f t="shared" si="301"/>
        <v>4150</v>
      </c>
      <c r="K363" s="38">
        <v>3800</v>
      </c>
      <c r="L363" s="38">
        <f t="shared" si="302"/>
        <v>3650</v>
      </c>
      <c r="M363" s="38">
        <v>3500</v>
      </c>
      <c r="N363" s="38">
        <f t="shared" si="303"/>
        <v>3450</v>
      </c>
      <c r="O363" s="38">
        <v>3400</v>
      </c>
      <c r="P363" s="38">
        <v>0.91</v>
      </c>
      <c r="Q363" s="38">
        <f t="shared" si="305"/>
        <v>4.8099999999999996</v>
      </c>
      <c r="R363" s="38">
        <f t="shared" si="305"/>
        <v>4.0949999999999998</v>
      </c>
      <c r="S363" s="38">
        <f t="shared" si="305"/>
        <v>3.7765</v>
      </c>
      <c r="T363" s="38">
        <f t="shared" si="305"/>
        <v>3.4580000000000002</v>
      </c>
      <c r="U363" s="38">
        <f t="shared" si="305"/>
        <v>3.3214999999999999</v>
      </c>
      <c r="V363" s="38">
        <f t="shared" si="305"/>
        <v>3.1850000000000001</v>
      </c>
      <c r="W363" s="38">
        <f t="shared" si="305"/>
        <v>3.1395</v>
      </c>
      <c r="X363" s="38">
        <f t="shared" si="305"/>
        <v>3.0939999999999999</v>
      </c>
      <c r="Y363" s="38">
        <f>stanford_det!AB363*Q363</f>
        <v>0</v>
      </c>
      <c r="Z363" s="38">
        <f>stanford_det!AC363*R363</f>
        <v>0</v>
      </c>
      <c r="AA363" s="38">
        <f>stanford_det!AD363*S363</f>
        <v>0</v>
      </c>
      <c r="AB363" s="38">
        <f>stanford_det!AE363*T363</f>
        <v>0</v>
      </c>
      <c r="AC363" s="38">
        <f>stanford_det!AF363*U363</f>
        <v>0</v>
      </c>
      <c r="AD363" s="38">
        <f>stanford_det!AG363*V363</f>
        <v>0</v>
      </c>
      <c r="AE363" s="38">
        <f>stanford_det!AH363*W363</f>
        <v>0</v>
      </c>
      <c r="AF363" s="38">
        <f>stanford_det!AI363*X363</f>
        <v>0</v>
      </c>
    </row>
    <row r="364" spans="1:32" ht="15" customHeight="1" x14ac:dyDescent="0.25">
      <c r="A364" s="9" t="s">
        <v>43</v>
      </c>
      <c r="B364" s="9" t="s">
        <v>44</v>
      </c>
      <c r="C364" s="9" t="s">
        <v>48</v>
      </c>
      <c r="D364" s="9" t="s">
        <v>102</v>
      </c>
      <c r="E364" s="9" t="s">
        <v>721</v>
      </c>
      <c r="F364" s="9"/>
      <c r="G364" s="9"/>
      <c r="H364" s="38">
        <v>8140</v>
      </c>
      <c r="I364" s="38">
        <v>5790</v>
      </c>
      <c r="J364" s="38">
        <f t="shared" si="301"/>
        <v>5135</v>
      </c>
      <c r="K364" s="38">
        <v>4480</v>
      </c>
      <c r="L364" s="38">
        <f t="shared" si="302"/>
        <v>3565</v>
      </c>
      <c r="M364" s="38">
        <v>2650</v>
      </c>
      <c r="N364" s="38">
        <f t="shared" si="303"/>
        <v>2475</v>
      </c>
      <c r="O364" s="38">
        <v>2300</v>
      </c>
      <c r="P364" s="38"/>
      <c r="Q364" s="38">
        <f t="shared" ref="Q364:X364" si="306">H364/1000</f>
        <v>8.14</v>
      </c>
      <c r="R364" s="38">
        <f t="shared" si="306"/>
        <v>5.79</v>
      </c>
      <c r="S364" s="38">
        <f t="shared" si="306"/>
        <v>5.1349999999999998</v>
      </c>
      <c r="T364" s="38">
        <f t="shared" si="306"/>
        <v>4.4800000000000004</v>
      </c>
      <c r="U364" s="38">
        <f t="shared" si="306"/>
        <v>3.5649999999999999</v>
      </c>
      <c r="V364" s="38">
        <f t="shared" si="306"/>
        <v>2.65</v>
      </c>
      <c r="W364" s="38">
        <f t="shared" si="306"/>
        <v>2.4750000000000001</v>
      </c>
      <c r="X364" s="38">
        <f t="shared" si="306"/>
        <v>2.2999999999999998</v>
      </c>
      <c r="Y364" s="38">
        <f>stanford_det!AB364*Q364</f>
        <v>1.6280000000000001</v>
      </c>
      <c r="Z364" s="38">
        <f>stanford_det!AC364*R364</f>
        <v>4156.6451633351835</v>
      </c>
      <c r="AA364" s="38">
        <f>stanford_det!AD364*S364</f>
        <v>6266.1954270007727</v>
      </c>
      <c r="AB364" s="38">
        <f>stanford_det!AE364*T364</f>
        <v>6431.494442743221</v>
      </c>
      <c r="AC364" s="38">
        <f>stanford_det!AF364*U364</f>
        <v>3007.0715995363839</v>
      </c>
      <c r="AD364" s="38">
        <f>stanford_det!AG364*V364</f>
        <v>2377.9136318735391</v>
      </c>
      <c r="AE364" s="38">
        <f>stanford_det!AH364*W364</f>
        <v>1910.0274756388033</v>
      </c>
      <c r="AF364" s="38">
        <f>stanford_det!AI364*X364</f>
        <v>1816.2428192120919</v>
      </c>
    </row>
    <row r="365" spans="1:32" ht="15" customHeight="1" x14ac:dyDescent="0.25">
      <c r="A365" s="9" t="s">
        <v>45</v>
      </c>
      <c r="B365" s="9" t="s">
        <v>46</v>
      </c>
      <c r="C365" s="9" t="s">
        <v>48</v>
      </c>
      <c r="D365" s="9" t="s">
        <v>102</v>
      </c>
      <c r="E365" s="9" t="s">
        <v>720</v>
      </c>
      <c r="F365" s="9"/>
      <c r="G365" s="9"/>
      <c r="H365" s="38">
        <v>5370</v>
      </c>
      <c r="I365" s="38">
        <v>4970</v>
      </c>
      <c r="J365" s="38">
        <f t="shared" si="301"/>
        <v>4720</v>
      </c>
      <c r="K365" s="38">
        <v>4470</v>
      </c>
      <c r="L365" s="38">
        <f t="shared" si="302"/>
        <v>4245</v>
      </c>
      <c r="M365" s="38">
        <v>4020</v>
      </c>
      <c r="N365" s="38">
        <f t="shared" si="303"/>
        <v>3815</v>
      </c>
      <c r="O365" s="38">
        <v>3610</v>
      </c>
      <c r="P365" s="38">
        <v>0.91</v>
      </c>
      <c r="Q365" s="38">
        <f t="shared" ref="Q365:X365" si="307">H365*$P365/1000</f>
        <v>4.8866999999999994</v>
      </c>
      <c r="R365" s="38">
        <f t="shared" si="307"/>
        <v>4.5226999999999995</v>
      </c>
      <c r="S365" s="38">
        <f t="shared" si="307"/>
        <v>4.2951999999999995</v>
      </c>
      <c r="T365" s="38">
        <f t="shared" si="307"/>
        <v>4.0677000000000003</v>
      </c>
      <c r="U365" s="38">
        <f t="shared" si="307"/>
        <v>3.8629500000000001</v>
      </c>
      <c r="V365" s="38">
        <f t="shared" si="307"/>
        <v>3.6582000000000003</v>
      </c>
      <c r="W365" s="38">
        <f t="shared" si="307"/>
        <v>3.4716499999999999</v>
      </c>
      <c r="X365" s="38">
        <f t="shared" si="307"/>
        <v>3.2850999999999999</v>
      </c>
      <c r="Y365" s="38">
        <f>stanford_det!AB365*Q365</f>
        <v>0</v>
      </c>
      <c r="Z365" s="38">
        <f>stanford_det!AC365*R365</f>
        <v>0</v>
      </c>
      <c r="AA365" s="38">
        <f>stanford_det!AD365*S365</f>
        <v>0</v>
      </c>
      <c r="AB365" s="38">
        <f>stanford_det!AE365*T365</f>
        <v>0</v>
      </c>
      <c r="AC365" s="38">
        <f>stanford_det!AF365*U365</f>
        <v>0</v>
      </c>
      <c r="AD365" s="38">
        <f>stanford_det!AG365*V365</f>
        <v>0</v>
      </c>
      <c r="AE365" s="38">
        <f>stanford_det!AH365*W365</f>
        <v>0</v>
      </c>
      <c r="AF365" s="38">
        <f>stanford_det!AI365*X365</f>
        <v>0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65"/>
  <sheetViews>
    <sheetView zoomScale="75" zoomScaleNormal="75" workbookViewId="0">
      <pane xSplit="7" ySplit="1" topLeftCell="H2" activePane="bottomRight" state="frozen"/>
      <selection pane="topRight" activeCell="I1" sqref="I1"/>
      <selection pane="bottomLeft" activeCell="A2" sqref="A2"/>
      <selection pane="bottomRight" activeCell="H2" sqref="H2"/>
    </sheetView>
  </sheetViews>
  <sheetFormatPr defaultColWidth="11" defaultRowHeight="14.25" x14ac:dyDescent="0.2"/>
  <cols>
    <col min="1" max="1" width="11.75" customWidth="1"/>
    <col min="2" max="2" width="48.625" customWidth="1"/>
    <col min="3" max="7" width="12.25" customWidth="1"/>
    <col min="8" max="24" width="10.25" customWidth="1"/>
  </cols>
  <sheetData>
    <row r="1" spans="1:24" ht="15" customHeight="1" x14ac:dyDescent="0.25">
      <c r="A1" s="3" t="s">
        <v>26</v>
      </c>
      <c r="B1" s="3" t="s">
        <v>27</v>
      </c>
      <c r="C1" s="3" t="s">
        <v>28</v>
      </c>
      <c r="D1" s="3" t="s">
        <v>87</v>
      </c>
      <c r="E1" s="3" t="s">
        <v>88</v>
      </c>
      <c r="F1" s="3" t="s">
        <v>89</v>
      </c>
      <c r="G1" s="3" t="s">
        <v>73</v>
      </c>
      <c r="H1" s="43" t="s">
        <v>90</v>
      </c>
      <c r="I1" s="43" t="s">
        <v>91</v>
      </c>
      <c r="J1" s="43" t="s">
        <v>92</v>
      </c>
      <c r="K1" s="43" t="s">
        <v>93</v>
      </c>
      <c r="L1" s="43" t="s">
        <v>94</v>
      </c>
      <c r="M1" s="43" t="s">
        <v>95</v>
      </c>
      <c r="N1" s="43" t="s">
        <v>96</v>
      </c>
      <c r="O1" s="43" t="s">
        <v>97</v>
      </c>
      <c r="P1" s="43" t="s">
        <v>129</v>
      </c>
      <c r="Q1" s="43" t="s">
        <v>63</v>
      </c>
      <c r="R1" s="43" t="s">
        <v>64</v>
      </c>
      <c r="S1" s="43" t="s">
        <v>58</v>
      </c>
      <c r="T1" s="43" t="s">
        <v>59</v>
      </c>
      <c r="U1" s="43" t="s">
        <v>60</v>
      </c>
      <c r="V1" s="43" t="s">
        <v>61</v>
      </c>
      <c r="W1" s="43" t="s">
        <v>62</v>
      </c>
      <c r="X1" s="43" t="s">
        <v>130</v>
      </c>
    </row>
    <row r="2" spans="1:24" ht="15" customHeight="1" x14ac:dyDescent="0.25">
      <c r="A2" s="9" t="s">
        <v>25</v>
      </c>
      <c r="B2" s="9" t="s">
        <v>29</v>
      </c>
      <c r="C2" s="9" t="s">
        <v>30</v>
      </c>
      <c r="D2" s="40" t="s">
        <v>134</v>
      </c>
      <c r="E2" s="51" t="s">
        <v>132</v>
      </c>
      <c r="F2" s="41" t="s">
        <v>133</v>
      </c>
      <c r="G2" s="9" t="s">
        <v>75</v>
      </c>
      <c r="H2" s="46">
        <v>1579.8907805974943</v>
      </c>
      <c r="I2" s="46">
        <v>1354.1920976549952</v>
      </c>
      <c r="J2" s="46">
        <v>1448.2332155477031</v>
      </c>
      <c r="K2" s="47">
        <v>1171</v>
      </c>
      <c r="L2" s="48">
        <v>1171</v>
      </c>
      <c r="M2" s="48">
        <v>766</v>
      </c>
      <c r="N2" s="48">
        <v>598</v>
      </c>
      <c r="O2" s="48">
        <v>598</v>
      </c>
      <c r="P2" s="48">
        <v>598</v>
      </c>
      <c r="Q2" s="42">
        <f t="shared" ref="Q2:S14" si="0">MAX((I2-H2),0)</f>
        <v>0</v>
      </c>
      <c r="R2" s="42">
        <f t="shared" si="0"/>
        <v>94.041117892707916</v>
      </c>
      <c r="S2" s="42">
        <f t="shared" si="0"/>
        <v>0</v>
      </c>
      <c r="T2" s="42">
        <f t="shared" ref="T2:T32" si="1">MAX((L2-K2),0)</f>
        <v>0</v>
      </c>
      <c r="U2" s="42">
        <f t="shared" ref="U2:U32" si="2">MAX((M2-L2),0)</f>
        <v>0</v>
      </c>
      <c r="V2" s="42">
        <f t="shared" ref="V2" si="3">MAX((N2-M2),0)</f>
        <v>0</v>
      </c>
      <c r="W2" s="42">
        <f t="shared" ref="W2:X2" si="4">MAX((O2-N2),0)</f>
        <v>0</v>
      </c>
      <c r="X2" s="42">
        <f t="shared" si="4"/>
        <v>0</v>
      </c>
    </row>
    <row r="3" spans="1:24" ht="15" customHeight="1" x14ac:dyDescent="0.25">
      <c r="A3" s="9" t="s">
        <v>25</v>
      </c>
      <c r="B3" s="9" t="s">
        <v>31</v>
      </c>
      <c r="C3" s="9" t="s">
        <v>32</v>
      </c>
      <c r="D3" s="40" t="s">
        <v>134</v>
      </c>
      <c r="E3" s="51" t="s">
        <v>132</v>
      </c>
      <c r="F3" s="41" t="s">
        <v>133</v>
      </c>
      <c r="G3" s="9" t="s">
        <v>75</v>
      </c>
      <c r="H3" s="46">
        <v>6594.7960167041438</v>
      </c>
      <c r="I3" s="46">
        <v>5652.6823000321237</v>
      </c>
      <c r="J3" s="46">
        <v>6045.2296819787989</v>
      </c>
      <c r="K3" s="47">
        <v>4888</v>
      </c>
      <c r="L3" s="48">
        <v>4501</v>
      </c>
      <c r="M3" s="48">
        <v>4466</v>
      </c>
      <c r="N3" s="48">
        <v>4466</v>
      </c>
      <c r="O3" s="48">
        <v>4468</v>
      </c>
      <c r="P3" s="48">
        <v>4463</v>
      </c>
      <c r="Q3" s="42">
        <f t="shared" si="0"/>
        <v>0</v>
      </c>
      <c r="R3" s="42">
        <f t="shared" si="0"/>
        <v>392.54738194667516</v>
      </c>
      <c r="S3" s="42">
        <f t="shared" si="0"/>
        <v>0</v>
      </c>
      <c r="T3" s="42">
        <f t="shared" si="1"/>
        <v>0</v>
      </c>
      <c r="U3" s="42">
        <f t="shared" si="2"/>
        <v>0</v>
      </c>
      <c r="V3" s="42">
        <f t="shared" ref="V3:V32" si="5">MAX((N3-M3),0)</f>
        <v>0</v>
      </c>
      <c r="W3" s="42">
        <f t="shared" ref="W3:X32" si="6">MAX((O3-N3),0)</f>
        <v>2</v>
      </c>
      <c r="X3" s="42">
        <f t="shared" si="6"/>
        <v>0</v>
      </c>
    </row>
    <row r="4" spans="1:24" ht="15" customHeight="1" x14ac:dyDescent="0.25">
      <c r="A4" s="9" t="s">
        <v>25</v>
      </c>
      <c r="B4" s="9" t="s">
        <v>33</v>
      </c>
      <c r="C4" s="9" t="s">
        <v>34</v>
      </c>
      <c r="D4" s="9" t="s">
        <v>71</v>
      </c>
      <c r="E4" s="9"/>
      <c r="F4" s="9"/>
      <c r="G4" s="9" t="s">
        <v>76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f t="shared" si="0"/>
        <v>0</v>
      </c>
      <c r="R4" s="42">
        <f t="shared" si="0"/>
        <v>0</v>
      </c>
      <c r="S4" s="42">
        <f t="shared" si="0"/>
        <v>0</v>
      </c>
      <c r="T4" s="42">
        <f t="shared" si="1"/>
        <v>0</v>
      </c>
      <c r="U4" s="42">
        <f t="shared" si="2"/>
        <v>0</v>
      </c>
      <c r="V4" s="42">
        <f t="shared" si="5"/>
        <v>0</v>
      </c>
      <c r="W4" s="42">
        <f t="shared" si="6"/>
        <v>0</v>
      </c>
      <c r="X4" s="42">
        <f t="shared" si="6"/>
        <v>0</v>
      </c>
    </row>
    <row r="5" spans="1:24" ht="15" customHeight="1" x14ac:dyDescent="0.25">
      <c r="A5" s="9" t="s">
        <v>25</v>
      </c>
      <c r="B5" s="9" t="s">
        <v>35</v>
      </c>
      <c r="C5" s="9" t="s">
        <v>36</v>
      </c>
      <c r="D5" s="9" t="s">
        <v>72</v>
      </c>
      <c r="E5" s="9"/>
      <c r="F5" s="9"/>
      <c r="G5" s="9" t="s">
        <v>74</v>
      </c>
      <c r="H5" s="42">
        <v>13177.39</v>
      </c>
      <c r="I5" s="42">
        <v>13308.888999999999</v>
      </c>
      <c r="J5" s="42">
        <v>13383.396000000001</v>
      </c>
      <c r="K5" s="42">
        <v>13532.252</v>
      </c>
      <c r="L5" s="42">
        <v>13649.655000000001</v>
      </c>
      <c r="M5" s="42">
        <v>14116.314</v>
      </c>
      <c r="N5" s="42">
        <v>14149.948</v>
      </c>
      <c r="O5" s="42">
        <v>14516.245999999999</v>
      </c>
      <c r="P5" s="42">
        <v>14597.108</v>
      </c>
      <c r="Q5" s="42">
        <f t="shared" si="0"/>
        <v>131.4989999999998</v>
      </c>
      <c r="R5" s="42">
        <f t="shared" si="0"/>
        <v>74.507000000001426</v>
      </c>
      <c r="S5" s="42">
        <f t="shared" si="0"/>
        <v>148.85599999999977</v>
      </c>
      <c r="T5" s="42">
        <f t="shared" si="1"/>
        <v>117.40300000000025</v>
      </c>
      <c r="U5" s="42">
        <f t="shared" si="2"/>
        <v>466.65899999999965</v>
      </c>
      <c r="V5" s="42">
        <f t="shared" si="5"/>
        <v>33.634000000000015</v>
      </c>
      <c r="W5" s="42">
        <f t="shared" si="6"/>
        <v>366.29799999999886</v>
      </c>
      <c r="X5" s="42">
        <f t="shared" si="6"/>
        <v>80.86200000000099</v>
      </c>
    </row>
    <row r="6" spans="1:24" ht="15" customHeight="1" x14ac:dyDescent="0.25">
      <c r="A6" s="9" t="s">
        <v>25</v>
      </c>
      <c r="B6" s="9" t="s">
        <v>79</v>
      </c>
      <c r="C6" s="9" t="s">
        <v>83</v>
      </c>
      <c r="D6" s="9" t="s">
        <v>72</v>
      </c>
      <c r="E6" s="9"/>
      <c r="F6" s="9"/>
      <c r="G6" s="9" t="s">
        <v>74</v>
      </c>
      <c r="H6" s="42">
        <v>1105.9659999999999</v>
      </c>
      <c r="I6" s="42">
        <v>1337.15</v>
      </c>
      <c r="J6" s="42">
        <v>1674.538</v>
      </c>
      <c r="K6" s="42">
        <v>2110.2750000000001</v>
      </c>
      <c r="L6" s="42">
        <v>2488.7260000000001</v>
      </c>
      <c r="M6" s="42">
        <v>2729.9960000000001</v>
      </c>
      <c r="N6" s="42">
        <v>2886.6979999999999</v>
      </c>
      <c r="O6" s="42">
        <v>3132.7130000000002</v>
      </c>
      <c r="P6" s="42">
        <v>3224.1170000000002</v>
      </c>
      <c r="Q6" s="42">
        <f t="shared" si="0"/>
        <v>231.1840000000002</v>
      </c>
      <c r="R6" s="42">
        <f t="shared" si="0"/>
        <v>337.38799999999992</v>
      </c>
      <c r="S6" s="42">
        <f t="shared" si="0"/>
        <v>435.73700000000008</v>
      </c>
      <c r="T6" s="42">
        <f t="shared" si="1"/>
        <v>378.45100000000002</v>
      </c>
      <c r="U6" s="42">
        <f t="shared" si="2"/>
        <v>241.26999999999998</v>
      </c>
      <c r="V6" s="42">
        <f t="shared" si="5"/>
        <v>156.70199999999977</v>
      </c>
      <c r="W6" s="42">
        <f t="shared" si="6"/>
        <v>246.01500000000033</v>
      </c>
      <c r="X6" s="42">
        <f t="shared" si="6"/>
        <v>91.403999999999996</v>
      </c>
    </row>
    <row r="7" spans="1:24" ht="15" customHeight="1" x14ac:dyDescent="0.25">
      <c r="A7" s="9" t="s">
        <v>25</v>
      </c>
      <c r="B7" s="9" t="s">
        <v>78</v>
      </c>
      <c r="C7" s="9" t="s">
        <v>84</v>
      </c>
      <c r="D7" s="9" t="s">
        <v>72</v>
      </c>
      <c r="E7" s="9"/>
      <c r="F7" s="9"/>
      <c r="G7" s="9" t="s">
        <v>74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f t="shared" ref="Q7" si="7">MAX((I7-H7),0)</f>
        <v>0</v>
      </c>
      <c r="R7" s="42">
        <f t="shared" ref="R7" si="8">MAX((J7-I7),0)</f>
        <v>0</v>
      </c>
      <c r="S7" s="42">
        <f t="shared" ref="S7" si="9">MAX((K7-J7),0)</f>
        <v>0</v>
      </c>
      <c r="T7" s="42">
        <f t="shared" si="1"/>
        <v>0</v>
      </c>
      <c r="U7" s="42">
        <f t="shared" si="2"/>
        <v>0</v>
      </c>
      <c r="V7" s="42">
        <f t="shared" si="5"/>
        <v>0</v>
      </c>
      <c r="W7" s="42">
        <f t="shared" si="6"/>
        <v>0</v>
      </c>
      <c r="X7" s="42">
        <f t="shared" si="6"/>
        <v>0</v>
      </c>
    </row>
    <row r="8" spans="1:24" ht="15" customHeight="1" x14ac:dyDescent="0.25">
      <c r="A8" s="9" t="s">
        <v>25</v>
      </c>
      <c r="B8" s="9" t="s">
        <v>37</v>
      </c>
      <c r="C8" s="9" t="s">
        <v>38</v>
      </c>
      <c r="D8" s="40" t="s">
        <v>134</v>
      </c>
      <c r="E8" s="51" t="s">
        <v>132</v>
      </c>
      <c r="F8" s="41" t="s">
        <v>133</v>
      </c>
      <c r="G8" s="9" t="s">
        <v>75</v>
      </c>
      <c r="H8" s="46">
        <v>225.31320269836172</v>
      </c>
      <c r="I8" s="46">
        <v>193.12560231288145</v>
      </c>
      <c r="J8" s="46">
        <v>206.53710247349824</v>
      </c>
      <c r="K8" s="47">
        <v>167</v>
      </c>
      <c r="L8" s="48">
        <v>178</v>
      </c>
      <c r="M8" s="48">
        <v>178</v>
      </c>
      <c r="N8" s="48">
        <v>178</v>
      </c>
      <c r="O8" s="48">
        <v>178</v>
      </c>
      <c r="P8" s="48">
        <v>178</v>
      </c>
      <c r="Q8" s="42">
        <f t="shared" si="0"/>
        <v>0</v>
      </c>
      <c r="R8" s="42">
        <f t="shared" si="0"/>
        <v>13.411500160616782</v>
      </c>
      <c r="S8" s="42">
        <f t="shared" si="0"/>
        <v>0</v>
      </c>
      <c r="T8" s="42">
        <f t="shared" si="1"/>
        <v>11</v>
      </c>
      <c r="U8" s="42">
        <f t="shared" si="2"/>
        <v>0</v>
      </c>
      <c r="V8" s="42">
        <f t="shared" si="5"/>
        <v>0</v>
      </c>
      <c r="W8" s="42">
        <f t="shared" si="6"/>
        <v>0</v>
      </c>
      <c r="X8" s="42">
        <f t="shared" si="6"/>
        <v>0</v>
      </c>
    </row>
    <row r="9" spans="1:24" ht="15" customHeight="1" x14ac:dyDescent="0.25">
      <c r="A9" s="9" t="s">
        <v>25</v>
      </c>
      <c r="B9" s="9" t="s">
        <v>39</v>
      </c>
      <c r="C9" s="9" t="s">
        <v>40</v>
      </c>
      <c r="D9" s="9" t="s">
        <v>72</v>
      </c>
      <c r="E9" s="9"/>
      <c r="F9" s="9"/>
      <c r="G9" s="9" t="s">
        <v>74</v>
      </c>
      <c r="H9" s="42">
        <v>2920.6400000000003</v>
      </c>
      <c r="I9" s="42">
        <v>2455.9409999999998</v>
      </c>
      <c r="J9" s="42">
        <v>2295.65</v>
      </c>
      <c r="K9" s="42">
        <v>2108.6619999999998</v>
      </c>
      <c r="L9" s="42">
        <v>2139.4989999999998</v>
      </c>
      <c r="M9" s="42">
        <v>2099.848</v>
      </c>
      <c r="N9" s="42">
        <v>1996.7339999999999</v>
      </c>
      <c r="O9" s="42">
        <v>1976.453</v>
      </c>
      <c r="P9" s="42">
        <v>1957.1689999999999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1"/>
        <v>30.836999999999989</v>
      </c>
      <c r="U9" s="42">
        <f t="shared" si="2"/>
        <v>0</v>
      </c>
      <c r="V9" s="42">
        <f t="shared" si="5"/>
        <v>0</v>
      </c>
      <c r="W9" s="42">
        <f t="shared" si="6"/>
        <v>0</v>
      </c>
      <c r="X9" s="42">
        <f t="shared" si="6"/>
        <v>0</v>
      </c>
    </row>
    <row r="10" spans="1:24" ht="15" customHeight="1" x14ac:dyDescent="0.25">
      <c r="A10" s="9" t="s">
        <v>25</v>
      </c>
      <c r="B10" s="9" t="s">
        <v>80</v>
      </c>
      <c r="C10" s="9" t="s">
        <v>85</v>
      </c>
      <c r="D10" s="9" t="s">
        <v>72</v>
      </c>
      <c r="E10" s="9"/>
      <c r="F10" s="9"/>
      <c r="G10" s="9" t="s">
        <v>74</v>
      </c>
      <c r="H10" s="42">
        <v>2</v>
      </c>
      <c r="I10" s="42">
        <v>1.2669999999999999</v>
      </c>
      <c r="J10" s="42">
        <v>12.629</v>
      </c>
      <c r="K10" s="42">
        <v>16.204000000000001</v>
      </c>
      <c r="L10" s="42">
        <v>21.611000000000001</v>
      </c>
      <c r="M10" s="42">
        <v>26.382000000000001</v>
      </c>
      <c r="N10" s="42">
        <v>26.204000000000001</v>
      </c>
      <c r="O10" s="42">
        <v>32.82</v>
      </c>
      <c r="P10" s="42">
        <v>44.098999999999997</v>
      </c>
      <c r="Q10" s="42">
        <f t="shared" si="0"/>
        <v>0</v>
      </c>
      <c r="R10" s="42">
        <f t="shared" si="0"/>
        <v>11.362</v>
      </c>
      <c r="S10" s="42">
        <f t="shared" si="0"/>
        <v>3.5750000000000011</v>
      </c>
      <c r="T10" s="42">
        <f t="shared" si="1"/>
        <v>5.407</v>
      </c>
      <c r="U10" s="42">
        <f t="shared" si="2"/>
        <v>4.7710000000000008</v>
      </c>
      <c r="V10" s="42">
        <f t="shared" si="5"/>
        <v>0</v>
      </c>
      <c r="W10" s="42">
        <f t="shared" si="6"/>
        <v>6.6159999999999997</v>
      </c>
      <c r="X10" s="42">
        <f t="shared" si="6"/>
        <v>11.278999999999996</v>
      </c>
    </row>
    <row r="11" spans="1:24" ht="15" customHeight="1" x14ac:dyDescent="0.25">
      <c r="A11" s="9" t="s">
        <v>25</v>
      </c>
      <c r="B11" s="9" t="s">
        <v>81</v>
      </c>
      <c r="C11" s="9" t="s">
        <v>86</v>
      </c>
      <c r="D11" s="9" t="s">
        <v>72</v>
      </c>
      <c r="E11" s="9"/>
      <c r="F11" s="9"/>
      <c r="G11" s="9" t="s">
        <v>74</v>
      </c>
      <c r="H11" s="42">
        <v>172.07000000000002</v>
      </c>
      <c r="I11" s="42">
        <v>336.21600000000001</v>
      </c>
      <c r="J11" s="42">
        <v>613.34500000000003</v>
      </c>
      <c r="K11" s="42">
        <v>769.04200000000003</v>
      </c>
      <c r="L11" s="42">
        <v>915.48699999999997</v>
      </c>
      <c r="M11" s="42">
        <v>1069.634</v>
      </c>
      <c r="N11" s="42">
        <v>1242.7670000000001</v>
      </c>
      <c r="O11" s="42">
        <v>1422.3119999999999</v>
      </c>
      <c r="P11" s="42">
        <v>1657.9939999999997</v>
      </c>
      <c r="Q11" s="42">
        <f t="shared" ref="Q11" si="10">MAX((I11-H11),0)</f>
        <v>164.14599999999999</v>
      </c>
      <c r="R11" s="42">
        <f t="shared" ref="R11" si="11">MAX((J11-I11),0)</f>
        <v>277.12900000000002</v>
      </c>
      <c r="S11" s="42">
        <f t="shared" ref="S11" si="12">MAX((K11-J11),0)</f>
        <v>155.697</v>
      </c>
      <c r="T11" s="42">
        <f t="shared" si="1"/>
        <v>146.44499999999994</v>
      </c>
      <c r="U11" s="42">
        <f t="shared" si="2"/>
        <v>154.14700000000005</v>
      </c>
      <c r="V11" s="42">
        <f t="shared" si="5"/>
        <v>173.13300000000004</v>
      </c>
      <c r="W11" s="42">
        <f t="shared" si="6"/>
        <v>179.54499999999985</v>
      </c>
      <c r="X11" s="42">
        <f t="shared" si="6"/>
        <v>235.68199999999979</v>
      </c>
    </row>
    <row r="12" spans="1:24" ht="15" customHeight="1" x14ac:dyDescent="0.25">
      <c r="A12" s="9" t="s">
        <v>25</v>
      </c>
      <c r="B12" s="9" t="s">
        <v>41</v>
      </c>
      <c r="C12" s="9" t="s">
        <v>42</v>
      </c>
      <c r="D12" s="9" t="s">
        <v>72</v>
      </c>
      <c r="E12" s="9"/>
      <c r="F12" s="9"/>
      <c r="G12" s="9" t="s">
        <v>74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f t="shared" si="0"/>
        <v>0</v>
      </c>
      <c r="R12" s="42">
        <f t="shared" si="0"/>
        <v>0</v>
      </c>
      <c r="S12" s="42">
        <f t="shared" si="0"/>
        <v>0</v>
      </c>
      <c r="T12" s="42">
        <f t="shared" si="1"/>
        <v>0</v>
      </c>
      <c r="U12" s="42">
        <f t="shared" si="2"/>
        <v>0</v>
      </c>
      <c r="V12" s="42">
        <f t="shared" si="5"/>
        <v>0</v>
      </c>
      <c r="W12" s="42">
        <f t="shared" si="6"/>
        <v>0</v>
      </c>
      <c r="X12" s="42">
        <f t="shared" si="6"/>
        <v>0</v>
      </c>
    </row>
    <row r="13" spans="1:24" ht="15" customHeight="1" x14ac:dyDescent="0.25">
      <c r="A13" s="9" t="s">
        <v>25</v>
      </c>
      <c r="B13" s="9" t="s">
        <v>43</v>
      </c>
      <c r="C13" s="9" t="s">
        <v>44</v>
      </c>
      <c r="D13" s="9" t="s">
        <v>72</v>
      </c>
      <c r="E13" s="9"/>
      <c r="F13" s="9"/>
      <c r="G13" s="9" t="s">
        <v>74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f t="shared" si="0"/>
        <v>0</v>
      </c>
      <c r="R13" s="42">
        <f t="shared" si="0"/>
        <v>0</v>
      </c>
      <c r="S13" s="42">
        <f t="shared" si="0"/>
        <v>0</v>
      </c>
      <c r="T13" s="42">
        <f t="shared" si="1"/>
        <v>0</v>
      </c>
      <c r="U13" s="42">
        <f t="shared" si="2"/>
        <v>0</v>
      </c>
      <c r="V13" s="42">
        <f t="shared" si="5"/>
        <v>0</v>
      </c>
      <c r="W13" s="42">
        <f t="shared" si="6"/>
        <v>0</v>
      </c>
      <c r="X13" s="42">
        <f t="shared" si="6"/>
        <v>0</v>
      </c>
    </row>
    <row r="14" spans="1:24" ht="15" customHeight="1" x14ac:dyDescent="0.25">
      <c r="A14" s="9" t="s">
        <v>25</v>
      </c>
      <c r="B14" s="9" t="s">
        <v>45</v>
      </c>
      <c r="C14" s="9" t="s">
        <v>46</v>
      </c>
      <c r="D14" s="9" t="s">
        <v>72</v>
      </c>
      <c r="E14" s="9"/>
      <c r="F14" s="9"/>
      <c r="G14" s="9" t="s">
        <v>74</v>
      </c>
      <c r="H14" s="42">
        <v>0.91500000000000004</v>
      </c>
      <c r="I14" s="42">
        <v>0.91500000000000004</v>
      </c>
      <c r="J14" s="42">
        <v>0.91500000000000004</v>
      </c>
      <c r="K14" s="42">
        <v>0.91500000000000004</v>
      </c>
      <c r="L14" s="42">
        <v>0.91500000000000004</v>
      </c>
      <c r="M14" s="42">
        <v>0.92400000000000004</v>
      </c>
      <c r="N14" s="42">
        <v>0.91500000000000004</v>
      </c>
      <c r="O14" s="42">
        <v>0.91500000000000004</v>
      </c>
      <c r="P14" s="42">
        <v>0.91500000000000004</v>
      </c>
      <c r="Q14" s="42">
        <f t="shared" si="0"/>
        <v>0</v>
      </c>
      <c r="R14" s="42">
        <f t="shared" si="0"/>
        <v>0</v>
      </c>
      <c r="S14" s="42">
        <f t="shared" si="0"/>
        <v>0</v>
      </c>
      <c r="T14" s="42">
        <f t="shared" si="1"/>
        <v>0</v>
      </c>
      <c r="U14" s="42">
        <f t="shared" si="2"/>
        <v>9.000000000000008E-3</v>
      </c>
      <c r="V14" s="42">
        <f t="shared" si="5"/>
        <v>0</v>
      </c>
      <c r="W14" s="42">
        <f t="shared" si="6"/>
        <v>0</v>
      </c>
      <c r="X14" s="42">
        <f t="shared" si="6"/>
        <v>0</v>
      </c>
    </row>
    <row r="15" spans="1:24" ht="15" customHeight="1" x14ac:dyDescent="0.25">
      <c r="A15" s="9" t="s">
        <v>24</v>
      </c>
      <c r="B15" s="9" t="s">
        <v>29</v>
      </c>
      <c r="C15" s="9" t="s">
        <v>30</v>
      </c>
      <c r="D15" s="40" t="s">
        <v>134</v>
      </c>
      <c r="E15" s="41" t="s">
        <v>133</v>
      </c>
      <c r="F15" s="9"/>
      <c r="G15" s="9" t="s">
        <v>75</v>
      </c>
      <c r="H15" s="46">
        <v>640</v>
      </c>
      <c r="I15" s="46">
        <v>670</v>
      </c>
      <c r="J15" s="46">
        <v>670</v>
      </c>
      <c r="K15" s="46">
        <v>410</v>
      </c>
      <c r="L15" s="49">
        <v>470</v>
      </c>
      <c r="M15" s="49">
        <v>470</v>
      </c>
      <c r="N15" s="49">
        <v>470</v>
      </c>
      <c r="O15" s="49">
        <v>470</v>
      </c>
      <c r="P15" s="49">
        <v>470</v>
      </c>
      <c r="Q15" s="42">
        <f t="shared" ref="Q15:S31" si="13">MAX((I15-H15),0)</f>
        <v>30</v>
      </c>
      <c r="R15" s="42">
        <f t="shared" si="13"/>
        <v>0</v>
      </c>
      <c r="S15" s="42">
        <f t="shared" si="13"/>
        <v>0</v>
      </c>
      <c r="T15" s="42">
        <f t="shared" si="1"/>
        <v>60</v>
      </c>
      <c r="U15" s="42">
        <f t="shared" si="2"/>
        <v>0</v>
      </c>
      <c r="V15" s="42">
        <f t="shared" si="5"/>
        <v>0</v>
      </c>
      <c r="W15" s="42">
        <f t="shared" si="6"/>
        <v>0</v>
      </c>
      <c r="X15" s="42">
        <f t="shared" si="6"/>
        <v>0</v>
      </c>
    </row>
    <row r="16" spans="1:24" ht="15" customHeight="1" x14ac:dyDescent="0.25">
      <c r="A16" s="9" t="s">
        <v>24</v>
      </c>
      <c r="B16" s="9" t="s">
        <v>31</v>
      </c>
      <c r="C16" s="9" t="s">
        <v>32</v>
      </c>
      <c r="D16" s="40" t="s">
        <v>134</v>
      </c>
      <c r="E16" s="41" t="s">
        <v>133</v>
      </c>
      <c r="F16" s="9"/>
      <c r="G16" s="9" t="s">
        <v>75</v>
      </c>
      <c r="H16" s="46">
        <v>7440</v>
      </c>
      <c r="I16" s="46">
        <v>7170</v>
      </c>
      <c r="J16" s="46">
        <v>7850</v>
      </c>
      <c r="K16" s="46">
        <v>6880</v>
      </c>
      <c r="L16" s="49">
        <v>6383</v>
      </c>
      <c r="M16" s="49">
        <v>6439</v>
      </c>
      <c r="N16" s="49">
        <v>6477</v>
      </c>
      <c r="O16" s="49">
        <v>6545</v>
      </c>
      <c r="P16" s="49">
        <v>6649</v>
      </c>
      <c r="Q16" s="42">
        <f t="shared" si="13"/>
        <v>0</v>
      </c>
      <c r="R16" s="42">
        <f t="shared" si="13"/>
        <v>680</v>
      </c>
      <c r="S16" s="42">
        <f t="shared" si="13"/>
        <v>0</v>
      </c>
      <c r="T16" s="42">
        <f t="shared" si="1"/>
        <v>0</v>
      </c>
      <c r="U16" s="42">
        <f t="shared" si="2"/>
        <v>56</v>
      </c>
      <c r="V16" s="42">
        <f t="shared" si="5"/>
        <v>38</v>
      </c>
      <c r="W16" s="42">
        <f t="shared" si="6"/>
        <v>68</v>
      </c>
      <c r="X16" s="42">
        <f t="shared" si="6"/>
        <v>104</v>
      </c>
    </row>
    <row r="17" spans="1:24" ht="15" customHeight="1" x14ac:dyDescent="0.25">
      <c r="A17" s="9" t="s">
        <v>24</v>
      </c>
      <c r="B17" s="9" t="s">
        <v>33</v>
      </c>
      <c r="C17" s="9" t="s">
        <v>34</v>
      </c>
      <c r="D17" s="9" t="s">
        <v>71</v>
      </c>
      <c r="E17" s="9"/>
      <c r="F17" s="9"/>
      <c r="G17" s="9" t="s">
        <v>76</v>
      </c>
      <c r="H17" s="42">
        <v>5927</v>
      </c>
      <c r="I17" s="42">
        <v>5927</v>
      </c>
      <c r="J17" s="42">
        <v>5927</v>
      </c>
      <c r="K17" s="42">
        <v>5927</v>
      </c>
      <c r="L17" s="42">
        <v>5913</v>
      </c>
      <c r="M17" s="42">
        <v>5913</v>
      </c>
      <c r="N17" s="42">
        <v>5918</v>
      </c>
      <c r="O17" s="42">
        <v>5918</v>
      </c>
      <c r="P17" s="42">
        <v>5930</v>
      </c>
      <c r="Q17" s="42">
        <f t="shared" si="13"/>
        <v>0</v>
      </c>
      <c r="R17" s="42">
        <f t="shared" si="13"/>
        <v>0</v>
      </c>
      <c r="S17" s="42">
        <f t="shared" si="13"/>
        <v>0</v>
      </c>
      <c r="T17" s="42">
        <f t="shared" si="1"/>
        <v>0</v>
      </c>
      <c r="U17" s="42">
        <f t="shared" si="2"/>
        <v>0</v>
      </c>
      <c r="V17" s="42">
        <f t="shared" si="5"/>
        <v>5</v>
      </c>
      <c r="W17" s="42">
        <f t="shared" si="6"/>
        <v>0</v>
      </c>
      <c r="X17" s="42">
        <f t="shared" si="6"/>
        <v>12</v>
      </c>
    </row>
    <row r="18" spans="1:24" ht="15" customHeight="1" x14ac:dyDescent="0.25">
      <c r="A18" s="9" t="s">
        <v>24</v>
      </c>
      <c r="B18" s="9" t="s">
        <v>35</v>
      </c>
      <c r="C18" s="9" t="s">
        <v>36</v>
      </c>
      <c r="D18" s="9" t="s">
        <v>72</v>
      </c>
      <c r="E18" s="9"/>
      <c r="F18" s="9"/>
      <c r="G18" s="9" t="s">
        <v>74</v>
      </c>
      <c r="H18" s="42">
        <v>1426</v>
      </c>
      <c r="I18" s="42">
        <v>1427</v>
      </c>
      <c r="J18" s="42">
        <v>1429</v>
      </c>
      <c r="K18" s="42">
        <v>1431</v>
      </c>
      <c r="L18" s="42">
        <v>1422</v>
      </c>
      <c r="M18" s="42">
        <v>1425</v>
      </c>
      <c r="N18" s="42">
        <v>1416.9</v>
      </c>
      <c r="O18" s="42">
        <v>1417.5</v>
      </c>
      <c r="P18" s="42">
        <v>1413.9</v>
      </c>
      <c r="Q18" s="42">
        <f t="shared" si="13"/>
        <v>1</v>
      </c>
      <c r="R18" s="42">
        <f t="shared" si="13"/>
        <v>2</v>
      </c>
      <c r="S18" s="42">
        <f t="shared" si="13"/>
        <v>2</v>
      </c>
      <c r="T18" s="42">
        <f t="shared" si="1"/>
        <v>0</v>
      </c>
      <c r="U18" s="42">
        <f t="shared" si="2"/>
        <v>3</v>
      </c>
      <c r="V18" s="42">
        <f t="shared" si="5"/>
        <v>0</v>
      </c>
      <c r="W18" s="42">
        <f t="shared" si="6"/>
        <v>0.59999999999990905</v>
      </c>
      <c r="X18" s="42">
        <f t="shared" si="6"/>
        <v>0</v>
      </c>
    </row>
    <row r="19" spans="1:24" ht="15" customHeight="1" x14ac:dyDescent="0.25">
      <c r="A19" s="9" t="s">
        <v>24</v>
      </c>
      <c r="B19" s="9" t="s">
        <v>79</v>
      </c>
      <c r="C19" s="9" t="s">
        <v>83</v>
      </c>
      <c r="D19" s="9" t="s">
        <v>72</v>
      </c>
      <c r="E19" s="9"/>
      <c r="F19" s="9"/>
      <c r="G19" s="9" t="s">
        <v>74</v>
      </c>
      <c r="H19" s="42">
        <v>872.5</v>
      </c>
      <c r="I19" s="42">
        <v>989</v>
      </c>
      <c r="J19" s="42">
        <v>1072.3</v>
      </c>
      <c r="K19" s="42">
        <v>1236.3</v>
      </c>
      <c r="L19" s="42">
        <v>1464</v>
      </c>
      <c r="M19" s="42">
        <v>1657.8</v>
      </c>
      <c r="N19" s="42">
        <v>1910.3</v>
      </c>
      <c r="O19" s="42">
        <v>2082</v>
      </c>
      <c r="P19" s="42">
        <v>2307.9</v>
      </c>
      <c r="Q19" s="42">
        <f t="shared" si="13"/>
        <v>116.5</v>
      </c>
      <c r="R19" s="42">
        <f t="shared" si="13"/>
        <v>83.299999999999955</v>
      </c>
      <c r="S19" s="42">
        <f t="shared" si="13"/>
        <v>164</v>
      </c>
      <c r="T19" s="42">
        <f t="shared" si="1"/>
        <v>227.70000000000005</v>
      </c>
      <c r="U19" s="42">
        <f t="shared" si="2"/>
        <v>193.79999999999995</v>
      </c>
      <c r="V19" s="42">
        <f t="shared" si="5"/>
        <v>252.5</v>
      </c>
      <c r="W19" s="42">
        <f t="shared" si="6"/>
        <v>171.70000000000005</v>
      </c>
      <c r="X19" s="42">
        <f t="shared" si="6"/>
        <v>225.90000000000009</v>
      </c>
    </row>
    <row r="20" spans="1:24" ht="15" customHeight="1" x14ac:dyDescent="0.25">
      <c r="A20" s="9" t="s">
        <v>24</v>
      </c>
      <c r="B20" s="9" t="s">
        <v>78</v>
      </c>
      <c r="C20" s="9" t="s">
        <v>84</v>
      </c>
      <c r="D20" s="9" t="s">
        <v>72</v>
      </c>
      <c r="E20" s="9"/>
      <c r="F20" s="9"/>
      <c r="G20" s="9" t="s">
        <v>74</v>
      </c>
      <c r="H20" s="42">
        <v>196.5</v>
      </c>
      <c r="I20" s="42">
        <v>381</v>
      </c>
      <c r="J20" s="42">
        <v>707.7</v>
      </c>
      <c r="K20" s="42">
        <v>707.7</v>
      </c>
      <c r="L20" s="42">
        <v>712</v>
      </c>
      <c r="M20" s="42">
        <v>712.2</v>
      </c>
      <c r="N20" s="42">
        <v>877.2</v>
      </c>
      <c r="O20" s="42">
        <v>1185.9000000000001</v>
      </c>
      <c r="P20" s="42">
        <v>1555.5</v>
      </c>
      <c r="Q20" s="42">
        <f t="shared" ref="Q20:Q24" si="14">MAX((I20-H20),0)</f>
        <v>184.5</v>
      </c>
      <c r="R20" s="42">
        <f t="shared" ref="R20:R24" si="15">MAX((J20-I20),0)</f>
        <v>326.70000000000005</v>
      </c>
      <c r="S20" s="42">
        <f t="shared" ref="S20:S24" si="16">MAX((K20-J20),0)</f>
        <v>0</v>
      </c>
      <c r="T20" s="42">
        <f t="shared" ref="T20:T24" si="17">MAX((L20-K20),0)</f>
        <v>4.2999999999999545</v>
      </c>
      <c r="U20" s="42">
        <f t="shared" ref="U20:U24" si="18">MAX((M20-L20),0)</f>
        <v>0.20000000000004547</v>
      </c>
      <c r="V20" s="42">
        <f t="shared" ref="V20:V24" si="19">MAX((N20-M20),0)</f>
        <v>165</v>
      </c>
      <c r="W20" s="42">
        <f t="shared" ref="W20:X24" si="20">MAX((O20-N20),0)</f>
        <v>308.70000000000005</v>
      </c>
      <c r="X20" s="42">
        <f t="shared" si="20"/>
        <v>369.59999999999991</v>
      </c>
    </row>
    <row r="21" spans="1:24" ht="15" customHeight="1" x14ac:dyDescent="0.25">
      <c r="A21" s="9" t="s">
        <v>24</v>
      </c>
      <c r="B21" s="9" t="s">
        <v>37</v>
      </c>
      <c r="C21" s="9" t="s">
        <v>38</v>
      </c>
      <c r="D21" s="40" t="s">
        <v>134</v>
      </c>
      <c r="E21" s="41" t="s">
        <v>133</v>
      </c>
      <c r="F21" s="9"/>
      <c r="G21" s="9" t="s">
        <v>75</v>
      </c>
      <c r="H21" s="46">
        <v>600</v>
      </c>
      <c r="I21" s="46">
        <v>360</v>
      </c>
      <c r="J21" s="46">
        <v>370</v>
      </c>
      <c r="K21" s="46">
        <v>210</v>
      </c>
      <c r="L21" s="49">
        <v>286</v>
      </c>
      <c r="M21" s="49">
        <v>288</v>
      </c>
      <c r="N21" s="49">
        <v>298</v>
      </c>
      <c r="O21" s="49">
        <v>330</v>
      </c>
      <c r="P21" s="49">
        <v>333</v>
      </c>
      <c r="Q21" s="42">
        <f t="shared" si="14"/>
        <v>0</v>
      </c>
      <c r="R21" s="42">
        <f t="shared" si="15"/>
        <v>10</v>
      </c>
      <c r="S21" s="42">
        <f t="shared" si="16"/>
        <v>0</v>
      </c>
      <c r="T21" s="42">
        <f t="shared" si="17"/>
        <v>76</v>
      </c>
      <c r="U21" s="42">
        <f t="shared" si="18"/>
        <v>2</v>
      </c>
      <c r="V21" s="42">
        <f t="shared" si="19"/>
        <v>10</v>
      </c>
      <c r="W21" s="42">
        <f t="shared" si="20"/>
        <v>32</v>
      </c>
      <c r="X21" s="42">
        <f t="shared" si="20"/>
        <v>3</v>
      </c>
    </row>
    <row r="22" spans="1:24" ht="15" customHeight="1" x14ac:dyDescent="0.25">
      <c r="A22" s="9" t="s">
        <v>24</v>
      </c>
      <c r="B22" s="9" t="s">
        <v>39</v>
      </c>
      <c r="C22" s="9" t="s">
        <v>40</v>
      </c>
      <c r="D22" s="9" t="s">
        <v>72</v>
      </c>
      <c r="E22" s="9"/>
      <c r="F22" s="9"/>
      <c r="G22" s="9" t="s">
        <v>74</v>
      </c>
      <c r="H22" s="42">
        <v>1262</v>
      </c>
      <c r="I22" s="42">
        <v>1227</v>
      </c>
      <c r="J22" s="42">
        <v>1164</v>
      </c>
      <c r="K22" s="42">
        <v>1096.8</v>
      </c>
      <c r="L22" s="42">
        <v>1124.8</v>
      </c>
      <c r="M22" s="42">
        <v>1107.3000000000002</v>
      </c>
      <c r="N22" s="42">
        <v>1099</v>
      </c>
      <c r="O22" s="42">
        <v>1072.2999999999997</v>
      </c>
      <c r="P22" s="42">
        <v>1095.2</v>
      </c>
      <c r="Q22" s="42">
        <f t="shared" si="14"/>
        <v>0</v>
      </c>
      <c r="R22" s="42">
        <f t="shared" si="15"/>
        <v>0</v>
      </c>
      <c r="S22" s="42">
        <f t="shared" si="16"/>
        <v>0</v>
      </c>
      <c r="T22" s="42">
        <f t="shared" si="17"/>
        <v>28</v>
      </c>
      <c r="U22" s="42">
        <f t="shared" si="18"/>
        <v>0</v>
      </c>
      <c r="V22" s="42">
        <f t="shared" si="19"/>
        <v>0</v>
      </c>
      <c r="W22" s="42">
        <f t="shared" si="20"/>
        <v>0</v>
      </c>
      <c r="X22" s="42">
        <f t="shared" si="20"/>
        <v>22.900000000000318</v>
      </c>
    </row>
    <row r="23" spans="1:24" ht="15" customHeight="1" x14ac:dyDescent="0.25">
      <c r="A23" s="9" t="s">
        <v>24</v>
      </c>
      <c r="B23" s="9" t="s">
        <v>80</v>
      </c>
      <c r="C23" s="9" t="s">
        <v>85</v>
      </c>
      <c r="D23" s="9" t="s">
        <v>72</v>
      </c>
      <c r="E23" s="9"/>
      <c r="F23" s="9"/>
      <c r="G23" s="9" t="s">
        <v>74</v>
      </c>
      <c r="H23" s="42">
        <v>192.6</v>
      </c>
      <c r="I23" s="42">
        <v>213.8</v>
      </c>
      <c r="J23" s="42">
        <v>220.4</v>
      </c>
      <c r="K23" s="42">
        <v>226.7</v>
      </c>
      <c r="L23" s="42">
        <v>229.4</v>
      </c>
      <c r="M23" s="42">
        <v>232.5</v>
      </c>
      <c r="N23" s="42">
        <v>239.9</v>
      </c>
      <c r="O23" s="42">
        <v>255</v>
      </c>
      <c r="P23" s="42">
        <v>378.7</v>
      </c>
      <c r="Q23" s="42">
        <f t="shared" si="14"/>
        <v>21.200000000000017</v>
      </c>
      <c r="R23" s="42">
        <f t="shared" si="15"/>
        <v>6.5999999999999943</v>
      </c>
      <c r="S23" s="42">
        <f t="shared" si="16"/>
        <v>6.2999999999999829</v>
      </c>
      <c r="T23" s="42">
        <f t="shared" si="17"/>
        <v>2.7000000000000171</v>
      </c>
      <c r="U23" s="42">
        <f t="shared" si="18"/>
        <v>3.0999999999999943</v>
      </c>
      <c r="V23" s="42">
        <f t="shared" si="19"/>
        <v>7.4000000000000057</v>
      </c>
      <c r="W23" s="42">
        <f t="shared" si="20"/>
        <v>15.099999999999994</v>
      </c>
      <c r="X23" s="42">
        <f t="shared" si="20"/>
        <v>123.69999999999999</v>
      </c>
    </row>
    <row r="24" spans="1:24" ht="15" customHeight="1" x14ac:dyDescent="0.25">
      <c r="A24" s="9" t="s">
        <v>24</v>
      </c>
      <c r="B24" s="9" t="s">
        <v>81</v>
      </c>
      <c r="C24" s="9" t="s">
        <v>86</v>
      </c>
      <c r="D24" s="9" t="s">
        <v>72</v>
      </c>
      <c r="E24" s="9"/>
      <c r="F24" s="9"/>
      <c r="G24" s="9" t="s">
        <v>74</v>
      </c>
      <c r="H24" s="42">
        <v>1786</v>
      </c>
      <c r="I24" s="42">
        <v>2432.8000000000002</v>
      </c>
      <c r="J24" s="42">
        <v>2681.2</v>
      </c>
      <c r="K24" s="42">
        <v>2788.3</v>
      </c>
      <c r="L24" s="42">
        <v>2902.2</v>
      </c>
      <c r="M24" s="42">
        <v>3096.3</v>
      </c>
      <c r="N24" s="42">
        <v>3380.7</v>
      </c>
      <c r="O24" s="42">
        <v>3745</v>
      </c>
      <c r="P24" s="42">
        <v>4257.8999999999996</v>
      </c>
      <c r="Q24" s="42">
        <f t="shared" si="14"/>
        <v>646.80000000000018</v>
      </c>
      <c r="R24" s="42">
        <f t="shared" si="15"/>
        <v>248.39999999999964</v>
      </c>
      <c r="S24" s="42">
        <f t="shared" si="16"/>
        <v>107.10000000000036</v>
      </c>
      <c r="T24" s="42">
        <f t="shared" si="17"/>
        <v>113.89999999999964</v>
      </c>
      <c r="U24" s="42">
        <f t="shared" si="18"/>
        <v>194.10000000000036</v>
      </c>
      <c r="V24" s="42">
        <f t="shared" si="19"/>
        <v>284.39999999999964</v>
      </c>
      <c r="W24" s="42">
        <f t="shared" si="20"/>
        <v>364.30000000000018</v>
      </c>
      <c r="X24" s="42">
        <f t="shared" si="20"/>
        <v>512.89999999999964</v>
      </c>
    </row>
    <row r="25" spans="1:24" ht="15" customHeight="1" x14ac:dyDescent="0.25">
      <c r="A25" s="9" t="s">
        <v>24</v>
      </c>
      <c r="B25" s="9" t="s">
        <v>41</v>
      </c>
      <c r="C25" s="9" t="s">
        <v>42</v>
      </c>
      <c r="D25" s="9" t="s">
        <v>72</v>
      </c>
      <c r="E25" s="9"/>
      <c r="F25" s="9"/>
      <c r="G25" s="9" t="s">
        <v>74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f t="shared" si="13"/>
        <v>0</v>
      </c>
      <c r="R25" s="42">
        <f t="shared" si="13"/>
        <v>0</v>
      </c>
      <c r="S25" s="42">
        <f t="shared" si="13"/>
        <v>0</v>
      </c>
      <c r="T25" s="42">
        <f t="shared" si="1"/>
        <v>0</v>
      </c>
      <c r="U25" s="42">
        <f t="shared" si="2"/>
        <v>0</v>
      </c>
      <c r="V25" s="42">
        <f t="shared" si="5"/>
        <v>0</v>
      </c>
      <c r="W25" s="42">
        <f t="shared" si="6"/>
        <v>0</v>
      </c>
      <c r="X25" s="42">
        <f t="shared" si="6"/>
        <v>0</v>
      </c>
    </row>
    <row r="26" spans="1:24" ht="15" customHeight="1" x14ac:dyDescent="0.25">
      <c r="A26" s="9" t="s">
        <v>24</v>
      </c>
      <c r="B26" s="9" t="s">
        <v>43</v>
      </c>
      <c r="C26" s="9" t="s">
        <v>44</v>
      </c>
      <c r="D26" s="9" t="s">
        <v>72</v>
      </c>
      <c r="E26" s="9"/>
      <c r="F26" s="9"/>
      <c r="G26" s="9" t="s">
        <v>74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f t="shared" si="13"/>
        <v>0</v>
      </c>
      <c r="R26" s="42">
        <f t="shared" si="13"/>
        <v>0</v>
      </c>
      <c r="S26" s="42">
        <f t="shared" si="13"/>
        <v>0</v>
      </c>
      <c r="T26" s="42">
        <f t="shared" si="1"/>
        <v>0</v>
      </c>
      <c r="U26" s="42">
        <f t="shared" si="2"/>
        <v>0</v>
      </c>
      <c r="V26" s="42">
        <f t="shared" si="5"/>
        <v>0</v>
      </c>
      <c r="W26" s="42">
        <f t="shared" si="6"/>
        <v>0</v>
      </c>
      <c r="X26" s="42">
        <f t="shared" si="6"/>
        <v>0</v>
      </c>
    </row>
    <row r="27" spans="1:24" ht="15" customHeight="1" x14ac:dyDescent="0.25">
      <c r="A27" s="9" t="s">
        <v>24</v>
      </c>
      <c r="B27" s="9" t="s">
        <v>45</v>
      </c>
      <c r="C27" s="9" t="s">
        <v>46</v>
      </c>
      <c r="D27" s="9" t="s">
        <v>72</v>
      </c>
      <c r="E27" s="9"/>
      <c r="F27" s="9"/>
      <c r="G27" s="9" t="s">
        <v>74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f t="shared" si="13"/>
        <v>0</v>
      </c>
      <c r="R27" s="42">
        <f t="shared" si="13"/>
        <v>0</v>
      </c>
      <c r="S27" s="42">
        <f t="shared" si="13"/>
        <v>0</v>
      </c>
      <c r="T27" s="42">
        <f t="shared" si="1"/>
        <v>0</v>
      </c>
      <c r="U27" s="42">
        <f t="shared" si="2"/>
        <v>0</v>
      </c>
      <c r="V27" s="42">
        <f t="shared" si="5"/>
        <v>0</v>
      </c>
      <c r="W27" s="42">
        <f t="shared" si="6"/>
        <v>0</v>
      </c>
      <c r="X27" s="42">
        <f t="shared" si="6"/>
        <v>0</v>
      </c>
    </row>
    <row r="28" spans="1:24" ht="15" customHeight="1" x14ac:dyDescent="0.25">
      <c r="A28" s="9" t="s">
        <v>23</v>
      </c>
      <c r="B28" s="9" t="s">
        <v>29</v>
      </c>
      <c r="C28" s="9" t="s">
        <v>30</v>
      </c>
      <c r="D28" s="40" t="s">
        <v>134</v>
      </c>
      <c r="E28" s="51" t="s">
        <v>132</v>
      </c>
      <c r="F28" s="41" t="s">
        <v>133</v>
      </c>
      <c r="G28" s="9" t="s">
        <v>75</v>
      </c>
      <c r="H28" s="46">
        <v>5670</v>
      </c>
      <c r="I28" s="46">
        <v>6190</v>
      </c>
      <c r="J28" s="46">
        <v>6190</v>
      </c>
      <c r="K28" s="50">
        <v>5747</v>
      </c>
      <c r="L28" s="49">
        <v>5648</v>
      </c>
      <c r="M28" s="49">
        <v>4882</v>
      </c>
      <c r="N28" s="49">
        <v>4481</v>
      </c>
      <c r="O28" s="49">
        <v>4481</v>
      </c>
      <c r="P28" s="49">
        <v>4475</v>
      </c>
      <c r="Q28" s="42">
        <f t="shared" si="13"/>
        <v>520</v>
      </c>
      <c r="R28" s="42">
        <f t="shared" si="13"/>
        <v>0</v>
      </c>
      <c r="S28" s="42">
        <f t="shared" si="13"/>
        <v>0</v>
      </c>
      <c r="T28" s="42">
        <f t="shared" si="1"/>
        <v>0</v>
      </c>
      <c r="U28" s="42">
        <f t="shared" si="2"/>
        <v>0</v>
      </c>
      <c r="V28" s="42">
        <f t="shared" si="5"/>
        <v>0</v>
      </c>
      <c r="W28" s="42">
        <f t="shared" si="6"/>
        <v>0</v>
      </c>
      <c r="X28" s="42">
        <f t="shared" si="6"/>
        <v>0</v>
      </c>
    </row>
    <row r="29" spans="1:24" ht="15" customHeight="1" x14ac:dyDescent="0.25">
      <c r="A29" s="9" t="s">
        <v>23</v>
      </c>
      <c r="B29" s="9" t="s">
        <v>31</v>
      </c>
      <c r="C29" s="9" t="s">
        <v>32</v>
      </c>
      <c r="D29" s="40" t="s">
        <v>134</v>
      </c>
      <c r="E29" s="51" t="s">
        <v>132</v>
      </c>
      <c r="F29" s="41" t="s">
        <v>133</v>
      </c>
      <c r="G29" s="9" t="s">
        <v>75</v>
      </c>
      <c r="H29" s="46">
        <v>450</v>
      </c>
      <c r="I29" s="46">
        <v>990</v>
      </c>
      <c r="J29" s="46">
        <v>990</v>
      </c>
      <c r="K29" s="50">
        <v>838</v>
      </c>
      <c r="L29" s="44">
        <v>776.5</v>
      </c>
      <c r="M29" s="49">
        <v>715</v>
      </c>
      <c r="N29" s="49">
        <v>561</v>
      </c>
      <c r="O29" s="49">
        <v>981</v>
      </c>
      <c r="P29" s="49">
        <v>1232</v>
      </c>
      <c r="Q29" s="42">
        <f t="shared" si="13"/>
        <v>540</v>
      </c>
      <c r="R29" s="42">
        <f t="shared" si="13"/>
        <v>0</v>
      </c>
      <c r="S29" s="42">
        <f t="shared" si="13"/>
        <v>0</v>
      </c>
      <c r="T29" s="42">
        <f t="shared" si="1"/>
        <v>0</v>
      </c>
      <c r="U29" s="42">
        <f t="shared" si="2"/>
        <v>0</v>
      </c>
      <c r="V29" s="42">
        <f t="shared" si="5"/>
        <v>0</v>
      </c>
      <c r="W29" s="42">
        <f t="shared" si="6"/>
        <v>420</v>
      </c>
      <c r="X29" s="42">
        <f t="shared" si="6"/>
        <v>251</v>
      </c>
    </row>
    <row r="30" spans="1:24" ht="15" customHeight="1" x14ac:dyDescent="0.25">
      <c r="A30" s="9" t="s">
        <v>23</v>
      </c>
      <c r="B30" s="9" t="s">
        <v>33</v>
      </c>
      <c r="C30" s="9" t="s">
        <v>34</v>
      </c>
      <c r="D30" s="9" t="s">
        <v>71</v>
      </c>
      <c r="E30" s="9"/>
      <c r="F30" s="9"/>
      <c r="G30" s="9" t="s">
        <v>76</v>
      </c>
      <c r="H30" s="42">
        <v>1892</v>
      </c>
      <c r="I30" s="42">
        <v>1906</v>
      </c>
      <c r="J30" s="42">
        <v>1982</v>
      </c>
      <c r="K30" s="42">
        <v>1975</v>
      </c>
      <c r="L30" s="42">
        <v>1975</v>
      </c>
      <c r="M30" s="42">
        <v>1967</v>
      </c>
      <c r="N30" s="42">
        <v>1967</v>
      </c>
      <c r="O30" s="42">
        <v>2008</v>
      </c>
      <c r="P30" s="42">
        <v>2006</v>
      </c>
      <c r="Q30" s="42">
        <f t="shared" si="13"/>
        <v>14</v>
      </c>
      <c r="R30" s="42">
        <f t="shared" si="13"/>
        <v>76</v>
      </c>
      <c r="S30" s="42">
        <f t="shared" si="13"/>
        <v>0</v>
      </c>
      <c r="T30" s="42">
        <f t="shared" si="1"/>
        <v>0</v>
      </c>
      <c r="U30" s="42">
        <f t="shared" si="2"/>
        <v>0</v>
      </c>
      <c r="V30" s="42">
        <f t="shared" si="5"/>
        <v>0</v>
      </c>
      <c r="W30" s="42">
        <f t="shared" si="6"/>
        <v>41</v>
      </c>
      <c r="X30" s="42">
        <f t="shared" si="6"/>
        <v>0</v>
      </c>
    </row>
    <row r="31" spans="1:24" ht="15" customHeight="1" x14ac:dyDescent="0.25">
      <c r="A31" s="9" t="s">
        <v>23</v>
      </c>
      <c r="B31" s="9" t="s">
        <v>35</v>
      </c>
      <c r="C31" s="9" t="s">
        <v>36</v>
      </c>
      <c r="D31" s="9" t="s">
        <v>72</v>
      </c>
      <c r="E31" s="9"/>
      <c r="F31" s="9"/>
      <c r="G31" s="9" t="s">
        <v>74</v>
      </c>
      <c r="H31" s="42">
        <v>3108</v>
      </c>
      <c r="I31" s="42">
        <v>3181</v>
      </c>
      <c r="J31" s="42">
        <v>3203</v>
      </c>
      <c r="K31" s="42">
        <v>3219</v>
      </c>
      <c r="L31" s="42">
        <v>3219</v>
      </c>
      <c r="M31" s="42">
        <v>3223</v>
      </c>
      <c r="N31" s="42">
        <v>3371.55</v>
      </c>
      <c r="O31" s="42">
        <v>3379</v>
      </c>
      <c r="P31" s="42">
        <v>3378.35</v>
      </c>
      <c r="Q31" s="42">
        <f t="shared" si="13"/>
        <v>73</v>
      </c>
      <c r="R31" s="42">
        <f t="shared" si="13"/>
        <v>22</v>
      </c>
      <c r="S31" s="42">
        <f t="shared" si="13"/>
        <v>16</v>
      </c>
      <c r="T31" s="42">
        <f t="shared" si="1"/>
        <v>0</v>
      </c>
      <c r="U31" s="42">
        <f t="shared" si="2"/>
        <v>4</v>
      </c>
      <c r="V31" s="42">
        <f t="shared" si="5"/>
        <v>148.55000000000018</v>
      </c>
      <c r="W31" s="42">
        <f t="shared" si="6"/>
        <v>7.4499999999998181</v>
      </c>
      <c r="X31" s="42">
        <f t="shared" si="6"/>
        <v>0</v>
      </c>
    </row>
    <row r="32" spans="1:24" ht="15" customHeight="1" x14ac:dyDescent="0.25">
      <c r="A32" s="9" t="s">
        <v>23</v>
      </c>
      <c r="B32" s="9" t="s">
        <v>79</v>
      </c>
      <c r="C32" s="9" t="s">
        <v>83</v>
      </c>
      <c r="D32" s="9" t="s">
        <v>72</v>
      </c>
      <c r="E32" s="9"/>
      <c r="F32" s="9"/>
      <c r="G32" s="9" t="s">
        <v>74</v>
      </c>
      <c r="H32" s="42">
        <v>541</v>
      </c>
      <c r="I32" s="42">
        <v>677</v>
      </c>
      <c r="J32" s="42">
        <v>683</v>
      </c>
      <c r="K32" s="42">
        <v>699</v>
      </c>
      <c r="L32" s="42">
        <v>699</v>
      </c>
      <c r="M32" s="42">
        <v>699</v>
      </c>
      <c r="N32" s="42">
        <v>698.39</v>
      </c>
      <c r="O32" s="42">
        <v>698.92</v>
      </c>
      <c r="P32" s="42">
        <v>703.12</v>
      </c>
      <c r="Q32" s="42">
        <f t="shared" ref="Q32:S32" si="21">MAX((I32-H32),0)</f>
        <v>136</v>
      </c>
      <c r="R32" s="42">
        <f t="shared" si="21"/>
        <v>6</v>
      </c>
      <c r="S32" s="42">
        <f t="shared" si="21"/>
        <v>16</v>
      </c>
      <c r="T32" s="42">
        <f t="shared" si="1"/>
        <v>0</v>
      </c>
      <c r="U32" s="42">
        <f t="shared" si="2"/>
        <v>0</v>
      </c>
      <c r="V32" s="42">
        <f t="shared" si="5"/>
        <v>0</v>
      </c>
      <c r="W32" s="42">
        <f t="shared" si="6"/>
        <v>0.52999999999997272</v>
      </c>
      <c r="X32" s="42">
        <f t="shared" si="6"/>
        <v>4.2000000000000455</v>
      </c>
    </row>
    <row r="33" spans="1:24" ht="15" customHeight="1" x14ac:dyDescent="0.25">
      <c r="A33" s="9" t="s">
        <v>23</v>
      </c>
      <c r="B33" s="9" t="s">
        <v>78</v>
      </c>
      <c r="C33" s="9" t="s">
        <v>84</v>
      </c>
      <c r="D33" s="9" t="s">
        <v>72</v>
      </c>
      <c r="E33" s="9"/>
      <c r="F33" s="9"/>
      <c r="G33" s="9" t="s">
        <v>74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f t="shared" ref="Q33:Q38" si="22">MAX((I33-H33),0)</f>
        <v>0</v>
      </c>
      <c r="R33" s="42">
        <f t="shared" ref="R33:R38" si="23">MAX((J33-I33),0)</f>
        <v>0</v>
      </c>
      <c r="S33" s="42">
        <f t="shared" ref="S33:S38" si="24">MAX((K33-J33),0)</f>
        <v>0</v>
      </c>
      <c r="T33" s="42">
        <f t="shared" ref="T33:T38" si="25">MAX((L33-K33),0)</f>
        <v>0</v>
      </c>
      <c r="U33" s="42">
        <f t="shared" ref="U33:U38" si="26">MAX((M33-L33),0)</f>
        <v>0</v>
      </c>
      <c r="V33" s="42">
        <f t="shared" ref="V33:V38" si="27">MAX((N33-M33),0)</f>
        <v>0</v>
      </c>
      <c r="W33" s="42">
        <f t="shared" ref="W33:X38" si="28">MAX((O33-N33),0)</f>
        <v>0</v>
      </c>
      <c r="X33" s="42">
        <f t="shared" si="28"/>
        <v>0</v>
      </c>
    </row>
    <row r="34" spans="1:24" ht="15" customHeight="1" x14ac:dyDescent="0.25">
      <c r="A34" s="9" t="s">
        <v>23</v>
      </c>
      <c r="B34" s="9" t="s">
        <v>37</v>
      </c>
      <c r="C34" s="9" t="s">
        <v>38</v>
      </c>
      <c r="D34" s="40" t="s">
        <v>134</v>
      </c>
      <c r="E34" s="51" t="s">
        <v>132</v>
      </c>
      <c r="F34" s="41" t="s">
        <v>133</v>
      </c>
      <c r="G34" s="9" t="s">
        <v>75</v>
      </c>
      <c r="H34" s="46">
        <v>0</v>
      </c>
      <c r="I34" s="46">
        <v>0</v>
      </c>
      <c r="J34" s="46">
        <v>0</v>
      </c>
      <c r="K34" s="50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2">
        <f t="shared" si="22"/>
        <v>0</v>
      </c>
      <c r="R34" s="42">
        <f t="shared" si="23"/>
        <v>0</v>
      </c>
      <c r="S34" s="42">
        <f t="shared" si="24"/>
        <v>0</v>
      </c>
      <c r="T34" s="42">
        <f t="shared" si="25"/>
        <v>0</v>
      </c>
      <c r="U34" s="42">
        <f t="shared" si="26"/>
        <v>0</v>
      </c>
      <c r="V34" s="42">
        <f t="shared" si="27"/>
        <v>0</v>
      </c>
      <c r="W34" s="42">
        <f t="shared" si="28"/>
        <v>0</v>
      </c>
      <c r="X34" s="42">
        <f t="shared" si="28"/>
        <v>0</v>
      </c>
    </row>
    <row r="35" spans="1:24" ht="15" customHeight="1" x14ac:dyDescent="0.25">
      <c r="A35" s="9" t="s">
        <v>23</v>
      </c>
      <c r="B35" s="9" t="s">
        <v>39</v>
      </c>
      <c r="C35" s="9" t="s">
        <v>40</v>
      </c>
      <c r="D35" s="9" t="s">
        <v>72</v>
      </c>
      <c r="E35" s="9"/>
      <c r="F35" s="9"/>
      <c r="G35" s="9" t="s">
        <v>74</v>
      </c>
      <c r="H35" s="42">
        <v>11</v>
      </c>
      <c r="I35" s="42">
        <v>14</v>
      </c>
      <c r="J35" s="42">
        <v>34</v>
      </c>
      <c r="K35" s="42">
        <v>40</v>
      </c>
      <c r="L35" s="42">
        <v>54</v>
      </c>
      <c r="M35" s="42">
        <v>57</v>
      </c>
      <c r="N35" s="42">
        <v>52.003</v>
      </c>
      <c r="O35" s="42">
        <v>69.427999999999997</v>
      </c>
      <c r="P35" s="42">
        <v>56.869</v>
      </c>
      <c r="Q35" s="42">
        <f t="shared" si="22"/>
        <v>3</v>
      </c>
      <c r="R35" s="42">
        <f t="shared" si="23"/>
        <v>20</v>
      </c>
      <c r="S35" s="42">
        <f t="shared" si="24"/>
        <v>6</v>
      </c>
      <c r="T35" s="42">
        <f t="shared" si="25"/>
        <v>14</v>
      </c>
      <c r="U35" s="42">
        <f t="shared" si="26"/>
        <v>3</v>
      </c>
      <c r="V35" s="42">
        <f t="shared" si="27"/>
        <v>0</v>
      </c>
      <c r="W35" s="42">
        <f t="shared" si="28"/>
        <v>17.424999999999997</v>
      </c>
      <c r="X35" s="42">
        <f t="shared" si="28"/>
        <v>0</v>
      </c>
    </row>
    <row r="36" spans="1:24" ht="15" customHeight="1" x14ac:dyDescent="0.25">
      <c r="A36" s="9" t="s">
        <v>23</v>
      </c>
      <c r="B36" s="9" t="s">
        <v>80</v>
      </c>
      <c r="C36" s="9" t="s">
        <v>85</v>
      </c>
      <c r="D36" s="9" t="s">
        <v>72</v>
      </c>
      <c r="E36" s="6" t="s">
        <v>99</v>
      </c>
      <c r="F36" s="9"/>
      <c r="G36" s="9" t="s">
        <v>74</v>
      </c>
      <c r="H36" s="44">
        <v>133.97999999999999</v>
      </c>
      <c r="I36" s="44">
        <v>881.31</v>
      </c>
      <c r="J36" s="44">
        <v>887.4</v>
      </c>
      <c r="K36" s="44">
        <v>892.62</v>
      </c>
      <c r="L36" s="44">
        <v>895.23</v>
      </c>
      <c r="M36" s="44">
        <v>894.36</v>
      </c>
      <c r="N36" s="44">
        <v>900.94589999999994</v>
      </c>
      <c r="O36" s="44">
        <v>898.43073000000004</v>
      </c>
      <c r="P36" s="44">
        <v>911.7165</v>
      </c>
      <c r="Q36" s="42">
        <f t="shared" si="22"/>
        <v>747.32999999999993</v>
      </c>
      <c r="R36" s="42">
        <f t="shared" si="23"/>
        <v>6.0900000000000318</v>
      </c>
      <c r="S36" s="42">
        <f t="shared" si="24"/>
        <v>5.2200000000000273</v>
      </c>
      <c r="T36" s="42">
        <f t="shared" si="25"/>
        <v>2.6100000000000136</v>
      </c>
      <c r="U36" s="42">
        <f t="shared" si="26"/>
        <v>0</v>
      </c>
      <c r="V36" s="42">
        <f t="shared" si="27"/>
        <v>6.5858999999999241</v>
      </c>
      <c r="W36" s="42">
        <f t="shared" si="28"/>
        <v>0</v>
      </c>
      <c r="X36" s="42">
        <f t="shared" si="28"/>
        <v>13.285769999999957</v>
      </c>
    </row>
    <row r="37" spans="1:24" ht="15" customHeight="1" x14ac:dyDescent="0.25">
      <c r="A37" s="9" t="s">
        <v>23</v>
      </c>
      <c r="B37" s="9" t="s">
        <v>81</v>
      </c>
      <c r="C37" s="9" t="s">
        <v>86</v>
      </c>
      <c r="D37" s="9" t="s">
        <v>72</v>
      </c>
      <c r="E37" s="6" t="s">
        <v>99</v>
      </c>
      <c r="F37" s="9"/>
      <c r="G37" s="9" t="s">
        <v>74</v>
      </c>
      <c r="H37" s="44">
        <v>20.02</v>
      </c>
      <c r="I37" s="44">
        <v>131.69</v>
      </c>
      <c r="J37" s="44">
        <v>132.6</v>
      </c>
      <c r="K37" s="44">
        <v>133.38</v>
      </c>
      <c r="L37" s="44">
        <v>133.77000000000001</v>
      </c>
      <c r="M37" s="44">
        <v>133.64000000000001</v>
      </c>
      <c r="N37" s="44">
        <v>134.6241</v>
      </c>
      <c r="O37" s="44">
        <v>134.24827000000002</v>
      </c>
      <c r="P37" s="44">
        <v>136.23350000000002</v>
      </c>
      <c r="Q37" s="42">
        <f t="shared" si="22"/>
        <v>111.67</v>
      </c>
      <c r="R37" s="42">
        <f t="shared" si="23"/>
        <v>0.90999999999999659</v>
      </c>
      <c r="S37" s="42">
        <f t="shared" si="24"/>
        <v>0.78000000000000114</v>
      </c>
      <c r="T37" s="42">
        <f t="shared" si="25"/>
        <v>0.39000000000001478</v>
      </c>
      <c r="U37" s="42">
        <f t="shared" si="26"/>
        <v>0</v>
      </c>
      <c r="V37" s="42">
        <f t="shared" si="27"/>
        <v>0.98409999999998377</v>
      </c>
      <c r="W37" s="42">
        <f t="shared" si="28"/>
        <v>0</v>
      </c>
      <c r="X37" s="42">
        <f t="shared" si="28"/>
        <v>1.9852300000000014</v>
      </c>
    </row>
    <row r="38" spans="1:24" ht="15" customHeight="1" x14ac:dyDescent="0.25">
      <c r="A38" s="9" t="s">
        <v>23</v>
      </c>
      <c r="B38" s="9" t="s">
        <v>41</v>
      </c>
      <c r="C38" s="9" t="s">
        <v>42</v>
      </c>
      <c r="D38" s="9" t="s">
        <v>72</v>
      </c>
      <c r="E38" s="9"/>
      <c r="F38" s="9"/>
      <c r="G38" s="9" t="s">
        <v>74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f t="shared" si="22"/>
        <v>0</v>
      </c>
      <c r="R38" s="42">
        <f t="shared" si="23"/>
        <v>0</v>
      </c>
      <c r="S38" s="42">
        <f t="shared" si="24"/>
        <v>0</v>
      </c>
      <c r="T38" s="42">
        <f t="shared" si="25"/>
        <v>0</v>
      </c>
      <c r="U38" s="42">
        <f t="shared" si="26"/>
        <v>0</v>
      </c>
      <c r="V38" s="42">
        <f t="shared" si="27"/>
        <v>0</v>
      </c>
      <c r="W38" s="42">
        <f t="shared" si="28"/>
        <v>0</v>
      </c>
      <c r="X38" s="42">
        <f t="shared" si="28"/>
        <v>0</v>
      </c>
    </row>
    <row r="39" spans="1:24" ht="15" customHeight="1" x14ac:dyDescent="0.25">
      <c r="A39" s="9" t="s">
        <v>23</v>
      </c>
      <c r="B39" s="9" t="s">
        <v>43</v>
      </c>
      <c r="C39" s="9" t="s">
        <v>44</v>
      </c>
      <c r="D39" s="9" t="s">
        <v>72</v>
      </c>
      <c r="E39" s="9"/>
      <c r="F39" s="9"/>
      <c r="G39" s="9" t="s">
        <v>74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f t="shared" ref="Q39:Q56" si="29">MAX((I39-H39),0)</f>
        <v>0</v>
      </c>
      <c r="R39" s="42">
        <f t="shared" ref="R39:R56" si="30">MAX((J39-I39),0)</f>
        <v>0</v>
      </c>
      <c r="S39" s="42">
        <f t="shared" ref="S39:S56" si="31">MAX((K39-J39),0)</f>
        <v>0</v>
      </c>
      <c r="T39" s="42">
        <f t="shared" ref="T39:T56" si="32">MAX((L39-K39),0)</f>
        <v>0</v>
      </c>
      <c r="U39" s="42">
        <f t="shared" ref="U39:U56" si="33">MAX((M39-L39),0)</f>
        <v>0</v>
      </c>
      <c r="V39" s="42">
        <f t="shared" ref="V39:V56" si="34">MAX((N39-M39),0)</f>
        <v>0</v>
      </c>
      <c r="W39" s="42">
        <f t="shared" ref="W39:X56" si="35">MAX((O39-N39),0)</f>
        <v>0</v>
      </c>
      <c r="X39" s="42">
        <f t="shared" si="35"/>
        <v>0</v>
      </c>
    </row>
    <row r="40" spans="1:24" ht="15" customHeight="1" x14ac:dyDescent="0.25">
      <c r="A40" s="9" t="s">
        <v>23</v>
      </c>
      <c r="B40" s="9" t="s">
        <v>45</v>
      </c>
      <c r="C40" s="9" t="s">
        <v>46</v>
      </c>
      <c r="D40" s="9" t="s">
        <v>72</v>
      </c>
      <c r="E40" s="9"/>
      <c r="F40" s="9"/>
      <c r="G40" s="9" t="s">
        <v>74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f t="shared" si="29"/>
        <v>0</v>
      </c>
      <c r="R40" s="42">
        <f t="shared" si="30"/>
        <v>0</v>
      </c>
      <c r="S40" s="42">
        <f t="shared" si="31"/>
        <v>0</v>
      </c>
      <c r="T40" s="42">
        <f t="shared" si="32"/>
        <v>0</v>
      </c>
      <c r="U40" s="42">
        <f t="shared" si="33"/>
        <v>0</v>
      </c>
      <c r="V40" s="42">
        <f t="shared" si="34"/>
        <v>0</v>
      </c>
      <c r="W40" s="42">
        <f t="shared" si="35"/>
        <v>0</v>
      </c>
      <c r="X40" s="42">
        <f t="shared" si="35"/>
        <v>0</v>
      </c>
    </row>
    <row r="41" spans="1:24" ht="15" customHeight="1" x14ac:dyDescent="0.25">
      <c r="A41" s="9" t="s">
        <v>22</v>
      </c>
      <c r="B41" s="9" t="s">
        <v>29</v>
      </c>
      <c r="C41" s="9" t="s">
        <v>30</v>
      </c>
      <c r="D41" s="40" t="s">
        <v>134</v>
      </c>
      <c r="E41" s="41" t="s">
        <v>133</v>
      </c>
      <c r="F41" s="9"/>
      <c r="G41" s="9" t="s">
        <v>75</v>
      </c>
      <c r="H41" s="46">
        <v>0</v>
      </c>
      <c r="I41" s="46">
        <v>0</v>
      </c>
      <c r="J41" s="46">
        <v>0</v>
      </c>
      <c r="K41" s="46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2">
        <f t="shared" si="29"/>
        <v>0</v>
      </c>
      <c r="R41" s="42">
        <f t="shared" si="30"/>
        <v>0</v>
      </c>
      <c r="S41" s="42">
        <f t="shared" si="31"/>
        <v>0</v>
      </c>
      <c r="T41" s="42">
        <f t="shared" si="32"/>
        <v>0</v>
      </c>
      <c r="U41" s="42">
        <f t="shared" si="33"/>
        <v>0</v>
      </c>
      <c r="V41" s="42">
        <f t="shared" si="34"/>
        <v>0</v>
      </c>
      <c r="W41" s="42">
        <f t="shared" si="35"/>
        <v>0</v>
      </c>
      <c r="X41" s="42">
        <f t="shared" si="35"/>
        <v>0</v>
      </c>
    </row>
    <row r="42" spans="1:24" ht="15" customHeight="1" x14ac:dyDescent="0.25">
      <c r="A42" s="9" t="s">
        <v>22</v>
      </c>
      <c r="B42" s="9" t="s">
        <v>31</v>
      </c>
      <c r="C42" s="9" t="s">
        <v>32</v>
      </c>
      <c r="D42" s="40" t="s">
        <v>134</v>
      </c>
      <c r="E42" s="41" t="s">
        <v>133</v>
      </c>
      <c r="F42" s="9"/>
      <c r="G42" s="9" t="s">
        <v>75</v>
      </c>
      <c r="H42" s="46">
        <v>0</v>
      </c>
      <c r="I42" s="46">
        <v>0</v>
      </c>
      <c r="J42" s="46">
        <v>0</v>
      </c>
      <c r="K42" s="46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2">
        <f t="shared" si="29"/>
        <v>0</v>
      </c>
      <c r="R42" s="42">
        <f t="shared" si="30"/>
        <v>0</v>
      </c>
      <c r="S42" s="42">
        <f t="shared" si="31"/>
        <v>0</v>
      </c>
      <c r="T42" s="42">
        <f t="shared" si="32"/>
        <v>0</v>
      </c>
      <c r="U42" s="42">
        <f t="shared" si="33"/>
        <v>0</v>
      </c>
      <c r="V42" s="42">
        <f t="shared" si="34"/>
        <v>0</v>
      </c>
      <c r="W42" s="42">
        <f t="shared" si="35"/>
        <v>0</v>
      </c>
      <c r="X42" s="42">
        <f t="shared" si="35"/>
        <v>0</v>
      </c>
    </row>
    <row r="43" spans="1:24" ht="15" customHeight="1" x14ac:dyDescent="0.25">
      <c r="A43" s="9" t="s">
        <v>22</v>
      </c>
      <c r="B43" s="9" t="s">
        <v>33</v>
      </c>
      <c r="C43" s="9" t="s">
        <v>34</v>
      </c>
      <c r="D43" s="9" t="s">
        <v>71</v>
      </c>
      <c r="E43" s="9"/>
      <c r="F43" s="9"/>
      <c r="G43" s="9" t="s">
        <v>76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f t="shared" si="29"/>
        <v>0</v>
      </c>
      <c r="R43" s="42">
        <f t="shared" si="30"/>
        <v>0</v>
      </c>
      <c r="S43" s="42">
        <f t="shared" si="31"/>
        <v>0</v>
      </c>
      <c r="T43" s="42">
        <f t="shared" si="32"/>
        <v>0</v>
      </c>
      <c r="U43" s="42">
        <f t="shared" si="33"/>
        <v>0</v>
      </c>
      <c r="V43" s="42">
        <f t="shared" si="34"/>
        <v>0</v>
      </c>
      <c r="W43" s="42">
        <f t="shared" si="35"/>
        <v>0</v>
      </c>
      <c r="X43" s="42">
        <f t="shared" si="35"/>
        <v>0</v>
      </c>
    </row>
    <row r="44" spans="1:24" ht="15" customHeight="1" x14ac:dyDescent="0.25">
      <c r="A44" s="9" t="s">
        <v>22</v>
      </c>
      <c r="B44" s="9" t="s">
        <v>35</v>
      </c>
      <c r="C44" s="9" t="s">
        <v>36</v>
      </c>
      <c r="D44" s="9" t="s">
        <v>72</v>
      </c>
      <c r="E44" s="9"/>
      <c r="F44" s="9"/>
      <c r="G44" s="9" t="s">
        <v>74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f t="shared" si="29"/>
        <v>0</v>
      </c>
      <c r="R44" s="42">
        <f t="shared" si="30"/>
        <v>0</v>
      </c>
      <c r="S44" s="42">
        <f t="shared" si="31"/>
        <v>0</v>
      </c>
      <c r="T44" s="42">
        <f t="shared" si="32"/>
        <v>0</v>
      </c>
      <c r="U44" s="42">
        <f t="shared" si="33"/>
        <v>0</v>
      </c>
      <c r="V44" s="42">
        <f t="shared" si="34"/>
        <v>0</v>
      </c>
      <c r="W44" s="42">
        <f t="shared" si="35"/>
        <v>0</v>
      </c>
      <c r="X44" s="42">
        <f t="shared" si="35"/>
        <v>0</v>
      </c>
    </row>
    <row r="45" spans="1:24" ht="15" customHeight="1" x14ac:dyDescent="0.25">
      <c r="A45" s="9" t="s">
        <v>22</v>
      </c>
      <c r="B45" s="9" t="s">
        <v>79</v>
      </c>
      <c r="C45" s="9" t="s">
        <v>83</v>
      </c>
      <c r="D45" s="9" t="s">
        <v>72</v>
      </c>
      <c r="E45" s="9"/>
      <c r="F45" s="9"/>
      <c r="G45" s="9" t="s">
        <v>74</v>
      </c>
      <c r="H45" s="42">
        <v>134.22499999999999</v>
      </c>
      <c r="I45" s="42">
        <v>147.22499999999999</v>
      </c>
      <c r="J45" s="42">
        <v>147.22499999999999</v>
      </c>
      <c r="K45" s="42">
        <v>147.22499999999999</v>
      </c>
      <c r="L45" s="42">
        <v>157.72499999999999</v>
      </c>
      <c r="M45" s="42">
        <v>157.72499999999999</v>
      </c>
      <c r="N45" s="42">
        <v>157.72499999999999</v>
      </c>
      <c r="O45" s="42">
        <v>157.72499999999999</v>
      </c>
      <c r="P45" s="42">
        <v>157.72499999999999</v>
      </c>
      <c r="Q45" s="42">
        <f t="shared" si="29"/>
        <v>13</v>
      </c>
      <c r="R45" s="42">
        <f t="shared" si="30"/>
        <v>0</v>
      </c>
      <c r="S45" s="42">
        <f t="shared" si="31"/>
        <v>0</v>
      </c>
      <c r="T45" s="42">
        <f t="shared" si="32"/>
        <v>10.5</v>
      </c>
      <c r="U45" s="42">
        <f t="shared" si="33"/>
        <v>0</v>
      </c>
      <c r="V45" s="42">
        <f t="shared" si="34"/>
        <v>0</v>
      </c>
      <c r="W45" s="42">
        <f t="shared" si="35"/>
        <v>0</v>
      </c>
      <c r="X45" s="42">
        <f t="shared" si="35"/>
        <v>0</v>
      </c>
    </row>
    <row r="46" spans="1:24" ht="15" customHeight="1" x14ac:dyDescent="0.25">
      <c r="A46" s="9" t="s">
        <v>22</v>
      </c>
      <c r="B46" s="9" t="s">
        <v>78</v>
      </c>
      <c r="C46" s="9" t="s">
        <v>84</v>
      </c>
      <c r="D46" s="9" t="s">
        <v>72</v>
      </c>
      <c r="E46" s="9"/>
      <c r="F46" s="9"/>
      <c r="G46" s="9" t="s">
        <v>74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f t="shared" si="29"/>
        <v>0</v>
      </c>
      <c r="R46" s="42">
        <f t="shared" si="30"/>
        <v>0</v>
      </c>
      <c r="S46" s="42">
        <f t="shared" si="31"/>
        <v>0</v>
      </c>
      <c r="T46" s="42">
        <f t="shared" si="32"/>
        <v>0</v>
      </c>
      <c r="U46" s="42">
        <f t="shared" si="33"/>
        <v>0</v>
      </c>
      <c r="V46" s="42">
        <f t="shared" si="34"/>
        <v>0</v>
      </c>
      <c r="W46" s="42">
        <f t="shared" si="35"/>
        <v>0</v>
      </c>
      <c r="X46" s="42">
        <f t="shared" si="35"/>
        <v>0</v>
      </c>
    </row>
    <row r="47" spans="1:24" ht="15" customHeight="1" x14ac:dyDescent="0.25">
      <c r="A47" s="9" t="s">
        <v>22</v>
      </c>
      <c r="B47" s="9" t="s">
        <v>37</v>
      </c>
      <c r="C47" s="9" t="s">
        <v>38</v>
      </c>
      <c r="D47" s="40" t="s">
        <v>134</v>
      </c>
      <c r="E47" s="41" t="s">
        <v>133</v>
      </c>
      <c r="F47" s="9"/>
      <c r="G47" s="9" t="s">
        <v>75</v>
      </c>
      <c r="H47" s="46">
        <v>1390</v>
      </c>
      <c r="I47" s="46">
        <v>950</v>
      </c>
      <c r="J47" s="46">
        <v>1390</v>
      </c>
      <c r="K47" s="46">
        <v>1390</v>
      </c>
      <c r="L47" s="49">
        <v>1478</v>
      </c>
      <c r="M47" s="44">
        <v>1478</v>
      </c>
      <c r="N47" s="49">
        <v>1478</v>
      </c>
      <c r="O47" s="49">
        <v>1478</v>
      </c>
      <c r="P47" s="49">
        <v>1478</v>
      </c>
      <c r="Q47" s="42">
        <f t="shared" si="29"/>
        <v>0</v>
      </c>
      <c r="R47" s="42">
        <f t="shared" si="30"/>
        <v>440</v>
      </c>
      <c r="S47" s="42">
        <f t="shared" si="31"/>
        <v>0</v>
      </c>
      <c r="T47" s="42">
        <f t="shared" si="32"/>
        <v>88</v>
      </c>
      <c r="U47" s="42">
        <f t="shared" si="33"/>
        <v>0</v>
      </c>
      <c r="V47" s="42">
        <f t="shared" si="34"/>
        <v>0</v>
      </c>
      <c r="W47" s="42">
        <f t="shared" si="35"/>
        <v>0</v>
      </c>
      <c r="X47" s="42">
        <f t="shared" si="35"/>
        <v>0</v>
      </c>
    </row>
    <row r="48" spans="1:24" ht="15" customHeight="1" x14ac:dyDescent="0.25">
      <c r="A48" s="9" t="s">
        <v>22</v>
      </c>
      <c r="B48" s="9" t="s">
        <v>39</v>
      </c>
      <c r="C48" s="9" t="s">
        <v>40</v>
      </c>
      <c r="D48" s="9" t="s">
        <v>72</v>
      </c>
      <c r="E48" s="9"/>
      <c r="F48" s="9"/>
      <c r="G48" s="9" t="s">
        <v>74</v>
      </c>
      <c r="H48" s="42">
        <v>9</v>
      </c>
      <c r="I48" s="42">
        <v>9</v>
      </c>
      <c r="J48" s="42">
        <v>10</v>
      </c>
      <c r="K48" s="42">
        <v>10</v>
      </c>
      <c r="L48" s="42">
        <v>10</v>
      </c>
      <c r="M48" s="42">
        <v>10</v>
      </c>
      <c r="N48" s="42">
        <v>9.75</v>
      </c>
      <c r="O48" s="42">
        <v>12.718</v>
      </c>
      <c r="P48" s="42">
        <v>12.718</v>
      </c>
      <c r="Q48" s="42">
        <f t="shared" si="29"/>
        <v>0</v>
      </c>
      <c r="R48" s="42">
        <f t="shared" si="30"/>
        <v>1</v>
      </c>
      <c r="S48" s="42">
        <f t="shared" si="31"/>
        <v>0</v>
      </c>
      <c r="T48" s="42">
        <f t="shared" si="32"/>
        <v>0</v>
      </c>
      <c r="U48" s="42">
        <f t="shared" si="33"/>
        <v>0</v>
      </c>
      <c r="V48" s="42">
        <f t="shared" si="34"/>
        <v>0</v>
      </c>
      <c r="W48" s="42">
        <f t="shared" si="35"/>
        <v>2.968</v>
      </c>
      <c r="X48" s="42">
        <f t="shared" si="35"/>
        <v>0</v>
      </c>
    </row>
    <row r="49" spans="1:24" ht="15" customHeight="1" x14ac:dyDescent="0.25">
      <c r="A49" s="9" t="s">
        <v>22</v>
      </c>
      <c r="B49" s="9" t="s">
        <v>80</v>
      </c>
      <c r="C49" s="9" t="s">
        <v>85</v>
      </c>
      <c r="D49" s="9" t="s">
        <v>72</v>
      </c>
      <c r="E49" s="6" t="s">
        <v>98</v>
      </c>
      <c r="F49" s="9"/>
      <c r="G49" s="9" t="s">
        <v>74</v>
      </c>
      <c r="H49" s="44">
        <v>5.5999824918477668</v>
      </c>
      <c r="I49" s="44">
        <v>9.5199702361412033</v>
      </c>
      <c r="J49" s="44">
        <v>19.599938721467183</v>
      </c>
      <c r="K49" s="44">
        <v>35.839887947825709</v>
      </c>
      <c r="L49" s="44">
        <v>42.559866938043029</v>
      </c>
      <c r="M49" s="44">
        <v>47.039852931521239</v>
      </c>
      <c r="N49" s="44">
        <v>61.625567329787941</v>
      </c>
      <c r="O49" s="44">
        <v>66.348032565163152</v>
      </c>
      <c r="P49" s="44">
        <v>84.705895169938501</v>
      </c>
      <c r="Q49" s="42">
        <f t="shared" si="29"/>
        <v>3.9199877442934365</v>
      </c>
      <c r="R49" s="42">
        <f t="shared" si="30"/>
        <v>10.079968485325979</v>
      </c>
      <c r="S49" s="42">
        <f t="shared" si="31"/>
        <v>16.239949226358526</v>
      </c>
      <c r="T49" s="42">
        <f t="shared" si="32"/>
        <v>6.7199789902173208</v>
      </c>
      <c r="U49" s="42">
        <f t="shared" si="33"/>
        <v>4.4799859934782091</v>
      </c>
      <c r="V49" s="42">
        <f t="shared" si="34"/>
        <v>14.585714398266703</v>
      </c>
      <c r="W49" s="42">
        <f t="shared" si="35"/>
        <v>4.7224652353752106</v>
      </c>
      <c r="X49" s="42">
        <f t="shared" si="35"/>
        <v>18.357862604775349</v>
      </c>
    </row>
    <row r="50" spans="1:24" ht="15" customHeight="1" x14ac:dyDescent="0.25">
      <c r="A50" s="9" t="s">
        <v>22</v>
      </c>
      <c r="B50" s="9" t="s">
        <v>81</v>
      </c>
      <c r="C50" s="9" t="s">
        <v>86</v>
      </c>
      <c r="D50" s="9" t="s">
        <v>72</v>
      </c>
      <c r="E50" s="6" t="s">
        <v>98</v>
      </c>
      <c r="F50" s="9"/>
      <c r="G50" s="9" t="s">
        <v>74</v>
      </c>
      <c r="H50" s="44">
        <v>4.4000175081522332</v>
      </c>
      <c r="I50" s="44">
        <v>7.4800297638587967</v>
      </c>
      <c r="J50" s="44">
        <v>15.400061278532817</v>
      </c>
      <c r="K50" s="44">
        <v>28.160112052174295</v>
      </c>
      <c r="L50" s="44">
        <v>33.440133061956971</v>
      </c>
      <c r="M50" s="44">
        <v>36.960147068478761</v>
      </c>
      <c r="N50" s="44">
        <v>48.420432670212072</v>
      </c>
      <c r="O50" s="44">
        <v>52.130967434836847</v>
      </c>
      <c r="P50" s="44">
        <v>66.555104830061495</v>
      </c>
      <c r="Q50" s="42">
        <f t="shared" si="29"/>
        <v>3.0800122557065635</v>
      </c>
      <c r="R50" s="42">
        <f t="shared" si="30"/>
        <v>7.9200315146740206</v>
      </c>
      <c r="S50" s="42">
        <f t="shared" si="31"/>
        <v>12.760050773641478</v>
      </c>
      <c r="T50" s="42">
        <f t="shared" si="32"/>
        <v>5.2800210097826756</v>
      </c>
      <c r="U50" s="42">
        <f t="shared" si="33"/>
        <v>3.5200140065217909</v>
      </c>
      <c r="V50" s="42">
        <f t="shared" si="34"/>
        <v>11.460285601733311</v>
      </c>
      <c r="W50" s="42">
        <f t="shared" si="35"/>
        <v>3.7105347646247751</v>
      </c>
      <c r="X50" s="42">
        <f t="shared" si="35"/>
        <v>14.424137395224648</v>
      </c>
    </row>
    <row r="51" spans="1:24" ht="15" customHeight="1" x14ac:dyDescent="0.25">
      <c r="A51" s="9" t="s">
        <v>22</v>
      </c>
      <c r="B51" s="9" t="s">
        <v>41</v>
      </c>
      <c r="C51" s="9" t="s">
        <v>42</v>
      </c>
      <c r="D51" s="9" t="s">
        <v>72</v>
      </c>
      <c r="E51" s="9"/>
      <c r="F51" s="9"/>
      <c r="G51" s="9" t="s">
        <v>74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f t="shared" si="29"/>
        <v>0</v>
      </c>
      <c r="R51" s="42">
        <f t="shared" si="30"/>
        <v>0</v>
      </c>
      <c r="S51" s="42">
        <f t="shared" si="31"/>
        <v>0</v>
      </c>
      <c r="T51" s="42">
        <f t="shared" si="32"/>
        <v>0</v>
      </c>
      <c r="U51" s="42">
        <f t="shared" si="33"/>
        <v>0</v>
      </c>
      <c r="V51" s="42">
        <f t="shared" si="34"/>
        <v>0</v>
      </c>
      <c r="W51" s="42">
        <f t="shared" si="35"/>
        <v>0</v>
      </c>
      <c r="X51" s="42">
        <f t="shared" si="35"/>
        <v>0</v>
      </c>
    </row>
    <row r="52" spans="1:24" ht="15" customHeight="1" x14ac:dyDescent="0.25">
      <c r="A52" s="9" t="s">
        <v>22</v>
      </c>
      <c r="B52" s="9" t="s">
        <v>43</v>
      </c>
      <c r="C52" s="9" t="s">
        <v>44</v>
      </c>
      <c r="D52" s="9" t="s">
        <v>72</v>
      </c>
      <c r="E52" s="9"/>
      <c r="F52" s="9"/>
      <c r="G52" s="9" t="s">
        <v>74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f t="shared" si="29"/>
        <v>0</v>
      </c>
      <c r="R52" s="42">
        <f t="shared" si="30"/>
        <v>0</v>
      </c>
      <c r="S52" s="42">
        <f t="shared" si="31"/>
        <v>0</v>
      </c>
      <c r="T52" s="42">
        <f t="shared" si="32"/>
        <v>0</v>
      </c>
      <c r="U52" s="42">
        <f t="shared" si="33"/>
        <v>0</v>
      </c>
      <c r="V52" s="42">
        <f t="shared" si="34"/>
        <v>0</v>
      </c>
      <c r="W52" s="42">
        <f t="shared" si="35"/>
        <v>0</v>
      </c>
      <c r="X52" s="42">
        <f t="shared" si="35"/>
        <v>0</v>
      </c>
    </row>
    <row r="53" spans="1:24" ht="15" customHeight="1" x14ac:dyDescent="0.25">
      <c r="A53" s="9" t="s">
        <v>22</v>
      </c>
      <c r="B53" s="9" t="s">
        <v>45</v>
      </c>
      <c r="C53" s="9" t="s">
        <v>46</v>
      </c>
      <c r="D53" s="9" t="s">
        <v>72</v>
      </c>
      <c r="E53" s="9"/>
      <c r="F53" s="9"/>
      <c r="G53" s="9" t="s">
        <v>74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2">
        <v>0</v>
      </c>
      <c r="O53" s="42">
        <v>0</v>
      </c>
      <c r="P53" s="42">
        <v>0</v>
      </c>
      <c r="Q53" s="42">
        <f t="shared" si="29"/>
        <v>0</v>
      </c>
      <c r="R53" s="42">
        <f t="shared" si="30"/>
        <v>0</v>
      </c>
      <c r="S53" s="42">
        <f t="shared" si="31"/>
        <v>0</v>
      </c>
      <c r="T53" s="42">
        <f t="shared" si="32"/>
        <v>0</v>
      </c>
      <c r="U53" s="42">
        <f t="shared" si="33"/>
        <v>0</v>
      </c>
      <c r="V53" s="42">
        <f t="shared" si="34"/>
        <v>0</v>
      </c>
      <c r="W53" s="42">
        <f t="shared" si="35"/>
        <v>0</v>
      </c>
      <c r="X53" s="42">
        <f t="shared" si="35"/>
        <v>0</v>
      </c>
    </row>
    <row r="54" spans="1:24" ht="15" customHeight="1" x14ac:dyDescent="0.25">
      <c r="A54" s="9" t="s">
        <v>21</v>
      </c>
      <c r="B54" s="9" t="s">
        <v>29</v>
      </c>
      <c r="C54" s="9" t="s">
        <v>30</v>
      </c>
      <c r="D54" s="40" t="s">
        <v>134</v>
      </c>
      <c r="E54" s="51" t="s">
        <v>132</v>
      </c>
      <c r="F54" s="41" t="s">
        <v>133</v>
      </c>
      <c r="G54" s="9" t="s">
        <v>75</v>
      </c>
      <c r="H54" s="46">
        <v>8700</v>
      </c>
      <c r="I54" s="46">
        <v>9300</v>
      </c>
      <c r="J54" s="46">
        <v>9300</v>
      </c>
      <c r="K54" s="50">
        <v>9680</v>
      </c>
      <c r="L54" s="49">
        <v>9400</v>
      </c>
      <c r="M54" s="49">
        <v>9534</v>
      </c>
      <c r="N54" s="49">
        <v>9129</v>
      </c>
      <c r="O54" s="49">
        <v>9742</v>
      </c>
      <c r="P54" s="49">
        <v>9650</v>
      </c>
      <c r="Q54" s="42">
        <f t="shared" si="29"/>
        <v>600</v>
      </c>
      <c r="R54" s="42">
        <f t="shared" si="30"/>
        <v>0</v>
      </c>
      <c r="S54" s="42">
        <f t="shared" si="31"/>
        <v>380</v>
      </c>
      <c r="T54" s="42">
        <f t="shared" si="32"/>
        <v>0</v>
      </c>
      <c r="U54" s="42">
        <f t="shared" si="33"/>
        <v>134</v>
      </c>
      <c r="V54" s="42">
        <f t="shared" si="34"/>
        <v>0</v>
      </c>
      <c r="W54" s="42">
        <f t="shared" si="35"/>
        <v>613</v>
      </c>
      <c r="X54" s="42">
        <f t="shared" si="35"/>
        <v>0</v>
      </c>
    </row>
    <row r="55" spans="1:24" ht="15" customHeight="1" x14ac:dyDescent="0.25">
      <c r="A55" s="9" t="s">
        <v>21</v>
      </c>
      <c r="B55" s="9" t="s">
        <v>31</v>
      </c>
      <c r="C55" s="9" t="s">
        <v>32</v>
      </c>
      <c r="D55" s="40" t="s">
        <v>134</v>
      </c>
      <c r="E55" s="51" t="s">
        <v>132</v>
      </c>
      <c r="F55" s="41" t="s">
        <v>133</v>
      </c>
      <c r="G55" s="9" t="s">
        <v>75</v>
      </c>
      <c r="H55" s="46">
        <v>600</v>
      </c>
      <c r="I55" s="46">
        <v>600</v>
      </c>
      <c r="J55" s="46">
        <v>600</v>
      </c>
      <c r="K55" s="50">
        <v>1570</v>
      </c>
      <c r="L55" s="49">
        <v>2100</v>
      </c>
      <c r="M55" s="49">
        <v>1606</v>
      </c>
      <c r="N55" s="49">
        <v>1606</v>
      </c>
      <c r="O55" s="49">
        <v>1606</v>
      </c>
      <c r="P55" s="49">
        <v>1606</v>
      </c>
      <c r="Q55" s="42">
        <f t="shared" si="29"/>
        <v>0</v>
      </c>
      <c r="R55" s="42">
        <f t="shared" si="30"/>
        <v>0</v>
      </c>
      <c r="S55" s="42">
        <f t="shared" si="31"/>
        <v>970</v>
      </c>
      <c r="T55" s="42">
        <f t="shared" si="32"/>
        <v>530</v>
      </c>
      <c r="U55" s="42">
        <f t="shared" si="33"/>
        <v>0</v>
      </c>
      <c r="V55" s="42">
        <f t="shared" si="34"/>
        <v>0</v>
      </c>
      <c r="W55" s="42">
        <f t="shared" si="35"/>
        <v>0</v>
      </c>
      <c r="X55" s="42">
        <f t="shared" si="35"/>
        <v>0</v>
      </c>
    </row>
    <row r="56" spans="1:24" ht="15" customHeight="1" x14ac:dyDescent="0.25">
      <c r="A56" s="9" t="s">
        <v>21</v>
      </c>
      <c r="B56" s="9" t="s">
        <v>33</v>
      </c>
      <c r="C56" s="9" t="s">
        <v>34</v>
      </c>
      <c r="D56" s="9" t="s">
        <v>71</v>
      </c>
      <c r="E56" s="9"/>
      <c r="F56" s="9"/>
      <c r="G56" s="9" t="s">
        <v>76</v>
      </c>
      <c r="H56" s="42">
        <v>3970</v>
      </c>
      <c r="I56" s="42">
        <v>4040</v>
      </c>
      <c r="J56" s="42">
        <v>4290</v>
      </c>
      <c r="K56" s="42">
        <v>4290</v>
      </c>
      <c r="L56" s="42">
        <v>4290</v>
      </c>
      <c r="M56" s="42">
        <v>4290</v>
      </c>
      <c r="N56" s="42">
        <v>4290</v>
      </c>
      <c r="O56" s="42">
        <v>4290</v>
      </c>
      <c r="P56" s="42">
        <v>4290</v>
      </c>
      <c r="Q56" s="42">
        <f t="shared" si="29"/>
        <v>70</v>
      </c>
      <c r="R56" s="42">
        <f t="shared" si="30"/>
        <v>250</v>
      </c>
      <c r="S56" s="42">
        <f t="shared" si="31"/>
        <v>0</v>
      </c>
      <c r="T56" s="42">
        <f t="shared" si="32"/>
        <v>0</v>
      </c>
      <c r="U56" s="42">
        <f t="shared" si="33"/>
        <v>0</v>
      </c>
      <c r="V56" s="42">
        <f t="shared" si="34"/>
        <v>0</v>
      </c>
      <c r="W56" s="42">
        <f t="shared" si="35"/>
        <v>0</v>
      </c>
      <c r="X56" s="42">
        <f t="shared" si="35"/>
        <v>0</v>
      </c>
    </row>
    <row r="57" spans="1:24" ht="15" customHeight="1" x14ac:dyDescent="0.25">
      <c r="A57" s="9" t="s">
        <v>21</v>
      </c>
      <c r="B57" s="9" t="s">
        <v>35</v>
      </c>
      <c r="C57" s="9" t="s">
        <v>36</v>
      </c>
      <c r="D57" s="9" t="s">
        <v>72</v>
      </c>
      <c r="E57" s="9"/>
      <c r="F57" s="9"/>
      <c r="G57" s="9" t="s">
        <v>74</v>
      </c>
      <c r="H57" s="42">
        <v>2197</v>
      </c>
      <c r="I57" s="42">
        <v>2212</v>
      </c>
      <c r="J57" s="42">
        <v>2252</v>
      </c>
      <c r="K57" s="42">
        <v>2252</v>
      </c>
      <c r="L57" s="42">
        <v>2260</v>
      </c>
      <c r="M57" s="42">
        <v>2262</v>
      </c>
      <c r="N57" s="42">
        <v>2264.6999999999998</v>
      </c>
      <c r="O57" s="42">
        <v>2264.0189999999998</v>
      </c>
      <c r="P57" s="42">
        <v>2265.21</v>
      </c>
      <c r="Q57" s="42">
        <f t="shared" ref="Q57:Q76" si="36">MAX((I57-H57),0)</f>
        <v>15</v>
      </c>
      <c r="R57" s="42">
        <f t="shared" ref="R57:R76" si="37">MAX((J57-I57),0)</f>
        <v>40</v>
      </c>
      <c r="S57" s="42">
        <f t="shared" ref="S57:S76" si="38">MAX((K57-J57),0)</f>
        <v>0</v>
      </c>
      <c r="T57" s="42">
        <f t="shared" ref="T57:T76" si="39">MAX((L57-K57),0)</f>
        <v>8</v>
      </c>
      <c r="U57" s="42">
        <f t="shared" ref="U57:U76" si="40">MAX((M57-L57),0)</f>
        <v>2</v>
      </c>
      <c r="V57" s="42">
        <f t="shared" ref="V57:V76" si="41">MAX((N57-M57),0)</f>
        <v>2.6999999999998181</v>
      </c>
      <c r="W57" s="42">
        <f t="shared" ref="W57:X76" si="42">MAX((O57-N57),0)</f>
        <v>0</v>
      </c>
      <c r="X57" s="42">
        <f t="shared" si="42"/>
        <v>1.1910000000002583</v>
      </c>
    </row>
    <row r="58" spans="1:24" ht="15" customHeight="1" x14ac:dyDescent="0.25">
      <c r="A58" s="9" t="s">
        <v>21</v>
      </c>
      <c r="B58" s="9" t="s">
        <v>79</v>
      </c>
      <c r="C58" s="9" t="s">
        <v>83</v>
      </c>
      <c r="D58" s="9" t="s">
        <v>72</v>
      </c>
      <c r="E58" s="9"/>
      <c r="F58" s="9"/>
      <c r="G58" s="9" t="s">
        <v>74</v>
      </c>
      <c r="H58" s="42">
        <v>213</v>
      </c>
      <c r="I58" s="42">
        <v>258</v>
      </c>
      <c r="J58" s="42">
        <v>262</v>
      </c>
      <c r="K58" s="42">
        <v>278</v>
      </c>
      <c r="L58" s="42">
        <v>281</v>
      </c>
      <c r="M58" s="42">
        <v>282</v>
      </c>
      <c r="N58" s="42">
        <v>308.20499999999998</v>
      </c>
      <c r="O58" s="42">
        <v>316.2</v>
      </c>
      <c r="P58" s="42">
        <v>339.41399999999999</v>
      </c>
      <c r="Q58" s="42">
        <f t="shared" si="36"/>
        <v>45</v>
      </c>
      <c r="R58" s="42">
        <f t="shared" si="37"/>
        <v>4</v>
      </c>
      <c r="S58" s="42">
        <f t="shared" si="38"/>
        <v>16</v>
      </c>
      <c r="T58" s="42">
        <f t="shared" si="39"/>
        <v>3</v>
      </c>
      <c r="U58" s="42">
        <f t="shared" si="40"/>
        <v>1</v>
      </c>
      <c r="V58" s="42">
        <f t="shared" si="41"/>
        <v>26.204999999999984</v>
      </c>
      <c r="W58" s="42">
        <f t="shared" si="42"/>
        <v>7.9950000000000045</v>
      </c>
      <c r="X58" s="42">
        <f t="shared" si="42"/>
        <v>23.213999999999999</v>
      </c>
    </row>
    <row r="59" spans="1:24" ht="15" customHeight="1" x14ac:dyDescent="0.25">
      <c r="A59" s="9" t="s">
        <v>21</v>
      </c>
      <c r="B59" s="9" t="s">
        <v>78</v>
      </c>
      <c r="C59" s="9" t="s">
        <v>84</v>
      </c>
      <c r="D59" s="9" t="s">
        <v>72</v>
      </c>
      <c r="E59" s="9"/>
      <c r="F59" s="9"/>
      <c r="G59" s="9" t="s">
        <v>74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f t="shared" si="36"/>
        <v>0</v>
      </c>
      <c r="R59" s="42">
        <f t="shared" si="37"/>
        <v>0</v>
      </c>
      <c r="S59" s="42">
        <f t="shared" si="38"/>
        <v>0</v>
      </c>
      <c r="T59" s="42">
        <f t="shared" si="39"/>
        <v>0</v>
      </c>
      <c r="U59" s="42">
        <f t="shared" si="40"/>
        <v>0</v>
      </c>
      <c r="V59" s="42">
        <f t="shared" si="41"/>
        <v>0</v>
      </c>
      <c r="W59" s="42">
        <f t="shared" si="42"/>
        <v>0</v>
      </c>
      <c r="X59" s="42">
        <f t="shared" si="42"/>
        <v>0</v>
      </c>
    </row>
    <row r="60" spans="1:24" ht="15" customHeight="1" x14ac:dyDescent="0.25">
      <c r="A60" s="9" t="s">
        <v>21</v>
      </c>
      <c r="B60" s="9" t="s">
        <v>37</v>
      </c>
      <c r="C60" s="9" t="s">
        <v>38</v>
      </c>
      <c r="D60" s="40" t="s">
        <v>134</v>
      </c>
      <c r="E60" s="51" t="s">
        <v>132</v>
      </c>
      <c r="F60" s="41" t="s">
        <v>133</v>
      </c>
      <c r="G60" s="9" t="s">
        <v>75</v>
      </c>
      <c r="H60" s="46">
        <v>0</v>
      </c>
      <c r="I60" s="46">
        <v>0</v>
      </c>
      <c r="J60" s="46">
        <v>0</v>
      </c>
      <c r="K60" s="50">
        <v>0</v>
      </c>
      <c r="L60" s="49">
        <v>0</v>
      </c>
      <c r="M60" s="49">
        <v>0</v>
      </c>
      <c r="N60" s="49">
        <v>0</v>
      </c>
      <c r="O60" s="49">
        <v>0</v>
      </c>
      <c r="P60" s="49">
        <v>0</v>
      </c>
      <c r="Q60" s="42">
        <f t="shared" si="36"/>
        <v>0</v>
      </c>
      <c r="R60" s="42">
        <f t="shared" si="37"/>
        <v>0</v>
      </c>
      <c r="S60" s="42">
        <f t="shared" si="38"/>
        <v>0</v>
      </c>
      <c r="T60" s="42">
        <f t="shared" si="39"/>
        <v>0</v>
      </c>
      <c r="U60" s="42">
        <f t="shared" si="40"/>
        <v>0</v>
      </c>
      <c r="V60" s="42">
        <f t="shared" si="41"/>
        <v>0</v>
      </c>
      <c r="W60" s="42">
        <f t="shared" si="42"/>
        <v>0</v>
      </c>
      <c r="X60" s="42">
        <f t="shared" si="42"/>
        <v>0</v>
      </c>
    </row>
    <row r="61" spans="1:24" ht="15" customHeight="1" x14ac:dyDescent="0.25">
      <c r="A61" s="9" t="s">
        <v>21</v>
      </c>
      <c r="B61" s="9" t="s">
        <v>39</v>
      </c>
      <c r="C61" s="9" t="s">
        <v>40</v>
      </c>
      <c r="D61" s="9" t="s">
        <v>72</v>
      </c>
      <c r="E61" s="9"/>
      <c r="F61" s="9"/>
      <c r="G61" s="9" t="s">
        <v>74</v>
      </c>
      <c r="H61" s="42">
        <v>527</v>
      </c>
      <c r="I61" s="42">
        <v>676</v>
      </c>
      <c r="J61" s="42">
        <v>714</v>
      </c>
      <c r="K61" s="42">
        <v>769</v>
      </c>
      <c r="L61" s="42">
        <v>796</v>
      </c>
      <c r="M61" s="42">
        <v>803</v>
      </c>
      <c r="N61" s="42">
        <v>832</v>
      </c>
      <c r="O61" s="42">
        <v>812</v>
      </c>
      <c r="P61" s="42">
        <v>860</v>
      </c>
      <c r="Q61" s="42">
        <f t="shared" si="36"/>
        <v>149</v>
      </c>
      <c r="R61" s="42">
        <f t="shared" si="37"/>
        <v>38</v>
      </c>
      <c r="S61" s="42">
        <f t="shared" si="38"/>
        <v>55</v>
      </c>
      <c r="T61" s="42">
        <f t="shared" si="39"/>
        <v>27</v>
      </c>
      <c r="U61" s="42">
        <f t="shared" si="40"/>
        <v>7</v>
      </c>
      <c r="V61" s="42">
        <f t="shared" si="41"/>
        <v>29</v>
      </c>
      <c r="W61" s="42">
        <f t="shared" si="42"/>
        <v>0</v>
      </c>
      <c r="X61" s="42">
        <f t="shared" si="42"/>
        <v>48</v>
      </c>
    </row>
    <row r="62" spans="1:24" ht="15" customHeight="1" x14ac:dyDescent="0.25">
      <c r="A62" s="9" t="s">
        <v>21</v>
      </c>
      <c r="B62" s="9" t="s">
        <v>80</v>
      </c>
      <c r="C62" s="9" t="s">
        <v>85</v>
      </c>
      <c r="D62" s="9" t="s">
        <v>72</v>
      </c>
      <c r="E62" s="9"/>
      <c r="F62" s="9"/>
      <c r="G62" s="9" t="s">
        <v>74</v>
      </c>
      <c r="H62" s="44">
        <v>1225.909929934767</v>
      </c>
      <c r="I62" s="44">
        <v>1295.7605218651847</v>
      </c>
      <c r="J62" s="44">
        <v>1322.355013288234</v>
      </c>
      <c r="K62" s="44">
        <v>1324.854254650882</v>
      </c>
      <c r="L62" s="44">
        <v>1329.6604880405896</v>
      </c>
      <c r="M62" s="44">
        <v>1325.1746702101959</v>
      </c>
      <c r="N62" s="42">
        <v>1326.2</v>
      </c>
      <c r="O62" s="42">
        <v>1312.3810000000001</v>
      </c>
      <c r="P62" s="42">
        <v>1306.7809999999999</v>
      </c>
      <c r="Q62" s="42">
        <f t="shared" si="36"/>
        <v>69.85059193041775</v>
      </c>
      <c r="R62" s="42">
        <f t="shared" si="37"/>
        <v>26.594491423049249</v>
      </c>
      <c r="S62" s="42">
        <f t="shared" si="38"/>
        <v>2.4992413626480356</v>
      </c>
      <c r="T62" s="42">
        <f t="shared" si="39"/>
        <v>4.806233389707586</v>
      </c>
      <c r="U62" s="42">
        <f t="shared" si="40"/>
        <v>0</v>
      </c>
      <c r="V62" s="42">
        <f t="shared" si="41"/>
        <v>1.0253297898041183</v>
      </c>
      <c r="W62" s="42">
        <f t="shared" si="42"/>
        <v>0</v>
      </c>
      <c r="X62" s="42">
        <f t="shared" si="42"/>
        <v>0</v>
      </c>
    </row>
    <row r="63" spans="1:24" ht="15" customHeight="1" x14ac:dyDescent="0.25">
      <c r="A63" s="9" t="s">
        <v>21</v>
      </c>
      <c r="B63" s="9" t="s">
        <v>81</v>
      </c>
      <c r="C63" s="9" t="s">
        <v>86</v>
      </c>
      <c r="D63" s="9" t="s">
        <v>72</v>
      </c>
      <c r="E63" s="9"/>
      <c r="F63" s="9"/>
      <c r="G63" s="9" t="s">
        <v>74</v>
      </c>
      <c r="H63" s="44">
        <v>687.09007006523314</v>
      </c>
      <c r="I63" s="44">
        <v>726.23947813481516</v>
      </c>
      <c r="J63" s="44">
        <v>741.14498671176602</v>
      </c>
      <c r="K63" s="44">
        <v>742.54574534911808</v>
      </c>
      <c r="L63" s="44">
        <v>745.23951195941049</v>
      </c>
      <c r="M63" s="44">
        <v>742.72532978980428</v>
      </c>
      <c r="N63" s="42">
        <v>743.3</v>
      </c>
      <c r="O63" s="42">
        <v>762.69099999999992</v>
      </c>
      <c r="P63" s="42">
        <v>779.64300000000003</v>
      </c>
      <c r="Q63" s="42">
        <f t="shared" si="36"/>
        <v>39.149408069582023</v>
      </c>
      <c r="R63" s="42">
        <f t="shared" si="37"/>
        <v>14.905508576950865</v>
      </c>
      <c r="S63" s="42">
        <f t="shared" si="38"/>
        <v>1.4007586373520553</v>
      </c>
      <c r="T63" s="42">
        <f t="shared" si="39"/>
        <v>2.693766610292414</v>
      </c>
      <c r="U63" s="42">
        <f t="shared" si="40"/>
        <v>0</v>
      </c>
      <c r="V63" s="42">
        <f t="shared" si="41"/>
        <v>0.5746702101956771</v>
      </c>
      <c r="W63" s="42">
        <f t="shared" si="42"/>
        <v>19.390999999999963</v>
      </c>
      <c r="X63" s="42">
        <f t="shared" si="42"/>
        <v>16.952000000000112</v>
      </c>
    </row>
    <row r="64" spans="1:24" ht="15" customHeight="1" x14ac:dyDescent="0.25">
      <c r="A64" s="9" t="s">
        <v>21</v>
      </c>
      <c r="B64" s="9" t="s">
        <v>41</v>
      </c>
      <c r="C64" s="9" t="s">
        <v>42</v>
      </c>
      <c r="D64" s="9" t="s">
        <v>72</v>
      </c>
      <c r="E64" s="9"/>
      <c r="F64" s="9"/>
      <c r="G64" s="9" t="s">
        <v>74</v>
      </c>
      <c r="H64" s="42">
        <v>0</v>
      </c>
      <c r="I64" s="42">
        <v>0</v>
      </c>
      <c r="J64" s="42">
        <v>0</v>
      </c>
      <c r="K64" s="42">
        <v>0</v>
      </c>
      <c r="L64" s="42">
        <v>0</v>
      </c>
      <c r="M64" s="42">
        <v>0</v>
      </c>
      <c r="N64" s="42">
        <v>0</v>
      </c>
      <c r="O64" s="42">
        <v>0</v>
      </c>
      <c r="P64" s="42">
        <v>0</v>
      </c>
      <c r="Q64" s="42">
        <f t="shared" si="36"/>
        <v>0</v>
      </c>
      <c r="R64" s="42">
        <f t="shared" si="37"/>
        <v>0</v>
      </c>
      <c r="S64" s="42">
        <f t="shared" si="38"/>
        <v>0</v>
      </c>
      <c r="T64" s="42">
        <f t="shared" si="39"/>
        <v>0</v>
      </c>
      <c r="U64" s="42">
        <f t="shared" si="40"/>
        <v>0</v>
      </c>
      <c r="V64" s="42">
        <f t="shared" si="41"/>
        <v>0</v>
      </c>
      <c r="W64" s="42">
        <f t="shared" si="42"/>
        <v>0</v>
      </c>
      <c r="X64" s="42">
        <f t="shared" si="42"/>
        <v>0</v>
      </c>
    </row>
    <row r="65" spans="1:24" ht="15" customHeight="1" x14ac:dyDescent="0.25">
      <c r="A65" s="9" t="s">
        <v>21</v>
      </c>
      <c r="B65" s="9" t="s">
        <v>43</v>
      </c>
      <c r="C65" s="9" t="s">
        <v>44</v>
      </c>
      <c r="D65" s="9" t="s">
        <v>72</v>
      </c>
      <c r="E65" s="9"/>
      <c r="F65" s="9"/>
      <c r="G65" s="9" t="s">
        <v>74</v>
      </c>
      <c r="H65" s="42">
        <v>0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f t="shared" si="36"/>
        <v>0</v>
      </c>
      <c r="R65" s="42">
        <f t="shared" si="37"/>
        <v>0</v>
      </c>
      <c r="S65" s="42">
        <f t="shared" si="38"/>
        <v>0</v>
      </c>
      <c r="T65" s="42">
        <f t="shared" si="39"/>
        <v>0</v>
      </c>
      <c r="U65" s="42">
        <f t="shared" si="40"/>
        <v>0</v>
      </c>
      <c r="V65" s="42">
        <f t="shared" si="41"/>
        <v>0</v>
      </c>
      <c r="W65" s="42">
        <f t="shared" si="42"/>
        <v>0</v>
      </c>
      <c r="X65" s="42">
        <f t="shared" si="42"/>
        <v>0</v>
      </c>
    </row>
    <row r="66" spans="1:24" ht="15" customHeight="1" x14ac:dyDescent="0.25">
      <c r="A66" s="9" t="s">
        <v>21</v>
      </c>
      <c r="B66" s="9" t="s">
        <v>45</v>
      </c>
      <c r="C66" s="9" t="s">
        <v>46</v>
      </c>
      <c r="D66" s="9" t="s">
        <v>72</v>
      </c>
      <c r="E66" s="9"/>
      <c r="F66" s="9"/>
      <c r="G66" s="9" t="s">
        <v>74</v>
      </c>
      <c r="H66" s="42">
        <v>0</v>
      </c>
      <c r="I66" s="42">
        <v>0</v>
      </c>
      <c r="J66" s="42">
        <v>0</v>
      </c>
      <c r="K66" s="42">
        <v>0</v>
      </c>
      <c r="L66" s="42">
        <v>0</v>
      </c>
      <c r="M66" s="42">
        <v>0</v>
      </c>
      <c r="N66" s="42">
        <v>0</v>
      </c>
      <c r="O66" s="42">
        <v>0</v>
      </c>
      <c r="P66" s="42">
        <v>0</v>
      </c>
      <c r="Q66" s="42">
        <f t="shared" si="36"/>
        <v>0</v>
      </c>
      <c r="R66" s="42">
        <f t="shared" si="37"/>
        <v>0</v>
      </c>
      <c r="S66" s="42">
        <f t="shared" si="38"/>
        <v>0</v>
      </c>
      <c r="T66" s="42">
        <f t="shared" si="39"/>
        <v>0</v>
      </c>
      <c r="U66" s="42">
        <f t="shared" si="40"/>
        <v>0</v>
      </c>
      <c r="V66" s="42">
        <f t="shared" si="41"/>
        <v>0</v>
      </c>
      <c r="W66" s="42">
        <f t="shared" si="42"/>
        <v>0</v>
      </c>
      <c r="X66" s="42">
        <f t="shared" si="42"/>
        <v>0</v>
      </c>
    </row>
    <row r="67" spans="1:24" ht="15" customHeight="1" x14ac:dyDescent="0.25">
      <c r="A67" s="9" t="s">
        <v>20</v>
      </c>
      <c r="B67" s="9" t="s">
        <v>29</v>
      </c>
      <c r="C67" s="9" t="s">
        <v>30</v>
      </c>
      <c r="D67" s="40" t="s">
        <v>134</v>
      </c>
      <c r="E67" s="41" t="s">
        <v>133</v>
      </c>
      <c r="F67" s="9"/>
      <c r="G67" s="9" t="s">
        <v>75</v>
      </c>
      <c r="H67" s="46">
        <v>50700</v>
      </c>
      <c r="I67" s="46">
        <v>51800</v>
      </c>
      <c r="J67" s="46">
        <v>52360</v>
      </c>
      <c r="K67" s="46">
        <v>51240</v>
      </c>
      <c r="L67" s="49">
        <v>47350</v>
      </c>
      <c r="M67" s="49">
        <v>47326</v>
      </c>
      <c r="N67" s="49">
        <v>48699</v>
      </c>
      <c r="O67" s="49">
        <v>46310</v>
      </c>
      <c r="P67" s="49">
        <v>46498</v>
      </c>
      <c r="Q67" s="42">
        <f t="shared" si="36"/>
        <v>1100</v>
      </c>
      <c r="R67" s="42">
        <f t="shared" si="37"/>
        <v>560</v>
      </c>
      <c r="S67" s="42">
        <f t="shared" si="38"/>
        <v>0</v>
      </c>
      <c r="T67" s="42">
        <f t="shared" si="39"/>
        <v>0</v>
      </c>
      <c r="U67" s="42">
        <f t="shared" si="40"/>
        <v>0</v>
      </c>
      <c r="V67" s="42">
        <f t="shared" si="41"/>
        <v>1373</v>
      </c>
      <c r="W67" s="42">
        <f t="shared" si="42"/>
        <v>0</v>
      </c>
      <c r="X67" s="42">
        <f t="shared" si="42"/>
        <v>188</v>
      </c>
    </row>
    <row r="68" spans="1:24" ht="15" customHeight="1" x14ac:dyDescent="0.25">
      <c r="A68" s="9" t="s">
        <v>20</v>
      </c>
      <c r="B68" s="9" t="s">
        <v>31</v>
      </c>
      <c r="C68" s="9" t="s">
        <v>32</v>
      </c>
      <c r="D68" s="40" t="s">
        <v>134</v>
      </c>
      <c r="E68" s="41" t="s">
        <v>133</v>
      </c>
      <c r="F68" s="9"/>
      <c r="G68" s="9" t="s">
        <v>75</v>
      </c>
      <c r="H68" s="46">
        <v>22100</v>
      </c>
      <c r="I68" s="46">
        <v>26000</v>
      </c>
      <c r="J68" s="46">
        <v>28020</v>
      </c>
      <c r="K68" s="46">
        <v>28460</v>
      </c>
      <c r="L68" s="49">
        <v>31734</v>
      </c>
      <c r="M68" s="49">
        <v>32398</v>
      </c>
      <c r="N68" s="49">
        <v>32627</v>
      </c>
      <c r="O68" s="49">
        <v>31361</v>
      </c>
      <c r="P68" s="49">
        <v>31664</v>
      </c>
      <c r="Q68" s="42">
        <f t="shared" si="36"/>
        <v>3900</v>
      </c>
      <c r="R68" s="42">
        <f t="shared" si="37"/>
        <v>2020</v>
      </c>
      <c r="S68" s="42">
        <f t="shared" si="38"/>
        <v>440</v>
      </c>
      <c r="T68" s="42">
        <f t="shared" si="39"/>
        <v>3274</v>
      </c>
      <c r="U68" s="42">
        <f t="shared" si="40"/>
        <v>664</v>
      </c>
      <c r="V68" s="42">
        <f t="shared" si="41"/>
        <v>229</v>
      </c>
      <c r="W68" s="42">
        <f t="shared" si="42"/>
        <v>0</v>
      </c>
      <c r="X68" s="42">
        <f t="shared" si="42"/>
        <v>303</v>
      </c>
    </row>
    <row r="69" spans="1:24" ht="15" customHeight="1" x14ac:dyDescent="0.25">
      <c r="A69" s="9" t="s">
        <v>20</v>
      </c>
      <c r="B69" s="9" t="s">
        <v>33</v>
      </c>
      <c r="C69" s="9" t="s">
        <v>34</v>
      </c>
      <c r="D69" s="9" t="s">
        <v>71</v>
      </c>
      <c r="E69" s="9"/>
      <c r="F69" s="9"/>
      <c r="G69" s="9" t="s">
        <v>76</v>
      </c>
      <c r="H69" s="42">
        <v>20467</v>
      </c>
      <c r="I69" s="42">
        <v>12068</v>
      </c>
      <c r="J69" s="42">
        <v>12068</v>
      </c>
      <c r="K69" s="42">
        <v>12074</v>
      </c>
      <c r="L69" s="42">
        <v>10799</v>
      </c>
      <c r="M69" s="42">
        <v>10799</v>
      </c>
      <c r="N69" s="42">
        <v>10799</v>
      </c>
      <c r="O69" s="42">
        <v>10799</v>
      </c>
      <c r="P69" s="42">
        <v>9525</v>
      </c>
      <c r="Q69" s="42">
        <f t="shared" si="36"/>
        <v>0</v>
      </c>
      <c r="R69" s="42">
        <f t="shared" si="37"/>
        <v>0</v>
      </c>
      <c r="S69" s="42">
        <f t="shared" si="38"/>
        <v>6</v>
      </c>
      <c r="T69" s="42">
        <f t="shared" si="39"/>
        <v>0</v>
      </c>
      <c r="U69" s="42">
        <f t="shared" si="40"/>
        <v>0</v>
      </c>
      <c r="V69" s="42">
        <f t="shared" si="41"/>
        <v>0</v>
      </c>
      <c r="W69" s="42">
        <f t="shared" si="42"/>
        <v>0</v>
      </c>
      <c r="X69" s="42">
        <f t="shared" si="42"/>
        <v>0</v>
      </c>
    </row>
    <row r="70" spans="1:24" ht="15" customHeight="1" x14ac:dyDescent="0.25">
      <c r="A70" s="9" t="s">
        <v>20</v>
      </c>
      <c r="B70" s="9" t="s">
        <v>35</v>
      </c>
      <c r="C70" s="9" t="s">
        <v>36</v>
      </c>
      <c r="D70" s="9" t="s">
        <v>72</v>
      </c>
      <c r="E70" s="9"/>
      <c r="F70" s="9"/>
      <c r="G70" s="9" t="s">
        <v>74</v>
      </c>
      <c r="H70" s="42">
        <v>11436</v>
      </c>
      <c r="I70" s="42">
        <v>11257</v>
      </c>
      <c r="J70" s="42">
        <v>11239</v>
      </c>
      <c r="K70" s="42">
        <v>11234</v>
      </c>
      <c r="L70" s="42">
        <v>11255</v>
      </c>
      <c r="M70" s="42">
        <v>11207</v>
      </c>
      <c r="N70" s="42">
        <v>11120</v>
      </c>
      <c r="O70" s="42">
        <v>10684</v>
      </c>
      <c r="P70" s="42">
        <v>10733</v>
      </c>
      <c r="Q70" s="42">
        <f t="shared" si="36"/>
        <v>0</v>
      </c>
      <c r="R70" s="42">
        <f t="shared" si="37"/>
        <v>0</v>
      </c>
      <c r="S70" s="42">
        <f t="shared" si="38"/>
        <v>0</v>
      </c>
      <c r="T70" s="42">
        <f t="shared" si="39"/>
        <v>21</v>
      </c>
      <c r="U70" s="42">
        <f t="shared" si="40"/>
        <v>0</v>
      </c>
      <c r="V70" s="42">
        <f t="shared" si="41"/>
        <v>0</v>
      </c>
      <c r="W70" s="42">
        <f t="shared" si="42"/>
        <v>0</v>
      </c>
      <c r="X70" s="42">
        <f t="shared" si="42"/>
        <v>49</v>
      </c>
    </row>
    <row r="71" spans="1:24" ht="15" customHeight="1" x14ac:dyDescent="0.25">
      <c r="A71" s="9" t="s">
        <v>20</v>
      </c>
      <c r="B71" s="9" t="s">
        <v>79</v>
      </c>
      <c r="C71" s="9" t="s">
        <v>83</v>
      </c>
      <c r="D71" s="9" t="s">
        <v>72</v>
      </c>
      <c r="E71" s="9"/>
      <c r="F71" s="9"/>
      <c r="G71" s="9" t="s">
        <v>74</v>
      </c>
      <c r="H71" s="42">
        <v>28524</v>
      </c>
      <c r="I71" s="42">
        <v>30711</v>
      </c>
      <c r="J71" s="42">
        <v>32969</v>
      </c>
      <c r="K71" s="42">
        <v>37620</v>
      </c>
      <c r="L71" s="42">
        <v>41297</v>
      </c>
      <c r="M71" s="42">
        <v>45283</v>
      </c>
      <c r="N71" s="42">
        <v>50174</v>
      </c>
      <c r="O71" s="42">
        <v>52328</v>
      </c>
      <c r="P71" s="42">
        <v>53193</v>
      </c>
      <c r="Q71" s="42">
        <f t="shared" si="36"/>
        <v>2187</v>
      </c>
      <c r="R71" s="42">
        <f t="shared" si="37"/>
        <v>2258</v>
      </c>
      <c r="S71" s="42">
        <f t="shared" si="38"/>
        <v>4651</v>
      </c>
      <c r="T71" s="42">
        <f t="shared" si="39"/>
        <v>3677</v>
      </c>
      <c r="U71" s="42">
        <f t="shared" si="40"/>
        <v>3986</v>
      </c>
      <c r="V71" s="42">
        <f t="shared" si="41"/>
        <v>4891</v>
      </c>
      <c r="W71" s="42">
        <f t="shared" si="42"/>
        <v>2154</v>
      </c>
      <c r="X71" s="42">
        <f t="shared" si="42"/>
        <v>865</v>
      </c>
    </row>
    <row r="72" spans="1:24" ht="15" customHeight="1" x14ac:dyDescent="0.25">
      <c r="A72" s="9" t="s">
        <v>20</v>
      </c>
      <c r="B72" s="9" t="s">
        <v>78</v>
      </c>
      <c r="C72" s="9" t="s">
        <v>84</v>
      </c>
      <c r="D72" s="9" t="s">
        <v>72</v>
      </c>
      <c r="E72" s="9"/>
      <c r="F72" s="9"/>
      <c r="G72" s="9" t="s">
        <v>74</v>
      </c>
      <c r="H72" s="42">
        <v>188</v>
      </c>
      <c r="I72" s="42">
        <v>268</v>
      </c>
      <c r="J72" s="42">
        <v>508</v>
      </c>
      <c r="K72" s="42">
        <v>994</v>
      </c>
      <c r="L72" s="42">
        <v>3283</v>
      </c>
      <c r="M72" s="42">
        <v>4152</v>
      </c>
      <c r="N72" s="42">
        <v>5406</v>
      </c>
      <c r="O72" s="42">
        <v>6393</v>
      </c>
      <c r="P72" s="42">
        <v>7528</v>
      </c>
      <c r="Q72" s="42">
        <f t="shared" si="36"/>
        <v>80</v>
      </c>
      <c r="R72" s="42">
        <f t="shared" si="37"/>
        <v>240</v>
      </c>
      <c r="S72" s="42">
        <f t="shared" si="38"/>
        <v>486</v>
      </c>
      <c r="T72" s="42">
        <f t="shared" si="39"/>
        <v>2289</v>
      </c>
      <c r="U72" s="42">
        <f t="shared" si="40"/>
        <v>869</v>
      </c>
      <c r="V72" s="42">
        <f t="shared" si="41"/>
        <v>1254</v>
      </c>
      <c r="W72" s="42">
        <f t="shared" si="42"/>
        <v>987</v>
      </c>
      <c r="X72" s="42">
        <f t="shared" si="42"/>
        <v>1135</v>
      </c>
    </row>
    <row r="73" spans="1:24" ht="15" customHeight="1" x14ac:dyDescent="0.25">
      <c r="A73" s="9" t="s">
        <v>20</v>
      </c>
      <c r="B73" s="9" t="s">
        <v>37</v>
      </c>
      <c r="C73" s="9" t="s">
        <v>38</v>
      </c>
      <c r="D73" s="40" t="s">
        <v>134</v>
      </c>
      <c r="E73" s="41" t="s">
        <v>131</v>
      </c>
      <c r="F73" s="9"/>
      <c r="G73" s="9" t="s">
        <v>75</v>
      </c>
      <c r="H73" s="46">
        <v>3300</v>
      </c>
      <c r="I73" s="46">
        <v>3100</v>
      </c>
      <c r="J73" s="46">
        <v>3840</v>
      </c>
      <c r="K73" s="46">
        <v>3450</v>
      </c>
      <c r="L73" s="49">
        <v>4532</v>
      </c>
      <c r="M73" s="49">
        <v>4605</v>
      </c>
      <c r="N73" s="49">
        <v>4614</v>
      </c>
      <c r="O73" s="49">
        <v>4271</v>
      </c>
      <c r="P73" s="49">
        <v>4356</v>
      </c>
      <c r="Q73" s="42">
        <f t="shared" si="36"/>
        <v>0</v>
      </c>
      <c r="R73" s="42">
        <f t="shared" si="37"/>
        <v>740</v>
      </c>
      <c r="S73" s="42">
        <f t="shared" si="38"/>
        <v>0</v>
      </c>
      <c r="T73" s="42">
        <f t="shared" si="39"/>
        <v>1082</v>
      </c>
      <c r="U73" s="42">
        <f t="shared" si="40"/>
        <v>73</v>
      </c>
      <c r="V73" s="42">
        <f t="shared" si="41"/>
        <v>9</v>
      </c>
      <c r="W73" s="42">
        <f t="shared" si="42"/>
        <v>0</v>
      </c>
      <c r="X73" s="42">
        <f t="shared" si="42"/>
        <v>85</v>
      </c>
    </row>
    <row r="74" spans="1:24" ht="15" customHeight="1" x14ac:dyDescent="0.25">
      <c r="A74" s="9" t="s">
        <v>20</v>
      </c>
      <c r="B74" s="9" t="s">
        <v>39</v>
      </c>
      <c r="C74" s="9" t="s">
        <v>40</v>
      </c>
      <c r="D74" s="9" t="s">
        <v>72</v>
      </c>
      <c r="E74" s="9"/>
      <c r="F74" s="9"/>
      <c r="G74" s="9" t="s">
        <v>74</v>
      </c>
      <c r="H74" s="42">
        <v>9137</v>
      </c>
      <c r="I74" s="42">
        <v>9446</v>
      </c>
      <c r="J74" s="42">
        <v>9847</v>
      </c>
      <c r="K74" s="42">
        <v>10099</v>
      </c>
      <c r="L74" s="42">
        <v>10344</v>
      </c>
      <c r="M74" s="42">
        <v>10591</v>
      </c>
      <c r="N74" s="42">
        <v>10940</v>
      </c>
      <c r="O74" s="42">
        <v>11620</v>
      </c>
      <c r="P74" s="42">
        <v>11984</v>
      </c>
      <c r="Q74" s="42">
        <f t="shared" si="36"/>
        <v>309</v>
      </c>
      <c r="R74" s="42">
        <f t="shared" si="37"/>
        <v>401</v>
      </c>
      <c r="S74" s="42">
        <f t="shared" si="38"/>
        <v>252</v>
      </c>
      <c r="T74" s="42">
        <f t="shared" si="39"/>
        <v>245</v>
      </c>
      <c r="U74" s="42">
        <f t="shared" si="40"/>
        <v>247</v>
      </c>
      <c r="V74" s="42">
        <f t="shared" si="41"/>
        <v>349</v>
      </c>
      <c r="W74" s="42">
        <f t="shared" si="42"/>
        <v>680</v>
      </c>
      <c r="X74" s="42">
        <f t="shared" si="42"/>
        <v>364</v>
      </c>
    </row>
    <row r="75" spans="1:24" ht="15" customHeight="1" x14ac:dyDescent="0.25">
      <c r="A75" s="9" t="s">
        <v>20</v>
      </c>
      <c r="B75" s="9" t="s">
        <v>80</v>
      </c>
      <c r="C75" s="9" t="s">
        <v>85</v>
      </c>
      <c r="D75" s="9" t="s">
        <v>72</v>
      </c>
      <c r="E75" s="9"/>
      <c r="F75" s="9"/>
      <c r="G75" s="9" t="s">
        <v>74</v>
      </c>
      <c r="H75" s="42">
        <v>5146</v>
      </c>
      <c r="I75" s="42">
        <v>8399</v>
      </c>
      <c r="J75" s="42">
        <v>9440</v>
      </c>
      <c r="K75" s="42">
        <v>9883</v>
      </c>
      <c r="L75" s="42">
        <v>10481</v>
      </c>
      <c r="M75" s="42">
        <v>11198</v>
      </c>
      <c r="N75" s="42">
        <v>11571</v>
      </c>
      <c r="O75" s="42">
        <v>12174</v>
      </c>
      <c r="P75" s="42">
        <v>12794</v>
      </c>
      <c r="Q75" s="42">
        <f t="shared" si="36"/>
        <v>3253</v>
      </c>
      <c r="R75" s="42">
        <f t="shared" si="37"/>
        <v>1041</v>
      </c>
      <c r="S75" s="42">
        <f t="shared" si="38"/>
        <v>443</v>
      </c>
      <c r="T75" s="42">
        <f t="shared" si="39"/>
        <v>598</v>
      </c>
      <c r="U75" s="42">
        <f t="shared" si="40"/>
        <v>717</v>
      </c>
      <c r="V75" s="42">
        <f t="shared" si="41"/>
        <v>373</v>
      </c>
      <c r="W75" s="42">
        <f t="shared" si="42"/>
        <v>603</v>
      </c>
      <c r="X75" s="42">
        <f t="shared" si="42"/>
        <v>620</v>
      </c>
    </row>
    <row r="76" spans="1:24" ht="15" customHeight="1" x14ac:dyDescent="0.25">
      <c r="A76" s="9" t="s">
        <v>20</v>
      </c>
      <c r="B76" s="9" t="s">
        <v>81</v>
      </c>
      <c r="C76" s="9" t="s">
        <v>86</v>
      </c>
      <c r="D76" s="9" t="s">
        <v>72</v>
      </c>
      <c r="E76" s="9"/>
      <c r="F76" s="9"/>
      <c r="G76" s="9" t="s">
        <v>74</v>
      </c>
      <c r="H76" s="42">
        <v>20768</v>
      </c>
      <c r="I76" s="42">
        <v>25676</v>
      </c>
      <c r="J76" s="42">
        <v>27268</v>
      </c>
      <c r="K76" s="42">
        <v>28015</v>
      </c>
      <c r="L76" s="42">
        <v>28741</v>
      </c>
      <c r="M76" s="42">
        <v>29479</v>
      </c>
      <c r="N76" s="42">
        <v>30720</v>
      </c>
      <c r="O76" s="42">
        <v>32982</v>
      </c>
      <c r="P76" s="42">
        <v>36251</v>
      </c>
      <c r="Q76" s="42">
        <f t="shared" si="36"/>
        <v>4908</v>
      </c>
      <c r="R76" s="42">
        <f t="shared" si="37"/>
        <v>1592</v>
      </c>
      <c r="S76" s="42">
        <f t="shared" si="38"/>
        <v>747</v>
      </c>
      <c r="T76" s="42">
        <f t="shared" si="39"/>
        <v>726</v>
      </c>
      <c r="U76" s="42">
        <f t="shared" si="40"/>
        <v>738</v>
      </c>
      <c r="V76" s="42">
        <f t="shared" si="41"/>
        <v>1241</v>
      </c>
      <c r="W76" s="42">
        <f t="shared" si="42"/>
        <v>2262</v>
      </c>
      <c r="X76" s="42">
        <f t="shared" si="42"/>
        <v>3269</v>
      </c>
    </row>
    <row r="77" spans="1:24" ht="15" customHeight="1" x14ac:dyDescent="0.25">
      <c r="A77" s="9" t="s">
        <v>20</v>
      </c>
      <c r="B77" s="9" t="s">
        <v>41</v>
      </c>
      <c r="C77" s="9" t="s">
        <v>42</v>
      </c>
      <c r="D77" s="9" t="s">
        <v>72</v>
      </c>
      <c r="E77" s="9"/>
      <c r="F77" s="9"/>
      <c r="G77" s="9" t="s">
        <v>74</v>
      </c>
      <c r="H77" s="42">
        <v>2</v>
      </c>
      <c r="I77" s="42">
        <v>2</v>
      </c>
      <c r="J77" s="42">
        <v>2</v>
      </c>
      <c r="K77" s="42">
        <v>2</v>
      </c>
      <c r="L77" s="42">
        <v>2</v>
      </c>
      <c r="M77" s="42">
        <v>2</v>
      </c>
      <c r="N77" s="42">
        <v>2</v>
      </c>
      <c r="O77" s="42">
        <v>2</v>
      </c>
      <c r="P77" s="42">
        <v>2</v>
      </c>
      <c r="Q77" s="42">
        <f t="shared" ref="Q77:S83" si="43">MAX((I77-H77),0)</f>
        <v>0</v>
      </c>
      <c r="R77" s="42">
        <f t="shared" si="43"/>
        <v>0</v>
      </c>
      <c r="S77" s="42">
        <f t="shared" si="43"/>
        <v>0</v>
      </c>
      <c r="T77" s="42">
        <f t="shared" ref="T77:T84" si="44">MAX((L77-K77),0)</f>
        <v>0</v>
      </c>
      <c r="U77" s="42">
        <f t="shared" ref="U77:U84" si="45">MAX((M77-L77),0)</f>
        <v>0</v>
      </c>
      <c r="V77" s="42">
        <f t="shared" ref="V77:V84" si="46">MAX((N77-M77),0)</f>
        <v>0</v>
      </c>
      <c r="W77" s="42">
        <f t="shared" ref="W77:X84" si="47">MAX((O77-N77),0)</f>
        <v>0</v>
      </c>
      <c r="X77" s="42">
        <f t="shared" si="47"/>
        <v>0</v>
      </c>
    </row>
    <row r="78" spans="1:24" ht="15" customHeight="1" x14ac:dyDescent="0.25">
      <c r="A78" s="9" t="s">
        <v>20</v>
      </c>
      <c r="B78" s="9" t="s">
        <v>43</v>
      </c>
      <c r="C78" s="9" t="s">
        <v>44</v>
      </c>
      <c r="D78" s="9" t="s">
        <v>72</v>
      </c>
      <c r="E78" s="9"/>
      <c r="F78" s="9"/>
      <c r="G78" s="9" t="s">
        <v>74</v>
      </c>
      <c r="H78" s="42">
        <v>0</v>
      </c>
      <c r="I78" s="42">
        <v>0</v>
      </c>
      <c r="J78" s="42">
        <v>0</v>
      </c>
      <c r="K78" s="42">
        <v>0</v>
      </c>
      <c r="L78" s="42">
        <v>0</v>
      </c>
      <c r="M78" s="42">
        <v>0</v>
      </c>
      <c r="N78" s="42">
        <v>0</v>
      </c>
      <c r="O78" s="42">
        <v>0</v>
      </c>
      <c r="P78" s="42">
        <v>0</v>
      </c>
      <c r="Q78" s="42">
        <f t="shared" si="43"/>
        <v>0</v>
      </c>
      <c r="R78" s="42">
        <f t="shared" si="43"/>
        <v>0</v>
      </c>
      <c r="S78" s="42">
        <f t="shared" si="43"/>
        <v>0</v>
      </c>
      <c r="T78" s="42">
        <f t="shared" si="44"/>
        <v>0</v>
      </c>
      <c r="U78" s="42">
        <f t="shared" si="45"/>
        <v>0</v>
      </c>
      <c r="V78" s="42">
        <f t="shared" si="46"/>
        <v>0</v>
      </c>
      <c r="W78" s="42">
        <f t="shared" si="47"/>
        <v>0</v>
      </c>
      <c r="X78" s="42">
        <f t="shared" si="47"/>
        <v>0</v>
      </c>
    </row>
    <row r="79" spans="1:24" ht="15" customHeight="1" x14ac:dyDescent="0.25">
      <c r="A79" s="9" t="s">
        <v>20</v>
      </c>
      <c r="B79" s="9" t="s">
        <v>45</v>
      </c>
      <c r="C79" s="9" t="s">
        <v>46</v>
      </c>
      <c r="D79" s="9" t="s">
        <v>72</v>
      </c>
      <c r="E79" s="9"/>
      <c r="F79" s="9"/>
      <c r="G79" s="9" t="s">
        <v>74</v>
      </c>
      <c r="H79" s="42">
        <v>6</v>
      </c>
      <c r="I79" s="42">
        <v>16</v>
      </c>
      <c r="J79" s="42">
        <v>26</v>
      </c>
      <c r="K79" s="42">
        <v>29</v>
      </c>
      <c r="L79" s="42">
        <v>29</v>
      </c>
      <c r="M79" s="42">
        <v>33</v>
      </c>
      <c r="N79" s="42">
        <v>32</v>
      </c>
      <c r="O79" s="42">
        <v>35</v>
      </c>
      <c r="P79" s="42">
        <v>40</v>
      </c>
      <c r="Q79" s="42">
        <f t="shared" si="43"/>
        <v>10</v>
      </c>
      <c r="R79" s="42">
        <f t="shared" si="43"/>
        <v>10</v>
      </c>
      <c r="S79" s="42">
        <f t="shared" si="43"/>
        <v>3</v>
      </c>
      <c r="T79" s="42">
        <f t="shared" si="44"/>
        <v>0</v>
      </c>
      <c r="U79" s="42">
        <f t="shared" si="45"/>
        <v>4</v>
      </c>
      <c r="V79" s="42">
        <f t="shared" si="46"/>
        <v>0</v>
      </c>
      <c r="W79" s="42">
        <f t="shared" si="47"/>
        <v>3</v>
      </c>
      <c r="X79" s="42">
        <f t="shared" si="47"/>
        <v>5</v>
      </c>
    </row>
    <row r="80" spans="1:24" ht="15" customHeight="1" x14ac:dyDescent="0.25">
      <c r="A80" s="9" t="s">
        <v>19</v>
      </c>
      <c r="B80" s="9" t="s">
        <v>29</v>
      </c>
      <c r="C80" s="9" t="s">
        <v>30</v>
      </c>
      <c r="D80" s="40" t="s">
        <v>134</v>
      </c>
      <c r="E80" s="51" t="s">
        <v>132</v>
      </c>
      <c r="F80" s="41" t="s">
        <v>133</v>
      </c>
      <c r="G80" s="9" t="s">
        <v>75</v>
      </c>
      <c r="H80" s="46">
        <v>2580</v>
      </c>
      <c r="I80" s="46">
        <v>1720</v>
      </c>
      <c r="J80" s="46">
        <v>1950</v>
      </c>
      <c r="K80" s="50">
        <v>4871</v>
      </c>
      <c r="L80" s="49">
        <v>4847</v>
      </c>
      <c r="M80" s="49">
        <v>4847</v>
      </c>
      <c r="N80" s="49">
        <v>4847</v>
      </c>
      <c r="O80" s="49">
        <v>3656</v>
      </c>
      <c r="P80" s="49">
        <v>3656</v>
      </c>
      <c r="Q80" s="42">
        <f t="shared" si="43"/>
        <v>0</v>
      </c>
      <c r="R80" s="42">
        <f t="shared" si="43"/>
        <v>230</v>
      </c>
      <c r="S80" s="42">
        <f t="shared" si="43"/>
        <v>2921</v>
      </c>
      <c r="T80" s="42">
        <f t="shared" si="44"/>
        <v>0</v>
      </c>
      <c r="U80" s="42">
        <f t="shared" si="45"/>
        <v>0</v>
      </c>
      <c r="V80" s="42">
        <f t="shared" si="46"/>
        <v>0</v>
      </c>
      <c r="W80" s="42">
        <f t="shared" si="47"/>
        <v>0</v>
      </c>
      <c r="X80" s="42">
        <f t="shared" si="47"/>
        <v>0</v>
      </c>
    </row>
    <row r="81" spans="1:24" ht="15" customHeight="1" x14ac:dyDescent="0.25">
      <c r="A81" s="9" t="s">
        <v>19</v>
      </c>
      <c r="B81" s="9" t="s">
        <v>31</v>
      </c>
      <c r="C81" s="9" t="s">
        <v>32</v>
      </c>
      <c r="D81" s="40" t="s">
        <v>134</v>
      </c>
      <c r="E81" s="51" t="s">
        <v>132</v>
      </c>
      <c r="F81" s="41" t="s">
        <v>133</v>
      </c>
      <c r="G81" s="9" t="s">
        <v>75</v>
      </c>
      <c r="H81" s="46">
        <v>2610</v>
      </c>
      <c r="I81" s="46">
        <v>2580</v>
      </c>
      <c r="J81" s="46">
        <v>2710</v>
      </c>
      <c r="K81" s="50">
        <v>3121</v>
      </c>
      <c r="L81" s="49">
        <v>2941</v>
      </c>
      <c r="M81" s="49">
        <v>2941</v>
      </c>
      <c r="N81" s="49">
        <v>2941</v>
      </c>
      <c r="O81" s="49">
        <v>1826</v>
      </c>
      <c r="P81" s="49">
        <v>1814</v>
      </c>
      <c r="Q81" s="42">
        <f t="shared" si="43"/>
        <v>0</v>
      </c>
      <c r="R81" s="42">
        <f t="shared" si="43"/>
        <v>130</v>
      </c>
      <c r="S81" s="42">
        <f t="shared" si="43"/>
        <v>411</v>
      </c>
      <c r="T81" s="42">
        <f t="shared" si="44"/>
        <v>0</v>
      </c>
      <c r="U81" s="42">
        <f t="shared" si="45"/>
        <v>0</v>
      </c>
      <c r="V81" s="42">
        <f t="shared" si="46"/>
        <v>0</v>
      </c>
      <c r="W81" s="42">
        <f t="shared" si="47"/>
        <v>0</v>
      </c>
      <c r="X81" s="42">
        <f t="shared" si="47"/>
        <v>0</v>
      </c>
    </row>
    <row r="82" spans="1:24" ht="15" customHeight="1" x14ac:dyDescent="0.25">
      <c r="A82" s="9" t="s">
        <v>19</v>
      </c>
      <c r="B82" s="9" t="s">
        <v>33</v>
      </c>
      <c r="C82" s="9" t="s">
        <v>34</v>
      </c>
      <c r="D82" s="9" t="s">
        <v>71</v>
      </c>
      <c r="E82" s="9"/>
      <c r="F82" s="9"/>
      <c r="G82" s="9" t="s">
        <v>76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f t="shared" si="43"/>
        <v>0</v>
      </c>
      <c r="R82" s="42">
        <f t="shared" si="43"/>
        <v>0</v>
      </c>
      <c r="S82" s="42">
        <f t="shared" si="43"/>
        <v>0</v>
      </c>
      <c r="T82" s="42">
        <f t="shared" si="44"/>
        <v>0</v>
      </c>
      <c r="U82" s="42">
        <f t="shared" si="45"/>
        <v>0</v>
      </c>
      <c r="V82" s="42">
        <f t="shared" si="46"/>
        <v>0</v>
      </c>
      <c r="W82" s="42">
        <f t="shared" si="47"/>
        <v>0</v>
      </c>
      <c r="X82" s="42">
        <f t="shared" si="47"/>
        <v>0</v>
      </c>
    </row>
    <row r="83" spans="1:24" ht="15" customHeight="1" x14ac:dyDescent="0.25">
      <c r="A83" s="9" t="s">
        <v>19</v>
      </c>
      <c r="B83" s="9" t="s">
        <v>35</v>
      </c>
      <c r="C83" s="9" t="s">
        <v>36</v>
      </c>
      <c r="D83" s="9" t="s">
        <v>72</v>
      </c>
      <c r="E83" s="9"/>
      <c r="F83" s="9"/>
      <c r="G83" s="9" t="s">
        <v>74</v>
      </c>
      <c r="H83" s="42">
        <v>9.2639999999999993</v>
      </c>
      <c r="I83" s="42">
        <v>9.2550000000000008</v>
      </c>
      <c r="J83" s="42">
        <v>8.7330000000000005</v>
      </c>
      <c r="K83" s="42">
        <v>8.6159999999999997</v>
      </c>
      <c r="L83" s="42">
        <v>6.8780000000000001</v>
      </c>
      <c r="M83" s="42">
        <v>9.2669999999999995</v>
      </c>
      <c r="N83" s="42">
        <v>7.1529999999999996</v>
      </c>
      <c r="O83" s="42">
        <v>7.1529999999999996</v>
      </c>
      <c r="P83" s="42">
        <v>7.2629999999999999</v>
      </c>
      <c r="Q83" s="42">
        <f t="shared" si="43"/>
        <v>0</v>
      </c>
      <c r="R83" s="42">
        <f t="shared" si="43"/>
        <v>0</v>
      </c>
      <c r="S83" s="42">
        <f t="shared" si="43"/>
        <v>0</v>
      </c>
      <c r="T83" s="42">
        <f t="shared" si="44"/>
        <v>0</v>
      </c>
      <c r="U83" s="42">
        <f t="shared" si="45"/>
        <v>2.3889999999999993</v>
      </c>
      <c r="V83" s="42">
        <f t="shared" si="46"/>
        <v>0</v>
      </c>
      <c r="W83" s="42">
        <f t="shared" si="47"/>
        <v>0</v>
      </c>
      <c r="X83" s="42">
        <f t="shared" si="47"/>
        <v>0.11000000000000032</v>
      </c>
    </row>
    <row r="84" spans="1:24" ht="15" customHeight="1" x14ac:dyDescent="0.25">
      <c r="A84" s="9" t="s">
        <v>19</v>
      </c>
      <c r="B84" s="9" t="s">
        <v>79</v>
      </c>
      <c r="C84" s="9" t="s">
        <v>83</v>
      </c>
      <c r="D84" s="9" t="s">
        <v>72</v>
      </c>
      <c r="E84" s="9"/>
      <c r="F84" s="9"/>
      <c r="G84" s="9" t="s">
        <v>74</v>
      </c>
      <c r="H84" s="42">
        <v>3080.5309999999999</v>
      </c>
      <c r="I84" s="42">
        <v>3240.0909999999999</v>
      </c>
      <c r="J84" s="42">
        <v>3547.873</v>
      </c>
      <c r="K84" s="42">
        <v>3615.3530000000001</v>
      </c>
      <c r="L84" s="42">
        <v>3805.9160000000002</v>
      </c>
      <c r="M84" s="42">
        <v>3974.0920000000001</v>
      </c>
      <c r="N84" s="42">
        <v>4225.1490000000003</v>
      </c>
      <c r="O84" s="42">
        <v>4414.2079999999996</v>
      </c>
      <c r="P84" s="42">
        <v>4402.0820000000003</v>
      </c>
      <c r="Q84" s="42">
        <f t="shared" ref="Q84:S84" si="48">MAX((I84-H84),0)</f>
        <v>159.55999999999995</v>
      </c>
      <c r="R84" s="42">
        <f t="shared" si="48"/>
        <v>307.78200000000015</v>
      </c>
      <c r="S84" s="42">
        <f t="shared" si="48"/>
        <v>67.480000000000018</v>
      </c>
      <c r="T84" s="42">
        <f t="shared" si="44"/>
        <v>190.5630000000001</v>
      </c>
      <c r="U84" s="42">
        <f t="shared" si="45"/>
        <v>168.17599999999993</v>
      </c>
      <c r="V84" s="42">
        <f t="shared" si="46"/>
        <v>251.05700000000024</v>
      </c>
      <c r="W84" s="42">
        <f t="shared" si="47"/>
        <v>189.05899999999929</v>
      </c>
      <c r="X84" s="42">
        <f t="shared" si="47"/>
        <v>0</v>
      </c>
    </row>
    <row r="85" spans="1:24" ht="15" customHeight="1" x14ac:dyDescent="0.25">
      <c r="A85" s="9" t="s">
        <v>19</v>
      </c>
      <c r="B85" s="9" t="s">
        <v>78</v>
      </c>
      <c r="C85" s="9" t="s">
        <v>84</v>
      </c>
      <c r="D85" s="9" t="s">
        <v>72</v>
      </c>
      <c r="E85" s="9"/>
      <c r="F85" s="9"/>
      <c r="G85" s="9" t="s">
        <v>74</v>
      </c>
      <c r="H85" s="42">
        <v>871.45</v>
      </c>
      <c r="I85" s="42">
        <v>921.85</v>
      </c>
      <c r="J85" s="42">
        <v>1271.05</v>
      </c>
      <c r="K85" s="42">
        <v>1271.05</v>
      </c>
      <c r="L85" s="42">
        <v>1271.05</v>
      </c>
      <c r="M85" s="42">
        <v>1271.05</v>
      </c>
      <c r="N85" s="42">
        <v>1263.8</v>
      </c>
      <c r="O85" s="42">
        <v>1700.8</v>
      </c>
      <c r="P85" s="42">
        <v>1700.8</v>
      </c>
      <c r="Q85" s="42">
        <f t="shared" ref="Q85:Q103" si="49">MAX((I85-H85),0)</f>
        <v>50.399999999999977</v>
      </c>
      <c r="R85" s="42">
        <f t="shared" ref="R85:R103" si="50">MAX((J85-I85),0)</f>
        <v>349.19999999999993</v>
      </c>
      <c r="S85" s="42">
        <f t="shared" ref="S85:S103" si="51">MAX((K85-J85),0)</f>
        <v>0</v>
      </c>
      <c r="T85" s="42">
        <f t="shared" ref="T85:T103" si="52">MAX((L85-K85),0)</f>
        <v>0</v>
      </c>
      <c r="U85" s="42">
        <f t="shared" ref="U85:U103" si="53">MAX((M85-L85),0)</f>
        <v>0</v>
      </c>
      <c r="V85" s="42">
        <f t="shared" ref="V85:V103" si="54">MAX((N85-M85),0)</f>
        <v>0</v>
      </c>
      <c r="W85" s="42">
        <f t="shared" ref="W85:X103" si="55">MAX((O85-N85),0)</f>
        <v>437</v>
      </c>
      <c r="X85" s="42">
        <f t="shared" si="55"/>
        <v>0</v>
      </c>
    </row>
    <row r="86" spans="1:24" ht="15" customHeight="1" x14ac:dyDescent="0.25">
      <c r="A86" s="9" t="s">
        <v>19</v>
      </c>
      <c r="B86" s="9" t="s">
        <v>37</v>
      </c>
      <c r="C86" s="9" t="s">
        <v>38</v>
      </c>
      <c r="D86" s="40" t="s">
        <v>134</v>
      </c>
      <c r="E86" s="51" t="s">
        <v>132</v>
      </c>
      <c r="F86" s="41" t="s">
        <v>133</v>
      </c>
      <c r="G86" s="9" t="s">
        <v>75</v>
      </c>
      <c r="H86" s="46">
        <v>990</v>
      </c>
      <c r="I86" s="46">
        <v>990</v>
      </c>
      <c r="J86" s="46">
        <v>730</v>
      </c>
      <c r="K86" s="50">
        <v>429.5</v>
      </c>
      <c r="L86" s="49">
        <v>1051</v>
      </c>
      <c r="M86" s="49">
        <v>1051</v>
      </c>
      <c r="N86" s="49">
        <v>1051</v>
      </c>
      <c r="O86" s="49">
        <v>1007</v>
      </c>
      <c r="P86" s="49">
        <v>1007</v>
      </c>
      <c r="Q86" s="42">
        <f t="shared" si="49"/>
        <v>0</v>
      </c>
      <c r="R86" s="42">
        <f t="shared" si="50"/>
        <v>0</v>
      </c>
      <c r="S86" s="42">
        <f t="shared" si="51"/>
        <v>0</v>
      </c>
      <c r="T86" s="42">
        <f t="shared" si="52"/>
        <v>621.5</v>
      </c>
      <c r="U86" s="42">
        <f t="shared" si="53"/>
        <v>0</v>
      </c>
      <c r="V86" s="42">
        <f t="shared" si="54"/>
        <v>0</v>
      </c>
      <c r="W86" s="42">
        <f t="shared" si="55"/>
        <v>0</v>
      </c>
      <c r="X86" s="42">
        <f t="shared" si="55"/>
        <v>0</v>
      </c>
    </row>
    <row r="87" spans="1:24" ht="15" customHeight="1" x14ac:dyDescent="0.25">
      <c r="A87" s="9" t="s">
        <v>19</v>
      </c>
      <c r="B87" s="9" t="s">
        <v>39</v>
      </c>
      <c r="C87" s="9" t="s">
        <v>40</v>
      </c>
      <c r="D87" s="9" t="s">
        <v>72</v>
      </c>
      <c r="E87" s="9"/>
      <c r="F87" s="9"/>
      <c r="G87" s="9" t="s">
        <v>74</v>
      </c>
      <c r="H87" s="42">
        <v>1292.5529999999999</v>
      </c>
      <c r="I87" s="42">
        <v>1155.55</v>
      </c>
      <c r="J87" s="42">
        <v>918.71900000000005</v>
      </c>
      <c r="K87" s="42">
        <v>989.35900000000004</v>
      </c>
      <c r="L87" s="42">
        <v>973.41399999999999</v>
      </c>
      <c r="M87" s="42">
        <v>1031.6969999999999</v>
      </c>
      <c r="N87" s="42">
        <v>1501.26</v>
      </c>
      <c r="O87" s="42">
        <v>1484.664</v>
      </c>
      <c r="P87" s="42">
        <v>1686.681</v>
      </c>
      <c r="Q87" s="42">
        <f t="shared" si="49"/>
        <v>0</v>
      </c>
      <c r="R87" s="42">
        <f t="shared" si="50"/>
        <v>0</v>
      </c>
      <c r="S87" s="42">
        <f t="shared" si="51"/>
        <v>70.639999999999986</v>
      </c>
      <c r="T87" s="42">
        <f t="shared" si="52"/>
        <v>0</v>
      </c>
      <c r="U87" s="42">
        <f t="shared" si="53"/>
        <v>58.282999999999902</v>
      </c>
      <c r="V87" s="42">
        <f t="shared" si="54"/>
        <v>469.5630000000001</v>
      </c>
      <c r="W87" s="42">
        <f t="shared" si="55"/>
        <v>0</v>
      </c>
      <c r="X87" s="42">
        <f t="shared" si="55"/>
        <v>202.01700000000005</v>
      </c>
    </row>
    <row r="88" spans="1:24" ht="15" customHeight="1" x14ac:dyDescent="0.25">
      <c r="A88" s="9" t="s">
        <v>19</v>
      </c>
      <c r="B88" s="9" t="s">
        <v>80</v>
      </c>
      <c r="C88" s="9" t="s">
        <v>85</v>
      </c>
      <c r="D88" s="9" t="s">
        <v>72</v>
      </c>
      <c r="E88" s="6" t="s">
        <v>135</v>
      </c>
      <c r="F88" s="9"/>
      <c r="G88" s="9" t="s">
        <v>74</v>
      </c>
      <c r="H88" s="44">
        <v>0.11013509532956053</v>
      </c>
      <c r="I88" s="44">
        <v>2.6043710777931373</v>
      </c>
      <c r="J88" s="44">
        <v>3.6992434960693563</v>
      </c>
      <c r="K88" s="44">
        <v>3.9324707567672497</v>
      </c>
      <c r="L88" s="44">
        <v>5.0669140669418775</v>
      </c>
      <c r="M88" s="44">
        <v>5.5129288103515011</v>
      </c>
      <c r="N88" s="44">
        <v>5.8718202148204224</v>
      </c>
      <c r="O88" s="44">
        <v>6.4655779493471419</v>
      </c>
      <c r="P88" s="44">
        <v>6.9968178209367862</v>
      </c>
      <c r="Q88" s="42">
        <f t="shared" si="49"/>
        <v>2.4942359824635769</v>
      </c>
      <c r="R88" s="42">
        <f t="shared" si="50"/>
        <v>1.0948724182762191</v>
      </c>
      <c r="S88" s="42">
        <f t="shared" si="51"/>
        <v>0.23322726069789335</v>
      </c>
      <c r="T88" s="42">
        <f t="shared" si="52"/>
        <v>1.1344433101746279</v>
      </c>
      <c r="U88" s="42">
        <f t="shared" si="53"/>
        <v>0.44601474340962355</v>
      </c>
      <c r="V88" s="42">
        <f t="shared" si="54"/>
        <v>0.35889140446892132</v>
      </c>
      <c r="W88" s="42">
        <f t="shared" si="55"/>
        <v>0.59375773452671954</v>
      </c>
      <c r="X88" s="42">
        <f t="shared" si="55"/>
        <v>0.53123987158964425</v>
      </c>
    </row>
    <row r="89" spans="1:24" ht="15" customHeight="1" x14ac:dyDescent="0.25">
      <c r="A89" s="9" t="s">
        <v>19</v>
      </c>
      <c r="B89" s="9" t="s">
        <v>81</v>
      </c>
      <c r="C89" s="9" t="s">
        <v>86</v>
      </c>
      <c r="D89" s="9" t="s">
        <v>72</v>
      </c>
      <c r="E89" s="6" t="s">
        <v>135</v>
      </c>
      <c r="F89" s="9"/>
      <c r="G89" s="9" t="s">
        <v>74</v>
      </c>
      <c r="H89" s="44">
        <v>16.889864904670439</v>
      </c>
      <c r="I89" s="44">
        <v>399.39562892220681</v>
      </c>
      <c r="J89" s="44">
        <v>567.30075650393064</v>
      </c>
      <c r="K89" s="44">
        <v>603.0675292432328</v>
      </c>
      <c r="L89" s="44">
        <v>777.04108593305807</v>
      </c>
      <c r="M89" s="44">
        <v>845.44007118964839</v>
      </c>
      <c r="N89" s="44">
        <v>900.47817978517946</v>
      </c>
      <c r="O89" s="44">
        <v>991.53442205065289</v>
      </c>
      <c r="P89" s="44">
        <v>1073.0031821790633</v>
      </c>
      <c r="Q89" s="42">
        <f t="shared" si="49"/>
        <v>382.50576401753636</v>
      </c>
      <c r="R89" s="42">
        <f t="shared" si="50"/>
        <v>167.90512758172383</v>
      </c>
      <c r="S89" s="42">
        <f t="shared" si="51"/>
        <v>35.766772739302155</v>
      </c>
      <c r="T89" s="42">
        <f t="shared" si="52"/>
        <v>173.97355668982527</v>
      </c>
      <c r="U89" s="42">
        <f t="shared" si="53"/>
        <v>68.398985256590322</v>
      </c>
      <c r="V89" s="42">
        <f t="shared" si="54"/>
        <v>55.038108595531071</v>
      </c>
      <c r="W89" s="42">
        <f t="shared" si="55"/>
        <v>91.056242265473429</v>
      </c>
      <c r="X89" s="42">
        <f t="shared" si="55"/>
        <v>81.468760128410395</v>
      </c>
    </row>
    <row r="90" spans="1:24" ht="15" customHeight="1" x14ac:dyDescent="0.25">
      <c r="A90" s="9" t="s">
        <v>19</v>
      </c>
      <c r="B90" s="9" t="s">
        <v>41</v>
      </c>
      <c r="C90" s="9" t="s">
        <v>42</v>
      </c>
      <c r="D90" s="9" t="s">
        <v>72</v>
      </c>
      <c r="E90" s="9"/>
      <c r="F90" s="9"/>
      <c r="G90" s="9" t="s">
        <v>74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42">
        <v>0</v>
      </c>
      <c r="Q90" s="42">
        <f t="shared" si="49"/>
        <v>0</v>
      </c>
      <c r="R90" s="42">
        <f t="shared" si="50"/>
        <v>0</v>
      </c>
      <c r="S90" s="42">
        <f t="shared" si="51"/>
        <v>0</v>
      </c>
      <c r="T90" s="42">
        <f t="shared" si="52"/>
        <v>0</v>
      </c>
      <c r="U90" s="42">
        <f t="shared" si="53"/>
        <v>0</v>
      </c>
      <c r="V90" s="42">
        <f t="shared" si="54"/>
        <v>0</v>
      </c>
      <c r="W90" s="42">
        <f t="shared" si="55"/>
        <v>0</v>
      </c>
      <c r="X90" s="42">
        <f t="shared" si="55"/>
        <v>0</v>
      </c>
    </row>
    <row r="91" spans="1:24" ht="15" customHeight="1" x14ac:dyDescent="0.25">
      <c r="A91" s="9" t="s">
        <v>19</v>
      </c>
      <c r="B91" s="9" t="s">
        <v>43</v>
      </c>
      <c r="C91" s="9" t="s">
        <v>44</v>
      </c>
      <c r="D91" s="9" t="s">
        <v>72</v>
      </c>
      <c r="E91" s="9"/>
      <c r="F91" s="9"/>
      <c r="G91" s="9" t="s">
        <v>74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42">
        <v>0</v>
      </c>
      <c r="Q91" s="42">
        <f t="shared" si="49"/>
        <v>0</v>
      </c>
      <c r="R91" s="42">
        <f t="shared" si="50"/>
        <v>0</v>
      </c>
      <c r="S91" s="42">
        <f t="shared" si="51"/>
        <v>0</v>
      </c>
      <c r="T91" s="42">
        <f t="shared" si="52"/>
        <v>0</v>
      </c>
      <c r="U91" s="42">
        <f t="shared" si="53"/>
        <v>0</v>
      </c>
      <c r="V91" s="42">
        <f t="shared" si="54"/>
        <v>0</v>
      </c>
      <c r="W91" s="42">
        <f t="shared" si="55"/>
        <v>0</v>
      </c>
      <c r="X91" s="42">
        <f t="shared" si="55"/>
        <v>0</v>
      </c>
    </row>
    <row r="92" spans="1:24" ht="15" customHeight="1" x14ac:dyDescent="0.25">
      <c r="A92" s="9" t="s">
        <v>19</v>
      </c>
      <c r="B92" s="9" t="s">
        <v>45</v>
      </c>
      <c r="C92" s="9" t="s">
        <v>46</v>
      </c>
      <c r="D92" s="9" t="s">
        <v>72</v>
      </c>
      <c r="E92" s="9"/>
      <c r="F92" s="9"/>
      <c r="G92" s="9" t="s">
        <v>74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42">
        <v>0</v>
      </c>
      <c r="Q92" s="42">
        <f t="shared" si="49"/>
        <v>0</v>
      </c>
      <c r="R92" s="42">
        <f t="shared" si="50"/>
        <v>0</v>
      </c>
      <c r="S92" s="42">
        <f t="shared" si="51"/>
        <v>0</v>
      </c>
      <c r="T92" s="42">
        <f t="shared" si="52"/>
        <v>0</v>
      </c>
      <c r="U92" s="42">
        <f t="shared" si="53"/>
        <v>0</v>
      </c>
      <c r="V92" s="42">
        <f t="shared" si="54"/>
        <v>0</v>
      </c>
      <c r="W92" s="42">
        <f t="shared" si="55"/>
        <v>0</v>
      </c>
      <c r="X92" s="42">
        <f t="shared" si="55"/>
        <v>0</v>
      </c>
    </row>
    <row r="93" spans="1:24" ht="15" customHeight="1" x14ac:dyDescent="0.25">
      <c r="A93" s="9" t="s">
        <v>18</v>
      </c>
      <c r="B93" s="9" t="s">
        <v>29</v>
      </c>
      <c r="C93" s="9" t="s">
        <v>30</v>
      </c>
      <c r="D93" s="40" t="s">
        <v>134</v>
      </c>
      <c r="E93" s="51" t="s">
        <v>132</v>
      </c>
      <c r="F93" s="41" t="s">
        <v>133</v>
      </c>
      <c r="G93" s="9" t="s">
        <v>75</v>
      </c>
      <c r="H93" s="46">
        <v>0</v>
      </c>
      <c r="I93" s="46">
        <v>0</v>
      </c>
      <c r="J93" s="46">
        <v>0</v>
      </c>
      <c r="K93" s="50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2">
        <f t="shared" si="49"/>
        <v>0</v>
      </c>
      <c r="R93" s="42">
        <f t="shared" si="50"/>
        <v>0</v>
      </c>
      <c r="S93" s="42">
        <f t="shared" si="51"/>
        <v>0</v>
      </c>
      <c r="T93" s="42">
        <f t="shared" si="52"/>
        <v>0</v>
      </c>
      <c r="U93" s="42">
        <f t="shared" si="53"/>
        <v>0</v>
      </c>
      <c r="V93" s="42">
        <f t="shared" si="54"/>
        <v>0</v>
      </c>
      <c r="W93" s="42">
        <f t="shared" si="55"/>
        <v>0</v>
      </c>
      <c r="X93" s="42">
        <f t="shared" si="55"/>
        <v>0</v>
      </c>
    </row>
    <row r="94" spans="1:24" ht="15" customHeight="1" x14ac:dyDescent="0.25">
      <c r="A94" s="9" t="s">
        <v>18</v>
      </c>
      <c r="B94" s="9" t="s">
        <v>31</v>
      </c>
      <c r="C94" s="9" t="s">
        <v>32</v>
      </c>
      <c r="D94" s="40" t="s">
        <v>134</v>
      </c>
      <c r="E94" s="51" t="s">
        <v>132</v>
      </c>
      <c r="F94" s="41" t="s">
        <v>133</v>
      </c>
      <c r="G94" s="9" t="s">
        <v>75</v>
      </c>
      <c r="H94" s="46">
        <v>472.3115577889447</v>
      </c>
      <c r="I94" s="46">
        <v>478.36683417085425</v>
      </c>
      <c r="J94" s="46">
        <v>486.44053601340033</v>
      </c>
      <c r="K94" s="50">
        <v>241</v>
      </c>
      <c r="L94" s="49">
        <v>267</v>
      </c>
      <c r="M94" s="49">
        <v>205</v>
      </c>
      <c r="N94" s="49">
        <v>214</v>
      </c>
      <c r="O94" s="49">
        <v>204</v>
      </c>
      <c r="P94" s="49">
        <v>176</v>
      </c>
      <c r="Q94" s="42">
        <f t="shared" si="49"/>
        <v>6.0552763819095503</v>
      </c>
      <c r="R94" s="42">
        <f t="shared" si="50"/>
        <v>8.073701842546086</v>
      </c>
      <c r="S94" s="42">
        <f t="shared" si="51"/>
        <v>0</v>
      </c>
      <c r="T94" s="42">
        <f t="shared" si="52"/>
        <v>26</v>
      </c>
      <c r="U94" s="42">
        <f t="shared" si="53"/>
        <v>0</v>
      </c>
      <c r="V94" s="42">
        <f t="shared" si="54"/>
        <v>9</v>
      </c>
      <c r="W94" s="42">
        <f t="shared" si="55"/>
        <v>0</v>
      </c>
      <c r="X94" s="42">
        <f t="shared" si="55"/>
        <v>0</v>
      </c>
    </row>
    <row r="95" spans="1:24" ht="15" customHeight="1" x14ac:dyDescent="0.25">
      <c r="A95" s="9" t="s">
        <v>18</v>
      </c>
      <c r="B95" s="9" t="s">
        <v>33</v>
      </c>
      <c r="C95" s="9" t="s">
        <v>34</v>
      </c>
      <c r="D95" s="9" t="s">
        <v>71</v>
      </c>
      <c r="E95" s="9"/>
      <c r="F95" s="9"/>
      <c r="G95" s="9" t="s">
        <v>76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2">
        <v>0</v>
      </c>
      <c r="Q95" s="42">
        <f t="shared" si="49"/>
        <v>0</v>
      </c>
      <c r="R95" s="42">
        <f t="shared" si="50"/>
        <v>0</v>
      </c>
      <c r="S95" s="42">
        <f t="shared" si="51"/>
        <v>0</v>
      </c>
      <c r="T95" s="42">
        <f t="shared" si="52"/>
        <v>0</v>
      </c>
      <c r="U95" s="42">
        <f t="shared" si="53"/>
        <v>0</v>
      </c>
      <c r="V95" s="42">
        <f t="shared" si="54"/>
        <v>0</v>
      </c>
      <c r="W95" s="42">
        <f t="shared" si="55"/>
        <v>0</v>
      </c>
      <c r="X95" s="42">
        <f t="shared" si="55"/>
        <v>0</v>
      </c>
    </row>
    <row r="96" spans="1:24" ht="15" customHeight="1" x14ac:dyDescent="0.25">
      <c r="A96" s="9" t="s">
        <v>18</v>
      </c>
      <c r="B96" s="9" t="s">
        <v>35</v>
      </c>
      <c r="C96" s="9" t="s">
        <v>36</v>
      </c>
      <c r="D96" s="9" t="s">
        <v>72</v>
      </c>
      <c r="E96" s="9"/>
      <c r="F96" s="9"/>
      <c r="G96" s="9" t="s">
        <v>74</v>
      </c>
      <c r="H96" s="42">
        <v>5</v>
      </c>
      <c r="I96" s="42">
        <v>8</v>
      </c>
      <c r="J96" s="42">
        <v>8</v>
      </c>
      <c r="K96" s="42">
        <v>5</v>
      </c>
      <c r="L96" s="42">
        <v>6</v>
      </c>
      <c r="M96" s="42">
        <v>6</v>
      </c>
      <c r="N96" s="42">
        <v>7.3</v>
      </c>
      <c r="O96" s="42">
        <v>7.3</v>
      </c>
      <c r="P96" s="42">
        <v>6</v>
      </c>
      <c r="Q96" s="42">
        <f t="shared" si="49"/>
        <v>3</v>
      </c>
      <c r="R96" s="42">
        <f t="shared" si="50"/>
        <v>0</v>
      </c>
      <c r="S96" s="42">
        <f t="shared" si="51"/>
        <v>0</v>
      </c>
      <c r="T96" s="42">
        <f t="shared" si="52"/>
        <v>1</v>
      </c>
      <c r="U96" s="42">
        <f t="shared" si="53"/>
        <v>0</v>
      </c>
      <c r="V96" s="42">
        <f t="shared" si="54"/>
        <v>1.2999999999999998</v>
      </c>
      <c r="W96" s="42">
        <f t="shared" si="55"/>
        <v>0</v>
      </c>
      <c r="X96" s="42">
        <f t="shared" si="55"/>
        <v>0</v>
      </c>
    </row>
    <row r="97" spans="1:24" ht="15" customHeight="1" x14ac:dyDescent="0.25">
      <c r="A97" s="9" t="s">
        <v>18</v>
      </c>
      <c r="B97" s="9" t="s">
        <v>79</v>
      </c>
      <c r="C97" s="9" t="s">
        <v>83</v>
      </c>
      <c r="D97" s="9" t="s">
        <v>72</v>
      </c>
      <c r="E97" s="9"/>
      <c r="F97" s="9"/>
      <c r="G97" s="9" t="s">
        <v>74</v>
      </c>
      <c r="H97" s="42">
        <v>180</v>
      </c>
      <c r="I97" s="42">
        <v>266</v>
      </c>
      <c r="J97" s="42">
        <v>248</v>
      </c>
      <c r="K97" s="42">
        <v>275</v>
      </c>
      <c r="L97" s="42">
        <v>300</v>
      </c>
      <c r="M97" s="42">
        <v>310</v>
      </c>
      <c r="N97" s="42">
        <v>311.8</v>
      </c>
      <c r="O97" s="42">
        <v>310</v>
      </c>
      <c r="P97" s="42">
        <v>316</v>
      </c>
      <c r="Q97" s="42">
        <f t="shared" si="49"/>
        <v>86</v>
      </c>
      <c r="R97" s="42">
        <f t="shared" si="50"/>
        <v>0</v>
      </c>
      <c r="S97" s="42">
        <f t="shared" si="51"/>
        <v>27</v>
      </c>
      <c r="T97" s="42">
        <f t="shared" si="52"/>
        <v>25</v>
      </c>
      <c r="U97" s="42">
        <f t="shared" si="53"/>
        <v>10</v>
      </c>
      <c r="V97" s="42">
        <f t="shared" si="54"/>
        <v>1.8000000000000114</v>
      </c>
      <c r="W97" s="42">
        <f t="shared" si="55"/>
        <v>0</v>
      </c>
      <c r="X97" s="42">
        <f t="shared" si="55"/>
        <v>6</v>
      </c>
    </row>
    <row r="98" spans="1:24" ht="15" customHeight="1" x14ac:dyDescent="0.25">
      <c r="A98" s="9" t="s">
        <v>18</v>
      </c>
      <c r="B98" s="9" t="s">
        <v>78</v>
      </c>
      <c r="C98" s="9" t="s">
        <v>84</v>
      </c>
      <c r="D98" s="9" t="s">
        <v>72</v>
      </c>
      <c r="E98" s="9"/>
      <c r="F98" s="9"/>
      <c r="G98" s="9" t="s">
        <v>74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2">
        <v>0</v>
      </c>
      <c r="Q98" s="42">
        <f t="shared" si="49"/>
        <v>0</v>
      </c>
      <c r="R98" s="42">
        <f t="shared" si="50"/>
        <v>0</v>
      </c>
      <c r="S98" s="42">
        <f t="shared" si="51"/>
        <v>0</v>
      </c>
      <c r="T98" s="42">
        <f t="shared" si="52"/>
        <v>0</v>
      </c>
      <c r="U98" s="42">
        <f t="shared" si="53"/>
        <v>0</v>
      </c>
      <c r="V98" s="42">
        <f t="shared" si="54"/>
        <v>0</v>
      </c>
      <c r="W98" s="42">
        <f t="shared" si="55"/>
        <v>0</v>
      </c>
      <c r="X98" s="42">
        <f t="shared" si="55"/>
        <v>0</v>
      </c>
    </row>
    <row r="99" spans="1:24" ht="15" customHeight="1" x14ac:dyDescent="0.25">
      <c r="A99" s="9" t="s">
        <v>18</v>
      </c>
      <c r="B99" s="9" t="s">
        <v>37</v>
      </c>
      <c r="C99" s="9" t="s">
        <v>38</v>
      </c>
      <c r="D99" s="40" t="s">
        <v>134</v>
      </c>
      <c r="E99" s="51" t="s">
        <v>132</v>
      </c>
      <c r="F99" s="41" t="s">
        <v>133</v>
      </c>
      <c r="G99" s="9" t="s">
        <v>75</v>
      </c>
      <c r="H99" s="46">
        <v>1867.6884422110552</v>
      </c>
      <c r="I99" s="46">
        <v>1891.6331658291458</v>
      </c>
      <c r="J99" s="46">
        <v>1923.5594639865997</v>
      </c>
      <c r="K99" s="50">
        <v>953</v>
      </c>
      <c r="L99" s="49">
        <v>1698</v>
      </c>
      <c r="M99" s="49">
        <v>1975</v>
      </c>
      <c r="N99" s="49">
        <v>1976</v>
      </c>
      <c r="O99" s="49">
        <v>1976</v>
      </c>
      <c r="P99" s="49">
        <v>1978</v>
      </c>
      <c r="Q99" s="42">
        <f t="shared" si="49"/>
        <v>23.94472361809062</v>
      </c>
      <c r="R99" s="42">
        <f t="shared" si="50"/>
        <v>31.926298157453857</v>
      </c>
      <c r="S99" s="42">
        <f t="shared" si="51"/>
        <v>0</v>
      </c>
      <c r="T99" s="42">
        <f t="shared" si="52"/>
        <v>745</v>
      </c>
      <c r="U99" s="42">
        <f t="shared" si="53"/>
        <v>277</v>
      </c>
      <c r="V99" s="42">
        <f t="shared" si="54"/>
        <v>1</v>
      </c>
      <c r="W99" s="42">
        <f t="shared" si="55"/>
        <v>0</v>
      </c>
      <c r="X99" s="42">
        <f t="shared" si="55"/>
        <v>2</v>
      </c>
    </row>
    <row r="100" spans="1:24" ht="15" customHeight="1" x14ac:dyDescent="0.25">
      <c r="A100" s="9" t="s">
        <v>18</v>
      </c>
      <c r="B100" s="9" t="s">
        <v>39</v>
      </c>
      <c r="C100" s="9" t="s">
        <v>40</v>
      </c>
      <c r="D100" s="9" t="s">
        <v>72</v>
      </c>
      <c r="E100" s="9"/>
      <c r="F100" s="9"/>
      <c r="G100" s="9" t="s">
        <v>74</v>
      </c>
      <c r="H100" s="42">
        <v>149</v>
      </c>
      <c r="I100" s="42">
        <v>167</v>
      </c>
      <c r="J100" s="42">
        <v>366</v>
      </c>
      <c r="K100" s="42">
        <v>383</v>
      </c>
      <c r="L100" s="42">
        <v>386</v>
      </c>
      <c r="M100" s="42">
        <v>386</v>
      </c>
      <c r="N100" s="42">
        <v>426</v>
      </c>
      <c r="O100" s="42">
        <v>384.35</v>
      </c>
      <c r="P100" s="42">
        <v>397.9</v>
      </c>
      <c r="Q100" s="42">
        <f t="shared" si="49"/>
        <v>18</v>
      </c>
      <c r="R100" s="42">
        <f t="shared" si="50"/>
        <v>199</v>
      </c>
      <c r="S100" s="42">
        <f t="shared" si="51"/>
        <v>17</v>
      </c>
      <c r="T100" s="42">
        <f t="shared" si="52"/>
        <v>3</v>
      </c>
      <c r="U100" s="42">
        <f t="shared" si="53"/>
        <v>0</v>
      </c>
      <c r="V100" s="42">
        <f t="shared" si="54"/>
        <v>40</v>
      </c>
      <c r="W100" s="42">
        <f t="shared" si="55"/>
        <v>0</v>
      </c>
      <c r="X100" s="42">
        <f t="shared" si="55"/>
        <v>13.549999999999955</v>
      </c>
    </row>
    <row r="101" spans="1:24" ht="15" customHeight="1" x14ac:dyDescent="0.25">
      <c r="A101" s="9" t="s">
        <v>18</v>
      </c>
      <c r="B101" s="9" t="s">
        <v>80</v>
      </c>
      <c r="C101" s="9" t="s">
        <v>85</v>
      </c>
      <c r="D101" s="9" t="s">
        <v>72</v>
      </c>
      <c r="E101" s="9"/>
      <c r="F101" s="9"/>
      <c r="G101" s="9" t="s">
        <v>74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42">
        <v>0</v>
      </c>
      <c r="Q101" s="42">
        <f t="shared" si="49"/>
        <v>0</v>
      </c>
      <c r="R101" s="42">
        <f t="shared" si="50"/>
        <v>0</v>
      </c>
      <c r="S101" s="42">
        <f t="shared" si="51"/>
        <v>0</v>
      </c>
      <c r="T101" s="42">
        <f t="shared" si="52"/>
        <v>0</v>
      </c>
      <c r="U101" s="42">
        <f t="shared" si="53"/>
        <v>0</v>
      </c>
      <c r="V101" s="42">
        <f t="shared" si="54"/>
        <v>0</v>
      </c>
      <c r="W101" s="42">
        <f t="shared" si="55"/>
        <v>0</v>
      </c>
      <c r="X101" s="42">
        <f t="shared" si="55"/>
        <v>0</v>
      </c>
    </row>
    <row r="102" spans="1:24" ht="15" customHeight="1" x14ac:dyDescent="0.25">
      <c r="A102" s="9" t="s">
        <v>18</v>
      </c>
      <c r="B102" s="9" t="s">
        <v>81</v>
      </c>
      <c r="C102" s="9" t="s">
        <v>86</v>
      </c>
      <c r="D102" s="9" t="s">
        <v>72</v>
      </c>
      <c r="E102" s="9"/>
      <c r="F102" s="9"/>
      <c r="G102" s="9" t="s">
        <v>74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10</v>
      </c>
      <c r="N102" s="42">
        <v>15</v>
      </c>
      <c r="O102" s="42">
        <v>31.9</v>
      </c>
      <c r="P102" s="42">
        <v>120.6</v>
      </c>
      <c r="Q102" s="42">
        <f t="shared" si="49"/>
        <v>0</v>
      </c>
      <c r="R102" s="42">
        <f t="shared" si="50"/>
        <v>0</v>
      </c>
      <c r="S102" s="42">
        <f t="shared" si="51"/>
        <v>0</v>
      </c>
      <c r="T102" s="42">
        <f t="shared" si="52"/>
        <v>0</v>
      </c>
      <c r="U102" s="42">
        <f t="shared" si="53"/>
        <v>10</v>
      </c>
      <c r="V102" s="42">
        <f t="shared" si="54"/>
        <v>5</v>
      </c>
      <c r="W102" s="42">
        <f t="shared" si="55"/>
        <v>16.899999999999999</v>
      </c>
      <c r="X102" s="42">
        <f t="shared" si="55"/>
        <v>88.699999999999989</v>
      </c>
    </row>
    <row r="103" spans="1:24" ht="15" customHeight="1" x14ac:dyDescent="0.25">
      <c r="A103" s="9" t="s">
        <v>18</v>
      </c>
      <c r="B103" s="9" t="s">
        <v>41</v>
      </c>
      <c r="C103" s="9" t="s">
        <v>42</v>
      </c>
      <c r="D103" s="9" t="s">
        <v>72</v>
      </c>
      <c r="E103" s="9"/>
      <c r="F103" s="9"/>
      <c r="G103" s="9" t="s">
        <v>74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2">
        <v>0</v>
      </c>
      <c r="Q103" s="42">
        <f t="shared" si="49"/>
        <v>0</v>
      </c>
      <c r="R103" s="42">
        <f t="shared" si="50"/>
        <v>0</v>
      </c>
      <c r="S103" s="42">
        <f t="shared" si="51"/>
        <v>0</v>
      </c>
      <c r="T103" s="42">
        <f t="shared" si="52"/>
        <v>0</v>
      </c>
      <c r="U103" s="42">
        <f t="shared" si="53"/>
        <v>0</v>
      </c>
      <c r="V103" s="42">
        <f t="shared" si="54"/>
        <v>0</v>
      </c>
      <c r="W103" s="42">
        <f t="shared" si="55"/>
        <v>0</v>
      </c>
      <c r="X103" s="42">
        <f t="shared" si="55"/>
        <v>0</v>
      </c>
    </row>
    <row r="104" spans="1:24" ht="15" customHeight="1" x14ac:dyDescent="0.25">
      <c r="A104" s="9" t="s">
        <v>18</v>
      </c>
      <c r="B104" s="9" t="s">
        <v>43</v>
      </c>
      <c r="C104" s="9" t="s">
        <v>44</v>
      </c>
      <c r="D104" s="9" t="s">
        <v>72</v>
      </c>
      <c r="E104" s="9"/>
      <c r="F104" s="9"/>
      <c r="G104" s="9" t="s">
        <v>74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2">
        <v>0</v>
      </c>
      <c r="Q104" s="42">
        <f t="shared" ref="Q104:Q162" si="56">MAX((I104-H104),0)</f>
        <v>0</v>
      </c>
      <c r="R104" s="42">
        <f t="shared" ref="R104:R162" si="57">MAX((J104-I104),0)</f>
        <v>0</v>
      </c>
      <c r="S104" s="42">
        <f t="shared" ref="S104:S162" si="58">MAX((K104-J104),0)</f>
        <v>0</v>
      </c>
      <c r="T104" s="42">
        <f t="shared" ref="T104:T162" si="59">MAX((L104-K104),0)</f>
        <v>0</v>
      </c>
      <c r="U104" s="42">
        <f t="shared" ref="U104:U162" si="60">MAX((M104-L104),0)</f>
        <v>0</v>
      </c>
      <c r="V104" s="42">
        <f t="shared" ref="V104:V162" si="61">MAX((N104-M104),0)</f>
        <v>0</v>
      </c>
      <c r="W104" s="42">
        <f t="shared" ref="W104:X162" si="62">MAX((O104-N104),0)</f>
        <v>0</v>
      </c>
      <c r="X104" s="42">
        <f t="shared" si="62"/>
        <v>0</v>
      </c>
    </row>
    <row r="105" spans="1:24" ht="15" customHeight="1" x14ac:dyDescent="0.25">
      <c r="A105" s="9" t="s">
        <v>18</v>
      </c>
      <c r="B105" s="9" t="s">
        <v>45</v>
      </c>
      <c r="C105" s="9" t="s">
        <v>46</v>
      </c>
      <c r="D105" s="9" t="s">
        <v>72</v>
      </c>
      <c r="E105" s="9"/>
      <c r="F105" s="9"/>
      <c r="G105" s="9" t="s">
        <v>74</v>
      </c>
      <c r="H105" s="42">
        <v>0</v>
      </c>
      <c r="I105" s="42">
        <v>0</v>
      </c>
      <c r="J105" s="42">
        <v>0</v>
      </c>
      <c r="K105" s="42">
        <v>0</v>
      </c>
      <c r="L105" s="42">
        <v>0</v>
      </c>
      <c r="M105" s="42">
        <v>0</v>
      </c>
      <c r="N105" s="42">
        <v>0</v>
      </c>
      <c r="O105" s="42">
        <v>0</v>
      </c>
      <c r="P105" s="42">
        <v>0</v>
      </c>
      <c r="Q105" s="42">
        <f t="shared" si="56"/>
        <v>0</v>
      </c>
      <c r="R105" s="42">
        <f t="shared" si="57"/>
        <v>0</v>
      </c>
      <c r="S105" s="42">
        <f t="shared" si="58"/>
        <v>0</v>
      </c>
      <c r="T105" s="42">
        <f t="shared" si="59"/>
        <v>0</v>
      </c>
      <c r="U105" s="42">
        <f t="shared" si="60"/>
        <v>0</v>
      </c>
      <c r="V105" s="42">
        <f t="shared" si="61"/>
        <v>0</v>
      </c>
      <c r="W105" s="42">
        <f t="shared" si="62"/>
        <v>0</v>
      </c>
      <c r="X105" s="42">
        <f t="shared" si="62"/>
        <v>0</v>
      </c>
    </row>
    <row r="106" spans="1:24" ht="15" customHeight="1" x14ac:dyDescent="0.25">
      <c r="A106" s="9" t="s">
        <v>17</v>
      </c>
      <c r="B106" s="9" t="s">
        <v>29</v>
      </c>
      <c r="C106" s="9" t="s">
        <v>30</v>
      </c>
      <c r="D106" s="40" t="s">
        <v>134</v>
      </c>
      <c r="E106" s="51" t="s">
        <v>132</v>
      </c>
      <c r="F106" s="41" t="s">
        <v>133</v>
      </c>
      <c r="G106" s="9" t="s">
        <v>75</v>
      </c>
      <c r="H106" s="46">
        <v>11000</v>
      </c>
      <c r="I106" s="46">
        <v>9800</v>
      </c>
      <c r="J106" s="46">
        <v>11100</v>
      </c>
      <c r="K106" s="50">
        <v>10937</v>
      </c>
      <c r="L106" s="49">
        <v>10609</v>
      </c>
      <c r="M106" s="49">
        <v>10467</v>
      </c>
      <c r="N106" s="49">
        <v>9535</v>
      </c>
      <c r="O106" s="49">
        <v>9535</v>
      </c>
      <c r="P106" s="49">
        <v>9561</v>
      </c>
      <c r="Q106" s="42">
        <f t="shared" si="56"/>
        <v>0</v>
      </c>
      <c r="R106" s="42">
        <f t="shared" si="57"/>
        <v>1300</v>
      </c>
      <c r="S106" s="42">
        <f t="shared" si="58"/>
        <v>0</v>
      </c>
      <c r="T106" s="42">
        <f t="shared" si="59"/>
        <v>0</v>
      </c>
      <c r="U106" s="42">
        <f t="shared" si="60"/>
        <v>0</v>
      </c>
      <c r="V106" s="42">
        <f t="shared" si="61"/>
        <v>0</v>
      </c>
      <c r="W106" s="42">
        <f t="shared" si="62"/>
        <v>0</v>
      </c>
      <c r="X106" s="42">
        <f t="shared" si="62"/>
        <v>26</v>
      </c>
    </row>
    <row r="107" spans="1:24" ht="15" customHeight="1" x14ac:dyDescent="0.25">
      <c r="A107" s="9" t="s">
        <v>17</v>
      </c>
      <c r="B107" s="9" t="s">
        <v>31</v>
      </c>
      <c r="C107" s="9" t="s">
        <v>32</v>
      </c>
      <c r="D107" s="40" t="s">
        <v>134</v>
      </c>
      <c r="E107" s="51" t="s">
        <v>132</v>
      </c>
      <c r="F107" s="41" t="s">
        <v>133</v>
      </c>
      <c r="G107" s="9" t="s">
        <v>75</v>
      </c>
      <c r="H107" s="46">
        <v>30400</v>
      </c>
      <c r="I107" s="46">
        <v>31800</v>
      </c>
      <c r="J107" s="46">
        <v>31900</v>
      </c>
      <c r="K107" s="50">
        <v>32333</v>
      </c>
      <c r="L107" s="49">
        <v>30429</v>
      </c>
      <c r="M107" s="49">
        <v>30295</v>
      </c>
      <c r="N107" s="49">
        <v>30723</v>
      </c>
      <c r="O107" s="49">
        <v>30683</v>
      </c>
      <c r="P107" s="49">
        <v>30266</v>
      </c>
      <c r="Q107" s="42">
        <f>MAX((I107-H107),0)</f>
        <v>1400</v>
      </c>
      <c r="R107" s="42">
        <f t="shared" si="57"/>
        <v>100</v>
      </c>
      <c r="S107" s="42">
        <f t="shared" si="58"/>
        <v>433</v>
      </c>
      <c r="T107" s="42">
        <f t="shared" si="59"/>
        <v>0</v>
      </c>
      <c r="U107" s="42">
        <f t="shared" si="60"/>
        <v>0</v>
      </c>
      <c r="V107" s="42">
        <f t="shared" si="61"/>
        <v>428</v>
      </c>
      <c r="W107" s="42">
        <f t="shared" si="62"/>
        <v>0</v>
      </c>
      <c r="X107" s="42">
        <f t="shared" si="62"/>
        <v>0</v>
      </c>
    </row>
    <row r="108" spans="1:24" ht="15" customHeight="1" x14ac:dyDescent="0.25">
      <c r="A108" s="9" t="s">
        <v>17</v>
      </c>
      <c r="B108" s="9" t="s">
        <v>33</v>
      </c>
      <c r="C108" s="9" t="s">
        <v>34</v>
      </c>
      <c r="D108" s="9" t="s">
        <v>71</v>
      </c>
      <c r="E108" s="9"/>
      <c r="F108" s="9"/>
      <c r="G108" s="9" t="s">
        <v>76</v>
      </c>
      <c r="H108" s="42">
        <v>7450</v>
      </c>
      <c r="I108" s="42">
        <v>7450</v>
      </c>
      <c r="J108" s="42">
        <v>6984</v>
      </c>
      <c r="K108" s="42">
        <v>7399</v>
      </c>
      <c r="L108" s="42">
        <v>7399</v>
      </c>
      <c r="M108" s="42">
        <v>7399</v>
      </c>
      <c r="N108" s="42">
        <v>7117.29</v>
      </c>
      <c r="O108" s="42">
        <v>7117.29</v>
      </c>
      <c r="P108" s="42">
        <v>7117.29</v>
      </c>
      <c r="Q108" s="42">
        <f t="shared" si="56"/>
        <v>0</v>
      </c>
      <c r="R108" s="42">
        <f t="shared" si="57"/>
        <v>0</v>
      </c>
      <c r="S108" s="42">
        <f t="shared" si="58"/>
        <v>415</v>
      </c>
      <c r="T108" s="42">
        <f t="shared" si="59"/>
        <v>0</v>
      </c>
      <c r="U108" s="42">
        <f t="shared" si="60"/>
        <v>0</v>
      </c>
      <c r="V108" s="42">
        <f t="shared" si="61"/>
        <v>0</v>
      </c>
      <c r="W108" s="42">
        <f t="shared" si="62"/>
        <v>0</v>
      </c>
      <c r="X108" s="42">
        <f t="shared" si="62"/>
        <v>0</v>
      </c>
    </row>
    <row r="109" spans="1:24" ht="15" customHeight="1" x14ac:dyDescent="0.25">
      <c r="A109" s="9" t="s">
        <v>17</v>
      </c>
      <c r="B109" s="9" t="s">
        <v>35</v>
      </c>
      <c r="C109" s="9" t="s">
        <v>36</v>
      </c>
      <c r="D109" s="9" t="s">
        <v>72</v>
      </c>
      <c r="E109" s="9"/>
      <c r="F109" s="9"/>
      <c r="G109" s="9" t="s">
        <v>74</v>
      </c>
      <c r="H109" s="42">
        <v>18540</v>
      </c>
      <c r="I109" s="42">
        <v>18550</v>
      </c>
      <c r="J109" s="42">
        <v>19185</v>
      </c>
      <c r="K109" s="42">
        <v>19223</v>
      </c>
      <c r="L109" s="42">
        <v>20053</v>
      </c>
      <c r="M109" s="42">
        <v>20080</v>
      </c>
      <c r="N109" s="42">
        <v>20079</v>
      </c>
      <c r="O109" s="42">
        <v>20079.572</v>
      </c>
      <c r="P109" s="42">
        <v>20113.667000000001</v>
      </c>
      <c r="Q109" s="42">
        <f t="shared" si="56"/>
        <v>10</v>
      </c>
      <c r="R109" s="42">
        <f t="shared" si="57"/>
        <v>635</v>
      </c>
      <c r="S109" s="42">
        <f t="shared" si="58"/>
        <v>38</v>
      </c>
      <c r="T109" s="42">
        <f t="shared" si="59"/>
        <v>830</v>
      </c>
      <c r="U109" s="42">
        <f t="shared" si="60"/>
        <v>27</v>
      </c>
      <c r="V109" s="42">
        <f t="shared" si="61"/>
        <v>0</v>
      </c>
      <c r="W109" s="42">
        <f t="shared" si="62"/>
        <v>0.57200000000011642</v>
      </c>
      <c r="X109" s="42">
        <f t="shared" si="62"/>
        <v>34.095000000001164</v>
      </c>
    </row>
    <row r="110" spans="1:24" ht="15" customHeight="1" x14ac:dyDescent="0.25">
      <c r="A110" s="9" t="s">
        <v>17</v>
      </c>
      <c r="B110" s="9" t="s">
        <v>79</v>
      </c>
      <c r="C110" s="9" t="s">
        <v>83</v>
      </c>
      <c r="D110" s="9" t="s">
        <v>72</v>
      </c>
      <c r="E110" s="9"/>
      <c r="F110" s="9"/>
      <c r="G110" s="9" t="s">
        <v>74</v>
      </c>
      <c r="H110" s="42">
        <v>21529</v>
      </c>
      <c r="I110" s="42">
        <v>22789</v>
      </c>
      <c r="J110" s="42">
        <v>22958</v>
      </c>
      <c r="K110" s="42">
        <v>22925</v>
      </c>
      <c r="L110" s="42">
        <v>22943</v>
      </c>
      <c r="M110" s="42">
        <v>22990</v>
      </c>
      <c r="N110" s="42">
        <v>23124.478999999999</v>
      </c>
      <c r="O110" s="42">
        <v>23405.055</v>
      </c>
      <c r="P110" s="42">
        <v>25583.148000000001</v>
      </c>
      <c r="Q110" s="42">
        <f t="shared" si="56"/>
        <v>1260</v>
      </c>
      <c r="R110" s="42">
        <f t="shared" si="57"/>
        <v>169</v>
      </c>
      <c r="S110" s="42">
        <f t="shared" si="58"/>
        <v>0</v>
      </c>
      <c r="T110" s="42">
        <f t="shared" si="59"/>
        <v>18</v>
      </c>
      <c r="U110" s="42">
        <f t="shared" si="60"/>
        <v>47</v>
      </c>
      <c r="V110" s="42">
        <f t="shared" si="61"/>
        <v>134.47899999999936</v>
      </c>
      <c r="W110" s="42">
        <f t="shared" si="62"/>
        <v>280.57600000000093</v>
      </c>
      <c r="X110" s="42">
        <f t="shared" si="62"/>
        <v>2178.0930000000008</v>
      </c>
    </row>
    <row r="111" spans="1:24" ht="15" customHeight="1" x14ac:dyDescent="0.25">
      <c r="A111" s="9" t="s">
        <v>17</v>
      </c>
      <c r="B111" s="9" t="s">
        <v>78</v>
      </c>
      <c r="C111" s="9" t="s">
        <v>84</v>
      </c>
      <c r="D111" s="9" t="s">
        <v>72</v>
      </c>
      <c r="E111" s="9"/>
      <c r="F111" s="9"/>
      <c r="G111" s="9" t="s">
        <v>74</v>
      </c>
      <c r="H111" s="42">
        <v>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f t="shared" si="56"/>
        <v>0</v>
      </c>
      <c r="R111" s="42">
        <f t="shared" si="57"/>
        <v>0</v>
      </c>
      <c r="S111" s="42">
        <f t="shared" si="58"/>
        <v>0</v>
      </c>
      <c r="T111" s="42">
        <f t="shared" si="59"/>
        <v>0</v>
      </c>
      <c r="U111" s="42">
        <f t="shared" si="60"/>
        <v>0</v>
      </c>
      <c r="V111" s="42">
        <f t="shared" si="61"/>
        <v>0</v>
      </c>
      <c r="W111" s="42">
        <f t="shared" si="62"/>
        <v>0</v>
      </c>
      <c r="X111" s="42">
        <f t="shared" si="62"/>
        <v>0</v>
      </c>
    </row>
    <row r="112" spans="1:24" ht="15" customHeight="1" x14ac:dyDescent="0.25">
      <c r="A112" s="9" t="s">
        <v>17</v>
      </c>
      <c r="B112" s="9" t="s">
        <v>37</v>
      </c>
      <c r="C112" s="9" t="s">
        <v>38</v>
      </c>
      <c r="D112" s="40" t="s">
        <v>134</v>
      </c>
      <c r="E112" s="51" t="s">
        <v>132</v>
      </c>
      <c r="F112" s="9"/>
      <c r="G112" s="9" t="s">
        <v>75</v>
      </c>
      <c r="H112" s="46">
        <v>1500</v>
      </c>
      <c r="I112" s="46">
        <v>1200</v>
      </c>
      <c r="J112" s="44">
        <v>1587.5</v>
      </c>
      <c r="K112" s="50">
        <v>1975</v>
      </c>
      <c r="L112" s="50">
        <v>1713.1849999999999</v>
      </c>
      <c r="M112" s="50">
        <v>1682.7449999999999</v>
      </c>
      <c r="N112" s="50">
        <v>1617.585</v>
      </c>
      <c r="O112" s="50">
        <v>1617.585</v>
      </c>
      <c r="P112" s="44">
        <v>1617.585</v>
      </c>
      <c r="Q112" s="42">
        <f t="shared" si="56"/>
        <v>0</v>
      </c>
      <c r="R112" s="42">
        <f t="shared" si="57"/>
        <v>387.5</v>
      </c>
      <c r="S112" s="42">
        <f t="shared" si="58"/>
        <v>387.5</v>
      </c>
      <c r="T112" s="42">
        <f t="shared" si="59"/>
        <v>0</v>
      </c>
      <c r="U112" s="42">
        <f t="shared" si="60"/>
        <v>0</v>
      </c>
      <c r="V112" s="42">
        <f t="shared" si="61"/>
        <v>0</v>
      </c>
      <c r="W112" s="42">
        <f t="shared" si="62"/>
        <v>0</v>
      </c>
      <c r="X112" s="42">
        <f t="shared" si="62"/>
        <v>0</v>
      </c>
    </row>
    <row r="113" spans="1:24" ht="15" customHeight="1" x14ac:dyDescent="0.25">
      <c r="A113" s="9" t="s">
        <v>17</v>
      </c>
      <c r="B113" s="9" t="s">
        <v>39</v>
      </c>
      <c r="C113" s="9" t="s">
        <v>40</v>
      </c>
      <c r="D113" s="9" t="s">
        <v>72</v>
      </c>
      <c r="E113" s="9"/>
      <c r="F113" s="9"/>
      <c r="G113" s="9" t="s">
        <v>74</v>
      </c>
      <c r="H113" s="42">
        <v>1046</v>
      </c>
      <c r="I113" s="42">
        <v>1132</v>
      </c>
      <c r="J113" s="42">
        <v>1161</v>
      </c>
      <c r="K113" s="42">
        <v>1184</v>
      </c>
      <c r="L113" s="42">
        <v>1185</v>
      </c>
      <c r="M113" s="42">
        <v>1185</v>
      </c>
      <c r="N113" s="42">
        <v>1194</v>
      </c>
      <c r="O113" s="42">
        <v>1208.0050000000001</v>
      </c>
      <c r="P113" s="42">
        <v>1291.3609999999999</v>
      </c>
      <c r="Q113" s="42">
        <f t="shared" si="56"/>
        <v>86</v>
      </c>
      <c r="R113" s="42">
        <f t="shared" si="57"/>
        <v>29</v>
      </c>
      <c r="S113" s="42">
        <f t="shared" si="58"/>
        <v>23</v>
      </c>
      <c r="T113" s="42">
        <f t="shared" si="59"/>
        <v>1</v>
      </c>
      <c r="U113" s="42">
        <f t="shared" si="60"/>
        <v>0</v>
      </c>
      <c r="V113" s="42">
        <f t="shared" si="61"/>
        <v>9</v>
      </c>
      <c r="W113" s="42">
        <f t="shared" si="62"/>
        <v>14.005000000000109</v>
      </c>
      <c r="X113" s="42">
        <f t="shared" si="62"/>
        <v>83.355999999999767</v>
      </c>
    </row>
    <row r="114" spans="1:24" ht="15" customHeight="1" x14ac:dyDescent="0.25">
      <c r="A114" s="9" t="s">
        <v>17</v>
      </c>
      <c r="B114" s="9" t="s">
        <v>80</v>
      </c>
      <c r="C114" s="9" t="s">
        <v>85</v>
      </c>
      <c r="D114" s="9" t="s">
        <v>72</v>
      </c>
      <c r="E114" s="9"/>
      <c r="F114" s="9"/>
      <c r="G114" s="9" t="s">
        <v>74</v>
      </c>
      <c r="H114" s="44">
        <v>1006.0006365372375</v>
      </c>
      <c r="I114" s="44">
        <v>1073.176957352005</v>
      </c>
      <c r="J114" s="44">
        <v>1101.5977084659453</v>
      </c>
      <c r="K114" s="44">
        <v>1103.2418841502229</v>
      </c>
      <c r="L114" s="44">
        <v>1104.8860598345004</v>
      </c>
      <c r="M114" s="42">
        <v>1107</v>
      </c>
      <c r="N114" s="42">
        <v>1108</v>
      </c>
      <c r="O114" s="42">
        <v>1122.454</v>
      </c>
      <c r="P114" s="42">
        <v>5283.3919999999998</v>
      </c>
      <c r="Q114" s="42">
        <f t="shared" si="56"/>
        <v>67.176320814767564</v>
      </c>
      <c r="R114" s="42">
        <f t="shared" si="57"/>
        <v>28.420751113940241</v>
      </c>
      <c r="S114" s="42">
        <f t="shared" si="58"/>
        <v>1.6441756842775703</v>
      </c>
      <c r="T114" s="42">
        <f t="shared" si="59"/>
        <v>1.6441756842775703</v>
      </c>
      <c r="U114" s="42">
        <f t="shared" si="60"/>
        <v>2.1139401654995709</v>
      </c>
      <c r="V114" s="42">
        <f t="shared" si="61"/>
        <v>1</v>
      </c>
      <c r="W114" s="42">
        <f t="shared" si="62"/>
        <v>14.453999999999951</v>
      </c>
      <c r="X114" s="42">
        <f t="shared" si="62"/>
        <v>4160.9380000000001</v>
      </c>
    </row>
    <row r="115" spans="1:24" ht="15" customHeight="1" x14ac:dyDescent="0.25">
      <c r="A115" s="9" t="s">
        <v>17</v>
      </c>
      <c r="B115" s="9" t="s">
        <v>81</v>
      </c>
      <c r="C115" s="9" t="s">
        <v>86</v>
      </c>
      <c r="D115" s="9" t="s">
        <v>72</v>
      </c>
      <c r="E115" s="9"/>
      <c r="F115" s="9"/>
      <c r="G115" s="9" t="s">
        <v>74</v>
      </c>
      <c r="H115" s="44">
        <v>3276.9993634627626</v>
      </c>
      <c r="I115" s="44">
        <v>3495.823042647995</v>
      </c>
      <c r="J115" s="44">
        <v>3588.4022915340547</v>
      </c>
      <c r="K115" s="44">
        <v>3593.7581158497774</v>
      </c>
      <c r="L115" s="44">
        <v>3599.1139401654996</v>
      </c>
      <c r="M115" s="42">
        <v>3606</v>
      </c>
      <c r="N115" s="42">
        <v>3615</v>
      </c>
      <c r="O115" s="42">
        <v>3641.1679999999997</v>
      </c>
      <c r="P115" s="42">
        <v>3689.1150000000002</v>
      </c>
      <c r="Q115" s="42">
        <f t="shared" si="56"/>
        <v>218.82367918523232</v>
      </c>
      <c r="R115" s="42">
        <f t="shared" si="57"/>
        <v>92.579248886059759</v>
      </c>
      <c r="S115" s="42">
        <f t="shared" si="58"/>
        <v>5.355824315722657</v>
      </c>
      <c r="T115" s="42">
        <f t="shared" si="59"/>
        <v>5.3558243157222023</v>
      </c>
      <c r="U115" s="42">
        <f t="shared" si="60"/>
        <v>6.8860598345004291</v>
      </c>
      <c r="V115" s="42">
        <f t="shared" si="61"/>
        <v>9</v>
      </c>
      <c r="W115" s="42">
        <f t="shared" si="62"/>
        <v>26.167999999999665</v>
      </c>
      <c r="X115" s="42">
        <f t="shared" si="62"/>
        <v>47.947000000000571</v>
      </c>
    </row>
    <row r="116" spans="1:24" ht="15" customHeight="1" x14ac:dyDescent="0.25">
      <c r="A116" s="9" t="s">
        <v>17</v>
      </c>
      <c r="B116" s="9" t="s">
        <v>41</v>
      </c>
      <c r="C116" s="9" t="s">
        <v>42</v>
      </c>
      <c r="D116" s="9" t="s">
        <v>72</v>
      </c>
      <c r="E116" s="9"/>
      <c r="F116" s="9"/>
      <c r="G116" s="9" t="s">
        <v>74</v>
      </c>
      <c r="H116" s="42">
        <v>1149</v>
      </c>
      <c r="I116" s="42">
        <v>2000</v>
      </c>
      <c r="J116" s="42">
        <v>2304.0630000000001</v>
      </c>
      <c r="K116" s="42">
        <v>2304.0630000000001</v>
      </c>
      <c r="L116" s="42">
        <v>2304.0630000000001</v>
      </c>
      <c r="M116" s="42">
        <v>2304.0630000000001</v>
      </c>
      <c r="N116" s="42">
        <v>2304.0630000000001</v>
      </c>
      <c r="O116" s="42">
        <v>2304.0630000000001</v>
      </c>
      <c r="P116" s="42">
        <v>2304.0129999999999</v>
      </c>
      <c r="Q116" s="42">
        <f t="shared" si="56"/>
        <v>851</v>
      </c>
      <c r="R116" s="42">
        <f t="shared" si="57"/>
        <v>304.0630000000001</v>
      </c>
      <c r="S116" s="42">
        <f t="shared" si="58"/>
        <v>0</v>
      </c>
      <c r="T116" s="42">
        <f t="shared" si="59"/>
        <v>0</v>
      </c>
      <c r="U116" s="42">
        <f t="shared" si="60"/>
        <v>0</v>
      </c>
      <c r="V116" s="42">
        <f t="shared" si="61"/>
        <v>0</v>
      </c>
      <c r="W116" s="42">
        <f t="shared" si="62"/>
        <v>0</v>
      </c>
      <c r="X116" s="42">
        <f t="shared" si="62"/>
        <v>0</v>
      </c>
    </row>
    <row r="117" spans="1:24" ht="15" customHeight="1" x14ac:dyDescent="0.25">
      <c r="A117" s="9" t="s">
        <v>17</v>
      </c>
      <c r="B117" s="9" t="s">
        <v>43</v>
      </c>
      <c r="C117" s="9" t="s">
        <v>44</v>
      </c>
      <c r="D117" s="9" t="s">
        <v>72</v>
      </c>
      <c r="E117" s="9"/>
      <c r="F117" s="9"/>
      <c r="G117" s="9" t="s">
        <v>74</v>
      </c>
      <c r="H117" s="42">
        <v>0.29599999999999999</v>
      </c>
      <c r="I117" s="42">
        <v>0.29599999999999999</v>
      </c>
      <c r="J117" s="42">
        <v>4.7960000000000003</v>
      </c>
      <c r="K117" s="42">
        <v>4.7960000000000003</v>
      </c>
      <c r="L117" s="42">
        <v>4.7960000000000003</v>
      </c>
      <c r="M117" s="42">
        <v>4.7960000000000003</v>
      </c>
      <c r="N117" s="42">
        <v>4.7960000000000003</v>
      </c>
      <c r="O117" s="42">
        <v>4.7960000000000003</v>
      </c>
      <c r="P117" s="42">
        <v>4.7960000000000003</v>
      </c>
      <c r="Q117" s="42">
        <f t="shared" si="56"/>
        <v>0</v>
      </c>
      <c r="R117" s="42">
        <f t="shared" si="57"/>
        <v>4.5</v>
      </c>
      <c r="S117" s="42">
        <f t="shared" si="58"/>
        <v>0</v>
      </c>
      <c r="T117" s="42">
        <f t="shared" si="59"/>
        <v>0</v>
      </c>
      <c r="U117" s="42">
        <f t="shared" si="60"/>
        <v>0</v>
      </c>
      <c r="V117" s="42">
        <f t="shared" si="61"/>
        <v>0</v>
      </c>
      <c r="W117" s="42">
        <f t="shared" si="62"/>
        <v>0</v>
      </c>
      <c r="X117" s="42">
        <f t="shared" si="62"/>
        <v>0</v>
      </c>
    </row>
    <row r="118" spans="1:24" ht="15" customHeight="1" x14ac:dyDescent="0.25">
      <c r="A118" s="9" t="s">
        <v>17</v>
      </c>
      <c r="B118" s="9" t="s">
        <v>45</v>
      </c>
      <c r="C118" s="9" t="s">
        <v>46</v>
      </c>
      <c r="D118" s="9" t="s">
        <v>72</v>
      </c>
      <c r="E118" s="9"/>
      <c r="F118" s="9"/>
      <c r="G118" s="9" t="s">
        <v>74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2">
        <v>0</v>
      </c>
      <c r="Q118" s="42">
        <f t="shared" si="56"/>
        <v>0</v>
      </c>
      <c r="R118" s="42">
        <f t="shared" si="57"/>
        <v>0</v>
      </c>
      <c r="S118" s="42">
        <f t="shared" si="58"/>
        <v>0</v>
      </c>
      <c r="T118" s="42">
        <f t="shared" si="59"/>
        <v>0</v>
      </c>
      <c r="U118" s="42">
        <f t="shared" si="60"/>
        <v>0</v>
      </c>
      <c r="V118" s="42">
        <f t="shared" si="61"/>
        <v>0</v>
      </c>
      <c r="W118" s="42">
        <f t="shared" si="62"/>
        <v>0</v>
      </c>
      <c r="X118" s="42">
        <f t="shared" si="62"/>
        <v>0</v>
      </c>
    </row>
    <row r="119" spans="1:24" ht="15" customHeight="1" x14ac:dyDescent="0.25">
      <c r="A119" s="9" t="s">
        <v>16</v>
      </c>
      <c r="B119" s="9" t="s">
        <v>29</v>
      </c>
      <c r="C119" s="9" t="s">
        <v>30</v>
      </c>
      <c r="D119" s="40" t="s">
        <v>134</v>
      </c>
      <c r="E119" s="51" t="s">
        <v>132</v>
      </c>
      <c r="F119" s="41" t="s">
        <v>133</v>
      </c>
      <c r="G119" s="9" t="s">
        <v>75</v>
      </c>
      <c r="H119" s="46">
        <v>3800</v>
      </c>
      <c r="I119" s="46">
        <v>3100</v>
      </c>
      <c r="J119" s="46">
        <v>3120</v>
      </c>
      <c r="K119" s="50">
        <v>3445</v>
      </c>
      <c r="L119" s="49">
        <v>2792</v>
      </c>
      <c r="M119" s="49">
        <v>3416</v>
      </c>
      <c r="N119" s="49">
        <v>2854</v>
      </c>
      <c r="O119" s="49">
        <v>2278</v>
      </c>
      <c r="P119" s="49">
        <v>2278</v>
      </c>
      <c r="Q119" s="42">
        <f t="shared" si="56"/>
        <v>0</v>
      </c>
      <c r="R119" s="42">
        <f t="shared" si="57"/>
        <v>20</v>
      </c>
      <c r="S119" s="42">
        <f t="shared" si="58"/>
        <v>325</v>
      </c>
      <c r="T119" s="42">
        <f t="shared" si="59"/>
        <v>0</v>
      </c>
      <c r="U119" s="42">
        <f t="shared" si="60"/>
        <v>624</v>
      </c>
      <c r="V119" s="42">
        <f t="shared" si="61"/>
        <v>0</v>
      </c>
      <c r="W119" s="42">
        <f t="shared" si="62"/>
        <v>0</v>
      </c>
      <c r="X119" s="42">
        <f t="shared" si="62"/>
        <v>0</v>
      </c>
    </row>
    <row r="120" spans="1:24" ht="15" customHeight="1" x14ac:dyDescent="0.25">
      <c r="A120" s="9" t="s">
        <v>16</v>
      </c>
      <c r="B120" s="9" t="s">
        <v>31</v>
      </c>
      <c r="C120" s="9" t="s">
        <v>32</v>
      </c>
      <c r="D120" s="40" t="s">
        <v>134</v>
      </c>
      <c r="E120" s="51" t="s">
        <v>132</v>
      </c>
      <c r="F120" s="41" t="s">
        <v>133</v>
      </c>
      <c r="G120" s="9" t="s">
        <v>75</v>
      </c>
      <c r="H120" s="46">
        <v>2500</v>
      </c>
      <c r="I120" s="46">
        <v>2500</v>
      </c>
      <c r="J120" s="46">
        <v>2480</v>
      </c>
      <c r="K120" s="50">
        <v>1824</v>
      </c>
      <c r="L120" s="49">
        <v>1611</v>
      </c>
      <c r="M120" s="49">
        <v>482</v>
      </c>
      <c r="N120" s="49">
        <v>1795</v>
      </c>
      <c r="O120" s="49">
        <v>1865</v>
      </c>
      <c r="P120" s="49">
        <v>1912</v>
      </c>
      <c r="Q120" s="42">
        <f t="shared" si="56"/>
        <v>0</v>
      </c>
      <c r="R120" s="42">
        <f t="shared" si="57"/>
        <v>0</v>
      </c>
      <c r="S120" s="42">
        <f t="shared" si="58"/>
        <v>0</v>
      </c>
      <c r="T120" s="42">
        <f t="shared" si="59"/>
        <v>0</v>
      </c>
      <c r="U120" s="42">
        <f t="shared" si="60"/>
        <v>0</v>
      </c>
      <c r="V120" s="42">
        <f t="shared" si="61"/>
        <v>1313</v>
      </c>
      <c r="W120" s="42">
        <f t="shared" si="62"/>
        <v>70</v>
      </c>
      <c r="X120" s="42">
        <f t="shared" si="62"/>
        <v>47</v>
      </c>
    </row>
    <row r="121" spans="1:24" ht="15" customHeight="1" x14ac:dyDescent="0.25">
      <c r="A121" s="9" t="s">
        <v>16</v>
      </c>
      <c r="B121" s="9" t="s">
        <v>33</v>
      </c>
      <c r="C121" s="9" t="s">
        <v>34</v>
      </c>
      <c r="D121" s="9" t="s">
        <v>71</v>
      </c>
      <c r="E121" s="9"/>
      <c r="F121" s="9"/>
      <c r="G121" s="9" t="s">
        <v>76</v>
      </c>
      <c r="H121" s="42">
        <v>2716</v>
      </c>
      <c r="I121" s="42">
        <v>2732</v>
      </c>
      <c r="J121" s="42">
        <v>2752</v>
      </c>
      <c r="K121" s="42">
        <v>2752</v>
      </c>
      <c r="L121" s="42">
        <v>2752</v>
      </c>
      <c r="M121" s="42">
        <v>2764</v>
      </c>
      <c r="N121" s="42">
        <v>2779</v>
      </c>
      <c r="O121" s="42">
        <v>2784</v>
      </c>
      <c r="P121" s="42">
        <v>2794</v>
      </c>
      <c r="Q121" s="42">
        <f t="shared" si="56"/>
        <v>16</v>
      </c>
      <c r="R121" s="42">
        <f t="shared" si="57"/>
        <v>20</v>
      </c>
      <c r="S121" s="42">
        <f t="shared" si="58"/>
        <v>0</v>
      </c>
      <c r="T121" s="42">
        <f t="shared" si="59"/>
        <v>0</v>
      </c>
      <c r="U121" s="42">
        <f t="shared" si="60"/>
        <v>12</v>
      </c>
      <c r="V121" s="42">
        <f t="shared" si="61"/>
        <v>15</v>
      </c>
      <c r="W121" s="42">
        <f t="shared" si="62"/>
        <v>5</v>
      </c>
      <c r="X121" s="42">
        <f t="shared" si="62"/>
        <v>10</v>
      </c>
    </row>
    <row r="122" spans="1:24" ht="15" customHeight="1" x14ac:dyDescent="0.25">
      <c r="A122" s="9" t="s">
        <v>16</v>
      </c>
      <c r="B122" s="9" t="s">
        <v>35</v>
      </c>
      <c r="C122" s="9" t="s">
        <v>36</v>
      </c>
      <c r="D122" s="9" t="s">
        <v>72</v>
      </c>
      <c r="E122" s="9"/>
      <c r="F122" s="9"/>
      <c r="G122" s="9" t="s">
        <v>74</v>
      </c>
      <c r="H122" s="42">
        <v>3196</v>
      </c>
      <c r="I122" s="42">
        <v>3196</v>
      </c>
      <c r="J122" s="42">
        <v>3224</v>
      </c>
      <c r="K122" s="42">
        <v>3248</v>
      </c>
      <c r="L122" s="42">
        <v>3249</v>
      </c>
      <c r="M122" s="42">
        <v>3250</v>
      </c>
      <c r="N122" s="42">
        <v>3272</v>
      </c>
      <c r="O122" s="42">
        <v>3286.5320000000002</v>
      </c>
      <c r="P122" s="42">
        <v>3273</v>
      </c>
      <c r="Q122" s="42">
        <f t="shared" si="56"/>
        <v>0</v>
      </c>
      <c r="R122" s="42">
        <f t="shared" si="57"/>
        <v>28</v>
      </c>
      <c r="S122" s="42">
        <f t="shared" si="58"/>
        <v>24</v>
      </c>
      <c r="T122" s="42">
        <f t="shared" si="59"/>
        <v>1</v>
      </c>
      <c r="U122" s="42">
        <f t="shared" si="60"/>
        <v>1</v>
      </c>
      <c r="V122" s="42">
        <f t="shared" si="61"/>
        <v>22</v>
      </c>
      <c r="W122" s="42">
        <f t="shared" si="62"/>
        <v>14.532000000000153</v>
      </c>
      <c r="X122" s="42">
        <f t="shared" si="62"/>
        <v>0</v>
      </c>
    </row>
    <row r="123" spans="1:24" ht="15" customHeight="1" x14ac:dyDescent="0.25">
      <c r="A123" s="9" t="s">
        <v>16</v>
      </c>
      <c r="B123" s="9" t="s">
        <v>79</v>
      </c>
      <c r="C123" s="9" t="s">
        <v>83</v>
      </c>
      <c r="D123" s="9" t="s">
        <v>72</v>
      </c>
      <c r="E123" s="9"/>
      <c r="F123" s="9"/>
      <c r="G123" s="9" t="s">
        <v>74</v>
      </c>
      <c r="H123" s="42">
        <v>196.7</v>
      </c>
      <c r="I123" s="42">
        <v>254.7</v>
      </c>
      <c r="J123" s="42">
        <v>444.7</v>
      </c>
      <c r="K123" s="42">
        <v>622.70000000000005</v>
      </c>
      <c r="L123" s="42">
        <v>1000.7</v>
      </c>
      <c r="M123" s="42">
        <v>1560.7</v>
      </c>
      <c r="N123" s="42">
        <v>1971.3</v>
      </c>
      <c r="O123" s="42">
        <v>1968.3</v>
      </c>
      <c r="P123" s="42">
        <v>2211</v>
      </c>
      <c r="Q123" s="42">
        <f t="shared" si="56"/>
        <v>58</v>
      </c>
      <c r="R123" s="42">
        <f t="shared" si="57"/>
        <v>190</v>
      </c>
      <c r="S123" s="42">
        <f t="shared" si="58"/>
        <v>178.00000000000006</v>
      </c>
      <c r="T123" s="42">
        <f t="shared" si="59"/>
        <v>378</v>
      </c>
      <c r="U123" s="42">
        <f t="shared" si="60"/>
        <v>560</v>
      </c>
      <c r="V123" s="42">
        <f t="shared" si="61"/>
        <v>410.59999999999991</v>
      </c>
      <c r="W123" s="42">
        <f t="shared" si="62"/>
        <v>0</v>
      </c>
      <c r="X123" s="42">
        <f t="shared" si="62"/>
        <v>242.70000000000005</v>
      </c>
    </row>
    <row r="124" spans="1:24" ht="15" customHeight="1" x14ac:dyDescent="0.25">
      <c r="A124" s="9" t="s">
        <v>16</v>
      </c>
      <c r="B124" s="9" t="s">
        <v>78</v>
      </c>
      <c r="C124" s="9" t="s">
        <v>84</v>
      </c>
      <c r="D124" s="9" t="s">
        <v>72</v>
      </c>
      <c r="E124" s="9"/>
      <c r="F124" s="9"/>
      <c r="G124" s="9" t="s">
        <v>74</v>
      </c>
      <c r="H124" s="42">
        <v>2.2999999999999998</v>
      </c>
      <c r="I124" s="42">
        <v>2.2999999999999998</v>
      </c>
      <c r="J124" s="42">
        <v>2.2999999999999998</v>
      </c>
      <c r="K124" s="42">
        <v>4.3</v>
      </c>
      <c r="L124" s="42">
        <v>4.3</v>
      </c>
      <c r="M124" s="42">
        <v>4.3</v>
      </c>
      <c r="N124" s="42">
        <v>72.7</v>
      </c>
      <c r="O124" s="42">
        <v>72.7</v>
      </c>
      <c r="P124" s="42">
        <v>73</v>
      </c>
      <c r="Q124" s="42">
        <f t="shared" si="56"/>
        <v>0</v>
      </c>
      <c r="R124" s="42">
        <f t="shared" si="57"/>
        <v>0</v>
      </c>
      <c r="S124" s="42">
        <f t="shared" si="58"/>
        <v>2</v>
      </c>
      <c r="T124" s="42">
        <f t="shared" si="59"/>
        <v>0</v>
      </c>
      <c r="U124" s="42">
        <f t="shared" si="60"/>
        <v>0</v>
      </c>
      <c r="V124" s="42">
        <f t="shared" si="61"/>
        <v>68.400000000000006</v>
      </c>
      <c r="W124" s="42">
        <f t="shared" si="62"/>
        <v>0</v>
      </c>
      <c r="X124" s="42">
        <f t="shared" si="62"/>
        <v>0.29999999999999716</v>
      </c>
    </row>
    <row r="125" spans="1:24" ht="15" customHeight="1" x14ac:dyDescent="0.25">
      <c r="A125" s="9" t="s">
        <v>16</v>
      </c>
      <c r="B125" s="9" t="s">
        <v>37</v>
      </c>
      <c r="C125" s="9" t="s">
        <v>38</v>
      </c>
      <c r="D125" s="40" t="s">
        <v>134</v>
      </c>
      <c r="E125" s="51" t="s">
        <v>132</v>
      </c>
      <c r="F125" s="41" t="s">
        <v>133</v>
      </c>
      <c r="G125" s="9" t="s">
        <v>75</v>
      </c>
      <c r="H125" s="46">
        <v>1400</v>
      </c>
      <c r="I125" s="46">
        <v>1400</v>
      </c>
      <c r="J125" s="46">
        <v>1680</v>
      </c>
      <c r="K125" s="50">
        <v>869</v>
      </c>
      <c r="L125" s="49">
        <v>3390</v>
      </c>
      <c r="M125" s="49">
        <v>1917</v>
      </c>
      <c r="N125" s="49">
        <v>2504</v>
      </c>
      <c r="O125" s="49">
        <v>2521</v>
      </c>
      <c r="P125" s="49">
        <v>2569</v>
      </c>
      <c r="Q125" s="42">
        <f t="shared" si="56"/>
        <v>0</v>
      </c>
      <c r="R125" s="42">
        <f t="shared" si="57"/>
        <v>280</v>
      </c>
      <c r="S125" s="42">
        <f t="shared" si="58"/>
        <v>0</v>
      </c>
      <c r="T125" s="42">
        <f t="shared" si="59"/>
        <v>2521</v>
      </c>
      <c r="U125" s="42">
        <f t="shared" si="60"/>
        <v>0</v>
      </c>
      <c r="V125" s="42">
        <f t="shared" si="61"/>
        <v>587</v>
      </c>
      <c r="W125" s="42">
        <f t="shared" si="62"/>
        <v>17</v>
      </c>
      <c r="X125" s="42">
        <f t="shared" si="62"/>
        <v>48</v>
      </c>
    </row>
    <row r="126" spans="1:24" ht="15" customHeight="1" x14ac:dyDescent="0.25">
      <c r="A126" s="9" t="s">
        <v>16</v>
      </c>
      <c r="B126" s="9" t="s">
        <v>39</v>
      </c>
      <c r="C126" s="9" t="s">
        <v>40</v>
      </c>
      <c r="D126" s="9" t="s">
        <v>72</v>
      </c>
      <c r="E126" s="9"/>
      <c r="F126" s="9"/>
      <c r="G126" s="9" t="s">
        <v>74</v>
      </c>
      <c r="H126" s="42">
        <v>1766</v>
      </c>
      <c r="I126" s="42">
        <v>1747</v>
      </c>
      <c r="J126" s="42">
        <v>1782</v>
      </c>
      <c r="K126" s="42">
        <v>1861</v>
      </c>
      <c r="L126" s="42">
        <v>1872</v>
      </c>
      <c r="M126" s="42">
        <v>1869</v>
      </c>
      <c r="N126" s="42">
        <v>2108</v>
      </c>
      <c r="O126" s="42">
        <v>2109</v>
      </c>
      <c r="P126" s="42">
        <v>2106</v>
      </c>
      <c r="Q126" s="42">
        <f t="shared" si="56"/>
        <v>0</v>
      </c>
      <c r="R126" s="42">
        <f t="shared" si="57"/>
        <v>35</v>
      </c>
      <c r="S126" s="42">
        <f t="shared" si="58"/>
        <v>79</v>
      </c>
      <c r="T126" s="42">
        <f t="shared" si="59"/>
        <v>11</v>
      </c>
      <c r="U126" s="42">
        <f t="shared" si="60"/>
        <v>0</v>
      </c>
      <c r="V126" s="42">
        <f t="shared" si="61"/>
        <v>239</v>
      </c>
      <c r="W126" s="42">
        <f t="shared" si="62"/>
        <v>1</v>
      </c>
      <c r="X126" s="42">
        <f t="shared" si="62"/>
        <v>0</v>
      </c>
    </row>
    <row r="127" spans="1:24" ht="15" customHeight="1" x14ac:dyDescent="0.25">
      <c r="A127" s="9" t="s">
        <v>16</v>
      </c>
      <c r="B127" s="9" t="s">
        <v>80</v>
      </c>
      <c r="C127" s="9" t="s">
        <v>85</v>
      </c>
      <c r="D127" s="9" t="s">
        <v>72</v>
      </c>
      <c r="E127" s="6" t="s">
        <v>136</v>
      </c>
      <c r="F127" s="9"/>
      <c r="G127" s="9" t="s">
        <v>74</v>
      </c>
      <c r="H127" s="44">
        <v>0</v>
      </c>
      <c r="I127" s="44">
        <v>0</v>
      </c>
      <c r="J127" s="44">
        <v>0</v>
      </c>
      <c r="K127" s="44">
        <v>0</v>
      </c>
      <c r="L127" s="44">
        <v>0</v>
      </c>
      <c r="M127" s="44">
        <v>0</v>
      </c>
      <c r="N127" s="44">
        <v>0</v>
      </c>
      <c r="O127" s="44">
        <v>0</v>
      </c>
      <c r="P127" s="44">
        <v>0</v>
      </c>
      <c r="Q127" s="42">
        <f t="shared" si="56"/>
        <v>0</v>
      </c>
      <c r="R127" s="42">
        <f t="shared" si="57"/>
        <v>0</v>
      </c>
      <c r="S127" s="42">
        <f t="shared" si="58"/>
        <v>0</v>
      </c>
      <c r="T127" s="42">
        <f t="shared" si="59"/>
        <v>0</v>
      </c>
      <c r="U127" s="42">
        <f t="shared" si="60"/>
        <v>0</v>
      </c>
      <c r="V127" s="42">
        <f t="shared" si="61"/>
        <v>0</v>
      </c>
      <c r="W127" s="42">
        <f t="shared" si="62"/>
        <v>0</v>
      </c>
      <c r="X127" s="42">
        <f t="shared" si="62"/>
        <v>0</v>
      </c>
    </row>
    <row r="128" spans="1:24" ht="15" customHeight="1" x14ac:dyDescent="0.25">
      <c r="A128" s="9" t="s">
        <v>16</v>
      </c>
      <c r="B128" s="9" t="s">
        <v>81</v>
      </c>
      <c r="C128" s="9" t="s">
        <v>86</v>
      </c>
      <c r="D128" s="9" t="s">
        <v>72</v>
      </c>
      <c r="E128" s="6" t="s">
        <v>136</v>
      </c>
      <c r="F128" s="9"/>
      <c r="G128" s="9" t="s">
        <v>74</v>
      </c>
      <c r="H128" s="44">
        <v>7</v>
      </c>
      <c r="I128" s="44">
        <v>8</v>
      </c>
      <c r="J128" s="44">
        <v>9</v>
      </c>
      <c r="K128" s="44">
        <v>11</v>
      </c>
      <c r="L128" s="44">
        <v>17</v>
      </c>
      <c r="M128" s="44">
        <v>39</v>
      </c>
      <c r="N128" s="44">
        <v>82</v>
      </c>
      <c r="O128" s="44">
        <v>140</v>
      </c>
      <c r="P128" s="44">
        <v>222</v>
      </c>
      <c r="Q128" s="42">
        <f t="shared" si="56"/>
        <v>1</v>
      </c>
      <c r="R128" s="42">
        <f t="shared" si="57"/>
        <v>1</v>
      </c>
      <c r="S128" s="42">
        <f t="shared" si="58"/>
        <v>2</v>
      </c>
      <c r="T128" s="42">
        <f t="shared" si="59"/>
        <v>6</v>
      </c>
      <c r="U128" s="42">
        <f t="shared" si="60"/>
        <v>22</v>
      </c>
      <c r="V128" s="42">
        <f t="shared" si="61"/>
        <v>43</v>
      </c>
      <c r="W128" s="42">
        <f t="shared" si="62"/>
        <v>58</v>
      </c>
      <c r="X128" s="42">
        <f t="shared" si="62"/>
        <v>82</v>
      </c>
    </row>
    <row r="129" spans="1:24" ht="15" customHeight="1" x14ac:dyDescent="0.25">
      <c r="A129" s="9" t="s">
        <v>16</v>
      </c>
      <c r="B129" s="9" t="s">
        <v>41</v>
      </c>
      <c r="C129" s="9" t="s">
        <v>42</v>
      </c>
      <c r="D129" s="9" t="s">
        <v>72</v>
      </c>
      <c r="E129" s="9"/>
      <c r="F129" s="9"/>
      <c r="G129" s="9" t="s">
        <v>74</v>
      </c>
      <c r="H129" s="42">
        <v>0</v>
      </c>
      <c r="I129" s="42">
        <v>0</v>
      </c>
      <c r="J129" s="42">
        <v>0</v>
      </c>
      <c r="K129" s="42">
        <v>0</v>
      </c>
      <c r="L129" s="42">
        <v>0</v>
      </c>
      <c r="M129" s="42">
        <v>0</v>
      </c>
      <c r="N129" s="42">
        <v>0</v>
      </c>
      <c r="O129" s="42">
        <v>0</v>
      </c>
      <c r="P129" s="42">
        <v>0</v>
      </c>
      <c r="Q129" s="42">
        <f t="shared" si="56"/>
        <v>0</v>
      </c>
      <c r="R129" s="42">
        <f t="shared" si="57"/>
        <v>0</v>
      </c>
      <c r="S129" s="42">
        <f t="shared" si="58"/>
        <v>0</v>
      </c>
      <c r="T129" s="42">
        <f t="shared" si="59"/>
        <v>0</v>
      </c>
      <c r="U129" s="42">
        <f t="shared" si="60"/>
        <v>0</v>
      </c>
      <c r="V129" s="42">
        <f t="shared" si="61"/>
        <v>0</v>
      </c>
      <c r="W129" s="42">
        <f t="shared" si="62"/>
        <v>0</v>
      </c>
      <c r="X129" s="42">
        <f t="shared" si="62"/>
        <v>0</v>
      </c>
    </row>
    <row r="130" spans="1:24" ht="15" customHeight="1" x14ac:dyDescent="0.25">
      <c r="A130" s="9" t="s">
        <v>16</v>
      </c>
      <c r="B130" s="9" t="s">
        <v>43</v>
      </c>
      <c r="C130" s="9" t="s">
        <v>44</v>
      </c>
      <c r="D130" s="9" t="s">
        <v>72</v>
      </c>
      <c r="E130" s="9"/>
      <c r="F130" s="9"/>
      <c r="G130" s="9" t="s">
        <v>74</v>
      </c>
      <c r="H130" s="42">
        <v>0</v>
      </c>
      <c r="I130" s="42">
        <v>0</v>
      </c>
      <c r="J130" s="42">
        <v>0</v>
      </c>
      <c r="K130" s="42">
        <v>0</v>
      </c>
      <c r="L130" s="42">
        <v>0</v>
      </c>
      <c r="M130" s="42">
        <v>0</v>
      </c>
      <c r="N130" s="42">
        <v>0</v>
      </c>
      <c r="O130" s="42">
        <v>0</v>
      </c>
      <c r="P130" s="42">
        <v>0</v>
      </c>
      <c r="Q130" s="42">
        <f t="shared" si="56"/>
        <v>0</v>
      </c>
      <c r="R130" s="42">
        <f t="shared" si="57"/>
        <v>0</v>
      </c>
      <c r="S130" s="42">
        <f t="shared" si="58"/>
        <v>0</v>
      </c>
      <c r="T130" s="42">
        <f t="shared" si="59"/>
        <v>0</v>
      </c>
      <c r="U130" s="42">
        <f t="shared" si="60"/>
        <v>0</v>
      </c>
      <c r="V130" s="42">
        <f t="shared" si="61"/>
        <v>0</v>
      </c>
      <c r="W130" s="42">
        <f t="shared" si="62"/>
        <v>0</v>
      </c>
      <c r="X130" s="42">
        <f t="shared" si="62"/>
        <v>0</v>
      </c>
    </row>
    <row r="131" spans="1:24" ht="15" customHeight="1" x14ac:dyDescent="0.25">
      <c r="A131" s="9" t="s">
        <v>16</v>
      </c>
      <c r="B131" s="9" t="s">
        <v>45</v>
      </c>
      <c r="C131" s="9" t="s">
        <v>46</v>
      </c>
      <c r="D131" s="9" t="s">
        <v>72</v>
      </c>
      <c r="E131" s="9"/>
      <c r="F131" s="9"/>
      <c r="G131" s="9" t="s">
        <v>74</v>
      </c>
      <c r="H131" s="42">
        <v>0</v>
      </c>
      <c r="I131" s="42">
        <v>0</v>
      </c>
      <c r="J131" s="42">
        <v>0</v>
      </c>
      <c r="K131" s="42">
        <v>0</v>
      </c>
      <c r="L131" s="42">
        <v>0</v>
      </c>
      <c r="M131" s="42">
        <v>0</v>
      </c>
      <c r="N131" s="42">
        <v>0</v>
      </c>
      <c r="O131" s="42">
        <v>0</v>
      </c>
      <c r="P131" s="42">
        <v>0</v>
      </c>
      <c r="Q131" s="42">
        <f t="shared" si="56"/>
        <v>0</v>
      </c>
      <c r="R131" s="42">
        <f t="shared" si="57"/>
        <v>0</v>
      </c>
      <c r="S131" s="42">
        <f t="shared" si="58"/>
        <v>0</v>
      </c>
      <c r="T131" s="42">
        <f t="shared" si="59"/>
        <v>0</v>
      </c>
      <c r="U131" s="42">
        <f t="shared" si="60"/>
        <v>0</v>
      </c>
      <c r="V131" s="42">
        <f t="shared" si="61"/>
        <v>0</v>
      </c>
      <c r="W131" s="42">
        <f t="shared" si="62"/>
        <v>0</v>
      </c>
      <c r="X131" s="42">
        <f t="shared" si="62"/>
        <v>0</v>
      </c>
    </row>
    <row r="132" spans="1:24" ht="15" customHeight="1" x14ac:dyDescent="0.25">
      <c r="A132" s="9" t="s">
        <v>15</v>
      </c>
      <c r="B132" s="9" t="s">
        <v>29</v>
      </c>
      <c r="C132" s="9" t="s">
        <v>30</v>
      </c>
      <c r="D132" s="40" t="s">
        <v>134</v>
      </c>
      <c r="E132" s="51" t="s">
        <v>132</v>
      </c>
      <c r="F132" s="41" t="s">
        <v>133</v>
      </c>
      <c r="G132" s="9" t="s">
        <v>75</v>
      </c>
      <c r="H132" s="46">
        <v>8000</v>
      </c>
      <c r="I132" s="46">
        <v>7900</v>
      </c>
      <c r="J132" s="46">
        <v>7600</v>
      </c>
      <c r="K132" s="50">
        <v>6405</v>
      </c>
      <c r="L132" s="49">
        <v>4810</v>
      </c>
      <c r="M132" s="49">
        <v>2930</v>
      </c>
      <c r="N132" s="49">
        <v>2930</v>
      </c>
      <c r="O132" s="49">
        <v>3972</v>
      </c>
      <c r="P132" s="49">
        <v>3966</v>
      </c>
      <c r="Q132" s="42">
        <f t="shared" si="56"/>
        <v>0</v>
      </c>
      <c r="R132" s="42">
        <f t="shared" si="57"/>
        <v>0</v>
      </c>
      <c r="S132" s="42">
        <f t="shared" si="58"/>
        <v>0</v>
      </c>
      <c r="T132" s="42">
        <f t="shared" si="59"/>
        <v>0</v>
      </c>
      <c r="U132" s="42">
        <f t="shared" si="60"/>
        <v>0</v>
      </c>
      <c r="V132" s="42">
        <f t="shared" si="61"/>
        <v>0</v>
      </c>
      <c r="W132" s="42">
        <f t="shared" si="62"/>
        <v>1042</v>
      </c>
      <c r="X132" s="42">
        <f t="shared" si="62"/>
        <v>0</v>
      </c>
    </row>
    <row r="133" spans="1:24" ht="15" customHeight="1" x14ac:dyDescent="0.25">
      <c r="A133" s="9" t="s">
        <v>15</v>
      </c>
      <c r="B133" s="9" t="s">
        <v>31</v>
      </c>
      <c r="C133" s="9" t="s">
        <v>32</v>
      </c>
      <c r="D133" s="40" t="s">
        <v>134</v>
      </c>
      <c r="E133" s="51" t="s">
        <v>132</v>
      </c>
      <c r="F133" s="41" t="s">
        <v>133</v>
      </c>
      <c r="G133" s="9" t="s">
        <v>75</v>
      </c>
      <c r="H133" s="46">
        <v>6900</v>
      </c>
      <c r="I133" s="46">
        <v>9600</v>
      </c>
      <c r="J133" s="46">
        <v>9700</v>
      </c>
      <c r="K133" s="50">
        <v>10892</v>
      </c>
      <c r="L133" s="49">
        <v>6121</v>
      </c>
      <c r="M133" s="49">
        <v>6121</v>
      </c>
      <c r="N133" s="49">
        <v>6696</v>
      </c>
      <c r="O133" s="49">
        <v>11812</v>
      </c>
      <c r="P133" s="49">
        <v>11952</v>
      </c>
      <c r="Q133" s="42">
        <f t="shared" si="56"/>
        <v>2700</v>
      </c>
      <c r="R133" s="42">
        <f t="shared" si="57"/>
        <v>100</v>
      </c>
      <c r="S133" s="42">
        <f t="shared" si="58"/>
        <v>1192</v>
      </c>
      <c r="T133" s="42">
        <f t="shared" si="59"/>
        <v>0</v>
      </c>
      <c r="U133" s="42">
        <f t="shared" si="60"/>
        <v>0</v>
      </c>
      <c r="V133" s="42">
        <f t="shared" si="61"/>
        <v>575</v>
      </c>
      <c r="W133" s="42">
        <f t="shared" si="62"/>
        <v>5116</v>
      </c>
      <c r="X133" s="42">
        <f t="shared" si="62"/>
        <v>140</v>
      </c>
    </row>
    <row r="134" spans="1:24" ht="15" customHeight="1" x14ac:dyDescent="0.25">
      <c r="A134" s="9" t="s">
        <v>15</v>
      </c>
      <c r="B134" s="9" t="s">
        <v>33</v>
      </c>
      <c r="C134" s="9" t="s">
        <v>34</v>
      </c>
      <c r="D134" s="9" t="s">
        <v>71</v>
      </c>
      <c r="E134" s="9"/>
      <c r="F134" s="9"/>
      <c r="G134" s="9" t="s">
        <v>76</v>
      </c>
      <c r="H134" s="42">
        <v>63130</v>
      </c>
      <c r="I134" s="42">
        <v>63130</v>
      </c>
      <c r="J134" s="42">
        <v>63130</v>
      </c>
      <c r="K134" s="42">
        <v>63130</v>
      </c>
      <c r="L134" s="42">
        <v>63130</v>
      </c>
      <c r="M134" s="42">
        <v>63130</v>
      </c>
      <c r="N134" s="42">
        <v>63130</v>
      </c>
      <c r="O134" s="42">
        <v>63130</v>
      </c>
      <c r="P134" s="42">
        <v>63130</v>
      </c>
      <c r="Q134" s="42">
        <f t="shared" si="56"/>
        <v>0</v>
      </c>
      <c r="R134" s="42">
        <f t="shared" si="57"/>
        <v>0</v>
      </c>
      <c r="S134" s="42">
        <f t="shared" si="58"/>
        <v>0</v>
      </c>
      <c r="T134" s="42">
        <f t="shared" si="59"/>
        <v>0</v>
      </c>
      <c r="U134" s="42">
        <f t="shared" si="60"/>
        <v>0</v>
      </c>
      <c r="V134" s="42">
        <f t="shared" si="61"/>
        <v>0</v>
      </c>
      <c r="W134" s="42">
        <f t="shared" si="62"/>
        <v>0</v>
      </c>
      <c r="X134" s="42">
        <f t="shared" si="62"/>
        <v>0</v>
      </c>
    </row>
    <row r="135" spans="1:24" ht="15" customHeight="1" x14ac:dyDescent="0.25">
      <c r="A135" s="9" t="s">
        <v>15</v>
      </c>
      <c r="B135" s="9" t="s">
        <v>35</v>
      </c>
      <c r="C135" s="9" t="s">
        <v>36</v>
      </c>
      <c r="D135" s="9" t="s">
        <v>72</v>
      </c>
      <c r="E135" s="9"/>
      <c r="F135" s="9"/>
      <c r="G135" s="9" t="s">
        <v>74</v>
      </c>
      <c r="H135" s="42">
        <v>25642.370999999999</v>
      </c>
      <c r="I135" s="42">
        <v>25656.717000000001</v>
      </c>
      <c r="J135" s="42">
        <v>25646.149000000001</v>
      </c>
      <c r="K135" s="42">
        <v>25577.062000000002</v>
      </c>
      <c r="L135" s="42">
        <v>25551.829000000002</v>
      </c>
      <c r="M135" s="42">
        <v>25620.852999999999</v>
      </c>
      <c r="N135" s="42">
        <v>25706.937999999998</v>
      </c>
      <c r="O135" s="42">
        <v>25726.934000000001</v>
      </c>
      <c r="P135" s="42">
        <v>25868.583999999999</v>
      </c>
      <c r="Q135" s="42">
        <f t="shared" si="56"/>
        <v>14.346000000001368</v>
      </c>
      <c r="R135" s="42">
        <f t="shared" si="57"/>
        <v>0</v>
      </c>
      <c r="S135" s="42">
        <f t="shared" si="58"/>
        <v>0</v>
      </c>
      <c r="T135" s="42">
        <f t="shared" si="59"/>
        <v>0</v>
      </c>
      <c r="U135" s="42">
        <f t="shared" si="60"/>
        <v>69.023999999997613</v>
      </c>
      <c r="V135" s="42">
        <f t="shared" si="61"/>
        <v>86.084999999999127</v>
      </c>
      <c r="W135" s="42">
        <f t="shared" si="62"/>
        <v>19.996000000002823</v>
      </c>
      <c r="X135" s="42">
        <f t="shared" si="62"/>
        <v>141.64999999999782</v>
      </c>
    </row>
    <row r="136" spans="1:24" ht="15" customHeight="1" x14ac:dyDescent="0.25">
      <c r="A136" s="9" t="s">
        <v>15</v>
      </c>
      <c r="B136" s="9" t="s">
        <v>79</v>
      </c>
      <c r="C136" s="9" t="s">
        <v>83</v>
      </c>
      <c r="D136" s="9" t="s">
        <v>72</v>
      </c>
      <c r="E136" s="9"/>
      <c r="F136" s="9"/>
      <c r="G136" s="9" t="s">
        <v>74</v>
      </c>
      <c r="H136" s="44">
        <v>6758.0159999999996</v>
      </c>
      <c r="I136" s="44">
        <v>7607.4960000000001</v>
      </c>
      <c r="J136" s="44">
        <v>8155.9610000000002</v>
      </c>
      <c r="K136" s="44">
        <v>9201.4249999999993</v>
      </c>
      <c r="L136" s="44">
        <v>10298.18</v>
      </c>
      <c r="M136" s="44">
        <v>11566.564</v>
      </c>
      <c r="N136" s="44">
        <v>13499.357</v>
      </c>
      <c r="O136" s="44">
        <v>14900.146000000001</v>
      </c>
      <c r="P136" s="44">
        <v>16426.853999999999</v>
      </c>
      <c r="Q136" s="42">
        <f t="shared" si="56"/>
        <v>849.48000000000047</v>
      </c>
      <c r="R136" s="42">
        <f t="shared" si="57"/>
        <v>548.46500000000015</v>
      </c>
      <c r="S136" s="42">
        <f t="shared" si="58"/>
        <v>1045.463999999999</v>
      </c>
      <c r="T136" s="42">
        <f t="shared" si="59"/>
        <v>1096.755000000001</v>
      </c>
      <c r="U136" s="42">
        <f t="shared" si="60"/>
        <v>1268.384</v>
      </c>
      <c r="V136" s="42">
        <f t="shared" si="61"/>
        <v>1932.7929999999997</v>
      </c>
      <c r="W136" s="42">
        <f t="shared" si="62"/>
        <v>1400.7890000000007</v>
      </c>
      <c r="X136" s="42">
        <f t="shared" si="62"/>
        <v>1526.7079999999987</v>
      </c>
    </row>
    <row r="137" spans="1:24" ht="15" customHeight="1" x14ac:dyDescent="0.25">
      <c r="A137" s="9" t="s">
        <v>15</v>
      </c>
      <c r="B137" s="9" t="s">
        <v>78</v>
      </c>
      <c r="C137" s="9" t="s">
        <v>84</v>
      </c>
      <c r="D137" s="9" t="s">
        <v>72</v>
      </c>
      <c r="E137" s="9"/>
      <c r="F137" s="9"/>
      <c r="G137" s="9" t="s">
        <v>74</v>
      </c>
      <c r="H137" s="42">
        <v>0</v>
      </c>
      <c r="I137" s="42">
        <v>0</v>
      </c>
      <c r="J137" s="42">
        <v>0</v>
      </c>
      <c r="K137" s="42">
        <v>0</v>
      </c>
      <c r="L137" s="42">
        <v>0</v>
      </c>
      <c r="M137" s="42">
        <v>0</v>
      </c>
      <c r="N137" s="42">
        <v>0</v>
      </c>
      <c r="O137" s="42">
        <v>0</v>
      </c>
      <c r="P137" s="42">
        <v>0</v>
      </c>
      <c r="Q137" s="42">
        <f t="shared" si="56"/>
        <v>0</v>
      </c>
      <c r="R137" s="42">
        <f t="shared" si="57"/>
        <v>0</v>
      </c>
      <c r="S137" s="42">
        <f t="shared" si="58"/>
        <v>0</v>
      </c>
      <c r="T137" s="42">
        <f t="shared" si="59"/>
        <v>0</v>
      </c>
      <c r="U137" s="42">
        <f t="shared" si="60"/>
        <v>0</v>
      </c>
      <c r="V137" s="42">
        <f t="shared" si="61"/>
        <v>0</v>
      </c>
      <c r="W137" s="42">
        <f t="shared" si="62"/>
        <v>0</v>
      </c>
      <c r="X137" s="42">
        <f t="shared" si="62"/>
        <v>0</v>
      </c>
    </row>
    <row r="138" spans="1:24" ht="15" customHeight="1" x14ac:dyDescent="0.25">
      <c r="A138" s="9" t="s">
        <v>15</v>
      </c>
      <c r="B138" s="9" t="s">
        <v>37</v>
      </c>
      <c r="C138" s="9" t="s">
        <v>38</v>
      </c>
      <c r="D138" s="40" t="s">
        <v>134</v>
      </c>
      <c r="E138" s="51" t="s">
        <v>132</v>
      </c>
      <c r="F138" s="41" t="s">
        <v>133</v>
      </c>
      <c r="G138" s="9" t="s">
        <v>75</v>
      </c>
      <c r="H138" s="46">
        <v>9200</v>
      </c>
      <c r="I138" s="46">
        <v>9800</v>
      </c>
      <c r="J138" s="46">
        <v>10100</v>
      </c>
      <c r="K138" s="50">
        <v>4335.5</v>
      </c>
      <c r="L138" s="49">
        <v>6670</v>
      </c>
      <c r="M138" s="49">
        <v>6670</v>
      </c>
      <c r="N138" s="49">
        <v>5300</v>
      </c>
      <c r="O138" s="49">
        <v>6263</v>
      </c>
      <c r="P138" s="49">
        <v>3271</v>
      </c>
      <c r="Q138" s="42">
        <f t="shared" si="56"/>
        <v>600</v>
      </c>
      <c r="R138" s="42">
        <f t="shared" si="57"/>
        <v>300</v>
      </c>
      <c r="S138" s="42">
        <f t="shared" si="58"/>
        <v>0</v>
      </c>
      <c r="T138" s="42">
        <f t="shared" si="59"/>
        <v>2334.5</v>
      </c>
      <c r="U138" s="42">
        <f t="shared" si="60"/>
        <v>0</v>
      </c>
      <c r="V138" s="42">
        <f t="shared" si="61"/>
        <v>0</v>
      </c>
      <c r="W138" s="42">
        <f t="shared" si="62"/>
        <v>963</v>
      </c>
      <c r="X138" s="42">
        <f t="shared" si="62"/>
        <v>0</v>
      </c>
    </row>
    <row r="139" spans="1:24" ht="15" customHeight="1" x14ac:dyDescent="0.25">
      <c r="A139" s="9" t="s">
        <v>15</v>
      </c>
      <c r="B139" s="9" t="s">
        <v>39</v>
      </c>
      <c r="C139" s="9" t="s">
        <v>40</v>
      </c>
      <c r="D139" s="9" t="s">
        <v>72</v>
      </c>
      <c r="E139" s="9"/>
      <c r="F139" s="9"/>
      <c r="G139" s="9" t="s">
        <v>74</v>
      </c>
      <c r="H139" s="42">
        <v>1409.607</v>
      </c>
      <c r="I139" s="42">
        <v>1506.7139999999999</v>
      </c>
      <c r="J139" s="42">
        <v>1651.886</v>
      </c>
      <c r="K139" s="42">
        <v>1725.115</v>
      </c>
      <c r="L139" s="42">
        <v>1753.41</v>
      </c>
      <c r="M139" s="42">
        <v>1921.607</v>
      </c>
      <c r="N139" s="42">
        <v>1964.8899999999999</v>
      </c>
      <c r="O139" s="42">
        <v>2214.2539999999999</v>
      </c>
      <c r="P139" s="42">
        <v>2309.8029999999999</v>
      </c>
      <c r="Q139" s="42">
        <f t="shared" si="56"/>
        <v>97.106999999999971</v>
      </c>
      <c r="R139" s="42">
        <f t="shared" si="57"/>
        <v>145.17200000000003</v>
      </c>
      <c r="S139" s="42">
        <f t="shared" si="58"/>
        <v>73.229000000000042</v>
      </c>
      <c r="T139" s="42">
        <f t="shared" si="59"/>
        <v>28.295000000000073</v>
      </c>
      <c r="U139" s="42">
        <f t="shared" si="60"/>
        <v>168.19699999999989</v>
      </c>
      <c r="V139" s="42">
        <f t="shared" si="61"/>
        <v>43.282999999999902</v>
      </c>
      <c r="W139" s="42">
        <f t="shared" si="62"/>
        <v>249.36400000000003</v>
      </c>
      <c r="X139" s="42">
        <f t="shared" si="62"/>
        <v>95.548999999999978</v>
      </c>
    </row>
    <row r="140" spans="1:24" ht="15" customHeight="1" x14ac:dyDescent="0.25">
      <c r="A140" s="9" t="s">
        <v>15</v>
      </c>
      <c r="B140" s="9" t="s">
        <v>80</v>
      </c>
      <c r="C140" s="9" t="s">
        <v>85</v>
      </c>
      <c r="D140" s="9" t="s">
        <v>72</v>
      </c>
      <c r="E140" s="9"/>
      <c r="F140" s="9"/>
      <c r="G140" s="9" t="s">
        <v>74</v>
      </c>
      <c r="H140" s="42">
        <v>962.04200000000003</v>
      </c>
      <c r="I140" s="42">
        <v>1660.067</v>
      </c>
      <c r="J140" s="42">
        <v>2247.587</v>
      </c>
      <c r="K140" s="42">
        <v>2604.569</v>
      </c>
      <c r="L140" s="42">
        <v>3411.2379999999998</v>
      </c>
      <c r="M140" s="42">
        <v>3734.1550000000002</v>
      </c>
      <c r="N140" s="42">
        <v>4346.5069999999996</v>
      </c>
      <c r="O140" s="42">
        <v>4902.7820000000002</v>
      </c>
      <c r="P140" s="42">
        <v>5515.9290000000001</v>
      </c>
      <c r="Q140" s="42">
        <f t="shared" si="56"/>
        <v>698.02499999999998</v>
      </c>
      <c r="R140" s="42">
        <f t="shared" si="57"/>
        <v>587.52</v>
      </c>
      <c r="S140" s="42">
        <f t="shared" si="58"/>
        <v>356.98199999999997</v>
      </c>
      <c r="T140" s="42">
        <f t="shared" si="59"/>
        <v>806.66899999999987</v>
      </c>
      <c r="U140" s="42">
        <f t="shared" si="60"/>
        <v>322.91700000000037</v>
      </c>
      <c r="V140" s="42">
        <f t="shared" si="61"/>
        <v>612.35199999999941</v>
      </c>
      <c r="W140" s="42">
        <f t="shared" si="62"/>
        <v>556.27500000000055</v>
      </c>
      <c r="X140" s="42">
        <f t="shared" si="62"/>
        <v>613.14699999999993</v>
      </c>
    </row>
    <row r="141" spans="1:24" ht="15" customHeight="1" x14ac:dyDescent="0.25">
      <c r="A141" s="9" t="s">
        <v>15</v>
      </c>
      <c r="B141" s="9" t="s">
        <v>81</v>
      </c>
      <c r="C141" s="9" t="s">
        <v>86</v>
      </c>
      <c r="D141" s="9" t="s">
        <v>72</v>
      </c>
      <c r="E141" s="9"/>
      <c r="F141" s="9"/>
      <c r="G141" s="9" t="s">
        <v>74</v>
      </c>
      <c r="H141" s="42">
        <v>2041.5329999999999</v>
      </c>
      <c r="I141" s="42">
        <v>2698.6869999999999</v>
      </c>
      <c r="J141" s="42">
        <v>3029.7020000000002</v>
      </c>
      <c r="K141" s="42">
        <v>3429.848</v>
      </c>
      <c r="L141" s="42">
        <v>3726.279</v>
      </c>
      <c r="M141" s="42">
        <v>3967.9260000000004</v>
      </c>
      <c r="N141" s="42">
        <v>4263.93</v>
      </c>
      <c r="O141" s="42">
        <v>4788.2299999999996</v>
      </c>
      <c r="P141" s="42">
        <v>5279.52</v>
      </c>
      <c r="Q141" s="42">
        <f t="shared" si="56"/>
        <v>657.154</v>
      </c>
      <c r="R141" s="42">
        <f t="shared" si="57"/>
        <v>331.01500000000033</v>
      </c>
      <c r="S141" s="42">
        <f t="shared" si="58"/>
        <v>400.14599999999973</v>
      </c>
      <c r="T141" s="42">
        <f t="shared" si="59"/>
        <v>296.43100000000004</v>
      </c>
      <c r="U141" s="42">
        <f t="shared" si="60"/>
        <v>241.64700000000039</v>
      </c>
      <c r="V141" s="42">
        <f t="shared" si="61"/>
        <v>296.00399999999991</v>
      </c>
      <c r="W141" s="42">
        <f t="shared" si="62"/>
        <v>524.29999999999927</v>
      </c>
      <c r="X141" s="42">
        <f t="shared" si="62"/>
        <v>491.29000000000087</v>
      </c>
    </row>
    <row r="142" spans="1:24" ht="15" customHeight="1" x14ac:dyDescent="0.25">
      <c r="A142" s="9" t="s">
        <v>15</v>
      </c>
      <c r="B142" s="9" t="s">
        <v>41</v>
      </c>
      <c r="C142" s="9" t="s">
        <v>42</v>
      </c>
      <c r="D142" s="9" t="s">
        <v>72</v>
      </c>
      <c r="E142" s="9"/>
      <c r="F142" s="9"/>
      <c r="G142" s="9" t="s">
        <v>74</v>
      </c>
      <c r="H142" s="42">
        <v>0</v>
      </c>
      <c r="I142" s="42">
        <v>0</v>
      </c>
      <c r="J142" s="42">
        <v>0</v>
      </c>
      <c r="K142" s="42">
        <v>0</v>
      </c>
      <c r="L142" s="42">
        <v>0</v>
      </c>
      <c r="M142" s="42">
        <v>0</v>
      </c>
      <c r="N142" s="42">
        <v>0</v>
      </c>
      <c r="O142" s="42">
        <v>0</v>
      </c>
      <c r="P142" s="42">
        <v>0</v>
      </c>
      <c r="Q142" s="42">
        <f t="shared" si="56"/>
        <v>0</v>
      </c>
      <c r="R142" s="42">
        <f t="shared" si="57"/>
        <v>0</v>
      </c>
      <c r="S142" s="42">
        <f t="shared" si="58"/>
        <v>0</v>
      </c>
      <c r="T142" s="42">
        <f t="shared" si="59"/>
        <v>0</v>
      </c>
      <c r="U142" s="42">
        <f t="shared" si="60"/>
        <v>0</v>
      </c>
      <c r="V142" s="42">
        <f t="shared" si="61"/>
        <v>0</v>
      </c>
      <c r="W142" s="42">
        <f t="shared" si="62"/>
        <v>0</v>
      </c>
      <c r="X142" s="42">
        <f t="shared" si="62"/>
        <v>0</v>
      </c>
    </row>
    <row r="143" spans="1:24" ht="15" customHeight="1" x14ac:dyDescent="0.25">
      <c r="A143" s="9" t="s">
        <v>15</v>
      </c>
      <c r="B143" s="9" t="s">
        <v>43</v>
      </c>
      <c r="C143" s="9" t="s">
        <v>44</v>
      </c>
      <c r="D143" s="9" t="s">
        <v>72</v>
      </c>
      <c r="E143" s="9"/>
      <c r="F143" s="9"/>
      <c r="G143" s="9" t="s">
        <v>74</v>
      </c>
      <c r="H143" s="42">
        <v>214.726</v>
      </c>
      <c r="I143" s="42">
        <v>215.90899999999999</v>
      </c>
      <c r="J143" s="42">
        <v>218.488</v>
      </c>
      <c r="K143" s="42">
        <v>220.00800000000001</v>
      </c>
      <c r="L143" s="42">
        <v>218.32900000000001</v>
      </c>
      <c r="M143" s="42">
        <v>220.22399999999999</v>
      </c>
      <c r="N143" s="42">
        <v>218.87</v>
      </c>
      <c r="O143" s="42">
        <v>218.00200000000001</v>
      </c>
      <c r="P143" s="42">
        <v>214.06700000000001</v>
      </c>
      <c r="Q143" s="42">
        <f t="shared" si="56"/>
        <v>1.1829999999999927</v>
      </c>
      <c r="R143" s="42">
        <f t="shared" si="57"/>
        <v>2.5790000000000077</v>
      </c>
      <c r="S143" s="42">
        <f t="shared" si="58"/>
        <v>1.5200000000000102</v>
      </c>
      <c r="T143" s="42">
        <f t="shared" si="59"/>
        <v>0</v>
      </c>
      <c r="U143" s="42">
        <f t="shared" si="60"/>
        <v>1.8949999999999818</v>
      </c>
      <c r="V143" s="42">
        <f t="shared" si="61"/>
        <v>0</v>
      </c>
      <c r="W143" s="42">
        <f t="shared" si="62"/>
        <v>0</v>
      </c>
      <c r="X143" s="42">
        <f t="shared" si="62"/>
        <v>0</v>
      </c>
    </row>
    <row r="144" spans="1:24" ht="15" customHeight="1" x14ac:dyDescent="0.25">
      <c r="A144" s="9" t="s">
        <v>15</v>
      </c>
      <c r="B144" s="9" t="s">
        <v>45</v>
      </c>
      <c r="C144" s="9" t="s">
        <v>46</v>
      </c>
      <c r="D144" s="9" t="s">
        <v>72</v>
      </c>
      <c r="E144" s="9"/>
      <c r="F144" s="9"/>
      <c r="G144" s="9" t="s">
        <v>74</v>
      </c>
      <c r="H144" s="42">
        <v>16.3</v>
      </c>
      <c r="I144" s="42">
        <v>15.3</v>
      </c>
      <c r="J144" s="42">
        <v>16.3</v>
      </c>
      <c r="K144" s="42">
        <v>16.3</v>
      </c>
      <c r="L144" s="42">
        <v>16.3</v>
      </c>
      <c r="M144" s="42">
        <v>15.51</v>
      </c>
      <c r="N144" s="42">
        <v>15.9</v>
      </c>
      <c r="O144" s="42">
        <v>15.9</v>
      </c>
      <c r="P144" s="42">
        <v>15.9</v>
      </c>
      <c r="Q144" s="42">
        <f t="shared" si="56"/>
        <v>0</v>
      </c>
      <c r="R144" s="42">
        <f t="shared" si="57"/>
        <v>1</v>
      </c>
      <c r="S144" s="42">
        <f t="shared" si="58"/>
        <v>0</v>
      </c>
      <c r="T144" s="42">
        <f t="shared" si="59"/>
        <v>0</v>
      </c>
      <c r="U144" s="42">
        <f t="shared" si="60"/>
        <v>0</v>
      </c>
      <c r="V144" s="42">
        <f t="shared" si="61"/>
        <v>0.39000000000000057</v>
      </c>
      <c r="W144" s="42">
        <f t="shared" si="62"/>
        <v>0</v>
      </c>
      <c r="X144" s="42">
        <f t="shared" si="62"/>
        <v>0</v>
      </c>
    </row>
    <row r="145" spans="1:24" ht="15" customHeight="1" x14ac:dyDescent="0.25">
      <c r="A145" s="9" t="s">
        <v>47</v>
      </c>
      <c r="B145" s="9" t="s">
        <v>29</v>
      </c>
      <c r="C145" s="9" t="s">
        <v>30</v>
      </c>
      <c r="D145" s="40" t="s">
        <v>134</v>
      </c>
      <c r="E145" s="51" t="s">
        <v>132</v>
      </c>
      <c r="F145" s="41" t="s">
        <v>133</v>
      </c>
      <c r="G145" s="9" t="s">
        <v>75</v>
      </c>
      <c r="H145" s="46">
        <v>4460</v>
      </c>
      <c r="I145" s="46">
        <v>4460</v>
      </c>
      <c r="J145" s="46">
        <v>4300</v>
      </c>
      <c r="K145" s="50">
        <v>4456</v>
      </c>
      <c r="L145" s="49">
        <v>4459</v>
      </c>
      <c r="M145" s="49">
        <v>3912</v>
      </c>
      <c r="N145" s="49">
        <v>3912</v>
      </c>
      <c r="O145" s="49">
        <v>3912</v>
      </c>
      <c r="P145" s="49">
        <v>3912</v>
      </c>
      <c r="Q145" s="42">
        <f t="shared" si="56"/>
        <v>0</v>
      </c>
      <c r="R145" s="42">
        <f t="shared" si="57"/>
        <v>0</v>
      </c>
      <c r="S145" s="42">
        <f t="shared" si="58"/>
        <v>156</v>
      </c>
      <c r="T145" s="42">
        <f t="shared" si="59"/>
        <v>3</v>
      </c>
      <c r="U145" s="42">
        <f t="shared" si="60"/>
        <v>0</v>
      </c>
      <c r="V145" s="42">
        <f t="shared" si="61"/>
        <v>0</v>
      </c>
      <c r="W145" s="42">
        <f t="shared" si="62"/>
        <v>0</v>
      </c>
      <c r="X145" s="42">
        <f t="shared" si="62"/>
        <v>0</v>
      </c>
    </row>
    <row r="146" spans="1:24" ht="15" customHeight="1" x14ac:dyDescent="0.25">
      <c r="A146" s="9" t="s">
        <v>47</v>
      </c>
      <c r="B146" s="9" t="s">
        <v>31</v>
      </c>
      <c r="C146" s="9" t="s">
        <v>32</v>
      </c>
      <c r="D146" s="40" t="s">
        <v>134</v>
      </c>
      <c r="E146" s="51" t="s">
        <v>132</v>
      </c>
      <c r="F146" s="41" t="s">
        <v>133</v>
      </c>
      <c r="G146" s="9" t="s">
        <v>75</v>
      </c>
      <c r="H146" s="46">
        <v>3630</v>
      </c>
      <c r="I146" s="46">
        <v>4470</v>
      </c>
      <c r="J146" s="46">
        <v>4900</v>
      </c>
      <c r="K146" s="50">
        <v>4768</v>
      </c>
      <c r="L146" s="49">
        <v>4913</v>
      </c>
      <c r="M146" s="49">
        <v>5396</v>
      </c>
      <c r="N146" s="49">
        <v>5245</v>
      </c>
      <c r="O146" s="49">
        <v>5245</v>
      </c>
      <c r="P146" s="49">
        <v>4902</v>
      </c>
      <c r="Q146" s="42">
        <f t="shared" si="56"/>
        <v>840</v>
      </c>
      <c r="R146" s="42">
        <f t="shared" si="57"/>
        <v>430</v>
      </c>
      <c r="S146" s="42">
        <f t="shared" si="58"/>
        <v>0</v>
      </c>
      <c r="T146" s="42">
        <f t="shared" si="59"/>
        <v>145</v>
      </c>
      <c r="U146" s="42">
        <f t="shared" si="60"/>
        <v>483</v>
      </c>
      <c r="V146" s="42">
        <f t="shared" si="61"/>
        <v>0</v>
      </c>
      <c r="W146" s="42">
        <f t="shared" si="62"/>
        <v>0</v>
      </c>
      <c r="X146" s="42">
        <f t="shared" si="62"/>
        <v>0</v>
      </c>
    </row>
    <row r="147" spans="1:24" ht="15" customHeight="1" x14ac:dyDescent="0.25">
      <c r="A147" s="9" t="s">
        <v>47</v>
      </c>
      <c r="B147" s="9" t="s">
        <v>33</v>
      </c>
      <c r="C147" s="9" t="s">
        <v>34</v>
      </c>
      <c r="D147" s="9" t="s">
        <v>71</v>
      </c>
      <c r="E147" s="9"/>
      <c r="F147" s="9"/>
      <c r="G147" s="9" t="s">
        <v>76</v>
      </c>
      <c r="H147" s="42">
        <v>0</v>
      </c>
      <c r="I147" s="42">
        <v>0</v>
      </c>
      <c r="J147" s="42">
        <v>0</v>
      </c>
      <c r="K147" s="42">
        <v>0</v>
      </c>
      <c r="L147" s="42">
        <v>0</v>
      </c>
      <c r="M147" s="42">
        <v>0</v>
      </c>
      <c r="N147" s="42">
        <v>0</v>
      </c>
      <c r="O147" s="42">
        <v>0</v>
      </c>
      <c r="P147" s="42">
        <v>0</v>
      </c>
      <c r="Q147" s="42">
        <f t="shared" si="56"/>
        <v>0</v>
      </c>
      <c r="R147" s="42">
        <f t="shared" si="57"/>
        <v>0</v>
      </c>
      <c r="S147" s="42">
        <f t="shared" si="58"/>
        <v>0</v>
      </c>
      <c r="T147" s="42">
        <f t="shared" si="59"/>
        <v>0</v>
      </c>
      <c r="U147" s="42">
        <f t="shared" si="60"/>
        <v>0</v>
      </c>
      <c r="V147" s="42">
        <f t="shared" si="61"/>
        <v>0</v>
      </c>
      <c r="W147" s="42">
        <f t="shared" si="62"/>
        <v>0</v>
      </c>
      <c r="X147" s="42">
        <f t="shared" si="62"/>
        <v>0</v>
      </c>
    </row>
    <row r="148" spans="1:24" ht="15" customHeight="1" x14ac:dyDescent="0.25">
      <c r="A148" s="9" t="s">
        <v>47</v>
      </c>
      <c r="B148" s="9" t="s">
        <v>35</v>
      </c>
      <c r="C148" s="9" t="s">
        <v>36</v>
      </c>
      <c r="D148" s="9" t="s">
        <v>72</v>
      </c>
      <c r="E148" s="9"/>
      <c r="F148" s="9"/>
      <c r="G148" s="9" t="s">
        <v>74</v>
      </c>
      <c r="H148" s="42">
        <v>3224</v>
      </c>
      <c r="I148" s="42">
        <v>3236</v>
      </c>
      <c r="J148" s="42">
        <v>3238</v>
      </c>
      <c r="K148" s="42">
        <v>3389</v>
      </c>
      <c r="L148" s="42">
        <v>3392</v>
      </c>
      <c r="M148" s="42">
        <v>3392</v>
      </c>
      <c r="N148" s="42">
        <v>3392</v>
      </c>
      <c r="O148" s="42">
        <v>3409</v>
      </c>
      <c r="P148" s="42">
        <v>3412</v>
      </c>
      <c r="Q148" s="42">
        <f t="shared" si="56"/>
        <v>12</v>
      </c>
      <c r="R148" s="42">
        <f t="shared" si="57"/>
        <v>2</v>
      </c>
      <c r="S148" s="42">
        <f t="shared" si="58"/>
        <v>151</v>
      </c>
      <c r="T148" s="42">
        <f t="shared" si="59"/>
        <v>3</v>
      </c>
      <c r="U148" s="42">
        <f t="shared" si="60"/>
        <v>0</v>
      </c>
      <c r="V148" s="42">
        <f t="shared" si="61"/>
        <v>0</v>
      </c>
      <c r="W148" s="42">
        <f t="shared" si="62"/>
        <v>17</v>
      </c>
      <c r="X148" s="42">
        <f t="shared" si="62"/>
        <v>3</v>
      </c>
    </row>
    <row r="149" spans="1:24" ht="15" customHeight="1" x14ac:dyDescent="0.25">
      <c r="A149" s="9" t="s">
        <v>47</v>
      </c>
      <c r="B149" s="9" t="s">
        <v>79</v>
      </c>
      <c r="C149" s="9" t="s">
        <v>83</v>
      </c>
      <c r="D149" s="9" t="s">
        <v>72</v>
      </c>
      <c r="E149" s="9"/>
      <c r="F149" s="9"/>
      <c r="G149" s="9" t="s">
        <v>74</v>
      </c>
      <c r="H149" s="42">
        <v>1640</v>
      </c>
      <c r="I149" s="42">
        <v>1753</v>
      </c>
      <c r="J149" s="42">
        <v>1809</v>
      </c>
      <c r="K149" s="42">
        <v>1978</v>
      </c>
      <c r="L149" s="42">
        <v>2091</v>
      </c>
      <c r="M149" s="42">
        <v>2370</v>
      </c>
      <c r="N149" s="42">
        <v>2624</v>
      </c>
      <c r="O149" s="42">
        <v>2877.4949999999999</v>
      </c>
      <c r="P149" s="42">
        <v>3589</v>
      </c>
      <c r="Q149" s="42">
        <f t="shared" si="56"/>
        <v>113</v>
      </c>
      <c r="R149" s="42">
        <f t="shared" si="57"/>
        <v>56</v>
      </c>
      <c r="S149" s="42">
        <f t="shared" si="58"/>
        <v>169</v>
      </c>
      <c r="T149" s="42">
        <f t="shared" si="59"/>
        <v>113</v>
      </c>
      <c r="U149" s="42">
        <f t="shared" si="60"/>
        <v>279</v>
      </c>
      <c r="V149" s="42">
        <f t="shared" si="61"/>
        <v>254</v>
      </c>
      <c r="W149" s="42">
        <f t="shared" si="62"/>
        <v>253.49499999999989</v>
      </c>
      <c r="X149" s="42">
        <f t="shared" si="62"/>
        <v>711.50500000000011</v>
      </c>
    </row>
    <row r="150" spans="1:24" ht="15" customHeight="1" x14ac:dyDescent="0.25">
      <c r="A150" s="9" t="s">
        <v>47</v>
      </c>
      <c r="B150" s="9" t="s">
        <v>78</v>
      </c>
      <c r="C150" s="9" t="s">
        <v>84</v>
      </c>
      <c r="D150" s="9" t="s">
        <v>72</v>
      </c>
      <c r="E150" s="9"/>
      <c r="F150" s="9"/>
      <c r="G150" s="9" t="s">
        <v>74</v>
      </c>
      <c r="H150" s="42">
        <v>0</v>
      </c>
      <c r="I150" s="42">
        <v>0</v>
      </c>
      <c r="J150" s="42">
        <v>0</v>
      </c>
      <c r="K150" s="42">
        <v>0</v>
      </c>
      <c r="L150" s="42">
        <v>0</v>
      </c>
      <c r="M150" s="42">
        <v>0</v>
      </c>
      <c r="N150" s="42">
        <v>0</v>
      </c>
      <c r="O150" s="42">
        <v>0</v>
      </c>
      <c r="P150" s="42">
        <v>0</v>
      </c>
      <c r="Q150" s="42">
        <f t="shared" si="56"/>
        <v>0</v>
      </c>
      <c r="R150" s="42">
        <f t="shared" si="57"/>
        <v>0</v>
      </c>
      <c r="S150" s="42">
        <f t="shared" si="58"/>
        <v>0</v>
      </c>
      <c r="T150" s="42">
        <f t="shared" si="59"/>
        <v>0</v>
      </c>
      <c r="U150" s="42">
        <f t="shared" si="60"/>
        <v>0</v>
      </c>
      <c r="V150" s="42">
        <f t="shared" si="61"/>
        <v>0</v>
      </c>
      <c r="W150" s="42">
        <f t="shared" si="62"/>
        <v>0</v>
      </c>
      <c r="X150" s="42">
        <f t="shared" si="62"/>
        <v>0</v>
      </c>
    </row>
    <row r="151" spans="1:24" ht="15" customHeight="1" x14ac:dyDescent="0.25">
      <c r="A151" s="9" t="s">
        <v>47</v>
      </c>
      <c r="B151" s="9" t="s">
        <v>37</v>
      </c>
      <c r="C151" s="9" t="s">
        <v>38</v>
      </c>
      <c r="D151" s="40" t="s">
        <v>134</v>
      </c>
      <c r="E151" s="51" t="s">
        <v>132</v>
      </c>
      <c r="F151" s="41" t="s">
        <v>133</v>
      </c>
      <c r="G151" s="9" t="s">
        <v>75</v>
      </c>
      <c r="H151" s="46">
        <v>700</v>
      </c>
      <c r="I151" s="46">
        <v>700</v>
      </c>
      <c r="J151" s="46">
        <v>410</v>
      </c>
      <c r="K151" s="50">
        <v>1224.5</v>
      </c>
      <c r="L151" s="49">
        <v>718</v>
      </c>
      <c r="M151" s="49">
        <v>0</v>
      </c>
      <c r="N151" s="49">
        <v>0</v>
      </c>
      <c r="O151" s="49">
        <v>0</v>
      </c>
      <c r="P151" s="49">
        <v>0</v>
      </c>
      <c r="Q151" s="42">
        <f t="shared" si="56"/>
        <v>0</v>
      </c>
      <c r="R151" s="42">
        <f t="shared" si="57"/>
        <v>0</v>
      </c>
      <c r="S151" s="42">
        <f t="shared" si="58"/>
        <v>814.5</v>
      </c>
      <c r="T151" s="42">
        <f t="shared" si="59"/>
        <v>0</v>
      </c>
      <c r="U151" s="42">
        <f t="shared" si="60"/>
        <v>0</v>
      </c>
      <c r="V151" s="42">
        <f t="shared" si="61"/>
        <v>0</v>
      </c>
      <c r="W151" s="42">
        <f t="shared" si="62"/>
        <v>0</v>
      </c>
      <c r="X151" s="42">
        <f t="shared" si="62"/>
        <v>0</v>
      </c>
    </row>
    <row r="152" spans="1:24" ht="15" customHeight="1" x14ac:dyDescent="0.25">
      <c r="A152" s="9" t="s">
        <v>47</v>
      </c>
      <c r="B152" s="9" t="s">
        <v>39</v>
      </c>
      <c r="C152" s="9" t="s">
        <v>40</v>
      </c>
      <c r="D152" s="9" t="s">
        <v>72</v>
      </c>
      <c r="E152" s="9"/>
      <c r="F152" s="9"/>
      <c r="G152" s="9" t="s">
        <v>74</v>
      </c>
      <c r="H152" s="42">
        <v>88</v>
      </c>
      <c r="I152" s="42">
        <v>0</v>
      </c>
      <c r="J152" s="42">
        <v>0</v>
      </c>
      <c r="K152" s="42">
        <v>0</v>
      </c>
      <c r="L152" s="44">
        <v>2608.0899999999997</v>
      </c>
      <c r="M152" s="44">
        <v>2608.0899999999997</v>
      </c>
      <c r="N152" s="42">
        <v>2608.0899999999997</v>
      </c>
      <c r="O152" s="42">
        <v>2663.4500000000003</v>
      </c>
      <c r="P152" s="42">
        <v>2846.9069999999997</v>
      </c>
      <c r="Q152" s="42">
        <f t="shared" si="56"/>
        <v>0</v>
      </c>
      <c r="R152" s="42">
        <f t="shared" si="57"/>
        <v>0</v>
      </c>
      <c r="S152" s="42">
        <f t="shared" si="58"/>
        <v>0</v>
      </c>
      <c r="T152" s="42">
        <f t="shared" si="59"/>
        <v>2608.0899999999997</v>
      </c>
      <c r="U152" s="42">
        <f t="shared" si="60"/>
        <v>0</v>
      </c>
      <c r="V152" s="42">
        <f t="shared" si="61"/>
        <v>0</v>
      </c>
      <c r="W152" s="42">
        <f t="shared" si="62"/>
        <v>55.360000000000582</v>
      </c>
      <c r="X152" s="42">
        <f t="shared" si="62"/>
        <v>183.45699999999943</v>
      </c>
    </row>
    <row r="153" spans="1:24" ht="15" customHeight="1" x14ac:dyDescent="0.25">
      <c r="A153" s="9" t="s">
        <v>47</v>
      </c>
      <c r="B153" s="9" t="s">
        <v>80</v>
      </c>
      <c r="C153" s="9" t="s">
        <v>85</v>
      </c>
      <c r="D153" s="9" t="s">
        <v>72</v>
      </c>
      <c r="E153" s="9"/>
      <c r="F153" s="9"/>
      <c r="G153" s="9" t="s">
        <v>74</v>
      </c>
      <c r="H153" s="44">
        <v>160.23856950409325</v>
      </c>
      <c r="I153" s="44">
        <v>402.16739012792027</v>
      </c>
      <c r="J153" s="44">
        <v>675.25371037754326</v>
      </c>
      <c r="K153" s="44">
        <v>679.70478175265703</v>
      </c>
      <c r="L153" s="44">
        <v>681.7994035762398</v>
      </c>
      <c r="M153" s="44">
        <v>681.7994035762398</v>
      </c>
      <c r="N153" s="42">
        <v>682.2</v>
      </c>
      <c r="O153" s="42">
        <v>2651.57</v>
      </c>
      <c r="P153" s="42">
        <v>2833.7939999999999</v>
      </c>
      <c r="Q153" s="42">
        <f t="shared" si="56"/>
        <v>241.92882062382702</v>
      </c>
      <c r="R153" s="42">
        <f t="shared" si="57"/>
        <v>273.08632024962299</v>
      </c>
      <c r="S153" s="42">
        <f t="shared" si="58"/>
        <v>4.45107137511377</v>
      </c>
      <c r="T153" s="42">
        <f t="shared" si="59"/>
        <v>2.09462182358277</v>
      </c>
      <c r="U153" s="42">
        <f t="shared" si="60"/>
        <v>0</v>
      </c>
      <c r="V153" s="42">
        <f t="shared" si="61"/>
        <v>0.4005964237602484</v>
      </c>
      <c r="W153" s="42">
        <f t="shared" si="62"/>
        <v>1969.3700000000001</v>
      </c>
      <c r="X153" s="42">
        <f t="shared" si="62"/>
        <v>182.22399999999971</v>
      </c>
    </row>
    <row r="154" spans="1:24" ht="15" customHeight="1" x14ac:dyDescent="0.25">
      <c r="A154" s="9" t="s">
        <v>47</v>
      </c>
      <c r="B154" s="9" t="s">
        <v>81</v>
      </c>
      <c r="C154" s="9" t="s">
        <v>86</v>
      </c>
      <c r="D154" s="9" t="s">
        <v>72</v>
      </c>
      <c r="E154" s="9"/>
      <c r="F154" s="9"/>
      <c r="G154" s="9" t="s">
        <v>74</v>
      </c>
      <c r="H154" s="44">
        <v>451.76143049590684</v>
      </c>
      <c r="I154" s="44">
        <v>1133.8326098720797</v>
      </c>
      <c r="J154" s="44">
        <v>1903.7462896224567</v>
      </c>
      <c r="K154" s="44">
        <v>1916.2952182473432</v>
      </c>
      <c r="L154" s="44">
        <v>1922.2005964237601</v>
      </c>
      <c r="M154" s="44">
        <v>1922.2005964237601</v>
      </c>
      <c r="N154" s="42">
        <v>1923.33</v>
      </c>
      <c r="O154" s="42">
        <v>1934.24</v>
      </c>
      <c r="P154" s="42">
        <v>2100.5340000000001</v>
      </c>
      <c r="Q154" s="42">
        <f t="shared" si="56"/>
        <v>682.07117937617295</v>
      </c>
      <c r="R154" s="42">
        <f t="shared" si="57"/>
        <v>769.91367975037701</v>
      </c>
      <c r="S154" s="42">
        <f t="shared" si="58"/>
        <v>12.548928624886457</v>
      </c>
      <c r="T154" s="42">
        <f t="shared" si="59"/>
        <v>5.9053781764168889</v>
      </c>
      <c r="U154" s="42">
        <f t="shared" si="60"/>
        <v>0</v>
      </c>
      <c r="V154" s="42">
        <f t="shared" si="61"/>
        <v>1.129403576239838</v>
      </c>
      <c r="W154" s="42">
        <f t="shared" si="62"/>
        <v>10.910000000000082</v>
      </c>
      <c r="X154" s="42">
        <f t="shared" si="62"/>
        <v>166.2940000000001</v>
      </c>
    </row>
    <row r="155" spans="1:24" ht="15" customHeight="1" x14ac:dyDescent="0.25">
      <c r="A155" s="9" t="s">
        <v>47</v>
      </c>
      <c r="B155" s="9" t="s">
        <v>41</v>
      </c>
      <c r="C155" s="9" t="s">
        <v>42</v>
      </c>
      <c r="D155" s="9" t="s">
        <v>72</v>
      </c>
      <c r="E155" s="9"/>
      <c r="F155" s="9"/>
      <c r="G155" s="9" t="s">
        <v>74</v>
      </c>
      <c r="H155" s="42">
        <v>0</v>
      </c>
      <c r="I155" s="42">
        <v>0</v>
      </c>
      <c r="J155" s="42">
        <v>0</v>
      </c>
      <c r="K155" s="42">
        <v>0</v>
      </c>
      <c r="L155" s="42">
        <v>0</v>
      </c>
      <c r="M155" s="42">
        <v>0</v>
      </c>
      <c r="N155" s="42">
        <v>0</v>
      </c>
      <c r="O155" s="42">
        <v>0</v>
      </c>
      <c r="P155" s="42">
        <v>0</v>
      </c>
      <c r="Q155" s="42">
        <f t="shared" si="56"/>
        <v>0</v>
      </c>
      <c r="R155" s="42">
        <f t="shared" si="57"/>
        <v>0</v>
      </c>
      <c r="S155" s="42">
        <f t="shared" si="58"/>
        <v>0</v>
      </c>
      <c r="T155" s="42">
        <f t="shared" si="59"/>
        <v>0</v>
      </c>
      <c r="U155" s="42">
        <f t="shared" si="60"/>
        <v>0</v>
      </c>
      <c r="V155" s="42">
        <f t="shared" si="61"/>
        <v>0</v>
      </c>
      <c r="W155" s="42">
        <f t="shared" si="62"/>
        <v>0</v>
      </c>
      <c r="X155" s="42">
        <f t="shared" si="62"/>
        <v>0</v>
      </c>
    </row>
    <row r="156" spans="1:24" ht="15" customHeight="1" x14ac:dyDescent="0.25">
      <c r="A156" s="9" t="s">
        <v>47</v>
      </c>
      <c r="B156" s="9" t="s">
        <v>43</v>
      </c>
      <c r="C156" s="9" t="s">
        <v>44</v>
      </c>
      <c r="D156" s="9" t="s">
        <v>72</v>
      </c>
      <c r="E156" s="9"/>
      <c r="F156" s="9"/>
      <c r="G156" s="9" t="s">
        <v>74</v>
      </c>
      <c r="H156" s="42">
        <v>0</v>
      </c>
      <c r="I156" s="42">
        <v>0</v>
      </c>
      <c r="J156" s="42">
        <v>0</v>
      </c>
      <c r="K156" s="42">
        <v>0</v>
      </c>
      <c r="L156" s="42">
        <v>0</v>
      </c>
      <c r="M156" s="42">
        <v>0</v>
      </c>
      <c r="N156" s="42">
        <v>0</v>
      </c>
      <c r="O156" s="42">
        <v>0</v>
      </c>
      <c r="P156" s="42">
        <v>0</v>
      </c>
      <c r="Q156" s="42">
        <f t="shared" si="56"/>
        <v>0</v>
      </c>
      <c r="R156" s="42">
        <f t="shared" si="57"/>
        <v>0</v>
      </c>
      <c r="S156" s="42">
        <f t="shared" si="58"/>
        <v>0</v>
      </c>
      <c r="T156" s="42">
        <f t="shared" si="59"/>
        <v>0</v>
      </c>
      <c r="U156" s="42">
        <f t="shared" si="60"/>
        <v>0</v>
      </c>
      <c r="V156" s="42">
        <f t="shared" si="61"/>
        <v>0</v>
      </c>
      <c r="W156" s="42">
        <f t="shared" si="62"/>
        <v>0</v>
      </c>
      <c r="X156" s="42">
        <f t="shared" si="62"/>
        <v>0</v>
      </c>
    </row>
    <row r="157" spans="1:24" ht="15" customHeight="1" x14ac:dyDescent="0.25">
      <c r="A157" s="9" t="s">
        <v>47</v>
      </c>
      <c r="B157" s="9" t="s">
        <v>45</v>
      </c>
      <c r="C157" s="9" t="s">
        <v>46</v>
      </c>
      <c r="D157" s="9" t="s">
        <v>72</v>
      </c>
      <c r="E157" s="9"/>
      <c r="F157" s="9"/>
      <c r="G157" s="9" t="s">
        <v>74</v>
      </c>
      <c r="H157" s="42">
        <v>0</v>
      </c>
      <c r="I157" s="42">
        <v>0</v>
      </c>
      <c r="J157" s="42">
        <v>0</v>
      </c>
      <c r="K157" s="42">
        <v>0</v>
      </c>
      <c r="L157" s="42">
        <v>0</v>
      </c>
      <c r="M157" s="42">
        <v>0</v>
      </c>
      <c r="N157" s="42">
        <v>0</v>
      </c>
      <c r="O157" s="42">
        <v>0</v>
      </c>
      <c r="P157" s="42">
        <v>0</v>
      </c>
      <c r="Q157" s="42">
        <f t="shared" si="56"/>
        <v>0</v>
      </c>
      <c r="R157" s="42">
        <f t="shared" si="57"/>
        <v>0</v>
      </c>
      <c r="S157" s="42">
        <f t="shared" si="58"/>
        <v>0</v>
      </c>
      <c r="T157" s="42">
        <f t="shared" si="59"/>
        <v>0</v>
      </c>
      <c r="U157" s="42">
        <f t="shared" si="60"/>
        <v>0</v>
      </c>
      <c r="V157" s="42">
        <f t="shared" si="61"/>
        <v>0</v>
      </c>
      <c r="W157" s="42">
        <f t="shared" si="62"/>
        <v>0</v>
      </c>
      <c r="X157" s="42">
        <f t="shared" si="62"/>
        <v>0</v>
      </c>
    </row>
    <row r="158" spans="1:24" ht="15" customHeight="1" x14ac:dyDescent="0.25">
      <c r="A158" s="9" t="s">
        <v>14</v>
      </c>
      <c r="B158" s="9" t="s">
        <v>29</v>
      </c>
      <c r="C158" s="9" t="s">
        <v>30</v>
      </c>
      <c r="D158" s="40" t="s">
        <v>134</v>
      </c>
      <c r="E158" s="51" t="s">
        <v>132</v>
      </c>
      <c r="F158" s="41" t="s">
        <v>133</v>
      </c>
      <c r="G158" s="9" t="s">
        <v>75</v>
      </c>
      <c r="H158" s="46">
        <v>300</v>
      </c>
      <c r="I158" s="46">
        <v>300</v>
      </c>
      <c r="J158" s="46">
        <v>300</v>
      </c>
      <c r="K158" s="50">
        <v>325</v>
      </c>
      <c r="L158" s="49">
        <v>325</v>
      </c>
      <c r="M158" s="49">
        <v>325</v>
      </c>
      <c r="N158" s="49">
        <v>325</v>
      </c>
      <c r="O158" s="49">
        <v>325</v>
      </c>
      <c r="P158" s="49">
        <v>332</v>
      </c>
      <c r="Q158" s="42">
        <f t="shared" si="56"/>
        <v>0</v>
      </c>
      <c r="R158" s="42">
        <f t="shared" si="57"/>
        <v>0</v>
      </c>
      <c r="S158" s="42">
        <f t="shared" si="58"/>
        <v>25</v>
      </c>
      <c r="T158" s="42">
        <f t="shared" si="59"/>
        <v>0</v>
      </c>
      <c r="U158" s="42">
        <f t="shared" si="60"/>
        <v>0</v>
      </c>
      <c r="V158" s="42">
        <f t="shared" si="61"/>
        <v>0</v>
      </c>
      <c r="W158" s="42">
        <f t="shared" si="62"/>
        <v>0</v>
      </c>
      <c r="X158" s="42">
        <f t="shared" si="62"/>
        <v>7</v>
      </c>
    </row>
    <row r="159" spans="1:24" ht="15" customHeight="1" x14ac:dyDescent="0.25">
      <c r="A159" s="9" t="s">
        <v>14</v>
      </c>
      <c r="B159" s="9" t="s">
        <v>31</v>
      </c>
      <c r="C159" s="9" t="s">
        <v>32</v>
      </c>
      <c r="D159" s="40" t="s">
        <v>134</v>
      </c>
      <c r="E159" s="51" t="s">
        <v>132</v>
      </c>
      <c r="F159" s="41" t="s">
        <v>133</v>
      </c>
      <c r="G159" s="9" t="s">
        <v>75</v>
      </c>
      <c r="H159" s="46">
        <v>500</v>
      </c>
      <c r="I159" s="46">
        <v>500</v>
      </c>
      <c r="J159" s="46">
        <v>500</v>
      </c>
      <c r="K159" s="50">
        <v>496</v>
      </c>
      <c r="L159" s="49">
        <v>743</v>
      </c>
      <c r="M159" s="49">
        <v>743</v>
      </c>
      <c r="N159" s="49">
        <v>743</v>
      </c>
      <c r="O159" s="49">
        <v>743</v>
      </c>
      <c r="P159" s="49">
        <v>743</v>
      </c>
      <c r="Q159" s="42">
        <f t="shared" si="56"/>
        <v>0</v>
      </c>
      <c r="R159" s="42">
        <f t="shared" si="57"/>
        <v>0</v>
      </c>
      <c r="S159" s="42">
        <f t="shared" si="58"/>
        <v>0</v>
      </c>
      <c r="T159" s="42">
        <f t="shared" si="59"/>
        <v>247</v>
      </c>
      <c r="U159" s="42">
        <f t="shared" si="60"/>
        <v>0</v>
      </c>
      <c r="V159" s="42">
        <f t="shared" si="61"/>
        <v>0</v>
      </c>
      <c r="W159" s="42">
        <f t="shared" si="62"/>
        <v>0</v>
      </c>
      <c r="X159" s="42">
        <f t="shared" si="62"/>
        <v>0</v>
      </c>
    </row>
    <row r="160" spans="1:24" ht="15" customHeight="1" x14ac:dyDescent="0.25">
      <c r="A160" s="9" t="s">
        <v>14</v>
      </c>
      <c r="B160" s="9" t="s">
        <v>33</v>
      </c>
      <c r="C160" s="9" t="s">
        <v>34</v>
      </c>
      <c r="D160" s="9" t="s">
        <v>71</v>
      </c>
      <c r="E160" s="9"/>
      <c r="F160" s="9"/>
      <c r="G160" s="9" t="s">
        <v>76</v>
      </c>
      <c r="H160" s="42">
        <v>0</v>
      </c>
      <c r="I160" s="42">
        <v>0</v>
      </c>
      <c r="J160" s="42">
        <v>0</v>
      </c>
      <c r="K160" s="42">
        <v>0</v>
      </c>
      <c r="L160" s="42">
        <v>0</v>
      </c>
      <c r="M160" s="42">
        <v>0</v>
      </c>
      <c r="N160" s="42">
        <v>0</v>
      </c>
      <c r="O160" s="42">
        <v>0</v>
      </c>
      <c r="P160" s="42">
        <v>0</v>
      </c>
      <c r="Q160" s="42">
        <f t="shared" si="56"/>
        <v>0</v>
      </c>
      <c r="R160" s="42">
        <f t="shared" si="57"/>
        <v>0</v>
      </c>
      <c r="S160" s="42">
        <f t="shared" si="58"/>
        <v>0</v>
      </c>
      <c r="T160" s="42">
        <f t="shared" si="59"/>
        <v>0</v>
      </c>
      <c r="U160" s="42">
        <f t="shared" si="60"/>
        <v>0</v>
      </c>
      <c r="V160" s="42">
        <f t="shared" si="61"/>
        <v>0</v>
      </c>
      <c r="W160" s="42">
        <f t="shared" si="62"/>
        <v>0</v>
      </c>
      <c r="X160" s="42">
        <f t="shared" si="62"/>
        <v>0</v>
      </c>
    </row>
    <row r="161" spans="1:24" ht="15" customHeight="1" x14ac:dyDescent="0.25">
      <c r="A161" s="9" t="s">
        <v>14</v>
      </c>
      <c r="B161" s="9" t="s">
        <v>35</v>
      </c>
      <c r="C161" s="9" t="s">
        <v>36</v>
      </c>
      <c r="D161" s="9" t="s">
        <v>72</v>
      </c>
      <c r="E161" s="9"/>
      <c r="F161" s="9"/>
      <c r="G161" s="9" t="s">
        <v>74</v>
      </c>
      <c r="H161" s="42">
        <v>2129</v>
      </c>
      <c r="I161" s="42">
        <v>2129</v>
      </c>
      <c r="J161" s="42">
        <v>2178</v>
      </c>
      <c r="K161" s="42">
        <v>2180.1</v>
      </c>
      <c r="L161" s="42">
        <v>2195.1</v>
      </c>
      <c r="M161" s="42">
        <v>2192.1</v>
      </c>
      <c r="N161" s="42">
        <v>2193</v>
      </c>
      <c r="O161" s="42">
        <v>2199.5</v>
      </c>
      <c r="P161" s="42">
        <v>2199.6999999999998</v>
      </c>
      <c r="Q161" s="42">
        <f t="shared" si="56"/>
        <v>0</v>
      </c>
      <c r="R161" s="42">
        <f t="shared" si="57"/>
        <v>49</v>
      </c>
      <c r="S161" s="42">
        <f t="shared" si="58"/>
        <v>2.0999999999999091</v>
      </c>
      <c r="T161" s="42">
        <f t="shared" si="59"/>
        <v>15</v>
      </c>
      <c r="U161" s="42">
        <f t="shared" si="60"/>
        <v>0</v>
      </c>
      <c r="V161" s="42">
        <f t="shared" si="61"/>
        <v>0.90000000000009095</v>
      </c>
      <c r="W161" s="42">
        <f t="shared" si="62"/>
        <v>6.5</v>
      </c>
      <c r="X161" s="42">
        <f t="shared" si="62"/>
        <v>0.1999999999998181</v>
      </c>
    </row>
    <row r="162" spans="1:24" ht="15" customHeight="1" x14ac:dyDescent="0.25">
      <c r="A162" s="9" t="s">
        <v>14</v>
      </c>
      <c r="B162" s="9" t="s">
        <v>79</v>
      </c>
      <c r="C162" s="9" t="s">
        <v>83</v>
      </c>
      <c r="D162" s="9" t="s">
        <v>72</v>
      </c>
      <c r="E162" s="9"/>
      <c r="F162" s="9"/>
      <c r="G162" s="9" t="s">
        <v>74</v>
      </c>
      <c r="H162" s="42">
        <v>130</v>
      </c>
      <c r="I162" s="42">
        <v>180</v>
      </c>
      <c r="J162" s="42">
        <v>254</v>
      </c>
      <c r="K162" s="42">
        <v>339</v>
      </c>
      <c r="L162" s="42">
        <v>418</v>
      </c>
      <c r="M162" s="42">
        <v>483</v>
      </c>
      <c r="N162" s="42">
        <v>576.1</v>
      </c>
      <c r="O162" s="42">
        <v>586.29999999999995</v>
      </c>
      <c r="P162" s="42">
        <v>646.29999999999995</v>
      </c>
      <c r="Q162" s="42">
        <f t="shared" si="56"/>
        <v>50</v>
      </c>
      <c r="R162" s="42">
        <f t="shared" si="57"/>
        <v>74</v>
      </c>
      <c r="S162" s="42">
        <f t="shared" si="58"/>
        <v>85</v>
      </c>
      <c r="T162" s="42">
        <f t="shared" si="59"/>
        <v>79</v>
      </c>
      <c r="U162" s="42">
        <f t="shared" si="60"/>
        <v>65</v>
      </c>
      <c r="V162" s="42">
        <f t="shared" si="61"/>
        <v>93.100000000000023</v>
      </c>
      <c r="W162" s="42">
        <f t="shared" si="62"/>
        <v>10.199999999999932</v>
      </c>
      <c r="X162" s="42">
        <f t="shared" si="62"/>
        <v>60</v>
      </c>
    </row>
    <row r="163" spans="1:24" ht="15" customHeight="1" x14ac:dyDescent="0.25">
      <c r="A163" s="9" t="s">
        <v>14</v>
      </c>
      <c r="B163" s="9" t="s">
        <v>78</v>
      </c>
      <c r="C163" s="9" t="s">
        <v>84</v>
      </c>
      <c r="D163" s="9" t="s">
        <v>72</v>
      </c>
      <c r="E163" s="9"/>
      <c r="F163" s="9"/>
      <c r="G163" s="9" t="s">
        <v>74</v>
      </c>
      <c r="H163" s="42">
        <v>0</v>
      </c>
      <c r="I163" s="42">
        <v>0</v>
      </c>
      <c r="J163" s="42">
        <v>0</v>
      </c>
      <c r="K163" s="42">
        <v>0</v>
      </c>
      <c r="L163" s="42">
        <v>0</v>
      </c>
      <c r="M163" s="42">
        <v>0</v>
      </c>
      <c r="N163" s="42">
        <v>0</v>
      </c>
      <c r="O163" s="42">
        <v>0</v>
      </c>
      <c r="P163" s="42">
        <v>0</v>
      </c>
      <c r="Q163" s="42">
        <f t="shared" ref="Q163:Q222" si="63">MAX((I163-H163),0)</f>
        <v>0</v>
      </c>
      <c r="R163" s="42">
        <f t="shared" ref="R163:R222" si="64">MAX((J163-I163),0)</f>
        <v>0</v>
      </c>
      <c r="S163" s="42">
        <f t="shared" ref="S163:S222" si="65">MAX((K163-J163),0)</f>
        <v>0</v>
      </c>
      <c r="T163" s="42">
        <f t="shared" ref="T163:T222" si="66">MAX((L163-K163),0)</f>
        <v>0</v>
      </c>
      <c r="U163" s="42">
        <f t="shared" ref="U163:U222" si="67">MAX((M163-L163),0)</f>
        <v>0</v>
      </c>
      <c r="V163" s="42">
        <f t="shared" ref="V163:V222" si="68">MAX((N163-M163),0)</f>
        <v>0</v>
      </c>
      <c r="W163" s="42">
        <f t="shared" ref="W163:X222" si="69">MAX((O163-N163),0)</f>
        <v>0</v>
      </c>
      <c r="X163" s="42">
        <f t="shared" si="69"/>
        <v>0</v>
      </c>
    </row>
    <row r="164" spans="1:24" ht="15" customHeight="1" x14ac:dyDescent="0.25">
      <c r="A164" s="9" t="s">
        <v>14</v>
      </c>
      <c r="B164" s="9" t="s">
        <v>37</v>
      </c>
      <c r="C164" s="9" t="s">
        <v>38</v>
      </c>
      <c r="D164" s="40" t="s">
        <v>134</v>
      </c>
      <c r="E164" s="51" t="s">
        <v>132</v>
      </c>
      <c r="F164" s="41" t="s">
        <v>133</v>
      </c>
      <c r="G164" s="9" t="s">
        <v>75</v>
      </c>
      <c r="H164" s="46">
        <v>300</v>
      </c>
      <c r="I164" s="46">
        <v>300</v>
      </c>
      <c r="J164" s="46">
        <v>300</v>
      </c>
      <c r="K164" s="50">
        <v>160</v>
      </c>
      <c r="L164" s="49">
        <v>950</v>
      </c>
      <c r="M164" s="49">
        <v>950</v>
      </c>
      <c r="N164" s="49">
        <v>950</v>
      </c>
      <c r="O164" s="49">
        <v>950</v>
      </c>
      <c r="P164" s="49">
        <v>937</v>
      </c>
      <c r="Q164" s="42">
        <f t="shared" si="63"/>
        <v>0</v>
      </c>
      <c r="R164" s="42">
        <f t="shared" si="64"/>
        <v>0</v>
      </c>
      <c r="S164" s="42">
        <f t="shared" si="65"/>
        <v>0</v>
      </c>
      <c r="T164" s="42">
        <f t="shared" si="66"/>
        <v>790</v>
      </c>
      <c r="U164" s="42">
        <f t="shared" si="67"/>
        <v>0</v>
      </c>
      <c r="V164" s="42">
        <f t="shared" si="68"/>
        <v>0</v>
      </c>
      <c r="W164" s="42">
        <f t="shared" si="69"/>
        <v>0</v>
      </c>
      <c r="X164" s="42">
        <f t="shared" si="69"/>
        <v>0</v>
      </c>
    </row>
    <row r="165" spans="1:24" ht="15" customHeight="1" x14ac:dyDescent="0.25">
      <c r="A165" s="9" t="s">
        <v>14</v>
      </c>
      <c r="B165" s="9" t="s">
        <v>39</v>
      </c>
      <c r="C165" s="9" t="s">
        <v>40</v>
      </c>
      <c r="D165" s="9" t="s">
        <v>72</v>
      </c>
      <c r="E165" s="9"/>
      <c r="F165" s="9"/>
      <c r="G165" s="9" t="s">
        <v>74</v>
      </c>
      <c r="H165" s="42">
        <v>14.5</v>
      </c>
      <c r="I165" s="42">
        <v>18.5</v>
      </c>
      <c r="J165" s="42">
        <v>23.5</v>
      </c>
      <c r="K165" s="42">
        <v>24.5</v>
      </c>
      <c r="L165" s="42">
        <v>52.5</v>
      </c>
      <c r="M165" s="42">
        <v>62.5</v>
      </c>
      <c r="N165" s="42">
        <v>86.6</v>
      </c>
      <c r="O165" s="42">
        <v>115.4</v>
      </c>
      <c r="P165" s="42">
        <v>127.4</v>
      </c>
      <c r="Q165" s="42">
        <f t="shared" si="63"/>
        <v>4</v>
      </c>
      <c r="R165" s="42">
        <f t="shared" si="64"/>
        <v>5</v>
      </c>
      <c r="S165" s="42">
        <f t="shared" si="65"/>
        <v>1</v>
      </c>
      <c r="T165" s="42">
        <f t="shared" si="66"/>
        <v>28</v>
      </c>
      <c r="U165" s="42">
        <f t="shared" si="67"/>
        <v>10</v>
      </c>
      <c r="V165" s="42">
        <f t="shared" si="68"/>
        <v>24.099999999999994</v>
      </c>
      <c r="W165" s="42">
        <f t="shared" si="69"/>
        <v>28.800000000000011</v>
      </c>
      <c r="X165" s="42">
        <f t="shared" si="69"/>
        <v>12</v>
      </c>
    </row>
    <row r="166" spans="1:24" ht="15" customHeight="1" x14ac:dyDescent="0.25">
      <c r="A166" s="9" t="s">
        <v>14</v>
      </c>
      <c r="B166" s="9" t="s">
        <v>80</v>
      </c>
      <c r="C166" s="9" t="s">
        <v>85</v>
      </c>
      <c r="D166" s="9" t="s">
        <v>72</v>
      </c>
      <c r="E166" s="9"/>
      <c r="F166" s="9"/>
      <c r="G166" s="9" t="s">
        <v>74</v>
      </c>
      <c r="H166" s="42">
        <v>0</v>
      </c>
      <c r="I166" s="42">
        <v>0</v>
      </c>
      <c r="J166" s="42">
        <v>0</v>
      </c>
      <c r="K166" s="42">
        <v>0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  <c r="Q166" s="42">
        <f t="shared" si="63"/>
        <v>0</v>
      </c>
      <c r="R166" s="42">
        <f t="shared" si="64"/>
        <v>0</v>
      </c>
      <c r="S166" s="42">
        <f t="shared" si="65"/>
        <v>0</v>
      </c>
      <c r="T166" s="42">
        <f t="shared" si="66"/>
        <v>0</v>
      </c>
      <c r="U166" s="42">
        <f t="shared" si="67"/>
        <v>0</v>
      </c>
      <c r="V166" s="42">
        <f t="shared" si="68"/>
        <v>0</v>
      </c>
      <c r="W166" s="42">
        <f t="shared" si="69"/>
        <v>0</v>
      </c>
      <c r="X166" s="42">
        <f t="shared" si="69"/>
        <v>0</v>
      </c>
    </row>
    <row r="167" spans="1:24" ht="15" customHeight="1" x14ac:dyDescent="0.25">
      <c r="A167" s="9" t="s">
        <v>14</v>
      </c>
      <c r="B167" s="9" t="s">
        <v>81</v>
      </c>
      <c r="C167" s="9" t="s">
        <v>86</v>
      </c>
      <c r="D167" s="9" t="s">
        <v>72</v>
      </c>
      <c r="E167" s="9"/>
      <c r="F167" s="9"/>
      <c r="G167" s="9" t="s">
        <v>74</v>
      </c>
      <c r="H167" s="44">
        <v>0.13032724505327245</v>
      </c>
      <c r="I167" s="44">
        <v>2.2869101978691018</v>
      </c>
      <c r="J167" s="44">
        <v>10.733447488584474</v>
      </c>
      <c r="K167" s="44">
        <v>33.460806697108069</v>
      </c>
      <c r="L167" s="42">
        <v>47.8</v>
      </c>
      <c r="M167" s="42">
        <v>55.8</v>
      </c>
      <c r="N167" s="42">
        <v>60</v>
      </c>
      <c r="O167" s="42">
        <v>67.7</v>
      </c>
      <c r="P167" s="42">
        <v>84.800000000000011</v>
      </c>
      <c r="Q167" s="42">
        <f t="shared" si="63"/>
        <v>2.1565829528158291</v>
      </c>
      <c r="R167" s="42">
        <f t="shared" si="64"/>
        <v>8.4465372907153728</v>
      </c>
      <c r="S167" s="42">
        <f t="shared" si="65"/>
        <v>22.727359208523595</v>
      </c>
      <c r="T167" s="42">
        <f t="shared" si="66"/>
        <v>14.339193302891928</v>
      </c>
      <c r="U167" s="42">
        <f t="shared" si="67"/>
        <v>8</v>
      </c>
      <c r="V167" s="42">
        <f t="shared" si="68"/>
        <v>4.2000000000000028</v>
      </c>
      <c r="W167" s="42">
        <f t="shared" si="69"/>
        <v>7.7000000000000028</v>
      </c>
      <c r="X167" s="42">
        <f t="shared" si="69"/>
        <v>17.100000000000009</v>
      </c>
    </row>
    <row r="168" spans="1:24" ht="15" customHeight="1" x14ac:dyDescent="0.25">
      <c r="A168" s="9" t="s">
        <v>14</v>
      </c>
      <c r="B168" s="9" t="s">
        <v>41</v>
      </c>
      <c r="C168" s="9" t="s">
        <v>42</v>
      </c>
      <c r="D168" s="9" t="s">
        <v>72</v>
      </c>
      <c r="E168" s="9"/>
      <c r="F168" s="9"/>
      <c r="G168" s="9" t="s">
        <v>74</v>
      </c>
      <c r="H168" s="42">
        <v>0</v>
      </c>
      <c r="I168" s="42">
        <v>0</v>
      </c>
      <c r="J168" s="42">
        <v>0</v>
      </c>
      <c r="K168" s="42">
        <v>0</v>
      </c>
      <c r="L168" s="42">
        <v>0</v>
      </c>
      <c r="M168" s="42">
        <v>0</v>
      </c>
      <c r="N168" s="42">
        <v>0</v>
      </c>
      <c r="O168" s="42">
        <v>0</v>
      </c>
      <c r="P168" s="42">
        <v>0</v>
      </c>
      <c r="Q168" s="42">
        <f t="shared" si="63"/>
        <v>0</v>
      </c>
      <c r="R168" s="42">
        <f t="shared" si="64"/>
        <v>0</v>
      </c>
      <c r="S168" s="42">
        <f t="shared" si="65"/>
        <v>0</v>
      </c>
      <c r="T168" s="42">
        <f t="shared" si="66"/>
        <v>0</v>
      </c>
      <c r="U168" s="42">
        <f t="shared" si="67"/>
        <v>0</v>
      </c>
      <c r="V168" s="42">
        <f t="shared" si="68"/>
        <v>0</v>
      </c>
      <c r="W168" s="42">
        <f t="shared" si="69"/>
        <v>0</v>
      </c>
      <c r="X168" s="42">
        <f t="shared" si="69"/>
        <v>0</v>
      </c>
    </row>
    <row r="169" spans="1:24" ht="15" customHeight="1" x14ac:dyDescent="0.25">
      <c r="A169" s="9" t="s">
        <v>14</v>
      </c>
      <c r="B169" s="9" t="s">
        <v>43</v>
      </c>
      <c r="C169" s="9" t="s">
        <v>44</v>
      </c>
      <c r="D169" s="9" t="s">
        <v>72</v>
      </c>
      <c r="E169" s="9"/>
      <c r="F169" s="9"/>
      <c r="G169" s="9" t="s">
        <v>74</v>
      </c>
      <c r="H169" s="42">
        <v>0</v>
      </c>
      <c r="I169" s="42">
        <v>0</v>
      </c>
      <c r="J169" s="42">
        <v>0</v>
      </c>
      <c r="K169" s="42">
        <v>0</v>
      </c>
      <c r="L169" s="42">
        <v>0</v>
      </c>
      <c r="M169" s="42">
        <v>0</v>
      </c>
      <c r="N169" s="42">
        <v>0</v>
      </c>
      <c r="O169" s="42">
        <v>0</v>
      </c>
      <c r="P169" s="42">
        <v>0</v>
      </c>
      <c r="Q169" s="42">
        <f t="shared" si="63"/>
        <v>0</v>
      </c>
      <c r="R169" s="42">
        <f t="shared" si="64"/>
        <v>0</v>
      </c>
      <c r="S169" s="42">
        <f t="shared" si="65"/>
        <v>0</v>
      </c>
      <c r="T169" s="42">
        <f t="shared" si="66"/>
        <v>0</v>
      </c>
      <c r="U169" s="42">
        <f t="shared" si="67"/>
        <v>0</v>
      </c>
      <c r="V169" s="42">
        <f t="shared" si="68"/>
        <v>0</v>
      </c>
      <c r="W169" s="42">
        <f t="shared" si="69"/>
        <v>0</v>
      </c>
      <c r="X169" s="42">
        <f t="shared" si="69"/>
        <v>0</v>
      </c>
    </row>
    <row r="170" spans="1:24" ht="15" customHeight="1" x14ac:dyDescent="0.25">
      <c r="A170" s="9" t="s">
        <v>14</v>
      </c>
      <c r="B170" s="9" t="s">
        <v>45</v>
      </c>
      <c r="C170" s="9" t="s">
        <v>46</v>
      </c>
      <c r="D170" s="9" t="s">
        <v>72</v>
      </c>
      <c r="E170" s="9"/>
      <c r="F170" s="9"/>
      <c r="G170" s="9" t="s">
        <v>74</v>
      </c>
      <c r="H170" s="42">
        <v>0</v>
      </c>
      <c r="I170" s="42">
        <v>0</v>
      </c>
      <c r="J170" s="42">
        <v>0</v>
      </c>
      <c r="K170" s="42">
        <v>0</v>
      </c>
      <c r="L170" s="42">
        <v>0</v>
      </c>
      <c r="M170" s="42">
        <v>0</v>
      </c>
      <c r="N170" s="42">
        <v>0</v>
      </c>
      <c r="O170" s="42">
        <v>10</v>
      </c>
      <c r="P170" s="42">
        <v>10</v>
      </c>
      <c r="Q170" s="42">
        <f t="shared" si="63"/>
        <v>0</v>
      </c>
      <c r="R170" s="42">
        <f t="shared" si="64"/>
        <v>0</v>
      </c>
      <c r="S170" s="42">
        <f t="shared" si="65"/>
        <v>0</v>
      </c>
      <c r="T170" s="42">
        <f t="shared" si="66"/>
        <v>0</v>
      </c>
      <c r="U170" s="42">
        <f t="shared" si="67"/>
        <v>0</v>
      </c>
      <c r="V170" s="42">
        <f t="shared" si="68"/>
        <v>0</v>
      </c>
      <c r="W170" s="42">
        <f t="shared" si="69"/>
        <v>10</v>
      </c>
      <c r="X170" s="42">
        <f t="shared" si="69"/>
        <v>0</v>
      </c>
    </row>
    <row r="171" spans="1:24" ht="15" customHeight="1" x14ac:dyDescent="0.25">
      <c r="A171" s="9" t="s">
        <v>13</v>
      </c>
      <c r="B171" s="9" t="s">
        <v>29</v>
      </c>
      <c r="C171" s="9" t="s">
        <v>30</v>
      </c>
      <c r="D171" s="40" t="s">
        <v>134</v>
      </c>
      <c r="E171" s="41" t="s">
        <v>133</v>
      </c>
      <c r="F171" s="9"/>
      <c r="G171" s="9" t="s">
        <v>75</v>
      </c>
      <c r="H171" s="46">
        <v>1350</v>
      </c>
      <c r="I171" s="46">
        <v>1250</v>
      </c>
      <c r="J171" s="46">
        <v>1250</v>
      </c>
      <c r="K171" s="46">
        <v>1300</v>
      </c>
      <c r="L171" s="49">
        <v>1099</v>
      </c>
      <c r="M171" s="49">
        <v>1007</v>
      </c>
      <c r="N171" s="49">
        <v>1049</v>
      </c>
      <c r="O171" s="49">
        <v>1049</v>
      </c>
      <c r="P171" s="49">
        <v>1049</v>
      </c>
      <c r="Q171" s="42">
        <f t="shared" si="63"/>
        <v>0</v>
      </c>
      <c r="R171" s="42">
        <f t="shared" si="64"/>
        <v>0</v>
      </c>
      <c r="S171" s="42">
        <f t="shared" si="65"/>
        <v>50</v>
      </c>
      <c r="T171" s="42">
        <f t="shared" si="66"/>
        <v>0</v>
      </c>
      <c r="U171" s="42">
        <f t="shared" si="67"/>
        <v>0</v>
      </c>
      <c r="V171" s="42">
        <f t="shared" si="68"/>
        <v>42</v>
      </c>
      <c r="W171" s="42">
        <f t="shared" si="69"/>
        <v>0</v>
      </c>
      <c r="X171" s="42">
        <f t="shared" si="69"/>
        <v>0</v>
      </c>
    </row>
    <row r="172" spans="1:24" ht="15" customHeight="1" x14ac:dyDescent="0.25">
      <c r="A172" s="9" t="s">
        <v>13</v>
      </c>
      <c r="B172" s="9" t="s">
        <v>31</v>
      </c>
      <c r="C172" s="9" t="s">
        <v>32</v>
      </c>
      <c r="D172" s="40" t="s">
        <v>134</v>
      </c>
      <c r="E172" s="41" t="s">
        <v>133</v>
      </c>
      <c r="F172" s="9"/>
      <c r="G172" s="9" t="s">
        <v>75</v>
      </c>
      <c r="H172" s="46">
        <v>3530</v>
      </c>
      <c r="I172" s="46">
        <v>4670</v>
      </c>
      <c r="J172" s="46">
        <v>7560</v>
      </c>
      <c r="K172" s="46">
        <v>4330</v>
      </c>
      <c r="L172" s="49">
        <v>4224</v>
      </c>
      <c r="M172" s="49">
        <v>4124</v>
      </c>
      <c r="N172" s="49">
        <v>4114</v>
      </c>
      <c r="O172" s="49">
        <v>4107</v>
      </c>
      <c r="P172" s="49">
        <v>4028</v>
      </c>
      <c r="Q172" s="42">
        <f t="shared" si="63"/>
        <v>1140</v>
      </c>
      <c r="R172" s="42">
        <f t="shared" si="64"/>
        <v>2890</v>
      </c>
      <c r="S172" s="42">
        <f t="shared" si="65"/>
        <v>0</v>
      </c>
      <c r="T172" s="42">
        <f t="shared" si="66"/>
        <v>0</v>
      </c>
      <c r="U172" s="42">
        <f t="shared" si="67"/>
        <v>0</v>
      </c>
      <c r="V172" s="42">
        <f t="shared" si="68"/>
        <v>0</v>
      </c>
      <c r="W172" s="42">
        <f t="shared" si="69"/>
        <v>0</v>
      </c>
      <c r="X172" s="42">
        <f t="shared" si="69"/>
        <v>0</v>
      </c>
    </row>
    <row r="173" spans="1:24" ht="15" customHeight="1" x14ac:dyDescent="0.25">
      <c r="A173" s="9" t="s">
        <v>13</v>
      </c>
      <c r="B173" s="9" t="s">
        <v>33</v>
      </c>
      <c r="C173" s="9" t="s">
        <v>34</v>
      </c>
      <c r="D173" s="9" t="s">
        <v>71</v>
      </c>
      <c r="E173" s="9"/>
      <c r="F173" s="9"/>
      <c r="G173" s="9" t="s">
        <v>76</v>
      </c>
      <c r="H173" s="42">
        <v>2000</v>
      </c>
      <c r="I173" s="42">
        <v>2000</v>
      </c>
      <c r="J173" s="42">
        <v>2000</v>
      </c>
      <c r="K173" s="42">
        <v>2000</v>
      </c>
      <c r="L173" s="42">
        <v>2000</v>
      </c>
      <c r="M173" s="42">
        <v>2000</v>
      </c>
      <c r="N173" s="42">
        <v>2000</v>
      </c>
      <c r="O173" s="42">
        <v>2013</v>
      </c>
      <c r="P173" s="42">
        <v>2013</v>
      </c>
      <c r="Q173" s="42">
        <f t="shared" si="63"/>
        <v>0</v>
      </c>
      <c r="R173" s="42">
        <f t="shared" si="64"/>
        <v>0</v>
      </c>
      <c r="S173" s="42">
        <f t="shared" si="65"/>
        <v>0</v>
      </c>
      <c r="T173" s="42">
        <f t="shared" si="66"/>
        <v>0</v>
      </c>
      <c r="U173" s="42">
        <f t="shared" si="67"/>
        <v>0</v>
      </c>
      <c r="V173" s="42">
        <f t="shared" si="68"/>
        <v>0</v>
      </c>
      <c r="W173" s="42">
        <f t="shared" si="69"/>
        <v>13</v>
      </c>
      <c r="X173" s="42">
        <f t="shared" si="69"/>
        <v>0</v>
      </c>
    </row>
    <row r="174" spans="1:24" ht="15" customHeight="1" x14ac:dyDescent="0.25">
      <c r="A174" s="9" t="s">
        <v>13</v>
      </c>
      <c r="B174" s="9" t="s">
        <v>35</v>
      </c>
      <c r="C174" s="9" t="s">
        <v>36</v>
      </c>
      <c r="D174" s="9" t="s">
        <v>72</v>
      </c>
      <c r="E174" s="9"/>
      <c r="F174" s="9"/>
      <c r="G174" s="9" t="s">
        <v>74</v>
      </c>
      <c r="H174" s="42">
        <v>55</v>
      </c>
      <c r="I174" s="42">
        <v>56</v>
      </c>
      <c r="J174" s="42">
        <v>57</v>
      </c>
      <c r="K174" s="42">
        <v>57</v>
      </c>
      <c r="L174" s="42">
        <v>57</v>
      </c>
      <c r="M174" s="42">
        <v>57</v>
      </c>
      <c r="N174" s="42">
        <v>57</v>
      </c>
      <c r="O174" s="42">
        <v>57</v>
      </c>
      <c r="P174" s="42">
        <v>58</v>
      </c>
      <c r="Q174" s="42">
        <f t="shared" si="63"/>
        <v>1</v>
      </c>
      <c r="R174" s="42">
        <f t="shared" si="64"/>
        <v>1</v>
      </c>
      <c r="S174" s="42">
        <f t="shared" si="65"/>
        <v>0</v>
      </c>
      <c r="T174" s="42">
        <f t="shared" si="66"/>
        <v>0</v>
      </c>
      <c r="U174" s="42">
        <f t="shared" si="67"/>
        <v>0</v>
      </c>
      <c r="V174" s="42">
        <f t="shared" si="68"/>
        <v>0</v>
      </c>
      <c r="W174" s="42">
        <f t="shared" si="69"/>
        <v>0</v>
      </c>
      <c r="X174" s="42">
        <f t="shared" si="69"/>
        <v>1</v>
      </c>
    </row>
    <row r="175" spans="1:24" ht="15" customHeight="1" x14ac:dyDescent="0.25">
      <c r="A175" s="9" t="s">
        <v>13</v>
      </c>
      <c r="B175" s="9" t="s">
        <v>79</v>
      </c>
      <c r="C175" s="9" t="s">
        <v>83</v>
      </c>
      <c r="D175" s="9" t="s">
        <v>72</v>
      </c>
      <c r="E175" s="9"/>
      <c r="F175" s="9"/>
      <c r="G175" s="9" t="s">
        <v>74</v>
      </c>
      <c r="H175" s="42">
        <v>331</v>
      </c>
      <c r="I175" s="42">
        <v>325</v>
      </c>
      <c r="J175" s="42">
        <v>329</v>
      </c>
      <c r="K175" s="42">
        <v>329</v>
      </c>
      <c r="L175" s="42">
        <v>329</v>
      </c>
      <c r="M175" s="42">
        <v>329</v>
      </c>
      <c r="N175" s="42">
        <v>329</v>
      </c>
      <c r="O175" s="42">
        <v>329</v>
      </c>
      <c r="P175" s="42">
        <v>323</v>
      </c>
      <c r="Q175" s="42">
        <f t="shared" si="63"/>
        <v>0</v>
      </c>
      <c r="R175" s="42">
        <f t="shared" si="64"/>
        <v>4</v>
      </c>
      <c r="S175" s="42">
        <f t="shared" si="65"/>
        <v>0</v>
      </c>
      <c r="T175" s="42">
        <f t="shared" si="66"/>
        <v>0</v>
      </c>
      <c r="U175" s="42">
        <f t="shared" si="67"/>
        <v>0</v>
      </c>
      <c r="V175" s="42">
        <f t="shared" si="68"/>
        <v>0</v>
      </c>
      <c r="W175" s="42">
        <f t="shared" si="69"/>
        <v>0</v>
      </c>
      <c r="X175" s="42">
        <f t="shared" si="69"/>
        <v>0</v>
      </c>
    </row>
    <row r="176" spans="1:24" ht="15" customHeight="1" x14ac:dyDescent="0.25">
      <c r="A176" s="9" t="s">
        <v>13</v>
      </c>
      <c r="B176" s="9" t="s">
        <v>78</v>
      </c>
      <c r="C176" s="9" t="s">
        <v>84</v>
      </c>
      <c r="D176" s="9" t="s">
        <v>72</v>
      </c>
      <c r="E176" s="9"/>
      <c r="F176" s="9"/>
      <c r="G176" s="9" t="s">
        <v>74</v>
      </c>
      <c r="H176" s="42">
        <v>0</v>
      </c>
      <c r="I176" s="42">
        <v>0</v>
      </c>
      <c r="J176" s="42">
        <v>0</v>
      </c>
      <c r="K176" s="42">
        <v>0</v>
      </c>
      <c r="L176" s="42">
        <v>0</v>
      </c>
      <c r="M176" s="42">
        <v>0</v>
      </c>
      <c r="N176" s="42">
        <v>0</v>
      </c>
      <c r="O176" s="42">
        <v>0</v>
      </c>
      <c r="P176" s="42">
        <v>0</v>
      </c>
      <c r="Q176" s="42">
        <f t="shared" si="63"/>
        <v>0</v>
      </c>
      <c r="R176" s="42">
        <f t="shared" si="64"/>
        <v>0</v>
      </c>
      <c r="S176" s="42">
        <f t="shared" si="65"/>
        <v>0</v>
      </c>
      <c r="T176" s="42">
        <f t="shared" si="66"/>
        <v>0</v>
      </c>
      <c r="U176" s="42">
        <f t="shared" si="67"/>
        <v>0</v>
      </c>
      <c r="V176" s="42">
        <f t="shared" si="68"/>
        <v>0</v>
      </c>
      <c r="W176" s="42">
        <f t="shared" si="69"/>
        <v>0</v>
      </c>
      <c r="X176" s="42">
        <f t="shared" si="69"/>
        <v>0</v>
      </c>
    </row>
    <row r="177" spans="1:24" ht="15" customHeight="1" x14ac:dyDescent="0.25">
      <c r="A177" s="9" t="s">
        <v>13</v>
      </c>
      <c r="B177" s="9" t="s">
        <v>37</v>
      </c>
      <c r="C177" s="9" t="s">
        <v>38</v>
      </c>
      <c r="D177" s="40" t="s">
        <v>134</v>
      </c>
      <c r="E177" s="41" t="s">
        <v>133</v>
      </c>
      <c r="F177" s="9"/>
      <c r="G177" s="9" t="s">
        <v>75</v>
      </c>
      <c r="H177" s="46">
        <v>410</v>
      </c>
      <c r="I177" s="46">
        <v>380</v>
      </c>
      <c r="J177" s="46">
        <v>490</v>
      </c>
      <c r="K177" s="46">
        <v>410</v>
      </c>
      <c r="L177" s="49">
        <v>410</v>
      </c>
      <c r="M177" s="49">
        <v>410</v>
      </c>
      <c r="N177" s="49">
        <v>410</v>
      </c>
      <c r="O177" s="49">
        <v>412</v>
      </c>
      <c r="P177" s="49">
        <v>421</v>
      </c>
      <c r="Q177" s="42">
        <f t="shared" si="63"/>
        <v>0</v>
      </c>
      <c r="R177" s="42">
        <f t="shared" si="64"/>
        <v>110</v>
      </c>
      <c r="S177" s="42">
        <f t="shared" si="65"/>
        <v>0</v>
      </c>
      <c r="T177" s="42">
        <f t="shared" si="66"/>
        <v>0</v>
      </c>
      <c r="U177" s="42">
        <f t="shared" si="67"/>
        <v>0</v>
      </c>
      <c r="V177" s="42">
        <f t="shared" si="68"/>
        <v>0</v>
      </c>
      <c r="W177" s="42">
        <f t="shared" si="69"/>
        <v>2</v>
      </c>
      <c r="X177" s="42">
        <f t="shared" si="69"/>
        <v>9</v>
      </c>
    </row>
    <row r="178" spans="1:24" ht="15" customHeight="1" x14ac:dyDescent="0.25">
      <c r="A178" s="9" t="s">
        <v>13</v>
      </c>
      <c r="B178" s="9" t="s">
        <v>39</v>
      </c>
      <c r="C178" s="9" t="s">
        <v>40</v>
      </c>
      <c r="D178" s="9" t="s">
        <v>72</v>
      </c>
      <c r="E178" s="9"/>
      <c r="F178" s="9"/>
      <c r="G178" s="9" t="s">
        <v>74</v>
      </c>
      <c r="H178" s="42">
        <v>528</v>
      </c>
      <c r="I178" s="42">
        <v>358</v>
      </c>
      <c r="J178" s="42">
        <v>355</v>
      </c>
      <c r="K178" s="42">
        <v>577</v>
      </c>
      <c r="L178" s="42">
        <v>553</v>
      </c>
      <c r="M178" s="42">
        <v>474</v>
      </c>
      <c r="N178" s="42">
        <v>503</v>
      </c>
      <c r="O178" s="42">
        <v>525</v>
      </c>
      <c r="P178" s="42">
        <v>520</v>
      </c>
      <c r="Q178" s="42">
        <f t="shared" si="63"/>
        <v>0</v>
      </c>
      <c r="R178" s="42">
        <f t="shared" si="64"/>
        <v>0</v>
      </c>
      <c r="S178" s="42">
        <f t="shared" si="65"/>
        <v>222</v>
      </c>
      <c r="T178" s="42">
        <f t="shared" si="66"/>
        <v>0</v>
      </c>
      <c r="U178" s="42">
        <f t="shared" si="67"/>
        <v>0</v>
      </c>
      <c r="V178" s="42">
        <f t="shared" si="68"/>
        <v>29</v>
      </c>
      <c r="W178" s="42">
        <f t="shared" si="69"/>
        <v>22</v>
      </c>
      <c r="X178" s="42">
        <f t="shared" si="69"/>
        <v>0</v>
      </c>
    </row>
    <row r="179" spans="1:24" ht="15" customHeight="1" x14ac:dyDescent="0.25">
      <c r="A179" s="9" t="s">
        <v>13</v>
      </c>
      <c r="B179" s="9" t="s">
        <v>80</v>
      </c>
      <c r="C179" s="9" t="s">
        <v>85</v>
      </c>
      <c r="D179" s="9" t="s">
        <v>72</v>
      </c>
      <c r="E179" s="9"/>
      <c r="F179" s="9"/>
      <c r="G179" s="9" t="s">
        <v>74</v>
      </c>
      <c r="H179" s="42">
        <v>0</v>
      </c>
      <c r="I179" s="42">
        <v>0</v>
      </c>
      <c r="J179" s="42">
        <v>0</v>
      </c>
      <c r="K179" s="42">
        <v>0</v>
      </c>
      <c r="L179" s="42">
        <v>16</v>
      </c>
      <c r="M179" s="42">
        <v>27</v>
      </c>
      <c r="N179" s="42">
        <v>44</v>
      </c>
      <c r="O179" s="42">
        <v>106</v>
      </c>
      <c r="P179" s="42">
        <v>240</v>
      </c>
      <c r="Q179" s="42">
        <f t="shared" si="63"/>
        <v>0</v>
      </c>
      <c r="R179" s="42">
        <f t="shared" si="64"/>
        <v>0</v>
      </c>
      <c r="S179" s="42">
        <f t="shared" si="65"/>
        <v>0</v>
      </c>
      <c r="T179" s="42">
        <f t="shared" si="66"/>
        <v>16</v>
      </c>
      <c r="U179" s="42">
        <f t="shared" si="67"/>
        <v>11</v>
      </c>
      <c r="V179" s="42">
        <f t="shared" si="68"/>
        <v>17</v>
      </c>
      <c r="W179" s="42">
        <f t="shared" si="69"/>
        <v>62</v>
      </c>
      <c r="X179" s="42">
        <f t="shared" si="69"/>
        <v>134</v>
      </c>
    </row>
    <row r="180" spans="1:24" ht="15" customHeight="1" x14ac:dyDescent="0.25">
      <c r="A180" s="9" t="s">
        <v>13</v>
      </c>
      <c r="B180" s="9" t="s">
        <v>81</v>
      </c>
      <c r="C180" s="9" t="s">
        <v>86</v>
      </c>
      <c r="D180" s="9" t="s">
        <v>72</v>
      </c>
      <c r="E180" s="9"/>
      <c r="F180" s="9"/>
      <c r="G180" s="9" t="s">
        <v>74</v>
      </c>
      <c r="H180" s="42">
        <v>0</v>
      </c>
      <c r="I180" s="42">
        <v>0</v>
      </c>
      <c r="J180" s="42">
        <v>0</v>
      </c>
      <c r="K180" s="42">
        <v>89</v>
      </c>
      <c r="L180" s="42">
        <v>156</v>
      </c>
      <c r="M180" s="42">
        <v>208</v>
      </c>
      <c r="N180" s="42">
        <v>300</v>
      </c>
      <c r="O180" s="42">
        <v>622</v>
      </c>
      <c r="P180" s="42">
        <v>1160</v>
      </c>
      <c r="Q180" s="42">
        <f t="shared" si="63"/>
        <v>0</v>
      </c>
      <c r="R180" s="42">
        <f t="shared" si="64"/>
        <v>0</v>
      </c>
      <c r="S180" s="42">
        <f t="shared" si="65"/>
        <v>89</v>
      </c>
      <c r="T180" s="42">
        <f t="shared" si="66"/>
        <v>67</v>
      </c>
      <c r="U180" s="42">
        <f t="shared" si="67"/>
        <v>52</v>
      </c>
      <c r="V180" s="42">
        <f t="shared" si="68"/>
        <v>92</v>
      </c>
      <c r="W180" s="42">
        <f t="shared" si="69"/>
        <v>322</v>
      </c>
      <c r="X180" s="42">
        <f t="shared" si="69"/>
        <v>538</v>
      </c>
    </row>
    <row r="181" spans="1:24" ht="15" customHeight="1" x14ac:dyDescent="0.25">
      <c r="A181" s="9" t="s">
        <v>13</v>
      </c>
      <c r="B181" s="9" t="s">
        <v>41</v>
      </c>
      <c r="C181" s="9" t="s">
        <v>42</v>
      </c>
      <c r="D181" s="9" t="s">
        <v>72</v>
      </c>
      <c r="E181" s="9"/>
      <c r="F181" s="9"/>
      <c r="G181" s="9" t="s">
        <v>74</v>
      </c>
      <c r="H181" s="42">
        <v>0</v>
      </c>
      <c r="I181" s="42">
        <v>0</v>
      </c>
      <c r="J181" s="42">
        <v>0</v>
      </c>
      <c r="K181" s="42">
        <v>0</v>
      </c>
      <c r="L181" s="42">
        <v>0</v>
      </c>
      <c r="M181" s="42">
        <v>0</v>
      </c>
      <c r="N181" s="42">
        <v>0</v>
      </c>
      <c r="O181" s="42">
        <v>0</v>
      </c>
      <c r="P181" s="42">
        <v>0</v>
      </c>
      <c r="Q181" s="42">
        <f t="shared" si="63"/>
        <v>0</v>
      </c>
      <c r="R181" s="42">
        <f t="shared" si="64"/>
        <v>0</v>
      </c>
      <c r="S181" s="42">
        <f t="shared" si="65"/>
        <v>0</v>
      </c>
      <c r="T181" s="42">
        <f t="shared" si="66"/>
        <v>0</v>
      </c>
      <c r="U181" s="42">
        <f t="shared" si="67"/>
        <v>0</v>
      </c>
      <c r="V181" s="42">
        <f t="shared" si="68"/>
        <v>0</v>
      </c>
      <c r="W181" s="42">
        <f t="shared" si="69"/>
        <v>0</v>
      </c>
      <c r="X181" s="42">
        <f t="shared" si="69"/>
        <v>0</v>
      </c>
    </row>
    <row r="182" spans="1:24" ht="15" customHeight="1" x14ac:dyDescent="0.25">
      <c r="A182" s="9" t="s">
        <v>13</v>
      </c>
      <c r="B182" s="9" t="s">
        <v>43</v>
      </c>
      <c r="C182" s="9" t="s">
        <v>44</v>
      </c>
      <c r="D182" s="9" t="s">
        <v>72</v>
      </c>
      <c r="E182" s="9"/>
      <c r="F182" s="9"/>
      <c r="G182" s="9" t="s">
        <v>74</v>
      </c>
      <c r="H182" s="42">
        <v>0</v>
      </c>
      <c r="I182" s="42">
        <v>0</v>
      </c>
      <c r="J182" s="42">
        <v>0</v>
      </c>
      <c r="K182" s="42">
        <v>0</v>
      </c>
      <c r="L182" s="42">
        <v>0</v>
      </c>
      <c r="M182" s="42">
        <v>0</v>
      </c>
      <c r="N182" s="42">
        <v>0</v>
      </c>
      <c r="O182" s="42">
        <v>0</v>
      </c>
      <c r="P182" s="42">
        <v>0</v>
      </c>
      <c r="Q182" s="42">
        <f t="shared" si="63"/>
        <v>0</v>
      </c>
      <c r="R182" s="42">
        <f t="shared" si="64"/>
        <v>0</v>
      </c>
      <c r="S182" s="42">
        <f t="shared" si="65"/>
        <v>0</v>
      </c>
      <c r="T182" s="42">
        <f t="shared" si="66"/>
        <v>0</v>
      </c>
      <c r="U182" s="42">
        <f t="shared" si="67"/>
        <v>0</v>
      </c>
      <c r="V182" s="42">
        <f t="shared" si="68"/>
        <v>0</v>
      </c>
      <c r="W182" s="42">
        <f t="shared" si="69"/>
        <v>0</v>
      </c>
      <c r="X182" s="42">
        <f t="shared" si="69"/>
        <v>0</v>
      </c>
    </row>
    <row r="183" spans="1:24" ht="15" customHeight="1" x14ac:dyDescent="0.25">
      <c r="A183" s="9" t="s">
        <v>13</v>
      </c>
      <c r="B183" s="9" t="s">
        <v>45</v>
      </c>
      <c r="C183" s="9" t="s">
        <v>46</v>
      </c>
      <c r="D183" s="9" t="s">
        <v>72</v>
      </c>
      <c r="E183" s="9"/>
      <c r="F183" s="9"/>
      <c r="G183" s="9" t="s">
        <v>74</v>
      </c>
      <c r="H183" s="42">
        <v>0</v>
      </c>
      <c r="I183" s="42">
        <v>0</v>
      </c>
      <c r="J183" s="42">
        <v>0</v>
      </c>
      <c r="K183" s="42">
        <v>0</v>
      </c>
      <c r="L183" s="42">
        <v>0</v>
      </c>
      <c r="M183" s="42">
        <v>0</v>
      </c>
      <c r="N183" s="42">
        <v>3</v>
      </c>
      <c r="O183" s="42">
        <v>3</v>
      </c>
      <c r="P183" s="42">
        <v>3</v>
      </c>
      <c r="Q183" s="42">
        <f t="shared" si="63"/>
        <v>0</v>
      </c>
      <c r="R183" s="42">
        <f t="shared" si="64"/>
        <v>0</v>
      </c>
      <c r="S183" s="42">
        <f t="shared" si="65"/>
        <v>0</v>
      </c>
      <c r="T183" s="42">
        <f t="shared" si="66"/>
        <v>0</v>
      </c>
      <c r="U183" s="42">
        <f t="shared" si="67"/>
        <v>0</v>
      </c>
      <c r="V183" s="42">
        <f t="shared" si="68"/>
        <v>3</v>
      </c>
      <c r="W183" s="42">
        <f t="shared" si="69"/>
        <v>0</v>
      </c>
      <c r="X183" s="42">
        <f t="shared" si="69"/>
        <v>0</v>
      </c>
    </row>
    <row r="184" spans="1:24" ht="15" customHeight="1" x14ac:dyDescent="0.25">
      <c r="A184" s="9" t="s">
        <v>12</v>
      </c>
      <c r="B184" s="9" t="s">
        <v>29</v>
      </c>
      <c r="C184" s="9" t="s">
        <v>30</v>
      </c>
      <c r="D184" s="40" t="s">
        <v>134</v>
      </c>
      <c r="E184" s="51" t="s">
        <v>132</v>
      </c>
      <c r="F184" s="41" t="s">
        <v>133</v>
      </c>
      <c r="G184" s="9" t="s">
        <v>75</v>
      </c>
      <c r="H184" s="46">
        <v>1200</v>
      </c>
      <c r="I184" s="46">
        <v>1200</v>
      </c>
      <c r="J184" s="46">
        <v>1200</v>
      </c>
      <c r="K184" s="50">
        <v>1201</v>
      </c>
      <c r="L184" s="49">
        <v>855</v>
      </c>
      <c r="M184" s="49">
        <v>855</v>
      </c>
      <c r="N184" s="49">
        <v>855</v>
      </c>
      <c r="O184" s="49">
        <v>855</v>
      </c>
      <c r="P184" s="49">
        <v>855</v>
      </c>
      <c r="Q184" s="42">
        <f t="shared" si="63"/>
        <v>0</v>
      </c>
      <c r="R184" s="42">
        <f t="shared" si="64"/>
        <v>0</v>
      </c>
      <c r="S184" s="42">
        <f t="shared" si="65"/>
        <v>1</v>
      </c>
      <c r="T184" s="42">
        <f t="shared" si="66"/>
        <v>0</v>
      </c>
      <c r="U184" s="42">
        <f t="shared" si="67"/>
        <v>0</v>
      </c>
      <c r="V184" s="42">
        <f t="shared" si="68"/>
        <v>0</v>
      </c>
      <c r="W184" s="42">
        <f t="shared" si="69"/>
        <v>0</v>
      </c>
      <c r="X184" s="42">
        <f t="shared" si="69"/>
        <v>0</v>
      </c>
    </row>
    <row r="185" spans="1:24" ht="15" customHeight="1" x14ac:dyDescent="0.25">
      <c r="A185" s="9" t="s">
        <v>12</v>
      </c>
      <c r="B185" s="9" t="s">
        <v>31</v>
      </c>
      <c r="C185" s="9" t="s">
        <v>32</v>
      </c>
      <c r="D185" s="40" t="s">
        <v>134</v>
      </c>
      <c r="E185" s="51" t="s">
        <v>132</v>
      </c>
      <c r="F185" s="41" t="s">
        <v>133</v>
      </c>
      <c r="G185" s="9" t="s">
        <v>75</v>
      </c>
      <c r="H185" s="46">
        <v>4030</v>
      </c>
      <c r="I185" s="46">
        <v>3860</v>
      </c>
      <c r="J185" s="46">
        <v>4200</v>
      </c>
      <c r="K185" s="50">
        <v>3805</v>
      </c>
      <c r="L185" s="49">
        <v>3801</v>
      </c>
      <c r="M185" s="49">
        <v>3801</v>
      </c>
      <c r="N185" s="49">
        <v>4265</v>
      </c>
      <c r="O185" s="49">
        <v>4265</v>
      </c>
      <c r="P185" s="49">
        <v>4265</v>
      </c>
      <c r="Q185" s="42">
        <f t="shared" si="63"/>
        <v>0</v>
      </c>
      <c r="R185" s="42">
        <f t="shared" si="64"/>
        <v>340</v>
      </c>
      <c r="S185" s="42">
        <f t="shared" si="65"/>
        <v>0</v>
      </c>
      <c r="T185" s="42">
        <f t="shared" si="66"/>
        <v>0</v>
      </c>
      <c r="U185" s="42">
        <f t="shared" si="67"/>
        <v>0</v>
      </c>
      <c r="V185" s="42">
        <f t="shared" si="68"/>
        <v>464</v>
      </c>
      <c r="W185" s="42">
        <f t="shared" si="69"/>
        <v>0</v>
      </c>
      <c r="X185" s="42">
        <f t="shared" si="69"/>
        <v>0</v>
      </c>
    </row>
    <row r="186" spans="1:24" ht="15" customHeight="1" x14ac:dyDescent="0.25">
      <c r="A186" s="9" t="s">
        <v>12</v>
      </c>
      <c r="B186" s="9" t="s">
        <v>33</v>
      </c>
      <c r="C186" s="9" t="s">
        <v>34</v>
      </c>
      <c r="D186" s="9" t="s">
        <v>71</v>
      </c>
      <c r="E186" s="9"/>
      <c r="F186" s="9"/>
      <c r="G186" s="9" t="s">
        <v>76</v>
      </c>
      <c r="H186" s="42">
        <v>0</v>
      </c>
      <c r="I186" s="42">
        <v>0</v>
      </c>
      <c r="J186" s="42">
        <v>0</v>
      </c>
      <c r="K186" s="42">
        <v>0</v>
      </c>
      <c r="L186" s="42">
        <v>0</v>
      </c>
      <c r="M186" s="42">
        <v>0</v>
      </c>
      <c r="N186" s="42">
        <v>0</v>
      </c>
      <c r="O186" s="42">
        <v>0</v>
      </c>
      <c r="P186" s="42">
        <v>0</v>
      </c>
      <c r="Q186" s="42">
        <f t="shared" si="63"/>
        <v>0</v>
      </c>
      <c r="R186" s="42">
        <f t="shared" si="64"/>
        <v>0</v>
      </c>
      <c r="S186" s="42">
        <f t="shared" si="65"/>
        <v>0</v>
      </c>
      <c r="T186" s="42">
        <f t="shared" si="66"/>
        <v>0</v>
      </c>
      <c r="U186" s="42">
        <f t="shared" si="67"/>
        <v>0</v>
      </c>
      <c r="V186" s="42">
        <f t="shared" si="68"/>
        <v>0</v>
      </c>
      <c r="W186" s="42">
        <f t="shared" si="69"/>
        <v>0</v>
      </c>
      <c r="X186" s="42">
        <f t="shared" si="69"/>
        <v>0</v>
      </c>
    </row>
    <row r="187" spans="1:24" ht="15" customHeight="1" x14ac:dyDescent="0.25">
      <c r="A187" s="9" t="s">
        <v>12</v>
      </c>
      <c r="B187" s="9" t="s">
        <v>35</v>
      </c>
      <c r="C187" s="9" t="s">
        <v>36</v>
      </c>
      <c r="D187" s="9" t="s">
        <v>72</v>
      </c>
      <c r="E187" s="9"/>
      <c r="F187" s="9"/>
      <c r="G187" s="9" t="s">
        <v>74</v>
      </c>
      <c r="H187" s="42">
        <v>237</v>
      </c>
      <c r="I187" s="42">
        <v>529</v>
      </c>
      <c r="J187" s="42">
        <v>529</v>
      </c>
      <c r="K187" s="42">
        <v>529</v>
      </c>
      <c r="L187" s="42">
        <v>529</v>
      </c>
      <c r="M187" s="42">
        <v>529</v>
      </c>
      <c r="N187" s="42">
        <v>529</v>
      </c>
      <c r="O187" s="42">
        <v>529</v>
      </c>
      <c r="P187" s="42">
        <v>529</v>
      </c>
      <c r="Q187" s="42">
        <f t="shared" si="63"/>
        <v>292</v>
      </c>
      <c r="R187" s="42">
        <f t="shared" si="64"/>
        <v>0</v>
      </c>
      <c r="S187" s="42">
        <f t="shared" si="65"/>
        <v>0</v>
      </c>
      <c r="T187" s="42">
        <f t="shared" si="66"/>
        <v>0</v>
      </c>
      <c r="U187" s="42">
        <f t="shared" si="67"/>
        <v>0</v>
      </c>
      <c r="V187" s="42">
        <f t="shared" si="68"/>
        <v>0</v>
      </c>
      <c r="W187" s="42">
        <f t="shared" si="69"/>
        <v>0</v>
      </c>
      <c r="X187" s="42">
        <f t="shared" si="69"/>
        <v>0</v>
      </c>
    </row>
    <row r="188" spans="1:24" ht="15" customHeight="1" x14ac:dyDescent="0.25">
      <c r="A188" s="9" t="s">
        <v>12</v>
      </c>
      <c r="B188" s="9" t="s">
        <v>79</v>
      </c>
      <c r="C188" s="9" t="s">
        <v>83</v>
      </c>
      <c r="D188" s="9" t="s">
        <v>72</v>
      </c>
      <c r="E188" s="9"/>
      <c r="F188" s="9"/>
      <c r="G188" s="9" t="s">
        <v>74</v>
      </c>
      <c r="H188" s="42">
        <v>1584.6</v>
      </c>
      <c r="I188" s="42">
        <v>1704.3510000000001</v>
      </c>
      <c r="J188" s="42">
        <v>2008.1510000000001</v>
      </c>
      <c r="K188" s="42">
        <v>2283.25</v>
      </c>
      <c r="L188" s="42">
        <v>2451.1509999999998</v>
      </c>
      <c r="M188" s="42">
        <v>2785.951</v>
      </c>
      <c r="N188" s="42">
        <v>3317.951</v>
      </c>
      <c r="O188" s="42">
        <v>3676.134</v>
      </c>
      <c r="P188" s="42">
        <v>4159.95</v>
      </c>
      <c r="Q188" s="42">
        <f t="shared" si="63"/>
        <v>119.7510000000002</v>
      </c>
      <c r="R188" s="42">
        <f t="shared" si="64"/>
        <v>303.79999999999995</v>
      </c>
      <c r="S188" s="42">
        <f t="shared" si="65"/>
        <v>275.09899999999993</v>
      </c>
      <c r="T188" s="42">
        <f t="shared" si="66"/>
        <v>167.90099999999984</v>
      </c>
      <c r="U188" s="42">
        <f t="shared" si="67"/>
        <v>334.80000000000018</v>
      </c>
      <c r="V188" s="42">
        <f t="shared" si="68"/>
        <v>532</v>
      </c>
      <c r="W188" s="42">
        <f t="shared" si="69"/>
        <v>358.18299999999999</v>
      </c>
      <c r="X188" s="42">
        <f t="shared" si="69"/>
        <v>483.8159999999998</v>
      </c>
    </row>
    <row r="189" spans="1:24" ht="15" customHeight="1" x14ac:dyDescent="0.25">
      <c r="A189" s="9" t="s">
        <v>12</v>
      </c>
      <c r="B189" s="9" t="s">
        <v>78</v>
      </c>
      <c r="C189" s="9" t="s">
        <v>84</v>
      </c>
      <c r="D189" s="9" t="s">
        <v>72</v>
      </c>
      <c r="E189" s="9"/>
      <c r="F189" s="9"/>
      <c r="G189" s="9" t="s">
        <v>74</v>
      </c>
      <c r="H189" s="42">
        <v>0</v>
      </c>
      <c r="I189" s="42">
        <v>0</v>
      </c>
      <c r="J189" s="42">
        <v>0</v>
      </c>
      <c r="K189" s="42">
        <v>0</v>
      </c>
      <c r="L189" s="42">
        <v>0</v>
      </c>
      <c r="M189" s="42">
        <v>0</v>
      </c>
      <c r="N189" s="42">
        <v>0</v>
      </c>
      <c r="O189" s="42">
        <v>0</v>
      </c>
      <c r="P189" s="42">
        <v>0</v>
      </c>
      <c r="Q189" s="42">
        <f t="shared" si="63"/>
        <v>0</v>
      </c>
      <c r="R189" s="42">
        <f t="shared" si="64"/>
        <v>0</v>
      </c>
      <c r="S189" s="42">
        <f t="shared" si="65"/>
        <v>0</v>
      </c>
      <c r="T189" s="42">
        <f t="shared" si="66"/>
        <v>0</v>
      </c>
      <c r="U189" s="42">
        <f t="shared" si="67"/>
        <v>0</v>
      </c>
      <c r="V189" s="42">
        <f t="shared" si="68"/>
        <v>0</v>
      </c>
      <c r="W189" s="42">
        <f t="shared" si="69"/>
        <v>0</v>
      </c>
      <c r="X189" s="42">
        <f t="shared" si="69"/>
        <v>0</v>
      </c>
    </row>
    <row r="190" spans="1:24" ht="15" customHeight="1" x14ac:dyDescent="0.25">
      <c r="A190" s="9" t="s">
        <v>12</v>
      </c>
      <c r="B190" s="9" t="s">
        <v>37</v>
      </c>
      <c r="C190" s="9" t="s">
        <v>38</v>
      </c>
      <c r="D190" s="40" t="s">
        <v>134</v>
      </c>
      <c r="E190" s="51" t="s">
        <v>132</v>
      </c>
      <c r="F190" s="41" t="s">
        <v>133</v>
      </c>
      <c r="G190" s="9" t="s">
        <v>75</v>
      </c>
      <c r="H190" s="46">
        <v>1010</v>
      </c>
      <c r="I190" s="46">
        <v>1010</v>
      </c>
      <c r="J190" s="46">
        <v>920</v>
      </c>
      <c r="K190" s="50">
        <v>569</v>
      </c>
      <c r="L190" s="49">
        <v>1155</v>
      </c>
      <c r="M190" s="49">
        <v>1155</v>
      </c>
      <c r="N190" s="49">
        <v>1616</v>
      </c>
      <c r="O190" s="49">
        <v>1616</v>
      </c>
      <c r="P190" s="49">
        <v>1616</v>
      </c>
      <c r="Q190" s="42">
        <f t="shared" si="63"/>
        <v>0</v>
      </c>
      <c r="R190" s="42">
        <f t="shared" si="64"/>
        <v>0</v>
      </c>
      <c r="S190" s="42">
        <f t="shared" si="65"/>
        <v>0</v>
      </c>
      <c r="T190" s="42">
        <f t="shared" si="66"/>
        <v>586</v>
      </c>
      <c r="U190" s="42">
        <f t="shared" si="67"/>
        <v>0</v>
      </c>
      <c r="V190" s="42">
        <f t="shared" si="68"/>
        <v>461</v>
      </c>
      <c r="W190" s="42">
        <f t="shared" si="69"/>
        <v>0</v>
      </c>
      <c r="X190" s="42">
        <f t="shared" si="69"/>
        <v>0</v>
      </c>
    </row>
    <row r="191" spans="1:24" ht="15" customHeight="1" x14ac:dyDescent="0.25">
      <c r="A191" s="9" t="s">
        <v>12</v>
      </c>
      <c r="B191" s="9" t="s">
        <v>39</v>
      </c>
      <c r="C191" s="9" t="s">
        <v>40</v>
      </c>
      <c r="D191" s="9" t="s">
        <v>72</v>
      </c>
      <c r="E191" s="9"/>
      <c r="F191" s="9"/>
      <c r="G191" s="9" t="s">
        <v>74</v>
      </c>
      <c r="H191" s="42">
        <v>44.847000000000001</v>
      </c>
      <c r="I191" s="42">
        <v>64.295000000000002</v>
      </c>
      <c r="J191" s="42">
        <v>73.89500000000001</v>
      </c>
      <c r="K191" s="42">
        <v>80.473000000000013</v>
      </c>
      <c r="L191" s="42">
        <v>80.473000000000013</v>
      </c>
      <c r="M191" s="42">
        <v>82.986999999999995</v>
      </c>
      <c r="N191" s="42">
        <v>144.107</v>
      </c>
      <c r="O191" s="42">
        <v>144.55699999999999</v>
      </c>
      <c r="P191" s="42">
        <v>148.55700000000002</v>
      </c>
      <c r="Q191" s="42">
        <f t="shared" si="63"/>
        <v>19.448</v>
      </c>
      <c r="R191" s="42">
        <f t="shared" si="64"/>
        <v>9.6000000000000085</v>
      </c>
      <c r="S191" s="42">
        <f t="shared" si="65"/>
        <v>6.578000000000003</v>
      </c>
      <c r="T191" s="42">
        <f t="shared" si="66"/>
        <v>0</v>
      </c>
      <c r="U191" s="42">
        <f t="shared" si="67"/>
        <v>2.5139999999999816</v>
      </c>
      <c r="V191" s="42">
        <f t="shared" si="68"/>
        <v>61.120000000000005</v>
      </c>
      <c r="W191" s="42">
        <f t="shared" si="69"/>
        <v>0.44999999999998863</v>
      </c>
      <c r="X191" s="42">
        <f t="shared" si="69"/>
        <v>4.0000000000000284</v>
      </c>
    </row>
    <row r="192" spans="1:24" ht="15" customHeight="1" x14ac:dyDescent="0.25">
      <c r="A192" s="9" t="s">
        <v>12</v>
      </c>
      <c r="B192" s="9" t="s">
        <v>80</v>
      </c>
      <c r="C192" s="9" t="s">
        <v>85</v>
      </c>
      <c r="D192" s="9" t="s">
        <v>72</v>
      </c>
      <c r="E192" s="9"/>
      <c r="F192" s="9"/>
      <c r="G192" s="9" t="s">
        <v>74</v>
      </c>
      <c r="H192" s="42">
        <v>0</v>
      </c>
      <c r="I192" s="42">
        <v>0</v>
      </c>
      <c r="J192" s="42">
        <v>0</v>
      </c>
      <c r="K192" s="42">
        <v>0</v>
      </c>
      <c r="L192" s="42">
        <v>0</v>
      </c>
      <c r="M192" s="42">
        <v>0</v>
      </c>
      <c r="N192" s="42">
        <v>0</v>
      </c>
      <c r="O192" s="42">
        <v>0</v>
      </c>
      <c r="P192" s="42">
        <v>0</v>
      </c>
      <c r="Q192" s="42">
        <f t="shared" si="63"/>
        <v>0</v>
      </c>
      <c r="R192" s="42">
        <f t="shared" si="64"/>
        <v>0</v>
      </c>
      <c r="S192" s="42">
        <f t="shared" si="65"/>
        <v>0</v>
      </c>
      <c r="T192" s="42">
        <f t="shared" si="66"/>
        <v>0</v>
      </c>
      <c r="U192" s="42">
        <f t="shared" si="67"/>
        <v>0</v>
      </c>
      <c r="V192" s="42">
        <f t="shared" si="68"/>
        <v>0</v>
      </c>
      <c r="W192" s="42">
        <f t="shared" si="69"/>
        <v>0</v>
      </c>
      <c r="X192" s="42">
        <f t="shared" si="69"/>
        <v>0</v>
      </c>
    </row>
    <row r="193" spans="1:24" ht="15" customHeight="1" x14ac:dyDescent="0.25">
      <c r="A193" s="9" t="s">
        <v>12</v>
      </c>
      <c r="B193" s="9" t="s">
        <v>81</v>
      </c>
      <c r="C193" s="9" t="s">
        <v>86</v>
      </c>
      <c r="D193" s="9" t="s">
        <v>72</v>
      </c>
      <c r="E193" s="9"/>
      <c r="F193" s="9"/>
      <c r="G193" s="9" t="s">
        <v>74</v>
      </c>
      <c r="H193" s="42">
        <v>0.78900000000000003</v>
      </c>
      <c r="I193" s="42">
        <v>0.94</v>
      </c>
      <c r="J193" s="42">
        <v>1.0169999999999999</v>
      </c>
      <c r="K193" s="42">
        <v>1.629</v>
      </c>
      <c r="L193" s="42">
        <v>2.3519999999999999</v>
      </c>
      <c r="M193" s="42">
        <v>5.9269999999999996</v>
      </c>
      <c r="N193" s="42">
        <v>15.714</v>
      </c>
      <c r="O193" s="42">
        <v>24.231000000000002</v>
      </c>
      <c r="P193" s="42">
        <v>31.06</v>
      </c>
      <c r="Q193" s="42">
        <f t="shared" si="63"/>
        <v>0.15099999999999991</v>
      </c>
      <c r="R193" s="42">
        <f t="shared" si="64"/>
        <v>7.6999999999999957E-2</v>
      </c>
      <c r="S193" s="42">
        <f t="shared" si="65"/>
        <v>0.6120000000000001</v>
      </c>
      <c r="T193" s="42">
        <f t="shared" si="66"/>
        <v>0.72299999999999986</v>
      </c>
      <c r="U193" s="42">
        <f t="shared" si="67"/>
        <v>3.5749999999999997</v>
      </c>
      <c r="V193" s="42">
        <f t="shared" si="68"/>
        <v>9.7870000000000008</v>
      </c>
      <c r="W193" s="42">
        <f t="shared" si="69"/>
        <v>8.5170000000000012</v>
      </c>
      <c r="X193" s="42">
        <f t="shared" si="69"/>
        <v>6.8289999999999971</v>
      </c>
    </row>
    <row r="194" spans="1:24" ht="15" customHeight="1" x14ac:dyDescent="0.25">
      <c r="A194" s="9" t="s">
        <v>12</v>
      </c>
      <c r="B194" s="9" t="s">
        <v>41</v>
      </c>
      <c r="C194" s="9" t="s">
        <v>42</v>
      </c>
      <c r="D194" s="9" t="s">
        <v>72</v>
      </c>
      <c r="E194" s="9"/>
      <c r="F194" s="9"/>
      <c r="G194" s="9" t="s">
        <v>74</v>
      </c>
      <c r="H194" s="42">
        <v>0</v>
      </c>
      <c r="I194" s="42">
        <v>0</v>
      </c>
      <c r="J194" s="42">
        <v>0</v>
      </c>
      <c r="K194" s="42">
        <v>0</v>
      </c>
      <c r="L194" s="42">
        <v>0</v>
      </c>
      <c r="M194" s="42">
        <v>0</v>
      </c>
      <c r="N194" s="42">
        <v>0</v>
      </c>
      <c r="O194" s="42">
        <v>0</v>
      </c>
      <c r="P194" s="42">
        <v>0</v>
      </c>
      <c r="Q194" s="42">
        <f t="shared" si="63"/>
        <v>0</v>
      </c>
      <c r="R194" s="42">
        <f t="shared" si="64"/>
        <v>0</v>
      </c>
      <c r="S194" s="42">
        <f t="shared" si="65"/>
        <v>0</v>
      </c>
      <c r="T194" s="42">
        <f t="shared" si="66"/>
        <v>0</v>
      </c>
      <c r="U194" s="42">
        <f t="shared" si="67"/>
        <v>0</v>
      </c>
      <c r="V194" s="42">
        <f t="shared" si="68"/>
        <v>0</v>
      </c>
      <c r="W194" s="42">
        <f t="shared" si="69"/>
        <v>0</v>
      </c>
      <c r="X194" s="42">
        <f t="shared" si="69"/>
        <v>0</v>
      </c>
    </row>
    <row r="195" spans="1:24" ht="15" customHeight="1" x14ac:dyDescent="0.25">
      <c r="A195" s="9" t="s">
        <v>12</v>
      </c>
      <c r="B195" s="9" t="s">
        <v>43</v>
      </c>
      <c r="C195" s="9" t="s">
        <v>44</v>
      </c>
      <c r="D195" s="9" t="s">
        <v>72</v>
      </c>
      <c r="E195" s="9"/>
      <c r="F195" s="9"/>
      <c r="G195" s="9" t="s">
        <v>74</v>
      </c>
      <c r="H195" s="42">
        <v>0</v>
      </c>
      <c r="I195" s="42">
        <v>0</v>
      </c>
      <c r="J195" s="42">
        <v>0</v>
      </c>
      <c r="K195" s="42">
        <v>0</v>
      </c>
      <c r="L195" s="42">
        <v>0</v>
      </c>
      <c r="M195" s="42">
        <v>0</v>
      </c>
      <c r="N195" s="42">
        <v>0</v>
      </c>
      <c r="O195" s="42">
        <v>0</v>
      </c>
      <c r="P195" s="42">
        <v>0</v>
      </c>
      <c r="Q195" s="42">
        <f t="shared" si="63"/>
        <v>0</v>
      </c>
      <c r="R195" s="42">
        <f t="shared" si="64"/>
        <v>0</v>
      </c>
      <c r="S195" s="42">
        <f t="shared" si="65"/>
        <v>0</v>
      </c>
      <c r="T195" s="42">
        <f t="shared" si="66"/>
        <v>0</v>
      </c>
      <c r="U195" s="42">
        <f t="shared" si="67"/>
        <v>0</v>
      </c>
      <c r="V195" s="42">
        <f t="shared" si="68"/>
        <v>0</v>
      </c>
      <c r="W195" s="42">
        <f t="shared" si="69"/>
        <v>0</v>
      </c>
      <c r="X195" s="42">
        <f t="shared" si="69"/>
        <v>0</v>
      </c>
    </row>
    <row r="196" spans="1:24" ht="15" customHeight="1" x14ac:dyDescent="0.25">
      <c r="A196" s="9" t="s">
        <v>12</v>
      </c>
      <c r="B196" s="9" t="s">
        <v>45</v>
      </c>
      <c r="C196" s="9" t="s">
        <v>46</v>
      </c>
      <c r="D196" s="9" t="s">
        <v>72</v>
      </c>
      <c r="E196" s="9"/>
      <c r="F196" s="9"/>
      <c r="G196" s="9" t="s">
        <v>74</v>
      </c>
      <c r="H196" s="42">
        <v>0</v>
      </c>
      <c r="I196" s="42">
        <v>0</v>
      </c>
      <c r="J196" s="42">
        <v>0</v>
      </c>
      <c r="K196" s="42">
        <v>0</v>
      </c>
      <c r="L196" s="42">
        <v>0</v>
      </c>
      <c r="M196" s="42">
        <v>0</v>
      </c>
      <c r="N196" s="42">
        <v>0</v>
      </c>
      <c r="O196" s="42">
        <v>0</v>
      </c>
      <c r="P196" s="42">
        <v>0</v>
      </c>
      <c r="Q196" s="42">
        <f t="shared" si="63"/>
        <v>0</v>
      </c>
      <c r="R196" s="42">
        <f t="shared" si="64"/>
        <v>0</v>
      </c>
      <c r="S196" s="42">
        <f t="shared" si="65"/>
        <v>0</v>
      </c>
      <c r="T196" s="42">
        <f t="shared" si="66"/>
        <v>0</v>
      </c>
      <c r="U196" s="42">
        <f t="shared" si="67"/>
        <v>0</v>
      </c>
      <c r="V196" s="42">
        <f t="shared" si="68"/>
        <v>0</v>
      </c>
      <c r="W196" s="42">
        <f t="shared" si="69"/>
        <v>0</v>
      </c>
      <c r="X196" s="42">
        <f t="shared" si="69"/>
        <v>0</v>
      </c>
    </row>
    <row r="197" spans="1:24" ht="15" customHeight="1" x14ac:dyDescent="0.25">
      <c r="A197" s="9" t="s">
        <v>11</v>
      </c>
      <c r="B197" s="9" t="s">
        <v>29</v>
      </c>
      <c r="C197" s="9" t="s">
        <v>30</v>
      </c>
      <c r="D197" s="40" t="s">
        <v>134</v>
      </c>
      <c r="E197" s="51" t="s">
        <v>132</v>
      </c>
      <c r="F197" s="41" t="s">
        <v>133</v>
      </c>
      <c r="G197" s="9" t="s">
        <v>75</v>
      </c>
      <c r="H197" s="46">
        <v>6600</v>
      </c>
      <c r="I197" s="46">
        <v>6600</v>
      </c>
      <c r="J197" s="46">
        <v>6700</v>
      </c>
      <c r="K197" s="50">
        <v>6357</v>
      </c>
      <c r="L197" s="44">
        <v>6371.5</v>
      </c>
      <c r="M197" s="49">
        <v>6386</v>
      </c>
      <c r="N197" s="49">
        <v>7902</v>
      </c>
      <c r="O197" s="49">
        <v>6030</v>
      </c>
      <c r="P197" s="49">
        <v>4851</v>
      </c>
      <c r="Q197" s="42">
        <f t="shared" si="63"/>
        <v>0</v>
      </c>
      <c r="R197" s="42">
        <f t="shared" si="64"/>
        <v>100</v>
      </c>
      <c r="S197" s="42">
        <f t="shared" si="65"/>
        <v>0</v>
      </c>
      <c r="T197" s="42">
        <f t="shared" si="66"/>
        <v>14.5</v>
      </c>
      <c r="U197" s="42">
        <f t="shared" si="67"/>
        <v>14.5</v>
      </c>
      <c r="V197" s="42">
        <f t="shared" si="68"/>
        <v>1516</v>
      </c>
      <c r="W197" s="42">
        <f t="shared" si="69"/>
        <v>0</v>
      </c>
      <c r="X197" s="42">
        <f t="shared" si="69"/>
        <v>0</v>
      </c>
    </row>
    <row r="198" spans="1:24" ht="15" customHeight="1" x14ac:dyDescent="0.25">
      <c r="A198" s="9" t="s">
        <v>11</v>
      </c>
      <c r="B198" s="9" t="s">
        <v>31</v>
      </c>
      <c r="C198" s="9" t="s">
        <v>32</v>
      </c>
      <c r="D198" s="40" t="s">
        <v>134</v>
      </c>
      <c r="E198" s="51" t="s">
        <v>132</v>
      </c>
      <c r="F198" s="41" t="s">
        <v>133</v>
      </c>
      <c r="G198" s="9" t="s">
        <v>75</v>
      </c>
      <c r="H198" s="46">
        <v>23000</v>
      </c>
      <c r="I198" s="46">
        <v>23500</v>
      </c>
      <c r="J198" s="46">
        <v>24000</v>
      </c>
      <c r="K198" s="50">
        <v>39042</v>
      </c>
      <c r="L198" s="49">
        <v>21203</v>
      </c>
      <c r="M198" s="49">
        <v>30689</v>
      </c>
      <c r="N198" s="49">
        <v>40814</v>
      </c>
      <c r="O198" s="49">
        <v>41128</v>
      </c>
      <c r="P198" s="49">
        <v>48134</v>
      </c>
      <c r="Q198" s="42">
        <f t="shared" si="63"/>
        <v>500</v>
      </c>
      <c r="R198" s="42">
        <f t="shared" si="64"/>
        <v>500</v>
      </c>
      <c r="S198" s="42">
        <f t="shared" si="65"/>
        <v>15042</v>
      </c>
      <c r="T198" s="42">
        <f t="shared" si="66"/>
        <v>0</v>
      </c>
      <c r="U198" s="42">
        <f t="shared" si="67"/>
        <v>9486</v>
      </c>
      <c r="V198" s="42">
        <f t="shared" si="68"/>
        <v>10125</v>
      </c>
      <c r="W198" s="42">
        <f t="shared" si="69"/>
        <v>314</v>
      </c>
      <c r="X198" s="42">
        <f t="shared" si="69"/>
        <v>7006</v>
      </c>
    </row>
    <row r="199" spans="1:24" ht="15" customHeight="1" x14ac:dyDescent="0.25">
      <c r="A199" s="9" t="s">
        <v>11</v>
      </c>
      <c r="B199" s="9" t="s">
        <v>33</v>
      </c>
      <c r="C199" s="9" t="s">
        <v>34</v>
      </c>
      <c r="D199" s="9" t="s">
        <v>71</v>
      </c>
      <c r="E199" s="9"/>
      <c r="F199" s="9"/>
      <c r="G199" s="9" t="s">
        <v>76</v>
      </c>
      <c r="H199" s="42">
        <v>0</v>
      </c>
      <c r="I199" s="42">
        <v>0</v>
      </c>
      <c r="J199" s="42">
        <v>0</v>
      </c>
      <c r="K199" s="42">
        <v>0</v>
      </c>
      <c r="L199" s="42">
        <v>0</v>
      </c>
      <c r="M199" s="42">
        <v>0</v>
      </c>
      <c r="N199" s="42">
        <v>0</v>
      </c>
      <c r="O199" s="42">
        <v>0</v>
      </c>
      <c r="P199" s="42">
        <v>0</v>
      </c>
      <c r="Q199" s="42">
        <f t="shared" si="63"/>
        <v>0</v>
      </c>
      <c r="R199" s="42">
        <f t="shared" si="64"/>
        <v>0</v>
      </c>
      <c r="S199" s="42">
        <f t="shared" si="65"/>
        <v>0</v>
      </c>
      <c r="T199" s="42">
        <f t="shared" si="66"/>
        <v>0</v>
      </c>
      <c r="U199" s="42">
        <f t="shared" si="67"/>
        <v>0</v>
      </c>
      <c r="V199" s="42">
        <f t="shared" si="68"/>
        <v>0</v>
      </c>
      <c r="W199" s="42">
        <f t="shared" si="69"/>
        <v>0</v>
      </c>
      <c r="X199" s="42">
        <f t="shared" si="69"/>
        <v>0</v>
      </c>
    </row>
    <row r="200" spans="1:24" ht="15" customHeight="1" x14ac:dyDescent="0.25">
      <c r="A200" s="9" t="s">
        <v>11</v>
      </c>
      <c r="B200" s="9" t="s">
        <v>35</v>
      </c>
      <c r="C200" s="9" t="s">
        <v>36</v>
      </c>
      <c r="D200" s="9" t="s">
        <v>72</v>
      </c>
      <c r="E200" s="9"/>
      <c r="F200" s="9"/>
      <c r="G200" s="9" t="s">
        <v>74</v>
      </c>
      <c r="H200" s="42">
        <v>21737</v>
      </c>
      <c r="I200" s="42">
        <v>21880</v>
      </c>
      <c r="J200" s="42">
        <v>22009</v>
      </c>
      <c r="K200" s="42">
        <v>22098</v>
      </c>
      <c r="L200" s="42">
        <v>22220</v>
      </c>
      <c r="M200" s="42">
        <v>22298</v>
      </c>
      <c r="N200" s="42">
        <v>22426.014999999999</v>
      </c>
      <c r="O200" s="42">
        <v>22498.587</v>
      </c>
      <c r="P200" s="42">
        <v>22541.085999999999</v>
      </c>
      <c r="Q200" s="42">
        <f t="shared" si="63"/>
        <v>143</v>
      </c>
      <c r="R200" s="42">
        <f t="shared" si="64"/>
        <v>129</v>
      </c>
      <c r="S200" s="42">
        <f t="shared" si="65"/>
        <v>89</v>
      </c>
      <c r="T200" s="42">
        <f t="shared" si="66"/>
        <v>122</v>
      </c>
      <c r="U200" s="42">
        <f t="shared" si="67"/>
        <v>78</v>
      </c>
      <c r="V200" s="42">
        <f t="shared" si="68"/>
        <v>128.01499999999942</v>
      </c>
      <c r="W200" s="42">
        <f t="shared" si="69"/>
        <v>72.572000000000116</v>
      </c>
      <c r="X200" s="42">
        <f t="shared" si="69"/>
        <v>42.498999999999796</v>
      </c>
    </row>
    <row r="201" spans="1:24" ht="15" customHeight="1" x14ac:dyDescent="0.25">
      <c r="A201" s="9" t="s">
        <v>11</v>
      </c>
      <c r="B201" s="9" t="s">
        <v>79</v>
      </c>
      <c r="C201" s="9" t="s">
        <v>83</v>
      </c>
      <c r="D201" s="9" t="s">
        <v>72</v>
      </c>
      <c r="E201" s="9"/>
      <c r="F201" s="9"/>
      <c r="G201" s="9" t="s">
        <v>74</v>
      </c>
      <c r="H201" s="42">
        <v>6918</v>
      </c>
      <c r="I201" s="42">
        <v>8102</v>
      </c>
      <c r="J201" s="42">
        <v>8542</v>
      </c>
      <c r="K201" s="42">
        <v>8683</v>
      </c>
      <c r="L201" s="42">
        <v>9137</v>
      </c>
      <c r="M201" s="42">
        <v>9384</v>
      </c>
      <c r="N201" s="42">
        <v>9736.5779999999995</v>
      </c>
      <c r="O201" s="42">
        <v>10230.245999999999</v>
      </c>
      <c r="P201" s="42">
        <v>10679.46</v>
      </c>
      <c r="Q201" s="42">
        <f t="shared" si="63"/>
        <v>1184</v>
      </c>
      <c r="R201" s="42">
        <f t="shared" si="64"/>
        <v>440</v>
      </c>
      <c r="S201" s="42">
        <f t="shared" si="65"/>
        <v>141</v>
      </c>
      <c r="T201" s="42">
        <f t="shared" si="66"/>
        <v>454</v>
      </c>
      <c r="U201" s="42">
        <f t="shared" si="67"/>
        <v>247</v>
      </c>
      <c r="V201" s="42">
        <f t="shared" si="68"/>
        <v>352.57799999999952</v>
      </c>
      <c r="W201" s="42">
        <f t="shared" si="69"/>
        <v>493.66799999999967</v>
      </c>
      <c r="X201" s="42">
        <f t="shared" si="69"/>
        <v>449.21399999999994</v>
      </c>
    </row>
    <row r="202" spans="1:24" ht="15" customHeight="1" x14ac:dyDescent="0.25">
      <c r="A202" s="9" t="s">
        <v>11</v>
      </c>
      <c r="B202" s="9" t="s">
        <v>78</v>
      </c>
      <c r="C202" s="9" t="s">
        <v>84</v>
      </c>
      <c r="D202" s="9" t="s">
        <v>72</v>
      </c>
      <c r="E202" s="9"/>
      <c r="F202" s="9"/>
      <c r="G202" s="9" t="s">
        <v>74</v>
      </c>
      <c r="H202" s="42">
        <v>0</v>
      </c>
      <c r="I202" s="42">
        <v>0</v>
      </c>
      <c r="J202" s="42">
        <v>0</v>
      </c>
      <c r="K202" s="42">
        <v>0</v>
      </c>
      <c r="L202" s="42">
        <v>0</v>
      </c>
      <c r="M202" s="42">
        <v>0</v>
      </c>
      <c r="N202" s="42">
        <v>0</v>
      </c>
      <c r="O202" s="42">
        <v>0</v>
      </c>
      <c r="P202" s="42">
        <v>0</v>
      </c>
      <c r="Q202" s="42">
        <f t="shared" si="63"/>
        <v>0</v>
      </c>
      <c r="R202" s="42">
        <f t="shared" si="64"/>
        <v>0</v>
      </c>
      <c r="S202" s="42">
        <f t="shared" si="65"/>
        <v>0</v>
      </c>
      <c r="T202" s="42">
        <f t="shared" si="66"/>
        <v>0</v>
      </c>
      <c r="U202" s="42">
        <f t="shared" si="67"/>
        <v>0</v>
      </c>
      <c r="V202" s="42">
        <f t="shared" si="68"/>
        <v>0</v>
      </c>
      <c r="W202" s="42">
        <f t="shared" si="69"/>
        <v>0</v>
      </c>
      <c r="X202" s="42">
        <f t="shared" si="69"/>
        <v>0</v>
      </c>
    </row>
    <row r="203" spans="1:24" ht="15" customHeight="1" x14ac:dyDescent="0.25">
      <c r="A203" s="9" t="s">
        <v>11</v>
      </c>
      <c r="B203" s="9" t="s">
        <v>37</v>
      </c>
      <c r="C203" s="9" t="s">
        <v>38</v>
      </c>
      <c r="D203" s="40" t="s">
        <v>134</v>
      </c>
      <c r="E203" s="51" t="s">
        <v>132</v>
      </c>
      <c r="F203" s="41" t="s">
        <v>133</v>
      </c>
      <c r="G203" s="9" t="s">
        <v>75</v>
      </c>
      <c r="H203" s="46">
        <v>16500</v>
      </c>
      <c r="I203" s="46">
        <v>16800</v>
      </c>
      <c r="J203" s="46">
        <v>17100</v>
      </c>
      <c r="K203" s="50">
        <v>11129</v>
      </c>
      <c r="L203" s="49">
        <v>5017</v>
      </c>
      <c r="M203" s="49">
        <v>8802</v>
      </c>
      <c r="N203" s="49">
        <v>4928</v>
      </c>
      <c r="O203" s="49">
        <v>2475</v>
      </c>
      <c r="P203" s="49">
        <v>1443</v>
      </c>
      <c r="Q203" s="42">
        <f t="shared" si="63"/>
        <v>300</v>
      </c>
      <c r="R203" s="42">
        <f t="shared" si="64"/>
        <v>300</v>
      </c>
      <c r="S203" s="42">
        <f t="shared" si="65"/>
        <v>0</v>
      </c>
      <c r="T203" s="42">
        <f t="shared" si="66"/>
        <v>0</v>
      </c>
      <c r="U203" s="42">
        <f t="shared" si="67"/>
        <v>3785</v>
      </c>
      <c r="V203" s="42">
        <f t="shared" si="68"/>
        <v>0</v>
      </c>
      <c r="W203" s="42">
        <f t="shared" si="69"/>
        <v>0</v>
      </c>
      <c r="X203" s="42">
        <f t="shared" si="69"/>
        <v>0</v>
      </c>
    </row>
    <row r="204" spans="1:24" ht="15" customHeight="1" x14ac:dyDescent="0.25">
      <c r="A204" s="9" t="s">
        <v>11</v>
      </c>
      <c r="B204" s="9" t="s">
        <v>39</v>
      </c>
      <c r="C204" s="9" t="s">
        <v>40</v>
      </c>
      <c r="D204" s="9" t="s">
        <v>72</v>
      </c>
      <c r="E204" s="9"/>
      <c r="F204" s="9"/>
      <c r="G204" s="9" t="s">
        <v>74</v>
      </c>
      <c r="H204" s="42">
        <v>2651.0479999999998</v>
      </c>
      <c r="I204" s="42">
        <v>3573</v>
      </c>
      <c r="J204" s="42">
        <v>3783</v>
      </c>
      <c r="K204" s="42">
        <v>3789</v>
      </c>
      <c r="L204" s="42">
        <v>3810</v>
      </c>
      <c r="M204" s="42">
        <v>3876</v>
      </c>
      <c r="N204" s="42">
        <v>3886.6600000000003</v>
      </c>
      <c r="O204" s="42">
        <v>3930.8949999999995</v>
      </c>
      <c r="P204" s="42">
        <v>3877.826</v>
      </c>
      <c r="Q204" s="42">
        <f t="shared" si="63"/>
        <v>921.95200000000023</v>
      </c>
      <c r="R204" s="42">
        <f t="shared" si="64"/>
        <v>210</v>
      </c>
      <c r="S204" s="42">
        <f t="shared" si="65"/>
        <v>6</v>
      </c>
      <c r="T204" s="42">
        <f t="shared" si="66"/>
        <v>21</v>
      </c>
      <c r="U204" s="42">
        <f t="shared" si="67"/>
        <v>66</v>
      </c>
      <c r="V204" s="42">
        <f t="shared" si="68"/>
        <v>10.660000000000309</v>
      </c>
      <c r="W204" s="42">
        <f t="shared" si="69"/>
        <v>44.234999999999218</v>
      </c>
      <c r="X204" s="42">
        <f t="shared" si="69"/>
        <v>0</v>
      </c>
    </row>
    <row r="205" spans="1:24" ht="15" customHeight="1" x14ac:dyDescent="0.25">
      <c r="A205" s="9" t="s">
        <v>11</v>
      </c>
      <c r="B205" s="9" t="s">
        <v>80</v>
      </c>
      <c r="C205" s="9" t="s">
        <v>85</v>
      </c>
      <c r="D205" s="9" t="s">
        <v>72</v>
      </c>
      <c r="E205" s="9"/>
      <c r="F205" s="9"/>
      <c r="G205" s="9" t="s">
        <v>74</v>
      </c>
      <c r="H205" s="42">
        <v>3518</v>
      </c>
      <c r="I205" s="42">
        <v>3865</v>
      </c>
      <c r="J205" s="42">
        <v>4106</v>
      </c>
      <c r="K205" s="42">
        <v>4117</v>
      </c>
      <c r="L205" s="42">
        <v>4148</v>
      </c>
      <c r="M205" s="42">
        <v>4177</v>
      </c>
      <c r="N205" s="42">
        <v>4224.2380000000003</v>
      </c>
      <c r="O205" s="42">
        <v>4245.375</v>
      </c>
      <c r="P205" s="42">
        <v>4478.5259999999998</v>
      </c>
      <c r="Q205" s="42">
        <f t="shared" si="63"/>
        <v>347</v>
      </c>
      <c r="R205" s="42">
        <f t="shared" si="64"/>
        <v>241</v>
      </c>
      <c r="S205" s="42">
        <f t="shared" si="65"/>
        <v>11</v>
      </c>
      <c r="T205" s="42">
        <f t="shared" si="66"/>
        <v>31</v>
      </c>
      <c r="U205" s="42">
        <f t="shared" si="67"/>
        <v>29</v>
      </c>
      <c r="V205" s="42">
        <f t="shared" si="68"/>
        <v>47.238000000000284</v>
      </c>
      <c r="W205" s="42">
        <f t="shared" si="69"/>
        <v>21.136999999999716</v>
      </c>
      <c r="X205" s="42">
        <f t="shared" si="69"/>
        <v>233.15099999999984</v>
      </c>
    </row>
    <row r="206" spans="1:24" ht="15" customHeight="1" x14ac:dyDescent="0.25">
      <c r="A206" s="9" t="s">
        <v>11</v>
      </c>
      <c r="B206" s="9" t="s">
        <v>81</v>
      </c>
      <c r="C206" s="9" t="s">
        <v>86</v>
      </c>
      <c r="D206" s="9" t="s">
        <v>72</v>
      </c>
      <c r="E206" s="9"/>
      <c r="F206" s="9"/>
      <c r="G206" s="9" t="s">
        <v>74</v>
      </c>
      <c r="H206" s="42">
        <v>9613</v>
      </c>
      <c r="I206" s="42">
        <v>12920</v>
      </c>
      <c r="J206" s="42">
        <v>14079</v>
      </c>
      <c r="K206" s="42">
        <v>14477</v>
      </c>
      <c r="L206" s="42">
        <v>14753</v>
      </c>
      <c r="M206" s="42">
        <v>15106</v>
      </c>
      <c r="N206" s="42">
        <v>15458.055</v>
      </c>
      <c r="O206" s="42">
        <v>15862.214</v>
      </c>
      <c r="P206" s="42">
        <v>16386.749</v>
      </c>
      <c r="Q206" s="42">
        <f t="shared" si="63"/>
        <v>3307</v>
      </c>
      <c r="R206" s="42">
        <f t="shared" si="64"/>
        <v>1159</v>
      </c>
      <c r="S206" s="42">
        <f t="shared" si="65"/>
        <v>398</v>
      </c>
      <c r="T206" s="42">
        <f t="shared" si="66"/>
        <v>276</v>
      </c>
      <c r="U206" s="42">
        <f t="shared" si="67"/>
        <v>353</v>
      </c>
      <c r="V206" s="42">
        <f t="shared" si="68"/>
        <v>352.05500000000029</v>
      </c>
      <c r="W206" s="42">
        <f t="shared" si="69"/>
        <v>404.15899999999965</v>
      </c>
      <c r="X206" s="42">
        <f t="shared" si="69"/>
        <v>524.53499999999985</v>
      </c>
    </row>
    <row r="207" spans="1:24" ht="15" customHeight="1" x14ac:dyDescent="0.25">
      <c r="A207" s="9" t="s">
        <v>11</v>
      </c>
      <c r="B207" s="9" t="s">
        <v>41</v>
      </c>
      <c r="C207" s="9" t="s">
        <v>42</v>
      </c>
      <c r="D207" s="9" t="s">
        <v>72</v>
      </c>
      <c r="E207" s="9"/>
      <c r="F207" s="9"/>
      <c r="G207" s="9" t="s">
        <v>74</v>
      </c>
      <c r="H207" s="42">
        <v>0</v>
      </c>
      <c r="I207" s="42">
        <v>0</v>
      </c>
      <c r="J207" s="42">
        <v>0</v>
      </c>
      <c r="K207" s="42">
        <v>0</v>
      </c>
      <c r="L207" s="42">
        <v>0</v>
      </c>
      <c r="M207" s="42">
        <v>0</v>
      </c>
      <c r="N207" s="42">
        <v>0</v>
      </c>
      <c r="O207" s="42">
        <v>0</v>
      </c>
      <c r="P207" s="42">
        <v>0</v>
      </c>
      <c r="Q207" s="42">
        <f t="shared" si="63"/>
        <v>0</v>
      </c>
      <c r="R207" s="42">
        <f t="shared" si="64"/>
        <v>0</v>
      </c>
      <c r="S207" s="42">
        <f t="shared" si="65"/>
        <v>0</v>
      </c>
      <c r="T207" s="42">
        <f t="shared" si="66"/>
        <v>0</v>
      </c>
      <c r="U207" s="42">
        <f t="shared" si="67"/>
        <v>0</v>
      </c>
      <c r="V207" s="42">
        <f t="shared" si="68"/>
        <v>0</v>
      </c>
      <c r="W207" s="42">
        <f t="shared" si="69"/>
        <v>0</v>
      </c>
      <c r="X207" s="42">
        <f t="shared" si="69"/>
        <v>0</v>
      </c>
    </row>
    <row r="208" spans="1:24" ht="15" customHeight="1" x14ac:dyDescent="0.25">
      <c r="A208" s="9" t="s">
        <v>11</v>
      </c>
      <c r="B208" s="9" t="s">
        <v>43</v>
      </c>
      <c r="C208" s="9" t="s">
        <v>44</v>
      </c>
      <c r="D208" s="9" t="s">
        <v>72</v>
      </c>
      <c r="E208" s="9"/>
      <c r="F208" s="9"/>
      <c r="G208" s="9" t="s">
        <v>74</v>
      </c>
      <c r="H208" s="42">
        <v>0</v>
      </c>
      <c r="I208" s="42">
        <v>0</v>
      </c>
      <c r="J208" s="42">
        <v>0</v>
      </c>
      <c r="K208" s="42">
        <v>0</v>
      </c>
      <c r="L208" s="42">
        <v>0</v>
      </c>
      <c r="M208" s="42">
        <v>0</v>
      </c>
      <c r="N208" s="42">
        <v>0</v>
      </c>
      <c r="O208" s="42">
        <v>0</v>
      </c>
      <c r="P208" s="42">
        <v>0</v>
      </c>
      <c r="Q208" s="42">
        <f t="shared" si="63"/>
        <v>0</v>
      </c>
      <c r="R208" s="42">
        <f t="shared" si="64"/>
        <v>0</v>
      </c>
      <c r="S208" s="42">
        <f t="shared" si="65"/>
        <v>0</v>
      </c>
      <c r="T208" s="42">
        <f t="shared" si="66"/>
        <v>0</v>
      </c>
      <c r="U208" s="42">
        <f t="shared" si="67"/>
        <v>0</v>
      </c>
      <c r="V208" s="42">
        <f t="shared" si="68"/>
        <v>0</v>
      </c>
      <c r="W208" s="42">
        <f t="shared" si="69"/>
        <v>0</v>
      </c>
      <c r="X208" s="42">
        <f t="shared" si="69"/>
        <v>0</v>
      </c>
    </row>
    <row r="209" spans="1:24" ht="15" customHeight="1" x14ac:dyDescent="0.25">
      <c r="A209" s="9" t="s">
        <v>11</v>
      </c>
      <c r="B209" s="9" t="s">
        <v>45</v>
      </c>
      <c r="C209" s="9" t="s">
        <v>46</v>
      </c>
      <c r="D209" s="9" t="s">
        <v>72</v>
      </c>
      <c r="E209" s="9"/>
      <c r="F209" s="9"/>
      <c r="G209" s="9" t="s">
        <v>74</v>
      </c>
      <c r="H209" s="42">
        <v>728</v>
      </c>
      <c r="I209" s="42">
        <v>728</v>
      </c>
      <c r="J209" s="42">
        <v>729</v>
      </c>
      <c r="K209" s="42">
        <v>768</v>
      </c>
      <c r="L209" s="42">
        <v>768</v>
      </c>
      <c r="M209" s="42">
        <v>767</v>
      </c>
      <c r="N209" s="42">
        <v>767.19</v>
      </c>
      <c r="O209" s="42">
        <v>767.19</v>
      </c>
      <c r="P209" s="42">
        <v>767.19</v>
      </c>
      <c r="Q209" s="42">
        <f t="shared" si="63"/>
        <v>0</v>
      </c>
      <c r="R209" s="42">
        <f t="shared" si="64"/>
        <v>1</v>
      </c>
      <c r="S209" s="42">
        <f t="shared" si="65"/>
        <v>39</v>
      </c>
      <c r="T209" s="42">
        <f t="shared" si="66"/>
        <v>0</v>
      </c>
      <c r="U209" s="42">
        <f t="shared" si="67"/>
        <v>0</v>
      </c>
      <c r="V209" s="42">
        <f t="shared" si="68"/>
        <v>0.19000000000005457</v>
      </c>
      <c r="W209" s="42">
        <f t="shared" si="69"/>
        <v>0</v>
      </c>
      <c r="X209" s="42">
        <f t="shared" si="69"/>
        <v>0</v>
      </c>
    </row>
    <row r="210" spans="1:24" ht="15" customHeight="1" x14ac:dyDescent="0.25">
      <c r="A210" s="9" t="s">
        <v>10</v>
      </c>
      <c r="B210" s="9" t="s">
        <v>29</v>
      </c>
      <c r="C210" s="9" t="s">
        <v>30</v>
      </c>
      <c r="D210" s="40" t="s">
        <v>134</v>
      </c>
      <c r="E210" s="41" t="s">
        <v>133</v>
      </c>
      <c r="F210" s="9"/>
      <c r="G210" s="9" t="s">
        <v>75</v>
      </c>
      <c r="H210" s="46">
        <v>0</v>
      </c>
      <c r="I210" s="46">
        <v>0</v>
      </c>
      <c r="J210" s="46">
        <v>0</v>
      </c>
      <c r="K210" s="46">
        <v>0</v>
      </c>
      <c r="L210" s="49">
        <v>0</v>
      </c>
      <c r="M210" s="49">
        <v>0</v>
      </c>
      <c r="N210" s="49">
        <v>0</v>
      </c>
      <c r="O210" s="49">
        <v>0</v>
      </c>
      <c r="P210" s="49">
        <v>0</v>
      </c>
      <c r="Q210" s="42">
        <f t="shared" si="63"/>
        <v>0</v>
      </c>
      <c r="R210" s="42">
        <f t="shared" si="64"/>
        <v>0</v>
      </c>
      <c r="S210" s="42">
        <f t="shared" si="65"/>
        <v>0</v>
      </c>
      <c r="T210" s="42">
        <f t="shared" si="66"/>
        <v>0</v>
      </c>
      <c r="U210" s="42">
        <f t="shared" si="67"/>
        <v>0</v>
      </c>
      <c r="V210" s="42">
        <f t="shared" si="68"/>
        <v>0</v>
      </c>
      <c r="W210" s="42">
        <f t="shared" si="69"/>
        <v>0</v>
      </c>
      <c r="X210" s="42">
        <f t="shared" si="69"/>
        <v>0</v>
      </c>
    </row>
    <row r="211" spans="1:24" ht="15" customHeight="1" x14ac:dyDescent="0.25">
      <c r="A211" s="9" t="s">
        <v>10</v>
      </c>
      <c r="B211" s="9" t="s">
        <v>31</v>
      </c>
      <c r="C211" s="9" t="s">
        <v>32</v>
      </c>
      <c r="D211" s="40" t="s">
        <v>134</v>
      </c>
      <c r="E211" s="41" t="s">
        <v>133</v>
      </c>
      <c r="F211" s="9"/>
      <c r="G211" s="9" t="s">
        <v>75</v>
      </c>
      <c r="H211" s="44">
        <v>520</v>
      </c>
      <c r="I211" s="44">
        <v>520</v>
      </c>
      <c r="J211" s="46">
        <v>520</v>
      </c>
      <c r="K211" s="46">
        <v>550</v>
      </c>
      <c r="L211" s="49">
        <v>2651</v>
      </c>
      <c r="M211" s="49">
        <v>1719</v>
      </c>
      <c r="N211" s="49">
        <v>1656</v>
      </c>
      <c r="O211" s="49">
        <v>1873</v>
      </c>
      <c r="P211" s="49">
        <v>1710</v>
      </c>
      <c r="Q211" s="42">
        <f t="shared" si="63"/>
        <v>0</v>
      </c>
      <c r="R211" s="42">
        <f t="shared" si="64"/>
        <v>0</v>
      </c>
      <c r="S211" s="42">
        <f t="shared" si="65"/>
        <v>30</v>
      </c>
      <c r="T211" s="42">
        <f t="shared" si="66"/>
        <v>2101</v>
      </c>
      <c r="U211" s="42">
        <f t="shared" si="67"/>
        <v>0</v>
      </c>
      <c r="V211" s="42">
        <f t="shared" si="68"/>
        <v>0</v>
      </c>
      <c r="W211" s="42">
        <f t="shared" si="69"/>
        <v>217</v>
      </c>
      <c r="X211" s="42">
        <f t="shared" si="69"/>
        <v>0</v>
      </c>
    </row>
    <row r="212" spans="1:24" ht="15" customHeight="1" x14ac:dyDescent="0.25">
      <c r="A212" s="9" t="s">
        <v>10</v>
      </c>
      <c r="B212" s="9" t="s">
        <v>33</v>
      </c>
      <c r="C212" s="9" t="s">
        <v>34</v>
      </c>
      <c r="D212" s="9" t="s">
        <v>71</v>
      </c>
      <c r="E212" s="9"/>
      <c r="F212" s="9"/>
      <c r="G212" s="9" t="s">
        <v>76</v>
      </c>
      <c r="H212" s="42">
        <v>0</v>
      </c>
      <c r="I212" s="42">
        <v>0</v>
      </c>
      <c r="J212" s="42">
        <v>0</v>
      </c>
      <c r="K212" s="42">
        <v>0</v>
      </c>
      <c r="L212" s="42">
        <v>0</v>
      </c>
      <c r="M212" s="42">
        <v>0</v>
      </c>
      <c r="N212" s="42">
        <v>0</v>
      </c>
      <c r="O212" s="42">
        <v>0</v>
      </c>
      <c r="P212" s="42">
        <v>0</v>
      </c>
      <c r="Q212" s="42">
        <f t="shared" si="63"/>
        <v>0</v>
      </c>
      <c r="R212" s="42">
        <f t="shared" si="64"/>
        <v>0</v>
      </c>
      <c r="S212" s="42">
        <f t="shared" si="65"/>
        <v>0</v>
      </c>
      <c r="T212" s="42">
        <f t="shared" si="66"/>
        <v>0</v>
      </c>
      <c r="U212" s="42">
        <f t="shared" si="67"/>
        <v>0</v>
      </c>
      <c r="V212" s="42">
        <f t="shared" si="68"/>
        <v>0</v>
      </c>
      <c r="W212" s="42">
        <f t="shared" si="69"/>
        <v>0</v>
      </c>
      <c r="X212" s="42">
        <f t="shared" si="69"/>
        <v>0</v>
      </c>
    </row>
    <row r="213" spans="1:24" ht="15" customHeight="1" x14ac:dyDescent="0.25">
      <c r="A213" s="9" t="s">
        <v>10</v>
      </c>
      <c r="B213" s="9" t="s">
        <v>35</v>
      </c>
      <c r="C213" s="9" t="s">
        <v>36</v>
      </c>
      <c r="D213" s="9" t="s">
        <v>72</v>
      </c>
      <c r="E213" s="9"/>
      <c r="F213" s="9"/>
      <c r="G213" s="9" t="s">
        <v>74</v>
      </c>
      <c r="H213" s="42">
        <v>876</v>
      </c>
      <c r="I213" s="42">
        <v>876</v>
      </c>
      <c r="J213" s="42">
        <v>876</v>
      </c>
      <c r="K213" s="42">
        <v>877</v>
      </c>
      <c r="L213" s="42">
        <v>877</v>
      </c>
      <c r="M213" s="42">
        <v>877</v>
      </c>
      <c r="N213" s="42">
        <v>877</v>
      </c>
      <c r="O213" s="42">
        <v>877</v>
      </c>
      <c r="P213" s="42">
        <v>877</v>
      </c>
      <c r="Q213" s="42">
        <f t="shared" si="63"/>
        <v>0</v>
      </c>
      <c r="R213" s="42">
        <f t="shared" si="64"/>
        <v>0</v>
      </c>
      <c r="S213" s="42">
        <f t="shared" si="65"/>
        <v>1</v>
      </c>
      <c r="T213" s="42">
        <f t="shared" si="66"/>
        <v>0</v>
      </c>
      <c r="U213" s="42">
        <f t="shared" si="67"/>
        <v>0</v>
      </c>
      <c r="V213" s="42">
        <f t="shared" si="68"/>
        <v>0</v>
      </c>
      <c r="W213" s="42">
        <f t="shared" si="69"/>
        <v>0</v>
      </c>
      <c r="X213" s="42">
        <f t="shared" si="69"/>
        <v>0</v>
      </c>
    </row>
    <row r="214" spans="1:24" ht="15" customHeight="1" x14ac:dyDescent="0.25">
      <c r="A214" s="9" t="s">
        <v>10</v>
      </c>
      <c r="B214" s="9" t="s">
        <v>79</v>
      </c>
      <c r="C214" s="9" t="s">
        <v>83</v>
      </c>
      <c r="D214" s="9" t="s">
        <v>72</v>
      </c>
      <c r="E214" s="9"/>
      <c r="F214" s="9"/>
      <c r="G214" s="9" t="s">
        <v>74</v>
      </c>
      <c r="H214" s="42">
        <v>202</v>
      </c>
      <c r="I214" s="42">
        <v>275</v>
      </c>
      <c r="J214" s="42">
        <v>279</v>
      </c>
      <c r="K214" s="42">
        <v>288</v>
      </c>
      <c r="L214" s="42">
        <v>436</v>
      </c>
      <c r="M214" s="42">
        <v>509</v>
      </c>
      <c r="N214" s="42">
        <v>518</v>
      </c>
      <c r="O214" s="42">
        <v>533</v>
      </c>
      <c r="P214" s="42">
        <v>534</v>
      </c>
      <c r="Q214" s="42">
        <f t="shared" si="63"/>
        <v>73</v>
      </c>
      <c r="R214" s="42">
        <f t="shared" si="64"/>
        <v>4</v>
      </c>
      <c r="S214" s="42">
        <f t="shared" si="65"/>
        <v>9</v>
      </c>
      <c r="T214" s="42">
        <f t="shared" si="66"/>
        <v>148</v>
      </c>
      <c r="U214" s="42">
        <f t="shared" si="67"/>
        <v>73</v>
      </c>
      <c r="V214" s="42">
        <f t="shared" si="68"/>
        <v>9</v>
      </c>
      <c r="W214" s="42">
        <f t="shared" si="69"/>
        <v>15</v>
      </c>
      <c r="X214" s="42">
        <f t="shared" si="69"/>
        <v>1</v>
      </c>
    </row>
    <row r="215" spans="1:24" ht="15" customHeight="1" x14ac:dyDescent="0.25">
      <c r="A215" s="9" t="s">
        <v>10</v>
      </c>
      <c r="B215" s="9" t="s">
        <v>78</v>
      </c>
      <c r="C215" s="9" t="s">
        <v>84</v>
      </c>
      <c r="D215" s="9" t="s">
        <v>72</v>
      </c>
      <c r="E215" s="9"/>
      <c r="F215" s="9"/>
      <c r="G215" s="9" t="s">
        <v>74</v>
      </c>
      <c r="H215" s="42">
        <v>0</v>
      </c>
      <c r="I215" s="42">
        <v>0</v>
      </c>
      <c r="J215" s="42">
        <v>0</v>
      </c>
      <c r="K215" s="42">
        <v>0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>
        <f t="shared" si="63"/>
        <v>0</v>
      </c>
      <c r="R215" s="42">
        <f t="shared" si="64"/>
        <v>0</v>
      </c>
      <c r="S215" s="42">
        <f t="shared" si="65"/>
        <v>0</v>
      </c>
      <c r="T215" s="42">
        <f t="shared" si="66"/>
        <v>0</v>
      </c>
      <c r="U215" s="42">
        <f t="shared" si="67"/>
        <v>0</v>
      </c>
      <c r="V215" s="42">
        <f t="shared" si="68"/>
        <v>0</v>
      </c>
      <c r="W215" s="42">
        <f t="shared" si="69"/>
        <v>0</v>
      </c>
      <c r="X215" s="42">
        <f t="shared" si="69"/>
        <v>0</v>
      </c>
    </row>
    <row r="216" spans="1:24" ht="15" customHeight="1" x14ac:dyDescent="0.25">
      <c r="A216" s="9" t="s">
        <v>10</v>
      </c>
      <c r="B216" s="9" t="s">
        <v>37</v>
      </c>
      <c r="C216" s="9" t="s">
        <v>38</v>
      </c>
      <c r="D216" s="40" t="s">
        <v>134</v>
      </c>
      <c r="E216" s="41" t="s">
        <v>133</v>
      </c>
      <c r="F216" s="9"/>
      <c r="G216" s="9" t="s">
        <v>75</v>
      </c>
      <c r="H216" s="46">
        <v>150</v>
      </c>
      <c r="I216" s="46">
        <v>150</v>
      </c>
      <c r="J216" s="46">
        <v>190</v>
      </c>
      <c r="K216" s="46">
        <v>0</v>
      </c>
      <c r="L216" s="49">
        <v>160</v>
      </c>
      <c r="M216" s="49">
        <v>160</v>
      </c>
      <c r="N216" s="49">
        <v>160</v>
      </c>
      <c r="O216" s="49">
        <v>0</v>
      </c>
      <c r="P216" s="49">
        <v>0</v>
      </c>
      <c r="Q216" s="42">
        <f t="shared" si="63"/>
        <v>0</v>
      </c>
      <c r="R216" s="42">
        <f t="shared" si="64"/>
        <v>40</v>
      </c>
      <c r="S216" s="42">
        <f t="shared" si="65"/>
        <v>0</v>
      </c>
      <c r="T216" s="42">
        <f t="shared" si="66"/>
        <v>160</v>
      </c>
      <c r="U216" s="42">
        <f t="shared" si="67"/>
        <v>0</v>
      </c>
      <c r="V216" s="42">
        <f t="shared" si="68"/>
        <v>0</v>
      </c>
      <c r="W216" s="42">
        <f t="shared" si="69"/>
        <v>0</v>
      </c>
      <c r="X216" s="42">
        <f t="shared" si="69"/>
        <v>0</v>
      </c>
    </row>
    <row r="217" spans="1:24" ht="15" customHeight="1" x14ac:dyDescent="0.25">
      <c r="A217" s="9" t="s">
        <v>10</v>
      </c>
      <c r="B217" s="9" t="s">
        <v>39</v>
      </c>
      <c r="C217" s="9" t="s">
        <v>40</v>
      </c>
      <c r="D217" s="9" t="s">
        <v>72</v>
      </c>
      <c r="E217" s="9"/>
      <c r="F217" s="9"/>
      <c r="G217" s="9" t="s">
        <v>74</v>
      </c>
      <c r="H217" s="42">
        <v>33</v>
      </c>
      <c r="I217" s="42">
        <v>38</v>
      </c>
      <c r="J217" s="42">
        <v>43</v>
      </c>
      <c r="K217" s="42">
        <v>46</v>
      </c>
      <c r="L217" s="42">
        <v>45</v>
      </c>
      <c r="M217" s="42">
        <v>39</v>
      </c>
      <c r="N217" s="42">
        <v>118.75099999999999</v>
      </c>
      <c r="O217" s="42">
        <v>144</v>
      </c>
      <c r="P217" s="42">
        <v>166</v>
      </c>
      <c r="Q217" s="42">
        <f t="shared" si="63"/>
        <v>5</v>
      </c>
      <c r="R217" s="42">
        <f t="shared" si="64"/>
        <v>5</v>
      </c>
      <c r="S217" s="42">
        <f t="shared" si="65"/>
        <v>3</v>
      </c>
      <c r="T217" s="42">
        <f t="shared" si="66"/>
        <v>0</v>
      </c>
      <c r="U217" s="42">
        <f t="shared" si="67"/>
        <v>0</v>
      </c>
      <c r="V217" s="42">
        <f t="shared" si="68"/>
        <v>79.750999999999991</v>
      </c>
      <c r="W217" s="42">
        <f t="shared" si="69"/>
        <v>25.249000000000009</v>
      </c>
      <c r="X217" s="42">
        <f t="shared" si="69"/>
        <v>22</v>
      </c>
    </row>
    <row r="218" spans="1:24" ht="15" customHeight="1" x14ac:dyDescent="0.25">
      <c r="A218" s="9" t="s">
        <v>10</v>
      </c>
      <c r="B218" s="9" t="s">
        <v>80</v>
      </c>
      <c r="C218" s="9" t="s">
        <v>85</v>
      </c>
      <c r="D218" s="9" t="s">
        <v>72</v>
      </c>
      <c r="E218" s="9"/>
      <c r="F218" s="9"/>
      <c r="G218" s="9" t="s">
        <v>74</v>
      </c>
      <c r="H218" s="44">
        <v>0</v>
      </c>
      <c r="I218" s="44">
        <v>0.85507993111957803</v>
      </c>
      <c r="J218" s="44">
        <v>8.3064907594473301</v>
      </c>
      <c r="K218" s="44">
        <v>8.428645035321555</v>
      </c>
      <c r="L218" s="44">
        <v>8.428645035321555</v>
      </c>
      <c r="M218" s="44">
        <v>8.5507993111957799</v>
      </c>
      <c r="N218" s="42">
        <v>9.0090000000000003</v>
      </c>
      <c r="O218" s="42">
        <v>8</v>
      </c>
      <c r="P218" s="42">
        <v>8</v>
      </c>
      <c r="Q218" s="42">
        <f t="shared" si="63"/>
        <v>0.85507993111957803</v>
      </c>
      <c r="R218" s="42">
        <f t="shared" si="64"/>
        <v>7.4514108283277523</v>
      </c>
      <c r="S218" s="42">
        <f t="shared" si="65"/>
        <v>0.12215427587422489</v>
      </c>
      <c r="T218" s="42">
        <f t="shared" si="66"/>
        <v>0</v>
      </c>
      <c r="U218" s="42">
        <f t="shared" si="67"/>
        <v>0.12215427587422489</v>
      </c>
      <c r="V218" s="42">
        <f t="shared" si="68"/>
        <v>0.45820068880422049</v>
      </c>
      <c r="W218" s="42">
        <f t="shared" si="69"/>
        <v>0</v>
      </c>
      <c r="X218" s="42">
        <f t="shared" si="69"/>
        <v>0</v>
      </c>
    </row>
    <row r="219" spans="1:24" ht="15" customHeight="1" x14ac:dyDescent="0.25">
      <c r="A219" s="9" t="s">
        <v>10</v>
      </c>
      <c r="B219" s="9" t="s">
        <v>81</v>
      </c>
      <c r="C219" s="9" t="s">
        <v>86</v>
      </c>
      <c r="D219" s="9" t="s">
        <v>72</v>
      </c>
      <c r="E219" s="9"/>
      <c r="F219" s="9"/>
      <c r="G219" s="9" t="s">
        <v>74</v>
      </c>
      <c r="H219" s="44">
        <v>0</v>
      </c>
      <c r="I219" s="44">
        <v>6.1449200688804222</v>
      </c>
      <c r="J219" s="44">
        <v>59.693509240552672</v>
      </c>
      <c r="K219" s="44">
        <v>60.571354964678449</v>
      </c>
      <c r="L219" s="44">
        <v>60.571354964678449</v>
      </c>
      <c r="M219" s="44">
        <v>61.449200688804225</v>
      </c>
      <c r="N219" s="42">
        <v>64.742000000000004</v>
      </c>
      <c r="O219" s="42">
        <v>74</v>
      </c>
      <c r="P219" s="42">
        <v>95</v>
      </c>
      <c r="Q219" s="42">
        <f t="shared" si="63"/>
        <v>6.1449200688804222</v>
      </c>
      <c r="R219" s="42">
        <f t="shared" si="64"/>
        <v>53.548589171672248</v>
      </c>
      <c r="S219" s="42">
        <f t="shared" si="65"/>
        <v>0.87784572412577688</v>
      </c>
      <c r="T219" s="42">
        <f t="shared" si="66"/>
        <v>0</v>
      </c>
      <c r="U219" s="42">
        <f t="shared" si="67"/>
        <v>0.87784572412577688</v>
      </c>
      <c r="V219" s="42">
        <f t="shared" si="68"/>
        <v>3.292799311195779</v>
      </c>
      <c r="W219" s="42">
        <f t="shared" si="69"/>
        <v>9.2579999999999956</v>
      </c>
      <c r="X219" s="42">
        <f t="shared" si="69"/>
        <v>21</v>
      </c>
    </row>
    <row r="220" spans="1:24" ht="15" customHeight="1" x14ac:dyDescent="0.25">
      <c r="A220" s="9" t="s">
        <v>10</v>
      </c>
      <c r="B220" s="9" t="s">
        <v>41</v>
      </c>
      <c r="C220" s="9" t="s">
        <v>42</v>
      </c>
      <c r="D220" s="9" t="s">
        <v>72</v>
      </c>
      <c r="E220" s="9"/>
      <c r="F220" s="9"/>
      <c r="G220" s="9" t="s">
        <v>74</v>
      </c>
      <c r="H220" s="42">
        <v>0</v>
      </c>
      <c r="I220" s="42">
        <v>0</v>
      </c>
      <c r="J220" s="42">
        <v>0</v>
      </c>
      <c r="K220" s="42">
        <v>0</v>
      </c>
      <c r="L220" s="42">
        <v>0</v>
      </c>
      <c r="M220" s="42">
        <v>0</v>
      </c>
      <c r="N220" s="42">
        <v>0</v>
      </c>
      <c r="O220" s="42">
        <v>0</v>
      </c>
      <c r="P220" s="42">
        <v>0</v>
      </c>
      <c r="Q220" s="42">
        <f t="shared" si="63"/>
        <v>0</v>
      </c>
      <c r="R220" s="42">
        <f t="shared" si="64"/>
        <v>0</v>
      </c>
      <c r="S220" s="42">
        <f t="shared" si="65"/>
        <v>0</v>
      </c>
      <c r="T220" s="42">
        <f t="shared" si="66"/>
        <v>0</v>
      </c>
      <c r="U220" s="42">
        <f t="shared" si="67"/>
        <v>0</v>
      </c>
      <c r="V220" s="42">
        <f t="shared" si="68"/>
        <v>0</v>
      </c>
      <c r="W220" s="42">
        <f t="shared" si="69"/>
        <v>0</v>
      </c>
      <c r="X220" s="42">
        <f t="shared" si="69"/>
        <v>0</v>
      </c>
    </row>
    <row r="221" spans="1:24" ht="15" customHeight="1" x14ac:dyDescent="0.25">
      <c r="A221" s="9" t="s">
        <v>10</v>
      </c>
      <c r="B221" s="9" t="s">
        <v>43</v>
      </c>
      <c r="C221" s="9" t="s">
        <v>44</v>
      </c>
      <c r="D221" s="9" t="s">
        <v>72</v>
      </c>
      <c r="E221" s="9"/>
      <c r="F221" s="9"/>
      <c r="G221" s="9" t="s">
        <v>74</v>
      </c>
      <c r="H221" s="42">
        <v>0</v>
      </c>
      <c r="I221" s="42">
        <v>0</v>
      </c>
      <c r="J221" s="42">
        <v>0</v>
      </c>
      <c r="K221" s="42">
        <v>0</v>
      </c>
      <c r="L221" s="42">
        <v>0</v>
      </c>
      <c r="M221" s="42">
        <v>0</v>
      </c>
      <c r="N221" s="42">
        <v>0</v>
      </c>
      <c r="O221" s="42">
        <v>0</v>
      </c>
      <c r="P221" s="42">
        <v>0</v>
      </c>
      <c r="Q221" s="42">
        <f t="shared" si="63"/>
        <v>0</v>
      </c>
      <c r="R221" s="42">
        <f t="shared" si="64"/>
        <v>0</v>
      </c>
      <c r="S221" s="42">
        <f t="shared" si="65"/>
        <v>0</v>
      </c>
      <c r="T221" s="42">
        <f t="shared" si="66"/>
        <v>0</v>
      </c>
      <c r="U221" s="42">
        <f t="shared" si="67"/>
        <v>0</v>
      </c>
      <c r="V221" s="42">
        <f t="shared" si="68"/>
        <v>0</v>
      </c>
      <c r="W221" s="42">
        <f t="shared" si="69"/>
        <v>0</v>
      </c>
      <c r="X221" s="42">
        <f t="shared" si="69"/>
        <v>0</v>
      </c>
    </row>
    <row r="222" spans="1:24" ht="15" customHeight="1" x14ac:dyDescent="0.25">
      <c r="A222" s="9" t="s">
        <v>10</v>
      </c>
      <c r="B222" s="9" t="s">
        <v>45</v>
      </c>
      <c r="C222" s="9" t="s">
        <v>46</v>
      </c>
      <c r="D222" s="9" t="s">
        <v>72</v>
      </c>
      <c r="E222" s="9"/>
      <c r="F222" s="9"/>
      <c r="G222" s="9" t="s">
        <v>74</v>
      </c>
      <c r="H222" s="42">
        <v>0</v>
      </c>
      <c r="I222" s="42">
        <v>0</v>
      </c>
      <c r="J222" s="42">
        <v>0</v>
      </c>
      <c r="K222" s="42">
        <v>0</v>
      </c>
      <c r="L222" s="42">
        <v>0</v>
      </c>
      <c r="M222" s="42">
        <v>0</v>
      </c>
      <c r="N222" s="42">
        <v>0</v>
      </c>
      <c r="O222" s="42">
        <v>0</v>
      </c>
      <c r="P222" s="42">
        <v>0</v>
      </c>
      <c r="Q222" s="42">
        <f t="shared" si="63"/>
        <v>0</v>
      </c>
      <c r="R222" s="42">
        <f t="shared" si="64"/>
        <v>0</v>
      </c>
      <c r="S222" s="42">
        <f t="shared" si="65"/>
        <v>0</v>
      </c>
      <c r="T222" s="42">
        <f t="shared" si="66"/>
        <v>0</v>
      </c>
      <c r="U222" s="42">
        <f t="shared" si="67"/>
        <v>0</v>
      </c>
      <c r="V222" s="42">
        <f t="shared" si="68"/>
        <v>0</v>
      </c>
      <c r="W222" s="42">
        <f t="shared" si="69"/>
        <v>0</v>
      </c>
      <c r="X222" s="42">
        <f t="shared" si="69"/>
        <v>0</v>
      </c>
    </row>
    <row r="223" spans="1:24" ht="15" customHeight="1" x14ac:dyDescent="0.25">
      <c r="A223" s="9" t="s">
        <v>9</v>
      </c>
      <c r="B223" s="9" t="s">
        <v>29</v>
      </c>
      <c r="C223" s="9" t="s">
        <v>30</v>
      </c>
      <c r="D223" s="40" t="s">
        <v>134</v>
      </c>
      <c r="E223" s="51" t="s">
        <v>132</v>
      </c>
      <c r="F223" s="41" t="s">
        <v>133</v>
      </c>
      <c r="G223" s="9" t="s">
        <v>75</v>
      </c>
      <c r="H223" s="46">
        <v>0</v>
      </c>
      <c r="I223" s="46">
        <v>0</v>
      </c>
      <c r="J223" s="46">
        <v>0</v>
      </c>
      <c r="K223" s="50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2">
        <f t="shared" ref="Q223:Q281" si="70">MAX((I223-H223),0)</f>
        <v>0</v>
      </c>
      <c r="R223" s="42">
        <f t="shared" ref="R223:R281" si="71">MAX((J223-I223),0)</f>
        <v>0</v>
      </c>
      <c r="S223" s="42">
        <f t="shared" ref="S223:S281" si="72">MAX((K223-J223),0)</f>
        <v>0</v>
      </c>
      <c r="T223" s="42">
        <f t="shared" ref="T223:T281" si="73">MAX((L223-K223),0)</f>
        <v>0</v>
      </c>
      <c r="U223" s="42">
        <f t="shared" ref="U223:U281" si="74">MAX((M223-L223),0)</f>
        <v>0</v>
      </c>
      <c r="V223" s="42">
        <f t="shared" ref="V223:V281" si="75">MAX((N223-M223),0)</f>
        <v>0</v>
      </c>
      <c r="W223" s="42">
        <f t="shared" ref="W223:X281" si="76">MAX((O223-N223),0)</f>
        <v>0</v>
      </c>
      <c r="X223" s="42">
        <f t="shared" si="76"/>
        <v>0</v>
      </c>
    </row>
    <row r="224" spans="1:24" ht="15" customHeight="1" x14ac:dyDescent="0.25">
      <c r="A224" s="9" t="s">
        <v>9</v>
      </c>
      <c r="B224" s="9" t="s">
        <v>31</v>
      </c>
      <c r="C224" s="9" t="s">
        <v>32</v>
      </c>
      <c r="D224" s="40" t="s">
        <v>134</v>
      </c>
      <c r="E224" s="51" t="s">
        <v>132</v>
      </c>
      <c r="F224" s="41" t="s">
        <v>133</v>
      </c>
      <c r="G224" s="9" t="s">
        <v>75</v>
      </c>
      <c r="H224" s="46">
        <v>500</v>
      </c>
      <c r="I224" s="46">
        <v>500</v>
      </c>
      <c r="J224" s="46">
        <v>500</v>
      </c>
      <c r="K224" s="50">
        <v>495</v>
      </c>
      <c r="L224" s="44">
        <v>495</v>
      </c>
      <c r="M224" s="49">
        <v>73</v>
      </c>
      <c r="N224" s="49">
        <v>81</v>
      </c>
      <c r="O224" s="49">
        <v>81</v>
      </c>
      <c r="P224" s="49">
        <v>81</v>
      </c>
      <c r="Q224" s="42">
        <f t="shared" si="70"/>
        <v>0</v>
      </c>
      <c r="R224" s="42">
        <f t="shared" si="71"/>
        <v>0</v>
      </c>
      <c r="S224" s="42">
        <f t="shared" si="72"/>
        <v>0</v>
      </c>
      <c r="T224" s="42">
        <f t="shared" si="73"/>
        <v>0</v>
      </c>
      <c r="U224" s="42">
        <f t="shared" si="74"/>
        <v>0</v>
      </c>
      <c r="V224" s="42">
        <f t="shared" si="75"/>
        <v>8</v>
      </c>
      <c r="W224" s="42">
        <f t="shared" si="76"/>
        <v>0</v>
      </c>
      <c r="X224" s="42">
        <f t="shared" si="76"/>
        <v>0</v>
      </c>
    </row>
    <row r="225" spans="1:24" ht="15" customHeight="1" x14ac:dyDescent="0.25">
      <c r="A225" s="9" t="s">
        <v>9</v>
      </c>
      <c r="B225" s="9" t="s">
        <v>33</v>
      </c>
      <c r="C225" s="9" t="s">
        <v>34</v>
      </c>
      <c r="D225" s="9" t="s">
        <v>71</v>
      </c>
      <c r="E225" s="9"/>
      <c r="F225" s="9"/>
      <c r="G225" s="9" t="s">
        <v>76</v>
      </c>
      <c r="H225" s="42">
        <v>0</v>
      </c>
      <c r="I225" s="42">
        <v>0</v>
      </c>
      <c r="J225" s="42">
        <v>0</v>
      </c>
      <c r="K225" s="42">
        <v>0</v>
      </c>
      <c r="L225" s="42">
        <v>0</v>
      </c>
      <c r="M225" s="42">
        <v>0</v>
      </c>
      <c r="N225" s="42">
        <v>0</v>
      </c>
      <c r="O225" s="42">
        <v>0</v>
      </c>
      <c r="P225" s="42">
        <v>0</v>
      </c>
      <c r="Q225" s="42">
        <f t="shared" si="70"/>
        <v>0</v>
      </c>
      <c r="R225" s="42">
        <f t="shared" si="71"/>
        <v>0</v>
      </c>
      <c r="S225" s="42">
        <f t="shared" si="72"/>
        <v>0</v>
      </c>
      <c r="T225" s="42">
        <f t="shared" si="73"/>
        <v>0</v>
      </c>
      <c r="U225" s="42">
        <f t="shared" si="74"/>
        <v>0</v>
      </c>
      <c r="V225" s="42">
        <f t="shared" si="75"/>
        <v>0</v>
      </c>
      <c r="W225" s="42">
        <f t="shared" si="76"/>
        <v>0</v>
      </c>
      <c r="X225" s="42">
        <f t="shared" si="76"/>
        <v>0</v>
      </c>
    </row>
    <row r="226" spans="1:24" ht="15" customHeight="1" x14ac:dyDescent="0.25">
      <c r="A226" s="9" t="s">
        <v>9</v>
      </c>
      <c r="B226" s="9" t="s">
        <v>35</v>
      </c>
      <c r="C226" s="9" t="s">
        <v>36</v>
      </c>
      <c r="D226" s="9" t="s">
        <v>72</v>
      </c>
      <c r="E226" s="9"/>
      <c r="F226" s="9"/>
      <c r="G226" s="9" t="s">
        <v>74</v>
      </c>
      <c r="H226" s="42">
        <v>1134.308</v>
      </c>
      <c r="I226" s="42">
        <v>1134.308</v>
      </c>
      <c r="J226" s="42">
        <v>1134.308</v>
      </c>
      <c r="K226" s="42">
        <v>1330.308</v>
      </c>
      <c r="L226" s="42">
        <v>1330.2660000000001</v>
      </c>
      <c r="M226" s="42">
        <v>1330.318</v>
      </c>
      <c r="N226" s="42">
        <v>1330.5450000000001</v>
      </c>
      <c r="O226" s="42">
        <v>1330.473</v>
      </c>
      <c r="P226" s="42">
        <v>1330.473</v>
      </c>
      <c r="Q226" s="42">
        <f t="shared" si="70"/>
        <v>0</v>
      </c>
      <c r="R226" s="42">
        <f t="shared" si="71"/>
        <v>0</v>
      </c>
      <c r="S226" s="42">
        <f t="shared" si="72"/>
        <v>196</v>
      </c>
      <c r="T226" s="42">
        <f t="shared" si="73"/>
        <v>0</v>
      </c>
      <c r="U226" s="42">
        <f t="shared" si="74"/>
        <v>5.1999999999907232E-2</v>
      </c>
      <c r="V226" s="42">
        <f t="shared" si="75"/>
        <v>0.22700000000008913</v>
      </c>
      <c r="W226" s="42">
        <f t="shared" si="76"/>
        <v>0</v>
      </c>
      <c r="X226" s="42">
        <f t="shared" si="76"/>
        <v>0</v>
      </c>
    </row>
    <row r="227" spans="1:24" ht="15" customHeight="1" x14ac:dyDescent="0.25">
      <c r="A227" s="9" t="s">
        <v>9</v>
      </c>
      <c r="B227" s="9" t="s">
        <v>79</v>
      </c>
      <c r="C227" s="9" t="s">
        <v>83</v>
      </c>
      <c r="D227" s="9" t="s">
        <v>72</v>
      </c>
      <c r="E227" s="9"/>
      <c r="F227" s="9"/>
      <c r="G227" s="9" t="s">
        <v>74</v>
      </c>
      <c r="H227" s="42">
        <v>44.527000000000001</v>
      </c>
      <c r="I227" s="42">
        <v>58.326999999999998</v>
      </c>
      <c r="J227" s="42">
        <v>58.326999999999998</v>
      </c>
      <c r="K227" s="42">
        <v>58.341999999999999</v>
      </c>
      <c r="L227" s="42">
        <v>63.793999999999997</v>
      </c>
      <c r="M227" s="42">
        <v>119.694</v>
      </c>
      <c r="N227" s="42">
        <v>119.694</v>
      </c>
      <c r="O227" s="42">
        <v>122.89400000000001</v>
      </c>
      <c r="P227" s="42">
        <v>135.79400000000001</v>
      </c>
      <c r="Q227" s="42">
        <f t="shared" si="70"/>
        <v>13.799999999999997</v>
      </c>
      <c r="R227" s="42">
        <f t="shared" si="71"/>
        <v>0</v>
      </c>
      <c r="S227" s="42">
        <f t="shared" si="72"/>
        <v>1.5000000000000568E-2</v>
      </c>
      <c r="T227" s="42">
        <f t="shared" si="73"/>
        <v>5.4519999999999982</v>
      </c>
      <c r="U227" s="42">
        <f t="shared" si="74"/>
        <v>55.900000000000006</v>
      </c>
      <c r="V227" s="42">
        <f t="shared" si="75"/>
        <v>0</v>
      </c>
      <c r="W227" s="42">
        <f t="shared" si="76"/>
        <v>3.2000000000000028</v>
      </c>
      <c r="X227" s="42">
        <f t="shared" si="76"/>
        <v>12.900000000000006</v>
      </c>
    </row>
    <row r="228" spans="1:24" ht="15" customHeight="1" x14ac:dyDescent="0.25">
      <c r="A228" s="9" t="s">
        <v>9</v>
      </c>
      <c r="B228" s="9" t="s">
        <v>78</v>
      </c>
      <c r="C228" s="9" t="s">
        <v>84</v>
      </c>
      <c r="D228" s="9" t="s">
        <v>72</v>
      </c>
      <c r="E228" s="9"/>
      <c r="F228" s="9"/>
      <c r="G228" s="9" t="s">
        <v>74</v>
      </c>
      <c r="H228" s="42">
        <v>0</v>
      </c>
      <c r="I228" s="42">
        <v>0</v>
      </c>
      <c r="J228" s="42">
        <v>0</v>
      </c>
      <c r="K228" s="42">
        <v>0</v>
      </c>
      <c r="L228" s="42">
        <v>0</v>
      </c>
      <c r="M228" s="42">
        <v>0</v>
      </c>
      <c r="N228" s="42">
        <v>0</v>
      </c>
      <c r="O228" s="42">
        <v>0</v>
      </c>
      <c r="P228" s="42">
        <v>0</v>
      </c>
      <c r="Q228" s="42">
        <f t="shared" si="70"/>
        <v>0</v>
      </c>
      <c r="R228" s="42">
        <f t="shared" si="71"/>
        <v>0</v>
      </c>
      <c r="S228" s="42">
        <f t="shared" si="72"/>
        <v>0</v>
      </c>
      <c r="T228" s="42">
        <f t="shared" si="73"/>
        <v>0</v>
      </c>
      <c r="U228" s="42">
        <f t="shared" si="74"/>
        <v>0</v>
      </c>
      <c r="V228" s="42">
        <f t="shared" si="75"/>
        <v>0</v>
      </c>
      <c r="W228" s="42">
        <f t="shared" si="76"/>
        <v>0</v>
      </c>
      <c r="X228" s="42">
        <f t="shared" si="76"/>
        <v>0</v>
      </c>
    </row>
    <row r="229" spans="1:24" ht="15" customHeight="1" x14ac:dyDescent="0.25">
      <c r="A229" s="9" t="s">
        <v>9</v>
      </c>
      <c r="B229" s="9" t="s">
        <v>37</v>
      </c>
      <c r="C229" s="9" t="s">
        <v>38</v>
      </c>
      <c r="D229" s="40" t="s">
        <v>134</v>
      </c>
      <c r="E229" s="51" t="s">
        <v>132</v>
      </c>
      <c r="F229" s="41" t="s">
        <v>133</v>
      </c>
      <c r="G229" s="9" t="s">
        <v>75</v>
      </c>
      <c r="H229" s="46">
        <v>0</v>
      </c>
      <c r="I229" s="46">
        <v>0</v>
      </c>
      <c r="J229" s="46">
        <v>0</v>
      </c>
      <c r="K229" s="50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2">
        <f t="shared" si="70"/>
        <v>0</v>
      </c>
      <c r="R229" s="42">
        <f t="shared" si="71"/>
        <v>0</v>
      </c>
      <c r="S229" s="42">
        <f t="shared" si="72"/>
        <v>0</v>
      </c>
      <c r="T229" s="42">
        <f t="shared" si="73"/>
        <v>0</v>
      </c>
      <c r="U229" s="42">
        <f t="shared" si="74"/>
        <v>0</v>
      </c>
      <c r="V229" s="42">
        <f t="shared" si="75"/>
        <v>0</v>
      </c>
      <c r="W229" s="42">
        <f t="shared" si="76"/>
        <v>0</v>
      </c>
      <c r="X229" s="42">
        <f t="shared" si="76"/>
        <v>0</v>
      </c>
    </row>
    <row r="230" spans="1:24" ht="15" customHeight="1" x14ac:dyDescent="0.25">
      <c r="A230" s="9" t="s">
        <v>9</v>
      </c>
      <c r="B230" s="9" t="s">
        <v>39</v>
      </c>
      <c r="C230" s="9" t="s">
        <v>40</v>
      </c>
      <c r="D230" s="9" t="s">
        <v>72</v>
      </c>
      <c r="E230" s="9"/>
      <c r="F230" s="9"/>
      <c r="G230" s="9" t="s">
        <v>74</v>
      </c>
      <c r="H230" s="42">
        <v>29.097000000000001</v>
      </c>
      <c r="I230" s="42">
        <v>29.262999999999998</v>
      </c>
      <c r="J230" s="42">
        <v>32.918999999999997</v>
      </c>
      <c r="K230" s="42">
        <v>31.439</v>
      </c>
      <c r="L230" s="42">
        <v>33.067999999999998</v>
      </c>
      <c r="M230" s="42">
        <v>33.438000000000002</v>
      </c>
      <c r="N230" s="42">
        <v>44.338000000000001</v>
      </c>
      <c r="O230" s="42">
        <v>44.597999999999999</v>
      </c>
      <c r="P230" s="42">
        <v>64.597999999999999</v>
      </c>
      <c r="Q230" s="42">
        <f t="shared" si="70"/>
        <v>0.16599999999999682</v>
      </c>
      <c r="R230" s="42">
        <f t="shared" si="71"/>
        <v>3.6559999999999988</v>
      </c>
      <c r="S230" s="42">
        <f t="shared" si="72"/>
        <v>0</v>
      </c>
      <c r="T230" s="42">
        <f t="shared" si="73"/>
        <v>1.6289999999999978</v>
      </c>
      <c r="U230" s="42">
        <f t="shared" si="74"/>
        <v>0.37000000000000455</v>
      </c>
      <c r="V230" s="42">
        <f t="shared" si="75"/>
        <v>10.899999999999999</v>
      </c>
      <c r="W230" s="42">
        <f t="shared" si="76"/>
        <v>0.25999999999999801</v>
      </c>
      <c r="X230" s="42">
        <f t="shared" si="76"/>
        <v>20</v>
      </c>
    </row>
    <row r="231" spans="1:24" ht="15" customHeight="1" x14ac:dyDescent="0.25">
      <c r="A231" s="9" t="s">
        <v>9</v>
      </c>
      <c r="B231" s="9" t="s">
        <v>80</v>
      </c>
      <c r="C231" s="9" t="s">
        <v>85</v>
      </c>
      <c r="D231" s="9" t="s">
        <v>72</v>
      </c>
      <c r="E231" s="9"/>
      <c r="F231" s="9"/>
      <c r="G231" s="9" t="s">
        <v>74</v>
      </c>
      <c r="H231" s="45">
        <v>0</v>
      </c>
      <c r="I231" s="45">
        <v>0</v>
      </c>
      <c r="J231" s="45">
        <v>0</v>
      </c>
      <c r="K231" s="45">
        <v>0</v>
      </c>
      <c r="L231" s="45">
        <v>0</v>
      </c>
      <c r="M231" s="45">
        <v>0</v>
      </c>
      <c r="N231" s="45">
        <v>0</v>
      </c>
      <c r="O231" s="45">
        <v>0</v>
      </c>
      <c r="P231" s="45">
        <v>0</v>
      </c>
      <c r="Q231" s="42">
        <f t="shared" si="70"/>
        <v>0</v>
      </c>
      <c r="R231" s="42">
        <f t="shared" si="71"/>
        <v>0</v>
      </c>
      <c r="S231" s="42">
        <f t="shared" si="72"/>
        <v>0</v>
      </c>
      <c r="T231" s="42">
        <f t="shared" si="73"/>
        <v>0</v>
      </c>
      <c r="U231" s="42">
        <f t="shared" si="74"/>
        <v>0</v>
      </c>
      <c r="V231" s="42">
        <f t="shared" si="75"/>
        <v>0</v>
      </c>
      <c r="W231" s="42">
        <f t="shared" si="76"/>
        <v>0</v>
      </c>
      <c r="X231" s="42">
        <f t="shared" si="76"/>
        <v>0</v>
      </c>
    </row>
    <row r="232" spans="1:24" ht="15" customHeight="1" x14ac:dyDescent="0.25">
      <c r="A232" s="9" t="s">
        <v>9</v>
      </c>
      <c r="B232" s="9" t="s">
        <v>81</v>
      </c>
      <c r="C232" s="9" t="s">
        <v>86</v>
      </c>
      <c r="D232" s="9" t="s">
        <v>72</v>
      </c>
      <c r="E232" s="9"/>
      <c r="F232" s="9"/>
      <c r="G232" s="9" t="s">
        <v>74</v>
      </c>
      <c r="H232" s="45">
        <v>40.665999999999997</v>
      </c>
      <c r="I232" s="45">
        <v>74.653999999999996</v>
      </c>
      <c r="J232" s="45">
        <v>95.021000000000001</v>
      </c>
      <c r="K232" s="45">
        <v>109.93300000000001</v>
      </c>
      <c r="L232" s="45">
        <v>116.27200000000001</v>
      </c>
      <c r="M232" s="45">
        <v>121.896</v>
      </c>
      <c r="N232" s="45">
        <v>128.10300000000001</v>
      </c>
      <c r="O232" s="45">
        <v>130.624</v>
      </c>
      <c r="P232" s="45">
        <v>159.73599999999999</v>
      </c>
      <c r="Q232" s="42">
        <f t="shared" si="70"/>
        <v>33.988</v>
      </c>
      <c r="R232" s="42">
        <f t="shared" si="71"/>
        <v>20.367000000000004</v>
      </c>
      <c r="S232" s="42">
        <f t="shared" si="72"/>
        <v>14.912000000000006</v>
      </c>
      <c r="T232" s="42">
        <f t="shared" si="73"/>
        <v>6.3389999999999986</v>
      </c>
      <c r="U232" s="42">
        <f t="shared" si="74"/>
        <v>5.6239999999999952</v>
      </c>
      <c r="V232" s="42">
        <f t="shared" si="75"/>
        <v>6.2070000000000078</v>
      </c>
      <c r="W232" s="42">
        <f t="shared" si="76"/>
        <v>2.5209999999999866</v>
      </c>
      <c r="X232" s="42">
        <f t="shared" si="76"/>
        <v>29.111999999999995</v>
      </c>
    </row>
    <row r="233" spans="1:24" ht="15" customHeight="1" x14ac:dyDescent="0.25">
      <c r="A233" s="9" t="s">
        <v>9</v>
      </c>
      <c r="B233" s="9" t="s">
        <v>41</v>
      </c>
      <c r="C233" s="9" t="s">
        <v>42</v>
      </c>
      <c r="D233" s="9" t="s">
        <v>72</v>
      </c>
      <c r="E233" s="9"/>
      <c r="F233" s="9"/>
      <c r="G233" s="9" t="s">
        <v>74</v>
      </c>
      <c r="H233" s="42">
        <v>0</v>
      </c>
      <c r="I233" s="42">
        <v>0</v>
      </c>
      <c r="J233" s="42">
        <v>0</v>
      </c>
      <c r="K233" s="42">
        <v>0</v>
      </c>
      <c r="L233" s="42">
        <v>0</v>
      </c>
      <c r="M233" s="42">
        <v>0</v>
      </c>
      <c r="N233" s="42">
        <v>0</v>
      </c>
      <c r="O233" s="42">
        <v>0</v>
      </c>
      <c r="P233" s="42">
        <v>0</v>
      </c>
      <c r="Q233" s="42">
        <f t="shared" si="70"/>
        <v>0</v>
      </c>
      <c r="R233" s="42">
        <f t="shared" si="71"/>
        <v>0</v>
      </c>
      <c r="S233" s="42">
        <f t="shared" si="72"/>
        <v>0</v>
      </c>
      <c r="T233" s="42">
        <f t="shared" si="73"/>
        <v>0</v>
      </c>
      <c r="U233" s="42">
        <f t="shared" si="74"/>
        <v>0</v>
      </c>
      <c r="V233" s="42">
        <f t="shared" si="75"/>
        <v>0</v>
      </c>
      <c r="W233" s="42">
        <f t="shared" si="76"/>
        <v>0</v>
      </c>
      <c r="X233" s="42">
        <f t="shared" si="76"/>
        <v>0</v>
      </c>
    </row>
    <row r="234" spans="1:24" ht="15" customHeight="1" x14ac:dyDescent="0.25">
      <c r="A234" s="9" t="s">
        <v>9</v>
      </c>
      <c r="B234" s="9" t="s">
        <v>43</v>
      </c>
      <c r="C234" s="9" t="s">
        <v>44</v>
      </c>
      <c r="D234" s="9" t="s">
        <v>72</v>
      </c>
      <c r="E234" s="9"/>
      <c r="F234" s="9"/>
      <c r="G234" s="9" t="s">
        <v>74</v>
      </c>
      <c r="H234" s="42">
        <v>0</v>
      </c>
      <c r="I234" s="42">
        <v>0</v>
      </c>
      <c r="J234" s="42">
        <v>0</v>
      </c>
      <c r="K234" s="42">
        <v>0</v>
      </c>
      <c r="L234" s="42">
        <v>0</v>
      </c>
      <c r="M234" s="42">
        <v>0</v>
      </c>
      <c r="N234" s="42">
        <v>0</v>
      </c>
      <c r="O234" s="42">
        <v>0</v>
      </c>
      <c r="P234" s="42">
        <v>0</v>
      </c>
      <c r="Q234" s="42">
        <f t="shared" si="70"/>
        <v>0</v>
      </c>
      <c r="R234" s="42">
        <f t="shared" si="71"/>
        <v>0</v>
      </c>
      <c r="S234" s="42">
        <f t="shared" si="72"/>
        <v>0</v>
      </c>
      <c r="T234" s="42">
        <f t="shared" si="73"/>
        <v>0</v>
      </c>
      <c r="U234" s="42">
        <f t="shared" si="74"/>
        <v>0</v>
      </c>
      <c r="V234" s="42">
        <f t="shared" si="75"/>
        <v>0</v>
      </c>
      <c r="W234" s="42">
        <f t="shared" si="76"/>
        <v>0</v>
      </c>
      <c r="X234" s="42">
        <f t="shared" si="76"/>
        <v>0</v>
      </c>
    </row>
    <row r="235" spans="1:24" ht="15" customHeight="1" x14ac:dyDescent="0.25">
      <c r="A235" s="9" t="s">
        <v>9</v>
      </c>
      <c r="B235" s="9" t="s">
        <v>45</v>
      </c>
      <c r="C235" s="9" t="s">
        <v>46</v>
      </c>
      <c r="D235" s="9" t="s">
        <v>72</v>
      </c>
      <c r="E235" s="9"/>
      <c r="F235" s="9"/>
      <c r="G235" s="9" t="s">
        <v>74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>
        <f t="shared" si="70"/>
        <v>0</v>
      </c>
      <c r="R235" s="42">
        <f t="shared" si="71"/>
        <v>0</v>
      </c>
      <c r="S235" s="42">
        <f t="shared" si="72"/>
        <v>0</v>
      </c>
      <c r="T235" s="42">
        <f t="shared" si="73"/>
        <v>0</v>
      </c>
      <c r="U235" s="42">
        <f t="shared" si="74"/>
        <v>0</v>
      </c>
      <c r="V235" s="42">
        <f t="shared" si="75"/>
        <v>0</v>
      </c>
      <c r="W235" s="42">
        <f t="shared" si="76"/>
        <v>0</v>
      </c>
      <c r="X235" s="42">
        <f t="shared" si="76"/>
        <v>0</v>
      </c>
    </row>
    <row r="236" spans="1:24" ht="15" customHeight="1" x14ac:dyDescent="0.25">
      <c r="A236" s="9" t="s">
        <v>8</v>
      </c>
      <c r="B236" s="9" t="s">
        <v>29</v>
      </c>
      <c r="C236" s="9" t="s">
        <v>30</v>
      </c>
      <c r="D236" s="40" t="s">
        <v>134</v>
      </c>
      <c r="E236" s="51" t="s">
        <v>132</v>
      </c>
      <c r="F236" s="41" t="s">
        <v>133</v>
      </c>
      <c r="G236" s="9" t="s">
        <v>75</v>
      </c>
      <c r="H236" s="46">
        <v>0</v>
      </c>
      <c r="I236" s="46">
        <v>0</v>
      </c>
      <c r="J236" s="46">
        <v>0</v>
      </c>
      <c r="K236" s="50">
        <v>0</v>
      </c>
      <c r="L236" s="49">
        <v>0</v>
      </c>
      <c r="M236" s="49">
        <v>0</v>
      </c>
      <c r="N236" s="49">
        <v>0</v>
      </c>
      <c r="O236" s="49">
        <v>0</v>
      </c>
      <c r="P236" s="49">
        <v>0</v>
      </c>
      <c r="Q236" s="42">
        <f t="shared" si="70"/>
        <v>0</v>
      </c>
      <c r="R236" s="42">
        <f t="shared" si="71"/>
        <v>0</v>
      </c>
      <c r="S236" s="42">
        <f t="shared" si="72"/>
        <v>0</v>
      </c>
      <c r="T236" s="42">
        <f t="shared" si="73"/>
        <v>0</v>
      </c>
      <c r="U236" s="42">
        <f t="shared" si="74"/>
        <v>0</v>
      </c>
      <c r="V236" s="42">
        <f t="shared" si="75"/>
        <v>0</v>
      </c>
      <c r="W236" s="42">
        <f t="shared" si="76"/>
        <v>0</v>
      </c>
      <c r="X236" s="42">
        <f t="shared" si="76"/>
        <v>0</v>
      </c>
    </row>
    <row r="237" spans="1:24" ht="15" customHeight="1" x14ac:dyDescent="0.25">
      <c r="A237" s="9" t="s">
        <v>8</v>
      </c>
      <c r="B237" s="9" t="s">
        <v>31</v>
      </c>
      <c r="C237" s="9" t="s">
        <v>32</v>
      </c>
      <c r="D237" s="40" t="s">
        <v>134</v>
      </c>
      <c r="E237" s="51" t="s">
        <v>132</v>
      </c>
      <c r="F237" s="41" t="s">
        <v>133</v>
      </c>
      <c r="G237" s="9" t="s">
        <v>75</v>
      </c>
      <c r="H237" s="46">
        <v>780</v>
      </c>
      <c r="I237" s="46">
        <v>790</v>
      </c>
      <c r="J237" s="46">
        <v>790</v>
      </c>
      <c r="K237" s="50">
        <v>1031</v>
      </c>
      <c r="L237" s="49">
        <v>1136</v>
      </c>
      <c r="M237" s="49">
        <v>1103</v>
      </c>
      <c r="N237" s="49">
        <v>1124</v>
      </c>
      <c r="O237" s="49">
        <v>1124</v>
      </c>
      <c r="P237" s="49">
        <v>1110</v>
      </c>
      <c r="Q237" s="42">
        <f t="shared" si="70"/>
        <v>10</v>
      </c>
      <c r="R237" s="42">
        <f t="shared" si="71"/>
        <v>0</v>
      </c>
      <c r="S237" s="42">
        <f t="shared" si="72"/>
        <v>241</v>
      </c>
      <c r="T237" s="42">
        <f t="shared" si="73"/>
        <v>105</v>
      </c>
      <c r="U237" s="42">
        <f t="shared" si="74"/>
        <v>0</v>
      </c>
      <c r="V237" s="42">
        <f t="shared" si="75"/>
        <v>21</v>
      </c>
      <c r="W237" s="42">
        <f t="shared" si="76"/>
        <v>0</v>
      </c>
      <c r="X237" s="42">
        <f t="shared" si="76"/>
        <v>0</v>
      </c>
    </row>
    <row r="238" spans="1:24" ht="15" customHeight="1" x14ac:dyDescent="0.25">
      <c r="A238" s="9" t="s">
        <v>8</v>
      </c>
      <c r="B238" s="9" t="s">
        <v>33</v>
      </c>
      <c r="C238" s="9" t="s">
        <v>34</v>
      </c>
      <c r="D238" s="9" t="s">
        <v>71</v>
      </c>
      <c r="E238" s="9"/>
      <c r="F238" s="9"/>
      <c r="G238" s="9" t="s">
        <v>76</v>
      </c>
      <c r="H238" s="42">
        <v>0</v>
      </c>
      <c r="I238" s="42">
        <v>0</v>
      </c>
      <c r="J238" s="42">
        <v>0</v>
      </c>
      <c r="K238" s="42">
        <v>0</v>
      </c>
      <c r="L238" s="42">
        <v>0</v>
      </c>
      <c r="M238" s="42">
        <v>0</v>
      </c>
      <c r="N238" s="42">
        <v>0</v>
      </c>
      <c r="O238" s="42">
        <v>0</v>
      </c>
      <c r="P238" s="42">
        <v>0</v>
      </c>
      <c r="Q238" s="42">
        <f t="shared" si="70"/>
        <v>0</v>
      </c>
      <c r="R238" s="42">
        <f t="shared" si="71"/>
        <v>0</v>
      </c>
      <c r="S238" s="42">
        <f t="shared" si="72"/>
        <v>0</v>
      </c>
      <c r="T238" s="42">
        <f t="shared" si="73"/>
        <v>0</v>
      </c>
      <c r="U238" s="42">
        <f t="shared" si="74"/>
        <v>0</v>
      </c>
      <c r="V238" s="42">
        <f t="shared" si="75"/>
        <v>0</v>
      </c>
      <c r="W238" s="42">
        <f t="shared" si="76"/>
        <v>0</v>
      </c>
      <c r="X238" s="42">
        <f t="shared" si="76"/>
        <v>0</v>
      </c>
    </row>
    <row r="239" spans="1:24" ht="15" customHeight="1" x14ac:dyDescent="0.25">
      <c r="A239" s="9" t="s">
        <v>8</v>
      </c>
      <c r="B239" s="9" t="s">
        <v>35</v>
      </c>
      <c r="C239" s="9" t="s">
        <v>36</v>
      </c>
      <c r="D239" s="9" t="s">
        <v>72</v>
      </c>
      <c r="E239" s="9"/>
      <c r="F239" s="9"/>
      <c r="G239" s="9" t="s">
        <v>74</v>
      </c>
      <c r="H239" s="42">
        <v>1576</v>
      </c>
      <c r="I239" s="42">
        <v>1576</v>
      </c>
      <c r="J239" s="42">
        <v>1586.617</v>
      </c>
      <c r="K239" s="42">
        <v>1587.8009999999999</v>
      </c>
      <c r="L239" s="42">
        <v>1587.694</v>
      </c>
      <c r="M239" s="42">
        <v>1564.1969999999999</v>
      </c>
      <c r="N239" s="42">
        <v>1564.318</v>
      </c>
      <c r="O239" s="42">
        <v>1564.9849999999999</v>
      </c>
      <c r="P239" s="42">
        <v>1586.69</v>
      </c>
      <c r="Q239" s="42">
        <f t="shared" si="70"/>
        <v>0</v>
      </c>
      <c r="R239" s="42">
        <f t="shared" si="71"/>
        <v>10.616999999999962</v>
      </c>
      <c r="S239" s="42">
        <f t="shared" si="72"/>
        <v>1.1839999999999691</v>
      </c>
      <c r="T239" s="42">
        <f t="shared" si="73"/>
        <v>0</v>
      </c>
      <c r="U239" s="42">
        <f t="shared" si="74"/>
        <v>0</v>
      </c>
      <c r="V239" s="42">
        <f t="shared" si="75"/>
        <v>0.12100000000009459</v>
      </c>
      <c r="W239" s="42">
        <f t="shared" si="76"/>
        <v>0.66699999999991633</v>
      </c>
      <c r="X239" s="42">
        <f t="shared" si="76"/>
        <v>21.705000000000155</v>
      </c>
    </row>
    <row r="240" spans="1:24" ht="15" customHeight="1" x14ac:dyDescent="0.25">
      <c r="A240" s="9" t="s">
        <v>8</v>
      </c>
      <c r="B240" s="9" t="s">
        <v>79</v>
      </c>
      <c r="C240" s="9" t="s">
        <v>83</v>
      </c>
      <c r="D240" s="9" t="s">
        <v>72</v>
      </c>
      <c r="E240" s="9"/>
      <c r="F240" s="9"/>
      <c r="G240" s="9" t="s">
        <v>74</v>
      </c>
      <c r="H240" s="42">
        <v>36</v>
      </c>
      <c r="I240" s="42">
        <v>59</v>
      </c>
      <c r="J240" s="42">
        <v>65.891999999999996</v>
      </c>
      <c r="K240" s="42">
        <v>68.915000000000006</v>
      </c>
      <c r="L240" s="42">
        <v>68.165000000000006</v>
      </c>
      <c r="M240" s="42">
        <v>69.905000000000001</v>
      </c>
      <c r="N240" s="42">
        <v>77.105000000000004</v>
      </c>
      <c r="O240" s="42">
        <v>78.171999999999997</v>
      </c>
      <c r="P240" s="42">
        <v>77.921999999999997</v>
      </c>
      <c r="Q240" s="42">
        <f t="shared" si="70"/>
        <v>23</v>
      </c>
      <c r="R240" s="42">
        <f t="shared" si="71"/>
        <v>6.8919999999999959</v>
      </c>
      <c r="S240" s="42">
        <f t="shared" si="72"/>
        <v>3.0230000000000103</v>
      </c>
      <c r="T240" s="42">
        <f t="shared" si="73"/>
        <v>0</v>
      </c>
      <c r="U240" s="42">
        <f t="shared" si="74"/>
        <v>1.7399999999999949</v>
      </c>
      <c r="V240" s="42">
        <f t="shared" si="75"/>
        <v>7.2000000000000028</v>
      </c>
      <c r="W240" s="42">
        <f t="shared" si="76"/>
        <v>1.0669999999999931</v>
      </c>
      <c r="X240" s="42">
        <f t="shared" si="76"/>
        <v>0</v>
      </c>
    </row>
    <row r="241" spans="1:24" ht="15" customHeight="1" x14ac:dyDescent="0.25">
      <c r="A241" s="9" t="s">
        <v>8</v>
      </c>
      <c r="B241" s="9" t="s">
        <v>78</v>
      </c>
      <c r="C241" s="9" t="s">
        <v>84</v>
      </c>
      <c r="D241" s="9" t="s">
        <v>72</v>
      </c>
      <c r="E241" s="9"/>
      <c r="F241" s="9"/>
      <c r="G241" s="9" t="s">
        <v>74</v>
      </c>
      <c r="H241" s="42">
        <v>0</v>
      </c>
      <c r="I241" s="42">
        <v>0</v>
      </c>
      <c r="J241" s="42">
        <v>0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>
        <f t="shared" si="70"/>
        <v>0</v>
      </c>
      <c r="R241" s="42">
        <f t="shared" si="71"/>
        <v>0</v>
      </c>
      <c r="S241" s="42">
        <f t="shared" si="72"/>
        <v>0</v>
      </c>
      <c r="T241" s="42">
        <f t="shared" si="73"/>
        <v>0</v>
      </c>
      <c r="U241" s="42">
        <f t="shared" si="74"/>
        <v>0</v>
      </c>
      <c r="V241" s="42">
        <f t="shared" si="75"/>
        <v>0</v>
      </c>
      <c r="W241" s="42">
        <f t="shared" si="76"/>
        <v>0</v>
      </c>
      <c r="X241" s="42">
        <f t="shared" si="76"/>
        <v>0</v>
      </c>
    </row>
    <row r="242" spans="1:24" ht="15" customHeight="1" x14ac:dyDescent="0.25">
      <c r="A242" s="9" t="s">
        <v>8</v>
      </c>
      <c r="B242" s="9" t="s">
        <v>37</v>
      </c>
      <c r="C242" s="9" t="s">
        <v>38</v>
      </c>
      <c r="D242" s="40" t="s">
        <v>134</v>
      </c>
      <c r="E242" s="51" t="s">
        <v>132</v>
      </c>
      <c r="F242" s="41" t="s">
        <v>133</v>
      </c>
      <c r="G242" s="9" t="s">
        <v>75</v>
      </c>
      <c r="H242" s="46">
        <v>0</v>
      </c>
      <c r="I242" s="46">
        <v>0</v>
      </c>
      <c r="J242" s="46">
        <v>0</v>
      </c>
      <c r="K242" s="50">
        <v>0</v>
      </c>
      <c r="L242" s="49">
        <v>0</v>
      </c>
      <c r="M242" s="49">
        <v>0</v>
      </c>
      <c r="N242" s="49">
        <v>0</v>
      </c>
      <c r="O242" s="49">
        <v>0</v>
      </c>
      <c r="P242" s="49">
        <v>0</v>
      </c>
      <c r="Q242" s="42">
        <f t="shared" si="70"/>
        <v>0</v>
      </c>
      <c r="R242" s="42">
        <f t="shared" si="71"/>
        <v>0</v>
      </c>
      <c r="S242" s="42">
        <f t="shared" si="72"/>
        <v>0</v>
      </c>
      <c r="T242" s="42">
        <f t="shared" si="73"/>
        <v>0</v>
      </c>
      <c r="U242" s="42">
        <f t="shared" si="74"/>
        <v>0</v>
      </c>
      <c r="V242" s="42">
        <f t="shared" si="75"/>
        <v>0</v>
      </c>
      <c r="W242" s="42">
        <f t="shared" si="76"/>
        <v>0</v>
      </c>
      <c r="X242" s="42">
        <f t="shared" si="76"/>
        <v>0</v>
      </c>
    </row>
    <row r="243" spans="1:24" ht="15" customHeight="1" x14ac:dyDescent="0.25">
      <c r="A243" s="9" t="s">
        <v>8</v>
      </c>
      <c r="B243" s="9" t="s">
        <v>39</v>
      </c>
      <c r="C243" s="9" t="s">
        <v>40</v>
      </c>
      <c r="D243" s="9" t="s">
        <v>72</v>
      </c>
      <c r="E243" s="9"/>
      <c r="F243" s="9"/>
      <c r="G243" s="9" t="s">
        <v>74</v>
      </c>
      <c r="H243" s="42">
        <v>30</v>
      </c>
      <c r="I243" s="42">
        <v>66</v>
      </c>
      <c r="J243" s="42">
        <v>108</v>
      </c>
      <c r="K243" s="42">
        <v>121</v>
      </c>
      <c r="L243" s="42">
        <v>126</v>
      </c>
      <c r="M243" s="42">
        <v>143</v>
      </c>
      <c r="N243" s="42">
        <v>154.024</v>
      </c>
      <c r="O243" s="42">
        <v>134.08499999999998</v>
      </c>
      <c r="P243" s="42">
        <v>157.613</v>
      </c>
      <c r="Q243" s="42">
        <f t="shared" si="70"/>
        <v>36</v>
      </c>
      <c r="R243" s="42">
        <f t="shared" si="71"/>
        <v>42</v>
      </c>
      <c r="S243" s="42">
        <f t="shared" si="72"/>
        <v>13</v>
      </c>
      <c r="T243" s="42">
        <f t="shared" si="73"/>
        <v>5</v>
      </c>
      <c r="U243" s="42">
        <f t="shared" si="74"/>
        <v>17</v>
      </c>
      <c r="V243" s="42">
        <f t="shared" si="75"/>
        <v>11.024000000000001</v>
      </c>
      <c r="W243" s="42">
        <f t="shared" si="76"/>
        <v>0</v>
      </c>
      <c r="X243" s="42">
        <f t="shared" si="76"/>
        <v>23.52800000000002</v>
      </c>
    </row>
    <row r="244" spans="1:24" ht="15" customHeight="1" x14ac:dyDescent="0.25">
      <c r="A244" s="9" t="s">
        <v>8</v>
      </c>
      <c r="B244" s="9" t="s">
        <v>80</v>
      </c>
      <c r="C244" s="9" t="s">
        <v>85</v>
      </c>
      <c r="D244" s="9" t="s">
        <v>72</v>
      </c>
      <c r="E244" s="9"/>
      <c r="F244" s="9"/>
      <c r="G244" s="9" t="s">
        <v>74</v>
      </c>
      <c r="H244" s="42">
        <v>0</v>
      </c>
      <c r="I244" s="42">
        <v>0</v>
      </c>
      <c r="J244" s="42">
        <v>0</v>
      </c>
      <c r="K244" s="42">
        <v>0</v>
      </c>
      <c r="L244" s="42">
        <v>0</v>
      </c>
      <c r="M244" s="42">
        <v>0</v>
      </c>
      <c r="N244" s="42">
        <v>0</v>
      </c>
      <c r="O244" s="42">
        <v>0</v>
      </c>
      <c r="P244" s="42">
        <v>0</v>
      </c>
      <c r="Q244" s="42">
        <f t="shared" si="70"/>
        <v>0</v>
      </c>
      <c r="R244" s="42">
        <f t="shared" si="71"/>
        <v>0</v>
      </c>
      <c r="S244" s="42">
        <f t="shared" si="72"/>
        <v>0</v>
      </c>
      <c r="T244" s="42">
        <f t="shared" si="73"/>
        <v>0</v>
      </c>
      <c r="U244" s="42">
        <f t="shared" si="74"/>
        <v>0</v>
      </c>
      <c r="V244" s="42">
        <f t="shared" si="75"/>
        <v>0</v>
      </c>
      <c r="W244" s="42">
        <f t="shared" si="76"/>
        <v>0</v>
      </c>
      <c r="X244" s="42">
        <f t="shared" si="76"/>
        <v>0</v>
      </c>
    </row>
    <row r="245" spans="1:24" ht="15" customHeight="1" x14ac:dyDescent="0.25">
      <c r="A245" s="9" t="s">
        <v>8</v>
      </c>
      <c r="B245" s="9" t="s">
        <v>81</v>
      </c>
      <c r="C245" s="9" t="s">
        <v>86</v>
      </c>
      <c r="D245" s="9" t="s">
        <v>72</v>
      </c>
      <c r="E245" s="9"/>
      <c r="F245" s="9"/>
      <c r="G245" s="9" t="s">
        <v>74</v>
      </c>
      <c r="H245" s="42">
        <v>0</v>
      </c>
      <c r="I245" s="42">
        <v>0</v>
      </c>
      <c r="J245" s="42">
        <v>0</v>
      </c>
      <c r="K245" s="42">
        <v>0</v>
      </c>
      <c r="L245" s="42">
        <v>0</v>
      </c>
      <c r="M245" s="42">
        <v>0.69</v>
      </c>
      <c r="N245" s="42">
        <v>0.69</v>
      </c>
      <c r="O245" s="42">
        <v>1.962</v>
      </c>
      <c r="P245" s="42">
        <v>3.302</v>
      </c>
      <c r="Q245" s="42">
        <f t="shared" si="70"/>
        <v>0</v>
      </c>
      <c r="R245" s="42">
        <f t="shared" si="71"/>
        <v>0</v>
      </c>
      <c r="S245" s="42">
        <f t="shared" si="72"/>
        <v>0</v>
      </c>
      <c r="T245" s="42">
        <f t="shared" si="73"/>
        <v>0</v>
      </c>
      <c r="U245" s="42">
        <f t="shared" si="74"/>
        <v>0.69</v>
      </c>
      <c r="V245" s="42">
        <f t="shared" si="75"/>
        <v>0</v>
      </c>
      <c r="W245" s="42">
        <f t="shared" si="76"/>
        <v>1.272</v>
      </c>
      <c r="X245" s="42">
        <f t="shared" si="76"/>
        <v>1.34</v>
      </c>
    </row>
    <row r="246" spans="1:24" ht="15" customHeight="1" x14ac:dyDescent="0.25">
      <c r="A246" s="9" t="s">
        <v>8</v>
      </c>
      <c r="B246" s="9" t="s">
        <v>41</v>
      </c>
      <c r="C246" s="9" t="s">
        <v>42</v>
      </c>
      <c r="D246" s="9" t="s">
        <v>72</v>
      </c>
      <c r="E246" s="9"/>
      <c r="F246" s="9"/>
      <c r="G246" s="9" t="s">
        <v>74</v>
      </c>
      <c r="H246" s="42">
        <v>0</v>
      </c>
      <c r="I246" s="42">
        <v>0</v>
      </c>
      <c r="J246" s="42">
        <v>0</v>
      </c>
      <c r="K246" s="42">
        <v>0</v>
      </c>
      <c r="L246" s="42">
        <v>0</v>
      </c>
      <c r="M246" s="42">
        <v>0</v>
      </c>
      <c r="N246" s="42">
        <v>0</v>
      </c>
      <c r="O246" s="42">
        <v>0</v>
      </c>
      <c r="P246" s="42">
        <v>0</v>
      </c>
      <c r="Q246" s="42">
        <f t="shared" si="70"/>
        <v>0</v>
      </c>
      <c r="R246" s="42">
        <f t="shared" si="71"/>
        <v>0</v>
      </c>
      <c r="S246" s="42">
        <f t="shared" si="72"/>
        <v>0</v>
      </c>
      <c r="T246" s="42">
        <f t="shared" si="73"/>
        <v>0</v>
      </c>
      <c r="U246" s="42">
        <f t="shared" si="74"/>
        <v>0</v>
      </c>
      <c r="V246" s="42">
        <f t="shared" si="75"/>
        <v>0</v>
      </c>
      <c r="W246" s="42">
        <f t="shared" si="76"/>
        <v>0</v>
      </c>
      <c r="X246" s="42">
        <f t="shared" si="76"/>
        <v>0</v>
      </c>
    </row>
    <row r="247" spans="1:24" ht="15" customHeight="1" x14ac:dyDescent="0.25">
      <c r="A247" s="9" t="s">
        <v>8</v>
      </c>
      <c r="B247" s="9" t="s">
        <v>43</v>
      </c>
      <c r="C247" s="9" t="s">
        <v>44</v>
      </c>
      <c r="D247" s="9" t="s">
        <v>72</v>
      </c>
      <c r="E247" s="9"/>
      <c r="F247" s="9"/>
      <c r="G247" s="9" t="s">
        <v>74</v>
      </c>
      <c r="H247" s="42">
        <v>0</v>
      </c>
      <c r="I247" s="42">
        <v>0</v>
      </c>
      <c r="J247" s="42">
        <v>0</v>
      </c>
      <c r="K247" s="42">
        <v>0</v>
      </c>
      <c r="L247" s="42">
        <v>0</v>
      </c>
      <c r="M247" s="42">
        <v>0</v>
      </c>
      <c r="N247" s="42">
        <v>0</v>
      </c>
      <c r="O247" s="42">
        <v>0</v>
      </c>
      <c r="P247" s="42">
        <v>0</v>
      </c>
      <c r="Q247" s="42">
        <f t="shared" si="70"/>
        <v>0</v>
      </c>
      <c r="R247" s="42">
        <f t="shared" si="71"/>
        <v>0</v>
      </c>
      <c r="S247" s="42">
        <f t="shared" si="72"/>
        <v>0</v>
      </c>
      <c r="T247" s="42">
        <f t="shared" si="73"/>
        <v>0</v>
      </c>
      <c r="U247" s="42">
        <f t="shared" si="74"/>
        <v>0</v>
      </c>
      <c r="V247" s="42">
        <f t="shared" si="75"/>
        <v>0</v>
      </c>
      <c r="W247" s="42">
        <f t="shared" si="76"/>
        <v>0</v>
      </c>
      <c r="X247" s="42">
        <f t="shared" si="76"/>
        <v>0</v>
      </c>
    </row>
    <row r="248" spans="1:24" ht="15" customHeight="1" x14ac:dyDescent="0.25">
      <c r="A248" s="9" t="s">
        <v>8</v>
      </c>
      <c r="B248" s="9" t="s">
        <v>45</v>
      </c>
      <c r="C248" s="9" t="s">
        <v>46</v>
      </c>
      <c r="D248" s="9" t="s">
        <v>72</v>
      </c>
      <c r="E248" s="9"/>
      <c r="F248" s="9"/>
      <c r="G248" s="9" t="s">
        <v>74</v>
      </c>
      <c r="H248" s="42">
        <v>0</v>
      </c>
      <c r="I248" s="42">
        <v>0</v>
      </c>
      <c r="J248" s="42">
        <v>0</v>
      </c>
      <c r="K248" s="42">
        <v>0</v>
      </c>
      <c r="L248" s="42">
        <v>0</v>
      </c>
      <c r="M248" s="42">
        <v>0</v>
      </c>
      <c r="N248" s="42">
        <v>0</v>
      </c>
      <c r="O248" s="42">
        <v>0</v>
      </c>
      <c r="P248" s="42">
        <v>0</v>
      </c>
      <c r="Q248" s="42">
        <f t="shared" si="70"/>
        <v>0</v>
      </c>
      <c r="R248" s="42">
        <f t="shared" si="71"/>
        <v>0</v>
      </c>
      <c r="S248" s="42">
        <f t="shared" si="72"/>
        <v>0</v>
      </c>
      <c r="T248" s="42">
        <f t="shared" si="73"/>
        <v>0</v>
      </c>
      <c r="U248" s="42">
        <f t="shared" si="74"/>
        <v>0</v>
      </c>
      <c r="V248" s="42">
        <f t="shared" si="75"/>
        <v>0</v>
      </c>
      <c r="W248" s="42">
        <f t="shared" si="76"/>
        <v>0</v>
      </c>
      <c r="X248" s="42">
        <f t="shared" si="76"/>
        <v>0</v>
      </c>
    </row>
    <row r="249" spans="1:24" ht="15" customHeight="1" x14ac:dyDescent="0.25">
      <c r="A249" s="9" t="s">
        <v>7</v>
      </c>
      <c r="B249" s="9" t="s">
        <v>29</v>
      </c>
      <c r="C249" s="9" t="s">
        <v>30</v>
      </c>
      <c r="D249" s="6" t="s">
        <v>138</v>
      </c>
      <c r="E249" s="6" t="s">
        <v>137</v>
      </c>
      <c r="F249" s="9"/>
      <c r="G249" s="9" t="s">
        <v>75</v>
      </c>
      <c r="H249" s="44">
        <v>0</v>
      </c>
      <c r="I249" s="44">
        <v>0</v>
      </c>
      <c r="J249" s="44">
        <v>0</v>
      </c>
      <c r="K249" s="44">
        <v>0</v>
      </c>
      <c r="L249" s="44">
        <v>0</v>
      </c>
      <c r="M249" s="44">
        <v>0</v>
      </c>
      <c r="N249" s="44">
        <v>0</v>
      </c>
      <c r="O249" s="44">
        <v>0</v>
      </c>
      <c r="P249" s="44">
        <v>0</v>
      </c>
      <c r="Q249" s="42">
        <f t="shared" si="70"/>
        <v>0</v>
      </c>
      <c r="R249" s="42">
        <f t="shared" si="71"/>
        <v>0</v>
      </c>
      <c r="S249" s="42">
        <f t="shared" si="72"/>
        <v>0</v>
      </c>
      <c r="T249" s="42">
        <f t="shared" si="73"/>
        <v>0</v>
      </c>
      <c r="U249" s="42">
        <f t="shared" si="74"/>
        <v>0</v>
      </c>
      <c r="V249" s="42">
        <f t="shared" si="75"/>
        <v>0</v>
      </c>
      <c r="W249" s="42">
        <f t="shared" si="76"/>
        <v>0</v>
      </c>
      <c r="X249" s="42">
        <f t="shared" si="76"/>
        <v>0</v>
      </c>
    </row>
    <row r="250" spans="1:24" ht="15" customHeight="1" x14ac:dyDescent="0.25">
      <c r="A250" s="9" t="s">
        <v>7</v>
      </c>
      <c r="B250" s="9" t="s">
        <v>31</v>
      </c>
      <c r="C250" s="9" t="s">
        <v>32</v>
      </c>
      <c r="D250" s="6" t="s">
        <v>138</v>
      </c>
      <c r="E250" s="6" t="s">
        <v>137</v>
      </c>
      <c r="F250" s="9"/>
      <c r="G250" s="9" t="s">
        <v>75</v>
      </c>
      <c r="H250" s="44">
        <v>0</v>
      </c>
      <c r="I250" s="44">
        <v>0</v>
      </c>
      <c r="J250" s="44">
        <v>0</v>
      </c>
      <c r="K250" s="44">
        <v>0</v>
      </c>
      <c r="L250" s="44">
        <v>0</v>
      </c>
      <c r="M250" s="44">
        <v>0</v>
      </c>
      <c r="N250" s="44">
        <v>537.79999999999995</v>
      </c>
      <c r="O250" s="44">
        <v>537.79999999999995</v>
      </c>
      <c r="P250" s="44">
        <v>537.79999999999995</v>
      </c>
      <c r="Q250" s="42">
        <f t="shared" si="70"/>
        <v>0</v>
      </c>
      <c r="R250" s="42">
        <f t="shared" si="71"/>
        <v>0</v>
      </c>
      <c r="S250" s="42">
        <f t="shared" si="72"/>
        <v>0</v>
      </c>
      <c r="T250" s="42">
        <f t="shared" si="73"/>
        <v>0</v>
      </c>
      <c r="U250" s="42">
        <f t="shared" si="74"/>
        <v>0</v>
      </c>
      <c r="V250" s="42">
        <f t="shared" si="75"/>
        <v>537.79999999999995</v>
      </c>
      <c r="W250" s="42">
        <f t="shared" si="76"/>
        <v>0</v>
      </c>
      <c r="X250" s="42">
        <f t="shared" si="76"/>
        <v>0</v>
      </c>
    </row>
    <row r="251" spans="1:24" ht="15" customHeight="1" x14ac:dyDescent="0.25">
      <c r="A251" s="9" t="s">
        <v>7</v>
      </c>
      <c r="B251" s="9" t="s">
        <v>33</v>
      </c>
      <c r="C251" s="9" t="s">
        <v>34</v>
      </c>
      <c r="D251" s="9" t="s">
        <v>71</v>
      </c>
      <c r="E251" s="9"/>
      <c r="F251" s="9"/>
      <c r="G251" s="9" t="s">
        <v>76</v>
      </c>
      <c r="H251" s="42">
        <v>0</v>
      </c>
      <c r="I251" s="42">
        <v>0</v>
      </c>
      <c r="J251" s="42">
        <v>0</v>
      </c>
      <c r="K251" s="42">
        <v>0</v>
      </c>
      <c r="L251" s="42">
        <v>0</v>
      </c>
      <c r="M251" s="42">
        <v>0</v>
      </c>
      <c r="N251" s="42">
        <v>0</v>
      </c>
      <c r="O251" s="42">
        <v>0</v>
      </c>
      <c r="P251" s="42">
        <v>0</v>
      </c>
      <c r="Q251" s="42">
        <f t="shared" si="70"/>
        <v>0</v>
      </c>
      <c r="R251" s="42">
        <f t="shared" si="71"/>
        <v>0</v>
      </c>
      <c r="S251" s="42">
        <f t="shared" si="72"/>
        <v>0</v>
      </c>
      <c r="T251" s="42">
        <f t="shared" si="73"/>
        <v>0</v>
      </c>
      <c r="U251" s="42">
        <f t="shared" si="74"/>
        <v>0</v>
      </c>
      <c r="V251" s="42">
        <f t="shared" si="75"/>
        <v>0</v>
      </c>
      <c r="W251" s="42">
        <f t="shared" si="76"/>
        <v>0</v>
      </c>
      <c r="X251" s="42">
        <f t="shared" si="76"/>
        <v>0</v>
      </c>
    </row>
    <row r="252" spans="1:24" ht="15" customHeight="1" x14ac:dyDescent="0.25">
      <c r="A252" s="9" t="s">
        <v>7</v>
      </c>
      <c r="B252" s="9" t="s">
        <v>35</v>
      </c>
      <c r="C252" s="9" t="s">
        <v>36</v>
      </c>
      <c r="D252" s="9" t="s">
        <v>72</v>
      </c>
      <c r="E252" s="9"/>
      <c r="F252" s="9"/>
      <c r="G252" s="9" t="s">
        <v>74</v>
      </c>
      <c r="H252" s="42">
        <v>0</v>
      </c>
      <c r="I252" s="42">
        <v>0</v>
      </c>
      <c r="J252" s="42">
        <v>0</v>
      </c>
      <c r="K252" s="42">
        <v>0</v>
      </c>
      <c r="L252" s="42">
        <v>0</v>
      </c>
      <c r="M252" s="42">
        <v>0</v>
      </c>
      <c r="N252" s="42">
        <v>0</v>
      </c>
      <c r="O252" s="42">
        <v>0</v>
      </c>
      <c r="P252" s="42">
        <v>0</v>
      </c>
      <c r="Q252" s="42">
        <f t="shared" si="70"/>
        <v>0</v>
      </c>
      <c r="R252" s="42">
        <f t="shared" si="71"/>
        <v>0</v>
      </c>
      <c r="S252" s="42">
        <f t="shared" si="72"/>
        <v>0</v>
      </c>
      <c r="T252" s="42">
        <f t="shared" si="73"/>
        <v>0</v>
      </c>
      <c r="U252" s="42">
        <f t="shared" si="74"/>
        <v>0</v>
      </c>
      <c r="V252" s="42">
        <f t="shared" si="75"/>
        <v>0</v>
      </c>
      <c r="W252" s="42">
        <f t="shared" si="76"/>
        <v>0</v>
      </c>
      <c r="X252" s="42">
        <f t="shared" si="76"/>
        <v>0</v>
      </c>
    </row>
    <row r="253" spans="1:24" ht="15" customHeight="1" x14ac:dyDescent="0.25">
      <c r="A253" s="9" t="s">
        <v>7</v>
      </c>
      <c r="B253" s="9" t="s">
        <v>79</v>
      </c>
      <c r="C253" s="9" t="s">
        <v>83</v>
      </c>
      <c r="D253" s="9" t="s">
        <v>72</v>
      </c>
      <c r="E253" s="9"/>
      <c r="F253" s="9"/>
      <c r="G253" s="9" t="s">
        <v>74</v>
      </c>
      <c r="H253" s="42">
        <v>0</v>
      </c>
      <c r="I253" s="42">
        <v>0.1</v>
      </c>
      <c r="J253" s="42">
        <v>0.1</v>
      </c>
      <c r="K253" s="42">
        <v>0.1</v>
      </c>
      <c r="L253" s="42">
        <v>0.1</v>
      </c>
      <c r="M253" s="42">
        <v>0.1</v>
      </c>
      <c r="N253" s="42">
        <v>0.1</v>
      </c>
      <c r="O253" s="42">
        <v>0.1</v>
      </c>
      <c r="P253" s="42">
        <v>0.1</v>
      </c>
      <c r="Q253" s="42">
        <f t="shared" si="70"/>
        <v>0.1</v>
      </c>
      <c r="R253" s="42">
        <f t="shared" si="71"/>
        <v>0</v>
      </c>
      <c r="S253" s="42">
        <f t="shared" si="72"/>
        <v>0</v>
      </c>
      <c r="T253" s="42">
        <f t="shared" si="73"/>
        <v>0</v>
      </c>
      <c r="U253" s="42">
        <f t="shared" si="74"/>
        <v>0</v>
      </c>
      <c r="V253" s="42">
        <f t="shared" si="75"/>
        <v>0</v>
      </c>
      <c r="W253" s="42">
        <f t="shared" si="76"/>
        <v>0</v>
      </c>
      <c r="X253" s="42">
        <f t="shared" si="76"/>
        <v>0</v>
      </c>
    </row>
    <row r="254" spans="1:24" ht="15" customHeight="1" x14ac:dyDescent="0.25">
      <c r="A254" s="9" t="s">
        <v>7</v>
      </c>
      <c r="B254" s="9" t="s">
        <v>78</v>
      </c>
      <c r="C254" s="9" t="s">
        <v>84</v>
      </c>
      <c r="D254" s="9" t="s">
        <v>72</v>
      </c>
      <c r="E254" s="9"/>
      <c r="F254" s="9"/>
      <c r="G254" s="9" t="s">
        <v>74</v>
      </c>
      <c r="H254" s="42">
        <v>0</v>
      </c>
      <c r="I254" s="42">
        <v>0</v>
      </c>
      <c r="J254" s="42">
        <v>0</v>
      </c>
      <c r="K254" s="42">
        <v>0</v>
      </c>
      <c r="L254" s="42">
        <v>0</v>
      </c>
      <c r="M254" s="42">
        <v>0</v>
      </c>
      <c r="N254" s="42">
        <v>0</v>
      </c>
      <c r="O254" s="42">
        <v>0</v>
      </c>
      <c r="P254" s="42">
        <v>0</v>
      </c>
      <c r="Q254" s="42">
        <f t="shared" si="70"/>
        <v>0</v>
      </c>
      <c r="R254" s="42">
        <f t="shared" si="71"/>
        <v>0</v>
      </c>
      <c r="S254" s="42">
        <f t="shared" si="72"/>
        <v>0</v>
      </c>
      <c r="T254" s="42">
        <f t="shared" si="73"/>
        <v>0</v>
      </c>
      <c r="U254" s="42">
        <f t="shared" si="74"/>
        <v>0</v>
      </c>
      <c r="V254" s="42">
        <f t="shared" si="75"/>
        <v>0</v>
      </c>
      <c r="W254" s="42">
        <f t="shared" si="76"/>
        <v>0</v>
      </c>
      <c r="X254" s="42">
        <f t="shared" si="76"/>
        <v>0</v>
      </c>
    </row>
    <row r="255" spans="1:24" ht="15" customHeight="1" x14ac:dyDescent="0.25">
      <c r="A255" s="9" t="s">
        <v>7</v>
      </c>
      <c r="B255" s="9" t="s">
        <v>37</v>
      </c>
      <c r="C255" s="9" t="s">
        <v>38</v>
      </c>
      <c r="D255" s="6" t="s">
        <v>138</v>
      </c>
      <c r="E255" s="6" t="s">
        <v>137</v>
      </c>
      <c r="F255" s="9"/>
      <c r="G255" s="9" t="s">
        <v>75</v>
      </c>
      <c r="H255" s="44">
        <v>537.79999999999995</v>
      </c>
      <c r="I255" s="44">
        <v>537.79999999999995</v>
      </c>
      <c r="J255" s="44">
        <v>537.79999999999995</v>
      </c>
      <c r="K255" s="44">
        <v>537.79999999999995</v>
      </c>
      <c r="L255" s="44">
        <v>537.79999999999995</v>
      </c>
      <c r="M255" s="44">
        <v>537.79999999999995</v>
      </c>
      <c r="N255" s="44">
        <v>0</v>
      </c>
      <c r="O255" s="44">
        <v>0</v>
      </c>
      <c r="P255" s="44">
        <v>0</v>
      </c>
      <c r="Q255" s="42">
        <f t="shared" si="70"/>
        <v>0</v>
      </c>
      <c r="R255" s="42">
        <f t="shared" si="71"/>
        <v>0</v>
      </c>
      <c r="S255" s="42">
        <f t="shared" si="72"/>
        <v>0</v>
      </c>
      <c r="T255" s="42">
        <f t="shared" si="73"/>
        <v>0</v>
      </c>
      <c r="U255" s="42">
        <f t="shared" si="74"/>
        <v>0</v>
      </c>
      <c r="V255" s="42">
        <f t="shared" si="75"/>
        <v>0</v>
      </c>
      <c r="W255" s="42">
        <f t="shared" si="76"/>
        <v>0</v>
      </c>
      <c r="X255" s="42">
        <f t="shared" si="76"/>
        <v>0</v>
      </c>
    </row>
    <row r="256" spans="1:24" ht="15" customHeight="1" x14ac:dyDescent="0.25">
      <c r="A256" s="9" t="s">
        <v>7</v>
      </c>
      <c r="B256" s="9" t="s">
        <v>39</v>
      </c>
      <c r="C256" s="9" t="s">
        <v>40</v>
      </c>
      <c r="D256" s="9" t="s">
        <v>72</v>
      </c>
      <c r="E256" s="9"/>
      <c r="F256" s="9"/>
      <c r="G256" s="9" t="s">
        <v>74</v>
      </c>
      <c r="H256" s="42">
        <v>3</v>
      </c>
      <c r="I256" s="42">
        <v>3</v>
      </c>
      <c r="J256" s="42">
        <v>3</v>
      </c>
      <c r="K256" s="42">
        <v>3</v>
      </c>
      <c r="L256" s="42">
        <v>3</v>
      </c>
      <c r="M256" s="42">
        <v>4.5599999999999996</v>
      </c>
      <c r="N256" s="42">
        <v>4.5599999999999996</v>
      </c>
      <c r="O256" s="42">
        <v>4.5599999999999996</v>
      </c>
      <c r="P256" s="42">
        <v>4.5599999999999996</v>
      </c>
      <c r="Q256" s="42">
        <f t="shared" si="70"/>
        <v>0</v>
      </c>
      <c r="R256" s="42">
        <f t="shared" si="71"/>
        <v>0</v>
      </c>
      <c r="S256" s="42">
        <f t="shared" si="72"/>
        <v>0</v>
      </c>
      <c r="T256" s="42">
        <f t="shared" si="73"/>
        <v>0</v>
      </c>
      <c r="U256" s="42">
        <f t="shared" si="74"/>
        <v>1.5599999999999996</v>
      </c>
      <c r="V256" s="42">
        <f t="shared" si="75"/>
        <v>0</v>
      </c>
      <c r="W256" s="42">
        <f t="shared" si="76"/>
        <v>0</v>
      </c>
      <c r="X256" s="42">
        <f t="shared" si="76"/>
        <v>0</v>
      </c>
    </row>
    <row r="257" spans="1:24" ht="15" customHeight="1" x14ac:dyDescent="0.25">
      <c r="A257" s="9" t="s">
        <v>7</v>
      </c>
      <c r="B257" s="9" t="s">
        <v>80</v>
      </c>
      <c r="C257" s="9" t="s">
        <v>85</v>
      </c>
      <c r="D257" s="9" t="s">
        <v>72</v>
      </c>
      <c r="E257" s="9"/>
      <c r="F257" s="9"/>
      <c r="G257" s="9" t="s">
        <v>74</v>
      </c>
      <c r="H257" s="42">
        <v>0</v>
      </c>
      <c r="I257" s="42">
        <v>0</v>
      </c>
      <c r="J257" s="42">
        <v>0</v>
      </c>
      <c r="K257" s="42">
        <v>2</v>
      </c>
      <c r="L257" s="42">
        <v>2</v>
      </c>
      <c r="M257" s="42">
        <v>4</v>
      </c>
      <c r="N257" s="42">
        <v>3.972</v>
      </c>
      <c r="O257" s="42">
        <v>3.972</v>
      </c>
      <c r="P257" s="42">
        <v>3.972</v>
      </c>
      <c r="Q257" s="42">
        <f t="shared" si="70"/>
        <v>0</v>
      </c>
      <c r="R257" s="42">
        <f t="shared" si="71"/>
        <v>0</v>
      </c>
      <c r="S257" s="42">
        <f t="shared" si="72"/>
        <v>2</v>
      </c>
      <c r="T257" s="42">
        <f t="shared" si="73"/>
        <v>0</v>
      </c>
      <c r="U257" s="42">
        <f t="shared" si="74"/>
        <v>2</v>
      </c>
      <c r="V257" s="42">
        <f t="shared" si="75"/>
        <v>0</v>
      </c>
      <c r="W257" s="42">
        <f t="shared" si="76"/>
        <v>0</v>
      </c>
      <c r="X257" s="42">
        <f t="shared" si="76"/>
        <v>0</v>
      </c>
    </row>
    <row r="258" spans="1:24" ht="15" customHeight="1" x14ac:dyDescent="0.25">
      <c r="A258" s="9" t="s">
        <v>7</v>
      </c>
      <c r="B258" s="9" t="s">
        <v>81</v>
      </c>
      <c r="C258" s="9" t="s">
        <v>86</v>
      </c>
      <c r="D258" s="9" t="s">
        <v>72</v>
      </c>
      <c r="E258" s="9"/>
      <c r="F258" s="9"/>
      <c r="G258" s="9" t="s">
        <v>74</v>
      </c>
      <c r="H258" s="42">
        <v>5.3</v>
      </c>
      <c r="I258" s="42">
        <v>15.7</v>
      </c>
      <c r="J258" s="42">
        <v>28.5</v>
      </c>
      <c r="K258" s="42">
        <v>52.599999999999994</v>
      </c>
      <c r="L258" s="42">
        <v>72.8</v>
      </c>
      <c r="M258" s="42">
        <v>89.6</v>
      </c>
      <c r="N258" s="42">
        <v>107.791</v>
      </c>
      <c r="O258" s="42">
        <v>127.21300000000001</v>
      </c>
      <c r="P258" s="42">
        <v>149.62099999999998</v>
      </c>
      <c r="Q258" s="42">
        <f t="shared" si="70"/>
        <v>10.399999999999999</v>
      </c>
      <c r="R258" s="42">
        <f t="shared" si="71"/>
        <v>12.8</v>
      </c>
      <c r="S258" s="42">
        <f t="shared" si="72"/>
        <v>24.099999999999994</v>
      </c>
      <c r="T258" s="42">
        <f t="shared" si="73"/>
        <v>20.200000000000003</v>
      </c>
      <c r="U258" s="42">
        <f t="shared" si="74"/>
        <v>16.799999999999997</v>
      </c>
      <c r="V258" s="42">
        <f t="shared" si="75"/>
        <v>18.191000000000003</v>
      </c>
      <c r="W258" s="42">
        <f t="shared" si="76"/>
        <v>19.422000000000011</v>
      </c>
      <c r="X258" s="42">
        <f t="shared" si="76"/>
        <v>22.407999999999973</v>
      </c>
    </row>
    <row r="259" spans="1:24" ht="15" customHeight="1" x14ac:dyDescent="0.25">
      <c r="A259" s="9" t="s">
        <v>7</v>
      </c>
      <c r="B259" s="9" t="s">
        <v>41</v>
      </c>
      <c r="C259" s="9" t="s">
        <v>42</v>
      </c>
      <c r="D259" s="9" t="s">
        <v>72</v>
      </c>
      <c r="E259" s="9"/>
      <c r="F259" s="9"/>
      <c r="G259" s="9" t="s">
        <v>74</v>
      </c>
      <c r="H259" s="42">
        <v>0</v>
      </c>
      <c r="I259" s="42">
        <v>0</v>
      </c>
      <c r="J259" s="42">
        <v>0</v>
      </c>
      <c r="K259" s="42">
        <v>0</v>
      </c>
      <c r="L259" s="42">
        <v>0</v>
      </c>
      <c r="M259" s="42">
        <v>0</v>
      </c>
      <c r="N259" s="42">
        <v>0</v>
      </c>
      <c r="O259" s="42">
        <v>0</v>
      </c>
      <c r="P259" s="42">
        <v>0</v>
      </c>
      <c r="Q259" s="42">
        <f t="shared" si="70"/>
        <v>0</v>
      </c>
      <c r="R259" s="42">
        <f t="shared" si="71"/>
        <v>0</v>
      </c>
      <c r="S259" s="42">
        <f t="shared" si="72"/>
        <v>0</v>
      </c>
      <c r="T259" s="42">
        <f t="shared" si="73"/>
        <v>0</v>
      </c>
      <c r="U259" s="42">
        <f t="shared" si="74"/>
        <v>0</v>
      </c>
      <c r="V259" s="42">
        <f t="shared" si="75"/>
        <v>0</v>
      </c>
      <c r="W259" s="42">
        <f t="shared" si="76"/>
        <v>0</v>
      </c>
      <c r="X259" s="42">
        <f t="shared" si="76"/>
        <v>0</v>
      </c>
    </row>
    <row r="260" spans="1:24" ht="15" customHeight="1" x14ac:dyDescent="0.25">
      <c r="A260" s="9" t="s">
        <v>7</v>
      </c>
      <c r="B260" s="9" t="s">
        <v>43</v>
      </c>
      <c r="C260" s="9" t="s">
        <v>44</v>
      </c>
      <c r="D260" s="9" t="s">
        <v>72</v>
      </c>
      <c r="E260" s="9"/>
      <c r="F260" s="9"/>
      <c r="G260" s="9" t="s">
        <v>74</v>
      </c>
      <c r="H260" s="42">
        <v>0</v>
      </c>
      <c r="I260" s="42">
        <v>0</v>
      </c>
      <c r="J260" s="42">
        <v>0</v>
      </c>
      <c r="K260" s="42">
        <v>0</v>
      </c>
      <c r="L260" s="42">
        <v>0</v>
      </c>
      <c r="M260" s="42">
        <v>0</v>
      </c>
      <c r="N260" s="42">
        <v>0</v>
      </c>
      <c r="O260" s="42">
        <v>0</v>
      </c>
      <c r="P260" s="42">
        <v>0</v>
      </c>
      <c r="Q260" s="42">
        <f t="shared" si="70"/>
        <v>0</v>
      </c>
      <c r="R260" s="42">
        <f t="shared" si="71"/>
        <v>0</v>
      </c>
      <c r="S260" s="42">
        <f t="shared" si="72"/>
        <v>0</v>
      </c>
      <c r="T260" s="42">
        <f t="shared" si="73"/>
        <v>0</v>
      </c>
      <c r="U260" s="42">
        <f t="shared" si="74"/>
        <v>0</v>
      </c>
      <c r="V260" s="42">
        <f t="shared" si="75"/>
        <v>0</v>
      </c>
      <c r="W260" s="42">
        <f t="shared" si="76"/>
        <v>0</v>
      </c>
      <c r="X260" s="42">
        <f t="shared" si="76"/>
        <v>0</v>
      </c>
    </row>
    <row r="261" spans="1:24" ht="15" customHeight="1" x14ac:dyDescent="0.25">
      <c r="A261" s="9" t="s">
        <v>7</v>
      </c>
      <c r="B261" s="9" t="s">
        <v>45</v>
      </c>
      <c r="C261" s="9" t="s">
        <v>46</v>
      </c>
      <c r="D261" s="9" t="s">
        <v>72</v>
      </c>
      <c r="E261" s="9"/>
      <c r="F261" s="9"/>
      <c r="G261" s="9" t="s">
        <v>74</v>
      </c>
      <c r="H261" s="42">
        <v>0</v>
      </c>
      <c r="I261" s="42">
        <v>0</v>
      </c>
      <c r="J261" s="42">
        <v>0</v>
      </c>
      <c r="K261" s="42">
        <v>0</v>
      </c>
      <c r="L261" s="42">
        <v>0</v>
      </c>
      <c r="M261" s="42">
        <v>0</v>
      </c>
      <c r="N261" s="42">
        <v>0</v>
      </c>
      <c r="O261" s="42">
        <v>0</v>
      </c>
      <c r="P261" s="42">
        <v>0</v>
      </c>
      <c r="Q261" s="42">
        <f t="shared" si="70"/>
        <v>0</v>
      </c>
      <c r="R261" s="42">
        <f t="shared" si="71"/>
        <v>0</v>
      </c>
      <c r="S261" s="42">
        <f t="shared" si="72"/>
        <v>0</v>
      </c>
      <c r="T261" s="42">
        <f t="shared" si="73"/>
        <v>0</v>
      </c>
      <c r="U261" s="42">
        <f t="shared" si="74"/>
        <v>0</v>
      </c>
      <c r="V261" s="42">
        <f t="shared" si="75"/>
        <v>0</v>
      </c>
      <c r="W261" s="42">
        <f t="shared" si="76"/>
        <v>0</v>
      </c>
      <c r="X261" s="42">
        <f t="shared" si="76"/>
        <v>0</v>
      </c>
    </row>
    <row r="262" spans="1:24" ht="15" customHeight="1" x14ac:dyDescent="0.25">
      <c r="A262" s="9" t="s">
        <v>6</v>
      </c>
      <c r="B262" s="9" t="s">
        <v>29</v>
      </c>
      <c r="C262" s="9" t="s">
        <v>30</v>
      </c>
      <c r="D262" s="40" t="s">
        <v>134</v>
      </c>
      <c r="E262" s="51" t="s">
        <v>132</v>
      </c>
      <c r="F262" s="41" t="s">
        <v>133</v>
      </c>
      <c r="G262" s="9" t="s">
        <v>75</v>
      </c>
      <c r="H262" s="46">
        <v>4100</v>
      </c>
      <c r="I262" s="46">
        <v>4100</v>
      </c>
      <c r="J262" s="46">
        <v>4890</v>
      </c>
      <c r="K262" s="50">
        <v>7270</v>
      </c>
      <c r="L262" s="49">
        <v>7270</v>
      </c>
      <c r="M262" s="49">
        <v>5658</v>
      </c>
      <c r="N262" s="49">
        <v>4608</v>
      </c>
      <c r="O262" s="49">
        <v>4631</v>
      </c>
      <c r="P262" s="49">
        <v>4631</v>
      </c>
      <c r="Q262" s="42">
        <f t="shared" si="70"/>
        <v>0</v>
      </c>
      <c r="R262" s="42">
        <f t="shared" si="71"/>
        <v>790</v>
      </c>
      <c r="S262" s="42">
        <f t="shared" si="72"/>
        <v>2380</v>
      </c>
      <c r="T262" s="42">
        <f t="shared" si="73"/>
        <v>0</v>
      </c>
      <c r="U262" s="42">
        <f t="shared" si="74"/>
        <v>0</v>
      </c>
      <c r="V262" s="42">
        <f t="shared" si="75"/>
        <v>0</v>
      </c>
      <c r="W262" s="42">
        <f t="shared" si="76"/>
        <v>23</v>
      </c>
      <c r="X262" s="42">
        <f t="shared" si="76"/>
        <v>0</v>
      </c>
    </row>
    <row r="263" spans="1:24" ht="15" customHeight="1" x14ac:dyDescent="0.25">
      <c r="A263" s="9" t="s">
        <v>6</v>
      </c>
      <c r="B263" s="9" t="s">
        <v>31</v>
      </c>
      <c r="C263" s="9" t="s">
        <v>32</v>
      </c>
      <c r="D263" s="40" t="s">
        <v>134</v>
      </c>
      <c r="E263" s="51" t="s">
        <v>132</v>
      </c>
      <c r="F263" s="41" t="s">
        <v>133</v>
      </c>
      <c r="G263" s="9" t="s">
        <v>75</v>
      </c>
      <c r="H263" s="46">
        <v>17400</v>
      </c>
      <c r="I263" s="46">
        <v>18900</v>
      </c>
      <c r="J263" s="46">
        <v>21000</v>
      </c>
      <c r="K263" s="50">
        <v>19590</v>
      </c>
      <c r="L263" s="49">
        <v>19590</v>
      </c>
      <c r="M263" s="49">
        <v>19914</v>
      </c>
      <c r="N263" s="49">
        <v>19297</v>
      </c>
      <c r="O263" s="49">
        <v>18433</v>
      </c>
      <c r="P263" s="49">
        <v>15570</v>
      </c>
      <c r="Q263" s="42">
        <f t="shared" si="70"/>
        <v>1500</v>
      </c>
      <c r="R263" s="42">
        <f t="shared" si="71"/>
        <v>2100</v>
      </c>
      <c r="S263" s="42">
        <f t="shared" si="72"/>
        <v>0</v>
      </c>
      <c r="T263" s="42">
        <f t="shared" si="73"/>
        <v>0</v>
      </c>
      <c r="U263" s="42">
        <f t="shared" si="74"/>
        <v>324</v>
      </c>
      <c r="V263" s="42">
        <f t="shared" si="75"/>
        <v>0</v>
      </c>
      <c r="W263" s="42">
        <f t="shared" si="76"/>
        <v>0</v>
      </c>
      <c r="X263" s="42">
        <f t="shared" si="76"/>
        <v>0</v>
      </c>
    </row>
    <row r="264" spans="1:24" ht="15" customHeight="1" x14ac:dyDescent="0.25">
      <c r="A264" s="9" t="s">
        <v>6</v>
      </c>
      <c r="B264" s="9" t="s">
        <v>33</v>
      </c>
      <c r="C264" s="9" t="s">
        <v>34</v>
      </c>
      <c r="D264" s="9" t="s">
        <v>71</v>
      </c>
      <c r="E264" s="9"/>
      <c r="F264" s="9"/>
      <c r="G264" s="9" t="s">
        <v>76</v>
      </c>
      <c r="H264" s="42">
        <v>510</v>
      </c>
      <c r="I264" s="42">
        <v>510</v>
      </c>
      <c r="J264" s="42">
        <v>485</v>
      </c>
      <c r="K264" s="42">
        <v>485</v>
      </c>
      <c r="L264" s="42">
        <v>485</v>
      </c>
      <c r="M264" s="42">
        <v>485</v>
      </c>
      <c r="N264" s="42">
        <v>485</v>
      </c>
      <c r="O264" s="42">
        <v>485</v>
      </c>
      <c r="P264" s="42">
        <v>485</v>
      </c>
      <c r="Q264" s="42">
        <f t="shared" si="70"/>
        <v>0</v>
      </c>
      <c r="R264" s="42">
        <f t="shared" si="71"/>
        <v>0</v>
      </c>
      <c r="S264" s="42">
        <f t="shared" si="72"/>
        <v>0</v>
      </c>
      <c r="T264" s="42">
        <f t="shared" si="73"/>
        <v>0</v>
      </c>
      <c r="U264" s="42">
        <f t="shared" si="74"/>
        <v>0</v>
      </c>
      <c r="V264" s="42">
        <f t="shared" si="75"/>
        <v>0</v>
      </c>
      <c r="W264" s="42">
        <f t="shared" si="76"/>
        <v>0</v>
      </c>
      <c r="X264" s="42">
        <f t="shared" si="76"/>
        <v>0</v>
      </c>
    </row>
    <row r="265" spans="1:24" ht="15" customHeight="1" x14ac:dyDescent="0.25">
      <c r="A265" s="9" t="s">
        <v>6</v>
      </c>
      <c r="B265" s="9" t="s">
        <v>35</v>
      </c>
      <c r="C265" s="9" t="s">
        <v>36</v>
      </c>
      <c r="D265" s="9" t="s">
        <v>72</v>
      </c>
      <c r="E265" s="9"/>
      <c r="F265" s="9"/>
      <c r="G265" s="9" t="s">
        <v>74</v>
      </c>
      <c r="H265" s="42">
        <v>37</v>
      </c>
      <c r="I265" s="42">
        <v>37</v>
      </c>
      <c r="J265" s="42">
        <v>37</v>
      </c>
      <c r="K265" s="42">
        <v>37</v>
      </c>
      <c r="L265" s="42">
        <v>37</v>
      </c>
      <c r="M265" s="42">
        <v>37</v>
      </c>
      <c r="N265" s="42">
        <v>37</v>
      </c>
      <c r="O265" s="42">
        <v>37</v>
      </c>
      <c r="P265" s="42">
        <v>37</v>
      </c>
      <c r="Q265" s="42">
        <f t="shared" si="70"/>
        <v>0</v>
      </c>
      <c r="R265" s="42">
        <f t="shared" si="71"/>
        <v>0</v>
      </c>
      <c r="S265" s="42">
        <f t="shared" si="72"/>
        <v>0</v>
      </c>
      <c r="T265" s="42">
        <f t="shared" si="73"/>
        <v>0</v>
      </c>
      <c r="U265" s="42">
        <f t="shared" si="74"/>
        <v>0</v>
      </c>
      <c r="V265" s="42">
        <f t="shared" si="75"/>
        <v>0</v>
      </c>
      <c r="W265" s="42">
        <f t="shared" si="76"/>
        <v>0</v>
      </c>
      <c r="X265" s="42">
        <f t="shared" si="76"/>
        <v>0</v>
      </c>
    </row>
    <row r="266" spans="1:24" ht="15" customHeight="1" x14ac:dyDescent="0.25">
      <c r="A266" s="9" t="s">
        <v>6</v>
      </c>
      <c r="B266" s="9" t="s">
        <v>79</v>
      </c>
      <c r="C266" s="9" t="s">
        <v>83</v>
      </c>
      <c r="D266" s="9" t="s">
        <v>72</v>
      </c>
      <c r="E266" s="9"/>
      <c r="F266" s="9"/>
      <c r="G266" s="9" t="s">
        <v>74</v>
      </c>
      <c r="H266" s="42">
        <v>2088</v>
      </c>
      <c r="I266" s="42">
        <v>2205</v>
      </c>
      <c r="J266" s="42">
        <v>2485</v>
      </c>
      <c r="K266" s="42">
        <v>2637</v>
      </c>
      <c r="L266" s="42">
        <v>3034</v>
      </c>
      <c r="M266" s="42">
        <v>3300</v>
      </c>
      <c r="N266" s="42">
        <v>3245</v>
      </c>
      <c r="O266" s="42">
        <v>3436</v>
      </c>
      <c r="P266" s="42">
        <v>3527</v>
      </c>
      <c r="Q266" s="42">
        <f t="shared" si="70"/>
        <v>117</v>
      </c>
      <c r="R266" s="42">
        <f t="shared" si="71"/>
        <v>280</v>
      </c>
      <c r="S266" s="42">
        <f t="shared" si="72"/>
        <v>152</v>
      </c>
      <c r="T266" s="42">
        <f t="shared" si="73"/>
        <v>397</v>
      </c>
      <c r="U266" s="42">
        <f t="shared" si="74"/>
        <v>266</v>
      </c>
      <c r="V266" s="42">
        <f t="shared" si="75"/>
        <v>0</v>
      </c>
      <c r="W266" s="42">
        <f t="shared" si="76"/>
        <v>191</v>
      </c>
      <c r="X266" s="42">
        <f t="shared" si="76"/>
        <v>91</v>
      </c>
    </row>
    <row r="267" spans="1:24" ht="15" customHeight="1" x14ac:dyDescent="0.25">
      <c r="A267" s="9" t="s">
        <v>6</v>
      </c>
      <c r="B267" s="9" t="s">
        <v>78</v>
      </c>
      <c r="C267" s="9" t="s">
        <v>84</v>
      </c>
      <c r="D267" s="9" t="s">
        <v>72</v>
      </c>
      <c r="E267" s="9"/>
      <c r="F267" s="9"/>
      <c r="G267" s="9" t="s">
        <v>74</v>
      </c>
      <c r="H267" s="42">
        <v>228</v>
      </c>
      <c r="I267" s="42">
        <v>228</v>
      </c>
      <c r="J267" s="42">
        <v>228</v>
      </c>
      <c r="K267" s="42">
        <v>228</v>
      </c>
      <c r="L267" s="42">
        <v>357</v>
      </c>
      <c r="M267" s="42">
        <v>957</v>
      </c>
      <c r="N267" s="42">
        <v>957</v>
      </c>
      <c r="O267" s="42">
        <v>957</v>
      </c>
      <c r="P267" s="42">
        <v>957</v>
      </c>
      <c r="Q267" s="42">
        <f t="shared" si="70"/>
        <v>0</v>
      </c>
      <c r="R267" s="42">
        <f t="shared" si="71"/>
        <v>0</v>
      </c>
      <c r="S267" s="42">
        <f t="shared" si="72"/>
        <v>0</v>
      </c>
      <c r="T267" s="42">
        <f t="shared" si="73"/>
        <v>129</v>
      </c>
      <c r="U267" s="42">
        <f t="shared" si="74"/>
        <v>600</v>
      </c>
      <c r="V267" s="42">
        <f t="shared" si="75"/>
        <v>0</v>
      </c>
      <c r="W267" s="42">
        <f t="shared" si="76"/>
        <v>0</v>
      </c>
      <c r="X267" s="42">
        <f t="shared" si="76"/>
        <v>0</v>
      </c>
    </row>
    <row r="268" spans="1:24" ht="15" customHeight="1" x14ac:dyDescent="0.25">
      <c r="A268" s="9" t="s">
        <v>6</v>
      </c>
      <c r="B268" s="9" t="s">
        <v>37</v>
      </c>
      <c r="C268" s="9" t="s">
        <v>38</v>
      </c>
      <c r="D268" s="40" t="s">
        <v>134</v>
      </c>
      <c r="E268" s="51" t="s">
        <v>132</v>
      </c>
      <c r="F268" s="41" t="s">
        <v>133</v>
      </c>
      <c r="G268" s="9" t="s">
        <v>75</v>
      </c>
      <c r="H268" s="46">
        <v>200</v>
      </c>
      <c r="I268" s="46">
        <v>200</v>
      </c>
      <c r="J268" s="46">
        <v>260</v>
      </c>
      <c r="K268" s="50">
        <v>0</v>
      </c>
      <c r="L268" s="49">
        <v>0</v>
      </c>
      <c r="M268" s="49">
        <v>0</v>
      </c>
      <c r="N268" s="49">
        <v>0</v>
      </c>
      <c r="O268" s="49">
        <v>0</v>
      </c>
      <c r="P268" s="49">
        <v>0</v>
      </c>
      <c r="Q268" s="42">
        <f t="shared" si="70"/>
        <v>0</v>
      </c>
      <c r="R268" s="42">
        <f t="shared" si="71"/>
        <v>60</v>
      </c>
      <c r="S268" s="42">
        <f t="shared" si="72"/>
        <v>0</v>
      </c>
      <c r="T268" s="42">
        <f t="shared" si="73"/>
        <v>0</v>
      </c>
      <c r="U268" s="42">
        <f t="shared" si="74"/>
        <v>0</v>
      </c>
      <c r="V268" s="42">
        <f t="shared" si="75"/>
        <v>0</v>
      </c>
      <c r="W268" s="42">
        <f t="shared" si="76"/>
        <v>0</v>
      </c>
      <c r="X268" s="42">
        <f t="shared" si="76"/>
        <v>0</v>
      </c>
    </row>
    <row r="269" spans="1:24" ht="15" customHeight="1" x14ac:dyDescent="0.25">
      <c r="A269" s="9" t="s">
        <v>6</v>
      </c>
      <c r="B269" s="9" t="s">
        <v>39</v>
      </c>
      <c r="C269" s="9" t="s">
        <v>40</v>
      </c>
      <c r="D269" s="9" t="s">
        <v>72</v>
      </c>
      <c r="E269" s="9"/>
      <c r="F269" s="9"/>
      <c r="G269" s="9" t="s">
        <v>74</v>
      </c>
      <c r="H269" s="42">
        <v>1015.2380000000001</v>
      </c>
      <c r="I269" s="42">
        <v>1040.174</v>
      </c>
      <c r="J269" s="42">
        <v>1093.6659999999999</v>
      </c>
      <c r="K269" s="42">
        <v>1076.19</v>
      </c>
      <c r="L269" s="42">
        <v>1106</v>
      </c>
      <c r="M269" s="42">
        <v>1093.0050000000001</v>
      </c>
      <c r="N269" s="42">
        <v>1096</v>
      </c>
      <c r="O269" s="42">
        <v>1227</v>
      </c>
      <c r="P269" s="42">
        <v>1209</v>
      </c>
      <c r="Q269" s="42">
        <f t="shared" si="70"/>
        <v>24.935999999999922</v>
      </c>
      <c r="R269" s="42">
        <f t="shared" si="71"/>
        <v>53.491999999999962</v>
      </c>
      <c r="S269" s="42">
        <f t="shared" si="72"/>
        <v>0</v>
      </c>
      <c r="T269" s="42">
        <f t="shared" si="73"/>
        <v>29.809999999999945</v>
      </c>
      <c r="U269" s="42">
        <f t="shared" si="74"/>
        <v>0</v>
      </c>
      <c r="V269" s="42">
        <f t="shared" si="75"/>
        <v>2.9949999999998909</v>
      </c>
      <c r="W269" s="42">
        <f t="shared" si="76"/>
        <v>131</v>
      </c>
      <c r="X269" s="42">
        <f t="shared" si="76"/>
        <v>0</v>
      </c>
    </row>
    <row r="270" spans="1:24" ht="15" customHeight="1" x14ac:dyDescent="0.25">
      <c r="A270" s="9" t="s">
        <v>6</v>
      </c>
      <c r="B270" s="9" t="s">
        <v>80</v>
      </c>
      <c r="C270" s="9" t="s">
        <v>85</v>
      </c>
      <c r="D270" s="9" t="s">
        <v>72</v>
      </c>
      <c r="E270" s="6" t="s">
        <v>139</v>
      </c>
      <c r="F270" s="9"/>
      <c r="G270" s="9" t="s">
        <v>74</v>
      </c>
      <c r="H270" s="44">
        <v>10.281000000000001</v>
      </c>
      <c r="I270" s="44">
        <v>19.803000000000001</v>
      </c>
      <c r="J270" s="44">
        <v>44.85</v>
      </c>
      <c r="K270" s="44">
        <v>69.483000000000004</v>
      </c>
      <c r="L270" s="44">
        <v>105.29400000000001</v>
      </c>
      <c r="M270" s="44">
        <v>147.31500000000003</v>
      </c>
      <c r="N270" s="44">
        <v>200.85900000000001</v>
      </c>
      <c r="O270" s="44">
        <v>317.952</v>
      </c>
      <c r="P270" s="44">
        <v>495.21300000000002</v>
      </c>
      <c r="Q270" s="42">
        <f t="shared" si="70"/>
        <v>9.5220000000000002</v>
      </c>
      <c r="R270" s="42">
        <f t="shared" si="71"/>
        <v>25.047000000000001</v>
      </c>
      <c r="S270" s="42">
        <f t="shared" si="72"/>
        <v>24.633000000000003</v>
      </c>
      <c r="T270" s="42">
        <f t="shared" si="73"/>
        <v>35.811000000000007</v>
      </c>
      <c r="U270" s="42">
        <f t="shared" si="74"/>
        <v>42.021000000000015</v>
      </c>
      <c r="V270" s="42">
        <f t="shared" si="75"/>
        <v>53.543999999999983</v>
      </c>
      <c r="W270" s="42">
        <f t="shared" si="76"/>
        <v>117.09299999999999</v>
      </c>
      <c r="X270" s="42">
        <f t="shared" si="76"/>
        <v>177.26100000000002</v>
      </c>
    </row>
    <row r="271" spans="1:24" ht="15" customHeight="1" x14ac:dyDescent="0.25">
      <c r="A271" s="9" t="s">
        <v>6</v>
      </c>
      <c r="B271" s="9" t="s">
        <v>81</v>
      </c>
      <c r="C271" s="9" t="s">
        <v>86</v>
      </c>
      <c r="D271" s="9" t="s">
        <v>72</v>
      </c>
      <c r="E271" s="6" t="s">
        <v>139</v>
      </c>
      <c r="F271" s="9"/>
      <c r="G271" s="9" t="s">
        <v>74</v>
      </c>
      <c r="H271" s="44">
        <v>138.71899999999999</v>
      </c>
      <c r="I271" s="44">
        <v>267.197</v>
      </c>
      <c r="J271" s="44">
        <v>605.15</v>
      </c>
      <c r="K271" s="44">
        <v>937.51700000000005</v>
      </c>
      <c r="L271" s="44">
        <v>1420.7060000000001</v>
      </c>
      <c r="M271" s="44">
        <v>1987.6850000000002</v>
      </c>
      <c r="N271" s="44">
        <v>2710.1410000000001</v>
      </c>
      <c r="O271" s="44">
        <v>4290.0480000000007</v>
      </c>
      <c r="P271" s="44">
        <v>6681.7870000000003</v>
      </c>
      <c r="Q271" s="42">
        <f t="shared" si="70"/>
        <v>128.47800000000001</v>
      </c>
      <c r="R271" s="42">
        <f t="shared" si="71"/>
        <v>337.95299999999997</v>
      </c>
      <c r="S271" s="42">
        <f t="shared" si="72"/>
        <v>332.36700000000008</v>
      </c>
      <c r="T271" s="42">
        <f t="shared" si="73"/>
        <v>483.18900000000008</v>
      </c>
      <c r="U271" s="42">
        <f t="shared" si="74"/>
        <v>566.97900000000004</v>
      </c>
      <c r="V271" s="42">
        <f t="shared" si="75"/>
        <v>722.4559999999999</v>
      </c>
      <c r="W271" s="42">
        <f t="shared" si="76"/>
        <v>1579.9070000000006</v>
      </c>
      <c r="X271" s="42">
        <f t="shared" si="76"/>
        <v>2391.7389999999996</v>
      </c>
    </row>
    <row r="272" spans="1:24" ht="15" customHeight="1" x14ac:dyDescent="0.25">
      <c r="A272" s="9" t="s">
        <v>6</v>
      </c>
      <c r="B272" s="9" t="s">
        <v>41</v>
      </c>
      <c r="C272" s="9" t="s">
        <v>42</v>
      </c>
      <c r="D272" s="9" t="s">
        <v>72</v>
      </c>
      <c r="E272" s="9"/>
      <c r="F272" s="9"/>
      <c r="G272" s="9" t="s">
        <v>74</v>
      </c>
      <c r="H272" s="42">
        <v>0</v>
      </c>
      <c r="I272" s="42">
        <v>0</v>
      </c>
      <c r="J272" s="42">
        <v>0</v>
      </c>
      <c r="K272" s="42">
        <v>0</v>
      </c>
      <c r="L272" s="42">
        <v>0</v>
      </c>
      <c r="M272" s="42">
        <v>0</v>
      </c>
      <c r="N272" s="42">
        <v>0</v>
      </c>
      <c r="O272" s="42">
        <v>0</v>
      </c>
      <c r="P272" s="42">
        <v>0</v>
      </c>
      <c r="Q272" s="42">
        <f t="shared" si="70"/>
        <v>0</v>
      </c>
      <c r="R272" s="42">
        <f t="shared" si="71"/>
        <v>0</v>
      </c>
      <c r="S272" s="42">
        <f t="shared" si="72"/>
        <v>0</v>
      </c>
      <c r="T272" s="42">
        <f t="shared" si="73"/>
        <v>0</v>
      </c>
      <c r="U272" s="42">
        <f t="shared" si="74"/>
        <v>0</v>
      </c>
      <c r="V272" s="42">
        <f t="shared" si="75"/>
        <v>0</v>
      </c>
      <c r="W272" s="42">
        <f t="shared" si="76"/>
        <v>0</v>
      </c>
      <c r="X272" s="42">
        <f t="shared" si="76"/>
        <v>0</v>
      </c>
    </row>
    <row r="273" spans="1:24" ht="15" customHeight="1" x14ac:dyDescent="0.25">
      <c r="A273" s="9" t="s">
        <v>6</v>
      </c>
      <c r="B273" s="9" t="s">
        <v>43</v>
      </c>
      <c r="C273" s="9" t="s">
        <v>44</v>
      </c>
      <c r="D273" s="9" t="s">
        <v>72</v>
      </c>
      <c r="E273" s="9"/>
      <c r="F273" s="9"/>
      <c r="G273" s="9" t="s">
        <v>74</v>
      </c>
      <c r="H273" s="42">
        <v>0</v>
      </c>
      <c r="I273" s="42">
        <v>0</v>
      </c>
      <c r="J273" s="42">
        <v>0</v>
      </c>
      <c r="K273" s="42">
        <v>0</v>
      </c>
      <c r="L273" s="42">
        <v>0</v>
      </c>
      <c r="M273" s="42">
        <v>0</v>
      </c>
      <c r="N273" s="42">
        <v>0</v>
      </c>
      <c r="O273" s="42">
        <v>0</v>
      </c>
      <c r="P273" s="42">
        <v>0</v>
      </c>
      <c r="Q273" s="42">
        <f t="shared" si="70"/>
        <v>0</v>
      </c>
      <c r="R273" s="42">
        <f t="shared" si="71"/>
        <v>0</v>
      </c>
      <c r="S273" s="42">
        <f t="shared" si="72"/>
        <v>0</v>
      </c>
      <c r="T273" s="42">
        <f t="shared" si="73"/>
        <v>0</v>
      </c>
      <c r="U273" s="42">
        <f t="shared" si="74"/>
        <v>0</v>
      </c>
      <c r="V273" s="42">
        <f t="shared" si="75"/>
        <v>0</v>
      </c>
      <c r="W273" s="42">
        <f t="shared" si="76"/>
        <v>0</v>
      </c>
      <c r="X273" s="42">
        <f t="shared" si="76"/>
        <v>0</v>
      </c>
    </row>
    <row r="274" spans="1:24" ht="15" customHeight="1" x14ac:dyDescent="0.25">
      <c r="A274" s="9" t="s">
        <v>6</v>
      </c>
      <c r="B274" s="9" t="s">
        <v>45</v>
      </c>
      <c r="C274" s="9" t="s">
        <v>46</v>
      </c>
      <c r="D274" s="9" t="s">
        <v>72</v>
      </c>
      <c r="E274" s="9"/>
      <c r="F274" s="9"/>
      <c r="G274" s="9" t="s">
        <v>74</v>
      </c>
      <c r="H274" s="42">
        <v>0</v>
      </c>
      <c r="I274" s="42">
        <v>0</v>
      </c>
      <c r="J274" s="42">
        <v>0</v>
      </c>
      <c r="K274" s="42">
        <v>0</v>
      </c>
      <c r="L274" s="42">
        <v>0</v>
      </c>
      <c r="M274" s="42">
        <v>0</v>
      </c>
      <c r="N274" s="42">
        <v>0</v>
      </c>
      <c r="O274" s="42">
        <v>0</v>
      </c>
      <c r="P274" s="42">
        <v>0</v>
      </c>
      <c r="Q274" s="42">
        <f t="shared" si="70"/>
        <v>0</v>
      </c>
      <c r="R274" s="42">
        <f t="shared" si="71"/>
        <v>0</v>
      </c>
      <c r="S274" s="42">
        <f t="shared" si="72"/>
        <v>0</v>
      </c>
      <c r="T274" s="42">
        <f t="shared" si="73"/>
        <v>0</v>
      </c>
      <c r="U274" s="42">
        <f t="shared" si="74"/>
        <v>0</v>
      </c>
      <c r="V274" s="42">
        <f t="shared" si="75"/>
        <v>0</v>
      </c>
      <c r="W274" s="42">
        <f t="shared" si="76"/>
        <v>0</v>
      </c>
      <c r="X274" s="42">
        <f t="shared" si="76"/>
        <v>0</v>
      </c>
    </row>
    <row r="275" spans="1:24" ht="15" customHeight="1" x14ac:dyDescent="0.25">
      <c r="A275" s="9" t="s">
        <v>5</v>
      </c>
      <c r="B275" s="9" t="s">
        <v>29</v>
      </c>
      <c r="C275" s="9" t="s">
        <v>30</v>
      </c>
      <c r="D275" s="40" t="s">
        <v>134</v>
      </c>
      <c r="E275" s="51" t="s">
        <v>132</v>
      </c>
      <c r="F275" s="41" t="s">
        <v>133</v>
      </c>
      <c r="G275" s="9" t="s">
        <v>75</v>
      </c>
      <c r="H275" s="46">
        <v>28880</v>
      </c>
      <c r="I275" s="46">
        <v>29490</v>
      </c>
      <c r="J275" s="46">
        <v>29410</v>
      </c>
      <c r="K275" s="50">
        <v>27485</v>
      </c>
      <c r="L275" s="49">
        <v>27793</v>
      </c>
      <c r="M275" s="49">
        <v>26962</v>
      </c>
      <c r="N275" s="49">
        <v>26308</v>
      </c>
      <c r="O275" s="49">
        <v>28635</v>
      </c>
      <c r="P275" s="49">
        <v>30274</v>
      </c>
      <c r="Q275" s="42">
        <f t="shared" si="70"/>
        <v>610</v>
      </c>
      <c r="R275" s="42">
        <f t="shared" si="71"/>
        <v>0</v>
      </c>
      <c r="S275" s="42">
        <f t="shared" si="72"/>
        <v>0</v>
      </c>
      <c r="T275" s="42">
        <f t="shared" si="73"/>
        <v>308</v>
      </c>
      <c r="U275" s="42">
        <f t="shared" si="74"/>
        <v>0</v>
      </c>
      <c r="V275" s="42">
        <f t="shared" si="75"/>
        <v>0</v>
      </c>
      <c r="W275" s="42">
        <f t="shared" si="76"/>
        <v>2327</v>
      </c>
      <c r="X275" s="42">
        <f t="shared" si="76"/>
        <v>1639</v>
      </c>
    </row>
    <row r="276" spans="1:24" ht="15" customHeight="1" x14ac:dyDescent="0.25">
      <c r="A276" s="9" t="s">
        <v>5</v>
      </c>
      <c r="B276" s="9" t="s">
        <v>31</v>
      </c>
      <c r="C276" s="9" t="s">
        <v>32</v>
      </c>
      <c r="D276" s="40" t="s">
        <v>134</v>
      </c>
      <c r="E276" s="51" t="s">
        <v>132</v>
      </c>
      <c r="F276" s="41" t="s">
        <v>133</v>
      </c>
      <c r="G276" s="9" t="s">
        <v>75</v>
      </c>
      <c r="H276" s="46">
        <v>780</v>
      </c>
      <c r="I276" s="46">
        <v>730</v>
      </c>
      <c r="J276" s="46">
        <v>730</v>
      </c>
      <c r="K276" s="50">
        <v>1145</v>
      </c>
      <c r="L276" s="49">
        <v>984</v>
      </c>
      <c r="M276" s="49">
        <v>1460</v>
      </c>
      <c r="N276" s="49">
        <v>1596</v>
      </c>
      <c r="O276" s="49">
        <v>2298</v>
      </c>
      <c r="P276" s="49">
        <v>2378</v>
      </c>
      <c r="Q276" s="42">
        <f t="shared" si="70"/>
        <v>0</v>
      </c>
      <c r="R276" s="42">
        <f t="shared" si="71"/>
        <v>0</v>
      </c>
      <c r="S276" s="42">
        <f t="shared" si="72"/>
        <v>415</v>
      </c>
      <c r="T276" s="42">
        <f t="shared" si="73"/>
        <v>0</v>
      </c>
      <c r="U276" s="42">
        <f t="shared" si="74"/>
        <v>476</v>
      </c>
      <c r="V276" s="42">
        <f t="shared" si="75"/>
        <v>136</v>
      </c>
      <c r="W276" s="42">
        <f t="shared" si="76"/>
        <v>702</v>
      </c>
      <c r="X276" s="42">
        <f t="shared" si="76"/>
        <v>80</v>
      </c>
    </row>
    <row r="277" spans="1:24" ht="15" customHeight="1" x14ac:dyDescent="0.25">
      <c r="A277" s="9" t="s">
        <v>5</v>
      </c>
      <c r="B277" s="9" t="s">
        <v>33</v>
      </c>
      <c r="C277" s="9" t="s">
        <v>34</v>
      </c>
      <c r="D277" s="9" t="s">
        <v>71</v>
      </c>
      <c r="E277" s="9"/>
      <c r="F277" s="9"/>
      <c r="G277" s="9" t="s">
        <v>76</v>
      </c>
      <c r="H277" s="42">
        <v>0</v>
      </c>
      <c r="I277" s="42">
        <v>0</v>
      </c>
      <c r="J277" s="42">
        <v>0</v>
      </c>
      <c r="K277" s="42">
        <v>0</v>
      </c>
      <c r="L277" s="42">
        <v>0</v>
      </c>
      <c r="M277" s="42">
        <v>0</v>
      </c>
      <c r="N277" s="42">
        <v>0</v>
      </c>
      <c r="O277" s="42">
        <v>0</v>
      </c>
      <c r="P277" s="42">
        <v>0</v>
      </c>
      <c r="Q277" s="42">
        <f t="shared" si="70"/>
        <v>0</v>
      </c>
      <c r="R277" s="42">
        <f t="shared" si="71"/>
        <v>0</v>
      </c>
      <c r="S277" s="42">
        <f t="shared" si="72"/>
        <v>0</v>
      </c>
      <c r="T277" s="42">
        <f t="shared" si="73"/>
        <v>0</v>
      </c>
      <c r="U277" s="42">
        <f t="shared" si="74"/>
        <v>0</v>
      </c>
      <c r="V277" s="42">
        <f t="shared" si="75"/>
        <v>0</v>
      </c>
      <c r="W277" s="42">
        <f t="shared" si="76"/>
        <v>0</v>
      </c>
      <c r="X277" s="42">
        <f t="shared" si="76"/>
        <v>0</v>
      </c>
    </row>
    <row r="278" spans="1:24" ht="15" customHeight="1" x14ac:dyDescent="0.25">
      <c r="A278" s="9" t="s">
        <v>5</v>
      </c>
      <c r="B278" s="9" t="s">
        <v>35</v>
      </c>
      <c r="C278" s="9" t="s">
        <v>36</v>
      </c>
      <c r="D278" s="9" t="s">
        <v>72</v>
      </c>
      <c r="E278" s="9"/>
      <c r="F278" s="9"/>
      <c r="G278" s="9" t="s">
        <v>74</v>
      </c>
      <c r="H278" s="42">
        <v>2346</v>
      </c>
      <c r="I278" s="42">
        <v>2351</v>
      </c>
      <c r="J278" s="42">
        <v>2355</v>
      </c>
      <c r="K278" s="42">
        <v>2364</v>
      </c>
      <c r="L278" s="42">
        <v>2370</v>
      </c>
      <c r="M278" s="42">
        <v>2385</v>
      </c>
      <c r="N278" s="42">
        <v>2390.0590000000002</v>
      </c>
      <c r="O278" s="42">
        <v>2390.768</v>
      </c>
      <c r="P278" s="42">
        <v>2396.5120000000002</v>
      </c>
      <c r="Q278" s="42">
        <f t="shared" si="70"/>
        <v>5</v>
      </c>
      <c r="R278" s="42">
        <f t="shared" si="71"/>
        <v>4</v>
      </c>
      <c r="S278" s="42">
        <f t="shared" si="72"/>
        <v>9</v>
      </c>
      <c r="T278" s="42">
        <f t="shared" si="73"/>
        <v>6</v>
      </c>
      <c r="U278" s="42">
        <f t="shared" si="74"/>
        <v>15</v>
      </c>
      <c r="V278" s="42">
        <f t="shared" si="75"/>
        <v>5.0590000000001965</v>
      </c>
      <c r="W278" s="42">
        <f t="shared" si="76"/>
        <v>0.70899999999983265</v>
      </c>
      <c r="X278" s="42">
        <f t="shared" si="76"/>
        <v>5.7440000000001419</v>
      </c>
    </row>
    <row r="279" spans="1:24" ht="15" customHeight="1" x14ac:dyDescent="0.25">
      <c r="A279" s="9" t="s">
        <v>5</v>
      </c>
      <c r="B279" s="9" t="s">
        <v>79</v>
      </c>
      <c r="C279" s="9" t="s">
        <v>83</v>
      </c>
      <c r="D279" s="9" t="s">
        <v>72</v>
      </c>
      <c r="E279" s="9"/>
      <c r="F279" s="9"/>
      <c r="G279" s="9" t="s">
        <v>74</v>
      </c>
      <c r="H279" s="42">
        <v>1800</v>
      </c>
      <c r="I279" s="42">
        <v>2564</v>
      </c>
      <c r="J279" s="42">
        <v>3429</v>
      </c>
      <c r="K279" s="42">
        <v>3836</v>
      </c>
      <c r="L279" s="42">
        <v>4886</v>
      </c>
      <c r="M279" s="42">
        <v>5747</v>
      </c>
      <c r="N279" s="42">
        <v>5759.357</v>
      </c>
      <c r="O279" s="42">
        <v>5766.0780000000004</v>
      </c>
      <c r="P279" s="42">
        <v>5836.8230000000003</v>
      </c>
      <c r="Q279" s="42">
        <f t="shared" si="70"/>
        <v>764</v>
      </c>
      <c r="R279" s="42">
        <f t="shared" si="71"/>
        <v>865</v>
      </c>
      <c r="S279" s="42">
        <f t="shared" si="72"/>
        <v>407</v>
      </c>
      <c r="T279" s="42">
        <f t="shared" si="73"/>
        <v>1050</v>
      </c>
      <c r="U279" s="42">
        <f t="shared" si="74"/>
        <v>861</v>
      </c>
      <c r="V279" s="42">
        <f t="shared" si="75"/>
        <v>12.356999999999971</v>
      </c>
      <c r="W279" s="42">
        <f t="shared" si="76"/>
        <v>6.7210000000004584</v>
      </c>
      <c r="X279" s="42">
        <f t="shared" si="76"/>
        <v>70.744999999999891</v>
      </c>
    </row>
    <row r="280" spans="1:24" ht="15" customHeight="1" x14ac:dyDescent="0.25">
      <c r="A280" s="9" t="s">
        <v>5</v>
      </c>
      <c r="B280" s="9" t="s">
        <v>78</v>
      </c>
      <c r="C280" s="9" t="s">
        <v>84</v>
      </c>
      <c r="D280" s="9" t="s">
        <v>72</v>
      </c>
      <c r="E280" s="9"/>
      <c r="F280" s="9"/>
      <c r="G280" s="9" t="s">
        <v>74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O280" s="42">
        <v>0</v>
      </c>
      <c r="P280" s="42">
        <v>0</v>
      </c>
      <c r="Q280" s="42">
        <f t="shared" si="70"/>
        <v>0</v>
      </c>
      <c r="R280" s="42">
        <f t="shared" si="71"/>
        <v>0</v>
      </c>
      <c r="S280" s="42">
        <f t="shared" si="72"/>
        <v>0</v>
      </c>
      <c r="T280" s="42">
        <f t="shared" si="73"/>
        <v>0</v>
      </c>
      <c r="U280" s="42">
        <f t="shared" si="74"/>
        <v>0</v>
      </c>
      <c r="V280" s="42">
        <f t="shared" si="75"/>
        <v>0</v>
      </c>
      <c r="W280" s="42">
        <f t="shared" si="76"/>
        <v>0</v>
      </c>
      <c r="X280" s="42">
        <f t="shared" si="76"/>
        <v>0</v>
      </c>
    </row>
    <row r="281" spans="1:24" ht="15" customHeight="1" x14ac:dyDescent="0.25">
      <c r="A281" s="9" t="s">
        <v>5</v>
      </c>
      <c r="B281" s="9" t="s">
        <v>37</v>
      </c>
      <c r="C281" s="9" t="s">
        <v>38</v>
      </c>
      <c r="D281" s="41" t="s">
        <v>133</v>
      </c>
      <c r="E281" s="9"/>
      <c r="F281" s="9"/>
      <c r="G281" s="9" t="s">
        <v>75</v>
      </c>
      <c r="H281" s="44">
        <v>345</v>
      </c>
      <c r="I281" s="44">
        <v>345</v>
      </c>
      <c r="J281" s="44">
        <v>345</v>
      </c>
      <c r="K281" s="44">
        <v>345</v>
      </c>
      <c r="L281" s="49">
        <v>345</v>
      </c>
      <c r="M281" s="49">
        <v>345</v>
      </c>
      <c r="N281" s="49">
        <v>345</v>
      </c>
      <c r="O281" s="49">
        <v>415</v>
      </c>
      <c r="P281" s="49">
        <v>415</v>
      </c>
      <c r="Q281" s="42">
        <f t="shared" si="70"/>
        <v>0</v>
      </c>
      <c r="R281" s="42">
        <f t="shared" si="71"/>
        <v>0</v>
      </c>
      <c r="S281" s="42">
        <f t="shared" si="72"/>
        <v>0</v>
      </c>
      <c r="T281" s="42">
        <f t="shared" si="73"/>
        <v>0</v>
      </c>
      <c r="U281" s="42">
        <f t="shared" si="74"/>
        <v>0</v>
      </c>
      <c r="V281" s="42">
        <f t="shared" si="75"/>
        <v>0</v>
      </c>
      <c r="W281" s="42">
        <f t="shared" si="76"/>
        <v>70</v>
      </c>
      <c r="X281" s="42">
        <f t="shared" si="76"/>
        <v>0</v>
      </c>
    </row>
    <row r="282" spans="1:24" ht="15" customHeight="1" x14ac:dyDescent="0.25">
      <c r="A282" s="9" t="s">
        <v>5</v>
      </c>
      <c r="B282" s="9" t="s">
        <v>39</v>
      </c>
      <c r="C282" s="9" t="s">
        <v>40</v>
      </c>
      <c r="D282" s="9" t="s">
        <v>72</v>
      </c>
      <c r="E282" s="9"/>
      <c r="F282" s="9"/>
      <c r="G282" s="9" t="s">
        <v>74</v>
      </c>
      <c r="H282" s="42">
        <v>277</v>
      </c>
      <c r="I282" s="42">
        <v>583</v>
      </c>
      <c r="J282" s="42">
        <v>735</v>
      </c>
      <c r="K282" s="42">
        <v>816</v>
      </c>
      <c r="L282" s="42">
        <v>968</v>
      </c>
      <c r="M282" s="42">
        <v>996</v>
      </c>
      <c r="N282" s="42">
        <v>997.19299999999998</v>
      </c>
      <c r="O282" s="42">
        <v>1047.203</v>
      </c>
      <c r="P282" s="42">
        <v>1055.2429999999999</v>
      </c>
      <c r="Q282" s="42">
        <f t="shared" ref="Q282:Q340" si="77">MAX((I282-H282),0)</f>
        <v>306</v>
      </c>
      <c r="R282" s="42">
        <f t="shared" ref="R282:R340" si="78">MAX((J282-I282),0)</f>
        <v>152</v>
      </c>
      <c r="S282" s="42">
        <f t="shared" ref="S282:S340" si="79">MAX((K282-J282),0)</f>
        <v>81</v>
      </c>
      <c r="T282" s="42">
        <f t="shared" ref="T282:T340" si="80">MAX((L282-K282),0)</f>
        <v>152</v>
      </c>
      <c r="U282" s="42">
        <f t="shared" ref="U282:U340" si="81">MAX((M282-L282),0)</f>
        <v>28</v>
      </c>
      <c r="V282" s="42">
        <f t="shared" ref="V282:V340" si="82">MAX((N282-M282),0)</f>
        <v>1.1929999999999836</v>
      </c>
      <c r="W282" s="42">
        <f t="shared" ref="W282:X340" si="83">MAX((O282-N282),0)</f>
        <v>50.009999999999991</v>
      </c>
      <c r="X282" s="42">
        <f t="shared" si="83"/>
        <v>8.0399999999999636</v>
      </c>
    </row>
    <row r="283" spans="1:24" ht="15" customHeight="1" x14ac:dyDescent="0.25">
      <c r="A283" s="9" t="s">
        <v>5</v>
      </c>
      <c r="B283" s="9" t="s">
        <v>80</v>
      </c>
      <c r="C283" s="9" t="s">
        <v>85</v>
      </c>
      <c r="D283" s="9" t="s">
        <v>72</v>
      </c>
      <c r="E283" s="9"/>
      <c r="F283" s="9"/>
      <c r="G283" s="9" t="s">
        <v>74</v>
      </c>
      <c r="H283" s="42">
        <v>1</v>
      </c>
      <c r="I283" s="42">
        <v>1</v>
      </c>
      <c r="J283" s="42">
        <v>1</v>
      </c>
      <c r="K283" s="42">
        <v>11.932</v>
      </c>
      <c r="L283" s="42">
        <v>36.317</v>
      </c>
      <c r="M283" s="42">
        <v>37.262</v>
      </c>
      <c r="N283" s="42">
        <v>35.802</v>
      </c>
      <c r="O283" s="42">
        <v>51.237000000000002</v>
      </c>
      <c r="P283" s="42">
        <v>99.399000000000001</v>
      </c>
      <c r="Q283" s="42">
        <f t="shared" si="77"/>
        <v>0</v>
      </c>
      <c r="R283" s="42">
        <f t="shared" si="78"/>
        <v>0</v>
      </c>
      <c r="S283" s="42">
        <f t="shared" si="79"/>
        <v>10.932</v>
      </c>
      <c r="T283" s="42">
        <f t="shared" si="80"/>
        <v>24.384999999999998</v>
      </c>
      <c r="U283" s="42">
        <f t="shared" si="81"/>
        <v>0.94500000000000028</v>
      </c>
      <c r="V283" s="42">
        <f t="shared" si="82"/>
        <v>0</v>
      </c>
      <c r="W283" s="42">
        <f t="shared" si="83"/>
        <v>15.435000000000002</v>
      </c>
      <c r="X283" s="42">
        <f t="shared" si="83"/>
        <v>48.161999999999999</v>
      </c>
    </row>
    <row r="284" spans="1:24" ht="15" customHeight="1" x14ac:dyDescent="0.25">
      <c r="A284" s="9" t="s">
        <v>5</v>
      </c>
      <c r="B284" s="9" t="s">
        <v>81</v>
      </c>
      <c r="C284" s="9" t="s">
        <v>86</v>
      </c>
      <c r="D284" s="9" t="s">
        <v>72</v>
      </c>
      <c r="E284" s="9"/>
      <c r="F284" s="9"/>
      <c r="G284" s="9" t="s">
        <v>74</v>
      </c>
      <c r="H284" s="42">
        <v>0.11</v>
      </c>
      <c r="I284" s="42">
        <v>0.30000000000000004</v>
      </c>
      <c r="J284" s="42">
        <v>1.393</v>
      </c>
      <c r="K284" s="42">
        <v>15.218</v>
      </c>
      <c r="L284" s="42">
        <v>71.459999999999994</v>
      </c>
      <c r="M284" s="42">
        <v>149.98500000000001</v>
      </c>
      <c r="N284" s="42">
        <v>251.28899999999999</v>
      </c>
      <c r="O284" s="42">
        <v>510.73899999999998</v>
      </c>
      <c r="P284" s="42">
        <v>1439.86</v>
      </c>
      <c r="Q284" s="42">
        <f t="shared" si="77"/>
        <v>0.19000000000000006</v>
      </c>
      <c r="R284" s="42">
        <f t="shared" si="78"/>
        <v>1.093</v>
      </c>
      <c r="S284" s="42">
        <f t="shared" si="79"/>
        <v>13.824999999999999</v>
      </c>
      <c r="T284" s="42">
        <f t="shared" si="80"/>
        <v>56.24199999999999</v>
      </c>
      <c r="U284" s="42">
        <f t="shared" si="81"/>
        <v>78.52500000000002</v>
      </c>
      <c r="V284" s="42">
        <f t="shared" si="82"/>
        <v>101.30399999999997</v>
      </c>
      <c r="W284" s="42">
        <f t="shared" si="83"/>
        <v>259.45</v>
      </c>
      <c r="X284" s="42">
        <f t="shared" si="83"/>
        <v>929.12099999999987</v>
      </c>
    </row>
    <row r="285" spans="1:24" ht="15" customHeight="1" x14ac:dyDescent="0.25">
      <c r="A285" s="9" t="s">
        <v>5</v>
      </c>
      <c r="B285" s="9" t="s">
        <v>41</v>
      </c>
      <c r="C285" s="9" t="s">
        <v>42</v>
      </c>
      <c r="D285" s="9" t="s">
        <v>72</v>
      </c>
      <c r="E285" s="9"/>
      <c r="F285" s="9"/>
      <c r="G285" s="9" t="s">
        <v>74</v>
      </c>
      <c r="H285" s="42">
        <v>0</v>
      </c>
      <c r="I285" s="42">
        <v>0</v>
      </c>
      <c r="J285" s="42">
        <v>0</v>
      </c>
      <c r="K285" s="42">
        <v>0</v>
      </c>
      <c r="L285" s="42">
        <v>0</v>
      </c>
      <c r="M285" s="42">
        <v>0</v>
      </c>
      <c r="N285" s="42">
        <v>0</v>
      </c>
      <c r="O285" s="42">
        <v>0</v>
      </c>
      <c r="P285" s="42">
        <v>0</v>
      </c>
      <c r="Q285" s="42">
        <f t="shared" si="77"/>
        <v>0</v>
      </c>
      <c r="R285" s="42">
        <f t="shared" si="78"/>
        <v>0</v>
      </c>
      <c r="S285" s="42">
        <f t="shared" si="79"/>
        <v>0</v>
      </c>
      <c r="T285" s="42">
        <f t="shared" si="80"/>
        <v>0</v>
      </c>
      <c r="U285" s="42">
        <f t="shared" si="81"/>
        <v>0</v>
      </c>
      <c r="V285" s="42">
        <f t="shared" si="82"/>
        <v>0</v>
      </c>
      <c r="W285" s="42">
        <f t="shared" si="83"/>
        <v>0</v>
      </c>
      <c r="X285" s="42">
        <f t="shared" si="83"/>
        <v>0</v>
      </c>
    </row>
    <row r="286" spans="1:24" ht="15" customHeight="1" x14ac:dyDescent="0.25">
      <c r="A286" s="9" t="s">
        <v>5</v>
      </c>
      <c r="B286" s="9" t="s">
        <v>43</v>
      </c>
      <c r="C286" s="9" t="s">
        <v>44</v>
      </c>
      <c r="D286" s="9" t="s">
        <v>72</v>
      </c>
      <c r="E286" s="9"/>
      <c r="F286" s="9"/>
      <c r="G286" s="9" t="s">
        <v>74</v>
      </c>
      <c r="H286" s="42">
        <v>0</v>
      </c>
      <c r="I286" s="42">
        <v>0</v>
      </c>
      <c r="J286" s="42">
        <v>0</v>
      </c>
      <c r="K286" s="42">
        <v>0</v>
      </c>
      <c r="L286" s="42">
        <v>0</v>
      </c>
      <c r="M286" s="42">
        <v>0</v>
      </c>
      <c r="N286" s="42">
        <v>0</v>
      </c>
      <c r="O286" s="42">
        <v>0</v>
      </c>
      <c r="P286" s="42">
        <v>0</v>
      </c>
      <c r="Q286" s="42">
        <f t="shared" si="77"/>
        <v>0</v>
      </c>
      <c r="R286" s="42">
        <f t="shared" si="78"/>
        <v>0</v>
      </c>
      <c r="S286" s="42">
        <f t="shared" si="79"/>
        <v>0</v>
      </c>
      <c r="T286" s="42">
        <f t="shared" si="80"/>
        <v>0</v>
      </c>
      <c r="U286" s="42">
        <f t="shared" si="81"/>
        <v>0</v>
      </c>
      <c r="V286" s="42">
        <f t="shared" si="82"/>
        <v>0</v>
      </c>
      <c r="W286" s="42">
        <f t="shared" si="83"/>
        <v>0</v>
      </c>
      <c r="X286" s="42">
        <f t="shared" si="83"/>
        <v>0</v>
      </c>
    </row>
    <row r="287" spans="1:24" ht="15" customHeight="1" x14ac:dyDescent="0.25">
      <c r="A287" s="9" t="s">
        <v>5</v>
      </c>
      <c r="B287" s="9" t="s">
        <v>45</v>
      </c>
      <c r="C287" s="9" t="s">
        <v>46</v>
      </c>
      <c r="D287" s="9" t="s">
        <v>72</v>
      </c>
      <c r="E287" s="9"/>
      <c r="F287" s="9"/>
      <c r="G287" s="9" t="s">
        <v>74</v>
      </c>
      <c r="H287" s="42">
        <v>0</v>
      </c>
      <c r="I287" s="42">
        <v>0</v>
      </c>
      <c r="J287" s="42">
        <v>0</v>
      </c>
      <c r="K287" s="42">
        <v>0</v>
      </c>
      <c r="L287" s="42">
        <v>0</v>
      </c>
      <c r="M287" s="42">
        <v>0</v>
      </c>
      <c r="N287" s="42">
        <v>0</v>
      </c>
      <c r="O287" s="42">
        <v>0</v>
      </c>
      <c r="P287" s="42">
        <v>0</v>
      </c>
      <c r="Q287" s="42">
        <f t="shared" si="77"/>
        <v>0</v>
      </c>
      <c r="R287" s="42">
        <f t="shared" si="78"/>
        <v>0</v>
      </c>
      <c r="S287" s="42">
        <f t="shared" si="79"/>
        <v>0</v>
      </c>
      <c r="T287" s="42">
        <f t="shared" si="80"/>
        <v>0</v>
      </c>
      <c r="U287" s="42">
        <f t="shared" si="81"/>
        <v>0</v>
      </c>
      <c r="V287" s="42">
        <f t="shared" si="82"/>
        <v>0</v>
      </c>
      <c r="W287" s="42">
        <f t="shared" si="83"/>
        <v>0</v>
      </c>
      <c r="X287" s="42">
        <f t="shared" si="83"/>
        <v>0</v>
      </c>
    </row>
    <row r="288" spans="1:24" ht="15" customHeight="1" x14ac:dyDescent="0.25">
      <c r="A288" s="9" t="s">
        <v>4</v>
      </c>
      <c r="B288" s="9" t="s">
        <v>29</v>
      </c>
      <c r="C288" s="9" t="s">
        <v>30</v>
      </c>
      <c r="D288" s="40" t="s">
        <v>134</v>
      </c>
      <c r="E288" s="51" t="s">
        <v>132</v>
      </c>
      <c r="F288" s="41" t="s">
        <v>133</v>
      </c>
      <c r="G288" s="9" t="s">
        <v>75</v>
      </c>
      <c r="H288" s="46">
        <v>1760</v>
      </c>
      <c r="I288" s="46">
        <v>1760</v>
      </c>
      <c r="J288" s="46">
        <v>1760</v>
      </c>
      <c r="K288" s="50">
        <v>1756</v>
      </c>
      <c r="L288" s="49">
        <v>1756</v>
      </c>
      <c r="M288" s="49">
        <v>1756</v>
      </c>
      <c r="N288" s="49">
        <v>1756</v>
      </c>
      <c r="O288" s="49">
        <v>1756</v>
      </c>
      <c r="P288" s="49">
        <v>1756</v>
      </c>
      <c r="Q288" s="42">
        <f t="shared" si="77"/>
        <v>0</v>
      </c>
      <c r="R288" s="42">
        <f t="shared" si="78"/>
        <v>0</v>
      </c>
      <c r="S288" s="42">
        <f t="shared" si="79"/>
        <v>0</v>
      </c>
      <c r="T288" s="42">
        <f t="shared" si="80"/>
        <v>0</v>
      </c>
      <c r="U288" s="42">
        <f t="shared" si="81"/>
        <v>0</v>
      </c>
      <c r="V288" s="42">
        <f t="shared" si="82"/>
        <v>0</v>
      </c>
      <c r="W288" s="42">
        <f t="shared" si="83"/>
        <v>0</v>
      </c>
      <c r="X288" s="42">
        <f t="shared" si="83"/>
        <v>0</v>
      </c>
    </row>
    <row r="289" spans="1:24" ht="15" customHeight="1" x14ac:dyDescent="0.25">
      <c r="A289" s="9" t="s">
        <v>4</v>
      </c>
      <c r="B289" s="9" t="s">
        <v>31</v>
      </c>
      <c r="C289" s="9" t="s">
        <v>32</v>
      </c>
      <c r="D289" s="40" t="s">
        <v>134</v>
      </c>
      <c r="E289" s="51" t="s">
        <v>132</v>
      </c>
      <c r="F289" s="41" t="s">
        <v>133</v>
      </c>
      <c r="G289" s="9" t="s">
        <v>75</v>
      </c>
      <c r="H289" s="46">
        <v>3440</v>
      </c>
      <c r="I289" s="46">
        <v>3830</v>
      </c>
      <c r="J289" s="46">
        <v>3830</v>
      </c>
      <c r="K289" s="50">
        <v>4699</v>
      </c>
      <c r="L289" s="49">
        <v>4719</v>
      </c>
      <c r="M289" s="49">
        <v>4695</v>
      </c>
      <c r="N289" s="49">
        <v>4657</v>
      </c>
      <c r="O289" s="49">
        <v>4621</v>
      </c>
      <c r="P289" s="49">
        <v>4606</v>
      </c>
      <c r="Q289" s="42">
        <f t="shared" si="77"/>
        <v>390</v>
      </c>
      <c r="R289" s="42">
        <f t="shared" si="78"/>
        <v>0</v>
      </c>
      <c r="S289" s="42">
        <f t="shared" si="79"/>
        <v>869</v>
      </c>
      <c r="T289" s="42">
        <f t="shared" si="80"/>
        <v>20</v>
      </c>
      <c r="U289" s="42">
        <f t="shared" si="81"/>
        <v>0</v>
      </c>
      <c r="V289" s="42">
        <f t="shared" si="82"/>
        <v>0</v>
      </c>
      <c r="W289" s="42">
        <f t="shared" si="83"/>
        <v>0</v>
      </c>
      <c r="X289" s="42">
        <f t="shared" si="83"/>
        <v>0</v>
      </c>
    </row>
    <row r="290" spans="1:24" ht="15" customHeight="1" x14ac:dyDescent="0.25">
      <c r="A290" s="9" t="s">
        <v>4</v>
      </c>
      <c r="B290" s="9" t="s">
        <v>33</v>
      </c>
      <c r="C290" s="9" t="s">
        <v>34</v>
      </c>
      <c r="D290" s="9" t="s">
        <v>71</v>
      </c>
      <c r="E290" s="9"/>
      <c r="F290" s="9"/>
      <c r="G290" s="9" t="s">
        <v>76</v>
      </c>
      <c r="H290" s="42">
        <v>0</v>
      </c>
      <c r="I290" s="42">
        <v>0</v>
      </c>
      <c r="J290" s="42">
        <v>0</v>
      </c>
      <c r="K290" s="42">
        <v>0</v>
      </c>
      <c r="L290" s="42">
        <v>0</v>
      </c>
      <c r="M290" s="42">
        <v>0</v>
      </c>
      <c r="N290" s="42">
        <v>0</v>
      </c>
      <c r="O290" s="42">
        <v>0</v>
      </c>
      <c r="P290" s="42">
        <v>0</v>
      </c>
      <c r="Q290" s="42">
        <f t="shared" si="77"/>
        <v>0</v>
      </c>
      <c r="R290" s="42">
        <f t="shared" si="78"/>
        <v>0</v>
      </c>
      <c r="S290" s="42">
        <f t="shared" si="79"/>
        <v>0</v>
      </c>
      <c r="T290" s="42">
        <f t="shared" si="80"/>
        <v>0</v>
      </c>
      <c r="U290" s="42">
        <f t="shared" si="81"/>
        <v>0</v>
      </c>
      <c r="V290" s="42">
        <f t="shared" si="82"/>
        <v>0</v>
      </c>
      <c r="W290" s="42">
        <f t="shared" si="83"/>
        <v>0</v>
      </c>
      <c r="X290" s="42">
        <f t="shared" si="83"/>
        <v>0</v>
      </c>
    </row>
    <row r="291" spans="1:24" ht="15" customHeight="1" x14ac:dyDescent="0.25">
      <c r="A291" s="9" t="s">
        <v>4</v>
      </c>
      <c r="B291" s="9" t="s">
        <v>35</v>
      </c>
      <c r="C291" s="9" t="s">
        <v>36</v>
      </c>
      <c r="D291" s="9" t="s">
        <v>72</v>
      </c>
      <c r="E291" s="9"/>
      <c r="F291" s="9"/>
      <c r="G291" s="9" t="s">
        <v>74</v>
      </c>
      <c r="H291" s="42">
        <v>5535</v>
      </c>
      <c r="I291" s="42">
        <v>5712</v>
      </c>
      <c r="J291" s="42">
        <v>5661</v>
      </c>
      <c r="K291" s="42">
        <v>5715</v>
      </c>
      <c r="L291" s="42">
        <v>6168</v>
      </c>
      <c r="M291" s="42">
        <v>6960</v>
      </c>
      <c r="N291" s="42">
        <v>7225.9219999999996</v>
      </c>
      <c r="O291" s="42">
        <v>7235.8329999999996</v>
      </c>
      <c r="P291" s="42">
        <v>7261.9849999999997</v>
      </c>
      <c r="Q291" s="42">
        <f t="shared" si="77"/>
        <v>177</v>
      </c>
      <c r="R291" s="42">
        <f t="shared" si="78"/>
        <v>0</v>
      </c>
      <c r="S291" s="42">
        <f t="shared" si="79"/>
        <v>54</v>
      </c>
      <c r="T291" s="42">
        <f t="shared" si="80"/>
        <v>453</v>
      </c>
      <c r="U291" s="42">
        <f t="shared" si="81"/>
        <v>792</v>
      </c>
      <c r="V291" s="42">
        <f t="shared" si="82"/>
        <v>265.92199999999957</v>
      </c>
      <c r="W291" s="42">
        <f t="shared" si="83"/>
        <v>9.9110000000000582</v>
      </c>
      <c r="X291" s="42">
        <f t="shared" si="83"/>
        <v>26.152000000000044</v>
      </c>
    </row>
    <row r="292" spans="1:24" ht="15" customHeight="1" x14ac:dyDescent="0.25">
      <c r="A292" s="9" t="s">
        <v>4</v>
      </c>
      <c r="B292" s="9" t="s">
        <v>79</v>
      </c>
      <c r="C292" s="9" t="s">
        <v>83</v>
      </c>
      <c r="D292" s="9" t="s">
        <v>72</v>
      </c>
      <c r="E292" s="9"/>
      <c r="F292" s="9"/>
      <c r="G292" s="9" t="s">
        <v>74</v>
      </c>
      <c r="H292" s="42">
        <v>4254.3549999999996</v>
      </c>
      <c r="I292" s="42">
        <v>4409.5519999999997</v>
      </c>
      <c r="J292" s="42">
        <v>4607.9489999999996</v>
      </c>
      <c r="K292" s="42">
        <v>4854.5559999999996</v>
      </c>
      <c r="L292" s="42">
        <v>4934.8379999999997</v>
      </c>
      <c r="M292" s="42">
        <v>5124.1030000000001</v>
      </c>
      <c r="N292" s="42">
        <v>5124.1049999999996</v>
      </c>
      <c r="O292" s="42">
        <v>5172.3590000000004</v>
      </c>
      <c r="P292" s="42">
        <v>5222.7449999999999</v>
      </c>
      <c r="Q292" s="42">
        <f t="shared" si="77"/>
        <v>155.19700000000012</v>
      </c>
      <c r="R292" s="42">
        <f t="shared" si="78"/>
        <v>198.39699999999993</v>
      </c>
      <c r="S292" s="42">
        <f t="shared" si="79"/>
        <v>246.60699999999997</v>
      </c>
      <c r="T292" s="42">
        <f t="shared" si="80"/>
        <v>80.282000000000153</v>
      </c>
      <c r="U292" s="42">
        <f t="shared" si="81"/>
        <v>189.26500000000033</v>
      </c>
      <c r="V292" s="42">
        <f t="shared" si="82"/>
        <v>1.9999999994979589E-3</v>
      </c>
      <c r="W292" s="42">
        <f t="shared" si="83"/>
        <v>48.254000000000815</v>
      </c>
      <c r="X292" s="42">
        <f t="shared" si="83"/>
        <v>50.385999999999513</v>
      </c>
    </row>
    <row r="293" spans="1:24" ht="15" customHeight="1" x14ac:dyDescent="0.25">
      <c r="A293" s="9" t="s">
        <v>4</v>
      </c>
      <c r="B293" s="9" t="s">
        <v>78</v>
      </c>
      <c r="C293" s="9" t="s">
        <v>84</v>
      </c>
      <c r="D293" s="9" t="s">
        <v>72</v>
      </c>
      <c r="E293" s="9"/>
      <c r="F293" s="9"/>
      <c r="G293" s="9" t="s">
        <v>74</v>
      </c>
      <c r="H293" s="42">
        <v>1.86</v>
      </c>
      <c r="I293" s="42">
        <v>2</v>
      </c>
      <c r="J293" s="42">
        <v>2</v>
      </c>
      <c r="K293" s="42">
        <v>2</v>
      </c>
      <c r="L293" s="42">
        <v>2</v>
      </c>
      <c r="M293" s="42">
        <v>0</v>
      </c>
      <c r="N293" s="42">
        <v>0</v>
      </c>
      <c r="O293" s="42">
        <v>0</v>
      </c>
      <c r="P293" s="42">
        <v>0</v>
      </c>
      <c r="Q293" s="42">
        <f t="shared" si="77"/>
        <v>0.1399999999999999</v>
      </c>
      <c r="R293" s="42">
        <f t="shared" si="78"/>
        <v>0</v>
      </c>
      <c r="S293" s="42">
        <f t="shared" si="79"/>
        <v>0</v>
      </c>
      <c r="T293" s="42">
        <f t="shared" si="80"/>
        <v>0</v>
      </c>
      <c r="U293" s="42">
        <f t="shared" si="81"/>
        <v>0</v>
      </c>
      <c r="V293" s="42">
        <f t="shared" si="82"/>
        <v>0</v>
      </c>
      <c r="W293" s="42">
        <f t="shared" si="83"/>
        <v>0</v>
      </c>
      <c r="X293" s="42">
        <f t="shared" si="83"/>
        <v>0</v>
      </c>
    </row>
    <row r="294" spans="1:24" ht="15" customHeight="1" x14ac:dyDescent="0.25">
      <c r="A294" s="9" t="s">
        <v>4</v>
      </c>
      <c r="B294" s="9" t="s">
        <v>37</v>
      </c>
      <c r="C294" s="9" t="s">
        <v>38</v>
      </c>
      <c r="D294" s="40" t="s">
        <v>134</v>
      </c>
      <c r="E294" s="51" t="s">
        <v>132</v>
      </c>
      <c r="F294" s="41" t="s">
        <v>133</v>
      </c>
      <c r="G294" s="9" t="s">
        <v>75</v>
      </c>
      <c r="H294" s="46">
        <v>1110</v>
      </c>
      <c r="I294" s="46">
        <v>1110</v>
      </c>
      <c r="J294" s="44">
        <v>1110</v>
      </c>
      <c r="K294" s="44">
        <v>1110</v>
      </c>
      <c r="L294" s="44">
        <v>1110</v>
      </c>
      <c r="M294" s="44">
        <v>1110</v>
      </c>
      <c r="N294" s="44">
        <v>1110</v>
      </c>
      <c r="O294" s="44">
        <v>1110</v>
      </c>
      <c r="P294" s="44">
        <v>1110</v>
      </c>
      <c r="Q294" s="42">
        <f t="shared" si="77"/>
        <v>0</v>
      </c>
      <c r="R294" s="42">
        <f t="shared" si="78"/>
        <v>0</v>
      </c>
      <c r="S294" s="42">
        <f t="shared" si="79"/>
        <v>0</v>
      </c>
      <c r="T294" s="42">
        <f t="shared" si="80"/>
        <v>0</v>
      </c>
      <c r="U294" s="42">
        <f t="shared" si="81"/>
        <v>0</v>
      </c>
      <c r="V294" s="42">
        <f t="shared" si="82"/>
        <v>0</v>
      </c>
      <c r="W294" s="42">
        <f t="shared" si="83"/>
        <v>0</v>
      </c>
      <c r="X294" s="42">
        <f t="shared" si="83"/>
        <v>0</v>
      </c>
    </row>
    <row r="295" spans="1:24" ht="15" customHeight="1" x14ac:dyDescent="0.25">
      <c r="A295" s="9" t="s">
        <v>4</v>
      </c>
      <c r="B295" s="9" t="s">
        <v>39</v>
      </c>
      <c r="C295" s="9" t="s">
        <v>40</v>
      </c>
      <c r="D295" s="9" t="s">
        <v>72</v>
      </c>
      <c r="E295" s="9"/>
      <c r="F295" s="9"/>
      <c r="G295" s="9" t="s">
        <v>74</v>
      </c>
      <c r="H295" s="42">
        <v>613</v>
      </c>
      <c r="I295" s="42">
        <v>621</v>
      </c>
      <c r="J295" s="42">
        <v>604</v>
      </c>
      <c r="K295" s="42">
        <v>614</v>
      </c>
      <c r="L295" s="42">
        <v>619</v>
      </c>
      <c r="M295" s="42">
        <v>631</v>
      </c>
      <c r="N295" s="42">
        <v>626.50299999999993</v>
      </c>
      <c r="O295" s="42">
        <v>692.37899999999991</v>
      </c>
      <c r="P295" s="42">
        <v>746.80500000000006</v>
      </c>
      <c r="Q295" s="42">
        <f t="shared" si="77"/>
        <v>8</v>
      </c>
      <c r="R295" s="42">
        <f t="shared" si="78"/>
        <v>0</v>
      </c>
      <c r="S295" s="42">
        <f t="shared" si="79"/>
        <v>10</v>
      </c>
      <c r="T295" s="42">
        <f t="shared" si="80"/>
        <v>5</v>
      </c>
      <c r="U295" s="42">
        <f t="shared" si="81"/>
        <v>12</v>
      </c>
      <c r="V295" s="42">
        <f t="shared" si="82"/>
        <v>0</v>
      </c>
      <c r="W295" s="42">
        <f t="shared" si="83"/>
        <v>65.875999999999976</v>
      </c>
      <c r="X295" s="42">
        <f t="shared" si="83"/>
        <v>54.426000000000158</v>
      </c>
    </row>
    <row r="296" spans="1:24" ht="15" customHeight="1" x14ac:dyDescent="0.25">
      <c r="A296" s="9" t="s">
        <v>4</v>
      </c>
      <c r="B296" s="9" t="s">
        <v>80</v>
      </c>
      <c r="C296" s="9" t="s">
        <v>85</v>
      </c>
      <c r="D296" s="9" t="s">
        <v>72</v>
      </c>
      <c r="E296" s="9"/>
      <c r="F296" s="9"/>
      <c r="G296" s="9" t="s">
        <v>74</v>
      </c>
      <c r="H296" s="42">
        <v>106.59399999999999</v>
      </c>
      <c r="I296" s="42">
        <v>133.15</v>
      </c>
      <c r="J296" s="42">
        <v>155.453</v>
      </c>
      <c r="K296" s="42">
        <v>245.36500000000001</v>
      </c>
      <c r="L296" s="42">
        <v>266.57</v>
      </c>
      <c r="M296" s="42">
        <v>279.57</v>
      </c>
      <c r="N296" s="42">
        <v>294.86399999999998</v>
      </c>
      <c r="O296" s="42">
        <v>337.54899999999998</v>
      </c>
      <c r="P296" s="42">
        <v>476.52</v>
      </c>
      <c r="Q296" s="42">
        <f t="shared" si="77"/>
        <v>26.556000000000012</v>
      </c>
      <c r="R296" s="42">
        <f t="shared" si="78"/>
        <v>22.302999999999997</v>
      </c>
      <c r="S296" s="42">
        <f t="shared" si="79"/>
        <v>89.912000000000006</v>
      </c>
      <c r="T296" s="42">
        <f t="shared" si="80"/>
        <v>21.204999999999984</v>
      </c>
      <c r="U296" s="42">
        <f t="shared" si="81"/>
        <v>13</v>
      </c>
      <c r="V296" s="42">
        <f t="shared" si="82"/>
        <v>15.293999999999983</v>
      </c>
      <c r="W296" s="42">
        <f t="shared" si="83"/>
        <v>42.685000000000002</v>
      </c>
      <c r="X296" s="42">
        <f t="shared" si="83"/>
        <v>138.971</v>
      </c>
    </row>
    <row r="297" spans="1:24" ht="15" customHeight="1" x14ac:dyDescent="0.25">
      <c r="A297" s="9" t="s">
        <v>4</v>
      </c>
      <c r="B297" s="9" t="s">
        <v>81</v>
      </c>
      <c r="C297" s="9" t="s">
        <v>86</v>
      </c>
      <c r="D297" s="9" t="s">
        <v>72</v>
      </c>
      <c r="E297" s="9"/>
      <c r="F297" s="9"/>
      <c r="G297" s="9" t="s">
        <v>74</v>
      </c>
      <c r="H297" s="42">
        <v>65.406000000000006</v>
      </c>
      <c r="I297" s="42">
        <v>104.85000000000001</v>
      </c>
      <c r="J297" s="42">
        <v>140.547</v>
      </c>
      <c r="K297" s="42">
        <v>169.63499999999999</v>
      </c>
      <c r="L297" s="42">
        <v>180.43</v>
      </c>
      <c r="M297" s="42">
        <v>233.25399999999999</v>
      </c>
      <c r="N297" s="42">
        <v>284.37200000000001</v>
      </c>
      <c r="O297" s="42">
        <v>329.88200000000001</v>
      </c>
      <c r="P297" s="42">
        <v>424.91800000000001</v>
      </c>
      <c r="Q297" s="42">
        <f t="shared" si="77"/>
        <v>39.444000000000003</v>
      </c>
      <c r="R297" s="42">
        <f t="shared" si="78"/>
        <v>35.696999999999989</v>
      </c>
      <c r="S297" s="42">
        <f t="shared" si="79"/>
        <v>29.087999999999994</v>
      </c>
      <c r="T297" s="42">
        <f t="shared" si="80"/>
        <v>10.795000000000016</v>
      </c>
      <c r="U297" s="42">
        <f t="shared" si="81"/>
        <v>52.823999999999984</v>
      </c>
      <c r="V297" s="42">
        <f t="shared" si="82"/>
        <v>51.118000000000023</v>
      </c>
      <c r="W297" s="42">
        <f t="shared" si="83"/>
        <v>45.509999999999991</v>
      </c>
      <c r="X297" s="42">
        <f t="shared" si="83"/>
        <v>95.036000000000001</v>
      </c>
    </row>
    <row r="298" spans="1:24" ht="15" customHeight="1" x14ac:dyDescent="0.25">
      <c r="A298" s="9" t="s">
        <v>4</v>
      </c>
      <c r="B298" s="9" t="s">
        <v>41</v>
      </c>
      <c r="C298" s="9" t="s">
        <v>42</v>
      </c>
      <c r="D298" s="9" t="s">
        <v>72</v>
      </c>
      <c r="E298" s="9"/>
      <c r="F298" s="9"/>
      <c r="G298" s="9" t="s">
        <v>74</v>
      </c>
      <c r="H298" s="42">
        <v>0</v>
      </c>
      <c r="I298" s="42">
        <v>0</v>
      </c>
      <c r="J298" s="42">
        <v>0</v>
      </c>
      <c r="K298" s="42">
        <v>0</v>
      </c>
      <c r="L298" s="42">
        <v>0</v>
      </c>
      <c r="M298" s="42">
        <v>0</v>
      </c>
      <c r="N298" s="42">
        <v>0</v>
      </c>
      <c r="O298" s="42">
        <v>0</v>
      </c>
      <c r="P298" s="42">
        <v>0</v>
      </c>
      <c r="Q298" s="42">
        <f t="shared" si="77"/>
        <v>0</v>
      </c>
      <c r="R298" s="42">
        <f t="shared" si="78"/>
        <v>0</v>
      </c>
      <c r="S298" s="42">
        <f t="shared" si="79"/>
        <v>0</v>
      </c>
      <c r="T298" s="42">
        <f t="shared" si="80"/>
        <v>0</v>
      </c>
      <c r="U298" s="42">
        <f t="shared" si="81"/>
        <v>0</v>
      </c>
      <c r="V298" s="42">
        <f t="shared" si="82"/>
        <v>0</v>
      </c>
      <c r="W298" s="42">
        <f t="shared" si="83"/>
        <v>0</v>
      </c>
      <c r="X298" s="42">
        <f t="shared" si="83"/>
        <v>0</v>
      </c>
    </row>
    <row r="299" spans="1:24" ht="15" customHeight="1" x14ac:dyDescent="0.25">
      <c r="A299" s="9" t="s">
        <v>4</v>
      </c>
      <c r="B299" s="9" t="s">
        <v>43</v>
      </c>
      <c r="C299" s="9" t="s">
        <v>44</v>
      </c>
      <c r="D299" s="9" t="s">
        <v>72</v>
      </c>
      <c r="E299" s="9"/>
      <c r="F299" s="9"/>
      <c r="G299" s="9" t="s">
        <v>74</v>
      </c>
      <c r="H299" s="42">
        <v>0</v>
      </c>
      <c r="I299" s="42">
        <v>0</v>
      </c>
      <c r="J299" s="42">
        <v>0</v>
      </c>
      <c r="K299" s="42">
        <v>1</v>
      </c>
      <c r="L299" s="42">
        <v>0</v>
      </c>
      <c r="M299" s="42">
        <v>0</v>
      </c>
      <c r="N299" s="42">
        <v>0.4</v>
      </c>
      <c r="O299" s="42">
        <v>0.4</v>
      </c>
      <c r="P299" s="42">
        <v>0</v>
      </c>
      <c r="Q299" s="42">
        <f t="shared" si="77"/>
        <v>0</v>
      </c>
      <c r="R299" s="42">
        <f t="shared" si="78"/>
        <v>0</v>
      </c>
      <c r="S299" s="42">
        <f t="shared" si="79"/>
        <v>1</v>
      </c>
      <c r="T299" s="42">
        <f t="shared" si="80"/>
        <v>0</v>
      </c>
      <c r="U299" s="42">
        <f t="shared" si="81"/>
        <v>0</v>
      </c>
      <c r="V299" s="42">
        <f t="shared" si="82"/>
        <v>0.4</v>
      </c>
      <c r="W299" s="42">
        <f t="shared" si="83"/>
        <v>0</v>
      </c>
      <c r="X299" s="42">
        <f t="shared" si="83"/>
        <v>0</v>
      </c>
    </row>
    <row r="300" spans="1:24" ht="15" customHeight="1" x14ac:dyDescent="0.25">
      <c r="A300" s="9" t="s">
        <v>4</v>
      </c>
      <c r="B300" s="9" t="s">
        <v>45</v>
      </c>
      <c r="C300" s="9" t="s">
        <v>46</v>
      </c>
      <c r="D300" s="9" t="s">
        <v>72</v>
      </c>
      <c r="E300" s="9"/>
      <c r="F300" s="9"/>
      <c r="G300" s="9" t="s">
        <v>74</v>
      </c>
      <c r="H300" s="42">
        <v>25</v>
      </c>
      <c r="I300" s="42">
        <v>25</v>
      </c>
      <c r="J300" s="42">
        <v>25</v>
      </c>
      <c r="K300" s="42">
        <v>25</v>
      </c>
      <c r="L300" s="42">
        <v>25</v>
      </c>
      <c r="M300" s="42">
        <v>25</v>
      </c>
      <c r="N300" s="42">
        <v>29.1</v>
      </c>
      <c r="O300" s="42">
        <v>29.1</v>
      </c>
      <c r="P300" s="42">
        <v>29.1</v>
      </c>
      <c r="Q300" s="42">
        <f t="shared" si="77"/>
        <v>0</v>
      </c>
      <c r="R300" s="42">
        <f t="shared" si="78"/>
        <v>0</v>
      </c>
      <c r="S300" s="42">
        <f t="shared" si="79"/>
        <v>0</v>
      </c>
      <c r="T300" s="42">
        <f t="shared" si="80"/>
        <v>0</v>
      </c>
      <c r="U300" s="42">
        <f t="shared" si="81"/>
        <v>0</v>
      </c>
      <c r="V300" s="42">
        <f t="shared" si="82"/>
        <v>4.1000000000000014</v>
      </c>
      <c r="W300" s="42">
        <f t="shared" si="83"/>
        <v>0</v>
      </c>
      <c r="X300" s="42">
        <f t="shared" si="83"/>
        <v>0</v>
      </c>
    </row>
    <row r="301" spans="1:24" ht="15" customHeight="1" x14ac:dyDescent="0.25">
      <c r="A301" s="9" t="s">
        <v>3</v>
      </c>
      <c r="B301" s="9" t="s">
        <v>29</v>
      </c>
      <c r="C301" s="9" t="s">
        <v>30</v>
      </c>
      <c r="D301" s="40" t="s">
        <v>134</v>
      </c>
      <c r="E301" s="51" t="s">
        <v>132</v>
      </c>
      <c r="F301" s="41" t="s">
        <v>133</v>
      </c>
      <c r="G301" s="9" t="s">
        <v>75</v>
      </c>
      <c r="H301" s="46">
        <v>5230</v>
      </c>
      <c r="I301" s="46">
        <v>5680</v>
      </c>
      <c r="J301" s="46">
        <v>4930</v>
      </c>
      <c r="K301" s="50">
        <v>5180</v>
      </c>
      <c r="L301" s="49">
        <v>5872</v>
      </c>
      <c r="M301" s="49">
        <v>5894</v>
      </c>
      <c r="N301" s="49">
        <v>5854</v>
      </c>
      <c r="O301" s="49">
        <v>5805</v>
      </c>
      <c r="P301" s="49">
        <v>4128</v>
      </c>
      <c r="Q301" s="42">
        <f t="shared" si="77"/>
        <v>450</v>
      </c>
      <c r="R301" s="42">
        <f t="shared" si="78"/>
        <v>0</v>
      </c>
      <c r="S301" s="42">
        <f t="shared" si="79"/>
        <v>250</v>
      </c>
      <c r="T301" s="42">
        <f t="shared" si="80"/>
        <v>692</v>
      </c>
      <c r="U301" s="42">
        <f t="shared" si="81"/>
        <v>22</v>
      </c>
      <c r="V301" s="42">
        <f t="shared" si="82"/>
        <v>0</v>
      </c>
      <c r="W301" s="42">
        <f t="shared" si="83"/>
        <v>0</v>
      </c>
      <c r="X301" s="42">
        <f t="shared" si="83"/>
        <v>0</v>
      </c>
    </row>
    <row r="302" spans="1:24" ht="15" customHeight="1" x14ac:dyDescent="0.25">
      <c r="A302" s="9" t="s">
        <v>3</v>
      </c>
      <c r="B302" s="9" t="s">
        <v>31</v>
      </c>
      <c r="C302" s="9" t="s">
        <v>32</v>
      </c>
      <c r="D302" s="40" t="s">
        <v>134</v>
      </c>
      <c r="E302" s="51" t="s">
        <v>132</v>
      </c>
      <c r="F302" s="41" t="s">
        <v>133</v>
      </c>
      <c r="G302" s="9" t="s">
        <v>75</v>
      </c>
      <c r="H302" s="46">
        <v>760</v>
      </c>
      <c r="I302" s="46">
        <v>1620</v>
      </c>
      <c r="J302" s="46">
        <v>1780</v>
      </c>
      <c r="K302" s="50">
        <v>1999</v>
      </c>
      <c r="L302" s="49">
        <v>4861</v>
      </c>
      <c r="M302" s="49">
        <v>4879</v>
      </c>
      <c r="N302" s="49">
        <v>5020</v>
      </c>
      <c r="O302" s="49">
        <v>5142</v>
      </c>
      <c r="P302" s="49">
        <v>3033</v>
      </c>
      <c r="Q302" s="42">
        <f t="shared" si="77"/>
        <v>860</v>
      </c>
      <c r="R302" s="42">
        <f t="shared" si="78"/>
        <v>160</v>
      </c>
      <c r="S302" s="42">
        <f t="shared" si="79"/>
        <v>219</v>
      </c>
      <c r="T302" s="42">
        <f t="shared" si="80"/>
        <v>2862</v>
      </c>
      <c r="U302" s="42">
        <f t="shared" si="81"/>
        <v>18</v>
      </c>
      <c r="V302" s="42">
        <f t="shared" si="82"/>
        <v>141</v>
      </c>
      <c r="W302" s="42">
        <f t="shared" si="83"/>
        <v>122</v>
      </c>
      <c r="X302" s="42">
        <f t="shared" si="83"/>
        <v>0</v>
      </c>
    </row>
    <row r="303" spans="1:24" ht="15" customHeight="1" x14ac:dyDescent="0.25">
      <c r="A303" s="9" t="s">
        <v>3</v>
      </c>
      <c r="B303" s="9" t="s">
        <v>33</v>
      </c>
      <c r="C303" s="9" t="s">
        <v>34</v>
      </c>
      <c r="D303" s="9" t="s">
        <v>71</v>
      </c>
      <c r="E303" s="9"/>
      <c r="F303" s="9"/>
      <c r="G303" s="9" t="s">
        <v>76</v>
      </c>
      <c r="H303" s="42">
        <v>1411</v>
      </c>
      <c r="I303" s="42">
        <v>1402</v>
      </c>
      <c r="J303" s="42">
        <v>2229</v>
      </c>
      <c r="K303" s="42">
        <v>2688</v>
      </c>
      <c r="L303" s="42">
        <v>2684</v>
      </c>
      <c r="M303" s="42">
        <v>2556</v>
      </c>
      <c r="N303" s="42">
        <v>2606.4470000000001</v>
      </c>
      <c r="O303" s="42">
        <v>2637.2069999999999</v>
      </c>
      <c r="P303" s="42">
        <v>2923.5749999999998</v>
      </c>
      <c r="Q303" s="42">
        <f t="shared" si="77"/>
        <v>0</v>
      </c>
      <c r="R303" s="42">
        <f t="shared" si="78"/>
        <v>827</v>
      </c>
      <c r="S303" s="42">
        <f t="shared" si="79"/>
        <v>459</v>
      </c>
      <c r="T303" s="42">
        <f t="shared" si="80"/>
        <v>0</v>
      </c>
      <c r="U303" s="42">
        <f t="shared" si="81"/>
        <v>0</v>
      </c>
      <c r="V303" s="42">
        <f t="shared" si="82"/>
        <v>50.447000000000116</v>
      </c>
      <c r="W303" s="42">
        <f t="shared" si="83"/>
        <v>30.759999999999764</v>
      </c>
      <c r="X303" s="42">
        <f t="shared" si="83"/>
        <v>286.36799999999994</v>
      </c>
    </row>
    <row r="304" spans="1:24" ht="15" customHeight="1" x14ac:dyDescent="0.25">
      <c r="A304" s="9" t="s">
        <v>3</v>
      </c>
      <c r="B304" s="9" t="s">
        <v>35</v>
      </c>
      <c r="C304" s="9" t="s">
        <v>36</v>
      </c>
      <c r="D304" s="9" t="s">
        <v>72</v>
      </c>
      <c r="E304" s="9"/>
      <c r="F304" s="9"/>
      <c r="G304" s="9" t="s">
        <v>74</v>
      </c>
      <c r="H304" s="42">
        <v>6483</v>
      </c>
      <c r="I304" s="42">
        <v>6548</v>
      </c>
      <c r="J304" s="42">
        <v>6610</v>
      </c>
      <c r="K304" s="42">
        <v>6613</v>
      </c>
      <c r="L304" s="42">
        <v>6730</v>
      </c>
      <c r="M304" s="42">
        <v>6734</v>
      </c>
      <c r="N304" s="42">
        <v>6691.9290000000001</v>
      </c>
      <c r="O304" s="42">
        <v>6700.6530000000002</v>
      </c>
      <c r="P304" s="42">
        <v>6686.201</v>
      </c>
      <c r="Q304" s="42">
        <f t="shared" si="77"/>
        <v>65</v>
      </c>
      <c r="R304" s="42">
        <f t="shared" si="78"/>
        <v>62</v>
      </c>
      <c r="S304" s="42">
        <f t="shared" si="79"/>
        <v>3</v>
      </c>
      <c r="T304" s="42">
        <f t="shared" si="80"/>
        <v>117</v>
      </c>
      <c r="U304" s="42">
        <f t="shared" si="81"/>
        <v>4</v>
      </c>
      <c r="V304" s="42">
        <f t="shared" si="82"/>
        <v>0</v>
      </c>
      <c r="W304" s="42">
        <f t="shared" si="83"/>
        <v>8.7240000000001601</v>
      </c>
      <c r="X304" s="42">
        <f t="shared" si="83"/>
        <v>0</v>
      </c>
    </row>
    <row r="305" spans="1:24" ht="15" customHeight="1" x14ac:dyDescent="0.25">
      <c r="A305" s="9" t="s">
        <v>3</v>
      </c>
      <c r="B305" s="9" t="s">
        <v>79</v>
      </c>
      <c r="C305" s="9" t="s">
        <v>83</v>
      </c>
      <c r="D305" s="9" t="s">
        <v>72</v>
      </c>
      <c r="E305" s="9"/>
      <c r="F305" s="9"/>
      <c r="G305" s="9" t="s">
        <v>74</v>
      </c>
      <c r="H305" s="44">
        <v>988</v>
      </c>
      <c r="I305" s="44">
        <v>1822</v>
      </c>
      <c r="J305" s="44">
        <v>2773</v>
      </c>
      <c r="K305" s="44">
        <v>3244</v>
      </c>
      <c r="L305" s="44">
        <v>3130</v>
      </c>
      <c r="M305" s="44">
        <v>3025</v>
      </c>
      <c r="N305" s="42">
        <v>3029.7979999999998</v>
      </c>
      <c r="O305" s="42">
        <v>3032.2579999999998</v>
      </c>
      <c r="P305" s="42">
        <v>3037.5149999999999</v>
      </c>
      <c r="Q305" s="42">
        <f t="shared" si="77"/>
        <v>834</v>
      </c>
      <c r="R305" s="42">
        <f t="shared" si="78"/>
        <v>951</v>
      </c>
      <c r="S305" s="42">
        <f t="shared" si="79"/>
        <v>471</v>
      </c>
      <c r="T305" s="42">
        <f t="shared" si="80"/>
        <v>0</v>
      </c>
      <c r="U305" s="42">
        <f t="shared" si="81"/>
        <v>0</v>
      </c>
      <c r="V305" s="42">
        <f t="shared" si="82"/>
        <v>4.7979999999997744</v>
      </c>
      <c r="W305" s="42">
        <f t="shared" si="83"/>
        <v>2.4600000000000364</v>
      </c>
      <c r="X305" s="42">
        <f t="shared" si="83"/>
        <v>5.2570000000000618</v>
      </c>
    </row>
    <row r="306" spans="1:24" ht="15" customHeight="1" x14ac:dyDescent="0.25">
      <c r="A306" s="9" t="s">
        <v>3</v>
      </c>
      <c r="B306" s="9" t="s">
        <v>78</v>
      </c>
      <c r="C306" s="9" t="s">
        <v>84</v>
      </c>
      <c r="D306" s="9" t="s">
        <v>72</v>
      </c>
      <c r="E306" s="9"/>
      <c r="F306" s="9"/>
      <c r="G306" s="9" t="s">
        <v>74</v>
      </c>
      <c r="H306" s="44">
        <v>0</v>
      </c>
      <c r="I306" s="44">
        <v>0</v>
      </c>
      <c r="J306" s="44">
        <v>0</v>
      </c>
      <c r="K306" s="44">
        <v>0</v>
      </c>
      <c r="L306" s="44">
        <v>0</v>
      </c>
      <c r="M306" s="44">
        <v>0</v>
      </c>
      <c r="N306" s="42">
        <v>0</v>
      </c>
      <c r="O306" s="42">
        <v>0</v>
      </c>
      <c r="P306" s="42">
        <v>0</v>
      </c>
      <c r="Q306" s="42">
        <f t="shared" si="77"/>
        <v>0</v>
      </c>
      <c r="R306" s="42">
        <f t="shared" si="78"/>
        <v>0</v>
      </c>
      <c r="S306" s="42">
        <f t="shared" si="79"/>
        <v>0</v>
      </c>
      <c r="T306" s="42">
        <f t="shared" si="80"/>
        <v>0</v>
      </c>
      <c r="U306" s="42">
        <f t="shared" si="81"/>
        <v>0</v>
      </c>
      <c r="V306" s="42">
        <f t="shared" si="82"/>
        <v>0</v>
      </c>
      <c r="W306" s="42">
        <f t="shared" si="83"/>
        <v>0</v>
      </c>
      <c r="X306" s="42">
        <f t="shared" si="83"/>
        <v>0</v>
      </c>
    </row>
    <row r="307" spans="1:24" ht="15" customHeight="1" x14ac:dyDescent="0.25">
      <c r="A307" s="9" t="s">
        <v>3</v>
      </c>
      <c r="B307" s="9" t="s">
        <v>37</v>
      </c>
      <c r="C307" s="9" t="s">
        <v>38</v>
      </c>
      <c r="D307" s="40" t="s">
        <v>134</v>
      </c>
      <c r="E307" s="51" t="s">
        <v>132</v>
      </c>
      <c r="F307" s="41" t="s">
        <v>133</v>
      </c>
      <c r="G307" s="9" t="s">
        <v>75</v>
      </c>
      <c r="H307" s="46">
        <v>0</v>
      </c>
      <c r="I307" s="46">
        <v>0</v>
      </c>
      <c r="J307" s="46">
        <v>0</v>
      </c>
      <c r="K307" s="50">
        <v>0</v>
      </c>
      <c r="L307" s="49">
        <v>0</v>
      </c>
      <c r="M307" s="49">
        <v>0</v>
      </c>
      <c r="N307" s="49">
        <v>0</v>
      </c>
      <c r="O307" s="49">
        <v>0</v>
      </c>
      <c r="P307" s="49">
        <v>0</v>
      </c>
      <c r="Q307" s="42">
        <f t="shared" si="77"/>
        <v>0</v>
      </c>
      <c r="R307" s="42">
        <f t="shared" si="78"/>
        <v>0</v>
      </c>
      <c r="S307" s="42">
        <f t="shared" si="79"/>
        <v>0</v>
      </c>
      <c r="T307" s="42">
        <f t="shared" si="80"/>
        <v>0</v>
      </c>
      <c r="U307" s="42">
        <f t="shared" si="81"/>
        <v>0</v>
      </c>
      <c r="V307" s="42">
        <f t="shared" si="82"/>
        <v>0</v>
      </c>
      <c r="W307" s="42">
        <f t="shared" si="83"/>
        <v>0</v>
      </c>
      <c r="X307" s="42">
        <f t="shared" si="83"/>
        <v>0</v>
      </c>
    </row>
    <row r="308" spans="1:24" ht="15" customHeight="1" x14ac:dyDescent="0.25">
      <c r="A308" s="9" t="s">
        <v>3</v>
      </c>
      <c r="B308" s="9" t="s">
        <v>39</v>
      </c>
      <c r="C308" s="9" t="s">
        <v>40</v>
      </c>
      <c r="D308" s="9" t="s">
        <v>72</v>
      </c>
      <c r="E308" s="9"/>
      <c r="F308" s="9"/>
      <c r="G308" s="9" t="s">
        <v>74</v>
      </c>
      <c r="H308" s="42">
        <v>30</v>
      </c>
      <c r="I308" s="42">
        <v>35</v>
      </c>
      <c r="J308" s="42">
        <v>46</v>
      </c>
      <c r="K308" s="42">
        <v>95</v>
      </c>
      <c r="L308" s="42">
        <v>119</v>
      </c>
      <c r="M308" s="42">
        <v>124</v>
      </c>
      <c r="N308" s="42">
        <v>141.28700000000001</v>
      </c>
      <c r="O308" s="42">
        <v>142.37</v>
      </c>
      <c r="P308" s="42">
        <v>139.863</v>
      </c>
      <c r="Q308" s="42">
        <f t="shared" si="77"/>
        <v>5</v>
      </c>
      <c r="R308" s="42">
        <f t="shared" si="78"/>
        <v>11</v>
      </c>
      <c r="S308" s="42">
        <f t="shared" si="79"/>
        <v>49</v>
      </c>
      <c r="T308" s="42">
        <f t="shared" si="80"/>
        <v>24</v>
      </c>
      <c r="U308" s="42">
        <f t="shared" si="81"/>
        <v>5</v>
      </c>
      <c r="V308" s="42">
        <f t="shared" si="82"/>
        <v>17.287000000000006</v>
      </c>
      <c r="W308" s="42">
        <f t="shared" si="83"/>
        <v>1.0829999999999984</v>
      </c>
      <c r="X308" s="42">
        <f t="shared" si="83"/>
        <v>0</v>
      </c>
    </row>
    <row r="309" spans="1:24" ht="15" customHeight="1" x14ac:dyDescent="0.25">
      <c r="A309" s="9" t="s">
        <v>3</v>
      </c>
      <c r="B309" s="9" t="s">
        <v>80</v>
      </c>
      <c r="C309" s="9" t="s">
        <v>85</v>
      </c>
      <c r="D309" s="9" t="s">
        <v>72</v>
      </c>
      <c r="E309" s="9"/>
      <c r="F309" s="9"/>
      <c r="G309" s="9" t="s">
        <v>74</v>
      </c>
      <c r="H309" s="44">
        <v>1</v>
      </c>
      <c r="I309" s="44">
        <v>41</v>
      </c>
      <c r="J309" s="44">
        <v>761</v>
      </c>
      <c r="K309" s="44">
        <v>1293</v>
      </c>
      <c r="L309" s="44">
        <v>1326</v>
      </c>
      <c r="M309" s="44">
        <v>1372</v>
      </c>
      <c r="N309" s="44">
        <v>1374.1289999999999</v>
      </c>
      <c r="O309" s="42">
        <v>1385.82</v>
      </c>
      <c r="P309" s="42">
        <v>1397.7049999999999</v>
      </c>
      <c r="Q309" s="42">
        <f t="shared" si="77"/>
        <v>40</v>
      </c>
      <c r="R309" s="42">
        <f t="shared" si="78"/>
        <v>720</v>
      </c>
      <c r="S309" s="42">
        <f t="shared" si="79"/>
        <v>532</v>
      </c>
      <c r="T309" s="42">
        <f t="shared" si="80"/>
        <v>33</v>
      </c>
      <c r="U309" s="42">
        <f t="shared" si="81"/>
        <v>46</v>
      </c>
      <c r="V309" s="42">
        <f t="shared" si="82"/>
        <v>2.1289999999999054</v>
      </c>
      <c r="W309" s="42">
        <f t="shared" si="83"/>
        <v>11.691000000000031</v>
      </c>
      <c r="X309" s="42">
        <f t="shared" si="83"/>
        <v>11.884999999999991</v>
      </c>
    </row>
    <row r="310" spans="1:24" ht="15" customHeight="1" x14ac:dyDescent="0.25">
      <c r="A310" s="9" t="s">
        <v>3</v>
      </c>
      <c r="B310" s="9" t="s">
        <v>81</v>
      </c>
      <c r="C310" s="9" t="s">
        <v>86</v>
      </c>
      <c r="D310" s="9" t="s">
        <v>72</v>
      </c>
      <c r="E310" s="9"/>
      <c r="F310" s="9"/>
      <c r="G310" s="9" t="s">
        <v>74</v>
      </c>
      <c r="H310" s="44">
        <v>0</v>
      </c>
      <c r="I310" s="44">
        <v>0</v>
      </c>
      <c r="J310" s="44">
        <v>0</v>
      </c>
      <c r="K310" s="44">
        <v>0</v>
      </c>
      <c r="L310" s="44">
        <v>0</v>
      </c>
      <c r="M310" s="44">
        <v>0</v>
      </c>
      <c r="N310" s="44">
        <v>0</v>
      </c>
      <c r="O310" s="42">
        <v>0</v>
      </c>
      <c r="P310" s="42">
        <v>0</v>
      </c>
      <c r="Q310" s="42">
        <f t="shared" si="77"/>
        <v>0</v>
      </c>
      <c r="R310" s="42">
        <f t="shared" si="78"/>
        <v>0</v>
      </c>
      <c r="S310" s="42">
        <f t="shared" si="79"/>
        <v>0</v>
      </c>
      <c r="T310" s="42">
        <f t="shared" si="80"/>
        <v>0</v>
      </c>
      <c r="U310" s="42">
        <f t="shared" si="81"/>
        <v>0</v>
      </c>
      <c r="V310" s="42">
        <f t="shared" si="82"/>
        <v>0</v>
      </c>
      <c r="W310" s="42">
        <f t="shared" si="83"/>
        <v>0</v>
      </c>
      <c r="X310" s="42">
        <f t="shared" si="83"/>
        <v>0</v>
      </c>
    </row>
    <row r="311" spans="1:24" ht="15" customHeight="1" x14ac:dyDescent="0.25">
      <c r="A311" s="9" t="s">
        <v>3</v>
      </c>
      <c r="B311" s="9" t="s">
        <v>41</v>
      </c>
      <c r="C311" s="9" t="s">
        <v>42</v>
      </c>
      <c r="D311" s="9" t="s">
        <v>72</v>
      </c>
      <c r="E311" s="9"/>
      <c r="F311" s="9"/>
      <c r="G311" s="9" t="s">
        <v>74</v>
      </c>
      <c r="H311" s="42">
        <v>0</v>
      </c>
      <c r="I311" s="42">
        <v>0</v>
      </c>
      <c r="J311" s="42">
        <v>0</v>
      </c>
      <c r="K311" s="42">
        <v>0</v>
      </c>
      <c r="L311" s="42">
        <v>0</v>
      </c>
      <c r="M311" s="42">
        <v>0</v>
      </c>
      <c r="N311" s="42">
        <v>7.0000000000000007E-2</v>
      </c>
      <c r="O311" s="42">
        <v>9.0999999999999998E-2</v>
      </c>
      <c r="P311" s="42">
        <v>9.0999999999999998E-2</v>
      </c>
      <c r="Q311" s="42">
        <f t="shared" si="77"/>
        <v>0</v>
      </c>
      <c r="R311" s="42">
        <f t="shared" si="78"/>
        <v>0</v>
      </c>
      <c r="S311" s="42">
        <f t="shared" si="79"/>
        <v>0</v>
      </c>
      <c r="T311" s="42">
        <f t="shared" si="80"/>
        <v>0</v>
      </c>
      <c r="U311" s="42">
        <f t="shared" si="81"/>
        <v>0</v>
      </c>
      <c r="V311" s="42">
        <f t="shared" si="82"/>
        <v>7.0000000000000007E-2</v>
      </c>
      <c r="W311" s="42">
        <f t="shared" si="83"/>
        <v>2.0999999999999991E-2</v>
      </c>
      <c r="X311" s="42">
        <f t="shared" si="83"/>
        <v>0</v>
      </c>
    </row>
    <row r="312" spans="1:24" ht="15" customHeight="1" x14ac:dyDescent="0.25">
      <c r="A312" s="9" t="s">
        <v>3</v>
      </c>
      <c r="B312" s="9" t="s">
        <v>43</v>
      </c>
      <c r="C312" s="9" t="s">
        <v>44</v>
      </c>
      <c r="D312" s="9" t="s">
        <v>72</v>
      </c>
      <c r="E312" s="9"/>
      <c r="F312" s="9"/>
      <c r="G312" s="9" t="s">
        <v>74</v>
      </c>
      <c r="H312" s="42">
        <v>0</v>
      </c>
      <c r="I312" s="42">
        <v>0</v>
      </c>
      <c r="J312" s="42">
        <v>0</v>
      </c>
      <c r="K312" s="42">
        <v>0</v>
      </c>
      <c r="L312" s="42">
        <v>0</v>
      </c>
      <c r="M312" s="42">
        <v>0</v>
      </c>
      <c r="N312" s="42">
        <v>0</v>
      </c>
      <c r="O312" s="42">
        <v>0</v>
      </c>
      <c r="P312" s="42">
        <v>0</v>
      </c>
      <c r="Q312" s="42">
        <f t="shared" si="77"/>
        <v>0</v>
      </c>
      <c r="R312" s="42">
        <f t="shared" si="78"/>
        <v>0</v>
      </c>
      <c r="S312" s="42">
        <f t="shared" si="79"/>
        <v>0</v>
      </c>
      <c r="T312" s="42">
        <f t="shared" si="80"/>
        <v>0</v>
      </c>
      <c r="U312" s="42">
        <f t="shared" si="81"/>
        <v>0</v>
      </c>
      <c r="V312" s="42">
        <f t="shared" si="82"/>
        <v>0</v>
      </c>
      <c r="W312" s="42">
        <f t="shared" si="83"/>
        <v>0</v>
      </c>
      <c r="X312" s="42">
        <f t="shared" si="83"/>
        <v>0</v>
      </c>
    </row>
    <row r="313" spans="1:24" ht="15" customHeight="1" x14ac:dyDescent="0.25">
      <c r="A313" s="9" t="s">
        <v>3</v>
      </c>
      <c r="B313" s="9" t="s">
        <v>45</v>
      </c>
      <c r="C313" s="9" t="s">
        <v>46</v>
      </c>
      <c r="D313" s="9" t="s">
        <v>72</v>
      </c>
      <c r="E313" s="9"/>
      <c r="F313" s="9"/>
      <c r="G313" s="9" t="s">
        <v>74</v>
      </c>
      <c r="H313" s="42">
        <v>0</v>
      </c>
      <c r="I313" s="42">
        <v>0</v>
      </c>
      <c r="J313" s="42">
        <v>0</v>
      </c>
      <c r="K313" s="42">
        <v>0</v>
      </c>
      <c r="L313" s="42">
        <v>0</v>
      </c>
      <c r="M313" s="42">
        <v>0</v>
      </c>
      <c r="N313" s="42">
        <v>0.05</v>
      </c>
      <c r="O313" s="42">
        <v>0.05</v>
      </c>
      <c r="P313" s="42">
        <v>0.05</v>
      </c>
      <c r="Q313" s="42">
        <f t="shared" si="77"/>
        <v>0</v>
      </c>
      <c r="R313" s="42">
        <f t="shared" si="78"/>
        <v>0</v>
      </c>
      <c r="S313" s="42">
        <f t="shared" si="79"/>
        <v>0</v>
      </c>
      <c r="T313" s="42">
        <f t="shared" si="80"/>
        <v>0</v>
      </c>
      <c r="U313" s="42">
        <f t="shared" si="81"/>
        <v>0</v>
      </c>
      <c r="V313" s="42">
        <f t="shared" si="82"/>
        <v>0.05</v>
      </c>
      <c r="W313" s="42">
        <f t="shared" si="83"/>
        <v>0</v>
      </c>
      <c r="X313" s="42">
        <f t="shared" si="83"/>
        <v>0</v>
      </c>
    </row>
    <row r="314" spans="1:24" ht="15" customHeight="1" x14ac:dyDescent="0.25">
      <c r="A314" s="9" t="s">
        <v>2</v>
      </c>
      <c r="B314" s="9" t="s">
        <v>29</v>
      </c>
      <c r="C314" s="9" t="s">
        <v>30</v>
      </c>
      <c r="D314" s="40" t="s">
        <v>134</v>
      </c>
      <c r="E314" s="51" t="s">
        <v>132</v>
      </c>
      <c r="F314" s="41" t="s">
        <v>133</v>
      </c>
      <c r="G314" s="9" t="s">
        <v>75</v>
      </c>
      <c r="H314" s="46">
        <v>300</v>
      </c>
      <c r="I314" s="46">
        <v>250</v>
      </c>
      <c r="J314" s="46">
        <v>230</v>
      </c>
      <c r="K314" s="50">
        <v>225</v>
      </c>
      <c r="L314" s="49">
        <v>0</v>
      </c>
      <c r="M314" s="49">
        <v>0</v>
      </c>
      <c r="N314" s="49">
        <v>0</v>
      </c>
      <c r="O314" s="49">
        <v>0</v>
      </c>
      <c r="P314" s="49">
        <v>0</v>
      </c>
      <c r="Q314" s="42">
        <f t="shared" si="77"/>
        <v>0</v>
      </c>
      <c r="R314" s="42">
        <f t="shared" si="78"/>
        <v>0</v>
      </c>
      <c r="S314" s="42">
        <f t="shared" si="79"/>
        <v>0</v>
      </c>
      <c r="T314" s="42">
        <f t="shared" si="80"/>
        <v>0</v>
      </c>
      <c r="U314" s="42">
        <f t="shared" si="81"/>
        <v>0</v>
      </c>
      <c r="V314" s="42">
        <f t="shared" si="82"/>
        <v>0</v>
      </c>
      <c r="W314" s="42">
        <f t="shared" si="83"/>
        <v>0</v>
      </c>
      <c r="X314" s="42">
        <f t="shared" si="83"/>
        <v>0</v>
      </c>
    </row>
    <row r="315" spans="1:24" ht="15" customHeight="1" x14ac:dyDescent="0.25">
      <c r="A315" s="9" t="s">
        <v>2</v>
      </c>
      <c r="B315" s="9" t="s">
        <v>31</v>
      </c>
      <c r="C315" s="9" t="s">
        <v>32</v>
      </c>
      <c r="D315" s="40" t="s">
        <v>134</v>
      </c>
      <c r="E315" s="51" t="s">
        <v>132</v>
      </c>
      <c r="F315" s="41" t="s">
        <v>133</v>
      </c>
      <c r="G315" s="9" t="s">
        <v>75</v>
      </c>
      <c r="H315" s="46">
        <v>900</v>
      </c>
      <c r="I315" s="46">
        <v>910</v>
      </c>
      <c r="J315" s="46">
        <v>920</v>
      </c>
      <c r="K315" s="50">
        <v>879</v>
      </c>
      <c r="L315" s="49">
        <v>0</v>
      </c>
      <c r="M315" s="49">
        <v>0</v>
      </c>
      <c r="N315" s="49">
        <v>0</v>
      </c>
      <c r="O315" s="49">
        <v>0</v>
      </c>
      <c r="P315" s="49">
        <v>0</v>
      </c>
      <c r="Q315" s="42">
        <f t="shared" si="77"/>
        <v>10</v>
      </c>
      <c r="R315" s="42">
        <f t="shared" si="78"/>
        <v>10</v>
      </c>
      <c r="S315" s="42">
        <f t="shared" si="79"/>
        <v>0</v>
      </c>
      <c r="T315" s="42">
        <f t="shared" si="80"/>
        <v>0</v>
      </c>
      <c r="U315" s="42">
        <f t="shared" si="81"/>
        <v>0</v>
      </c>
      <c r="V315" s="42">
        <f t="shared" si="82"/>
        <v>0</v>
      </c>
      <c r="W315" s="42">
        <f t="shared" si="83"/>
        <v>0</v>
      </c>
      <c r="X315" s="42">
        <f t="shared" si="83"/>
        <v>0</v>
      </c>
    </row>
    <row r="316" spans="1:24" ht="15" customHeight="1" x14ac:dyDescent="0.25">
      <c r="A316" s="9" t="s">
        <v>2</v>
      </c>
      <c r="B316" s="9" t="s">
        <v>33</v>
      </c>
      <c r="C316" s="9" t="s">
        <v>34</v>
      </c>
      <c r="D316" s="9" t="s">
        <v>71</v>
      </c>
      <c r="E316" s="9"/>
      <c r="F316" s="9"/>
      <c r="G316" s="9" t="s">
        <v>76</v>
      </c>
      <c r="H316" s="42">
        <v>9323</v>
      </c>
      <c r="I316" s="42">
        <v>9436</v>
      </c>
      <c r="J316" s="42">
        <v>9408</v>
      </c>
      <c r="K316" s="42">
        <v>9507</v>
      </c>
      <c r="L316" s="42">
        <v>9688</v>
      </c>
      <c r="M316" s="42">
        <v>9768</v>
      </c>
      <c r="N316" s="42">
        <v>8999</v>
      </c>
      <c r="O316" s="42">
        <v>8656</v>
      </c>
      <c r="P316" s="42">
        <v>8624</v>
      </c>
      <c r="Q316" s="42">
        <f t="shared" si="77"/>
        <v>113</v>
      </c>
      <c r="R316" s="42">
        <f t="shared" si="78"/>
        <v>0</v>
      </c>
      <c r="S316" s="42">
        <f t="shared" si="79"/>
        <v>99</v>
      </c>
      <c r="T316" s="42">
        <f t="shared" si="80"/>
        <v>181</v>
      </c>
      <c r="U316" s="42">
        <f t="shared" si="81"/>
        <v>80</v>
      </c>
      <c r="V316" s="42">
        <f t="shared" si="82"/>
        <v>0</v>
      </c>
      <c r="W316" s="42">
        <f t="shared" si="83"/>
        <v>0</v>
      </c>
      <c r="X316" s="42">
        <f t="shared" si="83"/>
        <v>0</v>
      </c>
    </row>
    <row r="317" spans="1:24" ht="15" customHeight="1" x14ac:dyDescent="0.25">
      <c r="A317" s="9" t="s">
        <v>2</v>
      </c>
      <c r="B317" s="9" t="s">
        <v>35</v>
      </c>
      <c r="C317" s="9" t="s">
        <v>36</v>
      </c>
      <c r="D317" s="9" t="s">
        <v>72</v>
      </c>
      <c r="E317" s="9"/>
      <c r="F317" s="9"/>
      <c r="G317" s="9" t="s">
        <v>74</v>
      </c>
      <c r="H317" s="42">
        <v>16577</v>
      </c>
      <c r="I317" s="42">
        <v>16414</v>
      </c>
      <c r="J317" s="42">
        <v>16494</v>
      </c>
      <c r="K317" s="42">
        <v>15996</v>
      </c>
      <c r="L317" s="42">
        <v>16329</v>
      </c>
      <c r="M317" s="42">
        <v>16466</v>
      </c>
      <c r="N317" s="42">
        <v>16502</v>
      </c>
      <c r="O317" s="42">
        <v>16431</v>
      </c>
      <c r="P317" s="42">
        <v>16462</v>
      </c>
      <c r="Q317" s="42">
        <f t="shared" si="77"/>
        <v>0</v>
      </c>
      <c r="R317" s="42">
        <f t="shared" si="78"/>
        <v>80</v>
      </c>
      <c r="S317" s="42">
        <f t="shared" si="79"/>
        <v>0</v>
      </c>
      <c r="T317" s="42">
        <f t="shared" si="80"/>
        <v>333</v>
      </c>
      <c r="U317" s="42">
        <f t="shared" si="81"/>
        <v>137</v>
      </c>
      <c r="V317" s="42">
        <f t="shared" si="82"/>
        <v>36</v>
      </c>
      <c r="W317" s="42">
        <f t="shared" si="83"/>
        <v>0</v>
      </c>
      <c r="X317" s="42">
        <f t="shared" si="83"/>
        <v>31</v>
      </c>
    </row>
    <row r="318" spans="1:24" ht="15" customHeight="1" x14ac:dyDescent="0.25">
      <c r="A318" s="9" t="s">
        <v>2</v>
      </c>
      <c r="B318" s="9" t="s">
        <v>79</v>
      </c>
      <c r="C318" s="9" t="s">
        <v>83</v>
      </c>
      <c r="D318" s="9" t="s">
        <v>72</v>
      </c>
      <c r="E318" s="9"/>
      <c r="F318" s="9"/>
      <c r="G318" s="9" t="s">
        <v>74</v>
      </c>
      <c r="H318" s="42">
        <v>2601</v>
      </c>
      <c r="I318" s="42">
        <v>3443</v>
      </c>
      <c r="J318" s="42">
        <v>3981</v>
      </c>
      <c r="K318" s="42">
        <v>4875</v>
      </c>
      <c r="L318" s="42">
        <v>5606</v>
      </c>
      <c r="M318" s="42">
        <v>6232</v>
      </c>
      <c r="N318" s="42">
        <v>6408</v>
      </c>
      <c r="O318" s="42">
        <v>7097</v>
      </c>
      <c r="P318" s="42">
        <v>8478</v>
      </c>
      <c r="Q318" s="42">
        <f t="shared" si="77"/>
        <v>842</v>
      </c>
      <c r="R318" s="42">
        <f t="shared" si="78"/>
        <v>538</v>
      </c>
      <c r="S318" s="42">
        <f t="shared" si="79"/>
        <v>894</v>
      </c>
      <c r="T318" s="42">
        <f t="shared" si="80"/>
        <v>731</v>
      </c>
      <c r="U318" s="42">
        <f t="shared" si="81"/>
        <v>626</v>
      </c>
      <c r="V318" s="42">
        <f t="shared" si="82"/>
        <v>176</v>
      </c>
      <c r="W318" s="42">
        <f t="shared" si="83"/>
        <v>689</v>
      </c>
      <c r="X318" s="42">
        <f t="shared" si="83"/>
        <v>1381</v>
      </c>
    </row>
    <row r="319" spans="1:24" ht="15" customHeight="1" x14ac:dyDescent="0.25">
      <c r="A319" s="9" t="s">
        <v>2</v>
      </c>
      <c r="B319" s="9" t="s">
        <v>78</v>
      </c>
      <c r="C319" s="9" t="s">
        <v>84</v>
      </c>
      <c r="D319" s="9" t="s">
        <v>72</v>
      </c>
      <c r="E319" s="9"/>
      <c r="F319" s="9"/>
      <c r="G319" s="9" t="s">
        <v>74</v>
      </c>
      <c r="H319" s="42">
        <v>163</v>
      </c>
      <c r="I319" s="42">
        <v>163</v>
      </c>
      <c r="J319" s="42">
        <v>213</v>
      </c>
      <c r="K319" s="42">
        <v>213</v>
      </c>
      <c r="L319" s="42">
        <v>213</v>
      </c>
      <c r="M319" s="42">
        <v>203</v>
      </c>
      <c r="N319" s="42">
        <v>203</v>
      </c>
      <c r="O319" s="42">
        <v>203</v>
      </c>
      <c r="P319" s="42">
        <v>203</v>
      </c>
      <c r="Q319" s="42">
        <f t="shared" si="77"/>
        <v>0</v>
      </c>
      <c r="R319" s="42">
        <f t="shared" si="78"/>
        <v>50</v>
      </c>
      <c r="S319" s="42">
        <f t="shared" si="79"/>
        <v>0</v>
      </c>
      <c r="T319" s="42">
        <f t="shared" si="80"/>
        <v>0</v>
      </c>
      <c r="U319" s="42">
        <f t="shared" si="81"/>
        <v>0</v>
      </c>
      <c r="V319" s="42">
        <f t="shared" si="82"/>
        <v>0</v>
      </c>
      <c r="W319" s="42">
        <f t="shared" si="83"/>
        <v>0</v>
      </c>
      <c r="X319" s="42">
        <f t="shared" si="83"/>
        <v>0</v>
      </c>
    </row>
    <row r="320" spans="1:24" ht="15" customHeight="1" x14ac:dyDescent="0.25">
      <c r="A320" s="9" t="s">
        <v>2</v>
      </c>
      <c r="B320" s="9" t="s">
        <v>37</v>
      </c>
      <c r="C320" s="9" t="s">
        <v>38</v>
      </c>
      <c r="D320" s="40" t="s">
        <v>134</v>
      </c>
      <c r="E320" s="51" t="s">
        <v>132</v>
      </c>
      <c r="F320" s="41" t="s">
        <v>133</v>
      </c>
      <c r="G320" s="9" t="s">
        <v>75</v>
      </c>
      <c r="H320" s="46">
        <v>4200</v>
      </c>
      <c r="I320" s="46">
        <v>4600</v>
      </c>
      <c r="J320" s="46">
        <v>4620</v>
      </c>
      <c r="K320" s="50">
        <v>1811</v>
      </c>
      <c r="L320" s="49">
        <v>0</v>
      </c>
      <c r="M320" s="49">
        <v>0</v>
      </c>
      <c r="N320" s="49">
        <v>0</v>
      </c>
      <c r="O320" s="49">
        <v>0</v>
      </c>
      <c r="P320" s="49">
        <v>0</v>
      </c>
      <c r="Q320" s="42">
        <f t="shared" si="77"/>
        <v>400</v>
      </c>
      <c r="R320" s="42">
        <f t="shared" si="78"/>
        <v>20</v>
      </c>
      <c r="S320" s="42">
        <f t="shared" si="79"/>
        <v>0</v>
      </c>
      <c r="T320" s="42">
        <f t="shared" si="80"/>
        <v>0</v>
      </c>
      <c r="U320" s="42">
        <f t="shared" si="81"/>
        <v>0</v>
      </c>
      <c r="V320" s="42">
        <f t="shared" si="82"/>
        <v>0</v>
      </c>
      <c r="W320" s="42">
        <f t="shared" si="83"/>
        <v>0</v>
      </c>
      <c r="X320" s="42">
        <f t="shared" si="83"/>
        <v>0</v>
      </c>
    </row>
    <row r="321" spans="1:24" ht="15" customHeight="1" x14ac:dyDescent="0.25">
      <c r="A321" s="9" t="s">
        <v>2</v>
      </c>
      <c r="B321" s="9" t="s">
        <v>39</v>
      </c>
      <c r="C321" s="9" t="s">
        <v>40</v>
      </c>
      <c r="D321" s="9" t="s">
        <v>72</v>
      </c>
      <c r="E321" s="9"/>
      <c r="F321" s="9"/>
      <c r="G321" s="9" t="s">
        <v>74</v>
      </c>
      <c r="H321" s="42">
        <v>4053</v>
      </c>
      <c r="I321" s="42">
        <v>4831</v>
      </c>
      <c r="J321" s="42">
        <v>4562</v>
      </c>
      <c r="K321" s="42">
        <v>4902</v>
      </c>
      <c r="L321" s="42">
        <v>5235</v>
      </c>
      <c r="M321" s="42">
        <v>5603</v>
      </c>
      <c r="N321" s="42">
        <v>5579</v>
      </c>
      <c r="O321" s="42">
        <v>5776</v>
      </c>
      <c r="P321" s="42">
        <v>6056</v>
      </c>
      <c r="Q321" s="42">
        <f t="shared" si="77"/>
        <v>778</v>
      </c>
      <c r="R321" s="42">
        <f t="shared" si="78"/>
        <v>0</v>
      </c>
      <c r="S321" s="42">
        <f t="shared" si="79"/>
        <v>340</v>
      </c>
      <c r="T321" s="42">
        <f t="shared" si="80"/>
        <v>333</v>
      </c>
      <c r="U321" s="42">
        <f t="shared" si="81"/>
        <v>368</v>
      </c>
      <c r="V321" s="42">
        <f t="shared" si="82"/>
        <v>0</v>
      </c>
      <c r="W321" s="42">
        <f t="shared" si="83"/>
        <v>197</v>
      </c>
      <c r="X321" s="42">
        <f t="shared" si="83"/>
        <v>280</v>
      </c>
    </row>
    <row r="322" spans="1:24" ht="15" customHeight="1" x14ac:dyDescent="0.25">
      <c r="A322" s="9" t="s">
        <v>2</v>
      </c>
      <c r="B322" s="9" t="s">
        <v>80</v>
      </c>
      <c r="C322" s="9" t="s">
        <v>85</v>
      </c>
      <c r="D322" s="9" t="s">
        <v>72</v>
      </c>
      <c r="E322" s="9"/>
      <c r="F322" s="9"/>
      <c r="G322" s="9" t="s">
        <v>74</v>
      </c>
      <c r="H322" s="44">
        <v>0.39344262295081966</v>
      </c>
      <c r="I322" s="44">
        <v>0.78688524590163933</v>
      </c>
      <c r="J322" s="44">
        <v>1.4098360655737705</v>
      </c>
      <c r="K322" s="44">
        <v>1.9672131147540983</v>
      </c>
      <c r="L322" s="44">
        <v>3.4098360655737703</v>
      </c>
      <c r="M322" s="44">
        <v>5.0163934426229506</v>
      </c>
      <c r="N322" s="42">
        <v>8</v>
      </c>
      <c r="O322" s="42">
        <v>17</v>
      </c>
      <c r="P322" s="42">
        <v>19</v>
      </c>
      <c r="Q322" s="42">
        <f t="shared" si="77"/>
        <v>0.39344262295081966</v>
      </c>
      <c r="R322" s="42">
        <f t="shared" si="78"/>
        <v>0.62295081967213117</v>
      </c>
      <c r="S322" s="42">
        <f t="shared" si="79"/>
        <v>0.55737704918032782</v>
      </c>
      <c r="T322" s="42">
        <f t="shared" si="80"/>
        <v>1.442622950819672</v>
      </c>
      <c r="U322" s="42">
        <f t="shared" si="81"/>
        <v>1.6065573770491803</v>
      </c>
      <c r="V322" s="42">
        <f t="shared" si="82"/>
        <v>2.9836065573770494</v>
      </c>
      <c r="W322" s="42">
        <f t="shared" si="83"/>
        <v>9</v>
      </c>
      <c r="X322" s="42">
        <f t="shared" si="83"/>
        <v>2</v>
      </c>
    </row>
    <row r="323" spans="1:24" ht="15" customHeight="1" x14ac:dyDescent="0.25">
      <c r="A323" s="9" t="s">
        <v>2</v>
      </c>
      <c r="B323" s="9" t="s">
        <v>81</v>
      </c>
      <c r="C323" s="9" t="s">
        <v>86</v>
      </c>
      <c r="D323" s="9" t="s">
        <v>72</v>
      </c>
      <c r="E323" s="9"/>
      <c r="F323" s="9"/>
      <c r="G323" s="9" t="s">
        <v>74</v>
      </c>
      <c r="H323" s="44">
        <v>11.60655737704918</v>
      </c>
      <c r="I323" s="44">
        <v>23.21311475409836</v>
      </c>
      <c r="J323" s="44">
        <v>41.590163934426229</v>
      </c>
      <c r="K323" s="44">
        <v>58.032786885245905</v>
      </c>
      <c r="L323" s="44">
        <v>100.59016393442623</v>
      </c>
      <c r="M323" s="44">
        <v>147.98360655737704</v>
      </c>
      <c r="N323" s="42">
        <v>236</v>
      </c>
      <c r="O323" s="42">
        <v>411</v>
      </c>
      <c r="P323" s="42">
        <v>695</v>
      </c>
      <c r="Q323" s="42">
        <f t="shared" si="77"/>
        <v>11.60655737704918</v>
      </c>
      <c r="R323" s="42">
        <f t="shared" si="78"/>
        <v>18.377049180327869</v>
      </c>
      <c r="S323" s="42">
        <f t="shared" si="79"/>
        <v>16.442622950819676</v>
      </c>
      <c r="T323" s="42">
        <f t="shared" si="80"/>
        <v>42.557377049180324</v>
      </c>
      <c r="U323" s="42">
        <f t="shared" si="81"/>
        <v>47.393442622950815</v>
      </c>
      <c r="V323" s="42">
        <f t="shared" si="82"/>
        <v>88.016393442622956</v>
      </c>
      <c r="W323" s="42">
        <f t="shared" si="83"/>
        <v>175</v>
      </c>
      <c r="X323" s="42">
        <f t="shared" si="83"/>
        <v>284</v>
      </c>
    </row>
    <row r="324" spans="1:24" ht="15" customHeight="1" x14ac:dyDescent="0.25">
      <c r="A324" s="9" t="s">
        <v>2</v>
      </c>
      <c r="B324" s="9" t="s">
        <v>41</v>
      </c>
      <c r="C324" s="9" t="s">
        <v>42</v>
      </c>
      <c r="D324" s="9" t="s">
        <v>72</v>
      </c>
      <c r="E324" s="9"/>
      <c r="F324" s="9"/>
      <c r="G324" s="9" t="s">
        <v>74</v>
      </c>
      <c r="H324" s="42">
        <v>0</v>
      </c>
      <c r="I324" s="42">
        <v>0</v>
      </c>
      <c r="J324" s="42">
        <v>0</v>
      </c>
      <c r="K324" s="42">
        <v>0</v>
      </c>
      <c r="L324" s="42">
        <v>0</v>
      </c>
      <c r="M324" s="42">
        <v>0</v>
      </c>
      <c r="N324" s="42">
        <v>0</v>
      </c>
      <c r="O324" s="42">
        <v>0</v>
      </c>
      <c r="P324" s="42">
        <v>0</v>
      </c>
      <c r="Q324" s="42">
        <f t="shared" si="77"/>
        <v>0</v>
      </c>
      <c r="R324" s="42">
        <f t="shared" si="78"/>
        <v>0</v>
      </c>
      <c r="S324" s="42">
        <f t="shared" si="79"/>
        <v>0</v>
      </c>
      <c r="T324" s="42">
        <f t="shared" si="80"/>
        <v>0</v>
      </c>
      <c r="U324" s="42">
        <f t="shared" si="81"/>
        <v>0</v>
      </c>
      <c r="V324" s="42">
        <f t="shared" si="82"/>
        <v>0</v>
      </c>
      <c r="W324" s="42">
        <f t="shared" si="83"/>
        <v>0</v>
      </c>
      <c r="X324" s="42">
        <f t="shared" si="83"/>
        <v>0</v>
      </c>
    </row>
    <row r="325" spans="1:24" ht="15" customHeight="1" x14ac:dyDescent="0.25">
      <c r="A325" s="9" t="s">
        <v>2</v>
      </c>
      <c r="B325" s="9" t="s">
        <v>43</v>
      </c>
      <c r="C325" s="9" t="s">
        <v>44</v>
      </c>
      <c r="D325" s="9" t="s">
        <v>72</v>
      </c>
      <c r="E325" s="9"/>
      <c r="F325" s="9"/>
      <c r="G325" s="9" t="s">
        <v>74</v>
      </c>
      <c r="H325" s="42">
        <v>0</v>
      </c>
      <c r="I325" s="42">
        <v>0</v>
      </c>
      <c r="J325" s="42">
        <v>0</v>
      </c>
      <c r="K325" s="42">
        <v>0</v>
      </c>
      <c r="L325" s="42">
        <v>0</v>
      </c>
      <c r="M325" s="42">
        <v>0</v>
      </c>
      <c r="N325" s="42">
        <v>0</v>
      </c>
      <c r="O325" s="42">
        <v>0</v>
      </c>
      <c r="P325" s="42">
        <v>0</v>
      </c>
      <c r="Q325" s="42">
        <f t="shared" si="77"/>
        <v>0</v>
      </c>
      <c r="R325" s="42">
        <f t="shared" si="78"/>
        <v>0</v>
      </c>
      <c r="S325" s="42">
        <f t="shared" si="79"/>
        <v>0</v>
      </c>
      <c r="T325" s="42">
        <f t="shared" si="80"/>
        <v>0</v>
      </c>
      <c r="U325" s="42">
        <f t="shared" si="81"/>
        <v>0</v>
      </c>
      <c r="V325" s="42">
        <f t="shared" si="82"/>
        <v>0</v>
      </c>
      <c r="W325" s="42">
        <f t="shared" si="83"/>
        <v>0</v>
      </c>
      <c r="X325" s="42">
        <f t="shared" si="83"/>
        <v>0</v>
      </c>
    </row>
    <row r="326" spans="1:24" ht="15" customHeight="1" x14ac:dyDescent="0.25">
      <c r="A326" s="9" t="s">
        <v>2</v>
      </c>
      <c r="B326" s="9" t="s">
        <v>45</v>
      </c>
      <c r="C326" s="9" t="s">
        <v>46</v>
      </c>
      <c r="D326" s="9" t="s">
        <v>72</v>
      </c>
      <c r="E326" s="9"/>
      <c r="F326" s="9"/>
      <c r="G326" s="9" t="s">
        <v>74</v>
      </c>
      <c r="H326" s="42">
        <v>0</v>
      </c>
      <c r="I326" s="42">
        <v>0</v>
      </c>
      <c r="J326" s="42">
        <v>0</v>
      </c>
      <c r="K326" s="42">
        <v>0</v>
      </c>
      <c r="L326" s="42">
        <v>0</v>
      </c>
      <c r="M326" s="42">
        <v>0</v>
      </c>
      <c r="N326" s="42">
        <v>0</v>
      </c>
      <c r="O326" s="42">
        <v>0</v>
      </c>
      <c r="P326" s="42">
        <v>0</v>
      </c>
      <c r="Q326" s="42">
        <f t="shared" si="77"/>
        <v>0</v>
      </c>
      <c r="R326" s="42">
        <f t="shared" si="78"/>
        <v>0</v>
      </c>
      <c r="S326" s="42">
        <f t="shared" si="79"/>
        <v>0</v>
      </c>
      <c r="T326" s="42">
        <f t="shared" si="80"/>
        <v>0</v>
      </c>
      <c r="U326" s="42">
        <f t="shared" si="81"/>
        <v>0</v>
      </c>
      <c r="V326" s="42">
        <f t="shared" si="82"/>
        <v>0</v>
      </c>
      <c r="W326" s="42">
        <f t="shared" si="83"/>
        <v>0</v>
      </c>
      <c r="X326" s="42">
        <f t="shared" si="83"/>
        <v>0</v>
      </c>
    </row>
    <row r="327" spans="1:24" ht="15" customHeight="1" x14ac:dyDescent="0.25">
      <c r="A327" s="9" t="s">
        <v>1</v>
      </c>
      <c r="B327" s="9" t="s">
        <v>29</v>
      </c>
      <c r="C327" s="9" t="s">
        <v>30</v>
      </c>
      <c r="D327" s="40" t="s">
        <v>134</v>
      </c>
      <c r="E327" s="51" t="s">
        <v>132</v>
      </c>
      <c r="F327" s="41" t="s">
        <v>133</v>
      </c>
      <c r="G327" s="9" t="s">
        <v>75</v>
      </c>
      <c r="H327" s="46">
        <v>820</v>
      </c>
      <c r="I327" s="46">
        <v>820</v>
      </c>
      <c r="J327" s="46">
        <v>820</v>
      </c>
      <c r="K327" s="50">
        <v>775</v>
      </c>
      <c r="L327" s="49">
        <v>1228</v>
      </c>
      <c r="M327" s="49">
        <v>921</v>
      </c>
      <c r="N327" s="49">
        <v>924</v>
      </c>
      <c r="O327" s="49">
        <v>924</v>
      </c>
      <c r="P327" s="49">
        <v>924</v>
      </c>
      <c r="Q327" s="42">
        <f t="shared" si="77"/>
        <v>0</v>
      </c>
      <c r="R327" s="42">
        <f t="shared" si="78"/>
        <v>0</v>
      </c>
      <c r="S327" s="42">
        <f t="shared" si="79"/>
        <v>0</v>
      </c>
      <c r="T327" s="42">
        <f t="shared" si="80"/>
        <v>453</v>
      </c>
      <c r="U327" s="42">
        <f t="shared" si="81"/>
        <v>0</v>
      </c>
      <c r="V327" s="42">
        <f t="shared" si="82"/>
        <v>3</v>
      </c>
      <c r="W327" s="42">
        <f t="shared" si="83"/>
        <v>0</v>
      </c>
      <c r="X327" s="42">
        <f t="shared" si="83"/>
        <v>0</v>
      </c>
    </row>
    <row r="328" spans="1:24" ht="15" customHeight="1" x14ac:dyDescent="0.25">
      <c r="A328" s="9" t="s">
        <v>1</v>
      </c>
      <c r="B328" s="9" t="s">
        <v>31</v>
      </c>
      <c r="C328" s="9" t="s">
        <v>32</v>
      </c>
      <c r="D328" s="40" t="s">
        <v>134</v>
      </c>
      <c r="E328" s="51" t="s">
        <v>132</v>
      </c>
      <c r="F328" s="41" t="s">
        <v>133</v>
      </c>
      <c r="G328" s="9" t="s">
        <v>75</v>
      </c>
      <c r="H328" s="46">
        <v>80</v>
      </c>
      <c r="I328" s="46">
        <v>80</v>
      </c>
      <c r="J328" s="46">
        <v>80</v>
      </c>
      <c r="K328" s="50">
        <v>439</v>
      </c>
      <c r="L328" s="49">
        <v>490</v>
      </c>
      <c r="M328" s="49">
        <v>491</v>
      </c>
      <c r="N328" s="49">
        <v>491</v>
      </c>
      <c r="O328" s="49">
        <v>491</v>
      </c>
      <c r="P328" s="49">
        <v>491</v>
      </c>
      <c r="Q328" s="42">
        <f t="shared" si="77"/>
        <v>0</v>
      </c>
      <c r="R328" s="42">
        <f t="shared" si="78"/>
        <v>0</v>
      </c>
      <c r="S328" s="42">
        <f t="shared" si="79"/>
        <v>359</v>
      </c>
      <c r="T328" s="42">
        <f t="shared" si="80"/>
        <v>51</v>
      </c>
      <c r="U328" s="42">
        <f t="shared" si="81"/>
        <v>1</v>
      </c>
      <c r="V328" s="42">
        <f t="shared" si="82"/>
        <v>0</v>
      </c>
      <c r="W328" s="42">
        <f t="shared" si="83"/>
        <v>0</v>
      </c>
      <c r="X328" s="42">
        <f t="shared" si="83"/>
        <v>0</v>
      </c>
    </row>
    <row r="329" spans="1:24" ht="15" customHeight="1" x14ac:dyDescent="0.25">
      <c r="A329" s="9" t="s">
        <v>1</v>
      </c>
      <c r="B329" s="9" t="s">
        <v>33</v>
      </c>
      <c r="C329" s="9" t="s">
        <v>34</v>
      </c>
      <c r="D329" s="9" t="s">
        <v>71</v>
      </c>
      <c r="E329" s="9"/>
      <c r="F329" s="9"/>
      <c r="G329" s="9" t="s">
        <v>76</v>
      </c>
      <c r="H329" s="42">
        <v>688</v>
      </c>
      <c r="I329" s="42">
        <v>688</v>
      </c>
      <c r="J329" s="42">
        <v>688</v>
      </c>
      <c r="K329" s="42">
        <v>688</v>
      </c>
      <c r="L329" s="42">
        <v>688</v>
      </c>
      <c r="M329" s="42">
        <v>688</v>
      </c>
      <c r="N329" s="42">
        <v>688</v>
      </c>
      <c r="O329" s="42">
        <v>688</v>
      </c>
      <c r="P329" s="42">
        <v>688</v>
      </c>
      <c r="Q329" s="42">
        <f t="shared" si="77"/>
        <v>0</v>
      </c>
      <c r="R329" s="42">
        <f t="shared" si="78"/>
        <v>0</v>
      </c>
      <c r="S329" s="42">
        <f t="shared" si="79"/>
        <v>0</v>
      </c>
      <c r="T329" s="42">
        <f t="shared" si="80"/>
        <v>0</v>
      </c>
      <c r="U329" s="42">
        <f t="shared" si="81"/>
        <v>0</v>
      </c>
      <c r="V329" s="42">
        <f t="shared" si="82"/>
        <v>0</v>
      </c>
      <c r="W329" s="42">
        <f t="shared" si="83"/>
        <v>0</v>
      </c>
      <c r="X329" s="42">
        <f t="shared" si="83"/>
        <v>0</v>
      </c>
    </row>
    <row r="330" spans="1:24" ht="15" customHeight="1" x14ac:dyDescent="0.25">
      <c r="A330" s="9" t="s">
        <v>1</v>
      </c>
      <c r="B330" s="9" t="s">
        <v>35</v>
      </c>
      <c r="C330" s="9" t="s">
        <v>36</v>
      </c>
      <c r="D330" s="9" t="s">
        <v>72</v>
      </c>
      <c r="E330" s="9"/>
      <c r="F330" s="9"/>
      <c r="G330" s="9" t="s">
        <v>74</v>
      </c>
      <c r="H330" s="42">
        <v>1253</v>
      </c>
      <c r="I330" s="42">
        <v>1254</v>
      </c>
      <c r="J330" s="42">
        <v>1299</v>
      </c>
      <c r="K330" s="42">
        <v>1296</v>
      </c>
      <c r="L330" s="42">
        <v>1295</v>
      </c>
      <c r="M330" s="42">
        <v>1293</v>
      </c>
      <c r="N330" s="42">
        <v>1346.6289999999999</v>
      </c>
      <c r="O330" s="42">
        <v>1343.425</v>
      </c>
      <c r="P330" s="42">
        <v>1350.7159999999999</v>
      </c>
      <c r="Q330" s="42">
        <f t="shared" si="77"/>
        <v>1</v>
      </c>
      <c r="R330" s="42">
        <f t="shared" si="78"/>
        <v>45</v>
      </c>
      <c r="S330" s="42">
        <f t="shared" si="79"/>
        <v>0</v>
      </c>
      <c r="T330" s="42">
        <f t="shared" si="80"/>
        <v>0</v>
      </c>
      <c r="U330" s="42">
        <f t="shared" si="81"/>
        <v>0</v>
      </c>
      <c r="V330" s="42">
        <f t="shared" si="82"/>
        <v>53.628999999999905</v>
      </c>
      <c r="W330" s="42">
        <f t="shared" si="83"/>
        <v>0</v>
      </c>
      <c r="X330" s="42">
        <f t="shared" si="83"/>
        <v>7.29099999999994</v>
      </c>
    </row>
    <row r="331" spans="1:24" ht="15" customHeight="1" x14ac:dyDescent="0.25">
      <c r="A331" s="9" t="s">
        <v>1</v>
      </c>
      <c r="B331" s="9" t="s">
        <v>79</v>
      </c>
      <c r="C331" s="9" t="s">
        <v>83</v>
      </c>
      <c r="D331" s="9" t="s">
        <v>72</v>
      </c>
      <c r="E331" s="9"/>
      <c r="F331" s="9"/>
      <c r="G331" s="9" t="s">
        <v>74</v>
      </c>
      <c r="H331" s="44">
        <v>0</v>
      </c>
      <c r="I331" s="44">
        <v>0</v>
      </c>
      <c r="J331" s="44">
        <v>4</v>
      </c>
      <c r="K331" s="44">
        <v>4</v>
      </c>
      <c r="L331" s="44">
        <v>5</v>
      </c>
      <c r="M331" s="44">
        <v>5</v>
      </c>
      <c r="N331" s="42">
        <v>4.9729999999999999</v>
      </c>
      <c r="O331" s="42">
        <v>5.2380000000000004</v>
      </c>
      <c r="P331" s="42">
        <v>5.351</v>
      </c>
      <c r="Q331" s="42">
        <f t="shared" si="77"/>
        <v>0</v>
      </c>
      <c r="R331" s="42">
        <f t="shared" si="78"/>
        <v>4</v>
      </c>
      <c r="S331" s="42">
        <f t="shared" si="79"/>
        <v>0</v>
      </c>
      <c r="T331" s="42">
        <f t="shared" si="80"/>
        <v>1</v>
      </c>
      <c r="U331" s="42">
        <f t="shared" si="81"/>
        <v>0</v>
      </c>
      <c r="V331" s="42">
        <f t="shared" si="82"/>
        <v>0</v>
      </c>
      <c r="W331" s="42">
        <f t="shared" si="83"/>
        <v>0.26500000000000057</v>
      </c>
      <c r="X331" s="42">
        <f t="shared" si="83"/>
        <v>0.11299999999999955</v>
      </c>
    </row>
    <row r="332" spans="1:24" ht="15" customHeight="1" x14ac:dyDescent="0.25">
      <c r="A332" s="9" t="s">
        <v>1</v>
      </c>
      <c r="B332" s="9" t="s">
        <v>78</v>
      </c>
      <c r="C332" s="9" t="s">
        <v>84</v>
      </c>
      <c r="D332" s="9" t="s">
        <v>72</v>
      </c>
      <c r="E332" s="9"/>
      <c r="F332" s="9"/>
      <c r="G332" s="9" t="s">
        <v>74</v>
      </c>
      <c r="H332" s="44">
        <v>0</v>
      </c>
      <c r="I332" s="44">
        <v>0</v>
      </c>
      <c r="J332" s="44">
        <v>0</v>
      </c>
      <c r="K332" s="44">
        <v>0</v>
      </c>
      <c r="L332" s="44">
        <v>0</v>
      </c>
      <c r="M332" s="44">
        <v>0</v>
      </c>
      <c r="N332" s="42">
        <v>0</v>
      </c>
      <c r="O332" s="42">
        <v>0</v>
      </c>
      <c r="P332" s="42">
        <v>0</v>
      </c>
      <c r="Q332" s="42">
        <f t="shared" si="77"/>
        <v>0</v>
      </c>
      <c r="R332" s="42">
        <f t="shared" si="78"/>
        <v>0</v>
      </c>
      <c r="S332" s="42">
        <f t="shared" si="79"/>
        <v>0</v>
      </c>
      <c r="T332" s="42">
        <f t="shared" si="80"/>
        <v>0</v>
      </c>
      <c r="U332" s="42">
        <f t="shared" si="81"/>
        <v>0</v>
      </c>
      <c r="V332" s="42">
        <f t="shared" si="82"/>
        <v>0</v>
      </c>
      <c r="W332" s="42">
        <f t="shared" si="83"/>
        <v>0</v>
      </c>
      <c r="X332" s="42">
        <f t="shared" si="83"/>
        <v>0</v>
      </c>
    </row>
    <row r="333" spans="1:24" ht="15" customHeight="1" x14ac:dyDescent="0.25">
      <c r="A333" s="9" t="s">
        <v>1</v>
      </c>
      <c r="B333" s="9" t="s">
        <v>37</v>
      </c>
      <c r="C333" s="9" t="s">
        <v>38</v>
      </c>
      <c r="D333" s="40" t="s">
        <v>134</v>
      </c>
      <c r="E333" s="51" t="s">
        <v>132</v>
      </c>
      <c r="F333" s="41" t="s">
        <v>133</v>
      </c>
      <c r="G333" s="9" t="s">
        <v>75</v>
      </c>
      <c r="H333" s="46">
        <v>0</v>
      </c>
      <c r="I333" s="46">
        <v>0</v>
      </c>
      <c r="J333" s="46">
        <v>0</v>
      </c>
      <c r="K333" s="50">
        <v>0</v>
      </c>
      <c r="L333" s="49">
        <v>0</v>
      </c>
      <c r="M333" s="49">
        <v>0</v>
      </c>
      <c r="N333" s="49">
        <v>58</v>
      </c>
      <c r="O333" s="49">
        <v>58</v>
      </c>
      <c r="P333" s="49">
        <v>58</v>
      </c>
      <c r="Q333" s="42">
        <f t="shared" si="77"/>
        <v>0</v>
      </c>
      <c r="R333" s="42">
        <f t="shared" si="78"/>
        <v>0</v>
      </c>
      <c r="S333" s="42">
        <f t="shared" si="79"/>
        <v>0</v>
      </c>
      <c r="T333" s="42">
        <f t="shared" si="80"/>
        <v>0</v>
      </c>
      <c r="U333" s="42">
        <f t="shared" si="81"/>
        <v>0</v>
      </c>
      <c r="V333" s="42">
        <f t="shared" si="82"/>
        <v>58</v>
      </c>
      <c r="W333" s="42">
        <f t="shared" si="83"/>
        <v>0</v>
      </c>
      <c r="X333" s="42">
        <f t="shared" si="83"/>
        <v>0</v>
      </c>
    </row>
    <row r="334" spans="1:24" ht="15" customHeight="1" x14ac:dyDescent="0.25">
      <c r="A334" s="9" t="s">
        <v>1</v>
      </c>
      <c r="B334" s="9" t="s">
        <v>39</v>
      </c>
      <c r="C334" s="9" t="s">
        <v>40</v>
      </c>
      <c r="D334" s="9" t="s">
        <v>72</v>
      </c>
      <c r="E334" s="9"/>
      <c r="F334" s="9"/>
      <c r="G334" s="9" t="s">
        <v>74</v>
      </c>
      <c r="H334" s="42">
        <v>58</v>
      </c>
      <c r="I334" s="42">
        <v>30</v>
      </c>
      <c r="J334" s="42">
        <v>30</v>
      </c>
      <c r="K334" s="42">
        <v>30</v>
      </c>
      <c r="L334" s="42">
        <v>30</v>
      </c>
      <c r="M334" s="42">
        <v>30</v>
      </c>
      <c r="N334" s="42">
        <v>279.79999999999995</v>
      </c>
      <c r="O334" s="42">
        <v>278.79999999999995</v>
      </c>
      <c r="P334" s="42">
        <v>297.81299999999999</v>
      </c>
      <c r="Q334" s="42">
        <f t="shared" si="77"/>
        <v>0</v>
      </c>
      <c r="R334" s="42">
        <f t="shared" si="78"/>
        <v>0</v>
      </c>
      <c r="S334" s="42">
        <f t="shared" si="79"/>
        <v>0</v>
      </c>
      <c r="T334" s="42">
        <f t="shared" si="80"/>
        <v>0</v>
      </c>
      <c r="U334" s="42">
        <f t="shared" si="81"/>
        <v>0</v>
      </c>
      <c r="V334" s="42">
        <f t="shared" si="82"/>
        <v>249.79999999999995</v>
      </c>
      <c r="W334" s="42">
        <f t="shared" si="83"/>
        <v>0</v>
      </c>
      <c r="X334" s="42">
        <f t="shared" si="83"/>
        <v>19.013000000000034</v>
      </c>
    </row>
    <row r="335" spans="1:24" ht="15" customHeight="1" x14ac:dyDescent="0.25">
      <c r="A335" s="9" t="s">
        <v>1</v>
      </c>
      <c r="B335" s="9" t="s">
        <v>80</v>
      </c>
      <c r="C335" s="9" t="s">
        <v>85</v>
      </c>
      <c r="D335" s="9" t="s">
        <v>72</v>
      </c>
      <c r="E335" s="9"/>
      <c r="F335" s="9"/>
      <c r="G335" s="9" t="s">
        <v>74</v>
      </c>
      <c r="H335" s="44">
        <v>0</v>
      </c>
      <c r="I335" s="44">
        <v>0</v>
      </c>
      <c r="J335" s="44">
        <v>0</v>
      </c>
      <c r="K335" s="44">
        <v>0</v>
      </c>
      <c r="L335" s="44">
        <v>0</v>
      </c>
      <c r="M335" s="44">
        <v>0</v>
      </c>
      <c r="N335" s="42">
        <v>0</v>
      </c>
      <c r="O335" s="42">
        <v>0</v>
      </c>
      <c r="P335" s="42">
        <v>0</v>
      </c>
      <c r="Q335" s="42">
        <f t="shared" si="77"/>
        <v>0</v>
      </c>
      <c r="R335" s="42">
        <f t="shared" si="78"/>
        <v>0</v>
      </c>
      <c r="S335" s="42">
        <f t="shared" si="79"/>
        <v>0</v>
      </c>
      <c r="T335" s="42">
        <f t="shared" si="80"/>
        <v>0</v>
      </c>
      <c r="U335" s="42">
        <f t="shared" si="81"/>
        <v>0</v>
      </c>
      <c r="V335" s="42">
        <f t="shared" si="82"/>
        <v>0</v>
      </c>
      <c r="W335" s="42">
        <f t="shared" si="83"/>
        <v>0</v>
      </c>
      <c r="X335" s="42">
        <f t="shared" si="83"/>
        <v>0</v>
      </c>
    </row>
    <row r="336" spans="1:24" ht="15" customHeight="1" x14ac:dyDescent="0.25">
      <c r="A336" s="9" t="s">
        <v>1</v>
      </c>
      <c r="B336" s="9" t="s">
        <v>81</v>
      </c>
      <c r="C336" s="9" t="s">
        <v>86</v>
      </c>
      <c r="D336" s="9" t="s">
        <v>72</v>
      </c>
      <c r="E336" s="9"/>
      <c r="F336" s="9"/>
      <c r="G336" s="9" t="s">
        <v>74</v>
      </c>
      <c r="H336" s="44">
        <v>57</v>
      </c>
      <c r="I336" s="44">
        <v>142</v>
      </c>
      <c r="J336" s="44">
        <v>187</v>
      </c>
      <c r="K336" s="44">
        <v>223</v>
      </c>
      <c r="L336" s="44">
        <v>238</v>
      </c>
      <c r="M336" s="44">
        <v>233</v>
      </c>
      <c r="N336" s="42">
        <v>246.79999999999998</v>
      </c>
      <c r="O336" s="42">
        <v>246.79999999999998</v>
      </c>
      <c r="P336" s="42">
        <v>263.81299999999999</v>
      </c>
      <c r="Q336" s="42">
        <f t="shared" si="77"/>
        <v>85</v>
      </c>
      <c r="R336" s="42">
        <f t="shared" si="78"/>
        <v>45</v>
      </c>
      <c r="S336" s="42">
        <f t="shared" si="79"/>
        <v>36</v>
      </c>
      <c r="T336" s="42">
        <f t="shared" si="80"/>
        <v>15</v>
      </c>
      <c r="U336" s="42">
        <f t="shared" si="81"/>
        <v>0</v>
      </c>
      <c r="V336" s="42">
        <f t="shared" si="82"/>
        <v>13.799999999999983</v>
      </c>
      <c r="W336" s="42">
        <f t="shared" si="83"/>
        <v>0</v>
      </c>
      <c r="X336" s="42">
        <f t="shared" si="83"/>
        <v>17.013000000000005</v>
      </c>
    </row>
    <row r="337" spans="1:24" ht="15" customHeight="1" x14ac:dyDescent="0.25">
      <c r="A337" s="9" t="s">
        <v>1</v>
      </c>
      <c r="B337" s="9" t="s">
        <v>41</v>
      </c>
      <c r="C337" s="9" t="s">
        <v>42</v>
      </c>
      <c r="D337" s="9" t="s">
        <v>72</v>
      </c>
      <c r="E337" s="9"/>
      <c r="F337" s="9"/>
      <c r="G337" s="9" t="s">
        <v>74</v>
      </c>
      <c r="H337" s="42">
        <v>0</v>
      </c>
      <c r="I337" s="42">
        <v>0</v>
      </c>
      <c r="J337" s="42">
        <v>0</v>
      </c>
      <c r="K337" s="42">
        <v>0</v>
      </c>
      <c r="L337" s="42">
        <v>0</v>
      </c>
      <c r="M337" s="42">
        <v>0</v>
      </c>
      <c r="N337" s="42">
        <v>0</v>
      </c>
      <c r="O337" s="42">
        <v>0</v>
      </c>
      <c r="P337" s="42">
        <v>0</v>
      </c>
      <c r="Q337" s="42">
        <f t="shared" si="77"/>
        <v>0</v>
      </c>
      <c r="R337" s="42">
        <f t="shared" si="78"/>
        <v>0</v>
      </c>
      <c r="S337" s="42">
        <f t="shared" si="79"/>
        <v>0</v>
      </c>
      <c r="T337" s="42">
        <f t="shared" si="80"/>
        <v>0</v>
      </c>
      <c r="U337" s="42">
        <f t="shared" si="81"/>
        <v>0</v>
      </c>
      <c r="V337" s="42">
        <f t="shared" si="82"/>
        <v>0</v>
      </c>
      <c r="W337" s="42">
        <f t="shared" si="83"/>
        <v>0</v>
      </c>
      <c r="X337" s="42">
        <f t="shared" si="83"/>
        <v>0</v>
      </c>
    </row>
    <row r="338" spans="1:24" ht="15" customHeight="1" x14ac:dyDescent="0.25">
      <c r="A338" s="9" t="s">
        <v>1</v>
      </c>
      <c r="B338" s="9" t="s">
        <v>43</v>
      </c>
      <c r="C338" s="9" t="s">
        <v>44</v>
      </c>
      <c r="D338" s="9" t="s">
        <v>72</v>
      </c>
      <c r="E338" s="9"/>
      <c r="F338" s="9"/>
      <c r="G338" s="9" t="s">
        <v>74</v>
      </c>
      <c r="H338" s="42">
        <v>0</v>
      </c>
      <c r="I338" s="42">
        <v>0</v>
      </c>
      <c r="J338" s="42">
        <v>0</v>
      </c>
      <c r="K338" s="42">
        <v>0</v>
      </c>
      <c r="L338" s="42">
        <v>0</v>
      </c>
      <c r="M338" s="42">
        <v>0</v>
      </c>
      <c r="N338" s="42">
        <v>0</v>
      </c>
      <c r="O338" s="42">
        <v>0</v>
      </c>
      <c r="P338" s="42">
        <v>0</v>
      </c>
      <c r="Q338" s="42">
        <f t="shared" si="77"/>
        <v>0</v>
      </c>
      <c r="R338" s="42">
        <f t="shared" si="78"/>
        <v>0</v>
      </c>
      <c r="S338" s="42">
        <f t="shared" si="79"/>
        <v>0</v>
      </c>
      <c r="T338" s="42">
        <f t="shared" si="80"/>
        <v>0</v>
      </c>
      <c r="U338" s="42">
        <f t="shared" si="81"/>
        <v>0</v>
      </c>
      <c r="V338" s="42">
        <f t="shared" si="82"/>
        <v>0</v>
      </c>
      <c r="W338" s="42">
        <f t="shared" si="83"/>
        <v>0</v>
      </c>
      <c r="X338" s="42">
        <f t="shared" si="83"/>
        <v>0</v>
      </c>
    </row>
    <row r="339" spans="1:24" ht="15" customHeight="1" x14ac:dyDescent="0.25">
      <c r="A339" s="9" t="s">
        <v>1</v>
      </c>
      <c r="B339" s="9" t="s">
        <v>45</v>
      </c>
      <c r="C339" s="9" t="s">
        <v>46</v>
      </c>
      <c r="D339" s="9" t="s">
        <v>72</v>
      </c>
      <c r="E339" s="9"/>
      <c r="F339" s="9"/>
      <c r="G339" s="9" t="s">
        <v>74</v>
      </c>
      <c r="H339" s="42">
        <v>0</v>
      </c>
      <c r="I339" s="42">
        <v>0</v>
      </c>
      <c r="J339" s="42">
        <v>0</v>
      </c>
      <c r="K339" s="42">
        <v>0</v>
      </c>
      <c r="L339" s="42">
        <v>0</v>
      </c>
      <c r="M339" s="42">
        <v>0</v>
      </c>
      <c r="N339" s="42">
        <v>0</v>
      </c>
      <c r="O339" s="42">
        <v>0</v>
      </c>
      <c r="P339" s="42">
        <v>0</v>
      </c>
      <c r="Q339" s="42">
        <f t="shared" si="77"/>
        <v>0</v>
      </c>
      <c r="R339" s="42">
        <f t="shared" si="78"/>
        <v>0</v>
      </c>
      <c r="S339" s="42">
        <f t="shared" si="79"/>
        <v>0</v>
      </c>
      <c r="T339" s="42">
        <f t="shared" si="80"/>
        <v>0</v>
      </c>
      <c r="U339" s="42">
        <f t="shared" si="81"/>
        <v>0</v>
      </c>
      <c r="V339" s="42">
        <f t="shared" si="82"/>
        <v>0</v>
      </c>
      <c r="W339" s="42">
        <f t="shared" si="83"/>
        <v>0</v>
      </c>
      <c r="X339" s="42">
        <f t="shared" si="83"/>
        <v>0</v>
      </c>
    </row>
    <row r="340" spans="1:24" ht="15" customHeight="1" x14ac:dyDescent="0.25">
      <c r="A340" s="9" t="s">
        <v>0</v>
      </c>
      <c r="B340" s="9" t="s">
        <v>29</v>
      </c>
      <c r="C340" s="9" t="s">
        <v>30</v>
      </c>
      <c r="D340" s="40" t="s">
        <v>134</v>
      </c>
      <c r="E340" s="51" t="s">
        <v>132</v>
      </c>
      <c r="F340" s="41" t="s">
        <v>133</v>
      </c>
      <c r="G340" s="9" t="s">
        <v>75</v>
      </c>
      <c r="H340" s="46">
        <v>780</v>
      </c>
      <c r="I340" s="46">
        <v>780</v>
      </c>
      <c r="J340" s="46">
        <v>880</v>
      </c>
      <c r="K340" s="50">
        <v>1008</v>
      </c>
      <c r="L340" s="49">
        <v>1008</v>
      </c>
      <c r="M340" s="49">
        <v>678</v>
      </c>
      <c r="N340" s="49">
        <v>554</v>
      </c>
      <c r="O340" s="49">
        <v>566</v>
      </c>
      <c r="P340" s="44">
        <v>566</v>
      </c>
      <c r="Q340" s="42">
        <f t="shared" si="77"/>
        <v>0</v>
      </c>
      <c r="R340" s="42">
        <f t="shared" si="78"/>
        <v>100</v>
      </c>
      <c r="S340" s="42">
        <f t="shared" si="79"/>
        <v>128</v>
      </c>
      <c r="T340" s="42">
        <f t="shared" si="80"/>
        <v>0</v>
      </c>
      <c r="U340" s="42">
        <f t="shared" si="81"/>
        <v>0</v>
      </c>
      <c r="V340" s="42">
        <f t="shared" si="82"/>
        <v>0</v>
      </c>
      <c r="W340" s="42">
        <f t="shared" si="83"/>
        <v>12</v>
      </c>
      <c r="X340" s="42">
        <f t="shared" si="83"/>
        <v>0</v>
      </c>
    </row>
    <row r="341" spans="1:24" ht="15" customHeight="1" x14ac:dyDescent="0.25">
      <c r="A341" s="9" t="s">
        <v>0</v>
      </c>
      <c r="B341" s="9" t="s">
        <v>31</v>
      </c>
      <c r="C341" s="9" t="s">
        <v>32</v>
      </c>
      <c r="D341" s="40" t="s">
        <v>134</v>
      </c>
      <c r="E341" s="51" t="s">
        <v>132</v>
      </c>
      <c r="F341" s="41" t="s">
        <v>133</v>
      </c>
      <c r="G341" s="9" t="s">
        <v>75</v>
      </c>
      <c r="H341" s="46">
        <v>1280</v>
      </c>
      <c r="I341" s="46">
        <v>1280</v>
      </c>
      <c r="J341" s="46">
        <v>1390</v>
      </c>
      <c r="K341" s="50">
        <v>1076</v>
      </c>
      <c r="L341" s="49">
        <v>1093</v>
      </c>
      <c r="M341" s="49">
        <v>1121</v>
      </c>
      <c r="N341" s="49">
        <v>1106</v>
      </c>
      <c r="O341" s="49">
        <v>1111</v>
      </c>
      <c r="P341" s="44">
        <v>1111</v>
      </c>
      <c r="Q341" s="42">
        <f t="shared" ref="Q341:Q365" si="84">MAX((I341-H341),0)</f>
        <v>0</v>
      </c>
      <c r="R341" s="42">
        <f t="shared" ref="R341:R365" si="85">MAX((J341-I341),0)</f>
        <v>110</v>
      </c>
      <c r="S341" s="42">
        <f t="shared" ref="S341:S365" si="86">MAX((K341-J341),0)</f>
        <v>0</v>
      </c>
      <c r="T341" s="42">
        <f t="shared" ref="T341:T365" si="87">MAX((L341-K341),0)</f>
        <v>17</v>
      </c>
      <c r="U341" s="42">
        <f t="shared" ref="U341:U365" si="88">MAX((M341-L341),0)</f>
        <v>28</v>
      </c>
      <c r="V341" s="42">
        <f t="shared" ref="V341:V365" si="89">MAX((N341-M341),0)</f>
        <v>0</v>
      </c>
      <c r="W341" s="42">
        <f t="shared" ref="W341:X365" si="90">MAX((O341-N341),0)</f>
        <v>5</v>
      </c>
      <c r="X341" s="42">
        <f t="shared" si="90"/>
        <v>0</v>
      </c>
    </row>
    <row r="342" spans="1:24" ht="15" customHeight="1" x14ac:dyDescent="0.25">
      <c r="A342" s="9" t="s">
        <v>0</v>
      </c>
      <c r="B342" s="9" t="s">
        <v>33</v>
      </c>
      <c r="C342" s="9" t="s">
        <v>34</v>
      </c>
      <c r="D342" s="9" t="s">
        <v>71</v>
      </c>
      <c r="E342" s="9"/>
      <c r="F342" s="9"/>
      <c r="G342" s="9" t="s">
        <v>76</v>
      </c>
      <c r="H342" s="42">
        <v>1940</v>
      </c>
      <c r="I342" s="42">
        <v>1939</v>
      </c>
      <c r="J342" s="42">
        <v>1940</v>
      </c>
      <c r="K342" s="42">
        <v>1940</v>
      </c>
      <c r="L342" s="42">
        <v>1940</v>
      </c>
      <c r="M342" s="42">
        <v>1940</v>
      </c>
      <c r="N342" s="42">
        <v>1940</v>
      </c>
      <c r="O342" s="42">
        <v>1940</v>
      </c>
      <c r="P342" s="42">
        <v>1940</v>
      </c>
      <c r="Q342" s="42">
        <f t="shared" si="84"/>
        <v>0</v>
      </c>
      <c r="R342" s="42">
        <f t="shared" si="85"/>
        <v>1</v>
      </c>
      <c r="S342" s="42">
        <f t="shared" si="86"/>
        <v>0</v>
      </c>
      <c r="T342" s="42">
        <f t="shared" si="87"/>
        <v>0</v>
      </c>
      <c r="U342" s="42">
        <f t="shared" si="88"/>
        <v>0</v>
      </c>
      <c r="V342" s="42">
        <f t="shared" si="89"/>
        <v>0</v>
      </c>
      <c r="W342" s="42">
        <f t="shared" si="90"/>
        <v>0</v>
      </c>
      <c r="X342" s="42">
        <f t="shared" si="90"/>
        <v>0</v>
      </c>
    </row>
    <row r="343" spans="1:24" ht="15" customHeight="1" x14ac:dyDescent="0.25">
      <c r="A343" s="9" t="s">
        <v>0</v>
      </c>
      <c r="B343" s="9" t="s">
        <v>35</v>
      </c>
      <c r="C343" s="9" t="s">
        <v>36</v>
      </c>
      <c r="D343" s="9" t="s">
        <v>72</v>
      </c>
      <c r="E343" s="9"/>
      <c r="F343" s="9"/>
      <c r="G343" s="9" t="s">
        <v>74</v>
      </c>
      <c r="H343" s="42">
        <v>2523</v>
      </c>
      <c r="I343" s="42">
        <v>2522</v>
      </c>
      <c r="J343" s="42">
        <v>2523</v>
      </c>
      <c r="K343" s="42">
        <v>2523</v>
      </c>
      <c r="L343" s="42">
        <v>2522</v>
      </c>
      <c r="M343" s="42">
        <v>2524</v>
      </c>
      <c r="N343" s="42">
        <v>2523</v>
      </c>
      <c r="O343" s="42">
        <v>2528</v>
      </c>
      <c r="P343" s="42">
        <v>2527</v>
      </c>
      <c r="Q343" s="42">
        <f t="shared" si="84"/>
        <v>0</v>
      </c>
      <c r="R343" s="42">
        <f t="shared" si="85"/>
        <v>1</v>
      </c>
      <c r="S343" s="42">
        <f t="shared" si="86"/>
        <v>0</v>
      </c>
      <c r="T343" s="42">
        <f t="shared" si="87"/>
        <v>0</v>
      </c>
      <c r="U343" s="42">
        <f t="shared" si="88"/>
        <v>2</v>
      </c>
      <c r="V343" s="42">
        <f t="shared" si="89"/>
        <v>0</v>
      </c>
      <c r="W343" s="42">
        <f t="shared" si="90"/>
        <v>5</v>
      </c>
      <c r="X343" s="42">
        <f t="shared" si="90"/>
        <v>0</v>
      </c>
    </row>
    <row r="344" spans="1:24" ht="15" customHeight="1" x14ac:dyDescent="0.25">
      <c r="A344" s="9" t="s">
        <v>0</v>
      </c>
      <c r="B344" s="9" t="s">
        <v>79</v>
      </c>
      <c r="C344" s="9" t="s">
        <v>83</v>
      </c>
      <c r="D344" s="9" t="s">
        <v>72</v>
      </c>
      <c r="E344" s="9"/>
      <c r="F344" s="9"/>
      <c r="G344" s="9" t="s">
        <v>74</v>
      </c>
      <c r="H344" s="42">
        <v>3</v>
      </c>
      <c r="I344" s="42">
        <v>3</v>
      </c>
      <c r="J344" s="42">
        <v>5</v>
      </c>
      <c r="K344" s="42">
        <v>3</v>
      </c>
      <c r="L344" s="42">
        <v>3</v>
      </c>
      <c r="M344" s="42">
        <v>3</v>
      </c>
      <c r="N344" s="42">
        <v>4</v>
      </c>
      <c r="O344" s="42">
        <v>3</v>
      </c>
      <c r="P344" s="42">
        <v>4</v>
      </c>
      <c r="Q344" s="42">
        <f t="shared" si="84"/>
        <v>0</v>
      </c>
      <c r="R344" s="42">
        <f t="shared" si="85"/>
        <v>2</v>
      </c>
      <c r="S344" s="42">
        <f t="shared" si="86"/>
        <v>0</v>
      </c>
      <c r="T344" s="42">
        <f t="shared" si="87"/>
        <v>0</v>
      </c>
      <c r="U344" s="42">
        <f t="shared" si="88"/>
        <v>0</v>
      </c>
      <c r="V344" s="42">
        <f t="shared" si="89"/>
        <v>1</v>
      </c>
      <c r="W344" s="42">
        <f t="shared" si="90"/>
        <v>0</v>
      </c>
      <c r="X344" s="42">
        <f t="shared" si="90"/>
        <v>1</v>
      </c>
    </row>
    <row r="345" spans="1:24" ht="15" customHeight="1" x14ac:dyDescent="0.25">
      <c r="A345" s="9" t="s">
        <v>0</v>
      </c>
      <c r="B345" s="9" t="s">
        <v>78</v>
      </c>
      <c r="C345" s="9" t="s">
        <v>84</v>
      </c>
      <c r="D345" s="9" t="s">
        <v>72</v>
      </c>
      <c r="E345" s="9"/>
      <c r="F345" s="9"/>
      <c r="G345" s="9" t="s">
        <v>74</v>
      </c>
      <c r="H345" s="42">
        <v>0</v>
      </c>
      <c r="I345" s="42">
        <v>0</v>
      </c>
      <c r="J345" s="42">
        <v>0</v>
      </c>
      <c r="K345" s="42">
        <v>0</v>
      </c>
      <c r="L345" s="42">
        <v>0</v>
      </c>
      <c r="M345" s="42">
        <v>0</v>
      </c>
      <c r="N345" s="42">
        <v>0</v>
      </c>
      <c r="O345" s="42">
        <v>0</v>
      </c>
      <c r="P345" s="42">
        <v>0</v>
      </c>
      <c r="Q345" s="42">
        <f t="shared" si="84"/>
        <v>0</v>
      </c>
      <c r="R345" s="42">
        <f t="shared" si="85"/>
        <v>0</v>
      </c>
      <c r="S345" s="42">
        <f t="shared" si="86"/>
        <v>0</v>
      </c>
      <c r="T345" s="42">
        <f t="shared" si="87"/>
        <v>0</v>
      </c>
      <c r="U345" s="42">
        <f t="shared" si="88"/>
        <v>0</v>
      </c>
      <c r="V345" s="42">
        <f t="shared" si="89"/>
        <v>0</v>
      </c>
      <c r="W345" s="42">
        <f t="shared" si="90"/>
        <v>0</v>
      </c>
      <c r="X345" s="42">
        <f t="shared" si="90"/>
        <v>0</v>
      </c>
    </row>
    <row r="346" spans="1:24" ht="15" customHeight="1" x14ac:dyDescent="0.25">
      <c r="A346" s="9" t="s">
        <v>0</v>
      </c>
      <c r="B346" s="9" t="s">
        <v>37</v>
      </c>
      <c r="C346" s="9" t="s">
        <v>38</v>
      </c>
      <c r="D346" s="40" t="s">
        <v>134</v>
      </c>
      <c r="E346" s="51" t="s">
        <v>132</v>
      </c>
      <c r="F346" s="41" t="s">
        <v>133</v>
      </c>
      <c r="G346" s="9" t="s">
        <v>75</v>
      </c>
      <c r="H346" s="46">
        <v>190</v>
      </c>
      <c r="I346" s="46">
        <v>190</v>
      </c>
      <c r="J346" s="46">
        <v>250</v>
      </c>
      <c r="K346" s="50">
        <v>97.5</v>
      </c>
      <c r="L346" s="49">
        <v>195</v>
      </c>
      <c r="M346" s="49">
        <v>255</v>
      </c>
      <c r="N346" s="49">
        <v>257</v>
      </c>
      <c r="O346" s="49">
        <v>257</v>
      </c>
      <c r="P346" s="44">
        <v>257</v>
      </c>
      <c r="Q346" s="42">
        <f t="shared" si="84"/>
        <v>0</v>
      </c>
      <c r="R346" s="42">
        <f t="shared" si="85"/>
        <v>60</v>
      </c>
      <c r="S346" s="42">
        <f t="shared" si="86"/>
        <v>0</v>
      </c>
      <c r="T346" s="42">
        <f t="shared" si="87"/>
        <v>97.5</v>
      </c>
      <c r="U346" s="42">
        <f t="shared" si="88"/>
        <v>60</v>
      </c>
      <c r="V346" s="42">
        <f t="shared" si="89"/>
        <v>2</v>
      </c>
      <c r="W346" s="42">
        <f t="shared" si="90"/>
        <v>0</v>
      </c>
      <c r="X346" s="42">
        <f t="shared" si="90"/>
        <v>0</v>
      </c>
    </row>
    <row r="347" spans="1:24" ht="15" customHeight="1" x14ac:dyDescent="0.25">
      <c r="A347" s="9" t="s">
        <v>0</v>
      </c>
      <c r="B347" s="9" t="s">
        <v>39</v>
      </c>
      <c r="C347" s="9" t="s">
        <v>40</v>
      </c>
      <c r="D347" s="9" t="s">
        <v>72</v>
      </c>
      <c r="E347" s="9"/>
      <c r="F347" s="9"/>
      <c r="G347" s="9" t="s">
        <v>74</v>
      </c>
      <c r="H347" s="42">
        <v>199</v>
      </c>
      <c r="I347" s="42">
        <v>217</v>
      </c>
      <c r="J347" s="42">
        <v>219</v>
      </c>
      <c r="K347" s="42">
        <v>253</v>
      </c>
      <c r="L347" s="42">
        <v>258</v>
      </c>
      <c r="M347" s="42">
        <v>272</v>
      </c>
      <c r="N347" s="42">
        <v>262</v>
      </c>
      <c r="O347" s="42">
        <v>259</v>
      </c>
      <c r="P347" s="42">
        <v>242</v>
      </c>
      <c r="Q347" s="42">
        <f t="shared" si="84"/>
        <v>18</v>
      </c>
      <c r="R347" s="42">
        <f t="shared" si="85"/>
        <v>2</v>
      </c>
      <c r="S347" s="42">
        <f t="shared" si="86"/>
        <v>34</v>
      </c>
      <c r="T347" s="42">
        <f t="shared" si="87"/>
        <v>5</v>
      </c>
      <c r="U347" s="42">
        <f t="shared" si="88"/>
        <v>14</v>
      </c>
      <c r="V347" s="42">
        <f t="shared" si="89"/>
        <v>0</v>
      </c>
      <c r="W347" s="42">
        <f t="shared" si="90"/>
        <v>0</v>
      </c>
      <c r="X347" s="42">
        <f t="shared" si="90"/>
        <v>0</v>
      </c>
    </row>
    <row r="348" spans="1:24" ht="15" customHeight="1" x14ac:dyDescent="0.25">
      <c r="A348" s="9" t="s">
        <v>0</v>
      </c>
      <c r="B348" s="9" t="s">
        <v>80</v>
      </c>
      <c r="C348" s="9" t="s">
        <v>85</v>
      </c>
      <c r="D348" s="9" t="s">
        <v>72</v>
      </c>
      <c r="E348" s="6" t="s">
        <v>140</v>
      </c>
      <c r="F348" s="9"/>
      <c r="G348" s="9" t="s">
        <v>74</v>
      </c>
      <c r="H348" s="44">
        <v>437.8344650394568</v>
      </c>
      <c r="I348" s="44">
        <v>452.8408882363737</v>
      </c>
      <c r="J348" s="44">
        <v>470.49550376215825</v>
      </c>
      <c r="K348" s="44">
        <v>470.49550376215825</v>
      </c>
      <c r="L348" s="44">
        <v>470.49550376215825</v>
      </c>
      <c r="M348" s="44">
        <v>470.49550376215825</v>
      </c>
      <c r="N348" s="44">
        <v>466.08184988071213</v>
      </c>
      <c r="O348" s="44">
        <v>416.64892640851536</v>
      </c>
      <c r="P348" s="44">
        <v>520.81115801064425</v>
      </c>
      <c r="Q348" s="42">
        <f t="shared" si="84"/>
        <v>15.006423196916899</v>
      </c>
      <c r="R348" s="42">
        <f t="shared" si="85"/>
        <v>17.65461552578455</v>
      </c>
      <c r="S348" s="42">
        <f t="shared" si="86"/>
        <v>0</v>
      </c>
      <c r="T348" s="42">
        <f t="shared" si="87"/>
        <v>0</v>
      </c>
      <c r="U348" s="42">
        <f t="shared" si="88"/>
        <v>0</v>
      </c>
      <c r="V348" s="42">
        <f t="shared" si="89"/>
        <v>0</v>
      </c>
      <c r="W348" s="42">
        <f t="shared" si="90"/>
        <v>0</v>
      </c>
      <c r="X348" s="42">
        <f t="shared" si="90"/>
        <v>104.16223160212888</v>
      </c>
    </row>
    <row r="349" spans="1:24" ht="15" customHeight="1" x14ac:dyDescent="0.25">
      <c r="A349" s="9" t="s">
        <v>0</v>
      </c>
      <c r="B349" s="9" t="s">
        <v>81</v>
      </c>
      <c r="C349" s="9" t="s">
        <v>86</v>
      </c>
      <c r="D349" s="9" t="s">
        <v>72</v>
      </c>
      <c r="E349" s="6" t="s">
        <v>140</v>
      </c>
      <c r="F349" s="9"/>
      <c r="G349" s="9" t="s">
        <v>74</v>
      </c>
      <c r="H349" s="44">
        <v>58.165534960543226</v>
      </c>
      <c r="I349" s="44">
        <v>60.159111763626356</v>
      </c>
      <c r="J349" s="44">
        <v>62.504496237841813</v>
      </c>
      <c r="K349" s="44">
        <v>62.504496237841813</v>
      </c>
      <c r="L349" s="44">
        <v>62.504496237841813</v>
      </c>
      <c r="M349" s="44">
        <v>62.504496237841813</v>
      </c>
      <c r="N349" s="44">
        <v>61.918150119287944</v>
      </c>
      <c r="O349" s="44">
        <v>55.351073591484678</v>
      </c>
      <c r="P349" s="44">
        <v>69.188841989355851</v>
      </c>
      <c r="Q349" s="42">
        <f t="shared" si="84"/>
        <v>1.9935768030831298</v>
      </c>
      <c r="R349" s="42">
        <f t="shared" si="85"/>
        <v>2.3453844742154573</v>
      </c>
      <c r="S349" s="42">
        <f t="shared" si="86"/>
        <v>0</v>
      </c>
      <c r="T349" s="42">
        <f t="shared" si="87"/>
        <v>0</v>
      </c>
      <c r="U349" s="42">
        <f t="shared" si="88"/>
        <v>0</v>
      </c>
      <c r="V349" s="42">
        <f t="shared" si="89"/>
        <v>0</v>
      </c>
      <c r="W349" s="42">
        <f t="shared" si="90"/>
        <v>0</v>
      </c>
      <c r="X349" s="42">
        <f t="shared" si="90"/>
        <v>13.837768397871173</v>
      </c>
    </row>
    <row r="350" spans="1:24" ht="15" customHeight="1" x14ac:dyDescent="0.25">
      <c r="A350" s="9" t="s">
        <v>0</v>
      </c>
      <c r="B350" s="9" t="s">
        <v>41</v>
      </c>
      <c r="C350" s="9" t="s">
        <v>42</v>
      </c>
      <c r="D350" s="9" t="s">
        <v>72</v>
      </c>
      <c r="E350" s="9"/>
      <c r="F350" s="9"/>
      <c r="G350" s="9" t="s">
        <v>74</v>
      </c>
      <c r="H350" s="42">
        <v>0</v>
      </c>
      <c r="I350" s="42">
        <v>0</v>
      </c>
      <c r="J350" s="42">
        <v>0</v>
      </c>
      <c r="K350" s="42">
        <v>0</v>
      </c>
      <c r="L350" s="42">
        <v>0</v>
      </c>
      <c r="M350" s="42">
        <v>0</v>
      </c>
      <c r="N350" s="42">
        <v>0</v>
      </c>
      <c r="O350" s="42">
        <v>0</v>
      </c>
      <c r="P350" s="42">
        <v>0</v>
      </c>
      <c r="Q350" s="42">
        <f t="shared" si="84"/>
        <v>0</v>
      </c>
      <c r="R350" s="42">
        <f t="shared" si="85"/>
        <v>0</v>
      </c>
      <c r="S350" s="42">
        <f t="shared" si="86"/>
        <v>0</v>
      </c>
      <c r="T350" s="42">
        <f t="shared" si="87"/>
        <v>0</v>
      </c>
      <c r="U350" s="42">
        <f t="shared" si="88"/>
        <v>0</v>
      </c>
      <c r="V350" s="42">
        <f t="shared" si="89"/>
        <v>0</v>
      </c>
      <c r="W350" s="42">
        <f t="shared" si="90"/>
        <v>0</v>
      </c>
      <c r="X350" s="42">
        <f t="shared" si="90"/>
        <v>0</v>
      </c>
    </row>
    <row r="351" spans="1:24" ht="15" customHeight="1" x14ac:dyDescent="0.25">
      <c r="A351" s="9" t="s">
        <v>0</v>
      </c>
      <c r="B351" s="9" t="s">
        <v>43</v>
      </c>
      <c r="C351" s="9" t="s">
        <v>44</v>
      </c>
      <c r="D351" s="9" t="s">
        <v>72</v>
      </c>
      <c r="E351" s="9"/>
      <c r="F351" s="9"/>
      <c r="G351" s="9" t="s">
        <v>74</v>
      </c>
      <c r="H351" s="42">
        <v>0</v>
      </c>
      <c r="I351" s="42">
        <v>0</v>
      </c>
      <c r="J351" s="42">
        <v>0</v>
      </c>
      <c r="K351" s="42">
        <v>0</v>
      </c>
      <c r="L351" s="42">
        <v>0</v>
      </c>
      <c r="M351" s="42">
        <v>0</v>
      </c>
      <c r="N351" s="42">
        <v>0</v>
      </c>
      <c r="O351" s="42">
        <v>0</v>
      </c>
      <c r="P351" s="42">
        <v>0</v>
      </c>
      <c r="Q351" s="42">
        <f t="shared" si="84"/>
        <v>0</v>
      </c>
      <c r="R351" s="42">
        <f t="shared" si="85"/>
        <v>0</v>
      </c>
      <c r="S351" s="42">
        <f t="shared" si="86"/>
        <v>0</v>
      </c>
      <c r="T351" s="42">
        <f t="shared" si="87"/>
        <v>0</v>
      </c>
      <c r="U351" s="42">
        <f t="shared" si="88"/>
        <v>0</v>
      </c>
      <c r="V351" s="42">
        <f t="shared" si="89"/>
        <v>0</v>
      </c>
      <c r="W351" s="42">
        <f t="shared" si="90"/>
        <v>0</v>
      </c>
      <c r="X351" s="42">
        <f t="shared" si="90"/>
        <v>0</v>
      </c>
    </row>
    <row r="352" spans="1:24" ht="15" customHeight="1" x14ac:dyDescent="0.25">
      <c r="A352" s="9" t="s">
        <v>0</v>
      </c>
      <c r="B352" s="9" t="s">
        <v>45</v>
      </c>
      <c r="C352" s="9" t="s">
        <v>46</v>
      </c>
      <c r="D352" s="9" t="s">
        <v>72</v>
      </c>
      <c r="E352" s="9"/>
      <c r="F352" s="9"/>
      <c r="G352" s="9" t="s">
        <v>74</v>
      </c>
      <c r="H352" s="42">
        <v>0</v>
      </c>
      <c r="I352" s="42">
        <v>0</v>
      </c>
      <c r="J352" s="42">
        <v>0</v>
      </c>
      <c r="K352" s="42">
        <v>0</v>
      </c>
      <c r="L352" s="42">
        <v>0</v>
      </c>
      <c r="M352" s="42">
        <v>0</v>
      </c>
      <c r="N352" s="42">
        <v>0</v>
      </c>
      <c r="O352" s="42">
        <v>0</v>
      </c>
      <c r="P352" s="42">
        <v>0</v>
      </c>
      <c r="Q352" s="42">
        <f t="shared" si="84"/>
        <v>0</v>
      </c>
      <c r="R352" s="42">
        <f t="shared" si="85"/>
        <v>0</v>
      </c>
      <c r="S352" s="42">
        <f t="shared" si="86"/>
        <v>0</v>
      </c>
      <c r="T352" s="42">
        <f t="shared" si="87"/>
        <v>0</v>
      </c>
      <c r="U352" s="42">
        <f t="shared" si="88"/>
        <v>0</v>
      </c>
      <c r="V352" s="42">
        <f t="shared" si="89"/>
        <v>0</v>
      </c>
      <c r="W352" s="42">
        <f t="shared" si="90"/>
        <v>0</v>
      </c>
      <c r="X352" s="42">
        <f t="shared" si="90"/>
        <v>0</v>
      </c>
    </row>
    <row r="353" spans="1:24" ht="15" customHeight="1" x14ac:dyDescent="0.25">
      <c r="A353" s="9" t="s">
        <v>48</v>
      </c>
      <c r="B353" s="9" t="s">
        <v>29</v>
      </c>
      <c r="C353" s="9" t="s">
        <v>30</v>
      </c>
      <c r="D353" s="40" t="s">
        <v>134</v>
      </c>
      <c r="E353" s="51" t="s">
        <v>132</v>
      </c>
      <c r="F353" s="41" t="s">
        <v>133</v>
      </c>
      <c r="G353" s="9" t="s">
        <v>75</v>
      </c>
      <c r="H353" s="46">
        <v>28170</v>
      </c>
      <c r="I353" s="46">
        <v>27540</v>
      </c>
      <c r="J353" s="46">
        <v>24730</v>
      </c>
      <c r="K353" s="50">
        <v>19429</v>
      </c>
      <c r="L353" s="49">
        <v>16714</v>
      </c>
      <c r="M353" s="49">
        <v>15365</v>
      </c>
      <c r="N353" s="49">
        <v>11611</v>
      </c>
      <c r="O353" s="49">
        <v>11427</v>
      </c>
      <c r="P353" s="49">
        <v>8794</v>
      </c>
      <c r="Q353" s="42">
        <f t="shared" si="84"/>
        <v>0</v>
      </c>
      <c r="R353" s="42">
        <f t="shared" si="85"/>
        <v>0</v>
      </c>
      <c r="S353" s="42">
        <f t="shared" si="86"/>
        <v>0</v>
      </c>
      <c r="T353" s="42">
        <f t="shared" si="87"/>
        <v>0</v>
      </c>
      <c r="U353" s="42">
        <f t="shared" si="88"/>
        <v>0</v>
      </c>
      <c r="V353" s="42">
        <f t="shared" si="89"/>
        <v>0</v>
      </c>
      <c r="W353" s="42">
        <f t="shared" si="90"/>
        <v>0</v>
      </c>
      <c r="X353" s="42">
        <f t="shared" si="90"/>
        <v>0</v>
      </c>
    </row>
    <row r="354" spans="1:24" ht="15" customHeight="1" x14ac:dyDescent="0.25">
      <c r="A354" s="9" t="s">
        <v>48</v>
      </c>
      <c r="B354" s="9" t="s">
        <v>31</v>
      </c>
      <c r="C354" s="9" t="s">
        <v>32</v>
      </c>
      <c r="D354" s="40" t="s">
        <v>134</v>
      </c>
      <c r="E354" s="51" t="s">
        <v>132</v>
      </c>
      <c r="F354" s="41" t="s">
        <v>133</v>
      </c>
      <c r="G354" s="9" t="s">
        <v>75</v>
      </c>
      <c r="H354" s="46">
        <v>33210</v>
      </c>
      <c r="I354" s="46">
        <v>30870</v>
      </c>
      <c r="J354" s="46">
        <v>31470</v>
      </c>
      <c r="K354" s="50">
        <v>32600</v>
      </c>
      <c r="L354" s="49">
        <v>30287</v>
      </c>
      <c r="M354" s="49">
        <v>27241</v>
      </c>
      <c r="N354" s="49">
        <v>29237</v>
      </c>
      <c r="O354" s="49">
        <v>28755</v>
      </c>
      <c r="P354" s="49">
        <v>37698</v>
      </c>
      <c r="Q354" s="42">
        <f t="shared" si="84"/>
        <v>0</v>
      </c>
      <c r="R354" s="42">
        <f t="shared" si="85"/>
        <v>600</v>
      </c>
      <c r="S354" s="42">
        <f t="shared" si="86"/>
        <v>1130</v>
      </c>
      <c r="T354" s="42">
        <f t="shared" si="87"/>
        <v>0</v>
      </c>
      <c r="U354" s="42">
        <f t="shared" si="88"/>
        <v>0</v>
      </c>
      <c r="V354" s="42">
        <f t="shared" si="89"/>
        <v>1996</v>
      </c>
      <c r="W354" s="42">
        <f t="shared" si="90"/>
        <v>0</v>
      </c>
      <c r="X354" s="42">
        <f t="shared" si="90"/>
        <v>8943</v>
      </c>
    </row>
    <row r="355" spans="1:24" ht="15" customHeight="1" x14ac:dyDescent="0.25">
      <c r="A355" s="9" t="s">
        <v>48</v>
      </c>
      <c r="B355" s="9" t="s">
        <v>33</v>
      </c>
      <c r="C355" s="9" t="s">
        <v>34</v>
      </c>
      <c r="D355" s="9" t="s">
        <v>71</v>
      </c>
      <c r="E355" s="9"/>
      <c r="F355" s="9"/>
      <c r="G355" s="9" t="s">
        <v>76</v>
      </c>
      <c r="H355" s="42">
        <v>10663</v>
      </c>
      <c r="I355" s="42">
        <v>9946</v>
      </c>
      <c r="J355" s="42">
        <v>9906</v>
      </c>
      <c r="K355" s="42">
        <v>9937</v>
      </c>
      <c r="L355" s="42">
        <v>9487</v>
      </c>
      <c r="M355" s="42">
        <v>9261</v>
      </c>
      <c r="N355" s="42">
        <v>9261</v>
      </c>
      <c r="O355" s="42">
        <v>9261</v>
      </c>
      <c r="P355" s="42">
        <v>9261</v>
      </c>
      <c r="Q355" s="42">
        <f t="shared" si="84"/>
        <v>0</v>
      </c>
      <c r="R355" s="42">
        <f t="shared" si="85"/>
        <v>0</v>
      </c>
      <c r="S355" s="42">
        <f t="shared" si="86"/>
        <v>31</v>
      </c>
      <c r="T355" s="42">
        <f t="shared" si="87"/>
        <v>0</v>
      </c>
      <c r="U355" s="42">
        <f t="shared" si="88"/>
        <v>0</v>
      </c>
      <c r="V355" s="42">
        <f t="shared" si="89"/>
        <v>0</v>
      </c>
      <c r="W355" s="42">
        <f t="shared" si="90"/>
        <v>0</v>
      </c>
      <c r="X355" s="42">
        <f t="shared" si="90"/>
        <v>0</v>
      </c>
    </row>
    <row r="356" spans="1:24" ht="15" customHeight="1" x14ac:dyDescent="0.25">
      <c r="A356" s="9" t="s">
        <v>48</v>
      </c>
      <c r="B356" s="9" t="s">
        <v>35</v>
      </c>
      <c r="C356" s="9" t="s">
        <v>36</v>
      </c>
      <c r="D356" s="9" t="s">
        <v>72</v>
      </c>
      <c r="E356" s="9"/>
      <c r="F356" s="9"/>
      <c r="G356" s="9" t="s">
        <v>74</v>
      </c>
      <c r="H356" s="42">
        <v>4423</v>
      </c>
      <c r="I356" s="42">
        <v>4437</v>
      </c>
      <c r="J356" s="42">
        <v>4453</v>
      </c>
      <c r="K356" s="42">
        <v>4474</v>
      </c>
      <c r="L356" s="42">
        <v>4676.9740000000002</v>
      </c>
      <c r="M356" s="42">
        <v>4733</v>
      </c>
      <c r="N356" s="42">
        <v>4770</v>
      </c>
      <c r="O356" s="42">
        <v>4773</v>
      </c>
      <c r="P356" s="42">
        <v>4773</v>
      </c>
      <c r="Q356" s="42">
        <f t="shared" si="84"/>
        <v>14</v>
      </c>
      <c r="R356" s="42">
        <f t="shared" si="85"/>
        <v>16</v>
      </c>
      <c r="S356" s="42">
        <f t="shared" si="86"/>
        <v>21</v>
      </c>
      <c r="T356" s="42">
        <f t="shared" si="87"/>
        <v>202.97400000000016</v>
      </c>
      <c r="U356" s="42">
        <f t="shared" si="88"/>
        <v>56.02599999999984</v>
      </c>
      <c r="V356" s="42">
        <f t="shared" si="89"/>
        <v>37</v>
      </c>
      <c r="W356" s="42">
        <f t="shared" si="90"/>
        <v>3</v>
      </c>
      <c r="X356" s="42">
        <f t="shared" si="90"/>
        <v>0</v>
      </c>
    </row>
    <row r="357" spans="1:24" ht="15" customHeight="1" x14ac:dyDescent="0.25">
      <c r="A357" s="9" t="s">
        <v>48</v>
      </c>
      <c r="B357" s="9" t="s">
        <v>79</v>
      </c>
      <c r="C357" s="9" t="s">
        <v>83</v>
      </c>
      <c r="D357" s="9" t="s">
        <v>72</v>
      </c>
      <c r="E357" s="9"/>
      <c r="F357" s="9"/>
      <c r="G357" s="9" t="s">
        <v>74</v>
      </c>
      <c r="H357" s="42">
        <v>4758.0349999999999</v>
      </c>
      <c r="I357" s="42">
        <v>6034.97</v>
      </c>
      <c r="J357" s="42">
        <v>7586.3220000000001</v>
      </c>
      <c r="K357" s="42">
        <v>8572.6530000000002</v>
      </c>
      <c r="L357" s="42">
        <v>9212.2340000000004</v>
      </c>
      <c r="M357" s="42">
        <v>10832.535</v>
      </c>
      <c r="N357" s="42">
        <v>12597.147999999999</v>
      </c>
      <c r="O357" s="42">
        <v>13550.721</v>
      </c>
      <c r="P357" s="42">
        <v>14124.647999999999</v>
      </c>
      <c r="Q357" s="42">
        <f t="shared" si="84"/>
        <v>1276.9350000000004</v>
      </c>
      <c r="R357" s="42">
        <f t="shared" si="85"/>
        <v>1551.3519999999999</v>
      </c>
      <c r="S357" s="42">
        <f t="shared" si="86"/>
        <v>986.33100000000013</v>
      </c>
      <c r="T357" s="42">
        <f t="shared" si="87"/>
        <v>639.58100000000013</v>
      </c>
      <c r="U357" s="42">
        <f t="shared" si="88"/>
        <v>1620.3009999999995</v>
      </c>
      <c r="V357" s="42">
        <f t="shared" si="89"/>
        <v>1764.6129999999994</v>
      </c>
      <c r="W357" s="42">
        <f t="shared" si="90"/>
        <v>953.57300000000032</v>
      </c>
      <c r="X357" s="42">
        <f t="shared" si="90"/>
        <v>573.92699999999968</v>
      </c>
    </row>
    <row r="358" spans="1:24" ht="15" customHeight="1" x14ac:dyDescent="0.25">
      <c r="A358" s="9" t="s">
        <v>48</v>
      </c>
      <c r="B358" s="9" t="s">
        <v>78</v>
      </c>
      <c r="C358" s="9" t="s">
        <v>84</v>
      </c>
      <c r="D358" s="9" t="s">
        <v>72</v>
      </c>
      <c r="E358" s="9"/>
      <c r="F358" s="9"/>
      <c r="G358" s="9" t="s">
        <v>74</v>
      </c>
      <c r="H358" s="42">
        <v>1838.25</v>
      </c>
      <c r="I358" s="42">
        <v>2995.45</v>
      </c>
      <c r="J358" s="42">
        <v>3695.95</v>
      </c>
      <c r="K358" s="42">
        <v>4501.3</v>
      </c>
      <c r="L358" s="42">
        <v>5093.3999999999996</v>
      </c>
      <c r="M358" s="42">
        <v>5293.4</v>
      </c>
      <c r="N358" s="42">
        <v>6987.85</v>
      </c>
      <c r="O358" s="42">
        <v>8216.5</v>
      </c>
      <c r="P358" s="42">
        <v>9970.7330000000002</v>
      </c>
      <c r="Q358" s="42">
        <f t="shared" si="84"/>
        <v>1157.1999999999998</v>
      </c>
      <c r="R358" s="42">
        <f t="shared" si="85"/>
        <v>700.5</v>
      </c>
      <c r="S358" s="42">
        <f t="shared" si="86"/>
        <v>805.35000000000036</v>
      </c>
      <c r="T358" s="42">
        <f t="shared" si="87"/>
        <v>592.09999999999945</v>
      </c>
      <c r="U358" s="42">
        <f t="shared" si="88"/>
        <v>200</v>
      </c>
      <c r="V358" s="42">
        <f t="shared" si="89"/>
        <v>1694.4500000000007</v>
      </c>
      <c r="W358" s="42">
        <f t="shared" si="90"/>
        <v>1228.6499999999996</v>
      </c>
      <c r="X358" s="42">
        <f t="shared" si="90"/>
        <v>1754.2330000000002</v>
      </c>
    </row>
    <row r="359" spans="1:24" ht="15" customHeight="1" x14ac:dyDescent="0.25">
      <c r="A359" s="9" t="s">
        <v>48</v>
      </c>
      <c r="B359" s="9" t="s">
        <v>37</v>
      </c>
      <c r="C359" s="9" t="s">
        <v>38</v>
      </c>
      <c r="D359" s="40" t="s">
        <v>134</v>
      </c>
      <c r="E359" s="51" t="s">
        <v>132</v>
      </c>
      <c r="F359" s="41" t="s">
        <v>133</v>
      </c>
      <c r="G359" s="9" t="s">
        <v>75</v>
      </c>
      <c r="H359" s="46">
        <v>3440</v>
      </c>
      <c r="I359" s="46">
        <v>3440</v>
      </c>
      <c r="J359" s="46">
        <v>4590</v>
      </c>
      <c r="K359" s="50">
        <v>1231.9767441900001</v>
      </c>
      <c r="L359" s="49">
        <v>566</v>
      </c>
      <c r="M359" s="49">
        <v>1108</v>
      </c>
      <c r="N359" s="49">
        <v>1075</v>
      </c>
      <c r="O359" s="49">
        <v>316</v>
      </c>
      <c r="P359" s="49">
        <v>316</v>
      </c>
      <c r="Q359" s="42">
        <f t="shared" si="84"/>
        <v>0</v>
      </c>
      <c r="R359" s="42">
        <f t="shared" si="85"/>
        <v>1150</v>
      </c>
      <c r="S359" s="42">
        <f t="shared" si="86"/>
        <v>0</v>
      </c>
      <c r="T359" s="42">
        <f t="shared" si="87"/>
        <v>0</v>
      </c>
      <c r="U359" s="42">
        <f t="shared" si="88"/>
        <v>542</v>
      </c>
      <c r="V359" s="42">
        <f t="shared" si="89"/>
        <v>0</v>
      </c>
      <c r="W359" s="42">
        <f t="shared" si="90"/>
        <v>0</v>
      </c>
      <c r="X359" s="42">
        <f t="shared" si="90"/>
        <v>0</v>
      </c>
    </row>
    <row r="360" spans="1:24" ht="15" customHeight="1" x14ac:dyDescent="0.25">
      <c r="A360" s="9" t="s">
        <v>48</v>
      </c>
      <c r="B360" s="9" t="s">
        <v>39</v>
      </c>
      <c r="C360" s="9" t="s">
        <v>40</v>
      </c>
      <c r="D360" s="9" t="s">
        <v>72</v>
      </c>
      <c r="E360" s="9"/>
      <c r="F360" s="9"/>
      <c r="G360" s="9" t="s">
        <v>74</v>
      </c>
      <c r="H360" s="42">
        <v>3455</v>
      </c>
      <c r="I360" s="42">
        <v>3373</v>
      </c>
      <c r="J360" s="42">
        <v>4063</v>
      </c>
      <c r="K360" s="42">
        <v>4594</v>
      </c>
      <c r="L360" s="42">
        <v>5272.5249999999996</v>
      </c>
      <c r="M360" s="42">
        <v>5764.7780000000002</v>
      </c>
      <c r="N360" s="42">
        <v>6059.491</v>
      </c>
      <c r="O360" s="42">
        <v>7565.2339999999995</v>
      </c>
      <c r="P360" s="42">
        <v>7825.6230000000005</v>
      </c>
      <c r="Q360" s="42">
        <f t="shared" si="84"/>
        <v>0</v>
      </c>
      <c r="R360" s="42">
        <f t="shared" si="85"/>
        <v>690</v>
      </c>
      <c r="S360" s="42">
        <f t="shared" si="86"/>
        <v>531</v>
      </c>
      <c r="T360" s="42">
        <f t="shared" si="87"/>
        <v>678.52499999999964</v>
      </c>
      <c r="U360" s="42">
        <f t="shared" si="88"/>
        <v>492.25300000000061</v>
      </c>
      <c r="V360" s="42">
        <f t="shared" si="89"/>
        <v>294.71299999999974</v>
      </c>
      <c r="W360" s="42">
        <f t="shared" si="90"/>
        <v>1505.7429999999995</v>
      </c>
      <c r="X360" s="42">
        <f t="shared" si="90"/>
        <v>260.38900000000103</v>
      </c>
    </row>
    <row r="361" spans="1:24" ht="15" customHeight="1" x14ac:dyDescent="0.25">
      <c r="A361" s="9" t="s">
        <v>48</v>
      </c>
      <c r="B361" s="9" t="s">
        <v>80</v>
      </c>
      <c r="C361" s="9" t="s">
        <v>85</v>
      </c>
      <c r="D361" s="9" t="s">
        <v>72</v>
      </c>
      <c r="E361" s="9"/>
      <c r="F361" s="9"/>
      <c r="G361" s="9" t="s">
        <v>74</v>
      </c>
      <c r="H361" s="44">
        <v>288.49058756417571</v>
      </c>
      <c r="I361" s="42">
        <v>505.72399999999999</v>
      </c>
      <c r="J361" s="42">
        <v>1079.203</v>
      </c>
      <c r="K361" s="42">
        <v>3116.9749999999999</v>
      </c>
      <c r="L361" s="42">
        <v>6024.098</v>
      </c>
      <c r="M361" s="42">
        <v>8566</v>
      </c>
      <c r="N361" s="42">
        <v>9369</v>
      </c>
      <c r="O361" s="42">
        <v>9599</v>
      </c>
      <c r="P361" s="42">
        <v>9769</v>
      </c>
      <c r="Q361" s="42">
        <f t="shared" si="84"/>
        <v>217.23341243582428</v>
      </c>
      <c r="R361" s="42">
        <f t="shared" si="85"/>
        <v>573.47900000000004</v>
      </c>
      <c r="S361" s="42">
        <f t="shared" si="86"/>
        <v>2037.7719999999999</v>
      </c>
      <c r="T361" s="42">
        <f t="shared" si="87"/>
        <v>2907.123</v>
      </c>
      <c r="U361" s="42">
        <f t="shared" si="88"/>
        <v>2541.902</v>
      </c>
      <c r="V361" s="42">
        <f t="shared" si="89"/>
        <v>803</v>
      </c>
      <c r="W361" s="42">
        <f t="shared" si="90"/>
        <v>230</v>
      </c>
      <c r="X361" s="42">
        <f t="shared" si="90"/>
        <v>170</v>
      </c>
    </row>
    <row r="362" spans="1:24" ht="15" customHeight="1" x14ac:dyDescent="0.25">
      <c r="A362" s="9" t="s">
        <v>48</v>
      </c>
      <c r="B362" s="9" t="s">
        <v>81</v>
      </c>
      <c r="C362" s="9" t="s">
        <v>86</v>
      </c>
      <c r="D362" s="9" t="s">
        <v>72</v>
      </c>
      <c r="E362" s="9"/>
      <c r="F362" s="9"/>
      <c r="G362" s="9" t="s">
        <v>74</v>
      </c>
      <c r="H362" s="44">
        <v>711.50941243582429</v>
      </c>
      <c r="I362" s="42">
        <v>1247.2760000000001</v>
      </c>
      <c r="J362" s="42">
        <v>1857.797</v>
      </c>
      <c r="K362" s="42">
        <v>2411.0249999999996</v>
      </c>
      <c r="L362" s="42">
        <v>3577.12</v>
      </c>
      <c r="M362" s="42">
        <v>3348</v>
      </c>
      <c r="N362" s="42">
        <v>3391</v>
      </c>
      <c r="O362" s="42">
        <v>3474</v>
      </c>
      <c r="P362" s="42">
        <v>3577</v>
      </c>
      <c r="Q362" s="42">
        <f t="shared" si="84"/>
        <v>535.76658756417578</v>
      </c>
      <c r="R362" s="42">
        <f t="shared" si="85"/>
        <v>610.52099999999996</v>
      </c>
      <c r="S362" s="42">
        <f t="shared" si="86"/>
        <v>553.22799999999961</v>
      </c>
      <c r="T362" s="42">
        <f t="shared" si="87"/>
        <v>1166.0950000000003</v>
      </c>
      <c r="U362" s="42">
        <f t="shared" si="88"/>
        <v>0</v>
      </c>
      <c r="V362" s="42">
        <f t="shared" si="89"/>
        <v>43</v>
      </c>
      <c r="W362" s="42">
        <f t="shared" si="90"/>
        <v>83</v>
      </c>
      <c r="X362" s="42">
        <f t="shared" si="90"/>
        <v>103</v>
      </c>
    </row>
    <row r="363" spans="1:24" ht="15" customHeight="1" x14ac:dyDescent="0.25">
      <c r="A363" s="9" t="s">
        <v>48</v>
      </c>
      <c r="B363" s="9" t="s">
        <v>41</v>
      </c>
      <c r="C363" s="9" t="s">
        <v>42</v>
      </c>
      <c r="D363" s="9" t="s">
        <v>72</v>
      </c>
      <c r="E363" s="9"/>
      <c r="F363" s="9"/>
      <c r="G363" s="9" t="s">
        <v>74</v>
      </c>
      <c r="H363" s="42">
        <v>0</v>
      </c>
      <c r="I363" s="42">
        <v>0</v>
      </c>
      <c r="J363" s="42">
        <v>0</v>
      </c>
      <c r="K363" s="42">
        <v>0</v>
      </c>
      <c r="L363" s="42">
        <v>0</v>
      </c>
      <c r="M363" s="42">
        <v>0</v>
      </c>
      <c r="N363" s="42">
        <v>0</v>
      </c>
      <c r="O363" s="42">
        <v>0</v>
      </c>
      <c r="P363" s="42">
        <v>0</v>
      </c>
      <c r="Q363" s="42">
        <f t="shared" si="84"/>
        <v>0</v>
      </c>
      <c r="R363" s="42">
        <f t="shared" si="85"/>
        <v>0</v>
      </c>
      <c r="S363" s="42">
        <f t="shared" si="86"/>
        <v>0</v>
      </c>
      <c r="T363" s="42">
        <f t="shared" si="87"/>
        <v>0</v>
      </c>
      <c r="U363" s="42">
        <f t="shared" si="88"/>
        <v>0</v>
      </c>
      <c r="V363" s="42">
        <f t="shared" si="89"/>
        <v>0</v>
      </c>
      <c r="W363" s="42">
        <f t="shared" si="90"/>
        <v>0</v>
      </c>
      <c r="X363" s="42">
        <f t="shared" si="90"/>
        <v>0</v>
      </c>
    </row>
    <row r="364" spans="1:24" ht="15" customHeight="1" x14ac:dyDescent="0.25">
      <c r="A364" s="9" t="s">
        <v>48</v>
      </c>
      <c r="B364" s="9" t="s">
        <v>43</v>
      </c>
      <c r="C364" s="9" t="s">
        <v>44</v>
      </c>
      <c r="D364" s="9" t="s">
        <v>72</v>
      </c>
      <c r="E364" s="9"/>
      <c r="F364" s="9"/>
      <c r="G364" s="9" t="s">
        <v>74</v>
      </c>
      <c r="H364" s="42">
        <v>4</v>
      </c>
      <c r="I364" s="42">
        <v>9</v>
      </c>
      <c r="J364" s="42">
        <v>8</v>
      </c>
      <c r="K364" s="42">
        <v>9</v>
      </c>
      <c r="L364" s="42">
        <v>8.9380000000000006</v>
      </c>
      <c r="M364" s="42">
        <v>13.487</v>
      </c>
      <c r="N364" s="42">
        <v>18.398</v>
      </c>
      <c r="O364" s="42">
        <v>20.398</v>
      </c>
      <c r="P364" s="42">
        <v>22.398</v>
      </c>
      <c r="Q364" s="42">
        <f t="shared" si="84"/>
        <v>5</v>
      </c>
      <c r="R364" s="42">
        <f t="shared" si="85"/>
        <v>0</v>
      </c>
      <c r="S364" s="42">
        <f t="shared" si="86"/>
        <v>1</v>
      </c>
      <c r="T364" s="42">
        <f t="shared" si="87"/>
        <v>0</v>
      </c>
      <c r="U364" s="42">
        <f t="shared" si="88"/>
        <v>4.5489999999999995</v>
      </c>
      <c r="V364" s="42">
        <f t="shared" si="89"/>
        <v>4.9109999999999996</v>
      </c>
      <c r="W364" s="42">
        <f t="shared" si="90"/>
        <v>2</v>
      </c>
      <c r="X364" s="42">
        <f t="shared" si="90"/>
        <v>2</v>
      </c>
    </row>
    <row r="365" spans="1:24" ht="15" customHeight="1" x14ac:dyDescent="0.25">
      <c r="A365" s="9" t="s">
        <v>48</v>
      </c>
      <c r="B365" s="9" t="s">
        <v>45</v>
      </c>
      <c r="C365" s="9" t="s">
        <v>46</v>
      </c>
      <c r="D365" s="9" t="s">
        <v>72</v>
      </c>
      <c r="E365" s="9"/>
      <c r="F365" s="9"/>
      <c r="G365" s="9" t="s">
        <v>74</v>
      </c>
      <c r="H365" s="42">
        <v>0</v>
      </c>
      <c r="I365" s="42">
        <v>0</v>
      </c>
      <c r="J365" s="42">
        <v>0</v>
      </c>
      <c r="K365" s="42">
        <v>0</v>
      </c>
      <c r="L365" s="42">
        <v>0</v>
      </c>
      <c r="M365" s="42">
        <v>0</v>
      </c>
      <c r="N365" s="42">
        <v>0</v>
      </c>
      <c r="O365" s="42">
        <v>0</v>
      </c>
      <c r="P365" s="42">
        <v>0</v>
      </c>
      <c r="Q365" s="42">
        <f t="shared" si="84"/>
        <v>0</v>
      </c>
      <c r="R365" s="42">
        <f t="shared" si="85"/>
        <v>0</v>
      </c>
      <c r="S365" s="42">
        <f t="shared" si="86"/>
        <v>0</v>
      </c>
      <c r="T365" s="42">
        <f t="shared" si="87"/>
        <v>0</v>
      </c>
      <c r="U365" s="42">
        <f t="shared" si="88"/>
        <v>0</v>
      </c>
      <c r="V365" s="42">
        <f t="shared" si="89"/>
        <v>0</v>
      </c>
      <c r="W365" s="42">
        <f t="shared" si="90"/>
        <v>0</v>
      </c>
      <c r="X365" s="42">
        <f t="shared" si="90"/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65"/>
  <sheetViews>
    <sheetView zoomScale="75" zoomScaleNormal="75" workbookViewId="0">
      <pane xSplit="7" ySplit="1" topLeftCell="H2" activePane="bottomRight" state="frozen"/>
      <selection pane="topRight" activeCell="I1" sqref="I1"/>
      <selection pane="bottomLeft" activeCell="A2" sqref="A2"/>
      <selection pane="bottomRight" activeCell="H2" sqref="H2"/>
    </sheetView>
  </sheetViews>
  <sheetFormatPr defaultColWidth="11" defaultRowHeight="14.25" x14ac:dyDescent="0.2"/>
  <cols>
    <col min="1" max="1" width="11.75" customWidth="1"/>
    <col min="2" max="2" width="48.625" customWidth="1"/>
    <col min="3" max="7" width="12.25" customWidth="1"/>
    <col min="8" max="16" width="10.25" customWidth="1"/>
  </cols>
  <sheetData>
    <row r="1" spans="1:16" ht="15" customHeight="1" x14ac:dyDescent="0.25">
      <c r="A1" s="3" t="s">
        <v>26</v>
      </c>
      <c r="B1" s="3" t="s">
        <v>27</v>
      </c>
      <c r="C1" s="3" t="s">
        <v>28</v>
      </c>
      <c r="D1" s="3" t="s">
        <v>87</v>
      </c>
      <c r="E1" s="3" t="s">
        <v>88</v>
      </c>
      <c r="F1" s="3" t="s">
        <v>89</v>
      </c>
      <c r="G1" s="3" t="s">
        <v>73</v>
      </c>
      <c r="H1" s="43" t="s">
        <v>68</v>
      </c>
      <c r="I1" s="43" t="s">
        <v>69</v>
      </c>
      <c r="J1" s="43" t="s">
        <v>70</v>
      </c>
      <c r="K1" s="43" t="s">
        <v>49</v>
      </c>
      <c r="L1" s="43" t="s">
        <v>50</v>
      </c>
      <c r="M1" s="43" t="s">
        <v>65</v>
      </c>
      <c r="N1" s="43" t="s">
        <v>66</v>
      </c>
      <c r="O1" s="43" t="s">
        <v>67</v>
      </c>
      <c r="P1" s="43" t="s">
        <v>128</v>
      </c>
    </row>
    <row r="2" spans="1:16" ht="15" customHeight="1" x14ac:dyDescent="0.25">
      <c r="A2" s="9" t="s">
        <v>25</v>
      </c>
      <c r="B2" s="9" t="s">
        <v>29</v>
      </c>
      <c r="C2" s="9" t="s">
        <v>30</v>
      </c>
      <c r="D2" s="9" t="s">
        <v>230</v>
      </c>
      <c r="E2" s="9"/>
      <c r="F2" s="9"/>
      <c r="G2" s="9" t="s">
        <v>77</v>
      </c>
      <c r="H2" s="42">
        <v>5431.5429999999997</v>
      </c>
      <c r="I2" s="42">
        <v>4387.8389999999999</v>
      </c>
      <c r="J2" s="42">
        <v>4211.6790000000001</v>
      </c>
      <c r="K2" s="42">
        <v>2935.08</v>
      </c>
      <c r="L2" s="42">
        <v>2954.26</v>
      </c>
      <c r="M2" s="42">
        <v>2042.6289999999999</v>
      </c>
      <c r="N2" s="42">
        <v>1757.85</v>
      </c>
      <c r="O2" s="42">
        <v>1805.2829999999999</v>
      </c>
      <c r="P2" s="42">
        <v>1499.473</v>
      </c>
    </row>
    <row r="3" spans="1:16" ht="15" customHeight="1" x14ac:dyDescent="0.25">
      <c r="A3" s="9" t="s">
        <v>25</v>
      </c>
      <c r="B3" s="9" t="s">
        <v>31</v>
      </c>
      <c r="C3" s="9" t="s">
        <v>32</v>
      </c>
      <c r="D3" s="9" t="s">
        <v>230</v>
      </c>
      <c r="E3" s="9"/>
      <c r="F3" s="9"/>
      <c r="G3" s="9" t="s">
        <v>77</v>
      </c>
      <c r="H3" s="42">
        <v>12436.517</v>
      </c>
      <c r="I3" s="42">
        <v>9712.2649999999994</v>
      </c>
      <c r="J3" s="42">
        <v>6650.2049999999999</v>
      </c>
      <c r="K3" s="42">
        <v>5320.7060000000001</v>
      </c>
      <c r="L3" s="42">
        <v>7663.6490000000003</v>
      </c>
      <c r="M3" s="42">
        <v>8487.6419999999998</v>
      </c>
      <c r="N3" s="42">
        <v>10913.953</v>
      </c>
      <c r="O3" s="42">
        <v>9917.7350000000006</v>
      </c>
      <c r="P3" s="42">
        <v>11568.743</v>
      </c>
    </row>
    <row r="4" spans="1:16" ht="15" customHeight="1" x14ac:dyDescent="0.25">
      <c r="A4" s="9" t="s">
        <v>25</v>
      </c>
      <c r="B4" s="9" t="s">
        <v>33</v>
      </c>
      <c r="C4" s="9" t="s">
        <v>34</v>
      </c>
      <c r="D4" s="9" t="s">
        <v>230</v>
      </c>
      <c r="E4" s="9"/>
      <c r="F4" s="9"/>
      <c r="G4" s="9" t="s">
        <v>77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</row>
    <row r="5" spans="1:16" ht="15" customHeight="1" x14ac:dyDescent="0.25">
      <c r="A5" s="9" t="s">
        <v>25</v>
      </c>
      <c r="B5" s="9" t="s">
        <v>35</v>
      </c>
      <c r="C5" s="9" t="s">
        <v>36</v>
      </c>
      <c r="D5" s="9" t="s">
        <v>82</v>
      </c>
      <c r="E5" s="9"/>
      <c r="F5" s="9"/>
      <c r="G5" s="9" t="s">
        <v>77</v>
      </c>
      <c r="H5" s="42">
        <v>37780.169000000002</v>
      </c>
      <c r="I5" s="42">
        <v>47741.896000000001</v>
      </c>
      <c r="J5" s="42">
        <v>45778.247000000003</v>
      </c>
      <c r="K5" s="42">
        <v>44833.633999999998</v>
      </c>
      <c r="L5" s="42">
        <v>40591.538</v>
      </c>
      <c r="M5" s="42">
        <v>43008.49</v>
      </c>
      <c r="N5" s="42">
        <v>42175.317000000003</v>
      </c>
      <c r="O5" s="42">
        <v>41219.148000000001</v>
      </c>
      <c r="P5" s="42">
        <v>43833.396000000001</v>
      </c>
    </row>
    <row r="6" spans="1:16" ht="15" customHeight="1" x14ac:dyDescent="0.25">
      <c r="A6" s="9" t="s">
        <v>25</v>
      </c>
      <c r="B6" s="9" t="s">
        <v>79</v>
      </c>
      <c r="C6" s="9" t="s">
        <v>83</v>
      </c>
      <c r="D6" s="9" t="s">
        <v>82</v>
      </c>
      <c r="E6" s="9"/>
      <c r="F6" s="9"/>
      <c r="G6" s="9" t="s">
        <v>77</v>
      </c>
      <c r="H6" s="42">
        <v>1936.1959999999999</v>
      </c>
      <c r="I6" s="42">
        <v>2462.864</v>
      </c>
      <c r="J6" s="42">
        <v>3152.433</v>
      </c>
      <c r="K6" s="42">
        <v>3845.6750000000002</v>
      </c>
      <c r="L6" s="42">
        <v>4840.3209999999999</v>
      </c>
      <c r="M6" s="42">
        <v>5234.8379999999997</v>
      </c>
      <c r="N6" s="42">
        <v>6571.5110000000004</v>
      </c>
      <c r="O6" s="42">
        <v>6030.4290000000001</v>
      </c>
      <c r="P6" s="42">
        <v>7477.3630000000003</v>
      </c>
    </row>
    <row r="7" spans="1:16" ht="15" customHeight="1" x14ac:dyDescent="0.25">
      <c r="A7" s="9" t="s">
        <v>25</v>
      </c>
      <c r="B7" s="9" t="s">
        <v>78</v>
      </c>
      <c r="C7" s="9" t="s">
        <v>84</v>
      </c>
      <c r="D7" s="9" t="s">
        <v>82</v>
      </c>
      <c r="E7" s="9"/>
      <c r="F7" s="9"/>
      <c r="G7" s="9" t="s">
        <v>77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</row>
    <row r="8" spans="1:16" ht="15" customHeight="1" x14ac:dyDescent="0.25">
      <c r="A8" s="9" t="s">
        <v>25</v>
      </c>
      <c r="B8" s="9" t="s">
        <v>37</v>
      </c>
      <c r="C8" s="9" t="s">
        <v>38</v>
      </c>
      <c r="D8" s="9" t="s">
        <v>230</v>
      </c>
      <c r="E8" s="9"/>
      <c r="F8" s="9"/>
      <c r="G8" s="9" t="s">
        <v>77</v>
      </c>
      <c r="H8" s="42">
        <v>1015.216</v>
      </c>
      <c r="I8" s="42">
        <v>743.83299999999997</v>
      </c>
      <c r="J8" s="42">
        <v>695.46100000000001</v>
      </c>
      <c r="K8" s="42">
        <v>665.26499999999999</v>
      </c>
      <c r="L8" s="42">
        <v>863.13</v>
      </c>
      <c r="M8" s="42">
        <v>1000.013</v>
      </c>
      <c r="N8" s="42">
        <v>852.53700000000003</v>
      </c>
      <c r="O8" s="42">
        <v>716.07100000000003</v>
      </c>
      <c r="P8" s="42">
        <v>692.59299999999996</v>
      </c>
    </row>
    <row r="9" spans="1:16" ht="15" customHeight="1" x14ac:dyDescent="0.25">
      <c r="A9" s="9" t="s">
        <v>25</v>
      </c>
      <c r="B9" s="9" t="s">
        <v>39</v>
      </c>
      <c r="C9" s="9" t="s">
        <v>40</v>
      </c>
      <c r="D9" s="9" t="s">
        <v>230</v>
      </c>
      <c r="E9" s="9"/>
      <c r="F9" s="9"/>
      <c r="G9" s="9" t="s">
        <v>77</v>
      </c>
      <c r="H9" s="42">
        <v>5123.1279999999997</v>
      </c>
      <c r="I9" s="42">
        <v>5366.9379999999992</v>
      </c>
      <c r="J9" s="42">
        <v>5314.8969999999999</v>
      </c>
      <c r="K9" s="42">
        <v>5105.9460000000008</v>
      </c>
      <c r="L9" s="42">
        <v>5328.1270000000004</v>
      </c>
      <c r="M9" s="42">
        <v>5495.9359999999997</v>
      </c>
      <c r="N9" s="42">
        <v>5615.4870000000001</v>
      </c>
      <c r="O9" s="42">
        <v>5646.24</v>
      </c>
      <c r="P9" s="42">
        <v>5533.2260000000006</v>
      </c>
    </row>
    <row r="10" spans="1:16" ht="15" customHeight="1" x14ac:dyDescent="0.25">
      <c r="A10" s="9" t="s">
        <v>25</v>
      </c>
      <c r="B10" s="9" t="s">
        <v>80</v>
      </c>
      <c r="C10" s="9" t="s">
        <v>85</v>
      </c>
      <c r="D10" s="9" t="s">
        <v>82</v>
      </c>
      <c r="E10" s="9"/>
      <c r="F10" s="9"/>
      <c r="G10" s="9" t="s">
        <v>77</v>
      </c>
      <c r="H10" s="42">
        <v>0.34699999999999998</v>
      </c>
      <c r="I10" s="42">
        <v>0.55000000000000004</v>
      </c>
      <c r="J10" s="42">
        <v>7.34</v>
      </c>
      <c r="K10" s="42">
        <v>15.994</v>
      </c>
      <c r="L10" s="42">
        <v>23.257999999999999</v>
      </c>
      <c r="M10" s="42">
        <v>26.611000000000001</v>
      </c>
      <c r="N10" s="42">
        <v>25.42</v>
      </c>
      <c r="O10" s="42">
        <v>29.251999999999999</v>
      </c>
      <c r="P10" s="42">
        <v>35.334000000000003</v>
      </c>
    </row>
    <row r="11" spans="1:16" ht="15" customHeight="1" x14ac:dyDescent="0.25">
      <c r="A11" s="9" t="s">
        <v>25</v>
      </c>
      <c r="B11" s="9" t="s">
        <v>81</v>
      </c>
      <c r="C11" s="9" t="s">
        <v>86</v>
      </c>
      <c r="D11" s="9" t="s">
        <v>82</v>
      </c>
      <c r="E11" s="9"/>
      <c r="F11" s="9"/>
      <c r="G11" s="9" t="s">
        <v>77</v>
      </c>
      <c r="H11" s="42">
        <v>173.72300000000001</v>
      </c>
      <c r="I11" s="42">
        <v>336.93299999999999</v>
      </c>
      <c r="J11" s="42">
        <v>618.63400000000001</v>
      </c>
      <c r="K11" s="42">
        <v>769.25200000000007</v>
      </c>
      <c r="L11" s="42">
        <v>913.83999999999992</v>
      </c>
      <c r="M11" s="42">
        <v>1069.4050000000002</v>
      </c>
      <c r="N11" s="42">
        <v>1243.5509999999999</v>
      </c>
      <c r="O11" s="42">
        <v>1425.8799999999999</v>
      </c>
      <c r="P11" s="42">
        <v>1666.759</v>
      </c>
    </row>
    <row r="12" spans="1:16" ht="15" customHeight="1" x14ac:dyDescent="0.25">
      <c r="A12" s="9" t="s">
        <v>25</v>
      </c>
      <c r="B12" s="9" t="s">
        <v>41</v>
      </c>
      <c r="C12" s="9" t="s">
        <v>42</v>
      </c>
      <c r="D12" s="9" t="s">
        <v>82</v>
      </c>
      <c r="E12" s="9"/>
      <c r="F12" s="9"/>
      <c r="G12" s="9" t="s">
        <v>77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</row>
    <row r="13" spans="1:16" ht="15" customHeight="1" x14ac:dyDescent="0.25">
      <c r="A13" s="9" t="s">
        <v>25</v>
      </c>
      <c r="B13" s="9" t="s">
        <v>43</v>
      </c>
      <c r="C13" s="9" t="s">
        <v>44</v>
      </c>
      <c r="D13" s="9" t="s">
        <v>82</v>
      </c>
      <c r="E13" s="9"/>
      <c r="F13" s="9"/>
      <c r="G13" s="9" t="s">
        <v>77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</row>
    <row r="14" spans="1:16" ht="15" customHeight="1" x14ac:dyDescent="0.25">
      <c r="A14" s="9" t="s">
        <v>25</v>
      </c>
      <c r="B14" s="9" t="s">
        <v>45</v>
      </c>
      <c r="C14" s="9" t="s">
        <v>46</v>
      </c>
      <c r="D14" s="9" t="s">
        <v>82</v>
      </c>
      <c r="E14" s="9"/>
      <c r="F14" s="9"/>
      <c r="G14" s="9" t="s">
        <v>77</v>
      </c>
      <c r="H14" s="42">
        <v>1.0529999999999999</v>
      </c>
      <c r="I14" s="42">
        <v>0.67700000000000005</v>
      </c>
      <c r="J14" s="42">
        <v>0.30599999999999999</v>
      </c>
      <c r="K14" s="42">
        <v>0.38400000000000001</v>
      </c>
      <c r="L14" s="42">
        <v>6.0999999999999999E-2</v>
      </c>
      <c r="M14" s="42">
        <v>2.1000000000000001E-2</v>
      </c>
      <c r="N14" s="42">
        <v>9.0999999999999998E-2</v>
      </c>
      <c r="O14" s="42">
        <v>0.23899999999999999</v>
      </c>
      <c r="P14" s="42">
        <v>0.2</v>
      </c>
    </row>
    <row r="15" spans="1:16" ht="15" customHeight="1" x14ac:dyDescent="0.25">
      <c r="A15" s="9" t="s">
        <v>24</v>
      </c>
      <c r="B15" s="9" t="s">
        <v>29</v>
      </c>
      <c r="C15" s="9" t="s">
        <v>30</v>
      </c>
      <c r="D15" s="9" t="s">
        <v>230</v>
      </c>
      <c r="E15" s="9"/>
      <c r="F15" s="9"/>
      <c r="G15" s="9" t="s">
        <v>77</v>
      </c>
      <c r="H15" s="42">
        <v>3476</v>
      </c>
      <c r="I15" s="42">
        <v>3389</v>
      </c>
      <c r="J15" s="42">
        <v>3008</v>
      </c>
      <c r="K15" s="42">
        <v>2090.1999999999998</v>
      </c>
      <c r="L15" s="42">
        <v>2074.6999999999998</v>
      </c>
      <c r="M15" s="42">
        <v>389.5</v>
      </c>
      <c r="N15" s="42">
        <v>90.9</v>
      </c>
      <c r="O15" s="42">
        <v>91.3</v>
      </c>
      <c r="P15" s="42">
        <v>93.9</v>
      </c>
    </row>
    <row r="16" spans="1:16" ht="15" customHeight="1" x14ac:dyDescent="0.25">
      <c r="A16" s="9" t="s">
        <v>24</v>
      </c>
      <c r="B16" s="9" t="s">
        <v>31</v>
      </c>
      <c r="C16" s="9" t="s">
        <v>32</v>
      </c>
      <c r="D16" s="9" t="s">
        <v>230</v>
      </c>
      <c r="E16" s="9"/>
      <c r="F16" s="9"/>
      <c r="G16" s="9" t="s">
        <v>77</v>
      </c>
      <c r="H16" s="42">
        <v>25432.400000000001</v>
      </c>
      <c r="I16" s="42">
        <v>23571.1</v>
      </c>
      <c r="J16" s="42">
        <v>20802.2</v>
      </c>
      <c r="K16" s="42">
        <v>19339.900000000001</v>
      </c>
      <c r="L16" s="42">
        <v>22026.1</v>
      </c>
      <c r="M16" s="42">
        <v>22113.5</v>
      </c>
      <c r="N16" s="42">
        <v>23018.5</v>
      </c>
      <c r="O16" s="42">
        <v>23984.5</v>
      </c>
      <c r="P16" s="42">
        <v>25514.2</v>
      </c>
    </row>
    <row r="17" spans="1:16" ht="15" customHeight="1" x14ac:dyDescent="0.25">
      <c r="A17" s="9" t="s">
        <v>24</v>
      </c>
      <c r="B17" s="9" t="s">
        <v>33</v>
      </c>
      <c r="C17" s="9" t="s">
        <v>34</v>
      </c>
      <c r="D17" s="9" t="s">
        <v>230</v>
      </c>
      <c r="E17" s="9"/>
      <c r="F17" s="9"/>
      <c r="G17" s="9" t="s">
        <v>77</v>
      </c>
      <c r="H17" s="42">
        <v>48234</v>
      </c>
      <c r="I17" s="42">
        <v>40295</v>
      </c>
      <c r="J17" s="42">
        <v>42644</v>
      </c>
      <c r="K17" s="42">
        <v>33703</v>
      </c>
      <c r="L17" s="42">
        <v>26103</v>
      </c>
      <c r="M17" s="42">
        <v>43523</v>
      </c>
      <c r="N17" s="42">
        <v>42226.8</v>
      </c>
      <c r="O17" s="42">
        <v>28597</v>
      </c>
      <c r="P17" s="42">
        <v>43523.6</v>
      </c>
    </row>
    <row r="18" spans="1:16" ht="15" customHeight="1" x14ac:dyDescent="0.25">
      <c r="A18" s="9" t="s">
        <v>24</v>
      </c>
      <c r="B18" s="9" t="s">
        <v>35</v>
      </c>
      <c r="C18" s="9" t="s">
        <v>36</v>
      </c>
      <c r="D18" s="9" t="s">
        <v>82</v>
      </c>
      <c r="E18" s="9"/>
      <c r="F18" s="9"/>
      <c r="G18" s="9" t="s">
        <v>77</v>
      </c>
      <c r="H18" s="42">
        <v>1423</v>
      </c>
      <c r="I18" s="42">
        <v>1659</v>
      </c>
      <c r="J18" s="42">
        <v>1704</v>
      </c>
      <c r="K18" s="42">
        <v>1465.2</v>
      </c>
      <c r="L18" s="42">
        <v>1417.5</v>
      </c>
      <c r="M18" s="42">
        <v>1489.1</v>
      </c>
      <c r="N18" s="42">
        <v>1397.4</v>
      </c>
      <c r="O18" s="42">
        <v>1328.8</v>
      </c>
      <c r="P18" s="42">
        <v>1181.2</v>
      </c>
    </row>
    <row r="19" spans="1:16" ht="15" customHeight="1" x14ac:dyDescent="0.25">
      <c r="A19" s="9" t="s">
        <v>24</v>
      </c>
      <c r="B19" s="9" t="s">
        <v>79</v>
      </c>
      <c r="C19" s="9" t="s">
        <v>83</v>
      </c>
      <c r="D19" s="9" t="s">
        <v>82</v>
      </c>
      <c r="E19" s="9"/>
      <c r="F19" s="9"/>
      <c r="G19" s="9" t="s">
        <v>77</v>
      </c>
      <c r="H19" s="42">
        <v>1603</v>
      </c>
      <c r="I19" s="42">
        <v>1897</v>
      </c>
      <c r="J19" s="42">
        <v>2125</v>
      </c>
      <c r="K19" s="42">
        <v>2399.1</v>
      </c>
      <c r="L19" s="42">
        <v>2960.8</v>
      </c>
      <c r="M19" s="42">
        <v>3047.6</v>
      </c>
      <c r="N19" s="42">
        <v>3643.3</v>
      </c>
      <c r="O19" s="42">
        <v>4053.6</v>
      </c>
      <c r="P19" s="42">
        <v>4931.5</v>
      </c>
    </row>
    <row r="20" spans="1:16" ht="15" customHeight="1" x14ac:dyDescent="0.25">
      <c r="A20" s="9" t="s">
        <v>24</v>
      </c>
      <c r="B20" s="9" t="s">
        <v>78</v>
      </c>
      <c r="C20" s="9" t="s">
        <v>84</v>
      </c>
      <c r="D20" s="9" t="s">
        <v>82</v>
      </c>
      <c r="E20" s="9"/>
      <c r="F20" s="9"/>
      <c r="G20" s="9" t="s">
        <v>77</v>
      </c>
      <c r="H20" s="42">
        <v>709</v>
      </c>
      <c r="I20" s="42">
        <v>854</v>
      </c>
      <c r="J20" s="42">
        <v>1540</v>
      </c>
      <c r="K20" s="42">
        <v>2216.1999999999998</v>
      </c>
      <c r="L20" s="42">
        <v>2613.1999999999998</v>
      </c>
      <c r="M20" s="42">
        <v>2390.1</v>
      </c>
      <c r="N20" s="42">
        <v>2870.4</v>
      </c>
      <c r="O20" s="42">
        <v>3411.1</v>
      </c>
      <c r="P20" s="42">
        <v>4794.1000000000004</v>
      </c>
    </row>
    <row r="21" spans="1:16" ht="15" customHeight="1" x14ac:dyDescent="0.25">
      <c r="A21" s="9" t="s">
        <v>24</v>
      </c>
      <c r="B21" s="9" t="s">
        <v>37</v>
      </c>
      <c r="C21" s="9" t="s">
        <v>38</v>
      </c>
      <c r="D21" s="9" t="s">
        <v>230</v>
      </c>
      <c r="E21" s="9"/>
      <c r="F21" s="9"/>
      <c r="G21" s="9" t="s">
        <v>77</v>
      </c>
      <c r="H21" s="42">
        <v>290</v>
      </c>
      <c r="I21" s="42">
        <v>333.4</v>
      </c>
      <c r="J21" s="42">
        <v>269.5</v>
      </c>
      <c r="K21" s="42">
        <v>216.5</v>
      </c>
      <c r="L21" s="42">
        <v>208.9</v>
      </c>
      <c r="M21" s="42">
        <v>197.7</v>
      </c>
      <c r="N21" s="42">
        <v>176</v>
      </c>
      <c r="O21" s="42">
        <v>160.80000000000001</v>
      </c>
      <c r="P21" s="42">
        <v>71.3</v>
      </c>
    </row>
    <row r="22" spans="1:16" ht="15" customHeight="1" x14ac:dyDescent="0.25">
      <c r="A22" s="9" t="s">
        <v>24</v>
      </c>
      <c r="B22" s="9" t="s">
        <v>39</v>
      </c>
      <c r="C22" s="9" t="s">
        <v>40</v>
      </c>
      <c r="D22" s="9" t="s">
        <v>230</v>
      </c>
      <c r="E22" s="9"/>
      <c r="F22" s="9"/>
      <c r="G22" s="9" t="s">
        <v>77</v>
      </c>
      <c r="H22" s="42">
        <v>5982.2999999999993</v>
      </c>
      <c r="I22" s="42">
        <v>6512.2999999999993</v>
      </c>
      <c r="J22" s="42">
        <v>6182.2000000000007</v>
      </c>
      <c r="K22" s="42">
        <v>5731.7999999999993</v>
      </c>
      <c r="L22" s="42">
        <v>6858.7</v>
      </c>
      <c r="M22" s="42">
        <v>6792.9</v>
      </c>
      <c r="N22" s="42">
        <v>7159.8</v>
      </c>
      <c r="O22" s="42">
        <v>6827.7000000000007</v>
      </c>
      <c r="P22" s="42">
        <v>6531.7</v>
      </c>
    </row>
    <row r="23" spans="1:16" ht="15" customHeight="1" x14ac:dyDescent="0.25">
      <c r="A23" s="9" t="s">
        <v>24</v>
      </c>
      <c r="B23" s="9" t="s">
        <v>80</v>
      </c>
      <c r="C23" s="9" t="s">
        <v>85</v>
      </c>
      <c r="D23" s="9" t="s">
        <v>82</v>
      </c>
      <c r="E23" s="9"/>
      <c r="F23" s="9"/>
      <c r="G23" s="9" t="s">
        <v>77</v>
      </c>
      <c r="H23" s="42">
        <v>111</v>
      </c>
      <c r="I23" s="42">
        <v>171</v>
      </c>
      <c r="J23" s="42">
        <v>210</v>
      </c>
      <c r="K23" s="42">
        <v>222.5</v>
      </c>
      <c r="L23" s="42">
        <v>228.1</v>
      </c>
      <c r="M23" s="42">
        <v>220.8</v>
      </c>
      <c r="N23" s="42">
        <v>218.9</v>
      </c>
      <c r="O23" s="42">
        <v>250.7</v>
      </c>
      <c r="P23" s="42">
        <v>340.9</v>
      </c>
    </row>
    <row r="24" spans="1:16" ht="15" customHeight="1" x14ac:dyDescent="0.25">
      <c r="A24" s="9" t="s">
        <v>24</v>
      </c>
      <c r="B24" s="9" t="s">
        <v>81</v>
      </c>
      <c r="C24" s="9" t="s">
        <v>86</v>
      </c>
      <c r="D24" s="9" t="s">
        <v>82</v>
      </c>
      <c r="E24" s="9"/>
      <c r="F24" s="9"/>
      <c r="G24" s="9" t="s">
        <v>77</v>
      </c>
      <c r="H24" s="42">
        <v>1058</v>
      </c>
      <c r="I24" s="42">
        <v>1977</v>
      </c>
      <c r="J24" s="42">
        <v>2434</v>
      </c>
      <c r="K24" s="42">
        <v>2663.6</v>
      </c>
      <c r="L24" s="42">
        <v>2828.2</v>
      </c>
      <c r="M24" s="42">
        <v>2874.4</v>
      </c>
      <c r="N24" s="42">
        <v>3088.7</v>
      </c>
      <c r="O24" s="42">
        <v>3652.2</v>
      </c>
      <c r="P24" s="42">
        <v>3906.1</v>
      </c>
    </row>
    <row r="25" spans="1:16" ht="15" customHeight="1" x14ac:dyDescent="0.25">
      <c r="A25" s="9" t="s">
        <v>24</v>
      </c>
      <c r="B25" s="9" t="s">
        <v>41</v>
      </c>
      <c r="C25" s="9" t="s">
        <v>42</v>
      </c>
      <c r="D25" s="9" t="s">
        <v>82</v>
      </c>
      <c r="E25" s="9"/>
      <c r="F25" s="9"/>
      <c r="G25" s="9" t="s">
        <v>77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</row>
    <row r="26" spans="1:16" ht="15" customHeight="1" x14ac:dyDescent="0.25">
      <c r="A26" s="9" t="s">
        <v>24</v>
      </c>
      <c r="B26" s="9" t="s">
        <v>43</v>
      </c>
      <c r="C26" s="9" t="s">
        <v>44</v>
      </c>
      <c r="D26" s="9" t="s">
        <v>82</v>
      </c>
      <c r="E26" s="9"/>
      <c r="F26" s="9"/>
      <c r="G26" s="9" t="s">
        <v>77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</row>
    <row r="27" spans="1:16" ht="15" customHeight="1" x14ac:dyDescent="0.25">
      <c r="A27" s="9" t="s">
        <v>24</v>
      </c>
      <c r="B27" s="9" t="s">
        <v>45</v>
      </c>
      <c r="C27" s="9" t="s">
        <v>46</v>
      </c>
      <c r="D27" s="9" t="s">
        <v>82</v>
      </c>
      <c r="E27" s="9"/>
      <c r="F27" s="9"/>
      <c r="G27" s="9" t="s">
        <v>77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</row>
    <row r="28" spans="1:16" ht="15" customHeight="1" x14ac:dyDescent="0.25">
      <c r="A28" s="9" t="s">
        <v>23</v>
      </c>
      <c r="B28" s="9" t="s">
        <v>29</v>
      </c>
      <c r="C28" s="9" t="s">
        <v>30</v>
      </c>
      <c r="D28" s="9" t="s">
        <v>230</v>
      </c>
      <c r="E28" s="9"/>
      <c r="F28" s="9"/>
      <c r="G28" s="9" t="s">
        <v>77</v>
      </c>
      <c r="H28" s="42">
        <v>27537</v>
      </c>
      <c r="I28" s="42">
        <v>22876</v>
      </c>
      <c r="J28" s="42">
        <v>19391.598000000002</v>
      </c>
      <c r="K28" s="42">
        <v>21305</v>
      </c>
      <c r="L28" s="42">
        <v>22522</v>
      </c>
      <c r="M28" s="42">
        <v>19364</v>
      </c>
      <c r="N28" s="42">
        <v>20914.091</v>
      </c>
      <c r="O28" s="42">
        <v>18659.473000000002</v>
      </c>
      <c r="P28" s="42">
        <v>17224.985000000001</v>
      </c>
    </row>
    <row r="29" spans="1:16" ht="15" customHeight="1" x14ac:dyDescent="0.25">
      <c r="A29" s="9" t="s">
        <v>23</v>
      </c>
      <c r="B29" s="9" t="s">
        <v>31</v>
      </c>
      <c r="C29" s="9" t="s">
        <v>32</v>
      </c>
      <c r="D29" s="9" t="s">
        <v>230</v>
      </c>
      <c r="E29" s="9"/>
      <c r="F29" s="9"/>
      <c r="G29" s="9" t="s">
        <v>77</v>
      </c>
      <c r="H29" s="42">
        <v>2077</v>
      </c>
      <c r="I29" s="42">
        <v>2356</v>
      </c>
      <c r="J29" s="42">
        <v>2339</v>
      </c>
      <c r="K29" s="42">
        <v>2142</v>
      </c>
      <c r="L29" s="42">
        <v>1864</v>
      </c>
      <c r="M29" s="42">
        <v>2053</v>
      </c>
      <c r="N29" s="42">
        <v>1922.482</v>
      </c>
      <c r="O29" s="42">
        <v>2016.9169999999999</v>
      </c>
      <c r="P29" s="42">
        <v>2145.942</v>
      </c>
    </row>
    <row r="30" spans="1:16" ht="15" customHeight="1" x14ac:dyDescent="0.25">
      <c r="A30" s="9" t="s">
        <v>23</v>
      </c>
      <c r="B30" s="9" t="s">
        <v>33</v>
      </c>
      <c r="C30" s="9" t="s">
        <v>34</v>
      </c>
      <c r="D30" s="9" t="s">
        <v>230</v>
      </c>
      <c r="E30" s="9"/>
      <c r="F30" s="9"/>
      <c r="G30" s="9" t="s">
        <v>77</v>
      </c>
      <c r="H30" s="42">
        <v>16314</v>
      </c>
      <c r="I30" s="42">
        <v>15785</v>
      </c>
      <c r="J30" s="42">
        <v>14171</v>
      </c>
      <c r="K30" s="42">
        <v>15867</v>
      </c>
      <c r="L30" s="42">
        <v>15383</v>
      </c>
      <c r="M30" s="42">
        <v>15776</v>
      </c>
      <c r="N30" s="42">
        <v>15545.499</v>
      </c>
      <c r="O30" s="42">
        <v>16125.281000000001</v>
      </c>
      <c r="P30" s="42">
        <v>16555.288</v>
      </c>
    </row>
    <row r="31" spans="1:16" ht="15" customHeight="1" x14ac:dyDescent="0.25">
      <c r="A31" s="9" t="s">
        <v>23</v>
      </c>
      <c r="B31" s="9" t="s">
        <v>35</v>
      </c>
      <c r="C31" s="9" t="s">
        <v>36</v>
      </c>
      <c r="D31" s="9" t="s">
        <v>82</v>
      </c>
      <c r="E31" s="9"/>
      <c r="F31" s="9"/>
      <c r="G31" s="9" t="s">
        <v>77</v>
      </c>
      <c r="H31" s="42">
        <v>3690.9140000000002</v>
      </c>
      <c r="I31" s="42">
        <v>3975.7060000000001</v>
      </c>
      <c r="J31" s="42">
        <v>4795.1379999999999</v>
      </c>
      <c r="K31" s="42">
        <v>5162.6289999999999</v>
      </c>
      <c r="L31" s="42">
        <v>6146.5420000000004</v>
      </c>
      <c r="M31" s="42">
        <v>4567.8419999999996</v>
      </c>
      <c r="N31" s="42">
        <v>3492.9450000000002</v>
      </c>
      <c r="O31" s="42">
        <v>5422.732</v>
      </c>
      <c r="P31" s="42">
        <v>3382.7449999999999</v>
      </c>
    </row>
    <row r="32" spans="1:16" ht="15" customHeight="1" x14ac:dyDescent="0.25">
      <c r="A32" s="9" t="s">
        <v>23</v>
      </c>
      <c r="B32" s="9" t="s">
        <v>79</v>
      </c>
      <c r="C32" s="9" t="s">
        <v>83</v>
      </c>
      <c r="D32" s="9" t="s">
        <v>82</v>
      </c>
      <c r="E32" s="9"/>
      <c r="F32" s="9"/>
      <c r="G32" s="9" t="s">
        <v>77</v>
      </c>
      <c r="H32" s="44">
        <v>861.09500000000003</v>
      </c>
      <c r="I32" s="44">
        <v>1220.8979999999999</v>
      </c>
      <c r="J32" s="44">
        <v>1373.5119999999999</v>
      </c>
      <c r="K32" s="44">
        <v>1330.577</v>
      </c>
      <c r="L32" s="44">
        <v>1451.511</v>
      </c>
      <c r="M32" s="44">
        <v>1424.97</v>
      </c>
      <c r="N32" s="42">
        <v>1504.0640000000001</v>
      </c>
      <c r="O32" s="42">
        <v>1318.123</v>
      </c>
      <c r="P32" s="42">
        <v>1316.9880000000001</v>
      </c>
    </row>
    <row r="33" spans="1:17" ht="15" customHeight="1" x14ac:dyDescent="0.25">
      <c r="A33" s="9" t="s">
        <v>23</v>
      </c>
      <c r="B33" s="9" t="s">
        <v>78</v>
      </c>
      <c r="C33" s="9" t="s">
        <v>84</v>
      </c>
      <c r="D33" s="9" t="s">
        <v>82</v>
      </c>
      <c r="E33" s="9"/>
      <c r="F33" s="9"/>
      <c r="G33" s="9" t="s">
        <v>77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</row>
    <row r="34" spans="1:17" ht="15" customHeight="1" x14ac:dyDescent="0.25">
      <c r="A34" s="9" t="s">
        <v>23</v>
      </c>
      <c r="B34" s="9" t="s">
        <v>37</v>
      </c>
      <c r="C34" s="9" t="s">
        <v>38</v>
      </c>
      <c r="D34" s="9" t="s">
        <v>230</v>
      </c>
      <c r="E34" s="9"/>
      <c r="F34" s="9"/>
      <c r="G34" s="9" t="s">
        <v>77</v>
      </c>
      <c r="H34" s="42">
        <v>137</v>
      </c>
      <c r="I34" s="42">
        <v>220</v>
      </c>
      <c r="J34" s="42">
        <v>226</v>
      </c>
      <c r="K34" s="42">
        <v>211</v>
      </c>
      <c r="L34" s="42">
        <v>182</v>
      </c>
      <c r="M34" s="42">
        <v>318</v>
      </c>
      <c r="N34" s="42">
        <v>400.75599999999997</v>
      </c>
      <c r="O34" s="42">
        <v>337.95</v>
      </c>
      <c r="P34" s="42">
        <v>371.233</v>
      </c>
    </row>
    <row r="35" spans="1:17" ht="15" customHeight="1" x14ac:dyDescent="0.25">
      <c r="A35" s="9" t="s">
        <v>23</v>
      </c>
      <c r="B35" s="9" t="s">
        <v>39</v>
      </c>
      <c r="C35" s="9" t="s">
        <v>40</v>
      </c>
      <c r="D35" s="9" t="s">
        <v>230</v>
      </c>
      <c r="E35" s="9"/>
      <c r="F35" s="9"/>
      <c r="G35" s="9" t="s">
        <v>77</v>
      </c>
      <c r="H35" s="42">
        <v>55.737000000000002</v>
      </c>
      <c r="I35" s="42">
        <v>65.826999999999998</v>
      </c>
      <c r="J35" s="42">
        <v>111.71299999999999</v>
      </c>
      <c r="K35" s="42">
        <v>200.792</v>
      </c>
      <c r="L35" s="42">
        <v>270.185</v>
      </c>
      <c r="M35" s="42">
        <v>353.61400000000003</v>
      </c>
      <c r="N35" s="42">
        <v>395.98099999999999</v>
      </c>
      <c r="O35" s="42">
        <v>1592.1489999999999</v>
      </c>
      <c r="P35" s="42">
        <v>1831.1270000000002</v>
      </c>
    </row>
    <row r="36" spans="1:17" ht="15" customHeight="1" x14ac:dyDescent="0.25">
      <c r="A36" s="9" t="s">
        <v>23</v>
      </c>
      <c r="B36" s="9" t="s">
        <v>80</v>
      </c>
      <c r="C36" s="9" t="s">
        <v>85</v>
      </c>
      <c r="D36" s="9" t="s">
        <v>82</v>
      </c>
      <c r="E36" s="9"/>
      <c r="F36" s="9"/>
      <c r="G36" s="9" t="s">
        <v>77</v>
      </c>
      <c r="H36" s="44">
        <v>91.854696761530903</v>
      </c>
      <c r="I36" s="44">
        <v>741.18604121687929</v>
      </c>
      <c r="J36" s="44">
        <v>1239.3298842001961</v>
      </c>
      <c r="K36" s="44">
        <v>1140.614908734053</v>
      </c>
      <c r="L36" s="44">
        <v>1259.7431521099115</v>
      </c>
      <c r="M36" s="44">
        <v>1262.4943670264965</v>
      </c>
      <c r="N36" s="44">
        <v>1277.6756820412168</v>
      </c>
      <c r="O36" s="44">
        <v>1222.8608439646714</v>
      </c>
      <c r="P36" s="44">
        <v>1313.6509362119725</v>
      </c>
      <c r="Q36" s="52"/>
    </row>
    <row r="37" spans="1:17" ht="15" customHeight="1" x14ac:dyDescent="0.25">
      <c r="A37" s="9" t="s">
        <v>23</v>
      </c>
      <c r="B37" s="9" t="s">
        <v>81</v>
      </c>
      <c r="C37" s="9" t="s">
        <v>86</v>
      </c>
      <c r="D37" s="9" t="s">
        <v>82</v>
      </c>
      <c r="E37" s="9"/>
      <c r="F37" s="9"/>
      <c r="G37" s="9" t="s">
        <v>77</v>
      </c>
      <c r="H37" s="44">
        <v>9.0073032384690865</v>
      </c>
      <c r="I37" s="44">
        <v>72.680958783120701</v>
      </c>
      <c r="J37" s="44">
        <v>121.52911579980372</v>
      </c>
      <c r="K37" s="44">
        <v>111.849091265947</v>
      </c>
      <c r="L37" s="44">
        <v>123.53084789008831</v>
      </c>
      <c r="M37" s="44">
        <v>123.80063297350343</v>
      </c>
      <c r="N37" s="44">
        <v>125.2893179587831</v>
      </c>
      <c r="O37" s="44">
        <v>119.91415603532876</v>
      </c>
      <c r="P37" s="44">
        <v>128.81706378802747</v>
      </c>
      <c r="Q37" s="52"/>
    </row>
    <row r="38" spans="1:17" ht="15" customHeight="1" x14ac:dyDescent="0.25">
      <c r="A38" s="9" t="s">
        <v>23</v>
      </c>
      <c r="B38" s="9" t="s">
        <v>41</v>
      </c>
      <c r="C38" s="9" t="s">
        <v>42</v>
      </c>
      <c r="D38" s="9" t="s">
        <v>82</v>
      </c>
      <c r="E38" s="9"/>
      <c r="F38" s="9"/>
      <c r="G38" s="9" t="s">
        <v>77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</row>
    <row r="39" spans="1:17" ht="15" customHeight="1" x14ac:dyDescent="0.25">
      <c r="A39" s="9" t="s">
        <v>23</v>
      </c>
      <c r="B39" s="9" t="s">
        <v>43</v>
      </c>
      <c r="C39" s="9" t="s">
        <v>44</v>
      </c>
      <c r="D39" s="9" t="s">
        <v>82</v>
      </c>
      <c r="E39" s="9"/>
      <c r="F39" s="9"/>
      <c r="G39" s="9" t="s">
        <v>77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</row>
    <row r="40" spans="1:17" ht="15" customHeight="1" x14ac:dyDescent="0.25">
      <c r="A40" s="9" t="s">
        <v>23</v>
      </c>
      <c r="B40" s="9" t="s">
        <v>45</v>
      </c>
      <c r="C40" s="9" t="s">
        <v>46</v>
      </c>
      <c r="D40" s="9" t="s">
        <v>82</v>
      </c>
      <c r="E40" s="9"/>
      <c r="F40" s="9"/>
      <c r="G40" s="9" t="s">
        <v>77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</row>
    <row r="41" spans="1:17" ht="15" customHeight="1" x14ac:dyDescent="0.25">
      <c r="A41" s="9" t="s">
        <v>22</v>
      </c>
      <c r="B41" s="9" t="s">
        <v>29</v>
      </c>
      <c r="C41" s="9" t="s">
        <v>30</v>
      </c>
      <c r="D41" s="9" t="s">
        <v>230</v>
      </c>
      <c r="E41" s="9"/>
      <c r="F41" s="9"/>
      <c r="G41" s="9" t="s">
        <v>77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</row>
    <row r="42" spans="1:17" ht="15" customHeight="1" x14ac:dyDescent="0.25">
      <c r="A42" s="9" t="s">
        <v>22</v>
      </c>
      <c r="B42" s="9" t="s">
        <v>31</v>
      </c>
      <c r="C42" s="9" t="s">
        <v>32</v>
      </c>
      <c r="D42" s="9" t="s">
        <v>230</v>
      </c>
      <c r="E42" s="9"/>
      <c r="F42" s="9"/>
      <c r="G42" s="9" t="s">
        <v>77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</row>
    <row r="43" spans="1:17" ht="15" customHeight="1" x14ac:dyDescent="0.25">
      <c r="A43" s="9" t="s">
        <v>22</v>
      </c>
      <c r="B43" s="9" t="s">
        <v>33</v>
      </c>
      <c r="C43" s="9" t="s">
        <v>34</v>
      </c>
      <c r="D43" s="9" t="s">
        <v>230</v>
      </c>
      <c r="E43" s="9"/>
      <c r="F43" s="9"/>
      <c r="G43" s="9" t="s">
        <v>77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</row>
    <row r="44" spans="1:17" ht="15" customHeight="1" x14ac:dyDescent="0.25">
      <c r="A44" s="9" t="s">
        <v>22</v>
      </c>
      <c r="B44" s="9" t="s">
        <v>35</v>
      </c>
      <c r="C44" s="9" t="s">
        <v>36</v>
      </c>
      <c r="D44" s="9" t="s">
        <v>82</v>
      </c>
      <c r="E44" s="9"/>
      <c r="F44" s="9"/>
      <c r="G44" s="9" t="s">
        <v>77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</row>
    <row r="45" spans="1:17" ht="15" customHeight="1" x14ac:dyDescent="0.25">
      <c r="A45" s="9" t="s">
        <v>22</v>
      </c>
      <c r="B45" s="9" t="s">
        <v>79</v>
      </c>
      <c r="C45" s="9" t="s">
        <v>83</v>
      </c>
      <c r="D45" s="9" t="s">
        <v>82</v>
      </c>
      <c r="E45" s="9"/>
      <c r="F45" s="9"/>
      <c r="G45" s="9" t="s">
        <v>77</v>
      </c>
      <c r="H45" s="42">
        <v>114.66500000000001</v>
      </c>
      <c r="I45" s="42">
        <v>185.47800000000001</v>
      </c>
      <c r="J45" s="42">
        <v>231.04</v>
      </c>
      <c r="K45" s="42">
        <v>182.85</v>
      </c>
      <c r="L45" s="42">
        <v>221.857</v>
      </c>
      <c r="M45" s="42">
        <v>226.70099999999999</v>
      </c>
      <c r="N45" s="42">
        <v>211.44800000000001</v>
      </c>
      <c r="O45" s="42">
        <v>221.04</v>
      </c>
      <c r="P45" s="42">
        <v>238.565</v>
      </c>
    </row>
    <row r="46" spans="1:17" ht="15" customHeight="1" x14ac:dyDescent="0.25">
      <c r="A46" s="9" t="s">
        <v>22</v>
      </c>
      <c r="B46" s="9" t="s">
        <v>78</v>
      </c>
      <c r="C46" s="9" t="s">
        <v>84</v>
      </c>
      <c r="D46" s="9" t="s">
        <v>82</v>
      </c>
      <c r="E46" s="9"/>
      <c r="F46" s="9"/>
      <c r="G46" s="9" t="s">
        <v>77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</row>
    <row r="47" spans="1:17" ht="15" customHeight="1" x14ac:dyDescent="0.25">
      <c r="A47" s="9" t="s">
        <v>22</v>
      </c>
      <c r="B47" s="9" t="s">
        <v>37</v>
      </c>
      <c r="C47" s="9" t="s">
        <v>38</v>
      </c>
      <c r="D47" s="9" t="s">
        <v>230</v>
      </c>
      <c r="E47" s="9"/>
      <c r="F47" s="9"/>
      <c r="G47" s="9" t="s">
        <v>77</v>
      </c>
      <c r="H47" s="42">
        <v>4751</v>
      </c>
      <c r="I47" s="42">
        <v>4460</v>
      </c>
      <c r="J47" s="42">
        <v>3963</v>
      </c>
      <c r="K47" s="42">
        <v>4033</v>
      </c>
      <c r="L47" s="42">
        <v>4135</v>
      </c>
      <c r="M47" s="42">
        <v>4463</v>
      </c>
      <c r="N47" s="42">
        <v>4569.1540000000005</v>
      </c>
      <c r="O47" s="42">
        <v>4583.1379999999999</v>
      </c>
      <c r="P47" s="42">
        <v>4626.7389999999996</v>
      </c>
    </row>
    <row r="48" spans="1:17" ht="15" customHeight="1" x14ac:dyDescent="0.25">
      <c r="A48" s="9" t="s">
        <v>22</v>
      </c>
      <c r="B48" s="9" t="s">
        <v>39</v>
      </c>
      <c r="C48" s="9" t="s">
        <v>40</v>
      </c>
      <c r="D48" s="9" t="s">
        <v>230</v>
      </c>
      <c r="E48" s="9"/>
      <c r="F48" s="9"/>
      <c r="G48" s="9" t="s">
        <v>77</v>
      </c>
      <c r="H48" s="42">
        <v>51.61</v>
      </c>
      <c r="I48" s="42">
        <v>49.819000000000003</v>
      </c>
      <c r="J48" s="42">
        <v>48.863999999999997</v>
      </c>
      <c r="K48" s="42">
        <v>50.481999999999999</v>
      </c>
      <c r="L48" s="42">
        <v>51.235999999999997</v>
      </c>
      <c r="M48" s="42">
        <v>52.021000000000001</v>
      </c>
      <c r="N48" s="42">
        <v>51.75</v>
      </c>
      <c r="O48" s="42">
        <v>56.896000000000001</v>
      </c>
      <c r="P48" s="42">
        <v>57.92</v>
      </c>
    </row>
    <row r="49" spans="1:16" ht="15" customHeight="1" x14ac:dyDescent="0.25">
      <c r="A49" s="9" t="s">
        <v>22</v>
      </c>
      <c r="B49" s="9" t="s">
        <v>80</v>
      </c>
      <c r="C49" s="9" t="s">
        <v>85</v>
      </c>
      <c r="D49" s="9" t="s">
        <v>82</v>
      </c>
      <c r="E49" s="6" t="s">
        <v>98</v>
      </c>
      <c r="F49" s="6"/>
      <c r="G49" s="9" t="s">
        <v>77</v>
      </c>
      <c r="H49" s="44">
        <v>11.255487352666934</v>
      </c>
      <c r="I49" s="44">
        <v>20.314943035369787</v>
      </c>
      <c r="J49" s="44">
        <v>44.415659859879028</v>
      </c>
      <c r="K49" s="44">
        <v>78.81764160253239</v>
      </c>
      <c r="L49" s="44">
        <v>119.42772661484807</v>
      </c>
      <c r="M49" s="44">
        <v>137.60509824798146</v>
      </c>
      <c r="N49" s="44">
        <v>162.19235536519204</v>
      </c>
      <c r="O49" s="44">
        <v>188.10345467417147</v>
      </c>
      <c r="P49" s="44">
        <v>205.8056009051314</v>
      </c>
    </row>
    <row r="50" spans="1:16" ht="15" customHeight="1" x14ac:dyDescent="0.25">
      <c r="A50" s="9" t="s">
        <v>22</v>
      </c>
      <c r="B50" s="9" t="s">
        <v>81</v>
      </c>
      <c r="C50" s="9" t="s">
        <v>86</v>
      </c>
      <c r="D50" s="9" t="s">
        <v>82</v>
      </c>
      <c r="E50" s="6" t="s">
        <v>98</v>
      </c>
      <c r="F50" s="6"/>
      <c r="G50" s="9" t="s">
        <v>77</v>
      </c>
      <c r="H50" s="44">
        <v>0.68151264733306527</v>
      </c>
      <c r="I50" s="44">
        <v>1.2300569646302164</v>
      </c>
      <c r="J50" s="44">
        <v>2.6893401401209718</v>
      </c>
      <c r="K50" s="44">
        <v>4.7723583974676158</v>
      </c>
      <c r="L50" s="44">
        <v>7.2312733851519422</v>
      </c>
      <c r="M50" s="44">
        <v>8.3319017520185614</v>
      </c>
      <c r="N50" s="44">
        <v>9.820644634807957</v>
      </c>
      <c r="O50" s="44">
        <v>11.389545325828534</v>
      </c>
      <c r="P50" s="44">
        <v>12.461399094868575</v>
      </c>
    </row>
    <row r="51" spans="1:16" ht="15" customHeight="1" x14ac:dyDescent="0.25">
      <c r="A51" s="9" t="s">
        <v>22</v>
      </c>
      <c r="B51" s="9" t="s">
        <v>41</v>
      </c>
      <c r="C51" s="9" t="s">
        <v>42</v>
      </c>
      <c r="D51" s="9" t="s">
        <v>82</v>
      </c>
      <c r="E51" s="9"/>
      <c r="F51" s="9"/>
      <c r="G51" s="9" t="s">
        <v>77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</row>
    <row r="52" spans="1:16" ht="15" customHeight="1" x14ac:dyDescent="0.25">
      <c r="A52" s="9" t="s">
        <v>22</v>
      </c>
      <c r="B52" s="9" t="s">
        <v>43</v>
      </c>
      <c r="C52" s="9" t="s">
        <v>44</v>
      </c>
      <c r="D52" s="9" t="s">
        <v>82</v>
      </c>
      <c r="E52" s="9"/>
      <c r="F52" s="9"/>
      <c r="G52" s="9" t="s">
        <v>77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</row>
    <row r="53" spans="1:16" ht="15" customHeight="1" x14ac:dyDescent="0.25">
      <c r="A53" s="9" t="s">
        <v>22</v>
      </c>
      <c r="B53" s="9" t="s">
        <v>45</v>
      </c>
      <c r="C53" s="9" t="s">
        <v>46</v>
      </c>
      <c r="D53" s="9" t="s">
        <v>82</v>
      </c>
      <c r="E53" s="9"/>
      <c r="F53" s="9"/>
      <c r="G53" s="9" t="s">
        <v>77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2">
        <v>0</v>
      </c>
      <c r="O53" s="42">
        <v>0</v>
      </c>
      <c r="P53" s="42">
        <v>0</v>
      </c>
    </row>
    <row r="54" spans="1:16" ht="15" customHeight="1" x14ac:dyDescent="0.25">
      <c r="A54" s="9" t="s">
        <v>21</v>
      </c>
      <c r="B54" s="9" t="s">
        <v>29</v>
      </c>
      <c r="C54" s="9" t="s">
        <v>30</v>
      </c>
      <c r="D54" s="9" t="s">
        <v>230</v>
      </c>
      <c r="E54" s="9"/>
      <c r="F54" s="9"/>
      <c r="G54" s="9" t="s">
        <v>77</v>
      </c>
      <c r="H54" s="42">
        <v>46685</v>
      </c>
      <c r="I54" s="42">
        <v>43978</v>
      </c>
      <c r="J54" s="42">
        <v>41113</v>
      </c>
      <c r="K54" s="42">
        <v>40727</v>
      </c>
      <c r="L54" s="42">
        <v>41141</v>
      </c>
      <c r="M54" s="42">
        <v>41974</v>
      </c>
      <c r="N54" s="42">
        <v>41443.796999999999</v>
      </c>
      <c r="O54" s="42">
        <v>41201.476000000002</v>
      </c>
      <c r="P54" s="42">
        <v>37335.603000000003</v>
      </c>
    </row>
    <row r="55" spans="1:16" ht="15" customHeight="1" x14ac:dyDescent="0.25">
      <c r="A55" s="9" t="s">
        <v>21</v>
      </c>
      <c r="B55" s="9" t="s">
        <v>31</v>
      </c>
      <c r="C55" s="9" t="s">
        <v>32</v>
      </c>
      <c r="D55" s="9" t="s">
        <v>230</v>
      </c>
      <c r="E55" s="9"/>
      <c r="F55" s="9"/>
      <c r="G55" s="9" t="s">
        <v>77</v>
      </c>
      <c r="H55" s="42">
        <v>1397</v>
      </c>
      <c r="I55" s="42">
        <v>1479</v>
      </c>
      <c r="J55" s="42">
        <v>2025</v>
      </c>
      <c r="K55" s="42">
        <v>1806</v>
      </c>
      <c r="L55" s="42">
        <v>2264</v>
      </c>
      <c r="M55" s="42">
        <v>3710</v>
      </c>
      <c r="N55" s="42">
        <v>3679.422</v>
      </c>
      <c r="O55" s="42">
        <v>3750.4650000000001</v>
      </c>
      <c r="P55" s="42">
        <v>5790.61</v>
      </c>
    </row>
    <row r="56" spans="1:16" ht="15" customHeight="1" x14ac:dyDescent="0.25">
      <c r="A56" s="9" t="s">
        <v>21</v>
      </c>
      <c r="B56" s="9" t="s">
        <v>33</v>
      </c>
      <c r="C56" s="9" t="s">
        <v>34</v>
      </c>
      <c r="D56" s="9" t="s">
        <v>230</v>
      </c>
      <c r="E56" s="9"/>
      <c r="F56" s="9"/>
      <c r="G56" s="9" t="s">
        <v>77</v>
      </c>
      <c r="H56" s="42">
        <v>28283</v>
      </c>
      <c r="I56" s="42">
        <v>30324</v>
      </c>
      <c r="J56" s="42">
        <v>30745</v>
      </c>
      <c r="K56" s="42">
        <v>30325</v>
      </c>
      <c r="L56" s="42">
        <v>26841</v>
      </c>
      <c r="M56" s="42">
        <v>24104</v>
      </c>
      <c r="N56" s="42">
        <v>28339.599999999999</v>
      </c>
      <c r="O56" s="42">
        <v>29921.311000000002</v>
      </c>
      <c r="P56" s="42">
        <v>30246.208999999999</v>
      </c>
    </row>
    <row r="57" spans="1:16" ht="15" customHeight="1" x14ac:dyDescent="0.25">
      <c r="A57" s="9" t="s">
        <v>21</v>
      </c>
      <c r="B57" s="9" t="s">
        <v>35</v>
      </c>
      <c r="C57" s="9" t="s">
        <v>36</v>
      </c>
      <c r="D57" s="9" t="s">
        <v>82</v>
      </c>
      <c r="E57" s="9"/>
      <c r="F57" s="9"/>
      <c r="G57" s="9" t="s">
        <v>77</v>
      </c>
      <c r="H57" s="42">
        <v>2664.0160000000001</v>
      </c>
      <c r="I57" s="42">
        <v>2860.143</v>
      </c>
      <c r="J57" s="42">
        <v>3639.5070000000001</v>
      </c>
      <c r="K57" s="42">
        <v>2960.7489999999998</v>
      </c>
      <c r="L57" s="42">
        <v>3070.7689999999998</v>
      </c>
      <c r="M57" s="42">
        <v>3202.0360000000001</v>
      </c>
      <c r="N57" s="42">
        <v>3039.9189999999999</v>
      </c>
      <c r="O57" s="42">
        <v>2679.4180000000001</v>
      </c>
      <c r="P57" s="42">
        <v>3174.6860000000001</v>
      </c>
    </row>
    <row r="58" spans="1:16" ht="15" customHeight="1" x14ac:dyDescent="0.25">
      <c r="A58" s="9" t="s">
        <v>21</v>
      </c>
      <c r="B58" s="9" t="s">
        <v>79</v>
      </c>
      <c r="C58" s="9" t="s">
        <v>83</v>
      </c>
      <c r="D58" s="9" t="s">
        <v>82</v>
      </c>
      <c r="E58" s="9"/>
      <c r="F58" s="9"/>
      <c r="G58" s="9" t="s">
        <v>77</v>
      </c>
      <c r="H58" s="42">
        <v>397.00299999999999</v>
      </c>
      <c r="I58" s="42">
        <v>415.81700000000001</v>
      </c>
      <c r="J58" s="42">
        <v>480.51900000000001</v>
      </c>
      <c r="K58" s="42">
        <v>476.54399999999998</v>
      </c>
      <c r="L58" s="42">
        <v>572.61199999999997</v>
      </c>
      <c r="M58" s="42">
        <v>496.95699999999999</v>
      </c>
      <c r="N58" s="42">
        <v>591.03800000000001</v>
      </c>
      <c r="O58" s="42">
        <v>609.33000000000004</v>
      </c>
      <c r="P58" s="42">
        <v>700.01400000000001</v>
      </c>
    </row>
    <row r="59" spans="1:16" ht="15" customHeight="1" x14ac:dyDescent="0.25">
      <c r="A59" s="9" t="s">
        <v>21</v>
      </c>
      <c r="B59" s="9" t="s">
        <v>78</v>
      </c>
      <c r="C59" s="9" t="s">
        <v>84</v>
      </c>
      <c r="D59" s="9" t="s">
        <v>82</v>
      </c>
      <c r="E59" s="9"/>
      <c r="F59" s="9"/>
      <c r="G59" s="9" t="s">
        <v>77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</row>
    <row r="60" spans="1:16" ht="15" customHeight="1" x14ac:dyDescent="0.25">
      <c r="A60" s="9" t="s">
        <v>21</v>
      </c>
      <c r="B60" s="9" t="s">
        <v>37</v>
      </c>
      <c r="C60" s="9" t="s">
        <v>38</v>
      </c>
      <c r="D60" s="9" t="s">
        <v>230</v>
      </c>
      <c r="E60" s="9"/>
      <c r="F60" s="9"/>
      <c r="G60" s="9" t="s">
        <v>77</v>
      </c>
      <c r="H60" s="42">
        <v>174</v>
      </c>
      <c r="I60" s="42">
        <v>113</v>
      </c>
      <c r="J60" s="42">
        <v>79</v>
      </c>
      <c r="K60" s="42">
        <v>105</v>
      </c>
      <c r="L60" s="42">
        <v>94</v>
      </c>
      <c r="M60" s="42">
        <v>92</v>
      </c>
      <c r="N60" s="42">
        <v>119.377</v>
      </c>
      <c r="O60" s="42">
        <v>107.84099999999999</v>
      </c>
      <c r="P60" s="42">
        <v>118.032</v>
      </c>
    </row>
    <row r="61" spans="1:16" ht="15" customHeight="1" x14ac:dyDescent="0.25">
      <c r="A61" s="9" t="s">
        <v>21</v>
      </c>
      <c r="B61" s="9" t="s">
        <v>39</v>
      </c>
      <c r="C61" s="9" t="s">
        <v>40</v>
      </c>
      <c r="D61" s="9" t="s">
        <v>230</v>
      </c>
      <c r="E61" s="9"/>
      <c r="F61" s="9"/>
      <c r="G61" s="9" t="s">
        <v>77</v>
      </c>
      <c r="H61" s="42">
        <v>2769.97</v>
      </c>
      <c r="I61" s="42">
        <v>3436.5639999999999</v>
      </c>
      <c r="J61" s="42">
        <v>4125.5810000000001</v>
      </c>
      <c r="K61" s="42">
        <v>4732.6419999999998</v>
      </c>
      <c r="L61" s="42">
        <v>4866.6309999999994</v>
      </c>
      <c r="M61" s="42">
        <v>4836.6279999999997</v>
      </c>
      <c r="N61" s="42">
        <v>5058.8550000000005</v>
      </c>
      <c r="O61" s="42">
        <v>4908.8879999999999</v>
      </c>
      <c r="P61" s="42">
        <v>5116.3270000000002</v>
      </c>
    </row>
    <row r="62" spans="1:16" ht="15" customHeight="1" x14ac:dyDescent="0.25">
      <c r="A62" s="9" t="s">
        <v>21</v>
      </c>
      <c r="B62" s="9" t="s">
        <v>80</v>
      </c>
      <c r="C62" s="9" t="s">
        <v>85</v>
      </c>
      <c r="D62" s="9" t="s">
        <v>82</v>
      </c>
      <c r="E62" s="9"/>
      <c r="F62" s="9"/>
      <c r="G62" s="9" t="s">
        <v>77</v>
      </c>
      <c r="H62" s="44">
        <v>1427.2864708824377</v>
      </c>
      <c r="I62" s="44">
        <v>1405.4430193579094</v>
      </c>
      <c r="J62" s="44">
        <v>1329.5855277935705</v>
      </c>
      <c r="K62" s="44">
        <v>1388.5963374984669</v>
      </c>
      <c r="L62" s="44">
        <v>1480.8112343533937</v>
      </c>
      <c r="M62" s="44">
        <v>1394.2125522313409</v>
      </c>
      <c r="N62" s="42">
        <v>1434.71</v>
      </c>
      <c r="O62" s="42">
        <v>1528.5730000000001</v>
      </c>
      <c r="P62" s="42">
        <v>1485.4659999999999</v>
      </c>
    </row>
    <row r="63" spans="1:16" ht="15" customHeight="1" x14ac:dyDescent="0.25">
      <c r="A63" s="9" t="s">
        <v>21</v>
      </c>
      <c r="B63" s="9" t="s">
        <v>81</v>
      </c>
      <c r="C63" s="9" t="s">
        <v>86</v>
      </c>
      <c r="D63" s="9" t="s">
        <v>82</v>
      </c>
      <c r="E63" s="9"/>
      <c r="F63" s="9"/>
      <c r="G63" s="9" t="s">
        <v>77</v>
      </c>
      <c r="H63" s="44">
        <v>754.7315291175621</v>
      </c>
      <c r="I63" s="44">
        <v>743.18098064209039</v>
      </c>
      <c r="J63" s="44">
        <v>703.06847220642965</v>
      </c>
      <c r="K63" s="44">
        <v>734.27266250153298</v>
      </c>
      <c r="L63" s="44">
        <v>783.03476564660627</v>
      </c>
      <c r="M63" s="44">
        <v>737.24244776865885</v>
      </c>
      <c r="N63" s="42">
        <v>758.65700000000004</v>
      </c>
      <c r="O63" s="42">
        <v>830.30799999999999</v>
      </c>
      <c r="P63" s="42">
        <v>826.10799999999995</v>
      </c>
    </row>
    <row r="64" spans="1:16" ht="15" customHeight="1" x14ac:dyDescent="0.25">
      <c r="A64" s="9" t="s">
        <v>21</v>
      </c>
      <c r="B64" s="9" t="s">
        <v>41</v>
      </c>
      <c r="C64" s="9" t="s">
        <v>42</v>
      </c>
      <c r="D64" s="9" t="s">
        <v>82</v>
      </c>
      <c r="E64" s="9"/>
      <c r="F64" s="9"/>
      <c r="G64" s="9" t="s">
        <v>77</v>
      </c>
      <c r="H64" s="42">
        <v>0</v>
      </c>
      <c r="I64" s="42">
        <v>0</v>
      </c>
      <c r="J64" s="42">
        <v>0</v>
      </c>
      <c r="K64" s="42">
        <v>0</v>
      </c>
      <c r="L64" s="42">
        <v>0</v>
      </c>
      <c r="M64" s="42">
        <v>0</v>
      </c>
      <c r="N64" s="42">
        <v>0</v>
      </c>
      <c r="O64" s="42">
        <v>0</v>
      </c>
      <c r="P64" s="42">
        <v>0</v>
      </c>
    </row>
    <row r="65" spans="1:16" ht="15" customHeight="1" x14ac:dyDescent="0.25">
      <c r="A65" s="9" t="s">
        <v>21</v>
      </c>
      <c r="B65" s="9" t="s">
        <v>43</v>
      </c>
      <c r="C65" s="9" t="s">
        <v>44</v>
      </c>
      <c r="D65" s="9" t="s">
        <v>82</v>
      </c>
      <c r="E65" s="9"/>
      <c r="F65" s="9"/>
      <c r="G65" s="9" t="s">
        <v>77</v>
      </c>
      <c r="H65" s="42">
        <v>0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</row>
    <row r="66" spans="1:16" ht="15" customHeight="1" x14ac:dyDescent="0.25">
      <c r="A66" s="9" t="s">
        <v>21</v>
      </c>
      <c r="B66" s="9" t="s">
        <v>45</v>
      </c>
      <c r="C66" s="9" t="s">
        <v>46</v>
      </c>
      <c r="D66" s="9" t="s">
        <v>82</v>
      </c>
      <c r="E66" s="9"/>
      <c r="F66" s="9"/>
      <c r="G66" s="9" t="s">
        <v>77</v>
      </c>
      <c r="H66" s="42">
        <v>0</v>
      </c>
      <c r="I66" s="42">
        <v>0</v>
      </c>
      <c r="J66" s="42">
        <v>0</v>
      </c>
      <c r="K66" s="42">
        <v>0</v>
      </c>
      <c r="L66" s="42">
        <v>0</v>
      </c>
      <c r="M66" s="42">
        <v>0</v>
      </c>
      <c r="N66" s="42">
        <v>0</v>
      </c>
      <c r="O66" s="42">
        <v>0</v>
      </c>
      <c r="P66" s="42">
        <v>0</v>
      </c>
    </row>
    <row r="67" spans="1:16" ht="15" customHeight="1" x14ac:dyDescent="0.25">
      <c r="A67" s="9" t="s">
        <v>20</v>
      </c>
      <c r="B67" s="9" t="s">
        <v>29</v>
      </c>
      <c r="C67" s="9" t="s">
        <v>30</v>
      </c>
      <c r="D67" s="9" t="s">
        <v>230</v>
      </c>
      <c r="E67" s="9"/>
      <c r="F67" s="9"/>
      <c r="G67" s="9" t="s">
        <v>77</v>
      </c>
      <c r="H67" s="42">
        <v>262470</v>
      </c>
      <c r="I67" s="42">
        <v>276228</v>
      </c>
      <c r="J67" s="42">
        <v>288202</v>
      </c>
      <c r="K67" s="42">
        <v>274410</v>
      </c>
      <c r="L67" s="42">
        <v>272200</v>
      </c>
      <c r="M67" s="42">
        <v>261745</v>
      </c>
      <c r="N67" s="42">
        <v>241254</v>
      </c>
      <c r="O67" s="42">
        <v>228156</v>
      </c>
      <c r="P67" s="42">
        <v>171450</v>
      </c>
    </row>
    <row r="68" spans="1:16" ht="15" customHeight="1" x14ac:dyDescent="0.25">
      <c r="A68" s="9" t="s">
        <v>20</v>
      </c>
      <c r="B68" s="9" t="s">
        <v>31</v>
      </c>
      <c r="C68" s="9" t="s">
        <v>32</v>
      </c>
      <c r="D68" s="9" t="s">
        <v>230</v>
      </c>
      <c r="E68" s="9"/>
      <c r="F68" s="9"/>
      <c r="G68" s="9" t="s">
        <v>77</v>
      </c>
      <c r="H68" s="42">
        <v>87229</v>
      </c>
      <c r="I68" s="42">
        <v>77603</v>
      </c>
      <c r="J68" s="42">
        <v>68737</v>
      </c>
      <c r="K68" s="42">
        <v>62271</v>
      </c>
      <c r="L68" s="42">
        <v>63017</v>
      </c>
      <c r="M68" s="42">
        <v>82294</v>
      </c>
      <c r="N68" s="42">
        <v>87685</v>
      </c>
      <c r="O68" s="42">
        <v>83425</v>
      </c>
      <c r="P68" s="42">
        <v>90798</v>
      </c>
    </row>
    <row r="69" spans="1:16" ht="15" customHeight="1" x14ac:dyDescent="0.25">
      <c r="A69" s="9" t="s">
        <v>20</v>
      </c>
      <c r="B69" s="9" t="s">
        <v>33</v>
      </c>
      <c r="C69" s="9" t="s">
        <v>34</v>
      </c>
      <c r="D69" s="9" t="s">
        <v>230</v>
      </c>
      <c r="E69" s="9"/>
      <c r="F69" s="9"/>
      <c r="G69" s="9" t="s">
        <v>77</v>
      </c>
      <c r="H69" s="42">
        <v>107971</v>
      </c>
      <c r="I69" s="42">
        <v>99460</v>
      </c>
      <c r="J69" s="42">
        <v>97290</v>
      </c>
      <c r="K69" s="42">
        <v>97129</v>
      </c>
      <c r="L69" s="42">
        <v>91786</v>
      </c>
      <c r="M69" s="42">
        <v>84634</v>
      </c>
      <c r="N69" s="42">
        <v>76324</v>
      </c>
      <c r="O69" s="42">
        <v>76005</v>
      </c>
      <c r="P69" s="42">
        <v>75071</v>
      </c>
    </row>
    <row r="70" spans="1:16" ht="15" customHeight="1" x14ac:dyDescent="0.25">
      <c r="A70" s="9" t="s">
        <v>20</v>
      </c>
      <c r="B70" s="9" t="s">
        <v>35</v>
      </c>
      <c r="C70" s="9" t="s">
        <v>36</v>
      </c>
      <c r="D70" s="9" t="s">
        <v>82</v>
      </c>
      <c r="E70" s="9"/>
      <c r="F70" s="9"/>
      <c r="G70" s="9" t="s">
        <v>77</v>
      </c>
      <c r="H70" s="42">
        <v>23512</v>
      </c>
      <c r="I70" s="42">
        <v>27849</v>
      </c>
      <c r="J70" s="42">
        <v>28782</v>
      </c>
      <c r="K70" s="42">
        <v>25444</v>
      </c>
      <c r="L70" s="42">
        <v>24897</v>
      </c>
      <c r="M70" s="42">
        <v>26134</v>
      </c>
      <c r="N70" s="42">
        <v>26155</v>
      </c>
      <c r="O70" s="42">
        <v>23863</v>
      </c>
      <c r="P70" s="42">
        <v>25671</v>
      </c>
    </row>
    <row r="71" spans="1:16" ht="15" customHeight="1" x14ac:dyDescent="0.25">
      <c r="A71" s="9" t="s">
        <v>20</v>
      </c>
      <c r="B71" s="9" t="s">
        <v>79</v>
      </c>
      <c r="C71" s="9" t="s">
        <v>83</v>
      </c>
      <c r="D71" s="9" t="s">
        <v>82</v>
      </c>
      <c r="E71" s="9"/>
      <c r="F71" s="9"/>
      <c r="G71" s="9" t="s">
        <v>77</v>
      </c>
      <c r="H71" s="42">
        <v>49281</v>
      </c>
      <c r="I71" s="42">
        <v>50948</v>
      </c>
      <c r="J71" s="42">
        <v>51819</v>
      </c>
      <c r="K71" s="42">
        <v>57026</v>
      </c>
      <c r="L71" s="42">
        <v>72340</v>
      </c>
      <c r="M71" s="42">
        <v>67650</v>
      </c>
      <c r="N71" s="42">
        <v>88018</v>
      </c>
      <c r="O71" s="42">
        <v>90484</v>
      </c>
      <c r="P71" s="42">
        <v>101150</v>
      </c>
    </row>
    <row r="72" spans="1:16" ht="15" customHeight="1" x14ac:dyDescent="0.25">
      <c r="A72" s="9" t="s">
        <v>20</v>
      </c>
      <c r="B72" s="9" t="s">
        <v>78</v>
      </c>
      <c r="C72" s="9" t="s">
        <v>84</v>
      </c>
      <c r="D72" s="9" t="s">
        <v>82</v>
      </c>
      <c r="E72" s="9"/>
      <c r="F72" s="9"/>
      <c r="G72" s="9" t="s">
        <v>77</v>
      </c>
      <c r="H72" s="42">
        <v>577</v>
      </c>
      <c r="I72" s="42">
        <v>732</v>
      </c>
      <c r="J72" s="42">
        <v>918</v>
      </c>
      <c r="K72" s="42">
        <v>1471</v>
      </c>
      <c r="L72" s="42">
        <v>8284</v>
      </c>
      <c r="M72" s="42">
        <v>12274</v>
      </c>
      <c r="N72" s="42">
        <v>17675</v>
      </c>
      <c r="O72" s="42">
        <v>19467</v>
      </c>
      <c r="P72" s="42">
        <v>24744</v>
      </c>
    </row>
    <row r="73" spans="1:16" ht="15" customHeight="1" x14ac:dyDescent="0.25">
      <c r="A73" s="9" t="s">
        <v>20</v>
      </c>
      <c r="B73" s="9" t="s">
        <v>37</v>
      </c>
      <c r="C73" s="9" t="s">
        <v>38</v>
      </c>
      <c r="D73" s="9" t="s">
        <v>230</v>
      </c>
      <c r="E73" s="9"/>
      <c r="F73" s="9"/>
      <c r="G73" s="9" t="s">
        <v>77</v>
      </c>
      <c r="H73" s="42">
        <v>7163</v>
      </c>
      <c r="I73" s="42">
        <v>7627</v>
      </c>
      <c r="J73" s="42">
        <v>7198</v>
      </c>
      <c r="K73" s="42">
        <v>5657</v>
      </c>
      <c r="L73" s="42">
        <v>6209</v>
      </c>
      <c r="M73" s="42">
        <v>5846</v>
      </c>
      <c r="N73" s="42">
        <v>5571</v>
      </c>
      <c r="O73" s="42">
        <v>5186</v>
      </c>
      <c r="P73" s="42">
        <v>4776</v>
      </c>
    </row>
    <row r="74" spans="1:16" ht="15" customHeight="1" x14ac:dyDescent="0.25">
      <c r="A74" s="9" t="s">
        <v>20</v>
      </c>
      <c r="B74" s="9" t="s">
        <v>39</v>
      </c>
      <c r="C74" s="9" t="s">
        <v>40</v>
      </c>
      <c r="D74" s="9" t="s">
        <v>230</v>
      </c>
      <c r="E74" s="9"/>
      <c r="F74" s="9"/>
      <c r="G74" s="9" t="s">
        <v>77</v>
      </c>
      <c r="H74" s="42">
        <v>43291</v>
      </c>
      <c r="I74" s="42">
        <v>49757</v>
      </c>
      <c r="J74" s="42">
        <v>52092</v>
      </c>
      <c r="K74" s="42">
        <v>55721</v>
      </c>
      <c r="L74" s="42">
        <v>57382</v>
      </c>
      <c r="M74" s="42">
        <v>58260</v>
      </c>
      <c r="N74" s="42">
        <v>58207</v>
      </c>
      <c r="O74" s="42">
        <v>57967</v>
      </c>
      <c r="P74" s="42">
        <v>56972</v>
      </c>
    </row>
    <row r="75" spans="1:16" ht="15" customHeight="1" x14ac:dyDescent="0.25">
      <c r="A75" s="9" t="s">
        <v>20</v>
      </c>
      <c r="B75" s="9" t="s">
        <v>80</v>
      </c>
      <c r="C75" s="9" t="s">
        <v>85</v>
      </c>
      <c r="D75" s="9" t="s">
        <v>82</v>
      </c>
      <c r="E75" s="9"/>
      <c r="F75" s="9"/>
      <c r="G75" s="9" t="s">
        <v>77</v>
      </c>
      <c r="H75" s="44">
        <v>5371.848415446073</v>
      </c>
      <c r="I75" s="44">
        <v>7230.438348868176</v>
      </c>
      <c r="J75" s="44">
        <v>8499.4652463382154</v>
      </c>
      <c r="K75" s="44">
        <v>9882.5127030625845</v>
      </c>
      <c r="L75" s="44">
        <v>10614.327350199736</v>
      </c>
      <c r="M75" s="44">
        <v>10442.200159786953</v>
      </c>
      <c r="N75" s="44">
        <v>10799.336671105193</v>
      </c>
      <c r="O75" s="44">
        <v>12548.839627163781</v>
      </c>
      <c r="P75" s="44">
        <v>12715.485059920107</v>
      </c>
    </row>
    <row r="76" spans="1:16" ht="15" customHeight="1" x14ac:dyDescent="0.25">
      <c r="A76" s="9" t="s">
        <v>20</v>
      </c>
      <c r="B76" s="9" t="s">
        <v>81</v>
      </c>
      <c r="C76" s="9" t="s">
        <v>86</v>
      </c>
      <c r="D76" s="9" t="s">
        <v>82</v>
      </c>
      <c r="E76" s="9"/>
      <c r="F76" s="9"/>
      <c r="G76" s="9" t="s">
        <v>77</v>
      </c>
      <c r="H76" s="44">
        <v>14227.151584553929</v>
      </c>
      <c r="I76" s="44">
        <v>19149.561651131826</v>
      </c>
      <c r="J76" s="44">
        <v>22510.534753661785</v>
      </c>
      <c r="K76" s="44">
        <v>26173.487296937416</v>
      </c>
      <c r="L76" s="44">
        <v>28111.672649800268</v>
      </c>
      <c r="M76" s="44">
        <v>27655.799840213051</v>
      </c>
      <c r="N76" s="44">
        <v>28601.663328894807</v>
      </c>
      <c r="O76" s="44">
        <v>33235.160372836217</v>
      </c>
      <c r="P76" s="44">
        <v>33676.514940079898</v>
      </c>
    </row>
    <row r="77" spans="1:16" ht="15" customHeight="1" x14ac:dyDescent="0.25">
      <c r="A77" s="9" t="s">
        <v>20</v>
      </c>
      <c r="B77" s="9" t="s">
        <v>41</v>
      </c>
      <c r="C77" s="9" t="s">
        <v>42</v>
      </c>
      <c r="D77" s="9" t="s">
        <v>82</v>
      </c>
      <c r="E77" s="9"/>
      <c r="F77" s="9"/>
      <c r="G77" s="9" t="s">
        <v>77</v>
      </c>
      <c r="H77" s="42">
        <v>0</v>
      </c>
      <c r="I77" s="42">
        <v>0</v>
      </c>
      <c r="J77" s="42">
        <v>0</v>
      </c>
      <c r="K77" s="42">
        <v>0</v>
      </c>
      <c r="L77" s="42">
        <v>0</v>
      </c>
      <c r="M77" s="42">
        <v>0</v>
      </c>
      <c r="N77" s="42">
        <v>0</v>
      </c>
      <c r="O77" s="42">
        <v>0</v>
      </c>
      <c r="P77" s="42">
        <v>0</v>
      </c>
    </row>
    <row r="78" spans="1:16" ht="15" customHeight="1" x14ac:dyDescent="0.25">
      <c r="A78" s="9" t="s">
        <v>20</v>
      </c>
      <c r="B78" s="9" t="s">
        <v>43</v>
      </c>
      <c r="C78" s="9" t="s">
        <v>44</v>
      </c>
      <c r="D78" s="9" t="s">
        <v>82</v>
      </c>
      <c r="E78" s="9"/>
      <c r="F78" s="9"/>
      <c r="G78" s="9" t="s">
        <v>77</v>
      </c>
      <c r="H78" s="42">
        <v>0</v>
      </c>
      <c r="I78" s="42">
        <v>0</v>
      </c>
      <c r="J78" s="42">
        <v>0</v>
      </c>
      <c r="K78" s="42">
        <v>0</v>
      </c>
      <c r="L78" s="42">
        <v>0</v>
      </c>
      <c r="M78" s="42">
        <v>0</v>
      </c>
      <c r="N78" s="42">
        <v>0</v>
      </c>
      <c r="O78" s="42">
        <v>0</v>
      </c>
      <c r="P78" s="42">
        <v>0</v>
      </c>
    </row>
    <row r="79" spans="1:16" ht="15" customHeight="1" x14ac:dyDescent="0.25">
      <c r="A79" s="9" t="s">
        <v>20</v>
      </c>
      <c r="B79" s="9" t="s">
        <v>45</v>
      </c>
      <c r="C79" s="9" t="s">
        <v>46</v>
      </c>
      <c r="D79" s="9" t="s">
        <v>82</v>
      </c>
      <c r="E79" s="9"/>
      <c r="F79" s="9"/>
      <c r="G79" s="9" t="s">
        <v>77</v>
      </c>
      <c r="H79" s="42">
        <v>19</v>
      </c>
      <c r="I79" s="42">
        <v>25</v>
      </c>
      <c r="J79" s="42">
        <v>80</v>
      </c>
      <c r="K79" s="42">
        <v>98</v>
      </c>
      <c r="L79" s="42">
        <v>133</v>
      </c>
      <c r="M79" s="42">
        <v>175</v>
      </c>
      <c r="N79" s="42">
        <v>163</v>
      </c>
      <c r="O79" s="42">
        <v>178</v>
      </c>
      <c r="P79" s="42">
        <v>197</v>
      </c>
    </row>
    <row r="80" spans="1:16" ht="15" customHeight="1" x14ac:dyDescent="0.25">
      <c r="A80" s="9" t="s">
        <v>19</v>
      </c>
      <c r="B80" s="9" t="s">
        <v>29</v>
      </c>
      <c r="C80" s="9" t="s">
        <v>30</v>
      </c>
      <c r="D80" s="9" t="s">
        <v>230</v>
      </c>
      <c r="E80" s="9"/>
      <c r="F80" s="9"/>
      <c r="G80" s="9" t="s">
        <v>77</v>
      </c>
      <c r="H80" s="42">
        <v>13976</v>
      </c>
      <c r="I80" s="42">
        <v>10539</v>
      </c>
      <c r="J80" s="42">
        <v>14292</v>
      </c>
      <c r="K80" s="42">
        <v>11064</v>
      </c>
      <c r="L80" s="42">
        <v>7109.8779999999997</v>
      </c>
      <c r="M80" s="42">
        <v>8865.2350000000006</v>
      </c>
      <c r="N80" s="42">
        <v>6205.6629999999996</v>
      </c>
      <c r="O80" s="42">
        <v>6567.3450000000003</v>
      </c>
      <c r="P80" s="42">
        <v>3310.174</v>
      </c>
    </row>
    <row r="81" spans="1:16" ht="15" customHeight="1" x14ac:dyDescent="0.25">
      <c r="A81" s="9" t="s">
        <v>19</v>
      </c>
      <c r="B81" s="9" t="s">
        <v>31</v>
      </c>
      <c r="C81" s="9" t="s">
        <v>32</v>
      </c>
      <c r="D81" s="9" t="s">
        <v>230</v>
      </c>
      <c r="E81" s="9"/>
      <c r="F81" s="9"/>
      <c r="G81" s="9" t="s">
        <v>77</v>
      </c>
      <c r="H81" s="42">
        <v>5841</v>
      </c>
      <c r="I81" s="42">
        <v>4192</v>
      </c>
      <c r="J81" s="42">
        <v>3417</v>
      </c>
      <c r="K81" s="42">
        <v>2095.7550000000001</v>
      </c>
      <c r="L81" s="42">
        <v>1824.288</v>
      </c>
      <c r="M81" s="42">
        <v>2254.877</v>
      </c>
      <c r="N81" s="42">
        <v>2017.258</v>
      </c>
      <c r="O81" s="42">
        <v>2071.9180000000001</v>
      </c>
      <c r="P81" s="42">
        <v>2102.2489999999998</v>
      </c>
    </row>
    <row r="82" spans="1:16" ht="15" customHeight="1" x14ac:dyDescent="0.25">
      <c r="A82" s="9" t="s">
        <v>19</v>
      </c>
      <c r="B82" s="9" t="s">
        <v>33</v>
      </c>
      <c r="C82" s="9" t="s">
        <v>34</v>
      </c>
      <c r="D82" s="9" t="s">
        <v>230</v>
      </c>
      <c r="E82" s="9"/>
      <c r="F82" s="9"/>
      <c r="G82" s="9" t="s">
        <v>77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</row>
    <row r="83" spans="1:16" ht="15" customHeight="1" x14ac:dyDescent="0.25">
      <c r="A83" s="9" t="s">
        <v>19</v>
      </c>
      <c r="B83" s="9" t="s">
        <v>35</v>
      </c>
      <c r="C83" s="9" t="s">
        <v>36</v>
      </c>
      <c r="D83" s="9" t="s">
        <v>82</v>
      </c>
      <c r="E83" s="9"/>
      <c r="F83" s="9"/>
      <c r="G83" s="9" t="s">
        <v>77</v>
      </c>
      <c r="H83" s="42">
        <v>16.867999999999999</v>
      </c>
      <c r="I83" s="42">
        <v>17.475999999999999</v>
      </c>
      <c r="J83" s="42">
        <v>13.419</v>
      </c>
      <c r="K83" s="42">
        <v>15.103999999999999</v>
      </c>
      <c r="L83" s="42">
        <v>18.03</v>
      </c>
      <c r="M83" s="42">
        <v>19.271999999999998</v>
      </c>
      <c r="N83" s="42">
        <v>17.870999999999999</v>
      </c>
      <c r="O83" s="42">
        <v>14.862</v>
      </c>
      <c r="P83" s="42">
        <v>17.216999999999999</v>
      </c>
    </row>
    <row r="84" spans="1:16" ht="15" customHeight="1" x14ac:dyDescent="0.25">
      <c r="A84" s="9" t="s">
        <v>19</v>
      </c>
      <c r="B84" s="9" t="s">
        <v>79</v>
      </c>
      <c r="C84" s="9" t="s">
        <v>83</v>
      </c>
      <c r="D84" s="9" t="s">
        <v>82</v>
      </c>
      <c r="E84" s="9"/>
      <c r="F84" s="9"/>
      <c r="G84" s="9" t="s">
        <v>77</v>
      </c>
      <c r="H84" s="42">
        <v>6369.5739999999996</v>
      </c>
      <c r="I84" s="42">
        <v>6798.1869999999999</v>
      </c>
      <c r="J84" s="42">
        <v>6772.18</v>
      </c>
      <c r="K84" s="42">
        <v>7913.0749999999998</v>
      </c>
      <c r="L84" s="42">
        <v>9300.4060000000009</v>
      </c>
      <c r="M84" s="42">
        <v>8131.7030000000004</v>
      </c>
      <c r="N84" s="42">
        <v>9600.2279999999992</v>
      </c>
      <c r="O84" s="42">
        <v>9271.8150000000005</v>
      </c>
      <c r="P84" s="42">
        <v>9952.2639999999992</v>
      </c>
    </row>
    <row r="85" spans="1:16" ht="15" customHeight="1" x14ac:dyDescent="0.25">
      <c r="A85" s="9" t="s">
        <v>19</v>
      </c>
      <c r="B85" s="9" t="s">
        <v>78</v>
      </c>
      <c r="C85" s="9" t="s">
        <v>84</v>
      </c>
      <c r="D85" s="9" t="s">
        <v>82</v>
      </c>
      <c r="E85" s="9"/>
      <c r="F85" s="9"/>
      <c r="G85" s="9" t="s">
        <v>77</v>
      </c>
      <c r="H85" s="42">
        <v>3404.61</v>
      </c>
      <c r="I85" s="42">
        <v>3471.7530000000002</v>
      </c>
      <c r="J85" s="42">
        <v>4351.0929999999998</v>
      </c>
      <c r="K85" s="42">
        <v>5165.4290000000001</v>
      </c>
      <c r="L85" s="42">
        <v>4832.6859999999997</v>
      </c>
      <c r="M85" s="42">
        <v>4650.0280000000002</v>
      </c>
      <c r="N85" s="42">
        <v>5179.7719999999999</v>
      </c>
      <c r="O85" s="42">
        <v>4630.1400000000003</v>
      </c>
      <c r="P85" s="42">
        <v>6197.5690000000004</v>
      </c>
    </row>
    <row r="86" spans="1:16" ht="15" customHeight="1" x14ac:dyDescent="0.25">
      <c r="A86" s="9" t="s">
        <v>19</v>
      </c>
      <c r="B86" s="9" t="s">
        <v>37</v>
      </c>
      <c r="C86" s="9" t="s">
        <v>38</v>
      </c>
      <c r="D86" s="9" t="s">
        <v>230</v>
      </c>
      <c r="E86" s="9"/>
      <c r="F86" s="9"/>
      <c r="G86" s="9" t="s">
        <v>77</v>
      </c>
      <c r="H86" s="42">
        <v>453</v>
      </c>
      <c r="I86" s="42">
        <v>403</v>
      </c>
      <c r="J86" s="42">
        <v>351</v>
      </c>
      <c r="K86" s="42">
        <v>316</v>
      </c>
      <c r="L86" s="42">
        <v>317.75599999999997</v>
      </c>
      <c r="M86" s="42">
        <v>323.93900000000002</v>
      </c>
      <c r="N86" s="42">
        <v>278.76100000000002</v>
      </c>
      <c r="O86" s="42">
        <v>263.74599999999998</v>
      </c>
      <c r="P86" s="42">
        <v>241.809</v>
      </c>
    </row>
    <row r="87" spans="1:16" ht="15" customHeight="1" x14ac:dyDescent="0.25">
      <c r="A87" s="9" t="s">
        <v>19</v>
      </c>
      <c r="B87" s="9" t="s">
        <v>39</v>
      </c>
      <c r="C87" s="9" t="s">
        <v>40</v>
      </c>
      <c r="D87" s="9" t="s">
        <v>230</v>
      </c>
      <c r="E87" s="9"/>
      <c r="F87" s="9"/>
      <c r="G87" s="9" t="s">
        <v>77</v>
      </c>
      <c r="H87" s="42">
        <v>5153.1289999999999</v>
      </c>
      <c r="I87" s="42">
        <v>5175.8409999999994</v>
      </c>
      <c r="J87" s="42">
        <v>5028.5469999999996</v>
      </c>
      <c r="K87" s="42">
        <v>5018.7389999999996</v>
      </c>
      <c r="L87" s="42">
        <v>4933.326</v>
      </c>
      <c r="M87" s="42">
        <v>5549.5720000000001</v>
      </c>
      <c r="N87" s="42">
        <v>6971.5210000000006</v>
      </c>
      <c r="O87" s="42">
        <v>6595.9449999999997</v>
      </c>
      <c r="P87" s="42">
        <v>6741.2139999999999</v>
      </c>
    </row>
    <row r="88" spans="1:16" ht="15" customHeight="1" x14ac:dyDescent="0.25">
      <c r="A88" s="9" t="s">
        <v>19</v>
      </c>
      <c r="B88" s="9" t="s">
        <v>80</v>
      </c>
      <c r="C88" s="9" t="s">
        <v>85</v>
      </c>
      <c r="D88" s="9" t="s">
        <v>82</v>
      </c>
      <c r="E88" s="9"/>
      <c r="F88" s="9"/>
      <c r="G88" s="9" t="s">
        <v>77</v>
      </c>
      <c r="H88" s="44">
        <v>0.14698966511645836</v>
      </c>
      <c r="I88" s="44">
        <v>1.0218536551981581</v>
      </c>
      <c r="J88" s="44">
        <v>5.0919128697481248</v>
      </c>
      <c r="K88" s="44">
        <v>5.8591025027324672</v>
      </c>
      <c r="L88" s="44">
        <v>5.9451317953548424</v>
      </c>
      <c r="M88" s="44">
        <v>7.3178027523640825</v>
      </c>
      <c r="N88" s="44">
        <v>7.3936096713548674</v>
      </c>
      <c r="O88" s="44">
        <v>9.3759827399616249</v>
      </c>
      <c r="P88" s="44">
        <v>9.4772816417045327</v>
      </c>
    </row>
    <row r="89" spans="1:16" ht="15" customHeight="1" x14ac:dyDescent="0.25">
      <c r="A89" s="9" t="s">
        <v>19</v>
      </c>
      <c r="B89" s="9" t="s">
        <v>81</v>
      </c>
      <c r="C89" s="9" t="s">
        <v>86</v>
      </c>
      <c r="D89" s="9" t="s">
        <v>82</v>
      </c>
      <c r="E89" s="9"/>
      <c r="F89" s="9"/>
      <c r="G89" s="9" t="s">
        <v>77</v>
      </c>
      <c r="H89" s="44">
        <v>14.793010334883542</v>
      </c>
      <c r="I89" s="44">
        <v>102.83914634480186</v>
      </c>
      <c r="J89" s="44">
        <v>512.449087130252</v>
      </c>
      <c r="K89" s="44">
        <v>589.65889749726762</v>
      </c>
      <c r="L89" s="44">
        <v>598.31686820464517</v>
      </c>
      <c r="M89" s="44">
        <v>736.46219724763591</v>
      </c>
      <c r="N89" s="44">
        <v>744.09139032864516</v>
      </c>
      <c r="O89" s="44">
        <v>943.59701726003846</v>
      </c>
      <c r="P89" s="44">
        <v>953.79171835829561</v>
      </c>
    </row>
    <row r="90" spans="1:16" ht="15" customHeight="1" x14ac:dyDescent="0.25">
      <c r="A90" s="9" t="s">
        <v>19</v>
      </c>
      <c r="B90" s="9" t="s">
        <v>41</v>
      </c>
      <c r="C90" s="9" t="s">
        <v>42</v>
      </c>
      <c r="D90" s="9" t="s">
        <v>82</v>
      </c>
      <c r="E90" s="9"/>
      <c r="F90" s="9"/>
      <c r="G90" s="9" t="s">
        <v>77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42">
        <v>0</v>
      </c>
    </row>
    <row r="91" spans="1:16" ht="15" customHeight="1" x14ac:dyDescent="0.25">
      <c r="A91" s="9" t="s">
        <v>19</v>
      </c>
      <c r="B91" s="9" t="s">
        <v>43</v>
      </c>
      <c r="C91" s="9" t="s">
        <v>44</v>
      </c>
      <c r="D91" s="9" t="s">
        <v>82</v>
      </c>
      <c r="E91" s="9"/>
      <c r="F91" s="9"/>
      <c r="G91" s="9" t="s">
        <v>77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42">
        <v>0</v>
      </c>
    </row>
    <row r="92" spans="1:16" ht="15" customHeight="1" x14ac:dyDescent="0.25">
      <c r="A92" s="9" t="s">
        <v>19</v>
      </c>
      <c r="B92" s="9" t="s">
        <v>45</v>
      </c>
      <c r="C92" s="9" t="s">
        <v>46</v>
      </c>
      <c r="D92" s="9" t="s">
        <v>82</v>
      </c>
      <c r="E92" s="9"/>
      <c r="F92" s="9"/>
      <c r="G92" s="9" t="s">
        <v>77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42">
        <v>0</v>
      </c>
    </row>
    <row r="93" spans="1:16" ht="15" customHeight="1" x14ac:dyDescent="0.25">
      <c r="A93" s="9" t="s">
        <v>18</v>
      </c>
      <c r="B93" s="9" t="s">
        <v>29</v>
      </c>
      <c r="C93" s="9" t="s">
        <v>30</v>
      </c>
      <c r="D93" s="9" t="s">
        <v>230</v>
      </c>
      <c r="E93" s="9"/>
      <c r="F93" s="9"/>
      <c r="G93" s="9" t="s">
        <v>77</v>
      </c>
      <c r="H93" s="42">
        <v>10988</v>
      </c>
      <c r="I93" s="42">
        <v>9800</v>
      </c>
      <c r="J93" s="42">
        <v>11490</v>
      </c>
      <c r="K93" s="42">
        <v>10361</v>
      </c>
      <c r="L93" s="42">
        <v>7937</v>
      </c>
      <c r="M93" s="42">
        <v>9673</v>
      </c>
      <c r="N93" s="42">
        <v>10038.586000000001</v>
      </c>
      <c r="O93" s="42">
        <v>9427</v>
      </c>
      <c r="P93" s="42">
        <v>4318.9270000000006</v>
      </c>
    </row>
    <row r="94" spans="1:16" ht="15" customHeight="1" x14ac:dyDescent="0.25">
      <c r="A94" s="9" t="s">
        <v>18</v>
      </c>
      <c r="B94" s="9" t="s">
        <v>31</v>
      </c>
      <c r="C94" s="9" t="s">
        <v>32</v>
      </c>
      <c r="D94" s="9" t="s">
        <v>230</v>
      </c>
      <c r="E94" s="9"/>
      <c r="F94" s="9"/>
      <c r="G94" s="9" t="s">
        <v>77</v>
      </c>
      <c r="H94" s="42">
        <v>250</v>
      </c>
      <c r="I94" s="42">
        <v>126</v>
      </c>
      <c r="J94" s="42">
        <v>89</v>
      </c>
      <c r="K94" s="42">
        <v>69</v>
      </c>
      <c r="L94" s="42">
        <v>62</v>
      </c>
      <c r="M94" s="42">
        <v>74</v>
      </c>
      <c r="N94" s="42">
        <v>63</v>
      </c>
      <c r="O94" s="42">
        <v>58</v>
      </c>
      <c r="P94" s="42">
        <v>38.063000000000002</v>
      </c>
    </row>
    <row r="95" spans="1:16" ht="15" customHeight="1" x14ac:dyDescent="0.25">
      <c r="A95" s="9" t="s">
        <v>18</v>
      </c>
      <c r="B95" s="9" t="s">
        <v>33</v>
      </c>
      <c r="C95" s="9" t="s">
        <v>34</v>
      </c>
      <c r="D95" s="9" t="s">
        <v>230</v>
      </c>
      <c r="E95" s="9"/>
      <c r="F95" s="9"/>
      <c r="G95" s="9" t="s">
        <v>77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2">
        <v>0</v>
      </c>
    </row>
    <row r="96" spans="1:16" ht="15" customHeight="1" x14ac:dyDescent="0.25">
      <c r="A96" s="9" t="s">
        <v>18</v>
      </c>
      <c r="B96" s="9" t="s">
        <v>35</v>
      </c>
      <c r="C96" s="9" t="s">
        <v>36</v>
      </c>
      <c r="D96" s="9" t="s">
        <v>82</v>
      </c>
      <c r="E96" s="9"/>
      <c r="F96" s="9"/>
      <c r="G96" s="9" t="s">
        <v>77</v>
      </c>
      <c r="H96" s="42">
        <v>30.027999999999999</v>
      </c>
      <c r="I96" s="42">
        <v>42.058</v>
      </c>
      <c r="J96" s="42">
        <v>25.532</v>
      </c>
      <c r="K96" s="42">
        <v>27.033999999999999</v>
      </c>
      <c r="L96" s="42">
        <v>26.6</v>
      </c>
      <c r="M96" s="42">
        <v>35</v>
      </c>
      <c r="N96" s="42">
        <v>26</v>
      </c>
      <c r="O96" s="42">
        <v>15</v>
      </c>
      <c r="P96" s="42">
        <v>19</v>
      </c>
    </row>
    <row r="97" spans="1:16" ht="15" customHeight="1" x14ac:dyDescent="0.25">
      <c r="A97" s="9" t="s">
        <v>18</v>
      </c>
      <c r="B97" s="9" t="s">
        <v>79</v>
      </c>
      <c r="C97" s="9" t="s">
        <v>83</v>
      </c>
      <c r="D97" s="9" t="s">
        <v>82</v>
      </c>
      <c r="E97" s="9"/>
      <c r="F97" s="9"/>
      <c r="G97" s="9" t="s">
        <v>77</v>
      </c>
      <c r="H97" s="42">
        <v>368.65899999999999</v>
      </c>
      <c r="I97" s="42">
        <v>433.517</v>
      </c>
      <c r="J97" s="42">
        <v>529.03899999999999</v>
      </c>
      <c r="K97" s="42">
        <v>603.67999999999995</v>
      </c>
      <c r="L97" s="42">
        <v>715</v>
      </c>
      <c r="M97" s="42">
        <v>594</v>
      </c>
      <c r="N97" s="42">
        <v>723</v>
      </c>
      <c r="O97" s="42">
        <v>636</v>
      </c>
      <c r="P97" s="42">
        <v>687</v>
      </c>
    </row>
    <row r="98" spans="1:16" ht="15" customHeight="1" x14ac:dyDescent="0.25">
      <c r="A98" s="9" t="s">
        <v>18</v>
      </c>
      <c r="B98" s="9" t="s">
        <v>78</v>
      </c>
      <c r="C98" s="9" t="s">
        <v>84</v>
      </c>
      <c r="D98" s="9" t="s">
        <v>82</v>
      </c>
      <c r="E98" s="9"/>
      <c r="F98" s="9"/>
      <c r="G98" s="9" t="s">
        <v>77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2">
        <v>0</v>
      </c>
    </row>
    <row r="99" spans="1:16" ht="15" customHeight="1" x14ac:dyDescent="0.25">
      <c r="A99" s="9" t="s">
        <v>18</v>
      </c>
      <c r="B99" s="9" t="s">
        <v>37</v>
      </c>
      <c r="C99" s="9" t="s">
        <v>38</v>
      </c>
      <c r="D99" s="9" t="s">
        <v>230</v>
      </c>
      <c r="E99" s="9"/>
      <c r="F99" s="9"/>
      <c r="G99" s="9" t="s">
        <v>77</v>
      </c>
      <c r="H99" s="42">
        <v>43</v>
      </c>
      <c r="I99" s="42">
        <v>58</v>
      </c>
      <c r="J99" s="42">
        <v>132</v>
      </c>
      <c r="K99" s="42">
        <v>43</v>
      </c>
      <c r="L99" s="42">
        <v>57</v>
      </c>
      <c r="M99" s="42">
        <v>255</v>
      </c>
      <c r="N99" s="42">
        <v>120</v>
      </c>
      <c r="O99" s="42">
        <v>83</v>
      </c>
      <c r="P99" s="42">
        <v>28</v>
      </c>
    </row>
    <row r="100" spans="1:16" ht="15" customHeight="1" x14ac:dyDescent="0.25">
      <c r="A100" s="9" t="s">
        <v>18</v>
      </c>
      <c r="B100" s="9" t="s">
        <v>39</v>
      </c>
      <c r="C100" s="9" t="s">
        <v>40</v>
      </c>
      <c r="D100" s="9" t="s">
        <v>230</v>
      </c>
      <c r="E100" s="9"/>
      <c r="F100" s="9"/>
      <c r="G100" s="9" t="s">
        <v>77</v>
      </c>
      <c r="H100" s="42">
        <v>781.03300000000002</v>
      </c>
      <c r="I100" s="42">
        <v>1000.903</v>
      </c>
      <c r="J100" s="42">
        <v>725</v>
      </c>
      <c r="K100" s="42">
        <v>831</v>
      </c>
      <c r="L100" s="42">
        <v>888</v>
      </c>
      <c r="M100" s="42">
        <v>1013.572</v>
      </c>
      <c r="N100" s="42">
        <v>1178.6590000000001</v>
      </c>
      <c r="O100" s="42">
        <v>1403.8389999999999</v>
      </c>
      <c r="P100" s="42">
        <v>1426.7739999999999</v>
      </c>
    </row>
    <row r="101" spans="1:16" ht="15" customHeight="1" x14ac:dyDescent="0.25">
      <c r="A101" s="9" t="s">
        <v>18</v>
      </c>
      <c r="B101" s="9" t="s">
        <v>80</v>
      </c>
      <c r="C101" s="9" t="s">
        <v>85</v>
      </c>
      <c r="D101" s="9" t="s">
        <v>82</v>
      </c>
      <c r="E101" s="9"/>
      <c r="F101" s="9"/>
      <c r="G101" s="9" t="s">
        <v>77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42">
        <v>0</v>
      </c>
    </row>
    <row r="102" spans="1:16" ht="15" customHeight="1" x14ac:dyDescent="0.25">
      <c r="A102" s="9" t="s">
        <v>18</v>
      </c>
      <c r="B102" s="9" t="s">
        <v>81</v>
      </c>
      <c r="C102" s="9" t="s">
        <v>86</v>
      </c>
      <c r="D102" s="9" t="s">
        <v>82</v>
      </c>
      <c r="E102" s="9"/>
      <c r="F102" s="9"/>
      <c r="G102" s="9" t="s">
        <v>77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9.6769999999999996</v>
      </c>
      <c r="N102" s="42">
        <v>14.492000000000001</v>
      </c>
      <c r="O102" s="42">
        <v>30.802</v>
      </c>
      <c r="P102" s="42">
        <v>73.5</v>
      </c>
    </row>
    <row r="103" spans="1:16" ht="15" customHeight="1" x14ac:dyDescent="0.25">
      <c r="A103" s="9" t="s">
        <v>18</v>
      </c>
      <c r="B103" s="9" t="s">
        <v>41</v>
      </c>
      <c r="C103" s="9" t="s">
        <v>42</v>
      </c>
      <c r="D103" s="9" t="s">
        <v>82</v>
      </c>
      <c r="E103" s="9"/>
      <c r="F103" s="9"/>
      <c r="G103" s="9" t="s">
        <v>77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2">
        <v>0</v>
      </c>
    </row>
    <row r="104" spans="1:16" ht="15" customHeight="1" x14ac:dyDescent="0.25">
      <c r="A104" s="9" t="s">
        <v>18</v>
      </c>
      <c r="B104" s="9" t="s">
        <v>43</v>
      </c>
      <c r="C104" s="9" t="s">
        <v>44</v>
      </c>
      <c r="D104" s="9" t="s">
        <v>82</v>
      </c>
      <c r="E104" s="9"/>
      <c r="F104" s="9"/>
      <c r="G104" s="9" t="s">
        <v>77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2">
        <v>0</v>
      </c>
    </row>
    <row r="105" spans="1:16" ht="15" customHeight="1" x14ac:dyDescent="0.25">
      <c r="A105" s="9" t="s">
        <v>18</v>
      </c>
      <c r="B105" s="9" t="s">
        <v>45</v>
      </c>
      <c r="C105" s="9" t="s">
        <v>46</v>
      </c>
      <c r="D105" s="9" t="s">
        <v>82</v>
      </c>
      <c r="E105" s="9"/>
      <c r="F105" s="9"/>
      <c r="G105" s="9" t="s">
        <v>77</v>
      </c>
      <c r="H105" s="42">
        <v>0</v>
      </c>
      <c r="I105" s="42">
        <v>0</v>
      </c>
      <c r="J105" s="42">
        <v>0</v>
      </c>
      <c r="K105" s="42">
        <v>0</v>
      </c>
      <c r="L105" s="42">
        <v>0</v>
      </c>
      <c r="M105" s="42">
        <v>0</v>
      </c>
      <c r="N105" s="42">
        <v>0</v>
      </c>
      <c r="O105" s="42">
        <v>0</v>
      </c>
      <c r="P105" s="42">
        <v>0</v>
      </c>
    </row>
    <row r="106" spans="1:16" ht="15" customHeight="1" x14ac:dyDescent="0.25">
      <c r="A106" s="9" t="s">
        <v>17</v>
      </c>
      <c r="B106" s="9" t="s">
        <v>29</v>
      </c>
      <c r="C106" s="9" t="s">
        <v>30</v>
      </c>
      <c r="D106" s="9" t="s">
        <v>230</v>
      </c>
      <c r="E106" s="9"/>
      <c r="F106" s="9"/>
      <c r="G106" s="9" t="s">
        <v>77</v>
      </c>
      <c r="H106" s="42">
        <v>43980</v>
      </c>
      <c r="I106" s="42">
        <v>55074</v>
      </c>
      <c r="J106" s="42">
        <v>39941</v>
      </c>
      <c r="K106" s="42">
        <v>43807</v>
      </c>
      <c r="L106" s="42">
        <v>51366</v>
      </c>
      <c r="M106" s="42">
        <v>36434</v>
      </c>
      <c r="N106" s="42">
        <v>45127</v>
      </c>
      <c r="O106" s="42">
        <v>37341</v>
      </c>
      <c r="P106" s="42">
        <v>12859</v>
      </c>
    </row>
    <row r="107" spans="1:16" ht="15" customHeight="1" x14ac:dyDescent="0.25">
      <c r="A107" s="9" t="s">
        <v>17</v>
      </c>
      <c r="B107" s="9" t="s">
        <v>31</v>
      </c>
      <c r="C107" s="9" t="s">
        <v>32</v>
      </c>
      <c r="D107" s="9" t="s">
        <v>230</v>
      </c>
      <c r="E107" s="9"/>
      <c r="F107" s="9"/>
      <c r="G107" s="9" t="s">
        <v>77</v>
      </c>
      <c r="H107" s="42">
        <v>85508</v>
      </c>
      <c r="I107" s="42">
        <v>73308</v>
      </c>
      <c r="J107" s="42">
        <v>57536</v>
      </c>
      <c r="K107" s="42">
        <v>47273</v>
      </c>
      <c r="L107" s="42">
        <v>52498</v>
      </c>
      <c r="M107" s="42">
        <v>52820</v>
      </c>
      <c r="N107" s="42">
        <v>64037</v>
      </c>
      <c r="O107" s="42">
        <v>58004</v>
      </c>
      <c r="P107" s="42">
        <v>83703</v>
      </c>
    </row>
    <row r="108" spans="1:16" ht="15" customHeight="1" x14ac:dyDescent="0.25">
      <c r="A108" s="9" t="s">
        <v>17</v>
      </c>
      <c r="B108" s="9" t="s">
        <v>33</v>
      </c>
      <c r="C108" s="9" t="s">
        <v>34</v>
      </c>
      <c r="D108" s="9" t="s">
        <v>230</v>
      </c>
      <c r="E108" s="9"/>
      <c r="F108" s="9"/>
      <c r="G108" s="9" t="s">
        <v>77</v>
      </c>
      <c r="H108" s="42">
        <v>57718</v>
      </c>
      <c r="I108" s="42">
        <v>61470</v>
      </c>
      <c r="J108" s="42">
        <v>56726</v>
      </c>
      <c r="K108" s="42">
        <v>57305</v>
      </c>
      <c r="L108" s="42">
        <v>57196</v>
      </c>
      <c r="M108" s="42">
        <v>58633</v>
      </c>
      <c r="N108" s="42">
        <v>58039</v>
      </c>
      <c r="O108" s="42">
        <v>55766</v>
      </c>
      <c r="P108" s="42">
        <v>58349</v>
      </c>
    </row>
    <row r="109" spans="1:16" ht="15" customHeight="1" x14ac:dyDescent="0.25">
      <c r="A109" s="9" t="s">
        <v>17</v>
      </c>
      <c r="B109" s="9" t="s">
        <v>35</v>
      </c>
      <c r="C109" s="9" t="s">
        <v>36</v>
      </c>
      <c r="D109" s="9" t="s">
        <v>82</v>
      </c>
      <c r="E109" s="9"/>
      <c r="F109" s="9"/>
      <c r="G109" s="9" t="s">
        <v>77</v>
      </c>
      <c r="H109" s="42">
        <v>32911</v>
      </c>
      <c r="I109" s="42">
        <v>24162</v>
      </c>
      <c r="J109" s="42">
        <v>41052.275999999998</v>
      </c>
      <c r="K109" s="42">
        <v>42969.839</v>
      </c>
      <c r="L109" s="42">
        <v>31368</v>
      </c>
      <c r="M109" s="42">
        <v>39865.036999999997</v>
      </c>
      <c r="N109" s="42">
        <v>21070</v>
      </c>
      <c r="O109" s="42">
        <v>36803</v>
      </c>
      <c r="P109" s="42">
        <v>26874</v>
      </c>
    </row>
    <row r="110" spans="1:16" ht="15" customHeight="1" x14ac:dyDescent="0.25">
      <c r="A110" s="9" t="s">
        <v>17</v>
      </c>
      <c r="B110" s="9" t="s">
        <v>79</v>
      </c>
      <c r="C110" s="9" t="s">
        <v>83</v>
      </c>
      <c r="D110" s="9" t="s">
        <v>82</v>
      </c>
      <c r="E110" s="9"/>
      <c r="F110" s="9"/>
      <c r="G110" s="9" t="s">
        <v>77</v>
      </c>
      <c r="H110" s="42">
        <v>42918</v>
      </c>
      <c r="I110" s="42">
        <v>49472</v>
      </c>
      <c r="J110" s="42">
        <v>55646</v>
      </c>
      <c r="K110" s="42">
        <v>52013</v>
      </c>
      <c r="L110" s="42">
        <v>49325</v>
      </c>
      <c r="M110" s="42">
        <v>48905</v>
      </c>
      <c r="N110" s="42">
        <v>49127</v>
      </c>
      <c r="O110" s="42">
        <v>50896</v>
      </c>
      <c r="P110" s="42">
        <v>55647</v>
      </c>
    </row>
    <row r="111" spans="1:16" ht="15" customHeight="1" x14ac:dyDescent="0.25">
      <c r="A111" s="9" t="s">
        <v>17</v>
      </c>
      <c r="B111" s="9" t="s">
        <v>78</v>
      </c>
      <c r="C111" s="9" t="s">
        <v>84</v>
      </c>
      <c r="D111" s="9" t="s">
        <v>82</v>
      </c>
      <c r="E111" s="9"/>
      <c r="F111" s="9"/>
      <c r="G111" s="9" t="s">
        <v>77</v>
      </c>
      <c r="H111" s="42">
        <v>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</row>
    <row r="112" spans="1:16" ht="15" customHeight="1" x14ac:dyDescent="0.25">
      <c r="A112" s="9" t="s">
        <v>17</v>
      </c>
      <c r="B112" s="9" t="s">
        <v>37</v>
      </c>
      <c r="C112" s="9" t="s">
        <v>38</v>
      </c>
      <c r="D112" s="9" t="s">
        <v>230</v>
      </c>
      <c r="E112" s="9"/>
      <c r="F112" s="9"/>
      <c r="G112" s="9" t="s">
        <v>77</v>
      </c>
      <c r="H112" s="42">
        <v>14692</v>
      </c>
      <c r="I112" s="42">
        <v>15321</v>
      </c>
      <c r="J112" s="42">
        <v>13763</v>
      </c>
      <c r="K112" s="42">
        <v>14121</v>
      </c>
      <c r="L112" s="42">
        <v>17241</v>
      </c>
      <c r="M112" s="42">
        <v>16921</v>
      </c>
      <c r="N112" s="42">
        <v>15766</v>
      </c>
      <c r="O112" s="42">
        <v>14498</v>
      </c>
      <c r="P112" s="42">
        <v>12883</v>
      </c>
    </row>
    <row r="113" spans="1:16" ht="15" customHeight="1" x14ac:dyDescent="0.25">
      <c r="A113" s="9" t="s">
        <v>17</v>
      </c>
      <c r="B113" s="9" t="s">
        <v>39</v>
      </c>
      <c r="C113" s="9" t="s">
        <v>40</v>
      </c>
      <c r="D113" s="9" t="s">
        <v>230</v>
      </c>
      <c r="E113" s="9"/>
      <c r="F113" s="9"/>
      <c r="G113" s="9" t="s">
        <v>77</v>
      </c>
      <c r="H113" s="42">
        <v>5404</v>
      </c>
      <c r="I113" s="42">
        <v>5692</v>
      </c>
      <c r="J113" s="42">
        <v>6480</v>
      </c>
      <c r="K113" s="42">
        <v>6100</v>
      </c>
      <c r="L113" s="42">
        <v>6532</v>
      </c>
      <c r="M113" s="42">
        <v>6424</v>
      </c>
      <c r="N113" s="42">
        <v>6850</v>
      </c>
      <c r="O113" s="42">
        <v>6931</v>
      </c>
      <c r="P113" s="42">
        <v>6557</v>
      </c>
    </row>
    <row r="114" spans="1:16" ht="15" customHeight="1" x14ac:dyDescent="0.25">
      <c r="A114" s="9" t="s">
        <v>17</v>
      </c>
      <c r="B114" s="9" t="s">
        <v>80</v>
      </c>
      <c r="C114" s="9" t="s">
        <v>85</v>
      </c>
      <c r="D114" s="9" t="s">
        <v>82</v>
      </c>
      <c r="E114" s="9"/>
      <c r="F114" s="9"/>
      <c r="G114" s="9" t="s">
        <v>77</v>
      </c>
      <c r="H114" s="44">
        <v>2371.1611336032388</v>
      </c>
      <c r="I114" s="44">
        <v>2611.0120498785427</v>
      </c>
      <c r="J114" s="44">
        <v>2653.5641936842107</v>
      </c>
      <c r="K114" s="44">
        <v>2618.9975086639679</v>
      </c>
      <c r="L114" s="44">
        <v>2634.480171012146</v>
      </c>
      <c r="M114" s="44">
        <v>2569.8829214574898</v>
      </c>
      <c r="N114" s="44">
        <v>2713.4497165991907</v>
      </c>
      <c r="O114" s="44">
        <v>2510.4349797570849</v>
      </c>
      <c r="P114" s="44">
        <v>3002.1959514170039</v>
      </c>
    </row>
    <row r="115" spans="1:16" ht="15" customHeight="1" x14ac:dyDescent="0.25">
      <c r="A115" s="9" t="s">
        <v>17</v>
      </c>
      <c r="B115" s="9" t="s">
        <v>81</v>
      </c>
      <c r="C115" s="9" t="s">
        <v>86</v>
      </c>
      <c r="D115" s="9" t="s">
        <v>82</v>
      </c>
      <c r="E115" s="9"/>
      <c r="F115" s="9"/>
      <c r="G115" s="9" t="s">
        <v>77</v>
      </c>
      <c r="H115" s="44">
        <v>5068.8388663967607</v>
      </c>
      <c r="I115" s="44">
        <v>5581.5689501214574</v>
      </c>
      <c r="J115" s="44">
        <v>5672.5328063157895</v>
      </c>
      <c r="K115" s="44">
        <v>5598.6394913360327</v>
      </c>
      <c r="L115" s="44">
        <v>5631.7368289878541</v>
      </c>
      <c r="M115" s="44">
        <v>5493.6470785425099</v>
      </c>
      <c r="N115" s="44">
        <v>5800.5502834008093</v>
      </c>
      <c r="O115" s="44">
        <v>5366.5650202429142</v>
      </c>
      <c r="P115" s="44">
        <v>6417.8040485829952</v>
      </c>
    </row>
    <row r="116" spans="1:16" ht="15" customHeight="1" x14ac:dyDescent="0.25">
      <c r="A116" s="9" t="s">
        <v>17</v>
      </c>
      <c r="B116" s="9" t="s">
        <v>41</v>
      </c>
      <c r="C116" s="9" t="s">
        <v>42</v>
      </c>
      <c r="D116" s="9" t="s">
        <v>82</v>
      </c>
      <c r="E116" s="9"/>
      <c r="F116" s="9"/>
      <c r="G116" s="9" t="s">
        <v>77</v>
      </c>
      <c r="H116" s="42">
        <v>1959</v>
      </c>
      <c r="I116" s="42">
        <v>3775.0430000000001</v>
      </c>
      <c r="J116" s="42">
        <v>4769.7470000000003</v>
      </c>
      <c r="K116" s="42">
        <v>5454.8059999999996</v>
      </c>
      <c r="L116" s="42">
        <v>5593.2370000000001</v>
      </c>
      <c r="M116" s="42">
        <v>5579.2</v>
      </c>
      <c r="N116" s="42">
        <v>5883</v>
      </c>
      <c r="O116" s="42">
        <v>4867</v>
      </c>
      <c r="P116" s="42">
        <v>5683</v>
      </c>
    </row>
    <row r="117" spans="1:16" ht="15" customHeight="1" x14ac:dyDescent="0.25">
      <c r="A117" s="9" t="s">
        <v>17</v>
      </c>
      <c r="B117" s="9" t="s">
        <v>43</v>
      </c>
      <c r="C117" s="9" t="s">
        <v>44</v>
      </c>
      <c r="D117" s="9" t="s">
        <v>82</v>
      </c>
      <c r="E117" s="9"/>
      <c r="F117" s="9"/>
      <c r="G117" s="9" t="s">
        <v>77</v>
      </c>
      <c r="H117" s="42">
        <v>0</v>
      </c>
      <c r="I117" s="42">
        <v>0</v>
      </c>
      <c r="J117" s="42">
        <v>0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42">
        <v>20</v>
      </c>
    </row>
    <row r="118" spans="1:16" ht="15" customHeight="1" x14ac:dyDescent="0.25">
      <c r="A118" s="9" t="s">
        <v>17</v>
      </c>
      <c r="B118" s="9" t="s">
        <v>45</v>
      </c>
      <c r="C118" s="9" t="s">
        <v>46</v>
      </c>
      <c r="D118" s="9" t="s">
        <v>82</v>
      </c>
      <c r="E118" s="9"/>
      <c r="F118" s="9"/>
      <c r="G118" s="9" t="s">
        <v>77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2">
        <v>0</v>
      </c>
    </row>
    <row r="119" spans="1:16" ht="15" customHeight="1" x14ac:dyDescent="0.25">
      <c r="A119" s="9" t="s">
        <v>16</v>
      </c>
      <c r="B119" s="9" t="s">
        <v>29</v>
      </c>
      <c r="C119" s="9" t="s">
        <v>30</v>
      </c>
      <c r="D119" s="9" t="s">
        <v>230</v>
      </c>
      <c r="E119" s="9"/>
      <c r="F119" s="9"/>
      <c r="G119" s="9" t="s">
        <v>77</v>
      </c>
      <c r="H119" s="42">
        <v>15224</v>
      </c>
      <c r="I119" s="42">
        <v>10779</v>
      </c>
      <c r="J119" s="42">
        <v>13861</v>
      </c>
      <c r="K119" s="42">
        <v>11327</v>
      </c>
      <c r="L119" s="42">
        <v>8212</v>
      </c>
      <c r="M119" s="42">
        <v>9882</v>
      </c>
      <c r="N119" s="42">
        <v>8628</v>
      </c>
      <c r="O119" s="42">
        <v>9265</v>
      </c>
      <c r="P119" s="42">
        <v>7365</v>
      </c>
    </row>
    <row r="120" spans="1:16" ht="15" customHeight="1" x14ac:dyDescent="0.25">
      <c r="A120" s="9" t="s">
        <v>16</v>
      </c>
      <c r="B120" s="9" t="s">
        <v>31</v>
      </c>
      <c r="C120" s="9" t="s">
        <v>32</v>
      </c>
      <c r="D120" s="9" t="s">
        <v>230</v>
      </c>
      <c r="E120" s="9"/>
      <c r="F120" s="9"/>
      <c r="G120" s="9" t="s">
        <v>77</v>
      </c>
      <c r="H120" s="42">
        <v>9444</v>
      </c>
      <c r="I120" s="42">
        <v>6726</v>
      </c>
      <c r="J120" s="42">
        <v>6788</v>
      </c>
      <c r="K120" s="42">
        <v>5521</v>
      </c>
      <c r="L120" s="42">
        <v>5195</v>
      </c>
      <c r="M120" s="42">
        <v>3738</v>
      </c>
      <c r="N120" s="42">
        <v>3300</v>
      </c>
      <c r="O120" s="42">
        <v>4194</v>
      </c>
      <c r="P120" s="42">
        <v>3851</v>
      </c>
    </row>
    <row r="121" spans="1:16" ht="15" customHeight="1" x14ac:dyDescent="0.25">
      <c r="A121" s="9" t="s">
        <v>16</v>
      </c>
      <c r="B121" s="9" t="s">
        <v>33</v>
      </c>
      <c r="C121" s="9" t="s">
        <v>34</v>
      </c>
      <c r="D121" s="9" t="s">
        <v>230</v>
      </c>
      <c r="E121" s="9"/>
      <c r="F121" s="9"/>
      <c r="G121" s="9" t="s">
        <v>77</v>
      </c>
      <c r="H121" s="42">
        <v>23187</v>
      </c>
      <c r="I121" s="42">
        <v>22987</v>
      </c>
      <c r="J121" s="42">
        <v>23606</v>
      </c>
      <c r="K121" s="42">
        <v>23580</v>
      </c>
      <c r="L121" s="42">
        <v>23245</v>
      </c>
      <c r="M121" s="42">
        <v>23203</v>
      </c>
      <c r="N121" s="42">
        <v>22477</v>
      </c>
      <c r="O121" s="42">
        <v>22793</v>
      </c>
      <c r="P121" s="42">
        <v>23870</v>
      </c>
    </row>
    <row r="122" spans="1:16" ht="15" customHeight="1" x14ac:dyDescent="0.25">
      <c r="A122" s="9" t="s">
        <v>16</v>
      </c>
      <c r="B122" s="9" t="s">
        <v>35</v>
      </c>
      <c r="C122" s="9" t="s">
        <v>36</v>
      </c>
      <c r="D122" s="9" t="s">
        <v>82</v>
      </c>
      <c r="E122" s="9"/>
      <c r="F122" s="9"/>
      <c r="G122" s="9" t="s">
        <v>77</v>
      </c>
      <c r="H122" s="42">
        <v>12445.039000000001</v>
      </c>
      <c r="I122" s="42">
        <v>16859.128000000001</v>
      </c>
      <c r="J122" s="42">
        <v>12838.601000000001</v>
      </c>
      <c r="K122" s="42">
        <v>13397.044</v>
      </c>
      <c r="L122" s="42">
        <v>16768.698</v>
      </c>
      <c r="M122" s="42">
        <v>15799.127</v>
      </c>
      <c r="N122" s="42">
        <v>14771.468999999999</v>
      </c>
      <c r="O122" s="42">
        <v>13301.103999999999</v>
      </c>
      <c r="P122" s="42">
        <v>12412.707</v>
      </c>
    </row>
    <row r="123" spans="1:16" ht="15" customHeight="1" x14ac:dyDescent="0.25">
      <c r="A123" s="9" t="s">
        <v>16</v>
      </c>
      <c r="B123" s="9" t="s">
        <v>79</v>
      </c>
      <c r="C123" s="9" t="s">
        <v>83</v>
      </c>
      <c r="D123" s="9" t="s">
        <v>82</v>
      </c>
      <c r="E123" s="9"/>
      <c r="F123" s="9"/>
      <c r="G123" s="9" t="s">
        <v>77</v>
      </c>
      <c r="H123" s="42">
        <v>472.25299999999999</v>
      </c>
      <c r="I123" s="42">
        <v>484.51</v>
      </c>
      <c r="J123" s="42">
        <v>764.03800000000001</v>
      </c>
      <c r="K123" s="42">
        <v>1097.52</v>
      </c>
      <c r="L123" s="42">
        <v>2311.569</v>
      </c>
      <c r="M123" s="42">
        <v>3056</v>
      </c>
      <c r="N123" s="42">
        <v>4693.3159999999998</v>
      </c>
      <c r="O123" s="42">
        <v>5600.8869999999997</v>
      </c>
      <c r="P123" s="42">
        <v>5754.0789999999997</v>
      </c>
    </row>
    <row r="124" spans="1:16" ht="15" customHeight="1" x14ac:dyDescent="0.25">
      <c r="A124" s="9" t="s">
        <v>16</v>
      </c>
      <c r="B124" s="9" t="s">
        <v>78</v>
      </c>
      <c r="C124" s="9" t="s">
        <v>84</v>
      </c>
      <c r="D124" s="9" t="s">
        <v>82</v>
      </c>
      <c r="E124" s="9"/>
      <c r="F124" s="9"/>
      <c r="G124" s="9" t="s">
        <v>77</v>
      </c>
      <c r="H124" s="42">
        <v>9.14</v>
      </c>
      <c r="I124" s="42">
        <v>9.8130000000000006</v>
      </c>
      <c r="J124" s="42">
        <v>9.6539999999999999</v>
      </c>
      <c r="K124" s="42">
        <v>9.6519999999999992</v>
      </c>
      <c r="L124" s="42">
        <v>15.79</v>
      </c>
      <c r="M124" s="42">
        <v>12.041</v>
      </c>
      <c r="N124" s="42">
        <v>101.876</v>
      </c>
      <c r="O124" s="42">
        <v>237.78100000000001</v>
      </c>
      <c r="P124" s="42">
        <v>270.66699999999997</v>
      </c>
    </row>
    <row r="125" spans="1:16" ht="15" customHeight="1" x14ac:dyDescent="0.25">
      <c r="A125" s="9" t="s">
        <v>16</v>
      </c>
      <c r="B125" s="9" t="s">
        <v>37</v>
      </c>
      <c r="C125" s="9" t="s">
        <v>38</v>
      </c>
      <c r="D125" s="9" t="s">
        <v>230</v>
      </c>
      <c r="E125" s="9"/>
      <c r="F125" s="9"/>
      <c r="G125" s="9" t="s">
        <v>77</v>
      </c>
      <c r="H125" s="42">
        <v>416</v>
      </c>
      <c r="I125" s="42">
        <v>312</v>
      </c>
      <c r="J125" s="42">
        <v>234</v>
      </c>
      <c r="K125" s="42">
        <v>236</v>
      </c>
      <c r="L125" s="42">
        <v>212</v>
      </c>
      <c r="M125" s="42">
        <v>200</v>
      </c>
      <c r="N125" s="42">
        <v>184</v>
      </c>
      <c r="O125" s="42">
        <v>265</v>
      </c>
      <c r="P125" s="42">
        <v>306</v>
      </c>
    </row>
    <row r="126" spans="1:16" ht="15" customHeight="1" x14ac:dyDescent="0.25">
      <c r="A126" s="9" t="s">
        <v>16</v>
      </c>
      <c r="B126" s="9" t="s">
        <v>39</v>
      </c>
      <c r="C126" s="9" t="s">
        <v>40</v>
      </c>
      <c r="D126" s="9" t="s">
        <v>230</v>
      </c>
      <c r="E126" s="9"/>
      <c r="F126" s="9"/>
      <c r="G126" s="9" t="s">
        <v>77</v>
      </c>
      <c r="H126" s="42">
        <v>11474.663</v>
      </c>
      <c r="I126" s="42">
        <v>11435.566000000001</v>
      </c>
      <c r="J126" s="42">
        <v>12351.698</v>
      </c>
      <c r="K126" s="42">
        <v>12136.556</v>
      </c>
      <c r="L126" s="42">
        <v>11803.718999999999</v>
      </c>
      <c r="M126" s="42">
        <v>11951.941999999999</v>
      </c>
      <c r="N126" s="42">
        <v>12333.492</v>
      </c>
      <c r="O126" s="42">
        <v>13431.131000000001</v>
      </c>
      <c r="P126" s="42">
        <v>13801.448999999999</v>
      </c>
    </row>
    <row r="127" spans="1:16" ht="15" customHeight="1" x14ac:dyDescent="0.25">
      <c r="A127" s="9" t="s">
        <v>16</v>
      </c>
      <c r="B127" s="9" t="s">
        <v>80</v>
      </c>
      <c r="C127" s="9" t="s">
        <v>85</v>
      </c>
      <c r="D127" s="9" t="s">
        <v>82</v>
      </c>
      <c r="E127" s="9"/>
      <c r="F127" s="9"/>
      <c r="G127" s="9" t="s">
        <v>77</v>
      </c>
      <c r="H127" s="44">
        <v>0</v>
      </c>
      <c r="I127" s="44">
        <v>0</v>
      </c>
      <c r="J127" s="44">
        <v>0</v>
      </c>
      <c r="K127" s="44">
        <v>0</v>
      </c>
      <c r="L127" s="44">
        <v>0</v>
      </c>
      <c r="M127" s="44">
        <v>0</v>
      </c>
      <c r="N127" s="44">
        <v>0</v>
      </c>
      <c r="O127" s="44">
        <v>0</v>
      </c>
      <c r="P127" s="44">
        <v>0</v>
      </c>
    </row>
    <row r="128" spans="1:16" ht="15" customHeight="1" x14ac:dyDescent="0.25">
      <c r="A128" s="9" t="s">
        <v>16</v>
      </c>
      <c r="B128" s="9" t="s">
        <v>81</v>
      </c>
      <c r="C128" s="9" t="s">
        <v>86</v>
      </c>
      <c r="D128" s="9" t="s">
        <v>82</v>
      </c>
      <c r="E128" s="9"/>
      <c r="F128" s="9"/>
      <c r="G128" s="9" t="s">
        <v>77</v>
      </c>
      <c r="H128" s="44">
        <v>5.3</v>
      </c>
      <c r="I128" s="44">
        <v>5.7489999999999997</v>
      </c>
      <c r="J128" s="44">
        <v>6.452</v>
      </c>
      <c r="K128" s="44">
        <v>7.7519999999999998</v>
      </c>
      <c r="L128" s="44">
        <v>11.311</v>
      </c>
      <c r="M128" s="44">
        <v>22.065999999999999</v>
      </c>
      <c r="N128" s="44">
        <v>48.512999999999991</v>
      </c>
      <c r="O128" s="44">
        <v>90.224999999999994</v>
      </c>
      <c r="P128" s="44">
        <v>147.25</v>
      </c>
    </row>
    <row r="129" spans="1:16" ht="15" customHeight="1" x14ac:dyDescent="0.25">
      <c r="A129" s="9" t="s">
        <v>16</v>
      </c>
      <c r="B129" s="9" t="s">
        <v>41</v>
      </c>
      <c r="C129" s="9" t="s">
        <v>42</v>
      </c>
      <c r="D129" s="9" t="s">
        <v>82</v>
      </c>
      <c r="E129" s="9"/>
      <c r="F129" s="9"/>
      <c r="G129" s="9" t="s">
        <v>77</v>
      </c>
      <c r="H129" s="42">
        <v>0</v>
      </c>
      <c r="I129" s="42">
        <v>0</v>
      </c>
      <c r="J129" s="42">
        <v>0</v>
      </c>
      <c r="K129" s="42">
        <v>0</v>
      </c>
      <c r="L129" s="42">
        <v>0</v>
      </c>
      <c r="M129" s="42">
        <v>0</v>
      </c>
      <c r="N129" s="42">
        <v>0</v>
      </c>
      <c r="O129" s="42">
        <v>0</v>
      </c>
      <c r="P129" s="42">
        <v>0</v>
      </c>
    </row>
    <row r="130" spans="1:16" ht="15" customHeight="1" x14ac:dyDescent="0.25">
      <c r="A130" s="9" t="s">
        <v>16</v>
      </c>
      <c r="B130" s="9" t="s">
        <v>43</v>
      </c>
      <c r="C130" s="9" t="s">
        <v>44</v>
      </c>
      <c r="D130" s="9" t="s">
        <v>82</v>
      </c>
      <c r="E130" s="9"/>
      <c r="F130" s="9"/>
      <c r="G130" s="9" t="s">
        <v>77</v>
      </c>
      <c r="H130" s="42">
        <v>0</v>
      </c>
      <c r="I130" s="42">
        <v>0</v>
      </c>
      <c r="J130" s="42">
        <v>0</v>
      </c>
      <c r="K130" s="42">
        <v>0</v>
      </c>
      <c r="L130" s="42">
        <v>0</v>
      </c>
      <c r="M130" s="42">
        <v>0</v>
      </c>
      <c r="N130" s="42">
        <v>0</v>
      </c>
      <c r="O130" s="42">
        <v>0</v>
      </c>
      <c r="P130" s="42">
        <v>0</v>
      </c>
    </row>
    <row r="131" spans="1:16" ht="15" customHeight="1" x14ac:dyDescent="0.25">
      <c r="A131" s="9" t="s">
        <v>16</v>
      </c>
      <c r="B131" s="9" t="s">
        <v>45</v>
      </c>
      <c r="C131" s="9" t="s">
        <v>46</v>
      </c>
      <c r="D131" s="9" t="s">
        <v>82</v>
      </c>
      <c r="E131" s="9"/>
      <c r="F131" s="9"/>
      <c r="G131" s="9" t="s">
        <v>77</v>
      </c>
      <c r="H131" s="42">
        <v>0</v>
      </c>
      <c r="I131" s="42">
        <v>0</v>
      </c>
      <c r="J131" s="42">
        <v>0</v>
      </c>
      <c r="K131" s="42">
        <v>0</v>
      </c>
      <c r="L131" s="42">
        <v>0</v>
      </c>
      <c r="M131" s="42">
        <v>0</v>
      </c>
      <c r="N131" s="42">
        <v>0</v>
      </c>
      <c r="O131" s="42">
        <v>0</v>
      </c>
      <c r="P131" s="42">
        <v>0</v>
      </c>
    </row>
    <row r="132" spans="1:16" ht="15" customHeight="1" x14ac:dyDescent="0.25">
      <c r="A132" s="9" t="s">
        <v>15</v>
      </c>
      <c r="B132" s="9" t="s">
        <v>29</v>
      </c>
      <c r="C132" s="9" t="s">
        <v>30</v>
      </c>
      <c r="D132" s="9" t="s">
        <v>230</v>
      </c>
      <c r="E132" s="9"/>
      <c r="F132" s="9"/>
      <c r="G132" s="9" t="s">
        <v>77</v>
      </c>
      <c r="H132" s="42">
        <v>17394.483</v>
      </c>
      <c r="I132" s="42">
        <v>21456.473999999998</v>
      </c>
      <c r="J132" s="42">
        <v>23843.366999999998</v>
      </c>
      <c r="K132" s="42">
        <v>11257.153</v>
      </c>
      <c r="L132" s="42">
        <v>11894.45</v>
      </c>
      <c r="M132" s="42">
        <v>10225.74</v>
      </c>
      <c r="N132" s="42">
        <v>12813.431</v>
      </c>
      <c r="O132" s="42">
        <v>8309.4959999999992</v>
      </c>
      <c r="P132" s="42">
        <v>3637.306</v>
      </c>
    </row>
    <row r="133" spans="1:16" ht="15" customHeight="1" x14ac:dyDescent="0.25">
      <c r="A133" s="9" t="s">
        <v>15</v>
      </c>
      <c r="B133" s="9" t="s">
        <v>31</v>
      </c>
      <c r="C133" s="9" t="s">
        <v>32</v>
      </c>
      <c r="D133" s="9" t="s">
        <v>230</v>
      </c>
      <c r="E133" s="9"/>
      <c r="F133" s="9"/>
      <c r="G133" s="9" t="s">
        <v>77</v>
      </c>
      <c r="H133" s="42">
        <v>29489.144</v>
      </c>
      <c r="I133" s="42">
        <v>22753.254000000001</v>
      </c>
      <c r="J133" s="42">
        <v>18393.269</v>
      </c>
      <c r="K133" s="42">
        <v>13162.876</v>
      </c>
      <c r="L133" s="42">
        <v>21143.152999999998</v>
      </c>
      <c r="M133" s="42">
        <v>34967.086000000003</v>
      </c>
      <c r="N133" s="42">
        <v>40500.366000000002</v>
      </c>
      <c r="O133" s="42">
        <v>30611.537</v>
      </c>
      <c r="P133" s="42">
        <v>39313.588000000003</v>
      </c>
    </row>
    <row r="134" spans="1:16" ht="15" customHeight="1" x14ac:dyDescent="0.25">
      <c r="A134" s="9" t="s">
        <v>15</v>
      </c>
      <c r="B134" s="9" t="s">
        <v>33</v>
      </c>
      <c r="C134" s="9" t="s">
        <v>34</v>
      </c>
      <c r="D134" s="9" t="s">
        <v>230</v>
      </c>
      <c r="E134" s="9"/>
      <c r="F134" s="9"/>
      <c r="G134" s="9" t="s">
        <v>77</v>
      </c>
      <c r="H134" s="42">
        <v>442387.76299999998</v>
      </c>
      <c r="I134" s="42">
        <v>425406.01699999999</v>
      </c>
      <c r="J134" s="42">
        <v>423684.67099999997</v>
      </c>
      <c r="K134" s="42">
        <v>436479.00900000002</v>
      </c>
      <c r="L134" s="42">
        <v>437427.80800000002</v>
      </c>
      <c r="M134" s="42">
        <v>403195.48200000002</v>
      </c>
      <c r="N134" s="42">
        <v>398359.12900000002</v>
      </c>
      <c r="O134" s="42">
        <v>412941.81199999998</v>
      </c>
      <c r="P134" s="42">
        <v>399011.587</v>
      </c>
    </row>
    <row r="135" spans="1:16" ht="15" customHeight="1" x14ac:dyDescent="0.25">
      <c r="A135" s="9" t="s">
        <v>15</v>
      </c>
      <c r="B135" s="9" t="s">
        <v>35</v>
      </c>
      <c r="C135" s="9" t="s">
        <v>36</v>
      </c>
      <c r="D135" s="9" t="s">
        <v>82</v>
      </c>
      <c r="E135" s="9"/>
      <c r="F135" s="9"/>
      <c r="G135" s="9" t="s">
        <v>77</v>
      </c>
      <c r="H135" s="42">
        <v>50893.773999999998</v>
      </c>
      <c r="I135" s="42">
        <v>64760.701999999997</v>
      </c>
      <c r="J135" s="42">
        <v>77072.703999999998</v>
      </c>
      <c r="K135" s="42">
        <v>69570.789999999994</v>
      </c>
      <c r="L135" s="42">
        <v>60513.362999999998</v>
      </c>
      <c r="M135" s="42">
        <v>65685.547999999995</v>
      </c>
      <c r="N135" s="42">
        <v>55134.91</v>
      </c>
      <c r="O135" s="42">
        <v>70472.115000000005</v>
      </c>
      <c r="P135" s="42">
        <v>61572.658000000003</v>
      </c>
    </row>
    <row r="136" spans="1:16" ht="15" customHeight="1" x14ac:dyDescent="0.25">
      <c r="A136" s="9" t="s">
        <v>15</v>
      </c>
      <c r="B136" s="9" t="s">
        <v>79</v>
      </c>
      <c r="C136" s="9" t="s">
        <v>83</v>
      </c>
      <c r="D136" s="9" t="s">
        <v>82</v>
      </c>
      <c r="E136" s="9"/>
      <c r="F136" s="9"/>
      <c r="G136" s="9" t="s">
        <v>77</v>
      </c>
      <c r="H136" s="42">
        <v>12371.620999999999</v>
      </c>
      <c r="I136" s="42">
        <v>15178.4</v>
      </c>
      <c r="J136" s="42">
        <v>16126.736000000001</v>
      </c>
      <c r="K136" s="42">
        <v>17323.778999999999</v>
      </c>
      <c r="L136" s="42">
        <v>21420.601999999999</v>
      </c>
      <c r="M136" s="42">
        <v>21380.984</v>
      </c>
      <c r="N136" s="42">
        <v>24609.437000000002</v>
      </c>
      <c r="O136" s="42">
        <v>28598.595000000001</v>
      </c>
      <c r="P136" s="42">
        <v>34721.684000000001</v>
      </c>
    </row>
    <row r="137" spans="1:16" ht="15" customHeight="1" x14ac:dyDescent="0.25">
      <c r="A137" s="9" t="s">
        <v>15</v>
      </c>
      <c r="B137" s="9" t="s">
        <v>78</v>
      </c>
      <c r="C137" s="9" t="s">
        <v>84</v>
      </c>
      <c r="D137" s="9" t="s">
        <v>82</v>
      </c>
      <c r="E137" s="9"/>
      <c r="F137" s="9"/>
      <c r="G137" s="9" t="s">
        <v>77</v>
      </c>
      <c r="H137" s="42">
        <v>0</v>
      </c>
      <c r="I137" s="42">
        <v>0</v>
      </c>
      <c r="J137" s="42">
        <v>0</v>
      </c>
      <c r="K137" s="42">
        <v>0</v>
      </c>
      <c r="L137" s="42">
        <v>0</v>
      </c>
      <c r="M137" s="42">
        <v>0</v>
      </c>
      <c r="N137" s="42">
        <v>0</v>
      </c>
      <c r="O137" s="42">
        <v>0</v>
      </c>
      <c r="P137" s="42">
        <v>0</v>
      </c>
    </row>
    <row r="138" spans="1:16" ht="15" customHeight="1" x14ac:dyDescent="0.25">
      <c r="A138" s="9" t="s">
        <v>15</v>
      </c>
      <c r="B138" s="9" t="s">
        <v>37</v>
      </c>
      <c r="C138" s="9" t="s">
        <v>38</v>
      </c>
      <c r="D138" s="9" t="s">
        <v>230</v>
      </c>
      <c r="E138" s="9"/>
      <c r="F138" s="9"/>
      <c r="G138" s="9" t="s">
        <v>77</v>
      </c>
      <c r="H138" s="42">
        <v>7445.9949999999999</v>
      </c>
      <c r="I138" s="42">
        <v>7285.1120000000001</v>
      </c>
      <c r="J138" s="42">
        <v>6390.1930000000002</v>
      </c>
      <c r="K138" s="42">
        <v>6424.4139999999998</v>
      </c>
      <c r="L138" s="42">
        <v>6673.6760000000004</v>
      </c>
      <c r="M138" s="42">
        <v>6855.7120000000004</v>
      </c>
      <c r="N138" s="42">
        <v>6979.0619999999999</v>
      </c>
      <c r="O138" s="42">
        <v>5717.9059999999999</v>
      </c>
      <c r="P138" s="42">
        <v>5914.4880000000003</v>
      </c>
    </row>
    <row r="139" spans="1:16" ht="15" customHeight="1" x14ac:dyDescent="0.25">
      <c r="A139" s="9" t="s">
        <v>15</v>
      </c>
      <c r="B139" s="9" t="s">
        <v>39</v>
      </c>
      <c r="C139" s="9" t="s">
        <v>40</v>
      </c>
      <c r="D139" s="9" t="s">
        <v>230</v>
      </c>
      <c r="E139" s="9"/>
      <c r="F139" s="9"/>
      <c r="G139" s="9" t="s">
        <v>77</v>
      </c>
      <c r="H139" s="42">
        <v>7221.6619999999994</v>
      </c>
      <c r="I139" s="42">
        <v>7553.0450000000001</v>
      </c>
      <c r="J139" s="42">
        <v>7917.5149999999994</v>
      </c>
      <c r="K139" s="42">
        <v>8250.8529999999992</v>
      </c>
      <c r="L139" s="42">
        <v>8806.3790000000008</v>
      </c>
      <c r="M139" s="42">
        <v>9900.0430000000015</v>
      </c>
      <c r="N139" s="42">
        <v>10200.502</v>
      </c>
      <c r="O139" s="42">
        <v>10774.663</v>
      </c>
      <c r="P139" s="42">
        <v>11046.879000000001</v>
      </c>
    </row>
    <row r="140" spans="1:16" ht="15" customHeight="1" x14ac:dyDescent="0.25">
      <c r="A140" s="9" t="s">
        <v>15</v>
      </c>
      <c r="B140" s="9" t="s">
        <v>80</v>
      </c>
      <c r="C140" s="9" t="s">
        <v>85</v>
      </c>
      <c r="D140" s="9" t="s">
        <v>82</v>
      </c>
      <c r="E140" s="9"/>
      <c r="F140" s="9"/>
      <c r="G140" s="9" t="s">
        <v>77</v>
      </c>
      <c r="H140" s="42">
        <v>648.93100000000004</v>
      </c>
      <c r="I140" s="42">
        <v>1704.6130000000001</v>
      </c>
      <c r="J140" s="42">
        <v>2062.1970000000001</v>
      </c>
      <c r="K140" s="42">
        <v>2810.6590000000001</v>
      </c>
      <c r="L140" s="42">
        <v>3795.6579999999999</v>
      </c>
      <c r="M140" s="42">
        <v>4445.5469999999996</v>
      </c>
      <c r="N140" s="42">
        <v>5048.3789999999999</v>
      </c>
      <c r="O140" s="42">
        <v>5774.1509999999998</v>
      </c>
      <c r="P140" s="42">
        <v>6597.92</v>
      </c>
    </row>
    <row r="141" spans="1:16" ht="15" customHeight="1" x14ac:dyDescent="0.25">
      <c r="A141" s="9" t="s">
        <v>15</v>
      </c>
      <c r="B141" s="9" t="s">
        <v>81</v>
      </c>
      <c r="C141" s="9" t="s">
        <v>86</v>
      </c>
      <c r="D141" s="9" t="s">
        <v>82</v>
      </c>
      <c r="E141" s="9"/>
      <c r="F141" s="9"/>
      <c r="G141" s="9" t="s">
        <v>77</v>
      </c>
      <c r="H141" s="42">
        <v>1684.874</v>
      </c>
      <c r="I141" s="42">
        <v>2723.3230000000003</v>
      </c>
      <c r="J141" s="42">
        <v>3131.4</v>
      </c>
      <c r="K141" s="42">
        <v>3580.9119999999998</v>
      </c>
      <c r="L141" s="42">
        <v>3958.0789999999997</v>
      </c>
      <c r="M141" s="42">
        <v>4214.2190000000001</v>
      </c>
      <c r="N141" s="42">
        <v>4537.9369999999999</v>
      </c>
      <c r="O141" s="42">
        <v>5117.01</v>
      </c>
      <c r="P141" s="42">
        <v>5627.2650000000003</v>
      </c>
    </row>
    <row r="142" spans="1:16" ht="15" customHeight="1" x14ac:dyDescent="0.25">
      <c r="A142" s="9" t="s">
        <v>15</v>
      </c>
      <c r="B142" s="9" t="s">
        <v>41</v>
      </c>
      <c r="C142" s="9" t="s">
        <v>42</v>
      </c>
      <c r="D142" s="9" t="s">
        <v>82</v>
      </c>
      <c r="E142" s="9"/>
      <c r="F142" s="9"/>
      <c r="G142" s="9" t="s">
        <v>77</v>
      </c>
      <c r="H142" s="42">
        <v>0</v>
      </c>
      <c r="I142" s="42">
        <v>0</v>
      </c>
      <c r="J142" s="42">
        <v>0</v>
      </c>
      <c r="K142" s="42">
        <v>0</v>
      </c>
      <c r="L142" s="42">
        <v>0</v>
      </c>
      <c r="M142" s="42">
        <v>0</v>
      </c>
      <c r="N142" s="42">
        <v>0</v>
      </c>
      <c r="O142" s="42">
        <v>0</v>
      </c>
      <c r="P142" s="42">
        <v>0</v>
      </c>
    </row>
    <row r="143" spans="1:16" ht="15" customHeight="1" x14ac:dyDescent="0.25">
      <c r="A143" s="9" t="s">
        <v>15</v>
      </c>
      <c r="B143" s="9" t="s">
        <v>43</v>
      </c>
      <c r="C143" s="9" t="s">
        <v>44</v>
      </c>
      <c r="D143" s="9" t="s">
        <v>82</v>
      </c>
      <c r="E143" s="9"/>
      <c r="F143" s="9"/>
      <c r="G143" s="9" t="s">
        <v>77</v>
      </c>
      <c r="H143" s="42">
        <v>477.27800000000002</v>
      </c>
      <c r="I143" s="42">
        <v>457.98599999999999</v>
      </c>
      <c r="J143" s="42">
        <v>413.572</v>
      </c>
      <c r="K143" s="42">
        <v>480.50700000000001</v>
      </c>
      <c r="L143" s="42">
        <v>487.41800000000001</v>
      </c>
      <c r="M143" s="42">
        <v>500.51600000000002</v>
      </c>
      <c r="N143" s="42">
        <v>521.70600000000002</v>
      </c>
      <c r="O143" s="42">
        <v>479.93</v>
      </c>
      <c r="P143" s="42">
        <v>478.964</v>
      </c>
    </row>
    <row r="144" spans="1:16" ht="15" customHeight="1" x14ac:dyDescent="0.25">
      <c r="A144" s="9" t="s">
        <v>15</v>
      </c>
      <c r="B144" s="9" t="s">
        <v>45</v>
      </c>
      <c r="C144" s="9" t="s">
        <v>46</v>
      </c>
      <c r="D144" s="9" t="s">
        <v>82</v>
      </c>
      <c r="E144" s="9"/>
      <c r="F144" s="9"/>
      <c r="G144" s="9" t="s">
        <v>77</v>
      </c>
      <c r="H144" s="42">
        <v>62.237000000000002</v>
      </c>
      <c r="I144" s="42">
        <v>56.512999999999998</v>
      </c>
      <c r="J144" s="42">
        <v>90.150999999999996</v>
      </c>
      <c r="K144" s="42">
        <v>83.114000000000004</v>
      </c>
      <c r="L144" s="42">
        <v>91.938999999999993</v>
      </c>
      <c r="M144" s="42">
        <v>97.605000000000004</v>
      </c>
      <c r="N144" s="42">
        <v>133.13</v>
      </c>
      <c r="O144" s="42">
        <v>126.97499999999999</v>
      </c>
      <c r="P144" s="42">
        <v>128.48599999999999</v>
      </c>
    </row>
    <row r="145" spans="1:16" ht="15" customHeight="1" x14ac:dyDescent="0.25">
      <c r="A145" s="9" t="s">
        <v>47</v>
      </c>
      <c r="B145" s="9" t="s">
        <v>29</v>
      </c>
      <c r="C145" s="9" t="s">
        <v>30</v>
      </c>
      <c r="D145" s="9" t="s">
        <v>230</v>
      </c>
      <c r="E145" s="9"/>
      <c r="F145" s="9"/>
      <c r="G145" s="9" t="s">
        <v>77</v>
      </c>
      <c r="H145" s="42">
        <v>31063</v>
      </c>
      <c r="I145" s="42">
        <v>31119</v>
      </c>
      <c r="J145" s="42">
        <v>26406</v>
      </c>
      <c r="K145" s="42">
        <v>25746</v>
      </c>
      <c r="L145" s="42">
        <v>22107</v>
      </c>
      <c r="M145" s="42">
        <v>18883</v>
      </c>
      <c r="N145" s="42">
        <v>18765</v>
      </c>
      <c r="O145" s="42">
        <v>17185.154999999999</v>
      </c>
      <c r="P145" s="42">
        <v>12123.557000000001</v>
      </c>
    </row>
    <row r="146" spans="1:16" ht="15" customHeight="1" x14ac:dyDescent="0.25">
      <c r="A146" s="9" t="s">
        <v>47</v>
      </c>
      <c r="B146" s="9" t="s">
        <v>31</v>
      </c>
      <c r="C146" s="9" t="s">
        <v>32</v>
      </c>
      <c r="D146" s="9" t="s">
        <v>230</v>
      </c>
      <c r="E146" s="9"/>
      <c r="F146" s="9"/>
      <c r="G146" s="9" t="s">
        <v>77</v>
      </c>
      <c r="H146" s="42">
        <v>13938</v>
      </c>
      <c r="I146" s="42">
        <v>13361</v>
      </c>
      <c r="J146" s="42">
        <v>10860</v>
      </c>
      <c r="K146" s="42">
        <v>6776</v>
      </c>
      <c r="L146" s="42">
        <v>9090</v>
      </c>
      <c r="M146" s="42">
        <v>14868</v>
      </c>
      <c r="N146" s="42">
        <v>17113.041000000001</v>
      </c>
      <c r="O146" s="42">
        <v>14080.102000000001</v>
      </c>
      <c r="P146" s="42">
        <v>11347.052</v>
      </c>
    </row>
    <row r="147" spans="1:16" ht="15" customHeight="1" x14ac:dyDescent="0.25">
      <c r="A147" s="9" t="s">
        <v>47</v>
      </c>
      <c r="B147" s="9" t="s">
        <v>33</v>
      </c>
      <c r="C147" s="9" t="s">
        <v>34</v>
      </c>
      <c r="D147" s="9" t="s">
        <v>230</v>
      </c>
      <c r="E147" s="9"/>
      <c r="F147" s="9"/>
      <c r="G147" s="9" t="s">
        <v>77</v>
      </c>
      <c r="H147" s="42">
        <v>0</v>
      </c>
      <c r="I147" s="42">
        <v>0</v>
      </c>
      <c r="J147" s="42">
        <v>0</v>
      </c>
      <c r="K147" s="42">
        <v>0</v>
      </c>
      <c r="L147" s="42">
        <v>0</v>
      </c>
      <c r="M147" s="42">
        <v>0</v>
      </c>
      <c r="N147" s="42">
        <v>0</v>
      </c>
      <c r="O147" s="42">
        <v>0</v>
      </c>
      <c r="P147" s="42">
        <v>0</v>
      </c>
    </row>
    <row r="148" spans="1:16" ht="15" customHeight="1" x14ac:dyDescent="0.25">
      <c r="A148" s="9" t="s">
        <v>47</v>
      </c>
      <c r="B148" s="9" t="s">
        <v>35</v>
      </c>
      <c r="C148" s="9" t="s">
        <v>36</v>
      </c>
      <c r="D148" s="9" t="s">
        <v>82</v>
      </c>
      <c r="E148" s="9"/>
      <c r="F148" s="9"/>
      <c r="G148" s="9" t="s">
        <v>77</v>
      </c>
      <c r="H148" s="42">
        <v>4275.2179999999998</v>
      </c>
      <c r="I148" s="42">
        <v>4590.6490000000003</v>
      </c>
      <c r="J148" s="42">
        <v>6383.8869999999997</v>
      </c>
      <c r="K148" s="42">
        <v>4607.1689999999999</v>
      </c>
      <c r="L148" s="42">
        <v>6150.32</v>
      </c>
      <c r="M148" s="42">
        <v>5565.0929999999998</v>
      </c>
      <c r="N148" s="42">
        <v>4039.806</v>
      </c>
      <c r="O148" s="42">
        <v>5759.9009999999998</v>
      </c>
      <c r="P148" s="42">
        <v>4050.895</v>
      </c>
    </row>
    <row r="149" spans="1:16" ht="15" customHeight="1" x14ac:dyDescent="0.25">
      <c r="A149" s="9" t="s">
        <v>47</v>
      </c>
      <c r="B149" s="9" t="s">
        <v>79</v>
      </c>
      <c r="C149" s="9" t="s">
        <v>83</v>
      </c>
      <c r="D149" s="9" t="s">
        <v>82</v>
      </c>
      <c r="E149" s="9"/>
      <c r="F149" s="9"/>
      <c r="G149" s="9" t="s">
        <v>77</v>
      </c>
      <c r="H149" s="44">
        <v>3315.2269999999999</v>
      </c>
      <c r="I149" s="44">
        <v>3850.1570000000002</v>
      </c>
      <c r="J149" s="44">
        <v>4139.1360000000004</v>
      </c>
      <c r="K149" s="44">
        <v>3688.5749999999998</v>
      </c>
      <c r="L149" s="44">
        <v>4621.0190000000002</v>
      </c>
      <c r="M149" s="44">
        <v>5145.8959999999997</v>
      </c>
      <c r="N149" s="42">
        <v>5536.9870000000001</v>
      </c>
      <c r="O149" s="42">
        <v>6300.259</v>
      </c>
      <c r="P149" s="42">
        <v>7266.3469999999998</v>
      </c>
    </row>
    <row r="150" spans="1:16" ht="15" customHeight="1" x14ac:dyDescent="0.25">
      <c r="A150" s="9" t="s">
        <v>47</v>
      </c>
      <c r="B150" s="9" t="s">
        <v>78</v>
      </c>
      <c r="C150" s="9" t="s">
        <v>84</v>
      </c>
      <c r="D150" s="9" t="s">
        <v>82</v>
      </c>
      <c r="E150" s="9"/>
      <c r="F150" s="9"/>
      <c r="G150" s="9" t="s">
        <v>77</v>
      </c>
      <c r="H150" s="42">
        <v>0</v>
      </c>
      <c r="I150" s="42">
        <v>0</v>
      </c>
      <c r="J150" s="42">
        <v>0</v>
      </c>
      <c r="K150" s="42">
        <v>0</v>
      </c>
      <c r="L150" s="42">
        <v>0</v>
      </c>
      <c r="M150" s="42">
        <v>0</v>
      </c>
      <c r="N150" s="42">
        <v>0</v>
      </c>
      <c r="O150" s="42">
        <v>0</v>
      </c>
      <c r="P150" s="42">
        <v>0</v>
      </c>
    </row>
    <row r="151" spans="1:16" ht="15" customHeight="1" x14ac:dyDescent="0.25">
      <c r="A151" s="9" t="s">
        <v>47</v>
      </c>
      <c r="B151" s="9" t="s">
        <v>37</v>
      </c>
      <c r="C151" s="9" t="s">
        <v>38</v>
      </c>
      <c r="D151" s="9" t="s">
        <v>230</v>
      </c>
      <c r="E151" s="9"/>
      <c r="F151" s="9"/>
      <c r="G151" s="9" t="s">
        <v>77</v>
      </c>
      <c r="H151" s="42">
        <v>5915</v>
      </c>
      <c r="I151" s="42">
        <v>6080</v>
      </c>
      <c r="J151" s="42">
        <v>5414</v>
      </c>
      <c r="K151" s="42">
        <v>5544</v>
      </c>
      <c r="L151" s="42">
        <v>5663</v>
      </c>
      <c r="M151" s="42">
        <v>5565</v>
      </c>
      <c r="N151" s="42">
        <v>5509.75</v>
      </c>
      <c r="O151" s="42">
        <v>5546.5060000000003</v>
      </c>
      <c r="P151" s="42">
        <v>5569.1840000000002</v>
      </c>
    </row>
    <row r="152" spans="1:16" ht="15" customHeight="1" x14ac:dyDescent="0.25">
      <c r="A152" s="9" t="s">
        <v>47</v>
      </c>
      <c r="B152" s="9" t="s">
        <v>39</v>
      </c>
      <c r="C152" s="9" t="s">
        <v>40</v>
      </c>
      <c r="D152" s="9" t="s">
        <v>230</v>
      </c>
      <c r="E152" s="9"/>
      <c r="F152" s="9"/>
      <c r="G152" s="9" t="s">
        <v>77</v>
      </c>
      <c r="H152" s="42">
        <v>319.815</v>
      </c>
      <c r="I152" s="42">
        <v>264.29399999999998</v>
      </c>
      <c r="J152" s="42">
        <v>301.40899999999999</v>
      </c>
      <c r="K152" s="42">
        <v>319.661</v>
      </c>
      <c r="L152" s="42">
        <v>343.42600000000004</v>
      </c>
      <c r="M152" s="42">
        <v>481.23</v>
      </c>
      <c r="N152" s="42">
        <v>310.02800000000002</v>
      </c>
      <c r="O152" s="42">
        <v>600.21</v>
      </c>
      <c r="P152" s="42">
        <v>691.76700000000005</v>
      </c>
    </row>
    <row r="153" spans="1:16" ht="15" customHeight="1" x14ac:dyDescent="0.25">
      <c r="A153" s="9" t="s">
        <v>47</v>
      </c>
      <c r="B153" s="9" t="s">
        <v>80</v>
      </c>
      <c r="C153" s="9" t="s">
        <v>85</v>
      </c>
      <c r="D153" s="9" t="s">
        <v>82</v>
      </c>
      <c r="E153" s="9"/>
      <c r="F153" s="9"/>
      <c r="G153" s="9" t="s">
        <v>77</v>
      </c>
      <c r="H153" s="44">
        <v>160.50040917785574</v>
      </c>
      <c r="I153" s="44">
        <v>445.48672093663572</v>
      </c>
      <c r="J153" s="44">
        <v>959.38251681871157</v>
      </c>
      <c r="K153" s="44">
        <v>997.19502688854288</v>
      </c>
      <c r="L153" s="44">
        <v>1025.5315300636832</v>
      </c>
      <c r="M153" s="44">
        <v>1033.4420089966695</v>
      </c>
      <c r="N153" s="42">
        <v>1049.684</v>
      </c>
      <c r="O153" s="42">
        <v>1009.354</v>
      </c>
      <c r="P153" s="42">
        <v>1490.79</v>
      </c>
    </row>
    <row r="154" spans="1:16" ht="15" customHeight="1" x14ac:dyDescent="0.25">
      <c r="A154" s="9" t="s">
        <v>47</v>
      </c>
      <c r="B154" s="9" t="s">
        <v>81</v>
      </c>
      <c r="C154" s="9" t="s">
        <v>86</v>
      </c>
      <c r="D154" s="9" t="s">
        <v>82</v>
      </c>
      <c r="E154" s="9"/>
      <c r="F154" s="9"/>
      <c r="G154" s="9" t="s">
        <v>77</v>
      </c>
      <c r="H154" s="44">
        <v>449.81059082214426</v>
      </c>
      <c r="I154" s="44">
        <v>1248.4992790633642</v>
      </c>
      <c r="J154" s="44">
        <v>2688.7184831812883</v>
      </c>
      <c r="K154" s="44">
        <v>2794.6899731114572</v>
      </c>
      <c r="L154" s="44">
        <v>2874.1044699363165</v>
      </c>
      <c r="M154" s="44">
        <v>2896.2739910033301</v>
      </c>
      <c r="N154" s="42">
        <v>2941.7929999999997</v>
      </c>
      <c r="O154" s="42">
        <v>2781.2979999999998</v>
      </c>
      <c r="P154" s="42">
        <v>2937.7200000000003</v>
      </c>
    </row>
    <row r="155" spans="1:16" ht="15" customHeight="1" x14ac:dyDescent="0.25">
      <c r="A155" s="9" t="s">
        <v>47</v>
      </c>
      <c r="B155" s="9" t="s">
        <v>41</v>
      </c>
      <c r="C155" s="9" t="s">
        <v>42</v>
      </c>
      <c r="D155" s="9" t="s">
        <v>82</v>
      </c>
      <c r="E155" s="9"/>
      <c r="F155" s="9"/>
      <c r="G155" s="9" t="s">
        <v>77</v>
      </c>
      <c r="H155" s="42">
        <v>0</v>
      </c>
      <c r="I155" s="42">
        <v>0</v>
      </c>
      <c r="J155" s="42">
        <v>0</v>
      </c>
      <c r="K155" s="42">
        <v>0</v>
      </c>
      <c r="L155" s="42">
        <v>0</v>
      </c>
      <c r="M155" s="42">
        <v>0</v>
      </c>
      <c r="N155" s="42">
        <v>0</v>
      </c>
      <c r="O155" s="42">
        <v>0</v>
      </c>
      <c r="P155" s="42">
        <v>0</v>
      </c>
    </row>
    <row r="156" spans="1:16" ht="15" customHeight="1" x14ac:dyDescent="0.25">
      <c r="A156" s="9" t="s">
        <v>47</v>
      </c>
      <c r="B156" s="9" t="s">
        <v>43</v>
      </c>
      <c r="C156" s="9" t="s">
        <v>44</v>
      </c>
      <c r="D156" s="9" t="s">
        <v>82</v>
      </c>
      <c r="E156" s="9"/>
      <c r="F156" s="9"/>
      <c r="G156" s="9" t="s">
        <v>77</v>
      </c>
      <c r="H156" s="42">
        <v>0</v>
      </c>
      <c r="I156" s="42">
        <v>0</v>
      </c>
      <c r="J156" s="42">
        <v>0</v>
      </c>
      <c r="K156" s="42">
        <v>0</v>
      </c>
      <c r="L156" s="42">
        <v>0</v>
      </c>
      <c r="M156" s="42">
        <v>0</v>
      </c>
      <c r="N156" s="42">
        <v>0</v>
      </c>
      <c r="O156" s="42">
        <v>0</v>
      </c>
      <c r="P156" s="42">
        <v>0</v>
      </c>
    </row>
    <row r="157" spans="1:16" ht="15" customHeight="1" x14ac:dyDescent="0.25">
      <c r="A157" s="9" t="s">
        <v>47</v>
      </c>
      <c r="B157" s="9" t="s">
        <v>45</v>
      </c>
      <c r="C157" s="9" t="s">
        <v>46</v>
      </c>
      <c r="D157" s="9" t="s">
        <v>82</v>
      </c>
      <c r="E157" s="9"/>
      <c r="F157" s="9"/>
      <c r="G157" s="9" t="s">
        <v>77</v>
      </c>
      <c r="H157" s="42">
        <v>0</v>
      </c>
      <c r="I157" s="42">
        <v>0</v>
      </c>
      <c r="J157" s="42">
        <v>0</v>
      </c>
      <c r="K157" s="42">
        <v>0</v>
      </c>
      <c r="L157" s="42">
        <v>0</v>
      </c>
      <c r="M157" s="42">
        <v>0</v>
      </c>
      <c r="N157" s="42">
        <v>0</v>
      </c>
      <c r="O157" s="42">
        <v>0</v>
      </c>
      <c r="P157" s="42">
        <v>0</v>
      </c>
    </row>
    <row r="158" spans="1:16" ht="15" customHeight="1" x14ac:dyDescent="0.25">
      <c r="A158" s="9" t="s">
        <v>14</v>
      </c>
      <c r="B158" s="9" t="s">
        <v>29</v>
      </c>
      <c r="C158" s="9" t="s">
        <v>30</v>
      </c>
      <c r="D158" s="9" t="s">
        <v>230</v>
      </c>
      <c r="E158" s="9"/>
      <c r="F158" s="9"/>
      <c r="G158" s="9" t="s">
        <v>77</v>
      </c>
      <c r="H158" s="42">
        <v>2582</v>
      </c>
      <c r="I158" s="42">
        <v>2238</v>
      </c>
      <c r="J158" s="42">
        <v>2421</v>
      </c>
      <c r="K158" s="42">
        <v>2368</v>
      </c>
      <c r="L158" s="42">
        <v>2310</v>
      </c>
      <c r="M158" s="42">
        <v>2596</v>
      </c>
      <c r="N158" s="42">
        <v>1367.1</v>
      </c>
      <c r="O158" s="42">
        <v>1452.6</v>
      </c>
      <c r="P158" s="42">
        <v>1639.4</v>
      </c>
    </row>
    <row r="159" spans="1:16" ht="15" customHeight="1" x14ac:dyDescent="0.25">
      <c r="A159" s="9" t="s">
        <v>14</v>
      </c>
      <c r="B159" s="9" t="s">
        <v>31</v>
      </c>
      <c r="C159" s="9" t="s">
        <v>32</v>
      </c>
      <c r="D159" s="9" t="s">
        <v>230</v>
      </c>
      <c r="E159" s="9"/>
      <c r="F159" s="9"/>
      <c r="G159" s="9" t="s">
        <v>77</v>
      </c>
      <c r="H159" s="42">
        <v>2621</v>
      </c>
      <c r="I159" s="42">
        <v>2511</v>
      </c>
      <c r="J159" s="42">
        <v>2021</v>
      </c>
      <c r="K159" s="42">
        <v>1002</v>
      </c>
      <c r="L159" s="42">
        <v>1197</v>
      </c>
      <c r="M159" s="42">
        <v>1586</v>
      </c>
      <c r="N159" s="42">
        <v>3090.1</v>
      </c>
      <c r="O159" s="42">
        <v>2245.3000000000002</v>
      </c>
      <c r="P159" s="42">
        <v>2629.4</v>
      </c>
    </row>
    <row r="160" spans="1:16" ht="15" customHeight="1" x14ac:dyDescent="0.25">
      <c r="A160" s="9" t="s">
        <v>14</v>
      </c>
      <c r="B160" s="9" t="s">
        <v>33</v>
      </c>
      <c r="C160" s="9" t="s">
        <v>34</v>
      </c>
      <c r="D160" s="9" t="s">
        <v>230</v>
      </c>
      <c r="E160" s="9"/>
      <c r="F160" s="9"/>
      <c r="G160" s="9" t="s">
        <v>77</v>
      </c>
      <c r="H160" s="42">
        <v>0</v>
      </c>
      <c r="I160" s="42">
        <v>0</v>
      </c>
      <c r="J160" s="42">
        <v>0</v>
      </c>
      <c r="K160" s="42">
        <v>0</v>
      </c>
      <c r="L160" s="42">
        <v>0</v>
      </c>
      <c r="M160" s="42">
        <v>0</v>
      </c>
      <c r="N160" s="42">
        <v>0</v>
      </c>
      <c r="O160" s="42">
        <v>0</v>
      </c>
      <c r="P160" s="42">
        <v>0</v>
      </c>
    </row>
    <row r="161" spans="1:16" ht="15" customHeight="1" x14ac:dyDescent="0.25">
      <c r="A161" s="9" t="s">
        <v>14</v>
      </c>
      <c r="B161" s="9" t="s">
        <v>35</v>
      </c>
      <c r="C161" s="9" t="s">
        <v>36</v>
      </c>
      <c r="D161" s="9" t="s">
        <v>82</v>
      </c>
      <c r="E161" s="9"/>
      <c r="F161" s="9"/>
      <c r="G161" s="9" t="s">
        <v>77</v>
      </c>
      <c r="H161" s="42">
        <v>5161.7870000000003</v>
      </c>
      <c r="I161" s="42">
        <v>4998.8999999999996</v>
      </c>
      <c r="J161" s="42">
        <v>8727</v>
      </c>
      <c r="K161" s="42">
        <v>9124.1200000000008</v>
      </c>
      <c r="L161" s="42">
        <v>6555.6360000000004</v>
      </c>
      <c r="M161" s="42">
        <v>7057.5990000000002</v>
      </c>
      <c r="N161" s="42">
        <v>5507.7</v>
      </c>
      <c r="O161" s="42">
        <v>7784.9</v>
      </c>
      <c r="P161" s="42">
        <v>5932.6</v>
      </c>
    </row>
    <row r="162" spans="1:16" ht="15" customHeight="1" x14ac:dyDescent="0.25">
      <c r="A162" s="9" t="s">
        <v>14</v>
      </c>
      <c r="B162" s="9" t="s">
        <v>79</v>
      </c>
      <c r="C162" s="9" t="s">
        <v>83</v>
      </c>
      <c r="D162" s="9" t="s">
        <v>82</v>
      </c>
      <c r="E162" s="9"/>
      <c r="F162" s="9"/>
      <c r="G162" s="9" t="s">
        <v>77</v>
      </c>
      <c r="H162" s="42">
        <v>201</v>
      </c>
      <c r="I162" s="42">
        <v>328.74599999999998</v>
      </c>
      <c r="J162" s="42">
        <v>517.28700000000003</v>
      </c>
      <c r="K162" s="42">
        <v>729.97</v>
      </c>
      <c r="L162" s="42">
        <v>796.29499999999996</v>
      </c>
      <c r="M162" s="42">
        <v>1014.248</v>
      </c>
      <c r="N162" s="42">
        <v>1204</v>
      </c>
      <c r="O162" s="42">
        <v>1335.4</v>
      </c>
      <c r="P162" s="42">
        <v>1467.3</v>
      </c>
    </row>
    <row r="163" spans="1:16" ht="15" customHeight="1" x14ac:dyDescent="0.25">
      <c r="A163" s="9" t="s">
        <v>14</v>
      </c>
      <c r="B163" s="9" t="s">
        <v>78</v>
      </c>
      <c r="C163" s="9" t="s">
        <v>84</v>
      </c>
      <c r="D163" s="9" t="s">
        <v>82</v>
      </c>
      <c r="E163" s="9"/>
      <c r="F163" s="9"/>
      <c r="G163" s="9" t="s">
        <v>77</v>
      </c>
      <c r="H163" s="42">
        <v>0</v>
      </c>
      <c r="I163" s="42">
        <v>0</v>
      </c>
      <c r="J163" s="42">
        <v>0</v>
      </c>
      <c r="K163" s="42">
        <v>0</v>
      </c>
      <c r="L163" s="42">
        <v>0</v>
      </c>
      <c r="M163" s="42">
        <v>0</v>
      </c>
      <c r="N163" s="42">
        <v>0</v>
      </c>
      <c r="O163" s="42">
        <v>0</v>
      </c>
      <c r="P163" s="42">
        <v>0</v>
      </c>
    </row>
    <row r="164" spans="1:16" ht="15" customHeight="1" x14ac:dyDescent="0.25">
      <c r="A164" s="9" t="s">
        <v>14</v>
      </c>
      <c r="B164" s="9" t="s">
        <v>37</v>
      </c>
      <c r="C164" s="9" t="s">
        <v>38</v>
      </c>
      <c r="D164" s="9" t="s">
        <v>230</v>
      </c>
      <c r="E164" s="9"/>
      <c r="F164" s="9"/>
      <c r="G164" s="9" t="s">
        <v>77</v>
      </c>
      <c r="H164" s="42">
        <v>752</v>
      </c>
      <c r="I164" s="42">
        <v>582</v>
      </c>
      <c r="J164" s="42">
        <v>230</v>
      </c>
      <c r="K164" s="42">
        <v>129</v>
      </c>
      <c r="L164" s="42">
        <v>221</v>
      </c>
      <c r="M164" s="42">
        <v>69</v>
      </c>
      <c r="N164" s="42">
        <v>210.3</v>
      </c>
      <c r="O164" s="42">
        <v>68.5</v>
      </c>
      <c r="P164" s="42">
        <v>38.200000000000003</v>
      </c>
    </row>
    <row r="165" spans="1:16" ht="15" customHeight="1" x14ac:dyDescent="0.25">
      <c r="A165" s="9" t="s">
        <v>14</v>
      </c>
      <c r="B165" s="9" t="s">
        <v>39</v>
      </c>
      <c r="C165" s="9" t="s">
        <v>40</v>
      </c>
      <c r="D165" s="9" t="s">
        <v>230</v>
      </c>
      <c r="E165" s="9"/>
      <c r="F165" s="9"/>
      <c r="G165" s="9" t="s">
        <v>77</v>
      </c>
      <c r="H165" s="42">
        <v>54.245000000000005</v>
      </c>
      <c r="I165" s="42">
        <v>93.906000000000006</v>
      </c>
      <c r="J165" s="42">
        <v>125.69499999999999</v>
      </c>
      <c r="K165" s="42">
        <v>164.578</v>
      </c>
      <c r="L165" s="42">
        <v>265.18099999999998</v>
      </c>
      <c r="M165" s="42">
        <v>431.42399999999998</v>
      </c>
      <c r="N165" s="42">
        <v>525.6</v>
      </c>
      <c r="O165" s="42">
        <v>668.09999999999991</v>
      </c>
      <c r="P165" s="42">
        <v>878.4</v>
      </c>
    </row>
    <row r="166" spans="1:16" ht="15" customHeight="1" x14ac:dyDescent="0.25">
      <c r="A166" s="9" t="s">
        <v>14</v>
      </c>
      <c r="B166" s="9" t="s">
        <v>80</v>
      </c>
      <c r="C166" s="9" t="s">
        <v>85</v>
      </c>
      <c r="D166" s="9" t="s">
        <v>82</v>
      </c>
      <c r="E166" s="9"/>
      <c r="F166" s="9"/>
      <c r="G166" s="9" t="s">
        <v>77</v>
      </c>
      <c r="H166" s="42">
        <v>0</v>
      </c>
      <c r="I166" s="42">
        <v>0</v>
      </c>
      <c r="J166" s="42">
        <v>0</v>
      </c>
      <c r="K166" s="42">
        <v>0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</row>
    <row r="167" spans="1:16" ht="15" customHeight="1" x14ac:dyDescent="0.25">
      <c r="A167" s="9" t="s">
        <v>14</v>
      </c>
      <c r="B167" s="9" t="s">
        <v>81</v>
      </c>
      <c r="C167" s="9" t="s">
        <v>86</v>
      </c>
      <c r="D167" s="9" t="s">
        <v>82</v>
      </c>
      <c r="E167" s="9"/>
      <c r="F167" s="9"/>
      <c r="G167" s="9" t="s">
        <v>77</v>
      </c>
      <c r="H167" s="44">
        <v>0.13700000000000001</v>
      </c>
      <c r="I167" s="44">
        <v>2.4039999999999999</v>
      </c>
      <c r="J167" s="44">
        <v>11.282999999999999</v>
      </c>
      <c r="K167" s="44">
        <v>35.173999999999999</v>
      </c>
      <c r="L167" s="42">
        <v>57.263999999999996</v>
      </c>
      <c r="M167" s="42">
        <v>65.540999999999997</v>
      </c>
      <c r="N167" s="42">
        <v>78.7</v>
      </c>
      <c r="O167" s="42">
        <v>74.899999999999991</v>
      </c>
      <c r="P167" s="42">
        <v>83.1</v>
      </c>
    </row>
    <row r="168" spans="1:16" ht="15" customHeight="1" x14ac:dyDescent="0.25">
      <c r="A168" s="9" t="s">
        <v>14</v>
      </c>
      <c r="B168" s="9" t="s">
        <v>41</v>
      </c>
      <c r="C168" s="9" t="s">
        <v>42</v>
      </c>
      <c r="D168" s="9" t="s">
        <v>82</v>
      </c>
      <c r="E168" s="9"/>
      <c r="F168" s="9"/>
      <c r="G168" s="9" t="s">
        <v>77</v>
      </c>
      <c r="H168" s="42">
        <v>0</v>
      </c>
      <c r="I168" s="42">
        <v>0</v>
      </c>
      <c r="J168" s="42">
        <v>0</v>
      </c>
      <c r="K168" s="42">
        <v>0</v>
      </c>
      <c r="L168" s="42">
        <v>0</v>
      </c>
      <c r="M168" s="42">
        <v>0</v>
      </c>
      <c r="N168" s="42">
        <v>0</v>
      </c>
      <c r="O168" s="42">
        <v>0</v>
      </c>
      <c r="P168" s="42">
        <v>0</v>
      </c>
    </row>
    <row r="169" spans="1:16" ht="15" customHeight="1" x14ac:dyDescent="0.25">
      <c r="A169" s="9" t="s">
        <v>14</v>
      </c>
      <c r="B169" s="9" t="s">
        <v>43</v>
      </c>
      <c r="C169" s="9" t="s">
        <v>44</v>
      </c>
      <c r="D169" s="9" t="s">
        <v>82</v>
      </c>
      <c r="E169" s="9"/>
      <c r="F169" s="9"/>
      <c r="G169" s="9" t="s">
        <v>77</v>
      </c>
      <c r="H169" s="42">
        <v>0</v>
      </c>
      <c r="I169" s="42">
        <v>0</v>
      </c>
      <c r="J169" s="42">
        <v>0</v>
      </c>
      <c r="K169" s="42">
        <v>0</v>
      </c>
      <c r="L169" s="42">
        <v>0</v>
      </c>
      <c r="M169" s="42">
        <v>0</v>
      </c>
      <c r="N169" s="42">
        <v>0</v>
      </c>
      <c r="O169" s="42">
        <v>0</v>
      </c>
      <c r="P169" s="42">
        <v>0</v>
      </c>
    </row>
    <row r="170" spans="1:16" ht="15" customHeight="1" x14ac:dyDescent="0.25">
      <c r="A170" s="9" t="s">
        <v>14</v>
      </c>
      <c r="B170" s="9" t="s">
        <v>45</v>
      </c>
      <c r="C170" s="9" t="s">
        <v>46</v>
      </c>
      <c r="D170" s="9" t="s">
        <v>82</v>
      </c>
      <c r="E170" s="9"/>
      <c r="F170" s="9"/>
      <c r="G170" s="9" t="s">
        <v>77</v>
      </c>
      <c r="H170" s="42">
        <v>0</v>
      </c>
      <c r="I170" s="42">
        <v>0</v>
      </c>
      <c r="J170" s="42">
        <v>0</v>
      </c>
      <c r="K170" s="42">
        <v>0</v>
      </c>
      <c r="L170" s="42">
        <v>0</v>
      </c>
      <c r="M170" s="42">
        <v>0</v>
      </c>
      <c r="N170" s="42">
        <v>0</v>
      </c>
      <c r="O170" s="42">
        <v>2</v>
      </c>
      <c r="P170" s="42">
        <v>91.9</v>
      </c>
    </row>
    <row r="171" spans="1:16" ht="15" customHeight="1" x14ac:dyDescent="0.25">
      <c r="A171" s="9" t="s">
        <v>13</v>
      </c>
      <c r="B171" s="9" t="s">
        <v>29</v>
      </c>
      <c r="C171" s="9" t="s">
        <v>30</v>
      </c>
      <c r="D171" s="9" t="s">
        <v>230</v>
      </c>
      <c r="E171" s="9"/>
      <c r="F171" s="9"/>
      <c r="G171" s="9" t="s">
        <v>77</v>
      </c>
      <c r="H171" s="42">
        <v>6483</v>
      </c>
      <c r="I171" s="42">
        <v>6344</v>
      </c>
      <c r="J171" s="42">
        <v>6300</v>
      </c>
      <c r="K171" s="42">
        <v>5995</v>
      </c>
      <c r="L171" s="42">
        <v>5790</v>
      </c>
      <c r="M171" s="42">
        <v>5632</v>
      </c>
      <c r="N171" s="42">
        <v>4932</v>
      </c>
      <c r="O171" s="42">
        <v>4669</v>
      </c>
      <c r="P171" s="42">
        <v>4036</v>
      </c>
    </row>
    <row r="172" spans="1:16" ht="15" customHeight="1" x14ac:dyDescent="0.25">
      <c r="A172" s="9" t="s">
        <v>13</v>
      </c>
      <c r="B172" s="9" t="s">
        <v>31</v>
      </c>
      <c r="C172" s="9" t="s">
        <v>32</v>
      </c>
      <c r="D172" s="9" t="s">
        <v>230</v>
      </c>
      <c r="E172" s="9"/>
      <c r="F172" s="9"/>
      <c r="G172" s="9" t="s">
        <v>77</v>
      </c>
      <c r="H172" s="42">
        <v>10738</v>
      </c>
      <c r="I172" s="42">
        <v>9401</v>
      </c>
      <c r="J172" s="42">
        <v>5541</v>
      </c>
      <c r="K172" s="42">
        <v>4240</v>
      </c>
      <c r="L172" s="42">
        <v>5108</v>
      </c>
      <c r="M172" s="42">
        <v>6479</v>
      </c>
      <c r="N172" s="42">
        <v>7838</v>
      </c>
      <c r="O172" s="42">
        <v>7255</v>
      </c>
      <c r="P172" s="42">
        <v>8566</v>
      </c>
    </row>
    <row r="173" spans="1:16" ht="15" customHeight="1" x14ac:dyDescent="0.25">
      <c r="A173" s="9" t="s">
        <v>13</v>
      </c>
      <c r="B173" s="9" t="s">
        <v>33</v>
      </c>
      <c r="C173" s="9" t="s">
        <v>34</v>
      </c>
      <c r="D173" s="9" t="s">
        <v>230</v>
      </c>
      <c r="E173" s="9"/>
      <c r="F173" s="9"/>
      <c r="G173" s="9" t="s">
        <v>77</v>
      </c>
      <c r="H173" s="42">
        <v>15685</v>
      </c>
      <c r="I173" s="42">
        <v>15793</v>
      </c>
      <c r="J173" s="42">
        <v>15370</v>
      </c>
      <c r="K173" s="42">
        <v>15649</v>
      </c>
      <c r="L173" s="42">
        <v>15834</v>
      </c>
      <c r="M173" s="42">
        <v>16054</v>
      </c>
      <c r="N173" s="42">
        <v>16098</v>
      </c>
      <c r="O173" s="42">
        <v>15733</v>
      </c>
      <c r="P173" s="42">
        <v>16288</v>
      </c>
    </row>
    <row r="174" spans="1:16" ht="15" customHeight="1" x14ac:dyDescent="0.25">
      <c r="A174" s="9" t="s">
        <v>13</v>
      </c>
      <c r="B174" s="9" t="s">
        <v>35</v>
      </c>
      <c r="C174" s="9" t="s">
        <v>36</v>
      </c>
      <c r="D174" s="9" t="s">
        <v>82</v>
      </c>
      <c r="E174" s="9"/>
      <c r="F174" s="9"/>
      <c r="G174" s="9" t="s">
        <v>77</v>
      </c>
      <c r="H174" s="42">
        <v>222.03</v>
      </c>
      <c r="I174" s="42">
        <v>212.93899999999999</v>
      </c>
      <c r="J174" s="42">
        <v>213.125</v>
      </c>
      <c r="K174" s="42">
        <v>301.47699999999998</v>
      </c>
      <c r="L174" s="42">
        <v>233.71100000000001</v>
      </c>
      <c r="M174" s="42">
        <v>259.315</v>
      </c>
      <c r="N174" s="42">
        <v>220</v>
      </c>
      <c r="O174" s="42">
        <v>222</v>
      </c>
      <c r="P174" s="42">
        <v>219</v>
      </c>
    </row>
    <row r="175" spans="1:16" ht="15" customHeight="1" x14ac:dyDescent="0.25">
      <c r="A175" s="9" t="s">
        <v>13</v>
      </c>
      <c r="B175" s="9" t="s">
        <v>79</v>
      </c>
      <c r="C175" s="9" t="s">
        <v>83</v>
      </c>
      <c r="D175" s="9" t="s">
        <v>82</v>
      </c>
      <c r="E175" s="9"/>
      <c r="F175" s="9"/>
      <c r="G175" s="9" t="s">
        <v>77</v>
      </c>
      <c r="H175" s="42">
        <v>625.69299999999998</v>
      </c>
      <c r="I175" s="42">
        <v>769.99199999999996</v>
      </c>
      <c r="J175" s="42">
        <v>717.51</v>
      </c>
      <c r="K175" s="42">
        <v>656.54</v>
      </c>
      <c r="L175" s="42">
        <v>693.32299999999998</v>
      </c>
      <c r="M175" s="42">
        <v>683.69200000000001</v>
      </c>
      <c r="N175" s="42">
        <v>758</v>
      </c>
      <c r="O175" s="42">
        <v>607</v>
      </c>
      <c r="P175" s="42">
        <v>729</v>
      </c>
    </row>
    <row r="176" spans="1:16" ht="15" customHeight="1" x14ac:dyDescent="0.25">
      <c r="A176" s="9" t="s">
        <v>13</v>
      </c>
      <c r="B176" s="9" t="s">
        <v>78</v>
      </c>
      <c r="C176" s="9" t="s">
        <v>84</v>
      </c>
      <c r="D176" s="9" t="s">
        <v>82</v>
      </c>
      <c r="E176" s="9"/>
      <c r="F176" s="9"/>
      <c r="G176" s="9" t="s">
        <v>77</v>
      </c>
      <c r="H176" s="42">
        <v>0</v>
      </c>
      <c r="I176" s="42">
        <v>0</v>
      </c>
      <c r="J176" s="42">
        <v>0</v>
      </c>
      <c r="K176" s="42">
        <v>0</v>
      </c>
      <c r="L176" s="42">
        <v>0</v>
      </c>
      <c r="M176" s="42">
        <v>0</v>
      </c>
      <c r="N176" s="42">
        <v>0</v>
      </c>
      <c r="O176" s="42">
        <v>0</v>
      </c>
      <c r="P176" s="42">
        <v>0</v>
      </c>
    </row>
    <row r="177" spans="1:16" ht="15" customHeight="1" x14ac:dyDescent="0.25">
      <c r="A177" s="9" t="s">
        <v>13</v>
      </c>
      <c r="B177" s="9" t="s">
        <v>37</v>
      </c>
      <c r="C177" s="9" t="s">
        <v>38</v>
      </c>
      <c r="D177" s="9" t="s">
        <v>230</v>
      </c>
      <c r="E177" s="9"/>
      <c r="F177" s="9"/>
      <c r="G177" s="9" t="s">
        <v>77</v>
      </c>
      <c r="H177" s="42">
        <v>144</v>
      </c>
      <c r="I177" s="42">
        <v>185</v>
      </c>
      <c r="J177" s="42">
        <v>78</v>
      </c>
      <c r="K177" s="42">
        <v>76</v>
      </c>
      <c r="L177" s="42">
        <v>77</v>
      </c>
      <c r="M177" s="42">
        <v>63</v>
      </c>
      <c r="N177" s="42">
        <v>85</v>
      </c>
      <c r="O177" s="42">
        <v>90</v>
      </c>
      <c r="P177" s="42">
        <v>70</v>
      </c>
    </row>
    <row r="178" spans="1:16" ht="15" customHeight="1" x14ac:dyDescent="0.25">
      <c r="A178" s="9" t="s">
        <v>13</v>
      </c>
      <c r="B178" s="9" t="s">
        <v>39</v>
      </c>
      <c r="C178" s="9" t="s">
        <v>40</v>
      </c>
      <c r="D178" s="9" t="s">
        <v>230</v>
      </c>
      <c r="E178" s="9"/>
      <c r="F178" s="9"/>
      <c r="G178" s="9" t="s">
        <v>77</v>
      </c>
      <c r="H178" s="42">
        <v>1994.009</v>
      </c>
      <c r="I178" s="42">
        <v>1772.2720000000002</v>
      </c>
      <c r="J178" s="42">
        <v>1932.021</v>
      </c>
      <c r="K178" s="42">
        <v>2243.9259999999999</v>
      </c>
      <c r="L178" s="42">
        <v>2302.7820000000002</v>
      </c>
      <c r="M178" s="42">
        <v>2282.5170000000003</v>
      </c>
      <c r="N178" s="42">
        <v>2356</v>
      </c>
      <c r="O178" s="42">
        <v>2518</v>
      </c>
      <c r="P178" s="42">
        <v>2472</v>
      </c>
    </row>
    <row r="179" spans="1:16" ht="15" customHeight="1" x14ac:dyDescent="0.25">
      <c r="A179" s="9" t="s">
        <v>13</v>
      </c>
      <c r="B179" s="9" t="s">
        <v>80</v>
      </c>
      <c r="C179" s="9" t="s">
        <v>85</v>
      </c>
      <c r="D179" s="9" t="s">
        <v>82</v>
      </c>
      <c r="E179" s="9"/>
      <c r="F179" s="9"/>
      <c r="G179" s="9" t="s">
        <v>77</v>
      </c>
      <c r="H179" s="44">
        <v>0</v>
      </c>
      <c r="I179" s="44">
        <v>0</v>
      </c>
      <c r="J179" s="44">
        <v>0</v>
      </c>
      <c r="K179" s="42">
        <v>0</v>
      </c>
      <c r="L179" s="42">
        <v>1</v>
      </c>
      <c r="M179" s="42">
        <v>33</v>
      </c>
      <c r="N179" s="42">
        <v>39</v>
      </c>
      <c r="O179" s="42">
        <v>63</v>
      </c>
      <c r="P179" s="42">
        <v>229</v>
      </c>
    </row>
    <row r="180" spans="1:16" ht="15" customHeight="1" x14ac:dyDescent="0.25">
      <c r="A180" s="9" t="s">
        <v>13</v>
      </c>
      <c r="B180" s="9" t="s">
        <v>81</v>
      </c>
      <c r="C180" s="9" t="s">
        <v>86</v>
      </c>
      <c r="D180" s="9" t="s">
        <v>82</v>
      </c>
      <c r="E180" s="9"/>
      <c r="F180" s="9"/>
      <c r="G180" s="9" t="s">
        <v>77</v>
      </c>
      <c r="H180" s="44">
        <v>1.444</v>
      </c>
      <c r="I180" s="44">
        <v>7.9080000000000004</v>
      </c>
      <c r="J180" s="44">
        <v>24.62</v>
      </c>
      <c r="K180" s="42">
        <v>67</v>
      </c>
      <c r="L180" s="42">
        <v>140</v>
      </c>
      <c r="M180" s="42">
        <v>211</v>
      </c>
      <c r="N180" s="42">
        <v>310</v>
      </c>
      <c r="O180" s="42">
        <v>566</v>
      </c>
      <c r="P180" s="42">
        <v>1268</v>
      </c>
    </row>
    <row r="181" spans="1:16" ht="15" customHeight="1" x14ac:dyDescent="0.25">
      <c r="A181" s="9" t="s">
        <v>13</v>
      </c>
      <c r="B181" s="9" t="s">
        <v>41</v>
      </c>
      <c r="C181" s="9" t="s">
        <v>42</v>
      </c>
      <c r="D181" s="9" t="s">
        <v>82</v>
      </c>
      <c r="E181" s="9"/>
      <c r="F181" s="9"/>
      <c r="G181" s="9" t="s">
        <v>77</v>
      </c>
      <c r="H181" s="42">
        <v>0</v>
      </c>
      <c r="I181" s="42">
        <v>0</v>
      </c>
      <c r="J181" s="42">
        <v>0</v>
      </c>
      <c r="K181" s="42">
        <v>0</v>
      </c>
      <c r="L181" s="42">
        <v>0</v>
      </c>
      <c r="M181" s="42">
        <v>0</v>
      </c>
      <c r="N181" s="42">
        <v>0</v>
      </c>
      <c r="O181" s="42">
        <v>0</v>
      </c>
      <c r="P181" s="42">
        <v>0</v>
      </c>
    </row>
    <row r="182" spans="1:16" ht="15" customHeight="1" x14ac:dyDescent="0.25">
      <c r="A182" s="9" t="s">
        <v>13</v>
      </c>
      <c r="B182" s="9" t="s">
        <v>43</v>
      </c>
      <c r="C182" s="9" t="s">
        <v>44</v>
      </c>
      <c r="D182" s="9" t="s">
        <v>82</v>
      </c>
      <c r="E182" s="9"/>
      <c r="F182" s="9"/>
      <c r="G182" s="9" t="s">
        <v>77</v>
      </c>
      <c r="H182" s="42">
        <v>0</v>
      </c>
      <c r="I182" s="42">
        <v>0</v>
      </c>
      <c r="J182" s="42">
        <v>0</v>
      </c>
      <c r="K182" s="42">
        <v>0</v>
      </c>
      <c r="L182" s="42">
        <v>0</v>
      </c>
      <c r="M182" s="42">
        <v>0</v>
      </c>
      <c r="N182" s="42">
        <v>0</v>
      </c>
      <c r="O182" s="42">
        <v>0</v>
      </c>
      <c r="P182" s="42">
        <v>0</v>
      </c>
    </row>
    <row r="183" spans="1:16" ht="15" customHeight="1" x14ac:dyDescent="0.25">
      <c r="A183" s="9" t="s">
        <v>13</v>
      </c>
      <c r="B183" s="9" t="s">
        <v>45</v>
      </c>
      <c r="C183" s="9" t="s">
        <v>46</v>
      </c>
      <c r="D183" s="9" t="s">
        <v>82</v>
      </c>
      <c r="E183" s="9"/>
      <c r="F183" s="9"/>
      <c r="G183" s="9" t="s">
        <v>77</v>
      </c>
      <c r="H183" s="42">
        <v>0</v>
      </c>
      <c r="I183" s="42">
        <v>0</v>
      </c>
      <c r="J183" s="42">
        <v>0</v>
      </c>
      <c r="K183" s="42">
        <v>0</v>
      </c>
      <c r="L183" s="42">
        <v>0</v>
      </c>
      <c r="M183" s="42">
        <v>0</v>
      </c>
      <c r="N183" s="42">
        <v>1</v>
      </c>
      <c r="O183" s="42">
        <v>12</v>
      </c>
      <c r="P183" s="42">
        <v>18</v>
      </c>
    </row>
    <row r="184" spans="1:16" ht="15" customHeight="1" x14ac:dyDescent="0.25">
      <c r="A184" s="9" t="s">
        <v>12</v>
      </c>
      <c r="B184" s="9" t="s">
        <v>29</v>
      </c>
      <c r="C184" s="9" t="s">
        <v>30</v>
      </c>
      <c r="D184" s="9" t="s">
        <v>230</v>
      </c>
      <c r="E184" s="9"/>
      <c r="F184" s="9"/>
      <c r="G184" s="9" t="s">
        <v>77</v>
      </c>
      <c r="H184" s="42">
        <v>6074.5509999999995</v>
      </c>
      <c r="I184" s="42">
        <v>7462.1450000000004</v>
      </c>
      <c r="J184" s="42">
        <v>6564.0349999999999</v>
      </c>
      <c r="K184" s="42">
        <v>6452.8339999999998</v>
      </c>
      <c r="L184" s="42">
        <v>7392.6540000000005</v>
      </c>
      <c r="M184" s="42">
        <v>7013.5410000000002</v>
      </c>
      <c r="N184" s="42">
        <v>5808.942</v>
      </c>
      <c r="O184" s="42">
        <v>4242.3899999999994</v>
      </c>
      <c r="P184" s="42">
        <v>2435.0079999999998</v>
      </c>
    </row>
    <row r="185" spans="1:16" ht="15" customHeight="1" x14ac:dyDescent="0.25">
      <c r="A185" s="9" t="s">
        <v>12</v>
      </c>
      <c r="B185" s="9" t="s">
        <v>31</v>
      </c>
      <c r="C185" s="9" t="s">
        <v>32</v>
      </c>
      <c r="D185" s="9" t="s">
        <v>230</v>
      </c>
      <c r="E185" s="9"/>
      <c r="F185" s="9"/>
      <c r="G185" s="9" t="s">
        <v>77</v>
      </c>
      <c r="H185" s="42">
        <v>15432.198</v>
      </c>
      <c r="I185" s="42">
        <v>14139.29</v>
      </c>
      <c r="J185" s="42">
        <v>13129.751</v>
      </c>
      <c r="K185" s="42">
        <v>12635.047</v>
      </c>
      <c r="L185" s="42">
        <v>12367.491</v>
      </c>
      <c r="M185" s="42">
        <v>15328.403</v>
      </c>
      <c r="N185" s="42">
        <v>15679.856</v>
      </c>
      <c r="O185" s="42">
        <v>16013.964</v>
      </c>
      <c r="P185" s="42">
        <v>15906.186</v>
      </c>
    </row>
    <row r="186" spans="1:16" ht="15" customHeight="1" x14ac:dyDescent="0.25">
      <c r="A186" s="9" t="s">
        <v>12</v>
      </c>
      <c r="B186" s="9" t="s">
        <v>33</v>
      </c>
      <c r="C186" s="9" t="s">
        <v>34</v>
      </c>
      <c r="D186" s="9" t="s">
        <v>230</v>
      </c>
      <c r="E186" s="9"/>
      <c r="F186" s="9"/>
      <c r="G186" s="9" t="s">
        <v>77</v>
      </c>
      <c r="H186" s="42">
        <v>0</v>
      </c>
      <c r="I186" s="42">
        <v>0</v>
      </c>
      <c r="J186" s="42">
        <v>0</v>
      </c>
      <c r="K186" s="42">
        <v>0</v>
      </c>
      <c r="L186" s="42">
        <v>0</v>
      </c>
      <c r="M186" s="42">
        <v>0</v>
      </c>
      <c r="N186" s="42">
        <v>0</v>
      </c>
      <c r="O186" s="42">
        <v>0</v>
      </c>
      <c r="P186" s="42">
        <v>0</v>
      </c>
    </row>
    <row r="187" spans="1:16" ht="15" customHeight="1" x14ac:dyDescent="0.25">
      <c r="A187" s="9" t="s">
        <v>12</v>
      </c>
      <c r="B187" s="9" t="s">
        <v>35</v>
      </c>
      <c r="C187" s="9" t="s">
        <v>36</v>
      </c>
      <c r="D187" s="9" t="s">
        <v>82</v>
      </c>
      <c r="E187" s="9"/>
      <c r="F187" s="9"/>
      <c r="G187" s="9" t="s">
        <v>77</v>
      </c>
      <c r="H187" s="42">
        <v>3690.9140000000002</v>
      </c>
      <c r="I187" s="42">
        <v>1014.121</v>
      </c>
      <c r="J187" s="42">
        <v>944.22500000000002</v>
      </c>
      <c r="K187" s="42">
        <v>987.73099999999999</v>
      </c>
      <c r="L187" s="42">
        <v>1094.598</v>
      </c>
      <c r="M187" s="42">
        <v>972.97</v>
      </c>
      <c r="N187" s="42">
        <v>895.06600000000003</v>
      </c>
      <c r="O187" s="42">
        <v>931.65899999999999</v>
      </c>
      <c r="P187" s="42">
        <v>1131.903</v>
      </c>
    </row>
    <row r="188" spans="1:16" ht="15" customHeight="1" x14ac:dyDescent="0.25">
      <c r="A188" s="9" t="s">
        <v>12</v>
      </c>
      <c r="B188" s="9" t="s">
        <v>79</v>
      </c>
      <c r="C188" s="9" t="s">
        <v>83</v>
      </c>
      <c r="D188" s="9" t="s">
        <v>82</v>
      </c>
      <c r="E188" s="9"/>
      <c r="F188" s="9"/>
      <c r="G188" s="9" t="s">
        <v>77</v>
      </c>
      <c r="H188" s="44">
        <v>861.09500000000003</v>
      </c>
      <c r="I188" s="44">
        <v>1220.8979999999999</v>
      </c>
      <c r="J188" s="44">
        <v>1373.5119999999999</v>
      </c>
      <c r="K188" s="44">
        <v>1330.577</v>
      </c>
      <c r="L188" s="44">
        <v>1451.511</v>
      </c>
      <c r="M188" s="44">
        <v>1424.97</v>
      </c>
      <c r="N188" s="42">
        <v>1504.0640000000001</v>
      </c>
      <c r="O188" s="42">
        <v>1318.123</v>
      </c>
      <c r="P188" s="42">
        <v>1316.9880000000001</v>
      </c>
    </row>
    <row r="189" spans="1:16" ht="15" customHeight="1" x14ac:dyDescent="0.25">
      <c r="A189" s="9" t="s">
        <v>12</v>
      </c>
      <c r="B189" s="9" t="s">
        <v>78</v>
      </c>
      <c r="C189" s="9" t="s">
        <v>84</v>
      </c>
      <c r="D189" s="9" t="s">
        <v>82</v>
      </c>
      <c r="E189" s="9"/>
      <c r="F189" s="9"/>
      <c r="G189" s="9" t="s">
        <v>77</v>
      </c>
      <c r="H189" s="42">
        <v>0</v>
      </c>
      <c r="I189" s="42">
        <v>0</v>
      </c>
      <c r="J189" s="42">
        <v>0</v>
      </c>
      <c r="K189" s="42">
        <v>0</v>
      </c>
      <c r="L189" s="42">
        <v>0</v>
      </c>
      <c r="M189" s="42">
        <v>0</v>
      </c>
      <c r="N189" s="42">
        <v>0</v>
      </c>
      <c r="O189" s="42">
        <v>0</v>
      </c>
      <c r="P189" s="42">
        <v>0</v>
      </c>
    </row>
    <row r="190" spans="1:16" ht="15" customHeight="1" x14ac:dyDescent="0.25">
      <c r="A190" s="9" t="s">
        <v>12</v>
      </c>
      <c r="B190" s="9" t="s">
        <v>37</v>
      </c>
      <c r="C190" s="9" t="s">
        <v>38</v>
      </c>
      <c r="D190" s="9" t="s">
        <v>230</v>
      </c>
      <c r="E190" s="9"/>
      <c r="F190" s="9"/>
      <c r="G190" s="9" t="s">
        <v>77</v>
      </c>
      <c r="H190" s="42">
        <v>233.685</v>
      </c>
      <c r="I190" s="42">
        <v>235.81100000000001</v>
      </c>
      <c r="J190" s="42">
        <v>188.83600000000001</v>
      </c>
      <c r="K190" s="42">
        <v>258.37700000000001</v>
      </c>
      <c r="L190" s="42">
        <v>406.83300000000003</v>
      </c>
      <c r="M190" s="42">
        <v>292.822</v>
      </c>
      <c r="N190" s="42">
        <v>141.87100000000001</v>
      </c>
      <c r="O190" s="42">
        <v>139.422</v>
      </c>
      <c r="P190" s="42">
        <v>280.24400000000003</v>
      </c>
    </row>
    <row r="191" spans="1:16" ht="15" customHeight="1" x14ac:dyDescent="0.25">
      <c r="A191" s="9" t="s">
        <v>12</v>
      </c>
      <c r="B191" s="9" t="s">
        <v>39</v>
      </c>
      <c r="C191" s="9" t="s">
        <v>40</v>
      </c>
      <c r="D191" s="9" t="s">
        <v>230</v>
      </c>
      <c r="E191" s="9"/>
      <c r="F191" s="9"/>
      <c r="G191" s="9" t="s">
        <v>77</v>
      </c>
      <c r="H191" s="42">
        <v>336.05</v>
      </c>
      <c r="I191" s="42">
        <v>492.54399999999998</v>
      </c>
      <c r="J191" s="42">
        <v>551.351</v>
      </c>
      <c r="K191" s="42">
        <v>610.56799999999987</v>
      </c>
      <c r="L191" s="42">
        <v>552.64800000000002</v>
      </c>
      <c r="M191" s="42">
        <v>752.01599999999996</v>
      </c>
      <c r="N191" s="42">
        <v>894.54899999999998</v>
      </c>
      <c r="O191" s="42">
        <v>1149.9290000000001</v>
      </c>
      <c r="P191" s="42">
        <v>1146.76</v>
      </c>
    </row>
    <row r="192" spans="1:16" ht="15" customHeight="1" x14ac:dyDescent="0.25">
      <c r="A192" s="9" t="s">
        <v>12</v>
      </c>
      <c r="B192" s="9" t="s">
        <v>80</v>
      </c>
      <c r="C192" s="9" t="s">
        <v>85</v>
      </c>
      <c r="D192" s="9" t="s">
        <v>82</v>
      </c>
      <c r="E192" s="9"/>
      <c r="F192" s="9"/>
      <c r="G192" s="9" t="s">
        <v>77</v>
      </c>
      <c r="H192" s="44">
        <v>0</v>
      </c>
      <c r="I192" s="44">
        <v>0</v>
      </c>
      <c r="J192" s="44">
        <v>0</v>
      </c>
      <c r="K192" s="44">
        <v>0</v>
      </c>
      <c r="L192" s="44">
        <v>0</v>
      </c>
      <c r="M192" s="44">
        <v>0</v>
      </c>
      <c r="N192" s="44">
        <v>0</v>
      </c>
      <c r="O192" s="44">
        <v>0</v>
      </c>
      <c r="P192" s="44">
        <v>0</v>
      </c>
    </row>
    <row r="193" spans="1:16" ht="15" customHeight="1" x14ac:dyDescent="0.25">
      <c r="A193" s="9" t="s">
        <v>12</v>
      </c>
      <c r="B193" s="9" t="s">
        <v>81</v>
      </c>
      <c r="C193" s="9" t="s">
        <v>86</v>
      </c>
      <c r="D193" s="9" t="s">
        <v>82</v>
      </c>
      <c r="E193" s="9"/>
      <c r="F193" s="9"/>
      <c r="G193" s="9" t="s">
        <v>77</v>
      </c>
      <c r="H193" s="44">
        <v>0.54200000000000004</v>
      </c>
      <c r="I193" s="44">
        <v>0.64600000000000002</v>
      </c>
      <c r="J193" s="44">
        <v>0.69900000000000007</v>
      </c>
      <c r="K193" s="44">
        <v>2.4569999999999999</v>
      </c>
      <c r="L193" s="44">
        <v>3.4079999999999999</v>
      </c>
      <c r="M193" s="44">
        <v>6.16</v>
      </c>
      <c r="N193" s="44">
        <v>10.801</v>
      </c>
      <c r="O193" s="44">
        <v>16.655999999999999</v>
      </c>
      <c r="P193" s="44">
        <v>21.35</v>
      </c>
    </row>
    <row r="194" spans="1:16" ht="15" customHeight="1" x14ac:dyDescent="0.25">
      <c r="A194" s="9" t="s">
        <v>12</v>
      </c>
      <c r="B194" s="9" t="s">
        <v>41</v>
      </c>
      <c r="C194" s="9" t="s">
        <v>42</v>
      </c>
      <c r="D194" s="9" t="s">
        <v>82</v>
      </c>
      <c r="E194" s="9"/>
      <c r="F194" s="9"/>
      <c r="G194" s="9" t="s">
        <v>77</v>
      </c>
      <c r="H194" s="42">
        <v>0</v>
      </c>
      <c r="I194" s="42">
        <v>0</v>
      </c>
      <c r="J194" s="42">
        <v>0</v>
      </c>
      <c r="K194" s="42">
        <v>0</v>
      </c>
      <c r="L194" s="42">
        <v>0</v>
      </c>
      <c r="M194" s="42">
        <v>0</v>
      </c>
      <c r="N194" s="42">
        <v>0</v>
      </c>
      <c r="O194" s="42">
        <v>0</v>
      </c>
      <c r="P194" s="42">
        <v>0</v>
      </c>
    </row>
    <row r="195" spans="1:16" ht="15" customHeight="1" x14ac:dyDescent="0.25">
      <c r="A195" s="9" t="s">
        <v>12</v>
      </c>
      <c r="B195" s="9" t="s">
        <v>43</v>
      </c>
      <c r="C195" s="9" t="s">
        <v>44</v>
      </c>
      <c r="D195" s="9" t="s">
        <v>82</v>
      </c>
      <c r="E195" s="9"/>
      <c r="F195" s="9"/>
      <c r="G195" s="9" t="s">
        <v>77</v>
      </c>
      <c r="H195" s="42">
        <v>0</v>
      </c>
      <c r="I195" s="42">
        <v>0</v>
      </c>
      <c r="J195" s="42">
        <v>0</v>
      </c>
      <c r="K195" s="42">
        <v>0</v>
      </c>
      <c r="L195" s="42">
        <v>0</v>
      </c>
      <c r="M195" s="42">
        <v>0</v>
      </c>
      <c r="N195" s="42">
        <v>0</v>
      </c>
      <c r="O195" s="42">
        <v>0</v>
      </c>
      <c r="P195" s="42">
        <v>0</v>
      </c>
    </row>
    <row r="196" spans="1:16" ht="15" customHeight="1" x14ac:dyDescent="0.25">
      <c r="A196" s="9" t="s">
        <v>12</v>
      </c>
      <c r="B196" s="9" t="s">
        <v>45</v>
      </c>
      <c r="C196" s="9" t="s">
        <v>46</v>
      </c>
      <c r="D196" s="9" t="s">
        <v>82</v>
      </c>
      <c r="E196" s="9"/>
      <c r="F196" s="9"/>
      <c r="G196" s="9" t="s">
        <v>77</v>
      </c>
      <c r="H196" s="42">
        <v>0</v>
      </c>
      <c r="I196" s="42">
        <v>0</v>
      </c>
      <c r="J196" s="42">
        <v>0</v>
      </c>
      <c r="K196" s="42">
        <v>0</v>
      </c>
      <c r="L196" s="42">
        <v>0</v>
      </c>
      <c r="M196" s="42">
        <v>0</v>
      </c>
      <c r="N196" s="42">
        <v>0</v>
      </c>
      <c r="O196" s="42">
        <v>0</v>
      </c>
      <c r="P196" s="42">
        <v>0</v>
      </c>
    </row>
    <row r="197" spans="1:16" ht="15" customHeight="1" x14ac:dyDescent="0.25">
      <c r="A197" s="9" t="s">
        <v>11</v>
      </c>
      <c r="B197" s="9" t="s">
        <v>29</v>
      </c>
      <c r="C197" s="9" t="s">
        <v>30</v>
      </c>
      <c r="D197" s="9" t="s">
        <v>230</v>
      </c>
      <c r="E197" s="9"/>
      <c r="F197" s="9"/>
      <c r="G197" s="9" t="s">
        <v>77</v>
      </c>
      <c r="H197" s="42">
        <v>44726</v>
      </c>
      <c r="I197" s="42">
        <v>49141</v>
      </c>
      <c r="J197" s="42">
        <v>45105</v>
      </c>
      <c r="K197" s="42">
        <v>43454</v>
      </c>
      <c r="L197" s="42">
        <v>43201</v>
      </c>
      <c r="M197" s="42">
        <v>35607</v>
      </c>
      <c r="N197" s="42">
        <v>32627.425999999999</v>
      </c>
      <c r="O197" s="42">
        <v>28469.867999999999</v>
      </c>
      <c r="P197" s="42">
        <v>18839.449000000001</v>
      </c>
    </row>
    <row r="198" spans="1:16" ht="15" customHeight="1" x14ac:dyDescent="0.25">
      <c r="A198" s="9" t="s">
        <v>11</v>
      </c>
      <c r="B198" s="9" t="s">
        <v>31</v>
      </c>
      <c r="C198" s="9" t="s">
        <v>32</v>
      </c>
      <c r="D198" s="9" t="s">
        <v>230</v>
      </c>
      <c r="E198" s="9"/>
      <c r="F198" s="9"/>
      <c r="G198" s="9" t="s">
        <v>77</v>
      </c>
      <c r="H198" s="42">
        <v>144548</v>
      </c>
      <c r="I198" s="42">
        <v>129058</v>
      </c>
      <c r="J198" s="42">
        <v>108875</v>
      </c>
      <c r="K198" s="42">
        <v>93637</v>
      </c>
      <c r="L198" s="42">
        <v>110860</v>
      </c>
      <c r="M198" s="42">
        <v>126148</v>
      </c>
      <c r="N198" s="42">
        <v>140349.28400000001</v>
      </c>
      <c r="O198" s="42">
        <v>128537.553</v>
      </c>
      <c r="P198" s="42">
        <v>141687.003</v>
      </c>
    </row>
    <row r="199" spans="1:16" ht="15" customHeight="1" x14ac:dyDescent="0.25">
      <c r="A199" s="9" t="s">
        <v>11</v>
      </c>
      <c r="B199" s="9" t="s">
        <v>33</v>
      </c>
      <c r="C199" s="9" t="s">
        <v>34</v>
      </c>
      <c r="D199" s="9" t="s">
        <v>230</v>
      </c>
      <c r="E199" s="9"/>
      <c r="F199" s="9"/>
      <c r="G199" s="9" t="s">
        <v>77</v>
      </c>
      <c r="H199" s="42">
        <v>0</v>
      </c>
      <c r="I199" s="42">
        <v>0</v>
      </c>
      <c r="J199" s="42">
        <v>0</v>
      </c>
      <c r="K199" s="42">
        <v>0</v>
      </c>
      <c r="L199" s="42">
        <v>0</v>
      </c>
      <c r="M199" s="42">
        <v>0</v>
      </c>
      <c r="N199" s="42">
        <v>0</v>
      </c>
      <c r="O199" s="42">
        <v>0</v>
      </c>
      <c r="P199" s="42">
        <v>0</v>
      </c>
    </row>
    <row r="200" spans="1:16" ht="15" customHeight="1" x14ac:dyDescent="0.25">
      <c r="A200" s="9" t="s">
        <v>11</v>
      </c>
      <c r="B200" s="9" t="s">
        <v>35</v>
      </c>
      <c r="C200" s="9" t="s">
        <v>36</v>
      </c>
      <c r="D200" s="9" t="s">
        <v>82</v>
      </c>
      <c r="E200" s="9"/>
      <c r="F200" s="9"/>
      <c r="G200" s="9" t="s">
        <v>77</v>
      </c>
      <c r="H200" s="42">
        <v>47756.917999999998</v>
      </c>
      <c r="I200" s="42">
        <v>43854.000999999997</v>
      </c>
      <c r="J200" s="42">
        <v>54671.595000000001</v>
      </c>
      <c r="K200" s="42">
        <v>60256.343000000001</v>
      </c>
      <c r="L200" s="42">
        <v>46969.468000000001</v>
      </c>
      <c r="M200" s="42">
        <v>44256.959999999999</v>
      </c>
      <c r="N200" s="42">
        <v>38024.67</v>
      </c>
      <c r="O200" s="42">
        <v>50502.750999999997</v>
      </c>
      <c r="P200" s="42">
        <v>48153.516000000003</v>
      </c>
    </row>
    <row r="201" spans="1:16" ht="15" customHeight="1" x14ac:dyDescent="0.25">
      <c r="A201" s="9" t="s">
        <v>11</v>
      </c>
      <c r="B201" s="9" t="s">
        <v>79</v>
      </c>
      <c r="C201" s="9" t="s">
        <v>83</v>
      </c>
      <c r="D201" s="9" t="s">
        <v>82</v>
      </c>
      <c r="E201" s="9"/>
      <c r="F201" s="9"/>
      <c r="G201" s="9" t="s">
        <v>77</v>
      </c>
      <c r="H201" s="42">
        <v>9848.49</v>
      </c>
      <c r="I201" s="42">
        <v>13407.127</v>
      </c>
      <c r="J201" s="42">
        <v>14896.962</v>
      </c>
      <c r="K201" s="42">
        <v>15178.31</v>
      </c>
      <c r="L201" s="42">
        <v>14843.882</v>
      </c>
      <c r="M201" s="42">
        <v>17688.669999999998</v>
      </c>
      <c r="N201" s="42">
        <v>17741.909</v>
      </c>
      <c r="O201" s="42">
        <v>17716.434000000001</v>
      </c>
      <c r="P201" s="42">
        <v>20202.042000000001</v>
      </c>
    </row>
    <row r="202" spans="1:16" ht="15" customHeight="1" x14ac:dyDescent="0.25">
      <c r="A202" s="9" t="s">
        <v>11</v>
      </c>
      <c r="B202" s="9" t="s">
        <v>78</v>
      </c>
      <c r="C202" s="9" t="s">
        <v>84</v>
      </c>
      <c r="D202" s="9" t="s">
        <v>82</v>
      </c>
      <c r="E202" s="9"/>
      <c r="F202" s="9"/>
      <c r="G202" s="9" t="s">
        <v>77</v>
      </c>
      <c r="H202" s="42">
        <v>0</v>
      </c>
      <c r="I202" s="42">
        <v>0</v>
      </c>
      <c r="J202" s="42">
        <v>0</v>
      </c>
      <c r="K202" s="42">
        <v>0</v>
      </c>
      <c r="L202" s="42">
        <v>0</v>
      </c>
      <c r="M202" s="42">
        <v>0</v>
      </c>
      <c r="N202" s="42">
        <v>0</v>
      </c>
      <c r="O202" s="42">
        <v>0</v>
      </c>
      <c r="P202" s="42">
        <v>0</v>
      </c>
    </row>
    <row r="203" spans="1:16" ht="15" customHeight="1" x14ac:dyDescent="0.25">
      <c r="A203" s="9" t="s">
        <v>11</v>
      </c>
      <c r="B203" s="9" t="s">
        <v>37</v>
      </c>
      <c r="C203" s="9" t="s">
        <v>38</v>
      </c>
      <c r="D203" s="9" t="s">
        <v>230</v>
      </c>
      <c r="E203" s="9"/>
      <c r="F203" s="9"/>
      <c r="G203" s="9" t="s">
        <v>77</v>
      </c>
      <c r="H203" s="42">
        <v>19885</v>
      </c>
      <c r="I203" s="42">
        <v>18890</v>
      </c>
      <c r="J203" s="42">
        <v>15482</v>
      </c>
      <c r="K203" s="42">
        <v>14163</v>
      </c>
      <c r="L203" s="42">
        <v>13384</v>
      </c>
      <c r="M203" s="42">
        <v>12131</v>
      </c>
      <c r="N203" s="42">
        <v>11526.694</v>
      </c>
      <c r="O203" s="42">
        <v>11029.13</v>
      </c>
      <c r="P203" s="42">
        <v>10153.115</v>
      </c>
    </row>
    <row r="204" spans="1:16" ht="15" customHeight="1" x14ac:dyDescent="0.25">
      <c r="A204" s="9" t="s">
        <v>11</v>
      </c>
      <c r="B204" s="9" t="s">
        <v>39</v>
      </c>
      <c r="C204" s="9" t="s">
        <v>40</v>
      </c>
      <c r="D204" s="9" t="s">
        <v>230</v>
      </c>
      <c r="E204" s="9"/>
      <c r="F204" s="9"/>
      <c r="G204" s="9" t="s">
        <v>77</v>
      </c>
      <c r="H204" s="42">
        <v>13137.064</v>
      </c>
      <c r="I204" s="42">
        <v>14752.898000000001</v>
      </c>
      <c r="J204" s="42">
        <v>19382.895</v>
      </c>
      <c r="K204" s="42">
        <v>21184.153000000002</v>
      </c>
      <c r="L204" s="42">
        <v>21823.559000000001</v>
      </c>
      <c r="M204" s="42">
        <v>22011.896999999997</v>
      </c>
      <c r="N204" s="42">
        <v>21851.409</v>
      </c>
      <c r="O204" s="42">
        <v>21606.477999999999</v>
      </c>
      <c r="P204" s="42">
        <v>21990.898999999998</v>
      </c>
    </row>
    <row r="205" spans="1:16" ht="15" customHeight="1" x14ac:dyDescent="0.25">
      <c r="A205" s="9" t="s">
        <v>11</v>
      </c>
      <c r="B205" s="9" t="s">
        <v>80</v>
      </c>
      <c r="C205" s="9" t="s">
        <v>85</v>
      </c>
      <c r="D205" s="9" t="s">
        <v>82</v>
      </c>
      <c r="E205" s="9"/>
      <c r="F205" s="9"/>
      <c r="G205" s="9" t="s">
        <v>77</v>
      </c>
      <c r="H205" s="42">
        <v>2628.2860000000001</v>
      </c>
      <c r="I205" s="42">
        <v>4767.3639999999996</v>
      </c>
      <c r="J205" s="42">
        <v>5384.2839999999997</v>
      </c>
      <c r="K205" s="42">
        <v>5511.2659999999996</v>
      </c>
      <c r="L205" s="42">
        <v>5557.5770000000002</v>
      </c>
      <c r="M205" s="42">
        <v>5188.4769999999999</v>
      </c>
      <c r="N205" s="42">
        <v>5797.1530000000002</v>
      </c>
      <c r="O205" s="42">
        <v>5288.9830000000002</v>
      </c>
      <c r="P205" s="42">
        <v>5514.683</v>
      </c>
    </row>
    <row r="206" spans="1:16" ht="15" customHeight="1" x14ac:dyDescent="0.25">
      <c r="A206" s="9" t="s">
        <v>11</v>
      </c>
      <c r="B206" s="9" t="s">
        <v>81</v>
      </c>
      <c r="C206" s="9" t="s">
        <v>86</v>
      </c>
      <c r="D206" s="9" t="s">
        <v>82</v>
      </c>
      <c r="E206" s="9"/>
      <c r="F206" s="9"/>
      <c r="G206" s="9" t="s">
        <v>77</v>
      </c>
      <c r="H206" s="42">
        <v>8167.4369999999999</v>
      </c>
      <c r="I206" s="42">
        <v>14094.368</v>
      </c>
      <c r="J206" s="42">
        <v>16204.338</v>
      </c>
      <c r="K206" s="42">
        <v>16795.099000000002</v>
      </c>
      <c r="L206" s="42">
        <v>17384.615000000002</v>
      </c>
      <c r="M206" s="42">
        <v>16915.781999999999</v>
      </c>
      <c r="N206" s="42">
        <v>18580.558000000001</v>
      </c>
      <c r="O206" s="42">
        <v>17364.855</v>
      </c>
      <c r="P206" s="42">
        <v>18174.217000000001</v>
      </c>
    </row>
    <row r="207" spans="1:16" ht="15" customHeight="1" x14ac:dyDescent="0.25">
      <c r="A207" s="9" t="s">
        <v>11</v>
      </c>
      <c r="B207" s="9" t="s">
        <v>41</v>
      </c>
      <c r="C207" s="9" t="s">
        <v>42</v>
      </c>
      <c r="D207" s="9" t="s">
        <v>82</v>
      </c>
      <c r="E207" s="9"/>
      <c r="F207" s="9"/>
      <c r="G207" s="9" t="s">
        <v>77</v>
      </c>
      <c r="H207" s="42">
        <v>0</v>
      </c>
      <c r="I207" s="42">
        <v>0</v>
      </c>
      <c r="J207" s="42">
        <v>0</v>
      </c>
      <c r="K207" s="42">
        <v>0</v>
      </c>
      <c r="L207" s="42">
        <v>0</v>
      </c>
      <c r="M207" s="42">
        <v>0</v>
      </c>
      <c r="N207" s="42">
        <v>0</v>
      </c>
      <c r="O207" s="42">
        <v>0</v>
      </c>
      <c r="P207" s="42">
        <v>0</v>
      </c>
    </row>
    <row r="208" spans="1:16" ht="15" customHeight="1" x14ac:dyDescent="0.25">
      <c r="A208" s="9" t="s">
        <v>11</v>
      </c>
      <c r="B208" s="9" t="s">
        <v>43</v>
      </c>
      <c r="C208" s="9" t="s">
        <v>44</v>
      </c>
      <c r="D208" s="9" t="s">
        <v>82</v>
      </c>
      <c r="E208" s="9"/>
      <c r="F208" s="9"/>
      <c r="G208" s="9" t="s">
        <v>77</v>
      </c>
      <c r="H208" s="42">
        <v>0</v>
      </c>
      <c r="I208" s="42">
        <v>0</v>
      </c>
      <c r="J208" s="42">
        <v>0</v>
      </c>
      <c r="K208" s="42">
        <v>0</v>
      </c>
      <c r="L208" s="42">
        <v>0</v>
      </c>
      <c r="M208" s="42">
        <v>0</v>
      </c>
      <c r="N208" s="42">
        <v>0</v>
      </c>
      <c r="O208" s="42">
        <v>0</v>
      </c>
      <c r="P208" s="42">
        <v>0</v>
      </c>
    </row>
    <row r="209" spans="1:16" ht="15" customHeight="1" x14ac:dyDescent="0.25">
      <c r="A209" s="9" t="s">
        <v>11</v>
      </c>
      <c r="B209" s="9" t="s">
        <v>45</v>
      </c>
      <c r="C209" s="9" t="s">
        <v>46</v>
      </c>
      <c r="D209" s="9" t="s">
        <v>82</v>
      </c>
      <c r="E209" s="9"/>
      <c r="F209" s="9"/>
      <c r="G209" s="9" t="s">
        <v>77</v>
      </c>
      <c r="H209" s="42">
        <v>5654.2629999999999</v>
      </c>
      <c r="I209" s="42">
        <v>5591.6850000000004</v>
      </c>
      <c r="J209" s="42">
        <v>5659.2280000000001</v>
      </c>
      <c r="K209" s="42">
        <v>5916.3329999999996</v>
      </c>
      <c r="L209" s="42">
        <v>6184.9709999999995</v>
      </c>
      <c r="M209" s="42">
        <v>6288.5730000000003</v>
      </c>
      <c r="N209" s="42">
        <v>6201.1589999999997</v>
      </c>
      <c r="O209" s="42">
        <v>6105.39</v>
      </c>
      <c r="P209" s="42">
        <v>6074.86</v>
      </c>
    </row>
    <row r="210" spans="1:16" ht="15" customHeight="1" x14ac:dyDescent="0.25">
      <c r="A210" s="9" t="s">
        <v>10</v>
      </c>
      <c r="B210" s="9" t="s">
        <v>29</v>
      </c>
      <c r="C210" s="9" t="s">
        <v>30</v>
      </c>
      <c r="D210" s="9" t="s">
        <v>230</v>
      </c>
      <c r="E210" s="9"/>
      <c r="F210" s="9"/>
      <c r="G210" s="9" t="s">
        <v>77</v>
      </c>
      <c r="H210" s="42">
        <v>0</v>
      </c>
      <c r="I210" s="42">
        <v>0</v>
      </c>
      <c r="J210" s="42">
        <v>0</v>
      </c>
      <c r="K210" s="42">
        <v>2</v>
      </c>
      <c r="L210" s="42">
        <v>0</v>
      </c>
      <c r="M210" s="42">
        <v>0</v>
      </c>
      <c r="N210" s="42">
        <v>0</v>
      </c>
      <c r="O210" s="42">
        <v>0</v>
      </c>
      <c r="P210" s="42">
        <v>0</v>
      </c>
    </row>
    <row r="211" spans="1:16" ht="15" customHeight="1" x14ac:dyDescent="0.25">
      <c r="A211" s="9" t="s">
        <v>10</v>
      </c>
      <c r="B211" s="9" t="s">
        <v>31</v>
      </c>
      <c r="C211" s="9" t="s">
        <v>32</v>
      </c>
      <c r="D211" s="9" t="s">
        <v>230</v>
      </c>
      <c r="E211" s="9"/>
      <c r="F211" s="9"/>
      <c r="G211" s="9" t="s">
        <v>77</v>
      </c>
      <c r="H211" s="42">
        <v>2668</v>
      </c>
      <c r="I211" s="42">
        <v>2879</v>
      </c>
      <c r="J211" s="42">
        <v>2219</v>
      </c>
      <c r="K211" s="42">
        <v>1749</v>
      </c>
      <c r="L211" s="42">
        <v>1979</v>
      </c>
      <c r="M211" s="42">
        <v>986</v>
      </c>
      <c r="N211" s="42">
        <v>597.58699999999999</v>
      </c>
      <c r="O211" s="42">
        <v>330.3</v>
      </c>
      <c r="P211" s="42">
        <v>523.79999999999995</v>
      </c>
    </row>
    <row r="212" spans="1:16" ht="15" customHeight="1" x14ac:dyDescent="0.25">
      <c r="A212" s="9" t="s">
        <v>10</v>
      </c>
      <c r="B212" s="9" t="s">
        <v>33</v>
      </c>
      <c r="C212" s="9" t="s">
        <v>34</v>
      </c>
      <c r="D212" s="9" t="s">
        <v>230</v>
      </c>
      <c r="E212" s="9"/>
      <c r="F212" s="9"/>
      <c r="G212" s="9" t="s">
        <v>77</v>
      </c>
      <c r="H212" s="42">
        <v>0</v>
      </c>
      <c r="I212" s="42">
        <v>0</v>
      </c>
      <c r="J212" s="42">
        <v>0</v>
      </c>
      <c r="K212" s="42">
        <v>0</v>
      </c>
      <c r="L212" s="42">
        <v>0</v>
      </c>
      <c r="M212" s="42">
        <v>0</v>
      </c>
      <c r="N212" s="42">
        <v>0</v>
      </c>
      <c r="O212" s="42">
        <v>0</v>
      </c>
      <c r="P212" s="42">
        <v>0</v>
      </c>
    </row>
    <row r="213" spans="1:16" ht="15" customHeight="1" x14ac:dyDescent="0.25">
      <c r="A213" s="9" t="s">
        <v>10</v>
      </c>
      <c r="B213" s="9" t="s">
        <v>35</v>
      </c>
      <c r="C213" s="9" t="s">
        <v>36</v>
      </c>
      <c r="D213" s="9" t="s">
        <v>82</v>
      </c>
      <c r="E213" s="9"/>
      <c r="F213" s="9"/>
      <c r="G213" s="9" t="s">
        <v>77</v>
      </c>
      <c r="H213" s="42">
        <v>1056</v>
      </c>
      <c r="I213" s="42">
        <v>937</v>
      </c>
      <c r="J213" s="42">
        <v>1069</v>
      </c>
      <c r="K213" s="42">
        <v>1088</v>
      </c>
      <c r="L213" s="42">
        <v>1024</v>
      </c>
      <c r="M213" s="42">
        <v>1044</v>
      </c>
      <c r="N213" s="42">
        <v>1181.4000000000001</v>
      </c>
      <c r="O213" s="42">
        <v>959.6</v>
      </c>
      <c r="P213" s="42">
        <v>947.7</v>
      </c>
    </row>
    <row r="214" spans="1:16" ht="15" customHeight="1" x14ac:dyDescent="0.25">
      <c r="A214" s="9" t="s">
        <v>10</v>
      </c>
      <c r="B214" s="9" t="s">
        <v>79</v>
      </c>
      <c r="C214" s="9" t="s">
        <v>83</v>
      </c>
      <c r="D214" s="9" t="s">
        <v>82</v>
      </c>
      <c r="E214" s="9"/>
      <c r="F214" s="9"/>
      <c r="G214" s="9" t="s">
        <v>77</v>
      </c>
      <c r="H214" s="42">
        <v>475</v>
      </c>
      <c r="I214" s="42">
        <v>540</v>
      </c>
      <c r="J214" s="42">
        <v>603</v>
      </c>
      <c r="K214" s="42">
        <v>639</v>
      </c>
      <c r="L214" s="42">
        <v>810</v>
      </c>
      <c r="M214" s="42">
        <v>1136</v>
      </c>
      <c r="N214" s="42">
        <v>1363.8</v>
      </c>
      <c r="O214" s="42">
        <v>1144</v>
      </c>
      <c r="P214" s="42">
        <v>1499.4</v>
      </c>
    </row>
    <row r="215" spans="1:16" ht="15" customHeight="1" x14ac:dyDescent="0.25">
      <c r="A215" s="9" t="s">
        <v>10</v>
      </c>
      <c r="B215" s="9" t="s">
        <v>78</v>
      </c>
      <c r="C215" s="9" t="s">
        <v>84</v>
      </c>
      <c r="D215" s="9" t="s">
        <v>82</v>
      </c>
      <c r="E215" s="9"/>
      <c r="F215" s="9"/>
      <c r="G215" s="9" t="s">
        <v>77</v>
      </c>
      <c r="H215" s="42">
        <v>0</v>
      </c>
      <c r="I215" s="42">
        <v>0</v>
      </c>
      <c r="J215" s="42">
        <v>0</v>
      </c>
      <c r="K215" s="42">
        <v>0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</row>
    <row r="216" spans="1:16" ht="15" customHeight="1" x14ac:dyDescent="0.25">
      <c r="A216" s="9" t="s">
        <v>10</v>
      </c>
      <c r="B216" s="9" t="s">
        <v>37</v>
      </c>
      <c r="C216" s="9" t="s">
        <v>38</v>
      </c>
      <c r="D216" s="9" t="s">
        <v>230</v>
      </c>
      <c r="E216" s="9"/>
      <c r="F216" s="9"/>
      <c r="G216" s="9" t="s">
        <v>77</v>
      </c>
      <c r="H216" s="42">
        <v>209</v>
      </c>
      <c r="I216" s="42">
        <v>240</v>
      </c>
      <c r="J216" s="42">
        <v>206</v>
      </c>
      <c r="K216" s="42">
        <v>160</v>
      </c>
      <c r="L216" s="42">
        <v>275</v>
      </c>
      <c r="M216" s="42">
        <v>221</v>
      </c>
      <c r="N216" s="42">
        <v>139.084</v>
      </c>
      <c r="O216" s="42">
        <v>131.4</v>
      </c>
      <c r="P216" s="42">
        <v>67.7</v>
      </c>
    </row>
    <row r="217" spans="1:16" ht="15" customHeight="1" x14ac:dyDescent="0.25">
      <c r="A217" s="9" t="s">
        <v>10</v>
      </c>
      <c r="B217" s="9" t="s">
        <v>39</v>
      </c>
      <c r="C217" s="9" t="s">
        <v>40</v>
      </c>
      <c r="D217" s="9" t="s">
        <v>230</v>
      </c>
      <c r="E217" s="9"/>
      <c r="F217" s="9"/>
      <c r="G217" s="9" t="s">
        <v>77</v>
      </c>
      <c r="H217" s="42">
        <v>157</v>
      </c>
      <c r="I217" s="42">
        <v>218</v>
      </c>
      <c r="J217" s="42">
        <v>383</v>
      </c>
      <c r="K217" s="42">
        <v>443</v>
      </c>
      <c r="L217" s="42">
        <v>507</v>
      </c>
      <c r="M217" s="42">
        <v>543</v>
      </c>
      <c r="N217" s="42">
        <v>587.12899999999991</v>
      </c>
      <c r="O217" s="42">
        <v>627.5</v>
      </c>
      <c r="P217" s="42">
        <v>618.90000000000009</v>
      </c>
    </row>
    <row r="218" spans="1:16" ht="15" customHeight="1" x14ac:dyDescent="0.25">
      <c r="A218" s="9" t="s">
        <v>10</v>
      </c>
      <c r="B218" s="9" t="s">
        <v>80</v>
      </c>
      <c r="C218" s="9" t="s">
        <v>85</v>
      </c>
      <c r="D218" s="9" t="s">
        <v>82</v>
      </c>
      <c r="E218" s="9"/>
      <c r="F218" s="9"/>
      <c r="G218" s="9" t="s">
        <v>77</v>
      </c>
      <c r="H218" s="44">
        <v>0</v>
      </c>
      <c r="I218" s="44">
        <v>0.26470588235294118</v>
      </c>
      <c r="J218" s="44">
        <v>5.9558823529411766</v>
      </c>
      <c r="K218" s="44">
        <v>9.6617647058823533</v>
      </c>
      <c r="L218" s="44">
        <v>9.6617647058823533</v>
      </c>
      <c r="M218" s="44">
        <v>8.735294117647058</v>
      </c>
      <c r="N218" s="42">
        <v>9</v>
      </c>
      <c r="O218" s="42">
        <v>10</v>
      </c>
      <c r="P218" s="42">
        <v>9.5</v>
      </c>
    </row>
    <row r="219" spans="1:16" ht="15" customHeight="1" x14ac:dyDescent="0.25">
      <c r="A219" s="9" t="s">
        <v>10</v>
      </c>
      <c r="B219" s="9" t="s">
        <v>81</v>
      </c>
      <c r="C219" s="9" t="s">
        <v>86</v>
      </c>
      <c r="D219" s="9" t="s">
        <v>82</v>
      </c>
      <c r="E219" s="9"/>
      <c r="F219" s="9"/>
      <c r="G219" s="9" t="s">
        <v>77</v>
      </c>
      <c r="H219" s="44">
        <v>0</v>
      </c>
      <c r="I219" s="44">
        <v>1.7352941176470589</v>
      </c>
      <c r="J219" s="44">
        <v>39.044117647058826</v>
      </c>
      <c r="K219" s="44">
        <v>63.338235294117645</v>
      </c>
      <c r="L219" s="44">
        <v>63.338235294117645</v>
      </c>
      <c r="M219" s="44">
        <v>57.264705882352942</v>
      </c>
      <c r="N219" s="42">
        <v>59</v>
      </c>
      <c r="O219" s="42">
        <v>76.599999999999994</v>
      </c>
      <c r="P219" s="42">
        <v>81.600000000000009</v>
      </c>
    </row>
    <row r="220" spans="1:16" ht="15" customHeight="1" x14ac:dyDescent="0.25">
      <c r="A220" s="9" t="s">
        <v>10</v>
      </c>
      <c r="B220" s="9" t="s">
        <v>41</v>
      </c>
      <c r="C220" s="9" t="s">
        <v>42</v>
      </c>
      <c r="D220" s="9" t="s">
        <v>82</v>
      </c>
      <c r="E220" s="9"/>
      <c r="F220" s="9"/>
      <c r="G220" s="9" t="s">
        <v>77</v>
      </c>
      <c r="H220" s="42">
        <v>0</v>
      </c>
      <c r="I220" s="42">
        <v>0</v>
      </c>
      <c r="J220" s="42">
        <v>0</v>
      </c>
      <c r="K220" s="42">
        <v>0</v>
      </c>
      <c r="L220" s="42">
        <v>0</v>
      </c>
      <c r="M220" s="42">
        <v>0</v>
      </c>
      <c r="N220" s="42">
        <v>0</v>
      </c>
      <c r="O220" s="42">
        <v>0</v>
      </c>
      <c r="P220" s="42">
        <v>0</v>
      </c>
    </row>
    <row r="221" spans="1:16" ht="15" customHeight="1" x14ac:dyDescent="0.25">
      <c r="A221" s="9" t="s">
        <v>10</v>
      </c>
      <c r="B221" s="9" t="s">
        <v>43</v>
      </c>
      <c r="C221" s="9" t="s">
        <v>44</v>
      </c>
      <c r="D221" s="9" t="s">
        <v>82</v>
      </c>
      <c r="E221" s="9"/>
      <c r="F221" s="9"/>
      <c r="G221" s="9" t="s">
        <v>77</v>
      </c>
      <c r="H221" s="42">
        <v>0</v>
      </c>
      <c r="I221" s="42">
        <v>0</v>
      </c>
      <c r="J221" s="42">
        <v>0</v>
      </c>
      <c r="K221" s="42">
        <v>0</v>
      </c>
      <c r="L221" s="42">
        <v>0</v>
      </c>
      <c r="M221" s="42">
        <v>0</v>
      </c>
      <c r="N221" s="42">
        <v>0</v>
      </c>
      <c r="O221" s="42">
        <v>0</v>
      </c>
      <c r="P221" s="42">
        <v>0</v>
      </c>
    </row>
    <row r="222" spans="1:16" ht="15" customHeight="1" x14ac:dyDescent="0.25">
      <c r="A222" s="9" t="s">
        <v>10</v>
      </c>
      <c r="B222" s="9" t="s">
        <v>45</v>
      </c>
      <c r="C222" s="9" t="s">
        <v>46</v>
      </c>
      <c r="D222" s="9" t="s">
        <v>82</v>
      </c>
      <c r="E222" s="9"/>
      <c r="F222" s="9"/>
      <c r="G222" s="9" t="s">
        <v>77</v>
      </c>
      <c r="H222" s="42">
        <v>0</v>
      </c>
      <c r="I222" s="42">
        <v>0</v>
      </c>
      <c r="J222" s="42">
        <v>0</v>
      </c>
      <c r="K222" s="42">
        <v>0</v>
      </c>
      <c r="L222" s="42">
        <v>0</v>
      </c>
      <c r="M222" s="42">
        <v>0</v>
      </c>
      <c r="N222" s="42">
        <v>0</v>
      </c>
      <c r="O222" s="42">
        <v>0</v>
      </c>
      <c r="P222" s="42">
        <v>0</v>
      </c>
    </row>
    <row r="223" spans="1:16" ht="15" customHeight="1" x14ac:dyDescent="0.25">
      <c r="A223" s="9" t="s">
        <v>9</v>
      </c>
      <c r="B223" s="9" t="s">
        <v>29</v>
      </c>
      <c r="C223" s="9" t="s">
        <v>30</v>
      </c>
      <c r="D223" s="9" t="s">
        <v>230</v>
      </c>
      <c r="E223" s="9"/>
      <c r="F223" s="9"/>
      <c r="G223" s="9" t="s">
        <v>77</v>
      </c>
      <c r="H223" s="42">
        <v>0</v>
      </c>
      <c r="I223" s="42">
        <v>0</v>
      </c>
      <c r="J223" s="42">
        <v>0</v>
      </c>
      <c r="K223" s="42">
        <v>0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</row>
    <row r="224" spans="1:16" ht="15" customHeight="1" x14ac:dyDescent="0.25">
      <c r="A224" s="9" t="s">
        <v>9</v>
      </c>
      <c r="B224" s="9" t="s">
        <v>31</v>
      </c>
      <c r="C224" s="9" t="s">
        <v>32</v>
      </c>
      <c r="D224" s="9" t="s">
        <v>230</v>
      </c>
      <c r="E224" s="9"/>
      <c r="F224" s="9"/>
      <c r="G224" s="9" t="s">
        <v>77</v>
      </c>
      <c r="H224" s="42">
        <v>2340.538</v>
      </c>
      <c r="I224" s="42">
        <v>2387.7069999999999</v>
      </c>
      <c r="J224" s="42">
        <v>1420.855</v>
      </c>
      <c r="K224" s="42">
        <v>1451.095</v>
      </c>
      <c r="L224" s="42">
        <v>837.54700000000003</v>
      </c>
      <c r="M224" s="42">
        <v>257.86099999999999</v>
      </c>
      <c r="N224" s="42">
        <v>220.92099999999999</v>
      </c>
      <c r="O224" s="42">
        <v>195.27099999999999</v>
      </c>
      <c r="P224" s="42">
        <v>191.57400000000001</v>
      </c>
    </row>
    <row r="225" spans="1:16" ht="15" customHeight="1" x14ac:dyDescent="0.25">
      <c r="A225" s="9" t="s">
        <v>9</v>
      </c>
      <c r="B225" s="9" t="s">
        <v>33</v>
      </c>
      <c r="C225" s="9" t="s">
        <v>34</v>
      </c>
      <c r="D225" s="9" t="s">
        <v>230</v>
      </c>
      <c r="E225" s="9"/>
      <c r="F225" s="9"/>
      <c r="G225" s="9" t="s">
        <v>77</v>
      </c>
      <c r="H225" s="42">
        <v>0</v>
      </c>
      <c r="I225" s="42">
        <v>0</v>
      </c>
      <c r="J225" s="42">
        <v>0</v>
      </c>
      <c r="K225" s="42">
        <v>0</v>
      </c>
      <c r="L225" s="42">
        <v>0</v>
      </c>
      <c r="M225" s="42">
        <v>0</v>
      </c>
      <c r="N225" s="42">
        <v>0</v>
      </c>
      <c r="O225" s="42">
        <v>0</v>
      </c>
      <c r="P225" s="42">
        <v>0</v>
      </c>
    </row>
    <row r="226" spans="1:16" ht="15" customHeight="1" x14ac:dyDescent="0.25">
      <c r="A226" s="9" t="s">
        <v>9</v>
      </c>
      <c r="B226" s="9" t="s">
        <v>35</v>
      </c>
      <c r="C226" s="9" t="s">
        <v>36</v>
      </c>
      <c r="D226" s="9" t="s">
        <v>82</v>
      </c>
      <c r="E226" s="9"/>
      <c r="F226" s="9"/>
      <c r="G226" s="9" t="s">
        <v>77</v>
      </c>
      <c r="H226" s="42">
        <v>1130.5060000000001</v>
      </c>
      <c r="I226" s="42">
        <v>1159.421</v>
      </c>
      <c r="J226" s="42">
        <v>1158.1420000000001</v>
      </c>
      <c r="K226" s="42">
        <v>1168.367</v>
      </c>
      <c r="L226" s="42">
        <v>1530.623</v>
      </c>
      <c r="M226" s="42">
        <v>1528.15</v>
      </c>
      <c r="N226" s="42">
        <v>1421.9670000000001</v>
      </c>
      <c r="O226" s="42">
        <v>1336.7629999999999</v>
      </c>
      <c r="P226" s="42">
        <v>949.29100000000005</v>
      </c>
    </row>
    <row r="227" spans="1:16" ht="15" customHeight="1" x14ac:dyDescent="0.25">
      <c r="A227" s="9" t="s">
        <v>9</v>
      </c>
      <c r="B227" s="9" t="s">
        <v>79</v>
      </c>
      <c r="C227" s="9" t="s">
        <v>83</v>
      </c>
      <c r="D227" s="9" t="s">
        <v>82</v>
      </c>
      <c r="E227" s="9"/>
      <c r="F227" s="9"/>
      <c r="G227" s="9" t="s">
        <v>77</v>
      </c>
      <c r="H227" s="42">
        <v>64.05</v>
      </c>
      <c r="I227" s="42">
        <v>77.465999999999994</v>
      </c>
      <c r="J227" s="42">
        <v>83.027000000000001</v>
      </c>
      <c r="K227" s="42">
        <v>79.876000000000005</v>
      </c>
      <c r="L227" s="42">
        <v>101.848</v>
      </c>
      <c r="M227" s="42">
        <v>101.486</v>
      </c>
      <c r="N227" s="42">
        <v>234.82300000000001</v>
      </c>
      <c r="O227" s="42">
        <v>254.57499999999999</v>
      </c>
      <c r="P227" s="42">
        <v>281.28300000000002</v>
      </c>
    </row>
    <row r="228" spans="1:16" ht="15" customHeight="1" x14ac:dyDescent="0.25">
      <c r="A228" s="9" t="s">
        <v>9</v>
      </c>
      <c r="B228" s="9" t="s">
        <v>78</v>
      </c>
      <c r="C228" s="9" t="s">
        <v>84</v>
      </c>
      <c r="D228" s="9" t="s">
        <v>82</v>
      </c>
      <c r="E228" s="9"/>
      <c r="F228" s="9"/>
      <c r="G228" s="9" t="s">
        <v>77</v>
      </c>
      <c r="H228" s="42">
        <v>0</v>
      </c>
      <c r="I228" s="42">
        <v>0</v>
      </c>
      <c r="J228" s="42">
        <v>0</v>
      </c>
      <c r="K228" s="42">
        <v>0</v>
      </c>
      <c r="L228" s="42">
        <v>0</v>
      </c>
      <c r="M228" s="42">
        <v>0</v>
      </c>
      <c r="N228" s="42">
        <v>0</v>
      </c>
      <c r="O228" s="42">
        <v>0</v>
      </c>
      <c r="P228" s="42">
        <v>0</v>
      </c>
    </row>
    <row r="229" spans="1:16" ht="15" customHeight="1" x14ac:dyDescent="0.25">
      <c r="A229" s="9" t="s">
        <v>9</v>
      </c>
      <c r="B229" s="9" t="s">
        <v>37</v>
      </c>
      <c r="C229" s="9" t="s">
        <v>38</v>
      </c>
      <c r="D229" s="9" t="s">
        <v>230</v>
      </c>
      <c r="E229" s="9"/>
      <c r="F229" s="9"/>
      <c r="G229" s="9" t="s">
        <v>77</v>
      </c>
      <c r="H229" s="42">
        <v>0.48399999999999999</v>
      </c>
      <c r="I229" s="42">
        <v>0.5</v>
      </c>
      <c r="J229" s="42">
        <v>0.25900000000000001</v>
      </c>
      <c r="K229" s="42">
        <v>0.20899999999999999</v>
      </c>
      <c r="L229" s="42">
        <v>0.23699999999999999</v>
      </c>
      <c r="M229" s="42">
        <v>0.318</v>
      </c>
      <c r="N229" s="42">
        <v>0.29099999999999998</v>
      </c>
      <c r="O229" s="42">
        <v>0.224</v>
      </c>
      <c r="P229" s="42">
        <v>4.3999999999999997E-2</v>
      </c>
    </row>
    <row r="230" spans="1:16" ht="15" customHeight="1" x14ac:dyDescent="0.25">
      <c r="A230" s="9" t="s">
        <v>9</v>
      </c>
      <c r="B230" s="9" t="s">
        <v>39</v>
      </c>
      <c r="C230" s="9" t="s">
        <v>40</v>
      </c>
      <c r="D230" s="9" t="s">
        <v>230</v>
      </c>
      <c r="E230" s="9"/>
      <c r="F230" s="9"/>
      <c r="G230" s="9" t="s">
        <v>77</v>
      </c>
      <c r="H230" s="42">
        <v>154.971</v>
      </c>
      <c r="I230" s="42">
        <v>153.602</v>
      </c>
      <c r="J230" s="42">
        <v>153.10700000000003</v>
      </c>
      <c r="K230" s="42">
        <v>170.69299999999998</v>
      </c>
      <c r="L230" s="42">
        <v>192.10399999999998</v>
      </c>
      <c r="M230" s="42">
        <v>209.477</v>
      </c>
      <c r="N230" s="42">
        <v>248.67599999999999</v>
      </c>
      <c r="O230" s="42">
        <v>294.36</v>
      </c>
      <c r="P230" s="42">
        <v>355.39400000000001</v>
      </c>
    </row>
    <row r="231" spans="1:16" ht="15" customHeight="1" x14ac:dyDescent="0.25">
      <c r="A231" s="9" t="s">
        <v>9</v>
      </c>
      <c r="B231" s="9" t="s">
        <v>80</v>
      </c>
      <c r="C231" s="9" t="s">
        <v>85</v>
      </c>
      <c r="D231" s="9" t="s">
        <v>82</v>
      </c>
      <c r="E231" s="9"/>
      <c r="F231" s="9"/>
      <c r="G231" s="9" t="s">
        <v>77</v>
      </c>
      <c r="H231" s="45">
        <v>0</v>
      </c>
      <c r="I231" s="45">
        <v>0</v>
      </c>
      <c r="J231" s="45">
        <v>0</v>
      </c>
      <c r="K231" s="45">
        <v>0</v>
      </c>
      <c r="L231" s="45">
        <v>0</v>
      </c>
      <c r="M231" s="45">
        <v>0</v>
      </c>
      <c r="N231" s="45">
        <v>0</v>
      </c>
      <c r="O231" s="45">
        <v>0</v>
      </c>
      <c r="P231" s="45">
        <v>0</v>
      </c>
    </row>
    <row r="232" spans="1:16" ht="15" customHeight="1" x14ac:dyDescent="0.25">
      <c r="A232" s="9" t="s">
        <v>9</v>
      </c>
      <c r="B232" s="9" t="s">
        <v>81</v>
      </c>
      <c r="C232" s="9" t="s">
        <v>86</v>
      </c>
      <c r="D232" s="9" t="s">
        <v>82</v>
      </c>
      <c r="E232" s="9"/>
      <c r="F232" s="9"/>
      <c r="G232" s="9" t="s">
        <v>77</v>
      </c>
      <c r="H232" s="45">
        <v>25.744</v>
      </c>
      <c r="I232" s="45">
        <v>38.277000000000001</v>
      </c>
      <c r="J232" s="45">
        <v>73.738</v>
      </c>
      <c r="K232" s="45">
        <v>94.741</v>
      </c>
      <c r="L232" s="45">
        <v>103.721</v>
      </c>
      <c r="M232" s="45">
        <v>100.288</v>
      </c>
      <c r="N232" s="45">
        <v>108.46299999999999</v>
      </c>
      <c r="O232" s="45">
        <v>119.72499999999999</v>
      </c>
      <c r="P232" s="45">
        <v>130.38499999999999</v>
      </c>
    </row>
    <row r="233" spans="1:16" ht="15" customHeight="1" x14ac:dyDescent="0.25">
      <c r="A233" s="9" t="s">
        <v>9</v>
      </c>
      <c r="B233" s="9" t="s">
        <v>41</v>
      </c>
      <c r="C233" s="9" t="s">
        <v>42</v>
      </c>
      <c r="D233" s="9" t="s">
        <v>82</v>
      </c>
      <c r="E233" s="9"/>
      <c r="F233" s="9"/>
      <c r="G233" s="9" t="s">
        <v>77</v>
      </c>
      <c r="H233" s="42">
        <v>0</v>
      </c>
      <c r="I233" s="42">
        <v>0</v>
      </c>
      <c r="J233" s="42">
        <v>0</v>
      </c>
      <c r="K233" s="42">
        <v>0</v>
      </c>
      <c r="L233" s="42">
        <v>0</v>
      </c>
      <c r="M233" s="42">
        <v>0</v>
      </c>
      <c r="N233" s="42">
        <v>0</v>
      </c>
      <c r="O233" s="42">
        <v>0</v>
      </c>
      <c r="P233" s="42">
        <v>0</v>
      </c>
    </row>
    <row r="234" spans="1:16" ht="15" customHeight="1" x14ac:dyDescent="0.25">
      <c r="A234" s="9" t="s">
        <v>9</v>
      </c>
      <c r="B234" s="9" t="s">
        <v>43</v>
      </c>
      <c r="C234" s="9" t="s">
        <v>44</v>
      </c>
      <c r="D234" s="9" t="s">
        <v>82</v>
      </c>
      <c r="E234" s="9"/>
      <c r="F234" s="9"/>
      <c r="G234" s="9" t="s">
        <v>77</v>
      </c>
      <c r="H234" s="42">
        <v>0</v>
      </c>
      <c r="I234" s="42">
        <v>0</v>
      </c>
      <c r="J234" s="42">
        <v>0</v>
      </c>
      <c r="K234" s="42">
        <v>0</v>
      </c>
      <c r="L234" s="42">
        <v>0</v>
      </c>
      <c r="M234" s="42">
        <v>0</v>
      </c>
      <c r="N234" s="42">
        <v>0</v>
      </c>
      <c r="O234" s="42">
        <v>0</v>
      </c>
      <c r="P234" s="42">
        <v>0</v>
      </c>
    </row>
    <row r="235" spans="1:16" ht="15" customHeight="1" x14ac:dyDescent="0.25">
      <c r="A235" s="9" t="s">
        <v>9</v>
      </c>
      <c r="B235" s="9" t="s">
        <v>45</v>
      </c>
      <c r="C235" s="9" t="s">
        <v>46</v>
      </c>
      <c r="D235" s="9" t="s">
        <v>82</v>
      </c>
      <c r="E235" s="9"/>
      <c r="F235" s="9"/>
      <c r="G235" s="9" t="s">
        <v>77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</row>
    <row r="236" spans="1:16" ht="15" customHeight="1" x14ac:dyDescent="0.25">
      <c r="A236" s="9" t="s">
        <v>8</v>
      </c>
      <c r="B236" s="9" t="s">
        <v>29</v>
      </c>
      <c r="C236" s="9" t="s">
        <v>30</v>
      </c>
      <c r="D236" s="9" t="s">
        <v>230</v>
      </c>
      <c r="E236" s="9"/>
      <c r="F236" s="9"/>
      <c r="G236" s="9" t="s">
        <v>77</v>
      </c>
      <c r="H236" s="42">
        <v>2</v>
      </c>
      <c r="I236" s="42">
        <v>2</v>
      </c>
      <c r="J236" s="42">
        <v>3</v>
      </c>
      <c r="K236" s="42">
        <v>0</v>
      </c>
      <c r="L236" s="42">
        <v>0</v>
      </c>
      <c r="M236" s="42">
        <v>0</v>
      </c>
      <c r="N236" s="42">
        <v>0.20699999999999999</v>
      </c>
      <c r="O236" s="42">
        <v>7.2670000000000003</v>
      </c>
      <c r="P236" s="42">
        <v>8.0999999999999989E-2</v>
      </c>
    </row>
    <row r="237" spans="1:16" ht="15" customHeight="1" x14ac:dyDescent="0.25">
      <c r="A237" s="9" t="s">
        <v>8</v>
      </c>
      <c r="B237" s="9" t="s">
        <v>31</v>
      </c>
      <c r="C237" s="9" t="s">
        <v>32</v>
      </c>
      <c r="D237" s="9" t="s">
        <v>230</v>
      </c>
      <c r="E237" s="9"/>
      <c r="F237" s="9"/>
      <c r="G237" s="9" t="s">
        <v>77</v>
      </c>
      <c r="H237" s="42">
        <v>3014</v>
      </c>
      <c r="I237" s="42">
        <v>2055</v>
      </c>
      <c r="J237" s="42">
        <v>2670</v>
      </c>
      <c r="K237" s="42">
        <v>2337</v>
      </c>
      <c r="L237" s="42">
        <v>2756</v>
      </c>
      <c r="M237" s="42">
        <v>2944</v>
      </c>
      <c r="N237" s="42">
        <v>2068.806</v>
      </c>
      <c r="O237" s="42">
        <v>3218.6970000000001</v>
      </c>
      <c r="P237" s="42">
        <v>3245.89</v>
      </c>
    </row>
    <row r="238" spans="1:16" ht="15" customHeight="1" x14ac:dyDescent="0.25">
      <c r="A238" s="9" t="s">
        <v>8</v>
      </c>
      <c r="B238" s="9" t="s">
        <v>33</v>
      </c>
      <c r="C238" s="9" t="s">
        <v>34</v>
      </c>
      <c r="D238" s="9" t="s">
        <v>230</v>
      </c>
      <c r="E238" s="9"/>
      <c r="F238" s="9"/>
      <c r="G238" s="9" t="s">
        <v>77</v>
      </c>
      <c r="H238" s="42">
        <v>0</v>
      </c>
      <c r="I238" s="42">
        <v>0</v>
      </c>
      <c r="J238" s="42">
        <v>0</v>
      </c>
      <c r="K238" s="42">
        <v>0</v>
      </c>
      <c r="L238" s="42">
        <v>0</v>
      </c>
      <c r="M238" s="42">
        <v>0</v>
      </c>
      <c r="N238" s="42">
        <v>0</v>
      </c>
      <c r="O238" s="42">
        <v>0</v>
      </c>
      <c r="P238" s="42">
        <v>0</v>
      </c>
    </row>
    <row r="239" spans="1:16" ht="15" customHeight="1" x14ac:dyDescent="0.25">
      <c r="A239" s="9" t="s">
        <v>8</v>
      </c>
      <c r="B239" s="9" t="s">
        <v>35</v>
      </c>
      <c r="C239" s="9" t="s">
        <v>36</v>
      </c>
      <c r="D239" s="9" t="s">
        <v>82</v>
      </c>
      <c r="E239" s="9"/>
      <c r="F239" s="9"/>
      <c r="G239" s="9" t="s">
        <v>77</v>
      </c>
      <c r="H239" s="42">
        <v>2886.9679999999998</v>
      </c>
      <c r="I239" s="42">
        <v>3706.9569999999999</v>
      </c>
      <c r="J239" s="42">
        <v>2912.0079999999998</v>
      </c>
      <c r="K239" s="42">
        <v>1993.6389999999999</v>
      </c>
      <c r="L239" s="42">
        <v>1860.355</v>
      </c>
      <c r="M239" s="42">
        <v>2529.5210000000002</v>
      </c>
      <c r="N239" s="42">
        <v>4380.62</v>
      </c>
      <c r="O239" s="42">
        <v>2431.569</v>
      </c>
      <c r="P239" s="42">
        <v>2107.5540000000001</v>
      </c>
    </row>
    <row r="240" spans="1:16" ht="15" customHeight="1" x14ac:dyDescent="0.25">
      <c r="A240" s="9" t="s">
        <v>8</v>
      </c>
      <c r="B240" s="9" t="s">
        <v>79</v>
      </c>
      <c r="C240" s="9" t="s">
        <v>83</v>
      </c>
      <c r="D240" s="9" t="s">
        <v>82</v>
      </c>
      <c r="E240" s="9"/>
      <c r="F240" s="9"/>
      <c r="G240" s="9" t="s">
        <v>77</v>
      </c>
      <c r="H240" s="42">
        <v>70.894000000000005</v>
      </c>
      <c r="I240" s="42">
        <v>114.26600000000001</v>
      </c>
      <c r="J240" s="42">
        <v>120.05500000000001</v>
      </c>
      <c r="K240" s="42">
        <v>139.71199999999999</v>
      </c>
      <c r="L240" s="42">
        <v>147.13499999999999</v>
      </c>
      <c r="M240" s="42">
        <v>127.889</v>
      </c>
      <c r="N240" s="42">
        <v>150</v>
      </c>
      <c r="O240" s="42">
        <v>122.038</v>
      </c>
      <c r="P240" s="42">
        <v>153.999</v>
      </c>
    </row>
    <row r="241" spans="1:16" ht="15" customHeight="1" x14ac:dyDescent="0.25">
      <c r="A241" s="9" t="s">
        <v>8</v>
      </c>
      <c r="B241" s="9" t="s">
        <v>78</v>
      </c>
      <c r="C241" s="9" t="s">
        <v>84</v>
      </c>
      <c r="D241" s="9" t="s">
        <v>82</v>
      </c>
      <c r="E241" s="9"/>
      <c r="F241" s="9"/>
      <c r="G241" s="9" t="s">
        <v>77</v>
      </c>
      <c r="H241" s="42">
        <v>0</v>
      </c>
      <c r="I241" s="42">
        <v>0</v>
      </c>
      <c r="J241" s="42">
        <v>0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</row>
    <row r="242" spans="1:16" ht="15" customHeight="1" x14ac:dyDescent="0.25">
      <c r="A242" s="9" t="s">
        <v>8</v>
      </c>
      <c r="B242" s="9" t="s">
        <v>37</v>
      </c>
      <c r="C242" s="9" t="s">
        <v>38</v>
      </c>
      <c r="D242" s="9" t="s">
        <v>230</v>
      </c>
      <c r="E242" s="9"/>
      <c r="F242" s="9"/>
      <c r="G242" s="9" t="s">
        <v>77</v>
      </c>
      <c r="H242" s="42">
        <v>1</v>
      </c>
      <c r="I242" s="42">
        <v>1</v>
      </c>
      <c r="J242" s="42">
        <v>2</v>
      </c>
      <c r="K242" s="42">
        <v>0</v>
      </c>
      <c r="L242" s="42">
        <v>1</v>
      </c>
      <c r="M242" s="42">
        <v>0</v>
      </c>
      <c r="N242" s="42">
        <v>0.47599999999999998</v>
      </c>
      <c r="O242" s="42">
        <v>0.316</v>
      </c>
      <c r="P242" s="42">
        <v>0.30399999999999999</v>
      </c>
    </row>
    <row r="243" spans="1:16" ht="15" customHeight="1" x14ac:dyDescent="0.25">
      <c r="A243" s="9" t="s">
        <v>8</v>
      </c>
      <c r="B243" s="9" t="s">
        <v>39</v>
      </c>
      <c r="C243" s="9" t="s">
        <v>40</v>
      </c>
      <c r="D243" s="9" t="s">
        <v>230</v>
      </c>
      <c r="E243" s="9"/>
      <c r="F243" s="9"/>
      <c r="G243" s="9" t="s">
        <v>77</v>
      </c>
      <c r="H243" s="42">
        <v>119.4</v>
      </c>
      <c r="I243" s="42">
        <v>288.536</v>
      </c>
      <c r="J243" s="42">
        <v>501.30100000000004</v>
      </c>
      <c r="K243" s="42">
        <v>668.96100000000001</v>
      </c>
      <c r="L243" s="42">
        <v>769.495</v>
      </c>
      <c r="M243" s="42">
        <v>823.79399999999998</v>
      </c>
      <c r="N243" s="42">
        <v>930.6400000000001</v>
      </c>
      <c r="O243" s="42">
        <v>943.71500000000015</v>
      </c>
      <c r="P243" s="42">
        <v>927.42000000000007</v>
      </c>
    </row>
    <row r="244" spans="1:16" ht="15" customHeight="1" x14ac:dyDescent="0.25">
      <c r="A244" s="9" t="s">
        <v>8</v>
      </c>
      <c r="B244" s="9" t="s">
        <v>80</v>
      </c>
      <c r="C244" s="9" t="s">
        <v>85</v>
      </c>
      <c r="D244" s="9" t="s">
        <v>82</v>
      </c>
      <c r="E244" s="9"/>
      <c r="F244" s="9"/>
      <c r="G244" s="9" t="s">
        <v>77</v>
      </c>
      <c r="H244" s="42">
        <v>0</v>
      </c>
      <c r="I244" s="42">
        <v>0</v>
      </c>
      <c r="J244" s="42">
        <v>0</v>
      </c>
      <c r="K244" s="42">
        <v>0</v>
      </c>
      <c r="L244" s="42">
        <v>0</v>
      </c>
      <c r="M244" s="42">
        <v>0</v>
      </c>
      <c r="N244" s="42">
        <v>0</v>
      </c>
      <c r="O244" s="42">
        <v>0</v>
      </c>
      <c r="P244" s="42">
        <v>0</v>
      </c>
    </row>
    <row r="245" spans="1:16" ht="15" customHeight="1" x14ac:dyDescent="0.25">
      <c r="A245" s="9" t="s">
        <v>8</v>
      </c>
      <c r="B245" s="9" t="s">
        <v>81</v>
      </c>
      <c r="C245" s="9" t="s">
        <v>86</v>
      </c>
      <c r="D245" s="9" t="s">
        <v>82</v>
      </c>
      <c r="E245" s="9"/>
      <c r="F245" s="9"/>
      <c r="G245" s="9" t="s">
        <v>77</v>
      </c>
      <c r="H245" s="42">
        <v>0</v>
      </c>
      <c r="I245" s="42">
        <v>0.01</v>
      </c>
      <c r="J245" s="42">
        <v>6.7000000000000004E-2</v>
      </c>
      <c r="K245" s="42">
        <v>9.9000000000000005E-2</v>
      </c>
      <c r="L245" s="42">
        <v>0.23499999999999999</v>
      </c>
      <c r="M245" s="42">
        <v>0.38200000000000001</v>
      </c>
      <c r="N245" s="42">
        <v>0.44</v>
      </c>
      <c r="O245" s="42">
        <v>1.2729999999999999</v>
      </c>
      <c r="P245" s="42">
        <v>3.137</v>
      </c>
    </row>
    <row r="246" spans="1:16" ht="15" customHeight="1" x14ac:dyDescent="0.25">
      <c r="A246" s="9" t="s">
        <v>8</v>
      </c>
      <c r="B246" s="9" t="s">
        <v>41</v>
      </c>
      <c r="C246" s="9" t="s">
        <v>42</v>
      </c>
      <c r="D246" s="9" t="s">
        <v>82</v>
      </c>
      <c r="E246" s="9"/>
      <c r="F246" s="9"/>
      <c r="G246" s="9" t="s">
        <v>77</v>
      </c>
      <c r="H246" s="42">
        <v>0</v>
      </c>
      <c r="I246" s="42">
        <v>0</v>
      </c>
      <c r="J246" s="42">
        <v>0</v>
      </c>
      <c r="K246" s="42">
        <v>0</v>
      </c>
      <c r="L246" s="42">
        <v>0</v>
      </c>
      <c r="M246" s="42">
        <v>0</v>
      </c>
      <c r="N246" s="42">
        <v>0</v>
      </c>
      <c r="O246" s="42">
        <v>0</v>
      </c>
      <c r="P246" s="42">
        <v>0</v>
      </c>
    </row>
    <row r="247" spans="1:16" ht="15" customHeight="1" x14ac:dyDescent="0.25">
      <c r="A247" s="9" t="s">
        <v>8</v>
      </c>
      <c r="B247" s="9" t="s">
        <v>43</v>
      </c>
      <c r="C247" s="9" t="s">
        <v>44</v>
      </c>
      <c r="D247" s="9" t="s">
        <v>82</v>
      </c>
      <c r="E247" s="9"/>
      <c r="F247" s="9"/>
      <c r="G247" s="9" t="s">
        <v>77</v>
      </c>
      <c r="H247" s="42">
        <v>0</v>
      </c>
      <c r="I247" s="42">
        <v>0</v>
      </c>
      <c r="J247" s="42">
        <v>0</v>
      </c>
      <c r="K247" s="42">
        <v>0</v>
      </c>
      <c r="L247" s="42">
        <v>0</v>
      </c>
      <c r="M247" s="42">
        <v>0</v>
      </c>
      <c r="N247" s="42">
        <v>0</v>
      </c>
      <c r="O247" s="42">
        <v>0</v>
      </c>
      <c r="P247" s="42">
        <v>0</v>
      </c>
    </row>
    <row r="248" spans="1:16" ht="15" customHeight="1" x14ac:dyDescent="0.25">
      <c r="A248" s="9" t="s">
        <v>8</v>
      </c>
      <c r="B248" s="9" t="s">
        <v>45</v>
      </c>
      <c r="C248" s="9" t="s">
        <v>46</v>
      </c>
      <c r="D248" s="9" t="s">
        <v>82</v>
      </c>
      <c r="E248" s="9"/>
      <c r="F248" s="9"/>
      <c r="G248" s="9" t="s">
        <v>77</v>
      </c>
      <c r="H248" s="42">
        <v>0</v>
      </c>
      <c r="I248" s="42">
        <v>0</v>
      </c>
      <c r="J248" s="42">
        <v>0</v>
      </c>
      <c r="K248" s="42">
        <v>0</v>
      </c>
      <c r="L248" s="42">
        <v>0</v>
      </c>
      <c r="M248" s="42">
        <v>0</v>
      </c>
      <c r="N248" s="42">
        <v>0</v>
      </c>
      <c r="O248" s="42">
        <v>0</v>
      </c>
      <c r="P248" s="42">
        <v>0</v>
      </c>
    </row>
    <row r="249" spans="1:16" ht="15" customHeight="1" x14ac:dyDescent="0.25">
      <c r="A249" s="9" t="s">
        <v>7</v>
      </c>
      <c r="B249" s="9" t="s">
        <v>29</v>
      </c>
      <c r="C249" s="9" t="s">
        <v>30</v>
      </c>
      <c r="D249" s="9" t="s">
        <v>230</v>
      </c>
      <c r="E249" s="9"/>
      <c r="F249" s="9"/>
      <c r="G249" s="9" t="s">
        <v>77</v>
      </c>
      <c r="H249" s="42">
        <v>0</v>
      </c>
      <c r="I249" s="42">
        <v>0</v>
      </c>
      <c r="J249" s="42">
        <v>0</v>
      </c>
      <c r="K249" s="42">
        <v>0</v>
      </c>
      <c r="L249" s="42">
        <v>0</v>
      </c>
      <c r="M249" s="42">
        <v>0</v>
      </c>
      <c r="N249" s="42">
        <v>0</v>
      </c>
      <c r="O249" s="42">
        <v>0</v>
      </c>
      <c r="P249" s="42">
        <v>0</v>
      </c>
    </row>
    <row r="250" spans="1:16" ht="15" customHeight="1" x14ac:dyDescent="0.25">
      <c r="A250" s="9" t="s">
        <v>7</v>
      </c>
      <c r="B250" s="9" t="s">
        <v>31</v>
      </c>
      <c r="C250" s="9" t="s">
        <v>32</v>
      </c>
      <c r="D250" s="9" t="s">
        <v>230</v>
      </c>
      <c r="E250" s="9"/>
      <c r="F250" s="9"/>
      <c r="G250" s="9" t="s">
        <v>77</v>
      </c>
      <c r="H250" s="42">
        <v>0</v>
      </c>
      <c r="I250" s="42">
        <v>0</v>
      </c>
      <c r="J250" s="42">
        <v>0</v>
      </c>
      <c r="K250" s="42">
        <v>0</v>
      </c>
      <c r="L250" s="42">
        <v>0</v>
      </c>
      <c r="M250" s="42">
        <v>0</v>
      </c>
      <c r="N250" s="42">
        <v>1286.5070000000001</v>
      </c>
      <c r="O250" s="42">
        <v>1745.3810000000001</v>
      </c>
      <c r="P250" s="42">
        <v>1827.836</v>
      </c>
    </row>
    <row r="251" spans="1:16" ht="15" customHeight="1" x14ac:dyDescent="0.25">
      <c r="A251" s="9" t="s">
        <v>7</v>
      </c>
      <c r="B251" s="9" t="s">
        <v>33</v>
      </c>
      <c r="C251" s="9" t="s">
        <v>34</v>
      </c>
      <c r="D251" s="9" t="s">
        <v>230</v>
      </c>
      <c r="E251" s="9"/>
      <c r="F251" s="9"/>
      <c r="G251" s="9" t="s">
        <v>77</v>
      </c>
      <c r="H251" s="42">
        <v>0</v>
      </c>
      <c r="I251" s="42">
        <v>0</v>
      </c>
      <c r="J251" s="42">
        <v>0</v>
      </c>
      <c r="K251" s="42">
        <v>0</v>
      </c>
      <c r="L251" s="42">
        <v>0</v>
      </c>
      <c r="M251" s="42">
        <v>0</v>
      </c>
      <c r="N251" s="42">
        <v>0</v>
      </c>
      <c r="O251" s="42">
        <v>0</v>
      </c>
      <c r="P251" s="42">
        <v>0</v>
      </c>
    </row>
    <row r="252" spans="1:16" ht="15" customHeight="1" x14ac:dyDescent="0.25">
      <c r="A252" s="9" t="s">
        <v>7</v>
      </c>
      <c r="B252" s="9" t="s">
        <v>35</v>
      </c>
      <c r="C252" s="9" t="s">
        <v>36</v>
      </c>
      <c r="D252" s="9" t="s">
        <v>82</v>
      </c>
      <c r="E252" s="9"/>
      <c r="F252" s="9"/>
      <c r="G252" s="9" t="s">
        <v>77</v>
      </c>
      <c r="H252" s="42">
        <v>0</v>
      </c>
      <c r="I252" s="42">
        <v>0</v>
      </c>
      <c r="J252" s="42">
        <v>0</v>
      </c>
      <c r="K252" s="42">
        <v>0</v>
      </c>
      <c r="L252" s="42">
        <v>0</v>
      </c>
      <c r="M252" s="42">
        <v>0</v>
      </c>
      <c r="N252" s="42">
        <v>0</v>
      </c>
      <c r="O252" s="42">
        <v>0</v>
      </c>
      <c r="P252" s="42">
        <v>0</v>
      </c>
    </row>
    <row r="253" spans="1:16" ht="15" customHeight="1" x14ac:dyDescent="0.25">
      <c r="A253" s="9" t="s">
        <v>7</v>
      </c>
      <c r="B253" s="9" t="s">
        <v>79</v>
      </c>
      <c r="C253" s="9" t="s">
        <v>83</v>
      </c>
      <c r="D253" s="9" t="s">
        <v>82</v>
      </c>
      <c r="E253" s="9"/>
      <c r="F253" s="9"/>
      <c r="G253" s="9" t="s">
        <v>77</v>
      </c>
      <c r="H253" s="42">
        <v>0</v>
      </c>
      <c r="I253" s="42">
        <v>7.4999999999999997E-2</v>
      </c>
      <c r="J253" s="42">
        <v>8.5000000000000006E-2</v>
      </c>
      <c r="K253" s="42">
        <v>5.8000000000000003E-2</v>
      </c>
      <c r="L253" s="42">
        <v>5.8000000000000003E-2</v>
      </c>
      <c r="M253" s="42">
        <v>5.8000000000000003E-2</v>
      </c>
      <c r="N253" s="42">
        <v>5.8000000000000003E-2</v>
      </c>
      <c r="O253" s="42">
        <v>5.8000000000000003E-2</v>
      </c>
      <c r="P253" s="42">
        <v>5.8000000000000003E-2</v>
      </c>
    </row>
    <row r="254" spans="1:16" ht="15" customHeight="1" x14ac:dyDescent="0.25">
      <c r="A254" s="9" t="s">
        <v>7</v>
      </c>
      <c r="B254" s="9" t="s">
        <v>78</v>
      </c>
      <c r="C254" s="9" t="s">
        <v>84</v>
      </c>
      <c r="D254" s="9" t="s">
        <v>82</v>
      </c>
      <c r="E254" s="9"/>
      <c r="F254" s="9"/>
      <c r="G254" s="9" t="s">
        <v>77</v>
      </c>
      <c r="H254" s="42">
        <v>0</v>
      </c>
      <c r="I254" s="42">
        <v>0</v>
      </c>
      <c r="J254" s="42">
        <v>0</v>
      </c>
      <c r="K254" s="42">
        <v>0</v>
      </c>
      <c r="L254" s="42">
        <v>0</v>
      </c>
      <c r="M254" s="42">
        <v>0</v>
      </c>
      <c r="N254" s="42">
        <v>0</v>
      </c>
      <c r="O254" s="42">
        <v>0</v>
      </c>
      <c r="P254" s="42">
        <v>0</v>
      </c>
    </row>
    <row r="255" spans="1:16" ht="15" customHeight="1" x14ac:dyDescent="0.25">
      <c r="A255" s="9" t="s">
        <v>7</v>
      </c>
      <c r="B255" s="9" t="s">
        <v>37</v>
      </c>
      <c r="C255" s="9" t="s">
        <v>38</v>
      </c>
      <c r="D255" s="9" t="s">
        <v>230</v>
      </c>
      <c r="E255" s="9"/>
      <c r="F255" s="9"/>
      <c r="G255" s="9" t="s">
        <v>77</v>
      </c>
      <c r="H255" s="42">
        <v>2169</v>
      </c>
      <c r="I255" s="42">
        <v>2268</v>
      </c>
      <c r="J255" s="42">
        <v>2216</v>
      </c>
      <c r="K255" s="42">
        <v>2170</v>
      </c>
      <c r="L255" s="42">
        <v>1203</v>
      </c>
      <c r="M255" s="42">
        <v>720.83399999999995</v>
      </c>
      <c r="N255" s="42">
        <v>193.214</v>
      </c>
      <c r="O255" s="42">
        <v>18.103999999999999</v>
      </c>
      <c r="P255" s="42">
        <v>30.148</v>
      </c>
    </row>
    <row r="256" spans="1:16" ht="15" customHeight="1" x14ac:dyDescent="0.25">
      <c r="A256" s="9" t="s">
        <v>7</v>
      </c>
      <c r="B256" s="9" t="s">
        <v>39</v>
      </c>
      <c r="C256" s="9" t="s">
        <v>40</v>
      </c>
      <c r="D256" s="9" t="s">
        <v>230</v>
      </c>
      <c r="E256" s="9"/>
      <c r="F256" s="9"/>
      <c r="G256" s="9" t="s">
        <v>77</v>
      </c>
      <c r="H256" s="42">
        <v>4.91</v>
      </c>
      <c r="I256" s="42">
        <v>8.8960000000000008</v>
      </c>
      <c r="J256" s="42">
        <v>5.8920000000000003</v>
      </c>
      <c r="K256" s="42">
        <v>6.452</v>
      </c>
      <c r="L256" s="42">
        <v>6.6449999999999996</v>
      </c>
      <c r="M256" s="42">
        <v>8.3070000000000004</v>
      </c>
      <c r="N256" s="42">
        <v>9.7379999999999995</v>
      </c>
      <c r="O256" s="42">
        <v>8.9559999999999995</v>
      </c>
      <c r="P256" s="42">
        <v>6.4009999999999998</v>
      </c>
    </row>
    <row r="257" spans="1:16" ht="15" customHeight="1" x14ac:dyDescent="0.25">
      <c r="A257" s="9" t="s">
        <v>7</v>
      </c>
      <c r="B257" s="9" t="s">
        <v>80</v>
      </c>
      <c r="C257" s="9" t="s">
        <v>85</v>
      </c>
      <c r="D257" s="9" t="s">
        <v>82</v>
      </c>
      <c r="E257" s="9"/>
      <c r="F257" s="9"/>
      <c r="G257" s="9" t="s">
        <v>77</v>
      </c>
      <c r="H257" s="44">
        <v>0.17732135263556861</v>
      </c>
      <c r="I257" s="44">
        <v>0.59308484478710233</v>
      </c>
      <c r="J257" s="44">
        <v>1.0472265054449312</v>
      </c>
      <c r="K257" s="44">
        <v>2.4299066319078522</v>
      </c>
      <c r="L257" s="44">
        <v>3.3755020614935192</v>
      </c>
      <c r="M257" s="44">
        <v>4.544437110581101</v>
      </c>
      <c r="N257" s="42">
        <v>5.766</v>
      </c>
      <c r="O257" s="42">
        <v>5.7169999999999996</v>
      </c>
      <c r="P257" s="42">
        <v>5.4720000000000004</v>
      </c>
    </row>
    <row r="258" spans="1:16" ht="15" customHeight="1" x14ac:dyDescent="0.25">
      <c r="A258" s="9" t="s">
        <v>7</v>
      </c>
      <c r="B258" s="9" t="s">
        <v>81</v>
      </c>
      <c r="C258" s="9" t="s">
        <v>86</v>
      </c>
      <c r="D258" s="9" t="s">
        <v>82</v>
      </c>
      <c r="E258" s="9"/>
      <c r="F258" s="9"/>
      <c r="G258" s="9" t="s">
        <v>77</v>
      </c>
      <c r="H258" s="44">
        <v>4.8126786473644323</v>
      </c>
      <c r="I258" s="44">
        <v>16.096915155212901</v>
      </c>
      <c r="J258" s="44">
        <v>28.42277349455507</v>
      </c>
      <c r="K258" s="44">
        <v>65.950093368092155</v>
      </c>
      <c r="L258" s="44">
        <v>91.614497938506474</v>
      </c>
      <c r="M258" s="44">
        <v>123.34056288941891</v>
      </c>
      <c r="N258" s="42">
        <v>156.495</v>
      </c>
      <c r="O258" s="42">
        <v>183.101</v>
      </c>
      <c r="P258" s="42">
        <v>206.12799999999999</v>
      </c>
    </row>
    <row r="259" spans="1:16" ht="15" customHeight="1" x14ac:dyDescent="0.25">
      <c r="A259" s="9" t="s">
        <v>7</v>
      </c>
      <c r="B259" s="9" t="s">
        <v>41</v>
      </c>
      <c r="C259" s="9" t="s">
        <v>42</v>
      </c>
      <c r="D259" s="9" t="s">
        <v>82</v>
      </c>
      <c r="E259" s="9"/>
      <c r="F259" s="9"/>
      <c r="G259" s="9" t="s">
        <v>77</v>
      </c>
      <c r="H259" s="42">
        <v>0</v>
      </c>
      <c r="I259" s="42">
        <v>0</v>
      </c>
      <c r="J259" s="42">
        <v>0</v>
      </c>
      <c r="K259" s="42">
        <v>0</v>
      </c>
      <c r="L259" s="42">
        <v>0</v>
      </c>
      <c r="M259" s="42">
        <v>0</v>
      </c>
      <c r="N259" s="42">
        <v>0</v>
      </c>
      <c r="O259" s="42">
        <v>0</v>
      </c>
      <c r="P259" s="42">
        <v>0</v>
      </c>
    </row>
    <row r="260" spans="1:16" ht="15" customHeight="1" x14ac:dyDescent="0.25">
      <c r="A260" s="9" t="s">
        <v>7</v>
      </c>
      <c r="B260" s="9" t="s">
        <v>43</v>
      </c>
      <c r="C260" s="9" t="s">
        <v>44</v>
      </c>
      <c r="D260" s="9" t="s">
        <v>82</v>
      </c>
      <c r="E260" s="9"/>
      <c r="F260" s="9"/>
      <c r="G260" s="9" t="s">
        <v>77</v>
      </c>
      <c r="H260" s="42">
        <v>0</v>
      </c>
      <c r="I260" s="42">
        <v>0</v>
      </c>
      <c r="J260" s="42">
        <v>0</v>
      </c>
      <c r="K260" s="42">
        <v>0</v>
      </c>
      <c r="L260" s="42">
        <v>0</v>
      </c>
      <c r="M260" s="42">
        <v>0</v>
      </c>
      <c r="N260" s="42">
        <v>0</v>
      </c>
      <c r="O260" s="42">
        <v>0</v>
      </c>
      <c r="P260" s="42">
        <v>0</v>
      </c>
    </row>
    <row r="261" spans="1:16" ht="15" customHeight="1" x14ac:dyDescent="0.25">
      <c r="A261" s="9" t="s">
        <v>7</v>
      </c>
      <c r="B261" s="9" t="s">
        <v>45</v>
      </c>
      <c r="C261" s="9" t="s">
        <v>46</v>
      </c>
      <c r="D261" s="9" t="s">
        <v>82</v>
      </c>
      <c r="E261" s="9"/>
      <c r="F261" s="9"/>
      <c r="G261" s="9" t="s">
        <v>77</v>
      </c>
      <c r="H261" s="42">
        <v>0</v>
      </c>
      <c r="I261" s="42">
        <v>0</v>
      </c>
      <c r="J261" s="42">
        <v>0</v>
      </c>
      <c r="K261" s="42">
        <v>0</v>
      </c>
      <c r="L261" s="42">
        <v>0</v>
      </c>
      <c r="M261" s="42">
        <v>0</v>
      </c>
      <c r="N261" s="42">
        <v>0</v>
      </c>
      <c r="O261" s="42">
        <v>0</v>
      </c>
      <c r="P261" s="42">
        <v>0</v>
      </c>
    </row>
    <row r="262" spans="1:16" ht="15" customHeight="1" x14ac:dyDescent="0.25">
      <c r="A262" s="9" t="s">
        <v>6</v>
      </c>
      <c r="B262" s="9" t="s">
        <v>29</v>
      </c>
      <c r="C262" s="9" t="s">
        <v>30</v>
      </c>
      <c r="D262" s="9" t="s">
        <v>230</v>
      </c>
      <c r="E262" s="9"/>
      <c r="F262" s="9"/>
      <c r="G262" s="9" t="s">
        <v>77</v>
      </c>
      <c r="H262" s="42">
        <v>21390</v>
      </c>
      <c r="I262" s="42">
        <v>24212</v>
      </c>
      <c r="J262" s="42">
        <v>24614</v>
      </c>
      <c r="K262" s="42">
        <v>29485</v>
      </c>
      <c r="L262" s="42">
        <v>39390.523999999998</v>
      </c>
      <c r="M262" s="42">
        <v>36728.211000000003</v>
      </c>
      <c r="N262" s="42">
        <v>31279.506000000001</v>
      </c>
      <c r="O262" s="42">
        <v>27469.762999999999</v>
      </c>
      <c r="P262" s="42">
        <v>17714.968000000001</v>
      </c>
    </row>
    <row r="263" spans="1:16" ht="15" customHeight="1" x14ac:dyDescent="0.25">
      <c r="A263" s="9" t="s">
        <v>6</v>
      </c>
      <c r="B263" s="9" t="s">
        <v>31</v>
      </c>
      <c r="C263" s="9" t="s">
        <v>32</v>
      </c>
      <c r="D263" s="9" t="s">
        <v>230</v>
      </c>
      <c r="E263" s="9"/>
      <c r="F263" s="9"/>
      <c r="G263" s="9" t="s">
        <v>77</v>
      </c>
      <c r="H263" s="42">
        <v>69475</v>
      </c>
      <c r="I263" s="42">
        <v>56564.321000000004</v>
      </c>
      <c r="J263" s="42">
        <v>56070.021000000001</v>
      </c>
      <c r="K263" s="42">
        <v>51522</v>
      </c>
      <c r="L263" s="42">
        <v>45819.15</v>
      </c>
      <c r="M263" s="42">
        <v>52606.097999999998</v>
      </c>
      <c r="N263" s="42">
        <v>57865.694000000003</v>
      </c>
      <c r="O263" s="42">
        <v>57493.375999999997</v>
      </c>
      <c r="P263" s="42">
        <v>70483.346000000005</v>
      </c>
    </row>
    <row r="264" spans="1:16" ht="15" customHeight="1" x14ac:dyDescent="0.25">
      <c r="A264" s="9" t="s">
        <v>6</v>
      </c>
      <c r="B264" s="9" t="s">
        <v>33</v>
      </c>
      <c r="C264" s="9" t="s">
        <v>34</v>
      </c>
      <c r="D264" s="9" t="s">
        <v>230</v>
      </c>
      <c r="E264" s="9"/>
      <c r="F264" s="9"/>
      <c r="G264" s="9" t="s">
        <v>77</v>
      </c>
      <c r="H264" s="42">
        <v>4141</v>
      </c>
      <c r="I264" s="42">
        <v>3915</v>
      </c>
      <c r="J264" s="42">
        <v>2891</v>
      </c>
      <c r="K264" s="42">
        <v>4091</v>
      </c>
      <c r="L264" s="42">
        <v>4078.0410000000002</v>
      </c>
      <c r="M264" s="42">
        <v>3960.2779999999998</v>
      </c>
      <c r="N264" s="42">
        <v>3402.4780000000001</v>
      </c>
      <c r="O264" s="42">
        <v>3514.77</v>
      </c>
      <c r="P264" s="42">
        <v>3909.748</v>
      </c>
    </row>
    <row r="265" spans="1:16" ht="15" customHeight="1" x14ac:dyDescent="0.25">
      <c r="A265" s="9" t="s">
        <v>6</v>
      </c>
      <c r="B265" s="9" t="s">
        <v>35</v>
      </c>
      <c r="C265" s="9" t="s">
        <v>36</v>
      </c>
      <c r="D265" s="9" t="s">
        <v>82</v>
      </c>
      <c r="E265" s="9"/>
      <c r="F265" s="9"/>
      <c r="G265" s="9" t="s">
        <v>77</v>
      </c>
      <c r="H265" s="42">
        <v>57</v>
      </c>
      <c r="I265" s="42">
        <v>104.38800000000001</v>
      </c>
      <c r="J265" s="42">
        <v>114.312</v>
      </c>
      <c r="K265" s="42">
        <v>112.2</v>
      </c>
      <c r="L265" s="42">
        <v>92.698999999999998</v>
      </c>
      <c r="M265" s="42">
        <v>100.07899999999999</v>
      </c>
      <c r="N265" s="42">
        <v>60.756999999999998</v>
      </c>
      <c r="O265" s="42">
        <v>72.347999999999999</v>
      </c>
      <c r="P265" s="42">
        <v>74.182000000000002</v>
      </c>
    </row>
    <row r="266" spans="1:16" ht="15" customHeight="1" x14ac:dyDescent="0.25">
      <c r="A266" s="9" t="s">
        <v>6</v>
      </c>
      <c r="B266" s="9" t="s">
        <v>79</v>
      </c>
      <c r="C266" s="9" t="s">
        <v>83</v>
      </c>
      <c r="D266" s="9" t="s">
        <v>82</v>
      </c>
      <c r="E266" s="9"/>
      <c r="F266" s="9"/>
      <c r="G266" s="9" t="s">
        <v>77</v>
      </c>
      <c r="H266" s="42">
        <v>4298.43</v>
      </c>
      <c r="I266" s="42">
        <v>4192.5720000000001</v>
      </c>
      <c r="J266" s="42">
        <v>4856.0609999999997</v>
      </c>
      <c r="K266" s="42">
        <v>5048.9399999999996</v>
      </c>
      <c r="L266" s="42">
        <v>6419.9639999999999</v>
      </c>
      <c r="M266" s="42">
        <v>5901.4759999999997</v>
      </c>
      <c r="N266" s="42">
        <v>6869.3</v>
      </c>
      <c r="O266" s="42">
        <v>6918.3190000000004</v>
      </c>
      <c r="P266" s="42">
        <v>7935.07</v>
      </c>
    </row>
    <row r="267" spans="1:16" ht="15" customHeight="1" x14ac:dyDescent="0.25">
      <c r="A267" s="9" t="s">
        <v>6</v>
      </c>
      <c r="B267" s="9" t="s">
        <v>78</v>
      </c>
      <c r="C267" s="9" t="s">
        <v>84</v>
      </c>
      <c r="D267" s="9" t="s">
        <v>82</v>
      </c>
      <c r="E267" s="9"/>
      <c r="F267" s="9"/>
      <c r="G267" s="9" t="s">
        <v>77</v>
      </c>
      <c r="H267" s="42">
        <v>801.74099999999999</v>
      </c>
      <c r="I267" s="42">
        <v>789.25699999999995</v>
      </c>
      <c r="J267" s="42">
        <v>771.08600000000001</v>
      </c>
      <c r="K267" s="42">
        <v>748.39499999999998</v>
      </c>
      <c r="L267" s="42">
        <v>1129.9090000000001</v>
      </c>
      <c r="M267" s="42">
        <v>2268.9789999999998</v>
      </c>
      <c r="N267" s="42">
        <v>3699.5129999999999</v>
      </c>
      <c r="O267" s="42">
        <v>3630.192</v>
      </c>
      <c r="P267" s="42">
        <v>3572.857</v>
      </c>
    </row>
    <row r="268" spans="1:16" ht="15" customHeight="1" x14ac:dyDescent="0.25">
      <c r="A268" s="9" t="s">
        <v>6</v>
      </c>
      <c r="B268" s="9" t="s">
        <v>37</v>
      </c>
      <c r="C268" s="9" t="s">
        <v>38</v>
      </c>
      <c r="D268" s="9" t="s">
        <v>230</v>
      </c>
      <c r="E268" s="9"/>
      <c r="F268" s="9"/>
      <c r="G268" s="9" t="s">
        <v>77</v>
      </c>
      <c r="H268" s="42">
        <v>1406</v>
      </c>
      <c r="I268" s="42">
        <v>1059</v>
      </c>
      <c r="J268" s="42">
        <v>1203</v>
      </c>
      <c r="K268" s="42">
        <v>1906</v>
      </c>
      <c r="L268" s="42">
        <v>1313.653</v>
      </c>
      <c r="M268" s="42">
        <v>1268.173</v>
      </c>
      <c r="N268" s="42">
        <v>1179.1199999999999</v>
      </c>
      <c r="O268" s="42">
        <v>1290.999</v>
      </c>
      <c r="P268" s="42">
        <v>1410.51</v>
      </c>
    </row>
    <row r="269" spans="1:16" ht="15" customHeight="1" x14ac:dyDescent="0.25">
      <c r="A269" s="9" t="s">
        <v>6</v>
      </c>
      <c r="B269" s="9" t="s">
        <v>39</v>
      </c>
      <c r="C269" s="9" t="s">
        <v>40</v>
      </c>
      <c r="D269" s="9" t="s">
        <v>230</v>
      </c>
      <c r="E269" s="9"/>
      <c r="F269" s="9"/>
      <c r="G269" s="9" t="s">
        <v>77</v>
      </c>
      <c r="H269" s="42">
        <v>8791.5430000000015</v>
      </c>
      <c r="I269" s="42">
        <v>8959.8270000000011</v>
      </c>
      <c r="J269" s="42">
        <v>7652.75</v>
      </c>
      <c r="K269" s="42">
        <v>6638.6680000000006</v>
      </c>
      <c r="L269" s="42">
        <v>6541.4189999999999</v>
      </c>
      <c r="M269" s="42">
        <v>6612.2529999999997</v>
      </c>
      <c r="N269" s="42">
        <v>6287.5069999999996</v>
      </c>
      <c r="O269" s="42">
        <v>6576.3980000000001</v>
      </c>
      <c r="P269" s="42">
        <v>7660.1190000000006</v>
      </c>
    </row>
    <row r="270" spans="1:16" ht="15" customHeight="1" x14ac:dyDescent="0.25">
      <c r="A270" s="9" t="s">
        <v>6</v>
      </c>
      <c r="B270" s="9" t="s">
        <v>80</v>
      </c>
      <c r="C270" s="9" t="s">
        <v>85</v>
      </c>
      <c r="D270" s="9" t="s">
        <v>82</v>
      </c>
      <c r="E270" s="9"/>
      <c r="F270" s="9"/>
      <c r="G270" s="9" t="s">
        <v>77</v>
      </c>
      <c r="H270" s="44">
        <v>10.601221011995039</v>
      </c>
      <c r="I270" s="44">
        <v>19.345647869846964</v>
      </c>
      <c r="J270" s="44">
        <v>41.60465021370468</v>
      </c>
      <c r="K270" s="44">
        <v>73.585894940024829</v>
      </c>
      <c r="L270" s="44">
        <v>112.48724445057221</v>
      </c>
      <c r="M270" s="44">
        <v>162.54417427271477</v>
      </c>
      <c r="N270" s="44">
        <v>224.01504039707714</v>
      </c>
      <c r="O270" s="44">
        <v>376.40864525024136</v>
      </c>
      <c r="P270" s="44">
        <v>541.41663863229019</v>
      </c>
    </row>
    <row r="271" spans="1:16" ht="15" customHeight="1" x14ac:dyDescent="0.25">
      <c r="A271" s="9" t="s">
        <v>6</v>
      </c>
      <c r="B271" s="9" t="s">
        <v>81</v>
      </c>
      <c r="C271" s="9" t="s">
        <v>86</v>
      </c>
      <c r="D271" s="9" t="s">
        <v>82</v>
      </c>
      <c r="E271" s="9"/>
      <c r="F271" s="9"/>
      <c r="G271" s="9" t="s">
        <v>77</v>
      </c>
      <c r="H271" s="44">
        <v>93.869778988004967</v>
      </c>
      <c r="I271" s="44">
        <v>171.29835213015303</v>
      </c>
      <c r="J271" s="44">
        <v>368.39334978629529</v>
      </c>
      <c r="K271" s="44">
        <v>651.57510505997504</v>
      </c>
      <c r="L271" s="44">
        <v>996.03175554942777</v>
      </c>
      <c r="M271" s="44">
        <v>1439.2668257272849</v>
      </c>
      <c r="N271" s="44">
        <v>1983.5679596029229</v>
      </c>
      <c r="O271" s="44">
        <v>3332.955354749758</v>
      </c>
      <c r="P271" s="44">
        <v>4794.0383613677086</v>
      </c>
    </row>
    <row r="272" spans="1:16" ht="15" customHeight="1" x14ac:dyDescent="0.25">
      <c r="A272" s="9" t="s">
        <v>6</v>
      </c>
      <c r="B272" s="9" t="s">
        <v>41</v>
      </c>
      <c r="C272" s="9" t="s">
        <v>42</v>
      </c>
      <c r="D272" s="9" t="s">
        <v>82</v>
      </c>
      <c r="E272" s="9"/>
      <c r="F272" s="9"/>
      <c r="G272" s="9" t="s">
        <v>77</v>
      </c>
      <c r="H272" s="42">
        <v>0</v>
      </c>
      <c r="I272" s="42">
        <v>0</v>
      </c>
      <c r="J272" s="42">
        <v>0</v>
      </c>
      <c r="K272" s="42">
        <v>0</v>
      </c>
      <c r="L272" s="42">
        <v>0</v>
      </c>
      <c r="M272" s="42">
        <v>0</v>
      </c>
      <c r="N272" s="42">
        <v>0</v>
      </c>
      <c r="O272" s="42">
        <v>0</v>
      </c>
      <c r="P272" s="42">
        <v>0</v>
      </c>
    </row>
    <row r="273" spans="1:16" ht="15" customHeight="1" x14ac:dyDescent="0.25">
      <c r="A273" s="9" t="s">
        <v>6</v>
      </c>
      <c r="B273" s="9" t="s">
        <v>43</v>
      </c>
      <c r="C273" s="9" t="s">
        <v>44</v>
      </c>
      <c r="D273" s="9" t="s">
        <v>82</v>
      </c>
      <c r="E273" s="9"/>
      <c r="F273" s="9"/>
      <c r="G273" s="9" t="s">
        <v>77</v>
      </c>
      <c r="H273" s="42">
        <v>0</v>
      </c>
      <c r="I273" s="42">
        <v>0</v>
      </c>
      <c r="J273" s="42">
        <v>0</v>
      </c>
      <c r="K273" s="42">
        <v>0</v>
      </c>
      <c r="L273" s="42">
        <v>0</v>
      </c>
      <c r="M273" s="42">
        <v>0</v>
      </c>
      <c r="N273" s="42">
        <v>0</v>
      </c>
      <c r="O273" s="42">
        <v>0</v>
      </c>
      <c r="P273" s="42">
        <v>0</v>
      </c>
    </row>
    <row r="274" spans="1:16" ht="15" customHeight="1" x14ac:dyDescent="0.25">
      <c r="A274" s="9" t="s">
        <v>6</v>
      </c>
      <c r="B274" s="9" t="s">
        <v>45</v>
      </c>
      <c r="C274" s="9" t="s">
        <v>46</v>
      </c>
      <c r="D274" s="9" t="s">
        <v>82</v>
      </c>
      <c r="E274" s="9"/>
      <c r="F274" s="9"/>
      <c r="G274" s="9" t="s">
        <v>77</v>
      </c>
      <c r="H274" s="42">
        <v>0</v>
      </c>
      <c r="I274" s="42">
        <v>0</v>
      </c>
      <c r="J274" s="42">
        <v>0</v>
      </c>
      <c r="K274" s="42">
        <v>0</v>
      </c>
      <c r="L274" s="42">
        <v>0</v>
      </c>
      <c r="M274" s="42">
        <v>0</v>
      </c>
      <c r="N274" s="42">
        <v>0</v>
      </c>
      <c r="O274" s="42">
        <v>0</v>
      </c>
      <c r="P274" s="42">
        <v>0</v>
      </c>
    </row>
    <row r="275" spans="1:16" ht="15" customHeight="1" x14ac:dyDescent="0.25">
      <c r="A275" s="9" t="s">
        <v>5</v>
      </c>
      <c r="B275" s="9" t="s">
        <v>29</v>
      </c>
      <c r="C275" s="9" t="s">
        <v>30</v>
      </c>
      <c r="D275" s="9" t="s">
        <v>230</v>
      </c>
      <c r="E275" s="9"/>
      <c r="F275" s="9"/>
      <c r="G275" s="9" t="s">
        <v>77</v>
      </c>
      <c r="H275" s="42">
        <v>139758</v>
      </c>
      <c r="I275" s="42">
        <v>134573</v>
      </c>
      <c r="J275" s="42">
        <v>137718</v>
      </c>
      <c r="K275" s="42">
        <v>129520</v>
      </c>
      <c r="L275" s="42">
        <v>130519</v>
      </c>
      <c r="M275" s="42">
        <v>130322</v>
      </c>
      <c r="N275" s="42">
        <v>131158.527</v>
      </c>
      <c r="O275" s="42">
        <v>130562.95</v>
      </c>
      <c r="P275" s="42">
        <v>118143.54399999999</v>
      </c>
    </row>
    <row r="276" spans="1:16" ht="15" customHeight="1" x14ac:dyDescent="0.25">
      <c r="A276" s="9" t="s">
        <v>5</v>
      </c>
      <c r="B276" s="9" t="s">
        <v>31</v>
      </c>
      <c r="C276" s="9" t="s">
        <v>32</v>
      </c>
      <c r="D276" s="9" t="s">
        <v>230</v>
      </c>
      <c r="E276" s="9"/>
      <c r="F276" s="9"/>
      <c r="G276" s="9" t="s">
        <v>77</v>
      </c>
      <c r="H276" s="42">
        <v>5821</v>
      </c>
      <c r="I276" s="42">
        <v>6260</v>
      </c>
      <c r="J276" s="42">
        <v>5270</v>
      </c>
      <c r="K276" s="42">
        <v>5328</v>
      </c>
      <c r="L276" s="42">
        <v>6387</v>
      </c>
      <c r="M276" s="42">
        <v>7831</v>
      </c>
      <c r="N276" s="42">
        <v>10034.861999999999</v>
      </c>
      <c r="O276" s="42">
        <v>12634.331</v>
      </c>
      <c r="P276" s="42">
        <v>14797.395</v>
      </c>
    </row>
    <row r="277" spans="1:16" ht="15" customHeight="1" x14ac:dyDescent="0.25">
      <c r="A277" s="9" t="s">
        <v>5</v>
      </c>
      <c r="B277" s="9" t="s">
        <v>33</v>
      </c>
      <c r="C277" s="9" t="s">
        <v>34</v>
      </c>
      <c r="D277" s="9" t="s">
        <v>230</v>
      </c>
      <c r="E277" s="9"/>
      <c r="F277" s="9"/>
      <c r="G277" s="9" t="s">
        <v>77</v>
      </c>
      <c r="H277" s="42">
        <v>0</v>
      </c>
      <c r="I277" s="42">
        <v>0</v>
      </c>
      <c r="J277" s="42">
        <v>0</v>
      </c>
      <c r="K277" s="42">
        <v>0</v>
      </c>
      <c r="L277" s="42">
        <v>0</v>
      </c>
      <c r="M277" s="42">
        <v>0</v>
      </c>
      <c r="N277" s="42">
        <v>0</v>
      </c>
      <c r="O277" s="42">
        <v>0</v>
      </c>
      <c r="P277" s="42">
        <v>0</v>
      </c>
    </row>
    <row r="278" spans="1:16" ht="15" customHeight="1" x14ac:dyDescent="0.25">
      <c r="A278" s="9" t="s">
        <v>5</v>
      </c>
      <c r="B278" s="9" t="s">
        <v>35</v>
      </c>
      <c r="C278" s="9" t="s">
        <v>36</v>
      </c>
      <c r="D278" s="9" t="s">
        <v>82</v>
      </c>
      <c r="E278" s="9"/>
      <c r="F278" s="9"/>
      <c r="G278" s="9" t="s">
        <v>77</v>
      </c>
      <c r="H278" s="42">
        <v>2761.6039999999998</v>
      </c>
      <c r="I278" s="42">
        <v>2465.2330000000002</v>
      </c>
      <c r="J278" s="42">
        <v>2996.873</v>
      </c>
      <c r="K278" s="42">
        <v>2733.7910000000002</v>
      </c>
      <c r="L278" s="42">
        <v>2435.1959999999999</v>
      </c>
      <c r="M278" s="42">
        <v>2621.6889999999999</v>
      </c>
      <c r="N278" s="42">
        <v>3033.9059999999999</v>
      </c>
      <c r="O278" s="42">
        <v>2387.4079999999999</v>
      </c>
      <c r="P278" s="42">
        <v>2664.8820000000001</v>
      </c>
    </row>
    <row r="279" spans="1:16" ht="15" customHeight="1" x14ac:dyDescent="0.25">
      <c r="A279" s="9" t="s">
        <v>5</v>
      </c>
      <c r="B279" s="9" t="s">
        <v>79</v>
      </c>
      <c r="C279" s="9" t="s">
        <v>83</v>
      </c>
      <c r="D279" s="9" t="s">
        <v>82</v>
      </c>
      <c r="E279" s="9"/>
      <c r="F279" s="9"/>
      <c r="G279" s="9" t="s">
        <v>77</v>
      </c>
      <c r="H279" s="42">
        <v>3204.5479999999998</v>
      </c>
      <c r="I279" s="42">
        <v>4746.59</v>
      </c>
      <c r="J279" s="42">
        <v>6003.8059999999996</v>
      </c>
      <c r="K279" s="42">
        <v>7675.6289999999999</v>
      </c>
      <c r="L279" s="42">
        <v>10858.365</v>
      </c>
      <c r="M279" s="42">
        <v>12587.59</v>
      </c>
      <c r="N279" s="42">
        <v>14909.040999999999</v>
      </c>
      <c r="O279" s="42">
        <v>12798.791999999999</v>
      </c>
      <c r="P279" s="42">
        <v>15106.759</v>
      </c>
    </row>
    <row r="280" spans="1:16" ht="15" customHeight="1" x14ac:dyDescent="0.25">
      <c r="A280" s="9" t="s">
        <v>5</v>
      </c>
      <c r="B280" s="9" t="s">
        <v>78</v>
      </c>
      <c r="C280" s="9" t="s">
        <v>84</v>
      </c>
      <c r="D280" s="9" t="s">
        <v>82</v>
      </c>
      <c r="E280" s="9"/>
      <c r="F280" s="9"/>
      <c r="G280" s="9" t="s">
        <v>77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O280" s="42">
        <v>0</v>
      </c>
      <c r="P280" s="42">
        <v>0</v>
      </c>
    </row>
    <row r="281" spans="1:16" ht="15" customHeight="1" x14ac:dyDescent="0.25">
      <c r="A281" s="9" t="s">
        <v>5</v>
      </c>
      <c r="B281" s="9" t="s">
        <v>37</v>
      </c>
      <c r="C281" s="9" t="s">
        <v>38</v>
      </c>
      <c r="D281" s="9" t="s">
        <v>230</v>
      </c>
      <c r="E281" s="9"/>
      <c r="F281" s="9"/>
      <c r="G281" s="9" t="s">
        <v>77</v>
      </c>
      <c r="H281" s="42">
        <v>2453</v>
      </c>
      <c r="I281" s="42">
        <v>2045</v>
      </c>
      <c r="J281" s="42">
        <v>1782</v>
      </c>
      <c r="K281" s="42">
        <v>1594</v>
      </c>
      <c r="L281" s="42">
        <v>2118</v>
      </c>
      <c r="M281" s="42">
        <v>2302</v>
      </c>
      <c r="N281" s="42">
        <v>2020.5650000000001</v>
      </c>
      <c r="O281" s="42">
        <v>1800.172</v>
      </c>
      <c r="P281" s="42">
        <v>1769.0150000000001</v>
      </c>
    </row>
    <row r="282" spans="1:16" ht="15" customHeight="1" x14ac:dyDescent="0.25">
      <c r="A282" s="9" t="s">
        <v>5</v>
      </c>
      <c r="B282" s="9" t="s">
        <v>39</v>
      </c>
      <c r="C282" s="9" t="s">
        <v>40</v>
      </c>
      <c r="D282" s="9" t="s">
        <v>230</v>
      </c>
      <c r="E282" s="9"/>
      <c r="F282" s="9"/>
      <c r="G282" s="9" t="s">
        <v>77</v>
      </c>
      <c r="H282" s="42">
        <v>7631.4989999999998</v>
      </c>
      <c r="I282" s="42">
        <v>10124.300999999999</v>
      </c>
      <c r="J282" s="42">
        <v>8656.26</v>
      </c>
      <c r="K282" s="42">
        <v>10027.477000000001</v>
      </c>
      <c r="L282" s="42">
        <v>10012.088999999998</v>
      </c>
      <c r="M282" s="42">
        <v>8170.259</v>
      </c>
      <c r="N282" s="42">
        <v>6801.0680000000002</v>
      </c>
      <c r="O282" s="42">
        <v>6985.8190000000004</v>
      </c>
      <c r="P282" s="42">
        <v>8250.848</v>
      </c>
    </row>
    <row r="283" spans="1:16" ht="15" customHeight="1" x14ac:dyDescent="0.25">
      <c r="A283" s="9" t="s">
        <v>5</v>
      </c>
      <c r="B283" s="9" t="s">
        <v>80</v>
      </c>
      <c r="C283" s="9" t="s">
        <v>85</v>
      </c>
      <c r="D283" s="9" t="s">
        <v>82</v>
      </c>
      <c r="E283" s="9"/>
      <c r="F283" s="9"/>
      <c r="G283" s="9" t="s">
        <v>77</v>
      </c>
      <c r="H283" s="42">
        <v>0.109</v>
      </c>
      <c r="I283" s="42">
        <v>0.98499999999999999</v>
      </c>
      <c r="J283" s="42">
        <v>0.91800000000000004</v>
      </c>
      <c r="K283" s="42">
        <v>2.5939999999999999</v>
      </c>
      <c r="L283" s="42">
        <v>23.359000000000002</v>
      </c>
      <c r="M283" s="42">
        <v>36.286000000000001</v>
      </c>
      <c r="N283" s="42">
        <v>33.26</v>
      </c>
      <c r="O283" s="42">
        <v>49.131999999999998</v>
      </c>
      <c r="P283" s="42">
        <v>69.593999999999994</v>
      </c>
    </row>
    <row r="284" spans="1:16" ht="15" customHeight="1" x14ac:dyDescent="0.25">
      <c r="A284" s="9" t="s">
        <v>5</v>
      </c>
      <c r="B284" s="9" t="s">
        <v>81</v>
      </c>
      <c r="C284" s="9" t="s">
        <v>86</v>
      </c>
      <c r="D284" s="9" t="s">
        <v>82</v>
      </c>
      <c r="E284" s="9"/>
      <c r="F284" s="9"/>
      <c r="G284" s="9" t="s">
        <v>77</v>
      </c>
      <c r="H284" s="42">
        <v>6.6000000000000003E-2</v>
      </c>
      <c r="I284" s="42">
        <v>0.156</v>
      </c>
      <c r="J284" s="42">
        <v>0.56400000000000006</v>
      </c>
      <c r="K284" s="42">
        <v>4.2969999999999997</v>
      </c>
      <c r="L284" s="42">
        <v>33.280999999999999</v>
      </c>
      <c r="M284" s="42">
        <v>87.588999999999999</v>
      </c>
      <c r="N284" s="42">
        <v>132.203</v>
      </c>
      <c r="O284" s="42">
        <v>251.35599999999999</v>
      </c>
      <c r="P284" s="42">
        <v>641.07899999999995</v>
      </c>
    </row>
    <row r="285" spans="1:16" ht="15" customHeight="1" x14ac:dyDescent="0.25">
      <c r="A285" s="9" t="s">
        <v>5</v>
      </c>
      <c r="B285" s="9" t="s">
        <v>41</v>
      </c>
      <c r="C285" s="9" t="s">
        <v>42</v>
      </c>
      <c r="D285" s="9" t="s">
        <v>82</v>
      </c>
      <c r="E285" s="9"/>
      <c r="F285" s="9"/>
      <c r="G285" s="9" t="s">
        <v>77</v>
      </c>
      <c r="H285" s="42">
        <v>0</v>
      </c>
      <c r="I285" s="42">
        <v>0</v>
      </c>
      <c r="J285" s="42">
        <v>0</v>
      </c>
      <c r="K285" s="42">
        <v>0</v>
      </c>
      <c r="L285" s="42">
        <v>0</v>
      </c>
      <c r="M285" s="42">
        <v>0</v>
      </c>
      <c r="N285" s="42">
        <v>0</v>
      </c>
      <c r="O285" s="42">
        <v>0</v>
      </c>
      <c r="P285" s="42">
        <v>0</v>
      </c>
    </row>
    <row r="286" spans="1:16" ht="15" customHeight="1" x14ac:dyDescent="0.25">
      <c r="A286" s="9" t="s">
        <v>5</v>
      </c>
      <c r="B286" s="9" t="s">
        <v>43</v>
      </c>
      <c r="C286" s="9" t="s">
        <v>44</v>
      </c>
      <c r="D286" s="9" t="s">
        <v>82</v>
      </c>
      <c r="E286" s="9"/>
      <c r="F286" s="9"/>
      <c r="G286" s="9" t="s">
        <v>77</v>
      </c>
      <c r="H286" s="42">
        <v>0</v>
      </c>
      <c r="I286" s="42">
        <v>0</v>
      </c>
      <c r="J286" s="42">
        <v>0</v>
      </c>
      <c r="K286" s="42">
        <v>0</v>
      </c>
      <c r="L286" s="42">
        <v>0</v>
      </c>
      <c r="M286" s="42">
        <v>0</v>
      </c>
      <c r="N286" s="42">
        <v>0</v>
      </c>
      <c r="O286" s="42">
        <v>0</v>
      </c>
      <c r="P286" s="42">
        <v>0</v>
      </c>
    </row>
    <row r="287" spans="1:16" ht="15" customHeight="1" x14ac:dyDescent="0.25">
      <c r="A287" s="9" t="s">
        <v>5</v>
      </c>
      <c r="B287" s="9" t="s">
        <v>45</v>
      </c>
      <c r="C287" s="9" t="s">
        <v>46</v>
      </c>
      <c r="D287" s="9" t="s">
        <v>82</v>
      </c>
      <c r="E287" s="9"/>
      <c r="F287" s="9"/>
      <c r="G287" s="9" t="s">
        <v>77</v>
      </c>
      <c r="H287" s="42">
        <v>0</v>
      </c>
      <c r="I287" s="42">
        <v>0</v>
      </c>
      <c r="J287" s="42">
        <v>0</v>
      </c>
      <c r="K287" s="42">
        <v>0</v>
      </c>
      <c r="L287" s="42">
        <v>0</v>
      </c>
      <c r="M287" s="42">
        <v>0</v>
      </c>
      <c r="N287" s="42">
        <v>0</v>
      </c>
      <c r="O287" s="42">
        <v>0</v>
      </c>
      <c r="P287" s="42">
        <v>0</v>
      </c>
    </row>
    <row r="288" spans="1:16" ht="15" customHeight="1" x14ac:dyDescent="0.25">
      <c r="A288" s="9" t="s">
        <v>4</v>
      </c>
      <c r="B288" s="9" t="s">
        <v>29</v>
      </c>
      <c r="C288" s="9" t="s">
        <v>30</v>
      </c>
      <c r="D288" s="9" t="s">
        <v>230</v>
      </c>
      <c r="E288" s="9"/>
      <c r="F288" s="9"/>
      <c r="G288" s="9" t="s">
        <v>77</v>
      </c>
      <c r="H288" s="42">
        <v>9848</v>
      </c>
      <c r="I288" s="42">
        <v>13087</v>
      </c>
      <c r="J288" s="42">
        <v>11838</v>
      </c>
      <c r="K288" s="42">
        <v>11952</v>
      </c>
      <c r="L288" s="42">
        <v>14727</v>
      </c>
      <c r="M288" s="42">
        <v>12630</v>
      </c>
      <c r="N288" s="42">
        <v>14666</v>
      </c>
      <c r="O288" s="42">
        <v>12006.364</v>
      </c>
      <c r="P288" s="42">
        <v>5532.6940000000004</v>
      </c>
    </row>
    <row r="289" spans="1:16" ht="15" customHeight="1" x14ac:dyDescent="0.25">
      <c r="A289" s="9" t="s">
        <v>4</v>
      </c>
      <c r="B289" s="9" t="s">
        <v>31</v>
      </c>
      <c r="C289" s="9" t="s">
        <v>32</v>
      </c>
      <c r="D289" s="9" t="s">
        <v>230</v>
      </c>
      <c r="E289" s="9"/>
      <c r="F289" s="9"/>
      <c r="G289" s="9" t="s">
        <v>77</v>
      </c>
      <c r="H289" s="42">
        <v>14916</v>
      </c>
      <c r="I289" s="42">
        <v>10670</v>
      </c>
      <c r="J289" s="42">
        <v>7228</v>
      </c>
      <c r="K289" s="42">
        <v>6834</v>
      </c>
      <c r="L289" s="42">
        <v>10562</v>
      </c>
      <c r="M289" s="42">
        <v>12582</v>
      </c>
      <c r="N289" s="42">
        <v>18894.580999999998</v>
      </c>
      <c r="O289" s="42">
        <v>15611.618</v>
      </c>
      <c r="P289" s="42">
        <v>17263.453000000001</v>
      </c>
    </row>
    <row r="290" spans="1:16" ht="15" customHeight="1" x14ac:dyDescent="0.25">
      <c r="A290" s="9" t="s">
        <v>4</v>
      </c>
      <c r="B290" s="9" t="s">
        <v>33</v>
      </c>
      <c r="C290" s="9" t="s">
        <v>34</v>
      </c>
      <c r="D290" s="9" t="s">
        <v>230</v>
      </c>
      <c r="E290" s="9"/>
      <c r="F290" s="9"/>
      <c r="G290" s="9" t="s">
        <v>77</v>
      </c>
      <c r="H290" s="42">
        <v>0</v>
      </c>
      <c r="I290" s="42">
        <v>0</v>
      </c>
      <c r="J290" s="42">
        <v>0</v>
      </c>
      <c r="K290" s="42">
        <v>0</v>
      </c>
      <c r="L290" s="42">
        <v>0</v>
      </c>
      <c r="M290" s="42">
        <v>0</v>
      </c>
      <c r="N290" s="42">
        <v>0</v>
      </c>
      <c r="O290" s="42">
        <v>0</v>
      </c>
      <c r="P290" s="42">
        <v>0</v>
      </c>
    </row>
    <row r="291" spans="1:16" ht="15" customHeight="1" x14ac:dyDescent="0.25">
      <c r="A291" s="9" t="s">
        <v>4</v>
      </c>
      <c r="B291" s="9" t="s">
        <v>35</v>
      </c>
      <c r="C291" s="9" t="s">
        <v>36</v>
      </c>
      <c r="D291" s="9" t="s">
        <v>82</v>
      </c>
      <c r="E291" s="9"/>
      <c r="F291" s="9"/>
      <c r="G291" s="9" t="s">
        <v>77</v>
      </c>
      <c r="H291" s="42">
        <v>12114.213</v>
      </c>
      <c r="I291" s="42">
        <v>6660.7150000000001</v>
      </c>
      <c r="J291" s="42">
        <v>14868.418</v>
      </c>
      <c r="K291" s="42">
        <v>16411.913</v>
      </c>
      <c r="L291" s="42">
        <v>9799.5059999999994</v>
      </c>
      <c r="M291" s="42">
        <v>16909.323</v>
      </c>
      <c r="N291" s="42">
        <v>7631.5240000000003</v>
      </c>
      <c r="O291" s="42">
        <v>13628.259</v>
      </c>
      <c r="P291" s="42">
        <v>10242.514999999999</v>
      </c>
    </row>
    <row r="292" spans="1:16" ht="15" customHeight="1" x14ac:dyDescent="0.25">
      <c r="A292" s="9" t="s">
        <v>4</v>
      </c>
      <c r="B292" s="9" t="s">
        <v>79</v>
      </c>
      <c r="C292" s="9" t="s">
        <v>83</v>
      </c>
      <c r="D292" s="9" t="s">
        <v>82</v>
      </c>
      <c r="E292" s="9"/>
      <c r="F292" s="9"/>
      <c r="G292" s="9" t="s">
        <v>77</v>
      </c>
      <c r="H292" s="42">
        <v>9161.5889999999999</v>
      </c>
      <c r="I292" s="42">
        <v>10256.449000000001</v>
      </c>
      <c r="J292" s="42">
        <v>12010.089</v>
      </c>
      <c r="K292" s="42">
        <v>12107.786</v>
      </c>
      <c r="L292" s="42">
        <v>11603.232</v>
      </c>
      <c r="M292" s="42">
        <v>12474.096</v>
      </c>
      <c r="N292" s="42">
        <v>12247.852999999999</v>
      </c>
      <c r="O292" s="42">
        <v>12616.584000000001</v>
      </c>
      <c r="P292" s="42">
        <v>13666.949000000001</v>
      </c>
    </row>
    <row r="293" spans="1:16" ht="15" customHeight="1" x14ac:dyDescent="0.25">
      <c r="A293" s="9" t="s">
        <v>4</v>
      </c>
      <c r="B293" s="9" t="s">
        <v>78</v>
      </c>
      <c r="C293" s="9" t="s">
        <v>84</v>
      </c>
      <c r="D293" s="9" t="s">
        <v>82</v>
      </c>
      <c r="E293" s="9"/>
      <c r="F293" s="9"/>
      <c r="G293" s="9" t="s">
        <v>77</v>
      </c>
      <c r="H293" s="42">
        <v>2.3E-2</v>
      </c>
      <c r="I293" s="42">
        <v>3.3290000000000002</v>
      </c>
      <c r="J293" s="42">
        <v>4.5119999999999996</v>
      </c>
      <c r="K293" s="42">
        <v>3.609</v>
      </c>
      <c r="L293" s="42">
        <v>4.4059999999999997</v>
      </c>
      <c r="M293" s="42">
        <v>0</v>
      </c>
      <c r="N293" s="42">
        <v>0</v>
      </c>
      <c r="O293" s="42">
        <v>0</v>
      </c>
      <c r="P293" s="42">
        <v>0</v>
      </c>
    </row>
    <row r="294" spans="1:16" ht="15" customHeight="1" x14ac:dyDescent="0.25">
      <c r="A294" s="9" t="s">
        <v>4</v>
      </c>
      <c r="B294" s="9" t="s">
        <v>37</v>
      </c>
      <c r="C294" s="9" t="s">
        <v>38</v>
      </c>
      <c r="D294" s="9" t="s">
        <v>230</v>
      </c>
      <c r="E294" s="9"/>
      <c r="F294" s="9"/>
      <c r="G294" s="9" t="s">
        <v>77</v>
      </c>
      <c r="H294" s="42">
        <v>2684</v>
      </c>
      <c r="I294" s="42">
        <v>2190</v>
      </c>
      <c r="J294" s="42">
        <v>1698</v>
      </c>
      <c r="K294" s="42">
        <v>1357</v>
      </c>
      <c r="L294" s="42">
        <v>1312</v>
      </c>
      <c r="M294" s="42">
        <v>1300</v>
      </c>
      <c r="N294" s="42">
        <v>1279.961</v>
      </c>
      <c r="O294" s="42">
        <v>1121.866</v>
      </c>
      <c r="P294" s="42">
        <v>1253.3499999999999</v>
      </c>
    </row>
    <row r="295" spans="1:16" ht="15" customHeight="1" x14ac:dyDescent="0.25">
      <c r="A295" s="9" t="s">
        <v>4</v>
      </c>
      <c r="B295" s="9" t="s">
        <v>39</v>
      </c>
      <c r="C295" s="9" t="s">
        <v>40</v>
      </c>
      <c r="D295" s="9" t="s">
        <v>230</v>
      </c>
      <c r="E295" s="9"/>
      <c r="F295" s="9"/>
      <c r="G295" s="9" t="s">
        <v>77</v>
      </c>
      <c r="H295" s="42">
        <v>3244.08</v>
      </c>
      <c r="I295" s="42">
        <v>3204.93</v>
      </c>
      <c r="J295" s="42">
        <v>3345.5029999999997</v>
      </c>
      <c r="K295" s="42">
        <v>3297.4769999999999</v>
      </c>
      <c r="L295" s="42">
        <v>3403.6289999999999</v>
      </c>
      <c r="M295" s="42">
        <v>3390.5059999999999</v>
      </c>
      <c r="N295" s="42">
        <v>3503.5920000000001</v>
      </c>
      <c r="O295" s="42">
        <v>3415.107</v>
      </c>
      <c r="P295" s="42">
        <v>3637.5969999999998</v>
      </c>
    </row>
    <row r="296" spans="1:16" ht="15" customHeight="1" x14ac:dyDescent="0.25">
      <c r="A296" s="9" t="s">
        <v>4</v>
      </c>
      <c r="B296" s="9" t="s">
        <v>80</v>
      </c>
      <c r="C296" s="9" t="s">
        <v>85</v>
      </c>
      <c r="D296" s="9" t="s">
        <v>82</v>
      </c>
      <c r="E296" s="9"/>
      <c r="F296" s="9"/>
      <c r="G296" s="9" t="s">
        <v>77</v>
      </c>
      <c r="H296" s="42">
        <v>198.29900000000001</v>
      </c>
      <c r="I296" s="42">
        <v>243.126</v>
      </c>
      <c r="J296" s="42">
        <v>274.33999999999997</v>
      </c>
      <c r="K296" s="42">
        <v>378.08699999999999</v>
      </c>
      <c r="L296" s="42">
        <v>499.97699999999998</v>
      </c>
      <c r="M296" s="42">
        <v>526.17899999999997</v>
      </c>
      <c r="N296" s="42">
        <v>563.48599999999999</v>
      </c>
      <c r="O296" s="42">
        <v>564.32100000000003</v>
      </c>
      <c r="P296" s="42">
        <v>753.89099999999996</v>
      </c>
    </row>
    <row r="297" spans="1:16" ht="15" customHeight="1" x14ac:dyDescent="0.25">
      <c r="A297" s="9" t="s">
        <v>4</v>
      </c>
      <c r="B297" s="9" t="s">
        <v>81</v>
      </c>
      <c r="C297" s="9" t="s">
        <v>86</v>
      </c>
      <c r="D297" s="9" t="s">
        <v>82</v>
      </c>
      <c r="E297" s="9"/>
      <c r="F297" s="9"/>
      <c r="G297" s="9" t="s">
        <v>77</v>
      </c>
      <c r="H297" s="42">
        <v>81.63000000000001</v>
      </c>
      <c r="I297" s="42">
        <v>149.51900000000001</v>
      </c>
      <c r="J297" s="42">
        <v>204.8</v>
      </c>
      <c r="K297" s="42">
        <v>249.22899999999998</v>
      </c>
      <c r="L297" s="42">
        <v>296.178</v>
      </c>
      <c r="M297" s="42">
        <v>344.42399999999998</v>
      </c>
      <c r="N297" s="42">
        <v>428.05999999999995</v>
      </c>
      <c r="O297" s="42">
        <v>441.57600000000002</v>
      </c>
      <c r="P297" s="42">
        <v>588.36099999999999</v>
      </c>
    </row>
    <row r="298" spans="1:16" ht="15" customHeight="1" x14ac:dyDescent="0.25">
      <c r="A298" s="9" t="s">
        <v>4</v>
      </c>
      <c r="B298" s="9" t="s">
        <v>41</v>
      </c>
      <c r="C298" s="9" t="s">
        <v>42</v>
      </c>
      <c r="D298" s="9" t="s">
        <v>82</v>
      </c>
      <c r="E298" s="9"/>
      <c r="F298" s="9"/>
      <c r="G298" s="9" t="s">
        <v>77</v>
      </c>
      <c r="H298" s="42">
        <v>0</v>
      </c>
      <c r="I298" s="42">
        <v>0</v>
      </c>
      <c r="J298" s="42">
        <v>0</v>
      </c>
      <c r="K298" s="42">
        <v>0</v>
      </c>
      <c r="L298" s="42">
        <v>0</v>
      </c>
      <c r="M298" s="42">
        <v>0</v>
      </c>
      <c r="N298" s="42">
        <v>0</v>
      </c>
      <c r="O298" s="42">
        <v>0</v>
      </c>
      <c r="P298" s="42">
        <v>0</v>
      </c>
    </row>
    <row r="299" spans="1:16" ht="15" customHeight="1" x14ac:dyDescent="0.25">
      <c r="A299" s="9" t="s">
        <v>4</v>
      </c>
      <c r="B299" s="9" t="s">
        <v>43</v>
      </c>
      <c r="C299" s="9" t="s">
        <v>44</v>
      </c>
      <c r="D299" s="9" t="s">
        <v>82</v>
      </c>
      <c r="E299" s="9"/>
      <c r="F299" s="9"/>
      <c r="G299" s="9" t="s">
        <v>77</v>
      </c>
      <c r="H299" s="42">
        <v>0</v>
      </c>
      <c r="I299" s="42">
        <v>3.0000000000000001E-3</v>
      </c>
      <c r="J299" s="42">
        <v>2E-3</v>
      </c>
      <c r="K299" s="42">
        <v>2.5999999999999999E-2</v>
      </c>
      <c r="L299" s="42">
        <v>2.7E-2</v>
      </c>
      <c r="M299" s="42">
        <v>4.4999999999999998E-2</v>
      </c>
      <c r="N299" s="42">
        <v>6.0000000000000001E-3</v>
      </c>
      <c r="O299" s="42">
        <v>0</v>
      </c>
      <c r="P299" s="42">
        <v>0</v>
      </c>
    </row>
    <row r="300" spans="1:16" ht="15" customHeight="1" x14ac:dyDescent="0.25">
      <c r="A300" s="9" t="s">
        <v>4</v>
      </c>
      <c r="B300" s="9" t="s">
        <v>45</v>
      </c>
      <c r="C300" s="9" t="s">
        <v>46</v>
      </c>
      <c r="D300" s="9" t="s">
        <v>82</v>
      </c>
      <c r="E300" s="9"/>
      <c r="F300" s="9"/>
      <c r="G300" s="9" t="s">
        <v>77</v>
      </c>
      <c r="H300" s="42">
        <v>210.41800000000001</v>
      </c>
      <c r="I300" s="42">
        <v>146.464</v>
      </c>
      <c r="J300" s="42">
        <v>196.583</v>
      </c>
      <c r="K300" s="42">
        <v>205.38</v>
      </c>
      <c r="L300" s="42">
        <v>203.56700000000001</v>
      </c>
      <c r="M300" s="42">
        <v>171.577</v>
      </c>
      <c r="N300" s="42">
        <v>216.65899999999999</v>
      </c>
      <c r="O300" s="42">
        <v>230.387</v>
      </c>
      <c r="P300" s="42">
        <v>215.36</v>
      </c>
    </row>
    <row r="301" spans="1:16" ht="15" customHeight="1" x14ac:dyDescent="0.25">
      <c r="A301" s="9" t="s">
        <v>3</v>
      </c>
      <c r="B301" s="9" t="s">
        <v>29</v>
      </c>
      <c r="C301" s="9" t="s">
        <v>30</v>
      </c>
      <c r="D301" s="9" t="s">
        <v>230</v>
      </c>
      <c r="E301" s="9"/>
      <c r="F301" s="9"/>
      <c r="G301" s="9" t="s">
        <v>77</v>
      </c>
      <c r="H301" s="42">
        <v>24782</v>
      </c>
      <c r="I301" s="42">
        <v>22901</v>
      </c>
      <c r="J301" s="42">
        <v>16936</v>
      </c>
      <c r="K301" s="42">
        <v>17763</v>
      </c>
      <c r="L301" s="42">
        <v>18125</v>
      </c>
      <c r="M301" s="42">
        <v>15881</v>
      </c>
      <c r="N301" s="42">
        <v>16780.174999999999</v>
      </c>
      <c r="O301" s="42">
        <v>15645.5</v>
      </c>
      <c r="P301" s="42">
        <v>13618.473</v>
      </c>
    </row>
    <row r="302" spans="1:16" ht="15" customHeight="1" x14ac:dyDescent="0.25">
      <c r="A302" s="9" t="s">
        <v>3</v>
      </c>
      <c r="B302" s="9" t="s">
        <v>31</v>
      </c>
      <c r="C302" s="9" t="s">
        <v>32</v>
      </c>
      <c r="D302" s="9" t="s">
        <v>230</v>
      </c>
      <c r="E302" s="9"/>
      <c r="F302" s="9"/>
      <c r="G302" s="9" t="s">
        <v>77</v>
      </c>
      <c r="H302" s="42">
        <v>8365</v>
      </c>
      <c r="I302" s="42">
        <v>8719</v>
      </c>
      <c r="J302" s="42">
        <v>9255</v>
      </c>
      <c r="K302" s="42">
        <v>8104</v>
      </c>
      <c r="L302" s="42">
        <v>9386</v>
      </c>
      <c r="M302" s="42">
        <v>9655</v>
      </c>
      <c r="N302" s="42">
        <v>10656.138999999999</v>
      </c>
      <c r="O302" s="42">
        <v>10520.965</v>
      </c>
      <c r="P302" s="42">
        <v>8954.1010000000006</v>
      </c>
    </row>
    <row r="303" spans="1:16" ht="15" customHeight="1" x14ac:dyDescent="0.25">
      <c r="A303" s="9" t="s">
        <v>3</v>
      </c>
      <c r="B303" s="9" t="s">
        <v>33</v>
      </c>
      <c r="C303" s="9" t="s">
        <v>34</v>
      </c>
      <c r="D303" s="9" t="s">
        <v>230</v>
      </c>
      <c r="E303" s="9"/>
      <c r="F303" s="9"/>
      <c r="G303" s="9" t="s">
        <v>77</v>
      </c>
      <c r="H303" s="42">
        <v>11747</v>
      </c>
      <c r="I303" s="42">
        <v>11466</v>
      </c>
      <c r="J303" s="42">
        <v>11618</v>
      </c>
      <c r="K303" s="42">
        <v>11676</v>
      </c>
      <c r="L303" s="42">
        <v>11640</v>
      </c>
      <c r="M303" s="42">
        <v>11286</v>
      </c>
      <c r="N303" s="42">
        <v>11508.865</v>
      </c>
      <c r="O303" s="42">
        <v>11377.434999999999</v>
      </c>
      <c r="P303" s="42">
        <v>11280.166999999999</v>
      </c>
    </row>
    <row r="304" spans="1:16" ht="15" customHeight="1" x14ac:dyDescent="0.25">
      <c r="A304" s="9" t="s">
        <v>3</v>
      </c>
      <c r="B304" s="9" t="s">
        <v>35</v>
      </c>
      <c r="C304" s="9" t="s">
        <v>36</v>
      </c>
      <c r="D304" s="9" t="s">
        <v>82</v>
      </c>
      <c r="E304" s="9"/>
      <c r="F304" s="9"/>
      <c r="G304" s="9" t="s">
        <v>77</v>
      </c>
      <c r="H304" s="42">
        <v>14945.657999999999</v>
      </c>
      <c r="I304" s="42">
        <v>12337.294</v>
      </c>
      <c r="J304" s="42">
        <v>15307.214</v>
      </c>
      <c r="K304" s="42">
        <v>19279.058000000001</v>
      </c>
      <c r="L304" s="42">
        <v>17006.553</v>
      </c>
      <c r="M304" s="42">
        <v>18536.206999999999</v>
      </c>
      <c r="N304" s="42">
        <v>14853.245000000001</v>
      </c>
      <c r="O304" s="42">
        <v>18097.306</v>
      </c>
      <c r="P304" s="42">
        <v>16005.700999999999</v>
      </c>
    </row>
    <row r="305" spans="1:16" ht="15" customHeight="1" x14ac:dyDescent="0.25">
      <c r="A305" s="9" t="s">
        <v>3</v>
      </c>
      <c r="B305" s="9" t="s">
        <v>79</v>
      </c>
      <c r="C305" s="9" t="s">
        <v>83</v>
      </c>
      <c r="D305" s="9" t="s">
        <v>82</v>
      </c>
      <c r="E305" s="9"/>
      <c r="F305" s="9"/>
      <c r="G305" s="9" t="s">
        <v>77</v>
      </c>
      <c r="H305" s="44">
        <v>1387.2</v>
      </c>
      <c r="I305" s="44">
        <v>2639.875</v>
      </c>
      <c r="J305" s="44">
        <v>4520.21</v>
      </c>
      <c r="K305" s="44">
        <v>6200.91</v>
      </c>
      <c r="L305" s="44">
        <v>7062.93</v>
      </c>
      <c r="M305" s="44">
        <v>6590</v>
      </c>
      <c r="N305" s="42">
        <v>7406.7020000000002</v>
      </c>
      <c r="O305" s="42">
        <v>6322.2190000000001</v>
      </c>
      <c r="P305" s="42">
        <v>6772.8090000000002</v>
      </c>
    </row>
    <row r="306" spans="1:16" ht="15" customHeight="1" x14ac:dyDescent="0.25">
      <c r="A306" s="9" t="s">
        <v>3</v>
      </c>
      <c r="B306" s="9" t="s">
        <v>78</v>
      </c>
      <c r="C306" s="9" t="s">
        <v>84</v>
      </c>
      <c r="D306" s="9" t="s">
        <v>82</v>
      </c>
      <c r="E306" s="9"/>
      <c r="F306" s="9"/>
      <c r="G306" s="9" t="s">
        <v>77</v>
      </c>
      <c r="H306" s="42">
        <v>0</v>
      </c>
      <c r="I306" s="42">
        <v>0</v>
      </c>
      <c r="J306" s="42">
        <v>0</v>
      </c>
      <c r="K306" s="42">
        <v>0</v>
      </c>
      <c r="L306" s="42">
        <v>0</v>
      </c>
      <c r="M306" s="42">
        <v>0</v>
      </c>
      <c r="N306" s="42">
        <v>0</v>
      </c>
      <c r="O306" s="42">
        <v>0</v>
      </c>
      <c r="P306" s="42">
        <v>0</v>
      </c>
    </row>
    <row r="307" spans="1:16" ht="15" customHeight="1" x14ac:dyDescent="0.25">
      <c r="A307" s="9" t="s">
        <v>3</v>
      </c>
      <c r="B307" s="9" t="s">
        <v>37</v>
      </c>
      <c r="C307" s="9" t="s">
        <v>38</v>
      </c>
      <c r="D307" s="9" t="s">
        <v>230</v>
      </c>
      <c r="E307" s="9"/>
      <c r="F307" s="9"/>
      <c r="G307" s="9" t="s">
        <v>77</v>
      </c>
      <c r="H307" s="42">
        <v>769</v>
      </c>
      <c r="I307" s="42">
        <v>751</v>
      </c>
      <c r="J307" s="42">
        <v>560</v>
      </c>
      <c r="K307" s="42">
        <v>486</v>
      </c>
      <c r="L307" s="42">
        <v>474</v>
      </c>
      <c r="M307" s="42">
        <v>704</v>
      </c>
      <c r="N307" s="42">
        <v>632.81799999999998</v>
      </c>
      <c r="O307" s="42">
        <v>598.78099999999995</v>
      </c>
      <c r="P307" s="42">
        <v>598.36</v>
      </c>
    </row>
    <row r="308" spans="1:16" ht="15" customHeight="1" x14ac:dyDescent="0.25">
      <c r="A308" s="9" t="s">
        <v>3</v>
      </c>
      <c r="B308" s="9" t="s">
        <v>39</v>
      </c>
      <c r="C308" s="9" t="s">
        <v>40</v>
      </c>
      <c r="D308" s="9" t="s">
        <v>230</v>
      </c>
      <c r="E308" s="9"/>
      <c r="F308" s="9"/>
      <c r="G308" s="9" t="s">
        <v>77</v>
      </c>
      <c r="H308" s="42">
        <v>196.69</v>
      </c>
      <c r="I308" s="42">
        <v>211.68899999999999</v>
      </c>
      <c r="J308" s="42">
        <v>251.66299999999998</v>
      </c>
      <c r="K308" s="42">
        <v>504.52100000000007</v>
      </c>
      <c r="L308" s="42">
        <v>523.34500000000003</v>
      </c>
      <c r="M308" s="42">
        <v>530.99</v>
      </c>
      <c r="N308" s="42">
        <v>525.17200000000003</v>
      </c>
      <c r="O308" s="42">
        <v>437.13400000000001</v>
      </c>
      <c r="P308" s="42">
        <v>504.14800000000002</v>
      </c>
    </row>
    <row r="309" spans="1:16" ht="15" customHeight="1" x14ac:dyDescent="0.25">
      <c r="A309" s="9" t="s">
        <v>3</v>
      </c>
      <c r="B309" s="9" t="s">
        <v>80</v>
      </c>
      <c r="C309" s="9" t="s">
        <v>85</v>
      </c>
      <c r="D309" s="9" t="s">
        <v>82</v>
      </c>
      <c r="E309" s="9"/>
      <c r="F309" s="9"/>
      <c r="G309" s="9" t="s">
        <v>77</v>
      </c>
      <c r="H309" s="44">
        <v>1.427</v>
      </c>
      <c r="I309" s="44">
        <v>7.9980000000000002</v>
      </c>
      <c r="J309" s="44">
        <v>420.16199999999998</v>
      </c>
      <c r="K309" s="44">
        <v>1615.991</v>
      </c>
      <c r="L309" s="44">
        <v>1982</v>
      </c>
      <c r="M309" s="44">
        <v>1819.742</v>
      </c>
      <c r="N309" s="44">
        <v>1855.674</v>
      </c>
      <c r="O309" s="42">
        <v>1771.027</v>
      </c>
      <c r="P309" s="42">
        <v>1777.615</v>
      </c>
    </row>
    <row r="310" spans="1:16" ht="15" customHeight="1" x14ac:dyDescent="0.25">
      <c r="A310" s="9" t="s">
        <v>3</v>
      </c>
      <c r="B310" s="9" t="s">
        <v>81</v>
      </c>
      <c r="C310" s="9" t="s">
        <v>86</v>
      </c>
      <c r="D310" s="9" t="s">
        <v>82</v>
      </c>
      <c r="E310" s="9"/>
      <c r="F310" s="9"/>
      <c r="G310" s="9" t="s">
        <v>77</v>
      </c>
      <c r="H310" s="42">
        <v>0</v>
      </c>
      <c r="I310" s="42">
        <v>0</v>
      </c>
      <c r="J310" s="42">
        <v>0</v>
      </c>
      <c r="K310" s="42">
        <v>0</v>
      </c>
      <c r="L310" s="42">
        <v>0</v>
      </c>
      <c r="M310" s="42">
        <v>0</v>
      </c>
      <c r="N310" s="42">
        <v>0</v>
      </c>
      <c r="O310" s="42">
        <v>0</v>
      </c>
      <c r="P310" s="42">
        <v>0</v>
      </c>
    </row>
    <row r="311" spans="1:16" ht="15" customHeight="1" x14ac:dyDescent="0.25">
      <c r="A311" s="9" t="s">
        <v>3</v>
      </c>
      <c r="B311" s="9" t="s">
        <v>41</v>
      </c>
      <c r="C311" s="9" t="s">
        <v>42</v>
      </c>
      <c r="D311" s="9" t="s">
        <v>82</v>
      </c>
      <c r="E311" s="9"/>
      <c r="F311" s="9"/>
      <c r="G311" s="9" t="s">
        <v>77</v>
      </c>
      <c r="H311" s="42">
        <v>0</v>
      </c>
      <c r="I311" s="42">
        <v>0</v>
      </c>
      <c r="J311" s="42">
        <v>0</v>
      </c>
      <c r="K311" s="42">
        <v>0</v>
      </c>
      <c r="L311" s="42">
        <v>0</v>
      </c>
      <c r="M311" s="42">
        <v>0</v>
      </c>
      <c r="N311" s="42">
        <v>0</v>
      </c>
      <c r="O311" s="42">
        <v>0</v>
      </c>
      <c r="P311" s="42">
        <v>0</v>
      </c>
    </row>
    <row r="312" spans="1:16" ht="15" customHeight="1" x14ac:dyDescent="0.25">
      <c r="A312" s="9" t="s">
        <v>3</v>
      </c>
      <c r="B312" s="9" t="s">
        <v>43</v>
      </c>
      <c r="C312" s="9" t="s">
        <v>44</v>
      </c>
      <c r="D312" s="9" t="s">
        <v>82</v>
      </c>
      <c r="E312" s="9"/>
      <c r="F312" s="9"/>
      <c r="G312" s="9" t="s">
        <v>77</v>
      </c>
      <c r="H312" s="42">
        <v>0</v>
      </c>
      <c r="I312" s="42">
        <v>0</v>
      </c>
      <c r="J312" s="42">
        <v>0</v>
      </c>
      <c r="K312" s="42">
        <v>0</v>
      </c>
      <c r="L312" s="42">
        <v>0</v>
      </c>
      <c r="M312" s="42">
        <v>0</v>
      </c>
      <c r="N312" s="42">
        <v>0</v>
      </c>
      <c r="O312" s="42">
        <v>0</v>
      </c>
      <c r="P312" s="42">
        <v>0</v>
      </c>
    </row>
    <row r="313" spans="1:16" ht="15" customHeight="1" x14ac:dyDescent="0.25">
      <c r="A313" s="9" t="s">
        <v>3</v>
      </c>
      <c r="B313" s="9" t="s">
        <v>45</v>
      </c>
      <c r="C313" s="9" t="s">
        <v>46</v>
      </c>
      <c r="D313" s="9" t="s">
        <v>82</v>
      </c>
      <c r="E313" s="9"/>
      <c r="F313" s="9"/>
      <c r="G313" s="9" t="s">
        <v>77</v>
      </c>
      <c r="H313" s="42">
        <v>0</v>
      </c>
      <c r="I313" s="42">
        <v>0</v>
      </c>
      <c r="J313" s="42">
        <v>0</v>
      </c>
      <c r="K313" s="42">
        <v>0.14199999999999999</v>
      </c>
      <c r="L313" s="42">
        <v>0.104</v>
      </c>
      <c r="M313" s="42">
        <v>0.104</v>
      </c>
      <c r="N313" s="42">
        <v>0</v>
      </c>
      <c r="O313" s="42">
        <v>0</v>
      </c>
      <c r="P313" s="42">
        <v>0</v>
      </c>
    </row>
    <row r="314" spans="1:16" ht="15" customHeight="1" x14ac:dyDescent="0.25">
      <c r="A314" s="9" t="s">
        <v>2</v>
      </c>
      <c r="B314" s="9" t="s">
        <v>29</v>
      </c>
      <c r="C314" s="9" t="s">
        <v>30</v>
      </c>
      <c r="D314" s="9" t="s">
        <v>230</v>
      </c>
      <c r="E314" s="9"/>
      <c r="F314" s="9"/>
      <c r="G314" s="9" t="s">
        <v>77</v>
      </c>
      <c r="H314" s="42">
        <v>1255</v>
      </c>
      <c r="I314" s="42">
        <v>876</v>
      </c>
      <c r="J314" s="42">
        <v>982</v>
      </c>
      <c r="K314" s="42">
        <v>586</v>
      </c>
      <c r="L314" s="42">
        <v>568</v>
      </c>
      <c r="M314" s="42">
        <v>475</v>
      </c>
      <c r="N314" s="42">
        <v>521</v>
      </c>
      <c r="O314" s="42">
        <v>638</v>
      </c>
      <c r="P314" s="42">
        <v>417</v>
      </c>
    </row>
    <row r="315" spans="1:16" ht="15" customHeight="1" x14ac:dyDescent="0.25">
      <c r="A315" s="9" t="s">
        <v>2</v>
      </c>
      <c r="B315" s="9" t="s">
        <v>31</v>
      </c>
      <c r="C315" s="9" t="s">
        <v>32</v>
      </c>
      <c r="D315" s="9" t="s">
        <v>230</v>
      </c>
      <c r="E315" s="9"/>
      <c r="F315" s="9"/>
      <c r="G315" s="9" t="s">
        <v>77</v>
      </c>
      <c r="H315" s="42">
        <v>1549</v>
      </c>
      <c r="I315" s="42">
        <v>892</v>
      </c>
      <c r="J315" s="42">
        <v>837</v>
      </c>
      <c r="K315" s="42">
        <v>413</v>
      </c>
      <c r="L315" s="42">
        <v>425</v>
      </c>
      <c r="M315" s="42">
        <v>623</v>
      </c>
      <c r="N315" s="42">
        <v>271</v>
      </c>
      <c r="O315" s="42">
        <v>376</v>
      </c>
      <c r="P315" s="42">
        <v>284</v>
      </c>
    </row>
    <row r="316" spans="1:16" ht="15" customHeight="1" x14ac:dyDescent="0.25">
      <c r="A316" s="9" t="s">
        <v>2</v>
      </c>
      <c r="B316" s="9" t="s">
        <v>33</v>
      </c>
      <c r="C316" s="9" t="s">
        <v>34</v>
      </c>
      <c r="D316" s="9" t="s">
        <v>230</v>
      </c>
      <c r="E316" s="9"/>
      <c r="F316" s="9"/>
      <c r="G316" s="9" t="s">
        <v>77</v>
      </c>
      <c r="H316" s="42">
        <v>60475</v>
      </c>
      <c r="I316" s="42">
        <v>64037</v>
      </c>
      <c r="J316" s="42">
        <v>66457</v>
      </c>
      <c r="K316" s="42">
        <v>64877</v>
      </c>
      <c r="L316" s="42">
        <v>56348</v>
      </c>
      <c r="M316" s="42">
        <v>63101</v>
      </c>
      <c r="N316" s="42">
        <v>65696</v>
      </c>
      <c r="O316" s="42">
        <v>68549</v>
      </c>
      <c r="P316" s="42">
        <v>66130</v>
      </c>
    </row>
    <row r="317" spans="1:16" ht="15" customHeight="1" x14ac:dyDescent="0.25">
      <c r="A317" s="9" t="s">
        <v>2</v>
      </c>
      <c r="B317" s="9" t="s">
        <v>35</v>
      </c>
      <c r="C317" s="9" t="s">
        <v>36</v>
      </c>
      <c r="D317" s="9" t="s">
        <v>82</v>
      </c>
      <c r="E317" s="9"/>
      <c r="F317" s="9"/>
      <c r="G317" s="9" t="s">
        <v>77</v>
      </c>
      <c r="H317" s="42">
        <v>66556</v>
      </c>
      <c r="I317" s="42">
        <v>79058</v>
      </c>
      <c r="J317" s="42">
        <v>61495.862999999998</v>
      </c>
      <c r="K317" s="42">
        <v>63871.425999999999</v>
      </c>
      <c r="L317" s="42">
        <v>75439.747000000003</v>
      </c>
      <c r="M317" s="42">
        <v>62136.56</v>
      </c>
      <c r="N317" s="42">
        <v>65168</v>
      </c>
      <c r="O317" s="42">
        <v>62250</v>
      </c>
      <c r="P317" s="42">
        <v>65393</v>
      </c>
    </row>
    <row r="318" spans="1:16" ht="15" customHeight="1" x14ac:dyDescent="0.25">
      <c r="A318" s="9" t="s">
        <v>2</v>
      </c>
      <c r="B318" s="9" t="s">
        <v>79</v>
      </c>
      <c r="C318" s="9" t="s">
        <v>83</v>
      </c>
      <c r="D318" s="9" t="s">
        <v>82</v>
      </c>
      <c r="E318" s="9"/>
      <c r="F318" s="9"/>
      <c r="G318" s="9" t="s">
        <v>77</v>
      </c>
      <c r="H318" s="42">
        <v>5622</v>
      </c>
      <c r="I318" s="42">
        <v>6707</v>
      </c>
      <c r="J318" s="42">
        <v>9374</v>
      </c>
      <c r="K318" s="42">
        <v>10566</v>
      </c>
      <c r="L318" s="42">
        <v>15608</v>
      </c>
      <c r="M318" s="42">
        <v>14871</v>
      </c>
      <c r="N318" s="42">
        <v>16939</v>
      </c>
      <c r="O318" s="42">
        <v>16073</v>
      </c>
      <c r="P318" s="42">
        <v>19241</v>
      </c>
    </row>
    <row r="319" spans="1:16" ht="15" customHeight="1" x14ac:dyDescent="0.25">
      <c r="A319" s="9" t="s">
        <v>2</v>
      </c>
      <c r="B319" s="9" t="s">
        <v>78</v>
      </c>
      <c r="C319" s="9" t="s">
        <v>84</v>
      </c>
      <c r="D319" s="9" t="s">
        <v>82</v>
      </c>
      <c r="E319" s="9"/>
      <c r="F319" s="9"/>
      <c r="G319" s="9" t="s">
        <v>77</v>
      </c>
      <c r="H319" s="42">
        <v>485</v>
      </c>
      <c r="I319" s="42">
        <v>457</v>
      </c>
      <c r="J319" s="42">
        <v>468</v>
      </c>
      <c r="K319" s="42">
        <v>669</v>
      </c>
      <c r="L319" s="42">
        <v>714</v>
      </c>
      <c r="M319" s="42">
        <v>608</v>
      </c>
      <c r="N319" s="42">
        <v>670</v>
      </c>
      <c r="O319" s="42">
        <v>550</v>
      </c>
      <c r="P319" s="42">
        <v>606</v>
      </c>
    </row>
    <row r="320" spans="1:16" ht="15" customHeight="1" x14ac:dyDescent="0.25">
      <c r="A320" s="9" t="s">
        <v>2</v>
      </c>
      <c r="B320" s="9" t="s">
        <v>37</v>
      </c>
      <c r="C320" s="9" t="s">
        <v>38</v>
      </c>
      <c r="D320" s="9" t="s">
        <v>230</v>
      </c>
      <c r="E320" s="9"/>
      <c r="F320" s="9"/>
      <c r="G320" s="9" t="s">
        <v>77</v>
      </c>
      <c r="H320" s="42">
        <v>791</v>
      </c>
      <c r="I320" s="42">
        <v>648</v>
      </c>
      <c r="J320" s="42">
        <v>411</v>
      </c>
      <c r="K320" s="42">
        <v>300</v>
      </c>
      <c r="L320" s="42">
        <v>252</v>
      </c>
      <c r="M320" s="42">
        <v>398</v>
      </c>
      <c r="N320" s="42">
        <v>290</v>
      </c>
      <c r="O320" s="42">
        <v>307</v>
      </c>
      <c r="P320" s="42">
        <v>217</v>
      </c>
    </row>
    <row r="321" spans="1:16" ht="15" customHeight="1" x14ac:dyDescent="0.25">
      <c r="A321" s="9" t="s">
        <v>2</v>
      </c>
      <c r="B321" s="9" t="s">
        <v>39</v>
      </c>
      <c r="C321" s="9" t="s">
        <v>40</v>
      </c>
      <c r="D321" s="9" t="s">
        <v>230</v>
      </c>
      <c r="E321" s="9"/>
      <c r="F321" s="9"/>
      <c r="G321" s="9" t="s">
        <v>77</v>
      </c>
      <c r="H321" s="42">
        <v>12858.489</v>
      </c>
      <c r="I321" s="42">
        <v>966</v>
      </c>
      <c r="J321" s="42">
        <v>935</v>
      </c>
      <c r="K321" s="42">
        <v>1442</v>
      </c>
      <c r="L321" s="42">
        <v>1688</v>
      </c>
      <c r="M321" s="42">
        <v>1753</v>
      </c>
      <c r="N321" s="42">
        <v>1721</v>
      </c>
      <c r="O321" s="42">
        <v>1642</v>
      </c>
      <c r="P321" s="42">
        <v>1721</v>
      </c>
    </row>
    <row r="322" spans="1:16" ht="15" customHeight="1" x14ac:dyDescent="0.25">
      <c r="A322" s="9" t="s">
        <v>2</v>
      </c>
      <c r="B322" s="9" t="s">
        <v>80</v>
      </c>
      <c r="C322" s="9" t="s">
        <v>85</v>
      </c>
      <c r="D322" s="9" t="s">
        <v>82</v>
      </c>
      <c r="E322" s="9"/>
      <c r="F322" s="9"/>
      <c r="G322" s="9" t="s">
        <v>77</v>
      </c>
      <c r="H322" s="44">
        <v>0.33478260869565218</v>
      </c>
      <c r="I322" s="44">
        <v>0.57826086956521738</v>
      </c>
      <c r="J322" s="44">
        <v>1.0652173913043479</v>
      </c>
      <c r="K322" s="44">
        <v>1.4304347826086956</v>
      </c>
      <c r="L322" s="44">
        <v>2.9521739130434783</v>
      </c>
      <c r="M322" s="44">
        <v>4.3521739130434787</v>
      </c>
      <c r="N322" s="42">
        <v>7</v>
      </c>
      <c r="O322" s="42">
        <v>16</v>
      </c>
      <c r="P322" s="42">
        <v>18</v>
      </c>
    </row>
    <row r="323" spans="1:16" ht="15" customHeight="1" x14ac:dyDescent="0.25">
      <c r="A323" s="9" t="s">
        <v>2</v>
      </c>
      <c r="B323" s="9" t="s">
        <v>81</v>
      </c>
      <c r="C323" s="9" t="s">
        <v>86</v>
      </c>
      <c r="D323" s="9" t="s">
        <v>82</v>
      </c>
      <c r="E323" s="9"/>
      <c r="F323" s="9"/>
      <c r="G323" s="9" t="s">
        <v>77</v>
      </c>
      <c r="H323" s="44">
        <v>10.665217391304347</v>
      </c>
      <c r="I323" s="44">
        <v>18.421739130434784</v>
      </c>
      <c r="J323" s="44">
        <v>33.934782608695649</v>
      </c>
      <c r="K323" s="44">
        <v>45.569565217391307</v>
      </c>
      <c r="L323" s="44">
        <v>94.047826086956519</v>
      </c>
      <c r="M323" s="44">
        <v>138.64782608695651</v>
      </c>
      <c r="N323" s="42">
        <v>223</v>
      </c>
      <c r="O323" s="42">
        <v>391</v>
      </c>
      <c r="P323" s="42">
        <v>661</v>
      </c>
    </row>
    <row r="324" spans="1:16" ht="15" customHeight="1" x14ac:dyDescent="0.25">
      <c r="A324" s="9" t="s">
        <v>2</v>
      </c>
      <c r="B324" s="9" t="s">
        <v>41</v>
      </c>
      <c r="C324" s="9" t="s">
        <v>42</v>
      </c>
      <c r="D324" s="9" t="s">
        <v>82</v>
      </c>
      <c r="E324" s="9"/>
      <c r="F324" s="9"/>
      <c r="G324" s="9" t="s">
        <v>77</v>
      </c>
      <c r="H324" s="42">
        <v>0</v>
      </c>
      <c r="I324" s="42">
        <v>0</v>
      </c>
      <c r="J324" s="42">
        <v>0</v>
      </c>
      <c r="K324" s="42">
        <v>0</v>
      </c>
      <c r="L324" s="42">
        <v>0</v>
      </c>
      <c r="M324" s="42">
        <v>0</v>
      </c>
      <c r="N324" s="42">
        <v>0</v>
      </c>
      <c r="O324" s="42">
        <v>0</v>
      </c>
      <c r="P324" s="42">
        <v>0</v>
      </c>
    </row>
    <row r="325" spans="1:16" ht="15" customHeight="1" x14ac:dyDescent="0.25">
      <c r="A325" s="9" t="s">
        <v>2</v>
      </c>
      <c r="B325" s="9" t="s">
        <v>43</v>
      </c>
      <c r="C325" s="9" t="s">
        <v>44</v>
      </c>
      <c r="D325" s="9" t="s">
        <v>82</v>
      </c>
      <c r="E325" s="9"/>
      <c r="F325" s="9"/>
      <c r="G325" s="9" t="s">
        <v>77</v>
      </c>
      <c r="H325" s="42">
        <v>0</v>
      </c>
      <c r="I325" s="42">
        <v>0</v>
      </c>
      <c r="J325" s="42">
        <v>0</v>
      </c>
      <c r="K325" s="42">
        <v>0</v>
      </c>
      <c r="L325" s="42">
        <v>0</v>
      </c>
      <c r="M325" s="42">
        <v>0</v>
      </c>
      <c r="N325" s="42">
        <v>0</v>
      </c>
      <c r="O325" s="42">
        <v>0</v>
      </c>
      <c r="P325" s="42">
        <v>0</v>
      </c>
    </row>
    <row r="326" spans="1:16" ht="15" customHeight="1" x14ac:dyDescent="0.25">
      <c r="A326" s="9" t="s">
        <v>2</v>
      </c>
      <c r="B326" s="9" t="s">
        <v>45</v>
      </c>
      <c r="C326" s="9" t="s">
        <v>46</v>
      </c>
      <c r="D326" s="9" t="s">
        <v>82</v>
      </c>
      <c r="E326" s="9"/>
      <c r="F326" s="9"/>
      <c r="G326" s="9" t="s">
        <v>77</v>
      </c>
      <c r="H326" s="42">
        <v>0</v>
      </c>
      <c r="I326" s="42">
        <v>0</v>
      </c>
      <c r="J326" s="42">
        <v>0</v>
      </c>
      <c r="K326" s="42">
        <v>0</v>
      </c>
      <c r="L326" s="42">
        <v>0</v>
      </c>
      <c r="M326" s="42">
        <v>0</v>
      </c>
      <c r="N326" s="42">
        <v>0</v>
      </c>
      <c r="O326" s="42">
        <v>0</v>
      </c>
      <c r="P326" s="42">
        <v>0</v>
      </c>
    </row>
    <row r="327" spans="1:16" ht="15" customHeight="1" x14ac:dyDescent="0.25">
      <c r="A327" s="9" t="s">
        <v>1</v>
      </c>
      <c r="B327" s="9" t="s">
        <v>29</v>
      </c>
      <c r="C327" s="9" t="s">
        <v>30</v>
      </c>
      <c r="D327" s="9" t="s">
        <v>230</v>
      </c>
      <c r="E327" s="9"/>
      <c r="F327" s="9"/>
      <c r="G327" s="9" t="s">
        <v>77</v>
      </c>
      <c r="H327" s="42">
        <v>5307</v>
      </c>
      <c r="I327" s="42">
        <v>5145</v>
      </c>
      <c r="J327" s="42">
        <v>4876</v>
      </c>
      <c r="K327" s="42">
        <v>3759</v>
      </c>
      <c r="L327" s="42">
        <v>4385</v>
      </c>
      <c r="M327" s="42">
        <v>5010</v>
      </c>
      <c r="N327" s="42">
        <v>4824.1270000000004</v>
      </c>
      <c r="O327" s="42">
        <v>4622.2700000000004</v>
      </c>
      <c r="P327" s="42">
        <v>4482.9780000000001</v>
      </c>
    </row>
    <row r="328" spans="1:16" ht="15" customHeight="1" x14ac:dyDescent="0.25">
      <c r="A328" s="9" t="s">
        <v>1</v>
      </c>
      <c r="B328" s="9" t="s">
        <v>31</v>
      </c>
      <c r="C328" s="9" t="s">
        <v>32</v>
      </c>
      <c r="D328" s="9" t="s">
        <v>230</v>
      </c>
      <c r="E328" s="9"/>
      <c r="F328" s="9"/>
      <c r="G328" s="9" t="s">
        <v>77</v>
      </c>
      <c r="H328" s="42">
        <v>489</v>
      </c>
      <c r="I328" s="42">
        <v>531</v>
      </c>
      <c r="J328" s="42">
        <v>509</v>
      </c>
      <c r="K328" s="42">
        <v>374</v>
      </c>
      <c r="L328" s="42">
        <v>404</v>
      </c>
      <c r="M328" s="42">
        <v>420</v>
      </c>
      <c r="N328" s="42">
        <v>473.09800000000001</v>
      </c>
      <c r="O328" s="42">
        <v>478.01400000000001</v>
      </c>
      <c r="P328" s="42">
        <v>532.51300000000003</v>
      </c>
    </row>
    <row r="329" spans="1:16" ht="15" customHeight="1" x14ac:dyDescent="0.25">
      <c r="A329" s="9" t="s">
        <v>1</v>
      </c>
      <c r="B329" s="9" t="s">
        <v>33</v>
      </c>
      <c r="C329" s="9" t="s">
        <v>34</v>
      </c>
      <c r="D329" s="9" t="s">
        <v>230</v>
      </c>
      <c r="E329" s="9"/>
      <c r="F329" s="9"/>
      <c r="G329" s="9" t="s">
        <v>77</v>
      </c>
      <c r="H329" s="42">
        <v>6215</v>
      </c>
      <c r="I329" s="42">
        <v>5528</v>
      </c>
      <c r="J329" s="42">
        <v>5300</v>
      </c>
      <c r="K329" s="42">
        <v>6370</v>
      </c>
      <c r="L329" s="42">
        <v>5648</v>
      </c>
      <c r="M329" s="42">
        <v>5715</v>
      </c>
      <c r="N329" s="42">
        <v>6285.2719999999999</v>
      </c>
      <c r="O329" s="42">
        <v>5776.4390000000003</v>
      </c>
      <c r="P329" s="42">
        <v>5821.2569999999996</v>
      </c>
    </row>
    <row r="330" spans="1:16" ht="15" customHeight="1" x14ac:dyDescent="0.25">
      <c r="A330" s="9" t="s">
        <v>1</v>
      </c>
      <c r="B330" s="9" t="s">
        <v>35</v>
      </c>
      <c r="C330" s="9" t="s">
        <v>36</v>
      </c>
      <c r="D330" s="9" t="s">
        <v>82</v>
      </c>
      <c r="E330" s="9"/>
      <c r="F330" s="9"/>
      <c r="G330" s="9" t="s">
        <v>77</v>
      </c>
      <c r="H330" s="42">
        <v>3705.9720000000002</v>
      </c>
      <c r="I330" s="42">
        <v>4086.866</v>
      </c>
      <c r="J330" s="42">
        <v>4923.4319999999998</v>
      </c>
      <c r="K330" s="42">
        <v>6366.0190000000002</v>
      </c>
      <c r="L330" s="42">
        <v>4090.1750000000002</v>
      </c>
      <c r="M330" s="42">
        <v>4782.277</v>
      </c>
      <c r="N330" s="42">
        <v>4140.9189999999999</v>
      </c>
      <c r="O330" s="42">
        <v>4892.9930000000004</v>
      </c>
      <c r="P330" s="42">
        <v>4682.5389999999998</v>
      </c>
    </row>
    <row r="331" spans="1:16" ht="15" customHeight="1" x14ac:dyDescent="0.25">
      <c r="A331" s="9" t="s">
        <v>1</v>
      </c>
      <c r="B331" s="9" t="s">
        <v>79</v>
      </c>
      <c r="C331" s="9" t="s">
        <v>83</v>
      </c>
      <c r="D331" s="9" t="s">
        <v>82</v>
      </c>
      <c r="E331" s="9"/>
      <c r="F331" s="9"/>
      <c r="G331" s="9" t="s">
        <v>77</v>
      </c>
      <c r="H331" s="42">
        <v>0</v>
      </c>
      <c r="I331" s="42">
        <v>0</v>
      </c>
      <c r="J331" s="42">
        <v>4.2210000000000001</v>
      </c>
      <c r="K331" s="42">
        <v>4.2089999999999996</v>
      </c>
      <c r="L331" s="42">
        <v>6.0279999999999996</v>
      </c>
      <c r="M331" s="42">
        <v>5.7779999999999996</v>
      </c>
      <c r="N331" s="42">
        <v>5.7160000000000002</v>
      </c>
      <c r="O331" s="42">
        <v>6.0209999999999999</v>
      </c>
      <c r="P331" s="42">
        <v>6.15</v>
      </c>
    </row>
    <row r="332" spans="1:16" ht="15" customHeight="1" x14ac:dyDescent="0.25">
      <c r="A332" s="9" t="s">
        <v>1</v>
      </c>
      <c r="B332" s="9" t="s">
        <v>78</v>
      </c>
      <c r="C332" s="9" t="s">
        <v>84</v>
      </c>
      <c r="D332" s="9" t="s">
        <v>82</v>
      </c>
      <c r="E332" s="9"/>
      <c r="F332" s="9"/>
      <c r="G332" s="9" t="s">
        <v>77</v>
      </c>
      <c r="H332" s="42">
        <v>0</v>
      </c>
      <c r="I332" s="42">
        <v>0</v>
      </c>
      <c r="J332" s="42">
        <v>0</v>
      </c>
      <c r="K332" s="42">
        <v>0</v>
      </c>
      <c r="L332" s="42">
        <v>0</v>
      </c>
      <c r="M332" s="42">
        <v>0</v>
      </c>
      <c r="N332" s="42">
        <v>0</v>
      </c>
      <c r="O332" s="42">
        <v>0</v>
      </c>
      <c r="P332" s="42">
        <v>0</v>
      </c>
    </row>
    <row r="333" spans="1:16" ht="15" customHeight="1" x14ac:dyDescent="0.25">
      <c r="A333" s="9" t="s">
        <v>1</v>
      </c>
      <c r="B333" s="9" t="s">
        <v>37</v>
      </c>
      <c r="C333" s="9" t="s">
        <v>38</v>
      </c>
      <c r="D333" s="9" t="s">
        <v>230</v>
      </c>
      <c r="E333" s="9"/>
      <c r="F333" s="9"/>
      <c r="G333" s="9" t="s">
        <v>77</v>
      </c>
      <c r="H333" s="42">
        <v>16</v>
      </c>
      <c r="I333" s="42">
        <v>9</v>
      </c>
      <c r="J333" s="42">
        <v>7</v>
      </c>
      <c r="K333" s="42">
        <v>42</v>
      </c>
      <c r="L333" s="42">
        <v>17</v>
      </c>
      <c r="M333" s="42">
        <v>11</v>
      </c>
      <c r="N333" s="42">
        <v>14.397</v>
      </c>
      <c r="O333" s="42">
        <v>18.472999999999999</v>
      </c>
      <c r="P333" s="42">
        <v>10.509</v>
      </c>
    </row>
    <row r="334" spans="1:16" ht="15" customHeight="1" x14ac:dyDescent="0.25">
      <c r="A334" s="9" t="s">
        <v>1</v>
      </c>
      <c r="B334" s="9" t="s">
        <v>39</v>
      </c>
      <c r="C334" s="9" t="s">
        <v>40</v>
      </c>
      <c r="D334" s="9" t="s">
        <v>230</v>
      </c>
      <c r="E334" s="9"/>
      <c r="F334" s="9"/>
      <c r="G334" s="9" t="s">
        <v>77</v>
      </c>
      <c r="H334" s="42">
        <v>259.31299999999999</v>
      </c>
      <c r="I334" s="42">
        <v>273.36</v>
      </c>
      <c r="J334" s="42">
        <v>268.09800000000001</v>
      </c>
      <c r="K334" s="42">
        <v>265.69400000000002</v>
      </c>
      <c r="L334" s="42">
        <v>275.18700000000001</v>
      </c>
      <c r="M334" s="42">
        <v>290.34100000000001</v>
      </c>
      <c r="N334" s="42">
        <v>298.82900000000001</v>
      </c>
      <c r="O334" s="42">
        <v>277.76400000000001</v>
      </c>
      <c r="P334" s="42">
        <v>260.57900000000001</v>
      </c>
    </row>
    <row r="335" spans="1:16" ht="15" customHeight="1" x14ac:dyDescent="0.25">
      <c r="A335" s="9" t="s">
        <v>1</v>
      </c>
      <c r="B335" s="9" t="s">
        <v>80</v>
      </c>
      <c r="C335" s="9" t="s">
        <v>85</v>
      </c>
      <c r="D335" s="9" t="s">
        <v>82</v>
      </c>
      <c r="E335" s="9"/>
      <c r="F335" s="9"/>
      <c r="G335" s="9" t="s">
        <v>77</v>
      </c>
      <c r="H335" s="42">
        <v>0</v>
      </c>
      <c r="I335" s="42">
        <v>0</v>
      </c>
      <c r="J335" s="42">
        <v>0</v>
      </c>
      <c r="K335" s="42">
        <v>0</v>
      </c>
      <c r="L335" s="42">
        <v>0</v>
      </c>
      <c r="M335" s="42">
        <v>0</v>
      </c>
      <c r="N335" s="42">
        <v>0</v>
      </c>
      <c r="O335" s="42">
        <v>0</v>
      </c>
      <c r="P335" s="42">
        <v>0</v>
      </c>
    </row>
    <row r="336" spans="1:16" ht="15" customHeight="1" x14ac:dyDescent="0.25">
      <c r="A336" s="9" t="s">
        <v>1</v>
      </c>
      <c r="B336" s="9" t="s">
        <v>81</v>
      </c>
      <c r="C336" s="9" t="s">
        <v>86</v>
      </c>
      <c r="D336" s="9" t="s">
        <v>82</v>
      </c>
      <c r="E336" s="9"/>
      <c r="F336" s="9"/>
      <c r="G336" s="9" t="s">
        <v>77</v>
      </c>
      <c r="H336" s="44">
        <v>65.703999999999994</v>
      </c>
      <c r="I336" s="44">
        <v>162.80600000000001</v>
      </c>
      <c r="J336" s="44">
        <v>215.06399999999999</v>
      </c>
      <c r="K336" s="44">
        <v>256.81900000000002</v>
      </c>
      <c r="L336" s="44">
        <v>274.23200000000003</v>
      </c>
      <c r="M336" s="44">
        <v>267.47199999999998</v>
      </c>
      <c r="N336" s="42">
        <v>283.86699999999996</v>
      </c>
      <c r="O336" s="42">
        <v>254.96100000000001</v>
      </c>
      <c r="P336" s="42">
        <v>303.03899999999999</v>
      </c>
    </row>
    <row r="337" spans="1:16" ht="15" customHeight="1" x14ac:dyDescent="0.25">
      <c r="A337" s="9" t="s">
        <v>1</v>
      </c>
      <c r="B337" s="9" t="s">
        <v>41</v>
      </c>
      <c r="C337" s="9" t="s">
        <v>42</v>
      </c>
      <c r="D337" s="9" t="s">
        <v>82</v>
      </c>
      <c r="E337" s="9"/>
      <c r="F337" s="9"/>
      <c r="G337" s="9" t="s">
        <v>77</v>
      </c>
      <c r="H337" s="42">
        <v>0</v>
      </c>
      <c r="I337" s="42">
        <v>0</v>
      </c>
      <c r="J337" s="42">
        <v>0</v>
      </c>
      <c r="K337" s="42">
        <v>0</v>
      </c>
      <c r="L337" s="42">
        <v>0</v>
      </c>
      <c r="M337" s="42">
        <v>0</v>
      </c>
      <c r="N337" s="42">
        <v>0</v>
      </c>
      <c r="O337" s="42">
        <v>0</v>
      </c>
      <c r="P337" s="42">
        <v>0</v>
      </c>
    </row>
    <row r="338" spans="1:16" ht="15" customHeight="1" x14ac:dyDescent="0.25">
      <c r="A338" s="9" t="s">
        <v>1</v>
      </c>
      <c r="B338" s="9" t="s">
        <v>43</v>
      </c>
      <c r="C338" s="9" t="s">
        <v>44</v>
      </c>
      <c r="D338" s="9" t="s">
        <v>82</v>
      </c>
      <c r="E338" s="9"/>
      <c r="F338" s="9"/>
      <c r="G338" s="9" t="s">
        <v>77</v>
      </c>
      <c r="H338" s="42">
        <v>0</v>
      </c>
      <c r="I338" s="42">
        <v>0</v>
      </c>
      <c r="J338" s="42">
        <v>0</v>
      </c>
      <c r="K338" s="42">
        <v>0</v>
      </c>
      <c r="L338" s="42">
        <v>0</v>
      </c>
      <c r="M338" s="42">
        <v>0</v>
      </c>
      <c r="N338" s="42">
        <v>0</v>
      </c>
      <c r="O338" s="42">
        <v>0</v>
      </c>
      <c r="P338" s="42">
        <v>0</v>
      </c>
    </row>
    <row r="339" spans="1:16" ht="15" customHeight="1" x14ac:dyDescent="0.25">
      <c r="A339" s="9" t="s">
        <v>1</v>
      </c>
      <c r="B339" s="9" t="s">
        <v>45</v>
      </c>
      <c r="C339" s="9" t="s">
        <v>46</v>
      </c>
      <c r="D339" s="9" t="s">
        <v>82</v>
      </c>
      <c r="E339" s="9"/>
      <c r="F339" s="9"/>
      <c r="G339" s="9" t="s">
        <v>77</v>
      </c>
      <c r="H339" s="42">
        <v>0</v>
      </c>
      <c r="I339" s="42">
        <v>0</v>
      </c>
      <c r="J339" s="42">
        <v>0</v>
      </c>
      <c r="K339" s="42">
        <v>0</v>
      </c>
      <c r="L339" s="42">
        <v>0</v>
      </c>
      <c r="M339" s="42">
        <v>0</v>
      </c>
      <c r="N339" s="42">
        <v>0</v>
      </c>
      <c r="O339" s="42">
        <v>0</v>
      </c>
      <c r="P339" s="42">
        <v>0</v>
      </c>
    </row>
    <row r="340" spans="1:16" ht="15" customHeight="1" x14ac:dyDescent="0.25">
      <c r="A340" s="9" t="s">
        <v>0</v>
      </c>
      <c r="B340" s="9" t="s">
        <v>29</v>
      </c>
      <c r="C340" s="9" t="s">
        <v>30</v>
      </c>
      <c r="D340" s="9" t="s">
        <v>230</v>
      </c>
      <c r="E340" s="9"/>
      <c r="F340" s="9"/>
      <c r="G340" s="9" t="s">
        <v>77</v>
      </c>
      <c r="H340" s="42">
        <v>3554</v>
      </c>
      <c r="I340" s="42">
        <v>3416</v>
      </c>
      <c r="J340" s="42">
        <v>3074</v>
      </c>
      <c r="K340" s="42">
        <v>2873</v>
      </c>
      <c r="L340" s="42">
        <v>2830</v>
      </c>
      <c r="M340" s="42">
        <v>2799</v>
      </c>
      <c r="N340" s="42">
        <v>2991</v>
      </c>
      <c r="O340" s="42">
        <v>3011</v>
      </c>
      <c r="P340" s="42">
        <v>2337</v>
      </c>
    </row>
    <row r="341" spans="1:16" ht="15" customHeight="1" x14ac:dyDescent="0.25">
      <c r="A341" s="9" t="s">
        <v>0</v>
      </c>
      <c r="B341" s="9" t="s">
        <v>31</v>
      </c>
      <c r="C341" s="9" t="s">
        <v>32</v>
      </c>
      <c r="D341" s="9" t="s">
        <v>230</v>
      </c>
      <c r="E341" s="9"/>
      <c r="F341" s="9"/>
      <c r="G341" s="9" t="s">
        <v>77</v>
      </c>
      <c r="H341" s="42">
        <v>3150</v>
      </c>
      <c r="I341" s="42">
        <v>2853</v>
      </c>
      <c r="J341" s="42">
        <v>2393</v>
      </c>
      <c r="K341" s="42">
        <v>1619</v>
      </c>
      <c r="L341" s="42">
        <v>1604</v>
      </c>
      <c r="M341" s="42">
        <v>1524</v>
      </c>
      <c r="N341" s="42">
        <v>1667</v>
      </c>
      <c r="O341" s="42">
        <v>1857</v>
      </c>
      <c r="P341" s="42">
        <v>3070</v>
      </c>
    </row>
    <row r="342" spans="1:16" ht="15" customHeight="1" x14ac:dyDescent="0.25">
      <c r="A342" s="9" t="s">
        <v>0</v>
      </c>
      <c r="B342" s="9" t="s">
        <v>33</v>
      </c>
      <c r="C342" s="9" t="s">
        <v>34</v>
      </c>
      <c r="D342" s="9" t="s">
        <v>230</v>
      </c>
      <c r="E342" s="9"/>
      <c r="F342" s="9"/>
      <c r="G342" s="9" t="s">
        <v>77</v>
      </c>
      <c r="H342" s="42">
        <v>15411</v>
      </c>
      <c r="I342" s="42">
        <v>15495</v>
      </c>
      <c r="J342" s="42">
        <v>15720</v>
      </c>
      <c r="K342" s="42">
        <v>15499</v>
      </c>
      <c r="L342" s="42">
        <v>15146</v>
      </c>
      <c r="M342" s="42">
        <v>14774</v>
      </c>
      <c r="N342" s="42">
        <v>15081</v>
      </c>
      <c r="O342" s="42">
        <v>14843</v>
      </c>
      <c r="P342" s="42">
        <v>15282</v>
      </c>
    </row>
    <row r="343" spans="1:16" ht="15" customHeight="1" x14ac:dyDescent="0.25">
      <c r="A343" s="9" t="s">
        <v>0</v>
      </c>
      <c r="B343" s="9" t="s">
        <v>35</v>
      </c>
      <c r="C343" s="9" t="s">
        <v>36</v>
      </c>
      <c r="D343" s="9" t="s">
        <v>82</v>
      </c>
      <c r="E343" s="9"/>
      <c r="F343" s="9"/>
      <c r="G343" s="9" t="s">
        <v>77</v>
      </c>
      <c r="H343" s="42">
        <v>4146.1869999999999</v>
      </c>
      <c r="I343" s="42">
        <v>4439</v>
      </c>
      <c r="J343" s="42">
        <v>5166</v>
      </c>
      <c r="K343" s="42">
        <v>4462</v>
      </c>
      <c r="L343" s="42">
        <v>4137</v>
      </c>
      <c r="M343" s="42">
        <v>4606</v>
      </c>
      <c r="N343" s="42">
        <v>4623</v>
      </c>
      <c r="O343" s="42">
        <v>3879</v>
      </c>
      <c r="P343" s="42">
        <v>4571</v>
      </c>
    </row>
    <row r="344" spans="1:16" ht="15" customHeight="1" x14ac:dyDescent="0.25">
      <c r="A344" s="9" t="s">
        <v>0</v>
      </c>
      <c r="B344" s="9" t="s">
        <v>79</v>
      </c>
      <c r="C344" s="9" t="s">
        <v>83</v>
      </c>
      <c r="D344" s="9" t="s">
        <v>82</v>
      </c>
      <c r="E344" s="9"/>
      <c r="F344" s="9"/>
      <c r="G344" s="9" t="s">
        <v>77</v>
      </c>
      <c r="H344" s="42">
        <v>5</v>
      </c>
      <c r="I344" s="42">
        <v>6</v>
      </c>
      <c r="J344" s="42">
        <v>6</v>
      </c>
      <c r="K344" s="42">
        <v>6</v>
      </c>
      <c r="L344" s="42">
        <v>6</v>
      </c>
      <c r="M344" s="42">
        <v>6</v>
      </c>
      <c r="N344" s="42">
        <v>6</v>
      </c>
      <c r="O344" s="42">
        <v>6</v>
      </c>
      <c r="P344" s="42">
        <v>6</v>
      </c>
    </row>
    <row r="345" spans="1:16" ht="15" customHeight="1" x14ac:dyDescent="0.25">
      <c r="A345" s="9" t="s">
        <v>0</v>
      </c>
      <c r="B345" s="9" t="s">
        <v>78</v>
      </c>
      <c r="C345" s="9" t="s">
        <v>84</v>
      </c>
      <c r="D345" s="9" t="s">
        <v>82</v>
      </c>
      <c r="E345" s="9"/>
      <c r="F345" s="9"/>
      <c r="G345" s="9" t="s">
        <v>77</v>
      </c>
      <c r="H345" s="42">
        <v>0</v>
      </c>
      <c r="I345" s="42">
        <v>0</v>
      </c>
      <c r="J345" s="42">
        <v>0</v>
      </c>
      <c r="K345" s="42">
        <v>0</v>
      </c>
      <c r="L345" s="42">
        <v>0</v>
      </c>
      <c r="M345" s="42">
        <v>0</v>
      </c>
      <c r="N345" s="42">
        <v>0</v>
      </c>
      <c r="O345" s="42">
        <v>0</v>
      </c>
      <c r="P345" s="42">
        <v>0</v>
      </c>
    </row>
    <row r="346" spans="1:16" ht="15" customHeight="1" x14ac:dyDescent="0.25">
      <c r="A346" s="9" t="s">
        <v>0</v>
      </c>
      <c r="B346" s="9" t="s">
        <v>37</v>
      </c>
      <c r="C346" s="9" t="s">
        <v>38</v>
      </c>
      <c r="D346" s="9" t="s">
        <v>230</v>
      </c>
      <c r="E346" s="9"/>
      <c r="F346" s="9"/>
      <c r="G346" s="9" t="s">
        <v>77</v>
      </c>
      <c r="H346" s="42">
        <v>586</v>
      </c>
      <c r="I346" s="42">
        <v>506</v>
      </c>
      <c r="J346" s="42">
        <v>429</v>
      </c>
      <c r="K346" s="42">
        <v>302</v>
      </c>
      <c r="L346" s="42">
        <v>384</v>
      </c>
      <c r="M346" s="42">
        <v>470</v>
      </c>
      <c r="N346" s="42">
        <v>439</v>
      </c>
      <c r="O346" s="42">
        <v>459</v>
      </c>
      <c r="P346" s="42">
        <v>457</v>
      </c>
    </row>
    <row r="347" spans="1:16" ht="15" customHeight="1" x14ac:dyDescent="0.25">
      <c r="A347" s="9" t="s">
        <v>0</v>
      </c>
      <c r="B347" s="9" t="s">
        <v>39</v>
      </c>
      <c r="C347" s="9" t="s">
        <v>40</v>
      </c>
      <c r="D347" s="9" t="s">
        <v>230</v>
      </c>
      <c r="E347" s="9"/>
      <c r="F347" s="9"/>
      <c r="G347" s="9" t="s">
        <v>77</v>
      </c>
      <c r="H347" s="42">
        <v>845</v>
      </c>
      <c r="I347" s="42">
        <v>966</v>
      </c>
      <c r="J347" s="42">
        <v>935</v>
      </c>
      <c r="K347" s="42">
        <v>1442</v>
      </c>
      <c r="L347" s="42">
        <v>1688</v>
      </c>
      <c r="M347" s="42">
        <v>1753</v>
      </c>
      <c r="N347" s="42">
        <v>1721</v>
      </c>
      <c r="O347" s="42">
        <v>1642</v>
      </c>
      <c r="P347" s="42">
        <v>1721</v>
      </c>
    </row>
    <row r="348" spans="1:16" ht="15" customHeight="1" x14ac:dyDescent="0.25">
      <c r="A348" s="9" t="s">
        <v>0</v>
      </c>
      <c r="B348" s="9" t="s">
        <v>80</v>
      </c>
      <c r="C348" s="9" t="s">
        <v>85</v>
      </c>
      <c r="D348" s="9" t="s">
        <v>82</v>
      </c>
      <c r="E348" s="9"/>
      <c r="F348" s="9"/>
      <c r="G348" s="9" t="s">
        <v>77</v>
      </c>
      <c r="H348" s="44">
        <v>365.16436694374892</v>
      </c>
      <c r="I348" s="44">
        <v>389.99922313387788</v>
      </c>
      <c r="J348" s="44">
        <v>540.84797925169858</v>
      </c>
      <c r="K348" s="44">
        <v>549.12626464840821</v>
      </c>
      <c r="L348" s="44">
        <v>465.42360119278823</v>
      </c>
      <c r="M348" s="44">
        <v>490.25845738291724</v>
      </c>
      <c r="N348" s="44">
        <v>465.42360119278823</v>
      </c>
      <c r="O348" s="44">
        <v>538.08855078612874</v>
      </c>
      <c r="P348" s="44">
        <v>541.76778874022182</v>
      </c>
    </row>
    <row r="349" spans="1:16" ht="15" customHeight="1" x14ac:dyDescent="0.25">
      <c r="A349" s="9" t="s">
        <v>0</v>
      </c>
      <c r="B349" s="9" t="s">
        <v>81</v>
      </c>
      <c r="C349" s="9" t="s">
        <v>86</v>
      </c>
      <c r="D349" s="9" t="s">
        <v>82</v>
      </c>
      <c r="E349" s="9"/>
      <c r="F349" s="9"/>
      <c r="G349" s="9" t="s">
        <v>77</v>
      </c>
      <c r="H349" s="44">
        <v>31.835633056251083</v>
      </c>
      <c r="I349" s="44">
        <v>34.000776866122067</v>
      </c>
      <c r="J349" s="44">
        <v>47.152020748301354</v>
      </c>
      <c r="K349" s="44">
        <v>47.873735351591677</v>
      </c>
      <c r="L349" s="44">
        <v>40.57639880721171</v>
      </c>
      <c r="M349" s="44">
        <v>42.741542617082693</v>
      </c>
      <c r="N349" s="44">
        <v>40.57639880721171</v>
      </c>
      <c r="O349" s="44">
        <v>46.911449213871244</v>
      </c>
      <c r="P349" s="44">
        <v>47.232211259778062</v>
      </c>
    </row>
    <row r="350" spans="1:16" ht="15" customHeight="1" x14ac:dyDescent="0.25">
      <c r="A350" s="9" t="s">
        <v>0</v>
      </c>
      <c r="B350" s="9" t="s">
        <v>41</v>
      </c>
      <c r="C350" s="9" t="s">
        <v>42</v>
      </c>
      <c r="D350" s="9" t="s">
        <v>82</v>
      </c>
      <c r="E350" s="9"/>
      <c r="F350" s="9"/>
      <c r="G350" s="9" t="s">
        <v>77</v>
      </c>
      <c r="H350" s="42">
        <v>0</v>
      </c>
      <c r="I350" s="42">
        <v>0</v>
      </c>
      <c r="J350" s="42">
        <v>0</v>
      </c>
      <c r="K350" s="42">
        <v>0</v>
      </c>
      <c r="L350" s="42">
        <v>0</v>
      </c>
      <c r="M350" s="42">
        <v>0</v>
      </c>
      <c r="N350" s="42">
        <v>0</v>
      </c>
      <c r="O350" s="42">
        <v>0</v>
      </c>
      <c r="P350" s="42">
        <v>0</v>
      </c>
    </row>
    <row r="351" spans="1:16" ht="15" customHeight="1" x14ac:dyDescent="0.25">
      <c r="A351" s="9" t="s">
        <v>0</v>
      </c>
      <c r="B351" s="9" t="s">
        <v>43</v>
      </c>
      <c r="C351" s="9" t="s">
        <v>44</v>
      </c>
      <c r="D351" s="9" t="s">
        <v>82</v>
      </c>
      <c r="E351" s="9"/>
      <c r="F351" s="9"/>
      <c r="G351" s="9" t="s">
        <v>77</v>
      </c>
      <c r="H351" s="42">
        <v>0</v>
      </c>
      <c r="I351" s="42">
        <v>0</v>
      </c>
      <c r="J351" s="42">
        <v>0</v>
      </c>
      <c r="K351" s="42">
        <v>0</v>
      </c>
      <c r="L351" s="42">
        <v>0</v>
      </c>
      <c r="M351" s="42">
        <v>0</v>
      </c>
      <c r="N351" s="42">
        <v>0</v>
      </c>
      <c r="O351" s="42">
        <v>0</v>
      </c>
      <c r="P351" s="42">
        <v>0</v>
      </c>
    </row>
    <row r="352" spans="1:16" ht="15" customHeight="1" x14ac:dyDescent="0.25">
      <c r="A352" s="9" t="s">
        <v>0</v>
      </c>
      <c r="B352" s="9" t="s">
        <v>45</v>
      </c>
      <c r="C352" s="9" t="s">
        <v>46</v>
      </c>
      <c r="D352" s="9" t="s">
        <v>82</v>
      </c>
      <c r="E352" s="9"/>
      <c r="F352" s="9"/>
      <c r="G352" s="9" t="s">
        <v>77</v>
      </c>
      <c r="H352" s="42">
        <v>0</v>
      </c>
      <c r="I352" s="42">
        <v>0</v>
      </c>
      <c r="J352" s="42">
        <v>0</v>
      </c>
      <c r="K352" s="42">
        <v>0</v>
      </c>
      <c r="L352" s="42">
        <v>0</v>
      </c>
      <c r="M352" s="42">
        <v>0</v>
      </c>
      <c r="N352" s="42">
        <v>0</v>
      </c>
      <c r="O352" s="42">
        <v>0</v>
      </c>
      <c r="P352" s="42">
        <v>0</v>
      </c>
    </row>
    <row r="353" spans="1:16" ht="15" customHeight="1" x14ac:dyDescent="0.25">
      <c r="A353" s="9" t="s">
        <v>48</v>
      </c>
      <c r="B353" s="9" t="s">
        <v>29</v>
      </c>
      <c r="C353" s="9" t="s">
        <v>30</v>
      </c>
      <c r="D353" s="9" t="s">
        <v>230</v>
      </c>
      <c r="E353" s="9"/>
      <c r="F353" s="9"/>
      <c r="G353" s="9" t="s">
        <v>77</v>
      </c>
      <c r="H353" s="42">
        <v>108442</v>
      </c>
      <c r="I353" s="42">
        <v>142793</v>
      </c>
      <c r="J353" s="42">
        <v>130257</v>
      </c>
      <c r="K353" s="42">
        <v>100239</v>
      </c>
      <c r="L353" s="42">
        <v>75878.228000000003</v>
      </c>
      <c r="M353" s="42">
        <v>30668.598999999998</v>
      </c>
      <c r="N353" s="42">
        <v>22530.445</v>
      </c>
      <c r="O353" s="42">
        <v>16831.403999999999</v>
      </c>
      <c r="P353" s="42">
        <v>6891.0950000000003</v>
      </c>
    </row>
    <row r="354" spans="1:16" ht="15" customHeight="1" x14ac:dyDescent="0.25">
      <c r="A354" s="9" t="s">
        <v>48</v>
      </c>
      <c r="B354" s="9" t="s">
        <v>31</v>
      </c>
      <c r="C354" s="9" t="s">
        <v>32</v>
      </c>
      <c r="D354" s="9" t="s">
        <v>230</v>
      </c>
      <c r="E354" s="9"/>
      <c r="F354" s="9"/>
      <c r="G354" s="9" t="s">
        <v>77</v>
      </c>
      <c r="H354" s="42">
        <v>146499</v>
      </c>
      <c r="I354" s="42">
        <v>100170</v>
      </c>
      <c r="J354" s="42">
        <v>95843</v>
      </c>
      <c r="K354" s="42">
        <v>100893</v>
      </c>
      <c r="L354" s="42">
        <v>99875.415999999997</v>
      </c>
      <c r="M354" s="42">
        <v>143356.07399999999</v>
      </c>
      <c r="N354" s="42">
        <v>136745.82</v>
      </c>
      <c r="O354" s="42">
        <v>131489.78</v>
      </c>
      <c r="P354" s="42">
        <v>130584.98299999999</v>
      </c>
    </row>
    <row r="355" spans="1:16" ht="15" customHeight="1" x14ac:dyDescent="0.25">
      <c r="A355" s="9" t="s">
        <v>48</v>
      </c>
      <c r="B355" s="9" t="s">
        <v>33</v>
      </c>
      <c r="C355" s="9" t="s">
        <v>34</v>
      </c>
      <c r="D355" s="9" t="s">
        <v>230</v>
      </c>
      <c r="E355" s="9"/>
      <c r="F355" s="9"/>
      <c r="G355" s="9" t="s">
        <v>77</v>
      </c>
      <c r="H355" s="42">
        <v>68980</v>
      </c>
      <c r="I355" s="42">
        <v>70405</v>
      </c>
      <c r="J355" s="42">
        <v>70607</v>
      </c>
      <c r="K355" s="42">
        <v>63748</v>
      </c>
      <c r="L355" s="42">
        <v>70344.902000000002</v>
      </c>
      <c r="M355" s="42">
        <v>71726.081000000006</v>
      </c>
      <c r="N355" s="42">
        <v>70336.426000000007</v>
      </c>
      <c r="O355" s="42">
        <v>65063.849000000002</v>
      </c>
      <c r="P355" s="42">
        <v>56183.934000000001</v>
      </c>
    </row>
    <row r="356" spans="1:16" ht="15" customHeight="1" x14ac:dyDescent="0.25">
      <c r="A356" s="9" t="s">
        <v>48</v>
      </c>
      <c r="B356" s="9" t="s">
        <v>35</v>
      </c>
      <c r="C356" s="9" t="s">
        <v>36</v>
      </c>
      <c r="D356" s="9" t="s">
        <v>82</v>
      </c>
      <c r="E356" s="9"/>
      <c r="F356" s="9"/>
      <c r="G356" s="9" t="s">
        <v>77</v>
      </c>
      <c r="H356" s="42">
        <v>8597.3089999999993</v>
      </c>
      <c r="I356" s="42">
        <v>8276.027</v>
      </c>
      <c r="J356" s="42">
        <v>7605.3609999999999</v>
      </c>
      <c r="K356" s="42">
        <v>8771.2219999999998</v>
      </c>
      <c r="L356" s="42">
        <v>9036.6849999999995</v>
      </c>
      <c r="M356" s="42">
        <v>8329.6270000000004</v>
      </c>
      <c r="N356" s="42">
        <v>8753.8970000000008</v>
      </c>
      <c r="O356" s="42">
        <v>7942.2860000000001</v>
      </c>
      <c r="P356" s="42">
        <v>7691.2380000000003</v>
      </c>
    </row>
    <row r="357" spans="1:16" ht="15" customHeight="1" x14ac:dyDescent="0.25">
      <c r="A357" s="9" t="s">
        <v>48</v>
      </c>
      <c r="B357" s="9" t="s">
        <v>79</v>
      </c>
      <c r="C357" s="9" t="s">
        <v>83</v>
      </c>
      <c r="D357" s="9" t="s">
        <v>82</v>
      </c>
      <c r="E357" s="9"/>
      <c r="F357" s="9"/>
      <c r="G357" s="9" t="s">
        <v>77</v>
      </c>
      <c r="H357" s="42">
        <v>7768.7439999999997</v>
      </c>
      <c r="I357" s="42">
        <v>9554.0660000000007</v>
      </c>
      <c r="J357" s="42">
        <v>12486.454</v>
      </c>
      <c r="K357" s="42">
        <v>13360.262000000001</v>
      </c>
      <c r="L357" s="42">
        <v>22851.98</v>
      </c>
      <c r="M357" s="42">
        <v>20753.686000000002</v>
      </c>
      <c r="N357" s="42">
        <v>28725.214</v>
      </c>
      <c r="O357" s="42">
        <v>30219.289000000001</v>
      </c>
      <c r="P357" s="42">
        <v>32189.232</v>
      </c>
    </row>
    <row r="358" spans="1:16" ht="15" customHeight="1" x14ac:dyDescent="0.25">
      <c r="A358" s="9" t="s">
        <v>48</v>
      </c>
      <c r="B358" s="9" t="s">
        <v>78</v>
      </c>
      <c r="C358" s="9" t="s">
        <v>84</v>
      </c>
      <c r="D358" s="9" t="s">
        <v>82</v>
      </c>
      <c r="E358" s="9"/>
      <c r="F358" s="9"/>
      <c r="G358" s="9" t="s">
        <v>77</v>
      </c>
      <c r="H358" s="42">
        <v>5149.0249999999996</v>
      </c>
      <c r="I358" s="42">
        <v>7603.1450000000004</v>
      </c>
      <c r="J358" s="42">
        <v>11471.641</v>
      </c>
      <c r="K358" s="42">
        <v>13402.003000000001</v>
      </c>
      <c r="L358" s="42">
        <v>17422.739000000001</v>
      </c>
      <c r="M358" s="42">
        <v>16405.736000000001</v>
      </c>
      <c r="N358" s="42">
        <v>20915.907999999999</v>
      </c>
      <c r="O358" s="42">
        <v>26687.061000000002</v>
      </c>
      <c r="P358" s="42">
        <v>32145.611000000001</v>
      </c>
    </row>
    <row r="359" spans="1:16" ht="15" customHeight="1" x14ac:dyDescent="0.25">
      <c r="A359" s="9" t="s">
        <v>48</v>
      </c>
      <c r="B359" s="9" t="s">
        <v>37</v>
      </c>
      <c r="C359" s="9" t="s">
        <v>38</v>
      </c>
      <c r="D359" s="9" t="s">
        <v>230</v>
      </c>
      <c r="E359" s="9"/>
      <c r="F359" s="9"/>
      <c r="G359" s="9" t="s">
        <v>77</v>
      </c>
      <c r="H359" s="42">
        <v>3119</v>
      </c>
      <c r="I359" s="42">
        <v>2892</v>
      </c>
      <c r="J359" s="42">
        <v>2067</v>
      </c>
      <c r="K359" s="42">
        <v>1919</v>
      </c>
      <c r="L359" s="42">
        <v>2037.1010000000001</v>
      </c>
      <c r="M359" s="42">
        <v>1890.664</v>
      </c>
      <c r="N359" s="42">
        <v>1616.3610000000001</v>
      </c>
      <c r="O359" s="42">
        <v>1571.8610000000001</v>
      </c>
      <c r="P359" s="42">
        <v>1477.306</v>
      </c>
    </row>
    <row r="360" spans="1:16" ht="15" customHeight="1" x14ac:dyDescent="0.25">
      <c r="A360" s="9" t="s">
        <v>48</v>
      </c>
      <c r="B360" s="9" t="s">
        <v>39</v>
      </c>
      <c r="C360" s="9" t="s">
        <v>40</v>
      </c>
      <c r="D360" s="9" t="s">
        <v>230</v>
      </c>
      <c r="E360" s="9"/>
      <c r="F360" s="9"/>
      <c r="G360" s="9" t="s">
        <v>77</v>
      </c>
      <c r="H360" s="42">
        <v>15135.221000000001</v>
      </c>
      <c r="I360" s="42">
        <v>16843.732</v>
      </c>
      <c r="J360" s="42">
        <v>20076.958999999999</v>
      </c>
      <c r="K360" s="42">
        <v>25108.812000000002</v>
      </c>
      <c r="L360" s="42">
        <v>32019.440999999999</v>
      </c>
      <c r="M360" s="42">
        <v>34924.796000000002</v>
      </c>
      <c r="N360" s="42">
        <v>36094.443999999996</v>
      </c>
      <c r="O360" s="42">
        <v>39179.620999999999</v>
      </c>
      <c r="P360" s="42">
        <v>41973.194000000003</v>
      </c>
    </row>
    <row r="361" spans="1:16" ht="15" customHeight="1" x14ac:dyDescent="0.25">
      <c r="A361" s="9" t="s">
        <v>48</v>
      </c>
      <c r="B361" s="9" t="s">
        <v>80</v>
      </c>
      <c r="C361" s="9" t="s">
        <v>85</v>
      </c>
      <c r="D361" s="9" t="s">
        <v>82</v>
      </c>
      <c r="E361" s="9"/>
      <c r="F361" s="9"/>
      <c r="G361" s="9" t="s">
        <v>77</v>
      </c>
      <c r="H361" s="44">
        <v>179.34462713475847</v>
      </c>
      <c r="I361" s="42">
        <v>390.54399999999998</v>
      </c>
      <c r="J361" s="42">
        <v>738.63300000000004</v>
      </c>
      <c r="K361" s="42">
        <v>2285.9079999999999</v>
      </c>
      <c r="L361" s="42">
        <v>4726.3490000000002</v>
      </c>
      <c r="M361" s="42">
        <v>7522.79</v>
      </c>
      <c r="N361" s="42">
        <v>8434.3410000000003</v>
      </c>
      <c r="O361" s="42">
        <v>9368.3410000000003</v>
      </c>
      <c r="P361" s="42">
        <v>9426.0470000000005</v>
      </c>
    </row>
    <row r="362" spans="1:16" ht="15" customHeight="1" x14ac:dyDescent="0.25">
      <c r="A362" s="9" t="s">
        <v>48</v>
      </c>
      <c r="B362" s="9" t="s">
        <v>81</v>
      </c>
      <c r="C362" s="9" t="s">
        <v>86</v>
      </c>
      <c r="D362" s="9" t="s">
        <v>82</v>
      </c>
      <c r="E362" s="9"/>
      <c r="F362" s="9"/>
      <c r="G362" s="9" t="s">
        <v>77</v>
      </c>
      <c r="H362" s="44">
        <v>64.278372865241522</v>
      </c>
      <c r="I362" s="42">
        <v>963.20600000000002</v>
      </c>
      <c r="J362" s="42">
        <v>1271.5219999999999</v>
      </c>
      <c r="K362" s="42">
        <v>1768.183</v>
      </c>
      <c r="L362" s="42">
        <v>2806.5150000000003</v>
      </c>
      <c r="M362" s="42">
        <v>2872.3159999999998</v>
      </c>
      <c r="N362" s="42">
        <v>3022.9270000000001</v>
      </c>
      <c r="O362" s="42">
        <v>3367.1689999999999</v>
      </c>
      <c r="P362" s="42">
        <v>3492.0230000000001</v>
      </c>
    </row>
    <row r="363" spans="1:16" ht="15" customHeight="1" x14ac:dyDescent="0.25">
      <c r="A363" s="9" t="s">
        <v>48</v>
      </c>
      <c r="B363" s="9" t="s">
        <v>41</v>
      </c>
      <c r="C363" s="9" t="s">
        <v>42</v>
      </c>
      <c r="D363" s="9" t="s">
        <v>82</v>
      </c>
      <c r="E363" s="9"/>
      <c r="F363" s="9"/>
      <c r="G363" s="9" t="s">
        <v>77</v>
      </c>
      <c r="H363" s="42">
        <v>0</v>
      </c>
      <c r="I363" s="42">
        <v>0</v>
      </c>
      <c r="J363" s="42">
        <v>0</v>
      </c>
      <c r="K363" s="42">
        <v>0</v>
      </c>
      <c r="L363" s="42">
        <v>0</v>
      </c>
      <c r="M363" s="42">
        <v>0</v>
      </c>
      <c r="N363" s="42">
        <v>0</v>
      </c>
      <c r="O363" s="42">
        <v>0</v>
      </c>
      <c r="P363" s="42">
        <v>0</v>
      </c>
    </row>
    <row r="364" spans="1:16" ht="15" customHeight="1" x14ac:dyDescent="0.25">
      <c r="A364" s="9" t="s">
        <v>48</v>
      </c>
      <c r="B364" s="9" t="s">
        <v>43</v>
      </c>
      <c r="C364" s="9" t="s">
        <v>44</v>
      </c>
      <c r="D364" s="9" t="s">
        <v>82</v>
      </c>
      <c r="E364" s="9"/>
      <c r="F364" s="9"/>
      <c r="G364" s="9" t="s">
        <v>77</v>
      </c>
      <c r="H364" s="42">
        <v>0.94</v>
      </c>
      <c r="I364" s="42">
        <v>4.2030000000000003</v>
      </c>
      <c r="J364" s="42">
        <v>4.7560000000000002</v>
      </c>
      <c r="K364" s="42">
        <v>2.2210000000000001</v>
      </c>
      <c r="L364" s="42">
        <v>1.9990000000000001</v>
      </c>
      <c r="M364" s="42">
        <v>8.9999999999999993E-3</v>
      </c>
      <c r="N364" s="42">
        <v>4.194</v>
      </c>
      <c r="O364" s="42">
        <v>9.298</v>
      </c>
      <c r="P364" s="42">
        <v>13.991</v>
      </c>
    </row>
    <row r="365" spans="1:16" ht="15" customHeight="1" x14ac:dyDescent="0.25">
      <c r="A365" s="9" t="s">
        <v>48</v>
      </c>
      <c r="B365" s="9" t="s">
        <v>45</v>
      </c>
      <c r="C365" s="9" t="s">
        <v>46</v>
      </c>
      <c r="D365" s="9" t="s">
        <v>82</v>
      </c>
      <c r="E365" s="9"/>
      <c r="F365" s="9"/>
      <c r="G365" s="9" t="s">
        <v>77</v>
      </c>
      <c r="H365" s="42">
        <v>0</v>
      </c>
      <c r="I365" s="42">
        <v>0</v>
      </c>
      <c r="J365" s="42">
        <v>0</v>
      </c>
      <c r="K365" s="42">
        <v>0</v>
      </c>
      <c r="L365" s="42">
        <v>0</v>
      </c>
      <c r="M365" s="42">
        <v>0</v>
      </c>
      <c r="N365" s="42">
        <v>0</v>
      </c>
      <c r="O365" s="42">
        <v>0</v>
      </c>
      <c r="P365" s="42"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40"/>
  <sheetViews>
    <sheetView zoomScale="75" zoomScaleNormal="75" workbookViewId="0">
      <pane ySplit="1" topLeftCell="A2" activePane="bottomLeft" state="frozen"/>
      <selection pane="bottomLeft" activeCell="C2" sqref="C2"/>
    </sheetView>
  </sheetViews>
  <sheetFormatPr defaultColWidth="11" defaultRowHeight="14.25" x14ac:dyDescent="0.2"/>
  <cols>
    <col min="1" max="1" width="48.625" customWidth="1"/>
    <col min="2" max="2" width="12.25" customWidth="1"/>
    <col min="3" max="10" width="10.25" customWidth="1"/>
    <col min="11" max="12" width="44.375" customWidth="1"/>
  </cols>
  <sheetData>
    <row r="1" spans="1:12" ht="15" customHeight="1" x14ac:dyDescent="0.25">
      <c r="A1" s="3" t="s">
        <v>27</v>
      </c>
      <c r="B1" s="3" t="s">
        <v>28</v>
      </c>
      <c r="C1" s="3" t="s">
        <v>120</v>
      </c>
      <c r="D1" s="3" t="s">
        <v>121</v>
      </c>
      <c r="E1" s="3" t="s">
        <v>122</v>
      </c>
      <c r="F1" s="3" t="s">
        <v>123</v>
      </c>
      <c r="G1" s="3" t="s">
        <v>124</v>
      </c>
      <c r="H1" s="3" t="s">
        <v>125</v>
      </c>
      <c r="I1" s="3" t="s">
        <v>126</v>
      </c>
      <c r="J1" s="3" t="s">
        <v>127</v>
      </c>
      <c r="K1" s="7" t="s">
        <v>100</v>
      </c>
      <c r="L1" s="3" t="s">
        <v>101</v>
      </c>
    </row>
    <row r="2" spans="1:12" ht="15" customHeight="1" x14ac:dyDescent="0.25">
      <c r="A2" s="9" t="s">
        <v>29</v>
      </c>
      <c r="B2" s="9" t="s">
        <v>30</v>
      </c>
      <c r="C2" s="54">
        <v>0.8</v>
      </c>
      <c r="D2" s="54">
        <v>0.8</v>
      </c>
      <c r="E2" s="54">
        <v>0.8</v>
      </c>
      <c r="F2" s="54">
        <v>0.8</v>
      </c>
      <c r="G2" s="54">
        <v>0.8</v>
      </c>
      <c r="H2" s="54">
        <v>0.8</v>
      </c>
      <c r="I2" s="54">
        <v>0.8</v>
      </c>
      <c r="J2" s="54">
        <v>0.8</v>
      </c>
      <c r="K2" s="8" t="s">
        <v>103</v>
      </c>
      <c r="L2" s="2" t="s">
        <v>119</v>
      </c>
    </row>
    <row r="3" spans="1:12" ht="15" customHeight="1" x14ac:dyDescent="0.25">
      <c r="A3" s="9" t="s">
        <v>31</v>
      </c>
      <c r="B3" s="9" t="s">
        <v>32</v>
      </c>
      <c r="C3" s="54">
        <v>0.8</v>
      </c>
      <c r="D3" s="54">
        <v>0.8</v>
      </c>
      <c r="E3" s="54">
        <v>0.8</v>
      </c>
      <c r="F3" s="54">
        <v>0.8</v>
      </c>
      <c r="G3" s="54">
        <v>0.8</v>
      </c>
      <c r="H3" s="54">
        <v>0.8</v>
      </c>
      <c r="I3" s="54">
        <v>0.8</v>
      </c>
      <c r="J3" s="54">
        <v>0.8</v>
      </c>
      <c r="K3" s="8" t="s">
        <v>103</v>
      </c>
      <c r="L3" s="2" t="s">
        <v>119</v>
      </c>
    </row>
    <row r="4" spans="1:12" ht="15" customHeight="1" x14ac:dyDescent="0.25">
      <c r="A4" s="9" t="s">
        <v>33</v>
      </c>
      <c r="B4" s="9" t="s">
        <v>34</v>
      </c>
      <c r="C4" s="54">
        <v>0.9</v>
      </c>
      <c r="D4" s="54">
        <v>0.9</v>
      </c>
      <c r="E4" s="54">
        <v>0.9</v>
      </c>
      <c r="F4" s="54">
        <v>0.9</v>
      </c>
      <c r="G4" s="54">
        <v>0.9</v>
      </c>
      <c r="H4" s="54">
        <v>0.9</v>
      </c>
      <c r="I4" s="54">
        <v>0.9</v>
      </c>
      <c r="J4" s="54">
        <v>0.9</v>
      </c>
      <c r="K4" s="8" t="s">
        <v>103</v>
      </c>
      <c r="L4" s="2" t="s">
        <v>119</v>
      </c>
    </row>
    <row r="5" spans="1:12" ht="15" customHeight="1" x14ac:dyDescent="0.25">
      <c r="A5" s="9" t="s">
        <v>35</v>
      </c>
      <c r="B5" s="9" t="s">
        <v>36</v>
      </c>
      <c r="C5" s="54">
        <v>0.5</v>
      </c>
      <c r="D5" s="54">
        <v>0.5</v>
      </c>
      <c r="E5" s="54">
        <v>0.5</v>
      </c>
      <c r="F5" s="54">
        <v>0.5</v>
      </c>
      <c r="G5" s="54">
        <v>0.5</v>
      </c>
      <c r="H5" s="54">
        <v>0.5</v>
      </c>
      <c r="I5" s="54">
        <v>0.5</v>
      </c>
      <c r="J5" s="54">
        <v>0.5</v>
      </c>
      <c r="K5" s="8" t="s">
        <v>103</v>
      </c>
      <c r="L5" s="2" t="s">
        <v>119</v>
      </c>
    </row>
    <row r="6" spans="1:12" ht="15" customHeight="1" x14ac:dyDescent="0.25">
      <c r="A6" s="9" t="s">
        <v>79</v>
      </c>
      <c r="B6" s="9" t="s">
        <v>83</v>
      </c>
      <c r="C6" s="54">
        <v>0.45</v>
      </c>
      <c r="D6" s="54">
        <v>0.47</v>
      </c>
      <c r="E6" s="54">
        <v>0.48</v>
      </c>
      <c r="F6" s="54">
        <v>0.5</v>
      </c>
      <c r="G6" s="54">
        <v>0.5</v>
      </c>
      <c r="H6" s="54">
        <v>0.51</v>
      </c>
      <c r="I6" s="54">
        <v>0.52</v>
      </c>
      <c r="J6" s="54">
        <v>0.53</v>
      </c>
      <c r="K6" s="8" t="s">
        <v>103</v>
      </c>
      <c r="L6" s="2" t="s">
        <v>119</v>
      </c>
    </row>
    <row r="7" spans="1:12" ht="15" customHeight="1" x14ac:dyDescent="0.25">
      <c r="A7" s="9" t="s">
        <v>78</v>
      </c>
      <c r="B7" s="9" t="s">
        <v>84</v>
      </c>
      <c r="C7" s="54">
        <v>0.44</v>
      </c>
      <c r="D7" s="54">
        <v>0.45</v>
      </c>
      <c r="E7" s="54">
        <v>0.48</v>
      </c>
      <c r="F7" s="54">
        <v>0.48</v>
      </c>
      <c r="G7" s="54">
        <v>0.49</v>
      </c>
      <c r="H7" s="54">
        <v>0.49</v>
      </c>
      <c r="I7" s="54">
        <v>0.49</v>
      </c>
      <c r="J7" s="54">
        <v>0.49</v>
      </c>
      <c r="K7" s="8" t="s">
        <v>103</v>
      </c>
      <c r="L7" s="2" t="s">
        <v>119</v>
      </c>
    </row>
    <row r="8" spans="1:12" ht="15" customHeight="1" x14ac:dyDescent="0.25">
      <c r="A8" s="9" t="s">
        <v>37</v>
      </c>
      <c r="B8" s="9" t="s">
        <v>38</v>
      </c>
      <c r="C8" s="54">
        <v>0.8</v>
      </c>
      <c r="D8" s="54">
        <v>0.8</v>
      </c>
      <c r="E8" s="54">
        <v>0.8</v>
      </c>
      <c r="F8" s="54">
        <v>0.8</v>
      </c>
      <c r="G8" s="54">
        <v>0.8</v>
      </c>
      <c r="H8" s="54">
        <v>0.8</v>
      </c>
      <c r="I8" s="54">
        <v>0.8</v>
      </c>
      <c r="J8" s="54">
        <v>0.8</v>
      </c>
      <c r="K8" s="8" t="s">
        <v>103</v>
      </c>
      <c r="L8" s="2" t="s">
        <v>119</v>
      </c>
    </row>
    <row r="9" spans="1:12" ht="15" customHeight="1" x14ac:dyDescent="0.25">
      <c r="A9" s="9" t="s">
        <v>39</v>
      </c>
      <c r="B9" s="9" t="s">
        <v>40</v>
      </c>
      <c r="C9" s="54">
        <v>0.85</v>
      </c>
      <c r="D9" s="54">
        <v>0.85</v>
      </c>
      <c r="E9" s="54">
        <v>0.85</v>
      </c>
      <c r="F9" s="54">
        <v>0.85</v>
      </c>
      <c r="G9" s="54">
        <v>0.85</v>
      </c>
      <c r="H9" s="54">
        <v>0.85</v>
      </c>
      <c r="I9" s="54">
        <v>0.85</v>
      </c>
      <c r="J9" s="54">
        <v>0.85</v>
      </c>
      <c r="K9" s="8" t="s">
        <v>103</v>
      </c>
      <c r="L9" s="2" t="s">
        <v>119</v>
      </c>
    </row>
    <row r="10" spans="1:12" ht="15" customHeight="1" x14ac:dyDescent="0.25">
      <c r="A10" s="9" t="s">
        <v>80</v>
      </c>
      <c r="B10" s="9" t="s">
        <v>85</v>
      </c>
      <c r="C10" s="54">
        <v>0.2</v>
      </c>
      <c r="D10" s="54">
        <v>0.2</v>
      </c>
      <c r="E10" s="54">
        <v>0.2</v>
      </c>
      <c r="F10" s="54">
        <v>0.2</v>
      </c>
      <c r="G10" s="54">
        <v>0.2</v>
      </c>
      <c r="H10" s="54">
        <v>0.2</v>
      </c>
      <c r="I10" s="54">
        <v>0.2</v>
      </c>
      <c r="J10" s="54">
        <v>0.2</v>
      </c>
      <c r="K10" s="8" t="s">
        <v>103</v>
      </c>
      <c r="L10" s="2" t="s">
        <v>119</v>
      </c>
    </row>
    <row r="11" spans="1:12" ht="15" customHeight="1" x14ac:dyDescent="0.25">
      <c r="A11" s="9" t="s">
        <v>81</v>
      </c>
      <c r="B11" s="9" t="s">
        <v>86</v>
      </c>
      <c r="C11" s="54">
        <v>0.2</v>
      </c>
      <c r="D11" s="54">
        <v>0.2</v>
      </c>
      <c r="E11" s="54">
        <v>0.2</v>
      </c>
      <c r="F11" s="54">
        <v>0.2</v>
      </c>
      <c r="G11" s="54">
        <v>0.2</v>
      </c>
      <c r="H11" s="54">
        <v>0.2</v>
      </c>
      <c r="I11" s="54">
        <v>0.2</v>
      </c>
      <c r="J11" s="54">
        <v>0.2</v>
      </c>
      <c r="K11" s="8" t="s">
        <v>103</v>
      </c>
      <c r="L11" s="2" t="s">
        <v>119</v>
      </c>
    </row>
    <row r="12" spans="1:12" ht="15" customHeight="1" x14ac:dyDescent="0.25">
      <c r="A12" s="9" t="s">
        <v>41</v>
      </c>
      <c r="B12" s="9" t="s">
        <v>42</v>
      </c>
      <c r="C12" s="54">
        <v>0.37</v>
      </c>
      <c r="D12" s="54">
        <v>0.37</v>
      </c>
      <c r="E12" s="54">
        <v>0.37</v>
      </c>
      <c r="F12" s="54">
        <v>0.37</v>
      </c>
      <c r="G12" s="54">
        <v>0.37</v>
      </c>
      <c r="H12" s="54">
        <v>0.37</v>
      </c>
      <c r="I12" s="54">
        <v>0.37</v>
      </c>
      <c r="J12" s="54">
        <v>0.37</v>
      </c>
      <c r="K12" s="8" t="s">
        <v>103</v>
      </c>
      <c r="L12" s="2" t="s">
        <v>119</v>
      </c>
    </row>
    <row r="13" spans="1:12" ht="15" customHeight="1" x14ac:dyDescent="0.25">
      <c r="A13" s="9" t="s">
        <v>43</v>
      </c>
      <c r="B13" s="9" t="s">
        <v>44</v>
      </c>
      <c r="C13" s="54"/>
      <c r="D13" s="54"/>
      <c r="E13" s="54"/>
      <c r="F13" s="54"/>
      <c r="G13" s="54"/>
      <c r="H13" s="54"/>
      <c r="I13" s="54"/>
      <c r="J13" s="54"/>
      <c r="K13" s="8" t="s">
        <v>103</v>
      </c>
      <c r="L13" s="2" t="s">
        <v>119</v>
      </c>
    </row>
    <row r="14" spans="1:12" ht="15" customHeight="1" x14ac:dyDescent="0.25">
      <c r="A14" s="9" t="s">
        <v>45</v>
      </c>
      <c r="B14" s="9" t="s">
        <v>46</v>
      </c>
      <c r="C14" s="54">
        <v>0.95</v>
      </c>
      <c r="D14" s="54">
        <v>0.95</v>
      </c>
      <c r="E14" s="54">
        <v>0.95</v>
      </c>
      <c r="F14" s="54">
        <v>0.95</v>
      </c>
      <c r="G14" s="54">
        <v>0.95</v>
      </c>
      <c r="H14" s="54">
        <v>0.95</v>
      </c>
      <c r="I14" s="54">
        <v>0.95</v>
      </c>
      <c r="J14" s="54">
        <v>0.95</v>
      </c>
      <c r="K14" s="8" t="s">
        <v>103</v>
      </c>
      <c r="L14" s="2" t="s">
        <v>119</v>
      </c>
    </row>
    <row r="15" spans="1:12" ht="15" customHeight="1" x14ac:dyDescent="0.25">
      <c r="A15" s="9" t="s">
        <v>29</v>
      </c>
      <c r="B15" s="9" t="s">
        <v>30</v>
      </c>
      <c r="C15" s="53">
        <v>0.85</v>
      </c>
      <c r="D15" s="54">
        <v>0.85</v>
      </c>
      <c r="E15" s="53">
        <v>0.85</v>
      </c>
      <c r="F15" s="54">
        <v>0.85</v>
      </c>
      <c r="G15" s="53">
        <v>0.85</v>
      </c>
      <c r="H15" s="54">
        <v>0.85</v>
      </c>
      <c r="I15" s="53">
        <v>0.85</v>
      </c>
      <c r="J15" s="54">
        <v>0.85</v>
      </c>
      <c r="K15" s="8" t="s">
        <v>102</v>
      </c>
      <c r="L15" s="2" t="s">
        <v>105</v>
      </c>
    </row>
    <row r="16" spans="1:12" ht="15" customHeight="1" x14ac:dyDescent="0.25">
      <c r="A16" s="9" t="s">
        <v>31</v>
      </c>
      <c r="B16" s="9" t="s">
        <v>32</v>
      </c>
      <c r="C16" s="53">
        <v>0.85</v>
      </c>
      <c r="D16" s="54">
        <v>0.85</v>
      </c>
      <c r="E16" s="53">
        <v>0.85</v>
      </c>
      <c r="F16" s="54">
        <v>0.85</v>
      </c>
      <c r="G16" s="53">
        <v>0.85</v>
      </c>
      <c r="H16" s="54">
        <v>0.85</v>
      </c>
      <c r="I16" s="53">
        <v>0.85</v>
      </c>
      <c r="J16" s="54">
        <v>0.85</v>
      </c>
      <c r="K16" s="8" t="s">
        <v>102</v>
      </c>
      <c r="L16" s="2" t="s">
        <v>106</v>
      </c>
    </row>
    <row r="17" spans="1:12" ht="15" customHeight="1" x14ac:dyDescent="0.25">
      <c r="A17" s="9" t="s">
        <v>33</v>
      </c>
      <c r="B17" s="9" t="s">
        <v>34</v>
      </c>
      <c r="C17" s="53">
        <v>0.81</v>
      </c>
      <c r="D17" s="54">
        <v>0.81</v>
      </c>
      <c r="E17" s="53">
        <v>0.81</v>
      </c>
      <c r="F17" s="54">
        <v>0.81</v>
      </c>
      <c r="G17" s="53">
        <v>0.81</v>
      </c>
      <c r="H17" s="54">
        <v>0.81</v>
      </c>
      <c r="I17" s="53">
        <v>0.81</v>
      </c>
      <c r="J17" s="54">
        <v>0.81</v>
      </c>
      <c r="K17" s="8" t="s">
        <v>102</v>
      </c>
      <c r="L17" s="2" t="s">
        <v>108</v>
      </c>
    </row>
    <row r="18" spans="1:12" ht="15" customHeight="1" x14ac:dyDescent="0.25">
      <c r="A18" s="9" t="s">
        <v>35</v>
      </c>
      <c r="B18" s="9" t="s">
        <v>36</v>
      </c>
      <c r="C18" s="53">
        <v>0.37</v>
      </c>
      <c r="D18" s="54">
        <v>0.37</v>
      </c>
      <c r="E18" s="53">
        <v>0.37</v>
      </c>
      <c r="F18" s="54">
        <v>0.37</v>
      </c>
      <c r="G18" s="53">
        <v>0.37</v>
      </c>
      <c r="H18" s="54">
        <v>0.37</v>
      </c>
      <c r="I18" s="53">
        <v>0.37</v>
      </c>
      <c r="J18" s="54">
        <v>0.37</v>
      </c>
      <c r="K18" s="8" t="s">
        <v>102</v>
      </c>
      <c r="L18" s="2" t="s">
        <v>109</v>
      </c>
    </row>
    <row r="19" spans="1:12" ht="15" customHeight="1" x14ac:dyDescent="0.25">
      <c r="A19" s="9" t="s">
        <v>79</v>
      </c>
      <c r="B19" s="9" t="s">
        <v>83</v>
      </c>
      <c r="C19" s="53">
        <v>0.25</v>
      </c>
      <c r="D19" s="54">
        <v>0.3</v>
      </c>
      <c r="E19" s="53">
        <v>0.32499999999999996</v>
      </c>
      <c r="F19" s="54">
        <v>0.35</v>
      </c>
      <c r="G19" s="53">
        <v>0.375</v>
      </c>
      <c r="H19" s="54">
        <v>0.4</v>
      </c>
      <c r="I19" s="53">
        <v>0.42500000000000004</v>
      </c>
      <c r="J19" s="54">
        <v>0.45</v>
      </c>
      <c r="K19" s="8" t="s">
        <v>102</v>
      </c>
      <c r="L19" s="2" t="s">
        <v>110</v>
      </c>
    </row>
    <row r="20" spans="1:12" ht="15" customHeight="1" x14ac:dyDescent="0.25">
      <c r="A20" s="9" t="s">
        <v>78</v>
      </c>
      <c r="B20" s="9" t="s">
        <v>84</v>
      </c>
      <c r="C20" s="53">
        <v>0.35714285714285715</v>
      </c>
      <c r="D20" s="54">
        <v>0.4</v>
      </c>
      <c r="E20" s="53">
        <v>0.43000000000000005</v>
      </c>
      <c r="F20" s="54">
        <v>0.46</v>
      </c>
      <c r="G20" s="53">
        <v>0.47</v>
      </c>
      <c r="H20" s="54">
        <v>0.48</v>
      </c>
      <c r="I20" s="53">
        <v>0.48</v>
      </c>
      <c r="J20" s="54">
        <v>0.48</v>
      </c>
      <c r="K20" s="8" t="s">
        <v>102</v>
      </c>
      <c r="L20" s="2" t="s">
        <v>111</v>
      </c>
    </row>
    <row r="21" spans="1:12" ht="15" customHeight="1" x14ac:dyDescent="0.25">
      <c r="A21" s="9" t="s">
        <v>37</v>
      </c>
      <c r="B21" s="9" t="s">
        <v>38</v>
      </c>
      <c r="C21" s="53">
        <v>0.85</v>
      </c>
      <c r="D21" s="54">
        <v>0.85</v>
      </c>
      <c r="E21" s="53">
        <v>0.85</v>
      </c>
      <c r="F21" s="54">
        <v>0.85</v>
      </c>
      <c r="G21" s="53">
        <v>0.85</v>
      </c>
      <c r="H21" s="54">
        <v>0.85</v>
      </c>
      <c r="I21" s="53">
        <v>0.85</v>
      </c>
      <c r="J21" s="54">
        <v>0.85</v>
      </c>
      <c r="K21" s="8" t="s">
        <v>102</v>
      </c>
      <c r="L21" s="2" t="s">
        <v>107</v>
      </c>
    </row>
    <row r="22" spans="1:12" ht="15" customHeight="1" x14ac:dyDescent="0.25">
      <c r="A22" s="9" t="s">
        <v>39</v>
      </c>
      <c r="B22" s="9" t="s">
        <v>40</v>
      </c>
      <c r="C22" s="53">
        <v>0.7</v>
      </c>
      <c r="D22" s="54">
        <v>0.7</v>
      </c>
      <c r="E22" s="53">
        <v>0.7</v>
      </c>
      <c r="F22" s="54">
        <v>0.7</v>
      </c>
      <c r="G22" s="53">
        <v>0.7</v>
      </c>
      <c r="H22" s="54">
        <v>0.7</v>
      </c>
      <c r="I22" s="53">
        <v>0.7</v>
      </c>
      <c r="J22" s="54">
        <v>0.7</v>
      </c>
      <c r="K22" s="8" t="s">
        <v>102</v>
      </c>
      <c r="L22" s="2" t="s">
        <v>112</v>
      </c>
    </row>
    <row r="23" spans="1:12" ht="15" customHeight="1" x14ac:dyDescent="0.25">
      <c r="A23" s="9" t="s">
        <v>80</v>
      </c>
      <c r="B23" s="9" t="s">
        <v>85</v>
      </c>
      <c r="C23" s="53">
        <v>0.18285714285714286</v>
      </c>
      <c r="D23" s="54">
        <v>0.19</v>
      </c>
      <c r="E23" s="53">
        <v>0.19500000000000001</v>
      </c>
      <c r="F23" s="54">
        <v>0.2</v>
      </c>
      <c r="G23" s="53">
        <v>0.20500000000000002</v>
      </c>
      <c r="H23" s="54">
        <v>0.21</v>
      </c>
      <c r="I23" s="53">
        <v>0.21</v>
      </c>
      <c r="J23" s="54">
        <v>0.21</v>
      </c>
      <c r="K23" s="8" t="s">
        <v>102</v>
      </c>
      <c r="L23" s="9" t="s">
        <v>113</v>
      </c>
    </row>
    <row r="24" spans="1:12" ht="15" customHeight="1" x14ac:dyDescent="0.25">
      <c r="A24" s="9" t="s">
        <v>81</v>
      </c>
      <c r="B24" s="9" t="s">
        <v>86</v>
      </c>
      <c r="C24" s="53">
        <v>0.12</v>
      </c>
      <c r="D24" s="54">
        <v>0.12</v>
      </c>
      <c r="E24" s="53">
        <v>0.125</v>
      </c>
      <c r="F24" s="54">
        <v>0.13</v>
      </c>
      <c r="G24" s="53">
        <v>0.13500000000000001</v>
      </c>
      <c r="H24" s="54">
        <v>0.14000000000000001</v>
      </c>
      <c r="I24" s="53">
        <v>0.14000000000000001</v>
      </c>
      <c r="J24" s="54">
        <v>0.14000000000000001</v>
      </c>
      <c r="K24" s="8" t="s">
        <v>102</v>
      </c>
      <c r="L24" s="2" t="s">
        <v>114</v>
      </c>
    </row>
    <row r="25" spans="1:12" ht="15" customHeight="1" x14ac:dyDescent="0.25">
      <c r="A25" s="9" t="s">
        <v>41</v>
      </c>
      <c r="B25" s="9" t="s">
        <v>42</v>
      </c>
      <c r="C25" s="53">
        <v>0.37285714285714283</v>
      </c>
      <c r="D25" s="54">
        <v>0.38</v>
      </c>
      <c r="E25" s="53">
        <v>0.39</v>
      </c>
      <c r="F25" s="54">
        <v>0.4</v>
      </c>
      <c r="G25" s="53">
        <v>0.40500000000000003</v>
      </c>
      <c r="H25" s="54">
        <v>0.41</v>
      </c>
      <c r="I25" s="53">
        <v>0.41</v>
      </c>
      <c r="J25" s="54">
        <v>0.41</v>
      </c>
      <c r="K25" s="8" t="s">
        <v>102</v>
      </c>
      <c r="L25" s="2" t="s">
        <v>115</v>
      </c>
    </row>
    <row r="26" spans="1:12" ht="15" customHeight="1" x14ac:dyDescent="0.25">
      <c r="A26" s="9" t="s">
        <v>43</v>
      </c>
      <c r="B26" s="9" t="s">
        <v>44</v>
      </c>
      <c r="C26" s="53">
        <v>0.20857142857142857</v>
      </c>
      <c r="D26" s="54">
        <v>0.23</v>
      </c>
      <c r="E26" s="53">
        <v>0.255</v>
      </c>
      <c r="F26" s="54">
        <v>0.28000000000000003</v>
      </c>
      <c r="G26" s="53">
        <v>0.30000000000000004</v>
      </c>
      <c r="H26" s="54">
        <v>0.32</v>
      </c>
      <c r="I26" s="53">
        <v>0.33999999999999997</v>
      </c>
      <c r="J26" s="54">
        <v>0.36</v>
      </c>
      <c r="K26" s="8" t="s">
        <v>102</v>
      </c>
      <c r="L26" s="2" t="s">
        <v>118</v>
      </c>
    </row>
    <row r="27" spans="1:12" ht="15" customHeight="1" x14ac:dyDescent="0.25">
      <c r="A27" s="9" t="s">
        <v>45</v>
      </c>
      <c r="B27" s="9" t="s">
        <v>46</v>
      </c>
      <c r="C27" s="53">
        <v>0.95</v>
      </c>
      <c r="D27" s="54">
        <v>0.95</v>
      </c>
      <c r="E27" s="53">
        <v>0.95</v>
      </c>
      <c r="F27" s="54">
        <v>0.95</v>
      </c>
      <c r="G27" s="53">
        <v>0.95</v>
      </c>
      <c r="H27" s="54">
        <v>0.95</v>
      </c>
      <c r="I27" s="53">
        <v>0.95</v>
      </c>
      <c r="J27" s="54">
        <v>0.95</v>
      </c>
      <c r="K27" s="8" t="s">
        <v>102</v>
      </c>
      <c r="L27" s="2" t="s">
        <v>116</v>
      </c>
    </row>
    <row r="28" spans="1:12" ht="15" customHeight="1" x14ac:dyDescent="0.25">
      <c r="A28" s="9" t="s">
        <v>29</v>
      </c>
      <c r="B28" s="9" t="s">
        <v>30</v>
      </c>
      <c r="C28" s="54">
        <v>0.4</v>
      </c>
      <c r="D28" s="53">
        <v>0.4</v>
      </c>
      <c r="E28" s="53">
        <v>0.4</v>
      </c>
      <c r="F28" s="53">
        <v>0.4</v>
      </c>
      <c r="G28" s="53">
        <v>0.4</v>
      </c>
      <c r="H28" s="54">
        <v>0.4</v>
      </c>
      <c r="I28" s="53">
        <v>0.4</v>
      </c>
      <c r="J28" s="53">
        <v>0.4</v>
      </c>
      <c r="K28" s="8" t="s">
        <v>104</v>
      </c>
      <c r="L28" s="2" t="s">
        <v>117</v>
      </c>
    </row>
    <row r="29" spans="1:12" ht="15" customHeight="1" x14ac:dyDescent="0.25">
      <c r="A29" s="9" t="s">
        <v>31</v>
      </c>
      <c r="B29" s="9" t="s">
        <v>32</v>
      </c>
      <c r="C29" s="54">
        <v>0.4</v>
      </c>
      <c r="D29" s="53">
        <v>0.4</v>
      </c>
      <c r="E29" s="53">
        <v>0.4</v>
      </c>
      <c r="F29" s="53">
        <v>0.4</v>
      </c>
      <c r="G29" s="53">
        <v>0.4</v>
      </c>
      <c r="H29" s="54">
        <v>0.4</v>
      </c>
      <c r="I29" s="53">
        <v>0.4</v>
      </c>
      <c r="J29" s="53">
        <v>0.4</v>
      </c>
      <c r="K29" s="8" t="s">
        <v>104</v>
      </c>
      <c r="L29" s="2" t="s">
        <v>117</v>
      </c>
    </row>
    <row r="30" spans="1:12" ht="15" customHeight="1" x14ac:dyDescent="0.25">
      <c r="A30" s="9" t="s">
        <v>33</v>
      </c>
      <c r="B30" s="9" t="s">
        <v>34</v>
      </c>
      <c r="C30" s="54">
        <v>0.75</v>
      </c>
      <c r="D30" s="53">
        <v>0.75</v>
      </c>
      <c r="E30" s="53">
        <v>0.75</v>
      </c>
      <c r="F30" s="53">
        <v>0.75</v>
      </c>
      <c r="G30" s="53">
        <v>0.75</v>
      </c>
      <c r="H30" s="54">
        <v>0.75</v>
      </c>
      <c r="I30" s="53">
        <v>0.75</v>
      </c>
      <c r="J30" s="53">
        <v>0.75</v>
      </c>
      <c r="K30" s="8" t="s">
        <v>104</v>
      </c>
      <c r="L30" s="2" t="s">
        <v>117</v>
      </c>
    </row>
    <row r="31" spans="1:12" ht="15" customHeight="1" x14ac:dyDescent="0.25">
      <c r="A31" s="9" t="s">
        <v>35</v>
      </c>
      <c r="B31" s="9" t="s">
        <v>36</v>
      </c>
      <c r="C31" s="54"/>
      <c r="D31" s="54"/>
      <c r="E31" s="54"/>
      <c r="F31" s="54"/>
      <c r="G31" s="54"/>
      <c r="H31" s="54"/>
      <c r="I31" s="54"/>
      <c r="J31" s="54"/>
      <c r="K31" s="8" t="s">
        <v>104</v>
      </c>
      <c r="L31" s="2"/>
    </row>
    <row r="32" spans="1:12" ht="15" customHeight="1" x14ac:dyDescent="0.25">
      <c r="A32" s="9" t="s">
        <v>79</v>
      </c>
      <c r="B32" s="9" t="s">
        <v>83</v>
      </c>
      <c r="C32" s="54">
        <v>0.28000000000000003</v>
      </c>
      <c r="D32" s="53">
        <v>0.28600000000000003</v>
      </c>
      <c r="E32" s="53">
        <v>0.29200000000000004</v>
      </c>
      <c r="F32" s="53">
        <v>0.29799999999999999</v>
      </c>
      <c r="G32" s="53">
        <v>0.30399999999999999</v>
      </c>
      <c r="H32" s="54">
        <v>0.31</v>
      </c>
      <c r="I32" s="53">
        <v>0.316</v>
      </c>
      <c r="J32" s="53">
        <v>0.32200000000000001</v>
      </c>
      <c r="K32" s="8" t="s">
        <v>104</v>
      </c>
      <c r="L32" s="2" t="s">
        <v>117</v>
      </c>
    </row>
    <row r="33" spans="1:12" ht="15" customHeight="1" x14ac:dyDescent="0.25">
      <c r="A33" s="9" t="s">
        <v>78</v>
      </c>
      <c r="B33" s="9" t="s">
        <v>84</v>
      </c>
      <c r="C33" s="54">
        <v>0.49</v>
      </c>
      <c r="D33" s="53">
        <v>0.51</v>
      </c>
      <c r="E33" s="53">
        <v>0.53</v>
      </c>
      <c r="F33" s="53">
        <v>0.54999999999999993</v>
      </c>
      <c r="G33" s="53">
        <v>0.56999999999999995</v>
      </c>
      <c r="H33" s="54">
        <v>0.59</v>
      </c>
      <c r="I33" s="53">
        <v>0.61</v>
      </c>
      <c r="J33" s="53">
        <v>0.63</v>
      </c>
      <c r="K33" s="8" t="s">
        <v>104</v>
      </c>
      <c r="L33" s="2" t="s">
        <v>117</v>
      </c>
    </row>
    <row r="34" spans="1:12" ht="15" customHeight="1" x14ac:dyDescent="0.25">
      <c r="A34" s="9" t="s">
        <v>37</v>
      </c>
      <c r="B34" s="9" t="s">
        <v>38</v>
      </c>
      <c r="C34" s="54"/>
      <c r="D34" s="54"/>
      <c r="E34" s="54"/>
      <c r="F34" s="54"/>
      <c r="G34" s="54"/>
      <c r="H34" s="54"/>
      <c r="I34" s="54"/>
      <c r="J34" s="54"/>
      <c r="K34" s="8" t="s">
        <v>104</v>
      </c>
      <c r="L34" s="2"/>
    </row>
    <row r="35" spans="1:12" ht="15" customHeight="1" x14ac:dyDescent="0.25">
      <c r="A35" s="9" t="s">
        <v>39</v>
      </c>
      <c r="B35" s="9" t="s">
        <v>40</v>
      </c>
      <c r="C35" s="54"/>
      <c r="D35" s="54"/>
      <c r="E35" s="54"/>
      <c r="F35" s="54"/>
      <c r="G35" s="54"/>
      <c r="H35" s="54"/>
      <c r="I35" s="54"/>
      <c r="J35" s="54"/>
      <c r="K35" s="8" t="s">
        <v>104</v>
      </c>
      <c r="L35" s="2"/>
    </row>
    <row r="36" spans="1:12" ht="15" customHeight="1" x14ac:dyDescent="0.25">
      <c r="A36" s="9" t="s">
        <v>80</v>
      </c>
      <c r="B36" s="9" t="s">
        <v>85</v>
      </c>
      <c r="C36" s="54">
        <v>0.13</v>
      </c>
      <c r="D36" s="53">
        <v>0.13200000000000001</v>
      </c>
      <c r="E36" s="53">
        <v>0.13400000000000001</v>
      </c>
      <c r="F36" s="53">
        <v>0.13600000000000001</v>
      </c>
      <c r="G36" s="53">
        <v>0.13800000000000001</v>
      </c>
      <c r="H36" s="54">
        <v>0.14000000000000001</v>
      </c>
      <c r="I36" s="53">
        <v>0.14200000000000002</v>
      </c>
      <c r="J36" s="53">
        <v>0.14400000000000002</v>
      </c>
      <c r="K36" s="8" t="s">
        <v>104</v>
      </c>
      <c r="L36" s="2" t="s">
        <v>117</v>
      </c>
    </row>
    <row r="37" spans="1:12" ht="15" customHeight="1" x14ac:dyDescent="0.25">
      <c r="A37" s="9" t="s">
        <v>81</v>
      </c>
      <c r="B37" s="9" t="s">
        <v>86</v>
      </c>
      <c r="C37" s="54">
        <v>0.13</v>
      </c>
      <c r="D37" s="53">
        <v>0.13200000000000001</v>
      </c>
      <c r="E37" s="53">
        <v>0.13400000000000001</v>
      </c>
      <c r="F37" s="53">
        <v>0.13600000000000001</v>
      </c>
      <c r="G37" s="53">
        <v>0.13800000000000001</v>
      </c>
      <c r="H37" s="54">
        <v>0.14000000000000001</v>
      </c>
      <c r="I37" s="53">
        <v>0.14200000000000002</v>
      </c>
      <c r="J37" s="53">
        <v>0.14400000000000002</v>
      </c>
      <c r="K37" s="8" t="s">
        <v>104</v>
      </c>
      <c r="L37" s="2" t="s">
        <v>117</v>
      </c>
    </row>
    <row r="38" spans="1:12" ht="15" customHeight="1" x14ac:dyDescent="0.25">
      <c r="A38" s="9" t="s">
        <v>41</v>
      </c>
      <c r="B38" s="9" t="s">
        <v>42</v>
      </c>
      <c r="C38" s="54"/>
      <c r="D38" s="54"/>
      <c r="E38" s="54"/>
      <c r="F38" s="54"/>
      <c r="G38" s="54"/>
      <c r="H38" s="54"/>
      <c r="I38" s="54"/>
      <c r="J38" s="54"/>
      <c r="K38" s="8" t="s">
        <v>104</v>
      </c>
      <c r="L38" s="2"/>
    </row>
    <row r="39" spans="1:12" ht="15" customHeight="1" x14ac:dyDescent="0.25">
      <c r="A39" s="9" t="s">
        <v>43</v>
      </c>
      <c r="B39" s="9" t="s">
        <v>44</v>
      </c>
      <c r="C39" s="54"/>
      <c r="D39" s="54"/>
      <c r="E39" s="54"/>
      <c r="F39" s="54"/>
      <c r="G39" s="54"/>
      <c r="H39" s="54"/>
      <c r="I39" s="54"/>
      <c r="J39" s="54"/>
      <c r="K39" s="8" t="s">
        <v>104</v>
      </c>
      <c r="L39" s="2"/>
    </row>
    <row r="40" spans="1:12" ht="15" customHeight="1" x14ac:dyDescent="0.25">
      <c r="A40" s="9" t="s">
        <v>45</v>
      </c>
      <c r="B40" s="9" t="s">
        <v>46</v>
      </c>
      <c r="C40" s="54"/>
      <c r="D40" s="54"/>
      <c r="E40" s="54"/>
      <c r="F40" s="54"/>
      <c r="G40" s="54"/>
      <c r="H40" s="54"/>
      <c r="I40" s="54"/>
      <c r="J40" s="54"/>
      <c r="K40" s="8" t="s">
        <v>104</v>
      </c>
      <c r="L40" s="2"/>
    </row>
  </sheetData>
  <hyperlinks>
    <hyperlink ref="K2" r:id="rId1" location="blank"/>
  </hyperlinks>
  <pageMargins left="0.7" right="0.7" top="0.78740157499999996" bottom="0.78740157499999996" header="0.3" footer="0.3"/>
  <pageSetup paperSize="9" orientation="portrait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5"/>
  <sheetViews>
    <sheetView zoomScale="75" zoomScaleNormal="75" workbookViewId="0">
      <pane xSplit="3" ySplit="1" topLeftCell="D2" activePane="bottomRight" state="frozen"/>
      <selection pane="topRight" activeCell="I1" sqref="I1"/>
      <selection pane="bottomLeft" activeCell="A2" sqref="A2"/>
      <selection pane="bottomRight" activeCell="D2" sqref="D2"/>
    </sheetView>
  </sheetViews>
  <sheetFormatPr defaultColWidth="11" defaultRowHeight="14.25" x14ac:dyDescent="0.2"/>
  <cols>
    <col min="1" max="1" width="11.75" customWidth="1"/>
    <col min="2" max="2" width="48.625" customWidth="1"/>
    <col min="3" max="3" width="12.25" customWidth="1"/>
    <col min="4" max="36" width="10.25" customWidth="1"/>
  </cols>
  <sheetData>
    <row r="1" spans="1:36" ht="15" customHeight="1" x14ac:dyDescent="0.25">
      <c r="A1" s="3" t="s">
        <v>26</v>
      </c>
      <c r="B1" s="3" t="s">
        <v>27</v>
      </c>
      <c r="C1" s="3" t="s">
        <v>28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120</v>
      </c>
      <c r="I1" s="3" t="s">
        <v>148</v>
      </c>
      <c r="J1" s="3" t="s">
        <v>149</v>
      </c>
      <c r="K1" s="3" t="s">
        <v>150</v>
      </c>
      <c r="L1" s="3" t="s">
        <v>151</v>
      </c>
      <c r="M1" s="3" t="s">
        <v>141</v>
      </c>
      <c r="N1" s="3" t="s">
        <v>152</v>
      </c>
      <c r="O1" s="3" t="s">
        <v>153</v>
      </c>
      <c r="P1" s="3" t="s">
        <v>154</v>
      </c>
      <c r="Q1" s="3" t="s">
        <v>155</v>
      </c>
      <c r="R1" s="3" t="s">
        <v>156</v>
      </c>
      <c r="S1" s="3" t="s">
        <v>157</v>
      </c>
      <c r="T1" s="3" t="s">
        <v>158</v>
      </c>
      <c r="U1" s="3" t="s">
        <v>142</v>
      </c>
      <c r="V1" s="3" t="s">
        <v>159</v>
      </c>
      <c r="W1" s="3" t="s">
        <v>160</v>
      </c>
      <c r="X1" s="3" t="s">
        <v>161</v>
      </c>
      <c r="Y1" s="3" t="s">
        <v>162</v>
      </c>
      <c r="Z1" s="3" t="s">
        <v>163</v>
      </c>
      <c r="AA1" s="3" t="s">
        <v>164</v>
      </c>
      <c r="AB1" s="3" t="s">
        <v>165</v>
      </c>
      <c r="AC1" s="3" t="s">
        <v>143</v>
      </c>
      <c r="AD1" s="3" t="s">
        <v>166</v>
      </c>
      <c r="AE1" s="3" t="s">
        <v>167</v>
      </c>
      <c r="AF1" s="3" t="s">
        <v>168</v>
      </c>
      <c r="AG1" s="3" t="s">
        <v>169</v>
      </c>
      <c r="AH1" s="3" t="s">
        <v>170</v>
      </c>
      <c r="AI1" s="3" t="s">
        <v>171</v>
      </c>
      <c r="AJ1" s="3" t="s">
        <v>172</v>
      </c>
    </row>
    <row r="2" spans="1:36" ht="15" customHeight="1" x14ac:dyDescent="0.25">
      <c r="A2" s="9" t="s">
        <v>25</v>
      </c>
      <c r="B2" s="9" t="s">
        <v>29</v>
      </c>
      <c r="C2" s="9" t="s">
        <v>30</v>
      </c>
      <c r="D2" s="55">
        <f>IFERROR((generation!H2*1000)/(365*24*capacity!H2),0)</f>
        <v>0.39245697415656206</v>
      </c>
      <c r="E2" s="55">
        <f>IFERROR((generation!I2*1000)/(365*24*capacity!I2),0)</f>
        <v>0.36988464478642274</v>
      </c>
      <c r="F2" s="55">
        <f>IFERROR((generation!J2*1000)/(365*24*capacity!J2),0)</f>
        <v>0.33198056004452015</v>
      </c>
      <c r="G2" s="55">
        <f>IFERROR((generation!K2*1000)/(365*24*capacity!K2),0)</f>
        <v>0.28612706620029715</v>
      </c>
      <c r="H2" s="55">
        <f>IFERROR((generation!L2*1000)/(365*24*capacity!L2),0)</f>
        <v>0.28799683367843121</v>
      </c>
      <c r="I2" s="55">
        <f>IFERROR((generation!M2*1000)/(365*24*capacity!M2),0)</f>
        <v>0.30440838966582018</v>
      </c>
      <c r="J2" s="55">
        <f>IFERROR((generation!N2*1000)/(365*24*capacity!N2),0)</f>
        <v>0.33556489668758877</v>
      </c>
      <c r="K2" s="55">
        <f>IFERROR((generation!O2*1000)/(365*24*capacity!O2),0)</f>
        <v>0.34461962248591194</v>
      </c>
      <c r="L2" s="55">
        <f>IFERROR((generation!P2*1000)/(365*24*capacity!P2),0)</f>
        <v>0.28624200149661733</v>
      </c>
      <c r="M2" s="55">
        <f>IF(AND(AVERAGE(D2:L2)&gt;0,AVERAGE(D2:L2)&lt;1),AVERAGE(D2:L2),CUF_sources!C$15)</f>
        <v>0.32658677657801904</v>
      </c>
      <c r="N2" s="55">
        <f>IFERROR(M2*(CUF_sources!D$15/CUF_sources!C$15),0)</f>
        <v>0.32658677657801904</v>
      </c>
      <c r="O2" s="55">
        <f>IFERROR(N2*(CUF_sources!E$15/CUF_sources!D$15),0)</f>
        <v>0.32658677657801904</v>
      </c>
      <c r="P2" s="55">
        <f>IFERROR(O2*(CUF_sources!F$15/CUF_sources!E$15),0)</f>
        <v>0.32658677657801904</v>
      </c>
      <c r="Q2" s="55">
        <f>IFERROR(P2*(CUF_sources!G$15/CUF_sources!F$15),0)</f>
        <v>0.32658677657801904</v>
      </c>
      <c r="R2" s="55">
        <f>IFERROR(Q2*(CUF_sources!H$15/CUF_sources!G$15),0)</f>
        <v>0.32658677657801904</v>
      </c>
      <c r="S2" s="55">
        <f>IFERROR(R2*(CUF_sources!I$15/CUF_sources!H$15),0)</f>
        <v>0.32658677657801904</v>
      </c>
      <c r="T2" s="55">
        <f>IFERROR(S2*(CUF_sources!J$15/CUF_sources!I$15),0)</f>
        <v>0.32658677657801904</v>
      </c>
      <c r="U2" s="55">
        <f>IF(M2&lt;CUF_sources!C$15,CUF_sources!C$15,CUF!M2)</f>
        <v>0.85</v>
      </c>
      <c r="V2" s="55">
        <f>IFERROR(U2*(CUF_sources!D$15/CUF_sources!C$15),0)</f>
        <v>0.85</v>
      </c>
      <c r="W2" s="55">
        <f>IFERROR(V2*(CUF_sources!E$15/CUF_sources!D$15),0)</f>
        <v>0.85</v>
      </c>
      <c r="X2" s="55">
        <f>IFERROR(W2*(CUF_sources!F$15/CUF_sources!E$15),0)</f>
        <v>0.85</v>
      </c>
      <c r="Y2" s="55">
        <f>IFERROR(X2*(CUF_sources!G$15/CUF_sources!F$15),0)</f>
        <v>0.85</v>
      </c>
      <c r="Z2" s="55">
        <f>IFERROR(Y2*(CUF_sources!H$15/CUF_sources!G$15),0)</f>
        <v>0.85</v>
      </c>
      <c r="AA2" s="55">
        <f>IFERROR(Z2*(CUF_sources!I$15/CUF_sources!H$15),0)</f>
        <v>0.85</v>
      </c>
      <c r="AB2" s="55">
        <f>IFERROR(AA2*(CUF_sources!J$15/CUF_sources!I$15),0)</f>
        <v>0.85</v>
      </c>
      <c r="AC2" s="55">
        <f>CUF_sources!C$15</f>
        <v>0.85</v>
      </c>
      <c r="AD2" s="55">
        <f>CUF_sources!D$15</f>
        <v>0.85</v>
      </c>
      <c r="AE2" s="55">
        <f>CUF_sources!E$15</f>
        <v>0.85</v>
      </c>
      <c r="AF2" s="55">
        <f>CUF_sources!F$15</f>
        <v>0.85</v>
      </c>
      <c r="AG2" s="55">
        <f>CUF_sources!G$15</f>
        <v>0.85</v>
      </c>
      <c r="AH2" s="55">
        <f>CUF_sources!H$15</f>
        <v>0.85</v>
      </c>
      <c r="AI2" s="55">
        <f>CUF_sources!I$15</f>
        <v>0.85</v>
      </c>
      <c r="AJ2" s="55">
        <f>CUF_sources!J$15</f>
        <v>0.85</v>
      </c>
    </row>
    <row r="3" spans="1:36" ht="15" customHeight="1" x14ac:dyDescent="0.25">
      <c r="A3" s="9" t="s">
        <v>25</v>
      </c>
      <c r="B3" s="9" t="s">
        <v>31</v>
      </c>
      <c r="C3" s="9" t="s">
        <v>32</v>
      </c>
      <c r="D3" s="55">
        <f>IFERROR((generation!H3*1000)/(365*24*capacity!H3),0)</f>
        <v>0.21527484972472313</v>
      </c>
      <c r="E3" s="55">
        <f>IFERROR((generation!I3*1000)/(365*24*capacity!I3),0)</f>
        <v>0.19613804409669544</v>
      </c>
      <c r="F3" s="55">
        <f>IFERROR((generation!J3*1000)/(365*24*capacity!J3),0)</f>
        <v>0.1255793182153026</v>
      </c>
      <c r="G3" s="55">
        <f>IFERROR((generation!K3*1000)/(365*24*capacity!K3),0)</f>
        <v>0.12426074666128586</v>
      </c>
      <c r="H3" s="55">
        <f>IFERROR((generation!L3*1000)/(365*24*capacity!L3),0)</f>
        <v>0.19436697983908194</v>
      </c>
      <c r="I3" s="55">
        <f>IFERROR((generation!M3*1000)/(365*24*capacity!M3),0)</f>
        <v>0.21695228484316817</v>
      </c>
      <c r="J3" s="55">
        <f>IFERROR((generation!N3*1000)/(365*24*capacity!N3),0)</f>
        <v>0.27897112531618906</v>
      </c>
      <c r="K3" s="55">
        <f>IFERROR((generation!O3*1000)/(365*24*capacity!O3),0)</f>
        <v>0.25339335937340318</v>
      </c>
      <c r="L3" s="55">
        <f>IFERROR((generation!P3*1000)/(365*24*capacity!P3),0)</f>
        <v>0.29590696001727035</v>
      </c>
      <c r="M3" s="55">
        <f>IF(AND(AVERAGE(D3:L3)&gt;0,AVERAGE(D3:L3)&lt;1),AVERAGE(D3:L3),CUF_sources!C$16)</f>
        <v>0.21120485200967998</v>
      </c>
      <c r="N3" s="55">
        <f>IFERROR(M3*(CUF_sources!D$16/CUF_sources!C$16),0)</f>
        <v>0.21120485200967998</v>
      </c>
      <c r="O3" s="55">
        <f>IFERROR(N3*(CUF_sources!E$16/CUF_sources!D$16),0)</f>
        <v>0.21120485200967998</v>
      </c>
      <c r="P3" s="55">
        <f>IFERROR(O3*(CUF_sources!F$16/CUF_sources!E$16),0)</f>
        <v>0.21120485200967998</v>
      </c>
      <c r="Q3" s="55">
        <f>IFERROR(P3*(CUF_sources!G$16/CUF_sources!F$16),0)</f>
        <v>0.21120485200967998</v>
      </c>
      <c r="R3" s="55">
        <f>IFERROR(Q3*(CUF_sources!H$16/CUF_sources!G$16),0)</f>
        <v>0.21120485200967998</v>
      </c>
      <c r="S3" s="55">
        <f>IFERROR(R3*(CUF_sources!I$16/CUF_sources!H$16),0)</f>
        <v>0.21120485200967998</v>
      </c>
      <c r="T3" s="55">
        <f>IFERROR(S3*(CUF_sources!J$16/CUF_sources!I$16),0)</f>
        <v>0.21120485200967998</v>
      </c>
      <c r="U3" s="55">
        <f>IF(M3&lt;CUF_sources!C$16,CUF_sources!C$16,CUF!M3)</f>
        <v>0.85</v>
      </c>
      <c r="V3" s="55">
        <f>IFERROR(U3*(CUF_sources!D$16/CUF_sources!C$16),0)</f>
        <v>0.85</v>
      </c>
      <c r="W3" s="55">
        <f>IFERROR(V3*(CUF_sources!E$16/CUF_sources!D$16),0)</f>
        <v>0.85</v>
      </c>
      <c r="X3" s="55">
        <f>IFERROR(W3*(CUF_sources!F$16/CUF_sources!E$16),0)</f>
        <v>0.85</v>
      </c>
      <c r="Y3" s="55">
        <f>IFERROR(X3*(CUF_sources!G$16/CUF_sources!F$16),0)</f>
        <v>0.85</v>
      </c>
      <c r="Z3" s="55">
        <f>IFERROR(Y3*(CUF_sources!H$16/CUF_sources!G$16),0)</f>
        <v>0.85</v>
      </c>
      <c r="AA3" s="55">
        <f>IFERROR(Z3*(CUF_sources!I$16/CUF_sources!H$16),0)</f>
        <v>0.85</v>
      </c>
      <c r="AB3" s="55">
        <f>IFERROR(AA3*(CUF_sources!J$16/CUF_sources!I$16),0)</f>
        <v>0.85</v>
      </c>
      <c r="AC3" s="55">
        <f>CUF_sources!C$16</f>
        <v>0.85</v>
      </c>
      <c r="AD3" s="55">
        <f>CUF_sources!D$16</f>
        <v>0.85</v>
      </c>
      <c r="AE3" s="55">
        <f>CUF_sources!E$16</f>
        <v>0.85</v>
      </c>
      <c r="AF3" s="55">
        <f>CUF_sources!F$16</f>
        <v>0.85</v>
      </c>
      <c r="AG3" s="55">
        <f>CUF_sources!G$16</f>
        <v>0.85</v>
      </c>
      <c r="AH3" s="55">
        <f>CUF_sources!H$16</f>
        <v>0.85</v>
      </c>
      <c r="AI3" s="55">
        <f>CUF_sources!I$16</f>
        <v>0.85</v>
      </c>
      <c r="AJ3" s="55">
        <f>CUF_sources!J$16</f>
        <v>0.85</v>
      </c>
    </row>
    <row r="4" spans="1:36" ht="15" customHeight="1" x14ac:dyDescent="0.25">
      <c r="A4" s="9" t="s">
        <v>25</v>
      </c>
      <c r="B4" s="9" t="s">
        <v>33</v>
      </c>
      <c r="C4" s="9" t="s">
        <v>34</v>
      </c>
      <c r="D4" s="55">
        <f>IFERROR((generation!H4*1000)/(365*24*capacity!H4),0)</f>
        <v>0</v>
      </c>
      <c r="E4" s="55">
        <f>IFERROR((generation!I4*1000)/(365*24*capacity!I4),0)</f>
        <v>0</v>
      </c>
      <c r="F4" s="55">
        <f>IFERROR((generation!J4*1000)/(365*24*capacity!J4),0)</f>
        <v>0</v>
      </c>
      <c r="G4" s="55">
        <f>IFERROR((generation!K4*1000)/(365*24*capacity!K4),0)</f>
        <v>0</v>
      </c>
      <c r="H4" s="55">
        <f>IFERROR((generation!L4*1000)/(365*24*capacity!L4),0)</f>
        <v>0</v>
      </c>
      <c r="I4" s="55">
        <f>IFERROR((generation!M4*1000)/(365*24*capacity!M4),0)</f>
        <v>0</v>
      </c>
      <c r="J4" s="55">
        <f>IFERROR((generation!N4*1000)/(365*24*capacity!N4),0)</f>
        <v>0</v>
      </c>
      <c r="K4" s="55">
        <f>IFERROR((generation!O4*1000)/(365*24*capacity!O4),0)</f>
        <v>0</v>
      </c>
      <c r="L4" s="55">
        <f>IFERROR((generation!P4*1000)/(365*24*capacity!P4),0)</f>
        <v>0</v>
      </c>
      <c r="M4" s="55">
        <f>IF(AND(AVERAGE(D4:L4)&gt;0,AVERAGE(D4:L4)&lt;1),AVERAGE(D4:L4),CUF_sources!C$17)</f>
        <v>0.81</v>
      </c>
      <c r="N4" s="55">
        <f>IFERROR(M4*(CUF_sources!D$17/CUF_sources!C$17),0)</f>
        <v>0.81</v>
      </c>
      <c r="O4" s="55">
        <f>IFERROR(N4*(CUF_sources!E$17/CUF_sources!D$17),0)</f>
        <v>0.81</v>
      </c>
      <c r="P4" s="55">
        <f>IFERROR(O4*(CUF_sources!F$17/CUF_sources!E$17),0)</f>
        <v>0.81</v>
      </c>
      <c r="Q4" s="55">
        <f>IFERROR(P4*(CUF_sources!G$17/CUF_sources!F$17),0)</f>
        <v>0.81</v>
      </c>
      <c r="R4" s="55">
        <f>IFERROR(Q4*(CUF_sources!H$17/CUF_sources!G$17),0)</f>
        <v>0.81</v>
      </c>
      <c r="S4" s="55">
        <f>IFERROR(R4*(CUF_sources!I$17/CUF_sources!H$17),0)</f>
        <v>0.81</v>
      </c>
      <c r="T4" s="55">
        <f>IFERROR(S4*(CUF_sources!J$17/CUF_sources!I$17),0)</f>
        <v>0.81</v>
      </c>
      <c r="U4" s="55">
        <f>IF(M4&lt;CUF_sources!C$17,CUF_sources!C$17,CUF!M4)</f>
        <v>0.81</v>
      </c>
      <c r="V4" s="55">
        <f>IFERROR(U4*(CUF_sources!D$17/CUF_sources!C$17),0)</f>
        <v>0.81</v>
      </c>
      <c r="W4" s="55">
        <f>IFERROR(V4*(CUF_sources!E$17/CUF_sources!D$17),0)</f>
        <v>0.81</v>
      </c>
      <c r="X4" s="55">
        <f>IFERROR(W4*(CUF_sources!F$17/CUF_sources!E$17),0)</f>
        <v>0.81</v>
      </c>
      <c r="Y4" s="55">
        <f>IFERROR(X4*(CUF_sources!G$17/CUF_sources!F$17),0)</f>
        <v>0.81</v>
      </c>
      <c r="Z4" s="55">
        <f>IFERROR(Y4*(CUF_sources!H$17/CUF_sources!G$17),0)</f>
        <v>0.81</v>
      </c>
      <c r="AA4" s="55">
        <f>IFERROR(Z4*(CUF_sources!I$17/CUF_sources!H$17),0)</f>
        <v>0.81</v>
      </c>
      <c r="AB4" s="55">
        <f>IFERROR(AA4*(CUF_sources!J$17/CUF_sources!I$17),0)</f>
        <v>0.81</v>
      </c>
      <c r="AC4" s="55">
        <f>CUF_sources!C$17</f>
        <v>0.81</v>
      </c>
      <c r="AD4" s="55">
        <f>CUF_sources!D$17</f>
        <v>0.81</v>
      </c>
      <c r="AE4" s="55">
        <f>CUF_sources!E$17</f>
        <v>0.81</v>
      </c>
      <c r="AF4" s="55">
        <f>CUF_sources!F$17</f>
        <v>0.81</v>
      </c>
      <c r="AG4" s="55">
        <f>CUF_sources!G$17</f>
        <v>0.81</v>
      </c>
      <c r="AH4" s="55">
        <f>CUF_sources!H$17</f>
        <v>0.81</v>
      </c>
      <c r="AI4" s="55">
        <f>CUF_sources!I$17</f>
        <v>0.81</v>
      </c>
      <c r="AJ4" s="55">
        <f>CUF_sources!J$17</f>
        <v>0.81</v>
      </c>
    </row>
    <row r="5" spans="1:36" ht="15" customHeight="1" x14ac:dyDescent="0.25">
      <c r="A5" s="9" t="s">
        <v>25</v>
      </c>
      <c r="B5" s="9" t="s">
        <v>35</v>
      </c>
      <c r="C5" s="9" t="s">
        <v>36</v>
      </c>
      <c r="D5" s="55">
        <f>IFERROR((generation!H5*1000)/(365*24*capacity!H5),0)</f>
        <v>0.32728823237115218</v>
      </c>
      <c r="E5" s="55">
        <f>IFERROR((generation!I5*1000)/(365*24*capacity!I5),0)</f>
        <v>0.40949985591238169</v>
      </c>
      <c r="F5" s="55">
        <f>IFERROR((generation!J5*1000)/(365*24*capacity!J5),0)</f>
        <v>0.39047094497577611</v>
      </c>
      <c r="G5" s="55">
        <f>IFERROR((generation!K5*1000)/(365*24*capacity!K5),0)</f>
        <v>0.37820717119799774</v>
      </c>
      <c r="H5" s="55">
        <f>IFERROR((generation!L5*1000)/(365*24*capacity!L5),0)</f>
        <v>0.33947650798587009</v>
      </c>
      <c r="I5" s="55">
        <f>IFERROR((generation!M5*1000)/(365*24*capacity!M5),0)</f>
        <v>0.34779936017071805</v>
      </c>
      <c r="J5" s="55">
        <f>IFERROR((generation!N5*1000)/(365*24*capacity!N5),0)</f>
        <v>0.34025099626582295</v>
      </c>
      <c r="K5" s="55">
        <f>IFERROR((generation!O5*1000)/(365*24*capacity!O5),0)</f>
        <v>0.32414593909340073</v>
      </c>
      <c r="L5" s="55">
        <f>IFERROR((generation!P5*1000)/(365*24*capacity!P5),0)</f>
        <v>0.34279477337340541</v>
      </c>
      <c r="M5" s="55">
        <f>IF(AND(AVERAGE(D5:L5)&gt;0,AVERAGE(D5:L5)&lt;1),AVERAGE(D5:L5),CUF_sources!C$18)</f>
        <v>0.35554819792739162</v>
      </c>
      <c r="N5" s="55">
        <f>IFERROR(M5*(CUF_sources!D$18/CUF_sources!C$18),0)</f>
        <v>0.35554819792739162</v>
      </c>
      <c r="O5" s="55">
        <f>IFERROR(N5*(CUF_sources!E$18/CUF_sources!D$18),0)</f>
        <v>0.35554819792739162</v>
      </c>
      <c r="P5" s="55">
        <f>IFERROR(O5*(CUF_sources!F$18/CUF_sources!E$18),0)</f>
        <v>0.35554819792739162</v>
      </c>
      <c r="Q5" s="55">
        <f>IFERROR(P5*(CUF_sources!G$18/CUF_sources!F$18),0)</f>
        <v>0.35554819792739162</v>
      </c>
      <c r="R5" s="55">
        <f>IFERROR(Q5*(CUF_sources!H$18/CUF_sources!G$18),0)</f>
        <v>0.35554819792739162</v>
      </c>
      <c r="S5" s="55">
        <f>IFERROR(R5*(CUF_sources!I$18/CUF_sources!H$18),0)</f>
        <v>0.35554819792739162</v>
      </c>
      <c r="T5" s="55">
        <f>IFERROR(S5*(CUF_sources!J$18/CUF_sources!I$18),0)</f>
        <v>0.35554819792739162</v>
      </c>
      <c r="U5" s="55">
        <f>IF(M5&gt;0,M5,CUF_sources!C$18)</f>
        <v>0.35554819792739162</v>
      </c>
      <c r="V5" s="55">
        <f>IFERROR(U5*(CUF_sources!D$18/CUF_sources!C$18),0)</f>
        <v>0.35554819792739162</v>
      </c>
      <c r="W5" s="55">
        <f>IFERROR(V5*(CUF_sources!E$18/CUF_sources!D$18),0)</f>
        <v>0.35554819792739162</v>
      </c>
      <c r="X5" s="55">
        <f>IFERROR(W5*(CUF_sources!F$18/CUF_sources!E$18),0)</f>
        <v>0.35554819792739162</v>
      </c>
      <c r="Y5" s="55">
        <f>IFERROR(X5*(CUF_sources!G$18/CUF_sources!F$18),0)</f>
        <v>0.35554819792739162</v>
      </c>
      <c r="Z5" s="55">
        <f>IFERROR(Y5*(CUF_sources!H$18/CUF_sources!G$18),0)</f>
        <v>0.35554819792739162</v>
      </c>
      <c r="AA5" s="55">
        <f>IFERROR(Z5*(CUF_sources!I$18/CUF_sources!H$18),0)</f>
        <v>0.35554819792739162</v>
      </c>
      <c r="AB5" s="55">
        <f>IFERROR(AA5*(CUF_sources!J$18/CUF_sources!I$18),0)</f>
        <v>0.35554819792739162</v>
      </c>
      <c r="AC5" s="55">
        <f>CUF_sources!C$18</f>
        <v>0.37</v>
      </c>
      <c r="AD5" s="55">
        <f>CUF_sources!D$18</f>
        <v>0.37</v>
      </c>
      <c r="AE5" s="55">
        <f>CUF_sources!E$18</f>
        <v>0.37</v>
      </c>
      <c r="AF5" s="55">
        <f>CUF_sources!F$18</f>
        <v>0.37</v>
      </c>
      <c r="AG5" s="55">
        <f>CUF_sources!G$18</f>
        <v>0.37</v>
      </c>
      <c r="AH5" s="55">
        <f>CUF_sources!H$18</f>
        <v>0.37</v>
      </c>
      <c r="AI5" s="55">
        <f>CUF_sources!I$18</f>
        <v>0.37</v>
      </c>
      <c r="AJ5" s="55">
        <f>CUF_sources!J$18</f>
        <v>0.37</v>
      </c>
    </row>
    <row r="6" spans="1:36" ht="15" customHeight="1" x14ac:dyDescent="0.25">
      <c r="A6" s="9" t="s">
        <v>25</v>
      </c>
      <c r="B6" s="9" t="s">
        <v>79</v>
      </c>
      <c r="C6" s="9" t="s">
        <v>83</v>
      </c>
      <c r="D6" s="55">
        <f>IFERROR((generation!H6*1000)/(365*24*capacity!H6),0)</f>
        <v>0.19984967045937166</v>
      </c>
      <c r="E6" s="55">
        <f>IFERROR((generation!I6*1000)/(365*24*capacity!I6),0)</f>
        <v>0.21025977522902337</v>
      </c>
      <c r="F6" s="55">
        <f>IFERROR((generation!J6*1000)/(365*24*capacity!J6),0)</f>
        <v>0.21490511461783357</v>
      </c>
      <c r="G6" s="55">
        <f>IFERROR((generation!K6*1000)/(365*24*capacity!K6),0)</f>
        <v>0.20803165247836891</v>
      </c>
      <c r="H6" s="55">
        <f>IFERROR((generation!L6*1000)/(365*24*capacity!L6),0)</f>
        <v>0.22202044715277236</v>
      </c>
      <c r="I6" s="55">
        <f>IFERROR((generation!M6*1000)/(365*24*capacity!M6),0)</f>
        <v>0.21889564914210219</v>
      </c>
      <c r="J6" s="55">
        <f>IFERROR((generation!N6*1000)/(365*24*capacity!N6),0)</f>
        <v>0.25987217526200346</v>
      </c>
      <c r="K6" s="55">
        <f>IFERROR((generation!O6*1000)/(365*24*capacity!O6),0)</f>
        <v>0.21974727240775049</v>
      </c>
      <c r="L6" s="55">
        <f>IFERROR((generation!P6*1000)/(365*24*capacity!P6),0)</f>
        <v>0.26474853460390935</v>
      </c>
      <c r="M6" s="55">
        <f>IF(AND(AVERAGE(D6:L6)&gt;0,AVERAGE(D6:L6)&lt;1),AVERAGE(D6:L6),CUF_sources!C$19)</f>
        <v>0.22425892126145947</v>
      </c>
      <c r="N6" s="55">
        <f>IFERROR(M6*(CUF_sources!D$19/CUF_sources!C$19),0)</f>
        <v>0.26911070551375132</v>
      </c>
      <c r="O6" s="55">
        <f>IFERROR(N6*(CUF_sources!E$19/CUF_sources!D$19),0)</f>
        <v>0.29153659763989725</v>
      </c>
      <c r="P6" s="55">
        <f>IFERROR(O6*(CUF_sources!F$19/CUF_sources!E$19),0)</f>
        <v>0.31396248976604324</v>
      </c>
      <c r="Q6" s="55">
        <f>IFERROR(P6*(CUF_sources!G$19/CUF_sources!F$19),0)</f>
        <v>0.33638838189218917</v>
      </c>
      <c r="R6" s="55">
        <f>IFERROR(Q6*(CUF_sources!H$19/CUF_sources!G$19),0)</f>
        <v>0.3588142740183351</v>
      </c>
      <c r="S6" s="55">
        <f>IFERROR(R6*(CUF_sources!I$19/CUF_sources!H$19),0)</f>
        <v>0.38124016614448103</v>
      </c>
      <c r="T6" s="55">
        <f>IFERROR(S6*(CUF_sources!J$19/CUF_sources!I$19),0)</f>
        <v>0.40366605827062696</v>
      </c>
      <c r="U6" s="55">
        <f>IF(M6&gt;0,M6,CUF_sources!C$19)</f>
        <v>0.22425892126145947</v>
      </c>
      <c r="V6" s="55">
        <f>IFERROR(U6*(CUF_sources!D$19/CUF_sources!C$19),0)</f>
        <v>0.26911070551375132</v>
      </c>
      <c r="W6" s="55">
        <f>IFERROR(V6*(CUF_sources!E$19/CUF_sources!D$19),0)</f>
        <v>0.29153659763989725</v>
      </c>
      <c r="X6" s="55">
        <f>IFERROR(W6*(CUF_sources!F$19/CUF_sources!E$19),0)</f>
        <v>0.31396248976604324</v>
      </c>
      <c r="Y6" s="55">
        <f>IFERROR(X6*(CUF_sources!G$19/CUF_sources!F$19),0)</f>
        <v>0.33638838189218917</v>
      </c>
      <c r="Z6" s="55">
        <f>IFERROR(Y6*(CUF_sources!H$19/CUF_sources!G$19),0)</f>
        <v>0.3588142740183351</v>
      </c>
      <c r="AA6" s="55">
        <f>IFERROR(Z6*(CUF_sources!I$19/CUF_sources!H$19),0)</f>
        <v>0.38124016614448103</v>
      </c>
      <c r="AB6" s="55">
        <f>IFERROR(AA6*(CUF_sources!J$19/CUF_sources!I$19),0)</f>
        <v>0.40366605827062696</v>
      </c>
      <c r="AC6" s="55">
        <f>CUF_sources!C$19</f>
        <v>0.25</v>
      </c>
      <c r="AD6" s="55">
        <f>CUF_sources!D$19</f>
        <v>0.3</v>
      </c>
      <c r="AE6" s="55">
        <f>CUF_sources!E$19</f>
        <v>0.32499999999999996</v>
      </c>
      <c r="AF6" s="55">
        <f>CUF_sources!F$19</f>
        <v>0.35</v>
      </c>
      <c r="AG6" s="55">
        <f>CUF_sources!G$19</f>
        <v>0.375</v>
      </c>
      <c r="AH6" s="55">
        <f>CUF_sources!H$19</f>
        <v>0.4</v>
      </c>
      <c r="AI6" s="55">
        <f>CUF_sources!I$19</f>
        <v>0.42500000000000004</v>
      </c>
      <c r="AJ6" s="55">
        <f>CUF_sources!J$19</f>
        <v>0.45</v>
      </c>
    </row>
    <row r="7" spans="1:36" ht="15" customHeight="1" x14ac:dyDescent="0.25">
      <c r="A7" s="9" t="s">
        <v>25</v>
      </c>
      <c r="B7" s="9" t="s">
        <v>78</v>
      </c>
      <c r="C7" s="9" t="s">
        <v>84</v>
      </c>
      <c r="D7" s="55">
        <f>IFERROR((generation!H7*1000)/(365*24*capacity!H7),0)</f>
        <v>0</v>
      </c>
      <c r="E7" s="55">
        <f>IFERROR((generation!I7*1000)/(365*24*capacity!I7),0)</f>
        <v>0</v>
      </c>
      <c r="F7" s="55">
        <f>IFERROR((generation!J7*1000)/(365*24*capacity!J7),0)</f>
        <v>0</v>
      </c>
      <c r="G7" s="55">
        <f>IFERROR((generation!K7*1000)/(365*24*capacity!K7),0)</f>
        <v>0</v>
      </c>
      <c r="H7" s="55">
        <f>IFERROR((generation!L7*1000)/(365*24*capacity!L7),0)</f>
        <v>0</v>
      </c>
      <c r="I7" s="55">
        <f>IFERROR((generation!M7*1000)/(365*24*capacity!M7),0)</f>
        <v>0</v>
      </c>
      <c r="J7" s="55">
        <f>IFERROR((generation!N7*1000)/(365*24*capacity!N7),0)</f>
        <v>0</v>
      </c>
      <c r="K7" s="55">
        <f>IFERROR((generation!O7*1000)/(365*24*capacity!O7),0)</f>
        <v>0</v>
      </c>
      <c r="L7" s="55">
        <f>IFERROR((generation!P7*1000)/(365*24*capacity!P7),0)</f>
        <v>0</v>
      </c>
      <c r="M7" s="55">
        <f>IF(AND(AVERAGE(D7:L7)&gt;0,AVERAGE(D7:L7)&lt;1),AVERAGE(D7:L7),CUF_sources!C$20)</f>
        <v>0.35714285714285715</v>
      </c>
      <c r="N7" s="55">
        <f>IFERROR(M7*(CUF_sources!D$20/CUF_sources!C$20),0)</f>
        <v>0.4</v>
      </c>
      <c r="O7" s="55">
        <f>IFERROR(N7*(CUF_sources!E$20/CUF_sources!D$20),0)</f>
        <v>0.43</v>
      </c>
      <c r="P7" s="55">
        <f>IFERROR(O7*(CUF_sources!F$20/CUF_sources!E$20),0)</f>
        <v>0.45999999999999996</v>
      </c>
      <c r="Q7" s="55">
        <f>IFERROR(P7*(CUF_sources!G$20/CUF_sources!F$20),0)</f>
        <v>0.46999999999999992</v>
      </c>
      <c r="R7" s="55">
        <f>IFERROR(Q7*(CUF_sources!H$20/CUF_sources!G$20),0)</f>
        <v>0.47999999999999987</v>
      </c>
      <c r="S7" s="55">
        <f>IFERROR(R7*(CUF_sources!I$20/CUF_sources!H$20),0)</f>
        <v>0.47999999999999987</v>
      </c>
      <c r="T7" s="55">
        <f>IFERROR(S7*(CUF_sources!J$20/CUF_sources!I$20),0)</f>
        <v>0.47999999999999987</v>
      </c>
      <c r="U7" s="55">
        <f>IF(M7&gt;0,M7,CUF_sources!C$20)</f>
        <v>0.35714285714285715</v>
      </c>
      <c r="V7" s="55">
        <f>IFERROR(U7*(CUF_sources!D$20/CUF_sources!C$20),0)</f>
        <v>0.4</v>
      </c>
      <c r="W7" s="55">
        <f>IFERROR(V7*(CUF_sources!E$20/CUF_sources!D$20),0)</f>
        <v>0.43</v>
      </c>
      <c r="X7" s="55">
        <f>IFERROR(W7*(CUF_sources!F$20/CUF_sources!E$20),0)</f>
        <v>0.45999999999999996</v>
      </c>
      <c r="Y7" s="55">
        <f>IFERROR(X7*(CUF_sources!G$20/CUF_sources!F$20),0)</f>
        <v>0.46999999999999992</v>
      </c>
      <c r="Z7" s="55">
        <f>IFERROR(Y7*(CUF_sources!H$20/CUF_sources!G$20),0)</f>
        <v>0.47999999999999987</v>
      </c>
      <c r="AA7" s="55">
        <f>IFERROR(Z7*(CUF_sources!I$20/CUF_sources!H$20),0)</f>
        <v>0.47999999999999987</v>
      </c>
      <c r="AB7" s="55">
        <f>IFERROR(AA7*(CUF_sources!J$20/CUF_sources!I$20),0)</f>
        <v>0.47999999999999987</v>
      </c>
      <c r="AC7" s="55">
        <f>CUF_sources!C$20</f>
        <v>0.35714285714285715</v>
      </c>
      <c r="AD7" s="55">
        <f>CUF_sources!D$20</f>
        <v>0.4</v>
      </c>
      <c r="AE7" s="55">
        <f>CUF_sources!E$20</f>
        <v>0.43000000000000005</v>
      </c>
      <c r="AF7" s="55">
        <f>CUF_sources!F$20</f>
        <v>0.46</v>
      </c>
      <c r="AG7" s="55">
        <f>CUF_sources!G$20</f>
        <v>0.47</v>
      </c>
      <c r="AH7" s="55">
        <f>CUF_sources!H$20</f>
        <v>0.48</v>
      </c>
      <c r="AI7" s="55">
        <f>CUF_sources!I$20</f>
        <v>0.48</v>
      </c>
      <c r="AJ7" s="55">
        <f>CUF_sources!J$20</f>
        <v>0.48</v>
      </c>
    </row>
    <row r="8" spans="1:36" ht="15" customHeight="1" x14ac:dyDescent="0.25">
      <c r="A8" s="9" t="s">
        <v>25</v>
      </c>
      <c r="B8" s="9" t="s">
        <v>37</v>
      </c>
      <c r="C8" s="9" t="s">
        <v>38</v>
      </c>
      <c r="D8" s="55">
        <f>IFERROR((generation!H8*1000)/(365*24*capacity!H8),0)</f>
        <v>0.51436061471316985</v>
      </c>
      <c r="E8" s="55">
        <f>IFERROR((generation!I8*1000)/(365*24*capacity!I8),0)</f>
        <v>0.43967470861169594</v>
      </c>
      <c r="F8" s="55">
        <f>IFERROR((generation!J8*1000)/(365*24*capacity!J8),0)</f>
        <v>0.3843886844705891</v>
      </c>
      <c r="G8" s="55">
        <f>IFERROR((generation!K8*1000)/(365*24*capacity!K8),0)</f>
        <v>0.45475145599212535</v>
      </c>
      <c r="H8" s="55">
        <f>IFERROR((generation!L8*1000)/(365*24*capacity!L8),0)</f>
        <v>0.55354394335847312</v>
      </c>
      <c r="I8" s="55">
        <f>IFERROR((generation!M8*1000)/(365*24*capacity!M8),0)</f>
        <v>0.64132997280796267</v>
      </c>
      <c r="J8" s="55">
        <f>IFERROR((generation!N8*1000)/(365*24*capacity!N8),0)</f>
        <v>0.54675042327227952</v>
      </c>
      <c r="K8" s="55">
        <f>IFERROR((generation!O8*1000)/(365*24*capacity!O8),0)</f>
        <v>0.45923182494484632</v>
      </c>
      <c r="L8" s="55">
        <f>IFERROR((generation!P8*1000)/(365*24*capacity!P8),0)</f>
        <v>0.44417487558360269</v>
      </c>
      <c r="M8" s="55">
        <f>IF(AND(AVERAGE(D8:L8)&gt;0,AVERAGE(D8:L8)&lt;1),AVERAGE(D8:L8),CUF_sources!C$21)</f>
        <v>0.4931340559727494</v>
      </c>
      <c r="N8" s="55">
        <f>IFERROR(M8*(CUF_sources!D$21/CUF_sources!C$21),0)</f>
        <v>0.4931340559727494</v>
      </c>
      <c r="O8" s="55">
        <f>IFERROR(N8*(CUF_sources!E$21/CUF_sources!D$21),0)</f>
        <v>0.4931340559727494</v>
      </c>
      <c r="P8" s="55">
        <f>IFERROR(O8*(CUF_sources!F$21/CUF_sources!E$21),0)</f>
        <v>0.4931340559727494</v>
      </c>
      <c r="Q8" s="55">
        <f>IFERROR(P8*(CUF_sources!G$21/CUF_sources!F$21),0)</f>
        <v>0.4931340559727494</v>
      </c>
      <c r="R8" s="55">
        <f>IFERROR(Q8*(CUF_sources!H$21/CUF_sources!G$21),0)</f>
        <v>0.4931340559727494</v>
      </c>
      <c r="S8" s="55">
        <f>IFERROR(R8*(CUF_sources!I$21/CUF_sources!H$21),0)</f>
        <v>0.4931340559727494</v>
      </c>
      <c r="T8" s="55">
        <f>IFERROR(S8*(CUF_sources!J$21/CUF_sources!I$21),0)</f>
        <v>0.4931340559727494</v>
      </c>
      <c r="U8" s="55">
        <f>IF(M8&lt;CUF_sources!C$21,CUF_sources!C$21,CUF!M8)</f>
        <v>0.85</v>
      </c>
      <c r="V8" s="55">
        <f>IFERROR(U8*(CUF_sources!D$21/CUF_sources!C$21),0)</f>
        <v>0.85</v>
      </c>
      <c r="W8" s="55">
        <f>IFERROR(V8*(CUF_sources!E$21/CUF_sources!D$21),0)</f>
        <v>0.85</v>
      </c>
      <c r="X8" s="55">
        <f>IFERROR(W8*(CUF_sources!F$21/CUF_sources!E$21),0)</f>
        <v>0.85</v>
      </c>
      <c r="Y8" s="55">
        <f>IFERROR(X8*(CUF_sources!G$21/CUF_sources!F$21),0)</f>
        <v>0.85</v>
      </c>
      <c r="Z8" s="55">
        <f>IFERROR(Y8*(CUF_sources!H$21/CUF_sources!G$21),0)</f>
        <v>0.85</v>
      </c>
      <c r="AA8" s="55">
        <f>IFERROR(Z8*(CUF_sources!I$21/CUF_sources!H$21),0)</f>
        <v>0.85</v>
      </c>
      <c r="AB8" s="55">
        <f>IFERROR(AA8*(CUF_sources!J$21/CUF_sources!I$21),0)</f>
        <v>0.85</v>
      </c>
      <c r="AC8" s="55">
        <f>CUF_sources!C$21</f>
        <v>0.85</v>
      </c>
      <c r="AD8" s="55">
        <f>CUF_sources!D$21</f>
        <v>0.85</v>
      </c>
      <c r="AE8" s="55">
        <f>CUF_sources!E$21</f>
        <v>0.85</v>
      </c>
      <c r="AF8" s="55">
        <f>CUF_sources!F$21</f>
        <v>0.85</v>
      </c>
      <c r="AG8" s="55">
        <f>CUF_sources!G$21</f>
        <v>0.85</v>
      </c>
      <c r="AH8" s="55">
        <f>CUF_sources!H$21</f>
        <v>0.85</v>
      </c>
      <c r="AI8" s="55">
        <f>CUF_sources!I$21</f>
        <v>0.85</v>
      </c>
      <c r="AJ8" s="55">
        <f>CUF_sources!J$21</f>
        <v>0.85</v>
      </c>
    </row>
    <row r="9" spans="1:36" ht="15" customHeight="1" x14ac:dyDescent="0.25">
      <c r="A9" s="9" t="s">
        <v>25</v>
      </c>
      <c r="B9" s="9" t="s">
        <v>39</v>
      </c>
      <c r="C9" s="9" t="s">
        <v>40</v>
      </c>
      <c r="D9" s="55">
        <f>IFERROR((generation!H9*1000)/(365*24*capacity!H9),0)</f>
        <v>0.20024103055163237</v>
      </c>
      <c r="E9" s="55">
        <f>IFERROR((generation!I9*1000)/(365*24*capacity!I9),0)</f>
        <v>0.24946208204966713</v>
      </c>
      <c r="F9" s="55">
        <f>IFERROR((generation!J9*1000)/(365*24*capacity!J9),0)</f>
        <v>0.26429264122426505</v>
      </c>
      <c r="G9" s="55">
        <f>IFERROR((generation!K9*1000)/(365*24*capacity!K9),0)</f>
        <v>0.2764172484472171</v>
      </c>
      <c r="H9" s="55">
        <f>IFERROR((generation!L9*1000)/(365*24*capacity!L9),0)</f>
        <v>0.2842878990824893</v>
      </c>
      <c r="I9" s="55">
        <f>IFERROR((generation!M9*1000)/(365*24*capacity!M9),0)</f>
        <v>0.29877874700354479</v>
      </c>
      <c r="J9" s="55">
        <f>IFERROR((generation!N9*1000)/(365*24*capacity!N9),0)</f>
        <v>0.32104292748414326</v>
      </c>
      <c r="K9" s="55">
        <f>IFERROR((generation!O9*1000)/(365*24*capacity!O9),0)</f>
        <v>0.32611346953632564</v>
      </c>
      <c r="L9" s="55">
        <f>IFERROR((generation!P9*1000)/(365*24*capacity!P9),0)</f>
        <v>0.32273493175753765</v>
      </c>
      <c r="M9" s="55">
        <f>IF(AND(AVERAGE(D9:L9)&gt;0,AVERAGE(D9:L9)&lt;1),AVERAGE(D9:L9),CUF_sources!C$22)</f>
        <v>0.28259677523742471</v>
      </c>
      <c r="N9" s="55">
        <f>IFERROR(M9*(CUF_sources!D$22/CUF_sources!C$22),0)</f>
        <v>0.28259677523742471</v>
      </c>
      <c r="O9" s="55">
        <f>IFERROR(N9*(CUF_sources!E$22/CUF_sources!D$22),0)</f>
        <v>0.28259677523742471</v>
      </c>
      <c r="P9" s="55">
        <f>IFERROR(O9*(CUF_sources!F$22/CUF_sources!E$22),0)</f>
        <v>0.28259677523742471</v>
      </c>
      <c r="Q9" s="55">
        <f>IFERROR(P9*(CUF_sources!G$22/CUF_sources!F$22),0)</f>
        <v>0.28259677523742471</v>
      </c>
      <c r="R9" s="55">
        <f>IFERROR(Q9*(CUF_sources!H$22/CUF_sources!G$22),0)</f>
        <v>0.28259677523742471</v>
      </c>
      <c r="S9" s="55">
        <f>IFERROR(R9*(CUF_sources!I$22/CUF_sources!H$22),0)</f>
        <v>0.28259677523742471</v>
      </c>
      <c r="T9" s="55">
        <f>IFERROR(S9*(CUF_sources!J$22/CUF_sources!I$22),0)</f>
        <v>0.28259677523742471</v>
      </c>
      <c r="U9" s="55">
        <f>IF(M9&lt;CUF_sources!C$22,CUF_sources!C$22,CUF!M9)</f>
        <v>0.7</v>
      </c>
      <c r="V9" s="55">
        <f>IFERROR(U9*(CUF_sources!D$22/CUF_sources!C$22),0)</f>
        <v>0.7</v>
      </c>
      <c r="W9" s="55">
        <f>IFERROR(V9*(CUF_sources!E$22/CUF_sources!D$22),0)</f>
        <v>0.7</v>
      </c>
      <c r="X9" s="55">
        <f>IFERROR(W9*(CUF_sources!F$22/CUF_sources!E$22),0)</f>
        <v>0.7</v>
      </c>
      <c r="Y9" s="55">
        <f>IFERROR(X9*(CUF_sources!G$22/CUF_sources!F$22),0)</f>
        <v>0.7</v>
      </c>
      <c r="Z9" s="55">
        <f>IFERROR(Y9*(CUF_sources!H$22/CUF_sources!G$22),0)</f>
        <v>0.7</v>
      </c>
      <c r="AA9" s="55">
        <f>IFERROR(Z9*(CUF_sources!I$22/CUF_sources!H$22),0)</f>
        <v>0.7</v>
      </c>
      <c r="AB9" s="55">
        <f>IFERROR(AA9*(CUF_sources!J$22/CUF_sources!I$22),0)</f>
        <v>0.7</v>
      </c>
      <c r="AC9" s="55">
        <f>CUF_sources!C$22</f>
        <v>0.7</v>
      </c>
      <c r="AD9" s="55">
        <f>CUF_sources!D$22</f>
        <v>0.7</v>
      </c>
      <c r="AE9" s="55">
        <f>CUF_sources!E$22</f>
        <v>0.7</v>
      </c>
      <c r="AF9" s="55">
        <f>CUF_sources!F$22</f>
        <v>0.7</v>
      </c>
      <c r="AG9" s="55">
        <f>CUF_sources!G$22</f>
        <v>0.7</v>
      </c>
      <c r="AH9" s="55">
        <f>CUF_sources!H$22</f>
        <v>0.7</v>
      </c>
      <c r="AI9" s="55">
        <f>CUF_sources!I$22</f>
        <v>0.7</v>
      </c>
      <c r="AJ9" s="55">
        <f>CUF_sources!J$22</f>
        <v>0.7</v>
      </c>
    </row>
    <row r="10" spans="1:36" ht="15" customHeight="1" x14ac:dyDescent="0.25">
      <c r="A10" s="9" t="s">
        <v>25</v>
      </c>
      <c r="B10" s="9" t="s">
        <v>80</v>
      </c>
      <c r="C10" s="9" t="s">
        <v>85</v>
      </c>
      <c r="D10" s="55">
        <f>IFERROR((generation!H10*1000)/(365*24*capacity!H10),0)</f>
        <v>1.980593607305936E-2</v>
      </c>
      <c r="E10" s="55">
        <f>IFERROR((generation!I10*1000)/(365*24*capacity!I10),0)</f>
        <v>4.9554371055922565E-2</v>
      </c>
      <c r="F10" s="55">
        <f>IFERROR((generation!J10*1000)/(365*24*capacity!J10),0)</f>
        <v>6.6347259749702708E-2</v>
      </c>
      <c r="G10" s="55">
        <f>IFERROR((generation!K10*1000)/(365*24*capacity!K10),0)</f>
        <v>0.11267582613910089</v>
      </c>
      <c r="H10" s="55">
        <f>IFERROR((generation!L10*1000)/(365*24*capacity!L10),0)</f>
        <v>0.12285515853270224</v>
      </c>
      <c r="I10" s="55">
        <f>IFERROR((generation!M10*1000)/(365*24*capacity!M10),0)</f>
        <v>0.11514613706799537</v>
      </c>
      <c r="J10" s="55">
        <f>IFERROR((generation!N10*1000)/(365*24*capacity!N10),0)</f>
        <v>0.11073982918708078</v>
      </c>
      <c r="K10" s="55">
        <f>IFERROR((generation!O10*1000)/(365*24*capacity!O10),0)</f>
        <v>0.10174495449094131</v>
      </c>
      <c r="L10" s="55">
        <f>IFERROR((generation!P10*1000)/(365*24*capacity!P10),0)</f>
        <v>9.1466056913662816E-2</v>
      </c>
      <c r="M10" s="55">
        <f>IF(AND(AVERAGE(D10:L10)&gt;0,AVERAGE(D10:L10)&lt;1),AVERAGE(D10:L10),CUF_sources!C$23)</f>
        <v>8.7815058801129775E-2</v>
      </c>
      <c r="N10" s="55">
        <f>IFERROR(M10*(CUF_sources!D$23/CUF_sources!C$23),0)</f>
        <v>9.1245334535548908E-2</v>
      </c>
      <c r="O10" s="55">
        <f>IFERROR(N10*(CUF_sources!E$23/CUF_sources!D$23),0)</f>
        <v>9.3646527549642311E-2</v>
      </c>
      <c r="P10" s="55">
        <f>IFERROR(O10*(CUF_sources!F$23/CUF_sources!E$23),0)</f>
        <v>9.6047720563735714E-2</v>
      </c>
      <c r="Q10" s="55">
        <f>IFERROR(P10*(CUF_sources!G$23/CUF_sources!F$23),0)</f>
        <v>9.8448913577829103E-2</v>
      </c>
      <c r="R10" s="55">
        <f>IFERROR(Q10*(CUF_sources!H$23/CUF_sources!G$23),0)</f>
        <v>0.10085010659192248</v>
      </c>
      <c r="S10" s="55">
        <f>IFERROR(R10*(CUF_sources!I$23/CUF_sources!H$23),0)</f>
        <v>0.10085010659192248</v>
      </c>
      <c r="T10" s="55">
        <f>IFERROR(S10*(CUF_sources!J$23/CUF_sources!I$23),0)</f>
        <v>0.10085010659192248</v>
      </c>
      <c r="U10" s="55">
        <f>IF(M10&gt;0,M10,CUF_sources!C$23)</f>
        <v>8.7815058801129775E-2</v>
      </c>
      <c r="V10" s="55">
        <f>IFERROR(U10*(CUF_sources!D$23/CUF_sources!C$23),0)</f>
        <v>9.1245334535548908E-2</v>
      </c>
      <c r="W10" s="55">
        <f>IFERROR(V10*(CUF_sources!E$23/CUF_sources!D$23),0)</f>
        <v>9.3646527549642311E-2</v>
      </c>
      <c r="X10" s="55">
        <f>IFERROR(W10*(CUF_sources!F$23/CUF_sources!E$23),0)</f>
        <v>9.6047720563735714E-2</v>
      </c>
      <c r="Y10" s="55">
        <f>IFERROR(X10*(CUF_sources!G$23/CUF_sources!F$23),0)</f>
        <v>9.8448913577829103E-2</v>
      </c>
      <c r="Z10" s="55">
        <f>IFERROR(Y10*(CUF_sources!H$23/CUF_sources!G$23),0)</f>
        <v>0.10085010659192248</v>
      </c>
      <c r="AA10" s="55">
        <f>IFERROR(Z10*(CUF_sources!I$23/CUF_sources!H$23),0)</f>
        <v>0.10085010659192248</v>
      </c>
      <c r="AB10" s="55">
        <f>IFERROR(AA10*(CUF_sources!J$23/CUF_sources!I$23),0)</f>
        <v>0.10085010659192248</v>
      </c>
      <c r="AC10" s="55">
        <f>CUF_sources!C$23</f>
        <v>0.18285714285714286</v>
      </c>
      <c r="AD10" s="55">
        <f>CUF_sources!D$23</f>
        <v>0.19</v>
      </c>
      <c r="AE10" s="55">
        <f>CUF_sources!E$23</f>
        <v>0.19500000000000001</v>
      </c>
      <c r="AF10" s="55">
        <f>CUF_sources!F$23</f>
        <v>0.2</v>
      </c>
      <c r="AG10" s="55">
        <f>CUF_sources!G$23</f>
        <v>0.20500000000000002</v>
      </c>
      <c r="AH10" s="55">
        <f>CUF_sources!H$23</f>
        <v>0.21</v>
      </c>
      <c r="AI10" s="55">
        <f>CUF_sources!I$23</f>
        <v>0.21</v>
      </c>
      <c r="AJ10" s="55">
        <f>CUF_sources!J$23</f>
        <v>0.21</v>
      </c>
    </row>
    <row r="11" spans="1:36" ht="15" customHeight="1" x14ac:dyDescent="0.25">
      <c r="A11" s="9" t="s">
        <v>25</v>
      </c>
      <c r="B11" s="9" t="s">
        <v>81</v>
      </c>
      <c r="C11" s="9" t="s">
        <v>86</v>
      </c>
      <c r="D11" s="55">
        <f>IFERROR((generation!H11*1000)/(365*24*capacity!H11),0)</f>
        <v>0.11525188989401944</v>
      </c>
      <c r="E11" s="55">
        <f>IFERROR((generation!I11*1000)/(365*24*capacity!I11),0)</f>
        <v>0.11439869379469363</v>
      </c>
      <c r="F11" s="55">
        <f>IFERROR((generation!J11*1000)/(365*24*capacity!J11),0)</f>
        <v>0.11513963533525698</v>
      </c>
      <c r="G11" s="55">
        <f>IFERROR((generation!K11*1000)/(365*24*capacity!K11),0)</f>
        <v>0.11418642317473111</v>
      </c>
      <c r="H11" s="55">
        <f>IFERROR((generation!L11*1000)/(365*24*capacity!L11),0)</f>
        <v>0.11394988099579385</v>
      </c>
      <c r="I11" s="55">
        <f>IFERROR((generation!M11*1000)/(365*24*capacity!M11),0)</f>
        <v>0.11413081142431149</v>
      </c>
      <c r="J11" s="55">
        <f>IFERROR((generation!N11*1000)/(365*24*capacity!N11),0)</f>
        <v>0.11422726602197256</v>
      </c>
      <c r="K11" s="55">
        <f>IFERROR((generation!O11*1000)/(365*24*capacity!O11),0)</f>
        <v>0.11444162005081647</v>
      </c>
      <c r="L11" s="55">
        <f>IFERROR((generation!P11*1000)/(365*24*capacity!P11),0)</f>
        <v>0.11475873389013648</v>
      </c>
      <c r="M11" s="55">
        <f>IF(AND(AVERAGE(D11:L11)&gt;0,AVERAGE(D11:L11)&lt;1),AVERAGE(D11:L11),CUF_sources!C$24)</f>
        <v>0.11449832828685912</v>
      </c>
      <c r="N11" s="55">
        <f>IFERROR(M11*(CUF_sources!D$24/CUF_sources!C$24),0)</f>
        <v>0.11449832828685912</v>
      </c>
      <c r="O11" s="55">
        <f>IFERROR(N11*(CUF_sources!E$24/CUF_sources!D$24),0)</f>
        <v>0.11926909196547826</v>
      </c>
      <c r="P11" s="55">
        <f>IFERROR(O11*(CUF_sources!F$24/CUF_sources!E$24),0)</f>
        <v>0.12403985564409739</v>
      </c>
      <c r="Q11" s="55">
        <f>IFERROR(P11*(CUF_sources!G$24/CUF_sources!F$24),0)</f>
        <v>0.12881061932271654</v>
      </c>
      <c r="R11" s="55">
        <f>IFERROR(Q11*(CUF_sources!H$24/CUF_sources!G$24),0)</f>
        <v>0.13358138300133565</v>
      </c>
      <c r="S11" s="55">
        <f>IFERROR(R11*(CUF_sources!I$24/CUF_sources!H$24),0)</f>
        <v>0.13358138300133565</v>
      </c>
      <c r="T11" s="55">
        <f>IFERROR(S11*(CUF_sources!J$24/CUF_sources!I$24),0)</f>
        <v>0.13358138300133565</v>
      </c>
      <c r="U11" s="55">
        <f>IF(M11&gt;0,M11,CUF_sources!C$24)</f>
        <v>0.11449832828685912</v>
      </c>
      <c r="V11" s="55">
        <f>IFERROR(U11*(CUF_sources!D$24/CUF_sources!C$24),0)</f>
        <v>0.11449832828685912</v>
      </c>
      <c r="W11" s="55">
        <f>IFERROR(V11*(CUF_sources!E$24/CUF_sources!D$24),0)</f>
        <v>0.11926909196547826</v>
      </c>
      <c r="X11" s="55">
        <f>IFERROR(W11*(CUF_sources!F$24/CUF_sources!E$24),0)</f>
        <v>0.12403985564409739</v>
      </c>
      <c r="Y11" s="55">
        <f>IFERROR(X11*(CUF_sources!G$24/CUF_sources!F$24),0)</f>
        <v>0.12881061932271654</v>
      </c>
      <c r="Z11" s="55">
        <f>IFERROR(Y11*(CUF_sources!H$24/CUF_sources!G$24),0)</f>
        <v>0.13358138300133565</v>
      </c>
      <c r="AA11" s="55">
        <f>IFERROR(Z11*(CUF_sources!I$24/CUF_sources!H$24),0)</f>
        <v>0.13358138300133565</v>
      </c>
      <c r="AB11" s="55">
        <f>IFERROR(AA11*(CUF_sources!J$24/CUF_sources!I$24),0)</f>
        <v>0.13358138300133565</v>
      </c>
      <c r="AC11" s="55">
        <f>CUF_sources!C$24</f>
        <v>0.12</v>
      </c>
      <c r="AD11" s="55">
        <f>CUF_sources!D$24</f>
        <v>0.12</v>
      </c>
      <c r="AE11" s="55">
        <f>CUF_sources!E$24</f>
        <v>0.125</v>
      </c>
      <c r="AF11" s="55">
        <f>CUF_sources!F$24</f>
        <v>0.13</v>
      </c>
      <c r="AG11" s="55">
        <f>CUF_sources!G$24</f>
        <v>0.13500000000000001</v>
      </c>
      <c r="AH11" s="55">
        <f>CUF_sources!H$24</f>
        <v>0.14000000000000001</v>
      </c>
      <c r="AI11" s="55">
        <f>CUF_sources!I$24</f>
        <v>0.14000000000000001</v>
      </c>
      <c r="AJ11" s="55">
        <f>CUF_sources!J$24</f>
        <v>0.14000000000000001</v>
      </c>
    </row>
    <row r="12" spans="1:36" ht="15" customHeight="1" x14ac:dyDescent="0.25">
      <c r="A12" s="9" t="s">
        <v>25</v>
      </c>
      <c r="B12" s="9" t="s">
        <v>41</v>
      </c>
      <c r="C12" s="9" t="s">
        <v>42</v>
      </c>
      <c r="D12" s="55">
        <f>IFERROR((generation!H12*1000)/(365*24*capacity!H12),0)</f>
        <v>0</v>
      </c>
      <c r="E12" s="55">
        <f>IFERROR((generation!I12*1000)/(365*24*capacity!I12),0)</f>
        <v>0</v>
      </c>
      <c r="F12" s="55">
        <f>IFERROR((generation!J12*1000)/(365*24*capacity!J12),0)</f>
        <v>0</v>
      </c>
      <c r="G12" s="55">
        <f>IFERROR((generation!K12*1000)/(365*24*capacity!K12),0)</f>
        <v>0</v>
      </c>
      <c r="H12" s="55">
        <f>IFERROR((generation!L12*1000)/(365*24*capacity!L12),0)</f>
        <v>0</v>
      </c>
      <c r="I12" s="55">
        <f>IFERROR((generation!M12*1000)/(365*24*capacity!M12),0)</f>
        <v>0</v>
      </c>
      <c r="J12" s="55">
        <f>IFERROR((generation!N12*1000)/(365*24*capacity!N12),0)</f>
        <v>0</v>
      </c>
      <c r="K12" s="55">
        <f>IFERROR((generation!O12*1000)/(365*24*capacity!O12),0)</f>
        <v>0</v>
      </c>
      <c r="L12" s="55">
        <f>IFERROR((generation!P12*1000)/(365*24*capacity!P12),0)</f>
        <v>0</v>
      </c>
      <c r="M12" s="55">
        <f>IF(AND(AVERAGE(D12:L12)&gt;0,AVERAGE(D12:L12)&lt;1),AVERAGE(D12:L12),CUF_sources!C$25)</f>
        <v>0.37285714285714283</v>
      </c>
      <c r="N12" s="55">
        <f>IFERROR(M12*(CUF_sources!D$25/CUF_sources!C$25),0)</f>
        <v>0.38000000000000006</v>
      </c>
      <c r="O12" s="55">
        <f>IFERROR(N12*(CUF_sources!E$25/CUF_sources!D$25),0)</f>
        <v>0.39000000000000007</v>
      </c>
      <c r="P12" s="55">
        <f>IFERROR(O12*(CUF_sources!F$25/CUF_sources!E$25),0)</f>
        <v>0.40000000000000013</v>
      </c>
      <c r="Q12" s="55">
        <f>IFERROR(P12*(CUF_sources!G$25/CUF_sources!F$25),0)</f>
        <v>0.40500000000000014</v>
      </c>
      <c r="R12" s="55">
        <f>IFERROR(Q12*(CUF_sources!H$25/CUF_sources!G$25),0)</f>
        <v>0.41000000000000009</v>
      </c>
      <c r="S12" s="55">
        <f>IFERROR(R12*(CUF_sources!I$25/CUF_sources!H$25),0)</f>
        <v>0.41000000000000009</v>
      </c>
      <c r="T12" s="55">
        <f>IFERROR(S12*(CUF_sources!J$25/CUF_sources!I$25),0)</f>
        <v>0.41000000000000009</v>
      </c>
      <c r="U12" s="55">
        <f>IF(M12&gt;0,M12,CUF_sources!C$25)</f>
        <v>0.37285714285714283</v>
      </c>
      <c r="V12" s="55">
        <f>IFERROR(U12*(CUF_sources!D$25/CUF_sources!C$25),0)</f>
        <v>0.38000000000000006</v>
      </c>
      <c r="W12" s="55">
        <f>IFERROR(V12*(CUF_sources!E$25/CUF_sources!D$25),0)</f>
        <v>0.39000000000000007</v>
      </c>
      <c r="X12" s="55">
        <f>IFERROR(W12*(CUF_sources!F$25/CUF_sources!E$25),0)</f>
        <v>0.40000000000000013</v>
      </c>
      <c r="Y12" s="55">
        <f>IFERROR(X12*(CUF_sources!G$25/CUF_sources!F$25),0)</f>
        <v>0.40500000000000014</v>
      </c>
      <c r="Z12" s="55">
        <f>IFERROR(Y12*(CUF_sources!H$25/CUF_sources!G$25),0)</f>
        <v>0.41000000000000009</v>
      </c>
      <c r="AA12" s="55">
        <f>IFERROR(Z12*(CUF_sources!I$25/CUF_sources!H$25),0)</f>
        <v>0.41000000000000009</v>
      </c>
      <c r="AB12" s="55">
        <f>IFERROR(AA12*(CUF_sources!J$25/CUF_sources!I$25),0)</f>
        <v>0.41000000000000009</v>
      </c>
      <c r="AC12" s="55">
        <f>CUF_sources!C$25</f>
        <v>0.37285714285714283</v>
      </c>
      <c r="AD12" s="55">
        <f>CUF_sources!D$25</f>
        <v>0.38</v>
      </c>
      <c r="AE12" s="55">
        <f>CUF_sources!E$25</f>
        <v>0.39</v>
      </c>
      <c r="AF12" s="55">
        <f>CUF_sources!F$25</f>
        <v>0.4</v>
      </c>
      <c r="AG12" s="55">
        <f>CUF_sources!G$25</f>
        <v>0.40500000000000003</v>
      </c>
      <c r="AH12" s="55">
        <f>CUF_sources!H$25</f>
        <v>0.41</v>
      </c>
      <c r="AI12" s="55">
        <f>CUF_sources!I$25</f>
        <v>0.41</v>
      </c>
      <c r="AJ12" s="55">
        <f>CUF_sources!J$25</f>
        <v>0.41</v>
      </c>
    </row>
    <row r="13" spans="1:36" ht="15" customHeight="1" x14ac:dyDescent="0.25">
      <c r="A13" s="9" t="s">
        <v>25</v>
      </c>
      <c r="B13" s="9" t="s">
        <v>43</v>
      </c>
      <c r="C13" s="9" t="s">
        <v>44</v>
      </c>
      <c r="D13" s="55">
        <f>IFERROR((generation!H13*1000)/(365*24*capacity!H13),0)</f>
        <v>0</v>
      </c>
      <c r="E13" s="55">
        <f>IFERROR((generation!I13*1000)/(365*24*capacity!I13),0)</f>
        <v>0</v>
      </c>
      <c r="F13" s="55">
        <f>IFERROR((generation!J13*1000)/(365*24*capacity!J13),0)</f>
        <v>0</v>
      </c>
      <c r="G13" s="55">
        <f>IFERROR((generation!K13*1000)/(365*24*capacity!K13),0)</f>
        <v>0</v>
      </c>
      <c r="H13" s="55">
        <f>IFERROR((generation!L13*1000)/(365*24*capacity!L13),0)</f>
        <v>0</v>
      </c>
      <c r="I13" s="55">
        <f>IFERROR((generation!M13*1000)/(365*24*capacity!M13),0)</f>
        <v>0</v>
      </c>
      <c r="J13" s="55">
        <f>IFERROR((generation!N13*1000)/(365*24*capacity!N13),0)</f>
        <v>0</v>
      </c>
      <c r="K13" s="55">
        <f>IFERROR((generation!O13*1000)/(365*24*capacity!O13),0)</f>
        <v>0</v>
      </c>
      <c r="L13" s="55">
        <f>IFERROR((generation!P13*1000)/(365*24*capacity!P13),0)</f>
        <v>0</v>
      </c>
      <c r="M13" s="55">
        <f>IF(AND(AVERAGE(D13:L13)&gt;0,AVERAGE(D13:L13)&lt;1),AVERAGE(D13:L13),CUF_sources!C$26)</f>
        <v>0.20857142857142857</v>
      </c>
      <c r="N13" s="55">
        <f>IFERROR(M13*(CUF_sources!D$26/CUF_sources!C$26),0)</f>
        <v>0.23</v>
      </c>
      <c r="O13" s="55">
        <f>IFERROR(N13*(CUF_sources!E$26/CUF_sources!D$26),0)</f>
        <v>0.255</v>
      </c>
      <c r="P13" s="55">
        <f>IFERROR(O13*(CUF_sources!F$26/CUF_sources!E$26),0)</f>
        <v>0.28000000000000003</v>
      </c>
      <c r="Q13" s="55">
        <f>IFERROR(P13*(CUF_sources!G$26/CUF_sources!F$26),0)</f>
        <v>0.30000000000000004</v>
      </c>
      <c r="R13" s="55">
        <f>IFERROR(Q13*(CUF_sources!H$26/CUF_sources!G$26),0)</f>
        <v>0.31999999999999995</v>
      </c>
      <c r="S13" s="55">
        <f>IFERROR(R13*(CUF_sources!I$26/CUF_sources!H$26),0)</f>
        <v>0.33999999999999986</v>
      </c>
      <c r="T13" s="55">
        <f>IFERROR(S13*(CUF_sources!J$26/CUF_sources!I$26),0)</f>
        <v>0.35999999999999988</v>
      </c>
      <c r="U13" s="55">
        <f>IF(M13&gt;0,M13,CUF_sources!C$26)</f>
        <v>0.20857142857142857</v>
      </c>
      <c r="V13" s="55">
        <f>IFERROR(U13*(CUF_sources!D$26/CUF_sources!C$26),0)</f>
        <v>0.23</v>
      </c>
      <c r="W13" s="55">
        <f>IFERROR(V13*(CUF_sources!E$26/CUF_sources!D$26),0)</f>
        <v>0.255</v>
      </c>
      <c r="X13" s="55">
        <f>IFERROR(W13*(CUF_sources!F$26/CUF_sources!E$26),0)</f>
        <v>0.28000000000000003</v>
      </c>
      <c r="Y13" s="55">
        <f>IFERROR(X13*(CUF_sources!G$26/CUF_sources!F$26),0)</f>
        <v>0.30000000000000004</v>
      </c>
      <c r="Z13" s="55">
        <f>IFERROR(Y13*(CUF_sources!H$26/CUF_sources!G$26),0)</f>
        <v>0.31999999999999995</v>
      </c>
      <c r="AA13" s="55">
        <f>IFERROR(Z13*(CUF_sources!I$26/CUF_sources!H$26),0)</f>
        <v>0.33999999999999986</v>
      </c>
      <c r="AB13" s="55">
        <f>IFERROR(AA13*(CUF_sources!J$26/CUF_sources!I$26),0)</f>
        <v>0.35999999999999988</v>
      </c>
      <c r="AC13" s="55">
        <f>CUF_sources!C$26</f>
        <v>0.20857142857142857</v>
      </c>
      <c r="AD13" s="55">
        <f>CUF_sources!D$26</f>
        <v>0.23</v>
      </c>
      <c r="AE13" s="55">
        <f>CUF_sources!E$26</f>
        <v>0.255</v>
      </c>
      <c r="AF13" s="55">
        <f>CUF_sources!F$26</f>
        <v>0.28000000000000003</v>
      </c>
      <c r="AG13" s="55">
        <f>CUF_sources!G$26</f>
        <v>0.30000000000000004</v>
      </c>
      <c r="AH13" s="55">
        <f>CUF_sources!H$26</f>
        <v>0.32</v>
      </c>
      <c r="AI13" s="55">
        <f>CUF_sources!I$26</f>
        <v>0.33999999999999997</v>
      </c>
      <c r="AJ13" s="55">
        <f>CUF_sources!J$26</f>
        <v>0.36</v>
      </c>
    </row>
    <row r="14" spans="1:36" ht="15" customHeight="1" x14ac:dyDescent="0.25">
      <c r="A14" s="9" t="s">
        <v>25</v>
      </c>
      <c r="B14" s="9" t="s">
        <v>45</v>
      </c>
      <c r="C14" s="9" t="s">
        <v>46</v>
      </c>
      <c r="D14" s="55">
        <f>IFERROR((generation!H14*1000)/(365*24*capacity!H14),0)</f>
        <v>0.13137210869077026</v>
      </c>
      <c r="E14" s="55">
        <f>IFERROR((generation!I14*1000)/(365*24*capacity!I14),0)</f>
        <v>8.4462409861017537E-2</v>
      </c>
      <c r="F14" s="55">
        <f>IFERROR((generation!J14*1000)/(365*24*capacity!J14),0)</f>
        <v>3.8176510217830674E-2</v>
      </c>
      <c r="G14" s="55">
        <f>IFERROR((generation!K14*1000)/(365*24*capacity!K14),0)</f>
        <v>4.7907777528258103E-2</v>
      </c>
      <c r="H14" s="55">
        <f>IFERROR((generation!L14*1000)/(365*24*capacity!L14),0)</f>
        <v>7.6103500761035003E-3</v>
      </c>
      <c r="I14" s="55">
        <f>IFERROR((generation!M14*1000)/(365*24*capacity!M14),0)</f>
        <v>2.5944375259443751E-3</v>
      </c>
      <c r="J14" s="55">
        <f>IFERROR((generation!N14*1000)/(365*24*capacity!N14),0)</f>
        <v>1.1353145195498664E-2</v>
      </c>
      <c r="K14" s="55">
        <f>IFERROR((generation!O14*1000)/(365*24*capacity!O14),0)</f>
        <v>2.981760111784814E-2</v>
      </c>
      <c r="L14" s="55">
        <f>IFERROR((generation!P14*1000)/(365*24*capacity!P14),0)</f>
        <v>2.4951967462634426E-2</v>
      </c>
      <c r="M14" s="55">
        <f>IF(AND(AVERAGE(D14:L14)&gt;0,AVERAGE(D14:L14)&lt;1),AVERAGE(D14:L14),CUF_sources!C$27)</f>
        <v>4.2027367519545084E-2</v>
      </c>
      <c r="N14" s="55">
        <f>IFERROR(M14*(CUF_sources!D$27/CUF_sources!C$27),0)</f>
        <v>4.2027367519545084E-2</v>
      </c>
      <c r="O14" s="55">
        <f>IFERROR(N14*(CUF_sources!E$27/CUF_sources!D$27),0)</f>
        <v>4.2027367519545084E-2</v>
      </c>
      <c r="P14" s="55">
        <f>IFERROR(O14*(CUF_sources!F$27/CUF_sources!E$27),0)</f>
        <v>4.2027367519545084E-2</v>
      </c>
      <c r="Q14" s="55">
        <f>IFERROR(P14*(CUF_sources!G$27/CUF_sources!F$27),0)</f>
        <v>4.2027367519545084E-2</v>
      </c>
      <c r="R14" s="55">
        <f>IFERROR(Q14*(CUF_sources!H$27/CUF_sources!G$27),0)</f>
        <v>4.2027367519545084E-2</v>
      </c>
      <c r="S14" s="55">
        <f>IFERROR(R14*(CUF_sources!I$27/CUF_sources!H$27),0)</f>
        <v>4.2027367519545084E-2</v>
      </c>
      <c r="T14" s="55">
        <f>IFERROR(S14*(CUF_sources!J$27/CUF_sources!I$27),0)</f>
        <v>4.2027367519545084E-2</v>
      </c>
      <c r="U14" s="55">
        <f>IF(M14&gt;0,M14,CUF_sources!C$27)</f>
        <v>4.2027367519545084E-2</v>
      </c>
      <c r="V14" s="55">
        <f>IFERROR(U14*(CUF_sources!D$27/CUF_sources!C$27),0)</f>
        <v>4.2027367519545084E-2</v>
      </c>
      <c r="W14" s="55">
        <f>IFERROR(V14*(CUF_sources!E$27/CUF_sources!D$27),0)</f>
        <v>4.2027367519545084E-2</v>
      </c>
      <c r="X14" s="55">
        <f>IFERROR(W14*(CUF_sources!F$27/CUF_sources!E$27),0)</f>
        <v>4.2027367519545084E-2</v>
      </c>
      <c r="Y14" s="55">
        <f>IFERROR(X14*(CUF_sources!G$27/CUF_sources!F$27),0)</f>
        <v>4.2027367519545084E-2</v>
      </c>
      <c r="Z14" s="55">
        <f>IFERROR(Y14*(CUF_sources!H$27/CUF_sources!G$27),0)</f>
        <v>4.2027367519545084E-2</v>
      </c>
      <c r="AA14" s="55">
        <f>IFERROR(Z14*(CUF_sources!I$27/CUF_sources!H$27),0)</f>
        <v>4.2027367519545084E-2</v>
      </c>
      <c r="AB14" s="55">
        <f>IFERROR(AA14*(CUF_sources!J$27/CUF_sources!I$27),0)</f>
        <v>4.2027367519545084E-2</v>
      </c>
      <c r="AC14" s="55">
        <f>CUF_sources!C$27</f>
        <v>0.95</v>
      </c>
      <c r="AD14" s="55">
        <f>CUF_sources!D$27</f>
        <v>0.95</v>
      </c>
      <c r="AE14" s="55">
        <f>CUF_sources!E$27</f>
        <v>0.95</v>
      </c>
      <c r="AF14" s="55">
        <f>CUF_sources!F$27</f>
        <v>0.95</v>
      </c>
      <c r="AG14" s="55">
        <f>CUF_sources!G$27</f>
        <v>0.95</v>
      </c>
      <c r="AH14" s="55">
        <f>CUF_sources!H$27</f>
        <v>0.95</v>
      </c>
      <c r="AI14" s="55">
        <f>CUF_sources!I$27</f>
        <v>0.95</v>
      </c>
      <c r="AJ14" s="55">
        <f>CUF_sources!J$27</f>
        <v>0.95</v>
      </c>
    </row>
    <row r="15" spans="1:36" ht="15" customHeight="1" x14ac:dyDescent="0.25">
      <c r="A15" s="9" t="s">
        <v>24</v>
      </c>
      <c r="B15" s="9" t="s">
        <v>29</v>
      </c>
      <c r="C15" s="9" t="s">
        <v>30</v>
      </c>
      <c r="D15" s="55">
        <f>IFERROR((generation!H15*1000)/(365*24*capacity!H15),0)</f>
        <v>0.62000570776255703</v>
      </c>
      <c r="E15" s="55">
        <f>IFERROR((generation!I15*1000)/(365*24*capacity!I15),0)</f>
        <v>0.57742111361003201</v>
      </c>
      <c r="F15" s="55">
        <f>IFERROR((generation!J15*1000)/(365*24*capacity!J15),0)</f>
        <v>0.51250596333401488</v>
      </c>
      <c r="G15" s="55">
        <f>IFERROR((generation!K15*1000)/(365*24*capacity!K15),0)</f>
        <v>0.58196903886847084</v>
      </c>
      <c r="H15" s="55">
        <f>IFERROR((generation!L15*1000)/(365*24*capacity!L15),0)</f>
        <v>0.50391042456038082</v>
      </c>
      <c r="I15" s="55">
        <f>IFERROR((generation!M15*1000)/(365*24*capacity!M15),0)</f>
        <v>9.4603128339648304E-2</v>
      </c>
      <c r="J15" s="55">
        <f>IFERROR((generation!N15*1000)/(365*24*capacity!N15),0)</f>
        <v>2.2078111337802391E-2</v>
      </c>
      <c r="K15" s="55">
        <f>IFERROR((generation!O15*1000)/(365*24*capacity!O15),0)</f>
        <v>2.2175264743029242E-2</v>
      </c>
      <c r="L15" s="55">
        <f>IFERROR((generation!P15*1000)/(365*24*capacity!P15),0)</f>
        <v>2.2806761877003787E-2</v>
      </c>
      <c r="M15" s="55">
        <f>IF(AND(AVERAGE(D15:L15)&gt;0,AVERAGE(D15:L15)&lt;1),AVERAGE(D15:L15),CUF_sources!C$15)</f>
        <v>0.32860839049254886</v>
      </c>
      <c r="N15" s="55">
        <f>IFERROR(M15*(CUF_sources!D$15/CUF_sources!C$15),0)</f>
        <v>0.32860839049254886</v>
      </c>
      <c r="O15" s="55">
        <f>IFERROR(N15*(CUF_sources!E$15/CUF_sources!D$15),0)</f>
        <v>0.32860839049254886</v>
      </c>
      <c r="P15" s="55">
        <f>IFERROR(O15*(CUF_sources!F$15/CUF_sources!E$15),0)</f>
        <v>0.32860839049254886</v>
      </c>
      <c r="Q15" s="55">
        <f>IFERROR(P15*(CUF_sources!G$15/CUF_sources!F$15),0)</f>
        <v>0.32860839049254886</v>
      </c>
      <c r="R15" s="55">
        <f>IFERROR(Q15*(CUF_sources!H$15/CUF_sources!G$15),0)</f>
        <v>0.32860839049254886</v>
      </c>
      <c r="S15" s="55">
        <f>IFERROR(R15*(CUF_sources!I$15/CUF_sources!H$15),0)</f>
        <v>0.32860839049254886</v>
      </c>
      <c r="T15" s="55">
        <f>IFERROR(S15*(CUF_sources!J$15/CUF_sources!I$15),0)</f>
        <v>0.32860839049254886</v>
      </c>
      <c r="U15" s="55">
        <f>IF(M15&lt;CUF_sources!C$15,CUF_sources!C$15,CUF!M15)</f>
        <v>0.85</v>
      </c>
      <c r="V15" s="55">
        <f>IFERROR(U15*(CUF_sources!D$15/CUF_sources!C$15),0)</f>
        <v>0.85</v>
      </c>
      <c r="W15" s="55">
        <f>IFERROR(V15*(CUF_sources!E$15/CUF_sources!D$15),0)</f>
        <v>0.85</v>
      </c>
      <c r="X15" s="55">
        <f>IFERROR(W15*(CUF_sources!F$15/CUF_sources!E$15),0)</f>
        <v>0.85</v>
      </c>
      <c r="Y15" s="55">
        <f>IFERROR(X15*(CUF_sources!G$15/CUF_sources!F$15),0)</f>
        <v>0.85</v>
      </c>
      <c r="Z15" s="55">
        <f>IFERROR(Y15*(CUF_sources!H$15/CUF_sources!G$15),0)</f>
        <v>0.85</v>
      </c>
      <c r="AA15" s="55">
        <f>IFERROR(Z15*(CUF_sources!I$15/CUF_sources!H$15),0)</f>
        <v>0.85</v>
      </c>
      <c r="AB15" s="55">
        <f>IFERROR(AA15*(CUF_sources!J$15/CUF_sources!I$15),0)</f>
        <v>0.85</v>
      </c>
      <c r="AC15" s="55">
        <f>CUF_sources!C$15</f>
        <v>0.85</v>
      </c>
      <c r="AD15" s="55">
        <f>CUF_sources!D$15</f>
        <v>0.85</v>
      </c>
      <c r="AE15" s="55">
        <f>CUF_sources!E$15</f>
        <v>0.85</v>
      </c>
      <c r="AF15" s="55">
        <f>CUF_sources!F$15</f>
        <v>0.85</v>
      </c>
      <c r="AG15" s="55">
        <f>CUF_sources!G$15</f>
        <v>0.85</v>
      </c>
      <c r="AH15" s="55">
        <f>CUF_sources!H$15</f>
        <v>0.85</v>
      </c>
      <c r="AI15" s="55">
        <f>CUF_sources!I$15</f>
        <v>0.85</v>
      </c>
      <c r="AJ15" s="55">
        <f>CUF_sources!J$15</f>
        <v>0.85</v>
      </c>
    </row>
    <row r="16" spans="1:36" ht="15" customHeight="1" x14ac:dyDescent="0.25">
      <c r="A16" s="9" t="s">
        <v>24</v>
      </c>
      <c r="B16" s="9" t="s">
        <v>31</v>
      </c>
      <c r="C16" s="9" t="s">
        <v>32</v>
      </c>
      <c r="D16" s="55">
        <f>IFERROR((generation!H16*1000)/(365*24*capacity!H16),0)</f>
        <v>0.390220700152207</v>
      </c>
      <c r="E16" s="55">
        <f>IFERROR((generation!I16*1000)/(365*24*capacity!I16),0)</f>
        <v>0.37528100978837498</v>
      </c>
      <c r="F16" s="55">
        <f>IFERROR((generation!J16*1000)/(365*24*capacity!J16),0)</f>
        <v>0.30250705290405144</v>
      </c>
      <c r="G16" s="55">
        <f>IFERROR((generation!K16*1000)/(365*24*capacity!K16),0)</f>
        <v>0.32089406127216735</v>
      </c>
      <c r="H16" s="55">
        <f>IFERROR((generation!L16*1000)/(365*24*capacity!L16),0)</f>
        <v>0.3939205666879132</v>
      </c>
      <c r="I16" s="55">
        <f>IFERROR((generation!M16*1000)/(365*24*capacity!M16),0)</f>
        <v>0.39204412892044127</v>
      </c>
      <c r="J16" s="55">
        <f>IFERROR((generation!N16*1000)/(365*24*capacity!N16),0)</f>
        <v>0.40569440302637433</v>
      </c>
      <c r="K16" s="55">
        <f>IFERROR((generation!O16*1000)/(365*24*capacity!O16),0)</f>
        <v>0.41832797876311173</v>
      </c>
      <c r="L16" s="55">
        <f>IFERROR((generation!P16*1000)/(365*24*capacity!P16),0)</f>
        <v>0.43804781300583534</v>
      </c>
      <c r="M16" s="55">
        <f>IF(AND(AVERAGE(D16:L16)&gt;0,AVERAGE(D16:L16)&lt;1),AVERAGE(D16:L16),CUF_sources!C$16)</f>
        <v>0.38188196828005294</v>
      </c>
      <c r="N16" s="55">
        <f>IFERROR(M16*(CUF_sources!D$16/CUF_sources!C$16),0)</f>
        <v>0.38188196828005294</v>
      </c>
      <c r="O16" s="55">
        <f>IFERROR(N16*(CUF_sources!E$16/CUF_sources!D$16),0)</f>
        <v>0.38188196828005294</v>
      </c>
      <c r="P16" s="55">
        <f>IFERROR(O16*(CUF_sources!F$16/CUF_sources!E$16),0)</f>
        <v>0.38188196828005294</v>
      </c>
      <c r="Q16" s="55">
        <f>IFERROR(P16*(CUF_sources!G$16/CUF_sources!F$16),0)</f>
        <v>0.38188196828005294</v>
      </c>
      <c r="R16" s="55">
        <f>IFERROR(Q16*(CUF_sources!H$16/CUF_sources!G$16),0)</f>
        <v>0.38188196828005294</v>
      </c>
      <c r="S16" s="55">
        <f>IFERROR(R16*(CUF_sources!I$16/CUF_sources!H$16),0)</f>
        <v>0.38188196828005294</v>
      </c>
      <c r="T16" s="55">
        <f>IFERROR(S16*(CUF_sources!J$16/CUF_sources!I$16),0)</f>
        <v>0.38188196828005294</v>
      </c>
      <c r="U16" s="55">
        <f>IF(M16&lt;CUF_sources!C$16,CUF_sources!C$16,CUF!M16)</f>
        <v>0.85</v>
      </c>
      <c r="V16" s="55">
        <f>IFERROR(U16*(CUF_sources!D$16/CUF_sources!C$16),0)</f>
        <v>0.85</v>
      </c>
      <c r="W16" s="55">
        <f>IFERROR(V16*(CUF_sources!E$16/CUF_sources!D$16),0)</f>
        <v>0.85</v>
      </c>
      <c r="X16" s="55">
        <f>IFERROR(W16*(CUF_sources!F$16/CUF_sources!E$16),0)</f>
        <v>0.85</v>
      </c>
      <c r="Y16" s="55">
        <f>IFERROR(X16*(CUF_sources!G$16/CUF_sources!F$16),0)</f>
        <v>0.85</v>
      </c>
      <c r="Z16" s="55">
        <f>IFERROR(Y16*(CUF_sources!H$16/CUF_sources!G$16),0)</f>
        <v>0.85</v>
      </c>
      <c r="AA16" s="55">
        <f>IFERROR(Z16*(CUF_sources!I$16/CUF_sources!H$16),0)</f>
        <v>0.85</v>
      </c>
      <c r="AB16" s="55">
        <f>IFERROR(AA16*(CUF_sources!J$16/CUF_sources!I$16),0)</f>
        <v>0.85</v>
      </c>
      <c r="AC16" s="55">
        <f>CUF_sources!C$16</f>
        <v>0.85</v>
      </c>
      <c r="AD16" s="55">
        <f>CUF_sources!D$16</f>
        <v>0.85</v>
      </c>
      <c r="AE16" s="55">
        <f>CUF_sources!E$16</f>
        <v>0.85</v>
      </c>
      <c r="AF16" s="55">
        <f>CUF_sources!F$16</f>
        <v>0.85</v>
      </c>
      <c r="AG16" s="55">
        <f>CUF_sources!G$16</f>
        <v>0.85</v>
      </c>
      <c r="AH16" s="55">
        <f>CUF_sources!H$16</f>
        <v>0.85</v>
      </c>
      <c r="AI16" s="55">
        <f>CUF_sources!I$16</f>
        <v>0.85</v>
      </c>
      <c r="AJ16" s="55">
        <f>CUF_sources!J$16</f>
        <v>0.85</v>
      </c>
    </row>
    <row r="17" spans="1:36" ht="15" customHeight="1" x14ac:dyDescent="0.25">
      <c r="A17" s="9" t="s">
        <v>24</v>
      </c>
      <c r="B17" s="9" t="s">
        <v>33</v>
      </c>
      <c r="C17" s="9" t="s">
        <v>34</v>
      </c>
      <c r="D17" s="55">
        <f>IFERROR((generation!H17*1000)/(365*24*capacity!H17),0)</f>
        <v>0.92899685904532547</v>
      </c>
      <c r="E17" s="55">
        <f>IFERROR((generation!I17*1000)/(365*24*capacity!I17),0)</f>
        <v>0.77609006997618668</v>
      </c>
      <c r="F17" s="55">
        <f>IFERROR((generation!J17*1000)/(365*24*capacity!J17),0)</f>
        <v>0.82133229790456641</v>
      </c>
      <c r="G17" s="55">
        <f>IFERROR((generation!K17*1000)/(365*24*capacity!K17),0)</f>
        <v>0.64912678070250451</v>
      </c>
      <c r="H17" s="55">
        <f>IFERROR((generation!L17*1000)/(365*24*capacity!L17),0)</f>
        <v>0.50393954347166336</v>
      </c>
      <c r="I17" s="55">
        <f>IFERROR((generation!M17*1000)/(365*24*capacity!M17),0)</f>
        <v>0.840246743689124</v>
      </c>
      <c r="J17" s="55">
        <f>IFERROR((generation!N17*1000)/(365*24*capacity!N17),0)</f>
        <v>0.81453378825686207</v>
      </c>
      <c r="K17" s="55">
        <f>IFERROR((generation!O17*1000)/(365*24*capacity!O17),0)</f>
        <v>0.55162178386194272</v>
      </c>
      <c r="L17" s="55">
        <f>IFERROR((generation!P17*1000)/(365*24*capacity!P17),0)</f>
        <v>0.83784949217276139</v>
      </c>
      <c r="M17" s="55">
        <f>IF(AND(AVERAGE(D17:L17)&gt;0,AVERAGE(D17:L17)&lt;1),AVERAGE(D17:L17),CUF_sources!C$17)</f>
        <v>0.74708192878677071</v>
      </c>
      <c r="N17" s="55">
        <f>IFERROR(M17*(CUF_sources!D$17/CUF_sources!C$17),0)</f>
        <v>0.74708192878677071</v>
      </c>
      <c r="O17" s="55">
        <f>IFERROR(N17*(CUF_sources!E$17/CUF_sources!D$17),0)</f>
        <v>0.74708192878677071</v>
      </c>
      <c r="P17" s="55">
        <f>IFERROR(O17*(CUF_sources!F$17/CUF_sources!E$17),0)</f>
        <v>0.74708192878677071</v>
      </c>
      <c r="Q17" s="55">
        <f>IFERROR(P17*(CUF_sources!G$17/CUF_sources!F$17),0)</f>
        <v>0.74708192878677071</v>
      </c>
      <c r="R17" s="55">
        <f>IFERROR(Q17*(CUF_sources!H$17/CUF_sources!G$17),0)</f>
        <v>0.74708192878677071</v>
      </c>
      <c r="S17" s="55">
        <f>IFERROR(R17*(CUF_sources!I$17/CUF_sources!H$17),0)</f>
        <v>0.74708192878677071</v>
      </c>
      <c r="T17" s="55">
        <f>IFERROR(S17*(CUF_sources!J$17/CUF_sources!I$17),0)</f>
        <v>0.74708192878677071</v>
      </c>
      <c r="U17" s="55">
        <f>IF(M17&lt;CUF_sources!C$17,CUF_sources!C$17,CUF!M17)</f>
        <v>0.81</v>
      </c>
      <c r="V17" s="55">
        <f>IFERROR(U17*(CUF_sources!D$17/CUF_sources!C$17),0)</f>
        <v>0.81</v>
      </c>
      <c r="W17" s="55">
        <f>IFERROR(V17*(CUF_sources!E$17/CUF_sources!D$17),0)</f>
        <v>0.81</v>
      </c>
      <c r="X17" s="55">
        <f>IFERROR(W17*(CUF_sources!F$17/CUF_sources!E$17),0)</f>
        <v>0.81</v>
      </c>
      <c r="Y17" s="55">
        <f>IFERROR(X17*(CUF_sources!G$17/CUF_sources!F$17),0)</f>
        <v>0.81</v>
      </c>
      <c r="Z17" s="55">
        <f>IFERROR(Y17*(CUF_sources!H$17/CUF_sources!G$17),0)</f>
        <v>0.81</v>
      </c>
      <c r="AA17" s="55">
        <f>IFERROR(Z17*(CUF_sources!I$17/CUF_sources!H$17),0)</f>
        <v>0.81</v>
      </c>
      <c r="AB17" s="55">
        <f>IFERROR(AA17*(CUF_sources!J$17/CUF_sources!I$17),0)</f>
        <v>0.81</v>
      </c>
      <c r="AC17" s="55">
        <f>CUF_sources!C$17</f>
        <v>0.81</v>
      </c>
      <c r="AD17" s="55">
        <f>CUF_sources!D$17</f>
        <v>0.81</v>
      </c>
      <c r="AE17" s="55">
        <f>CUF_sources!E$17</f>
        <v>0.81</v>
      </c>
      <c r="AF17" s="55">
        <f>CUF_sources!F$17</f>
        <v>0.81</v>
      </c>
      <c r="AG17" s="55">
        <f>CUF_sources!G$17</f>
        <v>0.81</v>
      </c>
      <c r="AH17" s="55">
        <f>CUF_sources!H$17</f>
        <v>0.81</v>
      </c>
      <c r="AI17" s="55">
        <f>CUF_sources!I$17</f>
        <v>0.81</v>
      </c>
      <c r="AJ17" s="55">
        <f>CUF_sources!J$17</f>
        <v>0.81</v>
      </c>
    </row>
    <row r="18" spans="1:36" ht="15" customHeight="1" x14ac:dyDescent="0.25">
      <c r="A18" s="9" t="s">
        <v>24</v>
      </c>
      <c r="B18" s="9" t="s">
        <v>35</v>
      </c>
      <c r="C18" s="9" t="s">
        <v>36</v>
      </c>
      <c r="D18" s="55">
        <f>IFERROR((generation!H18*1000)/(365*24*capacity!H18),0)</f>
        <v>0.113915092829193</v>
      </c>
      <c r="E18" s="55">
        <f>IFERROR((generation!I18*1000)/(365*24*capacity!I18),0)</f>
        <v>0.13271447907767037</v>
      </c>
      <c r="F18" s="55">
        <f>IFERROR((generation!J18*1000)/(365*24*capacity!J18),0)</f>
        <v>0.13612354649769454</v>
      </c>
      <c r="G18" s="55">
        <f>IFERROR((generation!K18*1000)/(365*24*capacity!K18),0)</f>
        <v>0.11688348984808018</v>
      </c>
      <c r="H18" s="55">
        <f>IFERROR((generation!L18*1000)/(365*24*capacity!L18),0)</f>
        <v>0.11379400034680076</v>
      </c>
      <c r="I18" s="55">
        <f>IFERROR((generation!M18*1000)/(365*24*capacity!M18),0)</f>
        <v>0.11929023471921814</v>
      </c>
      <c r="J18" s="55">
        <f>IFERROR((generation!N18*1000)/(365*24*capacity!N18),0)</f>
        <v>0.11258419644661266</v>
      </c>
      <c r="K18" s="55">
        <f>IFERROR((generation!O18*1000)/(365*24*capacity!O18),0)</f>
        <v>0.10701199133467018</v>
      </c>
      <c r="L18" s="55">
        <f>IFERROR((generation!P18*1000)/(365*24*capacity!P18),0)</f>
        <v>9.5367552619281301E-2</v>
      </c>
      <c r="M18" s="55">
        <f>IF(AND(AVERAGE(D18:L18)&gt;0,AVERAGE(D18:L18)&lt;1),AVERAGE(D18:L18),CUF_sources!C$18)</f>
        <v>0.11640939819102455</v>
      </c>
      <c r="N18" s="55">
        <f>IFERROR(M18*(CUF_sources!D$18/CUF_sources!C$18),0)</f>
        <v>0.11640939819102455</v>
      </c>
      <c r="O18" s="55">
        <f>IFERROR(N18*(CUF_sources!E$18/CUF_sources!D$18),0)</f>
        <v>0.11640939819102455</v>
      </c>
      <c r="P18" s="55">
        <f>IFERROR(O18*(CUF_sources!F$18/CUF_sources!E$18),0)</f>
        <v>0.11640939819102455</v>
      </c>
      <c r="Q18" s="55">
        <f>IFERROR(P18*(CUF_sources!G$18/CUF_sources!F$18),0)</f>
        <v>0.11640939819102455</v>
      </c>
      <c r="R18" s="55">
        <f>IFERROR(Q18*(CUF_sources!H$18/CUF_sources!G$18),0)</f>
        <v>0.11640939819102455</v>
      </c>
      <c r="S18" s="55">
        <f>IFERROR(R18*(CUF_sources!I$18/CUF_sources!H$18),0)</f>
        <v>0.11640939819102455</v>
      </c>
      <c r="T18" s="55">
        <f>IFERROR(S18*(CUF_sources!J$18/CUF_sources!I$18),0)</f>
        <v>0.11640939819102455</v>
      </c>
      <c r="U18" s="55">
        <f>IF(M18&gt;0,M18,CUF_sources!C$18)</f>
        <v>0.11640939819102455</v>
      </c>
      <c r="V18" s="55">
        <f>IFERROR(U18*(CUF_sources!D$18/CUF_sources!C$18),0)</f>
        <v>0.11640939819102455</v>
      </c>
      <c r="W18" s="55">
        <f>IFERROR(V18*(CUF_sources!E$18/CUF_sources!D$18),0)</f>
        <v>0.11640939819102455</v>
      </c>
      <c r="X18" s="55">
        <f>IFERROR(W18*(CUF_sources!F$18/CUF_sources!E$18),0)</f>
        <v>0.11640939819102455</v>
      </c>
      <c r="Y18" s="55">
        <f>IFERROR(X18*(CUF_sources!G$18/CUF_sources!F$18),0)</f>
        <v>0.11640939819102455</v>
      </c>
      <c r="Z18" s="55">
        <f>IFERROR(Y18*(CUF_sources!H$18/CUF_sources!G$18),0)</f>
        <v>0.11640939819102455</v>
      </c>
      <c r="AA18" s="55">
        <f>IFERROR(Z18*(CUF_sources!I$18/CUF_sources!H$18),0)</f>
        <v>0.11640939819102455</v>
      </c>
      <c r="AB18" s="55">
        <f>IFERROR(AA18*(CUF_sources!J$18/CUF_sources!I$18),0)</f>
        <v>0.11640939819102455</v>
      </c>
      <c r="AC18" s="55">
        <f>CUF_sources!C$18</f>
        <v>0.37</v>
      </c>
      <c r="AD18" s="55">
        <f>CUF_sources!D$18</f>
        <v>0.37</v>
      </c>
      <c r="AE18" s="55">
        <f>CUF_sources!E$18</f>
        <v>0.37</v>
      </c>
      <c r="AF18" s="55">
        <f>CUF_sources!F$18</f>
        <v>0.37</v>
      </c>
      <c r="AG18" s="55">
        <f>CUF_sources!G$18</f>
        <v>0.37</v>
      </c>
      <c r="AH18" s="55">
        <f>CUF_sources!H$18</f>
        <v>0.37</v>
      </c>
      <c r="AI18" s="55">
        <f>CUF_sources!I$18</f>
        <v>0.37</v>
      </c>
      <c r="AJ18" s="55">
        <f>CUF_sources!J$18</f>
        <v>0.37</v>
      </c>
    </row>
    <row r="19" spans="1:36" ht="15" customHeight="1" x14ac:dyDescent="0.25">
      <c r="A19" s="9" t="s">
        <v>24</v>
      </c>
      <c r="B19" s="9" t="s">
        <v>79</v>
      </c>
      <c r="C19" s="9" t="s">
        <v>83</v>
      </c>
      <c r="D19" s="55">
        <f>IFERROR((generation!H19*1000)/(365*24*capacity!H19),0)</f>
        <v>0.20973165338671482</v>
      </c>
      <c r="E19" s="55">
        <f>IFERROR((generation!I19*1000)/(365*24*capacity!I19),0)</f>
        <v>0.21896108333217909</v>
      </c>
      <c r="F19" s="55">
        <f>IFERROR((generation!J19*1000)/(365*24*capacity!J19),0)</f>
        <v>0.22622391930970726</v>
      </c>
      <c r="G19" s="55">
        <f>IFERROR((generation!K19*1000)/(365*24*capacity!K19),0)</f>
        <v>0.22152379116209547</v>
      </c>
      <c r="H19" s="55">
        <f>IFERROR((generation!L19*1000)/(365*24*capacity!L19),0)</f>
        <v>0.23086807894802505</v>
      </c>
      <c r="I19" s="55">
        <f>IFERROR((generation!M19*1000)/(365*24*capacity!M19),0)</f>
        <v>0.20985616080286851</v>
      </c>
      <c r="J19" s="55">
        <f>IFERROR((generation!N19*1000)/(365*24*capacity!N19),0)</f>
        <v>0.21771545122965935</v>
      </c>
      <c r="K19" s="55">
        <f>IFERROR((generation!O19*1000)/(365*24*capacity!O19),0)</f>
        <v>0.22225731317358177</v>
      </c>
      <c r="L19" s="55">
        <f>IFERROR((generation!P19*1000)/(365*24*capacity!P19),0)</f>
        <v>0.24392591576955944</v>
      </c>
      <c r="M19" s="55">
        <f>IF(AND(AVERAGE(D19:L19)&gt;0,AVERAGE(D19:L19)&lt;1),AVERAGE(D19:L19),CUF_sources!C$19)</f>
        <v>0.22234037412382118</v>
      </c>
      <c r="N19" s="55">
        <f>IFERROR(M19*(CUF_sources!D$19/CUF_sources!C$19),0)</f>
        <v>0.26680844894858541</v>
      </c>
      <c r="O19" s="55">
        <f>IFERROR(N19*(CUF_sources!E$19/CUF_sources!D$19),0)</f>
        <v>0.28904248636096752</v>
      </c>
      <c r="P19" s="55">
        <f>IFERROR(O19*(CUF_sources!F$19/CUF_sources!E$19),0)</f>
        <v>0.31127652377334969</v>
      </c>
      <c r="Q19" s="55">
        <f>IFERROR(P19*(CUF_sources!G$19/CUF_sources!F$19),0)</f>
        <v>0.3335105611857318</v>
      </c>
      <c r="R19" s="55">
        <f>IFERROR(Q19*(CUF_sources!H$19/CUF_sources!G$19),0)</f>
        <v>0.35574459859811391</v>
      </c>
      <c r="S19" s="55">
        <f>IFERROR(R19*(CUF_sources!I$19/CUF_sources!H$19),0)</f>
        <v>0.37797863601049603</v>
      </c>
      <c r="T19" s="55">
        <f>IFERROR(S19*(CUF_sources!J$19/CUF_sources!I$19),0)</f>
        <v>0.40021267342287814</v>
      </c>
      <c r="U19" s="55">
        <f>IF(M19&gt;0,M19,CUF_sources!C$19)</f>
        <v>0.22234037412382118</v>
      </c>
      <c r="V19" s="55">
        <f>IFERROR(U19*(CUF_sources!D$19/CUF_sources!C$19),0)</f>
        <v>0.26680844894858541</v>
      </c>
      <c r="W19" s="55">
        <f>IFERROR(V19*(CUF_sources!E$19/CUF_sources!D$19),0)</f>
        <v>0.28904248636096752</v>
      </c>
      <c r="X19" s="55">
        <f>IFERROR(W19*(CUF_sources!F$19/CUF_sources!E$19),0)</f>
        <v>0.31127652377334969</v>
      </c>
      <c r="Y19" s="55">
        <f>IFERROR(X19*(CUF_sources!G$19/CUF_sources!F$19),0)</f>
        <v>0.3335105611857318</v>
      </c>
      <c r="Z19" s="55">
        <f>IFERROR(Y19*(CUF_sources!H$19/CUF_sources!G$19),0)</f>
        <v>0.35574459859811391</v>
      </c>
      <c r="AA19" s="55">
        <f>IFERROR(Z19*(CUF_sources!I$19/CUF_sources!H$19),0)</f>
        <v>0.37797863601049603</v>
      </c>
      <c r="AB19" s="55">
        <f>IFERROR(AA19*(CUF_sources!J$19/CUF_sources!I$19),0)</f>
        <v>0.40021267342287814</v>
      </c>
      <c r="AC19" s="55">
        <f>CUF_sources!C$19</f>
        <v>0.25</v>
      </c>
      <c r="AD19" s="55">
        <f>CUF_sources!D$19</f>
        <v>0.3</v>
      </c>
      <c r="AE19" s="55">
        <f>CUF_sources!E$19</f>
        <v>0.32499999999999996</v>
      </c>
      <c r="AF19" s="55">
        <f>CUF_sources!F$19</f>
        <v>0.35</v>
      </c>
      <c r="AG19" s="55">
        <f>CUF_sources!G$19</f>
        <v>0.375</v>
      </c>
      <c r="AH19" s="55">
        <f>CUF_sources!H$19</f>
        <v>0.4</v>
      </c>
      <c r="AI19" s="55">
        <f>CUF_sources!I$19</f>
        <v>0.42500000000000004</v>
      </c>
      <c r="AJ19" s="55">
        <f>CUF_sources!J$19</f>
        <v>0.45</v>
      </c>
    </row>
    <row r="20" spans="1:36" ht="15" customHeight="1" x14ac:dyDescent="0.25">
      <c r="A20" s="9" t="s">
        <v>24</v>
      </c>
      <c r="B20" s="9" t="s">
        <v>78</v>
      </c>
      <c r="C20" s="9" t="s">
        <v>84</v>
      </c>
      <c r="D20" s="55">
        <f>IFERROR((generation!H20*1000)/(365*24*capacity!H20),0)</f>
        <v>0.41188841251583069</v>
      </c>
      <c r="E20" s="55">
        <f>IFERROR((generation!I20*1000)/(365*24*capacity!I20),0)</f>
        <v>0.25587554980284999</v>
      </c>
      <c r="F20" s="55">
        <f>IFERROR((generation!J20*1000)/(365*24*capacity!J20),0)</f>
        <v>0.24840905292919438</v>
      </c>
      <c r="G20" s="55">
        <f>IFERROR((generation!K20*1000)/(365*24*capacity!K20),0)</f>
        <v>0.35748320980628612</v>
      </c>
      <c r="H20" s="55">
        <f>IFERROR((generation!L20*1000)/(365*24*capacity!L20),0)</f>
        <v>0.41897542455492276</v>
      </c>
      <c r="I20" s="55">
        <f>IFERROR((generation!M20*1000)/(365*24*capacity!M20),0)</f>
        <v>0.3830980985024216</v>
      </c>
      <c r="J20" s="55">
        <f>IFERROR((generation!N20*1000)/(365*24*capacity!N20),0)</f>
        <v>0.37354221714171493</v>
      </c>
      <c r="K20" s="55">
        <f>IFERROR((generation!O20*1000)/(365*24*capacity!O20),0)</f>
        <v>0.32835397349603657</v>
      </c>
      <c r="L20" s="55">
        <f>IFERROR((generation!P20*1000)/(365*24*capacity!P20),0)</f>
        <v>0.35183008003710503</v>
      </c>
      <c r="M20" s="55">
        <f>IF(AND(AVERAGE(D20:L20)&gt;0,AVERAGE(D20:L20)&lt;1),AVERAGE(D20:L20),CUF_sources!C$20)</f>
        <v>0.34771733542070687</v>
      </c>
      <c r="N20" s="55">
        <f>IFERROR(M20*(CUF_sources!D$20/CUF_sources!C$20),0)</f>
        <v>0.38944341567119173</v>
      </c>
      <c r="O20" s="55">
        <f>IFERROR(N20*(CUF_sources!E$20/CUF_sources!D$20),0)</f>
        <v>0.41865167184653107</v>
      </c>
      <c r="P20" s="55">
        <f>IFERROR(O20*(CUF_sources!F$20/CUF_sources!E$20),0)</f>
        <v>0.44785992802187041</v>
      </c>
      <c r="Q20" s="55">
        <f>IFERROR(P20*(CUF_sources!G$20/CUF_sources!F$20),0)</f>
        <v>0.45759601341365014</v>
      </c>
      <c r="R20" s="55">
        <f>IFERROR(Q20*(CUF_sources!H$20/CUF_sources!G$20),0)</f>
        <v>0.46733209880542992</v>
      </c>
      <c r="S20" s="55">
        <f>IFERROR(R20*(CUF_sources!I$20/CUF_sources!H$20),0)</f>
        <v>0.46733209880542992</v>
      </c>
      <c r="T20" s="55">
        <f>IFERROR(S20*(CUF_sources!J$20/CUF_sources!I$20),0)</f>
        <v>0.46733209880542992</v>
      </c>
      <c r="U20" s="55">
        <f>IF(M20&gt;0,M20,CUF_sources!C$20)</f>
        <v>0.34771733542070687</v>
      </c>
      <c r="V20" s="55">
        <f>IFERROR(U20*(CUF_sources!D$20/CUF_sources!C$20),0)</f>
        <v>0.38944341567119173</v>
      </c>
      <c r="W20" s="55">
        <f>IFERROR(V20*(CUF_sources!E$20/CUF_sources!D$20),0)</f>
        <v>0.41865167184653107</v>
      </c>
      <c r="X20" s="55">
        <f>IFERROR(W20*(CUF_sources!F$20/CUF_sources!E$20),0)</f>
        <v>0.44785992802187041</v>
      </c>
      <c r="Y20" s="55">
        <f>IFERROR(X20*(CUF_sources!G$20/CUF_sources!F$20),0)</f>
        <v>0.45759601341365014</v>
      </c>
      <c r="Z20" s="55">
        <f>IFERROR(Y20*(CUF_sources!H$20/CUF_sources!G$20),0)</f>
        <v>0.46733209880542992</v>
      </c>
      <c r="AA20" s="55">
        <f>IFERROR(Z20*(CUF_sources!I$20/CUF_sources!H$20),0)</f>
        <v>0.46733209880542992</v>
      </c>
      <c r="AB20" s="55">
        <f>IFERROR(AA20*(CUF_sources!J$20/CUF_sources!I$20),0)</f>
        <v>0.46733209880542992</v>
      </c>
      <c r="AC20" s="55">
        <f>CUF_sources!C$20</f>
        <v>0.35714285714285715</v>
      </c>
      <c r="AD20" s="55">
        <f>CUF_sources!D$20</f>
        <v>0.4</v>
      </c>
      <c r="AE20" s="55">
        <f>CUF_sources!E$20</f>
        <v>0.43000000000000005</v>
      </c>
      <c r="AF20" s="55">
        <f>CUF_sources!F$20</f>
        <v>0.46</v>
      </c>
      <c r="AG20" s="55">
        <f>CUF_sources!G$20</f>
        <v>0.47</v>
      </c>
      <c r="AH20" s="55">
        <f>CUF_sources!H$20</f>
        <v>0.48</v>
      </c>
      <c r="AI20" s="55">
        <f>CUF_sources!I$20</f>
        <v>0.48</v>
      </c>
      <c r="AJ20" s="55">
        <f>CUF_sources!J$20</f>
        <v>0.48</v>
      </c>
    </row>
    <row r="21" spans="1:36" ht="15" customHeight="1" x14ac:dyDescent="0.25">
      <c r="A21" s="9" t="s">
        <v>24</v>
      </c>
      <c r="B21" s="9" t="s">
        <v>37</v>
      </c>
      <c r="C21" s="9" t="s">
        <v>38</v>
      </c>
      <c r="D21" s="55">
        <f>IFERROR((generation!H21*1000)/(365*24*capacity!H21),0)</f>
        <v>5.5175038051750377E-2</v>
      </c>
      <c r="E21" s="55">
        <f>IFERROR((generation!I21*1000)/(365*24*capacity!I21),0)</f>
        <v>0.10572044647387113</v>
      </c>
      <c r="F21" s="55">
        <f>IFERROR((generation!J21*1000)/(365*24*capacity!J21),0)</f>
        <v>8.3148216709860542E-2</v>
      </c>
      <c r="G21" s="55">
        <f>IFERROR((generation!K21*1000)/(365*24*capacity!K21),0)</f>
        <v>0.11768862796260056</v>
      </c>
      <c r="H21" s="55">
        <f>IFERROR((generation!L21*1000)/(365*24*capacity!L21),0)</f>
        <v>8.3381230641504614E-2</v>
      </c>
      <c r="I21" s="55">
        <f>IFERROR((generation!M21*1000)/(365*24*capacity!M21),0)</f>
        <v>7.8362823439878229E-2</v>
      </c>
      <c r="J21" s="55">
        <f>IFERROR((generation!N21*1000)/(365*24*capacity!N21),0)</f>
        <v>6.7420551009775981E-2</v>
      </c>
      <c r="K21" s="55">
        <f>IFERROR((generation!O21*1000)/(365*24*capacity!O21),0)</f>
        <v>5.5624740556247408E-2</v>
      </c>
      <c r="L21" s="55">
        <f>IFERROR((generation!P21*1000)/(365*24*capacity!P21),0)</f>
        <v>2.4442250469647729E-2</v>
      </c>
      <c r="M21" s="55">
        <f>IF(AND(AVERAGE(D21:L21)&gt;0,AVERAGE(D21:L21)&lt;1),AVERAGE(D21:L21),CUF_sources!C$21)</f>
        <v>7.4551547257237394E-2</v>
      </c>
      <c r="N21" s="55">
        <f>IFERROR(M21*(CUF_sources!D$21/CUF_sources!C$21),0)</f>
        <v>7.4551547257237394E-2</v>
      </c>
      <c r="O21" s="55">
        <f>IFERROR(N21*(CUF_sources!E$21/CUF_sources!D$21),0)</f>
        <v>7.4551547257237394E-2</v>
      </c>
      <c r="P21" s="55">
        <f>IFERROR(O21*(CUF_sources!F$21/CUF_sources!E$21),0)</f>
        <v>7.4551547257237394E-2</v>
      </c>
      <c r="Q21" s="55">
        <f>IFERROR(P21*(CUF_sources!G$21/CUF_sources!F$21),0)</f>
        <v>7.4551547257237394E-2</v>
      </c>
      <c r="R21" s="55">
        <f>IFERROR(Q21*(CUF_sources!H$21/CUF_sources!G$21),0)</f>
        <v>7.4551547257237394E-2</v>
      </c>
      <c r="S21" s="55">
        <f>IFERROR(R21*(CUF_sources!I$21/CUF_sources!H$21),0)</f>
        <v>7.4551547257237394E-2</v>
      </c>
      <c r="T21" s="55">
        <f>IFERROR(S21*(CUF_sources!J$21/CUF_sources!I$21),0)</f>
        <v>7.4551547257237394E-2</v>
      </c>
      <c r="U21" s="55">
        <f>IF(M21&lt;CUF_sources!C$21,CUF_sources!C$21,CUF!M21)</f>
        <v>0.85</v>
      </c>
      <c r="V21" s="55">
        <f>IFERROR(U21*(CUF_sources!D$21/CUF_sources!C$21),0)</f>
        <v>0.85</v>
      </c>
      <c r="W21" s="55">
        <f>IFERROR(V21*(CUF_sources!E$21/CUF_sources!D$21),0)</f>
        <v>0.85</v>
      </c>
      <c r="X21" s="55">
        <f>IFERROR(W21*(CUF_sources!F$21/CUF_sources!E$21),0)</f>
        <v>0.85</v>
      </c>
      <c r="Y21" s="55">
        <f>IFERROR(X21*(CUF_sources!G$21/CUF_sources!F$21),0)</f>
        <v>0.85</v>
      </c>
      <c r="Z21" s="55">
        <f>IFERROR(Y21*(CUF_sources!H$21/CUF_sources!G$21),0)</f>
        <v>0.85</v>
      </c>
      <c r="AA21" s="55">
        <f>IFERROR(Z21*(CUF_sources!I$21/CUF_sources!H$21),0)</f>
        <v>0.85</v>
      </c>
      <c r="AB21" s="55">
        <f>IFERROR(AA21*(CUF_sources!J$21/CUF_sources!I$21),0)</f>
        <v>0.85</v>
      </c>
      <c r="AC21" s="55">
        <f>CUF_sources!C$21</f>
        <v>0.85</v>
      </c>
      <c r="AD21" s="55">
        <f>CUF_sources!D$21</f>
        <v>0.85</v>
      </c>
      <c r="AE21" s="55">
        <f>CUF_sources!E$21</f>
        <v>0.85</v>
      </c>
      <c r="AF21" s="55">
        <f>CUF_sources!F$21</f>
        <v>0.85</v>
      </c>
      <c r="AG21" s="55">
        <f>CUF_sources!G$21</f>
        <v>0.85</v>
      </c>
      <c r="AH21" s="55">
        <f>CUF_sources!H$21</f>
        <v>0.85</v>
      </c>
      <c r="AI21" s="55">
        <f>CUF_sources!I$21</f>
        <v>0.85</v>
      </c>
      <c r="AJ21" s="55">
        <f>CUF_sources!J$21</f>
        <v>0.85</v>
      </c>
    </row>
    <row r="22" spans="1:36" ht="15" customHeight="1" x14ac:dyDescent="0.25">
      <c r="A22" s="9" t="s">
        <v>24</v>
      </c>
      <c r="B22" s="9" t="s">
        <v>39</v>
      </c>
      <c r="C22" s="9" t="s">
        <v>40</v>
      </c>
      <c r="D22" s="55">
        <f>IFERROR((generation!H22*1000)/(365*24*capacity!H22),0)</f>
        <v>0.54113388185745603</v>
      </c>
      <c r="E22" s="55">
        <f>IFERROR((generation!I22*1000)/(365*24*capacity!I22),0)</f>
        <v>0.60587876284362863</v>
      </c>
      <c r="F22" s="55">
        <f>IFERROR((generation!J22*1000)/(365*24*capacity!J22),0)</f>
        <v>0.60629776083101894</v>
      </c>
      <c r="G22" s="55">
        <f>IFERROR((generation!K22*1000)/(365*24*capacity!K22),0)</f>
        <v>0.59656734910024667</v>
      </c>
      <c r="H22" s="55">
        <f>IFERROR((generation!L22*1000)/(365*24*capacity!L22),0)</f>
        <v>0.69608518937105812</v>
      </c>
      <c r="I22" s="55">
        <f>IFERROR((generation!M22*1000)/(365*24*capacity!M22),0)</f>
        <v>0.70030272327233078</v>
      </c>
      <c r="J22" s="55">
        <f>IFERROR((generation!N22*1000)/(365*24*capacity!N22),0)</f>
        <v>0.74370224488015257</v>
      </c>
      <c r="K22" s="55">
        <f>IFERROR((generation!O22*1000)/(365*24*capacity!O22),0)</f>
        <v>0.72686543711571239</v>
      </c>
      <c r="L22" s="55">
        <f>IFERROR((generation!P22*1000)/(365*24*capacity!P22),0)</f>
        <v>0.68081432969437417</v>
      </c>
      <c r="M22" s="55">
        <f>IF(AND(AVERAGE(D22:L22)&gt;0,AVERAGE(D22:L22)&lt;1),AVERAGE(D22:L22),CUF_sources!C$22)</f>
        <v>0.65529418655177529</v>
      </c>
      <c r="N22" s="55">
        <f>IFERROR(M22*(CUF_sources!D$22/CUF_sources!C$22),0)</f>
        <v>0.65529418655177529</v>
      </c>
      <c r="O22" s="55">
        <f>IFERROR(N22*(CUF_sources!E$22/CUF_sources!D$22),0)</f>
        <v>0.65529418655177529</v>
      </c>
      <c r="P22" s="55">
        <f>IFERROR(O22*(CUF_sources!F$22/CUF_sources!E$22),0)</f>
        <v>0.65529418655177529</v>
      </c>
      <c r="Q22" s="55">
        <f>IFERROR(P22*(CUF_sources!G$22/CUF_sources!F$22),0)</f>
        <v>0.65529418655177529</v>
      </c>
      <c r="R22" s="55">
        <f>IFERROR(Q22*(CUF_sources!H$22/CUF_sources!G$22),0)</f>
        <v>0.65529418655177529</v>
      </c>
      <c r="S22" s="55">
        <f>IFERROR(R22*(CUF_sources!I$22/CUF_sources!H$22),0)</f>
        <v>0.65529418655177529</v>
      </c>
      <c r="T22" s="55">
        <f>IFERROR(S22*(CUF_sources!J$22/CUF_sources!I$22),0)</f>
        <v>0.65529418655177529</v>
      </c>
      <c r="U22" s="55">
        <f>IF(M22&lt;CUF_sources!C$22,CUF_sources!C$22,CUF!M22)</f>
        <v>0.7</v>
      </c>
      <c r="V22" s="55">
        <f>IFERROR(U22*(CUF_sources!D$22/CUF_sources!C$22),0)</f>
        <v>0.7</v>
      </c>
      <c r="W22" s="55">
        <f>IFERROR(V22*(CUF_sources!E$22/CUF_sources!D$22),0)</f>
        <v>0.7</v>
      </c>
      <c r="X22" s="55">
        <f>IFERROR(W22*(CUF_sources!F$22/CUF_sources!E$22),0)</f>
        <v>0.7</v>
      </c>
      <c r="Y22" s="55">
        <f>IFERROR(X22*(CUF_sources!G$22/CUF_sources!F$22),0)</f>
        <v>0.7</v>
      </c>
      <c r="Z22" s="55">
        <f>IFERROR(Y22*(CUF_sources!H$22/CUF_sources!G$22),0)</f>
        <v>0.7</v>
      </c>
      <c r="AA22" s="55">
        <f>IFERROR(Z22*(CUF_sources!I$22/CUF_sources!H$22),0)</f>
        <v>0.7</v>
      </c>
      <c r="AB22" s="55">
        <f>IFERROR(AA22*(CUF_sources!J$22/CUF_sources!I$22),0)</f>
        <v>0.7</v>
      </c>
      <c r="AC22" s="55">
        <f>CUF_sources!C$22</f>
        <v>0.7</v>
      </c>
      <c r="AD22" s="55">
        <f>CUF_sources!D$22</f>
        <v>0.7</v>
      </c>
      <c r="AE22" s="55">
        <f>CUF_sources!E$22</f>
        <v>0.7</v>
      </c>
      <c r="AF22" s="55">
        <f>CUF_sources!F$22</f>
        <v>0.7</v>
      </c>
      <c r="AG22" s="55">
        <f>CUF_sources!G$22</f>
        <v>0.7</v>
      </c>
      <c r="AH22" s="55">
        <f>CUF_sources!H$22</f>
        <v>0.7</v>
      </c>
      <c r="AI22" s="55">
        <f>CUF_sources!I$22</f>
        <v>0.7</v>
      </c>
      <c r="AJ22" s="55">
        <f>CUF_sources!J$22</f>
        <v>0.7</v>
      </c>
    </row>
    <row r="23" spans="1:36" ht="15" customHeight="1" x14ac:dyDescent="0.25">
      <c r="A23" s="9" t="s">
        <v>24</v>
      </c>
      <c r="B23" s="9" t="s">
        <v>80</v>
      </c>
      <c r="C23" s="9" t="s">
        <v>85</v>
      </c>
      <c r="D23" s="55">
        <f>IFERROR((generation!H23*1000)/(365*24*capacity!H23),0)</f>
        <v>6.5790409536408773E-2</v>
      </c>
      <c r="E23" s="55">
        <f>IFERROR((generation!I23*1000)/(365*24*capacity!I23),0)</f>
        <v>9.1302843522944238E-2</v>
      </c>
      <c r="F23" s="55">
        <f>IFERROR((generation!J23*1000)/(365*24*capacity!J23),0)</f>
        <v>0.1087686149715337</v>
      </c>
      <c r="G23" s="55">
        <f>IFERROR((generation!K23*1000)/(365*24*capacity!K23),0)</f>
        <v>0.11204033250549375</v>
      </c>
      <c r="H23" s="55">
        <f>IFERROR((generation!L23*1000)/(365*24*capacity!L23),0)</f>
        <v>0.11350833821006158</v>
      </c>
      <c r="I23" s="55">
        <f>IFERROR((generation!M23*1000)/(365*24*capacity!M23),0)</f>
        <v>0.1084106643099131</v>
      </c>
      <c r="J23" s="55">
        <f>IFERROR((generation!N23*1000)/(365*24*capacity!N23),0)</f>
        <v>0.1041625030216167</v>
      </c>
      <c r="K23" s="55">
        <f>IFERROR((generation!O23*1000)/(365*24*capacity!O23),0)</f>
        <v>0.11223028023994987</v>
      </c>
      <c r="L23" s="55">
        <f>IFERROR((generation!P23*1000)/(365*24*capacity!P23),0)</f>
        <v>0.10276082681319053</v>
      </c>
      <c r="M23" s="55">
        <f>IF(AND(AVERAGE(D23:L23)&gt;0,AVERAGE(D23:L23)&lt;1),AVERAGE(D23:L23),CUF_sources!C$23)</f>
        <v>0.10210831257012358</v>
      </c>
      <c r="N23" s="55">
        <f>IFERROR(M23*(CUF_sources!D$23/CUF_sources!C$23),0)</f>
        <v>0.10609691852989403</v>
      </c>
      <c r="O23" s="55">
        <f>IFERROR(N23*(CUF_sources!E$23/CUF_sources!D$23),0)</f>
        <v>0.10888894270173335</v>
      </c>
      <c r="P23" s="55">
        <f>IFERROR(O23*(CUF_sources!F$23/CUF_sources!E$23),0)</f>
        <v>0.11168096687357268</v>
      </c>
      <c r="Q23" s="55">
        <f>IFERROR(P23*(CUF_sources!G$23/CUF_sources!F$23),0)</f>
        <v>0.11447299104541199</v>
      </c>
      <c r="R23" s="55">
        <f>IFERROR(Q23*(CUF_sources!H$23/CUF_sources!G$23),0)</f>
        <v>0.11726501521725129</v>
      </c>
      <c r="S23" s="55">
        <f>IFERROR(R23*(CUF_sources!I$23/CUF_sources!H$23),0)</f>
        <v>0.11726501521725129</v>
      </c>
      <c r="T23" s="55">
        <f>IFERROR(S23*(CUF_sources!J$23/CUF_sources!I$23),0)</f>
        <v>0.11726501521725129</v>
      </c>
      <c r="U23" s="55">
        <f>IF(M23&gt;0,M23,CUF_sources!C$23)</f>
        <v>0.10210831257012358</v>
      </c>
      <c r="V23" s="55">
        <f>IFERROR(U23*(CUF_sources!D$23/CUF_sources!C$23),0)</f>
        <v>0.10609691852989403</v>
      </c>
      <c r="W23" s="55">
        <f>IFERROR(V23*(CUF_sources!E$23/CUF_sources!D$23),0)</f>
        <v>0.10888894270173335</v>
      </c>
      <c r="X23" s="55">
        <f>IFERROR(W23*(CUF_sources!F$23/CUF_sources!E$23),0)</f>
        <v>0.11168096687357268</v>
      </c>
      <c r="Y23" s="55">
        <f>IFERROR(X23*(CUF_sources!G$23/CUF_sources!F$23),0)</f>
        <v>0.11447299104541199</v>
      </c>
      <c r="Z23" s="55">
        <f>IFERROR(Y23*(CUF_sources!H$23/CUF_sources!G$23),0)</f>
        <v>0.11726501521725129</v>
      </c>
      <c r="AA23" s="55">
        <f>IFERROR(Z23*(CUF_sources!I$23/CUF_sources!H$23),0)</f>
        <v>0.11726501521725129</v>
      </c>
      <c r="AB23" s="55">
        <f>IFERROR(AA23*(CUF_sources!J$23/CUF_sources!I$23),0)</f>
        <v>0.11726501521725129</v>
      </c>
      <c r="AC23" s="55">
        <f>CUF_sources!C$23</f>
        <v>0.18285714285714286</v>
      </c>
      <c r="AD23" s="55">
        <f>CUF_sources!D$23</f>
        <v>0.19</v>
      </c>
      <c r="AE23" s="55">
        <f>CUF_sources!E$23</f>
        <v>0.19500000000000001</v>
      </c>
      <c r="AF23" s="55">
        <f>CUF_sources!F$23</f>
        <v>0.2</v>
      </c>
      <c r="AG23" s="55">
        <f>CUF_sources!G$23</f>
        <v>0.20500000000000002</v>
      </c>
      <c r="AH23" s="55">
        <f>CUF_sources!H$23</f>
        <v>0.21</v>
      </c>
      <c r="AI23" s="55">
        <f>CUF_sources!I$23</f>
        <v>0.21</v>
      </c>
      <c r="AJ23" s="55">
        <f>CUF_sources!J$23</f>
        <v>0.21</v>
      </c>
    </row>
    <row r="24" spans="1:36" ht="15" customHeight="1" x14ac:dyDescent="0.25">
      <c r="A24" s="9" t="s">
        <v>24</v>
      </c>
      <c r="B24" s="9" t="s">
        <v>81</v>
      </c>
      <c r="C24" s="9" t="s">
        <v>86</v>
      </c>
      <c r="D24" s="55">
        <f>IFERROR((generation!H24*1000)/(365*24*capacity!H24),0)</f>
        <v>6.7623883375007035E-2</v>
      </c>
      <c r="E24" s="55">
        <f>IFERROR((generation!I24*1000)/(365*24*capacity!I24),0)</f>
        <v>9.2767564743032438E-2</v>
      </c>
      <c r="F24" s="55">
        <f>IFERROR((generation!J24*1000)/(365*24*capacity!J24),0)</f>
        <v>0.10363041969212995</v>
      </c>
      <c r="G24" s="55">
        <f>IFERROR((generation!K24*1000)/(365*24*capacity!K24),0)</f>
        <v>0.10904993255411514</v>
      </c>
      <c r="H24" s="55">
        <f>IFERROR((generation!L24*1000)/(365*24*capacity!L24),0)</f>
        <v>0.11124453217508745</v>
      </c>
      <c r="I24" s="55">
        <f>IFERROR((generation!M24*1000)/(365*24*capacity!M24),0)</f>
        <v>0.1059741801121592</v>
      </c>
      <c r="J24" s="55">
        <f>IFERROR((generation!N24*1000)/(365*24*capacity!N24),0)</f>
        <v>0.10429536019194642</v>
      </c>
      <c r="K24" s="55">
        <f>IFERROR((generation!O24*1000)/(365*24*capacity!O24),0)</f>
        <v>0.11132651754851217</v>
      </c>
      <c r="L24" s="55">
        <f>IFERROR((generation!P24*1000)/(365*24*capacity!P24),0)</f>
        <v>0.1047234144728665</v>
      </c>
      <c r="M24" s="55">
        <f>IF(AND(AVERAGE(D24:L24)&gt;0,AVERAGE(D24:L24)&lt;1),AVERAGE(D24:L24),CUF_sources!C$24)</f>
        <v>0.10118175609609514</v>
      </c>
      <c r="N24" s="55">
        <f>IFERROR(M24*(CUF_sources!D$24/CUF_sources!C$24),0)</f>
        <v>0.10118175609609514</v>
      </c>
      <c r="O24" s="55">
        <f>IFERROR(N24*(CUF_sources!E$24/CUF_sources!D$24),0)</f>
        <v>0.10539766260009911</v>
      </c>
      <c r="P24" s="55">
        <f>IFERROR(O24*(CUF_sources!F$24/CUF_sources!E$24),0)</f>
        <v>0.10961356910410308</v>
      </c>
      <c r="Q24" s="55">
        <f>IFERROR(P24*(CUF_sources!G$24/CUF_sources!F$24),0)</f>
        <v>0.11382947560810705</v>
      </c>
      <c r="R24" s="55">
        <f>IFERROR(Q24*(CUF_sources!H$24/CUF_sources!G$24),0)</f>
        <v>0.11804538211211101</v>
      </c>
      <c r="S24" s="55">
        <f>IFERROR(R24*(CUF_sources!I$24/CUF_sources!H$24),0)</f>
        <v>0.11804538211211101</v>
      </c>
      <c r="T24" s="55">
        <f>IFERROR(S24*(CUF_sources!J$24/CUF_sources!I$24),0)</f>
        <v>0.11804538211211101</v>
      </c>
      <c r="U24" s="55">
        <f>IF(M24&gt;0,M24,CUF_sources!C$24)</f>
        <v>0.10118175609609514</v>
      </c>
      <c r="V24" s="55">
        <f>IFERROR(U24*(CUF_sources!D$24/CUF_sources!C$24),0)</f>
        <v>0.10118175609609514</v>
      </c>
      <c r="W24" s="55">
        <f>IFERROR(V24*(CUF_sources!E$24/CUF_sources!D$24),0)</f>
        <v>0.10539766260009911</v>
      </c>
      <c r="X24" s="55">
        <f>IFERROR(W24*(CUF_sources!F$24/CUF_sources!E$24),0)</f>
        <v>0.10961356910410308</v>
      </c>
      <c r="Y24" s="55">
        <f>IFERROR(X24*(CUF_sources!G$24/CUF_sources!F$24),0)</f>
        <v>0.11382947560810705</v>
      </c>
      <c r="Z24" s="55">
        <f>IFERROR(Y24*(CUF_sources!H$24/CUF_sources!G$24),0)</f>
        <v>0.11804538211211101</v>
      </c>
      <c r="AA24" s="55">
        <f>IFERROR(Z24*(CUF_sources!I$24/CUF_sources!H$24),0)</f>
        <v>0.11804538211211101</v>
      </c>
      <c r="AB24" s="55">
        <f>IFERROR(AA24*(CUF_sources!J$24/CUF_sources!I$24),0)</f>
        <v>0.11804538211211101</v>
      </c>
      <c r="AC24" s="55">
        <f>CUF_sources!C$24</f>
        <v>0.12</v>
      </c>
      <c r="AD24" s="55">
        <f>CUF_sources!D$24</f>
        <v>0.12</v>
      </c>
      <c r="AE24" s="55">
        <f>CUF_sources!E$24</f>
        <v>0.125</v>
      </c>
      <c r="AF24" s="55">
        <f>CUF_sources!F$24</f>
        <v>0.13</v>
      </c>
      <c r="AG24" s="55">
        <f>CUF_sources!G$24</f>
        <v>0.13500000000000001</v>
      </c>
      <c r="AH24" s="55">
        <f>CUF_sources!H$24</f>
        <v>0.14000000000000001</v>
      </c>
      <c r="AI24" s="55">
        <f>CUF_sources!I$24</f>
        <v>0.14000000000000001</v>
      </c>
      <c r="AJ24" s="55">
        <f>CUF_sources!J$24</f>
        <v>0.14000000000000001</v>
      </c>
    </row>
    <row r="25" spans="1:36" ht="15" customHeight="1" x14ac:dyDescent="0.25">
      <c r="A25" s="9" t="s">
        <v>24</v>
      </c>
      <c r="B25" s="9" t="s">
        <v>41</v>
      </c>
      <c r="C25" s="9" t="s">
        <v>42</v>
      </c>
      <c r="D25" s="55">
        <f>IFERROR((generation!H25*1000)/(365*24*capacity!H25),0)</f>
        <v>0</v>
      </c>
      <c r="E25" s="55">
        <f>IFERROR((generation!I25*1000)/(365*24*capacity!I25),0)</f>
        <v>0</v>
      </c>
      <c r="F25" s="55">
        <f>IFERROR((generation!J25*1000)/(365*24*capacity!J25),0)</f>
        <v>0</v>
      </c>
      <c r="G25" s="55">
        <f>IFERROR((generation!K25*1000)/(365*24*capacity!K25),0)</f>
        <v>0</v>
      </c>
      <c r="H25" s="55">
        <f>IFERROR((generation!L25*1000)/(365*24*capacity!L25),0)</f>
        <v>0</v>
      </c>
      <c r="I25" s="55">
        <f>IFERROR((generation!M25*1000)/(365*24*capacity!M25),0)</f>
        <v>0</v>
      </c>
      <c r="J25" s="55">
        <f>IFERROR((generation!N25*1000)/(365*24*capacity!N25),0)</f>
        <v>0</v>
      </c>
      <c r="K25" s="55">
        <f>IFERROR((generation!O25*1000)/(365*24*capacity!O25),0)</f>
        <v>0</v>
      </c>
      <c r="L25" s="55">
        <f>IFERROR((generation!P25*1000)/(365*24*capacity!P25),0)</f>
        <v>0</v>
      </c>
      <c r="M25" s="55">
        <f>IF(AND(AVERAGE(D25:L25)&gt;0,AVERAGE(D25:L25)&lt;1),AVERAGE(D25:L25),CUF_sources!C$25)</f>
        <v>0.37285714285714283</v>
      </c>
      <c r="N25" s="55">
        <f>IFERROR(M25*(CUF_sources!D$25/CUF_sources!C$25),0)</f>
        <v>0.38000000000000006</v>
      </c>
      <c r="O25" s="55">
        <f>IFERROR(N25*(CUF_sources!E$25/CUF_sources!D$25),0)</f>
        <v>0.39000000000000007</v>
      </c>
      <c r="P25" s="55">
        <f>IFERROR(O25*(CUF_sources!F$25/CUF_sources!E$25),0)</f>
        <v>0.40000000000000013</v>
      </c>
      <c r="Q25" s="55">
        <f>IFERROR(P25*(CUF_sources!G$25/CUF_sources!F$25),0)</f>
        <v>0.40500000000000014</v>
      </c>
      <c r="R25" s="55">
        <f>IFERROR(Q25*(CUF_sources!H$25/CUF_sources!G$25),0)</f>
        <v>0.41000000000000009</v>
      </c>
      <c r="S25" s="55">
        <f>IFERROR(R25*(CUF_sources!I$25/CUF_sources!H$25),0)</f>
        <v>0.41000000000000009</v>
      </c>
      <c r="T25" s="55">
        <f>IFERROR(S25*(CUF_sources!J$25/CUF_sources!I$25),0)</f>
        <v>0.41000000000000009</v>
      </c>
      <c r="U25" s="55">
        <f>IF(M25&gt;0,M25,CUF_sources!C$25)</f>
        <v>0.37285714285714283</v>
      </c>
      <c r="V25" s="55">
        <f>IFERROR(U25*(CUF_sources!D$25/CUF_sources!C$25),0)</f>
        <v>0.38000000000000006</v>
      </c>
      <c r="W25" s="55">
        <f>IFERROR(V25*(CUF_sources!E$25/CUF_sources!D$25),0)</f>
        <v>0.39000000000000007</v>
      </c>
      <c r="X25" s="55">
        <f>IFERROR(W25*(CUF_sources!F$25/CUF_sources!E$25),0)</f>
        <v>0.40000000000000013</v>
      </c>
      <c r="Y25" s="55">
        <f>IFERROR(X25*(CUF_sources!G$25/CUF_sources!F$25),0)</f>
        <v>0.40500000000000014</v>
      </c>
      <c r="Z25" s="55">
        <f>IFERROR(Y25*(CUF_sources!H$25/CUF_sources!G$25),0)</f>
        <v>0.41000000000000009</v>
      </c>
      <c r="AA25" s="55">
        <f>IFERROR(Z25*(CUF_sources!I$25/CUF_sources!H$25),0)</f>
        <v>0.41000000000000009</v>
      </c>
      <c r="AB25" s="55">
        <f>IFERROR(AA25*(CUF_sources!J$25/CUF_sources!I$25),0)</f>
        <v>0.41000000000000009</v>
      </c>
      <c r="AC25" s="55">
        <f>CUF_sources!C$25</f>
        <v>0.37285714285714283</v>
      </c>
      <c r="AD25" s="55">
        <f>CUF_sources!D$25</f>
        <v>0.38</v>
      </c>
      <c r="AE25" s="55">
        <f>CUF_sources!E$25</f>
        <v>0.39</v>
      </c>
      <c r="AF25" s="55">
        <f>CUF_sources!F$25</f>
        <v>0.4</v>
      </c>
      <c r="AG25" s="55">
        <f>CUF_sources!G$25</f>
        <v>0.40500000000000003</v>
      </c>
      <c r="AH25" s="55">
        <f>CUF_sources!H$25</f>
        <v>0.41</v>
      </c>
      <c r="AI25" s="55">
        <f>CUF_sources!I$25</f>
        <v>0.41</v>
      </c>
      <c r="AJ25" s="55">
        <f>CUF_sources!J$25</f>
        <v>0.41</v>
      </c>
    </row>
    <row r="26" spans="1:36" ht="15" customHeight="1" x14ac:dyDescent="0.25">
      <c r="A26" s="9" t="s">
        <v>24</v>
      </c>
      <c r="B26" s="9" t="s">
        <v>43</v>
      </c>
      <c r="C26" s="9" t="s">
        <v>44</v>
      </c>
      <c r="D26" s="55">
        <f>IFERROR((generation!H26*1000)/(365*24*capacity!H26),0)</f>
        <v>0</v>
      </c>
      <c r="E26" s="55">
        <f>IFERROR((generation!I26*1000)/(365*24*capacity!I26),0)</f>
        <v>0</v>
      </c>
      <c r="F26" s="55">
        <f>IFERROR((generation!J26*1000)/(365*24*capacity!J26),0)</f>
        <v>0</v>
      </c>
      <c r="G26" s="55">
        <f>IFERROR((generation!K26*1000)/(365*24*capacity!K26),0)</f>
        <v>0</v>
      </c>
      <c r="H26" s="55">
        <f>IFERROR((generation!L26*1000)/(365*24*capacity!L26),0)</f>
        <v>0</v>
      </c>
      <c r="I26" s="55">
        <f>IFERROR((generation!M26*1000)/(365*24*capacity!M26),0)</f>
        <v>0</v>
      </c>
      <c r="J26" s="55">
        <f>IFERROR((generation!N26*1000)/(365*24*capacity!N26),0)</f>
        <v>0</v>
      </c>
      <c r="K26" s="55">
        <f>IFERROR((generation!O26*1000)/(365*24*capacity!O26),0)</f>
        <v>0</v>
      </c>
      <c r="L26" s="55">
        <f>IFERROR((generation!P26*1000)/(365*24*capacity!P26),0)</f>
        <v>0</v>
      </c>
      <c r="M26" s="55">
        <f>IF(AND(AVERAGE(D26:L26)&gt;0,AVERAGE(D26:L26)&lt;1),AVERAGE(D26:L26),CUF_sources!C$26)</f>
        <v>0.20857142857142857</v>
      </c>
      <c r="N26" s="55">
        <f>IFERROR(M26*(CUF_sources!D$26/CUF_sources!C$26),0)</f>
        <v>0.23</v>
      </c>
      <c r="O26" s="55">
        <f>IFERROR(N26*(CUF_sources!E$26/CUF_sources!D$26),0)</f>
        <v>0.255</v>
      </c>
      <c r="P26" s="55">
        <f>IFERROR(O26*(CUF_sources!F$26/CUF_sources!E$26),0)</f>
        <v>0.28000000000000003</v>
      </c>
      <c r="Q26" s="55">
        <f>IFERROR(P26*(CUF_sources!G$26/CUF_sources!F$26),0)</f>
        <v>0.30000000000000004</v>
      </c>
      <c r="R26" s="55">
        <f>IFERROR(Q26*(CUF_sources!H$26/CUF_sources!G$26),0)</f>
        <v>0.31999999999999995</v>
      </c>
      <c r="S26" s="55">
        <f>IFERROR(R26*(CUF_sources!I$26/CUF_sources!H$26),0)</f>
        <v>0.33999999999999986</v>
      </c>
      <c r="T26" s="55">
        <f>IFERROR(S26*(CUF_sources!J$26/CUF_sources!I$26),0)</f>
        <v>0.35999999999999988</v>
      </c>
      <c r="U26" s="55">
        <f>IF(M26&gt;0,M26,CUF_sources!C$26)</f>
        <v>0.20857142857142857</v>
      </c>
      <c r="V26" s="55">
        <f>IFERROR(U26*(CUF_sources!D$26/CUF_sources!C$26),0)</f>
        <v>0.23</v>
      </c>
      <c r="W26" s="55">
        <f>IFERROR(V26*(CUF_sources!E$26/CUF_sources!D$26),0)</f>
        <v>0.255</v>
      </c>
      <c r="X26" s="55">
        <f>IFERROR(W26*(CUF_sources!F$26/CUF_sources!E$26),0)</f>
        <v>0.28000000000000003</v>
      </c>
      <c r="Y26" s="55">
        <f>IFERROR(X26*(CUF_sources!G$26/CUF_sources!F$26),0)</f>
        <v>0.30000000000000004</v>
      </c>
      <c r="Z26" s="55">
        <f>IFERROR(Y26*(CUF_sources!H$26/CUF_sources!G$26),0)</f>
        <v>0.31999999999999995</v>
      </c>
      <c r="AA26" s="55">
        <f>IFERROR(Z26*(CUF_sources!I$26/CUF_sources!H$26),0)</f>
        <v>0.33999999999999986</v>
      </c>
      <c r="AB26" s="55">
        <f>IFERROR(AA26*(CUF_sources!J$26/CUF_sources!I$26),0)</f>
        <v>0.35999999999999988</v>
      </c>
      <c r="AC26" s="55">
        <f>CUF_sources!C$26</f>
        <v>0.20857142857142857</v>
      </c>
      <c r="AD26" s="55">
        <f>CUF_sources!D$26</f>
        <v>0.23</v>
      </c>
      <c r="AE26" s="55">
        <f>CUF_sources!E$26</f>
        <v>0.255</v>
      </c>
      <c r="AF26" s="55">
        <f>CUF_sources!F$26</f>
        <v>0.28000000000000003</v>
      </c>
      <c r="AG26" s="55">
        <f>CUF_sources!G$26</f>
        <v>0.30000000000000004</v>
      </c>
      <c r="AH26" s="55">
        <f>CUF_sources!H$26</f>
        <v>0.32</v>
      </c>
      <c r="AI26" s="55">
        <f>CUF_sources!I$26</f>
        <v>0.33999999999999997</v>
      </c>
      <c r="AJ26" s="55">
        <f>CUF_sources!J$26</f>
        <v>0.36</v>
      </c>
    </row>
    <row r="27" spans="1:36" ht="15" customHeight="1" x14ac:dyDescent="0.25">
      <c r="A27" s="9" t="s">
        <v>24</v>
      </c>
      <c r="B27" s="9" t="s">
        <v>45</v>
      </c>
      <c r="C27" s="9" t="s">
        <v>46</v>
      </c>
      <c r="D27" s="55">
        <f>IFERROR((generation!H27*1000)/(365*24*capacity!H27),0)</f>
        <v>0</v>
      </c>
      <c r="E27" s="55">
        <f>IFERROR((generation!I27*1000)/(365*24*capacity!I27),0)</f>
        <v>0</v>
      </c>
      <c r="F27" s="55">
        <f>IFERROR((generation!J27*1000)/(365*24*capacity!J27),0)</f>
        <v>0</v>
      </c>
      <c r="G27" s="55">
        <f>IFERROR((generation!K27*1000)/(365*24*capacity!K27),0)</f>
        <v>0</v>
      </c>
      <c r="H27" s="55">
        <f>IFERROR((generation!L27*1000)/(365*24*capacity!L27),0)</f>
        <v>0</v>
      </c>
      <c r="I27" s="55">
        <f>IFERROR((generation!M27*1000)/(365*24*capacity!M27),0)</f>
        <v>0</v>
      </c>
      <c r="J27" s="55">
        <f>IFERROR((generation!N27*1000)/(365*24*capacity!N27),0)</f>
        <v>0</v>
      </c>
      <c r="K27" s="55">
        <f>IFERROR((generation!O27*1000)/(365*24*capacity!O27),0)</f>
        <v>0</v>
      </c>
      <c r="L27" s="55">
        <f>IFERROR((generation!P27*1000)/(365*24*capacity!P27),0)</f>
        <v>0</v>
      </c>
      <c r="M27" s="55">
        <f>IF(AND(AVERAGE(D27:L27)&gt;0,AVERAGE(D27:L27)&lt;1),AVERAGE(D27:L27),CUF_sources!C$27)</f>
        <v>0.95</v>
      </c>
      <c r="N27" s="55">
        <f>IFERROR(M27*(CUF_sources!D$27/CUF_sources!C$27),0)</f>
        <v>0.95</v>
      </c>
      <c r="O27" s="55">
        <f>IFERROR(N27*(CUF_sources!E$27/CUF_sources!D$27),0)</f>
        <v>0.95</v>
      </c>
      <c r="P27" s="55">
        <f>IFERROR(O27*(CUF_sources!F$27/CUF_sources!E$27),0)</f>
        <v>0.95</v>
      </c>
      <c r="Q27" s="55">
        <f>IFERROR(P27*(CUF_sources!G$27/CUF_sources!F$27),0)</f>
        <v>0.95</v>
      </c>
      <c r="R27" s="55">
        <f>IFERROR(Q27*(CUF_sources!H$27/CUF_sources!G$27),0)</f>
        <v>0.95</v>
      </c>
      <c r="S27" s="55">
        <f>IFERROR(R27*(CUF_sources!I$27/CUF_sources!H$27),0)</f>
        <v>0.95</v>
      </c>
      <c r="T27" s="55">
        <f>IFERROR(S27*(CUF_sources!J$27/CUF_sources!I$27),0)</f>
        <v>0.95</v>
      </c>
      <c r="U27" s="55">
        <f>IF(M27&gt;0,M27,CUF_sources!C$27)</f>
        <v>0.95</v>
      </c>
      <c r="V27" s="55">
        <f>IFERROR(U27*(CUF_sources!D$27/CUF_sources!C$27),0)</f>
        <v>0.95</v>
      </c>
      <c r="W27" s="55">
        <f>IFERROR(V27*(CUF_sources!E$27/CUF_sources!D$27),0)</f>
        <v>0.95</v>
      </c>
      <c r="X27" s="55">
        <f>IFERROR(W27*(CUF_sources!F$27/CUF_sources!E$27),0)</f>
        <v>0.95</v>
      </c>
      <c r="Y27" s="55">
        <f>IFERROR(X27*(CUF_sources!G$27/CUF_sources!F$27),0)</f>
        <v>0.95</v>
      </c>
      <c r="Z27" s="55">
        <f>IFERROR(Y27*(CUF_sources!H$27/CUF_sources!G$27),0)</f>
        <v>0.95</v>
      </c>
      <c r="AA27" s="55">
        <f>IFERROR(Z27*(CUF_sources!I$27/CUF_sources!H$27),0)</f>
        <v>0.95</v>
      </c>
      <c r="AB27" s="55">
        <f>IFERROR(AA27*(CUF_sources!J$27/CUF_sources!I$27),0)</f>
        <v>0.95</v>
      </c>
      <c r="AC27" s="55">
        <f>CUF_sources!C$27</f>
        <v>0.95</v>
      </c>
      <c r="AD27" s="55">
        <f>CUF_sources!D$27</f>
        <v>0.95</v>
      </c>
      <c r="AE27" s="55">
        <f>CUF_sources!E$27</f>
        <v>0.95</v>
      </c>
      <c r="AF27" s="55">
        <f>CUF_sources!F$27</f>
        <v>0.95</v>
      </c>
      <c r="AG27" s="55">
        <f>CUF_sources!G$27</f>
        <v>0.95</v>
      </c>
      <c r="AH27" s="55">
        <f>CUF_sources!H$27</f>
        <v>0.95</v>
      </c>
      <c r="AI27" s="55">
        <f>CUF_sources!I$27</f>
        <v>0.95</v>
      </c>
      <c r="AJ27" s="55">
        <f>CUF_sources!J$27</f>
        <v>0.95</v>
      </c>
    </row>
    <row r="28" spans="1:36" ht="15" customHeight="1" x14ac:dyDescent="0.25">
      <c r="A28" s="9" t="s">
        <v>23</v>
      </c>
      <c r="B28" s="9" t="s">
        <v>29</v>
      </c>
      <c r="C28" s="9" t="s">
        <v>30</v>
      </c>
      <c r="D28" s="55">
        <f>IFERROR((generation!H28*1000)/(365*24*capacity!H28),0)</f>
        <v>0.55440796308376217</v>
      </c>
      <c r="E28" s="55">
        <f>IFERROR((generation!I28*1000)/(365*24*capacity!I28),0)</f>
        <v>0.42187649840293301</v>
      </c>
      <c r="F28" s="55">
        <f>IFERROR((generation!J28*1000)/(365*24*capacity!J28),0)</f>
        <v>0.35761756699935821</v>
      </c>
      <c r="G28" s="55">
        <f>IFERROR((generation!K28*1000)/(365*24*capacity!K28),0)</f>
        <v>0.42319081704729011</v>
      </c>
      <c r="H28" s="55">
        <f>IFERROR((generation!L28*1000)/(365*24*capacity!L28),0)</f>
        <v>0.45520619090121206</v>
      </c>
      <c r="I28" s="55">
        <f>IFERROR((generation!M28*1000)/(365*24*capacity!M28),0)</f>
        <v>0.45278621120545326</v>
      </c>
      <c r="J28" s="55">
        <f>IFERROR((generation!N28*1000)/(365*24*capacity!N28),0)</f>
        <v>0.5327947579786394</v>
      </c>
      <c r="K28" s="55">
        <f>IFERROR((generation!O28*1000)/(365*24*capacity!O28),0)</f>
        <v>0.47535747076188756</v>
      </c>
      <c r="L28" s="55">
        <f>IFERROR((generation!P28*1000)/(365*24*capacity!P28),0)</f>
        <v>0.43940167342669828</v>
      </c>
      <c r="M28" s="55">
        <f>IF(AND(AVERAGE(D28:L28)&gt;0,AVERAGE(D28:L28)&lt;1),AVERAGE(D28:L28),CUF_sources!C$15)</f>
        <v>0.45695990553413712</v>
      </c>
      <c r="N28" s="55">
        <f>IFERROR(M28*(CUF_sources!D$15/CUF_sources!C$15),0)</f>
        <v>0.45695990553413712</v>
      </c>
      <c r="O28" s="55">
        <f>IFERROR(N28*(CUF_sources!E$15/CUF_sources!D$15),0)</f>
        <v>0.45695990553413712</v>
      </c>
      <c r="P28" s="55">
        <f>IFERROR(O28*(CUF_sources!F$15/CUF_sources!E$15),0)</f>
        <v>0.45695990553413712</v>
      </c>
      <c r="Q28" s="55">
        <f>IFERROR(P28*(CUF_sources!G$15/CUF_sources!F$15),0)</f>
        <v>0.45695990553413712</v>
      </c>
      <c r="R28" s="55">
        <f>IFERROR(Q28*(CUF_sources!H$15/CUF_sources!G$15),0)</f>
        <v>0.45695990553413712</v>
      </c>
      <c r="S28" s="55">
        <f>IFERROR(R28*(CUF_sources!I$15/CUF_sources!H$15),0)</f>
        <v>0.45695990553413712</v>
      </c>
      <c r="T28" s="55">
        <f>IFERROR(S28*(CUF_sources!J$15/CUF_sources!I$15),0)</f>
        <v>0.45695990553413712</v>
      </c>
      <c r="U28" s="55">
        <f>IF(M28&lt;CUF_sources!C$15,CUF_sources!C$15,CUF!M28)</f>
        <v>0.85</v>
      </c>
      <c r="V28" s="55">
        <f>IFERROR(U28*(CUF_sources!D$15/CUF_sources!C$15),0)</f>
        <v>0.85</v>
      </c>
      <c r="W28" s="55">
        <f>IFERROR(V28*(CUF_sources!E$15/CUF_sources!D$15),0)</f>
        <v>0.85</v>
      </c>
      <c r="X28" s="55">
        <f>IFERROR(W28*(CUF_sources!F$15/CUF_sources!E$15),0)</f>
        <v>0.85</v>
      </c>
      <c r="Y28" s="55">
        <f>IFERROR(X28*(CUF_sources!G$15/CUF_sources!F$15),0)</f>
        <v>0.85</v>
      </c>
      <c r="Z28" s="55">
        <f>IFERROR(Y28*(CUF_sources!H$15/CUF_sources!G$15),0)</f>
        <v>0.85</v>
      </c>
      <c r="AA28" s="55">
        <f>IFERROR(Z28*(CUF_sources!I$15/CUF_sources!H$15),0)</f>
        <v>0.85</v>
      </c>
      <c r="AB28" s="55">
        <f>IFERROR(AA28*(CUF_sources!J$15/CUF_sources!I$15),0)</f>
        <v>0.85</v>
      </c>
      <c r="AC28" s="55">
        <f>CUF_sources!C$15</f>
        <v>0.85</v>
      </c>
      <c r="AD28" s="55">
        <f>CUF_sources!D$15</f>
        <v>0.85</v>
      </c>
      <c r="AE28" s="55">
        <f>CUF_sources!E$15</f>
        <v>0.85</v>
      </c>
      <c r="AF28" s="55">
        <f>CUF_sources!F$15</f>
        <v>0.85</v>
      </c>
      <c r="AG28" s="55">
        <f>CUF_sources!G$15</f>
        <v>0.85</v>
      </c>
      <c r="AH28" s="55">
        <f>CUF_sources!H$15</f>
        <v>0.85</v>
      </c>
      <c r="AI28" s="55">
        <f>CUF_sources!I$15</f>
        <v>0.85</v>
      </c>
      <c r="AJ28" s="55">
        <f>CUF_sources!J$15</f>
        <v>0.85</v>
      </c>
    </row>
    <row r="29" spans="1:36" ht="15" customHeight="1" x14ac:dyDescent="0.25">
      <c r="A29" s="9" t="s">
        <v>23</v>
      </c>
      <c r="B29" s="9" t="s">
        <v>31</v>
      </c>
      <c r="C29" s="9" t="s">
        <v>32</v>
      </c>
      <c r="D29" s="55">
        <f>IFERROR((generation!H29*1000)/(365*24*capacity!H29),0)</f>
        <v>0.52688990360223242</v>
      </c>
      <c r="E29" s="55">
        <f>IFERROR((generation!I29*1000)/(365*24*capacity!I29),0)</f>
        <v>0.27166643604999768</v>
      </c>
      <c r="F29" s="55">
        <f>IFERROR((generation!J29*1000)/(365*24*capacity!J29),0)</f>
        <v>0.26970619436372861</v>
      </c>
      <c r="G29" s="55">
        <f>IFERROR((generation!K29*1000)/(365*24*capacity!K29),0)</f>
        <v>0.2917906300062118</v>
      </c>
      <c r="H29" s="55">
        <f>IFERROR((generation!L29*1000)/(365*24*capacity!L29),0)</f>
        <v>0.27403140776285112</v>
      </c>
      <c r="I29" s="55">
        <f>IFERROR((generation!M29*1000)/(365*24*capacity!M29),0)</f>
        <v>0.32777724558546478</v>
      </c>
      <c r="J29" s="55">
        <f>IFERROR((generation!N29*1000)/(365*24*capacity!N29),0)</f>
        <v>0.39119681911785054</v>
      </c>
      <c r="K29" s="55">
        <f>IFERROR((generation!O29*1000)/(365*24*capacity!O29),0)</f>
        <v>0.23470098538905879</v>
      </c>
      <c r="L29" s="55">
        <f>IFERROR((generation!P29*1000)/(365*24*capacity!P29),0)</f>
        <v>0.19883973047500444</v>
      </c>
      <c r="M29" s="55">
        <f>IF(AND(AVERAGE(D29:L29)&gt;0,AVERAGE(D29:L29)&lt;1),AVERAGE(D29:L29),CUF_sources!C$16)</f>
        <v>0.30962215026137785</v>
      </c>
      <c r="N29" s="55">
        <f>IFERROR(M29*(CUF_sources!D$16/CUF_sources!C$16),0)</f>
        <v>0.30962215026137785</v>
      </c>
      <c r="O29" s="55">
        <f>IFERROR(N29*(CUF_sources!E$16/CUF_sources!D$16),0)</f>
        <v>0.30962215026137785</v>
      </c>
      <c r="P29" s="55">
        <f>IFERROR(O29*(CUF_sources!F$16/CUF_sources!E$16),0)</f>
        <v>0.30962215026137785</v>
      </c>
      <c r="Q29" s="55">
        <f>IFERROR(P29*(CUF_sources!G$16/CUF_sources!F$16),0)</f>
        <v>0.30962215026137785</v>
      </c>
      <c r="R29" s="55">
        <f>IFERROR(Q29*(CUF_sources!H$16/CUF_sources!G$16),0)</f>
        <v>0.30962215026137785</v>
      </c>
      <c r="S29" s="55">
        <f>IFERROR(R29*(CUF_sources!I$16/CUF_sources!H$16),0)</f>
        <v>0.30962215026137785</v>
      </c>
      <c r="T29" s="55">
        <f>IFERROR(S29*(CUF_sources!J$16/CUF_sources!I$16),0)</f>
        <v>0.30962215026137785</v>
      </c>
      <c r="U29" s="55">
        <f>IF(M29&lt;CUF_sources!C$16,CUF_sources!C$16,CUF!M29)</f>
        <v>0.85</v>
      </c>
      <c r="V29" s="55">
        <f>IFERROR(U29*(CUF_sources!D$16/CUF_sources!C$16),0)</f>
        <v>0.85</v>
      </c>
      <c r="W29" s="55">
        <f>IFERROR(V29*(CUF_sources!E$16/CUF_sources!D$16),0)</f>
        <v>0.85</v>
      </c>
      <c r="X29" s="55">
        <f>IFERROR(W29*(CUF_sources!F$16/CUF_sources!E$16),0)</f>
        <v>0.85</v>
      </c>
      <c r="Y29" s="55">
        <f>IFERROR(X29*(CUF_sources!G$16/CUF_sources!F$16),0)</f>
        <v>0.85</v>
      </c>
      <c r="Z29" s="55">
        <f>IFERROR(Y29*(CUF_sources!H$16/CUF_sources!G$16),0)</f>
        <v>0.85</v>
      </c>
      <c r="AA29" s="55">
        <f>IFERROR(Z29*(CUF_sources!I$16/CUF_sources!H$16),0)</f>
        <v>0.85</v>
      </c>
      <c r="AB29" s="55">
        <f>IFERROR(AA29*(CUF_sources!J$16/CUF_sources!I$16),0)</f>
        <v>0.85</v>
      </c>
      <c r="AC29" s="55">
        <f>CUF_sources!C$16</f>
        <v>0.85</v>
      </c>
      <c r="AD29" s="55">
        <f>CUF_sources!D$16</f>
        <v>0.85</v>
      </c>
      <c r="AE29" s="55">
        <f>CUF_sources!E$16</f>
        <v>0.85</v>
      </c>
      <c r="AF29" s="55">
        <f>CUF_sources!F$16</f>
        <v>0.85</v>
      </c>
      <c r="AG29" s="55">
        <f>CUF_sources!G$16</f>
        <v>0.85</v>
      </c>
      <c r="AH29" s="55">
        <f>CUF_sources!H$16</f>
        <v>0.85</v>
      </c>
      <c r="AI29" s="55">
        <f>CUF_sources!I$16</f>
        <v>0.85</v>
      </c>
      <c r="AJ29" s="55">
        <f>CUF_sources!J$16</f>
        <v>0.85</v>
      </c>
    </row>
    <row r="30" spans="1:36" ht="15" customHeight="1" x14ac:dyDescent="0.25">
      <c r="A30" s="9" t="s">
        <v>23</v>
      </c>
      <c r="B30" s="9" t="s">
        <v>33</v>
      </c>
      <c r="C30" s="9" t="s">
        <v>34</v>
      </c>
      <c r="D30" s="55">
        <f>IFERROR((generation!H30*1000)/(365*24*capacity!H30),0)</f>
        <v>0.98431753019201251</v>
      </c>
      <c r="E30" s="55">
        <f>IFERROR((generation!I30*1000)/(365*24*capacity!I30),0)</f>
        <v>0.94540432280661402</v>
      </c>
      <c r="F30" s="55">
        <f>IFERROR((generation!J30*1000)/(365*24*capacity!J30),0)</f>
        <v>0.81619276686525766</v>
      </c>
      <c r="G30" s="55">
        <f>IFERROR((generation!K30*1000)/(365*24*capacity!K30),0)</f>
        <v>0.91711461765215885</v>
      </c>
      <c r="H30" s="55">
        <f>IFERROR((generation!L30*1000)/(365*24*capacity!L30),0)</f>
        <v>0.88913935610658346</v>
      </c>
      <c r="I30" s="55">
        <f>IFERROR((generation!M30*1000)/(365*24*capacity!M30),0)</f>
        <v>0.91556341739152636</v>
      </c>
      <c r="J30" s="55">
        <f>IFERROR((generation!N30*1000)/(365*24*capacity!N30),0)</f>
        <v>0.90218624426321981</v>
      </c>
      <c r="K30" s="55">
        <f>IFERROR((generation!O30*1000)/(365*24*capacity!O30),0)</f>
        <v>0.91672584775055033</v>
      </c>
      <c r="L30" s="55">
        <f>IFERROR((generation!P30*1000)/(365*24*capacity!P30),0)</f>
        <v>0.942110199083116</v>
      </c>
      <c r="M30" s="55">
        <f>IF(AND(AVERAGE(D30:L30)&gt;0,AVERAGE(D30:L30)&lt;1),AVERAGE(D30:L30),CUF_sources!C$17)</f>
        <v>0.91430603356789319</v>
      </c>
      <c r="N30" s="55">
        <f>IFERROR(M30*(CUF_sources!D$17/CUF_sources!C$17),0)</f>
        <v>0.91430603356789319</v>
      </c>
      <c r="O30" s="55">
        <f>IFERROR(N30*(CUF_sources!E$17/CUF_sources!D$17),0)</f>
        <v>0.91430603356789319</v>
      </c>
      <c r="P30" s="55">
        <f>IFERROR(O30*(CUF_sources!F$17/CUF_sources!E$17),0)</f>
        <v>0.91430603356789319</v>
      </c>
      <c r="Q30" s="55">
        <f>IFERROR(P30*(CUF_sources!G$17/CUF_sources!F$17),0)</f>
        <v>0.91430603356789319</v>
      </c>
      <c r="R30" s="55">
        <f>IFERROR(Q30*(CUF_sources!H$17/CUF_sources!G$17),0)</f>
        <v>0.91430603356789319</v>
      </c>
      <c r="S30" s="55">
        <f>IFERROR(R30*(CUF_sources!I$17/CUF_sources!H$17),0)</f>
        <v>0.91430603356789319</v>
      </c>
      <c r="T30" s="55">
        <f>IFERROR(S30*(CUF_sources!J$17/CUF_sources!I$17),0)</f>
        <v>0.91430603356789319</v>
      </c>
      <c r="U30" s="55">
        <f>IF(M30&lt;CUF_sources!C$17,CUF_sources!C$17,CUF!M30)</f>
        <v>0.91430603356789319</v>
      </c>
      <c r="V30" s="55">
        <f>IFERROR(U30*(CUF_sources!D$17/CUF_sources!C$17),0)</f>
        <v>0.91430603356789319</v>
      </c>
      <c r="W30" s="55">
        <f>IFERROR(V30*(CUF_sources!E$17/CUF_sources!D$17),0)</f>
        <v>0.91430603356789319</v>
      </c>
      <c r="X30" s="55">
        <f>IFERROR(W30*(CUF_sources!F$17/CUF_sources!E$17),0)</f>
        <v>0.91430603356789319</v>
      </c>
      <c r="Y30" s="55">
        <f>IFERROR(X30*(CUF_sources!G$17/CUF_sources!F$17),0)</f>
        <v>0.91430603356789319</v>
      </c>
      <c r="Z30" s="55">
        <f>IFERROR(Y30*(CUF_sources!H$17/CUF_sources!G$17),0)</f>
        <v>0.91430603356789319</v>
      </c>
      <c r="AA30" s="55">
        <f>IFERROR(Z30*(CUF_sources!I$17/CUF_sources!H$17),0)</f>
        <v>0.91430603356789319</v>
      </c>
      <c r="AB30" s="55">
        <f>IFERROR(AA30*(CUF_sources!J$17/CUF_sources!I$17),0)</f>
        <v>0.91430603356789319</v>
      </c>
      <c r="AC30" s="55">
        <f>CUF_sources!C$17</f>
        <v>0.81</v>
      </c>
      <c r="AD30" s="55">
        <f>CUF_sources!D$17</f>
        <v>0.81</v>
      </c>
      <c r="AE30" s="55">
        <f>CUF_sources!E$17</f>
        <v>0.81</v>
      </c>
      <c r="AF30" s="55">
        <f>CUF_sources!F$17</f>
        <v>0.81</v>
      </c>
      <c r="AG30" s="55">
        <f>CUF_sources!G$17</f>
        <v>0.81</v>
      </c>
      <c r="AH30" s="55">
        <f>CUF_sources!H$17</f>
        <v>0.81</v>
      </c>
      <c r="AI30" s="55">
        <f>CUF_sources!I$17</f>
        <v>0.81</v>
      </c>
      <c r="AJ30" s="55">
        <f>CUF_sources!J$17</f>
        <v>0.81</v>
      </c>
    </row>
    <row r="31" spans="1:36" ht="15" customHeight="1" x14ac:dyDescent="0.25">
      <c r="A31" s="9" t="s">
        <v>23</v>
      </c>
      <c r="B31" s="9" t="s">
        <v>35</v>
      </c>
      <c r="C31" s="9" t="s">
        <v>36</v>
      </c>
      <c r="D31" s="55">
        <f>IFERROR((generation!H31*1000)/(365*24*capacity!H31),0)</f>
        <v>0.13556538436675422</v>
      </c>
      <c r="E31" s="55">
        <f>IFERROR((generation!I31*1000)/(365*24*capacity!I31),0)</f>
        <v>0.1426745416205524</v>
      </c>
      <c r="F31" s="55">
        <f>IFERROR((generation!J31*1000)/(365*24*capacity!J31),0)</f>
        <v>0.17089921406444017</v>
      </c>
      <c r="G31" s="55">
        <f>IFERROR((generation!K31*1000)/(365*24*capacity!K31),0)</f>
        <v>0.1830820782993669</v>
      </c>
      <c r="H31" s="55">
        <f>IFERROR((generation!L31*1000)/(365*24*capacity!L31),0)</f>
        <v>0.21797454043557019</v>
      </c>
      <c r="I31" s="55">
        <f>IFERROR((generation!M31*1000)/(365*24*capacity!M31),0)</f>
        <v>0.16178813238750589</v>
      </c>
      <c r="J31" s="55">
        <f>IFERROR((generation!N31*1000)/(365*24*capacity!N31),0)</f>
        <v>0.11826549026371554</v>
      </c>
      <c r="K31" s="55">
        <f>IFERROR((generation!O31*1000)/(365*24*capacity!O31),0)</f>
        <v>0.18320015783762456</v>
      </c>
      <c r="L31" s="55">
        <f>IFERROR((generation!P31*1000)/(365*24*capacity!P31),0)</f>
        <v>0.11430375923833559</v>
      </c>
      <c r="M31" s="55">
        <f>IF(AND(AVERAGE(D31:L31)&gt;0,AVERAGE(D31:L31)&lt;1),AVERAGE(D31:L31),CUF_sources!C$18)</f>
        <v>0.1586392553904295</v>
      </c>
      <c r="N31" s="55">
        <f>IFERROR(M31*(CUF_sources!D$18/CUF_sources!C$18),0)</f>
        <v>0.1586392553904295</v>
      </c>
      <c r="O31" s="55">
        <f>IFERROR(N31*(CUF_sources!E$18/CUF_sources!D$18),0)</f>
        <v>0.1586392553904295</v>
      </c>
      <c r="P31" s="55">
        <f>IFERROR(O31*(CUF_sources!F$18/CUF_sources!E$18),0)</f>
        <v>0.1586392553904295</v>
      </c>
      <c r="Q31" s="55">
        <f>IFERROR(P31*(CUF_sources!G$18/CUF_sources!F$18),0)</f>
        <v>0.1586392553904295</v>
      </c>
      <c r="R31" s="55">
        <f>IFERROR(Q31*(CUF_sources!H$18/CUF_sources!G$18),0)</f>
        <v>0.1586392553904295</v>
      </c>
      <c r="S31" s="55">
        <f>IFERROR(R31*(CUF_sources!I$18/CUF_sources!H$18),0)</f>
        <v>0.1586392553904295</v>
      </c>
      <c r="T31" s="55">
        <f>IFERROR(S31*(CUF_sources!J$18/CUF_sources!I$18),0)</f>
        <v>0.1586392553904295</v>
      </c>
      <c r="U31" s="55">
        <f>IF(M31&gt;0,M31,CUF_sources!C$18)</f>
        <v>0.1586392553904295</v>
      </c>
      <c r="V31" s="55">
        <f>IFERROR(U31*(CUF_sources!D$18/CUF_sources!C$18),0)</f>
        <v>0.1586392553904295</v>
      </c>
      <c r="W31" s="55">
        <f>IFERROR(V31*(CUF_sources!E$18/CUF_sources!D$18),0)</f>
        <v>0.1586392553904295</v>
      </c>
      <c r="X31" s="55">
        <f>IFERROR(W31*(CUF_sources!F$18/CUF_sources!E$18),0)</f>
        <v>0.1586392553904295</v>
      </c>
      <c r="Y31" s="55">
        <f>IFERROR(X31*(CUF_sources!G$18/CUF_sources!F$18),0)</f>
        <v>0.1586392553904295</v>
      </c>
      <c r="Z31" s="55">
        <f>IFERROR(Y31*(CUF_sources!H$18/CUF_sources!G$18),0)</f>
        <v>0.1586392553904295</v>
      </c>
      <c r="AA31" s="55">
        <f>IFERROR(Z31*(CUF_sources!I$18/CUF_sources!H$18),0)</f>
        <v>0.1586392553904295</v>
      </c>
      <c r="AB31" s="55">
        <f>IFERROR(AA31*(CUF_sources!J$18/CUF_sources!I$18),0)</f>
        <v>0.1586392553904295</v>
      </c>
      <c r="AC31" s="55">
        <f>CUF_sources!C$18</f>
        <v>0.37</v>
      </c>
      <c r="AD31" s="55">
        <f>CUF_sources!D$18</f>
        <v>0.37</v>
      </c>
      <c r="AE31" s="55">
        <f>CUF_sources!E$18</f>
        <v>0.37</v>
      </c>
      <c r="AF31" s="55">
        <f>CUF_sources!F$18</f>
        <v>0.37</v>
      </c>
      <c r="AG31" s="55">
        <f>CUF_sources!G$18</f>
        <v>0.37</v>
      </c>
      <c r="AH31" s="55">
        <f>CUF_sources!H$18</f>
        <v>0.37</v>
      </c>
      <c r="AI31" s="55">
        <f>CUF_sources!I$18</f>
        <v>0.37</v>
      </c>
      <c r="AJ31" s="55">
        <f>CUF_sources!J$18</f>
        <v>0.37</v>
      </c>
    </row>
    <row r="32" spans="1:36" ht="15" customHeight="1" x14ac:dyDescent="0.25">
      <c r="A32" s="9" t="s">
        <v>23</v>
      </c>
      <c r="B32" s="9" t="s">
        <v>79</v>
      </c>
      <c r="C32" s="9" t="s">
        <v>83</v>
      </c>
      <c r="D32" s="55">
        <f>IFERROR((generation!H32*1000)/(365*24*capacity!H32),0)</f>
        <v>0.18169781142649752</v>
      </c>
      <c r="E32" s="55">
        <f>IFERROR((generation!I32*1000)/(365*24*capacity!I32),0)</f>
        <v>0.20586693915541976</v>
      </c>
      <c r="F32" s="55">
        <f>IFERROR((generation!J32*1000)/(365*24*capacity!J32),0)</f>
        <v>0.22956604290766627</v>
      </c>
      <c r="G32" s="55">
        <f>IFERROR((generation!K32*1000)/(365*24*capacity!K32),0)</f>
        <v>0.21729950157106367</v>
      </c>
      <c r="H32" s="55">
        <f>IFERROR((generation!L32*1000)/(365*24*capacity!L32),0)</f>
        <v>0.23704950320418602</v>
      </c>
      <c r="I32" s="55">
        <f>IFERROR((generation!M32*1000)/(365*24*capacity!M32),0)</f>
        <v>0.23271503321770828</v>
      </c>
      <c r="J32" s="55">
        <f>IFERROR((generation!N32*1000)/(365*24*capacity!N32),0)</f>
        <v>0.24584659524473154</v>
      </c>
      <c r="K32" s="55">
        <f>IFERROR((generation!O32*1000)/(365*24*capacity!O32),0)</f>
        <v>0.21529025081619732</v>
      </c>
      <c r="L32" s="55">
        <f>IFERROR((generation!P32*1000)/(365*24*capacity!P32),0)</f>
        <v>0.21381996798613459</v>
      </c>
      <c r="M32" s="55">
        <f>IF(AND(AVERAGE(D32:L32)&gt;0,AVERAGE(D32:L32)&lt;1),AVERAGE(D32:L32),CUF_sources!C$19)</f>
        <v>0.21990573839217833</v>
      </c>
      <c r="N32" s="55">
        <f>IFERROR(M32*(CUF_sources!D$19/CUF_sources!C$19),0)</f>
        <v>0.263886886070614</v>
      </c>
      <c r="O32" s="55">
        <f>IFERROR(N32*(CUF_sources!E$19/CUF_sources!D$19),0)</f>
        <v>0.28587745990983182</v>
      </c>
      <c r="P32" s="55">
        <f>IFERROR(O32*(CUF_sources!F$19/CUF_sources!E$19),0)</f>
        <v>0.3078680337490497</v>
      </c>
      <c r="Q32" s="55">
        <f>IFERROR(P32*(CUF_sources!G$19/CUF_sources!F$19),0)</f>
        <v>0.32985860758826752</v>
      </c>
      <c r="R32" s="55">
        <f>IFERROR(Q32*(CUF_sources!H$19/CUF_sources!G$19),0)</f>
        <v>0.35184918142748534</v>
      </c>
      <c r="S32" s="55">
        <f>IFERROR(R32*(CUF_sources!I$19/CUF_sources!H$19),0)</f>
        <v>0.37383975526670316</v>
      </c>
      <c r="T32" s="55">
        <f>IFERROR(S32*(CUF_sources!J$19/CUF_sources!I$19),0)</f>
        <v>0.39583032910592097</v>
      </c>
      <c r="U32" s="55">
        <f>IF(M32&gt;0,M32,CUF_sources!C$19)</f>
        <v>0.21990573839217833</v>
      </c>
      <c r="V32" s="55">
        <f>IFERROR(U32*(CUF_sources!D$19/CUF_sources!C$19),0)</f>
        <v>0.263886886070614</v>
      </c>
      <c r="W32" s="55">
        <f>IFERROR(V32*(CUF_sources!E$19/CUF_sources!D$19),0)</f>
        <v>0.28587745990983182</v>
      </c>
      <c r="X32" s="55">
        <f>IFERROR(W32*(CUF_sources!F$19/CUF_sources!E$19),0)</f>
        <v>0.3078680337490497</v>
      </c>
      <c r="Y32" s="55">
        <f>IFERROR(X32*(CUF_sources!G$19/CUF_sources!F$19),0)</f>
        <v>0.32985860758826752</v>
      </c>
      <c r="Z32" s="55">
        <f>IFERROR(Y32*(CUF_sources!H$19/CUF_sources!G$19),0)</f>
        <v>0.35184918142748534</v>
      </c>
      <c r="AA32" s="55">
        <f>IFERROR(Z32*(CUF_sources!I$19/CUF_sources!H$19),0)</f>
        <v>0.37383975526670316</v>
      </c>
      <c r="AB32" s="55">
        <f>IFERROR(AA32*(CUF_sources!J$19/CUF_sources!I$19),0)</f>
        <v>0.39583032910592097</v>
      </c>
      <c r="AC32" s="55">
        <f>CUF_sources!C$19</f>
        <v>0.25</v>
      </c>
      <c r="AD32" s="55">
        <f>CUF_sources!D$19</f>
        <v>0.3</v>
      </c>
      <c r="AE32" s="55">
        <f>CUF_sources!E$19</f>
        <v>0.32499999999999996</v>
      </c>
      <c r="AF32" s="55">
        <f>CUF_sources!F$19</f>
        <v>0.35</v>
      </c>
      <c r="AG32" s="55">
        <f>CUF_sources!G$19</f>
        <v>0.375</v>
      </c>
      <c r="AH32" s="55">
        <f>CUF_sources!H$19</f>
        <v>0.4</v>
      </c>
      <c r="AI32" s="55">
        <f>CUF_sources!I$19</f>
        <v>0.42500000000000004</v>
      </c>
      <c r="AJ32" s="55">
        <f>CUF_sources!J$19</f>
        <v>0.45</v>
      </c>
    </row>
    <row r="33" spans="1:36" ht="15" customHeight="1" x14ac:dyDescent="0.25">
      <c r="A33" s="9" t="s">
        <v>23</v>
      </c>
      <c r="B33" s="9" t="s">
        <v>78</v>
      </c>
      <c r="C33" s="9" t="s">
        <v>84</v>
      </c>
      <c r="D33" s="55">
        <f>IFERROR((generation!H33*1000)/(365*24*capacity!H33),0)</f>
        <v>0</v>
      </c>
      <c r="E33" s="55">
        <f>IFERROR((generation!I33*1000)/(365*24*capacity!I33),0)</f>
        <v>0</v>
      </c>
      <c r="F33" s="55">
        <f>IFERROR((generation!J33*1000)/(365*24*capacity!J33),0)</f>
        <v>0</v>
      </c>
      <c r="G33" s="55">
        <f>IFERROR((generation!K33*1000)/(365*24*capacity!K33),0)</f>
        <v>0</v>
      </c>
      <c r="H33" s="55">
        <f>IFERROR((generation!L33*1000)/(365*24*capacity!L33),0)</f>
        <v>0</v>
      </c>
      <c r="I33" s="55">
        <f>IFERROR((generation!M33*1000)/(365*24*capacity!M33),0)</f>
        <v>0</v>
      </c>
      <c r="J33" s="55">
        <f>IFERROR((generation!N33*1000)/(365*24*capacity!N33),0)</f>
        <v>0</v>
      </c>
      <c r="K33" s="55">
        <f>IFERROR((generation!O33*1000)/(365*24*capacity!O33),0)</f>
        <v>0</v>
      </c>
      <c r="L33" s="55">
        <f>IFERROR((generation!P33*1000)/(365*24*capacity!P33),0)</f>
        <v>0</v>
      </c>
      <c r="M33" s="55">
        <f>IF(AND(AVERAGE(D33:L33)&gt;0,AVERAGE(D33:L33)&lt;1),AVERAGE(D33:L33),CUF_sources!C$20)</f>
        <v>0.35714285714285715</v>
      </c>
      <c r="N33" s="55">
        <f>IFERROR(M33*(CUF_sources!D$20/CUF_sources!C$20),0)</f>
        <v>0.4</v>
      </c>
      <c r="O33" s="55">
        <f>IFERROR(N33*(CUF_sources!E$20/CUF_sources!D$20),0)</f>
        <v>0.43</v>
      </c>
      <c r="P33" s="55">
        <f>IFERROR(O33*(CUF_sources!F$20/CUF_sources!E$20),0)</f>
        <v>0.45999999999999996</v>
      </c>
      <c r="Q33" s="55">
        <f>IFERROR(P33*(CUF_sources!G$20/CUF_sources!F$20),0)</f>
        <v>0.46999999999999992</v>
      </c>
      <c r="R33" s="55">
        <f>IFERROR(Q33*(CUF_sources!H$20/CUF_sources!G$20),0)</f>
        <v>0.47999999999999987</v>
      </c>
      <c r="S33" s="55">
        <f>IFERROR(R33*(CUF_sources!I$20/CUF_sources!H$20),0)</f>
        <v>0.47999999999999987</v>
      </c>
      <c r="T33" s="55">
        <f>IFERROR(S33*(CUF_sources!J$20/CUF_sources!I$20),0)</f>
        <v>0.47999999999999987</v>
      </c>
      <c r="U33" s="55">
        <f>IF(M33&gt;0,M33,CUF_sources!C$20)</f>
        <v>0.35714285714285715</v>
      </c>
      <c r="V33" s="55">
        <f>IFERROR(U33*(CUF_sources!D$20/CUF_sources!C$20),0)</f>
        <v>0.4</v>
      </c>
      <c r="W33" s="55">
        <f>IFERROR(V33*(CUF_sources!E$20/CUF_sources!D$20),0)</f>
        <v>0.43</v>
      </c>
      <c r="X33" s="55">
        <f>IFERROR(W33*(CUF_sources!F$20/CUF_sources!E$20),0)</f>
        <v>0.45999999999999996</v>
      </c>
      <c r="Y33" s="55">
        <f>IFERROR(X33*(CUF_sources!G$20/CUF_sources!F$20),0)</f>
        <v>0.46999999999999992</v>
      </c>
      <c r="Z33" s="55">
        <f>IFERROR(Y33*(CUF_sources!H$20/CUF_sources!G$20),0)</f>
        <v>0.47999999999999987</v>
      </c>
      <c r="AA33" s="55">
        <f>IFERROR(Z33*(CUF_sources!I$20/CUF_sources!H$20),0)</f>
        <v>0.47999999999999987</v>
      </c>
      <c r="AB33" s="55">
        <f>IFERROR(AA33*(CUF_sources!J$20/CUF_sources!I$20),0)</f>
        <v>0.47999999999999987</v>
      </c>
      <c r="AC33" s="55">
        <f>CUF_sources!C$20</f>
        <v>0.35714285714285715</v>
      </c>
      <c r="AD33" s="55">
        <f>CUF_sources!D$20</f>
        <v>0.4</v>
      </c>
      <c r="AE33" s="55">
        <f>CUF_sources!E$20</f>
        <v>0.43000000000000005</v>
      </c>
      <c r="AF33" s="55">
        <f>CUF_sources!F$20</f>
        <v>0.46</v>
      </c>
      <c r="AG33" s="55">
        <f>CUF_sources!G$20</f>
        <v>0.47</v>
      </c>
      <c r="AH33" s="55">
        <f>CUF_sources!H$20</f>
        <v>0.48</v>
      </c>
      <c r="AI33" s="55">
        <f>CUF_sources!I$20</f>
        <v>0.48</v>
      </c>
      <c r="AJ33" s="55">
        <f>CUF_sources!J$20</f>
        <v>0.48</v>
      </c>
    </row>
    <row r="34" spans="1:36" ht="15" customHeight="1" x14ac:dyDescent="0.25">
      <c r="A34" s="9" t="s">
        <v>23</v>
      </c>
      <c r="B34" s="9" t="s">
        <v>37</v>
      </c>
      <c r="C34" s="9" t="s">
        <v>38</v>
      </c>
      <c r="D34" s="55">
        <f>IFERROR((generation!H34*1000)/(365*24*capacity!H34),0)</f>
        <v>0</v>
      </c>
      <c r="E34" s="55">
        <f>IFERROR((generation!I34*1000)/(365*24*capacity!I34),0)</f>
        <v>0</v>
      </c>
      <c r="F34" s="55">
        <f>IFERROR((generation!J34*1000)/(365*24*capacity!J34),0)</f>
        <v>0</v>
      </c>
      <c r="G34" s="55">
        <f>IFERROR((generation!K34*1000)/(365*24*capacity!K34),0)</f>
        <v>0</v>
      </c>
      <c r="H34" s="55">
        <f>IFERROR((generation!L34*1000)/(365*24*capacity!L34),0)</f>
        <v>0</v>
      </c>
      <c r="I34" s="55">
        <f>IFERROR((generation!M34*1000)/(365*24*capacity!M34),0)</f>
        <v>0</v>
      </c>
      <c r="J34" s="55">
        <f>IFERROR((generation!N34*1000)/(365*24*capacity!N34),0)</f>
        <v>0</v>
      </c>
      <c r="K34" s="55">
        <f>IFERROR((generation!O34*1000)/(365*24*capacity!O34),0)</f>
        <v>0</v>
      </c>
      <c r="L34" s="55">
        <f>IFERROR((generation!P34*1000)/(365*24*capacity!P34),0)</f>
        <v>0</v>
      </c>
      <c r="M34" s="55">
        <f>IF(AND(AVERAGE(D34:L34)&gt;0,AVERAGE(D34:L34)&lt;1),AVERAGE(D34:L34),CUF_sources!C$21)</f>
        <v>0.85</v>
      </c>
      <c r="N34" s="55">
        <f>IFERROR(M34*(CUF_sources!D$21/CUF_sources!C$21),0)</f>
        <v>0.85</v>
      </c>
      <c r="O34" s="55">
        <f>IFERROR(N34*(CUF_sources!E$21/CUF_sources!D$21),0)</f>
        <v>0.85</v>
      </c>
      <c r="P34" s="55">
        <f>IFERROR(O34*(CUF_sources!F$21/CUF_sources!E$21),0)</f>
        <v>0.85</v>
      </c>
      <c r="Q34" s="55">
        <f>IFERROR(P34*(CUF_sources!G$21/CUF_sources!F$21),0)</f>
        <v>0.85</v>
      </c>
      <c r="R34" s="55">
        <f>IFERROR(Q34*(CUF_sources!H$21/CUF_sources!G$21),0)</f>
        <v>0.85</v>
      </c>
      <c r="S34" s="55">
        <f>IFERROR(R34*(CUF_sources!I$21/CUF_sources!H$21),0)</f>
        <v>0.85</v>
      </c>
      <c r="T34" s="55">
        <f>IFERROR(S34*(CUF_sources!J$21/CUF_sources!I$21),0)</f>
        <v>0.85</v>
      </c>
      <c r="U34" s="55">
        <f>IF(M34&lt;CUF_sources!C$21,CUF_sources!C$21,CUF!M34)</f>
        <v>0.85</v>
      </c>
      <c r="V34" s="55">
        <f>CUF_sources!D21</f>
        <v>0.85</v>
      </c>
      <c r="W34" s="55">
        <f>CUF_sources!E21</f>
        <v>0.85</v>
      </c>
      <c r="X34" s="55">
        <f>CUF_sources!F21</f>
        <v>0.85</v>
      </c>
      <c r="Y34" s="55">
        <f>CUF_sources!G21</f>
        <v>0.85</v>
      </c>
      <c r="Z34" s="55">
        <f>CUF_sources!H21</f>
        <v>0.85</v>
      </c>
      <c r="AA34" s="55">
        <f>CUF_sources!I21</f>
        <v>0.85</v>
      </c>
      <c r="AB34" s="55">
        <f>CUF_sources!J21</f>
        <v>0.85</v>
      </c>
      <c r="AC34" s="55">
        <f>CUF_sources!C$21</f>
        <v>0.85</v>
      </c>
      <c r="AD34" s="55">
        <f>CUF_sources!D$21</f>
        <v>0.85</v>
      </c>
      <c r="AE34" s="55">
        <f>CUF_sources!E$21</f>
        <v>0.85</v>
      </c>
      <c r="AF34" s="55">
        <f>CUF_sources!F$21</f>
        <v>0.85</v>
      </c>
      <c r="AG34" s="55">
        <f>CUF_sources!G$21</f>
        <v>0.85</v>
      </c>
      <c r="AH34" s="55">
        <f>CUF_sources!H$21</f>
        <v>0.85</v>
      </c>
      <c r="AI34" s="55">
        <f>CUF_sources!I$21</f>
        <v>0.85</v>
      </c>
      <c r="AJ34" s="55">
        <f>CUF_sources!J$21</f>
        <v>0.85</v>
      </c>
    </row>
    <row r="35" spans="1:36" ht="15" customHeight="1" x14ac:dyDescent="0.25">
      <c r="A35" s="9" t="s">
        <v>23</v>
      </c>
      <c r="B35" s="9" t="s">
        <v>39</v>
      </c>
      <c r="C35" s="9" t="s">
        <v>40</v>
      </c>
      <c r="D35" s="55">
        <f>IFERROR((generation!H35*1000)/(365*24*capacity!H35),0)</f>
        <v>0.57842465753424654</v>
      </c>
      <c r="E35" s="55">
        <f>IFERROR((generation!I35*1000)/(365*24*capacity!I35),0)</f>
        <v>0.53674983692106981</v>
      </c>
      <c r="F35" s="55">
        <f>IFERROR((generation!J35*1000)/(365*24*capacity!J35),0)</f>
        <v>0.37507722266988985</v>
      </c>
      <c r="G35" s="55">
        <f>IFERROR((generation!K35*1000)/(365*24*capacity!K35),0)</f>
        <v>0.57303652968036534</v>
      </c>
      <c r="H35" s="55">
        <f>IFERROR((generation!L35*1000)/(365*24*capacity!L35),0)</f>
        <v>0.57116734314222894</v>
      </c>
      <c r="I35" s="55">
        <f>IFERROR((generation!M35*1000)/(365*24*capacity!M35),0)</f>
        <v>0.70819113995033256</v>
      </c>
      <c r="J35" s="55">
        <f>IFERROR((generation!N35*1000)/(365*24*capacity!N35),0)</f>
        <v>0.86924428402751963</v>
      </c>
      <c r="K35" s="55">
        <f>IFERROR((generation!O35*1000)/(365*24*capacity!O35),0)</f>
        <v>2.6178511400266706</v>
      </c>
      <c r="L35" s="55">
        <f>IFERROR((generation!P35*1000)/(365*24*capacity!P35),0)</f>
        <v>3.6756890846872223</v>
      </c>
      <c r="M35" s="55">
        <f>IF(AND(AVERAGE(D35:L35)&gt;0,AVERAGE(D35:L35)&lt;1),AVERAGE(D35:L35),CUF_sources!C$22)</f>
        <v>0.7</v>
      </c>
      <c r="N35" s="55">
        <f>IFERROR(M35*(CUF_sources!D$22/CUF_sources!C$22),0)</f>
        <v>0.7</v>
      </c>
      <c r="O35" s="55">
        <f>IFERROR(N35*(CUF_sources!E$22/CUF_sources!D$22),0)</f>
        <v>0.7</v>
      </c>
      <c r="P35" s="55">
        <f>IFERROR(O35*(CUF_sources!F$22/CUF_sources!E$22),0)</f>
        <v>0.7</v>
      </c>
      <c r="Q35" s="55">
        <f>IFERROR(P35*(CUF_sources!G$22/CUF_sources!F$22),0)</f>
        <v>0.7</v>
      </c>
      <c r="R35" s="55">
        <f>IFERROR(Q35*(CUF_sources!H$22/CUF_sources!G$22),0)</f>
        <v>0.7</v>
      </c>
      <c r="S35" s="55">
        <f>IFERROR(R35*(CUF_sources!I$22/CUF_sources!H$22),0)</f>
        <v>0.7</v>
      </c>
      <c r="T35" s="55">
        <f>IFERROR(S35*(CUF_sources!J$22/CUF_sources!I$22),0)</f>
        <v>0.7</v>
      </c>
      <c r="U35" s="55">
        <f>IF(M35&lt;CUF_sources!C$22,CUF_sources!C$22,CUF!M35)</f>
        <v>0.7</v>
      </c>
      <c r="V35" s="55">
        <f>IFERROR(U35*(CUF_sources!D$22/CUF_sources!C$22),0)</f>
        <v>0.7</v>
      </c>
      <c r="W35" s="55">
        <f>IFERROR(V35*(CUF_sources!E$22/CUF_sources!D$22),0)</f>
        <v>0.7</v>
      </c>
      <c r="X35" s="55">
        <f>IFERROR(W35*(CUF_sources!F$22/CUF_sources!E$22),0)</f>
        <v>0.7</v>
      </c>
      <c r="Y35" s="55">
        <f>IFERROR(X35*(CUF_sources!G$22/CUF_sources!F$22),0)</f>
        <v>0.7</v>
      </c>
      <c r="Z35" s="55">
        <f>IFERROR(Y35*(CUF_sources!H$22/CUF_sources!G$22),0)</f>
        <v>0.7</v>
      </c>
      <c r="AA35" s="55">
        <f>IFERROR(Z35*(CUF_sources!I$22/CUF_sources!H$22),0)</f>
        <v>0.7</v>
      </c>
      <c r="AB35" s="55">
        <f>IFERROR(AA35*(CUF_sources!J$22/CUF_sources!I$22),0)</f>
        <v>0.7</v>
      </c>
      <c r="AC35" s="55">
        <f>CUF_sources!C$22</f>
        <v>0.7</v>
      </c>
      <c r="AD35" s="55">
        <f>CUF_sources!D$22</f>
        <v>0.7</v>
      </c>
      <c r="AE35" s="55">
        <f>CUF_sources!E$22</f>
        <v>0.7</v>
      </c>
      <c r="AF35" s="55">
        <f>CUF_sources!F$22</f>
        <v>0.7</v>
      </c>
      <c r="AG35" s="55">
        <f>CUF_sources!G$22</f>
        <v>0.7</v>
      </c>
      <c r="AH35" s="55">
        <f>CUF_sources!H$22</f>
        <v>0.7</v>
      </c>
      <c r="AI35" s="55">
        <f>CUF_sources!I$22</f>
        <v>0.7</v>
      </c>
      <c r="AJ35" s="55">
        <f>CUF_sources!J$22</f>
        <v>0.7</v>
      </c>
    </row>
    <row r="36" spans="1:36" ht="15" customHeight="1" x14ac:dyDescent="0.25">
      <c r="A36" s="9" t="s">
        <v>23</v>
      </c>
      <c r="B36" s="9" t="s">
        <v>80</v>
      </c>
      <c r="C36" s="9" t="s">
        <v>85</v>
      </c>
      <c r="D36" s="55">
        <f>IFERROR((generation!H36*1000)/(365*24*capacity!H36),0)</f>
        <v>7.8263143583696904E-2</v>
      </c>
      <c r="E36" s="55">
        <f>IFERROR((generation!I36*1000)/(365*24*capacity!I36),0)</f>
        <v>9.6005127228473458E-2</v>
      </c>
      <c r="F36" s="55">
        <f>IFERROR((generation!J36*1000)/(365*24*capacity!J36),0)</f>
        <v>0.15942755710852444</v>
      </c>
      <c r="G36" s="55">
        <f>IFERROR((generation!K36*1000)/(365*24*capacity!K36),0)</f>
        <v>0.1458707864066846</v>
      </c>
      <c r="H36" s="55">
        <f>IFERROR((generation!L36*1000)/(365*24*capacity!L36),0)</f>
        <v>0.16063614479291125</v>
      </c>
      <c r="I36" s="55">
        <f>IFERROR((generation!M36*1000)/(365*24*capacity!M36),0)</f>
        <v>0.16114356806286625</v>
      </c>
      <c r="J36" s="55">
        <f>IFERROR((generation!N36*1000)/(365*24*capacity!N36),0)</f>
        <v>0.16188917487816917</v>
      </c>
      <c r="K36" s="55">
        <f>IFERROR((generation!O36*1000)/(365*24*capacity!O36),0)</f>
        <v>0.15537757346518849</v>
      </c>
      <c r="L36" s="55">
        <f>IFERROR((generation!P36*1000)/(365*24*capacity!P36),0)</f>
        <v>0.16448112163771667</v>
      </c>
      <c r="M36" s="55">
        <f>IF(AND(AVERAGE(D36:L36)&gt;0,AVERAGE(D36:L36)&lt;1),AVERAGE(D36:L36),CUF_sources!C$23)</f>
        <v>0.14256602190713683</v>
      </c>
      <c r="N36" s="55">
        <f>IFERROR(M36*(CUF_sources!D$23/CUF_sources!C$23),0)</f>
        <v>0.14813500713788436</v>
      </c>
      <c r="O36" s="55">
        <f>IFERROR(N36*(CUF_sources!E$23/CUF_sources!D$23),0)</f>
        <v>0.15203329679940764</v>
      </c>
      <c r="P36" s="55">
        <f>IFERROR(O36*(CUF_sources!F$23/CUF_sources!E$23),0)</f>
        <v>0.15593158646093092</v>
      </c>
      <c r="Q36" s="55">
        <f>IFERROR(P36*(CUF_sources!G$23/CUF_sources!F$23),0)</f>
        <v>0.15982987612245417</v>
      </c>
      <c r="R36" s="55">
        <f>IFERROR(Q36*(CUF_sources!H$23/CUF_sources!G$23),0)</f>
        <v>0.16372816578397742</v>
      </c>
      <c r="S36" s="55">
        <f>IFERROR(R36*(CUF_sources!I$23/CUF_sources!H$23),0)</f>
        <v>0.16372816578397742</v>
      </c>
      <c r="T36" s="55">
        <f>IFERROR(S36*(CUF_sources!J$23/CUF_sources!I$23),0)</f>
        <v>0.16372816578397742</v>
      </c>
      <c r="U36" s="55">
        <f>IF(M36&gt;0,M36,CUF_sources!C$23)</f>
        <v>0.14256602190713683</v>
      </c>
      <c r="V36" s="55">
        <f>IFERROR(U36*(CUF_sources!D$23/CUF_sources!C$23),0)</f>
        <v>0.14813500713788436</v>
      </c>
      <c r="W36" s="55">
        <f>IFERROR(V36*(CUF_sources!E$23/CUF_sources!D$23),0)</f>
        <v>0.15203329679940764</v>
      </c>
      <c r="X36" s="55">
        <f>IFERROR(W36*(CUF_sources!F$23/CUF_sources!E$23),0)</f>
        <v>0.15593158646093092</v>
      </c>
      <c r="Y36" s="55">
        <f>IFERROR(X36*(CUF_sources!G$23/CUF_sources!F$23),0)</f>
        <v>0.15982987612245417</v>
      </c>
      <c r="Z36" s="55">
        <f>IFERROR(Y36*(CUF_sources!H$23/CUF_sources!G$23),0)</f>
        <v>0.16372816578397742</v>
      </c>
      <c r="AA36" s="55">
        <f>IFERROR(Z36*(CUF_sources!I$23/CUF_sources!H$23),0)</f>
        <v>0.16372816578397742</v>
      </c>
      <c r="AB36" s="55">
        <f>IFERROR(AA36*(CUF_sources!J$23/CUF_sources!I$23),0)</f>
        <v>0.16372816578397742</v>
      </c>
      <c r="AC36" s="55">
        <f>CUF_sources!C$23</f>
        <v>0.18285714285714286</v>
      </c>
      <c r="AD36" s="55">
        <f>CUF_sources!D$23</f>
        <v>0.19</v>
      </c>
      <c r="AE36" s="55">
        <f>CUF_sources!E$23</f>
        <v>0.19500000000000001</v>
      </c>
      <c r="AF36" s="55">
        <f>CUF_sources!F$23</f>
        <v>0.2</v>
      </c>
      <c r="AG36" s="55">
        <f>CUF_sources!G$23</f>
        <v>0.20500000000000002</v>
      </c>
      <c r="AH36" s="55">
        <f>CUF_sources!H$23</f>
        <v>0.21</v>
      </c>
      <c r="AI36" s="55">
        <f>CUF_sources!I$23</f>
        <v>0.21</v>
      </c>
      <c r="AJ36" s="55">
        <f>CUF_sources!J$23</f>
        <v>0.21</v>
      </c>
    </row>
    <row r="37" spans="1:36" ht="15" customHeight="1" x14ac:dyDescent="0.25">
      <c r="A37" s="9" t="s">
        <v>23</v>
      </c>
      <c r="B37" s="9" t="s">
        <v>81</v>
      </c>
      <c r="C37" s="9" t="s">
        <v>86</v>
      </c>
      <c r="D37" s="55">
        <f>IFERROR((generation!H37*1000)/(365*24*capacity!H37),0)</f>
        <v>5.13601879768011E-2</v>
      </c>
      <c r="E37" s="55">
        <f>IFERROR((generation!I37*1000)/(365*24*capacity!I37),0)</f>
        <v>6.3003364743685716E-2</v>
      </c>
      <c r="F37" s="55">
        <f>IFERROR((generation!J37*1000)/(365*24*capacity!J37),0)</f>
        <v>0.10462433435246916</v>
      </c>
      <c r="G37" s="55">
        <f>IFERROR((generation!K37*1000)/(365*24*capacity!K37),0)</f>
        <v>9.5727703579386758E-2</v>
      </c>
      <c r="H37" s="55">
        <f>IFERROR((generation!L37*1000)/(365*24*capacity!L37),0)</f>
        <v>0.10541747002034799</v>
      </c>
      <c r="I37" s="55">
        <f>IFERROR((generation!M37*1000)/(365*24*capacity!M37),0)</f>
        <v>0.10575046654125597</v>
      </c>
      <c r="J37" s="55">
        <f>IFERROR((generation!N37*1000)/(365*24*capacity!N37),0)</f>
        <v>0.1062397710137985</v>
      </c>
      <c r="K37" s="55">
        <f>IFERROR((generation!O37*1000)/(365*24*capacity!O37),0)</f>
        <v>0.10196653258652993</v>
      </c>
      <c r="L37" s="55">
        <f>IFERROR((generation!P37*1000)/(365*24*capacity!P37),0)</f>
        <v>0.10794073607475153</v>
      </c>
      <c r="M37" s="55">
        <f>IF(AND(AVERAGE(D37:L37)&gt;0,AVERAGE(D37:L37)&lt;1),AVERAGE(D37:L37),CUF_sources!C$24)</f>
        <v>9.3558951876558522E-2</v>
      </c>
      <c r="N37" s="55">
        <f>IFERROR(M37*(CUF_sources!D$24/CUF_sources!C$24),0)</f>
        <v>9.3558951876558522E-2</v>
      </c>
      <c r="O37" s="55">
        <f>IFERROR(N37*(CUF_sources!E$24/CUF_sources!D$24),0)</f>
        <v>9.7457241538081801E-2</v>
      </c>
      <c r="P37" s="55">
        <f>IFERROR(O37*(CUF_sources!F$24/CUF_sources!E$24),0)</f>
        <v>0.10135553119960508</v>
      </c>
      <c r="Q37" s="55">
        <f>IFERROR(P37*(CUF_sources!G$24/CUF_sources!F$24),0)</f>
        <v>0.10525382086112836</v>
      </c>
      <c r="R37" s="55">
        <f>IFERROR(Q37*(CUF_sources!H$24/CUF_sources!G$24),0)</f>
        <v>0.10915211052265163</v>
      </c>
      <c r="S37" s="55">
        <f>IFERROR(R37*(CUF_sources!I$24/CUF_sources!H$24),0)</f>
        <v>0.10915211052265163</v>
      </c>
      <c r="T37" s="55">
        <f>IFERROR(S37*(CUF_sources!J$24/CUF_sources!I$24),0)</f>
        <v>0.10915211052265163</v>
      </c>
      <c r="U37" s="55">
        <f>IF(M37&gt;0,M37,CUF_sources!C$24)</f>
        <v>9.3558951876558522E-2</v>
      </c>
      <c r="V37" s="55">
        <f>IFERROR(U37*(CUF_sources!D$24/CUF_sources!C$24),0)</f>
        <v>9.3558951876558522E-2</v>
      </c>
      <c r="W37" s="55">
        <f>IFERROR(V37*(CUF_sources!E$24/CUF_sources!D$24),0)</f>
        <v>9.7457241538081801E-2</v>
      </c>
      <c r="X37" s="55">
        <f>IFERROR(W37*(CUF_sources!F$24/CUF_sources!E$24),0)</f>
        <v>0.10135553119960508</v>
      </c>
      <c r="Y37" s="55">
        <f>IFERROR(X37*(CUF_sources!G$24/CUF_sources!F$24),0)</f>
        <v>0.10525382086112836</v>
      </c>
      <c r="Z37" s="55">
        <f>IFERROR(Y37*(CUF_sources!H$24/CUF_sources!G$24),0)</f>
        <v>0.10915211052265163</v>
      </c>
      <c r="AA37" s="55">
        <f>IFERROR(Z37*(CUF_sources!I$24/CUF_sources!H$24),0)</f>
        <v>0.10915211052265163</v>
      </c>
      <c r="AB37" s="55">
        <f>IFERROR(AA37*(CUF_sources!J$24/CUF_sources!I$24),0)</f>
        <v>0.10915211052265163</v>
      </c>
      <c r="AC37" s="55">
        <f>CUF_sources!C$24</f>
        <v>0.12</v>
      </c>
      <c r="AD37" s="55">
        <f>CUF_sources!D$24</f>
        <v>0.12</v>
      </c>
      <c r="AE37" s="55">
        <f>CUF_sources!E$24</f>
        <v>0.125</v>
      </c>
      <c r="AF37" s="55">
        <f>CUF_sources!F$24</f>
        <v>0.13</v>
      </c>
      <c r="AG37" s="55">
        <f>CUF_sources!G$24</f>
        <v>0.13500000000000001</v>
      </c>
      <c r="AH37" s="55">
        <f>CUF_sources!H$24</f>
        <v>0.14000000000000001</v>
      </c>
      <c r="AI37" s="55">
        <f>CUF_sources!I$24</f>
        <v>0.14000000000000001</v>
      </c>
      <c r="AJ37" s="55">
        <f>CUF_sources!J$24</f>
        <v>0.14000000000000001</v>
      </c>
    </row>
    <row r="38" spans="1:36" ht="15" customHeight="1" x14ac:dyDescent="0.25">
      <c r="A38" s="9" t="s">
        <v>23</v>
      </c>
      <c r="B38" s="9" t="s">
        <v>41</v>
      </c>
      <c r="C38" s="9" t="s">
        <v>42</v>
      </c>
      <c r="D38" s="55">
        <f>IFERROR((generation!H38*1000)/(365*24*capacity!H38),0)</f>
        <v>0</v>
      </c>
      <c r="E38" s="55">
        <f>IFERROR((generation!I38*1000)/(365*24*capacity!I38),0)</f>
        <v>0</v>
      </c>
      <c r="F38" s="55">
        <f>IFERROR((generation!J38*1000)/(365*24*capacity!J38),0)</f>
        <v>0</v>
      </c>
      <c r="G38" s="55">
        <f>IFERROR((generation!K38*1000)/(365*24*capacity!K38),0)</f>
        <v>0</v>
      </c>
      <c r="H38" s="55">
        <f>IFERROR((generation!L38*1000)/(365*24*capacity!L38),0)</f>
        <v>0</v>
      </c>
      <c r="I38" s="55">
        <f>IFERROR((generation!M38*1000)/(365*24*capacity!M38),0)</f>
        <v>0</v>
      </c>
      <c r="J38" s="55">
        <f>IFERROR((generation!N38*1000)/(365*24*capacity!N38),0)</f>
        <v>0</v>
      </c>
      <c r="K38" s="55">
        <f>IFERROR((generation!O38*1000)/(365*24*capacity!O38),0)</f>
        <v>0</v>
      </c>
      <c r="L38" s="55">
        <f>IFERROR((generation!P38*1000)/(365*24*capacity!P38),0)</f>
        <v>0</v>
      </c>
      <c r="M38" s="55">
        <f>IF(AND(AVERAGE(D38:L38)&gt;0,AVERAGE(D38:L38)&lt;1),AVERAGE(D38:L38),CUF_sources!C$25)</f>
        <v>0.37285714285714283</v>
      </c>
      <c r="N38" s="55">
        <f>IFERROR(M38*(CUF_sources!D$25/CUF_sources!C$25),0)</f>
        <v>0.38000000000000006</v>
      </c>
      <c r="O38" s="55">
        <f>IFERROR(N38*(CUF_sources!E$25/CUF_sources!D$25),0)</f>
        <v>0.39000000000000007</v>
      </c>
      <c r="P38" s="55">
        <f>IFERROR(O38*(CUF_sources!F$25/CUF_sources!E$25),0)</f>
        <v>0.40000000000000013</v>
      </c>
      <c r="Q38" s="55">
        <f>IFERROR(P38*(CUF_sources!G$25/CUF_sources!F$25),0)</f>
        <v>0.40500000000000014</v>
      </c>
      <c r="R38" s="55">
        <f>IFERROR(Q38*(CUF_sources!H$25/CUF_sources!G$25),0)</f>
        <v>0.41000000000000009</v>
      </c>
      <c r="S38" s="55">
        <f>IFERROR(R38*(CUF_sources!I$25/CUF_sources!H$25),0)</f>
        <v>0.41000000000000009</v>
      </c>
      <c r="T38" s="55">
        <f>IFERROR(S38*(CUF_sources!J$25/CUF_sources!I$25),0)</f>
        <v>0.41000000000000009</v>
      </c>
      <c r="U38" s="55">
        <f>IF(M38&gt;0,M38,CUF_sources!C$25)</f>
        <v>0.37285714285714283</v>
      </c>
      <c r="V38" s="55">
        <f>IFERROR(U38*(CUF_sources!D$25/CUF_sources!C$25),0)</f>
        <v>0.38000000000000006</v>
      </c>
      <c r="W38" s="55">
        <f>IFERROR(V38*(CUF_sources!E$25/CUF_sources!D$25),0)</f>
        <v>0.39000000000000007</v>
      </c>
      <c r="X38" s="55">
        <f>IFERROR(W38*(CUF_sources!F$25/CUF_sources!E$25),0)</f>
        <v>0.40000000000000013</v>
      </c>
      <c r="Y38" s="55">
        <f>IFERROR(X38*(CUF_sources!G$25/CUF_sources!F$25),0)</f>
        <v>0.40500000000000014</v>
      </c>
      <c r="Z38" s="55">
        <f>IFERROR(Y38*(CUF_sources!H$25/CUF_sources!G$25),0)</f>
        <v>0.41000000000000009</v>
      </c>
      <c r="AA38" s="55">
        <f>IFERROR(Z38*(CUF_sources!I$25/CUF_sources!H$25),0)</f>
        <v>0.41000000000000009</v>
      </c>
      <c r="AB38" s="55">
        <f>IFERROR(AA38*(CUF_sources!J$25/CUF_sources!I$25),0)</f>
        <v>0.41000000000000009</v>
      </c>
      <c r="AC38" s="55">
        <f>CUF_sources!C$25</f>
        <v>0.37285714285714283</v>
      </c>
      <c r="AD38" s="55">
        <f>CUF_sources!D$25</f>
        <v>0.38</v>
      </c>
      <c r="AE38" s="55">
        <f>CUF_sources!E$25</f>
        <v>0.39</v>
      </c>
      <c r="AF38" s="55">
        <f>CUF_sources!F$25</f>
        <v>0.4</v>
      </c>
      <c r="AG38" s="55">
        <f>CUF_sources!G$25</f>
        <v>0.40500000000000003</v>
      </c>
      <c r="AH38" s="55">
        <f>CUF_sources!H$25</f>
        <v>0.41</v>
      </c>
      <c r="AI38" s="55">
        <f>CUF_sources!I$25</f>
        <v>0.41</v>
      </c>
      <c r="AJ38" s="55">
        <f>CUF_sources!J$25</f>
        <v>0.41</v>
      </c>
    </row>
    <row r="39" spans="1:36" ht="15" customHeight="1" x14ac:dyDescent="0.25">
      <c r="A39" s="9" t="s">
        <v>23</v>
      </c>
      <c r="B39" s="9" t="s">
        <v>43</v>
      </c>
      <c r="C39" s="9" t="s">
        <v>44</v>
      </c>
      <c r="D39" s="55">
        <f>IFERROR((generation!H39*1000)/(365*24*capacity!H39),0)</f>
        <v>0</v>
      </c>
      <c r="E39" s="55">
        <f>IFERROR((generation!I39*1000)/(365*24*capacity!I39),0)</f>
        <v>0</v>
      </c>
      <c r="F39" s="55">
        <f>IFERROR((generation!J39*1000)/(365*24*capacity!J39),0)</f>
        <v>0</v>
      </c>
      <c r="G39" s="55">
        <f>IFERROR((generation!K39*1000)/(365*24*capacity!K39),0)</f>
        <v>0</v>
      </c>
      <c r="H39" s="55">
        <f>IFERROR((generation!L39*1000)/(365*24*capacity!L39),0)</f>
        <v>0</v>
      </c>
      <c r="I39" s="55">
        <f>IFERROR((generation!M39*1000)/(365*24*capacity!M39),0)</f>
        <v>0</v>
      </c>
      <c r="J39" s="55">
        <f>IFERROR((generation!N39*1000)/(365*24*capacity!N39),0)</f>
        <v>0</v>
      </c>
      <c r="K39" s="55">
        <f>IFERROR((generation!O39*1000)/(365*24*capacity!O39),0)</f>
        <v>0</v>
      </c>
      <c r="L39" s="55">
        <f>IFERROR((generation!P39*1000)/(365*24*capacity!P39),0)</f>
        <v>0</v>
      </c>
      <c r="M39" s="55">
        <f>IF(AND(AVERAGE(D39:L39)&gt;0,AVERAGE(D39:L39)&lt;1),AVERAGE(D39:L39),CUF_sources!C$26)</f>
        <v>0.20857142857142857</v>
      </c>
      <c r="N39" s="55">
        <f>IFERROR(M39*(CUF_sources!D$26/CUF_sources!C$26),0)</f>
        <v>0.23</v>
      </c>
      <c r="O39" s="55">
        <f>IFERROR(N39*(CUF_sources!E$26/CUF_sources!D$26),0)</f>
        <v>0.255</v>
      </c>
      <c r="P39" s="55">
        <f>IFERROR(O39*(CUF_sources!F$26/CUF_sources!E$26),0)</f>
        <v>0.28000000000000003</v>
      </c>
      <c r="Q39" s="55">
        <f>IFERROR(P39*(CUF_sources!G$26/CUF_sources!F$26),0)</f>
        <v>0.30000000000000004</v>
      </c>
      <c r="R39" s="55">
        <f>IFERROR(Q39*(CUF_sources!H$26/CUF_sources!G$26),0)</f>
        <v>0.31999999999999995</v>
      </c>
      <c r="S39" s="55">
        <f>IFERROR(R39*(CUF_sources!I$26/CUF_sources!H$26),0)</f>
        <v>0.33999999999999986</v>
      </c>
      <c r="T39" s="55">
        <f>IFERROR(S39*(CUF_sources!J$26/CUF_sources!I$26),0)</f>
        <v>0.35999999999999988</v>
      </c>
      <c r="U39" s="55">
        <f>IF(M39&gt;0,M39,CUF_sources!C$26)</f>
        <v>0.20857142857142857</v>
      </c>
      <c r="V39" s="55">
        <f>IFERROR(U39*(CUF_sources!D$26/CUF_sources!C$26),0)</f>
        <v>0.23</v>
      </c>
      <c r="W39" s="55">
        <f>IFERROR(V39*(CUF_sources!E$26/CUF_sources!D$26),0)</f>
        <v>0.255</v>
      </c>
      <c r="X39" s="55">
        <f>IFERROR(W39*(CUF_sources!F$26/CUF_sources!E$26),0)</f>
        <v>0.28000000000000003</v>
      </c>
      <c r="Y39" s="55">
        <f>IFERROR(X39*(CUF_sources!G$26/CUF_sources!F$26),0)</f>
        <v>0.30000000000000004</v>
      </c>
      <c r="Z39" s="55">
        <f>IFERROR(Y39*(CUF_sources!H$26/CUF_sources!G$26),0)</f>
        <v>0.31999999999999995</v>
      </c>
      <c r="AA39" s="55">
        <f>IFERROR(Z39*(CUF_sources!I$26/CUF_sources!H$26),0)</f>
        <v>0.33999999999999986</v>
      </c>
      <c r="AB39" s="55">
        <f>IFERROR(AA39*(CUF_sources!J$26/CUF_sources!I$26),0)</f>
        <v>0.35999999999999988</v>
      </c>
      <c r="AC39" s="55">
        <f>CUF_sources!C$26</f>
        <v>0.20857142857142857</v>
      </c>
      <c r="AD39" s="55">
        <f>CUF_sources!D$26</f>
        <v>0.23</v>
      </c>
      <c r="AE39" s="55">
        <f>CUF_sources!E$26</f>
        <v>0.255</v>
      </c>
      <c r="AF39" s="55">
        <f>CUF_sources!F$26</f>
        <v>0.28000000000000003</v>
      </c>
      <c r="AG39" s="55">
        <f>CUF_sources!G$26</f>
        <v>0.30000000000000004</v>
      </c>
      <c r="AH39" s="55">
        <f>CUF_sources!H$26</f>
        <v>0.32</v>
      </c>
      <c r="AI39" s="55">
        <f>CUF_sources!I$26</f>
        <v>0.33999999999999997</v>
      </c>
      <c r="AJ39" s="55">
        <f>CUF_sources!J$26</f>
        <v>0.36</v>
      </c>
    </row>
    <row r="40" spans="1:36" ht="15" customHeight="1" x14ac:dyDescent="0.25">
      <c r="A40" s="9" t="s">
        <v>23</v>
      </c>
      <c r="B40" s="9" t="s">
        <v>45</v>
      </c>
      <c r="C40" s="9" t="s">
        <v>46</v>
      </c>
      <c r="D40" s="55">
        <f>IFERROR((generation!H40*1000)/(365*24*capacity!H40),0)</f>
        <v>0</v>
      </c>
      <c r="E40" s="55">
        <f>IFERROR((generation!I40*1000)/(365*24*capacity!I40),0)</f>
        <v>0</v>
      </c>
      <c r="F40" s="55">
        <f>IFERROR((generation!J40*1000)/(365*24*capacity!J40),0)</f>
        <v>0</v>
      </c>
      <c r="G40" s="55">
        <f>IFERROR((generation!K40*1000)/(365*24*capacity!K40),0)</f>
        <v>0</v>
      </c>
      <c r="H40" s="55">
        <f>IFERROR((generation!L40*1000)/(365*24*capacity!L40),0)</f>
        <v>0</v>
      </c>
      <c r="I40" s="55">
        <f>IFERROR((generation!M40*1000)/(365*24*capacity!M40),0)</f>
        <v>0</v>
      </c>
      <c r="J40" s="55">
        <f>IFERROR((generation!N40*1000)/(365*24*capacity!N40),0)</f>
        <v>0</v>
      </c>
      <c r="K40" s="55">
        <f>IFERROR((generation!O40*1000)/(365*24*capacity!O40),0)</f>
        <v>0</v>
      </c>
      <c r="L40" s="55">
        <f>IFERROR((generation!P40*1000)/(365*24*capacity!P40),0)</f>
        <v>0</v>
      </c>
      <c r="M40" s="55">
        <f>IF(AND(AVERAGE(D40:L40)&gt;0,AVERAGE(D40:L40)&lt;1),AVERAGE(D40:L40),CUF_sources!C$27)</f>
        <v>0.95</v>
      </c>
      <c r="N40" s="55">
        <f>IFERROR(M40*(CUF_sources!D$27/CUF_sources!C$27),0)</f>
        <v>0.95</v>
      </c>
      <c r="O40" s="55">
        <f>IFERROR(N40*(CUF_sources!E$27/CUF_sources!D$27),0)</f>
        <v>0.95</v>
      </c>
      <c r="P40" s="55">
        <f>IFERROR(O40*(CUF_sources!F$27/CUF_sources!E$27),0)</f>
        <v>0.95</v>
      </c>
      <c r="Q40" s="55">
        <f>IFERROR(P40*(CUF_sources!G$27/CUF_sources!F$27),0)</f>
        <v>0.95</v>
      </c>
      <c r="R40" s="55">
        <f>IFERROR(Q40*(CUF_sources!H$27/CUF_sources!G$27),0)</f>
        <v>0.95</v>
      </c>
      <c r="S40" s="55">
        <f>IFERROR(R40*(CUF_sources!I$27/CUF_sources!H$27),0)</f>
        <v>0.95</v>
      </c>
      <c r="T40" s="55">
        <f>IFERROR(S40*(CUF_sources!J$27/CUF_sources!I$27),0)</f>
        <v>0.95</v>
      </c>
      <c r="U40" s="55">
        <f>IF(M40&gt;0,M40,CUF_sources!C$27)</f>
        <v>0.95</v>
      </c>
      <c r="V40" s="55">
        <f>IFERROR(U40*(CUF_sources!D$27/CUF_sources!C$27),0)</f>
        <v>0.95</v>
      </c>
      <c r="W40" s="55">
        <f>IFERROR(V40*(CUF_sources!E$27/CUF_sources!D$27),0)</f>
        <v>0.95</v>
      </c>
      <c r="X40" s="55">
        <f>IFERROR(W40*(CUF_sources!F$27/CUF_sources!E$27),0)</f>
        <v>0.95</v>
      </c>
      <c r="Y40" s="55">
        <f>IFERROR(X40*(CUF_sources!G$27/CUF_sources!F$27),0)</f>
        <v>0.95</v>
      </c>
      <c r="Z40" s="55">
        <f>IFERROR(Y40*(CUF_sources!H$27/CUF_sources!G$27),0)</f>
        <v>0.95</v>
      </c>
      <c r="AA40" s="55">
        <f>IFERROR(Z40*(CUF_sources!I$27/CUF_sources!H$27),0)</f>
        <v>0.95</v>
      </c>
      <c r="AB40" s="55">
        <f>IFERROR(AA40*(CUF_sources!J$27/CUF_sources!I$27),0)</f>
        <v>0.95</v>
      </c>
      <c r="AC40" s="55">
        <f>CUF_sources!C$27</f>
        <v>0.95</v>
      </c>
      <c r="AD40" s="55">
        <f>CUF_sources!D$27</f>
        <v>0.95</v>
      </c>
      <c r="AE40" s="55">
        <f>CUF_sources!E$27</f>
        <v>0.95</v>
      </c>
      <c r="AF40" s="55">
        <f>CUF_sources!F$27</f>
        <v>0.95</v>
      </c>
      <c r="AG40" s="55">
        <f>CUF_sources!G$27</f>
        <v>0.95</v>
      </c>
      <c r="AH40" s="55">
        <f>CUF_sources!H$27</f>
        <v>0.95</v>
      </c>
      <c r="AI40" s="55">
        <f>CUF_sources!I$27</f>
        <v>0.95</v>
      </c>
      <c r="AJ40" s="55">
        <f>CUF_sources!J$27</f>
        <v>0.95</v>
      </c>
    </row>
    <row r="41" spans="1:36" ht="15" customHeight="1" x14ac:dyDescent="0.25">
      <c r="A41" s="9" t="s">
        <v>22</v>
      </c>
      <c r="B41" s="9" t="s">
        <v>29</v>
      </c>
      <c r="C41" s="9" t="s">
        <v>30</v>
      </c>
      <c r="D41" s="55">
        <f>IFERROR((generation!H41*1000)/(365*24*capacity!H41),0)</f>
        <v>0</v>
      </c>
      <c r="E41" s="55">
        <f>IFERROR((generation!I41*1000)/(365*24*capacity!I41),0)</f>
        <v>0</v>
      </c>
      <c r="F41" s="55">
        <f>IFERROR((generation!J41*1000)/(365*24*capacity!J41),0)</f>
        <v>0</v>
      </c>
      <c r="G41" s="55">
        <f>IFERROR((generation!K41*1000)/(365*24*capacity!K41),0)</f>
        <v>0</v>
      </c>
      <c r="H41" s="55">
        <f>IFERROR((generation!L41*1000)/(365*24*capacity!L41),0)</f>
        <v>0</v>
      </c>
      <c r="I41" s="55">
        <f>IFERROR((generation!M41*1000)/(365*24*capacity!M41),0)</f>
        <v>0</v>
      </c>
      <c r="J41" s="55">
        <f>IFERROR((generation!N41*1000)/(365*24*capacity!N41),0)</f>
        <v>0</v>
      </c>
      <c r="K41" s="55">
        <f>IFERROR((generation!O41*1000)/(365*24*capacity!O41),0)</f>
        <v>0</v>
      </c>
      <c r="L41" s="55">
        <f>IFERROR((generation!P41*1000)/(365*24*capacity!P41),0)</f>
        <v>0</v>
      </c>
      <c r="M41" s="55">
        <f>IF(AND(AVERAGE(D41:L41)&gt;0,AVERAGE(D41:L41)&lt;1),AVERAGE(D41:L41),CUF_sources!C$15)</f>
        <v>0.85</v>
      </c>
      <c r="N41" s="55">
        <f>IFERROR(M41*(CUF_sources!D$15/CUF_sources!C$15),0)</f>
        <v>0.85</v>
      </c>
      <c r="O41" s="55">
        <f>IFERROR(N41*(CUF_sources!E$15/CUF_sources!D$15),0)</f>
        <v>0.85</v>
      </c>
      <c r="P41" s="55">
        <f>IFERROR(O41*(CUF_sources!F$15/CUF_sources!E$15),0)</f>
        <v>0.85</v>
      </c>
      <c r="Q41" s="55">
        <f>IFERROR(P41*(CUF_sources!G$15/CUF_sources!F$15),0)</f>
        <v>0.85</v>
      </c>
      <c r="R41" s="55">
        <f>IFERROR(Q41*(CUF_sources!H$15/CUF_sources!G$15),0)</f>
        <v>0.85</v>
      </c>
      <c r="S41" s="55">
        <f>IFERROR(R41*(CUF_sources!I$15/CUF_sources!H$15),0)</f>
        <v>0.85</v>
      </c>
      <c r="T41" s="55">
        <f>IFERROR(S41*(CUF_sources!J$15/CUF_sources!I$15),0)</f>
        <v>0.85</v>
      </c>
      <c r="U41" s="55">
        <f>IF(M41&lt;CUF_sources!C$15,CUF_sources!C$15,CUF!M41)</f>
        <v>0.85</v>
      </c>
      <c r="V41" s="55">
        <f>IFERROR(U41*(CUF_sources!D$15/CUF_sources!C$15),0)</f>
        <v>0.85</v>
      </c>
      <c r="W41" s="55">
        <f>IFERROR(V41*(CUF_sources!E$15/CUF_sources!D$15),0)</f>
        <v>0.85</v>
      </c>
      <c r="X41" s="55">
        <f>IFERROR(W41*(CUF_sources!F$15/CUF_sources!E$15),0)</f>
        <v>0.85</v>
      </c>
      <c r="Y41" s="55">
        <f>IFERROR(X41*(CUF_sources!G$15/CUF_sources!F$15),0)</f>
        <v>0.85</v>
      </c>
      <c r="Z41" s="55">
        <f>IFERROR(Y41*(CUF_sources!H$15/CUF_sources!G$15),0)</f>
        <v>0.85</v>
      </c>
      <c r="AA41" s="55">
        <f>IFERROR(Z41*(CUF_sources!I$15/CUF_sources!H$15),0)</f>
        <v>0.85</v>
      </c>
      <c r="AB41" s="55">
        <f>IFERROR(AA41*(CUF_sources!J$15/CUF_sources!I$15),0)</f>
        <v>0.85</v>
      </c>
      <c r="AC41" s="55">
        <f>CUF_sources!C$15</f>
        <v>0.85</v>
      </c>
      <c r="AD41" s="55">
        <f>CUF_sources!D$15</f>
        <v>0.85</v>
      </c>
      <c r="AE41" s="55">
        <f>CUF_sources!E$15</f>
        <v>0.85</v>
      </c>
      <c r="AF41" s="55">
        <f>CUF_sources!F$15</f>
        <v>0.85</v>
      </c>
      <c r="AG41" s="55">
        <f>CUF_sources!G$15</f>
        <v>0.85</v>
      </c>
      <c r="AH41" s="55">
        <f>CUF_sources!H$15</f>
        <v>0.85</v>
      </c>
      <c r="AI41" s="55">
        <f>CUF_sources!I$15</f>
        <v>0.85</v>
      </c>
      <c r="AJ41" s="55">
        <f>CUF_sources!J$15</f>
        <v>0.85</v>
      </c>
    </row>
    <row r="42" spans="1:36" ht="15" customHeight="1" x14ac:dyDescent="0.25">
      <c r="A42" s="9" t="s">
        <v>22</v>
      </c>
      <c r="B42" s="9" t="s">
        <v>31</v>
      </c>
      <c r="C42" s="9" t="s">
        <v>32</v>
      </c>
      <c r="D42" s="55">
        <f>IFERROR((generation!H42*1000)/(365*24*capacity!H42),0)</f>
        <v>0</v>
      </c>
      <c r="E42" s="55">
        <f>IFERROR((generation!I42*1000)/(365*24*capacity!I42),0)</f>
        <v>0</v>
      </c>
      <c r="F42" s="55">
        <f>IFERROR((generation!J42*1000)/(365*24*capacity!J42),0)</f>
        <v>0</v>
      </c>
      <c r="G42" s="55">
        <f>IFERROR((generation!K42*1000)/(365*24*capacity!K42),0)</f>
        <v>0</v>
      </c>
      <c r="H42" s="55">
        <f>IFERROR((generation!L42*1000)/(365*24*capacity!L42),0)</f>
        <v>0</v>
      </c>
      <c r="I42" s="55">
        <f>IFERROR((generation!M42*1000)/(365*24*capacity!M42),0)</f>
        <v>0</v>
      </c>
      <c r="J42" s="55">
        <f>IFERROR((generation!N42*1000)/(365*24*capacity!N42),0)</f>
        <v>0</v>
      </c>
      <c r="K42" s="55">
        <f>IFERROR((generation!O42*1000)/(365*24*capacity!O42),0)</f>
        <v>0</v>
      </c>
      <c r="L42" s="55">
        <f>IFERROR((generation!P42*1000)/(365*24*capacity!P42),0)</f>
        <v>0</v>
      </c>
      <c r="M42" s="55">
        <f>IF(AND(AVERAGE(D42:L42)&gt;0,AVERAGE(D42:L42)&lt;1),AVERAGE(D42:L42),CUF_sources!C$16)</f>
        <v>0.85</v>
      </c>
      <c r="N42" s="55">
        <f>IFERROR(M42*(CUF_sources!D$16/CUF_sources!C$16),0)</f>
        <v>0.85</v>
      </c>
      <c r="O42" s="55">
        <f>IFERROR(N42*(CUF_sources!E$16/CUF_sources!D$16),0)</f>
        <v>0.85</v>
      </c>
      <c r="P42" s="55">
        <f>IFERROR(O42*(CUF_sources!F$16/CUF_sources!E$16),0)</f>
        <v>0.85</v>
      </c>
      <c r="Q42" s="55">
        <f>IFERROR(P42*(CUF_sources!G$16/CUF_sources!F$16),0)</f>
        <v>0.85</v>
      </c>
      <c r="R42" s="55">
        <f>IFERROR(Q42*(CUF_sources!H$16/CUF_sources!G$16),0)</f>
        <v>0.85</v>
      </c>
      <c r="S42" s="55">
        <f>IFERROR(R42*(CUF_sources!I$16/CUF_sources!H$16),0)</f>
        <v>0.85</v>
      </c>
      <c r="T42" s="55">
        <f>IFERROR(S42*(CUF_sources!J$16/CUF_sources!I$16),0)</f>
        <v>0.85</v>
      </c>
      <c r="U42" s="55">
        <f>IF(M42&lt;CUF_sources!C$16,CUF_sources!C$16,CUF!M42)</f>
        <v>0.85</v>
      </c>
      <c r="V42" s="55">
        <f>IFERROR(U42*(CUF_sources!D$16/CUF_sources!C$16),0)</f>
        <v>0.85</v>
      </c>
      <c r="W42" s="55">
        <f>IFERROR(V42*(CUF_sources!E$16/CUF_sources!D$16),0)</f>
        <v>0.85</v>
      </c>
      <c r="X42" s="55">
        <f>IFERROR(W42*(CUF_sources!F$16/CUF_sources!E$16),0)</f>
        <v>0.85</v>
      </c>
      <c r="Y42" s="55">
        <f>IFERROR(X42*(CUF_sources!G$16/CUF_sources!F$16),0)</f>
        <v>0.85</v>
      </c>
      <c r="Z42" s="55">
        <f>IFERROR(Y42*(CUF_sources!H$16/CUF_sources!G$16),0)</f>
        <v>0.85</v>
      </c>
      <c r="AA42" s="55">
        <f>IFERROR(Z42*(CUF_sources!I$16/CUF_sources!H$16),0)</f>
        <v>0.85</v>
      </c>
      <c r="AB42" s="55">
        <f>IFERROR(AA42*(CUF_sources!J$16/CUF_sources!I$16),0)</f>
        <v>0.85</v>
      </c>
      <c r="AC42" s="55">
        <f>CUF_sources!C$16</f>
        <v>0.85</v>
      </c>
      <c r="AD42" s="55">
        <f>CUF_sources!D$16</f>
        <v>0.85</v>
      </c>
      <c r="AE42" s="55">
        <f>CUF_sources!E$16</f>
        <v>0.85</v>
      </c>
      <c r="AF42" s="55">
        <f>CUF_sources!F$16</f>
        <v>0.85</v>
      </c>
      <c r="AG42" s="55">
        <f>CUF_sources!G$16</f>
        <v>0.85</v>
      </c>
      <c r="AH42" s="55">
        <f>CUF_sources!H$16</f>
        <v>0.85</v>
      </c>
      <c r="AI42" s="55">
        <f>CUF_sources!I$16</f>
        <v>0.85</v>
      </c>
      <c r="AJ42" s="55">
        <f>CUF_sources!J$16</f>
        <v>0.85</v>
      </c>
    </row>
    <row r="43" spans="1:36" ht="15" customHeight="1" x14ac:dyDescent="0.25">
      <c r="A43" s="9" t="s">
        <v>22</v>
      </c>
      <c r="B43" s="9" t="s">
        <v>33</v>
      </c>
      <c r="C43" s="9" t="s">
        <v>34</v>
      </c>
      <c r="D43" s="55">
        <f>IFERROR((generation!H43*1000)/(365*24*capacity!H43),0)</f>
        <v>0</v>
      </c>
      <c r="E43" s="55">
        <f>IFERROR((generation!I43*1000)/(365*24*capacity!I43),0)</f>
        <v>0</v>
      </c>
      <c r="F43" s="55">
        <f>IFERROR((generation!J43*1000)/(365*24*capacity!J43),0)</f>
        <v>0</v>
      </c>
      <c r="G43" s="55">
        <f>IFERROR((generation!K43*1000)/(365*24*capacity!K43),0)</f>
        <v>0</v>
      </c>
      <c r="H43" s="55">
        <f>IFERROR((generation!L43*1000)/(365*24*capacity!L43),0)</f>
        <v>0</v>
      </c>
      <c r="I43" s="55">
        <f>IFERROR((generation!M43*1000)/(365*24*capacity!M43),0)</f>
        <v>0</v>
      </c>
      <c r="J43" s="55">
        <f>IFERROR((generation!N43*1000)/(365*24*capacity!N43),0)</f>
        <v>0</v>
      </c>
      <c r="K43" s="55">
        <f>IFERROR((generation!O43*1000)/(365*24*capacity!O43),0)</f>
        <v>0</v>
      </c>
      <c r="L43" s="55">
        <f>IFERROR((generation!P43*1000)/(365*24*capacity!P43),0)</f>
        <v>0</v>
      </c>
      <c r="M43" s="55">
        <f>IF(AND(AVERAGE(D43:L43)&gt;0,AVERAGE(D43:L43)&lt;1),AVERAGE(D43:L43),CUF_sources!C$17)</f>
        <v>0.81</v>
      </c>
      <c r="N43" s="55">
        <f>IFERROR(M43*(CUF_sources!D$17/CUF_sources!C$17),0)</f>
        <v>0.81</v>
      </c>
      <c r="O43" s="55">
        <f>IFERROR(N43*(CUF_sources!E$17/CUF_sources!D$17),0)</f>
        <v>0.81</v>
      </c>
      <c r="P43" s="55">
        <f>IFERROR(O43*(CUF_sources!F$17/CUF_sources!E$17),0)</f>
        <v>0.81</v>
      </c>
      <c r="Q43" s="55">
        <f>IFERROR(P43*(CUF_sources!G$17/CUF_sources!F$17),0)</f>
        <v>0.81</v>
      </c>
      <c r="R43" s="55">
        <f>IFERROR(Q43*(CUF_sources!H$17/CUF_sources!G$17),0)</f>
        <v>0.81</v>
      </c>
      <c r="S43" s="55">
        <f>IFERROR(R43*(CUF_sources!I$17/CUF_sources!H$17),0)</f>
        <v>0.81</v>
      </c>
      <c r="T43" s="55">
        <f>IFERROR(S43*(CUF_sources!J$17/CUF_sources!I$17),0)</f>
        <v>0.81</v>
      </c>
      <c r="U43" s="55">
        <f>IF(M43&lt;CUF_sources!C$17,CUF_sources!C$17,CUF!M43)</f>
        <v>0.81</v>
      </c>
      <c r="V43" s="55">
        <f>IFERROR(U43*(CUF_sources!D$17/CUF_sources!C$17),0)</f>
        <v>0.81</v>
      </c>
      <c r="W43" s="55">
        <f>IFERROR(V43*(CUF_sources!E$17/CUF_sources!D$17),0)</f>
        <v>0.81</v>
      </c>
      <c r="X43" s="55">
        <f>IFERROR(W43*(CUF_sources!F$17/CUF_sources!E$17),0)</f>
        <v>0.81</v>
      </c>
      <c r="Y43" s="55">
        <f>IFERROR(X43*(CUF_sources!G$17/CUF_sources!F$17),0)</f>
        <v>0.81</v>
      </c>
      <c r="Z43" s="55">
        <f>IFERROR(Y43*(CUF_sources!H$17/CUF_sources!G$17),0)</f>
        <v>0.81</v>
      </c>
      <c r="AA43" s="55">
        <f>IFERROR(Z43*(CUF_sources!I$17/CUF_sources!H$17),0)</f>
        <v>0.81</v>
      </c>
      <c r="AB43" s="55">
        <f>IFERROR(AA43*(CUF_sources!J$17/CUF_sources!I$17),0)</f>
        <v>0.81</v>
      </c>
      <c r="AC43" s="55">
        <f>CUF_sources!C$17</f>
        <v>0.81</v>
      </c>
      <c r="AD43" s="55">
        <f>CUF_sources!D$17</f>
        <v>0.81</v>
      </c>
      <c r="AE43" s="55">
        <f>CUF_sources!E$17</f>
        <v>0.81</v>
      </c>
      <c r="AF43" s="55">
        <f>CUF_sources!F$17</f>
        <v>0.81</v>
      </c>
      <c r="AG43" s="55">
        <f>CUF_sources!G$17</f>
        <v>0.81</v>
      </c>
      <c r="AH43" s="55">
        <f>CUF_sources!H$17</f>
        <v>0.81</v>
      </c>
      <c r="AI43" s="55">
        <f>CUF_sources!I$17</f>
        <v>0.81</v>
      </c>
      <c r="AJ43" s="55">
        <f>CUF_sources!J$17</f>
        <v>0.81</v>
      </c>
    </row>
    <row r="44" spans="1:36" ht="15" customHeight="1" x14ac:dyDescent="0.25">
      <c r="A44" s="9" t="s">
        <v>22</v>
      </c>
      <c r="B44" s="9" t="s">
        <v>35</v>
      </c>
      <c r="C44" s="9" t="s">
        <v>36</v>
      </c>
      <c r="D44" s="55">
        <f>IFERROR((generation!H44*1000)/(365*24*capacity!H44),0)</f>
        <v>0</v>
      </c>
      <c r="E44" s="55">
        <f>IFERROR((generation!I44*1000)/(365*24*capacity!I44),0)</f>
        <v>0</v>
      </c>
      <c r="F44" s="55">
        <f>IFERROR((generation!J44*1000)/(365*24*capacity!J44),0)</f>
        <v>0</v>
      </c>
      <c r="G44" s="55">
        <f>IFERROR((generation!K44*1000)/(365*24*capacity!K44),0)</f>
        <v>0</v>
      </c>
      <c r="H44" s="55">
        <f>IFERROR((generation!L44*1000)/(365*24*capacity!L44),0)</f>
        <v>0</v>
      </c>
      <c r="I44" s="55">
        <f>IFERROR((generation!M44*1000)/(365*24*capacity!M44),0)</f>
        <v>0</v>
      </c>
      <c r="J44" s="55">
        <f>IFERROR((generation!N44*1000)/(365*24*capacity!N44),0)</f>
        <v>0</v>
      </c>
      <c r="K44" s="55">
        <f>IFERROR((generation!O44*1000)/(365*24*capacity!O44),0)</f>
        <v>0</v>
      </c>
      <c r="L44" s="55">
        <f>IFERROR((generation!P44*1000)/(365*24*capacity!P44),0)</f>
        <v>0</v>
      </c>
      <c r="M44" s="55">
        <f>IF(AND(AVERAGE(D44:L44)&gt;0,AVERAGE(D44:L44)&lt;1),AVERAGE(D44:L44),CUF_sources!C$18)</f>
        <v>0.37</v>
      </c>
      <c r="N44" s="55">
        <f>IFERROR(M44*(CUF_sources!D$18/CUF_sources!C$18),0)</f>
        <v>0.37</v>
      </c>
      <c r="O44" s="55">
        <f>IFERROR(N44*(CUF_sources!E$18/CUF_sources!D$18),0)</f>
        <v>0.37</v>
      </c>
      <c r="P44" s="55">
        <f>IFERROR(O44*(CUF_sources!F$18/CUF_sources!E$18),0)</f>
        <v>0.37</v>
      </c>
      <c r="Q44" s="55">
        <f>IFERROR(P44*(CUF_sources!G$18/CUF_sources!F$18),0)</f>
        <v>0.37</v>
      </c>
      <c r="R44" s="55">
        <f>IFERROR(Q44*(CUF_sources!H$18/CUF_sources!G$18),0)</f>
        <v>0.37</v>
      </c>
      <c r="S44" s="55">
        <f>IFERROR(R44*(CUF_sources!I$18/CUF_sources!H$18),0)</f>
        <v>0.37</v>
      </c>
      <c r="T44" s="55">
        <f>IFERROR(S44*(CUF_sources!J$18/CUF_sources!I$18),0)</f>
        <v>0.37</v>
      </c>
      <c r="U44" s="55">
        <f>IF(M44&gt;0,M44,CUF_sources!C$18)</f>
        <v>0.37</v>
      </c>
      <c r="V44" s="55">
        <f>IFERROR(U44*(CUF_sources!D$18/CUF_sources!C$18),0)</f>
        <v>0.37</v>
      </c>
      <c r="W44" s="55">
        <f>IFERROR(V44*(CUF_sources!E$18/CUF_sources!D$18),0)</f>
        <v>0.37</v>
      </c>
      <c r="X44" s="55">
        <f>IFERROR(W44*(CUF_sources!F$18/CUF_sources!E$18),0)</f>
        <v>0.37</v>
      </c>
      <c r="Y44" s="55">
        <f>IFERROR(X44*(CUF_sources!G$18/CUF_sources!F$18),0)</f>
        <v>0.37</v>
      </c>
      <c r="Z44" s="55">
        <f>IFERROR(Y44*(CUF_sources!H$18/CUF_sources!G$18),0)</f>
        <v>0.37</v>
      </c>
      <c r="AA44" s="55">
        <f>IFERROR(Z44*(CUF_sources!I$18/CUF_sources!H$18),0)</f>
        <v>0.37</v>
      </c>
      <c r="AB44" s="55">
        <f>IFERROR(AA44*(CUF_sources!J$18/CUF_sources!I$18),0)</f>
        <v>0.37</v>
      </c>
      <c r="AC44" s="55">
        <f>CUF_sources!C$18</f>
        <v>0.37</v>
      </c>
      <c r="AD44" s="55">
        <f>CUF_sources!D$18</f>
        <v>0.37</v>
      </c>
      <c r="AE44" s="55">
        <f>CUF_sources!E$18</f>
        <v>0.37</v>
      </c>
      <c r="AF44" s="55">
        <f>CUF_sources!F$18</f>
        <v>0.37</v>
      </c>
      <c r="AG44" s="55">
        <f>CUF_sources!G$18</f>
        <v>0.37</v>
      </c>
      <c r="AH44" s="55">
        <f>CUF_sources!H$18</f>
        <v>0.37</v>
      </c>
      <c r="AI44" s="55">
        <f>CUF_sources!I$18</f>
        <v>0.37</v>
      </c>
      <c r="AJ44" s="55">
        <f>CUF_sources!J$18</f>
        <v>0.37</v>
      </c>
    </row>
    <row r="45" spans="1:36" ht="15" customHeight="1" x14ac:dyDescent="0.25">
      <c r="A45" s="9" t="s">
        <v>22</v>
      </c>
      <c r="B45" s="9" t="s">
        <v>79</v>
      </c>
      <c r="C45" s="9" t="s">
        <v>83</v>
      </c>
      <c r="D45" s="55">
        <f>IFERROR((generation!H45*1000)/(365*24*capacity!H45),0)</f>
        <v>9.7519924545696551E-2</v>
      </c>
      <c r="E45" s="55">
        <f>IFERROR((generation!I45*1000)/(365*24*capacity!I45),0)</f>
        <v>0.14381584426036934</v>
      </c>
      <c r="F45" s="55">
        <f>IFERROR((generation!J45*1000)/(365*24*capacity!J45),0)</f>
        <v>0.17914368635587904</v>
      </c>
      <c r="G45" s="55">
        <f>IFERROR((generation!K45*1000)/(365*24*capacity!K45),0)</f>
        <v>0.14177814685843354</v>
      </c>
      <c r="H45" s="55">
        <f>IFERROR((generation!L45*1000)/(365*24*capacity!L45),0)</f>
        <v>0.16057151087342789</v>
      </c>
      <c r="I45" s="55">
        <f>IFERROR((generation!M45*1000)/(365*24*capacity!M45),0)</f>
        <v>0.16407741061366998</v>
      </c>
      <c r="J45" s="55">
        <f>IFERROR((generation!N45*1000)/(365*24*capacity!N45),0)</f>
        <v>0.15303787949519096</v>
      </c>
      <c r="K45" s="55">
        <f>IFERROR((generation!O45*1000)/(365*24*capacity!O45),0)</f>
        <v>0.15998019789081483</v>
      </c>
      <c r="L45" s="55">
        <f>IFERROR((generation!P45*1000)/(365*24*capacity!P45),0)</f>
        <v>0.17266411468432066</v>
      </c>
      <c r="M45" s="55">
        <f>IF(AND(AVERAGE(D45:L45)&gt;0,AVERAGE(D45:L45)&lt;1),AVERAGE(D45:L45),CUF_sources!C$19)</f>
        <v>0.15250985728642252</v>
      </c>
      <c r="N45" s="55">
        <f>IFERROR(M45*(CUF_sources!D$19/CUF_sources!C$19),0)</f>
        <v>0.18301182874370703</v>
      </c>
      <c r="O45" s="55">
        <f>IFERROR(N45*(CUF_sources!E$19/CUF_sources!D$19),0)</f>
        <v>0.19826281447234928</v>
      </c>
      <c r="P45" s="55">
        <f>IFERROR(O45*(CUF_sources!F$19/CUF_sources!E$19),0)</f>
        <v>0.21351380020099156</v>
      </c>
      <c r="Q45" s="55">
        <f>IFERROR(P45*(CUF_sources!G$19/CUF_sources!F$19),0)</f>
        <v>0.22876478592963381</v>
      </c>
      <c r="R45" s="55">
        <f>IFERROR(Q45*(CUF_sources!H$19/CUF_sources!G$19),0)</f>
        <v>0.24401577165827606</v>
      </c>
      <c r="S45" s="55">
        <f>IFERROR(R45*(CUF_sources!I$19/CUF_sources!H$19),0)</f>
        <v>0.25926675738691835</v>
      </c>
      <c r="T45" s="55">
        <f>IFERROR(S45*(CUF_sources!J$19/CUF_sources!I$19),0)</f>
        <v>0.2745177431155606</v>
      </c>
      <c r="U45" s="55">
        <f>IF(M45&gt;0,M45,CUF_sources!C$19)</f>
        <v>0.15250985728642252</v>
      </c>
      <c r="V45" s="55">
        <f>IFERROR(U45*(CUF_sources!D$19/CUF_sources!C$19),0)</f>
        <v>0.18301182874370703</v>
      </c>
      <c r="W45" s="55">
        <f>IFERROR(V45*(CUF_sources!E$19/CUF_sources!D$19),0)</f>
        <v>0.19826281447234928</v>
      </c>
      <c r="X45" s="55">
        <f>IFERROR(W45*(CUF_sources!F$19/CUF_sources!E$19),0)</f>
        <v>0.21351380020099156</v>
      </c>
      <c r="Y45" s="55">
        <f>IFERROR(X45*(CUF_sources!G$19/CUF_sources!F$19),0)</f>
        <v>0.22876478592963381</v>
      </c>
      <c r="Z45" s="55">
        <f>IFERROR(Y45*(CUF_sources!H$19/CUF_sources!G$19),0)</f>
        <v>0.24401577165827606</v>
      </c>
      <c r="AA45" s="55">
        <f>IFERROR(Z45*(CUF_sources!I$19/CUF_sources!H$19),0)</f>
        <v>0.25926675738691835</v>
      </c>
      <c r="AB45" s="55">
        <f>IFERROR(AA45*(CUF_sources!J$19/CUF_sources!I$19),0)</f>
        <v>0.2745177431155606</v>
      </c>
      <c r="AC45" s="55">
        <f>CUF_sources!C$19</f>
        <v>0.25</v>
      </c>
      <c r="AD45" s="55">
        <f>CUF_sources!D$19</f>
        <v>0.3</v>
      </c>
      <c r="AE45" s="55">
        <f>CUF_sources!E$19</f>
        <v>0.32499999999999996</v>
      </c>
      <c r="AF45" s="55">
        <f>CUF_sources!F$19</f>
        <v>0.35</v>
      </c>
      <c r="AG45" s="55">
        <f>CUF_sources!G$19</f>
        <v>0.375</v>
      </c>
      <c r="AH45" s="55">
        <f>CUF_sources!H$19</f>
        <v>0.4</v>
      </c>
      <c r="AI45" s="55">
        <f>CUF_sources!I$19</f>
        <v>0.42500000000000004</v>
      </c>
      <c r="AJ45" s="55">
        <f>CUF_sources!J$19</f>
        <v>0.45</v>
      </c>
    </row>
    <row r="46" spans="1:36" ht="15" customHeight="1" x14ac:dyDescent="0.25">
      <c r="A46" s="9" t="s">
        <v>22</v>
      </c>
      <c r="B46" s="9" t="s">
        <v>78</v>
      </c>
      <c r="C46" s="9" t="s">
        <v>84</v>
      </c>
      <c r="D46" s="55">
        <f>IFERROR((generation!H46*1000)/(365*24*capacity!H46),0)</f>
        <v>0</v>
      </c>
      <c r="E46" s="55">
        <f>IFERROR((generation!I46*1000)/(365*24*capacity!I46),0)</f>
        <v>0</v>
      </c>
      <c r="F46" s="55">
        <f>IFERROR((generation!J46*1000)/(365*24*capacity!J46),0)</f>
        <v>0</v>
      </c>
      <c r="G46" s="55">
        <f>IFERROR((generation!K46*1000)/(365*24*capacity!K46),0)</f>
        <v>0</v>
      </c>
      <c r="H46" s="55">
        <f>IFERROR((generation!L46*1000)/(365*24*capacity!L46),0)</f>
        <v>0</v>
      </c>
      <c r="I46" s="55">
        <f>IFERROR((generation!M46*1000)/(365*24*capacity!M46),0)</f>
        <v>0</v>
      </c>
      <c r="J46" s="55">
        <f>IFERROR((generation!N46*1000)/(365*24*capacity!N46),0)</f>
        <v>0</v>
      </c>
      <c r="K46" s="55">
        <f>IFERROR((generation!O46*1000)/(365*24*capacity!O46),0)</f>
        <v>0</v>
      </c>
      <c r="L46" s="55">
        <f>IFERROR((generation!P46*1000)/(365*24*capacity!P46),0)</f>
        <v>0</v>
      </c>
      <c r="M46" s="55">
        <f>IF(AND(AVERAGE(D46:L46)&gt;0,AVERAGE(D46:L46)&lt;1),AVERAGE(D46:L46),CUF_sources!C$20)</f>
        <v>0.35714285714285715</v>
      </c>
      <c r="N46" s="55">
        <f>IFERROR(M46*(CUF_sources!D$20/CUF_sources!C$20),0)</f>
        <v>0.4</v>
      </c>
      <c r="O46" s="55">
        <f>IFERROR(N46*(CUF_sources!E$20/CUF_sources!D$20),0)</f>
        <v>0.43</v>
      </c>
      <c r="P46" s="55">
        <f>IFERROR(O46*(CUF_sources!F$20/CUF_sources!E$20),0)</f>
        <v>0.45999999999999996</v>
      </c>
      <c r="Q46" s="55">
        <f>IFERROR(P46*(CUF_sources!G$20/CUF_sources!F$20),0)</f>
        <v>0.46999999999999992</v>
      </c>
      <c r="R46" s="55">
        <f>IFERROR(Q46*(CUF_sources!H$20/CUF_sources!G$20),0)</f>
        <v>0.47999999999999987</v>
      </c>
      <c r="S46" s="55">
        <f>IFERROR(R46*(CUF_sources!I$20/CUF_sources!H$20),0)</f>
        <v>0.47999999999999987</v>
      </c>
      <c r="T46" s="55">
        <f>IFERROR(S46*(CUF_sources!J$20/CUF_sources!I$20),0)</f>
        <v>0.47999999999999987</v>
      </c>
      <c r="U46" s="55">
        <f>IF(M46&gt;0,M46,CUF_sources!C$20)</f>
        <v>0.35714285714285715</v>
      </c>
      <c r="V46" s="55">
        <f>IFERROR(U46*(CUF_sources!D$20/CUF_sources!C$20),0)</f>
        <v>0.4</v>
      </c>
      <c r="W46" s="55">
        <f>IFERROR(V46*(CUF_sources!E$20/CUF_sources!D$20),0)</f>
        <v>0.43</v>
      </c>
      <c r="X46" s="55">
        <f>IFERROR(W46*(CUF_sources!F$20/CUF_sources!E$20),0)</f>
        <v>0.45999999999999996</v>
      </c>
      <c r="Y46" s="55">
        <f>IFERROR(X46*(CUF_sources!G$20/CUF_sources!F$20),0)</f>
        <v>0.46999999999999992</v>
      </c>
      <c r="Z46" s="55">
        <f>IFERROR(Y46*(CUF_sources!H$20/CUF_sources!G$20),0)</f>
        <v>0.47999999999999987</v>
      </c>
      <c r="AA46" s="55">
        <f>IFERROR(Z46*(CUF_sources!I$20/CUF_sources!H$20),0)</f>
        <v>0.47999999999999987</v>
      </c>
      <c r="AB46" s="55">
        <f>IFERROR(AA46*(CUF_sources!J$20/CUF_sources!I$20),0)</f>
        <v>0.47999999999999987</v>
      </c>
      <c r="AC46" s="55">
        <f>CUF_sources!C$20</f>
        <v>0.35714285714285715</v>
      </c>
      <c r="AD46" s="55">
        <f>CUF_sources!D$20</f>
        <v>0.4</v>
      </c>
      <c r="AE46" s="55">
        <f>CUF_sources!E$20</f>
        <v>0.43000000000000005</v>
      </c>
      <c r="AF46" s="55">
        <f>CUF_sources!F$20</f>
        <v>0.46</v>
      </c>
      <c r="AG46" s="55">
        <f>CUF_sources!G$20</f>
        <v>0.47</v>
      </c>
      <c r="AH46" s="55">
        <f>CUF_sources!H$20</f>
        <v>0.48</v>
      </c>
      <c r="AI46" s="55">
        <f>CUF_sources!I$20</f>
        <v>0.48</v>
      </c>
      <c r="AJ46" s="55">
        <f>CUF_sources!J$20</f>
        <v>0.48</v>
      </c>
    </row>
    <row r="47" spans="1:36" ht="15" customHeight="1" x14ac:dyDescent="0.25">
      <c r="A47" s="9" t="s">
        <v>22</v>
      </c>
      <c r="B47" s="9" t="s">
        <v>37</v>
      </c>
      <c r="C47" s="9" t="s">
        <v>38</v>
      </c>
      <c r="D47" s="55">
        <f>IFERROR((generation!H47*1000)/(365*24*capacity!H47),0)</f>
        <v>0.39018100588022731</v>
      </c>
      <c r="E47" s="55">
        <f>IFERROR((generation!I47*1000)/(365*24*capacity!I47),0)</f>
        <v>0.53592886325402544</v>
      </c>
      <c r="F47" s="55">
        <f>IFERROR((generation!J47*1000)/(365*24*capacity!J47),0)</f>
        <v>0.3254656548733616</v>
      </c>
      <c r="G47" s="55">
        <f>IFERROR((generation!K47*1000)/(365*24*capacity!K47),0)</f>
        <v>0.33121448047041818</v>
      </c>
      <c r="H47" s="55">
        <f>IFERROR((generation!L47*1000)/(365*24*capacity!L47),0)</f>
        <v>0.31937209977694159</v>
      </c>
      <c r="I47" s="55">
        <f>IFERROR((generation!M47*1000)/(365*24*capacity!M47),0)</f>
        <v>0.34470560611958651</v>
      </c>
      <c r="J47" s="55">
        <f>IFERROR((generation!N47*1000)/(365*24*capacity!N47),0)</f>
        <v>0.35290454829122408</v>
      </c>
      <c r="K47" s="55">
        <f>IFERROR((generation!O47*1000)/(365*24*capacity!O47),0)</f>
        <v>0.35398462070797881</v>
      </c>
      <c r="L47" s="55">
        <f>IFERROR((generation!P47*1000)/(365*24*capacity!P47),0)</f>
        <v>0.35735220061665462</v>
      </c>
      <c r="M47" s="55">
        <f>IF(AND(AVERAGE(D47:L47)&gt;0,AVERAGE(D47:L47)&lt;1),AVERAGE(D47:L47),CUF_sources!C$21)</f>
        <v>0.36790100888782423</v>
      </c>
      <c r="N47" s="55">
        <f>IFERROR(M47*(CUF_sources!D$21/CUF_sources!C$21),0)</f>
        <v>0.36790100888782423</v>
      </c>
      <c r="O47" s="55">
        <f>IFERROR(N47*(CUF_sources!E$21/CUF_sources!D$21),0)</f>
        <v>0.36790100888782423</v>
      </c>
      <c r="P47" s="55">
        <f>IFERROR(O47*(CUF_sources!F$21/CUF_sources!E$21),0)</f>
        <v>0.36790100888782423</v>
      </c>
      <c r="Q47" s="55">
        <f>IFERROR(P47*(CUF_sources!G$21/CUF_sources!F$21),0)</f>
        <v>0.36790100888782423</v>
      </c>
      <c r="R47" s="55">
        <f>IFERROR(Q47*(CUF_sources!H$21/CUF_sources!G$21),0)</f>
        <v>0.36790100888782423</v>
      </c>
      <c r="S47" s="55">
        <f>IFERROR(R47*(CUF_sources!I$21/CUF_sources!H$21),0)</f>
        <v>0.36790100888782423</v>
      </c>
      <c r="T47" s="55">
        <f>IFERROR(S47*(CUF_sources!J$21/CUF_sources!I$21),0)</f>
        <v>0.36790100888782423</v>
      </c>
      <c r="U47" s="55">
        <f>IF(M47&lt;CUF_sources!C$21,CUF_sources!C$21,CUF!M47)</f>
        <v>0.85</v>
      </c>
      <c r="V47" s="55">
        <f>IFERROR(U47*(CUF_sources!D$21/CUF_sources!C$21),0)</f>
        <v>0.85</v>
      </c>
      <c r="W47" s="55">
        <f>IFERROR(V47*(CUF_sources!E$21/CUF_sources!D$21),0)</f>
        <v>0.85</v>
      </c>
      <c r="X47" s="55">
        <f>IFERROR(W47*(CUF_sources!F$21/CUF_sources!E$21),0)</f>
        <v>0.85</v>
      </c>
      <c r="Y47" s="55">
        <f>IFERROR(X47*(CUF_sources!G$21/CUF_sources!F$21),0)</f>
        <v>0.85</v>
      </c>
      <c r="Z47" s="55">
        <f>IFERROR(Y47*(CUF_sources!H$21/CUF_sources!G$21),0)</f>
        <v>0.85</v>
      </c>
      <c r="AA47" s="55">
        <f>IFERROR(Z47*(CUF_sources!I$21/CUF_sources!H$21),0)</f>
        <v>0.85</v>
      </c>
      <c r="AB47" s="55">
        <f>IFERROR(AA47*(CUF_sources!J$21/CUF_sources!I$21),0)</f>
        <v>0.85</v>
      </c>
      <c r="AC47" s="55">
        <f>CUF_sources!C$21</f>
        <v>0.85</v>
      </c>
      <c r="AD47" s="55">
        <f>CUF_sources!D$21</f>
        <v>0.85</v>
      </c>
      <c r="AE47" s="55">
        <f>CUF_sources!E$21</f>
        <v>0.85</v>
      </c>
      <c r="AF47" s="55">
        <f>CUF_sources!F$21</f>
        <v>0.85</v>
      </c>
      <c r="AG47" s="55">
        <f>CUF_sources!G$21</f>
        <v>0.85</v>
      </c>
      <c r="AH47" s="55">
        <f>CUF_sources!H$21</f>
        <v>0.85</v>
      </c>
      <c r="AI47" s="55">
        <f>CUF_sources!I$21</f>
        <v>0.85</v>
      </c>
      <c r="AJ47" s="55">
        <f>CUF_sources!J$21</f>
        <v>0.85</v>
      </c>
    </row>
    <row r="48" spans="1:36" ht="15" customHeight="1" x14ac:dyDescent="0.25">
      <c r="A48" s="9" t="s">
        <v>22</v>
      </c>
      <c r="B48" s="9" t="s">
        <v>39</v>
      </c>
      <c r="C48" s="9" t="s">
        <v>40</v>
      </c>
      <c r="D48" s="55">
        <f>IFERROR((generation!H48*1000)/(365*24*capacity!H48),0)</f>
        <v>0.65461694571283613</v>
      </c>
      <c r="E48" s="55">
        <f>IFERROR((generation!I48*1000)/(365*24*capacity!I48),0)</f>
        <v>0.63190005073566713</v>
      </c>
      <c r="F48" s="55">
        <f>IFERROR((generation!J48*1000)/(365*24*capacity!J48),0)</f>
        <v>0.55780821917808221</v>
      </c>
      <c r="G48" s="55">
        <f>IFERROR((generation!K48*1000)/(365*24*capacity!K48),0)</f>
        <v>0.57627853881278535</v>
      </c>
      <c r="H48" s="55">
        <f>IFERROR((generation!L48*1000)/(365*24*capacity!L48),0)</f>
        <v>0.58488584474885841</v>
      </c>
      <c r="I48" s="55">
        <f>IFERROR((generation!M48*1000)/(365*24*capacity!M48),0)</f>
        <v>0.59384703196347033</v>
      </c>
      <c r="J48" s="55">
        <f>IFERROR((generation!N48*1000)/(365*24*capacity!N48),0)</f>
        <v>0.60590094836670183</v>
      </c>
      <c r="K48" s="55">
        <f>IFERROR((generation!O48*1000)/(365*24*capacity!O48),0)</f>
        <v>0.51069171009197767</v>
      </c>
      <c r="L48" s="55">
        <f>IFERROR((generation!P48*1000)/(365*24*capacity!P48),0)</f>
        <v>0.5198830119608997</v>
      </c>
      <c r="M48" s="55">
        <f>IF(AND(AVERAGE(D48:L48)&gt;0,AVERAGE(D48:L48)&lt;1),AVERAGE(D48:L48),CUF_sources!C$22)</f>
        <v>0.58175692239680876</v>
      </c>
      <c r="N48" s="55">
        <f>IFERROR(M48*(CUF_sources!D$22/CUF_sources!C$22),0)</f>
        <v>0.58175692239680876</v>
      </c>
      <c r="O48" s="55">
        <f>IFERROR(N48*(CUF_sources!E$22/CUF_sources!D$22),0)</f>
        <v>0.58175692239680876</v>
      </c>
      <c r="P48" s="55">
        <f>IFERROR(O48*(CUF_sources!F$22/CUF_sources!E$22),0)</f>
        <v>0.58175692239680876</v>
      </c>
      <c r="Q48" s="55">
        <f>IFERROR(P48*(CUF_sources!G$22/CUF_sources!F$22),0)</f>
        <v>0.58175692239680876</v>
      </c>
      <c r="R48" s="55">
        <f>IFERROR(Q48*(CUF_sources!H$22/CUF_sources!G$22),0)</f>
        <v>0.58175692239680876</v>
      </c>
      <c r="S48" s="55">
        <f>IFERROR(R48*(CUF_sources!I$22/CUF_sources!H$22),0)</f>
        <v>0.58175692239680876</v>
      </c>
      <c r="T48" s="55">
        <f>IFERROR(S48*(CUF_sources!J$22/CUF_sources!I$22),0)</f>
        <v>0.58175692239680876</v>
      </c>
      <c r="U48" s="55">
        <f>IF(M48&lt;CUF_sources!C$22,CUF_sources!C$22,CUF!M48)</f>
        <v>0.7</v>
      </c>
      <c r="V48" s="55">
        <f>IFERROR(U48*(CUF_sources!D$22/CUF_sources!C$22),0)</f>
        <v>0.7</v>
      </c>
      <c r="W48" s="55">
        <f>IFERROR(V48*(CUF_sources!E$22/CUF_sources!D$22),0)</f>
        <v>0.7</v>
      </c>
      <c r="X48" s="55">
        <f>IFERROR(W48*(CUF_sources!F$22/CUF_sources!E$22),0)</f>
        <v>0.7</v>
      </c>
      <c r="Y48" s="55">
        <f>IFERROR(X48*(CUF_sources!G$22/CUF_sources!F$22),0)</f>
        <v>0.7</v>
      </c>
      <c r="Z48" s="55">
        <f>IFERROR(Y48*(CUF_sources!H$22/CUF_sources!G$22),0)</f>
        <v>0.7</v>
      </c>
      <c r="AA48" s="55">
        <f>IFERROR(Z48*(CUF_sources!I$22/CUF_sources!H$22),0)</f>
        <v>0.7</v>
      </c>
      <c r="AB48" s="55">
        <f>IFERROR(AA48*(CUF_sources!J$22/CUF_sources!I$22),0)</f>
        <v>0.7</v>
      </c>
      <c r="AC48" s="55">
        <f>CUF_sources!C$22</f>
        <v>0.7</v>
      </c>
      <c r="AD48" s="55">
        <f>CUF_sources!D$22</f>
        <v>0.7</v>
      </c>
      <c r="AE48" s="55">
        <f>CUF_sources!E$22</f>
        <v>0.7</v>
      </c>
      <c r="AF48" s="55">
        <f>CUF_sources!F$22</f>
        <v>0.7</v>
      </c>
      <c r="AG48" s="55">
        <f>CUF_sources!G$22</f>
        <v>0.7</v>
      </c>
      <c r="AH48" s="55">
        <f>CUF_sources!H$22</f>
        <v>0.7</v>
      </c>
      <c r="AI48" s="55">
        <f>CUF_sources!I$22</f>
        <v>0.7</v>
      </c>
      <c r="AJ48" s="55">
        <f>CUF_sources!J$22</f>
        <v>0.7</v>
      </c>
    </row>
    <row r="49" spans="1:36" ht="15" customHeight="1" x14ac:dyDescent="0.25">
      <c r="A49" s="9" t="s">
        <v>22</v>
      </c>
      <c r="B49" s="9" t="s">
        <v>80</v>
      </c>
      <c r="C49" s="9" t="s">
        <v>85</v>
      </c>
      <c r="D49" s="55">
        <f>IFERROR((generation!H49*1000)/(365*24*capacity!H49),0)</f>
        <v>0.22944232188845756</v>
      </c>
      <c r="E49" s="55">
        <f>IFERROR((generation!I49*1000)/(365*24*capacity!I49),0)</f>
        <v>0.24359923052332683</v>
      </c>
      <c r="F49" s="55">
        <f>IFERROR((generation!J49*1000)/(365*24*capacity!J49),0)</f>
        <v>0.25868860499900176</v>
      </c>
      <c r="G49" s="55">
        <f>IFERROR((generation!K49*1000)/(365*24*capacity!K49),0)</f>
        <v>0.25104564178939648</v>
      </c>
      <c r="H49" s="55">
        <f>IFERROR((generation!L49*1000)/(365*24*capacity!L49),0)</f>
        <v>0.32033234842649949</v>
      </c>
      <c r="I49" s="55">
        <f>IFERROR((generation!M49*1000)/(365*24*capacity!M49),0)</f>
        <v>0.33393694006067404</v>
      </c>
      <c r="J49" s="55">
        <f>IFERROR((generation!N49*1000)/(365*24*capacity!N49),0)</f>
        <v>0.30044525125213384</v>
      </c>
      <c r="K49" s="55">
        <f>IFERROR((generation!O49*1000)/(365*24*capacity!O49),0)</f>
        <v>0.32364180637661211</v>
      </c>
      <c r="L49" s="55">
        <f>IFERROR((generation!P49*1000)/(365*24*capacity!P49),0)</f>
        <v>0.27735720176889384</v>
      </c>
      <c r="M49" s="55">
        <f>IF(AND(AVERAGE(D49:L49)&gt;0,AVERAGE(D49:L49)&lt;1),AVERAGE(D49:L49),CUF_sources!C$23)</f>
        <v>0.28205437189833288</v>
      </c>
      <c r="N49" s="55">
        <f>IFERROR(M49*(CUF_sources!D$23/CUF_sources!C$23),0)</f>
        <v>0.29307212080061151</v>
      </c>
      <c r="O49" s="55">
        <f>IFERROR(N49*(CUF_sources!E$23/CUF_sources!D$23),0)</f>
        <v>0.30078454503220659</v>
      </c>
      <c r="P49" s="55">
        <f>IFERROR(O49*(CUF_sources!F$23/CUF_sources!E$23),0)</f>
        <v>0.30849696926380166</v>
      </c>
      <c r="Q49" s="55">
        <f>IFERROR(P49*(CUF_sources!G$23/CUF_sources!F$23),0)</f>
        <v>0.31620939349539667</v>
      </c>
      <c r="R49" s="55">
        <f>IFERROR(Q49*(CUF_sources!H$23/CUF_sources!G$23),0)</f>
        <v>0.32392181772699163</v>
      </c>
      <c r="S49" s="55">
        <f>IFERROR(R49*(CUF_sources!I$23/CUF_sources!H$23),0)</f>
        <v>0.32392181772699163</v>
      </c>
      <c r="T49" s="55">
        <f>IFERROR(S49*(CUF_sources!J$23/CUF_sources!I$23),0)</f>
        <v>0.32392181772699163</v>
      </c>
      <c r="U49" s="55">
        <f>IF(M49&gt;0,M49,CUF_sources!C$23)</f>
        <v>0.28205437189833288</v>
      </c>
      <c r="V49" s="55">
        <f>IFERROR(U49*(CUF_sources!D$23/CUF_sources!C$23),0)</f>
        <v>0.29307212080061151</v>
      </c>
      <c r="W49" s="55">
        <f>IFERROR(V49*(CUF_sources!E$23/CUF_sources!D$23),0)</f>
        <v>0.30078454503220659</v>
      </c>
      <c r="X49" s="55">
        <f>IFERROR(W49*(CUF_sources!F$23/CUF_sources!E$23),0)</f>
        <v>0.30849696926380166</v>
      </c>
      <c r="Y49" s="55">
        <f>IFERROR(X49*(CUF_sources!G$23/CUF_sources!F$23),0)</f>
        <v>0.31620939349539667</v>
      </c>
      <c r="Z49" s="55">
        <f>IFERROR(Y49*(CUF_sources!H$23/CUF_sources!G$23),0)</f>
        <v>0.32392181772699163</v>
      </c>
      <c r="AA49" s="55">
        <f>IFERROR(Z49*(CUF_sources!I$23/CUF_sources!H$23),0)</f>
        <v>0.32392181772699163</v>
      </c>
      <c r="AB49" s="55">
        <f>IFERROR(AA49*(CUF_sources!J$23/CUF_sources!I$23),0)</f>
        <v>0.32392181772699163</v>
      </c>
      <c r="AC49" s="55">
        <f>CUF_sources!C$23</f>
        <v>0.18285714285714286</v>
      </c>
      <c r="AD49" s="55">
        <f>CUF_sources!D$23</f>
        <v>0.19</v>
      </c>
      <c r="AE49" s="55">
        <f>CUF_sources!E$23</f>
        <v>0.19500000000000001</v>
      </c>
      <c r="AF49" s="55">
        <f>CUF_sources!F$23</f>
        <v>0.2</v>
      </c>
      <c r="AG49" s="55">
        <f>CUF_sources!G$23</f>
        <v>0.20500000000000002</v>
      </c>
      <c r="AH49" s="55">
        <f>CUF_sources!H$23</f>
        <v>0.21</v>
      </c>
      <c r="AI49" s="55">
        <f>CUF_sources!I$23</f>
        <v>0.21</v>
      </c>
      <c r="AJ49" s="55">
        <f>CUF_sources!J$23</f>
        <v>0.21</v>
      </c>
    </row>
    <row r="50" spans="1:36" ht="15" customHeight="1" x14ac:dyDescent="0.25">
      <c r="A50" s="9" t="s">
        <v>22</v>
      </c>
      <c r="B50" s="9" t="s">
        <v>81</v>
      </c>
      <c r="C50" s="9" t="s">
        <v>86</v>
      </c>
      <c r="D50" s="55">
        <f>IFERROR((generation!H50*1000)/(365*24*capacity!H50),0)</f>
        <v>1.7681349510157148E-2</v>
      </c>
      <c r="E50" s="55">
        <f>IFERROR((generation!I50*1000)/(365*24*capacity!I50),0)</f>
        <v>1.8772313232526445E-2</v>
      </c>
      <c r="F50" s="55">
        <f>IFERROR((generation!J50*1000)/(365*24*capacity!J50),0)</f>
        <v>1.9935134902905792E-2</v>
      </c>
      <c r="G50" s="55">
        <f>IFERROR((generation!K50*1000)/(365*24*capacity!K50),0)</f>
        <v>1.9346150696809762E-2</v>
      </c>
      <c r="H50" s="55">
        <f>IFERROR((generation!L50*1000)/(365*24*capacity!L50),0)</f>
        <v>2.4685542603129097E-2</v>
      </c>
      <c r="I50" s="55">
        <f>IFERROR((generation!M50*1000)/(365*24*capacity!M50),0)</f>
        <v>2.5733943515597803E-2</v>
      </c>
      <c r="J50" s="55">
        <f>IFERROR((generation!N50*1000)/(365*24*capacity!N50),0)</f>
        <v>2.3152997460679909E-2</v>
      </c>
      <c r="K50" s="55">
        <f>IFERROR((generation!O50*1000)/(365*24*capacity!O50),0)</f>
        <v>2.4940576993574087E-2</v>
      </c>
      <c r="L50" s="55">
        <f>IFERROR((generation!P50*1000)/(365*24*capacity!P50),0)</f>
        <v>2.1373779620392237E-2</v>
      </c>
      <c r="M50" s="55">
        <f>IF(AND(AVERAGE(D50:L50)&gt;0,AVERAGE(D50:L50)&lt;1),AVERAGE(D50:L50),CUF_sources!C$24)</f>
        <v>2.1735754281752475E-2</v>
      </c>
      <c r="N50" s="55">
        <f>IFERROR(M50*(CUF_sources!D$24/CUF_sources!C$24),0)</f>
        <v>2.1735754281752475E-2</v>
      </c>
      <c r="O50" s="55">
        <f>IFERROR(N50*(CUF_sources!E$24/CUF_sources!D$24),0)</f>
        <v>2.2641410710158828E-2</v>
      </c>
      <c r="P50" s="55">
        <f>IFERROR(O50*(CUF_sources!F$24/CUF_sources!E$24),0)</f>
        <v>2.3547067138565182E-2</v>
      </c>
      <c r="Q50" s="55">
        <f>IFERROR(P50*(CUF_sources!G$24/CUF_sources!F$24),0)</f>
        <v>2.4452723566971538E-2</v>
      </c>
      <c r="R50" s="55">
        <f>IFERROR(Q50*(CUF_sources!H$24/CUF_sources!G$24),0)</f>
        <v>2.5358379995377892E-2</v>
      </c>
      <c r="S50" s="55">
        <f>IFERROR(R50*(CUF_sources!I$24/CUF_sources!H$24),0)</f>
        <v>2.5358379995377892E-2</v>
      </c>
      <c r="T50" s="55">
        <f>IFERROR(S50*(CUF_sources!J$24/CUF_sources!I$24),0)</f>
        <v>2.5358379995377892E-2</v>
      </c>
      <c r="U50" s="55">
        <f>IF(M50&gt;0,M50,CUF_sources!C$24)</f>
        <v>2.1735754281752475E-2</v>
      </c>
      <c r="V50" s="55">
        <f>IFERROR(U50*(CUF_sources!D$24/CUF_sources!C$24),0)</f>
        <v>2.1735754281752475E-2</v>
      </c>
      <c r="W50" s="55">
        <f>IFERROR(V50*(CUF_sources!E$24/CUF_sources!D$24),0)</f>
        <v>2.2641410710158828E-2</v>
      </c>
      <c r="X50" s="55">
        <f>IFERROR(W50*(CUF_sources!F$24/CUF_sources!E$24),0)</f>
        <v>2.3547067138565182E-2</v>
      </c>
      <c r="Y50" s="55">
        <f>IFERROR(X50*(CUF_sources!G$24/CUF_sources!F$24),0)</f>
        <v>2.4452723566971538E-2</v>
      </c>
      <c r="Z50" s="55">
        <f>IFERROR(Y50*(CUF_sources!H$24/CUF_sources!G$24),0)</f>
        <v>2.5358379995377892E-2</v>
      </c>
      <c r="AA50" s="55">
        <f>IFERROR(Z50*(CUF_sources!I$24/CUF_sources!H$24),0)</f>
        <v>2.5358379995377892E-2</v>
      </c>
      <c r="AB50" s="55">
        <f>IFERROR(AA50*(CUF_sources!J$24/CUF_sources!I$24),0)</f>
        <v>2.5358379995377892E-2</v>
      </c>
      <c r="AC50" s="55">
        <f>CUF_sources!C$24</f>
        <v>0.12</v>
      </c>
      <c r="AD50" s="55">
        <f>CUF_sources!D$24</f>
        <v>0.12</v>
      </c>
      <c r="AE50" s="55">
        <f>CUF_sources!E$24</f>
        <v>0.125</v>
      </c>
      <c r="AF50" s="55">
        <f>CUF_sources!F$24</f>
        <v>0.13</v>
      </c>
      <c r="AG50" s="55">
        <f>CUF_sources!G$24</f>
        <v>0.13500000000000001</v>
      </c>
      <c r="AH50" s="55">
        <f>CUF_sources!H$24</f>
        <v>0.14000000000000001</v>
      </c>
      <c r="AI50" s="55">
        <f>CUF_sources!I$24</f>
        <v>0.14000000000000001</v>
      </c>
      <c r="AJ50" s="55">
        <f>CUF_sources!J$24</f>
        <v>0.14000000000000001</v>
      </c>
    </row>
    <row r="51" spans="1:36" ht="15" customHeight="1" x14ac:dyDescent="0.25">
      <c r="A51" s="9" t="s">
        <v>22</v>
      </c>
      <c r="B51" s="9" t="s">
        <v>41</v>
      </c>
      <c r="C51" s="9" t="s">
        <v>42</v>
      </c>
      <c r="D51" s="55">
        <f>IFERROR((generation!H51*1000)/(365*24*capacity!H51),0)</f>
        <v>0</v>
      </c>
      <c r="E51" s="55">
        <f>IFERROR((generation!I51*1000)/(365*24*capacity!I51),0)</f>
        <v>0</v>
      </c>
      <c r="F51" s="55">
        <f>IFERROR((generation!J51*1000)/(365*24*capacity!J51),0)</f>
        <v>0</v>
      </c>
      <c r="G51" s="55">
        <f>IFERROR((generation!K51*1000)/(365*24*capacity!K51),0)</f>
        <v>0</v>
      </c>
      <c r="H51" s="55">
        <f>IFERROR((generation!L51*1000)/(365*24*capacity!L51),0)</f>
        <v>0</v>
      </c>
      <c r="I51" s="55">
        <f>IFERROR((generation!M51*1000)/(365*24*capacity!M51),0)</f>
        <v>0</v>
      </c>
      <c r="J51" s="55">
        <f>IFERROR((generation!N51*1000)/(365*24*capacity!N51),0)</f>
        <v>0</v>
      </c>
      <c r="K51" s="55">
        <f>IFERROR((generation!O51*1000)/(365*24*capacity!O51),0)</f>
        <v>0</v>
      </c>
      <c r="L51" s="55">
        <f>IFERROR((generation!P51*1000)/(365*24*capacity!P51),0)</f>
        <v>0</v>
      </c>
      <c r="M51" s="55">
        <f>IF(AND(AVERAGE(D51:L51)&gt;0,AVERAGE(D51:L51)&lt;1),AVERAGE(D51:L51),CUF_sources!C$25)</f>
        <v>0.37285714285714283</v>
      </c>
      <c r="N51" s="55">
        <f>IFERROR(M51*(CUF_sources!D$25/CUF_sources!C$25),0)</f>
        <v>0.38000000000000006</v>
      </c>
      <c r="O51" s="55">
        <f>IFERROR(N51*(CUF_sources!E$25/CUF_sources!D$25),0)</f>
        <v>0.39000000000000007</v>
      </c>
      <c r="P51" s="55">
        <f>IFERROR(O51*(CUF_sources!F$25/CUF_sources!E$25),0)</f>
        <v>0.40000000000000013</v>
      </c>
      <c r="Q51" s="55">
        <f>IFERROR(P51*(CUF_sources!G$25/CUF_sources!F$25),0)</f>
        <v>0.40500000000000014</v>
      </c>
      <c r="R51" s="55">
        <f>IFERROR(Q51*(CUF_sources!H$25/CUF_sources!G$25),0)</f>
        <v>0.41000000000000009</v>
      </c>
      <c r="S51" s="55">
        <f>IFERROR(R51*(CUF_sources!I$25/CUF_sources!H$25),0)</f>
        <v>0.41000000000000009</v>
      </c>
      <c r="T51" s="55">
        <f>IFERROR(S51*(CUF_sources!J$25/CUF_sources!I$25),0)</f>
        <v>0.41000000000000009</v>
      </c>
      <c r="U51" s="55">
        <f>IF(M51&gt;0,M51,CUF_sources!C$25)</f>
        <v>0.37285714285714283</v>
      </c>
      <c r="V51" s="55">
        <f>IFERROR(U51*(CUF_sources!D$25/CUF_sources!C$25),0)</f>
        <v>0.38000000000000006</v>
      </c>
      <c r="W51" s="55">
        <f>IFERROR(V51*(CUF_sources!E$25/CUF_sources!D$25),0)</f>
        <v>0.39000000000000007</v>
      </c>
      <c r="X51" s="55">
        <f>IFERROR(W51*(CUF_sources!F$25/CUF_sources!E$25),0)</f>
        <v>0.40000000000000013</v>
      </c>
      <c r="Y51" s="55">
        <f>IFERROR(X51*(CUF_sources!G$25/CUF_sources!F$25),0)</f>
        <v>0.40500000000000014</v>
      </c>
      <c r="Z51" s="55">
        <f>IFERROR(Y51*(CUF_sources!H$25/CUF_sources!G$25),0)</f>
        <v>0.41000000000000009</v>
      </c>
      <c r="AA51" s="55">
        <f>IFERROR(Z51*(CUF_sources!I$25/CUF_sources!H$25),0)</f>
        <v>0.41000000000000009</v>
      </c>
      <c r="AB51" s="55">
        <f>IFERROR(AA51*(CUF_sources!J$25/CUF_sources!I$25),0)</f>
        <v>0.41000000000000009</v>
      </c>
      <c r="AC51" s="55">
        <f>CUF_sources!C$25</f>
        <v>0.37285714285714283</v>
      </c>
      <c r="AD51" s="55">
        <f>CUF_sources!D$25</f>
        <v>0.38</v>
      </c>
      <c r="AE51" s="55">
        <f>CUF_sources!E$25</f>
        <v>0.39</v>
      </c>
      <c r="AF51" s="55">
        <f>CUF_sources!F$25</f>
        <v>0.4</v>
      </c>
      <c r="AG51" s="55">
        <f>CUF_sources!G$25</f>
        <v>0.40500000000000003</v>
      </c>
      <c r="AH51" s="55">
        <f>CUF_sources!H$25</f>
        <v>0.41</v>
      </c>
      <c r="AI51" s="55">
        <f>CUF_sources!I$25</f>
        <v>0.41</v>
      </c>
      <c r="AJ51" s="55">
        <f>CUF_sources!J$25</f>
        <v>0.41</v>
      </c>
    </row>
    <row r="52" spans="1:36" ht="15" customHeight="1" x14ac:dyDescent="0.25">
      <c r="A52" s="9" t="s">
        <v>22</v>
      </c>
      <c r="B52" s="9" t="s">
        <v>43</v>
      </c>
      <c r="C52" s="9" t="s">
        <v>44</v>
      </c>
      <c r="D52" s="55">
        <f>IFERROR((generation!H52*1000)/(365*24*capacity!H52),0)</f>
        <v>0</v>
      </c>
      <c r="E52" s="55">
        <f>IFERROR((generation!I52*1000)/(365*24*capacity!I52),0)</f>
        <v>0</v>
      </c>
      <c r="F52" s="55">
        <f>IFERROR((generation!J52*1000)/(365*24*capacity!J52),0)</f>
        <v>0</v>
      </c>
      <c r="G52" s="55">
        <f>IFERROR((generation!K52*1000)/(365*24*capacity!K52),0)</f>
        <v>0</v>
      </c>
      <c r="H52" s="55">
        <f>IFERROR((generation!L52*1000)/(365*24*capacity!L52),0)</f>
        <v>0</v>
      </c>
      <c r="I52" s="55">
        <f>IFERROR((generation!M52*1000)/(365*24*capacity!M52),0)</f>
        <v>0</v>
      </c>
      <c r="J52" s="55">
        <f>IFERROR((generation!N52*1000)/(365*24*capacity!N52),0)</f>
        <v>0</v>
      </c>
      <c r="K52" s="55">
        <f>IFERROR((generation!O52*1000)/(365*24*capacity!O52),0)</f>
        <v>0</v>
      </c>
      <c r="L52" s="55">
        <f>IFERROR((generation!P52*1000)/(365*24*capacity!P52),0)</f>
        <v>0</v>
      </c>
      <c r="M52" s="55">
        <f>IF(AND(AVERAGE(D52:L52)&gt;0,AVERAGE(D52:L52)&lt;1),AVERAGE(D52:L52),CUF_sources!C$26)</f>
        <v>0.20857142857142857</v>
      </c>
      <c r="N52" s="55">
        <f>IFERROR(M52*(CUF_sources!D$26/CUF_sources!C$26),0)</f>
        <v>0.23</v>
      </c>
      <c r="O52" s="55">
        <f>IFERROR(N52*(CUF_sources!E$26/CUF_sources!D$26),0)</f>
        <v>0.255</v>
      </c>
      <c r="P52" s="55">
        <f>IFERROR(O52*(CUF_sources!F$26/CUF_sources!E$26),0)</f>
        <v>0.28000000000000003</v>
      </c>
      <c r="Q52" s="55">
        <f>IFERROR(P52*(CUF_sources!G$26/CUF_sources!F$26),0)</f>
        <v>0.30000000000000004</v>
      </c>
      <c r="R52" s="55">
        <f>IFERROR(Q52*(CUF_sources!H$26/CUF_sources!G$26),0)</f>
        <v>0.31999999999999995</v>
      </c>
      <c r="S52" s="55">
        <f>IFERROR(R52*(CUF_sources!I$26/CUF_sources!H$26),0)</f>
        <v>0.33999999999999986</v>
      </c>
      <c r="T52" s="55">
        <f>IFERROR(S52*(CUF_sources!J$26/CUF_sources!I$26),0)</f>
        <v>0.35999999999999988</v>
      </c>
      <c r="U52" s="55">
        <f>IF(M52&gt;0,M52,CUF_sources!C$26)</f>
        <v>0.20857142857142857</v>
      </c>
      <c r="V52" s="55">
        <f>IFERROR(U52*(CUF_sources!D$26/CUF_sources!C$26),0)</f>
        <v>0.23</v>
      </c>
      <c r="W52" s="55">
        <f>IFERROR(V52*(CUF_sources!E$26/CUF_sources!D$26),0)</f>
        <v>0.255</v>
      </c>
      <c r="X52" s="55">
        <f>IFERROR(W52*(CUF_sources!F$26/CUF_sources!E$26),0)</f>
        <v>0.28000000000000003</v>
      </c>
      <c r="Y52" s="55">
        <f>IFERROR(X52*(CUF_sources!G$26/CUF_sources!F$26),0)</f>
        <v>0.30000000000000004</v>
      </c>
      <c r="Z52" s="55">
        <f>IFERROR(Y52*(CUF_sources!H$26/CUF_sources!G$26),0)</f>
        <v>0.31999999999999995</v>
      </c>
      <c r="AA52" s="55">
        <f>IFERROR(Z52*(CUF_sources!I$26/CUF_sources!H$26),0)</f>
        <v>0.33999999999999986</v>
      </c>
      <c r="AB52" s="55">
        <f>IFERROR(AA52*(CUF_sources!J$26/CUF_sources!I$26),0)</f>
        <v>0.35999999999999988</v>
      </c>
      <c r="AC52" s="55">
        <f>CUF_sources!C$26</f>
        <v>0.20857142857142857</v>
      </c>
      <c r="AD52" s="55">
        <f>CUF_sources!D$26</f>
        <v>0.23</v>
      </c>
      <c r="AE52" s="55">
        <f>CUF_sources!E$26</f>
        <v>0.255</v>
      </c>
      <c r="AF52" s="55">
        <f>CUF_sources!F$26</f>
        <v>0.28000000000000003</v>
      </c>
      <c r="AG52" s="55">
        <f>CUF_sources!G$26</f>
        <v>0.30000000000000004</v>
      </c>
      <c r="AH52" s="55">
        <f>CUF_sources!H$26</f>
        <v>0.32</v>
      </c>
      <c r="AI52" s="55">
        <f>CUF_sources!I$26</f>
        <v>0.33999999999999997</v>
      </c>
      <c r="AJ52" s="55">
        <f>CUF_sources!J$26</f>
        <v>0.36</v>
      </c>
    </row>
    <row r="53" spans="1:36" ht="15" customHeight="1" x14ac:dyDescent="0.25">
      <c r="A53" s="9" t="s">
        <v>22</v>
      </c>
      <c r="B53" s="9" t="s">
        <v>45</v>
      </c>
      <c r="C53" s="9" t="s">
        <v>46</v>
      </c>
      <c r="D53" s="55">
        <f>IFERROR((generation!H53*1000)/(365*24*capacity!H53),0)</f>
        <v>0</v>
      </c>
      <c r="E53" s="55">
        <f>IFERROR((generation!I53*1000)/(365*24*capacity!I53),0)</f>
        <v>0</v>
      </c>
      <c r="F53" s="55">
        <f>IFERROR((generation!J53*1000)/(365*24*capacity!J53),0)</f>
        <v>0</v>
      </c>
      <c r="G53" s="55">
        <f>IFERROR((generation!K53*1000)/(365*24*capacity!K53),0)</f>
        <v>0</v>
      </c>
      <c r="H53" s="55">
        <f>IFERROR((generation!L53*1000)/(365*24*capacity!L53),0)</f>
        <v>0</v>
      </c>
      <c r="I53" s="55">
        <f>IFERROR((generation!M53*1000)/(365*24*capacity!M53),0)</f>
        <v>0</v>
      </c>
      <c r="J53" s="55">
        <f>IFERROR((generation!N53*1000)/(365*24*capacity!N53),0)</f>
        <v>0</v>
      </c>
      <c r="K53" s="55">
        <f>IFERROR((generation!O53*1000)/(365*24*capacity!O53),0)</f>
        <v>0</v>
      </c>
      <c r="L53" s="55">
        <f>IFERROR((generation!P53*1000)/(365*24*capacity!P53),0)</f>
        <v>0</v>
      </c>
      <c r="M53" s="55">
        <f>IF(AND(AVERAGE(D53:L53)&gt;0,AVERAGE(D53:L53)&lt;1),AVERAGE(D53:L53),CUF_sources!C$27)</f>
        <v>0.95</v>
      </c>
      <c r="N53" s="55">
        <f>IFERROR(M53*(CUF_sources!D$27/CUF_sources!C$27),0)</f>
        <v>0.95</v>
      </c>
      <c r="O53" s="55">
        <f>IFERROR(N53*(CUF_sources!E$27/CUF_sources!D$27),0)</f>
        <v>0.95</v>
      </c>
      <c r="P53" s="55">
        <f>IFERROR(O53*(CUF_sources!F$27/CUF_sources!E$27),0)</f>
        <v>0.95</v>
      </c>
      <c r="Q53" s="55">
        <f>IFERROR(P53*(CUF_sources!G$27/CUF_sources!F$27),0)</f>
        <v>0.95</v>
      </c>
      <c r="R53" s="55">
        <f>IFERROR(Q53*(CUF_sources!H$27/CUF_sources!G$27),0)</f>
        <v>0.95</v>
      </c>
      <c r="S53" s="55">
        <f>IFERROR(R53*(CUF_sources!I$27/CUF_sources!H$27),0)</f>
        <v>0.95</v>
      </c>
      <c r="T53" s="55">
        <f>IFERROR(S53*(CUF_sources!J$27/CUF_sources!I$27),0)</f>
        <v>0.95</v>
      </c>
      <c r="U53" s="55">
        <f>IF(M53&gt;0,M53,CUF_sources!C$27)</f>
        <v>0.95</v>
      </c>
      <c r="V53" s="55">
        <f>IFERROR(U53*(CUF_sources!D$27/CUF_sources!C$27),0)</f>
        <v>0.95</v>
      </c>
      <c r="W53" s="55">
        <f>IFERROR(V53*(CUF_sources!E$27/CUF_sources!D$27),0)</f>
        <v>0.95</v>
      </c>
      <c r="X53" s="55">
        <f>IFERROR(W53*(CUF_sources!F$27/CUF_sources!E$27),0)</f>
        <v>0.95</v>
      </c>
      <c r="Y53" s="55">
        <f>IFERROR(X53*(CUF_sources!G$27/CUF_sources!F$27),0)</f>
        <v>0.95</v>
      </c>
      <c r="Z53" s="55">
        <f>IFERROR(Y53*(CUF_sources!H$27/CUF_sources!G$27),0)</f>
        <v>0.95</v>
      </c>
      <c r="AA53" s="55">
        <f>IFERROR(Z53*(CUF_sources!I$27/CUF_sources!H$27),0)</f>
        <v>0.95</v>
      </c>
      <c r="AB53" s="55">
        <f>IFERROR(AA53*(CUF_sources!J$27/CUF_sources!I$27),0)</f>
        <v>0.95</v>
      </c>
      <c r="AC53" s="55">
        <f>CUF_sources!C$27</f>
        <v>0.95</v>
      </c>
      <c r="AD53" s="55">
        <f>CUF_sources!D$27</f>
        <v>0.95</v>
      </c>
      <c r="AE53" s="55">
        <f>CUF_sources!E$27</f>
        <v>0.95</v>
      </c>
      <c r="AF53" s="55">
        <f>CUF_sources!F$27</f>
        <v>0.95</v>
      </c>
      <c r="AG53" s="55">
        <f>CUF_sources!G$27</f>
        <v>0.95</v>
      </c>
      <c r="AH53" s="55">
        <f>CUF_sources!H$27</f>
        <v>0.95</v>
      </c>
      <c r="AI53" s="55">
        <f>CUF_sources!I$27</f>
        <v>0.95</v>
      </c>
      <c r="AJ53" s="55">
        <f>CUF_sources!J$27</f>
        <v>0.95</v>
      </c>
    </row>
    <row r="54" spans="1:36" ht="15" customHeight="1" x14ac:dyDescent="0.25">
      <c r="A54" s="9" t="s">
        <v>21</v>
      </c>
      <c r="B54" s="9" t="s">
        <v>29</v>
      </c>
      <c r="C54" s="9" t="s">
        <v>30</v>
      </c>
      <c r="D54" s="55">
        <f>IFERROR((generation!H54*1000)/(365*24*capacity!H54),0)</f>
        <v>0.61256757466015854</v>
      </c>
      <c r="E54" s="55">
        <f>IFERROR((generation!I54*1000)/(365*24*capacity!I54),0)</f>
        <v>0.53981931555948348</v>
      </c>
      <c r="F54" s="55">
        <f>IFERROR((generation!J54*1000)/(365*24*capacity!J54),0)</f>
        <v>0.50465213335297299</v>
      </c>
      <c r="G54" s="55">
        <f>IFERROR((generation!K54*1000)/(365*24*capacity!K54),0)</f>
        <v>0.48028935054152988</v>
      </c>
      <c r="H54" s="55">
        <f>IFERROR((generation!L54*1000)/(365*24*capacity!L54),0)</f>
        <v>0.49962353055474595</v>
      </c>
      <c r="I54" s="55">
        <f>IFERROR((generation!M54*1000)/(365*24*capacity!M54),0)</f>
        <v>0.50257525817238569</v>
      </c>
      <c r="J54" s="55">
        <f>IFERROR((generation!N54*1000)/(365*24*capacity!N54),0)</f>
        <v>0.51824154395821231</v>
      </c>
      <c r="K54" s="55">
        <f>IFERROR((generation!O54*1000)/(365*24*capacity!O54),0)</f>
        <v>0.48279253132648825</v>
      </c>
      <c r="L54" s="55">
        <f>IFERROR((generation!P54*1000)/(365*24*capacity!P54),0)</f>
        <v>0.44166374476541981</v>
      </c>
      <c r="M54" s="55">
        <f>IF(AND(AVERAGE(D54:L54)&gt;0,AVERAGE(D54:L54)&lt;1),AVERAGE(D54:L54),CUF_sources!C$15)</f>
        <v>0.50913610921015529</v>
      </c>
      <c r="N54" s="55">
        <f>IFERROR(M54*(CUF_sources!D$15/CUF_sources!C$15),0)</f>
        <v>0.50913610921015529</v>
      </c>
      <c r="O54" s="55">
        <f>IFERROR(N54*(CUF_sources!E$15/CUF_sources!D$15),0)</f>
        <v>0.50913610921015529</v>
      </c>
      <c r="P54" s="55">
        <f>IFERROR(O54*(CUF_sources!F$15/CUF_sources!E$15),0)</f>
        <v>0.50913610921015529</v>
      </c>
      <c r="Q54" s="55">
        <f>IFERROR(P54*(CUF_sources!G$15/CUF_sources!F$15),0)</f>
        <v>0.50913610921015529</v>
      </c>
      <c r="R54" s="55">
        <f>IFERROR(Q54*(CUF_sources!H$15/CUF_sources!G$15),0)</f>
        <v>0.50913610921015529</v>
      </c>
      <c r="S54" s="55">
        <f>IFERROR(R54*(CUF_sources!I$15/CUF_sources!H$15),0)</f>
        <v>0.50913610921015529</v>
      </c>
      <c r="T54" s="55">
        <f>IFERROR(S54*(CUF_sources!J$15/CUF_sources!I$15),0)</f>
        <v>0.50913610921015529</v>
      </c>
      <c r="U54" s="55">
        <f>IF(M54&lt;CUF_sources!C$15,CUF_sources!C$15,CUF!M54)</f>
        <v>0.85</v>
      </c>
      <c r="V54" s="55">
        <f>IFERROR(U54*(CUF_sources!D$15/CUF_sources!C$15),0)</f>
        <v>0.85</v>
      </c>
      <c r="W54" s="55">
        <f>IFERROR(V54*(CUF_sources!E$15/CUF_sources!D$15),0)</f>
        <v>0.85</v>
      </c>
      <c r="X54" s="55">
        <f>IFERROR(W54*(CUF_sources!F$15/CUF_sources!E$15),0)</f>
        <v>0.85</v>
      </c>
      <c r="Y54" s="55">
        <f>IFERROR(X54*(CUF_sources!G$15/CUF_sources!F$15),0)</f>
        <v>0.85</v>
      </c>
      <c r="Z54" s="55">
        <f>IFERROR(Y54*(CUF_sources!H$15/CUF_sources!G$15),0)</f>
        <v>0.85</v>
      </c>
      <c r="AA54" s="55">
        <f>IFERROR(Z54*(CUF_sources!I$15/CUF_sources!H$15),0)</f>
        <v>0.85</v>
      </c>
      <c r="AB54" s="55">
        <f>IFERROR(AA54*(CUF_sources!J$15/CUF_sources!I$15),0)</f>
        <v>0.85</v>
      </c>
      <c r="AC54" s="55">
        <f>CUF_sources!C$15</f>
        <v>0.85</v>
      </c>
      <c r="AD54" s="55">
        <f>CUF_sources!D$15</f>
        <v>0.85</v>
      </c>
      <c r="AE54" s="55">
        <f>CUF_sources!E$15</f>
        <v>0.85</v>
      </c>
      <c r="AF54" s="55">
        <f>CUF_sources!F$15</f>
        <v>0.85</v>
      </c>
      <c r="AG54" s="55">
        <f>CUF_sources!G$15</f>
        <v>0.85</v>
      </c>
      <c r="AH54" s="55">
        <f>CUF_sources!H$15</f>
        <v>0.85</v>
      </c>
      <c r="AI54" s="55">
        <f>CUF_sources!I$15</f>
        <v>0.85</v>
      </c>
      <c r="AJ54" s="55">
        <f>CUF_sources!J$15</f>
        <v>0.85</v>
      </c>
    </row>
    <row r="55" spans="1:36" ht="15" customHeight="1" x14ac:dyDescent="0.25">
      <c r="A55" s="9" t="s">
        <v>21</v>
      </c>
      <c r="B55" s="9" t="s">
        <v>31</v>
      </c>
      <c r="C55" s="9" t="s">
        <v>32</v>
      </c>
      <c r="D55" s="55">
        <f>IFERROR((generation!H55*1000)/(365*24*capacity!H55),0)</f>
        <v>0.26579147640791478</v>
      </c>
      <c r="E55" s="55">
        <f>IFERROR((generation!I55*1000)/(365*24*capacity!I55),0)</f>
        <v>0.28139269406392692</v>
      </c>
      <c r="F55" s="55">
        <f>IFERROR((generation!J55*1000)/(365*24*capacity!J55),0)</f>
        <v>0.38527397260273971</v>
      </c>
      <c r="G55" s="55">
        <f>IFERROR((generation!K55*1000)/(365*24*capacity!K55),0)</f>
        <v>0.13131489398830817</v>
      </c>
      <c r="H55" s="55">
        <f>IFERROR((generation!L55*1000)/(365*24*capacity!L55),0)</f>
        <v>0.12307023265927375</v>
      </c>
      <c r="I55" s="55">
        <f>IFERROR((generation!M55*1000)/(365*24*capacity!M55),0)</f>
        <v>0.26370858140420911</v>
      </c>
      <c r="J55" s="55">
        <f>IFERROR((generation!N55*1000)/(365*24*capacity!N55),0)</f>
        <v>0.26153508248178919</v>
      </c>
      <c r="K55" s="55">
        <f>IFERROR((generation!O55*1000)/(365*24*capacity!O55),0)</f>
        <v>0.2665848530339992</v>
      </c>
      <c r="L55" s="55">
        <f>IFERROR((generation!P55*1000)/(365*24*capacity!P55),0)</f>
        <v>0.4115993392358564</v>
      </c>
      <c r="M55" s="55">
        <f>IF(AND(AVERAGE(D55:L55)&gt;0,AVERAGE(D55:L55)&lt;1),AVERAGE(D55:L55),CUF_sources!C$16)</f>
        <v>0.265585680653113</v>
      </c>
      <c r="N55" s="55">
        <f>IFERROR(M55*(CUF_sources!D$16/CUF_sources!C$16),0)</f>
        <v>0.265585680653113</v>
      </c>
      <c r="O55" s="55">
        <f>IFERROR(N55*(CUF_sources!E$16/CUF_sources!D$16),0)</f>
        <v>0.265585680653113</v>
      </c>
      <c r="P55" s="55">
        <f>IFERROR(O55*(CUF_sources!F$16/CUF_sources!E$16),0)</f>
        <v>0.265585680653113</v>
      </c>
      <c r="Q55" s="55">
        <f>IFERROR(P55*(CUF_sources!G$16/CUF_sources!F$16),0)</f>
        <v>0.265585680653113</v>
      </c>
      <c r="R55" s="55">
        <f>IFERROR(Q55*(CUF_sources!H$16/CUF_sources!G$16),0)</f>
        <v>0.265585680653113</v>
      </c>
      <c r="S55" s="55">
        <f>IFERROR(R55*(CUF_sources!I$16/CUF_sources!H$16),0)</f>
        <v>0.265585680653113</v>
      </c>
      <c r="T55" s="55">
        <f>IFERROR(S55*(CUF_sources!J$16/CUF_sources!I$16),0)</f>
        <v>0.265585680653113</v>
      </c>
      <c r="U55" s="55">
        <f>IF(M55&lt;CUF_sources!C$16,CUF_sources!C$16,CUF!M55)</f>
        <v>0.85</v>
      </c>
      <c r="V55" s="55">
        <f>IFERROR(U55*(CUF_sources!D$16/CUF_sources!C$16),0)</f>
        <v>0.85</v>
      </c>
      <c r="W55" s="55">
        <f>IFERROR(V55*(CUF_sources!E$16/CUF_sources!D$16),0)</f>
        <v>0.85</v>
      </c>
      <c r="X55" s="55">
        <f>IFERROR(W55*(CUF_sources!F$16/CUF_sources!E$16),0)</f>
        <v>0.85</v>
      </c>
      <c r="Y55" s="55">
        <f>IFERROR(X55*(CUF_sources!G$16/CUF_sources!F$16),0)</f>
        <v>0.85</v>
      </c>
      <c r="Z55" s="55">
        <f>IFERROR(Y55*(CUF_sources!H$16/CUF_sources!G$16),0)</f>
        <v>0.85</v>
      </c>
      <c r="AA55" s="55">
        <f>IFERROR(Z55*(CUF_sources!I$16/CUF_sources!H$16),0)</f>
        <v>0.85</v>
      </c>
      <c r="AB55" s="55">
        <f>IFERROR(AA55*(CUF_sources!J$16/CUF_sources!I$16),0)</f>
        <v>0.85</v>
      </c>
      <c r="AC55" s="55">
        <f>CUF_sources!C$16</f>
        <v>0.85</v>
      </c>
      <c r="AD55" s="55">
        <f>CUF_sources!D$16</f>
        <v>0.85</v>
      </c>
      <c r="AE55" s="55">
        <f>CUF_sources!E$16</f>
        <v>0.85</v>
      </c>
      <c r="AF55" s="55">
        <f>CUF_sources!F$16</f>
        <v>0.85</v>
      </c>
      <c r="AG55" s="55">
        <f>CUF_sources!G$16</f>
        <v>0.85</v>
      </c>
      <c r="AH55" s="55">
        <f>CUF_sources!H$16</f>
        <v>0.85</v>
      </c>
      <c r="AI55" s="55">
        <f>CUF_sources!I$16</f>
        <v>0.85</v>
      </c>
      <c r="AJ55" s="55">
        <f>CUF_sources!J$16</f>
        <v>0.85</v>
      </c>
    </row>
    <row r="56" spans="1:36" ht="15" customHeight="1" x14ac:dyDescent="0.25">
      <c r="A56" s="9" t="s">
        <v>21</v>
      </c>
      <c r="B56" s="9" t="s">
        <v>33</v>
      </c>
      <c r="C56" s="9" t="s">
        <v>34</v>
      </c>
      <c r="D56" s="55">
        <f>IFERROR((generation!H56*1000)/(365*24*capacity!H56),0)</f>
        <v>0.81326271235177072</v>
      </c>
      <c r="E56" s="55">
        <f>IFERROR((generation!I56*1000)/(365*24*capacity!I56),0)</f>
        <v>0.85684253356842532</v>
      </c>
      <c r="F56" s="55">
        <f>IFERROR((generation!J56*1000)/(365*24*capacity!J56),0)</f>
        <v>0.81811263318112637</v>
      </c>
      <c r="G56" s="55">
        <f>IFERROR((generation!K56*1000)/(365*24*capacity!K56),0)</f>
        <v>0.80693659460782752</v>
      </c>
      <c r="H56" s="55">
        <f>IFERROR((generation!L56*1000)/(365*24*capacity!L56),0)</f>
        <v>0.71422869368074848</v>
      </c>
      <c r="I56" s="55">
        <f>IFERROR((generation!M56*1000)/(365*24*capacity!M56),0)</f>
        <v>0.64139817564475099</v>
      </c>
      <c r="J56" s="55">
        <f>IFERROR((generation!N56*1000)/(365*24*capacity!N56),0)</f>
        <v>0.75410586369490484</v>
      </c>
      <c r="K56" s="55">
        <f>IFERROR((generation!O56*1000)/(365*24*capacity!O56),0)</f>
        <v>0.79619458547540745</v>
      </c>
      <c r="L56" s="55">
        <f>IFERROR((generation!P56*1000)/(365*24*capacity!P56),0)</f>
        <v>0.80483999638109227</v>
      </c>
      <c r="M56" s="55">
        <f>IF(AND(AVERAGE(D56:L56)&gt;0,AVERAGE(D56:L56)&lt;1),AVERAGE(D56:L56),CUF_sources!C$17)</f>
        <v>0.77843575428733947</v>
      </c>
      <c r="N56" s="55">
        <f>IFERROR(M56*(CUF_sources!D$17/CUF_sources!C$17),0)</f>
        <v>0.77843575428733947</v>
      </c>
      <c r="O56" s="55">
        <f>IFERROR(N56*(CUF_sources!E$17/CUF_sources!D$17),0)</f>
        <v>0.77843575428733947</v>
      </c>
      <c r="P56" s="55">
        <f>IFERROR(O56*(CUF_sources!F$17/CUF_sources!E$17),0)</f>
        <v>0.77843575428733947</v>
      </c>
      <c r="Q56" s="55">
        <f>IFERROR(P56*(CUF_sources!G$17/CUF_sources!F$17),0)</f>
        <v>0.77843575428733947</v>
      </c>
      <c r="R56" s="55">
        <f>IFERROR(Q56*(CUF_sources!H$17/CUF_sources!G$17),0)</f>
        <v>0.77843575428733947</v>
      </c>
      <c r="S56" s="55">
        <f>IFERROR(R56*(CUF_sources!I$17/CUF_sources!H$17),0)</f>
        <v>0.77843575428733947</v>
      </c>
      <c r="T56" s="55">
        <f>IFERROR(S56*(CUF_sources!J$17/CUF_sources!I$17),0)</f>
        <v>0.77843575428733947</v>
      </c>
      <c r="U56" s="55">
        <f>IF(M56&lt;CUF_sources!C$17,CUF_sources!C$17,CUF!M56)</f>
        <v>0.81</v>
      </c>
      <c r="V56" s="55">
        <f>IFERROR(U56*(CUF_sources!D$17/CUF_sources!C$17),0)</f>
        <v>0.81</v>
      </c>
      <c r="W56" s="55">
        <f>IFERROR(V56*(CUF_sources!E$17/CUF_sources!D$17),0)</f>
        <v>0.81</v>
      </c>
      <c r="X56" s="55">
        <f>IFERROR(W56*(CUF_sources!F$17/CUF_sources!E$17),0)</f>
        <v>0.81</v>
      </c>
      <c r="Y56" s="55">
        <f>IFERROR(X56*(CUF_sources!G$17/CUF_sources!F$17),0)</f>
        <v>0.81</v>
      </c>
      <c r="Z56" s="55">
        <f>IFERROR(Y56*(CUF_sources!H$17/CUF_sources!G$17),0)</f>
        <v>0.81</v>
      </c>
      <c r="AA56" s="55">
        <f>IFERROR(Z56*(CUF_sources!I$17/CUF_sources!H$17),0)</f>
        <v>0.81</v>
      </c>
      <c r="AB56" s="55">
        <f>IFERROR(AA56*(CUF_sources!J$17/CUF_sources!I$17),0)</f>
        <v>0.81</v>
      </c>
      <c r="AC56" s="55">
        <f>CUF_sources!C$17</f>
        <v>0.81</v>
      </c>
      <c r="AD56" s="55">
        <f>CUF_sources!D$17</f>
        <v>0.81</v>
      </c>
      <c r="AE56" s="55">
        <f>CUF_sources!E$17</f>
        <v>0.81</v>
      </c>
      <c r="AF56" s="55">
        <f>CUF_sources!F$17</f>
        <v>0.81</v>
      </c>
      <c r="AG56" s="55">
        <f>CUF_sources!G$17</f>
        <v>0.81</v>
      </c>
      <c r="AH56" s="55">
        <f>CUF_sources!H$17</f>
        <v>0.81</v>
      </c>
      <c r="AI56" s="55">
        <f>CUF_sources!I$17</f>
        <v>0.81</v>
      </c>
      <c r="AJ56" s="55">
        <f>CUF_sources!J$17</f>
        <v>0.81</v>
      </c>
    </row>
    <row r="57" spans="1:36" ht="15" customHeight="1" x14ac:dyDescent="0.25">
      <c r="A57" s="9" t="s">
        <v>21</v>
      </c>
      <c r="B57" s="9" t="s">
        <v>35</v>
      </c>
      <c r="C57" s="9" t="s">
        <v>36</v>
      </c>
      <c r="D57" s="55">
        <f>IFERROR((generation!H57*1000)/(365*24*capacity!H57),0)</f>
        <v>0.13842121780842701</v>
      </c>
      <c r="E57" s="55">
        <f>IFERROR((generation!I57*1000)/(365*24*capacity!I57),0)</f>
        <v>0.14760413312195</v>
      </c>
      <c r="F57" s="55">
        <f>IFERROR((generation!J57*1000)/(365*24*capacity!J57),0)</f>
        <v>0.18448882576218401</v>
      </c>
      <c r="G57" s="55">
        <f>IFERROR((generation!K57*1000)/(365*24*capacity!K57),0)</f>
        <v>0.15008216947695402</v>
      </c>
      <c r="H57" s="55">
        <f>IFERROR((generation!L57*1000)/(365*24*capacity!L57),0)</f>
        <v>0.15510814442154605</v>
      </c>
      <c r="I57" s="55">
        <f>IFERROR((generation!M57*1000)/(365*24*capacity!M57),0)</f>
        <v>0.16159558963054477</v>
      </c>
      <c r="J57" s="55">
        <f>IFERROR((generation!N57*1000)/(365*24*capacity!N57),0)</f>
        <v>0.15323120806066021</v>
      </c>
      <c r="K57" s="55">
        <f>IFERROR((generation!O57*1000)/(365*24*capacity!O57),0)</f>
        <v>0.13510029496360074</v>
      </c>
      <c r="L57" s="55">
        <f>IFERROR((generation!P57*1000)/(365*24*capacity!P57),0)</f>
        <v>0.15998829142797832</v>
      </c>
      <c r="M57" s="55">
        <f>IF(AND(AVERAGE(D57:L57)&gt;0,AVERAGE(D57:L57)&lt;1),AVERAGE(D57:L57),CUF_sources!C$18)</f>
        <v>0.15395776385264945</v>
      </c>
      <c r="N57" s="55">
        <f>IFERROR(M57*(CUF_sources!D$18/CUF_sources!C$18),0)</f>
        <v>0.15395776385264945</v>
      </c>
      <c r="O57" s="55">
        <f>IFERROR(N57*(CUF_sources!E$18/CUF_sources!D$18),0)</f>
        <v>0.15395776385264945</v>
      </c>
      <c r="P57" s="55">
        <f>IFERROR(O57*(CUF_sources!F$18/CUF_sources!E$18),0)</f>
        <v>0.15395776385264945</v>
      </c>
      <c r="Q57" s="55">
        <f>IFERROR(P57*(CUF_sources!G$18/CUF_sources!F$18),0)</f>
        <v>0.15395776385264945</v>
      </c>
      <c r="R57" s="55">
        <f>IFERROR(Q57*(CUF_sources!H$18/CUF_sources!G$18),0)</f>
        <v>0.15395776385264945</v>
      </c>
      <c r="S57" s="55">
        <f>IFERROR(R57*(CUF_sources!I$18/CUF_sources!H$18),0)</f>
        <v>0.15395776385264945</v>
      </c>
      <c r="T57" s="55">
        <f>IFERROR(S57*(CUF_sources!J$18/CUF_sources!I$18),0)</f>
        <v>0.15395776385264945</v>
      </c>
      <c r="U57" s="55">
        <f>IF(M57&gt;0,M57,CUF_sources!C$18)</f>
        <v>0.15395776385264945</v>
      </c>
      <c r="V57" s="55">
        <f>IFERROR(U57*(CUF_sources!D$18/CUF_sources!C$18),0)</f>
        <v>0.15395776385264945</v>
      </c>
      <c r="W57" s="55">
        <f>IFERROR(V57*(CUF_sources!E$18/CUF_sources!D$18),0)</f>
        <v>0.15395776385264945</v>
      </c>
      <c r="X57" s="55">
        <f>IFERROR(W57*(CUF_sources!F$18/CUF_sources!E$18),0)</f>
        <v>0.15395776385264945</v>
      </c>
      <c r="Y57" s="55">
        <f>IFERROR(X57*(CUF_sources!G$18/CUF_sources!F$18),0)</f>
        <v>0.15395776385264945</v>
      </c>
      <c r="Z57" s="55">
        <f>IFERROR(Y57*(CUF_sources!H$18/CUF_sources!G$18),0)</f>
        <v>0.15395776385264945</v>
      </c>
      <c r="AA57" s="55">
        <f>IFERROR(Z57*(CUF_sources!I$18/CUF_sources!H$18),0)</f>
        <v>0.15395776385264945</v>
      </c>
      <c r="AB57" s="55">
        <f>IFERROR(AA57*(CUF_sources!J$18/CUF_sources!I$18),0)</f>
        <v>0.15395776385264945</v>
      </c>
      <c r="AC57" s="55">
        <f>CUF_sources!C$18</f>
        <v>0.37</v>
      </c>
      <c r="AD57" s="55">
        <f>CUF_sources!D$18</f>
        <v>0.37</v>
      </c>
      <c r="AE57" s="55">
        <f>CUF_sources!E$18</f>
        <v>0.37</v>
      </c>
      <c r="AF57" s="55">
        <f>CUF_sources!F$18</f>
        <v>0.37</v>
      </c>
      <c r="AG57" s="55">
        <f>CUF_sources!G$18</f>
        <v>0.37</v>
      </c>
      <c r="AH57" s="55">
        <f>CUF_sources!H$18</f>
        <v>0.37</v>
      </c>
      <c r="AI57" s="55">
        <f>CUF_sources!I$18</f>
        <v>0.37</v>
      </c>
      <c r="AJ57" s="55">
        <f>CUF_sources!J$18</f>
        <v>0.37</v>
      </c>
    </row>
    <row r="58" spans="1:36" ht="15" customHeight="1" x14ac:dyDescent="0.25">
      <c r="A58" s="9" t="s">
        <v>21</v>
      </c>
      <c r="B58" s="9" t="s">
        <v>79</v>
      </c>
      <c r="C58" s="9" t="s">
        <v>83</v>
      </c>
      <c r="D58" s="55">
        <f>IFERROR((generation!H58*1000)/(365*24*capacity!H58),0)</f>
        <v>0.21276984586361394</v>
      </c>
      <c r="E58" s="55">
        <f>IFERROR((generation!I58*1000)/(365*24*capacity!I58),0)</f>
        <v>0.18398331032529822</v>
      </c>
      <c r="F58" s="55">
        <f>IFERROR((generation!J58*1000)/(365*24*capacity!J58),0)</f>
        <v>0.20936552337132699</v>
      </c>
      <c r="G58" s="55">
        <f>IFERROR((generation!K58*1000)/(365*24*capacity!K58),0)</f>
        <v>0.19568345323741007</v>
      </c>
      <c r="H58" s="55">
        <f>IFERROR((generation!L58*1000)/(365*24*capacity!L58),0)</f>
        <v>0.23262158956109133</v>
      </c>
      <c r="I58" s="55">
        <f>IFERROR((generation!M58*1000)/(365*24*capacity!M58),0)</f>
        <v>0.2011711033388387</v>
      </c>
      <c r="J58" s="55">
        <f>IFERROR((generation!N58*1000)/(365*24*capacity!N58),0)</f>
        <v>0.21891303296247924</v>
      </c>
      <c r="K58" s="55">
        <f>IFERROR((generation!O58*1000)/(365*24*capacity!O58),0)</f>
        <v>0.21998171783074696</v>
      </c>
      <c r="L58" s="55">
        <f>IFERROR((generation!P58*1000)/(365*24*capacity!P58),0)</f>
        <v>0.23543599843436849</v>
      </c>
      <c r="M58" s="55">
        <f>IF(AND(AVERAGE(D58:L58)&gt;0,AVERAGE(D58:L58)&lt;1),AVERAGE(D58:L58),CUF_sources!C$19)</f>
        <v>0.21221395276946378</v>
      </c>
      <c r="N58" s="55">
        <f>IFERROR(M58*(CUF_sources!D$19/CUF_sources!C$19),0)</f>
        <v>0.25465674332335653</v>
      </c>
      <c r="O58" s="55">
        <f>IFERROR(N58*(CUF_sources!E$19/CUF_sources!D$19),0)</f>
        <v>0.27587813860030286</v>
      </c>
      <c r="P58" s="55">
        <f>IFERROR(O58*(CUF_sources!F$19/CUF_sources!E$19),0)</f>
        <v>0.2970995338772493</v>
      </c>
      <c r="Q58" s="55">
        <f>IFERROR(P58*(CUF_sources!G$19/CUF_sources!F$19),0)</f>
        <v>0.31832092915419569</v>
      </c>
      <c r="R58" s="55">
        <f>IFERROR(Q58*(CUF_sources!H$19/CUF_sources!G$19),0)</f>
        <v>0.33954232443114207</v>
      </c>
      <c r="S58" s="55">
        <f>IFERROR(R58*(CUF_sources!I$19/CUF_sources!H$19),0)</f>
        <v>0.36076371970808846</v>
      </c>
      <c r="T58" s="55">
        <f>IFERROR(S58*(CUF_sources!J$19/CUF_sources!I$19),0)</f>
        <v>0.38198511498503485</v>
      </c>
      <c r="U58" s="55">
        <f>IF(M58&gt;0,M58,CUF_sources!C$19)</f>
        <v>0.21221395276946378</v>
      </c>
      <c r="V58" s="55">
        <f>IFERROR(U58*(CUF_sources!D$19/CUF_sources!C$19),0)</f>
        <v>0.25465674332335653</v>
      </c>
      <c r="W58" s="55">
        <f>IFERROR(V58*(CUF_sources!E$19/CUF_sources!D$19),0)</f>
        <v>0.27587813860030286</v>
      </c>
      <c r="X58" s="55">
        <f>IFERROR(W58*(CUF_sources!F$19/CUF_sources!E$19),0)</f>
        <v>0.2970995338772493</v>
      </c>
      <c r="Y58" s="55">
        <f>IFERROR(X58*(CUF_sources!G$19/CUF_sources!F$19),0)</f>
        <v>0.31832092915419569</v>
      </c>
      <c r="Z58" s="55">
        <f>IFERROR(Y58*(CUF_sources!H$19/CUF_sources!G$19),0)</f>
        <v>0.33954232443114207</v>
      </c>
      <c r="AA58" s="55">
        <f>IFERROR(Z58*(CUF_sources!I$19/CUF_sources!H$19),0)</f>
        <v>0.36076371970808846</v>
      </c>
      <c r="AB58" s="55">
        <f>IFERROR(AA58*(CUF_sources!J$19/CUF_sources!I$19),0)</f>
        <v>0.38198511498503485</v>
      </c>
      <c r="AC58" s="55">
        <f>CUF_sources!C$19</f>
        <v>0.25</v>
      </c>
      <c r="AD58" s="55">
        <f>CUF_sources!D$19</f>
        <v>0.3</v>
      </c>
      <c r="AE58" s="55">
        <f>CUF_sources!E$19</f>
        <v>0.32499999999999996</v>
      </c>
      <c r="AF58" s="55">
        <f>CUF_sources!F$19</f>
        <v>0.35</v>
      </c>
      <c r="AG58" s="55">
        <f>CUF_sources!G$19</f>
        <v>0.375</v>
      </c>
      <c r="AH58" s="55">
        <f>CUF_sources!H$19</f>
        <v>0.4</v>
      </c>
      <c r="AI58" s="55">
        <f>CUF_sources!I$19</f>
        <v>0.42500000000000004</v>
      </c>
      <c r="AJ58" s="55">
        <f>CUF_sources!J$19</f>
        <v>0.45</v>
      </c>
    </row>
    <row r="59" spans="1:36" ht="15" customHeight="1" x14ac:dyDescent="0.25">
      <c r="A59" s="9" t="s">
        <v>21</v>
      </c>
      <c r="B59" s="9" t="s">
        <v>78</v>
      </c>
      <c r="C59" s="9" t="s">
        <v>84</v>
      </c>
      <c r="D59" s="55">
        <f>IFERROR((generation!H59*1000)/(365*24*capacity!H59),0)</f>
        <v>0</v>
      </c>
      <c r="E59" s="55">
        <f>IFERROR((generation!I59*1000)/(365*24*capacity!I59),0)</f>
        <v>0</v>
      </c>
      <c r="F59" s="55">
        <f>IFERROR((generation!J59*1000)/(365*24*capacity!J59),0)</f>
        <v>0</v>
      </c>
      <c r="G59" s="55">
        <f>IFERROR((generation!K59*1000)/(365*24*capacity!K59),0)</f>
        <v>0</v>
      </c>
      <c r="H59" s="55">
        <f>IFERROR((generation!L59*1000)/(365*24*capacity!L59),0)</f>
        <v>0</v>
      </c>
      <c r="I59" s="55">
        <f>IFERROR((generation!M59*1000)/(365*24*capacity!M59),0)</f>
        <v>0</v>
      </c>
      <c r="J59" s="55">
        <f>IFERROR((generation!N59*1000)/(365*24*capacity!N59),0)</f>
        <v>0</v>
      </c>
      <c r="K59" s="55">
        <f>IFERROR((generation!O59*1000)/(365*24*capacity!O59),0)</f>
        <v>0</v>
      </c>
      <c r="L59" s="55">
        <f>IFERROR((generation!P59*1000)/(365*24*capacity!P59),0)</f>
        <v>0</v>
      </c>
      <c r="M59" s="55">
        <f>IF(AND(AVERAGE(D59:L59)&gt;0,AVERAGE(D59:L59)&lt;1),AVERAGE(D59:L59),CUF_sources!C$20)</f>
        <v>0.35714285714285715</v>
      </c>
      <c r="N59" s="55">
        <f>IFERROR(M59*(CUF_sources!D$20/CUF_sources!C$20),0)</f>
        <v>0.4</v>
      </c>
      <c r="O59" s="55">
        <f>IFERROR(N59*(CUF_sources!E$20/CUF_sources!D$20),0)</f>
        <v>0.43</v>
      </c>
      <c r="P59" s="55">
        <f>IFERROR(O59*(CUF_sources!F$20/CUF_sources!E$20),0)</f>
        <v>0.45999999999999996</v>
      </c>
      <c r="Q59" s="55">
        <f>IFERROR(P59*(CUF_sources!G$20/CUF_sources!F$20),0)</f>
        <v>0.46999999999999992</v>
      </c>
      <c r="R59" s="55">
        <f>IFERROR(Q59*(CUF_sources!H$20/CUF_sources!G$20),0)</f>
        <v>0.47999999999999987</v>
      </c>
      <c r="S59" s="55">
        <f>IFERROR(R59*(CUF_sources!I$20/CUF_sources!H$20),0)</f>
        <v>0.47999999999999987</v>
      </c>
      <c r="T59" s="55">
        <f>IFERROR(S59*(CUF_sources!J$20/CUF_sources!I$20),0)</f>
        <v>0.47999999999999987</v>
      </c>
      <c r="U59" s="55">
        <f>IF(M59&gt;0,M59,CUF_sources!C$20)</f>
        <v>0.35714285714285715</v>
      </c>
      <c r="V59" s="55">
        <f>IFERROR(U59*(CUF_sources!D$20/CUF_sources!C$20),0)</f>
        <v>0.4</v>
      </c>
      <c r="W59" s="55">
        <f>IFERROR(V59*(CUF_sources!E$20/CUF_sources!D$20),0)</f>
        <v>0.43</v>
      </c>
      <c r="X59" s="55">
        <f>IFERROR(W59*(CUF_sources!F$20/CUF_sources!E$20),0)</f>
        <v>0.45999999999999996</v>
      </c>
      <c r="Y59" s="55">
        <f>IFERROR(X59*(CUF_sources!G$20/CUF_sources!F$20),0)</f>
        <v>0.46999999999999992</v>
      </c>
      <c r="Z59" s="55">
        <f>IFERROR(Y59*(CUF_sources!H$20/CUF_sources!G$20),0)</f>
        <v>0.47999999999999987</v>
      </c>
      <c r="AA59" s="55">
        <f>IFERROR(Z59*(CUF_sources!I$20/CUF_sources!H$20),0)</f>
        <v>0.47999999999999987</v>
      </c>
      <c r="AB59" s="55">
        <f>IFERROR(AA59*(CUF_sources!J$20/CUF_sources!I$20),0)</f>
        <v>0.47999999999999987</v>
      </c>
      <c r="AC59" s="55">
        <f>CUF_sources!C$20</f>
        <v>0.35714285714285715</v>
      </c>
      <c r="AD59" s="55">
        <f>CUF_sources!D$20</f>
        <v>0.4</v>
      </c>
      <c r="AE59" s="55">
        <f>CUF_sources!E$20</f>
        <v>0.43000000000000005</v>
      </c>
      <c r="AF59" s="55">
        <f>CUF_sources!F$20</f>
        <v>0.46</v>
      </c>
      <c r="AG59" s="55">
        <f>CUF_sources!G$20</f>
        <v>0.47</v>
      </c>
      <c r="AH59" s="55">
        <f>CUF_sources!H$20</f>
        <v>0.48</v>
      </c>
      <c r="AI59" s="55">
        <f>CUF_sources!I$20</f>
        <v>0.48</v>
      </c>
      <c r="AJ59" s="55">
        <f>CUF_sources!J$20</f>
        <v>0.48</v>
      </c>
    </row>
    <row r="60" spans="1:36" ht="15" customHeight="1" x14ac:dyDescent="0.25">
      <c r="A60" s="9" t="s">
        <v>21</v>
      </c>
      <c r="B60" s="9" t="s">
        <v>37</v>
      </c>
      <c r="C60" s="9" t="s">
        <v>38</v>
      </c>
      <c r="D60" s="55">
        <f>IFERROR((generation!H60*1000)/(365*24*capacity!H60),0)</f>
        <v>0</v>
      </c>
      <c r="E60" s="55">
        <f>IFERROR((generation!I60*1000)/(365*24*capacity!I60),0)</f>
        <v>0</v>
      </c>
      <c r="F60" s="55">
        <f>IFERROR((generation!J60*1000)/(365*24*capacity!J60),0)</f>
        <v>0</v>
      </c>
      <c r="G60" s="55">
        <f>IFERROR((generation!K60*1000)/(365*24*capacity!K60),0)</f>
        <v>0</v>
      </c>
      <c r="H60" s="55">
        <f>IFERROR((generation!L60*1000)/(365*24*capacity!L60),0)</f>
        <v>0</v>
      </c>
      <c r="I60" s="55">
        <f>IFERROR((generation!M60*1000)/(365*24*capacity!M60),0)</f>
        <v>0</v>
      </c>
      <c r="J60" s="55">
        <f>IFERROR((generation!N60*1000)/(365*24*capacity!N60),0)</f>
        <v>0</v>
      </c>
      <c r="K60" s="55">
        <f>IFERROR((generation!O60*1000)/(365*24*capacity!O60),0)</f>
        <v>0</v>
      </c>
      <c r="L60" s="55">
        <f>IFERROR((generation!P60*1000)/(365*24*capacity!P60),0)</f>
        <v>0</v>
      </c>
      <c r="M60" s="55">
        <f>IF(AND(AVERAGE(D60:L60)&gt;0,AVERAGE(D60:L60)&lt;1),AVERAGE(D60:L60),CUF_sources!C$21)</f>
        <v>0.85</v>
      </c>
      <c r="N60" s="55">
        <f>IFERROR(M60*(CUF_sources!D$21/CUF_sources!C$21),0)</f>
        <v>0.85</v>
      </c>
      <c r="O60" s="55">
        <f>IFERROR(N60*(CUF_sources!E$21/CUF_sources!D$21),0)</f>
        <v>0.85</v>
      </c>
      <c r="P60" s="55">
        <f>IFERROR(O60*(CUF_sources!F$21/CUF_sources!E$21),0)</f>
        <v>0.85</v>
      </c>
      <c r="Q60" s="55">
        <f>IFERROR(P60*(CUF_sources!G$21/CUF_sources!F$21),0)</f>
        <v>0.85</v>
      </c>
      <c r="R60" s="55">
        <f>IFERROR(Q60*(CUF_sources!H$21/CUF_sources!G$21),0)</f>
        <v>0.85</v>
      </c>
      <c r="S60" s="55">
        <f>IFERROR(R60*(CUF_sources!I$21/CUF_sources!H$21),0)</f>
        <v>0.85</v>
      </c>
      <c r="T60" s="55">
        <f>IFERROR(S60*(CUF_sources!J$21/CUF_sources!I$21),0)</f>
        <v>0.85</v>
      </c>
      <c r="U60" s="55">
        <f>IF(M60&lt;CUF_sources!C$21,CUF_sources!C$21,CUF!M60)</f>
        <v>0.85</v>
      </c>
      <c r="V60" s="55">
        <f>IFERROR(U60*(CUF_sources!D$21/CUF_sources!C$21),0)</f>
        <v>0.85</v>
      </c>
      <c r="W60" s="55">
        <f>IFERROR(V60*(CUF_sources!E$21/CUF_sources!D$21),0)</f>
        <v>0.85</v>
      </c>
      <c r="X60" s="55">
        <f>IFERROR(W60*(CUF_sources!F$21/CUF_sources!E$21),0)</f>
        <v>0.85</v>
      </c>
      <c r="Y60" s="55">
        <f>IFERROR(X60*(CUF_sources!G$21/CUF_sources!F$21),0)</f>
        <v>0.85</v>
      </c>
      <c r="Z60" s="55">
        <f>IFERROR(Y60*(CUF_sources!H$21/CUF_sources!G$21),0)</f>
        <v>0.85</v>
      </c>
      <c r="AA60" s="55">
        <f>IFERROR(Z60*(CUF_sources!I$21/CUF_sources!H$21),0)</f>
        <v>0.85</v>
      </c>
      <c r="AB60" s="55">
        <f>IFERROR(AA60*(CUF_sources!J$21/CUF_sources!I$21),0)</f>
        <v>0.85</v>
      </c>
      <c r="AC60" s="55">
        <f>CUF_sources!C$21</f>
        <v>0.85</v>
      </c>
      <c r="AD60" s="55">
        <f>CUF_sources!D$21</f>
        <v>0.85</v>
      </c>
      <c r="AE60" s="55">
        <f>CUF_sources!E$21</f>
        <v>0.85</v>
      </c>
      <c r="AF60" s="55">
        <f>CUF_sources!F$21</f>
        <v>0.85</v>
      </c>
      <c r="AG60" s="55">
        <f>CUF_sources!G$21</f>
        <v>0.85</v>
      </c>
      <c r="AH60" s="55">
        <f>CUF_sources!H$21</f>
        <v>0.85</v>
      </c>
      <c r="AI60" s="55">
        <f>CUF_sources!I$21</f>
        <v>0.85</v>
      </c>
      <c r="AJ60" s="55">
        <f>CUF_sources!J$21</f>
        <v>0.85</v>
      </c>
    </row>
    <row r="61" spans="1:36" ht="15" customHeight="1" x14ac:dyDescent="0.25">
      <c r="A61" s="9" t="s">
        <v>21</v>
      </c>
      <c r="B61" s="9" t="s">
        <v>39</v>
      </c>
      <c r="C61" s="9" t="s">
        <v>40</v>
      </c>
      <c r="D61" s="55">
        <f>IFERROR((generation!H61*1000)/(365*24*capacity!H61),0)</f>
        <v>0.60001256357602695</v>
      </c>
      <c r="E61" s="55">
        <f>IFERROR((generation!I61*1000)/(365*24*capacity!I61),0)</f>
        <v>0.58032814568641755</v>
      </c>
      <c r="F61" s="55">
        <f>IFERROR((generation!J61*1000)/(365*24*capacity!J61),0)</f>
        <v>0.65960327053195711</v>
      </c>
      <c r="G61" s="55">
        <f>IFERROR((generation!K61*1000)/(365*24*capacity!K61),0)</f>
        <v>0.70254347993895883</v>
      </c>
      <c r="H61" s="55">
        <f>IFERROR((generation!L61*1000)/(365*24*capacity!L61),0)</f>
        <v>0.69792900002294567</v>
      </c>
      <c r="I61" s="55">
        <f>IFERROR((generation!M61*1000)/(365*24*capacity!M61),0)</f>
        <v>0.68757968121826252</v>
      </c>
      <c r="J61" s="55">
        <f>IFERROR((generation!N61*1000)/(365*24*capacity!N61),0)</f>
        <v>0.69410440266069562</v>
      </c>
      <c r="K61" s="55">
        <f>IFERROR((generation!O61*1000)/(365*24*capacity!O61),0)</f>
        <v>0.69011741682974559</v>
      </c>
      <c r="L61" s="55">
        <f>IFERROR((generation!P61*1000)/(365*24*capacity!P61),0)</f>
        <v>0.67913441117128592</v>
      </c>
      <c r="M61" s="55">
        <f>IF(AND(AVERAGE(D61:L61)&gt;0,AVERAGE(D61:L61)&lt;1),AVERAGE(D61:L61),CUF_sources!C$22)</f>
        <v>0.66570581907069948</v>
      </c>
      <c r="N61" s="55">
        <f>IFERROR(M61*(CUF_sources!D$22/CUF_sources!C$22),0)</f>
        <v>0.66570581907069948</v>
      </c>
      <c r="O61" s="55">
        <f>IFERROR(N61*(CUF_sources!E$22/CUF_sources!D$22),0)</f>
        <v>0.66570581907069948</v>
      </c>
      <c r="P61" s="55">
        <f>IFERROR(O61*(CUF_sources!F$22/CUF_sources!E$22),0)</f>
        <v>0.66570581907069948</v>
      </c>
      <c r="Q61" s="55">
        <f>IFERROR(P61*(CUF_sources!G$22/CUF_sources!F$22),0)</f>
        <v>0.66570581907069948</v>
      </c>
      <c r="R61" s="55">
        <f>IFERROR(Q61*(CUF_sources!H$22/CUF_sources!G$22),0)</f>
        <v>0.66570581907069948</v>
      </c>
      <c r="S61" s="55">
        <f>IFERROR(R61*(CUF_sources!I$22/CUF_sources!H$22),0)</f>
        <v>0.66570581907069948</v>
      </c>
      <c r="T61" s="55">
        <f>IFERROR(S61*(CUF_sources!J$22/CUF_sources!I$22),0)</f>
        <v>0.66570581907069948</v>
      </c>
      <c r="U61" s="55">
        <f>IF(M61&lt;CUF_sources!C$22,CUF_sources!C$22,CUF!M61)</f>
        <v>0.7</v>
      </c>
      <c r="V61" s="55">
        <f>IFERROR(U61*(CUF_sources!D$22/CUF_sources!C$22),0)</f>
        <v>0.7</v>
      </c>
      <c r="W61" s="55">
        <f>IFERROR(V61*(CUF_sources!E$22/CUF_sources!D$22),0)</f>
        <v>0.7</v>
      </c>
      <c r="X61" s="55">
        <f>IFERROR(W61*(CUF_sources!F$22/CUF_sources!E$22),0)</f>
        <v>0.7</v>
      </c>
      <c r="Y61" s="55">
        <f>IFERROR(X61*(CUF_sources!G$22/CUF_sources!F$22),0)</f>
        <v>0.7</v>
      </c>
      <c r="Z61" s="55">
        <f>IFERROR(Y61*(CUF_sources!H$22/CUF_sources!G$22),0)</f>
        <v>0.7</v>
      </c>
      <c r="AA61" s="55">
        <f>IFERROR(Z61*(CUF_sources!I$22/CUF_sources!H$22),0)</f>
        <v>0.7</v>
      </c>
      <c r="AB61" s="55">
        <f>IFERROR(AA61*(CUF_sources!J$22/CUF_sources!I$22),0)</f>
        <v>0.7</v>
      </c>
      <c r="AC61" s="55">
        <f>CUF_sources!C$22</f>
        <v>0.7</v>
      </c>
      <c r="AD61" s="55">
        <f>CUF_sources!D$22</f>
        <v>0.7</v>
      </c>
      <c r="AE61" s="55">
        <f>CUF_sources!E$22</f>
        <v>0.7</v>
      </c>
      <c r="AF61" s="55">
        <f>CUF_sources!F$22</f>
        <v>0.7</v>
      </c>
      <c r="AG61" s="55">
        <f>CUF_sources!G$22</f>
        <v>0.7</v>
      </c>
      <c r="AH61" s="55">
        <f>CUF_sources!H$22</f>
        <v>0.7</v>
      </c>
      <c r="AI61" s="55">
        <f>CUF_sources!I$22</f>
        <v>0.7</v>
      </c>
      <c r="AJ61" s="55">
        <f>CUF_sources!J$22</f>
        <v>0.7</v>
      </c>
    </row>
    <row r="62" spans="1:36" ht="15" customHeight="1" x14ac:dyDescent="0.25">
      <c r="A62" s="9" t="s">
        <v>21</v>
      </c>
      <c r="B62" s="9" t="s">
        <v>80</v>
      </c>
      <c r="C62" s="9" t="s">
        <v>85</v>
      </c>
      <c r="D62" s="55">
        <f>IFERROR((generation!H62*1000)/(365*24*capacity!H62),0)</f>
        <v>0.13290719126746511</v>
      </c>
      <c r="E62" s="55">
        <f>IFERROR((generation!I62*1000)/(365*24*capacity!I62),0)</f>
        <v>0.12381817329100306</v>
      </c>
      <c r="F62" s="55">
        <f>IFERROR((generation!J62*1000)/(365*24*capacity!J62),0)</f>
        <v>0.11477944146181064</v>
      </c>
      <c r="G62" s="55">
        <f>IFERROR((generation!K62*1000)/(365*24*capacity!K62),0)</f>
        <v>0.11964754846422605</v>
      </c>
      <c r="H62" s="55">
        <f>IFERROR((generation!L62*1000)/(365*24*capacity!L62),0)</f>
        <v>0.12713198584997271</v>
      </c>
      <c r="I62" s="55">
        <f>IFERROR((generation!M62*1000)/(365*24*capacity!M62),0)</f>
        <v>0.12010241941873864</v>
      </c>
      <c r="J62" s="55">
        <f>IFERROR((generation!N62*1000)/(365*24*capacity!N62),0)</f>
        <v>0.12349546099027055</v>
      </c>
      <c r="K62" s="55">
        <f>IFERROR((generation!O62*1000)/(365*24*capacity!O62),0)</f>
        <v>0.13296034817876543</v>
      </c>
      <c r="L62" s="55">
        <f>IFERROR((generation!P62*1000)/(365*24*capacity!P62),0)</f>
        <v>0.12976447032229382</v>
      </c>
      <c r="M62" s="55">
        <f>IF(AND(AVERAGE(D62:L62)&gt;0,AVERAGE(D62:L62)&lt;1),AVERAGE(D62:L62),CUF_sources!C$23)</f>
        <v>0.12495633769383845</v>
      </c>
      <c r="N62" s="55">
        <f>IFERROR(M62*(CUF_sources!D$23/CUF_sources!C$23),0)</f>
        <v>0.12983744463500402</v>
      </c>
      <c r="O62" s="55">
        <f>IFERROR(N62*(CUF_sources!E$23/CUF_sources!D$23),0)</f>
        <v>0.13325421949381994</v>
      </c>
      <c r="P62" s="55">
        <f>IFERROR(O62*(CUF_sources!F$23/CUF_sources!E$23),0)</f>
        <v>0.13667099435263586</v>
      </c>
      <c r="Q62" s="55">
        <f>IFERROR(P62*(CUF_sources!G$23/CUF_sources!F$23),0)</f>
        <v>0.14008776921145175</v>
      </c>
      <c r="R62" s="55">
        <f>IFERROR(Q62*(CUF_sources!H$23/CUF_sources!G$23),0)</f>
        <v>0.14350454407026761</v>
      </c>
      <c r="S62" s="55">
        <f>IFERROR(R62*(CUF_sources!I$23/CUF_sources!H$23),0)</f>
        <v>0.14350454407026761</v>
      </c>
      <c r="T62" s="55">
        <f>IFERROR(S62*(CUF_sources!J$23/CUF_sources!I$23),0)</f>
        <v>0.14350454407026761</v>
      </c>
      <c r="U62" s="55">
        <f>IF(M62&gt;0,M62,CUF_sources!C$23)</f>
        <v>0.12495633769383845</v>
      </c>
      <c r="V62" s="55">
        <f>IFERROR(U62*(CUF_sources!D$23/CUF_sources!C$23),0)</f>
        <v>0.12983744463500402</v>
      </c>
      <c r="W62" s="55">
        <f>IFERROR(V62*(CUF_sources!E$23/CUF_sources!D$23),0)</f>
        <v>0.13325421949381994</v>
      </c>
      <c r="X62" s="55">
        <f>IFERROR(W62*(CUF_sources!F$23/CUF_sources!E$23),0)</f>
        <v>0.13667099435263586</v>
      </c>
      <c r="Y62" s="55">
        <f>IFERROR(X62*(CUF_sources!G$23/CUF_sources!F$23),0)</f>
        <v>0.14008776921145175</v>
      </c>
      <c r="Z62" s="55">
        <f>IFERROR(Y62*(CUF_sources!H$23/CUF_sources!G$23),0)</f>
        <v>0.14350454407026761</v>
      </c>
      <c r="AA62" s="55">
        <f>IFERROR(Z62*(CUF_sources!I$23/CUF_sources!H$23),0)</f>
        <v>0.14350454407026761</v>
      </c>
      <c r="AB62" s="55">
        <f>IFERROR(AA62*(CUF_sources!J$23/CUF_sources!I$23),0)</f>
        <v>0.14350454407026761</v>
      </c>
      <c r="AC62" s="55">
        <f>CUF_sources!C$23</f>
        <v>0.18285714285714286</v>
      </c>
      <c r="AD62" s="55">
        <f>CUF_sources!D$23</f>
        <v>0.19</v>
      </c>
      <c r="AE62" s="55">
        <f>CUF_sources!E$23</f>
        <v>0.19500000000000001</v>
      </c>
      <c r="AF62" s="55">
        <f>CUF_sources!F$23</f>
        <v>0.2</v>
      </c>
      <c r="AG62" s="55">
        <f>CUF_sources!G$23</f>
        <v>0.20500000000000002</v>
      </c>
      <c r="AH62" s="55">
        <f>CUF_sources!H$23</f>
        <v>0.21</v>
      </c>
      <c r="AI62" s="55">
        <f>CUF_sources!I$23</f>
        <v>0.21</v>
      </c>
      <c r="AJ62" s="55">
        <f>CUF_sources!J$23</f>
        <v>0.21</v>
      </c>
    </row>
    <row r="63" spans="1:36" ht="15" customHeight="1" x14ac:dyDescent="0.25">
      <c r="A63" s="9" t="s">
        <v>21</v>
      </c>
      <c r="B63" s="9" t="s">
        <v>81</v>
      </c>
      <c r="C63" s="9" t="s">
        <v>86</v>
      </c>
      <c r="D63" s="55">
        <f>IFERROR((generation!H63*1000)/(365*24*capacity!H63),0)</f>
        <v>0.12539341056505654</v>
      </c>
      <c r="E63" s="55">
        <f>IFERROR((generation!I63*1000)/(365*24*capacity!I63),0)</f>
        <v>0.11681823151050766</v>
      </c>
      <c r="F63" s="55">
        <f>IFERROR((generation!J63*1000)/(365*24*capacity!J63),0)</f>
        <v>0.10829049572407837</v>
      </c>
      <c r="G63" s="55">
        <f>IFERROR((generation!K63*1000)/(365*24*capacity!K63),0)</f>
        <v>0.11288338896188717</v>
      </c>
      <c r="H63" s="55">
        <f>IFERROR((generation!L63*1000)/(365*24*capacity!L63),0)</f>
        <v>0.11994470085185653</v>
      </c>
      <c r="I63" s="55">
        <f>IFERROR((generation!M63*1000)/(365*24*capacity!M63),0)</f>
        <v>0.11331254422285823</v>
      </c>
      <c r="J63" s="55">
        <f>IFERROR((generation!N63*1000)/(365*24*capacity!N63),0)</f>
        <v>0.11651376344046388</v>
      </c>
      <c r="K63" s="55">
        <f>IFERROR((generation!O63*1000)/(365*24*capacity!O63),0)</f>
        <v>0.12427577913577083</v>
      </c>
      <c r="L63" s="55">
        <f>IFERROR((generation!P63*1000)/(365*24*capacity!P63),0)</f>
        <v>0.120958651857383</v>
      </c>
      <c r="M63" s="55">
        <f>IF(AND(AVERAGE(D63:L63)&gt;0,AVERAGE(D63:L63)&lt;1),AVERAGE(D63:L63),CUF_sources!C$24)</f>
        <v>0.11759899625220689</v>
      </c>
      <c r="N63" s="55">
        <f>IFERROR(M63*(CUF_sources!D$24/CUF_sources!C$24),0)</f>
        <v>0.11759899625220689</v>
      </c>
      <c r="O63" s="55">
        <f>IFERROR(N63*(CUF_sources!E$24/CUF_sources!D$24),0)</f>
        <v>0.12249895442938219</v>
      </c>
      <c r="P63" s="55">
        <f>IFERROR(O63*(CUF_sources!F$24/CUF_sources!E$24),0)</f>
        <v>0.12739891260655747</v>
      </c>
      <c r="Q63" s="55">
        <f>IFERROR(P63*(CUF_sources!G$24/CUF_sources!F$24),0)</f>
        <v>0.13229887078373279</v>
      </c>
      <c r="R63" s="55">
        <f>IFERROR(Q63*(CUF_sources!H$24/CUF_sources!G$24),0)</f>
        <v>0.13719882896090807</v>
      </c>
      <c r="S63" s="55">
        <f>IFERROR(R63*(CUF_sources!I$24/CUF_sources!H$24),0)</f>
        <v>0.13719882896090807</v>
      </c>
      <c r="T63" s="55">
        <f>IFERROR(S63*(CUF_sources!J$24/CUF_sources!I$24),0)</f>
        <v>0.13719882896090807</v>
      </c>
      <c r="U63" s="55">
        <f>IF(M63&gt;0,M63,CUF_sources!C$24)</f>
        <v>0.11759899625220689</v>
      </c>
      <c r="V63" s="55">
        <f>IFERROR(U63*(CUF_sources!D$24/CUF_sources!C$24),0)</f>
        <v>0.11759899625220689</v>
      </c>
      <c r="W63" s="55">
        <f>IFERROR(V63*(CUF_sources!E$24/CUF_sources!D$24),0)</f>
        <v>0.12249895442938219</v>
      </c>
      <c r="X63" s="55">
        <f>IFERROR(W63*(CUF_sources!F$24/CUF_sources!E$24),0)</f>
        <v>0.12739891260655747</v>
      </c>
      <c r="Y63" s="55">
        <f>IFERROR(X63*(CUF_sources!G$24/CUF_sources!F$24),0)</f>
        <v>0.13229887078373279</v>
      </c>
      <c r="Z63" s="55">
        <f>IFERROR(Y63*(CUF_sources!H$24/CUF_sources!G$24),0)</f>
        <v>0.13719882896090807</v>
      </c>
      <c r="AA63" s="55">
        <f>IFERROR(Z63*(CUF_sources!I$24/CUF_sources!H$24),0)</f>
        <v>0.13719882896090807</v>
      </c>
      <c r="AB63" s="55">
        <f>IFERROR(AA63*(CUF_sources!J$24/CUF_sources!I$24),0)</f>
        <v>0.13719882896090807</v>
      </c>
      <c r="AC63" s="55">
        <f>CUF_sources!C$24</f>
        <v>0.12</v>
      </c>
      <c r="AD63" s="55">
        <f>CUF_sources!D$24</f>
        <v>0.12</v>
      </c>
      <c r="AE63" s="55">
        <f>CUF_sources!E$24</f>
        <v>0.125</v>
      </c>
      <c r="AF63" s="55">
        <f>CUF_sources!F$24</f>
        <v>0.13</v>
      </c>
      <c r="AG63" s="55">
        <f>CUF_sources!G$24</f>
        <v>0.13500000000000001</v>
      </c>
      <c r="AH63" s="55">
        <f>CUF_sources!H$24</f>
        <v>0.14000000000000001</v>
      </c>
      <c r="AI63" s="55">
        <f>CUF_sources!I$24</f>
        <v>0.14000000000000001</v>
      </c>
      <c r="AJ63" s="55">
        <f>CUF_sources!J$24</f>
        <v>0.14000000000000001</v>
      </c>
    </row>
    <row r="64" spans="1:36" ht="15" customHeight="1" x14ac:dyDescent="0.25">
      <c r="A64" s="9" t="s">
        <v>21</v>
      </c>
      <c r="B64" s="9" t="s">
        <v>41</v>
      </c>
      <c r="C64" s="9" t="s">
        <v>42</v>
      </c>
      <c r="D64" s="55">
        <f>IFERROR((generation!H64*1000)/(365*24*capacity!H64),0)</f>
        <v>0</v>
      </c>
      <c r="E64" s="55">
        <f>IFERROR((generation!I64*1000)/(365*24*capacity!I64),0)</f>
        <v>0</v>
      </c>
      <c r="F64" s="55">
        <f>IFERROR((generation!J64*1000)/(365*24*capacity!J64),0)</f>
        <v>0</v>
      </c>
      <c r="G64" s="55">
        <f>IFERROR((generation!K64*1000)/(365*24*capacity!K64),0)</f>
        <v>0</v>
      </c>
      <c r="H64" s="55">
        <f>IFERROR((generation!L64*1000)/(365*24*capacity!L64),0)</f>
        <v>0</v>
      </c>
      <c r="I64" s="55">
        <f>IFERROR((generation!M64*1000)/(365*24*capacity!M64),0)</f>
        <v>0</v>
      </c>
      <c r="J64" s="55">
        <f>IFERROR((generation!N64*1000)/(365*24*capacity!N64),0)</f>
        <v>0</v>
      </c>
      <c r="K64" s="55">
        <f>IFERROR((generation!O64*1000)/(365*24*capacity!O64),0)</f>
        <v>0</v>
      </c>
      <c r="L64" s="55">
        <f>IFERROR((generation!P64*1000)/(365*24*capacity!P64),0)</f>
        <v>0</v>
      </c>
      <c r="M64" s="55">
        <f>IF(AND(AVERAGE(D64:L64)&gt;0,AVERAGE(D64:L64)&lt;1),AVERAGE(D64:L64),CUF_sources!C$25)</f>
        <v>0.37285714285714283</v>
      </c>
      <c r="N64" s="55">
        <f>IFERROR(M64*(CUF_sources!D$25/CUF_sources!C$25),0)</f>
        <v>0.38000000000000006</v>
      </c>
      <c r="O64" s="55">
        <f>IFERROR(N64*(CUF_sources!E$25/CUF_sources!D$25),0)</f>
        <v>0.39000000000000007</v>
      </c>
      <c r="P64" s="55">
        <f>IFERROR(O64*(CUF_sources!F$25/CUF_sources!E$25),0)</f>
        <v>0.40000000000000013</v>
      </c>
      <c r="Q64" s="55">
        <f>IFERROR(P64*(CUF_sources!G$25/CUF_sources!F$25),0)</f>
        <v>0.40500000000000014</v>
      </c>
      <c r="R64" s="55">
        <f>IFERROR(Q64*(CUF_sources!H$25/CUF_sources!G$25),0)</f>
        <v>0.41000000000000009</v>
      </c>
      <c r="S64" s="55">
        <f>IFERROR(R64*(CUF_sources!I$25/CUF_sources!H$25),0)</f>
        <v>0.41000000000000009</v>
      </c>
      <c r="T64" s="55">
        <f>IFERROR(S64*(CUF_sources!J$25/CUF_sources!I$25),0)</f>
        <v>0.41000000000000009</v>
      </c>
      <c r="U64" s="55">
        <f>IF(M64&gt;0,M64,CUF_sources!C$25)</f>
        <v>0.37285714285714283</v>
      </c>
      <c r="V64" s="55">
        <f>IFERROR(U64*(CUF_sources!D$25/CUF_sources!C$25),0)</f>
        <v>0.38000000000000006</v>
      </c>
      <c r="W64" s="55">
        <f>IFERROR(V64*(CUF_sources!E$25/CUF_sources!D$25),0)</f>
        <v>0.39000000000000007</v>
      </c>
      <c r="X64" s="55">
        <f>IFERROR(W64*(CUF_sources!F$25/CUF_sources!E$25),0)</f>
        <v>0.40000000000000013</v>
      </c>
      <c r="Y64" s="55">
        <f>IFERROR(X64*(CUF_sources!G$25/CUF_sources!F$25),0)</f>
        <v>0.40500000000000014</v>
      </c>
      <c r="Z64" s="55">
        <f>IFERROR(Y64*(CUF_sources!H$25/CUF_sources!G$25),0)</f>
        <v>0.41000000000000009</v>
      </c>
      <c r="AA64" s="55">
        <f>IFERROR(Z64*(CUF_sources!I$25/CUF_sources!H$25),0)</f>
        <v>0.41000000000000009</v>
      </c>
      <c r="AB64" s="55">
        <f>IFERROR(AA64*(CUF_sources!J$25/CUF_sources!I$25),0)</f>
        <v>0.41000000000000009</v>
      </c>
      <c r="AC64" s="55">
        <f>CUF_sources!C$25</f>
        <v>0.37285714285714283</v>
      </c>
      <c r="AD64" s="55">
        <f>CUF_sources!D$25</f>
        <v>0.38</v>
      </c>
      <c r="AE64" s="55">
        <f>CUF_sources!E$25</f>
        <v>0.39</v>
      </c>
      <c r="AF64" s="55">
        <f>CUF_sources!F$25</f>
        <v>0.4</v>
      </c>
      <c r="AG64" s="55">
        <f>CUF_sources!G$25</f>
        <v>0.40500000000000003</v>
      </c>
      <c r="AH64" s="55">
        <f>CUF_sources!H$25</f>
        <v>0.41</v>
      </c>
      <c r="AI64" s="55">
        <f>CUF_sources!I$25</f>
        <v>0.41</v>
      </c>
      <c r="AJ64" s="55">
        <f>CUF_sources!J$25</f>
        <v>0.41</v>
      </c>
    </row>
    <row r="65" spans="1:36" ht="15" customHeight="1" x14ac:dyDescent="0.25">
      <c r="A65" s="9" t="s">
        <v>21</v>
      </c>
      <c r="B65" s="9" t="s">
        <v>43</v>
      </c>
      <c r="C65" s="9" t="s">
        <v>44</v>
      </c>
      <c r="D65" s="55">
        <f>IFERROR((generation!H65*1000)/(365*24*capacity!H65),0)</f>
        <v>0</v>
      </c>
      <c r="E65" s="55">
        <f>IFERROR((generation!I65*1000)/(365*24*capacity!I65),0)</f>
        <v>0</v>
      </c>
      <c r="F65" s="55">
        <f>IFERROR((generation!J65*1000)/(365*24*capacity!J65),0)</f>
        <v>0</v>
      </c>
      <c r="G65" s="55">
        <f>IFERROR((generation!K65*1000)/(365*24*capacity!K65),0)</f>
        <v>0</v>
      </c>
      <c r="H65" s="55">
        <f>IFERROR((generation!L65*1000)/(365*24*capacity!L65),0)</f>
        <v>0</v>
      </c>
      <c r="I65" s="55">
        <f>IFERROR((generation!M65*1000)/(365*24*capacity!M65),0)</f>
        <v>0</v>
      </c>
      <c r="J65" s="55">
        <f>IFERROR((generation!N65*1000)/(365*24*capacity!N65),0)</f>
        <v>0</v>
      </c>
      <c r="K65" s="55">
        <f>IFERROR((generation!O65*1000)/(365*24*capacity!O65),0)</f>
        <v>0</v>
      </c>
      <c r="L65" s="55">
        <f>IFERROR((generation!P65*1000)/(365*24*capacity!P65),0)</f>
        <v>0</v>
      </c>
      <c r="M65" s="55">
        <f>IF(AND(AVERAGE(D65:L65)&gt;0,AVERAGE(D65:L65)&lt;1),AVERAGE(D65:L65),CUF_sources!C$26)</f>
        <v>0.20857142857142857</v>
      </c>
      <c r="N65" s="55">
        <f>IFERROR(M65*(CUF_sources!D$26/CUF_sources!C$26),0)</f>
        <v>0.23</v>
      </c>
      <c r="O65" s="55">
        <f>IFERROR(N65*(CUF_sources!E$26/CUF_sources!D$26),0)</f>
        <v>0.255</v>
      </c>
      <c r="P65" s="55">
        <f>IFERROR(O65*(CUF_sources!F$26/CUF_sources!E$26),0)</f>
        <v>0.28000000000000003</v>
      </c>
      <c r="Q65" s="55">
        <f>IFERROR(P65*(CUF_sources!G$26/CUF_sources!F$26),0)</f>
        <v>0.30000000000000004</v>
      </c>
      <c r="R65" s="55">
        <f>IFERROR(Q65*(CUF_sources!H$26/CUF_sources!G$26),0)</f>
        <v>0.31999999999999995</v>
      </c>
      <c r="S65" s="55">
        <f>IFERROR(R65*(CUF_sources!I$26/CUF_sources!H$26),0)</f>
        <v>0.33999999999999986</v>
      </c>
      <c r="T65" s="55">
        <f>IFERROR(S65*(CUF_sources!J$26/CUF_sources!I$26),0)</f>
        <v>0.35999999999999988</v>
      </c>
      <c r="U65" s="55">
        <f>IF(M65&gt;0,M65,CUF_sources!C$26)</f>
        <v>0.20857142857142857</v>
      </c>
      <c r="V65" s="55">
        <f>IFERROR(U65*(CUF_sources!D$26/CUF_sources!C$26),0)</f>
        <v>0.23</v>
      </c>
      <c r="W65" s="55">
        <f>IFERROR(V65*(CUF_sources!E$26/CUF_sources!D$26),0)</f>
        <v>0.255</v>
      </c>
      <c r="X65" s="55">
        <f>IFERROR(W65*(CUF_sources!F$26/CUF_sources!E$26),0)</f>
        <v>0.28000000000000003</v>
      </c>
      <c r="Y65" s="55">
        <f>IFERROR(X65*(CUF_sources!G$26/CUF_sources!F$26),0)</f>
        <v>0.30000000000000004</v>
      </c>
      <c r="Z65" s="55">
        <f>IFERROR(Y65*(CUF_sources!H$26/CUF_sources!G$26),0)</f>
        <v>0.31999999999999995</v>
      </c>
      <c r="AA65" s="55">
        <f>IFERROR(Z65*(CUF_sources!I$26/CUF_sources!H$26),0)</f>
        <v>0.33999999999999986</v>
      </c>
      <c r="AB65" s="55">
        <f>IFERROR(AA65*(CUF_sources!J$26/CUF_sources!I$26),0)</f>
        <v>0.35999999999999988</v>
      </c>
      <c r="AC65" s="55">
        <f>CUF_sources!C$26</f>
        <v>0.20857142857142857</v>
      </c>
      <c r="AD65" s="55">
        <f>CUF_sources!D$26</f>
        <v>0.23</v>
      </c>
      <c r="AE65" s="55">
        <f>CUF_sources!E$26</f>
        <v>0.255</v>
      </c>
      <c r="AF65" s="55">
        <f>CUF_sources!F$26</f>
        <v>0.28000000000000003</v>
      </c>
      <c r="AG65" s="55">
        <f>CUF_sources!G$26</f>
        <v>0.30000000000000004</v>
      </c>
      <c r="AH65" s="55">
        <f>CUF_sources!H$26</f>
        <v>0.32</v>
      </c>
      <c r="AI65" s="55">
        <f>CUF_sources!I$26</f>
        <v>0.33999999999999997</v>
      </c>
      <c r="AJ65" s="55">
        <f>CUF_sources!J$26</f>
        <v>0.36</v>
      </c>
    </row>
    <row r="66" spans="1:36" ht="15" customHeight="1" x14ac:dyDescent="0.25">
      <c r="A66" s="9" t="s">
        <v>21</v>
      </c>
      <c r="B66" s="9" t="s">
        <v>45</v>
      </c>
      <c r="C66" s="9" t="s">
        <v>46</v>
      </c>
      <c r="D66" s="55">
        <f>IFERROR((generation!H66*1000)/(365*24*capacity!H66),0)</f>
        <v>0</v>
      </c>
      <c r="E66" s="55">
        <f>IFERROR((generation!I66*1000)/(365*24*capacity!I66),0)</f>
        <v>0</v>
      </c>
      <c r="F66" s="55">
        <f>IFERROR((generation!J66*1000)/(365*24*capacity!J66),0)</f>
        <v>0</v>
      </c>
      <c r="G66" s="55">
        <f>IFERROR((generation!K66*1000)/(365*24*capacity!K66),0)</f>
        <v>0</v>
      </c>
      <c r="H66" s="55">
        <f>IFERROR((generation!L66*1000)/(365*24*capacity!L66),0)</f>
        <v>0</v>
      </c>
      <c r="I66" s="55">
        <f>IFERROR((generation!M66*1000)/(365*24*capacity!M66),0)</f>
        <v>0</v>
      </c>
      <c r="J66" s="55">
        <f>IFERROR((generation!N66*1000)/(365*24*capacity!N66),0)</f>
        <v>0</v>
      </c>
      <c r="K66" s="55">
        <f>IFERROR((generation!O66*1000)/(365*24*capacity!O66),0)</f>
        <v>0</v>
      </c>
      <c r="L66" s="55">
        <f>IFERROR((generation!P66*1000)/(365*24*capacity!P66),0)</f>
        <v>0</v>
      </c>
      <c r="M66" s="55">
        <f>IF(AND(AVERAGE(D66:L66)&gt;0,AVERAGE(D66:L66)&lt;1),AVERAGE(D66:L66),CUF_sources!C$27)</f>
        <v>0.95</v>
      </c>
      <c r="N66" s="55">
        <f>IFERROR(M66*(CUF_sources!D$27/CUF_sources!C$27),0)</f>
        <v>0.95</v>
      </c>
      <c r="O66" s="55">
        <f>IFERROR(N66*(CUF_sources!E$27/CUF_sources!D$27),0)</f>
        <v>0.95</v>
      </c>
      <c r="P66" s="55">
        <f>IFERROR(O66*(CUF_sources!F$27/CUF_sources!E$27),0)</f>
        <v>0.95</v>
      </c>
      <c r="Q66" s="55">
        <f>IFERROR(P66*(CUF_sources!G$27/CUF_sources!F$27),0)</f>
        <v>0.95</v>
      </c>
      <c r="R66" s="55">
        <f>IFERROR(Q66*(CUF_sources!H$27/CUF_sources!G$27),0)</f>
        <v>0.95</v>
      </c>
      <c r="S66" s="55">
        <f>IFERROR(R66*(CUF_sources!I$27/CUF_sources!H$27),0)</f>
        <v>0.95</v>
      </c>
      <c r="T66" s="55">
        <f>IFERROR(S66*(CUF_sources!J$27/CUF_sources!I$27),0)</f>
        <v>0.95</v>
      </c>
      <c r="U66" s="55">
        <f>IF(M66&gt;0,M66,CUF_sources!C$27)</f>
        <v>0.95</v>
      </c>
      <c r="V66" s="55">
        <f>IFERROR(U66*(CUF_sources!D$27/CUF_sources!C$27),0)</f>
        <v>0.95</v>
      </c>
      <c r="W66" s="55">
        <f>IFERROR(V66*(CUF_sources!E$27/CUF_sources!D$27),0)</f>
        <v>0.95</v>
      </c>
      <c r="X66" s="55">
        <f>IFERROR(W66*(CUF_sources!F$27/CUF_sources!E$27),0)</f>
        <v>0.95</v>
      </c>
      <c r="Y66" s="55">
        <f>IFERROR(X66*(CUF_sources!G$27/CUF_sources!F$27),0)</f>
        <v>0.95</v>
      </c>
      <c r="Z66" s="55">
        <f>IFERROR(Y66*(CUF_sources!H$27/CUF_sources!G$27),0)</f>
        <v>0.95</v>
      </c>
      <c r="AA66" s="55">
        <f>IFERROR(Z66*(CUF_sources!I$27/CUF_sources!H$27),0)</f>
        <v>0.95</v>
      </c>
      <c r="AB66" s="55">
        <f>IFERROR(AA66*(CUF_sources!J$27/CUF_sources!I$27),0)</f>
        <v>0.95</v>
      </c>
      <c r="AC66" s="55">
        <f>CUF_sources!C$27</f>
        <v>0.95</v>
      </c>
      <c r="AD66" s="55">
        <f>CUF_sources!D$27</f>
        <v>0.95</v>
      </c>
      <c r="AE66" s="55">
        <f>CUF_sources!E$27</f>
        <v>0.95</v>
      </c>
      <c r="AF66" s="55">
        <f>CUF_sources!F$27</f>
        <v>0.95</v>
      </c>
      <c r="AG66" s="55">
        <f>CUF_sources!G$27</f>
        <v>0.95</v>
      </c>
      <c r="AH66" s="55">
        <f>CUF_sources!H$27</f>
        <v>0.95</v>
      </c>
      <c r="AI66" s="55">
        <f>CUF_sources!I$27</f>
        <v>0.95</v>
      </c>
      <c r="AJ66" s="55">
        <f>CUF_sources!J$27</f>
        <v>0.95</v>
      </c>
    </row>
    <row r="67" spans="1:36" ht="15" customHeight="1" x14ac:dyDescent="0.25">
      <c r="A67" s="9" t="s">
        <v>20</v>
      </c>
      <c r="B67" s="9" t="s">
        <v>29</v>
      </c>
      <c r="C67" s="9" t="s">
        <v>30</v>
      </c>
      <c r="D67" s="55">
        <f>IFERROR((generation!H67*1000)/(365*24*capacity!H67),0)</f>
        <v>0.59097295398665262</v>
      </c>
      <c r="E67" s="55">
        <f>IFERROR((generation!I67*1000)/(365*24*capacity!I67),0)</f>
        <v>0.60874279367430051</v>
      </c>
      <c r="F67" s="55">
        <f>IFERROR((generation!J67*1000)/(365*24*capacity!J67),0)</f>
        <v>0.62833788559010151</v>
      </c>
      <c r="G67" s="55">
        <f>IFERROR((generation!K67*1000)/(365*24*capacity!K67),0)</f>
        <v>0.61134548137692091</v>
      </c>
      <c r="H67" s="55">
        <f>IFERROR((generation!L67*1000)/(365*24*capacity!L67),0)</f>
        <v>0.65624201395418358</v>
      </c>
      <c r="I67" s="55">
        <f>IFERROR((generation!M67*1000)/(365*24*capacity!M67),0)</f>
        <v>0.63135625681540086</v>
      </c>
      <c r="J67" s="55">
        <f>IFERROR((generation!N67*1000)/(365*24*capacity!N67),0)</f>
        <v>0.56552313104794982</v>
      </c>
      <c r="K67" s="55">
        <f>IFERROR((generation!O67*1000)/(365*24*capacity!O67),0)</f>
        <v>0.56240996500652241</v>
      </c>
      <c r="L67" s="55">
        <f>IFERROR((generation!P67*1000)/(365*24*capacity!P67),0)</f>
        <v>0.42091956230846872</v>
      </c>
      <c r="M67" s="55">
        <f>IF(AND(AVERAGE(D67:L67)&gt;0,AVERAGE(D67:L67)&lt;1),AVERAGE(D67:L67),CUF_sources!C$15)</f>
        <v>0.58620556041783334</v>
      </c>
      <c r="N67" s="55">
        <f>IFERROR(M67*(CUF_sources!D$15/CUF_sources!C$15),0)</f>
        <v>0.58620556041783334</v>
      </c>
      <c r="O67" s="55">
        <f>IFERROR(N67*(CUF_sources!E$15/CUF_sources!D$15),0)</f>
        <v>0.58620556041783334</v>
      </c>
      <c r="P67" s="55">
        <f>IFERROR(O67*(CUF_sources!F$15/CUF_sources!E$15),0)</f>
        <v>0.58620556041783334</v>
      </c>
      <c r="Q67" s="55">
        <f>IFERROR(P67*(CUF_sources!G$15/CUF_sources!F$15),0)</f>
        <v>0.58620556041783334</v>
      </c>
      <c r="R67" s="55">
        <f>IFERROR(Q67*(CUF_sources!H$15/CUF_sources!G$15),0)</f>
        <v>0.58620556041783334</v>
      </c>
      <c r="S67" s="55">
        <f>IFERROR(R67*(CUF_sources!I$15/CUF_sources!H$15),0)</f>
        <v>0.58620556041783334</v>
      </c>
      <c r="T67" s="55">
        <f>IFERROR(S67*(CUF_sources!J$15/CUF_sources!I$15),0)</f>
        <v>0.58620556041783334</v>
      </c>
      <c r="U67" s="55">
        <f>IF(M67&lt;CUF_sources!C$15,CUF_sources!C$15,CUF!M67)</f>
        <v>0.85</v>
      </c>
      <c r="V67" s="55">
        <f>IFERROR(U67*(CUF_sources!D$15/CUF_sources!C$15),0)</f>
        <v>0.85</v>
      </c>
      <c r="W67" s="55">
        <f>IFERROR(V67*(CUF_sources!E$15/CUF_sources!D$15),0)</f>
        <v>0.85</v>
      </c>
      <c r="X67" s="55">
        <f>IFERROR(W67*(CUF_sources!F$15/CUF_sources!E$15),0)</f>
        <v>0.85</v>
      </c>
      <c r="Y67" s="55">
        <f>IFERROR(X67*(CUF_sources!G$15/CUF_sources!F$15),0)</f>
        <v>0.85</v>
      </c>
      <c r="Z67" s="55">
        <f>IFERROR(Y67*(CUF_sources!H$15/CUF_sources!G$15),0)</f>
        <v>0.85</v>
      </c>
      <c r="AA67" s="55">
        <f>IFERROR(Z67*(CUF_sources!I$15/CUF_sources!H$15),0)</f>
        <v>0.85</v>
      </c>
      <c r="AB67" s="55">
        <f>IFERROR(AA67*(CUF_sources!J$15/CUF_sources!I$15),0)</f>
        <v>0.85</v>
      </c>
      <c r="AC67" s="55">
        <f>CUF_sources!C$15</f>
        <v>0.85</v>
      </c>
      <c r="AD67" s="55">
        <f>CUF_sources!D$15</f>
        <v>0.85</v>
      </c>
      <c r="AE67" s="55">
        <f>CUF_sources!E$15</f>
        <v>0.85</v>
      </c>
      <c r="AF67" s="55">
        <f>CUF_sources!F$15</f>
        <v>0.85</v>
      </c>
      <c r="AG67" s="55">
        <f>CUF_sources!G$15</f>
        <v>0.85</v>
      </c>
      <c r="AH67" s="55">
        <f>CUF_sources!H$15</f>
        <v>0.85</v>
      </c>
      <c r="AI67" s="55">
        <f>CUF_sources!I$15</f>
        <v>0.85</v>
      </c>
      <c r="AJ67" s="55">
        <f>CUF_sources!J$15</f>
        <v>0.85</v>
      </c>
    </row>
    <row r="68" spans="1:36" ht="15" customHeight="1" x14ac:dyDescent="0.25">
      <c r="A68" s="9" t="s">
        <v>20</v>
      </c>
      <c r="B68" s="9" t="s">
        <v>31</v>
      </c>
      <c r="C68" s="9" t="s">
        <v>32</v>
      </c>
      <c r="D68" s="55">
        <f>IFERROR((generation!H68*1000)/(365*24*capacity!H68),0)</f>
        <v>0.45057232587450152</v>
      </c>
      <c r="E68" s="55">
        <f>IFERROR((generation!I68*1000)/(365*24*capacity!I68),0)</f>
        <v>0.34072269055145765</v>
      </c>
      <c r="F68" s="55">
        <f>IFERROR((generation!J68*1000)/(365*24*capacity!J68),0)</f>
        <v>0.28003888285927536</v>
      </c>
      <c r="G68" s="55">
        <f>IFERROR((generation!K68*1000)/(365*24*capacity!K68),0)</f>
        <v>0.2497737752577518</v>
      </c>
      <c r="H68" s="55">
        <f>IFERROR((generation!L68*1000)/(365*24*capacity!L68),0)</f>
        <v>0.22668814083277289</v>
      </c>
      <c r="I68" s="55">
        <f>IFERROR((generation!M68*1000)/(365*24*capacity!M68),0)</f>
        <v>0.28996519036492752</v>
      </c>
      <c r="J68" s="55">
        <f>IFERROR((generation!N68*1000)/(365*24*capacity!N68),0)</f>
        <v>0.30679201876810713</v>
      </c>
      <c r="K68" s="55">
        <f>IFERROR((generation!O68*1000)/(365*24*capacity!O68),0)</f>
        <v>0.30367022181958542</v>
      </c>
      <c r="L68" s="55">
        <f>IFERROR((generation!P68*1000)/(365*24*capacity!P68),0)</f>
        <v>0.32734551835367248</v>
      </c>
      <c r="M68" s="55">
        <f>IF(AND(AVERAGE(D68:L68)&gt;0,AVERAGE(D68:L68)&lt;1),AVERAGE(D68:L68),CUF_sources!C$16)</f>
        <v>0.30839652940911688</v>
      </c>
      <c r="N68" s="55">
        <f>IFERROR(M68*(CUF_sources!D$16/CUF_sources!C$16),0)</f>
        <v>0.30839652940911688</v>
      </c>
      <c r="O68" s="55">
        <f>IFERROR(N68*(CUF_sources!E$16/CUF_sources!D$16),0)</f>
        <v>0.30839652940911688</v>
      </c>
      <c r="P68" s="55">
        <f>IFERROR(O68*(CUF_sources!F$16/CUF_sources!E$16),0)</f>
        <v>0.30839652940911688</v>
      </c>
      <c r="Q68" s="55">
        <f>IFERROR(P68*(CUF_sources!G$16/CUF_sources!F$16),0)</f>
        <v>0.30839652940911688</v>
      </c>
      <c r="R68" s="55">
        <f>IFERROR(Q68*(CUF_sources!H$16/CUF_sources!G$16),0)</f>
        <v>0.30839652940911688</v>
      </c>
      <c r="S68" s="55">
        <f>IFERROR(R68*(CUF_sources!I$16/CUF_sources!H$16),0)</f>
        <v>0.30839652940911688</v>
      </c>
      <c r="T68" s="55">
        <f>IFERROR(S68*(CUF_sources!J$16/CUF_sources!I$16),0)</f>
        <v>0.30839652940911688</v>
      </c>
      <c r="U68" s="55">
        <f>IF(M68&lt;CUF_sources!C$16,CUF_sources!C$16,CUF!M68)</f>
        <v>0.85</v>
      </c>
      <c r="V68" s="55">
        <f>IFERROR(U68*(CUF_sources!D$16/CUF_sources!C$16),0)</f>
        <v>0.85</v>
      </c>
      <c r="W68" s="55">
        <f>IFERROR(V68*(CUF_sources!E$16/CUF_sources!D$16),0)</f>
        <v>0.85</v>
      </c>
      <c r="X68" s="55">
        <f>IFERROR(W68*(CUF_sources!F$16/CUF_sources!E$16),0)</f>
        <v>0.85</v>
      </c>
      <c r="Y68" s="55">
        <f>IFERROR(X68*(CUF_sources!G$16/CUF_sources!F$16),0)</f>
        <v>0.85</v>
      </c>
      <c r="Z68" s="55">
        <f>IFERROR(Y68*(CUF_sources!H$16/CUF_sources!G$16),0)</f>
        <v>0.85</v>
      </c>
      <c r="AA68" s="55">
        <f>IFERROR(Z68*(CUF_sources!I$16/CUF_sources!H$16),0)</f>
        <v>0.85</v>
      </c>
      <c r="AB68" s="55">
        <f>IFERROR(AA68*(CUF_sources!J$16/CUF_sources!I$16),0)</f>
        <v>0.85</v>
      </c>
      <c r="AC68" s="55">
        <f>CUF_sources!C$16</f>
        <v>0.85</v>
      </c>
      <c r="AD68" s="55">
        <f>CUF_sources!D$16</f>
        <v>0.85</v>
      </c>
      <c r="AE68" s="55">
        <f>CUF_sources!E$16</f>
        <v>0.85</v>
      </c>
      <c r="AF68" s="55">
        <f>CUF_sources!F$16</f>
        <v>0.85</v>
      </c>
      <c r="AG68" s="55">
        <f>CUF_sources!G$16</f>
        <v>0.85</v>
      </c>
      <c r="AH68" s="55">
        <f>CUF_sources!H$16</f>
        <v>0.85</v>
      </c>
      <c r="AI68" s="55">
        <f>CUF_sources!I$16</f>
        <v>0.85</v>
      </c>
      <c r="AJ68" s="55">
        <f>CUF_sources!J$16</f>
        <v>0.85</v>
      </c>
    </row>
    <row r="69" spans="1:36" ht="15" customHeight="1" x14ac:dyDescent="0.25">
      <c r="A69" s="9" t="s">
        <v>20</v>
      </c>
      <c r="B69" s="9" t="s">
        <v>33</v>
      </c>
      <c r="C69" s="9" t="s">
        <v>34</v>
      </c>
      <c r="D69" s="55">
        <f>IFERROR((generation!H69*1000)/(365*24*capacity!H69),0)</f>
        <v>0.60221119954094715</v>
      </c>
      <c r="E69" s="55">
        <f>IFERROR((generation!I69*1000)/(365*24*capacity!I69),0)</f>
        <v>0.94082542911325928</v>
      </c>
      <c r="F69" s="55">
        <f>IFERROR((generation!J69*1000)/(365*24*capacity!J69),0)</f>
        <v>0.92029867281750444</v>
      </c>
      <c r="G69" s="55">
        <f>IFERROR((generation!K69*1000)/(365*24*capacity!K69),0)</f>
        <v>0.91831914760045175</v>
      </c>
      <c r="H69" s="55">
        <f>IFERROR((generation!L69*1000)/(365*24*capacity!L69),0)</f>
        <v>0.97026149470122591</v>
      </c>
      <c r="I69" s="55">
        <f>IFERROR((generation!M69*1000)/(365*24*capacity!M69),0)</f>
        <v>0.89465835032078478</v>
      </c>
      <c r="J69" s="55">
        <f>IFERROR((generation!N69*1000)/(365*24*capacity!N69),0)</f>
        <v>0.80681409279820848</v>
      </c>
      <c r="K69" s="55">
        <f>IFERROR((generation!O69*1000)/(365*24*capacity!O69),0)</f>
        <v>0.80344197268392437</v>
      </c>
      <c r="L69" s="55">
        <f>IFERROR((generation!P69*1000)/(365*24*capacity!P69),0)</f>
        <v>0.89971116624120617</v>
      </c>
      <c r="M69" s="55">
        <f>IF(AND(AVERAGE(D69:L69)&gt;0,AVERAGE(D69:L69)&lt;1),AVERAGE(D69:L69),CUF_sources!C$17)</f>
        <v>0.86183794731305685</v>
      </c>
      <c r="N69" s="55">
        <f>IFERROR(M69*(CUF_sources!D$17/CUF_sources!C$17),0)</f>
        <v>0.86183794731305685</v>
      </c>
      <c r="O69" s="55">
        <f>IFERROR(N69*(CUF_sources!E$17/CUF_sources!D$17),0)</f>
        <v>0.86183794731305685</v>
      </c>
      <c r="P69" s="55">
        <f>IFERROR(O69*(CUF_sources!F$17/CUF_sources!E$17),0)</f>
        <v>0.86183794731305685</v>
      </c>
      <c r="Q69" s="55">
        <f>IFERROR(P69*(CUF_sources!G$17/CUF_sources!F$17),0)</f>
        <v>0.86183794731305685</v>
      </c>
      <c r="R69" s="55">
        <f>IFERROR(Q69*(CUF_sources!H$17/CUF_sources!G$17),0)</f>
        <v>0.86183794731305685</v>
      </c>
      <c r="S69" s="55">
        <f>IFERROR(R69*(CUF_sources!I$17/CUF_sources!H$17),0)</f>
        <v>0.86183794731305685</v>
      </c>
      <c r="T69" s="55">
        <f>IFERROR(S69*(CUF_sources!J$17/CUF_sources!I$17),0)</f>
        <v>0.86183794731305685</v>
      </c>
      <c r="U69" s="55">
        <f>IF(M69&lt;CUF_sources!C$17,CUF_sources!C$17,CUF!M69)</f>
        <v>0.86183794731305685</v>
      </c>
      <c r="V69" s="55">
        <f>IFERROR(U69*(CUF_sources!D$17/CUF_sources!C$17),0)</f>
        <v>0.86183794731305685</v>
      </c>
      <c r="W69" s="55">
        <f>IFERROR(V69*(CUF_sources!E$17/CUF_sources!D$17),0)</f>
        <v>0.86183794731305685</v>
      </c>
      <c r="X69" s="55">
        <f>IFERROR(W69*(CUF_sources!F$17/CUF_sources!E$17),0)</f>
        <v>0.86183794731305685</v>
      </c>
      <c r="Y69" s="55">
        <f>IFERROR(X69*(CUF_sources!G$17/CUF_sources!F$17),0)</f>
        <v>0.86183794731305685</v>
      </c>
      <c r="Z69" s="55">
        <f>IFERROR(Y69*(CUF_sources!H$17/CUF_sources!G$17),0)</f>
        <v>0.86183794731305685</v>
      </c>
      <c r="AA69" s="55">
        <f>IFERROR(Z69*(CUF_sources!I$17/CUF_sources!H$17),0)</f>
        <v>0.86183794731305685</v>
      </c>
      <c r="AB69" s="55">
        <f>IFERROR(AA69*(CUF_sources!J$17/CUF_sources!I$17),0)</f>
        <v>0.86183794731305685</v>
      </c>
      <c r="AC69" s="55">
        <f>CUF_sources!C$17</f>
        <v>0.81</v>
      </c>
      <c r="AD69" s="55">
        <f>CUF_sources!D$17</f>
        <v>0.81</v>
      </c>
      <c r="AE69" s="55">
        <f>CUF_sources!E$17</f>
        <v>0.81</v>
      </c>
      <c r="AF69" s="55">
        <f>CUF_sources!F$17</f>
        <v>0.81</v>
      </c>
      <c r="AG69" s="55">
        <f>CUF_sources!G$17</f>
        <v>0.81</v>
      </c>
      <c r="AH69" s="55">
        <f>CUF_sources!H$17</f>
        <v>0.81</v>
      </c>
      <c r="AI69" s="55">
        <f>CUF_sources!I$17</f>
        <v>0.81</v>
      </c>
      <c r="AJ69" s="55">
        <f>CUF_sources!J$17</f>
        <v>0.81</v>
      </c>
    </row>
    <row r="70" spans="1:36" ht="15" customHeight="1" x14ac:dyDescent="0.25">
      <c r="A70" s="9" t="s">
        <v>20</v>
      </c>
      <c r="B70" s="9" t="s">
        <v>35</v>
      </c>
      <c r="C70" s="9" t="s">
        <v>36</v>
      </c>
      <c r="D70" s="55">
        <f>IFERROR((generation!H70*1000)/(365*24*capacity!H70),0)</f>
        <v>0.23469904379504919</v>
      </c>
      <c r="E70" s="55">
        <f>IFERROR((generation!I70*1000)/(365*24*capacity!I70),0)</f>
        <v>0.2824117961305051</v>
      </c>
      <c r="F70" s="55">
        <f>IFERROR((generation!J70*1000)/(365*24*capacity!J70),0)</f>
        <v>0.29234063870061078</v>
      </c>
      <c r="G70" s="55">
        <f>IFERROR((generation!K70*1000)/(365*24*capacity!K70),0)</f>
        <v>0.25855138063429428</v>
      </c>
      <c r="H70" s="55">
        <f>IFERROR((generation!L70*1000)/(365*24*capacity!L70),0)</f>
        <v>0.25252094959317928</v>
      </c>
      <c r="I70" s="55">
        <f>IFERROR((generation!M70*1000)/(365*24*capacity!M70),0)</f>
        <v>0.26620267094970407</v>
      </c>
      <c r="J70" s="55">
        <f>IFERROR((generation!N70*1000)/(365*24*capacity!N70),0)</f>
        <v>0.26850095266252749</v>
      </c>
      <c r="K70" s="55">
        <f>IFERROR((generation!O70*1000)/(365*24*capacity!O70),0)</f>
        <v>0.25496880924661808</v>
      </c>
      <c r="L70" s="55">
        <f>IFERROR((generation!P70*1000)/(365*24*capacity!P70),0)</f>
        <v>0.27303451523849759</v>
      </c>
      <c r="M70" s="55">
        <f>IF(AND(AVERAGE(D70:L70)&gt;0,AVERAGE(D70:L70)&lt;1),AVERAGE(D70:L70),CUF_sources!C$18)</f>
        <v>0.26480341743899843</v>
      </c>
      <c r="N70" s="55">
        <f>IFERROR(M70*(CUF_sources!D$18/CUF_sources!C$18),0)</f>
        <v>0.26480341743899843</v>
      </c>
      <c r="O70" s="55">
        <f>IFERROR(N70*(CUF_sources!E$18/CUF_sources!D$18),0)</f>
        <v>0.26480341743899843</v>
      </c>
      <c r="P70" s="55">
        <f>IFERROR(O70*(CUF_sources!F$18/CUF_sources!E$18),0)</f>
        <v>0.26480341743899843</v>
      </c>
      <c r="Q70" s="55">
        <f>IFERROR(P70*(CUF_sources!G$18/CUF_sources!F$18),0)</f>
        <v>0.26480341743899843</v>
      </c>
      <c r="R70" s="55">
        <f>IFERROR(Q70*(CUF_sources!H$18/CUF_sources!G$18),0)</f>
        <v>0.26480341743899843</v>
      </c>
      <c r="S70" s="55">
        <f>IFERROR(R70*(CUF_sources!I$18/CUF_sources!H$18),0)</f>
        <v>0.26480341743899843</v>
      </c>
      <c r="T70" s="55">
        <f>IFERROR(S70*(CUF_sources!J$18/CUF_sources!I$18),0)</f>
        <v>0.26480341743899843</v>
      </c>
      <c r="U70" s="55">
        <f>IF(M70&gt;0,M70,CUF_sources!C$18)</f>
        <v>0.26480341743899843</v>
      </c>
      <c r="V70" s="55">
        <f>IFERROR(U70*(CUF_sources!D$18/CUF_sources!C$18),0)</f>
        <v>0.26480341743899843</v>
      </c>
      <c r="W70" s="55">
        <f>IFERROR(V70*(CUF_sources!E$18/CUF_sources!D$18),0)</f>
        <v>0.26480341743899843</v>
      </c>
      <c r="X70" s="55">
        <f>IFERROR(W70*(CUF_sources!F$18/CUF_sources!E$18),0)</f>
        <v>0.26480341743899843</v>
      </c>
      <c r="Y70" s="55">
        <f>IFERROR(X70*(CUF_sources!G$18/CUF_sources!F$18),0)</f>
        <v>0.26480341743899843</v>
      </c>
      <c r="Z70" s="55">
        <f>IFERROR(Y70*(CUF_sources!H$18/CUF_sources!G$18),0)</f>
        <v>0.26480341743899843</v>
      </c>
      <c r="AA70" s="55">
        <f>IFERROR(Z70*(CUF_sources!I$18/CUF_sources!H$18),0)</f>
        <v>0.26480341743899843</v>
      </c>
      <c r="AB70" s="55">
        <f>IFERROR(AA70*(CUF_sources!J$18/CUF_sources!I$18),0)</f>
        <v>0.26480341743899843</v>
      </c>
      <c r="AC70" s="55">
        <f>CUF_sources!C$18</f>
        <v>0.37</v>
      </c>
      <c r="AD70" s="55">
        <f>CUF_sources!D$18</f>
        <v>0.37</v>
      </c>
      <c r="AE70" s="55">
        <f>CUF_sources!E$18</f>
        <v>0.37</v>
      </c>
      <c r="AF70" s="55">
        <f>CUF_sources!F$18</f>
        <v>0.37</v>
      </c>
      <c r="AG70" s="55">
        <f>CUF_sources!G$18</f>
        <v>0.37</v>
      </c>
      <c r="AH70" s="55">
        <f>CUF_sources!H$18</f>
        <v>0.37</v>
      </c>
      <c r="AI70" s="55">
        <f>CUF_sources!I$18</f>
        <v>0.37</v>
      </c>
      <c r="AJ70" s="55">
        <f>CUF_sources!J$18</f>
        <v>0.37</v>
      </c>
    </row>
    <row r="71" spans="1:36" ht="15" customHeight="1" x14ac:dyDescent="0.25">
      <c r="A71" s="9" t="s">
        <v>20</v>
      </c>
      <c r="B71" s="9" t="s">
        <v>79</v>
      </c>
      <c r="C71" s="9" t="s">
        <v>83</v>
      </c>
      <c r="D71" s="55">
        <f>IFERROR((generation!H71*1000)/(365*24*capacity!H71),0)</f>
        <v>0.19722636837424096</v>
      </c>
      <c r="E71" s="55">
        <f>IFERROR((generation!I71*1000)/(365*24*capacity!I71),0)</f>
        <v>0.18937780388654935</v>
      </c>
      <c r="F71" s="55">
        <f>IFERROR((generation!J71*1000)/(365*24*capacity!J71),0)</f>
        <v>0.17942342682229093</v>
      </c>
      <c r="G71" s="55">
        <f>IFERROR((generation!K71*1000)/(365*24*capacity!K71),0)</f>
        <v>0.17304139690585257</v>
      </c>
      <c r="H71" s="55">
        <f>IFERROR((generation!L71*1000)/(365*24*capacity!L71),0)</f>
        <v>0.19996587809235317</v>
      </c>
      <c r="I71" s="55">
        <f>IFERROR((generation!M71*1000)/(365*24*capacity!M71),0)</f>
        <v>0.17054088156098376</v>
      </c>
      <c r="J71" s="55">
        <f>IFERROR((generation!N71*1000)/(365*24*capacity!N71),0)</f>
        <v>0.20025744200137857</v>
      </c>
      <c r="K71" s="55">
        <f>IFERROR((generation!O71*1000)/(365*24*capacity!O71),0)</f>
        <v>0.19739381868774342</v>
      </c>
      <c r="L71" s="55">
        <f>IFERROR((generation!P71*1000)/(365*24*capacity!P71),0)</f>
        <v>0.2170737437814757</v>
      </c>
      <c r="M71" s="55">
        <f>IF(AND(AVERAGE(D71:L71)&gt;0,AVERAGE(D71:L71)&lt;1),AVERAGE(D71:L71),CUF_sources!C$19)</f>
        <v>0.19158897334587424</v>
      </c>
      <c r="N71" s="55">
        <f>IFERROR(M71*(CUF_sources!D$19/CUF_sources!C$19),0)</f>
        <v>0.22990676801504908</v>
      </c>
      <c r="O71" s="55">
        <f>IFERROR(N71*(CUF_sources!E$19/CUF_sources!D$19),0)</f>
        <v>0.24906566534963648</v>
      </c>
      <c r="P71" s="55">
        <f>IFERROR(O71*(CUF_sources!F$19/CUF_sources!E$19),0)</f>
        <v>0.26822456268422395</v>
      </c>
      <c r="Q71" s="55">
        <f>IFERROR(P71*(CUF_sources!G$19/CUF_sources!F$19),0)</f>
        <v>0.28738346001881138</v>
      </c>
      <c r="R71" s="55">
        <f>IFERROR(Q71*(CUF_sources!H$19/CUF_sources!G$19),0)</f>
        <v>0.3065423573533988</v>
      </c>
      <c r="S71" s="55">
        <f>IFERROR(R71*(CUF_sources!I$19/CUF_sources!H$19),0)</f>
        <v>0.32570125468798622</v>
      </c>
      <c r="T71" s="55">
        <f>IFERROR(S71*(CUF_sources!J$19/CUF_sources!I$19),0)</f>
        <v>0.34486015202257364</v>
      </c>
      <c r="U71" s="55">
        <f>IF(M71&gt;0,M71,CUF_sources!C$19)</f>
        <v>0.19158897334587424</v>
      </c>
      <c r="V71" s="55">
        <f>IFERROR(U71*(CUF_sources!D$19/CUF_sources!C$19),0)</f>
        <v>0.22990676801504908</v>
      </c>
      <c r="W71" s="55">
        <f>IFERROR(V71*(CUF_sources!E$19/CUF_sources!D$19),0)</f>
        <v>0.24906566534963648</v>
      </c>
      <c r="X71" s="55">
        <f>IFERROR(W71*(CUF_sources!F$19/CUF_sources!E$19),0)</f>
        <v>0.26822456268422395</v>
      </c>
      <c r="Y71" s="55">
        <f>IFERROR(X71*(CUF_sources!G$19/CUF_sources!F$19),0)</f>
        <v>0.28738346001881138</v>
      </c>
      <c r="Z71" s="55">
        <f>IFERROR(Y71*(CUF_sources!H$19/CUF_sources!G$19),0)</f>
        <v>0.3065423573533988</v>
      </c>
      <c r="AA71" s="55">
        <f>IFERROR(Z71*(CUF_sources!I$19/CUF_sources!H$19),0)</f>
        <v>0.32570125468798622</v>
      </c>
      <c r="AB71" s="55">
        <f>IFERROR(AA71*(CUF_sources!J$19/CUF_sources!I$19),0)</f>
        <v>0.34486015202257364</v>
      </c>
      <c r="AC71" s="55">
        <f>CUF_sources!C$19</f>
        <v>0.25</v>
      </c>
      <c r="AD71" s="55">
        <f>CUF_sources!D$19</f>
        <v>0.3</v>
      </c>
      <c r="AE71" s="55">
        <f>CUF_sources!E$19</f>
        <v>0.32499999999999996</v>
      </c>
      <c r="AF71" s="55">
        <f>CUF_sources!F$19</f>
        <v>0.35</v>
      </c>
      <c r="AG71" s="55">
        <f>CUF_sources!G$19</f>
        <v>0.375</v>
      </c>
      <c r="AH71" s="55">
        <f>CUF_sources!H$19</f>
        <v>0.4</v>
      </c>
      <c r="AI71" s="55">
        <f>CUF_sources!I$19</f>
        <v>0.42500000000000004</v>
      </c>
      <c r="AJ71" s="55">
        <f>CUF_sources!J$19</f>
        <v>0.45</v>
      </c>
    </row>
    <row r="72" spans="1:36" ht="15" customHeight="1" x14ac:dyDescent="0.25">
      <c r="A72" s="9" t="s">
        <v>20</v>
      </c>
      <c r="B72" s="9" t="s">
        <v>78</v>
      </c>
      <c r="C72" s="9" t="s">
        <v>84</v>
      </c>
      <c r="D72" s="55">
        <f>IFERROR((generation!H72*1000)/(365*24*capacity!H72),0)</f>
        <v>0.35035946759933934</v>
      </c>
      <c r="E72" s="55">
        <f>IFERROR((generation!I72*1000)/(365*24*capacity!I72),0)</f>
        <v>0.31179717849110611</v>
      </c>
      <c r="F72" s="55">
        <f>IFERROR((generation!J72*1000)/(365*24*capacity!J72),0)</f>
        <v>0.20628842627548269</v>
      </c>
      <c r="G72" s="55">
        <f>IFERROR((generation!K72*1000)/(365*24*capacity!K72),0)</f>
        <v>0.16893599037145246</v>
      </c>
      <c r="H72" s="55">
        <f>IFERROR((generation!L72*1000)/(365*24*capacity!L72),0)</f>
        <v>0.28804815731240357</v>
      </c>
      <c r="I72" s="55">
        <f>IFERROR((generation!M72*1000)/(365*24*capacity!M72),0)</f>
        <v>0.33746183827346232</v>
      </c>
      <c r="J72" s="55">
        <f>IFERROR((generation!N72*1000)/(365*24*capacity!N72),0)</f>
        <v>0.37323234626839452</v>
      </c>
      <c r="K72" s="55">
        <f>IFERROR((generation!O72*1000)/(365*24*capacity!O72),0)</f>
        <v>0.34760836445684384</v>
      </c>
      <c r="L72" s="55">
        <f>IFERROR((generation!P72*1000)/(365*24*capacity!P72),0)</f>
        <v>0.37522018255135164</v>
      </c>
      <c r="M72" s="55">
        <f>IF(AND(AVERAGE(D72:L72)&gt;0,AVERAGE(D72:L72)&lt;1),AVERAGE(D72:L72),CUF_sources!C$20)</f>
        <v>0.30655021684442629</v>
      </c>
      <c r="N72" s="55">
        <f>IFERROR(M72*(CUF_sources!D$20/CUF_sources!C$20),0)</f>
        <v>0.34333624286575748</v>
      </c>
      <c r="O72" s="55">
        <f>IFERROR(N72*(CUF_sources!E$20/CUF_sources!D$20),0)</f>
        <v>0.36908646108068927</v>
      </c>
      <c r="P72" s="55">
        <f>IFERROR(O72*(CUF_sources!F$20/CUF_sources!E$20),0)</f>
        <v>0.39483667929562105</v>
      </c>
      <c r="Q72" s="55">
        <f>IFERROR(P72*(CUF_sources!G$20/CUF_sources!F$20),0)</f>
        <v>0.40342008536726492</v>
      </c>
      <c r="R72" s="55">
        <f>IFERROR(Q72*(CUF_sources!H$20/CUF_sources!G$20),0)</f>
        <v>0.41200349143890885</v>
      </c>
      <c r="S72" s="55">
        <f>IFERROR(R72*(CUF_sources!I$20/CUF_sources!H$20),0)</f>
        <v>0.41200349143890885</v>
      </c>
      <c r="T72" s="55">
        <f>IFERROR(S72*(CUF_sources!J$20/CUF_sources!I$20),0)</f>
        <v>0.41200349143890885</v>
      </c>
      <c r="U72" s="55">
        <f>IF(M72&gt;0,M72,CUF_sources!C$20)</f>
        <v>0.30655021684442629</v>
      </c>
      <c r="V72" s="55">
        <f>IFERROR(U72*(CUF_sources!D$20/CUF_sources!C$20),0)</f>
        <v>0.34333624286575748</v>
      </c>
      <c r="W72" s="55">
        <f>IFERROR(V72*(CUF_sources!E$20/CUF_sources!D$20),0)</f>
        <v>0.36908646108068927</v>
      </c>
      <c r="X72" s="55">
        <f>IFERROR(W72*(CUF_sources!F$20/CUF_sources!E$20),0)</f>
        <v>0.39483667929562105</v>
      </c>
      <c r="Y72" s="55">
        <f>IFERROR(X72*(CUF_sources!G$20/CUF_sources!F$20),0)</f>
        <v>0.40342008536726492</v>
      </c>
      <c r="Z72" s="55">
        <f>IFERROR(Y72*(CUF_sources!H$20/CUF_sources!G$20),0)</f>
        <v>0.41200349143890885</v>
      </c>
      <c r="AA72" s="55">
        <f>IFERROR(Z72*(CUF_sources!I$20/CUF_sources!H$20),0)</f>
        <v>0.41200349143890885</v>
      </c>
      <c r="AB72" s="55">
        <f>IFERROR(AA72*(CUF_sources!J$20/CUF_sources!I$20),0)</f>
        <v>0.41200349143890885</v>
      </c>
      <c r="AC72" s="55">
        <f>CUF_sources!C$20</f>
        <v>0.35714285714285715</v>
      </c>
      <c r="AD72" s="55">
        <f>CUF_sources!D$20</f>
        <v>0.4</v>
      </c>
      <c r="AE72" s="55">
        <f>CUF_sources!E$20</f>
        <v>0.43000000000000005</v>
      </c>
      <c r="AF72" s="55">
        <f>CUF_sources!F$20</f>
        <v>0.46</v>
      </c>
      <c r="AG72" s="55">
        <f>CUF_sources!G$20</f>
        <v>0.47</v>
      </c>
      <c r="AH72" s="55">
        <f>CUF_sources!H$20</f>
        <v>0.48</v>
      </c>
      <c r="AI72" s="55">
        <f>CUF_sources!I$20</f>
        <v>0.48</v>
      </c>
      <c r="AJ72" s="55">
        <f>CUF_sources!J$20</f>
        <v>0.48</v>
      </c>
    </row>
    <row r="73" spans="1:36" ht="15" customHeight="1" x14ac:dyDescent="0.25">
      <c r="A73" s="9" t="s">
        <v>20</v>
      </c>
      <c r="B73" s="9" t="s">
        <v>37</v>
      </c>
      <c r="C73" s="9" t="s">
        <v>38</v>
      </c>
      <c r="D73" s="55">
        <f>IFERROR((generation!H73*1000)/(365*24*capacity!H73),0)</f>
        <v>0.24778607997786081</v>
      </c>
      <c r="E73" s="55">
        <f>IFERROR((generation!I73*1000)/(365*24*capacity!I73),0)</f>
        <v>0.28085874208278094</v>
      </c>
      <c r="F73" s="55">
        <f>IFERROR((generation!J73*1000)/(365*24*capacity!J73),0)</f>
        <v>0.2139816400304414</v>
      </c>
      <c r="G73" s="55">
        <f>IFERROR((generation!K73*1000)/(365*24*capacity!K73),0)</f>
        <v>0.18718152339355437</v>
      </c>
      <c r="H73" s="55">
        <f>IFERROR((generation!L73*1000)/(365*24*capacity!L73),0)</f>
        <v>0.15639672425814199</v>
      </c>
      <c r="I73" s="55">
        <f>IFERROR((generation!M73*1000)/(365*24*capacity!M73),0)</f>
        <v>0.14491891382703931</v>
      </c>
      <c r="J73" s="55">
        <f>IFERROR((generation!N73*1000)/(365*24*capacity!N73),0)</f>
        <v>0.13783244562409819</v>
      </c>
      <c r="K73" s="55">
        <f>IFERROR((generation!O73*1000)/(365*24*capacity!O73),0)</f>
        <v>0.13861136324516304</v>
      </c>
      <c r="L73" s="55">
        <f>IFERROR((generation!P73*1000)/(365*24*capacity!P73),0)</f>
        <v>0.12516195579707409</v>
      </c>
      <c r="M73" s="55">
        <f>IF(AND(AVERAGE(D73:L73)&gt;0,AVERAGE(D73:L73)&lt;1),AVERAGE(D73:L73),CUF_sources!C$21)</f>
        <v>0.18141437647068381</v>
      </c>
      <c r="N73" s="55">
        <f>IFERROR(M73*(CUF_sources!D$21/CUF_sources!C$21),0)</f>
        <v>0.18141437647068381</v>
      </c>
      <c r="O73" s="55">
        <f>IFERROR(N73*(CUF_sources!E$21/CUF_sources!D$21),0)</f>
        <v>0.18141437647068381</v>
      </c>
      <c r="P73" s="55">
        <f>IFERROR(O73*(CUF_sources!F$21/CUF_sources!E$21),0)</f>
        <v>0.18141437647068381</v>
      </c>
      <c r="Q73" s="55">
        <f>IFERROR(P73*(CUF_sources!G$21/CUF_sources!F$21),0)</f>
        <v>0.18141437647068381</v>
      </c>
      <c r="R73" s="55">
        <f>IFERROR(Q73*(CUF_sources!H$21/CUF_sources!G$21),0)</f>
        <v>0.18141437647068381</v>
      </c>
      <c r="S73" s="55">
        <f>IFERROR(R73*(CUF_sources!I$21/CUF_sources!H$21),0)</f>
        <v>0.18141437647068381</v>
      </c>
      <c r="T73" s="55">
        <f>IFERROR(S73*(CUF_sources!J$21/CUF_sources!I$21),0)</f>
        <v>0.18141437647068381</v>
      </c>
      <c r="U73" s="55">
        <f>IF(M73&lt;CUF_sources!C$21,CUF_sources!C$21,CUF!M73)</f>
        <v>0.85</v>
      </c>
      <c r="V73" s="55">
        <f>CUF_sources!D21</f>
        <v>0.85</v>
      </c>
      <c r="W73" s="55">
        <f>CUF_sources!E21</f>
        <v>0.85</v>
      </c>
      <c r="X73" s="55">
        <f>CUF_sources!F21</f>
        <v>0.85</v>
      </c>
      <c r="Y73" s="55">
        <f>CUF_sources!G21</f>
        <v>0.85</v>
      </c>
      <c r="Z73" s="55">
        <f>CUF_sources!H21</f>
        <v>0.85</v>
      </c>
      <c r="AA73" s="55">
        <f>CUF_sources!I21</f>
        <v>0.85</v>
      </c>
      <c r="AB73" s="55">
        <f>CUF_sources!J21</f>
        <v>0.85</v>
      </c>
      <c r="AC73" s="55">
        <f>CUF_sources!C$21</f>
        <v>0.85</v>
      </c>
      <c r="AD73" s="55">
        <f>CUF_sources!D$21</f>
        <v>0.85</v>
      </c>
      <c r="AE73" s="55">
        <f>CUF_sources!E$21</f>
        <v>0.85</v>
      </c>
      <c r="AF73" s="55">
        <f>CUF_sources!F$21</f>
        <v>0.85</v>
      </c>
      <c r="AG73" s="55">
        <f>CUF_sources!G$21</f>
        <v>0.85</v>
      </c>
      <c r="AH73" s="55">
        <f>CUF_sources!H$21</f>
        <v>0.85</v>
      </c>
      <c r="AI73" s="55">
        <f>CUF_sources!I$21</f>
        <v>0.85</v>
      </c>
      <c r="AJ73" s="55">
        <f>CUF_sources!J$21</f>
        <v>0.85</v>
      </c>
    </row>
    <row r="74" spans="1:36" ht="15" customHeight="1" x14ac:dyDescent="0.25">
      <c r="A74" s="9" t="s">
        <v>20</v>
      </c>
      <c r="B74" s="9" t="s">
        <v>39</v>
      </c>
      <c r="C74" s="9" t="s">
        <v>40</v>
      </c>
      <c r="D74" s="55">
        <f>IFERROR((generation!H74*1000)/(365*24*capacity!H74),0)</f>
        <v>0.54086625557283019</v>
      </c>
      <c r="E74" s="55">
        <f>IFERROR((generation!I74*1000)/(365*24*capacity!I74),0)</f>
        <v>0.60131514197017022</v>
      </c>
      <c r="F74" s="55">
        <f>IFERROR((generation!J74*1000)/(365*24*capacity!J74),0)</f>
        <v>0.60389716080692124</v>
      </c>
      <c r="G74" s="55">
        <f>IFERROR((generation!K74*1000)/(365*24*capacity!K74),0)</f>
        <v>0.62984897008203267</v>
      </c>
      <c r="H74" s="55">
        <f>IFERROR((generation!L74*1000)/(365*24*capacity!L74),0)</f>
        <v>0.63326146761451718</v>
      </c>
      <c r="I74" s="55">
        <f>IFERROR((generation!M74*1000)/(365*24*capacity!M74),0)</f>
        <v>0.6279562771699414</v>
      </c>
      <c r="J74" s="55">
        <f>IFERROR((generation!N74*1000)/(365*24*capacity!N74),0)</f>
        <v>0.60737063100515054</v>
      </c>
      <c r="K74" s="55">
        <f>IFERROR((generation!O74*1000)/(365*24*capacity!O74),0)</f>
        <v>0.56946965945975681</v>
      </c>
      <c r="L74" s="55">
        <f>IFERROR((generation!P74*1000)/(365*24*capacity!P74),0)</f>
        <v>0.54269467356780121</v>
      </c>
      <c r="M74" s="55">
        <f>IF(AND(AVERAGE(D74:L74)&gt;0,AVERAGE(D74:L74)&lt;1),AVERAGE(D74:L74),CUF_sources!C$22)</f>
        <v>0.59518669302768012</v>
      </c>
      <c r="N74" s="55">
        <f>IFERROR(M74*(CUF_sources!D$22/CUF_sources!C$22),0)</f>
        <v>0.59518669302768012</v>
      </c>
      <c r="O74" s="55">
        <f>IFERROR(N74*(CUF_sources!E$22/CUF_sources!D$22),0)</f>
        <v>0.59518669302768012</v>
      </c>
      <c r="P74" s="55">
        <f>IFERROR(O74*(CUF_sources!F$22/CUF_sources!E$22),0)</f>
        <v>0.59518669302768012</v>
      </c>
      <c r="Q74" s="55">
        <f>IFERROR(P74*(CUF_sources!G$22/CUF_sources!F$22),0)</f>
        <v>0.59518669302768012</v>
      </c>
      <c r="R74" s="55">
        <f>IFERROR(Q74*(CUF_sources!H$22/CUF_sources!G$22),0)</f>
        <v>0.59518669302768012</v>
      </c>
      <c r="S74" s="55">
        <f>IFERROR(R74*(CUF_sources!I$22/CUF_sources!H$22),0)</f>
        <v>0.59518669302768012</v>
      </c>
      <c r="T74" s="55">
        <f>IFERROR(S74*(CUF_sources!J$22/CUF_sources!I$22),0)</f>
        <v>0.59518669302768012</v>
      </c>
      <c r="U74" s="55">
        <f>IF(M74&lt;CUF_sources!C$22,CUF_sources!C$22,CUF!M74)</f>
        <v>0.7</v>
      </c>
      <c r="V74" s="55">
        <f>IFERROR(U74*(CUF_sources!D$22/CUF_sources!C$22),0)</f>
        <v>0.7</v>
      </c>
      <c r="W74" s="55">
        <f>IFERROR(V74*(CUF_sources!E$22/CUF_sources!D$22),0)</f>
        <v>0.7</v>
      </c>
      <c r="X74" s="55">
        <f>IFERROR(W74*(CUF_sources!F$22/CUF_sources!E$22),0)</f>
        <v>0.7</v>
      </c>
      <c r="Y74" s="55">
        <f>IFERROR(X74*(CUF_sources!G$22/CUF_sources!F$22),0)</f>
        <v>0.7</v>
      </c>
      <c r="Z74" s="55">
        <f>IFERROR(Y74*(CUF_sources!H$22/CUF_sources!G$22),0)</f>
        <v>0.7</v>
      </c>
      <c r="AA74" s="55">
        <f>IFERROR(Z74*(CUF_sources!I$22/CUF_sources!H$22),0)</f>
        <v>0.7</v>
      </c>
      <c r="AB74" s="55">
        <f>IFERROR(AA74*(CUF_sources!J$22/CUF_sources!I$22),0)</f>
        <v>0.7</v>
      </c>
      <c r="AC74" s="55">
        <f>CUF_sources!C$22</f>
        <v>0.7</v>
      </c>
      <c r="AD74" s="55">
        <f>CUF_sources!D$22</f>
        <v>0.7</v>
      </c>
      <c r="AE74" s="55">
        <f>CUF_sources!E$22</f>
        <v>0.7</v>
      </c>
      <c r="AF74" s="55">
        <f>CUF_sources!F$22</f>
        <v>0.7</v>
      </c>
      <c r="AG74" s="55">
        <f>CUF_sources!G$22</f>
        <v>0.7</v>
      </c>
      <c r="AH74" s="55">
        <f>CUF_sources!H$22</f>
        <v>0.7</v>
      </c>
      <c r="AI74" s="55">
        <f>CUF_sources!I$22</f>
        <v>0.7</v>
      </c>
      <c r="AJ74" s="55">
        <f>CUF_sources!J$22</f>
        <v>0.7</v>
      </c>
    </row>
    <row r="75" spans="1:36" ht="15" customHeight="1" x14ac:dyDescent="0.25">
      <c r="A75" s="9" t="s">
        <v>20</v>
      </c>
      <c r="B75" s="9" t="s">
        <v>80</v>
      </c>
      <c r="C75" s="9" t="s">
        <v>85</v>
      </c>
      <c r="D75" s="55">
        <f>IFERROR((generation!H75*1000)/(365*24*capacity!H75),0)</f>
        <v>0.11916531382813784</v>
      </c>
      <c r="E75" s="55">
        <f>IFERROR((generation!I75*1000)/(365*24*capacity!I75),0)</f>
        <v>9.8272711701221455E-2</v>
      </c>
      <c r="F75" s="55">
        <f>IFERROR((generation!J75*1000)/(365*24*capacity!J75),0)</f>
        <v>0.10278163027167758</v>
      </c>
      <c r="G75" s="55">
        <f>IFERROR((generation!K75*1000)/(365*24*capacity!K75),0)</f>
        <v>0.11414962253644564</v>
      </c>
      <c r="H75" s="55">
        <f>IFERROR((generation!L75*1000)/(365*24*capacity!L75),0)</f>
        <v>0.11560740428973383</v>
      </c>
      <c r="I75" s="55">
        <f>IFERROR((generation!M75*1000)/(365*24*capacity!M75),0)</f>
        <v>0.10645043594488653</v>
      </c>
      <c r="J75" s="55">
        <f>IFERROR((generation!N75*1000)/(365*24*capacity!N75),0)</f>
        <v>0.10654230315894832</v>
      </c>
      <c r="K75" s="55">
        <f>IFERROR((generation!O75*1000)/(365*24*capacity!O75),0)</f>
        <v>0.11767011164563394</v>
      </c>
      <c r="L75" s="55">
        <f>IFERROR((generation!P75*1000)/(365*24*capacity!P75),0)</f>
        <v>0.11345469676425191</v>
      </c>
      <c r="M75" s="55">
        <f>IF(AND(AVERAGE(D75:L75)&gt;0,AVERAGE(D75:L75)&lt;1),AVERAGE(D75:L75),CUF_sources!C$23)</f>
        <v>0.11045491446010411</v>
      </c>
      <c r="N75" s="55">
        <f>IFERROR(M75*(CUF_sources!D$23/CUF_sources!C$23),0)</f>
        <v>0.11476955955620192</v>
      </c>
      <c r="O75" s="55">
        <f>IFERROR(N75*(CUF_sources!E$23/CUF_sources!D$23),0)</f>
        <v>0.11778981112347041</v>
      </c>
      <c r="P75" s="55">
        <f>IFERROR(O75*(CUF_sources!F$23/CUF_sources!E$23),0)</f>
        <v>0.12081006269073889</v>
      </c>
      <c r="Q75" s="55">
        <f>IFERROR(P75*(CUF_sources!G$23/CUF_sources!F$23),0)</f>
        <v>0.12383031425800735</v>
      </c>
      <c r="R75" s="55">
        <f>IFERROR(Q75*(CUF_sources!H$23/CUF_sources!G$23),0)</f>
        <v>0.12685056582527579</v>
      </c>
      <c r="S75" s="55">
        <f>IFERROR(R75*(CUF_sources!I$23/CUF_sources!H$23),0)</f>
        <v>0.12685056582527579</v>
      </c>
      <c r="T75" s="55">
        <f>IFERROR(S75*(CUF_sources!J$23/CUF_sources!I$23),0)</f>
        <v>0.12685056582527579</v>
      </c>
      <c r="U75" s="55">
        <f>IF(M75&gt;0,M75,CUF_sources!C$23)</f>
        <v>0.11045491446010411</v>
      </c>
      <c r="V75" s="55">
        <f>IFERROR(U75*(CUF_sources!D$23/CUF_sources!C$23),0)</f>
        <v>0.11476955955620192</v>
      </c>
      <c r="W75" s="55">
        <f>IFERROR(V75*(CUF_sources!E$23/CUF_sources!D$23),0)</f>
        <v>0.11778981112347041</v>
      </c>
      <c r="X75" s="55">
        <f>IFERROR(W75*(CUF_sources!F$23/CUF_sources!E$23),0)</f>
        <v>0.12081006269073889</v>
      </c>
      <c r="Y75" s="55">
        <f>IFERROR(X75*(CUF_sources!G$23/CUF_sources!F$23),0)</f>
        <v>0.12383031425800735</v>
      </c>
      <c r="Z75" s="55">
        <f>IFERROR(Y75*(CUF_sources!H$23/CUF_sources!G$23),0)</f>
        <v>0.12685056582527579</v>
      </c>
      <c r="AA75" s="55">
        <f>IFERROR(Z75*(CUF_sources!I$23/CUF_sources!H$23),0)</f>
        <v>0.12685056582527579</v>
      </c>
      <c r="AB75" s="55">
        <f>IFERROR(AA75*(CUF_sources!J$23/CUF_sources!I$23),0)</f>
        <v>0.12685056582527579</v>
      </c>
      <c r="AC75" s="55">
        <f>CUF_sources!C$23</f>
        <v>0.18285714285714286</v>
      </c>
      <c r="AD75" s="55">
        <f>CUF_sources!D$23</f>
        <v>0.19</v>
      </c>
      <c r="AE75" s="55">
        <f>CUF_sources!E$23</f>
        <v>0.19500000000000001</v>
      </c>
      <c r="AF75" s="55">
        <f>CUF_sources!F$23</f>
        <v>0.2</v>
      </c>
      <c r="AG75" s="55">
        <f>CUF_sources!G$23</f>
        <v>0.20500000000000002</v>
      </c>
      <c r="AH75" s="55">
        <f>CUF_sources!H$23</f>
        <v>0.21</v>
      </c>
      <c r="AI75" s="55">
        <f>CUF_sources!I$23</f>
        <v>0.21</v>
      </c>
      <c r="AJ75" s="55">
        <f>CUF_sources!J$23</f>
        <v>0.21</v>
      </c>
    </row>
    <row r="76" spans="1:36" ht="15" customHeight="1" x14ac:dyDescent="0.25">
      <c r="A76" s="9" t="s">
        <v>20</v>
      </c>
      <c r="B76" s="9" t="s">
        <v>81</v>
      </c>
      <c r="C76" s="9" t="s">
        <v>86</v>
      </c>
      <c r="D76" s="55">
        <f>IFERROR((generation!H76*1000)/(365*24*capacity!H76),0)</f>
        <v>7.8202237199715446E-2</v>
      </c>
      <c r="E76" s="55">
        <f>IFERROR((generation!I76*1000)/(365*24*capacity!I76),0)</f>
        <v>8.5138768481679256E-2</v>
      </c>
      <c r="F76" s="55">
        <f>IFERROR((generation!J76*1000)/(365*24*capacity!J76),0)</f>
        <v>9.4238512107045147E-2</v>
      </c>
      <c r="G76" s="55">
        <f>IFERROR((generation!K76*1000)/(365*24*capacity!K76),0)</f>
        <v>0.10665147298347762</v>
      </c>
      <c r="H76" s="55">
        <f>IFERROR((generation!L76*1000)/(365*24*capacity!L76),0)</f>
        <v>0.11165565051136225</v>
      </c>
      <c r="I76" s="55">
        <f>IFERROR((generation!M76*1000)/(365*24*capacity!M76),0)</f>
        <v>0.10709504312493737</v>
      </c>
      <c r="J76" s="55">
        <f>IFERROR((generation!N76*1000)/(365*24*capacity!N76),0)</f>
        <v>0.1062835306112018</v>
      </c>
      <c r="K76" s="55">
        <f>IFERROR((generation!O76*1000)/(365*24*capacity!O76),0)</f>
        <v>0.11503147410984453</v>
      </c>
      <c r="L76" s="55">
        <f>IFERROR((generation!P76*1000)/(365*24*capacity!P76),0)</f>
        <v>0.10604813717020402</v>
      </c>
      <c r="M76" s="55">
        <f>IF(AND(AVERAGE(D76:L76)&gt;0,AVERAGE(D76:L76)&lt;1),AVERAGE(D76:L76),CUF_sources!C$24)</f>
        <v>0.10114942514438525</v>
      </c>
      <c r="N76" s="55">
        <f>IFERROR(M76*(CUF_sources!D$24/CUF_sources!C$24),0)</f>
        <v>0.10114942514438525</v>
      </c>
      <c r="O76" s="55">
        <f>IFERROR(N76*(CUF_sources!E$24/CUF_sources!D$24),0)</f>
        <v>0.10536398452540131</v>
      </c>
      <c r="P76" s="55">
        <f>IFERROR(O76*(CUF_sources!F$24/CUF_sources!E$24),0)</f>
        <v>0.10957854390641737</v>
      </c>
      <c r="Q76" s="55">
        <f>IFERROR(P76*(CUF_sources!G$24/CUF_sources!F$24),0)</f>
        <v>0.11379310328743343</v>
      </c>
      <c r="R76" s="55">
        <f>IFERROR(Q76*(CUF_sources!H$24/CUF_sources!G$24),0)</f>
        <v>0.11800766266844948</v>
      </c>
      <c r="S76" s="55">
        <f>IFERROR(R76*(CUF_sources!I$24/CUF_sources!H$24),0)</f>
        <v>0.11800766266844948</v>
      </c>
      <c r="T76" s="55">
        <f>IFERROR(S76*(CUF_sources!J$24/CUF_sources!I$24),0)</f>
        <v>0.11800766266844948</v>
      </c>
      <c r="U76" s="55">
        <f>IF(M76&gt;0,M76,CUF_sources!C$24)</f>
        <v>0.10114942514438525</v>
      </c>
      <c r="V76" s="55">
        <f>IFERROR(U76*(CUF_sources!D$24/CUF_sources!C$24),0)</f>
        <v>0.10114942514438525</v>
      </c>
      <c r="W76" s="55">
        <f>IFERROR(V76*(CUF_sources!E$24/CUF_sources!D$24),0)</f>
        <v>0.10536398452540131</v>
      </c>
      <c r="X76" s="55">
        <f>IFERROR(W76*(CUF_sources!F$24/CUF_sources!E$24),0)</f>
        <v>0.10957854390641737</v>
      </c>
      <c r="Y76" s="55">
        <f>IFERROR(X76*(CUF_sources!G$24/CUF_sources!F$24),0)</f>
        <v>0.11379310328743343</v>
      </c>
      <c r="Z76" s="55">
        <f>IFERROR(Y76*(CUF_sources!H$24/CUF_sources!G$24),0)</f>
        <v>0.11800766266844948</v>
      </c>
      <c r="AA76" s="55">
        <f>IFERROR(Z76*(CUF_sources!I$24/CUF_sources!H$24),0)</f>
        <v>0.11800766266844948</v>
      </c>
      <c r="AB76" s="55">
        <f>IFERROR(AA76*(CUF_sources!J$24/CUF_sources!I$24),0)</f>
        <v>0.11800766266844948</v>
      </c>
      <c r="AC76" s="55">
        <f>CUF_sources!C$24</f>
        <v>0.12</v>
      </c>
      <c r="AD76" s="55">
        <f>CUF_sources!D$24</f>
        <v>0.12</v>
      </c>
      <c r="AE76" s="55">
        <f>CUF_sources!E$24</f>
        <v>0.125</v>
      </c>
      <c r="AF76" s="55">
        <f>CUF_sources!F$24</f>
        <v>0.13</v>
      </c>
      <c r="AG76" s="55">
        <f>CUF_sources!G$24</f>
        <v>0.13500000000000001</v>
      </c>
      <c r="AH76" s="55">
        <f>CUF_sources!H$24</f>
        <v>0.14000000000000001</v>
      </c>
      <c r="AI76" s="55">
        <f>CUF_sources!I$24</f>
        <v>0.14000000000000001</v>
      </c>
      <c r="AJ76" s="55">
        <f>CUF_sources!J$24</f>
        <v>0.14000000000000001</v>
      </c>
    </row>
    <row r="77" spans="1:36" ht="15" customHeight="1" x14ac:dyDescent="0.25">
      <c r="A77" s="9" t="s">
        <v>20</v>
      </c>
      <c r="B77" s="9" t="s">
        <v>41</v>
      </c>
      <c r="C77" s="9" t="s">
        <v>42</v>
      </c>
      <c r="D77" s="55">
        <f>IFERROR((generation!H77*1000)/(365*24*capacity!H77),0)</f>
        <v>0</v>
      </c>
      <c r="E77" s="55">
        <f>IFERROR((generation!I77*1000)/(365*24*capacity!I77),0)</f>
        <v>0</v>
      </c>
      <c r="F77" s="55">
        <f>IFERROR((generation!J77*1000)/(365*24*capacity!J77),0)</f>
        <v>0</v>
      </c>
      <c r="G77" s="55">
        <f>IFERROR((generation!K77*1000)/(365*24*capacity!K77),0)</f>
        <v>0</v>
      </c>
      <c r="H77" s="55">
        <f>IFERROR((generation!L77*1000)/(365*24*capacity!L77),0)</f>
        <v>0</v>
      </c>
      <c r="I77" s="55">
        <f>IFERROR((generation!M77*1000)/(365*24*capacity!M77),0)</f>
        <v>0</v>
      </c>
      <c r="J77" s="55">
        <f>IFERROR((generation!N77*1000)/(365*24*capacity!N77),0)</f>
        <v>0</v>
      </c>
      <c r="K77" s="55">
        <f>IFERROR((generation!O77*1000)/(365*24*capacity!O77),0)</f>
        <v>0</v>
      </c>
      <c r="L77" s="55">
        <f>IFERROR((generation!P77*1000)/(365*24*capacity!P77),0)</f>
        <v>0</v>
      </c>
      <c r="M77" s="55">
        <f>IF(AND(AVERAGE(D77:L77)&gt;0,AVERAGE(D77:L77)&lt;1),AVERAGE(D77:L77),CUF_sources!C$25)</f>
        <v>0.37285714285714283</v>
      </c>
      <c r="N77" s="55">
        <f>IFERROR(M77*(CUF_sources!D$25/CUF_sources!C$25),0)</f>
        <v>0.38000000000000006</v>
      </c>
      <c r="O77" s="55">
        <f>IFERROR(N77*(CUF_sources!E$25/CUF_sources!D$25),0)</f>
        <v>0.39000000000000007</v>
      </c>
      <c r="P77" s="55">
        <f>IFERROR(O77*(CUF_sources!F$25/CUF_sources!E$25),0)</f>
        <v>0.40000000000000013</v>
      </c>
      <c r="Q77" s="55">
        <f>IFERROR(P77*(CUF_sources!G$25/CUF_sources!F$25),0)</f>
        <v>0.40500000000000014</v>
      </c>
      <c r="R77" s="55">
        <f>IFERROR(Q77*(CUF_sources!H$25/CUF_sources!G$25),0)</f>
        <v>0.41000000000000009</v>
      </c>
      <c r="S77" s="55">
        <f>IFERROR(R77*(CUF_sources!I$25/CUF_sources!H$25),0)</f>
        <v>0.41000000000000009</v>
      </c>
      <c r="T77" s="55">
        <f>IFERROR(S77*(CUF_sources!J$25/CUF_sources!I$25),0)</f>
        <v>0.41000000000000009</v>
      </c>
      <c r="U77" s="55">
        <f>IF(M77&gt;0,M77,CUF_sources!C$25)</f>
        <v>0.37285714285714283</v>
      </c>
      <c r="V77" s="55">
        <f>IFERROR(U77*(CUF_sources!D$25/CUF_sources!C$25),0)</f>
        <v>0.38000000000000006</v>
      </c>
      <c r="W77" s="55">
        <f>IFERROR(V77*(CUF_sources!E$25/CUF_sources!D$25),0)</f>
        <v>0.39000000000000007</v>
      </c>
      <c r="X77" s="55">
        <f>IFERROR(W77*(CUF_sources!F$25/CUF_sources!E$25),0)</f>
        <v>0.40000000000000013</v>
      </c>
      <c r="Y77" s="55">
        <f>IFERROR(X77*(CUF_sources!G$25/CUF_sources!F$25),0)</f>
        <v>0.40500000000000014</v>
      </c>
      <c r="Z77" s="55">
        <f>IFERROR(Y77*(CUF_sources!H$25/CUF_sources!G$25),0)</f>
        <v>0.41000000000000009</v>
      </c>
      <c r="AA77" s="55">
        <f>IFERROR(Z77*(CUF_sources!I$25/CUF_sources!H$25),0)</f>
        <v>0.41000000000000009</v>
      </c>
      <c r="AB77" s="55">
        <f>IFERROR(AA77*(CUF_sources!J$25/CUF_sources!I$25),0)</f>
        <v>0.41000000000000009</v>
      </c>
      <c r="AC77" s="55">
        <f>CUF_sources!C$25</f>
        <v>0.37285714285714283</v>
      </c>
      <c r="AD77" s="55">
        <f>CUF_sources!D$25</f>
        <v>0.38</v>
      </c>
      <c r="AE77" s="55">
        <f>CUF_sources!E$25</f>
        <v>0.39</v>
      </c>
      <c r="AF77" s="55">
        <f>CUF_sources!F$25</f>
        <v>0.4</v>
      </c>
      <c r="AG77" s="55">
        <f>CUF_sources!G$25</f>
        <v>0.40500000000000003</v>
      </c>
      <c r="AH77" s="55">
        <f>CUF_sources!H$25</f>
        <v>0.41</v>
      </c>
      <c r="AI77" s="55">
        <f>CUF_sources!I$25</f>
        <v>0.41</v>
      </c>
      <c r="AJ77" s="55">
        <f>CUF_sources!J$25</f>
        <v>0.41</v>
      </c>
    </row>
    <row r="78" spans="1:36" ht="15" customHeight="1" x14ac:dyDescent="0.25">
      <c r="A78" s="9" t="s">
        <v>20</v>
      </c>
      <c r="B78" s="9" t="s">
        <v>43</v>
      </c>
      <c r="C78" s="9" t="s">
        <v>44</v>
      </c>
      <c r="D78" s="55">
        <f>IFERROR((generation!H78*1000)/(365*24*capacity!H78),0)</f>
        <v>0</v>
      </c>
      <c r="E78" s="55">
        <f>IFERROR((generation!I78*1000)/(365*24*capacity!I78),0)</f>
        <v>0</v>
      </c>
      <c r="F78" s="55">
        <f>IFERROR((generation!J78*1000)/(365*24*capacity!J78),0)</f>
        <v>0</v>
      </c>
      <c r="G78" s="55">
        <f>IFERROR((generation!K78*1000)/(365*24*capacity!K78),0)</f>
        <v>0</v>
      </c>
      <c r="H78" s="55">
        <f>IFERROR((generation!L78*1000)/(365*24*capacity!L78),0)</f>
        <v>0</v>
      </c>
      <c r="I78" s="55">
        <f>IFERROR((generation!M78*1000)/(365*24*capacity!M78),0)</f>
        <v>0</v>
      </c>
      <c r="J78" s="55">
        <f>IFERROR((generation!N78*1000)/(365*24*capacity!N78),0)</f>
        <v>0</v>
      </c>
      <c r="K78" s="55">
        <f>IFERROR((generation!O78*1000)/(365*24*capacity!O78),0)</f>
        <v>0</v>
      </c>
      <c r="L78" s="55">
        <f>IFERROR((generation!P78*1000)/(365*24*capacity!P78),0)</f>
        <v>0</v>
      </c>
      <c r="M78" s="55">
        <f>IF(AND(AVERAGE(D78:L78)&gt;0,AVERAGE(D78:L78)&lt;1),AVERAGE(D78:L78),CUF_sources!C$26)</f>
        <v>0.20857142857142857</v>
      </c>
      <c r="N78" s="55">
        <f>IFERROR(M78*(CUF_sources!D$26/CUF_sources!C$26),0)</f>
        <v>0.23</v>
      </c>
      <c r="O78" s="55">
        <f>IFERROR(N78*(CUF_sources!E$26/CUF_sources!D$26),0)</f>
        <v>0.255</v>
      </c>
      <c r="P78" s="55">
        <f>IFERROR(O78*(CUF_sources!F$26/CUF_sources!E$26),0)</f>
        <v>0.28000000000000003</v>
      </c>
      <c r="Q78" s="55">
        <f>IFERROR(P78*(CUF_sources!G$26/CUF_sources!F$26),0)</f>
        <v>0.30000000000000004</v>
      </c>
      <c r="R78" s="55">
        <f>IFERROR(Q78*(CUF_sources!H$26/CUF_sources!G$26),0)</f>
        <v>0.31999999999999995</v>
      </c>
      <c r="S78" s="55">
        <f>IFERROR(R78*(CUF_sources!I$26/CUF_sources!H$26),0)</f>
        <v>0.33999999999999986</v>
      </c>
      <c r="T78" s="55">
        <f>IFERROR(S78*(CUF_sources!J$26/CUF_sources!I$26),0)</f>
        <v>0.35999999999999988</v>
      </c>
      <c r="U78" s="55">
        <f>IF(M78&gt;0,M78,CUF_sources!C$26)</f>
        <v>0.20857142857142857</v>
      </c>
      <c r="V78" s="55">
        <f>IFERROR(U78*(CUF_sources!D$26/CUF_sources!C$26),0)</f>
        <v>0.23</v>
      </c>
      <c r="W78" s="55">
        <f>IFERROR(V78*(CUF_sources!E$26/CUF_sources!D$26),0)</f>
        <v>0.255</v>
      </c>
      <c r="X78" s="55">
        <f>IFERROR(W78*(CUF_sources!F$26/CUF_sources!E$26),0)</f>
        <v>0.28000000000000003</v>
      </c>
      <c r="Y78" s="55">
        <f>IFERROR(X78*(CUF_sources!G$26/CUF_sources!F$26),0)</f>
        <v>0.30000000000000004</v>
      </c>
      <c r="Z78" s="55">
        <f>IFERROR(Y78*(CUF_sources!H$26/CUF_sources!G$26),0)</f>
        <v>0.31999999999999995</v>
      </c>
      <c r="AA78" s="55">
        <f>IFERROR(Z78*(CUF_sources!I$26/CUF_sources!H$26),0)</f>
        <v>0.33999999999999986</v>
      </c>
      <c r="AB78" s="55">
        <f>IFERROR(AA78*(CUF_sources!J$26/CUF_sources!I$26),0)</f>
        <v>0.35999999999999988</v>
      </c>
      <c r="AC78" s="55">
        <f>CUF_sources!C$26</f>
        <v>0.20857142857142857</v>
      </c>
      <c r="AD78" s="55">
        <f>CUF_sources!D$26</f>
        <v>0.23</v>
      </c>
      <c r="AE78" s="55">
        <f>CUF_sources!E$26</f>
        <v>0.255</v>
      </c>
      <c r="AF78" s="55">
        <f>CUF_sources!F$26</f>
        <v>0.28000000000000003</v>
      </c>
      <c r="AG78" s="55">
        <f>CUF_sources!G$26</f>
        <v>0.30000000000000004</v>
      </c>
      <c r="AH78" s="55">
        <f>CUF_sources!H$26</f>
        <v>0.32</v>
      </c>
      <c r="AI78" s="55">
        <f>CUF_sources!I$26</f>
        <v>0.33999999999999997</v>
      </c>
      <c r="AJ78" s="55">
        <f>CUF_sources!J$26</f>
        <v>0.36</v>
      </c>
    </row>
    <row r="79" spans="1:36" ht="15" customHeight="1" x14ac:dyDescent="0.25">
      <c r="A79" s="9" t="s">
        <v>20</v>
      </c>
      <c r="B79" s="9" t="s">
        <v>45</v>
      </c>
      <c r="C79" s="9" t="s">
        <v>46</v>
      </c>
      <c r="D79" s="55">
        <f>IFERROR((generation!H79*1000)/(365*24*capacity!H79),0)</f>
        <v>0.36149162861491629</v>
      </c>
      <c r="E79" s="55">
        <f>IFERROR((generation!I79*1000)/(365*24*capacity!I79),0)</f>
        <v>0.1783675799086758</v>
      </c>
      <c r="F79" s="55">
        <f>IFERROR((generation!J79*1000)/(365*24*capacity!J79),0)</f>
        <v>0.35124692658939233</v>
      </c>
      <c r="G79" s="55">
        <f>IFERROR((generation!K79*1000)/(365*24*capacity!K79),0)</f>
        <v>0.38576602109903951</v>
      </c>
      <c r="H79" s="55">
        <f>IFERROR((generation!L79*1000)/(365*24*capacity!L79),0)</f>
        <v>0.52353960006298217</v>
      </c>
      <c r="I79" s="55">
        <f>IFERROR((generation!M79*1000)/(365*24*capacity!M79),0)</f>
        <v>0.60536875605368756</v>
      </c>
      <c r="J79" s="55">
        <f>IFERROR((generation!N79*1000)/(365*24*capacity!N79),0)</f>
        <v>0.58147831050228316</v>
      </c>
      <c r="K79" s="55">
        <f>IFERROR((generation!O79*1000)/(365*24*capacity!O79),0)</f>
        <v>0.5805609915198956</v>
      </c>
      <c r="L79" s="55">
        <f>IFERROR((generation!P79*1000)/(365*24*capacity!P79),0)</f>
        <v>0.56221461187214616</v>
      </c>
      <c r="M79" s="55">
        <f>IF(AND(AVERAGE(D79:L79)&gt;0,AVERAGE(D79:L79)&lt;1),AVERAGE(D79:L79),CUF_sources!C$27)</f>
        <v>0.45889271402477977</v>
      </c>
      <c r="N79" s="55">
        <f>IFERROR(M79*(CUF_sources!D$27/CUF_sources!C$27),0)</f>
        <v>0.45889271402477977</v>
      </c>
      <c r="O79" s="55">
        <f>IFERROR(N79*(CUF_sources!E$27/CUF_sources!D$27),0)</f>
        <v>0.45889271402477977</v>
      </c>
      <c r="P79" s="55">
        <f>IFERROR(O79*(CUF_sources!F$27/CUF_sources!E$27),0)</f>
        <v>0.45889271402477977</v>
      </c>
      <c r="Q79" s="55">
        <f>IFERROR(P79*(CUF_sources!G$27/CUF_sources!F$27),0)</f>
        <v>0.45889271402477977</v>
      </c>
      <c r="R79" s="55">
        <f>IFERROR(Q79*(CUF_sources!H$27/CUF_sources!G$27),0)</f>
        <v>0.45889271402477977</v>
      </c>
      <c r="S79" s="55">
        <f>IFERROR(R79*(CUF_sources!I$27/CUF_sources!H$27),0)</f>
        <v>0.45889271402477977</v>
      </c>
      <c r="T79" s="55">
        <f>IFERROR(S79*(CUF_sources!J$27/CUF_sources!I$27),0)</f>
        <v>0.45889271402477977</v>
      </c>
      <c r="U79" s="55">
        <f>IF(M79&gt;0,M79,CUF_sources!C$27)</f>
        <v>0.45889271402477977</v>
      </c>
      <c r="V79" s="55">
        <f>IFERROR(U79*(CUF_sources!D$27/CUF_sources!C$27),0)</f>
        <v>0.45889271402477977</v>
      </c>
      <c r="W79" s="55">
        <f>IFERROR(V79*(CUF_sources!E$27/CUF_sources!D$27),0)</f>
        <v>0.45889271402477977</v>
      </c>
      <c r="X79" s="55">
        <f>IFERROR(W79*(CUF_sources!F$27/CUF_sources!E$27),0)</f>
        <v>0.45889271402477977</v>
      </c>
      <c r="Y79" s="55">
        <f>IFERROR(X79*(CUF_sources!G$27/CUF_sources!F$27),0)</f>
        <v>0.45889271402477977</v>
      </c>
      <c r="Z79" s="55">
        <f>IFERROR(Y79*(CUF_sources!H$27/CUF_sources!G$27),0)</f>
        <v>0.45889271402477977</v>
      </c>
      <c r="AA79" s="55">
        <f>IFERROR(Z79*(CUF_sources!I$27/CUF_sources!H$27),0)</f>
        <v>0.45889271402477977</v>
      </c>
      <c r="AB79" s="55">
        <f>IFERROR(AA79*(CUF_sources!J$27/CUF_sources!I$27),0)</f>
        <v>0.45889271402477977</v>
      </c>
      <c r="AC79" s="55">
        <f>CUF_sources!C$27</f>
        <v>0.95</v>
      </c>
      <c r="AD79" s="55">
        <f>CUF_sources!D$27</f>
        <v>0.95</v>
      </c>
      <c r="AE79" s="55">
        <f>CUF_sources!E$27</f>
        <v>0.95</v>
      </c>
      <c r="AF79" s="55">
        <f>CUF_sources!F$27</f>
        <v>0.95</v>
      </c>
      <c r="AG79" s="55">
        <f>CUF_sources!G$27</f>
        <v>0.95</v>
      </c>
      <c r="AH79" s="55">
        <f>CUF_sources!H$27</f>
        <v>0.95</v>
      </c>
      <c r="AI79" s="55">
        <f>CUF_sources!I$27</f>
        <v>0.95</v>
      </c>
      <c r="AJ79" s="55">
        <f>CUF_sources!J$27</f>
        <v>0.95</v>
      </c>
    </row>
    <row r="80" spans="1:36" ht="15" customHeight="1" x14ac:dyDescent="0.25">
      <c r="A80" s="9" t="s">
        <v>19</v>
      </c>
      <c r="B80" s="9" t="s">
        <v>29</v>
      </c>
      <c r="C80" s="9" t="s">
        <v>30</v>
      </c>
      <c r="D80" s="55">
        <f>IFERROR((generation!H80*1000)/(365*24*capacity!H80),0)</f>
        <v>0.61838518990478208</v>
      </c>
      <c r="E80" s="55">
        <f>IFERROR((generation!I80*1000)/(365*24*capacity!I80),0)</f>
        <v>0.69946639057024529</v>
      </c>
      <c r="F80" s="55">
        <f>IFERROR((generation!J80*1000)/(365*24*capacity!J80),0)</f>
        <v>0.83667017913593256</v>
      </c>
      <c r="G80" s="55">
        <f>IFERROR((generation!K80*1000)/(365*24*capacity!K80),0)</f>
        <v>0.25929248586124759</v>
      </c>
      <c r="H80" s="55">
        <f>IFERROR((generation!L80*1000)/(365*24*capacity!L80),0)</f>
        <v>0.16744995021163586</v>
      </c>
      <c r="I80" s="55">
        <f>IFERROR((generation!M80*1000)/(365*24*capacity!M80),0)</f>
        <v>0.20879165006269471</v>
      </c>
      <c r="J80" s="55">
        <f>IFERROR((generation!N80*1000)/(365*24*capacity!N80),0)</f>
        <v>0.14615411971628639</v>
      </c>
      <c r="K80" s="55">
        <f>IFERROR((generation!O80*1000)/(365*24*capacity!O80),0)</f>
        <v>0.20505933200443632</v>
      </c>
      <c r="L80" s="55">
        <f>IFERROR((generation!P80*1000)/(365*24*capacity!P80),0)</f>
        <v>0.10335715106461636</v>
      </c>
      <c r="M80" s="55">
        <f>IF(AND(AVERAGE(D80:L80)&gt;0,AVERAGE(D80:L80)&lt;1),AVERAGE(D80:L80),CUF_sources!C$15)</f>
        <v>0.36051404983687518</v>
      </c>
      <c r="N80" s="55">
        <f>IFERROR(M80*(CUF_sources!D$15/CUF_sources!C$15),0)</f>
        <v>0.36051404983687518</v>
      </c>
      <c r="O80" s="55">
        <f>IFERROR(N80*(CUF_sources!E$15/CUF_sources!D$15),0)</f>
        <v>0.36051404983687518</v>
      </c>
      <c r="P80" s="55">
        <f>IFERROR(O80*(CUF_sources!F$15/CUF_sources!E$15),0)</f>
        <v>0.36051404983687518</v>
      </c>
      <c r="Q80" s="55">
        <f>IFERROR(P80*(CUF_sources!G$15/CUF_sources!F$15),0)</f>
        <v>0.36051404983687518</v>
      </c>
      <c r="R80" s="55">
        <f>IFERROR(Q80*(CUF_sources!H$15/CUF_sources!G$15),0)</f>
        <v>0.36051404983687518</v>
      </c>
      <c r="S80" s="55">
        <f>IFERROR(R80*(CUF_sources!I$15/CUF_sources!H$15),0)</f>
        <v>0.36051404983687518</v>
      </c>
      <c r="T80" s="55">
        <f>IFERROR(S80*(CUF_sources!J$15/CUF_sources!I$15),0)</f>
        <v>0.36051404983687518</v>
      </c>
      <c r="U80" s="55">
        <f>IF(M80&lt;CUF_sources!C$15,CUF_sources!C$15,CUF!M80)</f>
        <v>0.85</v>
      </c>
      <c r="V80" s="55">
        <f>IFERROR(U80*(CUF_sources!D$15/CUF_sources!C$15),0)</f>
        <v>0.85</v>
      </c>
      <c r="W80" s="55">
        <f>IFERROR(V80*(CUF_sources!E$15/CUF_sources!D$15),0)</f>
        <v>0.85</v>
      </c>
      <c r="X80" s="55">
        <f>IFERROR(W80*(CUF_sources!F$15/CUF_sources!E$15),0)</f>
        <v>0.85</v>
      </c>
      <c r="Y80" s="55">
        <f>IFERROR(X80*(CUF_sources!G$15/CUF_sources!F$15),0)</f>
        <v>0.85</v>
      </c>
      <c r="Z80" s="55">
        <f>IFERROR(Y80*(CUF_sources!H$15/CUF_sources!G$15),0)</f>
        <v>0.85</v>
      </c>
      <c r="AA80" s="55">
        <f>IFERROR(Z80*(CUF_sources!I$15/CUF_sources!H$15),0)</f>
        <v>0.85</v>
      </c>
      <c r="AB80" s="55">
        <f>IFERROR(AA80*(CUF_sources!J$15/CUF_sources!I$15),0)</f>
        <v>0.85</v>
      </c>
      <c r="AC80" s="55">
        <f>CUF_sources!C$15</f>
        <v>0.85</v>
      </c>
      <c r="AD80" s="55">
        <f>CUF_sources!D$15</f>
        <v>0.85</v>
      </c>
      <c r="AE80" s="55">
        <f>CUF_sources!E$15</f>
        <v>0.85</v>
      </c>
      <c r="AF80" s="55">
        <f>CUF_sources!F$15</f>
        <v>0.85</v>
      </c>
      <c r="AG80" s="55">
        <f>CUF_sources!G$15</f>
        <v>0.85</v>
      </c>
      <c r="AH80" s="55">
        <f>CUF_sources!H$15</f>
        <v>0.85</v>
      </c>
      <c r="AI80" s="55">
        <f>CUF_sources!I$15</f>
        <v>0.85</v>
      </c>
      <c r="AJ80" s="55">
        <f>CUF_sources!J$15</f>
        <v>0.85</v>
      </c>
    </row>
    <row r="81" spans="1:36" ht="15" customHeight="1" x14ac:dyDescent="0.25">
      <c r="A81" s="9" t="s">
        <v>19</v>
      </c>
      <c r="B81" s="9" t="s">
        <v>31</v>
      </c>
      <c r="C81" s="9" t="s">
        <v>32</v>
      </c>
      <c r="D81" s="55">
        <f>IFERROR((generation!H81*1000)/(365*24*capacity!H81),0)</f>
        <v>0.25547157927885372</v>
      </c>
      <c r="E81" s="55">
        <f>IFERROR((generation!I81*1000)/(365*24*capacity!I81),0)</f>
        <v>0.18548015999433648</v>
      </c>
      <c r="F81" s="55">
        <f>IFERROR((generation!J81*1000)/(365*24*capacity!J81),0)</f>
        <v>0.14393671333973615</v>
      </c>
      <c r="G81" s="55">
        <f>IFERROR((generation!K81*1000)/(365*24*capacity!K81),0)</f>
        <v>7.6655379159296502E-2</v>
      </c>
      <c r="H81" s="55">
        <f>IFERROR((generation!L81*1000)/(365*24*capacity!L81),0)</f>
        <v>7.0809947226970607E-2</v>
      </c>
      <c r="I81" s="55">
        <f>IFERROR((generation!M81*1000)/(365*24*capacity!M81),0)</f>
        <v>8.752330847613414E-2</v>
      </c>
      <c r="J81" s="55">
        <f>IFERROR((generation!N81*1000)/(365*24*capacity!N81),0)</f>
        <v>7.8300099832473963E-2</v>
      </c>
      <c r="K81" s="55">
        <f>IFERROR((generation!O81*1000)/(365*24*capacity!O81),0)</f>
        <v>0.12952920023806311</v>
      </c>
      <c r="L81" s="55">
        <f>IFERROR((generation!P81*1000)/(365*24*capacity!P81),0)</f>
        <v>0.13229479744050585</v>
      </c>
      <c r="M81" s="55">
        <f>IF(AND(AVERAGE(D81:L81)&gt;0,AVERAGE(D81:L81)&lt;1),AVERAGE(D81:L81),CUF_sources!C$16)</f>
        <v>0.12888902055404117</v>
      </c>
      <c r="N81" s="55">
        <f>IFERROR(M81*(CUF_sources!D$16/CUF_sources!C$16),0)</f>
        <v>0.12888902055404117</v>
      </c>
      <c r="O81" s="55">
        <f>IFERROR(N81*(CUF_sources!E$16/CUF_sources!D$16),0)</f>
        <v>0.12888902055404117</v>
      </c>
      <c r="P81" s="55">
        <f>IFERROR(O81*(CUF_sources!F$16/CUF_sources!E$16),0)</f>
        <v>0.12888902055404117</v>
      </c>
      <c r="Q81" s="55">
        <f>IFERROR(P81*(CUF_sources!G$16/CUF_sources!F$16),0)</f>
        <v>0.12888902055404117</v>
      </c>
      <c r="R81" s="55">
        <f>IFERROR(Q81*(CUF_sources!H$16/CUF_sources!G$16),0)</f>
        <v>0.12888902055404117</v>
      </c>
      <c r="S81" s="55">
        <f>IFERROR(R81*(CUF_sources!I$16/CUF_sources!H$16),0)</f>
        <v>0.12888902055404117</v>
      </c>
      <c r="T81" s="55">
        <f>IFERROR(S81*(CUF_sources!J$16/CUF_sources!I$16),0)</f>
        <v>0.12888902055404117</v>
      </c>
      <c r="U81" s="55">
        <f>IF(M81&lt;CUF_sources!C$16,CUF_sources!C$16,CUF!M81)</f>
        <v>0.85</v>
      </c>
      <c r="V81" s="55">
        <f>IFERROR(U81*(CUF_sources!D$16/CUF_sources!C$16),0)</f>
        <v>0.85</v>
      </c>
      <c r="W81" s="55">
        <f>IFERROR(V81*(CUF_sources!E$16/CUF_sources!D$16),0)</f>
        <v>0.85</v>
      </c>
      <c r="X81" s="55">
        <f>IFERROR(W81*(CUF_sources!F$16/CUF_sources!E$16),0)</f>
        <v>0.85</v>
      </c>
      <c r="Y81" s="55">
        <f>IFERROR(X81*(CUF_sources!G$16/CUF_sources!F$16),0)</f>
        <v>0.85</v>
      </c>
      <c r="Z81" s="55">
        <f>IFERROR(Y81*(CUF_sources!H$16/CUF_sources!G$16),0)</f>
        <v>0.85</v>
      </c>
      <c r="AA81" s="55">
        <f>IFERROR(Z81*(CUF_sources!I$16/CUF_sources!H$16),0)</f>
        <v>0.85</v>
      </c>
      <c r="AB81" s="55">
        <f>IFERROR(AA81*(CUF_sources!J$16/CUF_sources!I$16),0)</f>
        <v>0.85</v>
      </c>
      <c r="AC81" s="55">
        <f>CUF_sources!C$16</f>
        <v>0.85</v>
      </c>
      <c r="AD81" s="55">
        <f>CUF_sources!D$16</f>
        <v>0.85</v>
      </c>
      <c r="AE81" s="55">
        <f>CUF_sources!E$16</f>
        <v>0.85</v>
      </c>
      <c r="AF81" s="55">
        <f>CUF_sources!F$16</f>
        <v>0.85</v>
      </c>
      <c r="AG81" s="55">
        <f>CUF_sources!G$16</f>
        <v>0.85</v>
      </c>
      <c r="AH81" s="55">
        <f>CUF_sources!H$16</f>
        <v>0.85</v>
      </c>
      <c r="AI81" s="55">
        <f>CUF_sources!I$16</f>
        <v>0.85</v>
      </c>
      <c r="AJ81" s="55">
        <f>CUF_sources!J$16</f>
        <v>0.85</v>
      </c>
    </row>
    <row r="82" spans="1:36" ht="15" customHeight="1" x14ac:dyDescent="0.25">
      <c r="A82" s="9" t="s">
        <v>19</v>
      </c>
      <c r="B82" s="9" t="s">
        <v>33</v>
      </c>
      <c r="C82" s="9" t="s">
        <v>34</v>
      </c>
      <c r="D82" s="55">
        <f>IFERROR((generation!H82*1000)/(365*24*capacity!H82),0)</f>
        <v>0</v>
      </c>
      <c r="E82" s="55">
        <f>IFERROR((generation!I82*1000)/(365*24*capacity!I82),0)</f>
        <v>0</v>
      </c>
      <c r="F82" s="55">
        <f>IFERROR((generation!J82*1000)/(365*24*capacity!J82),0)</f>
        <v>0</v>
      </c>
      <c r="G82" s="55">
        <f>IFERROR((generation!K82*1000)/(365*24*capacity!K82),0)</f>
        <v>0</v>
      </c>
      <c r="H82" s="55">
        <f>IFERROR((generation!L82*1000)/(365*24*capacity!L82),0)</f>
        <v>0</v>
      </c>
      <c r="I82" s="55">
        <f>IFERROR((generation!M82*1000)/(365*24*capacity!M82),0)</f>
        <v>0</v>
      </c>
      <c r="J82" s="55">
        <f>IFERROR((generation!N82*1000)/(365*24*capacity!N82),0)</f>
        <v>0</v>
      </c>
      <c r="K82" s="55">
        <f>IFERROR((generation!O82*1000)/(365*24*capacity!O82),0)</f>
        <v>0</v>
      </c>
      <c r="L82" s="55">
        <f>IFERROR((generation!P82*1000)/(365*24*capacity!P82),0)</f>
        <v>0</v>
      </c>
      <c r="M82" s="55">
        <f>IF(AND(AVERAGE(D82:L82)&gt;0,AVERAGE(D82:L82)&lt;1),AVERAGE(D82:L82),CUF_sources!C$17)</f>
        <v>0.81</v>
      </c>
      <c r="N82" s="55">
        <f>IFERROR(M82*(CUF_sources!D$17/CUF_sources!C$17),0)</f>
        <v>0.81</v>
      </c>
      <c r="O82" s="55">
        <f>IFERROR(N82*(CUF_sources!E$17/CUF_sources!D$17),0)</f>
        <v>0.81</v>
      </c>
      <c r="P82" s="55">
        <f>IFERROR(O82*(CUF_sources!F$17/CUF_sources!E$17),0)</f>
        <v>0.81</v>
      </c>
      <c r="Q82" s="55">
        <f>IFERROR(P82*(CUF_sources!G$17/CUF_sources!F$17),0)</f>
        <v>0.81</v>
      </c>
      <c r="R82" s="55">
        <f>IFERROR(Q82*(CUF_sources!H$17/CUF_sources!G$17),0)</f>
        <v>0.81</v>
      </c>
      <c r="S82" s="55">
        <f>IFERROR(R82*(CUF_sources!I$17/CUF_sources!H$17),0)</f>
        <v>0.81</v>
      </c>
      <c r="T82" s="55">
        <f>IFERROR(S82*(CUF_sources!J$17/CUF_sources!I$17),0)</f>
        <v>0.81</v>
      </c>
      <c r="U82" s="55">
        <f>IF(M82&lt;CUF_sources!C$17,CUF_sources!C$17,CUF!M82)</f>
        <v>0.81</v>
      </c>
      <c r="V82" s="55">
        <f>IFERROR(U82*(CUF_sources!D$17/CUF_sources!C$17),0)</f>
        <v>0.81</v>
      </c>
      <c r="W82" s="55">
        <f>IFERROR(V82*(CUF_sources!E$17/CUF_sources!D$17),0)</f>
        <v>0.81</v>
      </c>
      <c r="X82" s="55">
        <f>IFERROR(W82*(CUF_sources!F$17/CUF_sources!E$17),0)</f>
        <v>0.81</v>
      </c>
      <c r="Y82" s="55">
        <f>IFERROR(X82*(CUF_sources!G$17/CUF_sources!F$17),0)</f>
        <v>0.81</v>
      </c>
      <c r="Z82" s="55">
        <f>IFERROR(Y82*(CUF_sources!H$17/CUF_sources!G$17),0)</f>
        <v>0.81</v>
      </c>
      <c r="AA82" s="55">
        <f>IFERROR(Z82*(CUF_sources!I$17/CUF_sources!H$17),0)</f>
        <v>0.81</v>
      </c>
      <c r="AB82" s="55">
        <f>IFERROR(AA82*(CUF_sources!J$17/CUF_sources!I$17),0)</f>
        <v>0.81</v>
      </c>
      <c r="AC82" s="55">
        <f>CUF_sources!C$17</f>
        <v>0.81</v>
      </c>
      <c r="AD82" s="55">
        <f>CUF_sources!D$17</f>
        <v>0.81</v>
      </c>
      <c r="AE82" s="55">
        <f>CUF_sources!E$17</f>
        <v>0.81</v>
      </c>
      <c r="AF82" s="55">
        <f>CUF_sources!F$17</f>
        <v>0.81</v>
      </c>
      <c r="AG82" s="55">
        <f>CUF_sources!G$17</f>
        <v>0.81</v>
      </c>
      <c r="AH82" s="55">
        <f>CUF_sources!H$17</f>
        <v>0.81</v>
      </c>
      <c r="AI82" s="55">
        <f>CUF_sources!I$17</f>
        <v>0.81</v>
      </c>
      <c r="AJ82" s="55">
        <f>CUF_sources!J$17</f>
        <v>0.81</v>
      </c>
    </row>
    <row r="83" spans="1:36" ht="15" customHeight="1" x14ac:dyDescent="0.25">
      <c r="A83" s="9" t="s">
        <v>19</v>
      </c>
      <c r="B83" s="9" t="s">
        <v>35</v>
      </c>
      <c r="C83" s="9" t="s">
        <v>36</v>
      </c>
      <c r="D83" s="55">
        <f>IFERROR((generation!H83*1000)/(365*24*capacity!H83),0)</f>
        <v>0.2078552219619719</v>
      </c>
      <c r="E83" s="55">
        <f>IFERROR((generation!I83*1000)/(365*24*capacity!I83),0)</f>
        <v>0.21555669032412444</v>
      </c>
      <c r="F83" s="55">
        <f>IFERROR((generation!J83*1000)/(365*24*capacity!J83),0)</f>
        <v>0.17540928833945874</v>
      </c>
      <c r="G83" s="55">
        <f>IFERROR((generation!K83*1000)/(365*24*capacity!K83),0)</f>
        <v>0.20011616913208091</v>
      </c>
      <c r="H83" s="55">
        <f>IFERROR((generation!L83*1000)/(365*24*capacity!L83),0)</f>
        <v>0.29924675459176969</v>
      </c>
      <c r="I83" s="55">
        <f>IFERROR((generation!M83*1000)/(365*24*capacity!M83),0)</f>
        <v>0.23740153231898134</v>
      </c>
      <c r="J83" s="55">
        <f>IFERROR((generation!N83*1000)/(365*24*capacity!N83),0)</f>
        <v>0.28520459851120999</v>
      </c>
      <c r="K83" s="55">
        <f>IFERROR((generation!O83*1000)/(365*24*capacity!O83),0)</f>
        <v>0.23718374702443079</v>
      </c>
      <c r="L83" s="55">
        <f>IFERROR((generation!P83*1000)/(365*24*capacity!P83),0)</f>
        <v>0.27060594229713753</v>
      </c>
      <c r="M83" s="55">
        <f>IF(AND(AVERAGE(D83:L83)&gt;0,AVERAGE(D83:L83)&lt;1),AVERAGE(D83:L83),CUF_sources!C$18)</f>
        <v>0.23650888272235168</v>
      </c>
      <c r="N83" s="55">
        <f>IFERROR(M83*(CUF_sources!D$18/CUF_sources!C$18),0)</f>
        <v>0.23650888272235168</v>
      </c>
      <c r="O83" s="55">
        <f>IFERROR(N83*(CUF_sources!E$18/CUF_sources!D$18),0)</f>
        <v>0.23650888272235168</v>
      </c>
      <c r="P83" s="55">
        <f>IFERROR(O83*(CUF_sources!F$18/CUF_sources!E$18),0)</f>
        <v>0.23650888272235168</v>
      </c>
      <c r="Q83" s="55">
        <f>IFERROR(P83*(CUF_sources!G$18/CUF_sources!F$18),0)</f>
        <v>0.23650888272235168</v>
      </c>
      <c r="R83" s="55">
        <f>IFERROR(Q83*(CUF_sources!H$18/CUF_sources!G$18),0)</f>
        <v>0.23650888272235168</v>
      </c>
      <c r="S83" s="55">
        <f>IFERROR(R83*(CUF_sources!I$18/CUF_sources!H$18),0)</f>
        <v>0.23650888272235168</v>
      </c>
      <c r="T83" s="55">
        <f>IFERROR(S83*(CUF_sources!J$18/CUF_sources!I$18),0)</f>
        <v>0.23650888272235168</v>
      </c>
      <c r="U83" s="55">
        <f>IF(M83&gt;0,M83,CUF_sources!C$18)</f>
        <v>0.23650888272235168</v>
      </c>
      <c r="V83" s="55">
        <f>IFERROR(U83*(CUF_sources!D$18/CUF_sources!C$18),0)</f>
        <v>0.23650888272235168</v>
      </c>
      <c r="W83" s="55">
        <f>IFERROR(V83*(CUF_sources!E$18/CUF_sources!D$18),0)</f>
        <v>0.23650888272235168</v>
      </c>
      <c r="X83" s="55">
        <f>IFERROR(W83*(CUF_sources!F$18/CUF_sources!E$18),0)</f>
        <v>0.23650888272235168</v>
      </c>
      <c r="Y83" s="55">
        <f>IFERROR(X83*(CUF_sources!G$18/CUF_sources!F$18),0)</f>
        <v>0.23650888272235168</v>
      </c>
      <c r="Z83" s="55">
        <f>IFERROR(Y83*(CUF_sources!H$18/CUF_sources!G$18),0)</f>
        <v>0.23650888272235168</v>
      </c>
      <c r="AA83" s="55">
        <f>IFERROR(Z83*(CUF_sources!I$18/CUF_sources!H$18),0)</f>
        <v>0.23650888272235168</v>
      </c>
      <c r="AB83" s="55">
        <f>IFERROR(AA83*(CUF_sources!J$18/CUF_sources!I$18),0)</f>
        <v>0.23650888272235168</v>
      </c>
      <c r="AC83" s="55">
        <f>CUF_sources!C$18</f>
        <v>0.37</v>
      </c>
      <c r="AD83" s="55">
        <f>CUF_sources!D$18</f>
        <v>0.37</v>
      </c>
      <c r="AE83" s="55">
        <f>CUF_sources!E$18</f>
        <v>0.37</v>
      </c>
      <c r="AF83" s="55">
        <f>CUF_sources!F$18</f>
        <v>0.37</v>
      </c>
      <c r="AG83" s="55">
        <f>CUF_sources!G$18</f>
        <v>0.37</v>
      </c>
      <c r="AH83" s="55">
        <f>CUF_sources!H$18</f>
        <v>0.37</v>
      </c>
      <c r="AI83" s="55">
        <f>CUF_sources!I$18</f>
        <v>0.37</v>
      </c>
      <c r="AJ83" s="55">
        <f>CUF_sources!J$18</f>
        <v>0.37</v>
      </c>
    </row>
    <row r="84" spans="1:36" ht="15" customHeight="1" x14ac:dyDescent="0.25">
      <c r="A84" s="9" t="s">
        <v>19</v>
      </c>
      <c r="B84" s="9" t="s">
        <v>79</v>
      </c>
      <c r="C84" s="9" t="s">
        <v>83</v>
      </c>
      <c r="D84" s="55">
        <f>IFERROR((generation!H84*1000)/(365*24*capacity!H84),0)</f>
        <v>0.23603733240623231</v>
      </c>
      <c r="E84" s="55">
        <f>IFERROR((generation!I84*1000)/(365*24*capacity!I84),0)</f>
        <v>0.2395144902696367</v>
      </c>
      <c r="F84" s="55">
        <f>IFERROR((generation!J84*1000)/(365*24*capacity!J84),0)</f>
        <v>0.21789954394528752</v>
      </c>
      <c r="G84" s="55">
        <f>IFERROR((generation!K84*1000)/(365*24*capacity!K84),0)</f>
        <v>0.24985639408570631</v>
      </c>
      <c r="H84" s="55">
        <f>IFERROR((generation!L84*1000)/(365*24*capacity!L84),0)</f>
        <v>0.27895785998650569</v>
      </c>
      <c r="I84" s="55">
        <f>IFERROR((generation!M84*1000)/(365*24*capacity!M84),0)</f>
        <v>0.23358206054955846</v>
      </c>
      <c r="J84" s="55">
        <f>IFERROR((generation!N84*1000)/(365*24*capacity!N84),0)</f>
        <v>0.25937935877673529</v>
      </c>
      <c r="K84" s="55">
        <f>IFERROR((generation!O84*1000)/(365*24*capacity!O84),0)</f>
        <v>0.23977718536666459</v>
      </c>
      <c r="L84" s="55">
        <f>IFERROR((generation!P84*1000)/(365*24*capacity!P84),0)</f>
        <v>0.25808315164211659</v>
      </c>
      <c r="M84" s="55">
        <f>IF(AND(AVERAGE(D84:L84)&gt;0,AVERAGE(D84:L84)&lt;1),AVERAGE(D84:L84),CUF_sources!C$19)</f>
        <v>0.24589859744760481</v>
      </c>
      <c r="N84" s="55">
        <f>IFERROR(M84*(CUF_sources!D$19/CUF_sources!C$19),0)</f>
        <v>0.29507831693712577</v>
      </c>
      <c r="O84" s="55">
        <f>IFERROR(N84*(CUF_sources!E$19/CUF_sources!D$19),0)</f>
        <v>0.31966817668188624</v>
      </c>
      <c r="P84" s="55">
        <f>IFERROR(O84*(CUF_sources!F$19/CUF_sources!E$19),0)</f>
        <v>0.34425803642664676</v>
      </c>
      <c r="Q84" s="55">
        <f>IFERROR(P84*(CUF_sources!G$19/CUF_sources!F$19),0)</f>
        <v>0.36884789617140723</v>
      </c>
      <c r="R84" s="55">
        <f>IFERROR(Q84*(CUF_sources!H$19/CUF_sources!G$19),0)</f>
        <v>0.3934377559161677</v>
      </c>
      <c r="S84" s="55">
        <f>IFERROR(R84*(CUF_sources!I$19/CUF_sources!H$19),0)</f>
        <v>0.41802761566092816</v>
      </c>
      <c r="T84" s="55">
        <f>IFERROR(S84*(CUF_sources!J$19/CUF_sources!I$19),0)</f>
        <v>0.44261747540568863</v>
      </c>
      <c r="U84" s="55">
        <f>IF(M84&gt;0,M84,CUF_sources!C$19)</f>
        <v>0.24589859744760481</v>
      </c>
      <c r="V84" s="55">
        <f>IFERROR(U84*(CUF_sources!D$19/CUF_sources!C$19),0)</f>
        <v>0.29507831693712577</v>
      </c>
      <c r="W84" s="55">
        <f>IFERROR(V84*(CUF_sources!E$19/CUF_sources!D$19),0)</f>
        <v>0.31966817668188624</v>
      </c>
      <c r="X84" s="55">
        <f>IFERROR(W84*(CUF_sources!F$19/CUF_sources!E$19),0)</f>
        <v>0.34425803642664676</v>
      </c>
      <c r="Y84" s="55">
        <f>IFERROR(X84*(CUF_sources!G$19/CUF_sources!F$19),0)</f>
        <v>0.36884789617140723</v>
      </c>
      <c r="Z84" s="55">
        <f>IFERROR(Y84*(CUF_sources!H$19/CUF_sources!G$19),0)</f>
        <v>0.3934377559161677</v>
      </c>
      <c r="AA84" s="55">
        <f>IFERROR(Z84*(CUF_sources!I$19/CUF_sources!H$19),0)</f>
        <v>0.41802761566092816</v>
      </c>
      <c r="AB84" s="55">
        <f>IFERROR(AA84*(CUF_sources!J$19/CUF_sources!I$19),0)</f>
        <v>0.44261747540568863</v>
      </c>
      <c r="AC84" s="55">
        <f>CUF_sources!C$19</f>
        <v>0.25</v>
      </c>
      <c r="AD84" s="55">
        <f>CUF_sources!D$19</f>
        <v>0.3</v>
      </c>
      <c r="AE84" s="55">
        <f>CUF_sources!E$19</f>
        <v>0.32499999999999996</v>
      </c>
      <c r="AF84" s="55">
        <f>CUF_sources!F$19</f>
        <v>0.35</v>
      </c>
      <c r="AG84" s="55">
        <f>CUF_sources!G$19</f>
        <v>0.375</v>
      </c>
      <c r="AH84" s="55">
        <f>CUF_sources!H$19</f>
        <v>0.4</v>
      </c>
      <c r="AI84" s="55">
        <f>CUF_sources!I$19</f>
        <v>0.42500000000000004</v>
      </c>
      <c r="AJ84" s="55">
        <f>CUF_sources!J$19</f>
        <v>0.45</v>
      </c>
    </row>
    <row r="85" spans="1:36" ht="15" customHeight="1" x14ac:dyDescent="0.25">
      <c r="A85" s="9" t="s">
        <v>19</v>
      </c>
      <c r="B85" s="9" t="s">
        <v>78</v>
      </c>
      <c r="C85" s="9" t="s">
        <v>84</v>
      </c>
      <c r="D85" s="55">
        <f>IFERROR((generation!H85*1000)/(365*24*capacity!H85),0)</f>
        <v>0.44598555234269449</v>
      </c>
      <c r="E85" s="55">
        <f>IFERROR((generation!I85*1000)/(365*24*capacity!I85),0)</f>
        <v>0.42991683637949596</v>
      </c>
      <c r="F85" s="55">
        <f>IFERROR((generation!J85*1000)/(365*24*capacity!J85),0)</f>
        <v>0.39077936678749942</v>
      </c>
      <c r="G85" s="55">
        <f>IFERROR((generation!K85*1000)/(365*24*capacity!K85),0)</f>
        <v>0.4639163248879733</v>
      </c>
      <c r="H85" s="55">
        <f>IFERROR((generation!L85*1000)/(365*24*capacity!L85),0)</f>
        <v>0.43403208687169259</v>
      </c>
      <c r="I85" s="55">
        <f>IFERROR((generation!M85*1000)/(365*24*capacity!M85),0)</f>
        <v>0.41762724846013227</v>
      </c>
      <c r="J85" s="55">
        <f>IFERROR((generation!N85*1000)/(365*24*capacity!N85),0)</f>
        <v>0.4678732184807578</v>
      </c>
      <c r="K85" s="55">
        <f>IFERROR((generation!O85*1000)/(365*24*capacity!O85),0)</f>
        <v>0.31076834108686968</v>
      </c>
      <c r="L85" s="55">
        <f>IFERROR((generation!P85*1000)/(365*24*capacity!P85),0)</f>
        <v>0.4159719224259763</v>
      </c>
      <c r="M85" s="55">
        <f>IF(AND(AVERAGE(D85:L85)&gt;0,AVERAGE(D85:L85)&lt;1),AVERAGE(D85:L85),CUF_sources!C$20)</f>
        <v>0.41965232196923252</v>
      </c>
      <c r="N85" s="55">
        <f>IFERROR(M85*(CUF_sources!D$20/CUF_sources!C$20),0)</f>
        <v>0.47001060060554045</v>
      </c>
      <c r="O85" s="55">
        <f>IFERROR(N85*(CUF_sources!E$20/CUF_sources!D$20),0)</f>
        <v>0.50526139565095596</v>
      </c>
      <c r="P85" s="55">
        <f>IFERROR(O85*(CUF_sources!F$20/CUF_sources!E$20),0)</f>
        <v>0.54051219069637146</v>
      </c>
      <c r="Q85" s="55">
        <f>IFERROR(P85*(CUF_sources!G$20/CUF_sources!F$20),0)</f>
        <v>0.55226245571150989</v>
      </c>
      <c r="R85" s="55">
        <f>IFERROR(Q85*(CUF_sources!H$20/CUF_sources!G$20),0)</f>
        <v>0.56401272072664832</v>
      </c>
      <c r="S85" s="55">
        <f>IFERROR(R85*(CUF_sources!I$20/CUF_sources!H$20),0)</f>
        <v>0.56401272072664832</v>
      </c>
      <c r="T85" s="55">
        <f>IFERROR(S85*(CUF_sources!J$20/CUF_sources!I$20),0)</f>
        <v>0.56401272072664832</v>
      </c>
      <c r="U85" s="55">
        <f>IF(M85&gt;0,M85,CUF_sources!C$20)</f>
        <v>0.41965232196923252</v>
      </c>
      <c r="V85" s="55">
        <f>IFERROR(U85*(CUF_sources!D$20/CUF_sources!C$20),0)</f>
        <v>0.47001060060554045</v>
      </c>
      <c r="W85" s="55">
        <f>IFERROR(V85*(CUF_sources!E$20/CUF_sources!D$20),0)</f>
        <v>0.50526139565095596</v>
      </c>
      <c r="X85" s="55">
        <f>IFERROR(W85*(CUF_sources!F$20/CUF_sources!E$20),0)</f>
        <v>0.54051219069637146</v>
      </c>
      <c r="Y85" s="55">
        <f>IFERROR(X85*(CUF_sources!G$20/CUF_sources!F$20),0)</f>
        <v>0.55226245571150989</v>
      </c>
      <c r="Z85" s="55">
        <f>IFERROR(Y85*(CUF_sources!H$20/CUF_sources!G$20),0)</f>
        <v>0.56401272072664832</v>
      </c>
      <c r="AA85" s="55">
        <f>IFERROR(Z85*(CUF_sources!I$20/CUF_sources!H$20),0)</f>
        <v>0.56401272072664832</v>
      </c>
      <c r="AB85" s="55">
        <f>IFERROR(AA85*(CUF_sources!J$20/CUF_sources!I$20),0)</f>
        <v>0.56401272072664832</v>
      </c>
      <c r="AC85" s="55">
        <f>CUF_sources!C$20</f>
        <v>0.35714285714285715</v>
      </c>
      <c r="AD85" s="55">
        <f>CUF_sources!D$20</f>
        <v>0.4</v>
      </c>
      <c r="AE85" s="55">
        <f>CUF_sources!E$20</f>
        <v>0.43000000000000005</v>
      </c>
      <c r="AF85" s="55">
        <f>CUF_sources!F$20</f>
        <v>0.46</v>
      </c>
      <c r="AG85" s="55">
        <f>CUF_sources!G$20</f>
        <v>0.47</v>
      </c>
      <c r="AH85" s="55">
        <f>CUF_sources!H$20</f>
        <v>0.48</v>
      </c>
      <c r="AI85" s="55">
        <f>CUF_sources!I$20</f>
        <v>0.48</v>
      </c>
      <c r="AJ85" s="55">
        <f>CUF_sources!J$20</f>
        <v>0.48</v>
      </c>
    </row>
    <row r="86" spans="1:36" ht="15" customHeight="1" x14ac:dyDescent="0.25">
      <c r="A86" s="9" t="s">
        <v>19</v>
      </c>
      <c r="B86" s="9" t="s">
        <v>37</v>
      </c>
      <c r="C86" s="9" t="s">
        <v>38</v>
      </c>
      <c r="D86" s="55">
        <f>IFERROR((generation!H86*1000)/(365*24*capacity!H86),0)</f>
        <v>5.2234675522346757E-2</v>
      </c>
      <c r="E86" s="55">
        <f>IFERROR((generation!I86*1000)/(365*24*capacity!I86),0)</f>
        <v>4.6469258798025923E-2</v>
      </c>
      <c r="F86" s="55">
        <f>IFERROR((generation!J86*1000)/(365*24*capacity!J86),0)</f>
        <v>5.4888346781760182E-2</v>
      </c>
      <c r="G86" s="55">
        <f>IFERROR((generation!K86*1000)/(365*24*capacity!K86),0)</f>
        <v>8.3988496765379728E-2</v>
      </c>
      <c r="H86" s="55">
        <f>IFERROR((generation!L86*1000)/(365*24*capacity!L86),0)</f>
        <v>3.4513335853220896E-2</v>
      </c>
      <c r="I86" s="55">
        <f>IFERROR((generation!M86*1000)/(365*24*capacity!M86),0)</f>
        <v>3.5184907611363822E-2</v>
      </c>
      <c r="J86" s="55">
        <f>IFERROR((generation!N86*1000)/(365*24*capacity!N86),0)</f>
        <v>3.0277861049924186E-2</v>
      </c>
      <c r="K86" s="55">
        <f>IFERROR((generation!O86*1000)/(365*24*capacity!O86),0)</f>
        <v>2.9898699967805271E-2</v>
      </c>
      <c r="L86" s="55">
        <f>IFERROR((generation!P86*1000)/(365*24*capacity!P86),0)</f>
        <v>2.741188393573751E-2</v>
      </c>
      <c r="M86" s="55">
        <f>IF(AND(AVERAGE(D86:L86)&gt;0,AVERAGE(D86:L86)&lt;1),AVERAGE(D86:L86),CUF_sources!C$21)</f>
        <v>4.3874162920618257E-2</v>
      </c>
      <c r="N86" s="55">
        <f>IFERROR(M86*(CUF_sources!D$21/CUF_sources!C$21),0)</f>
        <v>4.3874162920618257E-2</v>
      </c>
      <c r="O86" s="55">
        <f>IFERROR(N86*(CUF_sources!E$21/CUF_sources!D$21),0)</f>
        <v>4.3874162920618257E-2</v>
      </c>
      <c r="P86" s="55">
        <f>IFERROR(O86*(CUF_sources!F$21/CUF_sources!E$21),0)</f>
        <v>4.3874162920618257E-2</v>
      </c>
      <c r="Q86" s="55">
        <f>IFERROR(P86*(CUF_sources!G$21/CUF_sources!F$21),0)</f>
        <v>4.3874162920618257E-2</v>
      </c>
      <c r="R86" s="55">
        <f>IFERROR(Q86*(CUF_sources!H$21/CUF_sources!G$21),0)</f>
        <v>4.3874162920618257E-2</v>
      </c>
      <c r="S86" s="55">
        <f>IFERROR(R86*(CUF_sources!I$21/CUF_sources!H$21),0)</f>
        <v>4.3874162920618257E-2</v>
      </c>
      <c r="T86" s="55">
        <f>IFERROR(S86*(CUF_sources!J$21/CUF_sources!I$21),0)</f>
        <v>4.3874162920618257E-2</v>
      </c>
      <c r="U86" s="55">
        <f>IF(M86&lt;CUF_sources!C$21,CUF_sources!C$21,CUF!M86)</f>
        <v>0.85</v>
      </c>
      <c r="V86" s="55">
        <f>IFERROR(U86*(CUF_sources!D$21/CUF_sources!C$21),0)</f>
        <v>0.85</v>
      </c>
      <c r="W86" s="55">
        <f>IFERROR(V86*(CUF_sources!E$21/CUF_sources!D$21),0)</f>
        <v>0.85</v>
      </c>
      <c r="X86" s="55">
        <f>IFERROR(W86*(CUF_sources!F$21/CUF_sources!E$21),0)</f>
        <v>0.85</v>
      </c>
      <c r="Y86" s="55">
        <f>IFERROR(X86*(CUF_sources!G$21/CUF_sources!F$21),0)</f>
        <v>0.85</v>
      </c>
      <c r="Z86" s="55">
        <f>IFERROR(Y86*(CUF_sources!H$21/CUF_sources!G$21),0)</f>
        <v>0.85</v>
      </c>
      <c r="AA86" s="55">
        <f>IFERROR(Z86*(CUF_sources!I$21/CUF_sources!H$21),0)</f>
        <v>0.85</v>
      </c>
      <c r="AB86" s="55">
        <f>IFERROR(AA86*(CUF_sources!J$21/CUF_sources!I$21),0)</f>
        <v>0.85</v>
      </c>
      <c r="AC86" s="55">
        <f>CUF_sources!C$21</f>
        <v>0.85</v>
      </c>
      <c r="AD86" s="55">
        <f>CUF_sources!D$21</f>
        <v>0.85</v>
      </c>
      <c r="AE86" s="55">
        <f>CUF_sources!E$21</f>
        <v>0.85</v>
      </c>
      <c r="AF86" s="55">
        <f>CUF_sources!F$21</f>
        <v>0.85</v>
      </c>
      <c r="AG86" s="55">
        <f>CUF_sources!G$21</f>
        <v>0.85</v>
      </c>
      <c r="AH86" s="55">
        <f>CUF_sources!H$21</f>
        <v>0.85</v>
      </c>
      <c r="AI86" s="55">
        <f>CUF_sources!I$21</f>
        <v>0.85</v>
      </c>
      <c r="AJ86" s="55">
        <f>CUF_sources!J$21</f>
        <v>0.85</v>
      </c>
    </row>
    <row r="87" spans="1:36" ht="15" customHeight="1" x14ac:dyDescent="0.25">
      <c r="A87" s="9" t="s">
        <v>19</v>
      </c>
      <c r="B87" s="9" t="s">
        <v>39</v>
      </c>
      <c r="C87" s="9" t="s">
        <v>40</v>
      </c>
      <c r="D87" s="55">
        <f>IFERROR((generation!H87*1000)/(365*24*capacity!H87),0)</f>
        <v>0.45511227404974292</v>
      </c>
      <c r="E87" s="55">
        <f>IFERROR((generation!I87*1000)/(365*24*capacity!I87),0)</f>
        <v>0.51131446430162619</v>
      </c>
      <c r="F87" s="55">
        <f>IFERROR((generation!J87*1000)/(365*24*capacity!J87),0)</f>
        <v>0.62482113210034884</v>
      </c>
      <c r="G87" s="55">
        <f>IFERROR((generation!K87*1000)/(365*24*capacity!K87),0)</f>
        <v>0.57907737328806241</v>
      </c>
      <c r="H87" s="55">
        <f>IFERROR((generation!L87*1000)/(365*24*capacity!L87),0)</f>
        <v>0.57854630043655697</v>
      </c>
      <c r="I87" s="55">
        <f>IFERROR((generation!M87*1000)/(365*24*capacity!M87),0)</f>
        <v>0.61404926580975605</v>
      </c>
      <c r="J87" s="55">
        <f>IFERROR((generation!N87*1000)/(365*24*capacity!N87),0)</f>
        <v>0.53011185976686748</v>
      </c>
      <c r="K87" s="55">
        <f>IFERROR((generation!O87*1000)/(365*24*capacity!O87),0)</f>
        <v>0.50715970616305617</v>
      </c>
      <c r="L87" s="55">
        <f>IFERROR((generation!P87*1000)/(365*24*capacity!P87),0)</f>
        <v>0.45624808554133811</v>
      </c>
      <c r="M87" s="55">
        <f>IF(AND(AVERAGE(D87:L87)&gt;0,AVERAGE(D87:L87)&lt;1),AVERAGE(D87:L87),CUF_sources!C$22)</f>
        <v>0.53960449571748392</v>
      </c>
      <c r="N87" s="55">
        <f>IFERROR(M87*(CUF_sources!D$22/CUF_sources!C$22),0)</f>
        <v>0.53960449571748392</v>
      </c>
      <c r="O87" s="55">
        <f>IFERROR(N87*(CUF_sources!E$22/CUF_sources!D$22),0)</f>
        <v>0.53960449571748392</v>
      </c>
      <c r="P87" s="55">
        <f>IFERROR(O87*(CUF_sources!F$22/CUF_sources!E$22),0)</f>
        <v>0.53960449571748392</v>
      </c>
      <c r="Q87" s="55">
        <f>IFERROR(P87*(CUF_sources!G$22/CUF_sources!F$22),0)</f>
        <v>0.53960449571748392</v>
      </c>
      <c r="R87" s="55">
        <f>IFERROR(Q87*(CUF_sources!H$22/CUF_sources!G$22),0)</f>
        <v>0.53960449571748392</v>
      </c>
      <c r="S87" s="55">
        <f>IFERROR(R87*(CUF_sources!I$22/CUF_sources!H$22),0)</f>
        <v>0.53960449571748392</v>
      </c>
      <c r="T87" s="55">
        <f>IFERROR(S87*(CUF_sources!J$22/CUF_sources!I$22),0)</f>
        <v>0.53960449571748392</v>
      </c>
      <c r="U87" s="55">
        <f>IF(M87&lt;CUF_sources!C$22,CUF_sources!C$22,CUF!M87)</f>
        <v>0.7</v>
      </c>
      <c r="V87" s="55">
        <f>IFERROR(U87*(CUF_sources!D$22/CUF_sources!C$22),0)</f>
        <v>0.7</v>
      </c>
      <c r="W87" s="55">
        <f>IFERROR(V87*(CUF_sources!E$22/CUF_sources!D$22),0)</f>
        <v>0.7</v>
      </c>
      <c r="X87" s="55">
        <f>IFERROR(W87*(CUF_sources!F$22/CUF_sources!E$22),0)</f>
        <v>0.7</v>
      </c>
      <c r="Y87" s="55">
        <f>IFERROR(X87*(CUF_sources!G$22/CUF_sources!F$22),0)</f>
        <v>0.7</v>
      </c>
      <c r="Z87" s="55">
        <f>IFERROR(Y87*(CUF_sources!H$22/CUF_sources!G$22),0)</f>
        <v>0.7</v>
      </c>
      <c r="AA87" s="55">
        <f>IFERROR(Z87*(CUF_sources!I$22/CUF_sources!H$22),0)</f>
        <v>0.7</v>
      </c>
      <c r="AB87" s="55">
        <f>IFERROR(AA87*(CUF_sources!J$22/CUF_sources!I$22),0)</f>
        <v>0.7</v>
      </c>
      <c r="AC87" s="55">
        <f>CUF_sources!C$22</f>
        <v>0.7</v>
      </c>
      <c r="AD87" s="55">
        <f>CUF_sources!D$22</f>
        <v>0.7</v>
      </c>
      <c r="AE87" s="55">
        <f>CUF_sources!E$22</f>
        <v>0.7</v>
      </c>
      <c r="AF87" s="55">
        <f>CUF_sources!F$22</f>
        <v>0.7</v>
      </c>
      <c r="AG87" s="55">
        <f>CUF_sources!G$22</f>
        <v>0.7</v>
      </c>
      <c r="AH87" s="55">
        <f>CUF_sources!H$22</f>
        <v>0.7</v>
      </c>
      <c r="AI87" s="55">
        <f>CUF_sources!I$22</f>
        <v>0.7</v>
      </c>
      <c r="AJ87" s="55">
        <f>CUF_sources!J$22</f>
        <v>0.7</v>
      </c>
    </row>
    <row r="88" spans="1:36" ht="15" customHeight="1" x14ac:dyDescent="0.25">
      <c r="A88" s="9" t="s">
        <v>19</v>
      </c>
      <c r="B88" s="9" t="s">
        <v>80</v>
      </c>
      <c r="C88" s="9" t="s">
        <v>85</v>
      </c>
      <c r="D88" s="55">
        <f>IFERROR((generation!H88*1000)/(365*24*capacity!H88),0)</f>
        <v>0.15235508796148747</v>
      </c>
      <c r="E88" s="55">
        <f>IFERROR((generation!I88*1000)/(365*24*capacity!I88),0)</f>
        <v>4.4790069139419512E-2</v>
      </c>
      <c r="F88" s="55">
        <f>IFERROR((generation!J88*1000)/(365*24*capacity!J88),0)</f>
        <v>0.15713174681651246</v>
      </c>
      <c r="G88" s="55">
        <f>IFERROR((generation!K88*1000)/(365*24*capacity!K88),0)</f>
        <v>0.17008322732280412</v>
      </c>
      <c r="H88" s="55">
        <f>IFERROR((generation!L88*1000)/(365*24*capacity!L88),0)</f>
        <v>0.13394109396806275</v>
      </c>
      <c r="I88" s="55">
        <f>IFERROR((generation!M88*1000)/(365*24*capacity!M88),0)</f>
        <v>0.15152845968769249</v>
      </c>
      <c r="J88" s="55">
        <f>IFERROR((generation!N88*1000)/(365*24*capacity!N88),0)</f>
        <v>0.1437406695024192</v>
      </c>
      <c r="K88" s="55">
        <f>IFERROR((generation!O88*1000)/(365*24*capacity!O88),0)</f>
        <v>0.16554091107775687</v>
      </c>
      <c r="L88" s="55">
        <f>IFERROR((generation!P88*1000)/(365*24*capacity!P88),0)</f>
        <v>0.15462478710116759</v>
      </c>
      <c r="M88" s="55">
        <f>IF(AND(AVERAGE(D88:L88)&gt;0,AVERAGE(D88:L88)&lt;1),AVERAGE(D88:L88),CUF_sources!C$23)</f>
        <v>0.14152622806414694</v>
      </c>
      <c r="N88" s="55">
        <f>IFERROR(M88*(CUF_sources!D$23/CUF_sources!C$23),0)</f>
        <v>0.14705459634790269</v>
      </c>
      <c r="O88" s="55">
        <f>IFERROR(N88*(CUF_sources!E$23/CUF_sources!D$23),0)</f>
        <v>0.15092445414653172</v>
      </c>
      <c r="P88" s="55">
        <f>IFERROR(O88*(CUF_sources!F$23/CUF_sources!E$23),0)</f>
        <v>0.15479431194516075</v>
      </c>
      <c r="Q88" s="55">
        <f>IFERROR(P88*(CUF_sources!G$23/CUF_sources!F$23),0)</f>
        <v>0.15866416974378975</v>
      </c>
      <c r="R88" s="55">
        <f>IFERROR(Q88*(CUF_sources!H$23/CUF_sources!G$23),0)</f>
        <v>0.16253402754241872</v>
      </c>
      <c r="S88" s="55">
        <f>IFERROR(R88*(CUF_sources!I$23/CUF_sources!H$23),0)</f>
        <v>0.16253402754241872</v>
      </c>
      <c r="T88" s="55">
        <f>IFERROR(S88*(CUF_sources!J$23/CUF_sources!I$23),0)</f>
        <v>0.16253402754241872</v>
      </c>
      <c r="U88" s="55">
        <f>IF(M88&gt;0,M88,CUF_sources!C$23)</f>
        <v>0.14152622806414694</v>
      </c>
      <c r="V88" s="55">
        <f>IFERROR(U88*(CUF_sources!D$23/CUF_sources!C$23),0)</f>
        <v>0.14705459634790269</v>
      </c>
      <c r="W88" s="55">
        <f>IFERROR(V88*(CUF_sources!E$23/CUF_sources!D$23),0)</f>
        <v>0.15092445414653172</v>
      </c>
      <c r="X88" s="55">
        <f>IFERROR(W88*(CUF_sources!F$23/CUF_sources!E$23),0)</f>
        <v>0.15479431194516075</v>
      </c>
      <c r="Y88" s="55">
        <f>IFERROR(X88*(CUF_sources!G$23/CUF_sources!F$23),0)</f>
        <v>0.15866416974378975</v>
      </c>
      <c r="Z88" s="55">
        <f>IFERROR(Y88*(CUF_sources!H$23/CUF_sources!G$23),0)</f>
        <v>0.16253402754241872</v>
      </c>
      <c r="AA88" s="55">
        <f>IFERROR(Z88*(CUF_sources!I$23/CUF_sources!H$23),0)</f>
        <v>0.16253402754241872</v>
      </c>
      <c r="AB88" s="55">
        <f>IFERROR(AA88*(CUF_sources!J$23/CUF_sources!I$23),0)</f>
        <v>0.16253402754241872</v>
      </c>
      <c r="AC88" s="55">
        <f>CUF_sources!C$23</f>
        <v>0.18285714285714286</v>
      </c>
      <c r="AD88" s="55">
        <f>CUF_sources!D$23</f>
        <v>0.19</v>
      </c>
      <c r="AE88" s="55">
        <f>CUF_sources!E$23</f>
        <v>0.19500000000000001</v>
      </c>
      <c r="AF88" s="55">
        <f>CUF_sources!F$23</f>
        <v>0.2</v>
      </c>
      <c r="AG88" s="55">
        <f>CUF_sources!G$23</f>
        <v>0.20500000000000002</v>
      </c>
      <c r="AH88" s="55">
        <f>CUF_sources!H$23</f>
        <v>0.21</v>
      </c>
      <c r="AI88" s="55">
        <f>CUF_sources!I$23</f>
        <v>0.21</v>
      </c>
      <c r="AJ88" s="55">
        <f>CUF_sources!J$23</f>
        <v>0.21</v>
      </c>
    </row>
    <row r="89" spans="1:36" ht="15" customHeight="1" x14ac:dyDescent="0.25">
      <c r="A89" s="9" t="s">
        <v>19</v>
      </c>
      <c r="B89" s="9" t="s">
        <v>81</v>
      </c>
      <c r="C89" s="9" t="s">
        <v>86</v>
      </c>
      <c r="D89" s="55">
        <f>IFERROR((generation!H89*1000)/(365*24*capacity!H89),0)</f>
        <v>9.998302647472615E-2</v>
      </c>
      <c r="E89" s="55">
        <f>IFERROR((generation!I89*1000)/(365*24*capacity!I89),0)</f>
        <v>2.9393482872744063E-2</v>
      </c>
      <c r="F89" s="55">
        <f>IFERROR((generation!J89*1000)/(365*24*capacity!J89),0)</f>
        <v>0.10311770884833628</v>
      </c>
      <c r="G89" s="55">
        <f>IFERROR((generation!K89*1000)/(365*24*capacity!K89),0)</f>
        <v>0.11161711793059016</v>
      </c>
      <c r="H89" s="55">
        <f>IFERROR((generation!L89*1000)/(365*24*capacity!L89),0)</f>
        <v>8.7898842916541181E-2</v>
      </c>
      <c r="I89" s="55">
        <f>IFERROR((generation!M89*1000)/(365*24*capacity!M89),0)</f>
        <v>9.94405516700482E-2</v>
      </c>
      <c r="J89" s="55">
        <f>IFERROR((generation!N89*1000)/(365*24*capacity!N89),0)</f>
        <v>9.4329814360962577E-2</v>
      </c>
      <c r="K89" s="55">
        <f>IFERROR((generation!O89*1000)/(365*24*capacity!O89),0)</f>
        <v>0.10863622289477794</v>
      </c>
      <c r="L89" s="55">
        <f>IFERROR((generation!P89*1000)/(365*24*capacity!P89),0)</f>
        <v>0.10147251653514124</v>
      </c>
      <c r="M89" s="55">
        <f>IF(AND(AVERAGE(D89:L89)&gt;0,AVERAGE(D89:L89)&lt;1),AVERAGE(D89:L89),CUF_sources!C$24)</f>
        <v>9.2876587167096403E-2</v>
      </c>
      <c r="N89" s="55">
        <f>IFERROR(M89*(CUF_sources!D$24/CUF_sources!C$24),0)</f>
        <v>9.2876587167096403E-2</v>
      </c>
      <c r="O89" s="55">
        <f>IFERROR(N89*(CUF_sources!E$24/CUF_sources!D$24),0)</f>
        <v>9.6746444965725431E-2</v>
      </c>
      <c r="P89" s="55">
        <f>IFERROR(O89*(CUF_sources!F$24/CUF_sources!E$24),0)</f>
        <v>0.10061630276435445</v>
      </c>
      <c r="Q89" s="55">
        <f>IFERROR(P89*(CUF_sources!G$24/CUF_sources!F$24),0)</f>
        <v>0.10448616056298347</v>
      </c>
      <c r="R89" s="55">
        <f>IFERROR(Q89*(CUF_sources!H$24/CUF_sources!G$24),0)</f>
        <v>0.10835601836161249</v>
      </c>
      <c r="S89" s="55">
        <f>IFERROR(R89*(CUF_sources!I$24/CUF_sources!H$24),0)</f>
        <v>0.10835601836161249</v>
      </c>
      <c r="T89" s="55">
        <f>IFERROR(S89*(CUF_sources!J$24/CUF_sources!I$24),0)</f>
        <v>0.10835601836161249</v>
      </c>
      <c r="U89" s="55">
        <f>IF(M89&gt;0,M89,CUF_sources!C$24)</f>
        <v>9.2876587167096403E-2</v>
      </c>
      <c r="V89" s="55">
        <f>IFERROR(U89*(CUF_sources!D$24/CUF_sources!C$24),0)</f>
        <v>9.2876587167096403E-2</v>
      </c>
      <c r="W89" s="55">
        <f>IFERROR(V89*(CUF_sources!E$24/CUF_sources!D$24),0)</f>
        <v>9.6746444965725431E-2</v>
      </c>
      <c r="X89" s="55">
        <f>IFERROR(W89*(CUF_sources!F$24/CUF_sources!E$24),0)</f>
        <v>0.10061630276435445</v>
      </c>
      <c r="Y89" s="55">
        <f>IFERROR(X89*(CUF_sources!G$24/CUF_sources!F$24),0)</f>
        <v>0.10448616056298347</v>
      </c>
      <c r="Z89" s="55">
        <f>IFERROR(Y89*(CUF_sources!H$24/CUF_sources!G$24),0)</f>
        <v>0.10835601836161249</v>
      </c>
      <c r="AA89" s="55">
        <f>IFERROR(Z89*(CUF_sources!I$24/CUF_sources!H$24),0)</f>
        <v>0.10835601836161249</v>
      </c>
      <c r="AB89" s="55">
        <f>IFERROR(AA89*(CUF_sources!J$24/CUF_sources!I$24),0)</f>
        <v>0.10835601836161249</v>
      </c>
      <c r="AC89" s="55">
        <f>CUF_sources!C$24</f>
        <v>0.12</v>
      </c>
      <c r="AD89" s="55">
        <f>CUF_sources!D$24</f>
        <v>0.12</v>
      </c>
      <c r="AE89" s="55">
        <f>CUF_sources!E$24</f>
        <v>0.125</v>
      </c>
      <c r="AF89" s="55">
        <f>CUF_sources!F$24</f>
        <v>0.13</v>
      </c>
      <c r="AG89" s="55">
        <f>CUF_sources!G$24</f>
        <v>0.13500000000000001</v>
      </c>
      <c r="AH89" s="55">
        <f>CUF_sources!H$24</f>
        <v>0.14000000000000001</v>
      </c>
      <c r="AI89" s="55">
        <f>CUF_sources!I$24</f>
        <v>0.14000000000000001</v>
      </c>
      <c r="AJ89" s="55">
        <f>CUF_sources!J$24</f>
        <v>0.14000000000000001</v>
      </c>
    </row>
    <row r="90" spans="1:36" ht="15" customHeight="1" x14ac:dyDescent="0.25">
      <c r="A90" s="9" t="s">
        <v>19</v>
      </c>
      <c r="B90" s="9" t="s">
        <v>41</v>
      </c>
      <c r="C90" s="9" t="s">
        <v>42</v>
      </c>
      <c r="D90" s="55">
        <f>IFERROR((generation!H90*1000)/(365*24*capacity!H90),0)</f>
        <v>0</v>
      </c>
      <c r="E90" s="55">
        <f>IFERROR((generation!I90*1000)/(365*24*capacity!I90),0)</f>
        <v>0</v>
      </c>
      <c r="F90" s="55">
        <f>IFERROR((generation!J90*1000)/(365*24*capacity!J90),0)</f>
        <v>0</v>
      </c>
      <c r="G90" s="55">
        <f>IFERROR((generation!K90*1000)/(365*24*capacity!K90),0)</f>
        <v>0</v>
      </c>
      <c r="H90" s="55">
        <f>IFERROR((generation!L90*1000)/(365*24*capacity!L90),0)</f>
        <v>0</v>
      </c>
      <c r="I90" s="55">
        <f>IFERROR((generation!M90*1000)/(365*24*capacity!M90),0)</f>
        <v>0</v>
      </c>
      <c r="J90" s="55">
        <f>IFERROR((generation!N90*1000)/(365*24*capacity!N90),0)</f>
        <v>0</v>
      </c>
      <c r="K90" s="55">
        <f>IFERROR((generation!O90*1000)/(365*24*capacity!O90),0)</f>
        <v>0</v>
      </c>
      <c r="L90" s="55">
        <f>IFERROR((generation!P90*1000)/(365*24*capacity!P90),0)</f>
        <v>0</v>
      </c>
      <c r="M90" s="55">
        <f>IF(AND(AVERAGE(D90:L90)&gt;0,AVERAGE(D90:L90)&lt;1),AVERAGE(D90:L90),CUF_sources!C$25)</f>
        <v>0.37285714285714283</v>
      </c>
      <c r="N90" s="55">
        <f>IFERROR(M90*(CUF_sources!D$25/CUF_sources!C$25),0)</f>
        <v>0.38000000000000006</v>
      </c>
      <c r="O90" s="55">
        <f>IFERROR(N90*(CUF_sources!E$25/CUF_sources!D$25),0)</f>
        <v>0.39000000000000007</v>
      </c>
      <c r="P90" s="55">
        <f>IFERROR(O90*(CUF_sources!F$25/CUF_sources!E$25),0)</f>
        <v>0.40000000000000013</v>
      </c>
      <c r="Q90" s="55">
        <f>IFERROR(P90*(CUF_sources!G$25/CUF_sources!F$25),0)</f>
        <v>0.40500000000000014</v>
      </c>
      <c r="R90" s="55">
        <f>IFERROR(Q90*(CUF_sources!H$25/CUF_sources!G$25),0)</f>
        <v>0.41000000000000009</v>
      </c>
      <c r="S90" s="55">
        <f>IFERROR(R90*(CUF_sources!I$25/CUF_sources!H$25),0)</f>
        <v>0.41000000000000009</v>
      </c>
      <c r="T90" s="55">
        <f>IFERROR(S90*(CUF_sources!J$25/CUF_sources!I$25),0)</f>
        <v>0.41000000000000009</v>
      </c>
      <c r="U90" s="55">
        <f>IF(M90&gt;0,M90,CUF_sources!C$25)</f>
        <v>0.37285714285714283</v>
      </c>
      <c r="V90" s="55">
        <f>IFERROR(U90*(CUF_sources!D$25/CUF_sources!C$25),0)</f>
        <v>0.38000000000000006</v>
      </c>
      <c r="W90" s="55">
        <f>IFERROR(V90*(CUF_sources!E$25/CUF_sources!D$25),0)</f>
        <v>0.39000000000000007</v>
      </c>
      <c r="X90" s="55">
        <f>IFERROR(W90*(CUF_sources!F$25/CUF_sources!E$25),0)</f>
        <v>0.40000000000000013</v>
      </c>
      <c r="Y90" s="55">
        <f>IFERROR(X90*(CUF_sources!G$25/CUF_sources!F$25),0)</f>
        <v>0.40500000000000014</v>
      </c>
      <c r="Z90" s="55">
        <f>IFERROR(Y90*(CUF_sources!H$25/CUF_sources!G$25),0)</f>
        <v>0.41000000000000009</v>
      </c>
      <c r="AA90" s="55">
        <f>IFERROR(Z90*(CUF_sources!I$25/CUF_sources!H$25),0)</f>
        <v>0.41000000000000009</v>
      </c>
      <c r="AB90" s="55">
        <f>IFERROR(AA90*(CUF_sources!J$25/CUF_sources!I$25),0)</f>
        <v>0.41000000000000009</v>
      </c>
      <c r="AC90" s="55">
        <f>CUF_sources!C$25</f>
        <v>0.37285714285714283</v>
      </c>
      <c r="AD90" s="55">
        <f>CUF_sources!D$25</f>
        <v>0.38</v>
      </c>
      <c r="AE90" s="55">
        <f>CUF_sources!E$25</f>
        <v>0.39</v>
      </c>
      <c r="AF90" s="55">
        <f>CUF_sources!F$25</f>
        <v>0.4</v>
      </c>
      <c r="AG90" s="55">
        <f>CUF_sources!G$25</f>
        <v>0.40500000000000003</v>
      </c>
      <c r="AH90" s="55">
        <f>CUF_sources!H$25</f>
        <v>0.41</v>
      </c>
      <c r="AI90" s="55">
        <f>CUF_sources!I$25</f>
        <v>0.41</v>
      </c>
      <c r="AJ90" s="55">
        <f>CUF_sources!J$25</f>
        <v>0.41</v>
      </c>
    </row>
    <row r="91" spans="1:36" ht="15" customHeight="1" x14ac:dyDescent="0.25">
      <c r="A91" s="9" t="s">
        <v>19</v>
      </c>
      <c r="B91" s="9" t="s">
        <v>43</v>
      </c>
      <c r="C91" s="9" t="s">
        <v>44</v>
      </c>
      <c r="D91" s="55">
        <f>IFERROR((generation!H91*1000)/(365*24*capacity!H91),0)</f>
        <v>0</v>
      </c>
      <c r="E91" s="55">
        <f>IFERROR((generation!I91*1000)/(365*24*capacity!I91),0)</f>
        <v>0</v>
      </c>
      <c r="F91" s="55">
        <f>IFERROR((generation!J91*1000)/(365*24*capacity!J91),0)</f>
        <v>0</v>
      </c>
      <c r="G91" s="55">
        <f>IFERROR((generation!K91*1000)/(365*24*capacity!K91),0)</f>
        <v>0</v>
      </c>
      <c r="H91" s="55">
        <f>IFERROR((generation!L91*1000)/(365*24*capacity!L91),0)</f>
        <v>0</v>
      </c>
      <c r="I91" s="55">
        <f>IFERROR((generation!M91*1000)/(365*24*capacity!M91),0)</f>
        <v>0</v>
      </c>
      <c r="J91" s="55">
        <f>IFERROR((generation!N91*1000)/(365*24*capacity!N91),0)</f>
        <v>0</v>
      </c>
      <c r="K91" s="55">
        <f>IFERROR((generation!O91*1000)/(365*24*capacity!O91),0)</f>
        <v>0</v>
      </c>
      <c r="L91" s="55">
        <f>IFERROR((generation!P91*1000)/(365*24*capacity!P91),0)</f>
        <v>0</v>
      </c>
      <c r="M91" s="55">
        <f>IF(AND(AVERAGE(D91:L91)&gt;0,AVERAGE(D91:L91)&lt;1),AVERAGE(D91:L91),CUF_sources!C$26)</f>
        <v>0.20857142857142857</v>
      </c>
      <c r="N91" s="55">
        <f>IFERROR(M91*(CUF_sources!D$26/CUF_sources!C$26),0)</f>
        <v>0.23</v>
      </c>
      <c r="O91" s="55">
        <f>IFERROR(N91*(CUF_sources!E$26/CUF_sources!D$26),0)</f>
        <v>0.255</v>
      </c>
      <c r="P91" s="55">
        <f>IFERROR(O91*(CUF_sources!F$26/CUF_sources!E$26),0)</f>
        <v>0.28000000000000003</v>
      </c>
      <c r="Q91" s="55">
        <f>IFERROR(P91*(CUF_sources!G$26/CUF_sources!F$26),0)</f>
        <v>0.30000000000000004</v>
      </c>
      <c r="R91" s="55">
        <f>IFERROR(Q91*(CUF_sources!H$26/CUF_sources!G$26),0)</f>
        <v>0.31999999999999995</v>
      </c>
      <c r="S91" s="55">
        <f>IFERROR(R91*(CUF_sources!I$26/CUF_sources!H$26),0)</f>
        <v>0.33999999999999986</v>
      </c>
      <c r="T91" s="55">
        <f>IFERROR(S91*(CUF_sources!J$26/CUF_sources!I$26),0)</f>
        <v>0.35999999999999988</v>
      </c>
      <c r="U91" s="55">
        <f>IF(M91&gt;0,M91,CUF_sources!C$26)</f>
        <v>0.20857142857142857</v>
      </c>
      <c r="V91" s="55">
        <f>IFERROR(U91*(CUF_sources!D$26/CUF_sources!C$26),0)</f>
        <v>0.23</v>
      </c>
      <c r="W91" s="55">
        <f>IFERROR(V91*(CUF_sources!E$26/CUF_sources!D$26),0)</f>
        <v>0.255</v>
      </c>
      <c r="X91" s="55">
        <f>IFERROR(W91*(CUF_sources!F$26/CUF_sources!E$26),0)</f>
        <v>0.28000000000000003</v>
      </c>
      <c r="Y91" s="55">
        <f>IFERROR(X91*(CUF_sources!G$26/CUF_sources!F$26),0)</f>
        <v>0.30000000000000004</v>
      </c>
      <c r="Z91" s="55">
        <f>IFERROR(Y91*(CUF_sources!H$26/CUF_sources!G$26),0)</f>
        <v>0.31999999999999995</v>
      </c>
      <c r="AA91" s="55">
        <f>IFERROR(Z91*(CUF_sources!I$26/CUF_sources!H$26),0)</f>
        <v>0.33999999999999986</v>
      </c>
      <c r="AB91" s="55">
        <f>IFERROR(AA91*(CUF_sources!J$26/CUF_sources!I$26),0)</f>
        <v>0.35999999999999988</v>
      </c>
      <c r="AC91" s="55">
        <f>CUF_sources!C$26</f>
        <v>0.20857142857142857</v>
      </c>
      <c r="AD91" s="55">
        <f>CUF_sources!D$26</f>
        <v>0.23</v>
      </c>
      <c r="AE91" s="55">
        <f>CUF_sources!E$26</f>
        <v>0.255</v>
      </c>
      <c r="AF91" s="55">
        <f>CUF_sources!F$26</f>
        <v>0.28000000000000003</v>
      </c>
      <c r="AG91" s="55">
        <f>CUF_sources!G$26</f>
        <v>0.30000000000000004</v>
      </c>
      <c r="AH91" s="55">
        <f>CUF_sources!H$26</f>
        <v>0.32</v>
      </c>
      <c r="AI91" s="55">
        <f>CUF_sources!I$26</f>
        <v>0.33999999999999997</v>
      </c>
      <c r="AJ91" s="55">
        <f>CUF_sources!J$26</f>
        <v>0.36</v>
      </c>
    </row>
    <row r="92" spans="1:36" ht="15" customHeight="1" x14ac:dyDescent="0.25">
      <c r="A92" s="9" t="s">
        <v>19</v>
      </c>
      <c r="B92" s="9" t="s">
        <v>45</v>
      </c>
      <c r="C92" s="9" t="s">
        <v>46</v>
      </c>
      <c r="D92" s="55">
        <f>IFERROR((generation!H92*1000)/(365*24*capacity!H92),0)</f>
        <v>0</v>
      </c>
      <c r="E92" s="55">
        <f>IFERROR((generation!I92*1000)/(365*24*capacity!I92),0)</f>
        <v>0</v>
      </c>
      <c r="F92" s="55">
        <f>IFERROR((generation!J92*1000)/(365*24*capacity!J92),0)</f>
        <v>0</v>
      </c>
      <c r="G92" s="55">
        <f>IFERROR((generation!K92*1000)/(365*24*capacity!K92),0)</f>
        <v>0</v>
      </c>
      <c r="H92" s="55">
        <f>IFERROR((generation!L92*1000)/(365*24*capacity!L92),0)</f>
        <v>0</v>
      </c>
      <c r="I92" s="55">
        <f>IFERROR((generation!M92*1000)/(365*24*capacity!M92),0)</f>
        <v>0</v>
      </c>
      <c r="J92" s="55">
        <f>IFERROR((generation!N92*1000)/(365*24*capacity!N92),0)</f>
        <v>0</v>
      </c>
      <c r="K92" s="55">
        <f>IFERROR((generation!O92*1000)/(365*24*capacity!O92),0)</f>
        <v>0</v>
      </c>
      <c r="L92" s="55">
        <f>IFERROR((generation!P92*1000)/(365*24*capacity!P92),0)</f>
        <v>0</v>
      </c>
      <c r="M92" s="55">
        <f>IF(AND(AVERAGE(D92:L92)&gt;0,AVERAGE(D92:L92)&lt;1),AVERAGE(D92:L92),CUF_sources!C$27)</f>
        <v>0.95</v>
      </c>
      <c r="N92" s="55">
        <f>IFERROR(M92*(CUF_sources!D$27/CUF_sources!C$27),0)</f>
        <v>0.95</v>
      </c>
      <c r="O92" s="55">
        <f>IFERROR(N92*(CUF_sources!E$27/CUF_sources!D$27),0)</f>
        <v>0.95</v>
      </c>
      <c r="P92" s="55">
        <f>IFERROR(O92*(CUF_sources!F$27/CUF_sources!E$27),0)</f>
        <v>0.95</v>
      </c>
      <c r="Q92" s="55">
        <f>IFERROR(P92*(CUF_sources!G$27/CUF_sources!F$27),0)</f>
        <v>0.95</v>
      </c>
      <c r="R92" s="55">
        <f>IFERROR(Q92*(CUF_sources!H$27/CUF_sources!G$27),0)</f>
        <v>0.95</v>
      </c>
      <c r="S92" s="55">
        <f>IFERROR(R92*(CUF_sources!I$27/CUF_sources!H$27),0)</f>
        <v>0.95</v>
      </c>
      <c r="T92" s="55">
        <f>IFERROR(S92*(CUF_sources!J$27/CUF_sources!I$27),0)</f>
        <v>0.95</v>
      </c>
      <c r="U92" s="55">
        <f>IF(M92&gt;0,M92,CUF_sources!C$27)</f>
        <v>0.95</v>
      </c>
      <c r="V92" s="55">
        <f>IFERROR(U92*(CUF_sources!D$27/CUF_sources!C$27),0)</f>
        <v>0.95</v>
      </c>
      <c r="W92" s="55">
        <f>IFERROR(V92*(CUF_sources!E$27/CUF_sources!D$27),0)</f>
        <v>0.95</v>
      </c>
      <c r="X92" s="55">
        <f>IFERROR(W92*(CUF_sources!F$27/CUF_sources!E$27),0)</f>
        <v>0.95</v>
      </c>
      <c r="Y92" s="55">
        <f>IFERROR(X92*(CUF_sources!G$27/CUF_sources!F$27),0)</f>
        <v>0.95</v>
      </c>
      <c r="Z92" s="55">
        <f>IFERROR(Y92*(CUF_sources!H$27/CUF_sources!G$27),0)</f>
        <v>0.95</v>
      </c>
      <c r="AA92" s="55">
        <f>IFERROR(Z92*(CUF_sources!I$27/CUF_sources!H$27),0)</f>
        <v>0.95</v>
      </c>
      <c r="AB92" s="55">
        <f>IFERROR(AA92*(CUF_sources!J$27/CUF_sources!I$27),0)</f>
        <v>0.95</v>
      </c>
      <c r="AC92" s="55">
        <f>CUF_sources!C$27</f>
        <v>0.95</v>
      </c>
      <c r="AD92" s="55">
        <f>CUF_sources!D$27</f>
        <v>0.95</v>
      </c>
      <c r="AE92" s="55">
        <f>CUF_sources!E$27</f>
        <v>0.95</v>
      </c>
      <c r="AF92" s="55">
        <f>CUF_sources!F$27</f>
        <v>0.95</v>
      </c>
      <c r="AG92" s="55">
        <f>CUF_sources!G$27</f>
        <v>0.95</v>
      </c>
      <c r="AH92" s="55">
        <f>CUF_sources!H$27</f>
        <v>0.95</v>
      </c>
      <c r="AI92" s="55">
        <f>CUF_sources!I$27</f>
        <v>0.95</v>
      </c>
      <c r="AJ92" s="55">
        <f>CUF_sources!J$27</f>
        <v>0.95</v>
      </c>
    </row>
    <row r="93" spans="1:36" ht="15" customHeight="1" x14ac:dyDescent="0.25">
      <c r="A93" s="9" t="s">
        <v>18</v>
      </c>
      <c r="B93" s="9" t="s">
        <v>29</v>
      </c>
      <c r="C93" s="9" t="s">
        <v>30</v>
      </c>
      <c r="D93" s="55">
        <f>IFERROR((generation!H93*1000)/(365*24*capacity!H93),0)</f>
        <v>0</v>
      </c>
      <c r="E93" s="55">
        <f>IFERROR((generation!I93*1000)/(365*24*capacity!I93),0)</f>
        <v>0</v>
      </c>
      <c r="F93" s="55">
        <f>IFERROR((generation!J93*1000)/(365*24*capacity!J93),0)</f>
        <v>0</v>
      </c>
      <c r="G93" s="55">
        <f>IFERROR((generation!K93*1000)/(365*24*capacity!K93),0)</f>
        <v>0</v>
      </c>
      <c r="H93" s="55">
        <f>IFERROR((generation!L93*1000)/(365*24*capacity!L93),0)</f>
        <v>0</v>
      </c>
      <c r="I93" s="55">
        <f>IFERROR((generation!M93*1000)/(365*24*capacity!M93),0)</f>
        <v>0</v>
      </c>
      <c r="J93" s="55">
        <f>IFERROR((generation!N93*1000)/(365*24*capacity!N93),0)</f>
        <v>0</v>
      </c>
      <c r="K93" s="55">
        <f>IFERROR((generation!O93*1000)/(365*24*capacity!O93),0)</f>
        <v>0</v>
      </c>
      <c r="L93" s="55">
        <f>IFERROR((generation!P93*1000)/(365*24*capacity!P93),0)</f>
        <v>0</v>
      </c>
      <c r="M93" s="55">
        <f>IF(AND(AVERAGE(D93:L93)&gt;0,AVERAGE(D93:L93)&lt;1),AVERAGE(D93:L93),CUF_sources!C$15)</f>
        <v>0.85</v>
      </c>
      <c r="N93" s="55">
        <f>IFERROR(M93*(CUF_sources!D$15/CUF_sources!C$15),0)</f>
        <v>0.85</v>
      </c>
      <c r="O93" s="55">
        <f>IFERROR(N93*(CUF_sources!E$15/CUF_sources!D$15),0)</f>
        <v>0.85</v>
      </c>
      <c r="P93" s="55">
        <f>IFERROR(O93*(CUF_sources!F$15/CUF_sources!E$15),0)</f>
        <v>0.85</v>
      </c>
      <c r="Q93" s="55">
        <f>IFERROR(P93*(CUF_sources!G$15/CUF_sources!F$15),0)</f>
        <v>0.85</v>
      </c>
      <c r="R93" s="55">
        <f>IFERROR(Q93*(CUF_sources!H$15/CUF_sources!G$15),0)</f>
        <v>0.85</v>
      </c>
      <c r="S93" s="55">
        <f>IFERROR(R93*(CUF_sources!I$15/CUF_sources!H$15),0)</f>
        <v>0.85</v>
      </c>
      <c r="T93" s="55">
        <f>IFERROR(S93*(CUF_sources!J$15/CUF_sources!I$15),0)</f>
        <v>0.85</v>
      </c>
      <c r="U93" s="55">
        <f>IF(M93&lt;CUF_sources!C$15,CUF_sources!C$15,CUF!M93)</f>
        <v>0.85</v>
      </c>
      <c r="V93" s="55">
        <f>IFERROR(U93*(CUF_sources!D$15/CUF_sources!C$15),0)</f>
        <v>0.85</v>
      </c>
      <c r="W93" s="55">
        <f>IFERROR(V93*(CUF_sources!E$15/CUF_sources!D$15),0)</f>
        <v>0.85</v>
      </c>
      <c r="X93" s="55">
        <f>IFERROR(W93*(CUF_sources!F$15/CUF_sources!E$15),0)</f>
        <v>0.85</v>
      </c>
      <c r="Y93" s="55">
        <f>IFERROR(X93*(CUF_sources!G$15/CUF_sources!F$15),0)</f>
        <v>0.85</v>
      </c>
      <c r="Z93" s="55">
        <f>IFERROR(Y93*(CUF_sources!H$15/CUF_sources!G$15),0)</f>
        <v>0.85</v>
      </c>
      <c r="AA93" s="55">
        <f>IFERROR(Z93*(CUF_sources!I$15/CUF_sources!H$15),0)</f>
        <v>0.85</v>
      </c>
      <c r="AB93" s="55">
        <f>IFERROR(AA93*(CUF_sources!J$15/CUF_sources!I$15),0)</f>
        <v>0.85</v>
      </c>
      <c r="AC93" s="55">
        <f>CUF_sources!C$15</f>
        <v>0.85</v>
      </c>
      <c r="AD93" s="55">
        <f>CUF_sources!D$15</f>
        <v>0.85</v>
      </c>
      <c r="AE93" s="55">
        <f>CUF_sources!E$15</f>
        <v>0.85</v>
      </c>
      <c r="AF93" s="55">
        <f>CUF_sources!F$15</f>
        <v>0.85</v>
      </c>
      <c r="AG93" s="55">
        <f>CUF_sources!G$15</f>
        <v>0.85</v>
      </c>
      <c r="AH93" s="55">
        <f>CUF_sources!H$15</f>
        <v>0.85</v>
      </c>
      <c r="AI93" s="55">
        <f>CUF_sources!I$15</f>
        <v>0.85</v>
      </c>
      <c r="AJ93" s="55">
        <f>CUF_sources!J$15</f>
        <v>0.85</v>
      </c>
    </row>
    <row r="94" spans="1:36" ht="15" customHeight="1" x14ac:dyDescent="0.25">
      <c r="A94" s="9" t="s">
        <v>18</v>
      </c>
      <c r="B94" s="9" t="s">
        <v>31</v>
      </c>
      <c r="C94" s="9" t="s">
        <v>32</v>
      </c>
      <c r="D94" s="55">
        <f>IFERROR((generation!H94*1000)/(365*24*capacity!H94),0)</f>
        <v>6.0423701928846024E-2</v>
      </c>
      <c r="E94" s="55">
        <f>IFERROR((generation!I94*1000)/(365*24*capacity!I94),0)</f>
        <v>3.0068057850972087E-2</v>
      </c>
      <c r="F94" s="55">
        <f>IFERROR((generation!J94*1000)/(365*24*capacity!J94),0)</f>
        <v>2.0886041765479622E-2</v>
      </c>
      <c r="G94" s="55">
        <f>IFERROR((generation!K94*1000)/(365*24*capacity!K94),0)</f>
        <v>3.268345364633661E-2</v>
      </c>
      <c r="H94" s="55">
        <f>IFERROR((generation!L94*1000)/(365*24*capacity!L94),0)</f>
        <v>2.6507960939236914E-2</v>
      </c>
      <c r="I94" s="55">
        <f>IFERROR((generation!M94*1000)/(365*24*capacity!M94),0)</f>
        <v>4.1207261387682367E-2</v>
      </c>
      <c r="J94" s="55">
        <f>IFERROR((generation!N94*1000)/(365*24*capacity!N94),0)</f>
        <v>3.3606452438868263E-2</v>
      </c>
      <c r="K94" s="55">
        <f>IFERROR((generation!O94*1000)/(365*24*capacity!O94),0)</f>
        <v>3.2455904736323753E-2</v>
      </c>
      <c r="L94" s="55">
        <f>IFERROR((generation!P94*1000)/(365*24*capacity!P94),0)</f>
        <v>2.468801888750519E-2</v>
      </c>
      <c r="M94" s="55">
        <f>IF(AND(AVERAGE(D94:L94)&gt;0,AVERAGE(D94:L94)&lt;1),AVERAGE(D94:L94),CUF_sources!C$16)</f>
        <v>3.3614094842361199E-2</v>
      </c>
      <c r="N94" s="55">
        <f>IFERROR(M94*(CUF_sources!D$16/CUF_sources!C$16),0)</f>
        <v>3.3614094842361199E-2</v>
      </c>
      <c r="O94" s="55">
        <f>IFERROR(N94*(CUF_sources!E$16/CUF_sources!D$16),0)</f>
        <v>3.3614094842361199E-2</v>
      </c>
      <c r="P94" s="55">
        <f>IFERROR(O94*(CUF_sources!F$16/CUF_sources!E$16),0)</f>
        <v>3.3614094842361199E-2</v>
      </c>
      <c r="Q94" s="55">
        <f>IFERROR(P94*(CUF_sources!G$16/CUF_sources!F$16),0)</f>
        <v>3.3614094842361199E-2</v>
      </c>
      <c r="R94" s="55">
        <f>IFERROR(Q94*(CUF_sources!H$16/CUF_sources!G$16),0)</f>
        <v>3.3614094842361199E-2</v>
      </c>
      <c r="S94" s="55">
        <f>IFERROR(R94*(CUF_sources!I$16/CUF_sources!H$16),0)</f>
        <v>3.3614094842361199E-2</v>
      </c>
      <c r="T94" s="55">
        <f>IFERROR(S94*(CUF_sources!J$16/CUF_sources!I$16),0)</f>
        <v>3.3614094842361199E-2</v>
      </c>
      <c r="U94" s="55">
        <f>IF(M94&lt;CUF_sources!C$16,CUF_sources!C$16,CUF!M94)</f>
        <v>0.85</v>
      </c>
      <c r="V94" s="55">
        <f>IFERROR(U94*(CUF_sources!D$16/CUF_sources!C$16),0)</f>
        <v>0.85</v>
      </c>
      <c r="W94" s="55">
        <f>IFERROR(V94*(CUF_sources!E$16/CUF_sources!D$16),0)</f>
        <v>0.85</v>
      </c>
      <c r="X94" s="55">
        <f>IFERROR(W94*(CUF_sources!F$16/CUF_sources!E$16),0)</f>
        <v>0.85</v>
      </c>
      <c r="Y94" s="55">
        <f>IFERROR(X94*(CUF_sources!G$16/CUF_sources!F$16),0)</f>
        <v>0.85</v>
      </c>
      <c r="Z94" s="55">
        <f>IFERROR(Y94*(CUF_sources!H$16/CUF_sources!G$16),0)</f>
        <v>0.85</v>
      </c>
      <c r="AA94" s="55">
        <f>IFERROR(Z94*(CUF_sources!I$16/CUF_sources!H$16),0)</f>
        <v>0.85</v>
      </c>
      <c r="AB94" s="55">
        <f>IFERROR(AA94*(CUF_sources!J$16/CUF_sources!I$16),0)</f>
        <v>0.85</v>
      </c>
      <c r="AC94" s="55">
        <f>CUF_sources!C$16</f>
        <v>0.85</v>
      </c>
      <c r="AD94" s="55">
        <f>CUF_sources!D$16</f>
        <v>0.85</v>
      </c>
      <c r="AE94" s="55">
        <f>CUF_sources!E$16</f>
        <v>0.85</v>
      </c>
      <c r="AF94" s="55">
        <f>CUF_sources!F$16</f>
        <v>0.85</v>
      </c>
      <c r="AG94" s="55">
        <f>CUF_sources!G$16</f>
        <v>0.85</v>
      </c>
      <c r="AH94" s="55">
        <f>CUF_sources!H$16</f>
        <v>0.85</v>
      </c>
      <c r="AI94" s="55">
        <f>CUF_sources!I$16</f>
        <v>0.85</v>
      </c>
      <c r="AJ94" s="55">
        <f>CUF_sources!J$16</f>
        <v>0.85</v>
      </c>
    </row>
    <row r="95" spans="1:36" ht="15" customHeight="1" x14ac:dyDescent="0.25">
      <c r="A95" s="9" t="s">
        <v>18</v>
      </c>
      <c r="B95" s="9" t="s">
        <v>33</v>
      </c>
      <c r="C95" s="9" t="s">
        <v>34</v>
      </c>
      <c r="D95" s="55">
        <f>IFERROR((generation!H95*1000)/(365*24*capacity!H95),0)</f>
        <v>0</v>
      </c>
      <c r="E95" s="55">
        <f>IFERROR((generation!I95*1000)/(365*24*capacity!I95),0)</f>
        <v>0</v>
      </c>
      <c r="F95" s="55">
        <f>IFERROR((generation!J95*1000)/(365*24*capacity!J95),0)</f>
        <v>0</v>
      </c>
      <c r="G95" s="55">
        <f>IFERROR((generation!K95*1000)/(365*24*capacity!K95),0)</f>
        <v>0</v>
      </c>
      <c r="H95" s="55">
        <f>IFERROR((generation!L95*1000)/(365*24*capacity!L95),0)</f>
        <v>0</v>
      </c>
      <c r="I95" s="55">
        <f>IFERROR((generation!M95*1000)/(365*24*capacity!M95),0)</f>
        <v>0</v>
      </c>
      <c r="J95" s="55">
        <f>IFERROR((generation!N95*1000)/(365*24*capacity!N95),0)</f>
        <v>0</v>
      </c>
      <c r="K95" s="55">
        <f>IFERROR((generation!O95*1000)/(365*24*capacity!O95),0)</f>
        <v>0</v>
      </c>
      <c r="L95" s="55">
        <f>IFERROR((generation!P95*1000)/(365*24*capacity!P95),0)</f>
        <v>0</v>
      </c>
      <c r="M95" s="55">
        <f>IF(AND(AVERAGE(D95:L95)&gt;0,AVERAGE(D95:L95)&lt;1),AVERAGE(D95:L95),CUF_sources!C$17)</f>
        <v>0.81</v>
      </c>
      <c r="N95" s="55">
        <f>IFERROR(M95*(CUF_sources!D$17/CUF_sources!C$17),0)</f>
        <v>0.81</v>
      </c>
      <c r="O95" s="55">
        <f>IFERROR(N95*(CUF_sources!E$17/CUF_sources!D$17),0)</f>
        <v>0.81</v>
      </c>
      <c r="P95" s="55">
        <f>IFERROR(O95*(CUF_sources!F$17/CUF_sources!E$17),0)</f>
        <v>0.81</v>
      </c>
      <c r="Q95" s="55">
        <f>IFERROR(P95*(CUF_sources!G$17/CUF_sources!F$17),0)</f>
        <v>0.81</v>
      </c>
      <c r="R95" s="55">
        <f>IFERROR(Q95*(CUF_sources!H$17/CUF_sources!G$17),0)</f>
        <v>0.81</v>
      </c>
      <c r="S95" s="55">
        <f>IFERROR(R95*(CUF_sources!I$17/CUF_sources!H$17),0)</f>
        <v>0.81</v>
      </c>
      <c r="T95" s="55">
        <f>IFERROR(S95*(CUF_sources!J$17/CUF_sources!I$17),0)</f>
        <v>0.81</v>
      </c>
      <c r="U95" s="55">
        <f>IF(M95&lt;CUF_sources!C$17,CUF_sources!C$17,CUF!M95)</f>
        <v>0.81</v>
      </c>
      <c r="V95" s="55">
        <f>IFERROR(U95*(CUF_sources!D$17/CUF_sources!C$17),0)</f>
        <v>0.81</v>
      </c>
      <c r="W95" s="55">
        <f>IFERROR(V95*(CUF_sources!E$17/CUF_sources!D$17),0)</f>
        <v>0.81</v>
      </c>
      <c r="X95" s="55">
        <f>IFERROR(W95*(CUF_sources!F$17/CUF_sources!E$17),0)</f>
        <v>0.81</v>
      </c>
      <c r="Y95" s="55">
        <f>IFERROR(X95*(CUF_sources!G$17/CUF_sources!F$17),0)</f>
        <v>0.81</v>
      </c>
      <c r="Z95" s="55">
        <f>IFERROR(Y95*(CUF_sources!H$17/CUF_sources!G$17),0)</f>
        <v>0.81</v>
      </c>
      <c r="AA95" s="55">
        <f>IFERROR(Z95*(CUF_sources!I$17/CUF_sources!H$17),0)</f>
        <v>0.81</v>
      </c>
      <c r="AB95" s="55">
        <f>IFERROR(AA95*(CUF_sources!J$17/CUF_sources!I$17),0)</f>
        <v>0.81</v>
      </c>
      <c r="AC95" s="55">
        <f>CUF_sources!C$17</f>
        <v>0.81</v>
      </c>
      <c r="AD95" s="55">
        <f>CUF_sources!D$17</f>
        <v>0.81</v>
      </c>
      <c r="AE95" s="55">
        <f>CUF_sources!E$17</f>
        <v>0.81</v>
      </c>
      <c r="AF95" s="55">
        <f>CUF_sources!F$17</f>
        <v>0.81</v>
      </c>
      <c r="AG95" s="55">
        <f>CUF_sources!G$17</f>
        <v>0.81</v>
      </c>
      <c r="AH95" s="55">
        <f>CUF_sources!H$17</f>
        <v>0.81</v>
      </c>
      <c r="AI95" s="55">
        <f>CUF_sources!I$17</f>
        <v>0.81</v>
      </c>
      <c r="AJ95" s="55">
        <f>CUF_sources!J$17</f>
        <v>0.81</v>
      </c>
    </row>
    <row r="96" spans="1:36" ht="15" customHeight="1" x14ac:dyDescent="0.25">
      <c r="A96" s="9" t="s">
        <v>18</v>
      </c>
      <c r="B96" s="9" t="s">
        <v>35</v>
      </c>
      <c r="C96" s="9" t="s">
        <v>36</v>
      </c>
      <c r="D96" s="55">
        <f>IFERROR((generation!H96*1000)/(365*24*capacity!H96),0)</f>
        <v>0.68557077625570773</v>
      </c>
      <c r="E96" s="55">
        <f>IFERROR((generation!I96*1000)/(365*24*capacity!I96),0)</f>
        <v>0.60014269406392695</v>
      </c>
      <c r="F96" s="55">
        <f>IFERROR((generation!J96*1000)/(365*24*capacity!J96),0)</f>
        <v>0.36432648401826484</v>
      </c>
      <c r="G96" s="55">
        <f>IFERROR((generation!K96*1000)/(365*24*capacity!K96),0)</f>
        <v>0.6172146118721461</v>
      </c>
      <c r="H96" s="55">
        <f>IFERROR((generation!L96*1000)/(365*24*capacity!L96),0)</f>
        <v>0.5060882800608828</v>
      </c>
      <c r="I96" s="55">
        <f>IFERROR((generation!M96*1000)/(365*24*capacity!M96),0)</f>
        <v>0.66590563165905636</v>
      </c>
      <c r="J96" s="55">
        <f>IFERROR((generation!N96*1000)/(365*24*capacity!N96),0)</f>
        <v>0.40658034653155689</v>
      </c>
      <c r="K96" s="55">
        <f>IFERROR((generation!O96*1000)/(365*24*capacity!O96),0)</f>
        <v>0.23456558453743667</v>
      </c>
      <c r="L96" s="55">
        <f>IFERROR((generation!P96*1000)/(365*24*capacity!P96),0)</f>
        <v>0.36149162861491629</v>
      </c>
      <c r="M96" s="55">
        <f>IF(AND(AVERAGE(D96:L96)&gt;0,AVERAGE(D96:L96)&lt;1),AVERAGE(D96:L96),CUF_sources!C$18)</f>
        <v>0.49354289306821048</v>
      </c>
      <c r="N96" s="55">
        <f>IFERROR(M96*(CUF_sources!D$18/CUF_sources!C$18),0)</f>
        <v>0.49354289306821048</v>
      </c>
      <c r="O96" s="55">
        <f>IFERROR(N96*(CUF_sources!E$18/CUF_sources!D$18),0)</f>
        <v>0.49354289306821048</v>
      </c>
      <c r="P96" s="55">
        <f>IFERROR(O96*(CUF_sources!F$18/CUF_sources!E$18),0)</f>
        <v>0.49354289306821048</v>
      </c>
      <c r="Q96" s="55">
        <f>IFERROR(P96*(CUF_sources!G$18/CUF_sources!F$18),0)</f>
        <v>0.49354289306821048</v>
      </c>
      <c r="R96" s="55">
        <f>IFERROR(Q96*(CUF_sources!H$18/CUF_sources!G$18),0)</f>
        <v>0.49354289306821048</v>
      </c>
      <c r="S96" s="55">
        <f>IFERROR(R96*(CUF_sources!I$18/CUF_sources!H$18),0)</f>
        <v>0.49354289306821048</v>
      </c>
      <c r="T96" s="55">
        <f>IFERROR(S96*(CUF_sources!J$18/CUF_sources!I$18),0)</f>
        <v>0.49354289306821048</v>
      </c>
      <c r="U96" s="55">
        <f>IF(M96&gt;0,M96,CUF_sources!C$18)</f>
        <v>0.49354289306821048</v>
      </c>
      <c r="V96" s="55">
        <f>IFERROR(U96*(CUF_sources!D$18/CUF_sources!C$18),0)</f>
        <v>0.49354289306821048</v>
      </c>
      <c r="W96" s="55">
        <f>IFERROR(V96*(CUF_sources!E$18/CUF_sources!D$18),0)</f>
        <v>0.49354289306821048</v>
      </c>
      <c r="X96" s="55">
        <f>IFERROR(W96*(CUF_sources!F$18/CUF_sources!E$18),0)</f>
        <v>0.49354289306821048</v>
      </c>
      <c r="Y96" s="55">
        <f>IFERROR(X96*(CUF_sources!G$18/CUF_sources!F$18),0)</f>
        <v>0.49354289306821048</v>
      </c>
      <c r="Z96" s="55">
        <f>IFERROR(Y96*(CUF_sources!H$18/CUF_sources!G$18),0)</f>
        <v>0.49354289306821048</v>
      </c>
      <c r="AA96" s="55">
        <f>IFERROR(Z96*(CUF_sources!I$18/CUF_sources!H$18),0)</f>
        <v>0.49354289306821048</v>
      </c>
      <c r="AB96" s="55">
        <f>IFERROR(AA96*(CUF_sources!J$18/CUF_sources!I$18),0)</f>
        <v>0.49354289306821048</v>
      </c>
      <c r="AC96" s="55">
        <f>CUF_sources!C$18</f>
        <v>0.37</v>
      </c>
      <c r="AD96" s="55">
        <f>CUF_sources!D$18</f>
        <v>0.37</v>
      </c>
      <c r="AE96" s="55">
        <f>CUF_sources!E$18</f>
        <v>0.37</v>
      </c>
      <c r="AF96" s="55">
        <f>CUF_sources!F$18</f>
        <v>0.37</v>
      </c>
      <c r="AG96" s="55">
        <f>CUF_sources!G$18</f>
        <v>0.37</v>
      </c>
      <c r="AH96" s="55">
        <f>CUF_sources!H$18</f>
        <v>0.37</v>
      </c>
      <c r="AI96" s="55">
        <f>CUF_sources!I$18</f>
        <v>0.37</v>
      </c>
      <c r="AJ96" s="55">
        <f>CUF_sources!J$18</f>
        <v>0.37</v>
      </c>
    </row>
    <row r="97" spans="1:36" ht="15" customHeight="1" x14ac:dyDescent="0.25">
      <c r="A97" s="9" t="s">
        <v>18</v>
      </c>
      <c r="B97" s="9" t="s">
        <v>79</v>
      </c>
      <c r="C97" s="9" t="s">
        <v>83</v>
      </c>
      <c r="D97" s="55">
        <f>IFERROR((generation!H97*1000)/(365*24*capacity!H97),0)</f>
        <v>0.23380200405885337</v>
      </c>
      <c r="E97" s="55">
        <f>IFERROR((generation!I97*1000)/(365*24*capacity!I97),0)</f>
        <v>0.18604602259072339</v>
      </c>
      <c r="F97" s="55">
        <f>IFERROR((generation!J97*1000)/(365*24*capacity!J97),0)</f>
        <v>0.24351846737369273</v>
      </c>
      <c r="G97" s="55">
        <f>IFERROR((generation!K97*1000)/(365*24*capacity!K97),0)</f>
        <v>0.25059360730593605</v>
      </c>
      <c r="H97" s="55">
        <f>IFERROR((generation!L97*1000)/(365*24*capacity!L97),0)</f>
        <v>0.27207001522070018</v>
      </c>
      <c r="I97" s="55">
        <f>IFERROR((generation!M97*1000)/(365*24*capacity!M97),0)</f>
        <v>0.21873619089703933</v>
      </c>
      <c r="J97" s="55">
        <f>IFERROR((generation!N97*1000)/(365*24*capacity!N97),0)</f>
        <v>0.26470252269192579</v>
      </c>
      <c r="K97" s="55">
        <f>IFERROR((generation!O97*1000)/(365*24*capacity!O97),0)</f>
        <v>0.23420238621299161</v>
      </c>
      <c r="L97" s="55">
        <f>IFERROR((generation!P97*1000)/(365*24*capacity!P97),0)</f>
        <v>0.24817929599445118</v>
      </c>
      <c r="M97" s="55">
        <f>IF(AND(AVERAGE(D97:L97)&gt;0,AVERAGE(D97:L97)&lt;1),AVERAGE(D97:L97),CUF_sources!C$19)</f>
        <v>0.23909450137181265</v>
      </c>
      <c r="N97" s="55">
        <f>IFERROR(M97*(CUF_sources!D$19/CUF_sources!C$19),0)</f>
        <v>0.28691340164617518</v>
      </c>
      <c r="O97" s="55">
        <f>IFERROR(N97*(CUF_sources!E$19/CUF_sources!D$19),0)</f>
        <v>0.31082285178335645</v>
      </c>
      <c r="P97" s="55">
        <f>IFERROR(O97*(CUF_sources!F$19/CUF_sources!E$19),0)</f>
        <v>0.33473230192053777</v>
      </c>
      <c r="Q97" s="55">
        <f>IFERROR(P97*(CUF_sources!G$19/CUF_sources!F$19),0)</f>
        <v>0.35864175205771903</v>
      </c>
      <c r="R97" s="55">
        <f>IFERROR(Q97*(CUF_sources!H$19/CUF_sources!G$19),0)</f>
        <v>0.3825512021949003</v>
      </c>
      <c r="S97" s="55">
        <f>IFERROR(R97*(CUF_sources!I$19/CUF_sources!H$19),0)</f>
        <v>0.40646065233208156</v>
      </c>
      <c r="T97" s="55">
        <f>IFERROR(S97*(CUF_sources!J$19/CUF_sources!I$19),0)</f>
        <v>0.43037010246926283</v>
      </c>
      <c r="U97" s="55">
        <f>IF(M97&gt;0,M97,CUF_sources!C$19)</f>
        <v>0.23909450137181265</v>
      </c>
      <c r="V97" s="55">
        <f>IFERROR(U97*(CUF_sources!D$19/CUF_sources!C$19),0)</f>
        <v>0.28691340164617518</v>
      </c>
      <c r="W97" s="55">
        <f>IFERROR(V97*(CUF_sources!E$19/CUF_sources!D$19),0)</f>
        <v>0.31082285178335645</v>
      </c>
      <c r="X97" s="55">
        <f>IFERROR(W97*(CUF_sources!F$19/CUF_sources!E$19),0)</f>
        <v>0.33473230192053777</v>
      </c>
      <c r="Y97" s="55">
        <f>IFERROR(X97*(CUF_sources!G$19/CUF_sources!F$19),0)</f>
        <v>0.35864175205771903</v>
      </c>
      <c r="Z97" s="55">
        <f>IFERROR(Y97*(CUF_sources!H$19/CUF_sources!G$19),0)</f>
        <v>0.3825512021949003</v>
      </c>
      <c r="AA97" s="55">
        <f>IFERROR(Z97*(CUF_sources!I$19/CUF_sources!H$19),0)</f>
        <v>0.40646065233208156</v>
      </c>
      <c r="AB97" s="55">
        <f>IFERROR(AA97*(CUF_sources!J$19/CUF_sources!I$19),0)</f>
        <v>0.43037010246926283</v>
      </c>
      <c r="AC97" s="55">
        <f>CUF_sources!C$19</f>
        <v>0.25</v>
      </c>
      <c r="AD97" s="55">
        <f>CUF_sources!D$19</f>
        <v>0.3</v>
      </c>
      <c r="AE97" s="55">
        <f>CUF_sources!E$19</f>
        <v>0.32499999999999996</v>
      </c>
      <c r="AF97" s="55">
        <f>CUF_sources!F$19</f>
        <v>0.35</v>
      </c>
      <c r="AG97" s="55">
        <f>CUF_sources!G$19</f>
        <v>0.375</v>
      </c>
      <c r="AH97" s="55">
        <f>CUF_sources!H$19</f>
        <v>0.4</v>
      </c>
      <c r="AI97" s="55">
        <f>CUF_sources!I$19</f>
        <v>0.42500000000000004</v>
      </c>
      <c r="AJ97" s="55">
        <f>CUF_sources!J$19</f>
        <v>0.45</v>
      </c>
    </row>
    <row r="98" spans="1:36" ht="15" customHeight="1" x14ac:dyDescent="0.25">
      <c r="A98" s="9" t="s">
        <v>18</v>
      </c>
      <c r="B98" s="9" t="s">
        <v>78</v>
      </c>
      <c r="C98" s="9" t="s">
        <v>84</v>
      </c>
      <c r="D98" s="55">
        <f>IFERROR((generation!H98*1000)/(365*24*capacity!H98),0)</f>
        <v>0</v>
      </c>
      <c r="E98" s="55">
        <f>IFERROR((generation!I98*1000)/(365*24*capacity!I98),0)</f>
        <v>0</v>
      </c>
      <c r="F98" s="55">
        <f>IFERROR((generation!J98*1000)/(365*24*capacity!J98),0)</f>
        <v>0</v>
      </c>
      <c r="G98" s="55">
        <f>IFERROR((generation!K98*1000)/(365*24*capacity!K98),0)</f>
        <v>0</v>
      </c>
      <c r="H98" s="55">
        <f>IFERROR((generation!L98*1000)/(365*24*capacity!L98),0)</f>
        <v>0</v>
      </c>
      <c r="I98" s="55">
        <f>IFERROR((generation!M98*1000)/(365*24*capacity!M98),0)</f>
        <v>0</v>
      </c>
      <c r="J98" s="55">
        <f>IFERROR((generation!N98*1000)/(365*24*capacity!N98),0)</f>
        <v>0</v>
      </c>
      <c r="K98" s="55">
        <f>IFERROR((generation!O98*1000)/(365*24*capacity!O98),0)</f>
        <v>0</v>
      </c>
      <c r="L98" s="55">
        <f>IFERROR((generation!P98*1000)/(365*24*capacity!P98),0)</f>
        <v>0</v>
      </c>
      <c r="M98" s="55">
        <f>IF(AND(AVERAGE(D98:L98)&gt;0,AVERAGE(D98:L98)&lt;1),AVERAGE(D98:L98),CUF_sources!C$20)</f>
        <v>0.35714285714285715</v>
      </c>
      <c r="N98" s="55">
        <f>IFERROR(M98*(CUF_sources!D$20/CUF_sources!C$20),0)</f>
        <v>0.4</v>
      </c>
      <c r="O98" s="55">
        <f>IFERROR(N98*(CUF_sources!E$20/CUF_sources!D$20),0)</f>
        <v>0.43</v>
      </c>
      <c r="P98" s="55">
        <f>IFERROR(O98*(CUF_sources!F$20/CUF_sources!E$20),0)</f>
        <v>0.45999999999999996</v>
      </c>
      <c r="Q98" s="55">
        <f>IFERROR(P98*(CUF_sources!G$20/CUF_sources!F$20),0)</f>
        <v>0.46999999999999992</v>
      </c>
      <c r="R98" s="55">
        <f>IFERROR(Q98*(CUF_sources!H$20/CUF_sources!G$20),0)</f>
        <v>0.47999999999999987</v>
      </c>
      <c r="S98" s="55">
        <f>IFERROR(R98*(CUF_sources!I$20/CUF_sources!H$20),0)</f>
        <v>0.47999999999999987</v>
      </c>
      <c r="T98" s="55">
        <f>IFERROR(S98*(CUF_sources!J$20/CUF_sources!I$20),0)</f>
        <v>0.47999999999999987</v>
      </c>
      <c r="U98" s="55">
        <f>IF(M98&gt;0,M98,CUF_sources!C$20)</f>
        <v>0.35714285714285715</v>
      </c>
      <c r="V98" s="55">
        <f>IFERROR(U98*(CUF_sources!D$20/CUF_sources!C$20),0)</f>
        <v>0.4</v>
      </c>
      <c r="W98" s="55">
        <f>IFERROR(V98*(CUF_sources!E$20/CUF_sources!D$20),0)</f>
        <v>0.43</v>
      </c>
      <c r="X98" s="55">
        <f>IFERROR(W98*(CUF_sources!F$20/CUF_sources!E$20),0)</f>
        <v>0.45999999999999996</v>
      </c>
      <c r="Y98" s="55">
        <f>IFERROR(X98*(CUF_sources!G$20/CUF_sources!F$20),0)</f>
        <v>0.46999999999999992</v>
      </c>
      <c r="Z98" s="55">
        <f>IFERROR(Y98*(CUF_sources!H$20/CUF_sources!G$20),0)</f>
        <v>0.47999999999999987</v>
      </c>
      <c r="AA98" s="55">
        <f>IFERROR(Z98*(CUF_sources!I$20/CUF_sources!H$20),0)</f>
        <v>0.47999999999999987</v>
      </c>
      <c r="AB98" s="55">
        <f>IFERROR(AA98*(CUF_sources!J$20/CUF_sources!I$20),0)</f>
        <v>0.47999999999999987</v>
      </c>
      <c r="AC98" s="55">
        <f>CUF_sources!C$20</f>
        <v>0.35714285714285715</v>
      </c>
      <c r="AD98" s="55">
        <f>CUF_sources!D$20</f>
        <v>0.4</v>
      </c>
      <c r="AE98" s="55">
        <f>CUF_sources!E$20</f>
        <v>0.43000000000000005</v>
      </c>
      <c r="AF98" s="55">
        <f>CUF_sources!F$20</f>
        <v>0.46</v>
      </c>
      <c r="AG98" s="55">
        <f>CUF_sources!G$20</f>
        <v>0.47</v>
      </c>
      <c r="AH98" s="55">
        <f>CUF_sources!H$20</f>
        <v>0.48</v>
      </c>
      <c r="AI98" s="55">
        <f>CUF_sources!I$20</f>
        <v>0.48</v>
      </c>
      <c r="AJ98" s="55">
        <f>CUF_sources!J$20</f>
        <v>0.48</v>
      </c>
    </row>
    <row r="99" spans="1:36" ht="15" customHeight="1" x14ac:dyDescent="0.25">
      <c r="A99" s="9" t="s">
        <v>18</v>
      </c>
      <c r="B99" s="9" t="s">
        <v>37</v>
      </c>
      <c r="C99" s="9" t="s">
        <v>38</v>
      </c>
      <c r="D99" s="55">
        <f>IFERROR((generation!H99*1000)/(365*24*capacity!H99),0)</f>
        <v>2.6282091210435734E-3</v>
      </c>
      <c r="E99" s="55">
        <f>IFERROR((generation!I99*1000)/(365*24*capacity!I99),0)</f>
        <v>3.500152506211694E-3</v>
      </c>
      <c r="F99" s="55">
        <f>IFERROR((generation!J99*1000)/(365*24*capacity!J99),0)</f>
        <v>7.833650808722753E-3</v>
      </c>
      <c r="G99" s="55">
        <f>IFERROR((generation!K99*1000)/(365*24*capacity!K99),0)</f>
        <v>5.150761594004993E-3</v>
      </c>
      <c r="H99" s="55">
        <f>IFERROR((generation!L99*1000)/(365*24*capacity!L99),0)</f>
        <v>3.8320667344337415E-3</v>
      </c>
      <c r="I99" s="55">
        <f>IFERROR((generation!M99*1000)/(365*24*capacity!M99),0)</f>
        <v>1.4739032425871337E-2</v>
      </c>
      <c r="J99" s="55">
        <f>IFERROR((generation!N99*1000)/(365*24*capacity!N99),0)</f>
        <v>6.9325051300537961E-3</v>
      </c>
      <c r="K99" s="55">
        <f>IFERROR((generation!O99*1000)/(365*24*capacity!O99),0)</f>
        <v>4.7949827149538753E-3</v>
      </c>
      <c r="L99" s="55">
        <f>IFERROR((generation!P99*1000)/(365*24*capacity!P99),0)</f>
        <v>1.6159489544810264E-3</v>
      </c>
      <c r="M99" s="55">
        <f>IF(AND(AVERAGE(D99:L99)&gt;0,AVERAGE(D99:L99)&lt;1),AVERAGE(D99:L99),CUF_sources!C$21)</f>
        <v>5.6697011099751992E-3</v>
      </c>
      <c r="N99" s="55">
        <f>IFERROR(M99*(CUF_sources!D$21/CUF_sources!C$21),0)</f>
        <v>5.6697011099751992E-3</v>
      </c>
      <c r="O99" s="55">
        <f>IFERROR(N99*(CUF_sources!E$21/CUF_sources!D$21),0)</f>
        <v>5.6697011099751992E-3</v>
      </c>
      <c r="P99" s="55">
        <f>IFERROR(O99*(CUF_sources!F$21/CUF_sources!E$21),0)</f>
        <v>5.6697011099751992E-3</v>
      </c>
      <c r="Q99" s="55">
        <f>IFERROR(P99*(CUF_sources!G$21/CUF_sources!F$21),0)</f>
        <v>5.6697011099751992E-3</v>
      </c>
      <c r="R99" s="55">
        <f>IFERROR(Q99*(CUF_sources!H$21/CUF_sources!G$21),0)</f>
        <v>5.6697011099751992E-3</v>
      </c>
      <c r="S99" s="55">
        <f>IFERROR(R99*(CUF_sources!I$21/CUF_sources!H$21),0)</f>
        <v>5.6697011099751992E-3</v>
      </c>
      <c r="T99" s="55">
        <f>IFERROR(S99*(CUF_sources!J$21/CUF_sources!I$21),0)</f>
        <v>5.6697011099751992E-3</v>
      </c>
      <c r="U99" s="55">
        <f>IF(M99&lt;CUF_sources!C$21,CUF_sources!C$21,CUF!M99)</f>
        <v>0.85</v>
      </c>
      <c r="V99" s="55">
        <f>IFERROR(U99*(CUF_sources!D$21/CUF_sources!C$21),0)</f>
        <v>0.85</v>
      </c>
      <c r="W99" s="55">
        <f>IFERROR(V99*(CUF_sources!E$21/CUF_sources!D$21),0)</f>
        <v>0.85</v>
      </c>
      <c r="X99" s="55">
        <f>IFERROR(W99*(CUF_sources!F$21/CUF_sources!E$21),0)</f>
        <v>0.85</v>
      </c>
      <c r="Y99" s="55">
        <f>IFERROR(X99*(CUF_sources!G$21/CUF_sources!F$21),0)</f>
        <v>0.85</v>
      </c>
      <c r="Z99" s="55">
        <f>IFERROR(Y99*(CUF_sources!H$21/CUF_sources!G$21),0)</f>
        <v>0.85</v>
      </c>
      <c r="AA99" s="55">
        <f>IFERROR(Z99*(CUF_sources!I$21/CUF_sources!H$21),0)</f>
        <v>0.85</v>
      </c>
      <c r="AB99" s="55">
        <f>IFERROR(AA99*(CUF_sources!J$21/CUF_sources!I$21),0)</f>
        <v>0.85</v>
      </c>
      <c r="AC99" s="55">
        <f>CUF_sources!C$21</f>
        <v>0.85</v>
      </c>
      <c r="AD99" s="55">
        <f>CUF_sources!D$21</f>
        <v>0.85</v>
      </c>
      <c r="AE99" s="55">
        <f>CUF_sources!E$21</f>
        <v>0.85</v>
      </c>
      <c r="AF99" s="55">
        <f>CUF_sources!F$21</f>
        <v>0.85</v>
      </c>
      <c r="AG99" s="55">
        <f>CUF_sources!G$21</f>
        <v>0.85</v>
      </c>
      <c r="AH99" s="55">
        <f>CUF_sources!H$21</f>
        <v>0.85</v>
      </c>
      <c r="AI99" s="55">
        <f>CUF_sources!I$21</f>
        <v>0.85</v>
      </c>
      <c r="AJ99" s="55">
        <f>CUF_sources!J$21</f>
        <v>0.85</v>
      </c>
    </row>
    <row r="100" spans="1:36" ht="15" customHeight="1" x14ac:dyDescent="0.25">
      <c r="A100" s="9" t="s">
        <v>18</v>
      </c>
      <c r="B100" s="9" t="s">
        <v>39</v>
      </c>
      <c r="C100" s="9" t="s">
        <v>40</v>
      </c>
      <c r="D100" s="55">
        <f>IFERROR((generation!H100*1000)/(365*24*capacity!H100),0)</f>
        <v>0.59838267291839053</v>
      </c>
      <c r="E100" s="55">
        <f>IFERROR((generation!I100*1000)/(365*24*capacity!I100),0)</f>
        <v>0.68418163672654686</v>
      </c>
      <c r="F100" s="55">
        <f>IFERROR((generation!J100*1000)/(365*24*capacity!J100),0)</f>
        <v>0.22612720513012452</v>
      </c>
      <c r="G100" s="55">
        <f>IFERROR((generation!K100*1000)/(365*24*capacity!K100),0)</f>
        <v>0.24768410887370793</v>
      </c>
      <c r="H100" s="55">
        <f>IFERROR((generation!L100*1000)/(365*24*capacity!L100),0)</f>
        <v>0.26261622542408969</v>
      </c>
      <c r="I100" s="55">
        <f>IFERROR((generation!M100*1000)/(365*24*capacity!M100),0)</f>
        <v>0.29975276220219083</v>
      </c>
      <c r="J100" s="55">
        <f>IFERROR((generation!N100*1000)/(365*24*capacity!N100),0)</f>
        <v>0.31584533839260831</v>
      </c>
      <c r="K100" s="55">
        <f>IFERROR((generation!O100*1000)/(365*24*capacity!O100),0)</f>
        <v>0.4169522404248886</v>
      </c>
      <c r="L100" s="55">
        <f>IFERROR((generation!P100*1000)/(365*24*capacity!P100),0)</f>
        <v>0.40933336087518835</v>
      </c>
      <c r="M100" s="55">
        <f>IF(AND(AVERAGE(D100:L100)&gt;0,AVERAGE(D100:L100)&lt;1),AVERAGE(D100:L100),CUF_sources!C$22)</f>
        <v>0.38454172788530389</v>
      </c>
      <c r="N100" s="55">
        <f>IFERROR(M100*(CUF_sources!D$22/CUF_sources!C$22),0)</f>
        <v>0.38454172788530389</v>
      </c>
      <c r="O100" s="55">
        <f>IFERROR(N100*(CUF_sources!E$22/CUF_sources!D$22),0)</f>
        <v>0.38454172788530389</v>
      </c>
      <c r="P100" s="55">
        <f>IFERROR(O100*(CUF_sources!F$22/CUF_sources!E$22),0)</f>
        <v>0.38454172788530389</v>
      </c>
      <c r="Q100" s="55">
        <f>IFERROR(P100*(CUF_sources!G$22/CUF_sources!F$22),0)</f>
        <v>0.38454172788530389</v>
      </c>
      <c r="R100" s="55">
        <f>IFERROR(Q100*(CUF_sources!H$22/CUF_sources!G$22),0)</f>
        <v>0.38454172788530389</v>
      </c>
      <c r="S100" s="55">
        <f>IFERROR(R100*(CUF_sources!I$22/CUF_sources!H$22),0)</f>
        <v>0.38454172788530389</v>
      </c>
      <c r="T100" s="55">
        <f>IFERROR(S100*(CUF_sources!J$22/CUF_sources!I$22),0)</f>
        <v>0.38454172788530389</v>
      </c>
      <c r="U100" s="55">
        <f>IF(M100&lt;CUF_sources!C$22,CUF_sources!C$22,CUF!M100)</f>
        <v>0.7</v>
      </c>
      <c r="V100" s="55">
        <f>IFERROR(U100*(CUF_sources!D$22/CUF_sources!C$22),0)</f>
        <v>0.7</v>
      </c>
      <c r="W100" s="55">
        <f>IFERROR(V100*(CUF_sources!E$22/CUF_sources!D$22),0)</f>
        <v>0.7</v>
      </c>
      <c r="X100" s="55">
        <f>IFERROR(W100*(CUF_sources!F$22/CUF_sources!E$22),0)</f>
        <v>0.7</v>
      </c>
      <c r="Y100" s="55">
        <f>IFERROR(X100*(CUF_sources!G$22/CUF_sources!F$22),0)</f>
        <v>0.7</v>
      </c>
      <c r="Z100" s="55">
        <f>IFERROR(Y100*(CUF_sources!H$22/CUF_sources!G$22),0)</f>
        <v>0.7</v>
      </c>
      <c r="AA100" s="55">
        <f>IFERROR(Z100*(CUF_sources!I$22/CUF_sources!H$22),0)</f>
        <v>0.7</v>
      </c>
      <c r="AB100" s="55">
        <f>IFERROR(AA100*(CUF_sources!J$22/CUF_sources!I$22),0)</f>
        <v>0.7</v>
      </c>
      <c r="AC100" s="55">
        <f>CUF_sources!C$22</f>
        <v>0.7</v>
      </c>
      <c r="AD100" s="55">
        <f>CUF_sources!D$22</f>
        <v>0.7</v>
      </c>
      <c r="AE100" s="55">
        <f>CUF_sources!E$22</f>
        <v>0.7</v>
      </c>
      <c r="AF100" s="55">
        <f>CUF_sources!F$22</f>
        <v>0.7</v>
      </c>
      <c r="AG100" s="55">
        <f>CUF_sources!G$22</f>
        <v>0.7</v>
      </c>
      <c r="AH100" s="55">
        <f>CUF_sources!H$22</f>
        <v>0.7</v>
      </c>
      <c r="AI100" s="55">
        <f>CUF_sources!I$22</f>
        <v>0.7</v>
      </c>
      <c r="AJ100" s="55">
        <f>CUF_sources!J$22</f>
        <v>0.7</v>
      </c>
    </row>
    <row r="101" spans="1:36" ht="15" customHeight="1" x14ac:dyDescent="0.25">
      <c r="A101" s="9" t="s">
        <v>18</v>
      </c>
      <c r="B101" s="9" t="s">
        <v>80</v>
      </c>
      <c r="C101" s="9" t="s">
        <v>85</v>
      </c>
      <c r="D101" s="55">
        <f>IFERROR((generation!H101*1000)/(365*24*capacity!H101),0)</f>
        <v>0</v>
      </c>
      <c r="E101" s="55">
        <f>IFERROR((generation!I101*1000)/(365*24*capacity!I101),0)</f>
        <v>0</v>
      </c>
      <c r="F101" s="55">
        <f>IFERROR((generation!J101*1000)/(365*24*capacity!J101),0)</f>
        <v>0</v>
      </c>
      <c r="G101" s="55">
        <f>IFERROR((generation!K101*1000)/(365*24*capacity!K101),0)</f>
        <v>0</v>
      </c>
      <c r="H101" s="55">
        <f>IFERROR((generation!L101*1000)/(365*24*capacity!L101),0)</f>
        <v>0</v>
      </c>
      <c r="I101" s="55">
        <f>IFERROR((generation!M101*1000)/(365*24*capacity!M101),0)</f>
        <v>0</v>
      </c>
      <c r="J101" s="55">
        <f>IFERROR((generation!N101*1000)/(365*24*capacity!N101),0)</f>
        <v>0</v>
      </c>
      <c r="K101" s="55">
        <f>IFERROR((generation!O101*1000)/(365*24*capacity!O101),0)</f>
        <v>0</v>
      </c>
      <c r="L101" s="55">
        <f>IFERROR((generation!P101*1000)/(365*24*capacity!P101),0)</f>
        <v>0</v>
      </c>
      <c r="M101" s="55">
        <f>IF(AND(AVERAGE(D101:L101)&gt;0,AVERAGE(D101:L101)&lt;1),AVERAGE(D101:L101),CUF_sources!C$23)</f>
        <v>0.18285714285714286</v>
      </c>
      <c r="N101" s="55">
        <f>IFERROR(M101*(CUF_sources!D$23/CUF_sources!C$23),0)</f>
        <v>0.19</v>
      </c>
      <c r="O101" s="55">
        <f>IFERROR(N101*(CUF_sources!E$23/CUF_sources!D$23),0)</f>
        <v>0.19500000000000001</v>
      </c>
      <c r="P101" s="55">
        <f>IFERROR(O101*(CUF_sources!F$23/CUF_sources!E$23),0)</f>
        <v>0.20000000000000004</v>
      </c>
      <c r="Q101" s="55">
        <f>IFERROR(P101*(CUF_sources!G$23/CUF_sources!F$23),0)</f>
        <v>0.20500000000000002</v>
      </c>
      <c r="R101" s="55">
        <f>IFERROR(Q101*(CUF_sources!H$23/CUF_sources!G$23),0)</f>
        <v>0.20999999999999996</v>
      </c>
      <c r="S101" s="55">
        <f>IFERROR(R101*(CUF_sources!I$23/CUF_sources!H$23),0)</f>
        <v>0.20999999999999996</v>
      </c>
      <c r="T101" s="55">
        <f>IFERROR(S101*(CUF_sources!J$23/CUF_sources!I$23),0)</f>
        <v>0.20999999999999996</v>
      </c>
      <c r="U101" s="55">
        <f>IF(M101&gt;0,M101,CUF_sources!C$23)</f>
        <v>0.18285714285714286</v>
      </c>
      <c r="V101" s="55">
        <f>IFERROR(U101*(CUF_sources!D$23/CUF_sources!C$23),0)</f>
        <v>0.19</v>
      </c>
      <c r="W101" s="55">
        <f>IFERROR(V101*(CUF_sources!E$23/CUF_sources!D$23),0)</f>
        <v>0.19500000000000001</v>
      </c>
      <c r="X101" s="55">
        <f>IFERROR(W101*(CUF_sources!F$23/CUF_sources!E$23),0)</f>
        <v>0.20000000000000004</v>
      </c>
      <c r="Y101" s="55">
        <f>IFERROR(X101*(CUF_sources!G$23/CUF_sources!F$23),0)</f>
        <v>0.20500000000000002</v>
      </c>
      <c r="Z101" s="55">
        <f>IFERROR(Y101*(CUF_sources!H$23/CUF_sources!G$23),0)</f>
        <v>0.20999999999999996</v>
      </c>
      <c r="AA101" s="55">
        <f>IFERROR(Z101*(CUF_sources!I$23/CUF_sources!H$23),0)</f>
        <v>0.20999999999999996</v>
      </c>
      <c r="AB101" s="55">
        <f>IFERROR(AA101*(CUF_sources!J$23/CUF_sources!I$23),0)</f>
        <v>0.20999999999999996</v>
      </c>
      <c r="AC101" s="55">
        <f>CUF_sources!C$23</f>
        <v>0.18285714285714286</v>
      </c>
      <c r="AD101" s="55">
        <f>CUF_sources!D$23</f>
        <v>0.19</v>
      </c>
      <c r="AE101" s="55">
        <f>CUF_sources!E$23</f>
        <v>0.19500000000000001</v>
      </c>
      <c r="AF101" s="55">
        <f>CUF_sources!F$23</f>
        <v>0.2</v>
      </c>
      <c r="AG101" s="55">
        <f>CUF_sources!G$23</f>
        <v>0.20500000000000002</v>
      </c>
      <c r="AH101" s="55">
        <f>CUF_sources!H$23</f>
        <v>0.21</v>
      </c>
      <c r="AI101" s="55">
        <f>CUF_sources!I$23</f>
        <v>0.21</v>
      </c>
      <c r="AJ101" s="55">
        <f>CUF_sources!J$23</f>
        <v>0.21</v>
      </c>
    </row>
    <row r="102" spans="1:36" ht="15" customHeight="1" x14ac:dyDescent="0.25">
      <c r="A102" s="9" t="s">
        <v>18</v>
      </c>
      <c r="B102" s="9" t="s">
        <v>81</v>
      </c>
      <c r="C102" s="9" t="s">
        <v>86</v>
      </c>
      <c r="D102" s="55">
        <f>IFERROR((generation!H102*1000)/(365*24*capacity!H102),0)</f>
        <v>0</v>
      </c>
      <c r="E102" s="55">
        <f>IFERROR((generation!I102*1000)/(365*24*capacity!I102),0)</f>
        <v>0</v>
      </c>
      <c r="F102" s="55">
        <f>IFERROR((generation!J102*1000)/(365*24*capacity!J102),0)</f>
        <v>0</v>
      </c>
      <c r="G102" s="55">
        <f>IFERROR((generation!K102*1000)/(365*24*capacity!K102),0)</f>
        <v>0</v>
      </c>
      <c r="H102" s="55">
        <f>IFERROR((generation!L102*1000)/(365*24*capacity!L102),0)</f>
        <v>0</v>
      </c>
      <c r="I102" s="55">
        <f>IFERROR((generation!M102*1000)/(365*24*capacity!M102),0)</f>
        <v>0.11046803652968036</v>
      </c>
      <c r="J102" s="55">
        <f>IFERROR((generation!N102*1000)/(365*24*capacity!N102),0)</f>
        <v>0.11028919330289193</v>
      </c>
      <c r="K102" s="55">
        <f>IFERROR((generation!O102*1000)/(365*24*capacity!O102),0)</f>
        <v>0.11022602024019124</v>
      </c>
      <c r="L102" s="55">
        <f>IFERROR((generation!P102*1000)/(365*24*capacity!P102),0)</f>
        <v>6.9572230173334249E-2</v>
      </c>
      <c r="M102" s="55">
        <f>IF(AND(AVERAGE(D102:L102)&gt;0,AVERAGE(D102:L102)&lt;1),AVERAGE(D102:L102),CUF_sources!C$24)</f>
        <v>4.4506164471788644E-2</v>
      </c>
      <c r="N102" s="55">
        <f>IFERROR(M102*(CUF_sources!D$24/CUF_sources!C$24),0)</f>
        <v>4.4506164471788644E-2</v>
      </c>
      <c r="O102" s="55">
        <f>IFERROR(N102*(CUF_sources!E$24/CUF_sources!D$24),0)</f>
        <v>4.636058799144651E-2</v>
      </c>
      <c r="P102" s="55">
        <f>IFERROR(O102*(CUF_sources!F$24/CUF_sources!E$24),0)</f>
        <v>4.8215011511104369E-2</v>
      </c>
      <c r="Q102" s="55">
        <f>IFERROR(P102*(CUF_sources!G$24/CUF_sources!F$24),0)</f>
        <v>5.0069435030762235E-2</v>
      </c>
      <c r="R102" s="55">
        <f>IFERROR(Q102*(CUF_sources!H$24/CUF_sources!G$24),0)</f>
        <v>5.1923858550420095E-2</v>
      </c>
      <c r="S102" s="55">
        <f>IFERROR(R102*(CUF_sources!I$24/CUF_sources!H$24),0)</f>
        <v>5.1923858550420095E-2</v>
      </c>
      <c r="T102" s="55">
        <f>IFERROR(S102*(CUF_sources!J$24/CUF_sources!I$24),0)</f>
        <v>5.1923858550420095E-2</v>
      </c>
      <c r="U102" s="55">
        <f>IF(M102&gt;0,M102,CUF_sources!C$24)</f>
        <v>4.4506164471788644E-2</v>
      </c>
      <c r="V102" s="55">
        <f>IFERROR(U102*(CUF_sources!D$24/CUF_sources!C$24),0)</f>
        <v>4.4506164471788644E-2</v>
      </c>
      <c r="W102" s="55">
        <f>IFERROR(V102*(CUF_sources!E$24/CUF_sources!D$24),0)</f>
        <v>4.636058799144651E-2</v>
      </c>
      <c r="X102" s="55">
        <f>IFERROR(W102*(CUF_sources!F$24/CUF_sources!E$24),0)</f>
        <v>4.8215011511104369E-2</v>
      </c>
      <c r="Y102" s="55">
        <f>IFERROR(X102*(CUF_sources!G$24/CUF_sources!F$24),0)</f>
        <v>5.0069435030762235E-2</v>
      </c>
      <c r="Z102" s="55">
        <f>IFERROR(Y102*(CUF_sources!H$24/CUF_sources!G$24),0)</f>
        <v>5.1923858550420095E-2</v>
      </c>
      <c r="AA102" s="55">
        <f>IFERROR(Z102*(CUF_sources!I$24/CUF_sources!H$24),0)</f>
        <v>5.1923858550420095E-2</v>
      </c>
      <c r="AB102" s="55">
        <f>IFERROR(AA102*(CUF_sources!J$24/CUF_sources!I$24),0)</f>
        <v>5.1923858550420095E-2</v>
      </c>
      <c r="AC102" s="55">
        <f>CUF_sources!C$24</f>
        <v>0.12</v>
      </c>
      <c r="AD102" s="55">
        <f>CUF_sources!D$24</f>
        <v>0.12</v>
      </c>
      <c r="AE102" s="55">
        <f>CUF_sources!E$24</f>
        <v>0.125</v>
      </c>
      <c r="AF102" s="55">
        <f>CUF_sources!F$24</f>
        <v>0.13</v>
      </c>
      <c r="AG102" s="55">
        <f>CUF_sources!G$24</f>
        <v>0.13500000000000001</v>
      </c>
      <c r="AH102" s="55">
        <f>CUF_sources!H$24</f>
        <v>0.14000000000000001</v>
      </c>
      <c r="AI102" s="55">
        <f>CUF_sources!I$24</f>
        <v>0.14000000000000001</v>
      </c>
      <c r="AJ102" s="55">
        <f>CUF_sources!J$24</f>
        <v>0.14000000000000001</v>
      </c>
    </row>
    <row r="103" spans="1:36" ht="15" customHeight="1" x14ac:dyDescent="0.25">
      <c r="A103" s="9" t="s">
        <v>18</v>
      </c>
      <c r="B103" s="9" t="s">
        <v>41</v>
      </c>
      <c r="C103" s="9" t="s">
        <v>42</v>
      </c>
      <c r="D103" s="55">
        <f>IFERROR((generation!H103*1000)/(365*24*capacity!H103),0)</f>
        <v>0</v>
      </c>
      <c r="E103" s="55">
        <f>IFERROR((generation!I103*1000)/(365*24*capacity!I103),0)</f>
        <v>0</v>
      </c>
      <c r="F103" s="55">
        <f>IFERROR((generation!J103*1000)/(365*24*capacity!J103),0)</f>
        <v>0</v>
      </c>
      <c r="G103" s="55">
        <f>IFERROR((generation!K103*1000)/(365*24*capacity!K103),0)</f>
        <v>0</v>
      </c>
      <c r="H103" s="55">
        <f>IFERROR((generation!L103*1000)/(365*24*capacity!L103),0)</f>
        <v>0</v>
      </c>
      <c r="I103" s="55">
        <f>IFERROR((generation!M103*1000)/(365*24*capacity!M103),0)</f>
        <v>0</v>
      </c>
      <c r="J103" s="55">
        <f>IFERROR((generation!N103*1000)/(365*24*capacity!N103),0)</f>
        <v>0</v>
      </c>
      <c r="K103" s="55">
        <f>IFERROR((generation!O103*1000)/(365*24*capacity!O103),0)</f>
        <v>0</v>
      </c>
      <c r="L103" s="55">
        <f>IFERROR((generation!P103*1000)/(365*24*capacity!P103),0)</f>
        <v>0</v>
      </c>
      <c r="M103" s="55">
        <f>IF(AND(AVERAGE(D103:L103)&gt;0,AVERAGE(D103:L103)&lt;1),AVERAGE(D103:L103),CUF_sources!C$25)</f>
        <v>0.37285714285714283</v>
      </c>
      <c r="N103" s="55">
        <f>IFERROR(M103*(CUF_sources!D$25/CUF_sources!C$25),0)</f>
        <v>0.38000000000000006</v>
      </c>
      <c r="O103" s="55">
        <f>IFERROR(N103*(CUF_sources!E$25/CUF_sources!D$25),0)</f>
        <v>0.39000000000000007</v>
      </c>
      <c r="P103" s="55">
        <f>IFERROR(O103*(CUF_sources!F$25/CUF_sources!E$25),0)</f>
        <v>0.40000000000000013</v>
      </c>
      <c r="Q103" s="55">
        <f>IFERROR(P103*(CUF_sources!G$25/CUF_sources!F$25),0)</f>
        <v>0.40500000000000014</v>
      </c>
      <c r="R103" s="55">
        <f>IFERROR(Q103*(CUF_sources!H$25/CUF_sources!G$25),0)</f>
        <v>0.41000000000000009</v>
      </c>
      <c r="S103" s="55">
        <f>IFERROR(R103*(CUF_sources!I$25/CUF_sources!H$25),0)</f>
        <v>0.41000000000000009</v>
      </c>
      <c r="T103" s="55">
        <f>IFERROR(S103*(CUF_sources!J$25/CUF_sources!I$25),0)</f>
        <v>0.41000000000000009</v>
      </c>
      <c r="U103" s="55">
        <f>IF(M103&gt;0,M103,CUF_sources!C$25)</f>
        <v>0.37285714285714283</v>
      </c>
      <c r="V103" s="55">
        <f>IFERROR(U103*(CUF_sources!D$25/CUF_sources!C$25),0)</f>
        <v>0.38000000000000006</v>
      </c>
      <c r="W103" s="55">
        <f>IFERROR(V103*(CUF_sources!E$25/CUF_sources!D$25),0)</f>
        <v>0.39000000000000007</v>
      </c>
      <c r="X103" s="55">
        <f>IFERROR(W103*(CUF_sources!F$25/CUF_sources!E$25),0)</f>
        <v>0.40000000000000013</v>
      </c>
      <c r="Y103" s="55">
        <f>IFERROR(X103*(CUF_sources!G$25/CUF_sources!F$25),0)</f>
        <v>0.40500000000000014</v>
      </c>
      <c r="Z103" s="55">
        <f>IFERROR(Y103*(CUF_sources!H$25/CUF_sources!G$25),0)</f>
        <v>0.41000000000000009</v>
      </c>
      <c r="AA103" s="55">
        <f>IFERROR(Z103*(CUF_sources!I$25/CUF_sources!H$25),0)</f>
        <v>0.41000000000000009</v>
      </c>
      <c r="AB103" s="55">
        <f>IFERROR(AA103*(CUF_sources!J$25/CUF_sources!I$25),0)</f>
        <v>0.41000000000000009</v>
      </c>
      <c r="AC103" s="55">
        <f>CUF_sources!C$25</f>
        <v>0.37285714285714283</v>
      </c>
      <c r="AD103" s="55">
        <f>CUF_sources!D$25</f>
        <v>0.38</v>
      </c>
      <c r="AE103" s="55">
        <f>CUF_sources!E$25</f>
        <v>0.39</v>
      </c>
      <c r="AF103" s="55">
        <f>CUF_sources!F$25</f>
        <v>0.4</v>
      </c>
      <c r="AG103" s="55">
        <f>CUF_sources!G$25</f>
        <v>0.40500000000000003</v>
      </c>
      <c r="AH103" s="55">
        <f>CUF_sources!H$25</f>
        <v>0.41</v>
      </c>
      <c r="AI103" s="55">
        <f>CUF_sources!I$25</f>
        <v>0.41</v>
      </c>
      <c r="AJ103" s="55">
        <f>CUF_sources!J$25</f>
        <v>0.41</v>
      </c>
    </row>
    <row r="104" spans="1:36" ht="15" customHeight="1" x14ac:dyDescent="0.25">
      <c r="A104" s="9" t="s">
        <v>18</v>
      </c>
      <c r="B104" s="9" t="s">
        <v>43</v>
      </c>
      <c r="C104" s="9" t="s">
        <v>44</v>
      </c>
      <c r="D104" s="55">
        <f>IFERROR((generation!H104*1000)/(365*24*capacity!H104),0)</f>
        <v>0</v>
      </c>
      <c r="E104" s="55">
        <f>IFERROR((generation!I104*1000)/(365*24*capacity!I104),0)</f>
        <v>0</v>
      </c>
      <c r="F104" s="55">
        <f>IFERROR((generation!J104*1000)/(365*24*capacity!J104),0)</f>
        <v>0</v>
      </c>
      <c r="G104" s="55">
        <f>IFERROR((generation!K104*1000)/(365*24*capacity!K104),0)</f>
        <v>0</v>
      </c>
      <c r="H104" s="55">
        <f>IFERROR((generation!L104*1000)/(365*24*capacity!L104),0)</f>
        <v>0</v>
      </c>
      <c r="I104" s="55">
        <f>IFERROR((generation!M104*1000)/(365*24*capacity!M104),0)</f>
        <v>0</v>
      </c>
      <c r="J104" s="55">
        <f>IFERROR((generation!N104*1000)/(365*24*capacity!N104),0)</f>
        <v>0</v>
      </c>
      <c r="K104" s="55">
        <f>IFERROR((generation!O104*1000)/(365*24*capacity!O104),0)</f>
        <v>0</v>
      </c>
      <c r="L104" s="55">
        <f>IFERROR((generation!P104*1000)/(365*24*capacity!P104),0)</f>
        <v>0</v>
      </c>
      <c r="M104" s="55">
        <f>IF(AND(AVERAGE(D104:L104)&gt;0,AVERAGE(D104:L104)&lt;1),AVERAGE(D104:L104),CUF_sources!C$26)</f>
        <v>0.20857142857142857</v>
      </c>
      <c r="N104" s="55">
        <f>IFERROR(M104*(CUF_sources!D$26/CUF_sources!C$26),0)</f>
        <v>0.23</v>
      </c>
      <c r="O104" s="55">
        <f>IFERROR(N104*(CUF_sources!E$26/CUF_sources!D$26),0)</f>
        <v>0.255</v>
      </c>
      <c r="P104" s="55">
        <f>IFERROR(O104*(CUF_sources!F$26/CUF_sources!E$26),0)</f>
        <v>0.28000000000000003</v>
      </c>
      <c r="Q104" s="55">
        <f>IFERROR(P104*(CUF_sources!G$26/CUF_sources!F$26),0)</f>
        <v>0.30000000000000004</v>
      </c>
      <c r="R104" s="55">
        <f>IFERROR(Q104*(CUF_sources!H$26/CUF_sources!G$26),0)</f>
        <v>0.31999999999999995</v>
      </c>
      <c r="S104" s="55">
        <f>IFERROR(R104*(CUF_sources!I$26/CUF_sources!H$26),0)</f>
        <v>0.33999999999999986</v>
      </c>
      <c r="T104" s="55">
        <f>IFERROR(S104*(CUF_sources!J$26/CUF_sources!I$26),0)</f>
        <v>0.35999999999999988</v>
      </c>
      <c r="U104" s="55">
        <f>IF(M104&gt;0,M104,CUF_sources!C$26)</f>
        <v>0.20857142857142857</v>
      </c>
      <c r="V104" s="55">
        <f>IFERROR(U104*(CUF_sources!D$26/CUF_sources!C$26),0)</f>
        <v>0.23</v>
      </c>
      <c r="W104" s="55">
        <f>IFERROR(V104*(CUF_sources!E$26/CUF_sources!D$26),0)</f>
        <v>0.255</v>
      </c>
      <c r="X104" s="55">
        <f>IFERROR(W104*(CUF_sources!F$26/CUF_sources!E$26),0)</f>
        <v>0.28000000000000003</v>
      </c>
      <c r="Y104" s="55">
        <f>IFERROR(X104*(CUF_sources!G$26/CUF_sources!F$26),0)</f>
        <v>0.30000000000000004</v>
      </c>
      <c r="Z104" s="55">
        <f>IFERROR(Y104*(CUF_sources!H$26/CUF_sources!G$26),0)</f>
        <v>0.31999999999999995</v>
      </c>
      <c r="AA104" s="55">
        <f>IFERROR(Z104*(CUF_sources!I$26/CUF_sources!H$26),0)</f>
        <v>0.33999999999999986</v>
      </c>
      <c r="AB104" s="55">
        <f>IFERROR(AA104*(CUF_sources!J$26/CUF_sources!I$26),0)</f>
        <v>0.35999999999999988</v>
      </c>
      <c r="AC104" s="55">
        <f>CUF_sources!C$26</f>
        <v>0.20857142857142857</v>
      </c>
      <c r="AD104" s="55">
        <f>CUF_sources!D$26</f>
        <v>0.23</v>
      </c>
      <c r="AE104" s="55">
        <f>CUF_sources!E$26</f>
        <v>0.255</v>
      </c>
      <c r="AF104" s="55">
        <f>CUF_sources!F$26</f>
        <v>0.28000000000000003</v>
      </c>
      <c r="AG104" s="55">
        <f>CUF_sources!G$26</f>
        <v>0.30000000000000004</v>
      </c>
      <c r="AH104" s="55">
        <f>CUF_sources!H$26</f>
        <v>0.32</v>
      </c>
      <c r="AI104" s="55">
        <f>CUF_sources!I$26</f>
        <v>0.33999999999999997</v>
      </c>
      <c r="AJ104" s="55">
        <f>CUF_sources!J$26</f>
        <v>0.36</v>
      </c>
    </row>
    <row r="105" spans="1:36" ht="15" customHeight="1" x14ac:dyDescent="0.25">
      <c r="A105" s="9" t="s">
        <v>18</v>
      </c>
      <c r="B105" s="9" t="s">
        <v>45</v>
      </c>
      <c r="C105" s="9" t="s">
        <v>46</v>
      </c>
      <c r="D105" s="55">
        <f>IFERROR((generation!H105*1000)/(365*24*capacity!H105),0)</f>
        <v>0</v>
      </c>
      <c r="E105" s="55">
        <f>IFERROR((generation!I105*1000)/(365*24*capacity!I105),0)</f>
        <v>0</v>
      </c>
      <c r="F105" s="55">
        <f>IFERROR((generation!J105*1000)/(365*24*capacity!J105),0)</f>
        <v>0</v>
      </c>
      <c r="G105" s="55">
        <f>IFERROR((generation!K105*1000)/(365*24*capacity!K105),0)</f>
        <v>0</v>
      </c>
      <c r="H105" s="55">
        <f>IFERROR((generation!L105*1000)/(365*24*capacity!L105),0)</f>
        <v>0</v>
      </c>
      <c r="I105" s="55">
        <f>IFERROR((generation!M105*1000)/(365*24*capacity!M105),0)</f>
        <v>0</v>
      </c>
      <c r="J105" s="55">
        <f>IFERROR((generation!N105*1000)/(365*24*capacity!N105),0)</f>
        <v>0</v>
      </c>
      <c r="K105" s="55">
        <f>IFERROR((generation!O105*1000)/(365*24*capacity!O105),0)</f>
        <v>0</v>
      </c>
      <c r="L105" s="55">
        <f>IFERROR((generation!P105*1000)/(365*24*capacity!P105),0)</f>
        <v>0</v>
      </c>
      <c r="M105" s="55">
        <f>IF(AND(AVERAGE(D105:L105)&gt;0,AVERAGE(D105:L105)&lt;1),AVERAGE(D105:L105),CUF_sources!C$27)</f>
        <v>0.95</v>
      </c>
      <c r="N105" s="55">
        <f>IFERROR(M105*(CUF_sources!D$27/CUF_sources!C$27),0)</f>
        <v>0.95</v>
      </c>
      <c r="O105" s="55">
        <f>IFERROR(N105*(CUF_sources!E$27/CUF_sources!D$27),0)</f>
        <v>0.95</v>
      </c>
      <c r="P105" s="55">
        <f>IFERROR(O105*(CUF_sources!F$27/CUF_sources!E$27),0)</f>
        <v>0.95</v>
      </c>
      <c r="Q105" s="55">
        <f>IFERROR(P105*(CUF_sources!G$27/CUF_sources!F$27),0)</f>
        <v>0.95</v>
      </c>
      <c r="R105" s="55">
        <f>IFERROR(Q105*(CUF_sources!H$27/CUF_sources!G$27),0)</f>
        <v>0.95</v>
      </c>
      <c r="S105" s="55">
        <f>IFERROR(R105*(CUF_sources!I$27/CUF_sources!H$27),0)</f>
        <v>0.95</v>
      </c>
      <c r="T105" s="55">
        <f>IFERROR(S105*(CUF_sources!J$27/CUF_sources!I$27),0)</f>
        <v>0.95</v>
      </c>
      <c r="U105" s="55">
        <f>IF(M105&gt;0,M105,CUF_sources!C$27)</f>
        <v>0.95</v>
      </c>
      <c r="V105" s="55">
        <f>IFERROR(U105*(CUF_sources!D$27/CUF_sources!C$27),0)</f>
        <v>0.95</v>
      </c>
      <c r="W105" s="55">
        <f>IFERROR(V105*(CUF_sources!E$27/CUF_sources!D$27),0)</f>
        <v>0.95</v>
      </c>
      <c r="X105" s="55">
        <f>IFERROR(W105*(CUF_sources!F$27/CUF_sources!E$27),0)</f>
        <v>0.95</v>
      </c>
      <c r="Y105" s="55">
        <f>IFERROR(X105*(CUF_sources!G$27/CUF_sources!F$27),0)</f>
        <v>0.95</v>
      </c>
      <c r="Z105" s="55">
        <f>IFERROR(Y105*(CUF_sources!H$27/CUF_sources!G$27),0)</f>
        <v>0.95</v>
      </c>
      <c r="AA105" s="55">
        <f>IFERROR(Z105*(CUF_sources!I$27/CUF_sources!H$27),0)</f>
        <v>0.95</v>
      </c>
      <c r="AB105" s="55">
        <f>IFERROR(AA105*(CUF_sources!J$27/CUF_sources!I$27),0)</f>
        <v>0.95</v>
      </c>
      <c r="AC105" s="55">
        <f>CUF_sources!C$27</f>
        <v>0.95</v>
      </c>
      <c r="AD105" s="55">
        <f>CUF_sources!D$27</f>
        <v>0.95</v>
      </c>
      <c r="AE105" s="55">
        <f>CUF_sources!E$27</f>
        <v>0.95</v>
      </c>
      <c r="AF105" s="55">
        <f>CUF_sources!F$27</f>
        <v>0.95</v>
      </c>
      <c r="AG105" s="55">
        <f>CUF_sources!G$27</f>
        <v>0.95</v>
      </c>
      <c r="AH105" s="55">
        <f>CUF_sources!H$27</f>
        <v>0.95</v>
      </c>
      <c r="AI105" s="55">
        <f>CUF_sources!I$27</f>
        <v>0.95</v>
      </c>
      <c r="AJ105" s="55">
        <f>CUF_sources!J$27</f>
        <v>0.95</v>
      </c>
    </row>
    <row r="106" spans="1:36" ht="15" customHeight="1" x14ac:dyDescent="0.25">
      <c r="A106" s="9" t="s">
        <v>17</v>
      </c>
      <c r="B106" s="9" t="s">
        <v>29</v>
      </c>
      <c r="C106" s="9" t="s">
        <v>30</v>
      </c>
      <c r="D106" s="55">
        <f>IFERROR((generation!H106*1000)/(365*24*capacity!H106),0)</f>
        <v>0.45641344956413449</v>
      </c>
      <c r="E106" s="55">
        <f>IFERROR((generation!I106*1000)/(365*24*capacity!I106),0)</f>
        <v>0.64152921442549626</v>
      </c>
      <c r="F106" s="55">
        <f>IFERROR((generation!J106*1000)/(365*24*capacity!J106),0)</f>
        <v>0.41076350322925664</v>
      </c>
      <c r="G106" s="55">
        <f>IFERROR((generation!K106*1000)/(365*24*capacity!K106),0)</f>
        <v>0.45723681875815952</v>
      </c>
      <c r="H106" s="55">
        <f>IFERROR((generation!L106*1000)/(365*24*capacity!L106),0)</f>
        <v>0.55270983411603225</v>
      </c>
      <c r="I106" s="55">
        <f>IFERROR((generation!M106*1000)/(365*24*capacity!M106),0)</f>
        <v>0.39735668482767977</v>
      </c>
      <c r="J106" s="55">
        <f>IFERROR((generation!N106*1000)/(365*24*capacity!N106),0)</f>
        <v>0.54027100348870893</v>
      </c>
      <c r="K106" s="55">
        <f>IFERROR((generation!O106*1000)/(365*24*capacity!O106),0)</f>
        <v>0.44705518960426976</v>
      </c>
      <c r="L106" s="55">
        <f>IFERROR((generation!P106*1000)/(365*24*capacity!P106),0)</f>
        <v>0.15353230566146048</v>
      </c>
      <c r="M106" s="55">
        <f>IF(AND(AVERAGE(D106:L106)&gt;0,AVERAGE(D106:L106)&lt;1),AVERAGE(D106:L106),CUF_sources!C$15)</f>
        <v>0.45076311151946652</v>
      </c>
      <c r="N106" s="55">
        <f>IFERROR(M106*(CUF_sources!D$15/CUF_sources!C$15),0)</f>
        <v>0.45076311151946652</v>
      </c>
      <c r="O106" s="55">
        <f>IFERROR(N106*(CUF_sources!E$15/CUF_sources!D$15),0)</f>
        <v>0.45076311151946652</v>
      </c>
      <c r="P106" s="55">
        <f>IFERROR(O106*(CUF_sources!F$15/CUF_sources!E$15),0)</f>
        <v>0.45076311151946652</v>
      </c>
      <c r="Q106" s="55">
        <f>IFERROR(P106*(CUF_sources!G$15/CUF_sources!F$15),0)</f>
        <v>0.45076311151946652</v>
      </c>
      <c r="R106" s="55">
        <f>IFERROR(Q106*(CUF_sources!H$15/CUF_sources!G$15),0)</f>
        <v>0.45076311151946652</v>
      </c>
      <c r="S106" s="55">
        <f>IFERROR(R106*(CUF_sources!I$15/CUF_sources!H$15),0)</f>
        <v>0.45076311151946652</v>
      </c>
      <c r="T106" s="55">
        <f>IFERROR(S106*(CUF_sources!J$15/CUF_sources!I$15),0)</f>
        <v>0.45076311151946652</v>
      </c>
      <c r="U106" s="55">
        <f>IF(M106&lt;CUF_sources!C$15,CUF_sources!C$15,CUF!M106)</f>
        <v>0.85</v>
      </c>
      <c r="V106" s="55">
        <f>IFERROR(U106*(CUF_sources!D$15/CUF_sources!C$15),0)</f>
        <v>0.85</v>
      </c>
      <c r="W106" s="55">
        <f>IFERROR(V106*(CUF_sources!E$15/CUF_sources!D$15),0)</f>
        <v>0.85</v>
      </c>
      <c r="X106" s="55">
        <f>IFERROR(W106*(CUF_sources!F$15/CUF_sources!E$15),0)</f>
        <v>0.85</v>
      </c>
      <c r="Y106" s="55">
        <f>IFERROR(X106*(CUF_sources!G$15/CUF_sources!F$15),0)</f>
        <v>0.85</v>
      </c>
      <c r="Z106" s="55">
        <f>IFERROR(Y106*(CUF_sources!H$15/CUF_sources!G$15),0)</f>
        <v>0.85</v>
      </c>
      <c r="AA106" s="55">
        <f>IFERROR(Z106*(CUF_sources!I$15/CUF_sources!H$15),0)</f>
        <v>0.85</v>
      </c>
      <c r="AB106" s="55">
        <f>IFERROR(AA106*(CUF_sources!J$15/CUF_sources!I$15),0)</f>
        <v>0.85</v>
      </c>
      <c r="AC106" s="55">
        <f>CUF_sources!C$15</f>
        <v>0.85</v>
      </c>
      <c r="AD106" s="55">
        <f>CUF_sources!D$15</f>
        <v>0.85</v>
      </c>
      <c r="AE106" s="55">
        <f>CUF_sources!E$15</f>
        <v>0.85</v>
      </c>
      <c r="AF106" s="55">
        <f>CUF_sources!F$15</f>
        <v>0.85</v>
      </c>
      <c r="AG106" s="55">
        <f>CUF_sources!G$15</f>
        <v>0.85</v>
      </c>
      <c r="AH106" s="55">
        <f>CUF_sources!H$15</f>
        <v>0.85</v>
      </c>
      <c r="AI106" s="55">
        <f>CUF_sources!I$15</f>
        <v>0.85</v>
      </c>
      <c r="AJ106" s="55">
        <f>CUF_sources!J$15</f>
        <v>0.85</v>
      </c>
    </row>
    <row r="107" spans="1:36" ht="15" customHeight="1" x14ac:dyDescent="0.25">
      <c r="A107" s="9" t="s">
        <v>17</v>
      </c>
      <c r="B107" s="9" t="s">
        <v>31</v>
      </c>
      <c r="C107" s="9" t="s">
        <v>32</v>
      </c>
      <c r="D107" s="55">
        <f>IFERROR((generation!H107*1000)/(365*24*capacity!H107),0)</f>
        <v>0.32109168469117999</v>
      </c>
      <c r="E107" s="55">
        <f>IFERROR((generation!I107*1000)/(365*24*capacity!I107),0)</f>
        <v>0.26316016197122427</v>
      </c>
      <c r="F107" s="55">
        <f>IFERROR((generation!J107*1000)/(365*24*capacity!J107),0)</f>
        <v>0.20589456205894563</v>
      </c>
      <c r="G107" s="55">
        <f>IFERROR((generation!K107*1000)/(365*24*capacity!K107),0)</f>
        <v>0.16690258210542208</v>
      </c>
      <c r="H107" s="55">
        <f>IFERROR((generation!L107*1000)/(365*24*capacity!L107),0)</f>
        <v>0.19694772665645352</v>
      </c>
      <c r="I107" s="55">
        <f>IFERROR((generation!M107*1000)/(365*24*capacity!M107),0)</f>
        <v>0.19903219558662497</v>
      </c>
      <c r="J107" s="55">
        <f>IFERROR((generation!N107*1000)/(365*24*capacity!N107),0)</f>
        <v>0.23793769545134258</v>
      </c>
      <c r="K107" s="55">
        <f>IFERROR((generation!O107*1000)/(365*24*capacity!O107),0)</f>
        <v>0.21580227445864525</v>
      </c>
      <c r="L107" s="55">
        <f>IFERROR((generation!P107*1000)/(365*24*capacity!P107),0)</f>
        <v>0.31570531243974659</v>
      </c>
      <c r="M107" s="55">
        <f>IF(AND(AVERAGE(D107:L107)&gt;0,AVERAGE(D107:L107)&lt;1),AVERAGE(D107:L107),CUF_sources!C$16)</f>
        <v>0.23583046615773165</v>
      </c>
      <c r="N107" s="55">
        <f>IFERROR(M107*(CUF_sources!D$16/CUF_sources!C$16),0)</f>
        <v>0.23583046615773165</v>
      </c>
      <c r="O107" s="55">
        <f>IFERROR(N107*(CUF_sources!E$16/CUF_sources!D$16),0)</f>
        <v>0.23583046615773165</v>
      </c>
      <c r="P107" s="55">
        <f>IFERROR(O107*(CUF_sources!F$16/CUF_sources!E$16),0)</f>
        <v>0.23583046615773165</v>
      </c>
      <c r="Q107" s="55">
        <f>IFERROR(P107*(CUF_sources!G$16/CUF_sources!F$16),0)</f>
        <v>0.23583046615773165</v>
      </c>
      <c r="R107" s="55">
        <f>IFERROR(Q107*(CUF_sources!H$16/CUF_sources!G$16),0)</f>
        <v>0.23583046615773165</v>
      </c>
      <c r="S107" s="55">
        <f>IFERROR(R107*(CUF_sources!I$16/CUF_sources!H$16),0)</f>
        <v>0.23583046615773165</v>
      </c>
      <c r="T107" s="55">
        <f>IFERROR(S107*(CUF_sources!J$16/CUF_sources!I$16),0)</f>
        <v>0.23583046615773165</v>
      </c>
      <c r="U107" s="55">
        <f>IF(M107&lt;CUF_sources!C$16,CUF_sources!C$16,CUF!M107)</f>
        <v>0.85</v>
      </c>
      <c r="V107" s="55">
        <f>IFERROR(U107*(CUF_sources!D$16/CUF_sources!C$16),0)</f>
        <v>0.85</v>
      </c>
      <c r="W107" s="55">
        <f>IFERROR(V107*(CUF_sources!E$16/CUF_sources!D$16),0)</f>
        <v>0.85</v>
      </c>
      <c r="X107" s="55">
        <f>IFERROR(W107*(CUF_sources!F$16/CUF_sources!E$16),0)</f>
        <v>0.85</v>
      </c>
      <c r="Y107" s="55">
        <f>IFERROR(X107*(CUF_sources!G$16/CUF_sources!F$16),0)</f>
        <v>0.85</v>
      </c>
      <c r="Z107" s="55">
        <f>IFERROR(Y107*(CUF_sources!H$16/CUF_sources!G$16),0)</f>
        <v>0.85</v>
      </c>
      <c r="AA107" s="55">
        <f>IFERROR(Z107*(CUF_sources!I$16/CUF_sources!H$16),0)</f>
        <v>0.85</v>
      </c>
      <c r="AB107" s="55">
        <f>IFERROR(AA107*(CUF_sources!J$16/CUF_sources!I$16),0)</f>
        <v>0.85</v>
      </c>
      <c r="AC107" s="55">
        <f>CUF_sources!C$16</f>
        <v>0.85</v>
      </c>
      <c r="AD107" s="55">
        <f>CUF_sources!D$16</f>
        <v>0.85</v>
      </c>
      <c r="AE107" s="55">
        <f>CUF_sources!E$16</f>
        <v>0.85</v>
      </c>
      <c r="AF107" s="55">
        <f>CUF_sources!F$16</f>
        <v>0.85</v>
      </c>
      <c r="AG107" s="55">
        <f>CUF_sources!G$16</f>
        <v>0.85</v>
      </c>
      <c r="AH107" s="55">
        <f>CUF_sources!H$16</f>
        <v>0.85</v>
      </c>
      <c r="AI107" s="55">
        <f>CUF_sources!I$16</f>
        <v>0.85</v>
      </c>
      <c r="AJ107" s="55">
        <f>CUF_sources!J$16</f>
        <v>0.85</v>
      </c>
    </row>
    <row r="108" spans="1:36" ht="15" customHeight="1" x14ac:dyDescent="0.25">
      <c r="A108" s="9" t="s">
        <v>17</v>
      </c>
      <c r="B108" s="9" t="s">
        <v>33</v>
      </c>
      <c r="C108" s="9" t="s">
        <v>34</v>
      </c>
      <c r="D108" s="55">
        <f>IFERROR((generation!H108*1000)/(365*24*capacity!H108),0)</f>
        <v>0.88440440072323867</v>
      </c>
      <c r="E108" s="55">
        <f>IFERROR((generation!I108*1000)/(365*24*capacity!I108),0)</f>
        <v>0.94189574331157488</v>
      </c>
      <c r="F108" s="55">
        <f>IFERROR((generation!J108*1000)/(365*24*capacity!J108),0)</f>
        <v>0.92720085570671651</v>
      </c>
      <c r="G108" s="55">
        <f>IFERROR((generation!K108*1000)/(365*24*capacity!K108),0)</f>
        <v>0.88412848583141868</v>
      </c>
      <c r="H108" s="55">
        <f>IFERROR((generation!L108*1000)/(365*24*capacity!L108),0)</f>
        <v>0.88244678257767772</v>
      </c>
      <c r="I108" s="55">
        <f>IFERROR((generation!M108*1000)/(365*24*capacity!M108),0)</f>
        <v>0.90461749428066607</v>
      </c>
      <c r="J108" s="55">
        <f>IFERROR((generation!N108*1000)/(365*24*capacity!N108),0)</f>
        <v>0.93089597599712337</v>
      </c>
      <c r="K108" s="55">
        <f>IFERROR((generation!O108*1000)/(365*24*capacity!O108),0)</f>
        <v>0.89443899787135517</v>
      </c>
      <c r="L108" s="55">
        <f>IFERROR((generation!P108*1000)/(365*24*capacity!P108),0)</f>
        <v>0.93586811115725899</v>
      </c>
      <c r="M108" s="55">
        <f>IF(AND(AVERAGE(D108:L108)&gt;0,AVERAGE(D108:L108)&lt;1),AVERAGE(D108:L108),CUF_sources!C$17)</f>
        <v>0.9095440941618923</v>
      </c>
      <c r="N108" s="55">
        <f>IFERROR(M108*(CUF_sources!D$17/CUF_sources!C$17),0)</f>
        <v>0.9095440941618923</v>
      </c>
      <c r="O108" s="55">
        <f>IFERROR(N108*(CUF_sources!E$17/CUF_sources!D$17),0)</f>
        <v>0.9095440941618923</v>
      </c>
      <c r="P108" s="55">
        <f>IFERROR(O108*(CUF_sources!F$17/CUF_sources!E$17),0)</f>
        <v>0.9095440941618923</v>
      </c>
      <c r="Q108" s="55">
        <f>IFERROR(P108*(CUF_sources!G$17/CUF_sources!F$17),0)</f>
        <v>0.9095440941618923</v>
      </c>
      <c r="R108" s="55">
        <f>IFERROR(Q108*(CUF_sources!H$17/CUF_sources!G$17),0)</f>
        <v>0.9095440941618923</v>
      </c>
      <c r="S108" s="55">
        <f>IFERROR(R108*(CUF_sources!I$17/CUF_sources!H$17),0)</f>
        <v>0.9095440941618923</v>
      </c>
      <c r="T108" s="55">
        <f>IFERROR(S108*(CUF_sources!J$17/CUF_sources!I$17),0)</f>
        <v>0.9095440941618923</v>
      </c>
      <c r="U108" s="55">
        <f>IF(M108&lt;CUF_sources!C$17,CUF_sources!C$17,CUF!M108)</f>
        <v>0.9095440941618923</v>
      </c>
      <c r="V108" s="55">
        <f>IFERROR(U108*(CUF_sources!D$17/CUF_sources!C$17),0)</f>
        <v>0.9095440941618923</v>
      </c>
      <c r="W108" s="55">
        <f>IFERROR(V108*(CUF_sources!E$17/CUF_sources!D$17),0)</f>
        <v>0.9095440941618923</v>
      </c>
      <c r="X108" s="55">
        <f>IFERROR(W108*(CUF_sources!F$17/CUF_sources!E$17),0)</f>
        <v>0.9095440941618923</v>
      </c>
      <c r="Y108" s="55">
        <f>IFERROR(X108*(CUF_sources!G$17/CUF_sources!F$17),0)</f>
        <v>0.9095440941618923</v>
      </c>
      <c r="Z108" s="55">
        <f>IFERROR(Y108*(CUF_sources!H$17/CUF_sources!G$17),0)</f>
        <v>0.9095440941618923</v>
      </c>
      <c r="AA108" s="55">
        <f>IFERROR(Z108*(CUF_sources!I$17/CUF_sources!H$17),0)</f>
        <v>0.9095440941618923</v>
      </c>
      <c r="AB108" s="55">
        <f>IFERROR(AA108*(CUF_sources!J$17/CUF_sources!I$17),0)</f>
        <v>0.9095440941618923</v>
      </c>
      <c r="AC108" s="55">
        <f>CUF_sources!C$17</f>
        <v>0.81</v>
      </c>
      <c r="AD108" s="55">
        <f>CUF_sources!D$17</f>
        <v>0.81</v>
      </c>
      <c r="AE108" s="55">
        <f>CUF_sources!E$17</f>
        <v>0.81</v>
      </c>
      <c r="AF108" s="55">
        <f>CUF_sources!F$17</f>
        <v>0.81</v>
      </c>
      <c r="AG108" s="55">
        <f>CUF_sources!G$17</f>
        <v>0.81</v>
      </c>
      <c r="AH108" s="55">
        <f>CUF_sources!H$17</f>
        <v>0.81</v>
      </c>
      <c r="AI108" s="55">
        <f>CUF_sources!I$17</f>
        <v>0.81</v>
      </c>
      <c r="AJ108" s="55">
        <f>CUF_sources!J$17</f>
        <v>0.81</v>
      </c>
    </row>
    <row r="109" spans="1:36" ht="15" customHeight="1" x14ac:dyDescent="0.25">
      <c r="A109" s="9" t="s">
        <v>17</v>
      </c>
      <c r="B109" s="9" t="s">
        <v>35</v>
      </c>
      <c r="C109" s="9" t="s">
        <v>36</v>
      </c>
      <c r="D109" s="55">
        <f>IFERROR((generation!H109*1000)/(365*24*capacity!H109),0)</f>
        <v>0.20264096387916045</v>
      </c>
      <c r="E109" s="55">
        <f>IFERROR((generation!I109*1000)/(365*24*capacity!I109),0)</f>
        <v>0.14869106081305616</v>
      </c>
      <c r="F109" s="55">
        <f>IFERROR((generation!J109*1000)/(365*24*capacity!J109),0)</f>
        <v>0.24427067379266765</v>
      </c>
      <c r="G109" s="55">
        <f>IFERROR((generation!K109*1000)/(365*24*capacity!K109),0)</f>
        <v>0.25517519443151837</v>
      </c>
      <c r="H109" s="55">
        <f>IFERROR((generation!L109*1000)/(365*24*capacity!L109),0)</f>
        <v>0.17856789097931577</v>
      </c>
      <c r="I109" s="55">
        <f>IFERROR((generation!M109*1000)/(365*24*capacity!M109),0)</f>
        <v>0.22663363100110973</v>
      </c>
      <c r="J109" s="55">
        <f>IFERROR((generation!N109*1000)/(365*24*capacity!N109),0)</f>
        <v>0.11978938899111069</v>
      </c>
      <c r="K109" s="55">
        <f>IFERROR((generation!O109*1000)/(365*24*capacity!O109),0)</f>
        <v>0.20923034155123213</v>
      </c>
      <c r="L109" s="55">
        <f>IFERROR((generation!P109*1000)/(365*24*capacity!P109),0)</f>
        <v>0.15252356614922988</v>
      </c>
      <c r="M109" s="55">
        <f>IF(AND(AVERAGE(D109:L109)&gt;0,AVERAGE(D109:L109)&lt;1),AVERAGE(D109:L109),CUF_sources!C$18)</f>
        <v>0.19305807906537786</v>
      </c>
      <c r="N109" s="55">
        <f>IFERROR(M109*(CUF_sources!D$18/CUF_sources!C$18),0)</f>
        <v>0.19305807906537786</v>
      </c>
      <c r="O109" s="55">
        <f>IFERROR(N109*(CUF_sources!E$18/CUF_sources!D$18),0)</f>
        <v>0.19305807906537786</v>
      </c>
      <c r="P109" s="55">
        <f>IFERROR(O109*(CUF_sources!F$18/CUF_sources!E$18),0)</f>
        <v>0.19305807906537786</v>
      </c>
      <c r="Q109" s="55">
        <f>IFERROR(P109*(CUF_sources!G$18/CUF_sources!F$18),0)</f>
        <v>0.19305807906537786</v>
      </c>
      <c r="R109" s="55">
        <f>IFERROR(Q109*(CUF_sources!H$18/CUF_sources!G$18),0)</f>
        <v>0.19305807906537786</v>
      </c>
      <c r="S109" s="55">
        <f>IFERROR(R109*(CUF_sources!I$18/CUF_sources!H$18),0)</f>
        <v>0.19305807906537786</v>
      </c>
      <c r="T109" s="55">
        <f>IFERROR(S109*(CUF_sources!J$18/CUF_sources!I$18),0)</f>
        <v>0.19305807906537786</v>
      </c>
      <c r="U109" s="55">
        <f>IF(M109&gt;0,M109,CUF_sources!C$18)</f>
        <v>0.19305807906537786</v>
      </c>
      <c r="V109" s="55">
        <f>IFERROR(U109*(CUF_sources!D$18/CUF_sources!C$18),0)</f>
        <v>0.19305807906537786</v>
      </c>
      <c r="W109" s="55">
        <f>IFERROR(V109*(CUF_sources!E$18/CUF_sources!D$18),0)</f>
        <v>0.19305807906537786</v>
      </c>
      <c r="X109" s="55">
        <f>IFERROR(W109*(CUF_sources!F$18/CUF_sources!E$18),0)</f>
        <v>0.19305807906537786</v>
      </c>
      <c r="Y109" s="55">
        <f>IFERROR(X109*(CUF_sources!G$18/CUF_sources!F$18),0)</f>
        <v>0.19305807906537786</v>
      </c>
      <c r="Z109" s="55">
        <f>IFERROR(Y109*(CUF_sources!H$18/CUF_sources!G$18),0)</f>
        <v>0.19305807906537786</v>
      </c>
      <c r="AA109" s="55">
        <f>IFERROR(Z109*(CUF_sources!I$18/CUF_sources!H$18),0)</f>
        <v>0.19305807906537786</v>
      </c>
      <c r="AB109" s="55">
        <f>IFERROR(AA109*(CUF_sources!J$18/CUF_sources!I$18),0)</f>
        <v>0.19305807906537786</v>
      </c>
      <c r="AC109" s="55">
        <f>CUF_sources!C$18</f>
        <v>0.37</v>
      </c>
      <c r="AD109" s="55">
        <f>CUF_sources!D$18</f>
        <v>0.37</v>
      </c>
      <c r="AE109" s="55">
        <f>CUF_sources!E$18</f>
        <v>0.37</v>
      </c>
      <c r="AF109" s="55">
        <f>CUF_sources!F$18</f>
        <v>0.37</v>
      </c>
      <c r="AG109" s="55">
        <f>CUF_sources!G$18</f>
        <v>0.37</v>
      </c>
      <c r="AH109" s="55">
        <f>CUF_sources!H$18</f>
        <v>0.37</v>
      </c>
      <c r="AI109" s="55">
        <f>CUF_sources!I$18</f>
        <v>0.37</v>
      </c>
      <c r="AJ109" s="55">
        <f>CUF_sources!J$18</f>
        <v>0.37</v>
      </c>
    </row>
    <row r="110" spans="1:36" ht="15" customHeight="1" x14ac:dyDescent="0.25">
      <c r="A110" s="9" t="s">
        <v>17</v>
      </c>
      <c r="B110" s="9" t="s">
        <v>79</v>
      </c>
      <c r="C110" s="9" t="s">
        <v>83</v>
      </c>
      <c r="D110" s="55">
        <f>IFERROR((generation!H110*1000)/(365*24*capacity!H110),0)</f>
        <v>0.22756816705342331</v>
      </c>
      <c r="E110" s="55">
        <f>IFERROR((generation!I110*1000)/(365*24*capacity!I110),0)</f>
        <v>0.24781642829763859</v>
      </c>
      <c r="F110" s="55">
        <f>IFERROR((generation!J110*1000)/(365*24*capacity!J110),0)</f>
        <v>0.27669148466864846</v>
      </c>
      <c r="G110" s="55">
        <f>IFERROR((generation!K110*1000)/(365*24*capacity!K110),0)</f>
        <v>0.25899921821703692</v>
      </c>
      <c r="H110" s="55">
        <f>IFERROR((generation!L110*1000)/(365*24*capacity!L110),0)</f>
        <v>0.24542159972789424</v>
      </c>
      <c r="I110" s="55">
        <f>IFERROR((generation!M110*1000)/(365*24*capacity!M110),0)</f>
        <v>0.24283438699772186</v>
      </c>
      <c r="J110" s="55">
        <f>IFERROR((generation!N110*1000)/(365*24*capacity!N110),0)</f>
        <v>0.24251811350348912</v>
      </c>
      <c r="K110" s="55">
        <f>IFERROR((generation!O110*1000)/(365*24*capacity!O110),0)</f>
        <v>0.24823892368979505</v>
      </c>
      <c r="L110" s="55">
        <f>IFERROR((generation!P110*1000)/(365*24*capacity!P110),0)</f>
        <v>0.24830397182840722</v>
      </c>
      <c r="M110" s="55">
        <f>IF(AND(AVERAGE(D110:L110)&gt;0,AVERAGE(D110:L110)&lt;1),AVERAGE(D110:L110),CUF_sources!C$19)</f>
        <v>0.24871025488711718</v>
      </c>
      <c r="N110" s="55">
        <f>IFERROR(M110*(CUF_sources!D$19/CUF_sources!C$19),0)</f>
        <v>0.29845230586454058</v>
      </c>
      <c r="O110" s="55">
        <f>IFERROR(N110*(CUF_sources!E$19/CUF_sources!D$19),0)</f>
        <v>0.32332333135325225</v>
      </c>
      <c r="P110" s="55">
        <f>IFERROR(O110*(CUF_sources!F$19/CUF_sources!E$19),0)</f>
        <v>0.34819435684196404</v>
      </c>
      <c r="Q110" s="55">
        <f>IFERROR(P110*(CUF_sources!G$19/CUF_sources!F$19),0)</f>
        <v>0.37306538233067577</v>
      </c>
      <c r="R110" s="55">
        <f>IFERROR(Q110*(CUF_sources!H$19/CUF_sources!G$19),0)</f>
        <v>0.39793640781938749</v>
      </c>
      <c r="S110" s="55">
        <f>IFERROR(R110*(CUF_sources!I$19/CUF_sources!H$19),0)</f>
        <v>0.42280743330809922</v>
      </c>
      <c r="T110" s="55">
        <f>IFERROR(S110*(CUF_sources!J$19/CUF_sources!I$19),0)</f>
        <v>0.44767845879681095</v>
      </c>
      <c r="U110" s="55">
        <f>IF(M110&gt;0,M110,CUF_sources!C$19)</f>
        <v>0.24871025488711718</v>
      </c>
      <c r="V110" s="55">
        <f>IFERROR(U110*(CUF_sources!D$19/CUF_sources!C$19),0)</f>
        <v>0.29845230586454058</v>
      </c>
      <c r="W110" s="55">
        <f>IFERROR(V110*(CUF_sources!E$19/CUF_sources!D$19),0)</f>
        <v>0.32332333135325225</v>
      </c>
      <c r="X110" s="55">
        <f>IFERROR(W110*(CUF_sources!F$19/CUF_sources!E$19),0)</f>
        <v>0.34819435684196404</v>
      </c>
      <c r="Y110" s="55">
        <f>IFERROR(X110*(CUF_sources!G$19/CUF_sources!F$19),0)</f>
        <v>0.37306538233067577</v>
      </c>
      <c r="Z110" s="55">
        <f>IFERROR(Y110*(CUF_sources!H$19/CUF_sources!G$19),0)</f>
        <v>0.39793640781938749</v>
      </c>
      <c r="AA110" s="55">
        <f>IFERROR(Z110*(CUF_sources!I$19/CUF_sources!H$19),0)</f>
        <v>0.42280743330809922</v>
      </c>
      <c r="AB110" s="55">
        <f>IFERROR(AA110*(CUF_sources!J$19/CUF_sources!I$19),0)</f>
        <v>0.44767845879681095</v>
      </c>
      <c r="AC110" s="55">
        <f>CUF_sources!C$19</f>
        <v>0.25</v>
      </c>
      <c r="AD110" s="55">
        <f>CUF_sources!D$19</f>
        <v>0.3</v>
      </c>
      <c r="AE110" s="55">
        <f>CUF_sources!E$19</f>
        <v>0.32499999999999996</v>
      </c>
      <c r="AF110" s="55">
        <f>CUF_sources!F$19</f>
        <v>0.35</v>
      </c>
      <c r="AG110" s="55">
        <f>CUF_sources!G$19</f>
        <v>0.375</v>
      </c>
      <c r="AH110" s="55">
        <f>CUF_sources!H$19</f>
        <v>0.4</v>
      </c>
      <c r="AI110" s="55">
        <f>CUF_sources!I$19</f>
        <v>0.42500000000000004</v>
      </c>
      <c r="AJ110" s="55">
        <f>CUF_sources!J$19</f>
        <v>0.45</v>
      </c>
    </row>
    <row r="111" spans="1:36" ht="15" customHeight="1" x14ac:dyDescent="0.25">
      <c r="A111" s="9" t="s">
        <v>17</v>
      </c>
      <c r="B111" s="9" t="s">
        <v>78</v>
      </c>
      <c r="C111" s="9" t="s">
        <v>84</v>
      </c>
      <c r="D111" s="55">
        <f>IFERROR((generation!H111*1000)/(365*24*capacity!H111),0)</f>
        <v>0</v>
      </c>
      <c r="E111" s="55">
        <f>IFERROR((generation!I111*1000)/(365*24*capacity!I111),0)</f>
        <v>0</v>
      </c>
      <c r="F111" s="55">
        <f>IFERROR((generation!J111*1000)/(365*24*capacity!J111),0)</f>
        <v>0</v>
      </c>
      <c r="G111" s="55">
        <f>IFERROR((generation!K111*1000)/(365*24*capacity!K111),0)</f>
        <v>0</v>
      </c>
      <c r="H111" s="55">
        <f>IFERROR((generation!L111*1000)/(365*24*capacity!L111),0)</f>
        <v>0</v>
      </c>
      <c r="I111" s="55">
        <f>IFERROR((generation!M111*1000)/(365*24*capacity!M111),0)</f>
        <v>0</v>
      </c>
      <c r="J111" s="55">
        <f>IFERROR((generation!N111*1000)/(365*24*capacity!N111),0)</f>
        <v>0</v>
      </c>
      <c r="K111" s="55">
        <f>IFERROR((generation!O111*1000)/(365*24*capacity!O111),0)</f>
        <v>0</v>
      </c>
      <c r="L111" s="55">
        <f>IFERROR((generation!P111*1000)/(365*24*capacity!P111),0)</f>
        <v>0</v>
      </c>
      <c r="M111" s="55">
        <f>IF(AND(AVERAGE(D111:L111)&gt;0,AVERAGE(D111:L111)&lt;1),AVERAGE(D111:L111),CUF_sources!C$20)</f>
        <v>0.35714285714285715</v>
      </c>
      <c r="N111" s="55">
        <f>IFERROR(M111*(CUF_sources!D$20/CUF_sources!C$20),0)</f>
        <v>0.4</v>
      </c>
      <c r="O111" s="55">
        <f>IFERROR(N111*(CUF_sources!E$20/CUF_sources!D$20),0)</f>
        <v>0.43</v>
      </c>
      <c r="P111" s="55">
        <f>IFERROR(O111*(CUF_sources!F$20/CUF_sources!E$20),0)</f>
        <v>0.45999999999999996</v>
      </c>
      <c r="Q111" s="55">
        <f>IFERROR(P111*(CUF_sources!G$20/CUF_sources!F$20),0)</f>
        <v>0.46999999999999992</v>
      </c>
      <c r="R111" s="55">
        <f>IFERROR(Q111*(CUF_sources!H$20/CUF_sources!G$20),0)</f>
        <v>0.47999999999999987</v>
      </c>
      <c r="S111" s="55">
        <f>IFERROR(R111*(CUF_sources!I$20/CUF_sources!H$20),0)</f>
        <v>0.47999999999999987</v>
      </c>
      <c r="T111" s="55">
        <f>IFERROR(S111*(CUF_sources!J$20/CUF_sources!I$20),0)</f>
        <v>0.47999999999999987</v>
      </c>
      <c r="U111" s="55">
        <f>IF(M111&gt;0,M111,CUF_sources!C$20)</f>
        <v>0.35714285714285715</v>
      </c>
      <c r="V111" s="55">
        <f>IFERROR(U111*(CUF_sources!D$20/CUF_sources!C$20),0)</f>
        <v>0.4</v>
      </c>
      <c r="W111" s="55">
        <f>IFERROR(V111*(CUF_sources!E$20/CUF_sources!D$20),0)</f>
        <v>0.43</v>
      </c>
      <c r="X111" s="55">
        <f>IFERROR(W111*(CUF_sources!F$20/CUF_sources!E$20),0)</f>
        <v>0.45999999999999996</v>
      </c>
      <c r="Y111" s="55">
        <f>IFERROR(X111*(CUF_sources!G$20/CUF_sources!F$20),0)</f>
        <v>0.46999999999999992</v>
      </c>
      <c r="Z111" s="55">
        <f>IFERROR(Y111*(CUF_sources!H$20/CUF_sources!G$20),0)</f>
        <v>0.47999999999999987</v>
      </c>
      <c r="AA111" s="55">
        <f>IFERROR(Z111*(CUF_sources!I$20/CUF_sources!H$20),0)</f>
        <v>0.47999999999999987</v>
      </c>
      <c r="AB111" s="55">
        <f>IFERROR(AA111*(CUF_sources!J$20/CUF_sources!I$20),0)</f>
        <v>0.47999999999999987</v>
      </c>
      <c r="AC111" s="55">
        <f>CUF_sources!C$20</f>
        <v>0.35714285714285715</v>
      </c>
      <c r="AD111" s="55">
        <f>CUF_sources!D$20</f>
        <v>0.4</v>
      </c>
      <c r="AE111" s="55">
        <f>CUF_sources!E$20</f>
        <v>0.43000000000000005</v>
      </c>
      <c r="AF111" s="55">
        <f>CUF_sources!F$20</f>
        <v>0.46</v>
      </c>
      <c r="AG111" s="55">
        <f>CUF_sources!G$20</f>
        <v>0.47</v>
      </c>
      <c r="AH111" s="55">
        <f>CUF_sources!H$20</f>
        <v>0.48</v>
      </c>
      <c r="AI111" s="55">
        <f>CUF_sources!I$20</f>
        <v>0.48</v>
      </c>
      <c r="AJ111" s="55">
        <f>CUF_sources!J$20</f>
        <v>0.48</v>
      </c>
    </row>
    <row r="112" spans="1:36" ht="15" customHeight="1" x14ac:dyDescent="0.25">
      <c r="A112" s="9" t="s">
        <v>17</v>
      </c>
      <c r="B112" s="9" t="s">
        <v>37</v>
      </c>
      <c r="C112" s="9" t="s">
        <v>38</v>
      </c>
      <c r="D112" s="55">
        <f>IFERROR((generation!H112*1000)/(365*24*capacity!H112),0)</f>
        <v>1.1181126331811264</v>
      </c>
      <c r="E112" s="55">
        <f>IFERROR((generation!I112*1000)/(365*24*capacity!I112),0)</f>
        <v>1.4574771689497716</v>
      </c>
      <c r="F112" s="55">
        <f>IFERROR((generation!J112*1000)/(365*24*capacity!J112),0)</f>
        <v>0.9896810843849998</v>
      </c>
      <c r="G112" s="55">
        <f>IFERROR((generation!K112*1000)/(365*24*capacity!K112),0)</f>
        <v>0.81619559563031041</v>
      </c>
      <c r="H112" s="55">
        <f>IFERROR((generation!L112*1000)/(365*24*capacity!L112),0)</f>
        <v>1.1488255412763402</v>
      </c>
      <c r="I112" s="55">
        <f>IFERROR((generation!M112*1000)/(365*24*capacity!M112),0)</f>
        <v>1.147898822796211</v>
      </c>
      <c r="J112" s="55">
        <f>IFERROR((generation!N112*1000)/(365*24*capacity!N112),0)</f>
        <v>1.1126288198133123</v>
      </c>
      <c r="K112" s="55">
        <f>IFERROR((generation!O112*1000)/(365*24*capacity!O112),0)</f>
        <v>1.0231442743659396</v>
      </c>
      <c r="L112" s="55">
        <f>IFERROR((generation!P112*1000)/(365*24*capacity!P112),0)</f>
        <v>0.90917145031427782</v>
      </c>
      <c r="M112" s="55">
        <f>IF(AND(AVERAGE(D112:L112)&gt;0,AVERAGE(D112:L112)&lt;1),AVERAGE(D112:L112),CUF_sources!C$21)</f>
        <v>0.85</v>
      </c>
      <c r="N112" s="55">
        <f>IFERROR(M112*(CUF_sources!D$21/CUF_sources!C$21),0)</f>
        <v>0.85</v>
      </c>
      <c r="O112" s="55">
        <f>IFERROR(N112*(CUF_sources!E$21/CUF_sources!D$21),0)</f>
        <v>0.85</v>
      </c>
      <c r="P112" s="55">
        <f>IFERROR(O112*(CUF_sources!F$21/CUF_sources!E$21),0)</f>
        <v>0.85</v>
      </c>
      <c r="Q112" s="55">
        <f>IFERROR(P112*(CUF_sources!G$21/CUF_sources!F$21),0)</f>
        <v>0.85</v>
      </c>
      <c r="R112" s="55">
        <f>IFERROR(Q112*(CUF_sources!H$21/CUF_sources!G$21),0)</f>
        <v>0.85</v>
      </c>
      <c r="S112" s="55">
        <f>IFERROR(R112*(CUF_sources!I$21/CUF_sources!H$21),0)</f>
        <v>0.85</v>
      </c>
      <c r="T112" s="55">
        <f>IFERROR(S112*(CUF_sources!J$21/CUF_sources!I$21),0)</f>
        <v>0.85</v>
      </c>
      <c r="U112" s="55">
        <f>IF(M112&lt;CUF_sources!C$21,CUF_sources!C$21,CUF!M112)</f>
        <v>0.85</v>
      </c>
      <c r="V112" s="55">
        <f>IFERROR(U112*(CUF_sources!D$21/CUF_sources!C$21),0)</f>
        <v>0.85</v>
      </c>
      <c r="W112" s="55">
        <f>IFERROR(V112*(CUF_sources!E$21/CUF_sources!D$21),0)</f>
        <v>0.85</v>
      </c>
      <c r="X112" s="55">
        <f>IFERROR(W112*(CUF_sources!F$21/CUF_sources!E$21),0)</f>
        <v>0.85</v>
      </c>
      <c r="Y112" s="55">
        <f>IFERROR(X112*(CUF_sources!G$21/CUF_sources!F$21),0)</f>
        <v>0.85</v>
      </c>
      <c r="Z112" s="55">
        <f>IFERROR(Y112*(CUF_sources!H$21/CUF_sources!G$21),0)</f>
        <v>0.85</v>
      </c>
      <c r="AA112" s="55">
        <f>IFERROR(Z112*(CUF_sources!I$21/CUF_sources!H$21),0)</f>
        <v>0.85</v>
      </c>
      <c r="AB112" s="55">
        <f>IFERROR(AA112*(CUF_sources!J$21/CUF_sources!I$21),0)</f>
        <v>0.85</v>
      </c>
      <c r="AC112" s="55">
        <f>CUF_sources!C$21</f>
        <v>0.85</v>
      </c>
      <c r="AD112" s="55">
        <f>CUF_sources!D$21</f>
        <v>0.85</v>
      </c>
      <c r="AE112" s="55">
        <f>CUF_sources!E$21</f>
        <v>0.85</v>
      </c>
      <c r="AF112" s="55">
        <f>CUF_sources!F$21</f>
        <v>0.85</v>
      </c>
      <c r="AG112" s="55">
        <f>CUF_sources!G$21</f>
        <v>0.85</v>
      </c>
      <c r="AH112" s="55">
        <f>CUF_sources!H$21</f>
        <v>0.85</v>
      </c>
      <c r="AI112" s="55">
        <f>CUF_sources!I$21</f>
        <v>0.85</v>
      </c>
      <c r="AJ112" s="55">
        <f>CUF_sources!J$21</f>
        <v>0.85</v>
      </c>
    </row>
    <row r="113" spans="1:36" ht="15" customHeight="1" x14ac:dyDescent="0.25">
      <c r="A113" s="9" t="s">
        <v>17</v>
      </c>
      <c r="B113" s="9" t="s">
        <v>39</v>
      </c>
      <c r="C113" s="9" t="s">
        <v>40</v>
      </c>
      <c r="D113" s="55">
        <f>IFERROR((generation!H113*1000)/(365*24*capacity!H113),0)</f>
        <v>0.58976575255157726</v>
      </c>
      <c r="E113" s="55">
        <f>IFERROR((generation!I113*1000)/(365*24*capacity!I113),0)</f>
        <v>0.57400325927360152</v>
      </c>
      <c r="F113" s="55">
        <f>IFERROR((generation!J113*1000)/(365*24*capacity!J113),0)</f>
        <v>0.63714558776680474</v>
      </c>
      <c r="G113" s="55">
        <f>IFERROR((generation!K113*1000)/(365*24*capacity!K113),0)</f>
        <v>0.58813093915833636</v>
      </c>
      <c r="H113" s="55">
        <f>IFERROR((generation!L113*1000)/(365*24*capacity!L113),0)</f>
        <v>0.62925071768491225</v>
      </c>
      <c r="I113" s="55">
        <f>IFERROR((generation!M113*1000)/(365*24*capacity!M113),0)</f>
        <v>0.61884669479606191</v>
      </c>
      <c r="J113" s="55">
        <f>IFERROR((generation!N113*1000)/(365*24*capacity!N113),0)</f>
        <v>0.65491077916217311</v>
      </c>
      <c r="K113" s="55">
        <f>IFERROR((generation!O113*1000)/(365*24*capacity!O113),0)</f>
        <v>0.65497249238380673</v>
      </c>
      <c r="L113" s="55">
        <f>IFERROR((generation!P113*1000)/(365*24*capacity!P113),0)</f>
        <v>0.57963341136611668</v>
      </c>
      <c r="M113" s="55">
        <f>IF(AND(AVERAGE(D113:L113)&gt;0,AVERAGE(D113:L113)&lt;1),AVERAGE(D113:L113),CUF_sources!C$22)</f>
        <v>0.61407329268259891</v>
      </c>
      <c r="N113" s="55">
        <f>IFERROR(M113*(CUF_sources!D$22/CUF_sources!C$22),0)</f>
        <v>0.61407329268259891</v>
      </c>
      <c r="O113" s="55">
        <f>IFERROR(N113*(CUF_sources!E$22/CUF_sources!D$22),0)</f>
        <v>0.61407329268259891</v>
      </c>
      <c r="P113" s="55">
        <f>IFERROR(O113*(CUF_sources!F$22/CUF_sources!E$22),0)</f>
        <v>0.61407329268259891</v>
      </c>
      <c r="Q113" s="55">
        <f>IFERROR(P113*(CUF_sources!G$22/CUF_sources!F$22),0)</f>
        <v>0.61407329268259891</v>
      </c>
      <c r="R113" s="55">
        <f>IFERROR(Q113*(CUF_sources!H$22/CUF_sources!G$22),0)</f>
        <v>0.61407329268259891</v>
      </c>
      <c r="S113" s="55">
        <f>IFERROR(R113*(CUF_sources!I$22/CUF_sources!H$22),0)</f>
        <v>0.61407329268259891</v>
      </c>
      <c r="T113" s="55">
        <f>IFERROR(S113*(CUF_sources!J$22/CUF_sources!I$22),0)</f>
        <v>0.61407329268259891</v>
      </c>
      <c r="U113" s="55">
        <f>IF(M113&lt;CUF_sources!C$22,CUF_sources!C$22,CUF!M113)</f>
        <v>0.7</v>
      </c>
      <c r="V113" s="55">
        <f>IFERROR(U113*(CUF_sources!D$22/CUF_sources!C$22),0)</f>
        <v>0.7</v>
      </c>
      <c r="W113" s="55">
        <f>IFERROR(V113*(CUF_sources!E$22/CUF_sources!D$22),0)</f>
        <v>0.7</v>
      </c>
      <c r="X113" s="55">
        <f>IFERROR(W113*(CUF_sources!F$22/CUF_sources!E$22),0)</f>
        <v>0.7</v>
      </c>
      <c r="Y113" s="55">
        <f>IFERROR(X113*(CUF_sources!G$22/CUF_sources!F$22),0)</f>
        <v>0.7</v>
      </c>
      <c r="Z113" s="55">
        <f>IFERROR(Y113*(CUF_sources!H$22/CUF_sources!G$22),0)</f>
        <v>0.7</v>
      </c>
      <c r="AA113" s="55">
        <f>IFERROR(Z113*(CUF_sources!I$22/CUF_sources!H$22),0)</f>
        <v>0.7</v>
      </c>
      <c r="AB113" s="55">
        <f>IFERROR(AA113*(CUF_sources!J$22/CUF_sources!I$22),0)</f>
        <v>0.7</v>
      </c>
      <c r="AC113" s="55">
        <f>CUF_sources!C$22</f>
        <v>0.7</v>
      </c>
      <c r="AD113" s="55">
        <f>CUF_sources!D$22</f>
        <v>0.7</v>
      </c>
      <c r="AE113" s="55">
        <f>CUF_sources!E$22</f>
        <v>0.7</v>
      </c>
      <c r="AF113" s="55">
        <f>CUF_sources!F$22</f>
        <v>0.7</v>
      </c>
      <c r="AG113" s="55">
        <f>CUF_sources!G$22</f>
        <v>0.7</v>
      </c>
      <c r="AH113" s="55">
        <f>CUF_sources!H$22</f>
        <v>0.7</v>
      </c>
      <c r="AI113" s="55">
        <f>CUF_sources!I$22</f>
        <v>0.7</v>
      </c>
      <c r="AJ113" s="55">
        <f>CUF_sources!J$22</f>
        <v>0.7</v>
      </c>
    </row>
    <row r="114" spans="1:36" ht="15" customHeight="1" x14ac:dyDescent="0.25">
      <c r="A114" s="9" t="s">
        <v>17</v>
      </c>
      <c r="B114" s="9" t="s">
        <v>80</v>
      </c>
      <c r="C114" s="9" t="s">
        <v>85</v>
      </c>
      <c r="D114" s="55">
        <f>IFERROR((generation!H114*1000)/(365*24*capacity!H114),0)</f>
        <v>0.26906592786588834</v>
      </c>
      <c r="E114" s="55">
        <f>IFERROR((generation!I114*1000)/(365*24*capacity!I114),0)</f>
        <v>0.27773680216070845</v>
      </c>
      <c r="F114" s="55">
        <f>IFERROR((generation!J114*1000)/(365*24*capacity!J114),0)</f>
        <v>0.2749808615452623</v>
      </c>
      <c r="G114" s="55">
        <f>IFERROR((generation!K114*1000)/(365*24*capacity!K114),0)</f>
        <v>0.2709943509540706</v>
      </c>
      <c r="H114" s="55">
        <f>IFERROR((generation!L114*1000)/(365*24*capacity!L114),0)</f>
        <v>0.27219073213248718</v>
      </c>
      <c r="I114" s="55">
        <f>IFERROR((generation!M114*1000)/(365*24*capacity!M114),0)</f>
        <v>0.26500960280340236</v>
      </c>
      <c r="J114" s="55">
        <f>IFERROR((generation!N114*1000)/(365*24*capacity!N114),0)</f>
        <v>0.27956185366277536</v>
      </c>
      <c r="K114" s="55">
        <f>IFERROR((generation!O114*1000)/(365*24*capacity!O114),0)</f>
        <v>0.25531499338833336</v>
      </c>
      <c r="L114" s="55">
        <f>IFERROR((generation!P114*1000)/(365*24*capacity!P114),0)</f>
        <v>6.4866743336508104E-2</v>
      </c>
      <c r="M114" s="55">
        <f>IF(AND(AVERAGE(D114:L114)&gt;0,AVERAGE(D114:L114)&lt;1),AVERAGE(D114:L114),CUF_sources!C$23)</f>
        <v>0.24774687420549288</v>
      </c>
      <c r="N114" s="55">
        <f>IFERROR(M114*(CUF_sources!D$23/CUF_sources!C$23),0)</f>
        <v>0.25742448647914495</v>
      </c>
      <c r="O114" s="55">
        <f>IFERROR(N114*(CUF_sources!E$23/CUF_sources!D$23),0)</f>
        <v>0.26419881507070142</v>
      </c>
      <c r="P114" s="55">
        <f>IFERROR(O114*(CUF_sources!F$23/CUF_sources!E$23),0)</f>
        <v>0.27097314366225789</v>
      </c>
      <c r="Q114" s="55">
        <f>IFERROR(P114*(CUF_sources!G$23/CUF_sources!F$23),0)</f>
        <v>0.2777474722538143</v>
      </c>
      <c r="R114" s="55">
        <f>IFERROR(Q114*(CUF_sources!H$23/CUF_sources!G$23),0)</f>
        <v>0.28452180084537071</v>
      </c>
      <c r="S114" s="55">
        <f>IFERROR(R114*(CUF_sources!I$23/CUF_sources!H$23),0)</f>
        <v>0.28452180084537071</v>
      </c>
      <c r="T114" s="55">
        <f>IFERROR(S114*(CUF_sources!J$23/CUF_sources!I$23),0)</f>
        <v>0.28452180084537071</v>
      </c>
      <c r="U114" s="55">
        <f>IF(M114&gt;0,M114,CUF_sources!C$23)</f>
        <v>0.24774687420549288</v>
      </c>
      <c r="V114" s="55">
        <f>IFERROR(U114*(CUF_sources!D$23/CUF_sources!C$23),0)</f>
        <v>0.25742448647914495</v>
      </c>
      <c r="W114" s="55">
        <f>IFERROR(V114*(CUF_sources!E$23/CUF_sources!D$23),0)</f>
        <v>0.26419881507070142</v>
      </c>
      <c r="X114" s="55">
        <f>IFERROR(W114*(CUF_sources!F$23/CUF_sources!E$23),0)</f>
        <v>0.27097314366225789</v>
      </c>
      <c r="Y114" s="55">
        <f>IFERROR(X114*(CUF_sources!G$23/CUF_sources!F$23),0)</f>
        <v>0.2777474722538143</v>
      </c>
      <c r="Z114" s="55">
        <f>IFERROR(Y114*(CUF_sources!H$23/CUF_sources!G$23),0)</f>
        <v>0.28452180084537071</v>
      </c>
      <c r="AA114" s="55">
        <f>IFERROR(Z114*(CUF_sources!I$23/CUF_sources!H$23),0)</f>
        <v>0.28452180084537071</v>
      </c>
      <c r="AB114" s="55">
        <f>IFERROR(AA114*(CUF_sources!J$23/CUF_sources!I$23),0)</f>
        <v>0.28452180084537071</v>
      </c>
      <c r="AC114" s="55">
        <f>CUF_sources!C$23</f>
        <v>0.18285714285714286</v>
      </c>
      <c r="AD114" s="55">
        <f>CUF_sources!D$23</f>
        <v>0.19</v>
      </c>
      <c r="AE114" s="55">
        <f>CUF_sources!E$23</f>
        <v>0.19500000000000001</v>
      </c>
      <c r="AF114" s="55">
        <f>CUF_sources!F$23</f>
        <v>0.2</v>
      </c>
      <c r="AG114" s="55">
        <f>CUF_sources!G$23</f>
        <v>0.20500000000000002</v>
      </c>
      <c r="AH114" s="55">
        <f>CUF_sources!H$23</f>
        <v>0.21</v>
      </c>
      <c r="AI114" s="55">
        <f>CUF_sources!I$23</f>
        <v>0.21</v>
      </c>
      <c r="AJ114" s="55">
        <f>CUF_sources!J$23</f>
        <v>0.21</v>
      </c>
    </row>
    <row r="115" spans="1:36" ht="15" customHeight="1" x14ac:dyDescent="0.25">
      <c r="A115" s="9" t="s">
        <v>17</v>
      </c>
      <c r="B115" s="9" t="s">
        <v>81</v>
      </c>
      <c r="C115" s="9" t="s">
        <v>86</v>
      </c>
      <c r="D115" s="55">
        <f>IFERROR((generation!H115*1000)/(365*24*capacity!H115),0)</f>
        <v>0.17657451516198922</v>
      </c>
      <c r="E115" s="55">
        <f>IFERROR((generation!I115*1000)/(365*24*capacity!I115),0)</f>
        <v>0.1822647764179649</v>
      </c>
      <c r="F115" s="55">
        <f>IFERROR((generation!J115*1000)/(365*24*capacity!J115),0)</f>
        <v>0.1804561903890784</v>
      </c>
      <c r="G115" s="55">
        <f>IFERROR((generation!K115*1000)/(365*24*capacity!K115),0)</f>
        <v>0.17784004281360882</v>
      </c>
      <c r="H115" s="55">
        <f>IFERROR((generation!L115*1000)/(365*24*capacity!L115),0)</f>
        <v>0.17862516796194472</v>
      </c>
      <c r="I115" s="55">
        <f>IFERROR((generation!M115*1000)/(365*24*capacity!M115),0)</f>
        <v>0.17391255183973281</v>
      </c>
      <c r="J115" s="55">
        <f>IFERROR((generation!N115*1000)/(365*24*capacity!N115),0)</f>
        <v>0.18317103025195658</v>
      </c>
      <c r="K115" s="55">
        <f>IFERROR((generation!O115*1000)/(365*24*capacity!O115),0)</f>
        <v>0.16824864374653981</v>
      </c>
      <c r="L115" s="55">
        <f>IFERROR((generation!P115*1000)/(365*24*capacity!P115),0)</f>
        <v>0.19859126997755946</v>
      </c>
      <c r="M115" s="55">
        <f>IF(AND(AVERAGE(D115:L115)&gt;0,AVERAGE(D115:L115)&lt;1),AVERAGE(D115:L115),CUF_sources!C$24)</f>
        <v>0.17996490984004165</v>
      </c>
      <c r="N115" s="55">
        <f>IFERROR(M115*(CUF_sources!D$24/CUF_sources!C$24),0)</f>
        <v>0.17996490984004165</v>
      </c>
      <c r="O115" s="55">
        <f>IFERROR(N115*(CUF_sources!E$24/CUF_sources!D$24),0)</f>
        <v>0.18746344775004339</v>
      </c>
      <c r="P115" s="55">
        <f>IFERROR(O115*(CUF_sources!F$24/CUF_sources!E$24),0)</f>
        <v>0.19496198566004513</v>
      </c>
      <c r="Q115" s="55">
        <f>IFERROR(P115*(CUF_sources!G$24/CUF_sources!F$24),0)</f>
        <v>0.20246052357004687</v>
      </c>
      <c r="R115" s="55">
        <f>IFERROR(Q115*(CUF_sources!H$24/CUF_sources!G$24),0)</f>
        <v>0.20995906148004859</v>
      </c>
      <c r="S115" s="55">
        <f>IFERROR(R115*(CUF_sources!I$24/CUF_sources!H$24),0)</f>
        <v>0.20995906148004859</v>
      </c>
      <c r="T115" s="55">
        <f>IFERROR(S115*(CUF_sources!J$24/CUF_sources!I$24),0)</f>
        <v>0.20995906148004859</v>
      </c>
      <c r="U115" s="55">
        <f>IF(M115&gt;0,M115,CUF_sources!C$24)</f>
        <v>0.17996490984004165</v>
      </c>
      <c r="V115" s="55">
        <f>IFERROR(U115*(CUF_sources!D$24/CUF_sources!C$24),0)</f>
        <v>0.17996490984004165</v>
      </c>
      <c r="W115" s="55">
        <f>IFERROR(V115*(CUF_sources!E$24/CUF_sources!D$24),0)</f>
        <v>0.18746344775004339</v>
      </c>
      <c r="X115" s="55">
        <f>IFERROR(W115*(CUF_sources!F$24/CUF_sources!E$24),0)</f>
        <v>0.19496198566004513</v>
      </c>
      <c r="Y115" s="55">
        <f>IFERROR(X115*(CUF_sources!G$24/CUF_sources!F$24),0)</f>
        <v>0.20246052357004687</v>
      </c>
      <c r="Z115" s="55">
        <f>IFERROR(Y115*(CUF_sources!H$24/CUF_sources!G$24),0)</f>
        <v>0.20995906148004859</v>
      </c>
      <c r="AA115" s="55">
        <f>IFERROR(Z115*(CUF_sources!I$24/CUF_sources!H$24),0)</f>
        <v>0.20995906148004859</v>
      </c>
      <c r="AB115" s="55">
        <f>IFERROR(AA115*(CUF_sources!J$24/CUF_sources!I$24),0)</f>
        <v>0.20995906148004859</v>
      </c>
      <c r="AC115" s="55">
        <f>CUF_sources!C$24</f>
        <v>0.12</v>
      </c>
      <c r="AD115" s="55">
        <f>CUF_sources!D$24</f>
        <v>0.12</v>
      </c>
      <c r="AE115" s="55">
        <f>CUF_sources!E$24</f>
        <v>0.125</v>
      </c>
      <c r="AF115" s="55">
        <f>CUF_sources!F$24</f>
        <v>0.13</v>
      </c>
      <c r="AG115" s="55">
        <f>CUF_sources!G$24</f>
        <v>0.13500000000000001</v>
      </c>
      <c r="AH115" s="55">
        <f>CUF_sources!H$24</f>
        <v>0.14000000000000001</v>
      </c>
      <c r="AI115" s="55">
        <f>CUF_sources!I$24</f>
        <v>0.14000000000000001</v>
      </c>
      <c r="AJ115" s="55">
        <f>CUF_sources!J$24</f>
        <v>0.14000000000000001</v>
      </c>
    </row>
    <row r="116" spans="1:36" ht="15" customHeight="1" x14ac:dyDescent="0.25">
      <c r="A116" s="9" t="s">
        <v>17</v>
      </c>
      <c r="B116" s="9" t="s">
        <v>41</v>
      </c>
      <c r="C116" s="9" t="s">
        <v>42</v>
      </c>
      <c r="D116" s="55">
        <f>IFERROR((generation!H116*1000)/(365*24*capacity!H116),0)</f>
        <v>0.19463023236405688</v>
      </c>
      <c r="E116" s="55">
        <f>IFERROR((generation!I116*1000)/(365*24*capacity!I116),0)</f>
        <v>0.21547049086757991</v>
      </c>
      <c r="F116" s="55">
        <f>IFERROR((generation!J116*1000)/(365*24*capacity!J116),0)</f>
        <v>0.23631804628027384</v>
      </c>
      <c r="G116" s="55">
        <f>IFERROR((generation!K116*1000)/(365*24*capacity!K116),0)</f>
        <v>0.27025942817468418</v>
      </c>
      <c r="H116" s="55">
        <f>IFERROR((generation!L116*1000)/(365*24*capacity!L116),0)</f>
        <v>0.27711801909462702</v>
      </c>
      <c r="I116" s="55">
        <f>IFERROR((generation!M116*1000)/(365*24*capacity!M116),0)</f>
        <v>0.276422553189279</v>
      </c>
      <c r="J116" s="55">
        <f>IFERROR((generation!N116*1000)/(365*24*capacity!N116),0)</f>
        <v>0.29147438349808724</v>
      </c>
      <c r="K116" s="55">
        <f>IFERROR((generation!O116*1000)/(365*24*capacity!O116),0)</f>
        <v>0.24113646515131573</v>
      </c>
      <c r="L116" s="55">
        <f>IFERROR((generation!P116*1000)/(365*24*capacity!P116),0)</f>
        <v>0.28157145477800816</v>
      </c>
      <c r="M116" s="55">
        <f>IF(AND(AVERAGE(D116:L116)&gt;0,AVERAGE(D116:L116)&lt;1),AVERAGE(D116:L116),CUF_sources!C$25)</f>
        <v>0.2538223414886569</v>
      </c>
      <c r="N116" s="55">
        <f>IFERROR(M116*(CUF_sources!D$25/CUF_sources!C$25),0)</f>
        <v>0.25868483845204115</v>
      </c>
      <c r="O116" s="55">
        <f>IFERROR(N116*(CUF_sources!E$25/CUF_sources!D$25),0)</f>
        <v>0.26549233420077911</v>
      </c>
      <c r="P116" s="55">
        <f>IFERROR(O116*(CUF_sources!F$25/CUF_sources!E$25),0)</f>
        <v>0.27229982994951707</v>
      </c>
      <c r="Q116" s="55">
        <f>IFERROR(P116*(CUF_sources!G$25/CUF_sources!F$25),0)</f>
        <v>0.27570357782388605</v>
      </c>
      <c r="R116" s="55">
        <f>IFERROR(Q116*(CUF_sources!H$25/CUF_sources!G$25),0)</f>
        <v>0.27910732569825497</v>
      </c>
      <c r="S116" s="55">
        <f>IFERROR(R116*(CUF_sources!I$25/CUF_sources!H$25),0)</f>
        <v>0.27910732569825497</v>
      </c>
      <c r="T116" s="55">
        <f>IFERROR(S116*(CUF_sources!J$25/CUF_sources!I$25),0)</f>
        <v>0.27910732569825497</v>
      </c>
      <c r="U116" s="55">
        <f>IF(M116&gt;0,M116,CUF_sources!C$25)</f>
        <v>0.2538223414886569</v>
      </c>
      <c r="V116" s="55">
        <f>IFERROR(U116*(CUF_sources!D$25/CUF_sources!C$25),0)</f>
        <v>0.25868483845204115</v>
      </c>
      <c r="W116" s="55">
        <f>IFERROR(V116*(CUF_sources!E$25/CUF_sources!D$25),0)</f>
        <v>0.26549233420077911</v>
      </c>
      <c r="X116" s="55">
        <f>IFERROR(W116*(CUF_sources!F$25/CUF_sources!E$25),0)</f>
        <v>0.27229982994951707</v>
      </c>
      <c r="Y116" s="55">
        <f>IFERROR(X116*(CUF_sources!G$25/CUF_sources!F$25),0)</f>
        <v>0.27570357782388605</v>
      </c>
      <c r="Z116" s="55">
        <f>IFERROR(Y116*(CUF_sources!H$25/CUF_sources!G$25),0)</f>
        <v>0.27910732569825497</v>
      </c>
      <c r="AA116" s="55">
        <f>IFERROR(Z116*(CUF_sources!I$25/CUF_sources!H$25),0)</f>
        <v>0.27910732569825497</v>
      </c>
      <c r="AB116" s="55">
        <f>IFERROR(AA116*(CUF_sources!J$25/CUF_sources!I$25),0)</f>
        <v>0.27910732569825497</v>
      </c>
      <c r="AC116" s="55">
        <f>CUF_sources!C$25</f>
        <v>0.37285714285714283</v>
      </c>
      <c r="AD116" s="55">
        <f>CUF_sources!D$25</f>
        <v>0.38</v>
      </c>
      <c r="AE116" s="55">
        <f>CUF_sources!E$25</f>
        <v>0.39</v>
      </c>
      <c r="AF116" s="55">
        <f>CUF_sources!F$25</f>
        <v>0.4</v>
      </c>
      <c r="AG116" s="55">
        <f>CUF_sources!G$25</f>
        <v>0.40500000000000003</v>
      </c>
      <c r="AH116" s="55">
        <f>CUF_sources!H$25</f>
        <v>0.41</v>
      </c>
      <c r="AI116" s="55">
        <f>CUF_sources!I$25</f>
        <v>0.41</v>
      </c>
      <c r="AJ116" s="55">
        <f>CUF_sources!J$25</f>
        <v>0.41</v>
      </c>
    </row>
    <row r="117" spans="1:36" ht="15" customHeight="1" x14ac:dyDescent="0.25">
      <c r="A117" s="9" t="s">
        <v>17</v>
      </c>
      <c r="B117" s="9" t="s">
        <v>43</v>
      </c>
      <c r="C117" s="9" t="s">
        <v>44</v>
      </c>
      <c r="D117" s="55">
        <f>IFERROR((generation!H117*1000)/(365*24*capacity!H117),0)</f>
        <v>0</v>
      </c>
      <c r="E117" s="55">
        <f>IFERROR((generation!I117*1000)/(365*24*capacity!I117),0)</f>
        <v>0</v>
      </c>
      <c r="F117" s="55">
        <f>IFERROR((generation!J117*1000)/(365*24*capacity!J117),0)</f>
        <v>0</v>
      </c>
      <c r="G117" s="55">
        <f>IFERROR((generation!K117*1000)/(365*24*capacity!K117),0)</f>
        <v>0</v>
      </c>
      <c r="H117" s="55">
        <f>IFERROR((generation!L117*1000)/(365*24*capacity!L117),0)</f>
        <v>0</v>
      </c>
      <c r="I117" s="55">
        <f>IFERROR((generation!M117*1000)/(365*24*capacity!M117),0)</f>
        <v>0</v>
      </c>
      <c r="J117" s="55">
        <f>IFERROR((generation!N117*1000)/(365*24*capacity!N117),0)</f>
        <v>0</v>
      </c>
      <c r="K117" s="55">
        <f>IFERROR((generation!O117*1000)/(365*24*capacity!O117),0)</f>
        <v>0</v>
      </c>
      <c r="L117" s="55">
        <f>IFERROR((generation!P117*1000)/(365*24*capacity!P117),0)</f>
        <v>0.47604358274208719</v>
      </c>
      <c r="M117" s="55">
        <f>IF(AND(AVERAGE(D117:L117)&gt;0,AVERAGE(D117:L117)&lt;1),AVERAGE(D117:L117),CUF_sources!C$26)</f>
        <v>5.2893731415787466E-2</v>
      </c>
      <c r="N117" s="55">
        <f>IFERROR(M117*(CUF_sources!D$26/CUF_sources!C$26),0)</f>
        <v>5.8328018890012205E-2</v>
      </c>
      <c r="O117" s="55">
        <f>IFERROR(N117*(CUF_sources!E$26/CUF_sources!D$26),0)</f>
        <v>6.466802094327441E-2</v>
      </c>
      <c r="P117" s="55">
        <f>IFERROR(O117*(CUF_sources!F$26/CUF_sources!E$26),0)</f>
        <v>7.1008022996536607E-2</v>
      </c>
      <c r="Q117" s="55">
        <f>IFERROR(P117*(CUF_sources!G$26/CUF_sources!F$26),0)</f>
        <v>7.6080024639146357E-2</v>
      </c>
      <c r="R117" s="55">
        <f>IFERROR(Q117*(CUF_sources!H$26/CUF_sources!G$26),0)</f>
        <v>8.1152026281756093E-2</v>
      </c>
      <c r="S117" s="55">
        <f>IFERROR(R117*(CUF_sources!I$26/CUF_sources!H$26),0)</f>
        <v>8.6224027924365829E-2</v>
      </c>
      <c r="T117" s="55">
        <f>IFERROR(S117*(CUF_sources!J$26/CUF_sources!I$26),0)</f>
        <v>9.1296029566975578E-2</v>
      </c>
      <c r="U117" s="55">
        <f>IF(M117&gt;0,M117,CUF_sources!C$26)</f>
        <v>5.2893731415787466E-2</v>
      </c>
      <c r="V117" s="55">
        <f>IFERROR(U117*(CUF_sources!D$26/CUF_sources!C$26),0)</f>
        <v>5.8328018890012205E-2</v>
      </c>
      <c r="W117" s="55">
        <f>IFERROR(V117*(CUF_sources!E$26/CUF_sources!D$26),0)</f>
        <v>6.466802094327441E-2</v>
      </c>
      <c r="X117" s="55">
        <f>IFERROR(W117*(CUF_sources!F$26/CUF_sources!E$26),0)</f>
        <v>7.1008022996536607E-2</v>
      </c>
      <c r="Y117" s="55">
        <f>IFERROR(X117*(CUF_sources!G$26/CUF_sources!F$26),0)</f>
        <v>7.6080024639146357E-2</v>
      </c>
      <c r="Z117" s="55">
        <f>IFERROR(Y117*(CUF_sources!H$26/CUF_sources!G$26),0)</f>
        <v>8.1152026281756093E-2</v>
      </c>
      <c r="AA117" s="55">
        <f>IFERROR(Z117*(CUF_sources!I$26/CUF_sources!H$26),0)</f>
        <v>8.6224027924365829E-2</v>
      </c>
      <c r="AB117" s="55">
        <f>IFERROR(AA117*(CUF_sources!J$26/CUF_sources!I$26),0)</f>
        <v>9.1296029566975578E-2</v>
      </c>
      <c r="AC117" s="55">
        <f>CUF_sources!C$26</f>
        <v>0.20857142857142857</v>
      </c>
      <c r="AD117" s="55">
        <f>CUF_sources!D$26</f>
        <v>0.23</v>
      </c>
      <c r="AE117" s="55">
        <f>CUF_sources!E$26</f>
        <v>0.255</v>
      </c>
      <c r="AF117" s="55">
        <f>CUF_sources!F$26</f>
        <v>0.28000000000000003</v>
      </c>
      <c r="AG117" s="55">
        <f>CUF_sources!G$26</f>
        <v>0.30000000000000004</v>
      </c>
      <c r="AH117" s="55">
        <f>CUF_sources!H$26</f>
        <v>0.32</v>
      </c>
      <c r="AI117" s="55">
        <f>CUF_sources!I$26</f>
        <v>0.33999999999999997</v>
      </c>
      <c r="AJ117" s="55">
        <f>CUF_sources!J$26</f>
        <v>0.36</v>
      </c>
    </row>
    <row r="118" spans="1:36" ht="15" customHeight="1" x14ac:dyDescent="0.25">
      <c r="A118" s="9" t="s">
        <v>17</v>
      </c>
      <c r="B118" s="9" t="s">
        <v>45</v>
      </c>
      <c r="C118" s="9" t="s">
        <v>46</v>
      </c>
      <c r="D118" s="55">
        <f>IFERROR((generation!H118*1000)/(365*24*capacity!H118),0)</f>
        <v>0</v>
      </c>
      <c r="E118" s="55">
        <f>IFERROR((generation!I118*1000)/(365*24*capacity!I118),0)</f>
        <v>0</v>
      </c>
      <c r="F118" s="55">
        <f>IFERROR((generation!J118*1000)/(365*24*capacity!J118),0)</f>
        <v>0</v>
      </c>
      <c r="G118" s="55">
        <f>IFERROR((generation!K118*1000)/(365*24*capacity!K118),0)</f>
        <v>0</v>
      </c>
      <c r="H118" s="55">
        <f>IFERROR((generation!L118*1000)/(365*24*capacity!L118),0)</f>
        <v>0</v>
      </c>
      <c r="I118" s="55">
        <f>IFERROR((generation!M118*1000)/(365*24*capacity!M118),0)</f>
        <v>0</v>
      </c>
      <c r="J118" s="55">
        <f>IFERROR((generation!N118*1000)/(365*24*capacity!N118),0)</f>
        <v>0</v>
      </c>
      <c r="K118" s="55">
        <f>IFERROR((generation!O118*1000)/(365*24*capacity!O118),0)</f>
        <v>0</v>
      </c>
      <c r="L118" s="55">
        <f>IFERROR((generation!P118*1000)/(365*24*capacity!P118),0)</f>
        <v>0</v>
      </c>
      <c r="M118" s="55">
        <f>IF(AND(AVERAGE(D118:L118)&gt;0,AVERAGE(D118:L118)&lt;1),AVERAGE(D118:L118),CUF_sources!C$27)</f>
        <v>0.95</v>
      </c>
      <c r="N118" s="55">
        <f>IFERROR(M118*(CUF_sources!D$27/CUF_sources!C$27),0)</f>
        <v>0.95</v>
      </c>
      <c r="O118" s="55">
        <f>IFERROR(N118*(CUF_sources!E$27/CUF_sources!D$27),0)</f>
        <v>0.95</v>
      </c>
      <c r="P118" s="55">
        <f>IFERROR(O118*(CUF_sources!F$27/CUF_sources!E$27),0)</f>
        <v>0.95</v>
      </c>
      <c r="Q118" s="55">
        <f>IFERROR(P118*(CUF_sources!G$27/CUF_sources!F$27),0)</f>
        <v>0.95</v>
      </c>
      <c r="R118" s="55">
        <f>IFERROR(Q118*(CUF_sources!H$27/CUF_sources!G$27),0)</f>
        <v>0.95</v>
      </c>
      <c r="S118" s="55">
        <f>IFERROR(R118*(CUF_sources!I$27/CUF_sources!H$27),0)</f>
        <v>0.95</v>
      </c>
      <c r="T118" s="55">
        <f>IFERROR(S118*(CUF_sources!J$27/CUF_sources!I$27),0)</f>
        <v>0.95</v>
      </c>
      <c r="U118" s="55">
        <f>IF(M118&gt;0,M118,CUF_sources!C$27)</f>
        <v>0.95</v>
      </c>
      <c r="V118" s="55">
        <f>IFERROR(U118*(CUF_sources!D$27/CUF_sources!C$27),0)</f>
        <v>0.95</v>
      </c>
      <c r="W118" s="55">
        <f>IFERROR(V118*(CUF_sources!E$27/CUF_sources!D$27),0)</f>
        <v>0.95</v>
      </c>
      <c r="X118" s="55">
        <f>IFERROR(W118*(CUF_sources!F$27/CUF_sources!E$27),0)</f>
        <v>0.95</v>
      </c>
      <c r="Y118" s="55">
        <f>IFERROR(X118*(CUF_sources!G$27/CUF_sources!F$27),0)</f>
        <v>0.95</v>
      </c>
      <c r="Z118" s="55">
        <f>IFERROR(Y118*(CUF_sources!H$27/CUF_sources!G$27),0)</f>
        <v>0.95</v>
      </c>
      <c r="AA118" s="55">
        <f>IFERROR(Z118*(CUF_sources!I$27/CUF_sources!H$27),0)</f>
        <v>0.95</v>
      </c>
      <c r="AB118" s="55">
        <f>IFERROR(AA118*(CUF_sources!J$27/CUF_sources!I$27),0)</f>
        <v>0.95</v>
      </c>
      <c r="AC118" s="55">
        <f>CUF_sources!C$27</f>
        <v>0.95</v>
      </c>
      <c r="AD118" s="55">
        <f>CUF_sources!D$27</f>
        <v>0.95</v>
      </c>
      <c r="AE118" s="55">
        <f>CUF_sources!E$27</f>
        <v>0.95</v>
      </c>
      <c r="AF118" s="55">
        <f>CUF_sources!F$27</f>
        <v>0.95</v>
      </c>
      <c r="AG118" s="55">
        <f>CUF_sources!G$27</f>
        <v>0.95</v>
      </c>
      <c r="AH118" s="55">
        <f>CUF_sources!H$27</f>
        <v>0.95</v>
      </c>
      <c r="AI118" s="55">
        <f>CUF_sources!I$27</f>
        <v>0.95</v>
      </c>
      <c r="AJ118" s="55">
        <f>CUF_sources!J$27</f>
        <v>0.95</v>
      </c>
    </row>
    <row r="119" spans="1:36" ht="15" customHeight="1" x14ac:dyDescent="0.25">
      <c r="A119" s="9" t="s">
        <v>16</v>
      </c>
      <c r="B119" s="9" t="s">
        <v>29</v>
      </c>
      <c r="C119" s="9" t="s">
        <v>30</v>
      </c>
      <c r="D119" s="55">
        <f>IFERROR((generation!H119*1000)/(365*24*capacity!H119),0)</f>
        <v>0.45734198509973562</v>
      </c>
      <c r="E119" s="55">
        <f>IFERROR((generation!I119*1000)/(365*24*capacity!I119),0)</f>
        <v>0.39692885550154661</v>
      </c>
      <c r="F119" s="55">
        <f>IFERROR((generation!J119*1000)/(365*24*capacity!J119),0)</f>
        <v>0.50714933848495491</v>
      </c>
      <c r="G119" s="55">
        <f>IFERROR((generation!K119*1000)/(365*24*capacity!K119),0)</f>
        <v>0.3753371639130233</v>
      </c>
      <c r="H119" s="55">
        <f>IFERROR((generation!L119*1000)/(365*24*capacity!L119),0)</f>
        <v>0.33576035901662937</v>
      </c>
      <c r="I119" s="55">
        <f>IFERROR((generation!M119*1000)/(365*24*capacity!M119),0)</f>
        <v>0.33023483365949119</v>
      </c>
      <c r="J119" s="55">
        <f>IFERROR((generation!N119*1000)/(365*24*capacity!N119),0)</f>
        <v>0.345105643605226</v>
      </c>
      <c r="K119" s="55">
        <f>IFERROR((generation!O119*1000)/(365*24*capacity!O119),0)</f>
        <v>0.46428814829959791</v>
      </c>
      <c r="L119" s="55">
        <f>IFERROR((generation!P119*1000)/(365*24*capacity!P119),0)</f>
        <v>0.36907525226406246</v>
      </c>
      <c r="M119" s="55">
        <f>IF(AND(AVERAGE(D119:L119)&gt;0,AVERAGE(D119:L119)&lt;1),AVERAGE(D119:L119),CUF_sources!C$15)</f>
        <v>0.39791350887158528</v>
      </c>
      <c r="N119" s="55">
        <f>IFERROR(M119*(CUF_sources!D$15/CUF_sources!C$15),0)</f>
        <v>0.39791350887158528</v>
      </c>
      <c r="O119" s="55">
        <f>IFERROR(N119*(CUF_sources!E$15/CUF_sources!D$15),0)</f>
        <v>0.39791350887158528</v>
      </c>
      <c r="P119" s="55">
        <f>IFERROR(O119*(CUF_sources!F$15/CUF_sources!E$15),0)</f>
        <v>0.39791350887158528</v>
      </c>
      <c r="Q119" s="55">
        <f>IFERROR(P119*(CUF_sources!G$15/CUF_sources!F$15),0)</f>
        <v>0.39791350887158528</v>
      </c>
      <c r="R119" s="55">
        <f>IFERROR(Q119*(CUF_sources!H$15/CUF_sources!G$15),0)</f>
        <v>0.39791350887158528</v>
      </c>
      <c r="S119" s="55">
        <f>IFERROR(R119*(CUF_sources!I$15/CUF_sources!H$15),0)</f>
        <v>0.39791350887158528</v>
      </c>
      <c r="T119" s="55">
        <f>IFERROR(S119*(CUF_sources!J$15/CUF_sources!I$15),0)</f>
        <v>0.39791350887158528</v>
      </c>
      <c r="U119" s="55">
        <f>IF(M119&lt;CUF_sources!C$15,CUF_sources!C$15,CUF!M119)</f>
        <v>0.85</v>
      </c>
      <c r="V119" s="55">
        <f>IFERROR(U119*(CUF_sources!D$15/CUF_sources!C$15),0)</f>
        <v>0.85</v>
      </c>
      <c r="W119" s="55">
        <f>IFERROR(V119*(CUF_sources!E$15/CUF_sources!D$15),0)</f>
        <v>0.85</v>
      </c>
      <c r="X119" s="55">
        <f>IFERROR(W119*(CUF_sources!F$15/CUF_sources!E$15),0)</f>
        <v>0.85</v>
      </c>
      <c r="Y119" s="55">
        <f>IFERROR(X119*(CUF_sources!G$15/CUF_sources!F$15),0)</f>
        <v>0.85</v>
      </c>
      <c r="Z119" s="55">
        <f>IFERROR(Y119*(CUF_sources!H$15/CUF_sources!G$15),0)</f>
        <v>0.85</v>
      </c>
      <c r="AA119" s="55">
        <f>IFERROR(Z119*(CUF_sources!I$15/CUF_sources!H$15),0)</f>
        <v>0.85</v>
      </c>
      <c r="AB119" s="55">
        <f>IFERROR(AA119*(CUF_sources!J$15/CUF_sources!I$15),0)</f>
        <v>0.85</v>
      </c>
      <c r="AC119" s="55">
        <f>CUF_sources!C$15</f>
        <v>0.85</v>
      </c>
      <c r="AD119" s="55">
        <f>CUF_sources!D$15</f>
        <v>0.85</v>
      </c>
      <c r="AE119" s="55">
        <f>CUF_sources!E$15</f>
        <v>0.85</v>
      </c>
      <c r="AF119" s="55">
        <f>CUF_sources!F$15</f>
        <v>0.85</v>
      </c>
      <c r="AG119" s="55">
        <f>CUF_sources!G$15</f>
        <v>0.85</v>
      </c>
      <c r="AH119" s="55">
        <f>CUF_sources!H$15</f>
        <v>0.85</v>
      </c>
      <c r="AI119" s="55">
        <f>CUF_sources!I$15</f>
        <v>0.85</v>
      </c>
      <c r="AJ119" s="55">
        <f>CUF_sources!J$15</f>
        <v>0.85</v>
      </c>
    </row>
    <row r="120" spans="1:36" ht="15" customHeight="1" x14ac:dyDescent="0.25">
      <c r="A120" s="9" t="s">
        <v>16</v>
      </c>
      <c r="B120" s="9" t="s">
        <v>31</v>
      </c>
      <c r="C120" s="9" t="s">
        <v>32</v>
      </c>
      <c r="D120" s="55">
        <f>IFERROR((generation!H120*1000)/(365*24*capacity!H120),0)</f>
        <v>0.43123287671232879</v>
      </c>
      <c r="E120" s="55">
        <f>IFERROR((generation!I120*1000)/(365*24*capacity!I120),0)</f>
        <v>0.30712328767123287</v>
      </c>
      <c r="F120" s="55">
        <f>IFERROR((generation!J120*1000)/(365*24*capacity!J120),0)</f>
        <v>0.31245396965679778</v>
      </c>
      <c r="G120" s="55">
        <f>IFERROR((generation!K120*1000)/(365*24*capacity!K120),0)</f>
        <v>0.3455324240967716</v>
      </c>
      <c r="H120" s="55">
        <f>IFERROR((generation!L120*1000)/(365*24*capacity!L120),0)</f>
        <v>0.36811702649308831</v>
      </c>
      <c r="I120" s="55">
        <f>IFERROR((generation!M120*1000)/(365*24*capacity!M120),0)</f>
        <v>0.88529528789859602</v>
      </c>
      <c r="J120" s="55">
        <f>IFERROR((generation!N120*1000)/(365*24*capacity!N120),0)</f>
        <v>0.20986759262792384</v>
      </c>
      <c r="K120" s="55">
        <f>IFERROR((generation!O120*1000)/(365*24*capacity!O120),0)</f>
        <v>0.256711594256124</v>
      </c>
      <c r="L120" s="55">
        <f>IFERROR((generation!P120*1000)/(365*24*capacity!P120),0)</f>
        <v>0.22992252727307463</v>
      </c>
      <c r="M120" s="55">
        <f>IF(AND(AVERAGE(D120:L120)&gt;0,AVERAGE(D120:L120)&lt;1),AVERAGE(D120:L120),CUF_sources!C$16)</f>
        <v>0.37180628740954863</v>
      </c>
      <c r="N120" s="55">
        <f>IFERROR(M120*(CUF_sources!D$16/CUF_sources!C$16),0)</f>
        <v>0.37180628740954863</v>
      </c>
      <c r="O120" s="55">
        <f>IFERROR(N120*(CUF_sources!E$16/CUF_sources!D$16),0)</f>
        <v>0.37180628740954863</v>
      </c>
      <c r="P120" s="55">
        <f>IFERROR(O120*(CUF_sources!F$16/CUF_sources!E$16),0)</f>
        <v>0.37180628740954863</v>
      </c>
      <c r="Q120" s="55">
        <f>IFERROR(P120*(CUF_sources!G$16/CUF_sources!F$16),0)</f>
        <v>0.37180628740954863</v>
      </c>
      <c r="R120" s="55">
        <f>IFERROR(Q120*(CUF_sources!H$16/CUF_sources!G$16),0)</f>
        <v>0.37180628740954863</v>
      </c>
      <c r="S120" s="55">
        <f>IFERROR(R120*(CUF_sources!I$16/CUF_sources!H$16),0)</f>
        <v>0.37180628740954863</v>
      </c>
      <c r="T120" s="55">
        <f>IFERROR(S120*(CUF_sources!J$16/CUF_sources!I$16),0)</f>
        <v>0.37180628740954863</v>
      </c>
      <c r="U120" s="55">
        <f>IF(M120&lt;CUF_sources!C$16,CUF_sources!C$16,CUF!M120)</f>
        <v>0.85</v>
      </c>
      <c r="V120" s="55">
        <f>IFERROR(U120*(CUF_sources!D$16/CUF_sources!C$16),0)</f>
        <v>0.85</v>
      </c>
      <c r="W120" s="55">
        <f>IFERROR(V120*(CUF_sources!E$16/CUF_sources!D$16),0)</f>
        <v>0.85</v>
      </c>
      <c r="X120" s="55">
        <f>IFERROR(W120*(CUF_sources!F$16/CUF_sources!E$16),0)</f>
        <v>0.85</v>
      </c>
      <c r="Y120" s="55">
        <f>IFERROR(X120*(CUF_sources!G$16/CUF_sources!F$16),0)</f>
        <v>0.85</v>
      </c>
      <c r="Z120" s="55">
        <f>IFERROR(Y120*(CUF_sources!H$16/CUF_sources!G$16),0)</f>
        <v>0.85</v>
      </c>
      <c r="AA120" s="55">
        <f>IFERROR(Z120*(CUF_sources!I$16/CUF_sources!H$16),0)</f>
        <v>0.85</v>
      </c>
      <c r="AB120" s="55">
        <f>IFERROR(AA120*(CUF_sources!J$16/CUF_sources!I$16),0)</f>
        <v>0.85</v>
      </c>
      <c r="AC120" s="55">
        <f>CUF_sources!C$16</f>
        <v>0.85</v>
      </c>
      <c r="AD120" s="55">
        <f>CUF_sources!D$16</f>
        <v>0.85</v>
      </c>
      <c r="AE120" s="55">
        <f>CUF_sources!E$16</f>
        <v>0.85</v>
      </c>
      <c r="AF120" s="55">
        <f>CUF_sources!F$16</f>
        <v>0.85</v>
      </c>
      <c r="AG120" s="55">
        <f>CUF_sources!G$16</f>
        <v>0.85</v>
      </c>
      <c r="AH120" s="55">
        <f>CUF_sources!H$16</f>
        <v>0.85</v>
      </c>
      <c r="AI120" s="55">
        <f>CUF_sources!I$16</f>
        <v>0.85</v>
      </c>
      <c r="AJ120" s="55">
        <f>CUF_sources!J$16</f>
        <v>0.85</v>
      </c>
    </row>
    <row r="121" spans="1:36" ht="15" customHeight="1" x14ac:dyDescent="0.25">
      <c r="A121" s="9" t="s">
        <v>16</v>
      </c>
      <c r="B121" s="9" t="s">
        <v>33</v>
      </c>
      <c r="C121" s="9" t="s">
        <v>34</v>
      </c>
      <c r="D121" s="55">
        <f>IFERROR((generation!H121*1000)/(365*24*capacity!H121),0)</f>
        <v>0.97456473056670767</v>
      </c>
      <c r="E121" s="55">
        <f>IFERROR((generation!I121*1000)/(365*24*capacity!I121),0)</f>
        <v>0.96050027744907307</v>
      </c>
      <c r="F121" s="55">
        <f>IFERROR((generation!J121*1000)/(365*24*capacity!J121),0)</f>
        <v>0.97919653286609321</v>
      </c>
      <c r="G121" s="55">
        <f>IFERROR((generation!K121*1000)/(365*24*capacity!K121),0)</f>
        <v>0.97811803122013385</v>
      </c>
      <c r="H121" s="55">
        <f>IFERROR((generation!L121*1000)/(365*24*capacity!L121),0)</f>
        <v>0.96422195232027186</v>
      </c>
      <c r="I121" s="55">
        <f>IFERROR((generation!M121*1000)/(365*24*capacity!M121),0)</f>
        <v>0.95830111875450175</v>
      </c>
      <c r="J121" s="55">
        <f>IFERROR((generation!N121*1000)/(365*24*capacity!N121),0)</f>
        <v>0.9233060740945217</v>
      </c>
      <c r="K121" s="55">
        <f>IFERROR((generation!O121*1000)/(365*24*capacity!O121),0)</f>
        <v>0.93460511468010288</v>
      </c>
      <c r="L121" s="55">
        <f>IFERROR((generation!P121*1000)/(365*24*capacity!P121),0)</f>
        <v>0.97526336605184627</v>
      </c>
      <c r="M121" s="55">
        <f>IF(AND(AVERAGE(D121:L121)&gt;0,AVERAGE(D121:L121)&lt;1),AVERAGE(D121:L121),CUF_sources!C$17)</f>
        <v>0.960897466444806</v>
      </c>
      <c r="N121" s="55">
        <f>IFERROR(M121*(CUF_sources!D$17/CUF_sources!C$17),0)</f>
        <v>0.960897466444806</v>
      </c>
      <c r="O121" s="55">
        <f>IFERROR(N121*(CUF_sources!E$17/CUF_sources!D$17),0)</f>
        <v>0.960897466444806</v>
      </c>
      <c r="P121" s="55">
        <f>IFERROR(O121*(CUF_sources!F$17/CUF_sources!E$17),0)</f>
        <v>0.960897466444806</v>
      </c>
      <c r="Q121" s="55">
        <f>IFERROR(P121*(CUF_sources!G$17/CUF_sources!F$17),0)</f>
        <v>0.960897466444806</v>
      </c>
      <c r="R121" s="55">
        <f>IFERROR(Q121*(CUF_sources!H$17/CUF_sources!G$17),0)</f>
        <v>0.960897466444806</v>
      </c>
      <c r="S121" s="55">
        <f>IFERROR(R121*(CUF_sources!I$17/CUF_sources!H$17),0)</f>
        <v>0.960897466444806</v>
      </c>
      <c r="T121" s="55">
        <f>IFERROR(S121*(CUF_sources!J$17/CUF_sources!I$17),0)</f>
        <v>0.960897466444806</v>
      </c>
      <c r="U121" s="55">
        <f>IF(M121&lt;CUF_sources!C$17,CUF_sources!C$17,CUF!M121)</f>
        <v>0.960897466444806</v>
      </c>
      <c r="V121" s="55">
        <f>IFERROR(U121*(CUF_sources!D$17/CUF_sources!C$17),0)</f>
        <v>0.960897466444806</v>
      </c>
      <c r="W121" s="55">
        <f>IFERROR(V121*(CUF_sources!E$17/CUF_sources!D$17),0)</f>
        <v>0.960897466444806</v>
      </c>
      <c r="X121" s="55">
        <f>IFERROR(W121*(CUF_sources!F$17/CUF_sources!E$17),0)</f>
        <v>0.960897466444806</v>
      </c>
      <c r="Y121" s="55">
        <f>IFERROR(X121*(CUF_sources!G$17/CUF_sources!F$17),0)</f>
        <v>0.960897466444806</v>
      </c>
      <c r="Z121" s="55">
        <f>IFERROR(Y121*(CUF_sources!H$17/CUF_sources!G$17),0)</f>
        <v>0.960897466444806</v>
      </c>
      <c r="AA121" s="55">
        <f>IFERROR(Z121*(CUF_sources!I$17/CUF_sources!H$17),0)</f>
        <v>0.960897466444806</v>
      </c>
      <c r="AB121" s="55">
        <f>IFERROR(AA121*(CUF_sources!J$17/CUF_sources!I$17),0)</f>
        <v>0.960897466444806</v>
      </c>
      <c r="AC121" s="55">
        <f>CUF_sources!C$17</f>
        <v>0.81</v>
      </c>
      <c r="AD121" s="55">
        <f>CUF_sources!D$17</f>
        <v>0.81</v>
      </c>
      <c r="AE121" s="55">
        <f>CUF_sources!E$17</f>
        <v>0.81</v>
      </c>
      <c r="AF121" s="55">
        <f>CUF_sources!F$17</f>
        <v>0.81</v>
      </c>
      <c r="AG121" s="55">
        <f>CUF_sources!G$17</f>
        <v>0.81</v>
      </c>
      <c r="AH121" s="55">
        <f>CUF_sources!H$17</f>
        <v>0.81</v>
      </c>
      <c r="AI121" s="55">
        <f>CUF_sources!I$17</f>
        <v>0.81</v>
      </c>
      <c r="AJ121" s="55">
        <f>CUF_sources!J$17</f>
        <v>0.81</v>
      </c>
    </row>
    <row r="122" spans="1:36" ht="15" customHeight="1" x14ac:dyDescent="0.25">
      <c r="A122" s="9" t="s">
        <v>16</v>
      </c>
      <c r="B122" s="9" t="s">
        <v>35</v>
      </c>
      <c r="C122" s="9" t="s">
        <v>36</v>
      </c>
      <c r="D122" s="55">
        <f>IFERROR((generation!H122*1000)/(365*24*capacity!H122),0)</f>
        <v>0.44451394008492351</v>
      </c>
      <c r="E122" s="55">
        <f>IFERROR((generation!I122*1000)/(365*24*capacity!I122),0)</f>
        <v>0.60217709351300996</v>
      </c>
      <c r="F122" s="55">
        <f>IFERROR((generation!J122*1000)/(365*24*capacity!J122),0)</f>
        <v>0.45458862328200594</v>
      </c>
      <c r="G122" s="55">
        <f>IFERROR((generation!K122*1000)/(365*24*capacity!K122),0)</f>
        <v>0.47085681107587107</v>
      </c>
      <c r="H122" s="55">
        <f>IFERROR((generation!L122*1000)/(365*24*capacity!L122),0)</f>
        <v>0.5891766486632346</v>
      </c>
      <c r="I122" s="55">
        <f>IFERROR((generation!M122*1000)/(365*24*capacity!M122),0)</f>
        <v>0.55493948015454864</v>
      </c>
      <c r="J122" s="55">
        <f>IFERROR((generation!N122*1000)/(365*24*capacity!N122),0)</f>
        <v>0.5153547534916435</v>
      </c>
      <c r="K122" s="55">
        <f>IFERROR((generation!O122*1000)/(365*24*capacity!O122),0)</f>
        <v>0.46200398096836076</v>
      </c>
      <c r="L122" s="55">
        <f>IFERROR((generation!P122*1000)/(365*24*capacity!P122),0)</f>
        <v>0.43292871522502502</v>
      </c>
      <c r="M122" s="55">
        <f>IF(AND(AVERAGE(D122:L122)&gt;0,AVERAGE(D122:L122)&lt;1),AVERAGE(D122:L122),CUF_sources!C$18)</f>
        <v>0.50294889405095811</v>
      </c>
      <c r="N122" s="55">
        <f>IFERROR(M122*(CUF_sources!D$18/CUF_sources!C$18),0)</f>
        <v>0.50294889405095811</v>
      </c>
      <c r="O122" s="55">
        <f>IFERROR(N122*(CUF_sources!E$18/CUF_sources!D$18),0)</f>
        <v>0.50294889405095811</v>
      </c>
      <c r="P122" s="55">
        <f>IFERROR(O122*(CUF_sources!F$18/CUF_sources!E$18),0)</f>
        <v>0.50294889405095811</v>
      </c>
      <c r="Q122" s="55">
        <f>IFERROR(P122*(CUF_sources!G$18/CUF_sources!F$18),0)</f>
        <v>0.50294889405095811</v>
      </c>
      <c r="R122" s="55">
        <f>IFERROR(Q122*(CUF_sources!H$18/CUF_sources!G$18),0)</f>
        <v>0.50294889405095811</v>
      </c>
      <c r="S122" s="55">
        <f>IFERROR(R122*(CUF_sources!I$18/CUF_sources!H$18),0)</f>
        <v>0.50294889405095811</v>
      </c>
      <c r="T122" s="55">
        <f>IFERROR(S122*(CUF_sources!J$18/CUF_sources!I$18),0)</f>
        <v>0.50294889405095811</v>
      </c>
      <c r="U122" s="55">
        <f>IF(M122&gt;0,M122,CUF_sources!C$18)</f>
        <v>0.50294889405095811</v>
      </c>
      <c r="V122" s="55">
        <f>IFERROR(U122*(CUF_sources!D$18/CUF_sources!C$18),0)</f>
        <v>0.50294889405095811</v>
      </c>
      <c r="W122" s="55">
        <f>IFERROR(V122*(CUF_sources!E$18/CUF_sources!D$18),0)</f>
        <v>0.50294889405095811</v>
      </c>
      <c r="X122" s="55">
        <f>IFERROR(W122*(CUF_sources!F$18/CUF_sources!E$18),0)</f>
        <v>0.50294889405095811</v>
      </c>
      <c r="Y122" s="55">
        <f>IFERROR(X122*(CUF_sources!G$18/CUF_sources!F$18),0)</f>
        <v>0.50294889405095811</v>
      </c>
      <c r="Z122" s="55">
        <f>IFERROR(Y122*(CUF_sources!H$18/CUF_sources!G$18),0)</f>
        <v>0.50294889405095811</v>
      </c>
      <c r="AA122" s="55">
        <f>IFERROR(Z122*(CUF_sources!I$18/CUF_sources!H$18),0)</f>
        <v>0.50294889405095811</v>
      </c>
      <c r="AB122" s="55">
        <f>IFERROR(AA122*(CUF_sources!J$18/CUF_sources!I$18),0)</f>
        <v>0.50294889405095811</v>
      </c>
      <c r="AC122" s="55">
        <f>CUF_sources!C$18</f>
        <v>0.37</v>
      </c>
      <c r="AD122" s="55">
        <f>CUF_sources!D$18</f>
        <v>0.37</v>
      </c>
      <c r="AE122" s="55">
        <f>CUF_sources!E$18</f>
        <v>0.37</v>
      </c>
      <c r="AF122" s="55">
        <f>CUF_sources!F$18</f>
        <v>0.37</v>
      </c>
      <c r="AG122" s="55">
        <f>CUF_sources!G$18</f>
        <v>0.37</v>
      </c>
      <c r="AH122" s="55">
        <f>CUF_sources!H$18</f>
        <v>0.37</v>
      </c>
      <c r="AI122" s="55">
        <f>CUF_sources!I$18</f>
        <v>0.37</v>
      </c>
      <c r="AJ122" s="55">
        <f>CUF_sources!J$18</f>
        <v>0.37</v>
      </c>
    </row>
    <row r="123" spans="1:36" ht="15" customHeight="1" x14ac:dyDescent="0.25">
      <c r="A123" s="9" t="s">
        <v>16</v>
      </c>
      <c r="B123" s="9" t="s">
        <v>79</v>
      </c>
      <c r="C123" s="9" t="s">
        <v>83</v>
      </c>
      <c r="D123" s="55">
        <f>IFERROR((generation!H123*1000)/(365*24*capacity!H123),0)</f>
        <v>0.27407300364693238</v>
      </c>
      <c r="E123" s="55">
        <f>IFERROR((generation!I123*1000)/(365*24*capacity!I123),0)</f>
        <v>0.2171549302339757</v>
      </c>
      <c r="F123" s="55">
        <f>IFERROR((generation!J123*1000)/(365*24*capacity!J123),0)</f>
        <v>0.19612986231546997</v>
      </c>
      <c r="G123" s="55">
        <f>IFERROR((generation!K123*1000)/(365*24*capacity!K123),0)</f>
        <v>0.2012006925210803</v>
      </c>
      <c r="H123" s="55">
        <f>IFERROR((generation!L123*1000)/(365*24*capacity!L123),0)</f>
        <v>0.2636931545178649</v>
      </c>
      <c r="I123" s="55">
        <f>IFERROR((generation!M123*1000)/(365*24*capacity!M123),0)</f>
        <v>0.22352690939231401</v>
      </c>
      <c r="J123" s="55">
        <f>IFERROR((generation!N123*1000)/(365*24*capacity!N123),0)</f>
        <v>0.27178342548910195</v>
      </c>
      <c r="K123" s="55">
        <f>IFERROR((generation!O123*1000)/(365*24*capacity!O123),0)</f>
        <v>0.3248339491441633</v>
      </c>
      <c r="L123" s="55">
        <f>IFERROR((generation!P123*1000)/(365*24*capacity!P123),0)</f>
        <v>0.29708653701191012</v>
      </c>
      <c r="M123" s="55">
        <f>IF(AND(AVERAGE(D123:L123)&gt;0,AVERAGE(D123:L123)&lt;1),AVERAGE(D123:L123),CUF_sources!C$19)</f>
        <v>0.25216471825253473</v>
      </c>
      <c r="N123" s="55">
        <f>IFERROR(M123*(CUF_sources!D$19/CUF_sources!C$19),0)</f>
        <v>0.30259766190304166</v>
      </c>
      <c r="O123" s="55">
        <f>IFERROR(N123*(CUF_sources!E$19/CUF_sources!D$19),0)</f>
        <v>0.3278141337282951</v>
      </c>
      <c r="P123" s="55">
        <f>IFERROR(O123*(CUF_sources!F$19/CUF_sources!E$19),0)</f>
        <v>0.35303060555354865</v>
      </c>
      <c r="Q123" s="55">
        <f>IFERROR(P123*(CUF_sources!G$19/CUF_sources!F$19),0)</f>
        <v>0.37824707737880209</v>
      </c>
      <c r="R123" s="55">
        <f>IFERROR(Q123*(CUF_sources!H$19/CUF_sources!G$19),0)</f>
        <v>0.40346354920405553</v>
      </c>
      <c r="S123" s="55">
        <f>IFERROR(R123*(CUF_sources!I$19/CUF_sources!H$19),0)</f>
        <v>0.42868002102930902</v>
      </c>
      <c r="T123" s="55">
        <f>IFERROR(S123*(CUF_sources!J$19/CUF_sources!I$19),0)</f>
        <v>0.45389649285456252</v>
      </c>
      <c r="U123" s="55">
        <f>IF(M123&gt;0,M123,CUF_sources!C$19)</f>
        <v>0.25216471825253473</v>
      </c>
      <c r="V123" s="55">
        <f>IFERROR(U123*(CUF_sources!D$19/CUF_sources!C$19),0)</f>
        <v>0.30259766190304166</v>
      </c>
      <c r="W123" s="55">
        <f>IFERROR(V123*(CUF_sources!E$19/CUF_sources!D$19),0)</f>
        <v>0.3278141337282951</v>
      </c>
      <c r="X123" s="55">
        <f>IFERROR(W123*(CUF_sources!F$19/CUF_sources!E$19),0)</f>
        <v>0.35303060555354865</v>
      </c>
      <c r="Y123" s="55">
        <f>IFERROR(X123*(CUF_sources!G$19/CUF_sources!F$19),0)</f>
        <v>0.37824707737880209</v>
      </c>
      <c r="Z123" s="55">
        <f>IFERROR(Y123*(CUF_sources!H$19/CUF_sources!G$19),0)</f>
        <v>0.40346354920405553</v>
      </c>
      <c r="AA123" s="55">
        <f>IFERROR(Z123*(CUF_sources!I$19/CUF_sources!H$19),0)</f>
        <v>0.42868002102930902</v>
      </c>
      <c r="AB123" s="55">
        <f>IFERROR(AA123*(CUF_sources!J$19/CUF_sources!I$19),0)</f>
        <v>0.45389649285456252</v>
      </c>
      <c r="AC123" s="55">
        <f>CUF_sources!C$19</f>
        <v>0.25</v>
      </c>
      <c r="AD123" s="55">
        <f>CUF_sources!D$19</f>
        <v>0.3</v>
      </c>
      <c r="AE123" s="55">
        <f>CUF_sources!E$19</f>
        <v>0.32499999999999996</v>
      </c>
      <c r="AF123" s="55">
        <f>CUF_sources!F$19</f>
        <v>0.35</v>
      </c>
      <c r="AG123" s="55">
        <f>CUF_sources!G$19</f>
        <v>0.375</v>
      </c>
      <c r="AH123" s="55">
        <f>CUF_sources!H$19</f>
        <v>0.4</v>
      </c>
      <c r="AI123" s="55">
        <f>CUF_sources!I$19</f>
        <v>0.42500000000000004</v>
      </c>
      <c r="AJ123" s="55">
        <f>CUF_sources!J$19</f>
        <v>0.45</v>
      </c>
    </row>
    <row r="124" spans="1:36" ht="15" customHeight="1" x14ac:dyDescent="0.25">
      <c r="A124" s="9" t="s">
        <v>16</v>
      </c>
      <c r="B124" s="9" t="s">
        <v>78</v>
      </c>
      <c r="C124" s="9" t="s">
        <v>84</v>
      </c>
      <c r="D124" s="55">
        <f>IFERROR((generation!H124*1000)/(365*24*capacity!H124),0)</f>
        <v>0.45364304149295215</v>
      </c>
      <c r="E124" s="55">
        <f>IFERROR((generation!I124*1000)/(365*24*capacity!I124),0)</f>
        <v>0.48704586063132815</v>
      </c>
      <c r="F124" s="55">
        <f>IFERROR((generation!J124*1000)/(365*24*capacity!J124),0)</f>
        <v>0.47915425848719478</v>
      </c>
      <c r="G124" s="55">
        <f>IFERROR((generation!K124*1000)/(365*24*capacity!K124),0)</f>
        <v>0.25623871721354996</v>
      </c>
      <c r="H124" s="55">
        <f>IFERROR((generation!L124*1000)/(365*24*capacity!L124),0)</f>
        <v>0.41918870128491026</v>
      </c>
      <c r="I124" s="55">
        <f>IFERROR((generation!M124*1000)/(365*24*capacity!M124),0)</f>
        <v>0.31966125092917064</v>
      </c>
      <c r="J124" s="55">
        <f>IFERROR((generation!N124*1000)/(365*24*capacity!N124),0)</f>
        <v>0.15996809305772769</v>
      </c>
      <c r="K124" s="55">
        <f>IFERROR((generation!O124*1000)/(365*24*capacity!O124),0)</f>
        <v>0.37336932285680191</v>
      </c>
      <c r="L124" s="55">
        <f>IFERROR((generation!P124*1000)/(365*24*capacity!P124),0)</f>
        <v>0.4232610871332958</v>
      </c>
      <c r="M124" s="55">
        <f>IF(AND(AVERAGE(D124:L124)&gt;0,AVERAGE(D124:L124)&lt;1),AVERAGE(D124:L124),CUF_sources!C$20)</f>
        <v>0.37461448145410353</v>
      </c>
      <c r="N124" s="55">
        <f>IFERROR(M124*(CUF_sources!D$20/CUF_sources!C$20),0)</f>
        <v>0.419568219228596</v>
      </c>
      <c r="O124" s="55">
        <f>IFERROR(N124*(CUF_sources!E$20/CUF_sources!D$20),0)</f>
        <v>0.45103583567074068</v>
      </c>
      <c r="P124" s="55">
        <f>IFERROR(O124*(CUF_sources!F$20/CUF_sources!E$20),0)</f>
        <v>0.48250345211288531</v>
      </c>
      <c r="Q124" s="55">
        <f>IFERROR(P124*(CUF_sources!G$20/CUF_sources!F$20),0)</f>
        <v>0.49299265759360017</v>
      </c>
      <c r="R124" s="55">
        <f>IFERROR(Q124*(CUF_sources!H$20/CUF_sources!G$20),0)</f>
        <v>0.50348186307431497</v>
      </c>
      <c r="S124" s="55">
        <f>IFERROR(R124*(CUF_sources!I$20/CUF_sources!H$20),0)</f>
        <v>0.50348186307431497</v>
      </c>
      <c r="T124" s="55">
        <f>IFERROR(S124*(CUF_sources!J$20/CUF_sources!I$20),0)</f>
        <v>0.50348186307431497</v>
      </c>
      <c r="U124" s="55">
        <f>IF(M124&gt;0,M124,CUF_sources!C$20)</f>
        <v>0.37461448145410353</v>
      </c>
      <c r="V124" s="55">
        <f>IFERROR(U124*(CUF_sources!D$20/CUF_sources!C$20),0)</f>
        <v>0.419568219228596</v>
      </c>
      <c r="W124" s="55">
        <f>IFERROR(V124*(CUF_sources!E$20/CUF_sources!D$20),0)</f>
        <v>0.45103583567074068</v>
      </c>
      <c r="X124" s="55">
        <f>IFERROR(W124*(CUF_sources!F$20/CUF_sources!E$20),0)</f>
        <v>0.48250345211288531</v>
      </c>
      <c r="Y124" s="55">
        <f>IFERROR(X124*(CUF_sources!G$20/CUF_sources!F$20),0)</f>
        <v>0.49299265759360017</v>
      </c>
      <c r="Z124" s="55">
        <f>IFERROR(Y124*(CUF_sources!H$20/CUF_sources!G$20),0)</f>
        <v>0.50348186307431497</v>
      </c>
      <c r="AA124" s="55">
        <f>IFERROR(Z124*(CUF_sources!I$20/CUF_sources!H$20),0)</f>
        <v>0.50348186307431497</v>
      </c>
      <c r="AB124" s="55">
        <f>IFERROR(AA124*(CUF_sources!J$20/CUF_sources!I$20),0)</f>
        <v>0.50348186307431497</v>
      </c>
      <c r="AC124" s="55">
        <f>CUF_sources!C$20</f>
        <v>0.35714285714285715</v>
      </c>
      <c r="AD124" s="55">
        <f>CUF_sources!D$20</f>
        <v>0.4</v>
      </c>
      <c r="AE124" s="55">
        <f>CUF_sources!E$20</f>
        <v>0.43000000000000005</v>
      </c>
      <c r="AF124" s="55">
        <f>CUF_sources!F$20</f>
        <v>0.46</v>
      </c>
      <c r="AG124" s="55">
        <f>CUF_sources!G$20</f>
        <v>0.47</v>
      </c>
      <c r="AH124" s="55">
        <f>CUF_sources!H$20</f>
        <v>0.48</v>
      </c>
      <c r="AI124" s="55">
        <f>CUF_sources!I$20</f>
        <v>0.48</v>
      </c>
      <c r="AJ124" s="55">
        <f>CUF_sources!J$20</f>
        <v>0.48</v>
      </c>
    </row>
    <row r="125" spans="1:36" ht="15" customHeight="1" x14ac:dyDescent="0.25">
      <c r="A125" s="9" t="s">
        <v>16</v>
      </c>
      <c r="B125" s="9" t="s">
        <v>37</v>
      </c>
      <c r="C125" s="9" t="s">
        <v>38</v>
      </c>
      <c r="D125" s="55">
        <f>IFERROR((generation!H125*1000)/(365*24*capacity!H125),0)</f>
        <v>3.3920417482061316E-2</v>
      </c>
      <c r="E125" s="55">
        <f>IFERROR((generation!I125*1000)/(365*24*capacity!I125),0)</f>
        <v>2.5440313111545987E-2</v>
      </c>
      <c r="F125" s="55">
        <f>IFERROR((generation!J125*1000)/(365*24*capacity!J125),0)</f>
        <v>1.5900195694716242E-2</v>
      </c>
      <c r="G125" s="55">
        <f>IFERROR((generation!K125*1000)/(365*24*capacity!K125),0)</f>
        <v>3.1001886385968232E-2</v>
      </c>
      <c r="H125" s="55">
        <f>IFERROR((generation!L125*1000)/(365*24*capacity!L125),0)</f>
        <v>7.1389124607696558E-3</v>
      </c>
      <c r="I125" s="55">
        <f>IFERROR((generation!M125*1000)/(365*24*capacity!M125),0)</f>
        <v>1.1909781026766042E-2</v>
      </c>
      <c r="J125" s="55">
        <f>IFERROR((generation!N125*1000)/(365*24*capacity!N125),0)</f>
        <v>8.3884050359607273E-3</v>
      </c>
      <c r="K125" s="55">
        <f>IFERROR((generation!O125*1000)/(365*24*capacity!O125),0)</f>
        <v>1.1999659481361133E-2</v>
      </c>
      <c r="L125" s="55">
        <f>IFERROR((generation!P125*1000)/(365*24*capacity!P125),0)</f>
        <v>1.3597316796152226E-2</v>
      </c>
      <c r="M125" s="55">
        <f>IF(AND(AVERAGE(D125:L125)&gt;0,AVERAGE(D125:L125)&lt;1),AVERAGE(D125:L125),CUF_sources!C$21)</f>
        <v>1.7699654163922395E-2</v>
      </c>
      <c r="N125" s="55">
        <f>IFERROR(M125*(CUF_sources!D$21/CUF_sources!C$21),0)</f>
        <v>1.7699654163922395E-2</v>
      </c>
      <c r="O125" s="55">
        <f>IFERROR(N125*(CUF_sources!E$21/CUF_sources!D$21),0)</f>
        <v>1.7699654163922395E-2</v>
      </c>
      <c r="P125" s="55">
        <f>IFERROR(O125*(CUF_sources!F$21/CUF_sources!E$21),0)</f>
        <v>1.7699654163922395E-2</v>
      </c>
      <c r="Q125" s="55">
        <f>IFERROR(P125*(CUF_sources!G$21/CUF_sources!F$21),0)</f>
        <v>1.7699654163922395E-2</v>
      </c>
      <c r="R125" s="55">
        <f>IFERROR(Q125*(CUF_sources!H$21/CUF_sources!G$21),0)</f>
        <v>1.7699654163922395E-2</v>
      </c>
      <c r="S125" s="55">
        <f>IFERROR(R125*(CUF_sources!I$21/CUF_sources!H$21),0)</f>
        <v>1.7699654163922395E-2</v>
      </c>
      <c r="T125" s="55">
        <f>IFERROR(S125*(CUF_sources!J$21/CUF_sources!I$21),0)</f>
        <v>1.7699654163922395E-2</v>
      </c>
      <c r="U125" s="55">
        <f>IF(M125&lt;CUF_sources!C$21,CUF_sources!C$21,CUF!M125)</f>
        <v>0.85</v>
      </c>
      <c r="V125" s="55">
        <f>IFERROR(U125*(CUF_sources!D$21/CUF_sources!C$21),0)</f>
        <v>0.85</v>
      </c>
      <c r="W125" s="55">
        <f>IFERROR(V125*(CUF_sources!E$21/CUF_sources!D$21),0)</f>
        <v>0.85</v>
      </c>
      <c r="X125" s="55">
        <f>IFERROR(W125*(CUF_sources!F$21/CUF_sources!E$21),0)</f>
        <v>0.85</v>
      </c>
      <c r="Y125" s="55">
        <f>IFERROR(X125*(CUF_sources!G$21/CUF_sources!F$21),0)</f>
        <v>0.85</v>
      </c>
      <c r="Z125" s="55">
        <f>IFERROR(Y125*(CUF_sources!H$21/CUF_sources!G$21),0)</f>
        <v>0.85</v>
      </c>
      <c r="AA125" s="55">
        <f>IFERROR(Z125*(CUF_sources!I$21/CUF_sources!H$21),0)</f>
        <v>0.85</v>
      </c>
      <c r="AB125" s="55">
        <f>IFERROR(AA125*(CUF_sources!J$21/CUF_sources!I$21),0)</f>
        <v>0.85</v>
      </c>
      <c r="AC125" s="55">
        <f>CUF_sources!C$21</f>
        <v>0.85</v>
      </c>
      <c r="AD125" s="55">
        <f>CUF_sources!D$21</f>
        <v>0.85</v>
      </c>
      <c r="AE125" s="55">
        <f>CUF_sources!E$21</f>
        <v>0.85</v>
      </c>
      <c r="AF125" s="55">
        <f>CUF_sources!F$21</f>
        <v>0.85</v>
      </c>
      <c r="AG125" s="55">
        <f>CUF_sources!G$21</f>
        <v>0.85</v>
      </c>
      <c r="AH125" s="55">
        <f>CUF_sources!H$21</f>
        <v>0.85</v>
      </c>
      <c r="AI125" s="55">
        <f>CUF_sources!I$21</f>
        <v>0.85</v>
      </c>
      <c r="AJ125" s="55">
        <f>CUF_sources!J$21</f>
        <v>0.85</v>
      </c>
    </row>
    <row r="126" spans="1:36" ht="15" customHeight="1" x14ac:dyDescent="0.25">
      <c r="A126" s="9" t="s">
        <v>16</v>
      </c>
      <c r="B126" s="9" t="s">
        <v>39</v>
      </c>
      <c r="C126" s="9" t="s">
        <v>40</v>
      </c>
      <c r="D126" s="55">
        <f>IFERROR((generation!H126*1000)/(365*24*capacity!H126),0)</f>
        <v>0.7417287862568972</v>
      </c>
      <c r="E126" s="55">
        <f>IFERROR((generation!I126*1000)/(365*24*capacity!I126),0)</f>
        <v>0.7472409322700625</v>
      </c>
      <c r="F126" s="55">
        <f>IFERROR((generation!J126*1000)/(365*24*capacity!J126),0)</f>
        <v>0.79125206914400215</v>
      </c>
      <c r="G126" s="55">
        <f>IFERROR((generation!K126*1000)/(365*24*capacity!K126),0)</f>
        <v>0.74446619998576891</v>
      </c>
      <c r="H126" s="55">
        <f>IFERROR((generation!L126*1000)/(365*24*capacity!L126),0)</f>
        <v>0.71979514254771104</v>
      </c>
      <c r="I126" s="55">
        <f>IFERROR((generation!M126*1000)/(365*24*capacity!M126),0)</f>
        <v>0.73000371355766158</v>
      </c>
      <c r="J126" s="55">
        <f>IFERROR((generation!N126*1000)/(365*24*capacity!N126),0)</f>
        <v>0.66789984663772717</v>
      </c>
      <c r="K126" s="55">
        <f>IFERROR((generation!O126*1000)/(365*24*capacity!O126),0)</f>
        <v>0.72699579536277459</v>
      </c>
      <c r="L126" s="55">
        <f>IFERROR((generation!P126*1000)/(365*24*capacity!P126),0)</f>
        <v>0.74810440489664221</v>
      </c>
      <c r="M126" s="55">
        <f>IF(AND(AVERAGE(D126:L126)&gt;0,AVERAGE(D126:L126)&lt;1),AVERAGE(D126:L126),CUF_sources!C$22)</f>
        <v>0.73527632118436081</v>
      </c>
      <c r="N126" s="55">
        <f>IFERROR(M126*(CUF_sources!D$22/CUF_sources!C$22),0)</f>
        <v>0.73527632118436081</v>
      </c>
      <c r="O126" s="55">
        <f>IFERROR(N126*(CUF_sources!E$22/CUF_sources!D$22),0)</f>
        <v>0.73527632118436081</v>
      </c>
      <c r="P126" s="55">
        <f>IFERROR(O126*(CUF_sources!F$22/CUF_sources!E$22),0)</f>
        <v>0.73527632118436081</v>
      </c>
      <c r="Q126" s="55">
        <f>IFERROR(P126*(CUF_sources!G$22/CUF_sources!F$22),0)</f>
        <v>0.73527632118436081</v>
      </c>
      <c r="R126" s="55">
        <f>IFERROR(Q126*(CUF_sources!H$22/CUF_sources!G$22),0)</f>
        <v>0.73527632118436081</v>
      </c>
      <c r="S126" s="55">
        <f>IFERROR(R126*(CUF_sources!I$22/CUF_sources!H$22),0)</f>
        <v>0.73527632118436081</v>
      </c>
      <c r="T126" s="55">
        <f>IFERROR(S126*(CUF_sources!J$22/CUF_sources!I$22),0)</f>
        <v>0.73527632118436081</v>
      </c>
      <c r="U126" s="55">
        <f>IF(M126&lt;CUF_sources!C$22,CUF_sources!C$22,CUF!M126)</f>
        <v>0.73527632118436081</v>
      </c>
      <c r="V126" s="55">
        <f>IFERROR(U126*(CUF_sources!D$22/CUF_sources!C$22),0)</f>
        <v>0.73527632118436081</v>
      </c>
      <c r="W126" s="55">
        <f>IFERROR(V126*(CUF_sources!E$22/CUF_sources!D$22),0)</f>
        <v>0.73527632118436081</v>
      </c>
      <c r="X126" s="55">
        <f>IFERROR(W126*(CUF_sources!F$22/CUF_sources!E$22),0)</f>
        <v>0.73527632118436081</v>
      </c>
      <c r="Y126" s="55">
        <f>IFERROR(X126*(CUF_sources!G$22/CUF_sources!F$22),0)</f>
        <v>0.73527632118436081</v>
      </c>
      <c r="Z126" s="55">
        <f>IFERROR(Y126*(CUF_sources!H$22/CUF_sources!G$22),0)</f>
        <v>0.73527632118436081</v>
      </c>
      <c r="AA126" s="55">
        <f>IFERROR(Z126*(CUF_sources!I$22/CUF_sources!H$22),0)</f>
        <v>0.73527632118436081</v>
      </c>
      <c r="AB126" s="55">
        <f>IFERROR(AA126*(CUF_sources!J$22/CUF_sources!I$22),0)</f>
        <v>0.73527632118436081</v>
      </c>
      <c r="AC126" s="55">
        <f>CUF_sources!C$22</f>
        <v>0.7</v>
      </c>
      <c r="AD126" s="55">
        <f>CUF_sources!D$22</f>
        <v>0.7</v>
      </c>
      <c r="AE126" s="55">
        <f>CUF_sources!E$22</f>
        <v>0.7</v>
      </c>
      <c r="AF126" s="55">
        <f>CUF_sources!F$22</f>
        <v>0.7</v>
      </c>
      <c r="AG126" s="55">
        <f>CUF_sources!G$22</f>
        <v>0.7</v>
      </c>
      <c r="AH126" s="55">
        <f>CUF_sources!H$22</f>
        <v>0.7</v>
      </c>
      <c r="AI126" s="55">
        <f>CUF_sources!I$22</f>
        <v>0.7</v>
      </c>
      <c r="AJ126" s="55">
        <f>CUF_sources!J$22</f>
        <v>0.7</v>
      </c>
    </row>
    <row r="127" spans="1:36" ht="15" customHeight="1" x14ac:dyDescent="0.25">
      <c r="A127" s="9" t="s">
        <v>16</v>
      </c>
      <c r="B127" s="9" t="s">
        <v>80</v>
      </c>
      <c r="C127" s="9" t="s">
        <v>85</v>
      </c>
      <c r="D127" s="55">
        <f>IFERROR((generation!H127*1000)/(365*24*capacity!H127),0)</f>
        <v>0</v>
      </c>
      <c r="E127" s="55">
        <f>IFERROR((generation!I127*1000)/(365*24*capacity!I127),0)</f>
        <v>0</v>
      </c>
      <c r="F127" s="55">
        <f>IFERROR((generation!J127*1000)/(365*24*capacity!J127),0)</f>
        <v>0</v>
      </c>
      <c r="G127" s="55">
        <f>IFERROR((generation!K127*1000)/(365*24*capacity!K127),0)</f>
        <v>0</v>
      </c>
      <c r="H127" s="55">
        <f>IFERROR((generation!L127*1000)/(365*24*capacity!L127),0)</f>
        <v>0</v>
      </c>
      <c r="I127" s="55">
        <f>IFERROR((generation!M127*1000)/(365*24*capacity!M127),0)</f>
        <v>0</v>
      </c>
      <c r="J127" s="55">
        <f>IFERROR((generation!N127*1000)/(365*24*capacity!N127),0)</f>
        <v>0</v>
      </c>
      <c r="K127" s="55">
        <f>IFERROR((generation!O127*1000)/(365*24*capacity!O127),0)</f>
        <v>0</v>
      </c>
      <c r="L127" s="55">
        <f>IFERROR((generation!P127*1000)/(365*24*capacity!P127),0)</f>
        <v>0</v>
      </c>
      <c r="M127" s="55">
        <f>IF(AND(AVERAGE(D127:L127)&gt;0,AVERAGE(D127:L127)&lt;1),AVERAGE(D127:L127),CUF_sources!C$23)</f>
        <v>0.18285714285714286</v>
      </c>
      <c r="N127" s="55">
        <f>IFERROR(M127*(CUF_sources!D$23/CUF_sources!C$23),0)</f>
        <v>0.19</v>
      </c>
      <c r="O127" s="55">
        <f>IFERROR(N127*(CUF_sources!E$23/CUF_sources!D$23),0)</f>
        <v>0.19500000000000001</v>
      </c>
      <c r="P127" s="55">
        <f>IFERROR(O127*(CUF_sources!F$23/CUF_sources!E$23),0)</f>
        <v>0.20000000000000004</v>
      </c>
      <c r="Q127" s="55">
        <f>IFERROR(P127*(CUF_sources!G$23/CUF_sources!F$23),0)</f>
        <v>0.20500000000000002</v>
      </c>
      <c r="R127" s="55">
        <f>IFERROR(Q127*(CUF_sources!H$23/CUF_sources!G$23),0)</f>
        <v>0.20999999999999996</v>
      </c>
      <c r="S127" s="55">
        <f>IFERROR(R127*(CUF_sources!I$23/CUF_sources!H$23),0)</f>
        <v>0.20999999999999996</v>
      </c>
      <c r="T127" s="55">
        <f>IFERROR(S127*(CUF_sources!J$23/CUF_sources!I$23),0)</f>
        <v>0.20999999999999996</v>
      </c>
      <c r="U127" s="55">
        <f>IF(M127&gt;0,M127,CUF_sources!C$23)</f>
        <v>0.18285714285714286</v>
      </c>
      <c r="V127" s="55">
        <f>IFERROR(U127*(CUF_sources!D$23/CUF_sources!C$23),0)</f>
        <v>0.19</v>
      </c>
      <c r="W127" s="55">
        <f>IFERROR(V127*(CUF_sources!E$23/CUF_sources!D$23),0)</f>
        <v>0.19500000000000001</v>
      </c>
      <c r="X127" s="55">
        <f>IFERROR(W127*(CUF_sources!F$23/CUF_sources!E$23),0)</f>
        <v>0.20000000000000004</v>
      </c>
      <c r="Y127" s="55">
        <f>IFERROR(X127*(CUF_sources!G$23/CUF_sources!F$23),0)</f>
        <v>0.20500000000000002</v>
      </c>
      <c r="Z127" s="55">
        <f>IFERROR(Y127*(CUF_sources!H$23/CUF_sources!G$23),0)</f>
        <v>0.20999999999999996</v>
      </c>
      <c r="AA127" s="55">
        <f>IFERROR(Z127*(CUF_sources!I$23/CUF_sources!H$23),0)</f>
        <v>0.20999999999999996</v>
      </c>
      <c r="AB127" s="55">
        <f>IFERROR(AA127*(CUF_sources!J$23/CUF_sources!I$23),0)</f>
        <v>0.20999999999999996</v>
      </c>
      <c r="AC127" s="55">
        <f>CUF_sources!C$23</f>
        <v>0.18285714285714286</v>
      </c>
      <c r="AD127" s="55">
        <f>CUF_sources!D$23</f>
        <v>0.19</v>
      </c>
      <c r="AE127" s="55">
        <f>CUF_sources!E$23</f>
        <v>0.19500000000000001</v>
      </c>
      <c r="AF127" s="55">
        <f>CUF_sources!F$23</f>
        <v>0.2</v>
      </c>
      <c r="AG127" s="55">
        <f>CUF_sources!G$23</f>
        <v>0.20500000000000002</v>
      </c>
      <c r="AH127" s="55">
        <f>CUF_sources!H$23</f>
        <v>0.21</v>
      </c>
      <c r="AI127" s="55">
        <f>CUF_sources!I$23</f>
        <v>0.21</v>
      </c>
      <c r="AJ127" s="55">
        <f>CUF_sources!J$23</f>
        <v>0.21</v>
      </c>
    </row>
    <row r="128" spans="1:36" ht="15" customHeight="1" x14ac:dyDescent="0.25">
      <c r="A128" s="9" t="s">
        <v>16</v>
      </c>
      <c r="B128" s="9" t="s">
        <v>81</v>
      </c>
      <c r="C128" s="9" t="s">
        <v>86</v>
      </c>
      <c r="D128" s="55">
        <f>IFERROR((generation!H128*1000)/(365*24*capacity!H128),0)</f>
        <v>8.6431833007175468E-2</v>
      </c>
      <c r="E128" s="55">
        <f>IFERROR((generation!I128*1000)/(365*24*capacity!I128),0)</f>
        <v>8.2034817351598177E-2</v>
      </c>
      <c r="F128" s="55">
        <f>IFERROR((generation!J128*1000)/(365*24*capacity!J128),0)</f>
        <v>8.1836631151699646E-2</v>
      </c>
      <c r="G128" s="55">
        <f>IFERROR((generation!K128*1000)/(365*24*capacity!K128),0)</f>
        <v>8.0448318804483193E-2</v>
      </c>
      <c r="H128" s="55">
        <f>IFERROR((generation!L128*1000)/(365*24*capacity!L128),0)</f>
        <v>7.5953532097770615E-2</v>
      </c>
      <c r="I128" s="55">
        <f>IFERROR((generation!M128*1000)/(365*24*capacity!M128),0)</f>
        <v>6.4588455684346097E-2</v>
      </c>
      <c r="J128" s="55">
        <f>IFERROR((generation!N128*1000)/(365*24*capacity!N128),0)</f>
        <v>6.7536752422318727E-2</v>
      </c>
      <c r="K128" s="55">
        <f>IFERROR((generation!O128*1000)/(365*24*capacity!O128),0)</f>
        <v>7.3568982387475543E-2</v>
      </c>
      <c r="L128" s="55">
        <f>IFERROR((generation!P128*1000)/(365*24*capacity!P128),0)</f>
        <v>7.5717841128800034E-2</v>
      </c>
      <c r="M128" s="55">
        <f>IF(AND(AVERAGE(D128:L128)&gt;0,AVERAGE(D128:L128)&lt;1),AVERAGE(D128:L128),CUF_sources!C$24)</f>
        <v>7.6457462670629736E-2</v>
      </c>
      <c r="N128" s="55">
        <f>IFERROR(M128*(CUF_sources!D$24/CUF_sources!C$24),0)</f>
        <v>7.6457462670629736E-2</v>
      </c>
      <c r="O128" s="55">
        <f>IFERROR(N128*(CUF_sources!E$24/CUF_sources!D$24),0)</f>
        <v>7.9643190281905987E-2</v>
      </c>
      <c r="P128" s="55">
        <f>IFERROR(O128*(CUF_sources!F$24/CUF_sources!E$24),0)</f>
        <v>8.2828917893182225E-2</v>
      </c>
      <c r="Q128" s="55">
        <f>IFERROR(P128*(CUF_sources!G$24/CUF_sources!F$24),0)</f>
        <v>8.6014645504458476E-2</v>
      </c>
      <c r="R128" s="55">
        <f>IFERROR(Q128*(CUF_sources!H$24/CUF_sources!G$24),0)</f>
        <v>8.9200373115734713E-2</v>
      </c>
      <c r="S128" s="55">
        <f>IFERROR(R128*(CUF_sources!I$24/CUF_sources!H$24),0)</f>
        <v>8.9200373115734713E-2</v>
      </c>
      <c r="T128" s="55">
        <f>IFERROR(S128*(CUF_sources!J$24/CUF_sources!I$24),0)</f>
        <v>8.9200373115734713E-2</v>
      </c>
      <c r="U128" s="55">
        <f>IF(M128&gt;0,M128,CUF_sources!C$24)</f>
        <v>7.6457462670629736E-2</v>
      </c>
      <c r="V128" s="55">
        <f>IFERROR(U128*(CUF_sources!D$24/CUF_sources!C$24),0)</f>
        <v>7.6457462670629736E-2</v>
      </c>
      <c r="W128" s="55">
        <f>IFERROR(V128*(CUF_sources!E$24/CUF_sources!D$24),0)</f>
        <v>7.9643190281905987E-2</v>
      </c>
      <c r="X128" s="55">
        <f>IFERROR(W128*(CUF_sources!F$24/CUF_sources!E$24),0)</f>
        <v>8.2828917893182225E-2</v>
      </c>
      <c r="Y128" s="55">
        <f>IFERROR(X128*(CUF_sources!G$24/CUF_sources!F$24),0)</f>
        <v>8.6014645504458476E-2</v>
      </c>
      <c r="Z128" s="55">
        <f>IFERROR(Y128*(CUF_sources!H$24/CUF_sources!G$24),0)</f>
        <v>8.9200373115734713E-2</v>
      </c>
      <c r="AA128" s="55">
        <f>IFERROR(Z128*(CUF_sources!I$24/CUF_sources!H$24),0)</f>
        <v>8.9200373115734713E-2</v>
      </c>
      <c r="AB128" s="55">
        <f>IFERROR(AA128*(CUF_sources!J$24/CUF_sources!I$24),0)</f>
        <v>8.9200373115734713E-2</v>
      </c>
      <c r="AC128" s="55">
        <f>CUF_sources!C$24</f>
        <v>0.12</v>
      </c>
      <c r="AD128" s="55">
        <f>CUF_sources!D$24</f>
        <v>0.12</v>
      </c>
      <c r="AE128" s="55">
        <f>CUF_sources!E$24</f>
        <v>0.125</v>
      </c>
      <c r="AF128" s="55">
        <f>CUF_sources!F$24</f>
        <v>0.13</v>
      </c>
      <c r="AG128" s="55">
        <f>CUF_sources!G$24</f>
        <v>0.13500000000000001</v>
      </c>
      <c r="AH128" s="55">
        <f>CUF_sources!H$24</f>
        <v>0.14000000000000001</v>
      </c>
      <c r="AI128" s="55">
        <f>CUF_sources!I$24</f>
        <v>0.14000000000000001</v>
      </c>
      <c r="AJ128" s="55">
        <f>CUF_sources!J$24</f>
        <v>0.14000000000000001</v>
      </c>
    </row>
    <row r="129" spans="1:36" ht="15" customHeight="1" x14ac:dyDescent="0.25">
      <c r="A129" s="9" t="s">
        <v>16</v>
      </c>
      <c r="B129" s="9" t="s">
        <v>41</v>
      </c>
      <c r="C129" s="9" t="s">
        <v>42</v>
      </c>
      <c r="D129" s="55">
        <f>IFERROR((generation!H129*1000)/(365*24*capacity!H129),0)</f>
        <v>0</v>
      </c>
      <c r="E129" s="55">
        <f>IFERROR((generation!I129*1000)/(365*24*capacity!I129),0)</f>
        <v>0</v>
      </c>
      <c r="F129" s="55">
        <f>IFERROR((generation!J129*1000)/(365*24*capacity!J129),0)</f>
        <v>0</v>
      </c>
      <c r="G129" s="55">
        <f>IFERROR((generation!K129*1000)/(365*24*capacity!K129),0)</f>
        <v>0</v>
      </c>
      <c r="H129" s="55">
        <f>IFERROR((generation!L129*1000)/(365*24*capacity!L129),0)</f>
        <v>0</v>
      </c>
      <c r="I129" s="55">
        <f>IFERROR((generation!M129*1000)/(365*24*capacity!M129),0)</f>
        <v>0</v>
      </c>
      <c r="J129" s="55">
        <f>IFERROR((generation!N129*1000)/(365*24*capacity!N129),0)</f>
        <v>0</v>
      </c>
      <c r="K129" s="55">
        <f>IFERROR((generation!O129*1000)/(365*24*capacity!O129),0)</f>
        <v>0</v>
      </c>
      <c r="L129" s="55">
        <f>IFERROR((generation!P129*1000)/(365*24*capacity!P129),0)</f>
        <v>0</v>
      </c>
      <c r="M129" s="55">
        <f>IF(AND(AVERAGE(D129:L129)&gt;0,AVERAGE(D129:L129)&lt;1),AVERAGE(D129:L129),CUF_sources!C$25)</f>
        <v>0.37285714285714283</v>
      </c>
      <c r="N129" s="55">
        <f>IFERROR(M129*(CUF_sources!D$25/CUF_sources!C$25),0)</f>
        <v>0.38000000000000006</v>
      </c>
      <c r="O129" s="55">
        <f>IFERROR(N129*(CUF_sources!E$25/CUF_sources!D$25),0)</f>
        <v>0.39000000000000007</v>
      </c>
      <c r="P129" s="55">
        <f>IFERROR(O129*(CUF_sources!F$25/CUF_sources!E$25),0)</f>
        <v>0.40000000000000013</v>
      </c>
      <c r="Q129" s="55">
        <f>IFERROR(P129*(CUF_sources!G$25/CUF_sources!F$25),0)</f>
        <v>0.40500000000000014</v>
      </c>
      <c r="R129" s="55">
        <f>IFERROR(Q129*(CUF_sources!H$25/CUF_sources!G$25),0)</f>
        <v>0.41000000000000009</v>
      </c>
      <c r="S129" s="55">
        <f>IFERROR(R129*(CUF_sources!I$25/CUF_sources!H$25),0)</f>
        <v>0.41000000000000009</v>
      </c>
      <c r="T129" s="55">
        <f>IFERROR(S129*(CUF_sources!J$25/CUF_sources!I$25),0)</f>
        <v>0.41000000000000009</v>
      </c>
      <c r="U129" s="55">
        <f>IF(M129&gt;0,M129,CUF_sources!C$25)</f>
        <v>0.37285714285714283</v>
      </c>
      <c r="V129" s="55">
        <f>IFERROR(U129*(CUF_sources!D$25/CUF_sources!C$25),0)</f>
        <v>0.38000000000000006</v>
      </c>
      <c r="W129" s="55">
        <f>IFERROR(V129*(CUF_sources!E$25/CUF_sources!D$25),0)</f>
        <v>0.39000000000000007</v>
      </c>
      <c r="X129" s="55">
        <f>IFERROR(W129*(CUF_sources!F$25/CUF_sources!E$25),0)</f>
        <v>0.40000000000000013</v>
      </c>
      <c r="Y129" s="55">
        <f>IFERROR(X129*(CUF_sources!G$25/CUF_sources!F$25),0)</f>
        <v>0.40500000000000014</v>
      </c>
      <c r="Z129" s="55">
        <f>IFERROR(Y129*(CUF_sources!H$25/CUF_sources!G$25),0)</f>
        <v>0.41000000000000009</v>
      </c>
      <c r="AA129" s="55">
        <f>IFERROR(Z129*(CUF_sources!I$25/CUF_sources!H$25),0)</f>
        <v>0.41000000000000009</v>
      </c>
      <c r="AB129" s="55">
        <f>IFERROR(AA129*(CUF_sources!J$25/CUF_sources!I$25),0)</f>
        <v>0.41000000000000009</v>
      </c>
      <c r="AC129" s="55">
        <f>CUF_sources!C$25</f>
        <v>0.37285714285714283</v>
      </c>
      <c r="AD129" s="55">
        <f>CUF_sources!D$25</f>
        <v>0.38</v>
      </c>
      <c r="AE129" s="55">
        <f>CUF_sources!E$25</f>
        <v>0.39</v>
      </c>
      <c r="AF129" s="55">
        <f>CUF_sources!F$25</f>
        <v>0.4</v>
      </c>
      <c r="AG129" s="55">
        <f>CUF_sources!G$25</f>
        <v>0.40500000000000003</v>
      </c>
      <c r="AH129" s="55">
        <f>CUF_sources!H$25</f>
        <v>0.41</v>
      </c>
      <c r="AI129" s="55">
        <f>CUF_sources!I$25</f>
        <v>0.41</v>
      </c>
      <c r="AJ129" s="55">
        <f>CUF_sources!J$25</f>
        <v>0.41</v>
      </c>
    </row>
    <row r="130" spans="1:36" ht="15" customHeight="1" x14ac:dyDescent="0.25">
      <c r="A130" s="9" t="s">
        <v>16</v>
      </c>
      <c r="B130" s="9" t="s">
        <v>43</v>
      </c>
      <c r="C130" s="9" t="s">
        <v>44</v>
      </c>
      <c r="D130" s="55">
        <f>IFERROR((generation!H130*1000)/(365*24*capacity!H130),0)</f>
        <v>0</v>
      </c>
      <c r="E130" s="55">
        <f>IFERROR((generation!I130*1000)/(365*24*capacity!I130),0)</f>
        <v>0</v>
      </c>
      <c r="F130" s="55">
        <f>IFERROR((generation!J130*1000)/(365*24*capacity!J130),0)</f>
        <v>0</v>
      </c>
      <c r="G130" s="55">
        <f>IFERROR((generation!K130*1000)/(365*24*capacity!K130),0)</f>
        <v>0</v>
      </c>
      <c r="H130" s="55">
        <f>IFERROR((generation!L130*1000)/(365*24*capacity!L130),0)</f>
        <v>0</v>
      </c>
      <c r="I130" s="55">
        <f>IFERROR((generation!M130*1000)/(365*24*capacity!M130),0)</f>
        <v>0</v>
      </c>
      <c r="J130" s="55">
        <f>IFERROR((generation!N130*1000)/(365*24*capacity!N130),0)</f>
        <v>0</v>
      </c>
      <c r="K130" s="55">
        <f>IFERROR((generation!O130*1000)/(365*24*capacity!O130),0)</f>
        <v>0</v>
      </c>
      <c r="L130" s="55">
        <f>IFERROR((generation!P130*1000)/(365*24*capacity!P130),0)</f>
        <v>0</v>
      </c>
      <c r="M130" s="55">
        <f>IF(AND(AVERAGE(D130:L130)&gt;0,AVERAGE(D130:L130)&lt;1),AVERAGE(D130:L130),CUF_sources!C$26)</f>
        <v>0.20857142857142857</v>
      </c>
      <c r="N130" s="55">
        <f>IFERROR(M130*(CUF_sources!D$26/CUF_sources!C$26),0)</f>
        <v>0.23</v>
      </c>
      <c r="O130" s="55">
        <f>IFERROR(N130*(CUF_sources!E$26/CUF_sources!D$26),0)</f>
        <v>0.255</v>
      </c>
      <c r="P130" s="55">
        <f>IFERROR(O130*(CUF_sources!F$26/CUF_sources!E$26),0)</f>
        <v>0.28000000000000003</v>
      </c>
      <c r="Q130" s="55">
        <f>IFERROR(P130*(CUF_sources!G$26/CUF_sources!F$26),0)</f>
        <v>0.30000000000000004</v>
      </c>
      <c r="R130" s="55">
        <f>IFERROR(Q130*(CUF_sources!H$26/CUF_sources!G$26),0)</f>
        <v>0.31999999999999995</v>
      </c>
      <c r="S130" s="55">
        <f>IFERROR(R130*(CUF_sources!I$26/CUF_sources!H$26),0)</f>
        <v>0.33999999999999986</v>
      </c>
      <c r="T130" s="55">
        <f>IFERROR(S130*(CUF_sources!J$26/CUF_sources!I$26),0)</f>
        <v>0.35999999999999988</v>
      </c>
      <c r="U130" s="55">
        <f>IF(M130&gt;0,M130,CUF_sources!C$26)</f>
        <v>0.20857142857142857</v>
      </c>
      <c r="V130" s="55">
        <f>IFERROR(U130*(CUF_sources!D$26/CUF_sources!C$26),0)</f>
        <v>0.23</v>
      </c>
      <c r="W130" s="55">
        <f>IFERROR(V130*(CUF_sources!E$26/CUF_sources!D$26),0)</f>
        <v>0.255</v>
      </c>
      <c r="X130" s="55">
        <f>IFERROR(W130*(CUF_sources!F$26/CUF_sources!E$26),0)</f>
        <v>0.28000000000000003</v>
      </c>
      <c r="Y130" s="55">
        <f>IFERROR(X130*(CUF_sources!G$26/CUF_sources!F$26),0)</f>
        <v>0.30000000000000004</v>
      </c>
      <c r="Z130" s="55">
        <f>IFERROR(Y130*(CUF_sources!H$26/CUF_sources!G$26),0)</f>
        <v>0.31999999999999995</v>
      </c>
      <c r="AA130" s="55">
        <f>IFERROR(Z130*(CUF_sources!I$26/CUF_sources!H$26),0)</f>
        <v>0.33999999999999986</v>
      </c>
      <c r="AB130" s="55">
        <f>IFERROR(AA130*(CUF_sources!J$26/CUF_sources!I$26),0)</f>
        <v>0.35999999999999988</v>
      </c>
      <c r="AC130" s="55">
        <f>CUF_sources!C$26</f>
        <v>0.20857142857142857</v>
      </c>
      <c r="AD130" s="55">
        <f>CUF_sources!D$26</f>
        <v>0.23</v>
      </c>
      <c r="AE130" s="55">
        <f>CUF_sources!E$26</f>
        <v>0.255</v>
      </c>
      <c r="AF130" s="55">
        <f>CUF_sources!F$26</f>
        <v>0.28000000000000003</v>
      </c>
      <c r="AG130" s="55">
        <f>CUF_sources!G$26</f>
        <v>0.30000000000000004</v>
      </c>
      <c r="AH130" s="55">
        <f>CUF_sources!H$26</f>
        <v>0.32</v>
      </c>
      <c r="AI130" s="55">
        <f>CUF_sources!I$26</f>
        <v>0.33999999999999997</v>
      </c>
      <c r="AJ130" s="55">
        <f>CUF_sources!J$26</f>
        <v>0.36</v>
      </c>
    </row>
    <row r="131" spans="1:36" ht="15" customHeight="1" x14ac:dyDescent="0.25">
      <c r="A131" s="9" t="s">
        <v>16</v>
      </c>
      <c r="B131" s="9" t="s">
        <v>45</v>
      </c>
      <c r="C131" s="9" t="s">
        <v>46</v>
      </c>
      <c r="D131" s="55">
        <f>IFERROR((generation!H131*1000)/(365*24*capacity!H131),0)</f>
        <v>0</v>
      </c>
      <c r="E131" s="55">
        <f>IFERROR((generation!I131*1000)/(365*24*capacity!I131),0)</f>
        <v>0</v>
      </c>
      <c r="F131" s="55">
        <f>IFERROR((generation!J131*1000)/(365*24*capacity!J131),0)</f>
        <v>0</v>
      </c>
      <c r="G131" s="55">
        <f>IFERROR((generation!K131*1000)/(365*24*capacity!K131),0)</f>
        <v>0</v>
      </c>
      <c r="H131" s="55">
        <f>IFERROR((generation!L131*1000)/(365*24*capacity!L131),0)</f>
        <v>0</v>
      </c>
      <c r="I131" s="55">
        <f>IFERROR((generation!M131*1000)/(365*24*capacity!M131),0)</f>
        <v>0</v>
      </c>
      <c r="J131" s="55">
        <f>IFERROR((generation!N131*1000)/(365*24*capacity!N131),0)</f>
        <v>0</v>
      </c>
      <c r="K131" s="55">
        <f>IFERROR((generation!O131*1000)/(365*24*capacity!O131),0)</f>
        <v>0</v>
      </c>
      <c r="L131" s="55">
        <f>IFERROR((generation!P131*1000)/(365*24*capacity!P131),0)</f>
        <v>0</v>
      </c>
      <c r="M131" s="55">
        <f>IF(AND(AVERAGE(D131:L131)&gt;0,AVERAGE(D131:L131)&lt;1),AVERAGE(D131:L131),CUF_sources!C$27)</f>
        <v>0.95</v>
      </c>
      <c r="N131" s="55">
        <f>IFERROR(M131*(CUF_sources!D$27/CUF_sources!C$27),0)</f>
        <v>0.95</v>
      </c>
      <c r="O131" s="55">
        <f>IFERROR(N131*(CUF_sources!E$27/CUF_sources!D$27),0)</f>
        <v>0.95</v>
      </c>
      <c r="P131" s="55">
        <f>IFERROR(O131*(CUF_sources!F$27/CUF_sources!E$27),0)</f>
        <v>0.95</v>
      </c>
      <c r="Q131" s="55">
        <f>IFERROR(P131*(CUF_sources!G$27/CUF_sources!F$27),0)</f>
        <v>0.95</v>
      </c>
      <c r="R131" s="55">
        <f>IFERROR(Q131*(CUF_sources!H$27/CUF_sources!G$27),0)</f>
        <v>0.95</v>
      </c>
      <c r="S131" s="55">
        <f>IFERROR(R131*(CUF_sources!I$27/CUF_sources!H$27),0)</f>
        <v>0.95</v>
      </c>
      <c r="T131" s="55">
        <f>IFERROR(S131*(CUF_sources!J$27/CUF_sources!I$27),0)</f>
        <v>0.95</v>
      </c>
      <c r="U131" s="55">
        <f>IF(M131&gt;0,M131,CUF_sources!C$27)</f>
        <v>0.95</v>
      </c>
      <c r="V131" s="55">
        <f>IFERROR(U131*(CUF_sources!D$27/CUF_sources!C$27),0)</f>
        <v>0.95</v>
      </c>
      <c r="W131" s="55">
        <f>IFERROR(V131*(CUF_sources!E$27/CUF_sources!D$27),0)</f>
        <v>0.95</v>
      </c>
      <c r="X131" s="55">
        <f>IFERROR(W131*(CUF_sources!F$27/CUF_sources!E$27),0)</f>
        <v>0.95</v>
      </c>
      <c r="Y131" s="55">
        <f>IFERROR(X131*(CUF_sources!G$27/CUF_sources!F$27),0)</f>
        <v>0.95</v>
      </c>
      <c r="Z131" s="55">
        <f>IFERROR(Y131*(CUF_sources!H$27/CUF_sources!G$27),0)</f>
        <v>0.95</v>
      </c>
      <c r="AA131" s="55">
        <f>IFERROR(Z131*(CUF_sources!I$27/CUF_sources!H$27),0)</f>
        <v>0.95</v>
      </c>
      <c r="AB131" s="55">
        <f>IFERROR(AA131*(CUF_sources!J$27/CUF_sources!I$27),0)</f>
        <v>0.95</v>
      </c>
      <c r="AC131" s="55">
        <f>CUF_sources!C$27</f>
        <v>0.95</v>
      </c>
      <c r="AD131" s="55">
        <f>CUF_sources!D$27</f>
        <v>0.95</v>
      </c>
      <c r="AE131" s="55">
        <f>CUF_sources!E$27</f>
        <v>0.95</v>
      </c>
      <c r="AF131" s="55">
        <f>CUF_sources!F$27</f>
        <v>0.95</v>
      </c>
      <c r="AG131" s="55">
        <f>CUF_sources!G$27</f>
        <v>0.95</v>
      </c>
      <c r="AH131" s="55">
        <f>CUF_sources!H$27</f>
        <v>0.95</v>
      </c>
      <c r="AI131" s="55">
        <f>CUF_sources!I$27</f>
        <v>0.95</v>
      </c>
      <c r="AJ131" s="55">
        <f>CUF_sources!J$27</f>
        <v>0.95</v>
      </c>
    </row>
    <row r="132" spans="1:36" ht="15" customHeight="1" x14ac:dyDescent="0.25">
      <c r="A132" s="9" t="s">
        <v>15</v>
      </c>
      <c r="B132" s="9" t="s">
        <v>29</v>
      </c>
      <c r="C132" s="9" t="s">
        <v>30</v>
      </c>
      <c r="D132" s="55">
        <f>IFERROR((generation!H132*1000)/(365*24*capacity!H132),0)</f>
        <v>0.24820894691780823</v>
      </c>
      <c r="E132" s="55">
        <f>IFERROR((generation!I132*1000)/(365*24*capacity!I132),0)</f>
        <v>0.31004673140280908</v>
      </c>
      <c r="F132" s="55">
        <f>IFERROR((generation!J132*1000)/(365*24*capacity!J132),0)</f>
        <v>0.35813757209805336</v>
      </c>
      <c r="G132" s="55">
        <f>IFERROR((generation!K132*1000)/(365*24*capacity!K132),0)</f>
        <v>0.20063436812706967</v>
      </c>
      <c r="H132" s="55">
        <f>IFERROR((generation!L132*1000)/(365*24*capacity!L132),0)</f>
        <v>0.28228979770075663</v>
      </c>
      <c r="I132" s="55">
        <f>IFERROR((generation!M132*1000)/(365*24*capacity!M132),0)</f>
        <v>0.39840338491748095</v>
      </c>
      <c r="J132" s="55">
        <f>IFERROR((generation!N132*1000)/(365*24*capacity!N132),0)</f>
        <v>0.49922199105459192</v>
      </c>
      <c r="K132" s="55">
        <f>IFERROR((generation!O132*1000)/(365*24*capacity!O132),0)</f>
        <v>0.23881485466760471</v>
      </c>
      <c r="L132" s="55">
        <f>IFERROR((generation!P132*1000)/(365*24*capacity!P132),0)</f>
        <v>0.10469429649739682</v>
      </c>
      <c r="M132" s="55">
        <f>IF(AND(AVERAGE(D132:L132)&gt;0,AVERAGE(D132:L132)&lt;1),AVERAGE(D132:L132),CUF_sources!C$15)</f>
        <v>0.29338354926484128</v>
      </c>
      <c r="N132" s="55">
        <f>IFERROR(M132*(CUF_sources!D$15/CUF_sources!C$15),0)</f>
        <v>0.29338354926484128</v>
      </c>
      <c r="O132" s="55">
        <f>IFERROR(N132*(CUF_sources!E$15/CUF_sources!D$15),0)</f>
        <v>0.29338354926484128</v>
      </c>
      <c r="P132" s="55">
        <f>IFERROR(O132*(CUF_sources!F$15/CUF_sources!E$15),0)</f>
        <v>0.29338354926484128</v>
      </c>
      <c r="Q132" s="55">
        <f>IFERROR(P132*(CUF_sources!G$15/CUF_sources!F$15),0)</f>
        <v>0.29338354926484128</v>
      </c>
      <c r="R132" s="55">
        <f>IFERROR(Q132*(CUF_sources!H$15/CUF_sources!G$15),0)</f>
        <v>0.29338354926484128</v>
      </c>
      <c r="S132" s="55">
        <f>IFERROR(R132*(CUF_sources!I$15/CUF_sources!H$15),0)</f>
        <v>0.29338354926484128</v>
      </c>
      <c r="T132" s="55">
        <f>IFERROR(S132*(CUF_sources!J$15/CUF_sources!I$15),0)</f>
        <v>0.29338354926484128</v>
      </c>
      <c r="U132" s="55">
        <f>IF(M132&lt;CUF_sources!C$15,CUF_sources!C$15,CUF!M132)</f>
        <v>0.85</v>
      </c>
      <c r="V132" s="55">
        <f>IFERROR(U132*(CUF_sources!D$15/CUF_sources!C$15),0)</f>
        <v>0.85</v>
      </c>
      <c r="W132" s="55">
        <f>IFERROR(V132*(CUF_sources!E$15/CUF_sources!D$15),0)</f>
        <v>0.85</v>
      </c>
      <c r="X132" s="55">
        <f>IFERROR(W132*(CUF_sources!F$15/CUF_sources!E$15),0)</f>
        <v>0.85</v>
      </c>
      <c r="Y132" s="55">
        <f>IFERROR(X132*(CUF_sources!G$15/CUF_sources!F$15),0)</f>
        <v>0.85</v>
      </c>
      <c r="Z132" s="55">
        <f>IFERROR(Y132*(CUF_sources!H$15/CUF_sources!G$15),0)</f>
        <v>0.85</v>
      </c>
      <c r="AA132" s="55">
        <f>IFERROR(Z132*(CUF_sources!I$15/CUF_sources!H$15),0)</f>
        <v>0.85</v>
      </c>
      <c r="AB132" s="55">
        <f>IFERROR(AA132*(CUF_sources!J$15/CUF_sources!I$15),0)</f>
        <v>0.85</v>
      </c>
      <c r="AC132" s="55">
        <f>CUF_sources!C$15</f>
        <v>0.85</v>
      </c>
      <c r="AD132" s="55">
        <f>CUF_sources!D$15</f>
        <v>0.85</v>
      </c>
      <c r="AE132" s="55">
        <f>CUF_sources!E$15</f>
        <v>0.85</v>
      </c>
      <c r="AF132" s="55">
        <f>CUF_sources!F$15</f>
        <v>0.85</v>
      </c>
      <c r="AG132" s="55">
        <f>CUF_sources!G$15</f>
        <v>0.85</v>
      </c>
      <c r="AH132" s="55">
        <f>CUF_sources!H$15</f>
        <v>0.85</v>
      </c>
      <c r="AI132" s="55">
        <f>CUF_sources!I$15</f>
        <v>0.85</v>
      </c>
      <c r="AJ132" s="55">
        <f>CUF_sources!J$15</f>
        <v>0.85</v>
      </c>
    </row>
    <row r="133" spans="1:36" ht="15" customHeight="1" x14ac:dyDescent="0.25">
      <c r="A133" s="9" t="s">
        <v>15</v>
      </c>
      <c r="B133" s="9" t="s">
        <v>31</v>
      </c>
      <c r="C133" s="9" t="s">
        <v>32</v>
      </c>
      <c r="D133" s="55">
        <f>IFERROR((generation!H133*1000)/(365*24*capacity!H133),0)</f>
        <v>0.48787545496658064</v>
      </c>
      <c r="E133" s="55">
        <f>IFERROR((generation!I133*1000)/(365*24*capacity!I133),0)</f>
        <v>0.27056285673515984</v>
      </c>
      <c r="F133" s="55">
        <f>IFERROR((generation!J133*1000)/(365*24*capacity!J133),0)</f>
        <v>0.21646270536176623</v>
      </c>
      <c r="G133" s="55">
        <f>IFERROR((generation!K133*1000)/(365*24*capacity!K133),0)</f>
        <v>0.13795551005555584</v>
      </c>
      <c r="H133" s="55">
        <f>IFERROR((generation!L133*1000)/(365*24*capacity!L133),0)</f>
        <v>0.39431497151433909</v>
      </c>
      <c r="I133" s="55">
        <f>IFERROR((generation!M133*1000)/(365*24*capacity!M133),0)</f>
        <v>0.65212816272149399</v>
      </c>
      <c r="J133" s="55">
        <f>IFERROR((generation!N133*1000)/(365*24*capacity!N133),0)</f>
        <v>0.6904613877023289</v>
      </c>
      <c r="K133" s="55">
        <f>IFERROR((generation!O133*1000)/(365*24*capacity!O133),0)</f>
        <v>0.29584047528478896</v>
      </c>
      <c r="L133" s="55">
        <f>IFERROR((generation!P133*1000)/(365*24*capacity!P133),0)</f>
        <v>0.37548966795645289</v>
      </c>
      <c r="M133" s="55">
        <f>IF(AND(AVERAGE(D133:L133)&gt;0,AVERAGE(D133:L133)&lt;1),AVERAGE(D133:L133),CUF_sources!C$16)</f>
        <v>0.39123235469982959</v>
      </c>
      <c r="N133" s="55">
        <f>IFERROR(M133*(CUF_sources!D$16/CUF_sources!C$16),0)</f>
        <v>0.39123235469982959</v>
      </c>
      <c r="O133" s="55">
        <f>IFERROR(N133*(CUF_sources!E$16/CUF_sources!D$16),0)</f>
        <v>0.39123235469982959</v>
      </c>
      <c r="P133" s="55">
        <f>IFERROR(O133*(CUF_sources!F$16/CUF_sources!E$16),0)</f>
        <v>0.39123235469982959</v>
      </c>
      <c r="Q133" s="55">
        <f>IFERROR(P133*(CUF_sources!G$16/CUF_sources!F$16),0)</f>
        <v>0.39123235469982959</v>
      </c>
      <c r="R133" s="55">
        <f>IFERROR(Q133*(CUF_sources!H$16/CUF_sources!G$16),0)</f>
        <v>0.39123235469982959</v>
      </c>
      <c r="S133" s="55">
        <f>IFERROR(R133*(CUF_sources!I$16/CUF_sources!H$16),0)</f>
        <v>0.39123235469982959</v>
      </c>
      <c r="T133" s="55">
        <f>IFERROR(S133*(CUF_sources!J$16/CUF_sources!I$16),0)</f>
        <v>0.39123235469982959</v>
      </c>
      <c r="U133" s="55">
        <f>IF(M133&lt;CUF_sources!C$16,CUF_sources!C$16,CUF!M133)</f>
        <v>0.85</v>
      </c>
      <c r="V133" s="55">
        <f>IFERROR(U133*(CUF_sources!D$16/CUF_sources!C$16),0)</f>
        <v>0.85</v>
      </c>
      <c r="W133" s="55">
        <f>IFERROR(V133*(CUF_sources!E$16/CUF_sources!D$16),0)</f>
        <v>0.85</v>
      </c>
      <c r="X133" s="55">
        <f>IFERROR(W133*(CUF_sources!F$16/CUF_sources!E$16),0)</f>
        <v>0.85</v>
      </c>
      <c r="Y133" s="55">
        <f>IFERROR(X133*(CUF_sources!G$16/CUF_sources!F$16),0)</f>
        <v>0.85</v>
      </c>
      <c r="Z133" s="55">
        <f>IFERROR(Y133*(CUF_sources!H$16/CUF_sources!G$16),0)</f>
        <v>0.85</v>
      </c>
      <c r="AA133" s="55">
        <f>IFERROR(Z133*(CUF_sources!I$16/CUF_sources!H$16),0)</f>
        <v>0.85</v>
      </c>
      <c r="AB133" s="55">
        <f>IFERROR(AA133*(CUF_sources!J$16/CUF_sources!I$16),0)</f>
        <v>0.85</v>
      </c>
      <c r="AC133" s="55">
        <f>CUF_sources!C$16</f>
        <v>0.85</v>
      </c>
      <c r="AD133" s="55">
        <f>CUF_sources!D$16</f>
        <v>0.85</v>
      </c>
      <c r="AE133" s="55">
        <f>CUF_sources!E$16</f>
        <v>0.85</v>
      </c>
      <c r="AF133" s="55">
        <f>CUF_sources!F$16</f>
        <v>0.85</v>
      </c>
      <c r="AG133" s="55">
        <f>CUF_sources!G$16</f>
        <v>0.85</v>
      </c>
      <c r="AH133" s="55">
        <f>CUF_sources!H$16</f>
        <v>0.85</v>
      </c>
      <c r="AI133" s="55">
        <f>CUF_sources!I$16</f>
        <v>0.85</v>
      </c>
      <c r="AJ133" s="55">
        <f>CUF_sources!J$16</f>
        <v>0.85</v>
      </c>
    </row>
    <row r="134" spans="1:36" ht="15" customHeight="1" x14ac:dyDescent="0.25">
      <c r="A134" s="9" t="s">
        <v>15</v>
      </c>
      <c r="B134" s="9" t="s">
        <v>33</v>
      </c>
      <c r="C134" s="9" t="s">
        <v>34</v>
      </c>
      <c r="D134" s="55">
        <f>IFERROR((generation!H134*1000)/(365*24*capacity!H134),0)</f>
        <v>0.79995067617954396</v>
      </c>
      <c r="E134" s="55">
        <f>IFERROR((generation!I134*1000)/(365*24*capacity!I134),0)</f>
        <v>0.76924331867198725</v>
      </c>
      <c r="F134" s="55">
        <f>IFERROR((generation!J134*1000)/(365*24*capacity!J134),0)</f>
        <v>0.76613068307985188</v>
      </c>
      <c r="G134" s="55">
        <f>IFERROR((generation!K134*1000)/(365*24*capacity!K134),0)</f>
        <v>0.78926613163964765</v>
      </c>
      <c r="H134" s="55">
        <f>IFERROR((generation!L134*1000)/(365*24*capacity!L134),0)</f>
        <v>0.79098180387357542</v>
      </c>
      <c r="I134" s="55">
        <f>IFERROR((generation!M134*1000)/(365*24*capacity!M134),0)</f>
        <v>0.72908096795262656</v>
      </c>
      <c r="J134" s="55">
        <f>IFERROR((generation!N134*1000)/(365*24*capacity!N134),0)</f>
        <v>0.7203355998023937</v>
      </c>
      <c r="K134" s="55">
        <f>IFERROR((generation!O134*1000)/(365*24*capacity!O134),0)</f>
        <v>0.74670483535098631</v>
      </c>
      <c r="L134" s="55">
        <f>IFERROR((generation!P134*1000)/(365*24*capacity!P134),0)</f>
        <v>0.72151541141096831</v>
      </c>
      <c r="M134" s="55">
        <f>IF(AND(AVERAGE(D134:L134)&gt;0,AVERAGE(D134:L134)&lt;1),AVERAGE(D134:L134),CUF_sources!C$17)</f>
        <v>0.75924549199573121</v>
      </c>
      <c r="N134" s="55">
        <f>IFERROR(M134*(CUF_sources!D$17/CUF_sources!C$17),0)</f>
        <v>0.75924549199573121</v>
      </c>
      <c r="O134" s="55">
        <f>IFERROR(N134*(CUF_sources!E$17/CUF_sources!D$17),0)</f>
        <v>0.75924549199573121</v>
      </c>
      <c r="P134" s="55">
        <f>IFERROR(O134*(CUF_sources!F$17/CUF_sources!E$17),0)</f>
        <v>0.75924549199573121</v>
      </c>
      <c r="Q134" s="55">
        <f>IFERROR(P134*(CUF_sources!G$17/CUF_sources!F$17),0)</f>
        <v>0.75924549199573121</v>
      </c>
      <c r="R134" s="55">
        <f>IFERROR(Q134*(CUF_sources!H$17/CUF_sources!G$17),0)</f>
        <v>0.75924549199573121</v>
      </c>
      <c r="S134" s="55">
        <f>IFERROR(R134*(CUF_sources!I$17/CUF_sources!H$17),0)</f>
        <v>0.75924549199573121</v>
      </c>
      <c r="T134" s="55">
        <f>IFERROR(S134*(CUF_sources!J$17/CUF_sources!I$17),0)</f>
        <v>0.75924549199573121</v>
      </c>
      <c r="U134" s="55">
        <f>IF(M134&lt;CUF_sources!C$17,CUF_sources!C$17,CUF!M134)</f>
        <v>0.81</v>
      </c>
      <c r="V134" s="55">
        <f>IFERROR(U134*(CUF_sources!D$17/CUF_sources!C$17),0)</f>
        <v>0.81</v>
      </c>
      <c r="W134" s="55">
        <f>IFERROR(V134*(CUF_sources!E$17/CUF_sources!D$17),0)</f>
        <v>0.81</v>
      </c>
      <c r="X134" s="55">
        <f>IFERROR(W134*(CUF_sources!F$17/CUF_sources!E$17),0)</f>
        <v>0.81</v>
      </c>
      <c r="Y134" s="55">
        <f>IFERROR(X134*(CUF_sources!G$17/CUF_sources!F$17),0)</f>
        <v>0.81</v>
      </c>
      <c r="Z134" s="55">
        <f>IFERROR(Y134*(CUF_sources!H$17/CUF_sources!G$17),0)</f>
        <v>0.81</v>
      </c>
      <c r="AA134" s="55">
        <f>IFERROR(Z134*(CUF_sources!I$17/CUF_sources!H$17),0)</f>
        <v>0.81</v>
      </c>
      <c r="AB134" s="55">
        <f>IFERROR(AA134*(CUF_sources!J$17/CUF_sources!I$17),0)</f>
        <v>0.81</v>
      </c>
      <c r="AC134" s="55">
        <f>CUF_sources!C$17</f>
        <v>0.81</v>
      </c>
      <c r="AD134" s="55">
        <f>CUF_sources!D$17</f>
        <v>0.81</v>
      </c>
      <c r="AE134" s="55">
        <f>CUF_sources!E$17</f>
        <v>0.81</v>
      </c>
      <c r="AF134" s="55">
        <f>CUF_sources!F$17</f>
        <v>0.81</v>
      </c>
      <c r="AG134" s="55">
        <f>CUF_sources!G$17</f>
        <v>0.81</v>
      </c>
      <c r="AH134" s="55">
        <f>CUF_sources!H$17</f>
        <v>0.81</v>
      </c>
      <c r="AI134" s="55">
        <f>CUF_sources!I$17</f>
        <v>0.81</v>
      </c>
      <c r="AJ134" s="55">
        <f>CUF_sources!J$17</f>
        <v>0.81</v>
      </c>
    </row>
    <row r="135" spans="1:36" ht="15" customHeight="1" x14ac:dyDescent="0.25">
      <c r="A135" s="9" t="s">
        <v>15</v>
      </c>
      <c r="B135" s="9" t="s">
        <v>35</v>
      </c>
      <c r="C135" s="9" t="s">
        <v>36</v>
      </c>
      <c r="D135" s="55">
        <f>IFERROR((generation!H135*1000)/(365*24*capacity!H135),0)</f>
        <v>0.2265699826475257</v>
      </c>
      <c r="E135" s="55">
        <f>IFERROR((generation!I135*1000)/(365*24*capacity!I135),0)</f>
        <v>0.28814186167751865</v>
      </c>
      <c r="F135" s="55">
        <f>IFERROR((generation!J135*1000)/(365*24*capacity!J135),0)</f>
        <v>0.34306335353812917</v>
      </c>
      <c r="G135" s="55">
        <f>IFERROR((generation!K135*1000)/(365*24*capacity!K135),0)</f>
        <v>0.31050755573748895</v>
      </c>
      <c r="H135" s="55">
        <f>IFERROR((generation!L135*1000)/(365*24*capacity!L135),0)</f>
        <v>0.27034926347874866</v>
      </c>
      <c r="I135" s="55">
        <f>IFERROR((generation!M135*1000)/(365*24*capacity!M135),0)</f>
        <v>0.2926659088325631</v>
      </c>
      <c r="J135" s="55">
        <f>IFERROR((generation!N135*1000)/(365*24*capacity!N135),0)</f>
        <v>0.24483427383365902</v>
      </c>
      <c r="K135" s="55">
        <f>IFERROR((generation!O135*1000)/(365*24*capacity!O135),0)</f>
        <v>0.31269804580294602</v>
      </c>
      <c r="L135" s="55">
        <f>IFERROR((generation!P135*1000)/(365*24*capacity!P135),0)</f>
        <v>0.27171345124429391</v>
      </c>
      <c r="M135" s="55">
        <f>IF(AND(AVERAGE(D135:L135)&gt;0,AVERAGE(D135:L135)&lt;1),AVERAGE(D135:L135),CUF_sources!C$18)</f>
        <v>0.28450485519920821</v>
      </c>
      <c r="N135" s="55">
        <f>IFERROR(M135*(CUF_sources!D$18/CUF_sources!C$18),0)</f>
        <v>0.28450485519920821</v>
      </c>
      <c r="O135" s="55">
        <f>IFERROR(N135*(CUF_sources!E$18/CUF_sources!D$18),0)</f>
        <v>0.28450485519920821</v>
      </c>
      <c r="P135" s="55">
        <f>IFERROR(O135*(CUF_sources!F$18/CUF_sources!E$18),0)</f>
        <v>0.28450485519920821</v>
      </c>
      <c r="Q135" s="55">
        <f>IFERROR(P135*(CUF_sources!G$18/CUF_sources!F$18),0)</f>
        <v>0.28450485519920821</v>
      </c>
      <c r="R135" s="55">
        <f>IFERROR(Q135*(CUF_sources!H$18/CUF_sources!G$18),0)</f>
        <v>0.28450485519920821</v>
      </c>
      <c r="S135" s="55">
        <f>IFERROR(R135*(CUF_sources!I$18/CUF_sources!H$18),0)</f>
        <v>0.28450485519920821</v>
      </c>
      <c r="T135" s="55">
        <f>IFERROR(S135*(CUF_sources!J$18/CUF_sources!I$18),0)</f>
        <v>0.28450485519920821</v>
      </c>
      <c r="U135" s="55">
        <f>IF(M135&gt;0,M135,CUF_sources!C$18)</f>
        <v>0.28450485519920821</v>
      </c>
      <c r="V135" s="55">
        <f>IFERROR(U135*(CUF_sources!D$18/CUF_sources!C$18),0)</f>
        <v>0.28450485519920821</v>
      </c>
      <c r="W135" s="55">
        <f>IFERROR(V135*(CUF_sources!E$18/CUF_sources!D$18),0)</f>
        <v>0.28450485519920821</v>
      </c>
      <c r="X135" s="55">
        <f>IFERROR(W135*(CUF_sources!F$18/CUF_sources!E$18),0)</f>
        <v>0.28450485519920821</v>
      </c>
      <c r="Y135" s="55">
        <f>IFERROR(X135*(CUF_sources!G$18/CUF_sources!F$18),0)</f>
        <v>0.28450485519920821</v>
      </c>
      <c r="Z135" s="55">
        <f>IFERROR(Y135*(CUF_sources!H$18/CUF_sources!G$18),0)</f>
        <v>0.28450485519920821</v>
      </c>
      <c r="AA135" s="55">
        <f>IFERROR(Z135*(CUF_sources!I$18/CUF_sources!H$18),0)</f>
        <v>0.28450485519920821</v>
      </c>
      <c r="AB135" s="55">
        <f>IFERROR(AA135*(CUF_sources!J$18/CUF_sources!I$18),0)</f>
        <v>0.28450485519920821</v>
      </c>
      <c r="AC135" s="55">
        <f>CUF_sources!C$18</f>
        <v>0.37</v>
      </c>
      <c r="AD135" s="55">
        <f>CUF_sources!D$18</f>
        <v>0.37</v>
      </c>
      <c r="AE135" s="55">
        <f>CUF_sources!E$18</f>
        <v>0.37</v>
      </c>
      <c r="AF135" s="55">
        <f>CUF_sources!F$18</f>
        <v>0.37</v>
      </c>
      <c r="AG135" s="55">
        <f>CUF_sources!G$18</f>
        <v>0.37</v>
      </c>
      <c r="AH135" s="55">
        <f>CUF_sources!H$18</f>
        <v>0.37</v>
      </c>
      <c r="AI135" s="55">
        <f>CUF_sources!I$18</f>
        <v>0.37</v>
      </c>
      <c r="AJ135" s="55">
        <f>CUF_sources!J$18</f>
        <v>0.37</v>
      </c>
    </row>
    <row r="136" spans="1:36" ht="15" customHeight="1" x14ac:dyDescent="0.25">
      <c r="A136" s="9" t="s">
        <v>15</v>
      </c>
      <c r="B136" s="9" t="s">
        <v>79</v>
      </c>
      <c r="C136" s="9" t="s">
        <v>83</v>
      </c>
      <c r="D136" s="55">
        <f>IFERROR((generation!H136*1000)/(365*24*capacity!H136),0)</f>
        <v>0.20897930728235994</v>
      </c>
      <c r="E136" s="55">
        <f>IFERROR((generation!I136*1000)/(365*24*capacity!I136),0)</f>
        <v>0.22776141636182795</v>
      </c>
      <c r="F136" s="55">
        <f>IFERROR((generation!J136*1000)/(365*24*capacity!J136),0)</f>
        <v>0.225718538645969</v>
      </c>
      <c r="G136" s="55">
        <f>IFERROR((generation!K136*1000)/(365*24*capacity!K136),0)</f>
        <v>0.21492326921816496</v>
      </c>
      <c r="H136" s="55">
        <f>IFERROR((generation!L136*1000)/(365*24*capacity!L136),0)</f>
        <v>0.23744721891763806</v>
      </c>
      <c r="I136" s="55">
        <f>IFERROR((generation!M136*1000)/(365*24*capacity!M136),0)</f>
        <v>0.2110178613262777</v>
      </c>
      <c r="J136" s="55">
        <f>IFERROR((generation!N136*1000)/(365*24*capacity!N136),0)</f>
        <v>0.20810594617115577</v>
      </c>
      <c r="K136" s="55">
        <f>IFERROR((generation!O136*1000)/(365*24*capacity!O136),0)</f>
        <v>0.21910387955396865</v>
      </c>
      <c r="L136" s="55">
        <f>IFERROR((generation!P136*1000)/(365*24*capacity!P136),0)</f>
        <v>0.24129164093609318</v>
      </c>
      <c r="M136" s="55">
        <f>IF(AND(AVERAGE(D136:L136)&gt;0,AVERAGE(D136:L136)&lt;1),AVERAGE(D136:L136),CUF_sources!C$19)</f>
        <v>0.22159434204593947</v>
      </c>
      <c r="N136" s="55">
        <f>IFERROR(M136*(CUF_sources!D$19/CUF_sources!C$19),0)</f>
        <v>0.26591321045512734</v>
      </c>
      <c r="O136" s="55">
        <f>IFERROR(N136*(CUF_sources!E$19/CUF_sources!D$19),0)</f>
        <v>0.28807264465972127</v>
      </c>
      <c r="P136" s="55">
        <f>IFERROR(O136*(CUF_sources!F$19/CUF_sources!E$19),0)</f>
        <v>0.31023207886431525</v>
      </c>
      <c r="Q136" s="55">
        <f>IFERROR(P136*(CUF_sources!G$19/CUF_sources!F$19),0)</f>
        <v>0.33239151306890918</v>
      </c>
      <c r="R136" s="55">
        <f>IFERROR(Q136*(CUF_sources!H$19/CUF_sources!G$19),0)</f>
        <v>0.35455094727350311</v>
      </c>
      <c r="S136" s="55">
        <f>IFERROR(R136*(CUF_sources!I$19/CUF_sources!H$19),0)</f>
        <v>0.37671038147809704</v>
      </c>
      <c r="T136" s="55">
        <f>IFERROR(S136*(CUF_sources!J$19/CUF_sources!I$19),0)</f>
        <v>0.39886981568269098</v>
      </c>
      <c r="U136" s="55">
        <f>IF(M136&gt;0,M136,CUF_sources!C$19)</f>
        <v>0.22159434204593947</v>
      </c>
      <c r="V136" s="55">
        <f>IFERROR(U136*(CUF_sources!D$19/CUF_sources!C$19),0)</f>
        <v>0.26591321045512734</v>
      </c>
      <c r="W136" s="55">
        <f>IFERROR(V136*(CUF_sources!E$19/CUF_sources!D$19),0)</f>
        <v>0.28807264465972127</v>
      </c>
      <c r="X136" s="55">
        <f>IFERROR(W136*(CUF_sources!F$19/CUF_sources!E$19),0)</f>
        <v>0.31023207886431525</v>
      </c>
      <c r="Y136" s="55">
        <f>IFERROR(X136*(CUF_sources!G$19/CUF_sources!F$19),0)</f>
        <v>0.33239151306890918</v>
      </c>
      <c r="Z136" s="55">
        <f>IFERROR(Y136*(CUF_sources!H$19/CUF_sources!G$19),0)</f>
        <v>0.35455094727350311</v>
      </c>
      <c r="AA136" s="55">
        <f>IFERROR(Z136*(CUF_sources!I$19/CUF_sources!H$19),0)</f>
        <v>0.37671038147809704</v>
      </c>
      <c r="AB136" s="55">
        <f>IFERROR(AA136*(CUF_sources!J$19/CUF_sources!I$19),0)</f>
        <v>0.39886981568269098</v>
      </c>
      <c r="AC136" s="55">
        <f>CUF_sources!C$19</f>
        <v>0.25</v>
      </c>
      <c r="AD136" s="55">
        <f>CUF_sources!D$19</f>
        <v>0.3</v>
      </c>
      <c r="AE136" s="55">
        <f>CUF_sources!E$19</f>
        <v>0.32499999999999996</v>
      </c>
      <c r="AF136" s="55">
        <f>CUF_sources!F$19</f>
        <v>0.35</v>
      </c>
      <c r="AG136" s="55">
        <f>CUF_sources!G$19</f>
        <v>0.375</v>
      </c>
      <c r="AH136" s="55">
        <f>CUF_sources!H$19</f>
        <v>0.4</v>
      </c>
      <c r="AI136" s="55">
        <f>CUF_sources!I$19</f>
        <v>0.42500000000000004</v>
      </c>
      <c r="AJ136" s="55">
        <f>CUF_sources!J$19</f>
        <v>0.45</v>
      </c>
    </row>
    <row r="137" spans="1:36" ht="15" customHeight="1" x14ac:dyDescent="0.25">
      <c r="A137" s="9" t="s">
        <v>15</v>
      </c>
      <c r="B137" s="9" t="s">
        <v>78</v>
      </c>
      <c r="C137" s="9" t="s">
        <v>84</v>
      </c>
      <c r="D137" s="55">
        <f>IFERROR((generation!H137*1000)/(365*24*capacity!H137),0)</f>
        <v>0</v>
      </c>
      <c r="E137" s="55">
        <f>IFERROR((generation!I137*1000)/(365*24*capacity!I137),0)</f>
        <v>0</v>
      </c>
      <c r="F137" s="55">
        <f>IFERROR((generation!J137*1000)/(365*24*capacity!J137),0)</f>
        <v>0</v>
      </c>
      <c r="G137" s="55">
        <f>IFERROR((generation!K137*1000)/(365*24*capacity!K137),0)</f>
        <v>0</v>
      </c>
      <c r="H137" s="55">
        <f>IFERROR((generation!L137*1000)/(365*24*capacity!L137),0)</f>
        <v>0</v>
      </c>
      <c r="I137" s="55">
        <f>IFERROR((generation!M137*1000)/(365*24*capacity!M137),0)</f>
        <v>0</v>
      </c>
      <c r="J137" s="55">
        <f>IFERROR((generation!N137*1000)/(365*24*capacity!N137),0)</f>
        <v>0</v>
      </c>
      <c r="K137" s="55">
        <f>IFERROR((generation!O137*1000)/(365*24*capacity!O137),0)</f>
        <v>0</v>
      </c>
      <c r="L137" s="55">
        <f>IFERROR((generation!P137*1000)/(365*24*capacity!P137),0)</f>
        <v>0</v>
      </c>
      <c r="M137" s="55">
        <f>IF(AND(AVERAGE(D137:L137)&gt;0,AVERAGE(D137:L137)&lt;1),AVERAGE(D137:L137),CUF_sources!C$20)</f>
        <v>0.35714285714285715</v>
      </c>
      <c r="N137" s="55">
        <f>IFERROR(M137*(CUF_sources!D$20/CUF_sources!C$20),0)</f>
        <v>0.4</v>
      </c>
      <c r="O137" s="55">
        <f>IFERROR(N137*(CUF_sources!E$20/CUF_sources!D$20),0)</f>
        <v>0.43</v>
      </c>
      <c r="P137" s="55">
        <f>IFERROR(O137*(CUF_sources!F$20/CUF_sources!E$20),0)</f>
        <v>0.45999999999999996</v>
      </c>
      <c r="Q137" s="55">
        <f>IFERROR(P137*(CUF_sources!G$20/CUF_sources!F$20),0)</f>
        <v>0.46999999999999992</v>
      </c>
      <c r="R137" s="55">
        <f>IFERROR(Q137*(CUF_sources!H$20/CUF_sources!G$20),0)</f>
        <v>0.47999999999999987</v>
      </c>
      <c r="S137" s="55">
        <f>IFERROR(R137*(CUF_sources!I$20/CUF_sources!H$20),0)</f>
        <v>0.47999999999999987</v>
      </c>
      <c r="T137" s="55">
        <f>IFERROR(S137*(CUF_sources!J$20/CUF_sources!I$20),0)</f>
        <v>0.47999999999999987</v>
      </c>
      <c r="U137" s="55">
        <f>IF(M137&gt;0,M137,CUF_sources!C$20)</f>
        <v>0.35714285714285715</v>
      </c>
      <c r="V137" s="55">
        <f>IFERROR(U137*(CUF_sources!D$20/CUF_sources!C$20),0)</f>
        <v>0.4</v>
      </c>
      <c r="W137" s="55">
        <f>IFERROR(V137*(CUF_sources!E$20/CUF_sources!D$20),0)</f>
        <v>0.43</v>
      </c>
      <c r="X137" s="55">
        <f>IFERROR(W137*(CUF_sources!F$20/CUF_sources!E$20),0)</f>
        <v>0.45999999999999996</v>
      </c>
      <c r="Y137" s="55">
        <f>IFERROR(X137*(CUF_sources!G$20/CUF_sources!F$20),0)</f>
        <v>0.46999999999999992</v>
      </c>
      <c r="Z137" s="55">
        <f>IFERROR(Y137*(CUF_sources!H$20/CUF_sources!G$20),0)</f>
        <v>0.47999999999999987</v>
      </c>
      <c r="AA137" s="55">
        <f>IFERROR(Z137*(CUF_sources!I$20/CUF_sources!H$20),0)</f>
        <v>0.47999999999999987</v>
      </c>
      <c r="AB137" s="55">
        <f>IFERROR(AA137*(CUF_sources!J$20/CUF_sources!I$20),0)</f>
        <v>0.47999999999999987</v>
      </c>
      <c r="AC137" s="55">
        <f>CUF_sources!C$20</f>
        <v>0.35714285714285715</v>
      </c>
      <c r="AD137" s="55">
        <f>CUF_sources!D$20</f>
        <v>0.4</v>
      </c>
      <c r="AE137" s="55">
        <f>CUF_sources!E$20</f>
        <v>0.43000000000000005</v>
      </c>
      <c r="AF137" s="55">
        <f>CUF_sources!F$20</f>
        <v>0.46</v>
      </c>
      <c r="AG137" s="55">
        <f>CUF_sources!G$20</f>
        <v>0.47</v>
      </c>
      <c r="AH137" s="55">
        <f>CUF_sources!H$20</f>
        <v>0.48</v>
      </c>
      <c r="AI137" s="55">
        <f>CUF_sources!I$20</f>
        <v>0.48</v>
      </c>
      <c r="AJ137" s="55">
        <f>CUF_sources!J$20</f>
        <v>0.48</v>
      </c>
    </row>
    <row r="138" spans="1:36" ht="15" customHeight="1" x14ac:dyDescent="0.25">
      <c r="A138" s="9" t="s">
        <v>15</v>
      </c>
      <c r="B138" s="9" t="s">
        <v>37</v>
      </c>
      <c r="C138" s="9" t="s">
        <v>38</v>
      </c>
      <c r="D138" s="55">
        <f>IFERROR((generation!H138*1000)/(365*24*capacity!H138),0)</f>
        <v>9.2391242306928731E-2</v>
      </c>
      <c r="E138" s="55">
        <f>IFERROR((generation!I138*1000)/(365*24*capacity!I138),0)</f>
        <v>8.4860590811667136E-2</v>
      </c>
      <c r="F138" s="55">
        <f>IFERROR((generation!J138*1000)/(365*24*capacity!J138),0)</f>
        <v>7.2225157104751567E-2</v>
      </c>
      <c r="G138" s="55">
        <f>IFERROR((generation!K138*1000)/(365*24*capacity!K138),0)</f>
        <v>0.16915709689939012</v>
      </c>
      <c r="H138" s="55">
        <f>IFERROR((generation!L138*1000)/(365*24*capacity!L138),0)</f>
        <v>0.11421816489015767</v>
      </c>
      <c r="I138" s="55">
        <f>IFERROR((generation!M138*1000)/(365*24*capacity!M138),0)</f>
        <v>0.11733366193615521</v>
      </c>
      <c r="J138" s="55">
        <f>IFERROR((generation!N138*1000)/(365*24*capacity!N138),0)</f>
        <v>0.15032010855518221</v>
      </c>
      <c r="K138" s="55">
        <f>IFERROR((generation!O138*1000)/(365*24*capacity!O138),0)</f>
        <v>0.10421986195653679</v>
      </c>
      <c r="L138" s="55">
        <f>IFERROR((generation!P138*1000)/(365*24*capacity!P138),0)</f>
        <v>0.20641084164283052</v>
      </c>
      <c r="M138" s="55">
        <f>IF(AND(AVERAGE(D138:L138)&gt;0,AVERAGE(D138:L138)&lt;1),AVERAGE(D138:L138),CUF_sources!C$21)</f>
        <v>0.12345963623373334</v>
      </c>
      <c r="N138" s="55">
        <f>IFERROR(M138*(CUF_sources!D$21/CUF_sources!C$21),0)</f>
        <v>0.12345963623373334</v>
      </c>
      <c r="O138" s="55">
        <f>IFERROR(N138*(CUF_sources!E$21/CUF_sources!D$21),0)</f>
        <v>0.12345963623373334</v>
      </c>
      <c r="P138" s="55">
        <f>IFERROR(O138*(CUF_sources!F$21/CUF_sources!E$21),0)</f>
        <v>0.12345963623373334</v>
      </c>
      <c r="Q138" s="55">
        <f>IFERROR(P138*(CUF_sources!G$21/CUF_sources!F$21),0)</f>
        <v>0.12345963623373334</v>
      </c>
      <c r="R138" s="55">
        <f>IFERROR(Q138*(CUF_sources!H$21/CUF_sources!G$21),0)</f>
        <v>0.12345963623373334</v>
      </c>
      <c r="S138" s="55">
        <f>IFERROR(R138*(CUF_sources!I$21/CUF_sources!H$21),0)</f>
        <v>0.12345963623373334</v>
      </c>
      <c r="T138" s="55">
        <f>IFERROR(S138*(CUF_sources!J$21/CUF_sources!I$21),0)</f>
        <v>0.12345963623373334</v>
      </c>
      <c r="U138" s="55">
        <f>IF(M138&lt;CUF_sources!C$21,CUF_sources!C$21,CUF!M138)</f>
        <v>0.85</v>
      </c>
      <c r="V138" s="55">
        <f>IFERROR(U138*(CUF_sources!D$21/CUF_sources!C$21),0)</f>
        <v>0.85</v>
      </c>
      <c r="W138" s="55">
        <f>IFERROR(V138*(CUF_sources!E$21/CUF_sources!D$21),0)</f>
        <v>0.85</v>
      </c>
      <c r="X138" s="55">
        <f>IFERROR(W138*(CUF_sources!F$21/CUF_sources!E$21),0)</f>
        <v>0.85</v>
      </c>
      <c r="Y138" s="55">
        <f>IFERROR(X138*(CUF_sources!G$21/CUF_sources!F$21),0)</f>
        <v>0.85</v>
      </c>
      <c r="Z138" s="55">
        <f>IFERROR(Y138*(CUF_sources!H$21/CUF_sources!G$21),0)</f>
        <v>0.85</v>
      </c>
      <c r="AA138" s="55">
        <f>IFERROR(Z138*(CUF_sources!I$21/CUF_sources!H$21),0)</f>
        <v>0.85</v>
      </c>
      <c r="AB138" s="55">
        <f>IFERROR(AA138*(CUF_sources!J$21/CUF_sources!I$21),0)</f>
        <v>0.85</v>
      </c>
      <c r="AC138" s="55">
        <f>CUF_sources!C$21</f>
        <v>0.85</v>
      </c>
      <c r="AD138" s="55">
        <f>CUF_sources!D$21</f>
        <v>0.85</v>
      </c>
      <c r="AE138" s="55">
        <f>CUF_sources!E$21</f>
        <v>0.85</v>
      </c>
      <c r="AF138" s="55">
        <f>CUF_sources!F$21</f>
        <v>0.85</v>
      </c>
      <c r="AG138" s="55">
        <f>CUF_sources!G$21</f>
        <v>0.85</v>
      </c>
      <c r="AH138" s="55">
        <f>CUF_sources!H$21</f>
        <v>0.85</v>
      </c>
      <c r="AI138" s="55">
        <f>CUF_sources!I$21</f>
        <v>0.85</v>
      </c>
      <c r="AJ138" s="55">
        <f>CUF_sources!J$21</f>
        <v>0.85</v>
      </c>
    </row>
    <row r="139" spans="1:36" ht="15" customHeight="1" x14ac:dyDescent="0.25">
      <c r="A139" s="9" t="s">
        <v>15</v>
      </c>
      <c r="B139" s="9" t="s">
        <v>39</v>
      </c>
      <c r="C139" s="9" t="s">
        <v>40</v>
      </c>
      <c r="D139" s="55">
        <f>IFERROR((generation!H139*1000)/(365*24*capacity!H139),0)</f>
        <v>0.58483722006871863</v>
      </c>
      <c r="E139" s="55">
        <f>IFERROR((generation!I139*1000)/(365*24*capacity!I139),0)</f>
        <v>0.57225176699655511</v>
      </c>
      <c r="F139" s="55">
        <f>IFERROR((generation!J139*1000)/(365*24*capacity!J139),0)</f>
        <v>0.54714787415233801</v>
      </c>
      <c r="G139" s="55">
        <f>IFERROR((generation!K139*1000)/(365*24*capacity!K139),0)</f>
        <v>0.54597994704528785</v>
      </c>
      <c r="H139" s="55">
        <f>IFERROR((generation!L139*1000)/(365*24*capacity!L139),0)</f>
        <v>0.57333675888280211</v>
      </c>
      <c r="I139" s="55">
        <f>IFERROR((generation!M139*1000)/(365*24*capacity!M139),0)</f>
        <v>0.58812332333154971</v>
      </c>
      <c r="J139" s="55">
        <f>IFERROR((generation!N139*1000)/(365*24*capacity!N139),0)</f>
        <v>0.59262394718274747</v>
      </c>
      <c r="K139" s="55">
        <f>IFERROR((generation!O139*1000)/(365*24*capacity!O139),0)</f>
        <v>0.55548476404721125</v>
      </c>
      <c r="L139" s="55">
        <f>IFERROR((generation!P139*1000)/(365*24*capacity!P139),0)</f>
        <v>0.54595965395115631</v>
      </c>
      <c r="M139" s="55">
        <f>IF(AND(AVERAGE(D139:L139)&gt;0,AVERAGE(D139:L139)&lt;1),AVERAGE(D139:L139),CUF_sources!C$22)</f>
        <v>0.56730502840648511</v>
      </c>
      <c r="N139" s="55">
        <f>IFERROR(M139*(CUF_sources!D$22/CUF_sources!C$22),0)</f>
        <v>0.56730502840648511</v>
      </c>
      <c r="O139" s="55">
        <f>IFERROR(N139*(CUF_sources!E$22/CUF_sources!D$22),0)</f>
        <v>0.56730502840648511</v>
      </c>
      <c r="P139" s="55">
        <f>IFERROR(O139*(CUF_sources!F$22/CUF_sources!E$22),0)</f>
        <v>0.56730502840648511</v>
      </c>
      <c r="Q139" s="55">
        <f>IFERROR(P139*(CUF_sources!G$22/CUF_sources!F$22),0)</f>
        <v>0.56730502840648511</v>
      </c>
      <c r="R139" s="55">
        <f>IFERROR(Q139*(CUF_sources!H$22/CUF_sources!G$22),0)</f>
        <v>0.56730502840648511</v>
      </c>
      <c r="S139" s="55">
        <f>IFERROR(R139*(CUF_sources!I$22/CUF_sources!H$22),0)</f>
        <v>0.56730502840648511</v>
      </c>
      <c r="T139" s="55">
        <f>IFERROR(S139*(CUF_sources!J$22/CUF_sources!I$22),0)</f>
        <v>0.56730502840648511</v>
      </c>
      <c r="U139" s="55">
        <f>IF(M139&lt;CUF_sources!C$22,CUF_sources!C$22,CUF!M139)</f>
        <v>0.7</v>
      </c>
      <c r="V139" s="55">
        <f>IFERROR(U139*(CUF_sources!D$22/CUF_sources!C$22),0)</f>
        <v>0.7</v>
      </c>
      <c r="W139" s="55">
        <f>IFERROR(V139*(CUF_sources!E$22/CUF_sources!D$22),0)</f>
        <v>0.7</v>
      </c>
      <c r="X139" s="55">
        <f>IFERROR(W139*(CUF_sources!F$22/CUF_sources!E$22),0)</f>
        <v>0.7</v>
      </c>
      <c r="Y139" s="55">
        <f>IFERROR(X139*(CUF_sources!G$22/CUF_sources!F$22),0)</f>
        <v>0.7</v>
      </c>
      <c r="Z139" s="55">
        <f>IFERROR(Y139*(CUF_sources!H$22/CUF_sources!G$22),0)</f>
        <v>0.7</v>
      </c>
      <c r="AA139" s="55">
        <f>IFERROR(Z139*(CUF_sources!I$22/CUF_sources!H$22),0)</f>
        <v>0.7</v>
      </c>
      <c r="AB139" s="55">
        <f>IFERROR(AA139*(CUF_sources!J$22/CUF_sources!I$22),0)</f>
        <v>0.7</v>
      </c>
      <c r="AC139" s="55">
        <f>CUF_sources!C$22</f>
        <v>0.7</v>
      </c>
      <c r="AD139" s="55">
        <f>CUF_sources!D$22</f>
        <v>0.7</v>
      </c>
      <c r="AE139" s="55">
        <f>CUF_sources!E$22</f>
        <v>0.7</v>
      </c>
      <c r="AF139" s="55">
        <f>CUF_sources!F$22</f>
        <v>0.7</v>
      </c>
      <c r="AG139" s="55">
        <f>CUF_sources!G$22</f>
        <v>0.7</v>
      </c>
      <c r="AH139" s="55">
        <f>CUF_sources!H$22</f>
        <v>0.7</v>
      </c>
      <c r="AI139" s="55">
        <f>CUF_sources!I$22</f>
        <v>0.7</v>
      </c>
      <c r="AJ139" s="55">
        <f>CUF_sources!J$22</f>
        <v>0.7</v>
      </c>
    </row>
    <row r="140" spans="1:36" ht="15" customHeight="1" x14ac:dyDescent="0.25">
      <c r="A140" s="9" t="s">
        <v>15</v>
      </c>
      <c r="B140" s="9" t="s">
        <v>80</v>
      </c>
      <c r="C140" s="9" t="s">
        <v>85</v>
      </c>
      <c r="D140" s="55">
        <f>IFERROR((generation!H140*1000)/(365*24*capacity!H140),0)</f>
        <v>7.7001712272997236E-2</v>
      </c>
      <c r="E140" s="55">
        <f>IFERROR((generation!I140*1000)/(365*24*capacity!I140),0)</f>
        <v>0.11721847679289767</v>
      </c>
      <c r="F140" s="55">
        <f>IFERROR((generation!J140*1000)/(365*24*capacity!J140),0)</f>
        <v>0.10473926768501338</v>
      </c>
      <c r="G140" s="55">
        <f>IFERROR((generation!K140*1000)/(365*24*capacity!K140),0)</f>
        <v>0.12318793781937235</v>
      </c>
      <c r="H140" s="55">
        <f>IFERROR((generation!L140*1000)/(365*24*capacity!L140),0)</f>
        <v>0.12701966038061341</v>
      </c>
      <c r="I140" s="55">
        <f>IFERROR((generation!M140*1000)/(365*24*capacity!M140),0)</f>
        <v>0.13590291089860365</v>
      </c>
      <c r="J140" s="55">
        <f>IFERROR((generation!N140*1000)/(365*24*capacity!N140),0)</f>
        <v>0.1325889898722675</v>
      </c>
      <c r="K140" s="55">
        <f>IFERROR((generation!O140*1000)/(365*24*capacity!O140),0)</f>
        <v>0.13444400700138137</v>
      </c>
      <c r="L140" s="55">
        <f>IFERROR((generation!P140*1000)/(365*24*capacity!P140),0)</f>
        <v>0.13654766307033178</v>
      </c>
      <c r="M140" s="55">
        <f>IF(AND(AVERAGE(D140:L140)&gt;0,AVERAGE(D140:L140)&lt;1),AVERAGE(D140:L140),CUF_sources!C$23)</f>
        <v>0.1209611806437198</v>
      </c>
      <c r="N140" s="55">
        <f>IFERROR(M140*(CUF_sources!D$23/CUF_sources!C$23),0)</f>
        <v>0.12568622676261509</v>
      </c>
      <c r="O140" s="55">
        <f>IFERROR(N140*(CUF_sources!E$23/CUF_sources!D$23),0)</f>
        <v>0.12899375904584182</v>
      </c>
      <c r="P140" s="55">
        <f>IFERROR(O140*(CUF_sources!F$23/CUF_sources!E$23),0)</f>
        <v>0.13230129132906854</v>
      </c>
      <c r="Q140" s="55">
        <f>IFERROR(P140*(CUF_sources!G$23/CUF_sources!F$23),0)</f>
        <v>0.13560882361229523</v>
      </c>
      <c r="R140" s="55">
        <f>IFERROR(Q140*(CUF_sources!H$23/CUF_sources!G$23),0)</f>
        <v>0.13891635589552193</v>
      </c>
      <c r="S140" s="55">
        <f>IFERROR(R140*(CUF_sources!I$23/CUF_sources!H$23),0)</f>
        <v>0.13891635589552193</v>
      </c>
      <c r="T140" s="55">
        <f>IFERROR(S140*(CUF_sources!J$23/CUF_sources!I$23),0)</f>
        <v>0.13891635589552193</v>
      </c>
      <c r="U140" s="55">
        <f>IF(M140&gt;0,M140,CUF_sources!C$23)</f>
        <v>0.1209611806437198</v>
      </c>
      <c r="V140" s="55">
        <f>IFERROR(U140*(CUF_sources!D$23/CUF_sources!C$23),0)</f>
        <v>0.12568622676261509</v>
      </c>
      <c r="W140" s="55">
        <f>IFERROR(V140*(CUF_sources!E$23/CUF_sources!D$23),0)</f>
        <v>0.12899375904584182</v>
      </c>
      <c r="X140" s="55">
        <f>IFERROR(W140*(CUF_sources!F$23/CUF_sources!E$23),0)</f>
        <v>0.13230129132906854</v>
      </c>
      <c r="Y140" s="55">
        <f>IFERROR(X140*(CUF_sources!G$23/CUF_sources!F$23),0)</f>
        <v>0.13560882361229523</v>
      </c>
      <c r="Z140" s="55">
        <f>IFERROR(Y140*(CUF_sources!H$23/CUF_sources!G$23),0)</f>
        <v>0.13891635589552193</v>
      </c>
      <c r="AA140" s="55">
        <f>IFERROR(Z140*(CUF_sources!I$23/CUF_sources!H$23),0)</f>
        <v>0.13891635589552193</v>
      </c>
      <c r="AB140" s="55">
        <f>IFERROR(AA140*(CUF_sources!J$23/CUF_sources!I$23),0)</f>
        <v>0.13891635589552193</v>
      </c>
      <c r="AC140" s="55">
        <f>CUF_sources!C$23</f>
        <v>0.18285714285714286</v>
      </c>
      <c r="AD140" s="55">
        <f>CUF_sources!D$23</f>
        <v>0.19</v>
      </c>
      <c r="AE140" s="55">
        <f>CUF_sources!E$23</f>
        <v>0.19500000000000001</v>
      </c>
      <c r="AF140" s="55">
        <f>CUF_sources!F$23</f>
        <v>0.2</v>
      </c>
      <c r="AG140" s="55">
        <f>CUF_sources!G$23</f>
        <v>0.20500000000000002</v>
      </c>
      <c r="AH140" s="55">
        <f>CUF_sources!H$23</f>
        <v>0.21</v>
      </c>
      <c r="AI140" s="55">
        <f>CUF_sources!I$23</f>
        <v>0.21</v>
      </c>
      <c r="AJ140" s="55">
        <f>CUF_sources!J$23</f>
        <v>0.21</v>
      </c>
    </row>
    <row r="141" spans="1:36" ht="15" customHeight="1" x14ac:dyDescent="0.25">
      <c r="A141" s="9" t="s">
        <v>15</v>
      </c>
      <c r="B141" s="9" t="s">
        <v>81</v>
      </c>
      <c r="C141" s="9" t="s">
        <v>86</v>
      </c>
      <c r="D141" s="55">
        <f>IFERROR((generation!H141*1000)/(365*24*capacity!H141),0)</f>
        <v>9.421215067886346E-2</v>
      </c>
      <c r="E141" s="55">
        <f>IFERROR((generation!I141*1000)/(365*24*capacity!I141),0)</f>
        <v>0.11519736116287894</v>
      </c>
      <c r="F141" s="55">
        <f>IFERROR((generation!J141*1000)/(365*24*capacity!J141),0)</f>
        <v>0.11798710019158898</v>
      </c>
      <c r="G141" s="55">
        <f>IFERROR((generation!K141*1000)/(365*24*capacity!K141),0)</f>
        <v>0.1191830975237967</v>
      </c>
      <c r="H141" s="55">
        <f>IFERROR((generation!L141*1000)/(365*24*capacity!L141),0)</f>
        <v>0.12125648731163313</v>
      </c>
      <c r="I141" s="55">
        <f>IFERROR((generation!M141*1000)/(365*24*capacity!M141),0)</f>
        <v>0.12124097785858462</v>
      </c>
      <c r="J141" s="55">
        <f>IFERROR((generation!N141*1000)/(365*24*capacity!N141),0)</f>
        <v>0.12149105118975764</v>
      </c>
      <c r="K141" s="55">
        <f>IFERROR((generation!O141*1000)/(365*24*capacity!O141),0)</f>
        <v>0.12199363055739504</v>
      </c>
      <c r="L141" s="55">
        <f>IFERROR((generation!P141*1000)/(365*24*capacity!P141),0)</f>
        <v>0.12167429033606625</v>
      </c>
      <c r="M141" s="55">
        <f>IF(AND(AVERAGE(D141:L141)&gt;0,AVERAGE(D141:L141)&lt;1),AVERAGE(D141:L141),CUF_sources!C$24)</f>
        <v>0.11713734964561834</v>
      </c>
      <c r="N141" s="55">
        <f>IFERROR(M141*(CUF_sources!D$24/CUF_sources!C$24),0)</f>
        <v>0.11713734964561834</v>
      </c>
      <c r="O141" s="55">
        <f>IFERROR(N141*(CUF_sources!E$24/CUF_sources!D$24),0)</f>
        <v>0.1220180725475191</v>
      </c>
      <c r="P141" s="55">
        <f>IFERROR(O141*(CUF_sources!F$24/CUF_sources!E$24),0)</f>
        <v>0.12689879544941987</v>
      </c>
      <c r="Q141" s="55">
        <f>IFERROR(P141*(CUF_sources!G$24/CUF_sources!F$24),0)</f>
        <v>0.13177951835132065</v>
      </c>
      <c r="R141" s="55">
        <f>IFERROR(Q141*(CUF_sources!H$24/CUF_sources!G$24),0)</f>
        <v>0.1366602412532214</v>
      </c>
      <c r="S141" s="55">
        <f>IFERROR(R141*(CUF_sources!I$24/CUF_sources!H$24),0)</f>
        <v>0.1366602412532214</v>
      </c>
      <c r="T141" s="55">
        <f>IFERROR(S141*(CUF_sources!J$24/CUF_sources!I$24),0)</f>
        <v>0.1366602412532214</v>
      </c>
      <c r="U141" s="55">
        <f>IF(M141&gt;0,M141,CUF_sources!C$24)</f>
        <v>0.11713734964561834</v>
      </c>
      <c r="V141" s="55">
        <f>IFERROR(U141*(CUF_sources!D$24/CUF_sources!C$24),0)</f>
        <v>0.11713734964561834</v>
      </c>
      <c r="W141" s="55">
        <f>IFERROR(V141*(CUF_sources!E$24/CUF_sources!D$24),0)</f>
        <v>0.1220180725475191</v>
      </c>
      <c r="X141" s="55">
        <f>IFERROR(W141*(CUF_sources!F$24/CUF_sources!E$24),0)</f>
        <v>0.12689879544941987</v>
      </c>
      <c r="Y141" s="55">
        <f>IFERROR(X141*(CUF_sources!G$24/CUF_sources!F$24),0)</f>
        <v>0.13177951835132065</v>
      </c>
      <c r="Z141" s="55">
        <f>IFERROR(Y141*(CUF_sources!H$24/CUF_sources!G$24),0)</f>
        <v>0.1366602412532214</v>
      </c>
      <c r="AA141" s="55">
        <f>IFERROR(Z141*(CUF_sources!I$24/CUF_sources!H$24),0)</f>
        <v>0.1366602412532214</v>
      </c>
      <c r="AB141" s="55">
        <f>IFERROR(AA141*(CUF_sources!J$24/CUF_sources!I$24),0)</f>
        <v>0.1366602412532214</v>
      </c>
      <c r="AC141" s="55">
        <f>CUF_sources!C$24</f>
        <v>0.12</v>
      </c>
      <c r="AD141" s="55">
        <f>CUF_sources!D$24</f>
        <v>0.12</v>
      </c>
      <c r="AE141" s="55">
        <f>CUF_sources!E$24</f>
        <v>0.125</v>
      </c>
      <c r="AF141" s="55">
        <f>CUF_sources!F$24</f>
        <v>0.13</v>
      </c>
      <c r="AG141" s="55">
        <f>CUF_sources!G$24</f>
        <v>0.13500000000000001</v>
      </c>
      <c r="AH141" s="55">
        <f>CUF_sources!H$24</f>
        <v>0.14000000000000001</v>
      </c>
      <c r="AI141" s="55">
        <f>CUF_sources!I$24</f>
        <v>0.14000000000000001</v>
      </c>
      <c r="AJ141" s="55">
        <f>CUF_sources!J$24</f>
        <v>0.14000000000000001</v>
      </c>
    </row>
    <row r="142" spans="1:36" ht="15" customHeight="1" x14ac:dyDescent="0.25">
      <c r="A142" s="9" t="s">
        <v>15</v>
      </c>
      <c r="B142" s="9" t="s">
        <v>41</v>
      </c>
      <c r="C142" s="9" t="s">
        <v>42</v>
      </c>
      <c r="D142" s="55">
        <f>IFERROR((generation!H142*1000)/(365*24*capacity!H142),0)</f>
        <v>0</v>
      </c>
      <c r="E142" s="55">
        <f>IFERROR((generation!I142*1000)/(365*24*capacity!I142),0)</f>
        <v>0</v>
      </c>
      <c r="F142" s="55">
        <f>IFERROR((generation!J142*1000)/(365*24*capacity!J142),0)</f>
        <v>0</v>
      </c>
      <c r="G142" s="55">
        <f>IFERROR((generation!K142*1000)/(365*24*capacity!K142),0)</f>
        <v>0</v>
      </c>
      <c r="H142" s="55">
        <f>IFERROR((generation!L142*1000)/(365*24*capacity!L142),0)</f>
        <v>0</v>
      </c>
      <c r="I142" s="55">
        <f>IFERROR((generation!M142*1000)/(365*24*capacity!M142),0)</f>
        <v>0</v>
      </c>
      <c r="J142" s="55">
        <f>IFERROR((generation!N142*1000)/(365*24*capacity!N142),0)</f>
        <v>0</v>
      </c>
      <c r="K142" s="55">
        <f>IFERROR((generation!O142*1000)/(365*24*capacity!O142),0)</f>
        <v>0</v>
      </c>
      <c r="L142" s="55">
        <f>IFERROR((generation!P142*1000)/(365*24*capacity!P142),0)</f>
        <v>0</v>
      </c>
      <c r="M142" s="55">
        <f>IF(AND(AVERAGE(D142:L142)&gt;0,AVERAGE(D142:L142)&lt;1),AVERAGE(D142:L142),CUF_sources!C$25)</f>
        <v>0.37285714285714283</v>
      </c>
      <c r="N142" s="55">
        <f>IFERROR(M142*(CUF_sources!D$25/CUF_sources!C$25),0)</f>
        <v>0.38000000000000006</v>
      </c>
      <c r="O142" s="55">
        <f>IFERROR(N142*(CUF_sources!E$25/CUF_sources!D$25),0)</f>
        <v>0.39000000000000007</v>
      </c>
      <c r="P142" s="55">
        <f>IFERROR(O142*(CUF_sources!F$25/CUF_sources!E$25),0)</f>
        <v>0.40000000000000013</v>
      </c>
      <c r="Q142" s="55">
        <f>IFERROR(P142*(CUF_sources!G$25/CUF_sources!F$25),0)</f>
        <v>0.40500000000000014</v>
      </c>
      <c r="R142" s="55">
        <f>IFERROR(Q142*(CUF_sources!H$25/CUF_sources!G$25),0)</f>
        <v>0.41000000000000009</v>
      </c>
      <c r="S142" s="55">
        <f>IFERROR(R142*(CUF_sources!I$25/CUF_sources!H$25),0)</f>
        <v>0.41000000000000009</v>
      </c>
      <c r="T142" s="55">
        <f>IFERROR(S142*(CUF_sources!J$25/CUF_sources!I$25),0)</f>
        <v>0.41000000000000009</v>
      </c>
      <c r="U142" s="55">
        <f>IF(M142&gt;0,M142,CUF_sources!C$25)</f>
        <v>0.37285714285714283</v>
      </c>
      <c r="V142" s="55">
        <f>IFERROR(U142*(CUF_sources!D$25/CUF_sources!C$25),0)</f>
        <v>0.38000000000000006</v>
      </c>
      <c r="W142" s="55">
        <f>IFERROR(V142*(CUF_sources!E$25/CUF_sources!D$25),0)</f>
        <v>0.39000000000000007</v>
      </c>
      <c r="X142" s="55">
        <f>IFERROR(W142*(CUF_sources!F$25/CUF_sources!E$25),0)</f>
        <v>0.40000000000000013</v>
      </c>
      <c r="Y142" s="55">
        <f>IFERROR(X142*(CUF_sources!G$25/CUF_sources!F$25),0)</f>
        <v>0.40500000000000014</v>
      </c>
      <c r="Z142" s="55">
        <f>IFERROR(Y142*(CUF_sources!H$25/CUF_sources!G$25),0)</f>
        <v>0.41000000000000009</v>
      </c>
      <c r="AA142" s="55">
        <f>IFERROR(Z142*(CUF_sources!I$25/CUF_sources!H$25),0)</f>
        <v>0.41000000000000009</v>
      </c>
      <c r="AB142" s="55">
        <f>IFERROR(AA142*(CUF_sources!J$25/CUF_sources!I$25),0)</f>
        <v>0.41000000000000009</v>
      </c>
      <c r="AC142" s="55">
        <f>CUF_sources!C$25</f>
        <v>0.37285714285714283</v>
      </c>
      <c r="AD142" s="55">
        <f>CUF_sources!D$25</f>
        <v>0.38</v>
      </c>
      <c r="AE142" s="55">
        <f>CUF_sources!E$25</f>
        <v>0.39</v>
      </c>
      <c r="AF142" s="55">
        <f>CUF_sources!F$25</f>
        <v>0.4</v>
      </c>
      <c r="AG142" s="55">
        <f>CUF_sources!G$25</f>
        <v>0.40500000000000003</v>
      </c>
      <c r="AH142" s="55">
        <f>CUF_sources!H$25</f>
        <v>0.41</v>
      </c>
      <c r="AI142" s="55">
        <f>CUF_sources!I$25</f>
        <v>0.41</v>
      </c>
      <c r="AJ142" s="55">
        <f>CUF_sources!J$25</f>
        <v>0.41</v>
      </c>
    </row>
    <row r="143" spans="1:36" ht="15" customHeight="1" x14ac:dyDescent="0.25">
      <c r="A143" s="9" t="s">
        <v>15</v>
      </c>
      <c r="B143" s="9" t="s">
        <v>43</v>
      </c>
      <c r="C143" s="9" t="s">
        <v>44</v>
      </c>
      <c r="D143" s="55">
        <f>IFERROR((generation!H143*1000)/(365*24*capacity!H143),0)</f>
        <v>0.25373634284780555</v>
      </c>
      <c r="E143" s="55">
        <f>IFERROR((generation!I143*1000)/(365*24*capacity!I143),0)</f>
        <v>0.24214602841620808</v>
      </c>
      <c r="F143" s="55">
        <f>IFERROR((generation!J143*1000)/(365*24*capacity!J143),0)</f>
        <v>0.21608241882901649</v>
      </c>
      <c r="G143" s="55">
        <f>IFERROR((generation!K143*1000)/(365*24*capacity!K143),0)</f>
        <v>0.24932001227352629</v>
      </c>
      <c r="H143" s="55">
        <f>IFERROR((generation!L143*1000)/(365*24*capacity!L143),0)</f>
        <v>0.25485081780667362</v>
      </c>
      <c r="I143" s="55">
        <f>IFERROR((generation!M143*1000)/(365*24*capacity!M143),0)</f>
        <v>0.25944733398887176</v>
      </c>
      <c r="J143" s="55">
        <f>IFERROR((generation!N143*1000)/(365*24*capacity!N143),0)</f>
        <v>0.27210435167932928</v>
      </c>
      <c r="K143" s="55">
        <f>IFERROR((generation!O143*1000)/(365*24*capacity!O143),0)</f>
        <v>0.25131205071680673</v>
      </c>
      <c r="L143" s="55">
        <f>IFERROR((generation!P143*1000)/(365*24*capacity!P143),0)</f>
        <v>0.25541655513349815</v>
      </c>
      <c r="M143" s="55">
        <f>IF(AND(AVERAGE(D143:L143)&gt;0,AVERAGE(D143:L143)&lt;1),AVERAGE(D143:L143),CUF_sources!C$26)</f>
        <v>0.25049065685463734</v>
      </c>
      <c r="N143" s="55">
        <f>IFERROR(M143*(CUF_sources!D$26/CUF_sources!C$26),0)</f>
        <v>0.27622599831230554</v>
      </c>
      <c r="O143" s="55">
        <f>IFERROR(N143*(CUF_sources!E$26/CUF_sources!D$26),0)</f>
        <v>0.30625056334625178</v>
      </c>
      <c r="P143" s="55">
        <f>IFERROR(O143*(CUF_sources!F$26/CUF_sources!E$26),0)</f>
        <v>0.33627512838019807</v>
      </c>
      <c r="Q143" s="55">
        <f>IFERROR(P143*(CUF_sources!G$26/CUF_sources!F$26),0)</f>
        <v>0.36029478040735508</v>
      </c>
      <c r="R143" s="55">
        <f>IFERROR(Q143*(CUF_sources!H$26/CUF_sources!G$26),0)</f>
        <v>0.38431443243451202</v>
      </c>
      <c r="S143" s="55">
        <f>IFERROR(R143*(CUF_sources!I$26/CUF_sources!H$26),0)</f>
        <v>0.40833408446166891</v>
      </c>
      <c r="T143" s="55">
        <f>IFERROR(S143*(CUF_sources!J$26/CUF_sources!I$26),0)</f>
        <v>0.43235373648882591</v>
      </c>
      <c r="U143" s="55">
        <f>IF(M143&gt;0,M143,CUF_sources!C$26)</f>
        <v>0.25049065685463734</v>
      </c>
      <c r="V143" s="55">
        <f>IFERROR(U143*(CUF_sources!D$26/CUF_sources!C$26),0)</f>
        <v>0.27622599831230554</v>
      </c>
      <c r="W143" s="55">
        <f>IFERROR(V143*(CUF_sources!E$26/CUF_sources!D$26),0)</f>
        <v>0.30625056334625178</v>
      </c>
      <c r="X143" s="55">
        <f>IFERROR(W143*(CUF_sources!F$26/CUF_sources!E$26),0)</f>
        <v>0.33627512838019807</v>
      </c>
      <c r="Y143" s="55">
        <f>IFERROR(X143*(CUF_sources!G$26/CUF_sources!F$26),0)</f>
        <v>0.36029478040735508</v>
      </c>
      <c r="Z143" s="55">
        <f>IFERROR(Y143*(CUF_sources!H$26/CUF_sources!G$26),0)</f>
        <v>0.38431443243451202</v>
      </c>
      <c r="AA143" s="55">
        <f>IFERROR(Z143*(CUF_sources!I$26/CUF_sources!H$26),0)</f>
        <v>0.40833408446166891</v>
      </c>
      <c r="AB143" s="55">
        <f>IFERROR(AA143*(CUF_sources!J$26/CUF_sources!I$26),0)</f>
        <v>0.43235373648882591</v>
      </c>
      <c r="AC143" s="55">
        <f>CUF_sources!C$26</f>
        <v>0.20857142857142857</v>
      </c>
      <c r="AD143" s="55">
        <f>CUF_sources!D$26</f>
        <v>0.23</v>
      </c>
      <c r="AE143" s="55">
        <f>CUF_sources!E$26</f>
        <v>0.255</v>
      </c>
      <c r="AF143" s="55">
        <f>CUF_sources!F$26</f>
        <v>0.28000000000000003</v>
      </c>
      <c r="AG143" s="55">
        <f>CUF_sources!G$26</f>
        <v>0.30000000000000004</v>
      </c>
      <c r="AH143" s="55">
        <f>CUF_sources!H$26</f>
        <v>0.32</v>
      </c>
      <c r="AI143" s="55">
        <f>CUF_sources!I$26</f>
        <v>0.33999999999999997</v>
      </c>
      <c r="AJ143" s="55">
        <f>CUF_sources!J$26</f>
        <v>0.36</v>
      </c>
    </row>
    <row r="144" spans="1:36" ht="15" customHeight="1" x14ac:dyDescent="0.25">
      <c r="A144" s="9" t="s">
        <v>15</v>
      </c>
      <c r="B144" s="9" t="s">
        <v>45</v>
      </c>
      <c r="C144" s="9" t="s">
        <v>46</v>
      </c>
      <c r="D144" s="55">
        <f>IFERROR((generation!H144*1000)/(365*24*capacity!H144),0)</f>
        <v>0.43586996106115361</v>
      </c>
      <c r="E144" s="55">
        <f>IFERROR((generation!I144*1000)/(365*24*capacity!I144),0)</f>
        <v>0.42165069985376191</v>
      </c>
      <c r="F144" s="55">
        <f>IFERROR((generation!J144*1000)/(365*24*capacity!J144),0)</f>
        <v>0.63136257948847241</v>
      </c>
      <c r="G144" s="55">
        <f>IFERROR((generation!K144*1000)/(365*24*capacity!K144),0)</f>
        <v>0.58207972658766838</v>
      </c>
      <c r="H144" s="55">
        <f>IFERROR((generation!L144*1000)/(365*24*capacity!L144),0)</f>
        <v>0.64388464016584024</v>
      </c>
      <c r="I144" s="55">
        <f>IFERROR((generation!M144*1000)/(365*24*capacity!M144),0)</f>
        <v>0.71838319069447021</v>
      </c>
      <c r="J144" s="55">
        <f>IFERROR((generation!N144*1000)/(365*24*capacity!N144),0)</f>
        <v>0.95581689210533871</v>
      </c>
      <c r="K144" s="55">
        <f>IFERROR((generation!O144*1000)/(365*24*capacity!O144),0)</f>
        <v>0.91162660463513401</v>
      </c>
      <c r="L144" s="55">
        <f>IFERROR((generation!P144*1000)/(365*24*capacity!P144),0)</f>
        <v>0.92247494328135315</v>
      </c>
      <c r="M144" s="55">
        <f>IF(AND(AVERAGE(D144:L144)&gt;0,AVERAGE(D144:L144)&lt;1),AVERAGE(D144:L144),CUF_sources!C$27)</f>
        <v>0.69146102643035467</v>
      </c>
      <c r="N144" s="55">
        <f>IFERROR(M144*(CUF_sources!D$27/CUF_sources!C$27),0)</f>
        <v>0.69146102643035467</v>
      </c>
      <c r="O144" s="55">
        <f>IFERROR(N144*(CUF_sources!E$27/CUF_sources!D$27),0)</f>
        <v>0.69146102643035467</v>
      </c>
      <c r="P144" s="55">
        <f>IFERROR(O144*(CUF_sources!F$27/CUF_sources!E$27),0)</f>
        <v>0.69146102643035467</v>
      </c>
      <c r="Q144" s="55">
        <f>IFERROR(P144*(CUF_sources!G$27/CUF_sources!F$27),0)</f>
        <v>0.69146102643035467</v>
      </c>
      <c r="R144" s="55">
        <f>IFERROR(Q144*(CUF_sources!H$27/CUF_sources!G$27),0)</f>
        <v>0.69146102643035467</v>
      </c>
      <c r="S144" s="55">
        <f>IFERROR(R144*(CUF_sources!I$27/CUF_sources!H$27),0)</f>
        <v>0.69146102643035467</v>
      </c>
      <c r="T144" s="55">
        <f>IFERROR(S144*(CUF_sources!J$27/CUF_sources!I$27),0)</f>
        <v>0.69146102643035467</v>
      </c>
      <c r="U144" s="55">
        <f>IF(M144&gt;0,M144,CUF_sources!C$27)</f>
        <v>0.69146102643035467</v>
      </c>
      <c r="V144" s="55">
        <f>IFERROR(U144*(CUF_sources!D$27/CUF_sources!C$27),0)</f>
        <v>0.69146102643035467</v>
      </c>
      <c r="W144" s="55">
        <f>IFERROR(V144*(CUF_sources!E$27/CUF_sources!D$27),0)</f>
        <v>0.69146102643035467</v>
      </c>
      <c r="X144" s="55">
        <f>IFERROR(W144*(CUF_sources!F$27/CUF_sources!E$27),0)</f>
        <v>0.69146102643035467</v>
      </c>
      <c r="Y144" s="55">
        <f>IFERROR(X144*(CUF_sources!G$27/CUF_sources!F$27),0)</f>
        <v>0.69146102643035467</v>
      </c>
      <c r="Z144" s="55">
        <f>IFERROR(Y144*(CUF_sources!H$27/CUF_sources!G$27),0)</f>
        <v>0.69146102643035467</v>
      </c>
      <c r="AA144" s="55">
        <f>IFERROR(Z144*(CUF_sources!I$27/CUF_sources!H$27),0)</f>
        <v>0.69146102643035467</v>
      </c>
      <c r="AB144" s="55">
        <f>IFERROR(AA144*(CUF_sources!J$27/CUF_sources!I$27),0)</f>
        <v>0.69146102643035467</v>
      </c>
      <c r="AC144" s="55">
        <f>CUF_sources!C$27</f>
        <v>0.95</v>
      </c>
      <c r="AD144" s="55">
        <f>CUF_sources!D$27</f>
        <v>0.95</v>
      </c>
      <c r="AE144" s="55">
        <f>CUF_sources!E$27</f>
        <v>0.95</v>
      </c>
      <c r="AF144" s="55">
        <f>CUF_sources!F$27</f>
        <v>0.95</v>
      </c>
      <c r="AG144" s="55">
        <f>CUF_sources!G$27</f>
        <v>0.95</v>
      </c>
      <c r="AH144" s="55">
        <f>CUF_sources!H$27</f>
        <v>0.95</v>
      </c>
      <c r="AI144" s="55">
        <f>CUF_sources!I$27</f>
        <v>0.95</v>
      </c>
      <c r="AJ144" s="55">
        <f>CUF_sources!J$27</f>
        <v>0.95</v>
      </c>
    </row>
    <row r="145" spans="1:36" ht="15" customHeight="1" x14ac:dyDescent="0.25">
      <c r="A145" s="9" t="s">
        <v>47</v>
      </c>
      <c r="B145" s="9" t="s">
        <v>29</v>
      </c>
      <c r="C145" s="9" t="s">
        <v>30</v>
      </c>
      <c r="D145" s="55">
        <f>IFERROR((generation!H145*1000)/(365*24*capacity!H145),0)</f>
        <v>0.79506828838790267</v>
      </c>
      <c r="E145" s="55">
        <f>IFERROR((generation!I145*1000)/(365*24*capacity!I145),0)</f>
        <v>0.79650162786411938</v>
      </c>
      <c r="F145" s="55">
        <f>IFERROR((generation!J145*1000)/(365*24*capacity!J145),0)</f>
        <v>0.7010194329404269</v>
      </c>
      <c r="G145" s="55">
        <f>IFERROR((generation!K145*1000)/(365*24*capacity!K145),0)</f>
        <v>0.6595693662231622</v>
      </c>
      <c r="H145" s="55">
        <f>IFERROR((generation!L145*1000)/(365*24*capacity!L145),0)</f>
        <v>0.56596325117432189</v>
      </c>
      <c r="I145" s="55">
        <f>IFERROR((generation!M145*1000)/(365*24*capacity!M145),0)</f>
        <v>0.55102086076327605</v>
      </c>
      <c r="J145" s="55">
        <f>IFERROR((generation!N145*1000)/(365*24*capacity!N145),0)</f>
        <v>0.54757752752332134</v>
      </c>
      <c r="K145" s="55">
        <f>IFERROR((generation!O145*1000)/(365*24*capacity!O145),0)</f>
        <v>0.501476402078606</v>
      </c>
      <c r="L145" s="55">
        <f>IFERROR((generation!P145*1000)/(365*24*capacity!P145),0)</f>
        <v>0.35377497292022675</v>
      </c>
      <c r="M145" s="55">
        <f>IF(AND(AVERAGE(D145:L145)&gt;0,AVERAGE(D145:L145)&lt;1),AVERAGE(D145:L145),CUF_sources!C$15)</f>
        <v>0.6079968588750404</v>
      </c>
      <c r="N145" s="55">
        <f>IFERROR(M145*(CUF_sources!D$15/CUF_sources!C$15),0)</f>
        <v>0.6079968588750404</v>
      </c>
      <c r="O145" s="55">
        <f>IFERROR(N145*(CUF_sources!E$15/CUF_sources!D$15),0)</f>
        <v>0.6079968588750404</v>
      </c>
      <c r="P145" s="55">
        <f>IFERROR(O145*(CUF_sources!F$15/CUF_sources!E$15),0)</f>
        <v>0.6079968588750404</v>
      </c>
      <c r="Q145" s="55">
        <f>IFERROR(P145*(CUF_sources!G$15/CUF_sources!F$15),0)</f>
        <v>0.6079968588750404</v>
      </c>
      <c r="R145" s="55">
        <f>IFERROR(Q145*(CUF_sources!H$15/CUF_sources!G$15),0)</f>
        <v>0.6079968588750404</v>
      </c>
      <c r="S145" s="55">
        <f>IFERROR(R145*(CUF_sources!I$15/CUF_sources!H$15),0)</f>
        <v>0.6079968588750404</v>
      </c>
      <c r="T145" s="55">
        <f>IFERROR(S145*(CUF_sources!J$15/CUF_sources!I$15),0)</f>
        <v>0.6079968588750404</v>
      </c>
      <c r="U145" s="55">
        <f>IF(M145&lt;CUF_sources!C$15,CUF_sources!C$15,CUF!M145)</f>
        <v>0.85</v>
      </c>
      <c r="V145" s="55">
        <f>IFERROR(U145*(CUF_sources!D$15/CUF_sources!C$15),0)</f>
        <v>0.85</v>
      </c>
      <c r="W145" s="55">
        <f>IFERROR(V145*(CUF_sources!E$15/CUF_sources!D$15),0)</f>
        <v>0.85</v>
      </c>
      <c r="X145" s="55">
        <f>IFERROR(W145*(CUF_sources!F$15/CUF_sources!E$15),0)</f>
        <v>0.85</v>
      </c>
      <c r="Y145" s="55">
        <f>IFERROR(X145*(CUF_sources!G$15/CUF_sources!F$15),0)</f>
        <v>0.85</v>
      </c>
      <c r="Z145" s="55">
        <f>IFERROR(Y145*(CUF_sources!H$15/CUF_sources!G$15),0)</f>
        <v>0.85</v>
      </c>
      <c r="AA145" s="55">
        <f>IFERROR(Z145*(CUF_sources!I$15/CUF_sources!H$15),0)</f>
        <v>0.85</v>
      </c>
      <c r="AB145" s="55">
        <f>IFERROR(AA145*(CUF_sources!J$15/CUF_sources!I$15),0)</f>
        <v>0.85</v>
      </c>
      <c r="AC145" s="55">
        <f>CUF_sources!C$15</f>
        <v>0.85</v>
      </c>
      <c r="AD145" s="55">
        <f>CUF_sources!D$15</f>
        <v>0.85</v>
      </c>
      <c r="AE145" s="55">
        <f>CUF_sources!E$15</f>
        <v>0.85</v>
      </c>
      <c r="AF145" s="55">
        <f>CUF_sources!F$15</f>
        <v>0.85</v>
      </c>
      <c r="AG145" s="55">
        <f>CUF_sources!G$15</f>
        <v>0.85</v>
      </c>
      <c r="AH145" s="55">
        <f>CUF_sources!H$15</f>
        <v>0.85</v>
      </c>
      <c r="AI145" s="55">
        <f>CUF_sources!I$15</f>
        <v>0.85</v>
      </c>
      <c r="AJ145" s="55">
        <f>CUF_sources!J$15</f>
        <v>0.85</v>
      </c>
    </row>
    <row r="146" spans="1:36" ht="15" customHeight="1" x14ac:dyDescent="0.25">
      <c r="A146" s="9" t="s">
        <v>47</v>
      </c>
      <c r="B146" s="9" t="s">
        <v>31</v>
      </c>
      <c r="C146" s="9" t="s">
        <v>32</v>
      </c>
      <c r="D146" s="55">
        <f>IFERROR((generation!H146*1000)/(365*24*capacity!H146),0)</f>
        <v>0.43831842711045699</v>
      </c>
      <c r="E146" s="55">
        <f>IFERROR((generation!I146*1000)/(365*24*capacity!I146),0)</f>
        <v>0.34121438713697611</v>
      </c>
      <c r="F146" s="55">
        <f>IFERROR((generation!J146*1000)/(365*24*capacity!J146),0)</f>
        <v>0.25300531171372659</v>
      </c>
      <c r="G146" s="55">
        <f>IFERROR((generation!K146*1000)/(365*24*capacity!K146),0)</f>
        <v>0.16223070086727345</v>
      </c>
      <c r="H146" s="55">
        <f>IFERROR((generation!L146*1000)/(365*24*capacity!L146),0)</f>
        <v>0.21120928818984577</v>
      </c>
      <c r="I146" s="55">
        <f>IFERROR((generation!M146*1000)/(365*24*capacity!M146),0)</f>
        <v>0.31454045106979295</v>
      </c>
      <c r="J146" s="55">
        <f>IFERROR((generation!N146*1000)/(365*24*capacity!N146),0)</f>
        <v>0.37245824464264726</v>
      </c>
      <c r="K146" s="55">
        <f>IFERROR((generation!O146*1000)/(365*24*capacity!O146),0)</f>
        <v>0.30644758434865127</v>
      </c>
      <c r="L146" s="55">
        <f>IFERROR((generation!P146*1000)/(365*24*capacity!P146),0)</f>
        <v>0.26424430248393627</v>
      </c>
      <c r="M146" s="55">
        <f>IF(AND(AVERAGE(D146:L146)&gt;0,AVERAGE(D146:L146)&lt;1),AVERAGE(D146:L146),CUF_sources!C$16)</f>
        <v>0.29596318861814519</v>
      </c>
      <c r="N146" s="55">
        <f>IFERROR(M146*(CUF_sources!D$16/CUF_sources!C$16),0)</f>
        <v>0.29596318861814519</v>
      </c>
      <c r="O146" s="55">
        <f>IFERROR(N146*(CUF_sources!E$16/CUF_sources!D$16),0)</f>
        <v>0.29596318861814519</v>
      </c>
      <c r="P146" s="55">
        <f>IFERROR(O146*(CUF_sources!F$16/CUF_sources!E$16),0)</f>
        <v>0.29596318861814519</v>
      </c>
      <c r="Q146" s="55">
        <f>IFERROR(P146*(CUF_sources!G$16/CUF_sources!F$16),0)</f>
        <v>0.29596318861814519</v>
      </c>
      <c r="R146" s="55">
        <f>IFERROR(Q146*(CUF_sources!H$16/CUF_sources!G$16),0)</f>
        <v>0.29596318861814519</v>
      </c>
      <c r="S146" s="55">
        <f>IFERROR(R146*(CUF_sources!I$16/CUF_sources!H$16),0)</f>
        <v>0.29596318861814519</v>
      </c>
      <c r="T146" s="55">
        <f>IFERROR(S146*(CUF_sources!J$16/CUF_sources!I$16),0)</f>
        <v>0.29596318861814519</v>
      </c>
      <c r="U146" s="55">
        <f>IF(M146&lt;CUF_sources!C$16,CUF_sources!C$16,CUF!M146)</f>
        <v>0.85</v>
      </c>
      <c r="V146" s="55">
        <f>IFERROR(U146*(CUF_sources!D$16/CUF_sources!C$16),0)</f>
        <v>0.85</v>
      </c>
      <c r="W146" s="55">
        <f>IFERROR(V146*(CUF_sources!E$16/CUF_sources!D$16),0)</f>
        <v>0.85</v>
      </c>
      <c r="X146" s="55">
        <f>IFERROR(W146*(CUF_sources!F$16/CUF_sources!E$16),0)</f>
        <v>0.85</v>
      </c>
      <c r="Y146" s="55">
        <f>IFERROR(X146*(CUF_sources!G$16/CUF_sources!F$16),0)</f>
        <v>0.85</v>
      </c>
      <c r="Z146" s="55">
        <f>IFERROR(Y146*(CUF_sources!H$16/CUF_sources!G$16),0)</f>
        <v>0.85</v>
      </c>
      <c r="AA146" s="55">
        <f>IFERROR(Z146*(CUF_sources!I$16/CUF_sources!H$16),0)</f>
        <v>0.85</v>
      </c>
      <c r="AB146" s="55">
        <f>IFERROR(AA146*(CUF_sources!J$16/CUF_sources!I$16),0)</f>
        <v>0.85</v>
      </c>
      <c r="AC146" s="55">
        <f>CUF_sources!C$16</f>
        <v>0.85</v>
      </c>
      <c r="AD146" s="55">
        <f>CUF_sources!D$16</f>
        <v>0.85</v>
      </c>
      <c r="AE146" s="55">
        <f>CUF_sources!E$16</f>
        <v>0.85</v>
      </c>
      <c r="AF146" s="55">
        <f>CUF_sources!F$16</f>
        <v>0.85</v>
      </c>
      <c r="AG146" s="55">
        <f>CUF_sources!G$16</f>
        <v>0.85</v>
      </c>
      <c r="AH146" s="55">
        <f>CUF_sources!H$16</f>
        <v>0.85</v>
      </c>
      <c r="AI146" s="55">
        <f>CUF_sources!I$16</f>
        <v>0.85</v>
      </c>
      <c r="AJ146" s="55">
        <f>CUF_sources!J$16</f>
        <v>0.85</v>
      </c>
    </row>
    <row r="147" spans="1:36" ht="15" customHeight="1" x14ac:dyDescent="0.25">
      <c r="A147" s="9" t="s">
        <v>47</v>
      </c>
      <c r="B147" s="9" t="s">
        <v>33</v>
      </c>
      <c r="C147" s="9" t="s">
        <v>34</v>
      </c>
      <c r="D147" s="55">
        <f>IFERROR((generation!H147*1000)/(365*24*capacity!H147),0)</f>
        <v>0</v>
      </c>
      <c r="E147" s="55">
        <f>IFERROR((generation!I147*1000)/(365*24*capacity!I147),0)</f>
        <v>0</v>
      </c>
      <c r="F147" s="55">
        <f>IFERROR((generation!J147*1000)/(365*24*capacity!J147),0)</f>
        <v>0</v>
      </c>
      <c r="G147" s="55">
        <f>IFERROR((generation!K147*1000)/(365*24*capacity!K147),0)</f>
        <v>0</v>
      </c>
      <c r="H147" s="55">
        <f>IFERROR((generation!L147*1000)/(365*24*capacity!L147),0)</f>
        <v>0</v>
      </c>
      <c r="I147" s="55">
        <f>IFERROR((generation!M147*1000)/(365*24*capacity!M147),0)</f>
        <v>0</v>
      </c>
      <c r="J147" s="55">
        <f>IFERROR((generation!N147*1000)/(365*24*capacity!N147),0)</f>
        <v>0</v>
      </c>
      <c r="K147" s="55">
        <f>IFERROR((generation!O147*1000)/(365*24*capacity!O147),0)</f>
        <v>0</v>
      </c>
      <c r="L147" s="55">
        <f>IFERROR((generation!P147*1000)/(365*24*capacity!P147),0)</f>
        <v>0</v>
      </c>
      <c r="M147" s="55">
        <f>IF(AND(AVERAGE(D147:L147)&gt;0,AVERAGE(D147:L147)&lt;1),AVERAGE(D147:L147),CUF_sources!C$17)</f>
        <v>0.81</v>
      </c>
      <c r="N147" s="55">
        <f>IFERROR(M147*(CUF_sources!D$17/CUF_sources!C$17),0)</f>
        <v>0.81</v>
      </c>
      <c r="O147" s="55">
        <f>IFERROR(N147*(CUF_sources!E$17/CUF_sources!D$17),0)</f>
        <v>0.81</v>
      </c>
      <c r="P147" s="55">
        <f>IFERROR(O147*(CUF_sources!F$17/CUF_sources!E$17),0)</f>
        <v>0.81</v>
      </c>
      <c r="Q147" s="55">
        <f>IFERROR(P147*(CUF_sources!G$17/CUF_sources!F$17),0)</f>
        <v>0.81</v>
      </c>
      <c r="R147" s="55">
        <f>IFERROR(Q147*(CUF_sources!H$17/CUF_sources!G$17),0)</f>
        <v>0.81</v>
      </c>
      <c r="S147" s="55">
        <f>IFERROR(R147*(CUF_sources!I$17/CUF_sources!H$17),0)</f>
        <v>0.81</v>
      </c>
      <c r="T147" s="55">
        <f>IFERROR(S147*(CUF_sources!J$17/CUF_sources!I$17),0)</f>
        <v>0.81</v>
      </c>
      <c r="U147" s="55">
        <f>IF(M147&lt;CUF_sources!C$17,CUF_sources!C$17,CUF!M147)</f>
        <v>0.81</v>
      </c>
      <c r="V147" s="55">
        <f>IFERROR(U147*(CUF_sources!D$17/CUF_sources!C$17),0)</f>
        <v>0.81</v>
      </c>
      <c r="W147" s="55">
        <f>IFERROR(V147*(CUF_sources!E$17/CUF_sources!D$17),0)</f>
        <v>0.81</v>
      </c>
      <c r="X147" s="55">
        <f>IFERROR(W147*(CUF_sources!F$17/CUF_sources!E$17),0)</f>
        <v>0.81</v>
      </c>
      <c r="Y147" s="55">
        <f>IFERROR(X147*(CUF_sources!G$17/CUF_sources!F$17),0)</f>
        <v>0.81</v>
      </c>
      <c r="Z147" s="55">
        <f>IFERROR(Y147*(CUF_sources!H$17/CUF_sources!G$17),0)</f>
        <v>0.81</v>
      </c>
      <c r="AA147" s="55">
        <f>IFERROR(Z147*(CUF_sources!I$17/CUF_sources!H$17),0)</f>
        <v>0.81</v>
      </c>
      <c r="AB147" s="55">
        <f>IFERROR(AA147*(CUF_sources!J$17/CUF_sources!I$17),0)</f>
        <v>0.81</v>
      </c>
      <c r="AC147" s="55">
        <f>CUF_sources!C$17</f>
        <v>0.81</v>
      </c>
      <c r="AD147" s="55">
        <f>CUF_sources!D$17</f>
        <v>0.81</v>
      </c>
      <c r="AE147" s="55">
        <f>CUF_sources!E$17</f>
        <v>0.81</v>
      </c>
      <c r="AF147" s="55">
        <f>CUF_sources!F$17</f>
        <v>0.81</v>
      </c>
      <c r="AG147" s="55">
        <f>CUF_sources!G$17</f>
        <v>0.81</v>
      </c>
      <c r="AH147" s="55">
        <f>CUF_sources!H$17</f>
        <v>0.81</v>
      </c>
      <c r="AI147" s="55">
        <f>CUF_sources!I$17</f>
        <v>0.81</v>
      </c>
      <c r="AJ147" s="55">
        <f>CUF_sources!J$17</f>
        <v>0.81</v>
      </c>
    </row>
    <row r="148" spans="1:36" ht="15" customHeight="1" x14ac:dyDescent="0.25">
      <c r="A148" s="9" t="s">
        <v>47</v>
      </c>
      <c r="B148" s="9" t="s">
        <v>35</v>
      </c>
      <c r="C148" s="9" t="s">
        <v>36</v>
      </c>
      <c r="D148" s="55">
        <f>IFERROR((generation!H148*1000)/(365*24*capacity!H148),0)</f>
        <v>0.15137673215722267</v>
      </c>
      <c r="E148" s="55">
        <f>IFERROR((generation!I148*1000)/(365*24*capacity!I148),0)</f>
        <v>0.16194273470263193</v>
      </c>
      <c r="F148" s="55">
        <f>IFERROR((generation!J148*1000)/(365*24*capacity!J148),0)</f>
        <v>0.22506307095253003</v>
      </c>
      <c r="G148" s="55">
        <f>IFERROR((generation!K148*1000)/(365*24*capacity!K148),0)</f>
        <v>0.15518811869181923</v>
      </c>
      <c r="H148" s="55">
        <f>IFERROR((generation!L148*1000)/(365*24*capacity!L148),0)</f>
        <v>0.20698447057809943</v>
      </c>
      <c r="I148" s="55">
        <f>IFERROR((generation!M148*1000)/(365*24*capacity!M148),0)</f>
        <v>0.18728908875032307</v>
      </c>
      <c r="J148" s="55">
        <f>IFERROR((generation!N148*1000)/(365*24*capacity!N148),0)</f>
        <v>0.13595668292840526</v>
      </c>
      <c r="K148" s="55">
        <f>IFERROR((generation!O148*1000)/(365*24*capacity!O148),0)</f>
        <v>0.19287854068802565</v>
      </c>
      <c r="L148" s="55">
        <f>IFERROR((generation!P148*1000)/(365*24*capacity!P148),0)</f>
        <v>0.13553075500382747</v>
      </c>
      <c r="M148" s="55">
        <f>IF(AND(AVERAGE(D148:L148)&gt;0,AVERAGE(D148:L148)&lt;1),AVERAGE(D148:L148),CUF_sources!C$18)</f>
        <v>0.17246779938365384</v>
      </c>
      <c r="N148" s="55">
        <f>IFERROR(M148*(CUF_sources!D$18/CUF_sources!C$18),0)</f>
        <v>0.17246779938365384</v>
      </c>
      <c r="O148" s="55">
        <f>IFERROR(N148*(CUF_sources!E$18/CUF_sources!D$18),0)</f>
        <v>0.17246779938365384</v>
      </c>
      <c r="P148" s="55">
        <f>IFERROR(O148*(CUF_sources!F$18/CUF_sources!E$18),0)</f>
        <v>0.17246779938365384</v>
      </c>
      <c r="Q148" s="55">
        <f>IFERROR(P148*(CUF_sources!G$18/CUF_sources!F$18),0)</f>
        <v>0.17246779938365384</v>
      </c>
      <c r="R148" s="55">
        <f>IFERROR(Q148*(CUF_sources!H$18/CUF_sources!G$18),0)</f>
        <v>0.17246779938365384</v>
      </c>
      <c r="S148" s="55">
        <f>IFERROR(R148*(CUF_sources!I$18/CUF_sources!H$18),0)</f>
        <v>0.17246779938365384</v>
      </c>
      <c r="T148" s="55">
        <f>IFERROR(S148*(CUF_sources!J$18/CUF_sources!I$18),0)</f>
        <v>0.17246779938365384</v>
      </c>
      <c r="U148" s="55">
        <f>IF(M148&gt;0,M148,CUF_sources!C$18)</f>
        <v>0.17246779938365384</v>
      </c>
      <c r="V148" s="55">
        <f>IFERROR(U148*(CUF_sources!D$18/CUF_sources!C$18),0)</f>
        <v>0.17246779938365384</v>
      </c>
      <c r="W148" s="55">
        <f>IFERROR(V148*(CUF_sources!E$18/CUF_sources!D$18),0)</f>
        <v>0.17246779938365384</v>
      </c>
      <c r="X148" s="55">
        <f>IFERROR(W148*(CUF_sources!F$18/CUF_sources!E$18),0)</f>
        <v>0.17246779938365384</v>
      </c>
      <c r="Y148" s="55">
        <f>IFERROR(X148*(CUF_sources!G$18/CUF_sources!F$18),0)</f>
        <v>0.17246779938365384</v>
      </c>
      <c r="Z148" s="55">
        <f>IFERROR(Y148*(CUF_sources!H$18/CUF_sources!G$18),0)</f>
        <v>0.17246779938365384</v>
      </c>
      <c r="AA148" s="55">
        <f>IFERROR(Z148*(CUF_sources!I$18/CUF_sources!H$18),0)</f>
        <v>0.17246779938365384</v>
      </c>
      <c r="AB148" s="55">
        <f>IFERROR(AA148*(CUF_sources!J$18/CUF_sources!I$18),0)</f>
        <v>0.17246779938365384</v>
      </c>
      <c r="AC148" s="55">
        <f>CUF_sources!C$18</f>
        <v>0.37</v>
      </c>
      <c r="AD148" s="55">
        <f>CUF_sources!D$18</f>
        <v>0.37</v>
      </c>
      <c r="AE148" s="55">
        <f>CUF_sources!E$18</f>
        <v>0.37</v>
      </c>
      <c r="AF148" s="55">
        <f>CUF_sources!F$18</f>
        <v>0.37</v>
      </c>
      <c r="AG148" s="55">
        <f>CUF_sources!G$18</f>
        <v>0.37</v>
      </c>
      <c r="AH148" s="55">
        <f>CUF_sources!H$18</f>
        <v>0.37</v>
      </c>
      <c r="AI148" s="55">
        <f>CUF_sources!I$18</f>
        <v>0.37</v>
      </c>
      <c r="AJ148" s="55">
        <f>CUF_sources!J$18</f>
        <v>0.37</v>
      </c>
    </row>
    <row r="149" spans="1:36" ht="15" customHeight="1" x14ac:dyDescent="0.25">
      <c r="A149" s="9" t="s">
        <v>47</v>
      </c>
      <c r="B149" s="9" t="s">
        <v>79</v>
      </c>
      <c r="C149" s="9" t="s">
        <v>83</v>
      </c>
      <c r="D149" s="55">
        <f>IFERROR((generation!H149*1000)/(365*24*capacity!H149),0)</f>
        <v>0.23076254315625347</v>
      </c>
      <c r="E149" s="55">
        <f>IFERROR((generation!I149*1000)/(365*24*capacity!I149),0)</f>
        <v>0.25072198475151536</v>
      </c>
      <c r="F149" s="55">
        <f>IFERROR((generation!J149*1000)/(365*24*capacity!J149),0)</f>
        <v>0.26119630159703766</v>
      </c>
      <c r="G149" s="55">
        <f>IFERROR((generation!K149*1000)/(365*24*capacity!K149),0)</f>
        <v>0.21287674695624473</v>
      </c>
      <c r="H149" s="55">
        <f>IFERROR((generation!L149*1000)/(365*24*capacity!L149),0)</f>
        <v>0.25227813700377133</v>
      </c>
      <c r="I149" s="55">
        <f>IFERROR((generation!M149*1000)/(365*24*capacity!M149),0)</f>
        <v>0.24786120262797912</v>
      </c>
      <c r="J149" s="55">
        <f>IFERROR((generation!N149*1000)/(365*24*capacity!N149),0)</f>
        <v>0.24088267589653636</v>
      </c>
      <c r="K149" s="55">
        <f>IFERROR((generation!O149*1000)/(365*24*capacity!O149),0)</f>
        <v>0.24994227562578789</v>
      </c>
      <c r="L149" s="55">
        <f>IFERROR((generation!P149*1000)/(365*24*capacity!P149),0)</f>
        <v>0.23112055354323396</v>
      </c>
      <c r="M149" s="55">
        <f>IF(AND(AVERAGE(D149:L149)&gt;0,AVERAGE(D149:L149)&lt;1),AVERAGE(D149:L149),CUF_sources!C$19)</f>
        <v>0.24196026901759554</v>
      </c>
      <c r="N149" s="55">
        <f>IFERROR(M149*(CUF_sources!D$19/CUF_sources!C$19),0)</f>
        <v>0.29035232282111462</v>
      </c>
      <c r="O149" s="55">
        <f>IFERROR(N149*(CUF_sources!E$19/CUF_sources!D$19),0)</f>
        <v>0.31454834972287415</v>
      </c>
      <c r="P149" s="55">
        <f>IFERROR(O149*(CUF_sources!F$19/CUF_sources!E$19),0)</f>
        <v>0.33874437662463375</v>
      </c>
      <c r="Q149" s="55">
        <f>IFERROR(P149*(CUF_sources!G$19/CUF_sources!F$19),0)</f>
        <v>0.36294040352639328</v>
      </c>
      <c r="R149" s="55">
        <f>IFERROR(Q149*(CUF_sources!H$19/CUF_sources!G$19),0)</f>
        <v>0.38713643042815282</v>
      </c>
      <c r="S149" s="55">
        <f>IFERROR(R149*(CUF_sources!I$19/CUF_sources!H$19),0)</f>
        <v>0.41133245732991236</v>
      </c>
      <c r="T149" s="55">
        <f>IFERROR(S149*(CUF_sources!J$19/CUF_sources!I$19),0)</f>
        <v>0.4355284842316719</v>
      </c>
      <c r="U149" s="55">
        <f>IF(M149&gt;0,M149,CUF_sources!C$19)</f>
        <v>0.24196026901759554</v>
      </c>
      <c r="V149" s="55">
        <f>IFERROR(U149*(CUF_sources!D$19/CUF_sources!C$19),0)</f>
        <v>0.29035232282111462</v>
      </c>
      <c r="W149" s="55">
        <f>IFERROR(V149*(CUF_sources!E$19/CUF_sources!D$19),0)</f>
        <v>0.31454834972287415</v>
      </c>
      <c r="X149" s="55">
        <f>IFERROR(W149*(CUF_sources!F$19/CUF_sources!E$19),0)</f>
        <v>0.33874437662463375</v>
      </c>
      <c r="Y149" s="55">
        <f>IFERROR(X149*(CUF_sources!G$19/CUF_sources!F$19),0)</f>
        <v>0.36294040352639328</v>
      </c>
      <c r="Z149" s="55">
        <f>IFERROR(Y149*(CUF_sources!H$19/CUF_sources!G$19),0)</f>
        <v>0.38713643042815282</v>
      </c>
      <c r="AA149" s="55">
        <f>IFERROR(Z149*(CUF_sources!I$19/CUF_sources!H$19),0)</f>
        <v>0.41133245732991236</v>
      </c>
      <c r="AB149" s="55">
        <f>IFERROR(AA149*(CUF_sources!J$19/CUF_sources!I$19),0)</f>
        <v>0.4355284842316719</v>
      </c>
      <c r="AC149" s="55">
        <f>CUF_sources!C$19</f>
        <v>0.25</v>
      </c>
      <c r="AD149" s="55">
        <f>CUF_sources!D$19</f>
        <v>0.3</v>
      </c>
      <c r="AE149" s="55">
        <f>CUF_sources!E$19</f>
        <v>0.32499999999999996</v>
      </c>
      <c r="AF149" s="55">
        <f>CUF_sources!F$19</f>
        <v>0.35</v>
      </c>
      <c r="AG149" s="55">
        <f>CUF_sources!G$19</f>
        <v>0.375</v>
      </c>
      <c r="AH149" s="55">
        <f>CUF_sources!H$19</f>
        <v>0.4</v>
      </c>
      <c r="AI149" s="55">
        <f>CUF_sources!I$19</f>
        <v>0.42500000000000004</v>
      </c>
      <c r="AJ149" s="55">
        <f>CUF_sources!J$19</f>
        <v>0.45</v>
      </c>
    </row>
    <row r="150" spans="1:36" ht="15" customHeight="1" x14ac:dyDescent="0.25">
      <c r="A150" s="9" t="s">
        <v>47</v>
      </c>
      <c r="B150" s="9" t="s">
        <v>78</v>
      </c>
      <c r="C150" s="9" t="s">
        <v>84</v>
      </c>
      <c r="D150" s="55">
        <f>IFERROR((generation!H150*1000)/(365*24*capacity!H150),0)</f>
        <v>0</v>
      </c>
      <c r="E150" s="55">
        <f>IFERROR((generation!I150*1000)/(365*24*capacity!I150),0)</f>
        <v>0</v>
      </c>
      <c r="F150" s="55">
        <f>IFERROR((generation!J150*1000)/(365*24*capacity!J150),0)</f>
        <v>0</v>
      </c>
      <c r="G150" s="55">
        <f>IFERROR((generation!K150*1000)/(365*24*capacity!K150),0)</f>
        <v>0</v>
      </c>
      <c r="H150" s="55">
        <f>IFERROR((generation!L150*1000)/(365*24*capacity!L150),0)</f>
        <v>0</v>
      </c>
      <c r="I150" s="55">
        <f>IFERROR((generation!M150*1000)/(365*24*capacity!M150),0)</f>
        <v>0</v>
      </c>
      <c r="J150" s="55">
        <f>IFERROR((generation!N150*1000)/(365*24*capacity!N150),0)</f>
        <v>0</v>
      </c>
      <c r="K150" s="55">
        <f>IFERROR((generation!O150*1000)/(365*24*capacity!O150),0)</f>
        <v>0</v>
      </c>
      <c r="L150" s="55">
        <f>IFERROR((generation!P150*1000)/(365*24*capacity!P150),0)</f>
        <v>0</v>
      </c>
      <c r="M150" s="55">
        <f>IF(AND(AVERAGE(D150:L150)&gt;0,AVERAGE(D150:L150)&lt;1),AVERAGE(D150:L150),CUF_sources!C$20)</f>
        <v>0.35714285714285715</v>
      </c>
      <c r="N150" s="55">
        <f>IFERROR(M150*(CUF_sources!D$20/CUF_sources!C$20),0)</f>
        <v>0.4</v>
      </c>
      <c r="O150" s="55">
        <f>IFERROR(N150*(CUF_sources!E$20/CUF_sources!D$20),0)</f>
        <v>0.43</v>
      </c>
      <c r="P150" s="55">
        <f>IFERROR(O150*(CUF_sources!F$20/CUF_sources!E$20),0)</f>
        <v>0.45999999999999996</v>
      </c>
      <c r="Q150" s="55">
        <f>IFERROR(P150*(CUF_sources!G$20/CUF_sources!F$20),0)</f>
        <v>0.46999999999999992</v>
      </c>
      <c r="R150" s="55">
        <f>IFERROR(Q150*(CUF_sources!H$20/CUF_sources!G$20),0)</f>
        <v>0.47999999999999987</v>
      </c>
      <c r="S150" s="55">
        <f>IFERROR(R150*(CUF_sources!I$20/CUF_sources!H$20),0)</f>
        <v>0.47999999999999987</v>
      </c>
      <c r="T150" s="55">
        <f>IFERROR(S150*(CUF_sources!J$20/CUF_sources!I$20),0)</f>
        <v>0.47999999999999987</v>
      </c>
      <c r="U150" s="55">
        <f>IF(M150&gt;0,M150,CUF_sources!C$20)</f>
        <v>0.35714285714285715</v>
      </c>
      <c r="V150" s="55">
        <f>IFERROR(U150*(CUF_sources!D$20/CUF_sources!C$20),0)</f>
        <v>0.4</v>
      </c>
      <c r="W150" s="55">
        <f>IFERROR(V150*(CUF_sources!E$20/CUF_sources!D$20),0)</f>
        <v>0.43</v>
      </c>
      <c r="X150" s="55">
        <f>IFERROR(W150*(CUF_sources!F$20/CUF_sources!E$20),0)</f>
        <v>0.45999999999999996</v>
      </c>
      <c r="Y150" s="55">
        <f>IFERROR(X150*(CUF_sources!G$20/CUF_sources!F$20),0)</f>
        <v>0.46999999999999992</v>
      </c>
      <c r="Z150" s="55">
        <f>IFERROR(Y150*(CUF_sources!H$20/CUF_sources!G$20),0)</f>
        <v>0.47999999999999987</v>
      </c>
      <c r="AA150" s="55">
        <f>IFERROR(Z150*(CUF_sources!I$20/CUF_sources!H$20),0)</f>
        <v>0.47999999999999987</v>
      </c>
      <c r="AB150" s="55">
        <f>IFERROR(AA150*(CUF_sources!J$20/CUF_sources!I$20),0)</f>
        <v>0.47999999999999987</v>
      </c>
      <c r="AC150" s="55">
        <f>CUF_sources!C$20</f>
        <v>0.35714285714285715</v>
      </c>
      <c r="AD150" s="55">
        <f>CUF_sources!D$20</f>
        <v>0.4</v>
      </c>
      <c r="AE150" s="55">
        <f>CUF_sources!E$20</f>
        <v>0.43000000000000005</v>
      </c>
      <c r="AF150" s="55">
        <f>CUF_sources!F$20</f>
        <v>0.46</v>
      </c>
      <c r="AG150" s="55">
        <f>CUF_sources!G$20</f>
        <v>0.47</v>
      </c>
      <c r="AH150" s="55">
        <f>CUF_sources!H$20</f>
        <v>0.48</v>
      </c>
      <c r="AI150" s="55">
        <f>CUF_sources!I$20</f>
        <v>0.48</v>
      </c>
      <c r="AJ150" s="55">
        <f>CUF_sources!J$20</f>
        <v>0.48</v>
      </c>
    </row>
    <row r="151" spans="1:36" ht="15" customHeight="1" x14ac:dyDescent="0.25">
      <c r="A151" s="9" t="s">
        <v>47</v>
      </c>
      <c r="B151" s="9" t="s">
        <v>37</v>
      </c>
      <c r="C151" s="9" t="s">
        <v>38</v>
      </c>
      <c r="D151" s="55">
        <f>IFERROR((generation!H151*1000)/(365*24*capacity!H151),0)</f>
        <v>0.96461187214611877</v>
      </c>
      <c r="E151" s="55">
        <f>IFERROR((generation!I151*1000)/(365*24*capacity!I151),0)</f>
        <v>0.99151989562948462</v>
      </c>
      <c r="F151" s="55">
        <f>IFERROR((generation!J151*1000)/(365*24*capacity!J151),0)</f>
        <v>1.5074061699521104</v>
      </c>
      <c r="G151" s="55">
        <f>IFERROR((generation!K151*1000)/(365*24*capacity!K151),0)</f>
        <v>0.51684500802675959</v>
      </c>
      <c r="H151" s="55">
        <f>IFERROR((generation!L151*1000)/(365*24*capacity!L151),0)</f>
        <v>0.90036377049388838</v>
      </c>
      <c r="I151" s="55">
        <f>IFERROR((generation!M151*1000)/(365*24*capacity!M151),0)</f>
        <v>0</v>
      </c>
      <c r="J151" s="55">
        <f>IFERROR((generation!N151*1000)/(365*24*capacity!N151),0)</f>
        <v>0</v>
      </c>
      <c r="K151" s="55">
        <f>IFERROR((generation!O151*1000)/(365*24*capacity!O151),0)</f>
        <v>0</v>
      </c>
      <c r="L151" s="55">
        <f>IFERROR((generation!P151*1000)/(365*24*capacity!P151),0)</f>
        <v>0</v>
      </c>
      <c r="M151" s="55">
        <f>IF(AND(AVERAGE(D151:L151)&gt;0,AVERAGE(D151:L151)&lt;1),AVERAGE(D151:L151),CUF_sources!C$21)</f>
        <v>0.54230519069426242</v>
      </c>
      <c r="N151" s="55">
        <f>IFERROR(M151*(CUF_sources!D$21/CUF_sources!C$21),0)</f>
        <v>0.54230519069426242</v>
      </c>
      <c r="O151" s="55">
        <f>IFERROR(N151*(CUF_sources!E$21/CUF_sources!D$21),0)</f>
        <v>0.54230519069426242</v>
      </c>
      <c r="P151" s="55">
        <f>IFERROR(O151*(CUF_sources!F$21/CUF_sources!E$21),0)</f>
        <v>0.54230519069426242</v>
      </c>
      <c r="Q151" s="55">
        <f>IFERROR(P151*(CUF_sources!G$21/CUF_sources!F$21),0)</f>
        <v>0.54230519069426242</v>
      </c>
      <c r="R151" s="55">
        <f>IFERROR(Q151*(CUF_sources!H$21/CUF_sources!G$21),0)</f>
        <v>0.54230519069426242</v>
      </c>
      <c r="S151" s="55">
        <f>IFERROR(R151*(CUF_sources!I$21/CUF_sources!H$21),0)</f>
        <v>0.54230519069426242</v>
      </c>
      <c r="T151" s="55">
        <f>IFERROR(S151*(CUF_sources!J$21/CUF_sources!I$21),0)</f>
        <v>0.54230519069426242</v>
      </c>
      <c r="U151" s="55">
        <f>IF(M151&lt;CUF_sources!C$21,CUF_sources!C$21,CUF!M151)</f>
        <v>0.85</v>
      </c>
      <c r="V151" s="55">
        <f>IFERROR(U151*(CUF_sources!D$21/CUF_sources!C$21),0)</f>
        <v>0.85</v>
      </c>
      <c r="W151" s="55">
        <f>IFERROR(V151*(CUF_sources!E$21/CUF_sources!D$21),0)</f>
        <v>0.85</v>
      </c>
      <c r="X151" s="55">
        <f>IFERROR(W151*(CUF_sources!F$21/CUF_sources!E$21),0)</f>
        <v>0.85</v>
      </c>
      <c r="Y151" s="55">
        <f>IFERROR(X151*(CUF_sources!G$21/CUF_sources!F$21),0)</f>
        <v>0.85</v>
      </c>
      <c r="Z151" s="55">
        <f>IFERROR(Y151*(CUF_sources!H$21/CUF_sources!G$21),0)</f>
        <v>0.85</v>
      </c>
      <c r="AA151" s="55">
        <f>IFERROR(Z151*(CUF_sources!I$21/CUF_sources!H$21),0)</f>
        <v>0.85</v>
      </c>
      <c r="AB151" s="55">
        <f>IFERROR(AA151*(CUF_sources!J$21/CUF_sources!I$21),0)</f>
        <v>0.85</v>
      </c>
      <c r="AC151" s="55">
        <f>CUF_sources!C$21</f>
        <v>0.85</v>
      </c>
      <c r="AD151" s="55">
        <f>CUF_sources!D$21</f>
        <v>0.85</v>
      </c>
      <c r="AE151" s="55">
        <f>CUF_sources!E$21</f>
        <v>0.85</v>
      </c>
      <c r="AF151" s="55">
        <f>CUF_sources!F$21</f>
        <v>0.85</v>
      </c>
      <c r="AG151" s="55">
        <f>CUF_sources!G$21</f>
        <v>0.85</v>
      </c>
      <c r="AH151" s="55">
        <f>CUF_sources!H$21</f>
        <v>0.85</v>
      </c>
      <c r="AI151" s="55">
        <f>CUF_sources!I$21</f>
        <v>0.85</v>
      </c>
      <c r="AJ151" s="55">
        <f>CUF_sources!J$21</f>
        <v>0.85</v>
      </c>
    </row>
    <row r="152" spans="1:36" ht="15" customHeight="1" x14ac:dyDescent="0.25">
      <c r="A152" s="9" t="s">
        <v>47</v>
      </c>
      <c r="B152" s="9" t="s">
        <v>39</v>
      </c>
      <c r="C152" s="9" t="s">
        <v>40</v>
      </c>
      <c r="D152" s="55">
        <f>IFERROR((generation!H152*1000)/(365*24*capacity!H152),0)</f>
        <v>0.41487001867995021</v>
      </c>
      <c r="E152" s="55">
        <f>IFERROR((generation!I152*1000)/(365*24*capacity!I152),0)</f>
        <v>0</v>
      </c>
      <c r="F152" s="55">
        <f>IFERROR((generation!J152*1000)/(365*24*capacity!J152),0)</f>
        <v>0</v>
      </c>
      <c r="G152" s="55">
        <f>IFERROR((generation!K152*1000)/(365*24*capacity!K152),0)</f>
        <v>0</v>
      </c>
      <c r="H152" s="55">
        <f>IFERROR((generation!L152*1000)/(365*24*capacity!L152),0)</f>
        <v>1.5031644336866757E-2</v>
      </c>
      <c r="I152" s="55">
        <f>IFERROR((generation!M152*1000)/(365*24*capacity!M152),0)</f>
        <v>2.1063280602605476E-2</v>
      </c>
      <c r="J152" s="55">
        <f>IFERROR((generation!N152*1000)/(365*24*capacity!N152),0)</f>
        <v>1.3569824737993414E-2</v>
      </c>
      <c r="K152" s="55">
        <f>IFERROR((generation!O152*1000)/(365*24*capacity!O152),0)</f>
        <v>2.5724951956173844E-2</v>
      </c>
      <c r="L152" s="55">
        <f>IFERROR((generation!P152*1000)/(365*24*capacity!P152),0)</f>
        <v>2.7738466910383223E-2</v>
      </c>
      <c r="M152" s="55">
        <f>IF(AND(AVERAGE(D152:L152)&gt;0,AVERAGE(D152:L152)&lt;1),AVERAGE(D152:L152),CUF_sources!C$22)</f>
        <v>5.7555354135996994E-2</v>
      </c>
      <c r="N152" s="55">
        <f>IFERROR(M152*(CUF_sources!D$22/CUF_sources!C$22),0)</f>
        <v>5.7555354135996994E-2</v>
      </c>
      <c r="O152" s="55">
        <f>IFERROR(N152*(CUF_sources!E$22/CUF_sources!D$22),0)</f>
        <v>5.7555354135996994E-2</v>
      </c>
      <c r="P152" s="55">
        <f>IFERROR(O152*(CUF_sources!F$22/CUF_sources!E$22),0)</f>
        <v>5.7555354135996994E-2</v>
      </c>
      <c r="Q152" s="55">
        <f>IFERROR(P152*(CUF_sources!G$22/CUF_sources!F$22),0)</f>
        <v>5.7555354135996994E-2</v>
      </c>
      <c r="R152" s="55">
        <f>IFERROR(Q152*(CUF_sources!H$22/CUF_sources!G$22),0)</f>
        <v>5.7555354135996994E-2</v>
      </c>
      <c r="S152" s="55">
        <f>IFERROR(R152*(CUF_sources!I$22/CUF_sources!H$22),0)</f>
        <v>5.7555354135996994E-2</v>
      </c>
      <c r="T152" s="55">
        <f>IFERROR(S152*(CUF_sources!J$22/CUF_sources!I$22),0)</f>
        <v>5.7555354135996994E-2</v>
      </c>
      <c r="U152" s="55">
        <f>IF(M152&lt;CUF_sources!C$22,CUF_sources!C$22,CUF!M152)</f>
        <v>0.7</v>
      </c>
      <c r="V152" s="55">
        <f>IFERROR(U152*(CUF_sources!D$22/CUF_sources!C$22),0)</f>
        <v>0.7</v>
      </c>
      <c r="W152" s="55">
        <f>IFERROR(V152*(CUF_sources!E$22/CUF_sources!D$22),0)</f>
        <v>0.7</v>
      </c>
      <c r="X152" s="55">
        <f>IFERROR(W152*(CUF_sources!F$22/CUF_sources!E$22),0)</f>
        <v>0.7</v>
      </c>
      <c r="Y152" s="55">
        <f>IFERROR(X152*(CUF_sources!G$22/CUF_sources!F$22),0)</f>
        <v>0.7</v>
      </c>
      <c r="Z152" s="55">
        <f>IFERROR(Y152*(CUF_sources!H$22/CUF_sources!G$22),0)</f>
        <v>0.7</v>
      </c>
      <c r="AA152" s="55">
        <f>IFERROR(Z152*(CUF_sources!I$22/CUF_sources!H$22),0)</f>
        <v>0.7</v>
      </c>
      <c r="AB152" s="55">
        <f>IFERROR(AA152*(CUF_sources!J$22/CUF_sources!I$22),0)</f>
        <v>0.7</v>
      </c>
      <c r="AC152" s="55">
        <f>CUF_sources!C$22</f>
        <v>0.7</v>
      </c>
      <c r="AD152" s="55">
        <f>CUF_sources!D$22</f>
        <v>0.7</v>
      </c>
      <c r="AE152" s="55">
        <f>CUF_sources!E$22</f>
        <v>0.7</v>
      </c>
      <c r="AF152" s="55">
        <f>CUF_sources!F$22</f>
        <v>0.7</v>
      </c>
      <c r="AG152" s="55">
        <f>CUF_sources!G$22</f>
        <v>0.7</v>
      </c>
      <c r="AH152" s="55">
        <f>CUF_sources!H$22</f>
        <v>0.7</v>
      </c>
      <c r="AI152" s="55">
        <f>CUF_sources!I$22</f>
        <v>0.7</v>
      </c>
      <c r="AJ152" s="55">
        <f>CUF_sources!J$22</f>
        <v>0.7</v>
      </c>
    </row>
    <row r="153" spans="1:36" ht="15" customHeight="1" x14ac:dyDescent="0.25">
      <c r="A153" s="9" t="s">
        <v>47</v>
      </c>
      <c r="B153" s="9" t="s">
        <v>80</v>
      </c>
      <c r="C153" s="9" t="s">
        <v>85</v>
      </c>
      <c r="D153" s="55">
        <f>IFERROR((generation!H153*1000)/(365*24*capacity!H153),0)</f>
        <v>0.11434178783998712</v>
      </c>
      <c r="E153" s="55">
        <f>IFERROR((generation!I153*1000)/(365*24*capacity!I153),0)</f>
        <v>0.12645144722592419</v>
      </c>
      <c r="F153" s="55">
        <f>IFERROR((generation!J153*1000)/(365*24*capacity!J153),0)</f>
        <v>0.16218874545246331</v>
      </c>
      <c r="G153" s="55">
        <f>IFERROR((generation!K153*1000)/(365*24*capacity!K153),0)</f>
        <v>0.1674771927277586</v>
      </c>
      <c r="H153" s="55">
        <f>IFERROR((generation!L153*1000)/(365*24*capacity!L153),0)</f>
        <v>0.17170711613112971</v>
      </c>
      <c r="I153" s="55">
        <f>IFERROR((generation!M153*1000)/(365*24*capacity!M153),0)</f>
        <v>0.173031585915803</v>
      </c>
      <c r="J153" s="55">
        <f>IFERROR((generation!N153*1000)/(365*24*capacity!N153),0)</f>
        <v>0.17564781682683878</v>
      </c>
      <c r="K153" s="55">
        <f>IFERROR((generation!O153*1000)/(365*24*capacity!O153),0)</f>
        <v>4.3454654925470786E-2</v>
      </c>
      <c r="L153" s="55">
        <f>IFERROR((generation!P153*1000)/(365*24*capacity!P153),0)</f>
        <v>6.0054297118744368E-2</v>
      </c>
      <c r="M153" s="55">
        <f>IF(AND(AVERAGE(D153:L153)&gt;0,AVERAGE(D153:L153)&lt;1),AVERAGE(D153:L153),CUF_sources!C$23)</f>
        <v>0.13270607157379111</v>
      </c>
      <c r="N153" s="55">
        <f>IFERROR(M153*(CUF_sources!D$23/CUF_sources!C$23),0)</f>
        <v>0.13788990249464234</v>
      </c>
      <c r="O153" s="55">
        <f>IFERROR(N153*(CUF_sources!E$23/CUF_sources!D$23),0)</f>
        <v>0.14151858413923821</v>
      </c>
      <c r="P153" s="55">
        <f>IFERROR(O153*(CUF_sources!F$23/CUF_sources!E$23),0)</f>
        <v>0.14514726578383408</v>
      </c>
      <c r="Q153" s="55">
        <f>IFERROR(P153*(CUF_sources!G$23/CUF_sources!F$23),0)</f>
        <v>0.14877594742842992</v>
      </c>
      <c r="R153" s="55">
        <f>IFERROR(Q153*(CUF_sources!H$23/CUF_sources!G$23),0)</f>
        <v>0.15240462907302574</v>
      </c>
      <c r="S153" s="55">
        <f>IFERROR(R153*(CUF_sources!I$23/CUF_sources!H$23),0)</f>
        <v>0.15240462907302574</v>
      </c>
      <c r="T153" s="55">
        <f>IFERROR(S153*(CUF_sources!J$23/CUF_sources!I$23),0)</f>
        <v>0.15240462907302574</v>
      </c>
      <c r="U153" s="55">
        <f>IF(M153&gt;0,M153,CUF_sources!C$23)</f>
        <v>0.13270607157379111</v>
      </c>
      <c r="V153" s="55">
        <f>IFERROR(U153*(CUF_sources!D$23/CUF_sources!C$23),0)</f>
        <v>0.13788990249464234</v>
      </c>
      <c r="W153" s="55">
        <f>IFERROR(V153*(CUF_sources!E$23/CUF_sources!D$23),0)</f>
        <v>0.14151858413923821</v>
      </c>
      <c r="X153" s="55">
        <f>IFERROR(W153*(CUF_sources!F$23/CUF_sources!E$23),0)</f>
        <v>0.14514726578383408</v>
      </c>
      <c r="Y153" s="55">
        <f>IFERROR(X153*(CUF_sources!G$23/CUF_sources!F$23),0)</f>
        <v>0.14877594742842992</v>
      </c>
      <c r="Z153" s="55">
        <f>IFERROR(Y153*(CUF_sources!H$23/CUF_sources!G$23),0)</f>
        <v>0.15240462907302574</v>
      </c>
      <c r="AA153" s="55">
        <f>IFERROR(Z153*(CUF_sources!I$23/CUF_sources!H$23),0)</f>
        <v>0.15240462907302574</v>
      </c>
      <c r="AB153" s="55">
        <f>IFERROR(AA153*(CUF_sources!J$23/CUF_sources!I$23),0)</f>
        <v>0.15240462907302574</v>
      </c>
      <c r="AC153" s="55">
        <f>CUF_sources!C$23</f>
        <v>0.18285714285714286</v>
      </c>
      <c r="AD153" s="55">
        <f>CUF_sources!D$23</f>
        <v>0.19</v>
      </c>
      <c r="AE153" s="55">
        <f>CUF_sources!E$23</f>
        <v>0.19500000000000001</v>
      </c>
      <c r="AF153" s="55">
        <f>CUF_sources!F$23</f>
        <v>0.2</v>
      </c>
      <c r="AG153" s="55">
        <f>CUF_sources!G$23</f>
        <v>0.20500000000000002</v>
      </c>
      <c r="AH153" s="55">
        <f>CUF_sources!H$23</f>
        <v>0.21</v>
      </c>
      <c r="AI153" s="55">
        <f>CUF_sources!I$23</f>
        <v>0.21</v>
      </c>
      <c r="AJ153" s="55">
        <f>CUF_sources!J$23</f>
        <v>0.21</v>
      </c>
    </row>
    <row r="154" spans="1:36" ht="15" customHeight="1" x14ac:dyDescent="0.25">
      <c r="A154" s="9" t="s">
        <v>47</v>
      </c>
      <c r="B154" s="9" t="s">
        <v>81</v>
      </c>
      <c r="C154" s="9" t="s">
        <v>86</v>
      </c>
      <c r="D154" s="55">
        <f>IFERROR((generation!H154*1000)/(365*24*capacity!H154),0)</f>
        <v>0.11366229495303766</v>
      </c>
      <c r="E154" s="55">
        <f>IFERROR((generation!I154*1000)/(365*24*capacity!I154),0)</f>
        <v>0.12569999090748074</v>
      </c>
      <c r="F154" s="55">
        <f>IFERROR((generation!J154*1000)/(365*24*capacity!J154),0)</f>
        <v>0.16122491498452951</v>
      </c>
      <c r="G154" s="55">
        <f>IFERROR((generation!K154*1000)/(365*24*capacity!K154),0)</f>
        <v>0.16648193488428298</v>
      </c>
      <c r="H154" s="55">
        <f>IFERROR((generation!L154*1000)/(365*24*capacity!L154),0)</f>
        <v>0.17068672134586552</v>
      </c>
      <c r="I154" s="55">
        <f>IFERROR((generation!M154*1000)/(365*24*capacity!M154),0)</f>
        <v>0.17200332027409465</v>
      </c>
      <c r="J154" s="55">
        <f>IFERROR((generation!N154*1000)/(365*24*capacity!N154),0)</f>
        <v>0.17460400384825336</v>
      </c>
      <c r="K154" s="55">
        <f>IFERROR((generation!O154*1000)/(365*24*capacity!O154),0)</f>
        <v>0.16414704053762602</v>
      </c>
      <c r="L154" s="55">
        <f>IFERROR((generation!P154*1000)/(365*24*capacity!P154),0)</f>
        <v>0.15965281418132804</v>
      </c>
      <c r="M154" s="55">
        <f>IF(AND(AVERAGE(D154:L154)&gt;0,AVERAGE(D154:L154)&lt;1),AVERAGE(D154:L154),CUF_sources!C$24)</f>
        <v>0.15646255954627758</v>
      </c>
      <c r="N154" s="55">
        <f>IFERROR(M154*(CUF_sources!D$24/CUF_sources!C$24),0)</f>
        <v>0.15646255954627758</v>
      </c>
      <c r="O154" s="55">
        <f>IFERROR(N154*(CUF_sources!E$24/CUF_sources!D$24),0)</f>
        <v>0.16298183286070583</v>
      </c>
      <c r="P154" s="55">
        <f>IFERROR(O154*(CUF_sources!F$24/CUF_sources!E$24),0)</f>
        <v>0.16950110617513406</v>
      </c>
      <c r="Q154" s="55">
        <f>IFERROR(P154*(CUF_sources!G$24/CUF_sources!F$24),0)</f>
        <v>0.17602037948956231</v>
      </c>
      <c r="R154" s="55">
        <f>IFERROR(Q154*(CUF_sources!H$24/CUF_sources!G$24),0)</f>
        <v>0.18253965280399054</v>
      </c>
      <c r="S154" s="55">
        <f>IFERROR(R154*(CUF_sources!I$24/CUF_sources!H$24),0)</f>
        <v>0.18253965280399054</v>
      </c>
      <c r="T154" s="55">
        <f>IFERROR(S154*(CUF_sources!J$24/CUF_sources!I$24),0)</f>
        <v>0.18253965280399054</v>
      </c>
      <c r="U154" s="55">
        <f>IF(M154&gt;0,M154,CUF_sources!C$24)</f>
        <v>0.15646255954627758</v>
      </c>
      <c r="V154" s="55">
        <f>IFERROR(U154*(CUF_sources!D$24/CUF_sources!C$24),0)</f>
        <v>0.15646255954627758</v>
      </c>
      <c r="W154" s="55">
        <f>IFERROR(V154*(CUF_sources!E$24/CUF_sources!D$24),0)</f>
        <v>0.16298183286070583</v>
      </c>
      <c r="X154" s="55">
        <f>IFERROR(W154*(CUF_sources!F$24/CUF_sources!E$24),0)</f>
        <v>0.16950110617513406</v>
      </c>
      <c r="Y154" s="55">
        <f>IFERROR(X154*(CUF_sources!G$24/CUF_sources!F$24),0)</f>
        <v>0.17602037948956231</v>
      </c>
      <c r="Z154" s="55">
        <f>IFERROR(Y154*(CUF_sources!H$24/CUF_sources!G$24),0)</f>
        <v>0.18253965280399054</v>
      </c>
      <c r="AA154" s="55">
        <f>IFERROR(Z154*(CUF_sources!I$24/CUF_sources!H$24),0)</f>
        <v>0.18253965280399054</v>
      </c>
      <c r="AB154" s="55">
        <f>IFERROR(AA154*(CUF_sources!J$24/CUF_sources!I$24),0)</f>
        <v>0.18253965280399054</v>
      </c>
      <c r="AC154" s="55">
        <f>CUF_sources!C$24</f>
        <v>0.12</v>
      </c>
      <c r="AD154" s="55">
        <f>CUF_sources!D$24</f>
        <v>0.12</v>
      </c>
      <c r="AE154" s="55">
        <f>CUF_sources!E$24</f>
        <v>0.125</v>
      </c>
      <c r="AF154" s="55">
        <f>CUF_sources!F$24</f>
        <v>0.13</v>
      </c>
      <c r="AG154" s="55">
        <f>CUF_sources!G$24</f>
        <v>0.13500000000000001</v>
      </c>
      <c r="AH154" s="55">
        <f>CUF_sources!H$24</f>
        <v>0.14000000000000001</v>
      </c>
      <c r="AI154" s="55">
        <f>CUF_sources!I$24</f>
        <v>0.14000000000000001</v>
      </c>
      <c r="AJ154" s="55">
        <f>CUF_sources!J$24</f>
        <v>0.14000000000000001</v>
      </c>
    </row>
    <row r="155" spans="1:36" ht="15" customHeight="1" x14ac:dyDescent="0.25">
      <c r="A155" s="9" t="s">
        <v>47</v>
      </c>
      <c r="B155" s="9" t="s">
        <v>41</v>
      </c>
      <c r="C155" s="9" t="s">
        <v>42</v>
      </c>
      <c r="D155" s="55">
        <f>IFERROR((generation!H155*1000)/(365*24*capacity!H155),0)</f>
        <v>0</v>
      </c>
      <c r="E155" s="55">
        <f>IFERROR((generation!I155*1000)/(365*24*capacity!I155),0)</f>
        <v>0</v>
      </c>
      <c r="F155" s="55">
        <f>IFERROR((generation!J155*1000)/(365*24*capacity!J155),0)</f>
        <v>0</v>
      </c>
      <c r="G155" s="55">
        <f>IFERROR((generation!K155*1000)/(365*24*capacity!K155),0)</f>
        <v>0</v>
      </c>
      <c r="H155" s="55">
        <f>IFERROR((generation!L155*1000)/(365*24*capacity!L155),0)</f>
        <v>0</v>
      </c>
      <c r="I155" s="55">
        <f>IFERROR((generation!M155*1000)/(365*24*capacity!M155),0)</f>
        <v>0</v>
      </c>
      <c r="J155" s="55">
        <f>IFERROR((generation!N155*1000)/(365*24*capacity!N155),0)</f>
        <v>0</v>
      </c>
      <c r="K155" s="55">
        <f>IFERROR((generation!O155*1000)/(365*24*capacity!O155),0)</f>
        <v>0</v>
      </c>
      <c r="L155" s="55">
        <f>IFERROR((generation!P155*1000)/(365*24*capacity!P155),0)</f>
        <v>0</v>
      </c>
      <c r="M155" s="55">
        <f>IF(AND(AVERAGE(D155:L155)&gt;0,AVERAGE(D155:L155)&lt;1),AVERAGE(D155:L155),CUF_sources!C$25)</f>
        <v>0.37285714285714283</v>
      </c>
      <c r="N155" s="55">
        <f>IFERROR(M155*(CUF_sources!D$25/CUF_sources!C$25),0)</f>
        <v>0.38000000000000006</v>
      </c>
      <c r="O155" s="55">
        <f>IFERROR(N155*(CUF_sources!E$25/CUF_sources!D$25),0)</f>
        <v>0.39000000000000007</v>
      </c>
      <c r="P155" s="55">
        <f>IFERROR(O155*(CUF_sources!F$25/CUF_sources!E$25),0)</f>
        <v>0.40000000000000013</v>
      </c>
      <c r="Q155" s="55">
        <f>IFERROR(P155*(CUF_sources!G$25/CUF_sources!F$25),0)</f>
        <v>0.40500000000000014</v>
      </c>
      <c r="R155" s="55">
        <f>IFERROR(Q155*(CUF_sources!H$25/CUF_sources!G$25),0)</f>
        <v>0.41000000000000009</v>
      </c>
      <c r="S155" s="55">
        <f>IFERROR(R155*(CUF_sources!I$25/CUF_sources!H$25),0)</f>
        <v>0.41000000000000009</v>
      </c>
      <c r="T155" s="55">
        <f>IFERROR(S155*(CUF_sources!J$25/CUF_sources!I$25),0)</f>
        <v>0.41000000000000009</v>
      </c>
      <c r="U155" s="55">
        <f>IF(M155&gt;0,M155,CUF_sources!C$25)</f>
        <v>0.37285714285714283</v>
      </c>
      <c r="V155" s="55">
        <f>IFERROR(U155*(CUF_sources!D$25/CUF_sources!C$25),0)</f>
        <v>0.38000000000000006</v>
      </c>
      <c r="W155" s="55">
        <f>IFERROR(V155*(CUF_sources!E$25/CUF_sources!D$25),0)</f>
        <v>0.39000000000000007</v>
      </c>
      <c r="X155" s="55">
        <f>IFERROR(W155*(CUF_sources!F$25/CUF_sources!E$25),0)</f>
        <v>0.40000000000000013</v>
      </c>
      <c r="Y155" s="55">
        <f>IFERROR(X155*(CUF_sources!G$25/CUF_sources!F$25),0)</f>
        <v>0.40500000000000014</v>
      </c>
      <c r="Z155" s="55">
        <f>IFERROR(Y155*(CUF_sources!H$25/CUF_sources!G$25),0)</f>
        <v>0.41000000000000009</v>
      </c>
      <c r="AA155" s="55">
        <f>IFERROR(Z155*(CUF_sources!I$25/CUF_sources!H$25),0)</f>
        <v>0.41000000000000009</v>
      </c>
      <c r="AB155" s="55">
        <f>IFERROR(AA155*(CUF_sources!J$25/CUF_sources!I$25),0)</f>
        <v>0.41000000000000009</v>
      </c>
      <c r="AC155" s="55">
        <f>CUF_sources!C$25</f>
        <v>0.37285714285714283</v>
      </c>
      <c r="AD155" s="55">
        <f>CUF_sources!D$25</f>
        <v>0.38</v>
      </c>
      <c r="AE155" s="55">
        <f>CUF_sources!E$25</f>
        <v>0.39</v>
      </c>
      <c r="AF155" s="55">
        <f>CUF_sources!F$25</f>
        <v>0.4</v>
      </c>
      <c r="AG155" s="55">
        <f>CUF_sources!G$25</f>
        <v>0.40500000000000003</v>
      </c>
      <c r="AH155" s="55">
        <f>CUF_sources!H$25</f>
        <v>0.41</v>
      </c>
      <c r="AI155" s="55">
        <f>CUF_sources!I$25</f>
        <v>0.41</v>
      </c>
      <c r="AJ155" s="55">
        <f>CUF_sources!J$25</f>
        <v>0.41</v>
      </c>
    </row>
    <row r="156" spans="1:36" ht="15" customHeight="1" x14ac:dyDescent="0.25">
      <c r="A156" s="9" t="s">
        <v>47</v>
      </c>
      <c r="B156" s="9" t="s">
        <v>43</v>
      </c>
      <c r="C156" s="9" t="s">
        <v>44</v>
      </c>
      <c r="D156" s="55">
        <f>IFERROR((generation!H156*1000)/(365*24*capacity!H156),0)</f>
        <v>0</v>
      </c>
      <c r="E156" s="55">
        <f>IFERROR((generation!I156*1000)/(365*24*capacity!I156),0)</f>
        <v>0</v>
      </c>
      <c r="F156" s="55">
        <f>IFERROR((generation!J156*1000)/(365*24*capacity!J156),0)</f>
        <v>0</v>
      </c>
      <c r="G156" s="55">
        <f>IFERROR((generation!K156*1000)/(365*24*capacity!K156),0)</f>
        <v>0</v>
      </c>
      <c r="H156" s="55">
        <f>IFERROR((generation!L156*1000)/(365*24*capacity!L156),0)</f>
        <v>0</v>
      </c>
      <c r="I156" s="55">
        <f>IFERROR((generation!M156*1000)/(365*24*capacity!M156),0)</f>
        <v>0</v>
      </c>
      <c r="J156" s="55">
        <f>IFERROR((generation!N156*1000)/(365*24*capacity!N156),0)</f>
        <v>0</v>
      </c>
      <c r="K156" s="55">
        <f>IFERROR((generation!O156*1000)/(365*24*capacity!O156),0)</f>
        <v>0</v>
      </c>
      <c r="L156" s="55">
        <f>IFERROR((generation!P156*1000)/(365*24*capacity!P156),0)</f>
        <v>0</v>
      </c>
      <c r="M156" s="55">
        <f>IF(AND(AVERAGE(D156:L156)&gt;0,AVERAGE(D156:L156)&lt;1),AVERAGE(D156:L156),CUF_sources!C$26)</f>
        <v>0.20857142857142857</v>
      </c>
      <c r="N156" s="55">
        <f>IFERROR(M156*(CUF_sources!D$26/CUF_sources!C$26),0)</f>
        <v>0.23</v>
      </c>
      <c r="O156" s="55">
        <f>IFERROR(N156*(CUF_sources!E$26/CUF_sources!D$26),0)</f>
        <v>0.255</v>
      </c>
      <c r="P156" s="55">
        <f>IFERROR(O156*(CUF_sources!F$26/CUF_sources!E$26),0)</f>
        <v>0.28000000000000003</v>
      </c>
      <c r="Q156" s="55">
        <f>IFERROR(P156*(CUF_sources!G$26/CUF_sources!F$26),0)</f>
        <v>0.30000000000000004</v>
      </c>
      <c r="R156" s="55">
        <f>IFERROR(Q156*(CUF_sources!H$26/CUF_sources!G$26),0)</f>
        <v>0.31999999999999995</v>
      </c>
      <c r="S156" s="55">
        <f>IFERROR(R156*(CUF_sources!I$26/CUF_sources!H$26),0)</f>
        <v>0.33999999999999986</v>
      </c>
      <c r="T156" s="55">
        <f>IFERROR(S156*(CUF_sources!J$26/CUF_sources!I$26),0)</f>
        <v>0.35999999999999988</v>
      </c>
      <c r="U156" s="55">
        <f>IF(M156&gt;0,M156,CUF_sources!C$26)</f>
        <v>0.20857142857142857</v>
      </c>
      <c r="V156" s="55">
        <f>IFERROR(U156*(CUF_sources!D$26/CUF_sources!C$26),0)</f>
        <v>0.23</v>
      </c>
      <c r="W156" s="55">
        <f>IFERROR(V156*(CUF_sources!E$26/CUF_sources!D$26),0)</f>
        <v>0.255</v>
      </c>
      <c r="X156" s="55">
        <f>IFERROR(W156*(CUF_sources!F$26/CUF_sources!E$26),0)</f>
        <v>0.28000000000000003</v>
      </c>
      <c r="Y156" s="55">
        <f>IFERROR(X156*(CUF_sources!G$26/CUF_sources!F$26),0)</f>
        <v>0.30000000000000004</v>
      </c>
      <c r="Z156" s="55">
        <f>IFERROR(Y156*(CUF_sources!H$26/CUF_sources!G$26),0)</f>
        <v>0.31999999999999995</v>
      </c>
      <c r="AA156" s="55">
        <f>IFERROR(Z156*(CUF_sources!I$26/CUF_sources!H$26),0)</f>
        <v>0.33999999999999986</v>
      </c>
      <c r="AB156" s="55">
        <f>IFERROR(AA156*(CUF_sources!J$26/CUF_sources!I$26),0)</f>
        <v>0.35999999999999988</v>
      </c>
      <c r="AC156" s="55">
        <f>CUF_sources!C$26</f>
        <v>0.20857142857142857</v>
      </c>
      <c r="AD156" s="55">
        <f>CUF_sources!D$26</f>
        <v>0.23</v>
      </c>
      <c r="AE156" s="55">
        <f>CUF_sources!E$26</f>
        <v>0.255</v>
      </c>
      <c r="AF156" s="55">
        <f>CUF_sources!F$26</f>
        <v>0.28000000000000003</v>
      </c>
      <c r="AG156" s="55">
        <f>CUF_sources!G$26</f>
        <v>0.30000000000000004</v>
      </c>
      <c r="AH156" s="55">
        <f>CUF_sources!H$26</f>
        <v>0.32</v>
      </c>
      <c r="AI156" s="55">
        <f>CUF_sources!I$26</f>
        <v>0.33999999999999997</v>
      </c>
      <c r="AJ156" s="55">
        <f>CUF_sources!J$26</f>
        <v>0.36</v>
      </c>
    </row>
    <row r="157" spans="1:36" ht="15" customHeight="1" x14ac:dyDescent="0.25">
      <c r="A157" s="9" t="s">
        <v>47</v>
      </c>
      <c r="B157" s="9" t="s">
        <v>45</v>
      </c>
      <c r="C157" s="9" t="s">
        <v>46</v>
      </c>
      <c r="D157" s="55">
        <f>IFERROR((generation!H157*1000)/(365*24*capacity!H157),0)</f>
        <v>0</v>
      </c>
      <c r="E157" s="55">
        <f>IFERROR((generation!I157*1000)/(365*24*capacity!I157),0)</f>
        <v>0</v>
      </c>
      <c r="F157" s="55">
        <f>IFERROR((generation!J157*1000)/(365*24*capacity!J157),0)</f>
        <v>0</v>
      </c>
      <c r="G157" s="55">
        <f>IFERROR((generation!K157*1000)/(365*24*capacity!K157),0)</f>
        <v>0</v>
      </c>
      <c r="H157" s="55">
        <f>IFERROR((generation!L157*1000)/(365*24*capacity!L157),0)</f>
        <v>0</v>
      </c>
      <c r="I157" s="55">
        <f>IFERROR((generation!M157*1000)/(365*24*capacity!M157),0)</f>
        <v>0</v>
      </c>
      <c r="J157" s="55">
        <f>IFERROR((generation!N157*1000)/(365*24*capacity!N157),0)</f>
        <v>0</v>
      </c>
      <c r="K157" s="55">
        <f>IFERROR((generation!O157*1000)/(365*24*capacity!O157),0)</f>
        <v>0</v>
      </c>
      <c r="L157" s="55">
        <f>IFERROR((generation!P157*1000)/(365*24*capacity!P157),0)</f>
        <v>0</v>
      </c>
      <c r="M157" s="55">
        <f>IF(AND(AVERAGE(D157:L157)&gt;0,AVERAGE(D157:L157)&lt;1),AVERAGE(D157:L157),CUF_sources!C$27)</f>
        <v>0.95</v>
      </c>
      <c r="N157" s="55">
        <f>IFERROR(M157*(CUF_sources!D$27/CUF_sources!C$27),0)</f>
        <v>0.95</v>
      </c>
      <c r="O157" s="55">
        <f>IFERROR(N157*(CUF_sources!E$27/CUF_sources!D$27),0)</f>
        <v>0.95</v>
      </c>
      <c r="P157" s="55">
        <f>IFERROR(O157*(CUF_sources!F$27/CUF_sources!E$27),0)</f>
        <v>0.95</v>
      </c>
      <c r="Q157" s="55">
        <f>IFERROR(P157*(CUF_sources!G$27/CUF_sources!F$27),0)</f>
        <v>0.95</v>
      </c>
      <c r="R157" s="55">
        <f>IFERROR(Q157*(CUF_sources!H$27/CUF_sources!G$27),0)</f>
        <v>0.95</v>
      </c>
      <c r="S157" s="55">
        <f>IFERROR(R157*(CUF_sources!I$27/CUF_sources!H$27),0)</f>
        <v>0.95</v>
      </c>
      <c r="T157" s="55">
        <f>IFERROR(S157*(CUF_sources!J$27/CUF_sources!I$27),0)</f>
        <v>0.95</v>
      </c>
      <c r="U157" s="55">
        <f>IF(M157&gt;0,M157,CUF_sources!C$27)</f>
        <v>0.95</v>
      </c>
      <c r="V157" s="55">
        <f>IFERROR(U157*(CUF_sources!D$27/CUF_sources!C$27),0)</f>
        <v>0.95</v>
      </c>
      <c r="W157" s="55">
        <f>IFERROR(V157*(CUF_sources!E$27/CUF_sources!D$27),0)</f>
        <v>0.95</v>
      </c>
      <c r="X157" s="55">
        <f>IFERROR(W157*(CUF_sources!F$27/CUF_sources!E$27),0)</f>
        <v>0.95</v>
      </c>
      <c r="Y157" s="55">
        <f>IFERROR(X157*(CUF_sources!G$27/CUF_sources!F$27),0)</f>
        <v>0.95</v>
      </c>
      <c r="Z157" s="55">
        <f>IFERROR(Y157*(CUF_sources!H$27/CUF_sources!G$27),0)</f>
        <v>0.95</v>
      </c>
      <c r="AA157" s="55">
        <f>IFERROR(Z157*(CUF_sources!I$27/CUF_sources!H$27),0)</f>
        <v>0.95</v>
      </c>
      <c r="AB157" s="55">
        <f>IFERROR(AA157*(CUF_sources!J$27/CUF_sources!I$27),0)</f>
        <v>0.95</v>
      </c>
      <c r="AC157" s="55">
        <f>CUF_sources!C$27</f>
        <v>0.95</v>
      </c>
      <c r="AD157" s="55">
        <f>CUF_sources!D$27</f>
        <v>0.95</v>
      </c>
      <c r="AE157" s="55">
        <f>CUF_sources!E$27</f>
        <v>0.95</v>
      </c>
      <c r="AF157" s="55">
        <f>CUF_sources!F$27</f>
        <v>0.95</v>
      </c>
      <c r="AG157" s="55">
        <f>CUF_sources!G$27</f>
        <v>0.95</v>
      </c>
      <c r="AH157" s="55">
        <f>CUF_sources!H$27</f>
        <v>0.95</v>
      </c>
      <c r="AI157" s="55">
        <f>CUF_sources!I$27</f>
        <v>0.95</v>
      </c>
      <c r="AJ157" s="55">
        <f>CUF_sources!J$27</f>
        <v>0.95</v>
      </c>
    </row>
    <row r="158" spans="1:36" ht="15" customHeight="1" x14ac:dyDescent="0.25">
      <c r="A158" s="9" t="s">
        <v>14</v>
      </c>
      <c r="B158" s="9" t="s">
        <v>29</v>
      </c>
      <c r="C158" s="9" t="s">
        <v>30</v>
      </c>
      <c r="D158" s="55">
        <f>IFERROR((generation!H158*1000)/(365*24*capacity!H158),0)</f>
        <v>0.98249619482496198</v>
      </c>
      <c r="E158" s="55">
        <f>IFERROR((generation!I158*1000)/(365*24*capacity!I158),0)</f>
        <v>0.85159817351598177</v>
      </c>
      <c r="F158" s="55">
        <f>IFERROR((generation!J158*1000)/(365*24*capacity!J158),0)</f>
        <v>0.92123287671232879</v>
      </c>
      <c r="G158" s="55">
        <f>IFERROR((generation!K158*1000)/(365*24*capacity!K158),0)</f>
        <v>0.83175272216368101</v>
      </c>
      <c r="H158" s="55">
        <f>IFERROR((generation!L158*1000)/(365*24*capacity!L158),0)</f>
        <v>0.81138040042149628</v>
      </c>
      <c r="I158" s="55">
        <f>IFERROR((generation!M158*1000)/(365*24*capacity!M158),0)</f>
        <v>0.91183702142606249</v>
      </c>
      <c r="J158" s="55">
        <f>IFERROR((generation!N158*1000)/(365*24*capacity!N158),0)</f>
        <v>0.48018967334035828</v>
      </c>
      <c r="K158" s="55">
        <f>IFERROR((generation!O158*1000)/(365*24*capacity!O158),0)</f>
        <v>0.51022128556375135</v>
      </c>
      <c r="L158" s="55">
        <f>IFERROR((generation!P158*1000)/(365*24*capacity!P158),0)</f>
        <v>0.56369312867909993</v>
      </c>
      <c r="M158" s="55">
        <f>IF(AND(AVERAGE(D158:L158)&gt;0,AVERAGE(D158:L158)&lt;1),AVERAGE(D158:L158),CUF_sources!C$15)</f>
        <v>0.76271127518308013</v>
      </c>
      <c r="N158" s="55">
        <f>IFERROR(M158*(CUF_sources!D$15/CUF_sources!C$15),0)</f>
        <v>0.76271127518308013</v>
      </c>
      <c r="O158" s="55">
        <f>IFERROR(N158*(CUF_sources!E$15/CUF_sources!D$15),0)</f>
        <v>0.76271127518308013</v>
      </c>
      <c r="P158" s="55">
        <f>IFERROR(O158*(CUF_sources!F$15/CUF_sources!E$15),0)</f>
        <v>0.76271127518308013</v>
      </c>
      <c r="Q158" s="55">
        <f>IFERROR(P158*(CUF_sources!G$15/CUF_sources!F$15),0)</f>
        <v>0.76271127518308013</v>
      </c>
      <c r="R158" s="55">
        <f>IFERROR(Q158*(CUF_sources!H$15/CUF_sources!G$15),0)</f>
        <v>0.76271127518308013</v>
      </c>
      <c r="S158" s="55">
        <f>IFERROR(R158*(CUF_sources!I$15/CUF_sources!H$15),0)</f>
        <v>0.76271127518308013</v>
      </c>
      <c r="T158" s="55">
        <f>IFERROR(S158*(CUF_sources!J$15/CUF_sources!I$15),0)</f>
        <v>0.76271127518308013</v>
      </c>
      <c r="U158" s="55">
        <f>IF(M158&lt;CUF_sources!C$15,CUF_sources!C$15,CUF!M158)</f>
        <v>0.85</v>
      </c>
      <c r="V158" s="55">
        <f>IFERROR(U158*(CUF_sources!D$15/CUF_sources!C$15),0)</f>
        <v>0.85</v>
      </c>
      <c r="W158" s="55">
        <f>IFERROR(V158*(CUF_sources!E$15/CUF_sources!D$15),0)</f>
        <v>0.85</v>
      </c>
      <c r="X158" s="55">
        <f>IFERROR(W158*(CUF_sources!F$15/CUF_sources!E$15),0)</f>
        <v>0.85</v>
      </c>
      <c r="Y158" s="55">
        <f>IFERROR(X158*(CUF_sources!G$15/CUF_sources!F$15),0)</f>
        <v>0.85</v>
      </c>
      <c r="Z158" s="55">
        <f>IFERROR(Y158*(CUF_sources!H$15/CUF_sources!G$15),0)</f>
        <v>0.85</v>
      </c>
      <c r="AA158" s="55">
        <f>IFERROR(Z158*(CUF_sources!I$15/CUF_sources!H$15),0)</f>
        <v>0.85</v>
      </c>
      <c r="AB158" s="55">
        <f>IFERROR(AA158*(CUF_sources!J$15/CUF_sources!I$15),0)</f>
        <v>0.85</v>
      </c>
      <c r="AC158" s="55">
        <f>CUF_sources!C$15</f>
        <v>0.85</v>
      </c>
      <c r="AD158" s="55">
        <f>CUF_sources!D$15</f>
        <v>0.85</v>
      </c>
      <c r="AE158" s="55">
        <f>CUF_sources!E$15</f>
        <v>0.85</v>
      </c>
      <c r="AF158" s="55">
        <f>CUF_sources!F$15</f>
        <v>0.85</v>
      </c>
      <c r="AG158" s="55">
        <f>CUF_sources!G$15</f>
        <v>0.85</v>
      </c>
      <c r="AH158" s="55">
        <f>CUF_sources!H$15</f>
        <v>0.85</v>
      </c>
      <c r="AI158" s="55">
        <f>CUF_sources!I$15</f>
        <v>0.85</v>
      </c>
      <c r="AJ158" s="55">
        <f>CUF_sources!J$15</f>
        <v>0.85</v>
      </c>
    </row>
    <row r="159" spans="1:36" ht="15" customHeight="1" x14ac:dyDescent="0.25">
      <c r="A159" s="9" t="s">
        <v>14</v>
      </c>
      <c r="B159" s="9" t="s">
        <v>31</v>
      </c>
      <c r="C159" s="9" t="s">
        <v>32</v>
      </c>
      <c r="D159" s="55">
        <f>IFERROR((generation!H159*1000)/(365*24*capacity!H159),0)</f>
        <v>0.5984018264840183</v>
      </c>
      <c r="E159" s="55">
        <f>IFERROR((generation!I159*1000)/(365*24*capacity!I159),0)</f>
        <v>0.57328767123287672</v>
      </c>
      <c r="F159" s="55">
        <f>IFERROR((generation!J159*1000)/(365*24*capacity!J159),0)</f>
        <v>0.46141552511415523</v>
      </c>
      <c r="G159" s="55">
        <f>IFERROR((generation!K159*1000)/(365*24*capacity!K159),0)</f>
        <v>0.23061201944321696</v>
      </c>
      <c r="H159" s="55">
        <f>IFERROR((generation!L159*1000)/(365*24*capacity!L159),0)</f>
        <v>0.18390825789561016</v>
      </c>
      <c r="I159" s="55">
        <f>IFERROR((generation!M159*1000)/(365*24*capacity!M159),0)</f>
        <v>0.24367460068708249</v>
      </c>
      <c r="J159" s="55">
        <f>IFERROR((generation!N159*1000)/(365*24*capacity!N159),0)</f>
        <v>0.47476600478130743</v>
      </c>
      <c r="K159" s="55">
        <f>IFERROR((generation!O159*1000)/(365*24*capacity!O159),0)</f>
        <v>0.34497010146450585</v>
      </c>
      <c r="L159" s="55">
        <f>IFERROR((generation!P159*1000)/(365*24*capacity!P159),0)</f>
        <v>0.40398360343418327</v>
      </c>
      <c r="M159" s="55">
        <f>IF(AND(AVERAGE(D159:L159)&gt;0,AVERAGE(D159:L159)&lt;1),AVERAGE(D159:L159),CUF_sources!C$16)</f>
        <v>0.3905577345041063</v>
      </c>
      <c r="N159" s="55">
        <f>IFERROR(M159*(CUF_sources!D$16/CUF_sources!C$16),0)</f>
        <v>0.3905577345041063</v>
      </c>
      <c r="O159" s="55">
        <f>IFERROR(N159*(CUF_sources!E$16/CUF_sources!D$16),0)</f>
        <v>0.3905577345041063</v>
      </c>
      <c r="P159" s="55">
        <f>IFERROR(O159*(CUF_sources!F$16/CUF_sources!E$16),0)</f>
        <v>0.3905577345041063</v>
      </c>
      <c r="Q159" s="55">
        <f>IFERROR(P159*(CUF_sources!G$16/CUF_sources!F$16),0)</f>
        <v>0.3905577345041063</v>
      </c>
      <c r="R159" s="55">
        <f>IFERROR(Q159*(CUF_sources!H$16/CUF_sources!G$16),0)</f>
        <v>0.3905577345041063</v>
      </c>
      <c r="S159" s="55">
        <f>IFERROR(R159*(CUF_sources!I$16/CUF_sources!H$16),0)</f>
        <v>0.3905577345041063</v>
      </c>
      <c r="T159" s="55">
        <f>IFERROR(S159*(CUF_sources!J$16/CUF_sources!I$16),0)</f>
        <v>0.3905577345041063</v>
      </c>
      <c r="U159" s="55">
        <f>IF(M159&lt;CUF_sources!C$16,CUF_sources!C$16,CUF!M159)</f>
        <v>0.85</v>
      </c>
      <c r="V159" s="55">
        <f>IFERROR(U159*(CUF_sources!D$16/CUF_sources!C$16),0)</f>
        <v>0.85</v>
      </c>
      <c r="W159" s="55">
        <f>IFERROR(V159*(CUF_sources!E$16/CUF_sources!D$16),0)</f>
        <v>0.85</v>
      </c>
      <c r="X159" s="55">
        <f>IFERROR(W159*(CUF_sources!F$16/CUF_sources!E$16),0)</f>
        <v>0.85</v>
      </c>
      <c r="Y159" s="55">
        <f>IFERROR(X159*(CUF_sources!G$16/CUF_sources!F$16),0)</f>
        <v>0.85</v>
      </c>
      <c r="Z159" s="55">
        <f>IFERROR(Y159*(CUF_sources!H$16/CUF_sources!G$16),0)</f>
        <v>0.85</v>
      </c>
      <c r="AA159" s="55">
        <f>IFERROR(Z159*(CUF_sources!I$16/CUF_sources!H$16),0)</f>
        <v>0.85</v>
      </c>
      <c r="AB159" s="55">
        <f>IFERROR(AA159*(CUF_sources!J$16/CUF_sources!I$16),0)</f>
        <v>0.85</v>
      </c>
      <c r="AC159" s="55">
        <f>CUF_sources!C$16</f>
        <v>0.85</v>
      </c>
      <c r="AD159" s="55">
        <f>CUF_sources!D$16</f>
        <v>0.85</v>
      </c>
      <c r="AE159" s="55">
        <f>CUF_sources!E$16</f>
        <v>0.85</v>
      </c>
      <c r="AF159" s="55">
        <f>CUF_sources!F$16</f>
        <v>0.85</v>
      </c>
      <c r="AG159" s="55">
        <f>CUF_sources!G$16</f>
        <v>0.85</v>
      </c>
      <c r="AH159" s="55">
        <f>CUF_sources!H$16</f>
        <v>0.85</v>
      </c>
      <c r="AI159" s="55">
        <f>CUF_sources!I$16</f>
        <v>0.85</v>
      </c>
      <c r="AJ159" s="55">
        <f>CUF_sources!J$16</f>
        <v>0.85</v>
      </c>
    </row>
    <row r="160" spans="1:36" ht="15" customHeight="1" x14ac:dyDescent="0.25">
      <c r="A160" s="9" t="s">
        <v>14</v>
      </c>
      <c r="B160" s="9" t="s">
        <v>33</v>
      </c>
      <c r="C160" s="9" t="s">
        <v>34</v>
      </c>
      <c r="D160" s="55">
        <f>IFERROR((generation!H160*1000)/(365*24*capacity!H160),0)</f>
        <v>0</v>
      </c>
      <c r="E160" s="55">
        <f>IFERROR((generation!I160*1000)/(365*24*capacity!I160),0)</f>
        <v>0</v>
      </c>
      <c r="F160" s="55">
        <f>IFERROR((generation!J160*1000)/(365*24*capacity!J160),0)</f>
        <v>0</v>
      </c>
      <c r="G160" s="55">
        <f>IFERROR((generation!K160*1000)/(365*24*capacity!K160),0)</f>
        <v>0</v>
      </c>
      <c r="H160" s="55">
        <f>IFERROR((generation!L160*1000)/(365*24*capacity!L160),0)</f>
        <v>0</v>
      </c>
      <c r="I160" s="55">
        <f>IFERROR((generation!M160*1000)/(365*24*capacity!M160),0)</f>
        <v>0</v>
      </c>
      <c r="J160" s="55">
        <f>IFERROR((generation!N160*1000)/(365*24*capacity!N160),0)</f>
        <v>0</v>
      </c>
      <c r="K160" s="55">
        <f>IFERROR((generation!O160*1000)/(365*24*capacity!O160),0)</f>
        <v>0</v>
      </c>
      <c r="L160" s="55">
        <f>IFERROR((generation!P160*1000)/(365*24*capacity!P160),0)</f>
        <v>0</v>
      </c>
      <c r="M160" s="55">
        <f>IF(AND(AVERAGE(D160:L160)&gt;0,AVERAGE(D160:L160)&lt;1),AVERAGE(D160:L160),CUF_sources!C$17)</f>
        <v>0.81</v>
      </c>
      <c r="N160" s="55">
        <f>IFERROR(M160*(CUF_sources!D$17/CUF_sources!C$17),0)</f>
        <v>0.81</v>
      </c>
      <c r="O160" s="55">
        <f>IFERROR(N160*(CUF_sources!E$17/CUF_sources!D$17),0)</f>
        <v>0.81</v>
      </c>
      <c r="P160" s="55">
        <f>IFERROR(O160*(CUF_sources!F$17/CUF_sources!E$17),0)</f>
        <v>0.81</v>
      </c>
      <c r="Q160" s="55">
        <f>IFERROR(P160*(CUF_sources!G$17/CUF_sources!F$17),0)</f>
        <v>0.81</v>
      </c>
      <c r="R160" s="55">
        <f>IFERROR(Q160*(CUF_sources!H$17/CUF_sources!G$17),0)</f>
        <v>0.81</v>
      </c>
      <c r="S160" s="55">
        <f>IFERROR(R160*(CUF_sources!I$17/CUF_sources!H$17),0)</f>
        <v>0.81</v>
      </c>
      <c r="T160" s="55">
        <f>IFERROR(S160*(CUF_sources!J$17/CUF_sources!I$17),0)</f>
        <v>0.81</v>
      </c>
      <c r="U160" s="55">
        <f>IF(M160&lt;CUF_sources!C$17,CUF_sources!C$17,CUF!M160)</f>
        <v>0.81</v>
      </c>
      <c r="V160" s="55">
        <f>IFERROR(U160*(CUF_sources!D$17/CUF_sources!C$17),0)</f>
        <v>0.81</v>
      </c>
      <c r="W160" s="55">
        <f>IFERROR(V160*(CUF_sources!E$17/CUF_sources!D$17),0)</f>
        <v>0.81</v>
      </c>
      <c r="X160" s="55">
        <f>IFERROR(W160*(CUF_sources!F$17/CUF_sources!E$17),0)</f>
        <v>0.81</v>
      </c>
      <c r="Y160" s="55">
        <f>IFERROR(X160*(CUF_sources!G$17/CUF_sources!F$17),0)</f>
        <v>0.81</v>
      </c>
      <c r="Z160" s="55">
        <f>IFERROR(Y160*(CUF_sources!H$17/CUF_sources!G$17),0)</f>
        <v>0.81</v>
      </c>
      <c r="AA160" s="55">
        <f>IFERROR(Z160*(CUF_sources!I$17/CUF_sources!H$17),0)</f>
        <v>0.81</v>
      </c>
      <c r="AB160" s="55">
        <f>IFERROR(AA160*(CUF_sources!J$17/CUF_sources!I$17),0)</f>
        <v>0.81</v>
      </c>
      <c r="AC160" s="55">
        <f>CUF_sources!C$17</f>
        <v>0.81</v>
      </c>
      <c r="AD160" s="55">
        <f>CUF_sources!D$17</f>
        <v>0.81</v>
      </c>
      <c r="AE160" s="55">
        <f>CUF_sources!E$17</f>
        <v>0.81</v>
      </c>
      <c r="AF160" s="55">
        <f>CUF_sources!F$17</f>
        <v>0.81</v>
      </c>
      <c r="AG160" s="55">
        <f>CUF_sources!G$17</f>
        <v>0.81</v>
      </c>
      <c r="AH160" s="55">
        <f>CUF_sources!H$17</f>
        <v>0.81</v>
      </c>
      <c r="AI160" s="55">
        <f>CUF_sources!I$17</f>
        <v>0.81</v>
      </c>
      <c r="AJ160" s="55">
        <f>CUF_sources!J$17</f>
        <v>0.81</v>
      </c>
    </row>
    <row r="161" spans="1:36" ht="15" customHeight="1" x14ac:dyDescent="0.25">
      <c r="A161" s="9" t="s">
        <v>14</v>
      </c>
      <c r="B161" s="9" t="s">
        <v>35</v>
      </c>
      <c r="C161" s="9" t="s">
        <v>36</v>
      </c>
      <c r="D161" s="55">
        <f>IFERROR((generation!H161*1000)/(365*24*capacity!H161),0)</f>
        <v>0.27677082730117469</v>
      </c>
      <c r="E161" s="55">
        <f>IFERROR((generation!I161*1000)/(365*24*capacity!I161),0)</f>
        <v>0.26803695863386889</v>
      </c>
      <c r="F161" s="55">
        <f>IFERROR((generation!J161*1000)/(365*24*capacity!J161),0)</f>
        <v>0.45740719775589017</v>
      </c>
      <c r="G161" s="55">
        <f>IFERROR((generation!K161*1000)/(365*24*capacity!K161),0)</f>
        <v>0.47776074952784831</v>
      </c>
      <c r="H161" s="55">
        <f>IFERROR((generation!L161*1000)/(365*24*capacity!L161),0)</f>
        <v>0.34092308959619277</v>
      </c>
      <c r="I161" s="55">
        <f>IFERROR((generation!M161*1000)/(365*24*capacity!M161),0)</f>
        <v>0.36752975972873952</v>
      </c>
      <c r="J161" s="55">
        <f>IFERROR((generation!N161*1000)/(365*24*capacity!N161),0)</f>
        <v>0.28669989818163649</v>
      </c>
      <c r="K161" s="55">
        <f>IFERROR((generation!O161*1000)/(365*24*capacity!O161),0)</f>
        <v>0.40404056131478616</v>
      </c>
      <c r="L161" s="55">
        <f>IFERROR((generation!P161*1000)/(365*24*capacity!P161),0)</f>
        <v>0.30787718458079483</v>
      </c>
      <c r="M161" s="55">
        <f>IF(AND(AVERAGE(D161:L161)&gt;0,AVERAGE(D161:L161)&lt;1),AVERAGE(D161:L161),CUF_sources!C$18)</f>
        <v>0.35411624740232583</v>
      </c>
      <c r="N161" s="55">
        <f>IFERROR(M161*(CUF_sources!D$18/CUF_sources!C$18),0)</f>
        <v>0.35411624740232583</v>
      </c>
      <c r="O161" s="55">
        <f>IFERROR(N161*(CUF_sources!E$18/CUF_sources!D$18),0)</f>
        <v>0.35411624740232583</v>
      </c>
      <c r="P161" s="55">
        <f>IFERROR(O161*(CUF_sources!F$18/CUF_sources!E$18),0)</f>
        <v>0.35411624740232583</v>
      </c>
      <c r="Q161" s="55">
        <f>IFERROR(P161*(CUF_sources!G$18/CUF_sources!F$18),0)</f>
        <v>0.35411624740232583</v>
      </c>
      <c r="R161" s="55">
        <f>IFERROR(Q161*(CUF_sources!H$18/CUF_sources!G$18),0)</f>
        <v>0.35411624740232583</v>
      </c>
      <c r="S161" s="55">
        <f>IFERROR(R161*(CUF_sources!I$18/CUF_sources!H$18),0)</f>
        <v>0.35411624740232583</v>
      </c>
      <c r="T161" s="55">
        <f>IFERROR(S161*(CUF_sources!J$18/CUF_sources!I$18),0)</f>
        <v>0.35411624740232583</v>
      </c>
      <c r="U161" s="55">
        <f>IF(M161&gt;0,M161,CUF_sources!C$18)</f>
        <v>0.35411624740232583</v>
      </c>
      <c r="V161" s="55">
        <f>IFERROR(U161*(CUF_sources!D$18/CUF_sources!C$18),0)</f>
        <v>0.35411624740232583</v>
      </c>
      <c r="W161" s="55">
        <f>IFERROR(V161*(CUF_sources!E$18/CUF_sources!D$18),0)</f>
        <v>0.35411624740232583</v>
      </c>
      <c r="X161" s="55">
        <f>IFERROR(W161*(CUF_sources!F$18/CUF_sources!E$18),0)</f>
        <v>0.35411624740232583</v>
      </c>
      <c r="Y161" s="55">
        <f>IFERROR(X161*(CUF_sources!G$18/CUF_sources!F$18),0)</f>
        <v>0.35411624740232583</v>
      </c>
      <c r="Z161" s="55">
        <f>IFERROR(Y161*(CUF_sources!H$18/CUF_sources!G$18),0)</f>
        <v>0.35411624740232583</v>
      </c>
      <c r="AA161" s="55">
        <f>IFERROR(Z161*(CUF_sources!I$18/CUF_sources!H$18),0)</f>
        <v>0.35411624740232583</v>
      </c>
      <c r="AB161" s="55">
        <f>IFERROR(AA161*(CUF_sources!J$18/CUF_sources!I$18),0)</f>
        <v>0.35411624740232583</v>
      </c>
      <c r="AC161" s="55">
        <f>CUF_sources!C$18</f>
        <v>0.37</v>
      </c>
      <c r="AD161" s="55">
        <f>CUF_sources!D$18</f>
        <v>0.37</v>
      </c>
      <c r="AE161" s="55">
        <f>CUF_sources!E$18</f>
        <v>0.37</v>
      </c>
      <c r="AF161" s="55">
        <f>CUF_sources!F$18</f>
        <v>0.37</v>
      </c>
      <c r="AG161" s="55">
        <f>CUF_sources!G$18</f>
        <v>0.37</v>
      </c>
      <c r="AH161" s="55">
        <f>CUF_sources!H$18</f>
        <v>0.37</v>
      </c>
      <c r="AI161" s="55">
        <f>CUF_sources!I$18</f>
        <v>0.37</v>
      </c>
      <c r="AJ161" s="55">
        <f>CUF_sources!J$18</f>
        <v>0.37</v>
      </c>
    </row>
    <row r="162" spans="1:36" ht="15" customHeight="1" x14ac:dyDescent="0.25">
      <c r="A162" s="9" t="s">
        <v>14</v>
      </c>
      <c r="B162" s="9" t="s">
        <v>79</v>
      </c>
      <c r="C162" s="9" t="s">
        <v>83</v>
      </c>
      <c r="D162" s="55">
        <f>IFERROR((generation!H162*1000)/(365*24*capacity!H162),0)</f>
        <v>0.17650158061116966</v>
      </c>
      <c r="E162" s="55">
        <f>IFERROR((generation!I162*1000)/(365*24*capacity!I162),0)</f>
        <v>0.20848934550989345</v>
      </c>
      <c r="F162" s="55">
        <f>IFERROR((generation!J162*1000)/(365*24*capacity!J162),0)</f>
        <v>0.23248435983173338</v>
      </c>
      <c r="G162" s="55">
        <f>IFERROR((generation!K162*1000)/(365*24*capacity!K162),0)</f>
        <v>0.24581094004660498</v>
      </c>
      <c r="H162" s="55">
        <f>IFERROR((generation!L162*1000)/(365*24*capacity!L162),0)</f>
        <v>0.21746711891809223</v>
      </c>
      <c r="I162" s="55">
        <f>IFERROR((generation!M162*1000)/(365*24*capacity!M162),0)</f>
        <v>0.23971373739092619</v>
      </c>
      <c r="J162" s="55">
        <f>IFERROR((generation!N162*1000)/(365*24*capacity!N162),0)</f>
        <v>0.23857476544771605</v>
      </c>
      <c r="K162" s="55">
        <f>IFERROR((generation!O162*1000)/(365*24*capacity!O162),0)</f>
        <v>0.26000839565824529</v>
      </c>
      <c r="L162" s="55">
        <f>IFERROR((generation!P162*1000)/(365*24*capacity!P162),0)</f>
        <v>0.25916756924029088</v>
      </c>
      <c r="M162" s="55">
        <f>IF(AND(AVERAGE(D162:L162)&gt;0,AVERAGE(D162:L162)&lt;1),AVERAGE(D162:L162),CUF_sources!C$19)</f>
        <v>0.2309130902949636</v>
      </c>
      <c r="N162" s="55">
        <f>IFERROR(M162*(CUF_sources!D$19/CUF_sources!C$19),0)</f>
        <v>0.2770957083539563</v>
      </c>
      <c r="O162" s="55">
        <f>IFERROR(N162*(CUF_sources!E$19/CUF_sources!D$19),0)</f>
        <v>0.30018701738345266</v>
      </c>
      <c r="P162" s="55">
        <f>IFERROR(O162*(CUF_sources!F$19/CUF_sources!E$19),0)</f>
        <v>0.32327832641294907</v>
      </c>
      <c r="Q162" s="55">
        <f>IFERROR(P162*(CUF_sources!G$19/CUF_sources!F$19),0)</f>
        <v>0.34636963544244542</v>
      </c>
      <c r="R162" s="55">
        <f>IFERROR(Q162*(CUF_sources!H$19/CUF_sources!G$19),0)</f>
        <v>0.36946094447194178</v>
      </c>
      <c r="S162" s="55">
        <f>IFERROR(R162*(CUF_sources!I$19/CUF_sources!H$19),0)</f>
        <v>0.39255225350143813</v>
      </c>
      <c r="T162" s="55">
        <f>IFERROR(S162*(CUF_sources!J$19/CUF_sources!I$19),0)</f>
        <v>0.41564356253093449</v>
      </c>
      <c r="U162" s="55">
        <f>IF(M162&gt;0,M162,CUF_sources!C$19)</f>
        <v>0.2309130902949636</v>
      </c>
      <c r="V162" s="55">
        <f>IFERROR(U162*(CUF_sources!D$19/CUF_sources!C$19),0)</f>
        <v>0.2770957083539563</v>
      </c>
      <c r="W162" s="55">
        <f>IFERROR(V162*(CUF_sources!E$19/CUF_sources!D$19),0)</f>
        <v>0.30018701738345266</v>
      </c>
      <c r="X162" s="55">
        <f>IFERROR(W162*(CUF_sources!F$19/CUF_sources!E$19),0)</f>
        <v>0.32327832641294907</v>
      </c>
      <c r="Y162" s="55">
        <f>IFERROR(X162*(CUF_sources!G$19/CUF_sources!F$19),0)</f>
        <v>0.34636963544244542</v>
      </c>
      <c r="Z162" s="55">
        <f>IFERROR(Y162*(CUF_sources!H$19/CUF_sources!G$19),0)</f>
        <v>0.36946094447194178</v>
      </c>
      <c r="AA162" s="55">
        <f>IFERROR(Z162*(CUF_sources!I$19/CUF_sources!H$19),0)</f>
        <v>0.39255225350143813</v>
      </c>
      <c r="AB162" s="55">
        <f>IFERROR(AA162*(CUF_sources!J$19/CUF_sources!I$19),0)</f>
        <v>0.41564356253093449</v>
      </c>
      <c r="AC162" s="55">
        <f>CUF_sources!C$19</f>
        <v>0.25</v>
      </c>
      <c r="AD162" s="55">
        <f>CUF_sources!D$19</f>
        <v>0.3</v>
      </c>
      <c r="AE162" s="55">
        <f>CUF_sources!E$19</f>
        <v>0.32499999999999996</v>
      </c>
      <c r="AF162" s="55">
        <f>CUF_sources!F$19</f>
        <v>0.35</v>
      </c>
      <c r="AG162" s="55">
        <f>CUF_sources!G$19</f>
        <v>0.375</v>
      </c>
      <c r="AH162" s="55">
        <f>CUF_sources!H$19</f>
        <v>0.4</v>
      </c>
      <c r="AI162" s="55">
        <f>CUF_sources!I$19</f>
        <v>0.42500000000000004</v>
      </c>
      <c r="AJ162" s="55">
        <f>CUF_sources!J$19</f>
        <v>0.45</v>
      </c>
    </row>
    <row r="163" spans="1:36" ht="15" customHeight="1" x14ac:dyDescent="0.25">
      <c r="A163" s="9" t="s">
        <v>14</v>
      </c>
      <c r="B163" s="9" t="s">
        <v>78</v>
      </c>
      <c r="C163" s="9" t="s">
        <v>84</v>
      </c>
      <c r="D163" s="55">
        <f>IFERROR((generation!H163*1000)/(365*24*capacity!H163),0)</f>
        <v>0</v>
      </c>
      <c r="E163" s="55">
        <f>IFERROR((generation!I163*1000)/(365*24*capacity!I163),0)</f>
        <v>0</v>
      </c>
      <c r="F163" s="55">
        <f>IFERROR((generation!J163*1000)/(365*24*capacity!J163),0)</f>
        <v>0</v>
      </c>
      <c r="G163" s="55">
        <f>IFERROR((generation!K163*1000)/(365*24*capacity!K163),0)</f>
        <v>0</v>
      </c>
      <c r="H163" s="55">
        <f>IFERROR((generation!L163*1000)/(365*24*capacity!L163),0)</f>
        <v>0</v>
      </c>
      <c r="I163" s="55">
        <f>IFERROR((generation!M163*1000)/(365*24*capacity!M163),0)</f>
        <v>0</v>
      </c>
      <c r="J163" s="55">
        <f>IFERROR((generation!N163*1000)/(365*24*capacity!N163),0)</f>
        <v>0</v>
      </c>
      <c r="K163" s="55">
        <f>IFERROR((generation!O163*1000)/(365*24*capacity!O163),0)</f>
        <v>0</v>
      </c>
      <c r="L163" s="55">
        <f>IFERROR((generation!P163*1000)/(365*24*capacity!P163),0)</f>
        <v>0</v>
      </c>
      <c r="M163" s="55">
        <f>IF(AND(AVERAGE(D163:L163)&gt;0,AVERAGE(D163:L163)&lt;1),AVERAGE(D163:L163),CUF_sources!C$20)</f>
        <v>0.35714285714285715</v>
      </c>
      <c r="N163" s="55">
        <f>IFERROR(M163*(CUF_sources!D$20/CUF_sources!C$20),0)</f>
        <v>0.4</v>
      </c>
      <c r="O163" s="55">
        <f>IFERROR(N163*(CUF_sources!E$20/CUF_sources!D$20),0)</f>
        <v>0.43</v>
      </c>
      <c r="P163" s="55">
        <f>IFERROR(O163*(CUF_sources!F$20/CUF_sources!E$20),0)</f>
        <v>0.45999999999999996</v>
      </c>
      <c r="Q163" s="55">
        <f>IFERROR(P163*(CUF_sources!G$20/CUF_sources!F$20),0)</f>
        <v>0.46999999999999992</v>
      </c>
      <c r="R163" s="55">
        <f>IFERROR(Q163*(CUF_sources!H$20/CUF_sources!G$20),0)</f>
        <v>0.47999999999999987</v>
      </c>
      <c r="S163" s="55">
        <f>IFERROR(R163*(CUF_sources!I$20/CUF_sources!H$20),0)</f>
        <v>0.47999999999999987</v>
      </c>
      <c r="T163" s="55">
        <f>IFERROR(S163*(CUF_sources!J$20/CUF_sources!I$20),0)</f>
        <v>0.47999999999999987</v>
      </c>
      <c r="U163" s="55">
        <f>IF(M163&gt;0,M163,CUF_sources!C$20)</f>
        <v>0.35714285714285715</v>
      </c>
      <c r="V163" s="55">
        <f>IFERROR(U163*(CUF_sources!D$20/CUF_sources!C$20),0)</f>
        <v>0.4</v>
      </c>
      <c r="W163" s="55">
        <f>IFERROR(V163*(CUF_sources!E$20/CUF_sources!D$20),0)</f>
        <v>0.43</v>
      </c>
      <c r="X163" s="55">
        <f>IFERROR(W163*(CUF_sources!F$20/CUF_sources!E$20),0)</f>
        <v>0.45999999999999996</v>
      </c>
      <c r="Y163" s="55">
        <f>IFERROR(X163*(CUF_sources!G$20/CUF_sources!F$20),0)</f>
        <v>0.46999999999999992</v>
      </c>
      <c r="Z163" s="55">
        <f>IFERROR(Y163*(CUF_sources!H$20/CUF_sources!G$20),0)</f>
        <v>0.47999999999999987</v>
      </c>
      <c r="AA163" s="55">
        <f>IFERROR(Z163*(CUF_sources!I$20/CUF_sources!H$20),0)</f>
        <v>0.47999999999999987</v>
      </c>
      <c r="AB163" s="55">
        <f>IFERROR(AA163*(CUF_sources!J$20/CUF_sources!I$20),0)</f>
        <v>0.47999999999999987</v>
      </c>
      <c r="AC163" s="55">
        <f>CUF_sources!C$20</f>
        <v>0.35714285714285715</v>
      </c>
      <c r="AD163" s="55">
        <f>CUF_sources!D$20</f>
        <v>0.4</v>
      </c>
      <c r="AE163" s="55">
        <f>CUF_sources!E$20</f>
        <v>0.43000000000000005</v>
      </c>
      <c r="AF163" s="55">
        <f>CUF_sources!F$20</f>
        <v>0.46</v>
      </c>
      <c r="AG163" s="55">
        <f>CUF_sources!G$20</f>
        <v>0.47</v>
      </c>
      <c r="AH163" s="55">
        <f>CUF_sources!H$20</f>
        <v>0.48</v>
      </c>
      <c r="AI163" s="55">
        <f>CUF_sources!I$20</f>
        <v>0.48</v>
      </c>
      <c r="AJ163" s="55">
        <f>CUF_sources!J$20</f>
        <v>0.48</v>
      </c>
    </row>
    <row r="164" spans="1:36" ht="15" customHeight="1" x14ac:dyDescent="0.25">
      <c r="A164" s="9" t="s">
        <v>14</v>
      </c>
      <c r="B164" s="9" t="s">
        <v>37</v>
      </c>
      <c r="C164" s="9" t="s">
        <v>38</v>
      </c>
      <c r="D164" s="55">
        <f>IFERROR((generation!H164*1000)/(365*24*capacity!H164),0)</f>
        <v>0.28614916286149161</v>
      </c>
      <c r="E164" s="55">
        <f>IFERROR((generation!I164*1000)/(365*24*capacity!I164),0)</f>
        <v>0.22146118721461186</v>
      </c>
      <c r="F164" s="55">
        <f>IFERROR((generation!J164*1000)/(365*24*capacity!J164),0)</f>
        <v>8.7519025875190254E-2</v>
      </c>
      <c r="G164" s="55">
        <f>IFERROR((generation!K164*1000)/(365*24*capacity!K164),0)</f>
        <v>9.2037671232876705E-2</v>
      </c>
      <c r="H164" s="55">
        <f>IFERROR((generation!L164*1000)/(365*24*capacity!L164),0)</f>
        <v>2.6556116318192741E-2</v>
      </c>
      <c r="I164" s="55">
        <f>IFERROR((generation!M164*1000)/(365*24*capacity!M164),0)</f>
        <v>8.2912761355443398E-3</v>
      </c>
      <c r="J164" s="55">
        <f>IFERROR((generation!N164*1000)/(365*24*capacity!N164),0)</f>
        <v>2.5270367700072099E-2</v>
      </c>
      <c r="K164" s="55">
        <f>IFERROR((generation!O164*1000)/(365*24*capacity!O164),0)</f>
        <v>8.2311944244172069E-3</v>
      </c>
      <c r="L164" s="55">
        <f>IFERROR((generation!P164*1000)/(365*24*capacity!P164),0)</f>
        <v>4.6539280614805827E-3</v>
      </c>
      <c r="M164" s="55">
        <f>IF(AND(AVERAGE(D164:L164)&gt;0,AVERAGE(D164:L164)&lt;1),AVERAGE(D164:L164),CUF_sources!C$21)</f>
        <v>8.4463325535986386E-2</v>
      </c>
      <c r="N164" s="55">
        <f>IFERROR(M164*(CUF_sources!D$21/CUF_sources!C$21),0)</f>
        <v>8.4463325535986386E-2</v>
      </c>
      <c r="O164" s="55">
        <f>IFERROR(N164*(CUF_sources!E$21/CUF_sources!D$21),0)</f>
        <v>8.4463325535986386E-2</v>
      </c>
      <c r="P164" s="55">
        <f>IFERROR(O164*(CUF_sources!F$21/CUF_sources!E$21),0)</f>
        <v>8.4463325535986386E-2</v>
      </c>
      <c r="Q164" s="55">
        <f>IFERROR(P164*(CUF_sources!G$21/CUF_sources!F$21),0)</f>
        <v>8.4463325535986386E-2</v>
      </c>
      <c r="R164" s="55">
        <f>IFERROR(Q164*(CUF_sources!H$21/CUF_sources!G$21),0)</f>
        <v>8.4463325535986386E-2</v>
      </c>
      <c r="S164" s="55">
        <f>IFERROR(R164*(CUF_sources!I$21/CUF_sources!H$21),0)</f>
        <v>8.4463325535986386E-2</v>
      </c>
      <c r="T164" s="55">
        <f>IFERROR(S164*(CUF_sources!J$21/CUF_sources!I$21),0)</f>
        <v>8.4463325535986386E-2</v>
      </c>
      <c r="U164" s="55">
        <f>IF(M164&lt;CUF_sources!C$21,CUF_sources!C$21,CUF!M164)</f>
        <v>0.85</v>
      </c>
      <c r="V164" s="55">
        <f>IFERROR(U164*(CUF_sources!D$21/CUF_sources!C$21),0)</f>
        <v>0.85</v>
      </c>
      <c r="W164" s="55">
        <f>IFERROR(V164*(CUF_sources!E$21/CUF_sources!D$21),0)</f>
        <v>0.85</v>
      </c>
      <c r="X164" s="55">
        <f>IFERROR(W164*(CUF_sources!F$21/CUF_sources!E$21),0)</f>
        <v>0.85</v>
      </c>
      <c r="Y164" s="55">
        <f>IFERROR(X164*(CUF_sources!G$21/CUF_sources!F$21),0)</f>
        <v>0.85</v>
      </c>
      <c r="Z164" s="55">
        <f>IFERROR(Y164*(CUF_sources!H$21/CUF_sources!G$21),0)</f>
        <v>0.85</v>
      </c>
      <c r="AA164" s="55">
        <f>IFERROR(Z164*(CUF_sources!I$21/CUF_sources!H$21),0)</f>
        <v>0.85</v>
      </c>
      <c r="AB164" s="55">
        <f>IFERROR(AA164*(CUF_sources!J$21/CUF_sources!I$21),0)</f>
        <v>0.85</v>
      </c>
      <c r="AC164" s="55">
        <f>CUF_sources!C$21</f>
        <v>0.85</v>
      </c>
      <c r="AD164" s="55">
        <f>CUF_sources!D$21</f>
        <v>0.85</v>
      </c>
      <c r="AE164" s="55">
        <f>CUF_sources!E$21</f>
        <v>0.85</v>
      </c>
      <c r="AF164" s="55">
        <f>CUF_sources!F$21</f>
        <v>0.85</v>
      </c>
      <c r="AG164" s="55">
        <f>CUF_sources!G$21</f>
        <v>0.85</v>
      </c>
      <c r="AH164" s="55">
        <f>CUF_sources!H$21</f>
        <v>0.85</v>
      </c>
      <c r="AI164" s="55">
        <f>CUF_sources!I$21</f>
        <v>0.85</v>
      </c>
      <c r="AJ164" s="55">
        <f>CUF_sources!J$21</f>
        <v>0.85</v>
      </c>
    </row>
    <row r="165" spans="1:36" ht="15" customHeight="1" x14ac:dyDescent="0.25">
      <c r="A165" s="9" t="s">
        <v>14</v>
      </c>
      <c r="B165" s="9" t="s">
        <v>39</v>
      </c>
      <c r="C165" s="9" t="s">
        <v>40</v>
      </c>
      <c r="D165" s="55">
        <f>IFERROR((generation!H165*1000)/(365*24*capacity!H165),0)</f>
        <v>0.42705873090851842</v>
      </c>
      <c r="E165" s="55">
        <f>IFERROR((generation!I165*1000)/(365*24*capacity!I165),0)</f>
        <v>0.57945205479452055</v>
      </c>
      <c r="F165" s="55">
        <f>IFERROR((generation!J165*1000)/(365*24*capacity!J165),0)</f>
        <v>0.61058486349946561</v>
      </c>
      <c r="G165" s="55">
        <f>IFERROR((generation!K165*1000)/(365*24*capacity!K165),0)</f>
        <v>0.76683440499487465</v>
      </c>
      <c r="H165" s="55">
        <f>IFERROR((generation!L165*1000)/(365*24*capacity!L165),0)</f>
        <v>0.57660578386605787</v>
      </c>
      <c r="I165" s="55">
        <f>IFERROR((generation!M165*1000)/(365*24*capacity!M165),0)</f>
        <v>0.78798904109589041</v>
      </c>
      <c r="J165" s="55">
        <f>IFERROR((generation!N165*1000)/(365*24*capacity!N165),0)</f>
        <v>0.69284064665127021</v>
      </c>
      <c r="K165" s="55">
        <f>IFERROR((generation!O165*1000)/(365*24*capacity!O165),0)</f>
        <v>0.66089361601101582</v>
      </c>
      <c r="L165" s="55">
        <f>IFERROR((generation!P165*1000)/(365*24*capacity!P165),0)</f>
        <v>0.78707984774520978</v>
      </c>
      <c r="M165" s="55">
        <f>IF(AND(AVERAGE(D165:L165)&gt;0,AVERAGE(D165:L165)&lt;1),AVERAGE(D165:L165),CUF_sources!C$22)</f>
        <v>0.65437099884075822</v>
      </c>
      <c r="N165" s="55">
        <f>IFERROR(M165*(CUF_sources!D$22/CUF_sources!C$22),0)</f>
        <v>0.65437099884075822</v>
      </c>
      <c r="O165" s="55">
        <f>IFERROR(N165*(CUF_sources!E$22/CUF_sources!D$22),0)</f>
        <v>0.65437099884075822</v>
      </c>
      <c r="P165" s="55">
        <f>IFERROR(O165*(CUF_sources!F$22/CUF_sources!E$22),0)</f>
        <v>0.65437099884075822</v>
      </c>
      <c r="Q165" s="55">
        <f>IFERROR(P165*(CUF_sources!G$22/CUF_sources!F$22),0)</f>
        <v>0.65437099884075822</v>
      </c>
      <c r="R165" s="55">
        <f>IFERROR(Q165*(CUF_sources!H$22/CUF_sources!G$22),0)</f>
        <v>0.65437099884075822</v>
      </c>
      <c r="S165" s="55">
        <f>IFERROR(R165*(CUF_sources!I$22/CUF_sources!H$22),0)</f>
        <v>0.65437099884075822</v>
      </c>
      <c r="T165" s="55">
        <f>IFERROR(S165*(CUF_sources!J$22/CUF_sources!I$22),0)</f>
        <v>0.65437099884075822</v>
      </c>
      <c r="U165" s="55">
        <f>IF(M165&lt;CUF_sources!C$22,CUF_sources!C$22,CUF!M165)</f>
        <v>0.7</v>
      </c>
      <c r="V165" s="55">
        <f>IFERROR(U165*(CUF_sources!D$22/CUF_sources!C$22),0)</f>
        <v>0.7</v>
      </c>
      <c r="W165" s="55">
        <f>IFERROR(V165*(CUF_sources!E$22/CUF_sources!D$22),0)</f>
        <v>0.7</v>
      </c>
      <c r="X165" s="55">
        <f>IFERROR(W165*(CUF_sources!F$22/CUF_sources!E$22),0)</f>
        <v>0.7</v>
      </c>
      <c r="Y165" s="55">
        <f>IFERROR(X165*(CUF_sources!G$22/CUF_sources!F$22),0)</f>
        <v>0.7</v>
      </c>
      <c r="Z165" s="55">
        <f>IFERROR(Y165*(CUF_sources!H$22/CUF_sources!G$22),0)</f>
        <v>0.7</v>
      </c>
      <c r="AA165" s="55">
        <f>IFERROR(Z165*(CUF_sources!I$22/CUF_sources!H$22),0)</f>
        <v>0.7</v>
      </c>
      <c r="AB165" s="55">
        <f>IFERROR(AA165*(CUF_sources!J$22/CUF_sources!I$22),0)</f>
        <v>0.7</v>
      </c>
      <c r="AC165" s="55">
        <f>CUF_sources!C$22</f>
        <v>0.7</v>
      </c>
      <c r="AD165" s="55">
        <f>CUF_sources!D$22</f>
        <v>0.7</v>
      </c>
      <c r="AE165" s="55">
        <f>CUF_sources!E$22</f>
        <v>0.7</v>
      </c>
      <c r="AF165" s="55">
        <f>CUF_sources!F$22</f>
        <v>0.7</v>
      </c>
      <c r="AG165" s="55">
        <f>CUF_sources!G$22</f>
        <v>0.7</v>
      </c>
      <c r="AH165" s="55">
        <f>CUF_sources!H$22</f>
        <v>0.7</v>
      </c>
      <c r="AI165" s="55">
        <f>CUF_sources!I$22</f>
        <v>0.7</v>
      </c>
      <c r="AJ165" s="55">
        <f>CUF_sources!J$22</f>
        <v>0.7</v>
      </c>
    </row>
    <row r="166" spans="1:36" ht="15" customHeight="1" x14ac:dyDescent="0.25">
      <c r="A166" s="9" t="s">
        <v>14</v>
      </c>
      <c r="B166" s="9" t="s">
        <v>80</v>
      </c>
      <c r="C166" s="9" t="s">
        <v>85</v>
      </c>
      <c r="D166" s="55">
        <f>IFERROR((generation!H166*1000)/(365*24*capacity!H166),0)</f>
        <v>0</v>
      </c>
      <c r="E166" s="55">
        <f>IFERROR((generation!I166*1000)/(365*24*capacity!I166),0)</f>
        <v>0</v>
      </c>
      <c r="F166" s="55">
        <f>IFERROR((generation!J166*1000)/(365*24*capacity!J166),0)</f>
        <v>0</v>
      </c>
      <c r="G166" s="55">
        <f>IFERROR((generation!K166*1000)/(365*24*capacity!K166),0)</f>
        <v>0</v>
      </c>
      <c r="H166" s="55">
        <f>IFERROR((generation!L166*1000)/(365*24*capacity!L166),0)</f>
        <v>0</v>
      </c>
      <c r="I166" s="55">
        <f>IFERROR((generation!M166*1000)/(365*24*capacity!M166),0)</f>
        <v>0</v>
      </c>
      <c r="J166" s="55">
        <f>IFERROR((generation!N166*1000)/(365*24*capacity!N166),0)</f>
        <v>0</v>
      </c>
      <c r="K166" s="55">
        <f>IFERROR((generation!O166*1000)/(365*24*capacity!O166),0)</f>
        <v>0</v>
      </c>
      <c r="L166" s="55">
        <f>IFERROR((generation!P166*1000)/(365*24*capacity!P166),0)</f>
        <v>0</v>
      </c>
      <c r="M166" s="55">
        <f>IF(AND(AVERAGE(D166:L166)&gt;0,AVERAGE(D166:L166)&lt;1),AVERAGE(D166:L166),CUF_sources!C$23)</f>
        <v>0.18285714285714286</v>
      </c>
      <c r="N166" s="55">
        <f>IFERROR(M166*(CUF_sources!D$23/CUF_sources!C$23),0)</f>
        <v>0.19</v>
      </c>
      <c r="O166" s="55">
        <f>IFERROR(N166*(CUF_sources!E$23/CUF_sources!D$23),0)</f>
        <v>0.19500000000000001</v>
      </c>
      <c r="P166" s="55">
        <f>IFERROR(O166*(CUF_sources!F$23/CUF_sources!E$23),0)</f>
        <v>0.20000000000000004</v>
      </c>
      <c r="Q166" s="55">
        <f>IFERROR(P166*(CUF_sources!G$23/CUF_sources!F$23),0)</f>
        <v>0.20500000000000002</v>
      </c>
      <c r="R166" s="55">
        <f>IFERROR(Q166*(CUF_sources!H$23/CUF_sources!G$23),0)</f>
        <v>0.20999999999999996</v>
      </c>
      <c r="S166" s="55">
        <f>IFERROR(R166*(CUF_sources!I$23/CUF_sources!H$23),0)</f>
        <v>0.20999999999999996</v>
      </c>
      <c r="T166" s="55">
        <f>IFERROR(S166*(CUF_sources!J$23/CUF_sources!I$23),0)</f>
        <v>0.20999999999999996</v>
      </c>
      <c r="U166" s="55">
        <f>IF(M166&gt;0,M166,CUF_sources!C$23)</f>
        <v>0.18285714285714286</v>
      </c>
      <c r="V166" s="55">
        <f>IFERROR(U166*(CUF_sources!D$23/CUF_sources!C$23),0)</f>
        <v>0.19</v>
      </c>
      <c r="W166" s="55">
        <f>IFERROR(V166*(CUF_sources!E$23/CUF_sources!D$23),0)</f>
        <v>0.19500000000000001</v>
      </c>
      <c r="X166" s="55">
        <f>IFERROR(W166*(CUF_sources!F$23/CUF_sources!E$23),0)</f>
        <v>0.20000000000000004</v>
      </c>
      <c r="Y166" s="55">
        <f>IFERROR(X166*(CUF_sources!G$23/CUF_sources!F$23),0)</f>
        <v>0.20500000000000002</v>
      </c>
      <c r="Z166" s="55">
        <f>IFERROR(Y166*(CUF_sources!H$23/CUF_sources!G$23),0)</f>
        <v>0.20999999999999996</v>
      </c>
      <c r="AA166" s="55">
        <f>IFERROR(Z166*(CUF_sources!I$23/CUF_sources!H$23),0)</f>
        <v>0.20999999999999996</v>
      </c>
      <c r="AB166" s="55">
        <f>IFERROR(AA166*(CUF_sources!J$23/CUF_sources!I$23),0)</f>
        <v>0.20999999999999996</v>
      </c>
      <c r="AC166" s="55">
        <f>CUF_sources!C$23</f>
        <v>0.18285714285714286</v>
      </c>
      <c r="AD166" s="55">
        <f>CUF_sources!D$23</f>
        <v>0.19</v>
      </c>
      <c r="AE166" s="55">
        <f>CUF_sources!E$23</f>
        <v>0.19500000000000001</v>
      </c>
      <c r="AF166" s="55">
        <f>CUF_sources!F$23</f>
        <v>0.2</v>
      </c>
      <c r="AG166" s="55">
        <f>CUF_sources!G$23</f>
        <v>0.20500000000000002</v>
      </c>
      <c r="AH166" s="55">
        <f>CUF_sources!H$23</f>
        <v>0.21</v>
      </c>
      <c r="AI166" s="55">
        <f>CUF_sources!I$23</f>
        <v>0.21</v>
      </c>
      <c r="AJ166" s="55">
        <f>CUF_sources!J$23</f>
        <v>0.21</v>
      </c>
    </row>
    <row r="167" spans="1:36" ht="15" customHeight="1" x14ac:dyDescent="0.25">
      <c r="A167" s="9" t="s">
        <v>14</v>
      </c>
      <c r="B167" s="9" t="s">
        <v>81</v>
      </c>
      <c r="C167" s="9" t="s">
        <v>86</v>
      </c>
      <c r="D167" s="55">
        <f>IFERROR((generation!H167*1000)/(365*24*capacity!H167),0)</f>
        <v>0.12</v>
      </c>
      <c r="E167" s="55">
        <f>IFERROR((generation!I167*1000)/(365*24*capacity!I167),0)</f>
        <v>0.12000000000000001</v>
      </c>
      <c r="F167" s="55">
        <f>IFERROR((generation!J167*1000)/(365*24*capacity!J167),0)</f>
        <v>0.12</v>
      </c>
      <c r="G167" s="55">
        <f>IFERROR((generation!K167*1000)/(365*24*capacity!K167),0)</f>
        <v>0.12</v>
      </c>
      <c r="H167" s="55">
        <f>IFERROR((generation!L167*1000)/(365*24*capacity!L167),0)</f>
        <v>0.13675703559351177</v>
      </c>
      <c r="I167" s="55">
        <f>IFERROR((generation!M167*1000)/(365*24*capacity!M167),0)</f>
        <v>0.13408332105857515</v>
      </c>
      <c r="J167" s="55">
        <f>IFERROR((generation!N167*1000)/(365*24*capacity!N167),0)</f>
        <v>0.14973363774733639</v>
      </c>
      <c r="K167" s="55">
        <f>IFERROR((generation!O167*1000)/(365*24*capacity!O167),0)</f>
        <v>0.12629583915069839</v>
      </c>
      <c r="L167" s="55">
        <f>IFERROR((generation!P167*1000)/(365*24*capacity!P167),0)</f>
        <v>0.11186676143706382</v>
      </c>
      <c r="M167" s="55">
        <f>IF(AND(AVERAGE(D167:L167)&gt;0,AVERAGE(D167:L167)&lt;1),AVERAGE(D167:L167),CUF_sources!C$24)</f>
        <v>0.12652628833190949</v>
      </c>
      <c r="N167" s="55">
        <f>IFERROR(M167*(CUF_sources!D$24/CUF_sources!C$24),0)</f>
        <v>0.12652628833190949</v>
      </c>
      <c r="O167" s="55">
        <f>IFERROR(N167*(CUF_sources!E$24/CUF_sources!D$24),0)</f>
        <v>0.13179821701240574</v>
      </c>
      <c r="P167" s="55">
        <f>IFERROR(O167*(CUF_sources!F$24/CUF_sources!E$24),0)</f>
        <v>0.13707014569290196</v>
      </c>
      <c r="Q167" s="55">
        <f>IFERROR(P167*(CUF_sources!G$24/CUF_sources!F$24),0)</f>
        <v>0.14234207437339821</v>
      </c>
      <c r="R167" s="55">
        <f>IFERROR(Q167*(CUF_sources!H$24/CUF_sources!G$24),0)</f>
        <v>0.14761400305389444</v>
      </c>
      <c r="S167" s="55">
        <f>IFERROR(R167*(CUF_sources!I$24/CUF_sources!H$24),0)</f>
        <v>0.14761400305389444</v>
      </c>
      <c r="T167" s="55">
        <f>IFERROR(S167*(CUF_sources!J$24/CUF_sources!I$24),0)</f>
        <v>0.14761400305389444</v>
      </c>
      <c r="U167" s="55">
        <f>IF(M167&gt;0,M167,CUF_sources!C$24)</f>
        <v>0.12652628833190949</v>
      </c>
      <c r="V167" s="55">
        <f>IFERROR(U167*(CUF_sources!D$24/CUF_sources!C$24),0)</f>
        <v>0.12652628833190949</v>
      </c>
      <c r="W167" s="55">
        <f>IFERROR(V167*(CUF_sources!E$24/CUF_sources!D$24),0)</f>
        <v>0.13179821701240574</v>
      </c>
      <c r="X167" s="55">
        <f>IFERROR(W167*(CUF_sources!F$24/CUF_sources!E$24),0)</f>
        <v>0.13707014569290196</v>
      </c>
      <c r="Y167" s="55">
        <f>IFERROR(X167*(CUF_sources!G$24/CUF_sources!F$24),0)</f>
        <v>0.14234207437339821</v>
      </c>
      <c r="Z167" s="55">
        <f>IFERROR(Y167*(CUF_sources!H$24/CUF_sources!G$24),0)</f>
        <v>0.14761400305389444</v>
      </c>
      <c r="AA167" s="55">
        <f>IFERROR(Z167*(CUF_sources!I$24/CUF_sources!H$24),0)</f>
        <v>0.14761400305389444</v>
      </c>
      <c r="AB167" s="55">
        <f>IFERROR(AA167*(CUF_sources!J$24/CUF_sources!I$24),0)</f>
        <v>0.14761400305389444</v>
      </c>
      <c r="AC167" s="55">
        <f>CUF_sources!C$24</f>
        <v>0.12</v>
      </c>
      <c r="AD167" s="55">
        <f>CUF_sources!D$24</f>
        <v>0.12</v>
      </c>
      <c r="AE167" s="55">
        <f>CUF_sources!E$24</f>
        <v>0.125</v>
      </c>
      <c r="AF167" s="55">
        <f>CUF_sources!F$24</f>
        <v>0.13</v>
      </c>
      <c r="AG167" s="55">
        <f>CUF_sources!G$24</f>
        <v>0.13500000000000001</v>
      </c>
      <c r="AH167" s="55">
        <f>CUF_sources!H$24</f>
        <v>0.14000000000000001</v>
      </c>
      <c r="AI167" s="55">
        <f>CUF_sources!I$24</f>
        <v>0.14000000000000001</v>
      </c>
      <c r="AJ167" s="55">
        <f>CUF_sources!J$24</f>
        <v>0.14000000000000001</v>
      </c>
    </row>
    <row r="168" spans="1:36" ht="15" customHeight="1" x14ac:dyDescent="0.25">
      <c r="A168" s="9" t="s">
        <v>14</v>
      </c>
      <c r="B168" s="9" t="s">
        <v>41</v>
      </c>
      <c r="C168" s="9" t="s">
        <v>42</v>
      </c>
      <c r="D168" s="55">
        <f>IFERROR((generation!H168*1000)/(365*24*capacity!H168),0)</f>
        <v>0</v>
      </c>
      <c r="E168" s="55">
        <f>IFERROR((generation!I168*1000)/(365*24*capacity!I168),0)</f>
        <v>0</v>
      </c>
      <c r="F168" s="55">
        <f>IFERROR((generation!J168*1000)/(365*24*capacity!J168),0)</f>
        <v>0</v>
      </c>
      <c r="G168" s="55">
        <f>IFERROR((generation!K168*1000)/(365*24*capacity!K168),0)</f>
        <v>0</v>
      </c>
      <c r="H168" s="55">
        <f>IFERROR((generation!L168*1000)/(365*24*capacity!L168),0)</f>
        <v>0</v>
      </c>
      <c r="I168" s="55">
        <f>IFERROR((generation!M168*1000)/(365*24*capacity!M168),0)</f>
        <v>0</v>
      </c>
      <c r="J168" s="55">
        <f>IFERROR((generation!N168*1000)/(365*24*capacity!N168),0)</f>
        <v>0</v>
      </c>
      <c r="K168" s="55">
        <f>IFERROR((generation!O168*1000)/(365*24*capacity!O168),0)</f>
        <v>0</v>
      </c>
      <c r="L168" s="55">
        <f>IFERROR((generation!P168*1000)/(365*24*capacity!P168),0)</f>
        <v>0</v>
      </c>
      <c r="M168" s="55">
        <f>IF(AND(AVERAGE(D168:L168)&gt;0,AVERAGE(D168:L168)&lt;1),AVERAGE(D168:L168),CUF_sources!C$25)</f>
        <v>0.37285714285714283</v>
      </c>
      <c r="N168" s="55">
        <f>IFERROR(M168*(CUF_sources!D$25/CUF_sources!C$25),0)</f>
        <v>0.38000000000000006</v>
      </c>
      <c r="O168" s="55">
        <f>IFERROR(N168*(CUF_sources!E$25/CUF_sources!D$25),0)</f>
        <v>0.39000000000000007</v>
      </c>
      <c r="P168" s="55">
        <f>IFERROR(O168*(CUF_sources!F$25/CUF_sources!E$25),0)</f>
        <v>0.40000000000000013</v>
      </c>
      <c r="Q168" s="55">
        <f>IFERROR(P168*(CUF_sources!G$25/CUF_sources!F$25),0)</f>
        <v>0.40500000000000014</v>
      </c>
      <c r="R168" s="55">
        <f>IFERROR(Q168*(CUF_sources!H$25/CUF_sources!G$25),0)</f>
        <v>0.41000000000000009</v>
      </c>
      <c r="S168" s="55">
        <f>IFERROR(R168*(CUF_sources!I$25/CUF_sources!H$25),0)</f>
        <v>0.41000000000000009</v>
      </c>
      <c r="T168" s="55">
        <f>IFERROR(S168*(CUF_sources!J$25/CUF_sources!I$25),0)</f>
        <v>0.41000000000000009</v>
      </c>
      <c r="U168" s="55">
        <f>IF(M168&gt;0,M168,CUF_sources!C$25)</f>
        <v>0.37285714285714283</v>
      </c>
      <c r="V168" s="55">
        <f>IFERROR(U168*(CUF_sources!D$25/CUF_sources!C$25),0)</f>
        <v>0.38000000000000006</v>
      </c>
      <c r="W168" s="55">
        <f>IFERROR(V168*(CUF_sources!E$25/CUF_sources!D$25),0)</f>
        <v>0.39000000000000007</v>
      </c>
      <c r="X168" s="55">
        <f>IFERROR(W168*(CUF_sources!F$25/CUF_sources!E$25),0)</f>
        <v>0.40000000000000013</v>
      </c>
      <c r="Y168" s="55">
        <f>IFERROR(X168*(CUF_sources!G$25/CUF_sources!F$25),0)</f>
        <v>0.40500000000000014</v>
      </c>
      <c r="Z168" s="55">
        <f>IFERROR(Y168*(CUF_sources!H$25/CUF_sources!G$25),0)</f>
        <v>0.41000000000000009</v>
      </c>
      <c r="AA168" s="55">
        <f>IFERROR(Z168*(CUF_sources!I$25/CUF_sources!H$25),0)</f>
        <v>0.41000000000000009</v>
      </c>
      <c r="AB168" s="55">
        <f>IFERROR(AA168*(CUF_sources!J$25/CUF_sources!I$25),0)</f>
        <v>0.41000000000000009</v>
      </c>
      <c r="AC168" s="55">
        <f>CUF_sources!C$25</f>
        <v>0.37285714285714283</v>
      </c>
      <c r="AD168" s="55">
        <f>CUF_sources!D$25</f>
        <v>0.38</v>
      </c>
      <c r="AE168" s="55">
        <f>CUF_sources!E$25</f>
        <v>0.39</v>
      </c>
      <c r="AF168" s="55">
        <f>CUF_sources!F$25</f>
        <v>0.4</v>
      </c>
      <c r="AG168" s="55">
        <f>CUF_sources!G$25</f>
        <v>0.40500000000000003</v>
      </c>
      <c r="AH168" s="55">
        <f>CUF_sources!H$25</f>
        <v>0.41</v>
      </c>
      <c r="AI168" s="55">
        <f>CUF_sources!I$25</f>
        <v>0.41</v>
      </c>
      <c r="AJ168" s="55">
        <f>CUF_sources!J$25</f>
        <v>0.41</v>
      </c>
    </row>
    <row r="169" spans="1:36" ht="15" customHeight="1" x14ac:dyDescent="0.25">
      <c r="A169" s="9" t="s">
        <v>14</v>
      </c>
      <c r="B169" s="9" t="s">
        <v>43</v>
      </c>
      <c r="C169" s="9" t="s">
        <v>44</v>
      </c>
      <c r="D169" s="55">
        <f>IFERROR((generation!H169*1000)/(365*24*capacity!H169),0)</f>
        <v>0</v>
      </c>
      <c r="E169" s="55">
        <f>IFERROR((generation!I169*1000)/(365*24*capacity!I169),0)</f>
        <v>0</v>
      </c>
      <c r="F169" s="55">
        <f>IFERROR((generation!J169*1000)/(365*24*capacity!J169),0)</f>
        <v>0</v>
      </c>
      <c r="G169" s="55">
        <f>IFERROR((generation!K169*1000)/(365*24*capacity!K169),0)</f>
        <v>0</v>
      </c>
      <c r="H169" s="55">
        <f>IFERROR((generation!L169*1000)/(365*24*capacity!L169),0)</f>
        <v>0</v>
      </c>
      <c r="I169" s="55">
        <f>IFERROR((generation!M169*1000)/(365*24*capacity!M169),0)</f>
        <v>0</v>
      </c>
      <c r="J169" s="55">
        <f>IFERROR((generation!N169*1000)/(365*24*capacity!N169),0)</f>
        <v>0</v>
      </c>
      <c r="K169" s="55">
        <f>IFERROR((generation!O169*1000)/(365*24*capacity!O169),0)</f>
        <v>0</v>
      </c>
      <c r="L169" s="55">
        <f>IFERROR((generation!P169*1000)/(365*24*capacity!P169),0)</f>
        <v>0</v>
      </c>
      <c r="M169" s="55">
        <f>IF(AND(AVERAGE(D169:L169)&gt;0,AVERAGE(D169:L169)&lt;1),AVERAGE(D169:L169),CUF_sources!C$26)</f>
        <v>0.20857142857142857</v>
      </c>
      <c r="N169" s="55">
        <f>IFERROR(M169*(CUF_sources!D$26/CUF_sources!C$26),0)</f>
        <v>0.23</v>
      </c>
      <c r="O169" s="55">
        <f>IFERROR(N169*(CUF_sources!E$26/CUF_sources!D$26),0)</f>
        <v>0.255</v>
      </c>
      <c r="P169" s="55">
        <f>IFERROR(O169*(CUF_sources!F$26/CUF_sources!E$26),0)</f>
        <v>0.28000000000000003</v>
      </c>
      <c r="Q169" s="55">
        <f>IFERROR(P169*(CUF_sources!G$26/CUF_sources!F$26),0)</f>
        <v>0.30000000000000004</v>
      </c>
      <c r="R169" s="55">
        <f>IFERROR(Q169*(CUF_sources!H$26/CUF_sources!G$26),0)</f>
        <v>0.31999999999999995</v>
      </c>
      <c r="S169" s="55">
        <f>IFERROR(R169*(CUF_sources!I$26/CUF_sources!H$26),0)</f>
        <v>0.33999999999999986</v>
      </c>
      <c r="T169" s="55">
        <f>IFERROR(S169*(CUF_sources!J$26/CUF_sources!I$26),0)</f>
        <v>0.35999999999999988</v>
      </c>
      <c r="U169" s="55">
        <f>IF(M169&gt;0,M169,CUF_sources!C$26)</f>
        <v>0.20857142857142857</v>
      </c>
      <c r="V169" s="55">
        <f>IFERROR(U169*(CUF_sources!D$26/CUF_sources!C$26),0)</f>
        <v>0.23</v>
      </c>
      <c r="W169" s="55">
        <f>IFERROR(V169*(CUF_sources!E$26/CUF_sources!D$26),0)</f>
        <v>0.255</v>
      </c>
      <c r="X169" s="55">
        <f>IFERROR(W169*(CUF_sources!F$26/CUF_sources!E$26),0)</f>
        <v>0.28000000000000003</v>
      </c>
      <c r="Y169" s="55">
        <f>IFERROR(X169*(CUF_sources!G$26/CUF_sources!F$26),0)</f>
        <v>0.30000000000000004</v>
      </c>
      <c r="Z169" s="55">
        <f>IFERROR(Y169*(CUF_sources!H$26/CUF_sources!G$26),0)</f>
        <v>0.31999999999999995</v>
      </c>
      <c r="AA169" s="55">
        <f>IFERROR(Z169*(CUF_sources!I$26/CUF_sources!H$26),0)</f>
        <v>0.33999999999999986</v>
      </c>
      <c r="AB169" s="55">
        <f>IFERROR(AA169*(CUF_sources!J$26/CUF_sources!I$26),0)</f>
        <v>0.35999999999999988</v>
      </c>
      <c r="AC169" s="55">
        <f>CUF_sources!C$26</f>
        <v>0.20857142857142857</v>
      </c>
      <c r="AD169" s="55">
        <f>CUF_sources!D$26</f>
        <v>0.23</v>
      </c>
      <c r="AE169" s="55">
        <f>CUF_sources!E$26</f>
        <v>0.255</v>
      </c>
      <c r="AF169" s="55">
        <f>CUF_sources!F$26</f>
        <v>0.28000000000000003</v>
      </c>
      <c r="AG169" s="55">
        <f>CUF_sources!G$26</f>
        <v>0.30000000000000004</v>
      </c>
      <c r="AH169" s="55">
        <f>CUF_sources!H$26</f>
        <v>0.32</v>
      </c>
      <c r="AI169" s="55">
        <f>CUF_sources!I$26</f>
        <v>0.33999999999999997</v>
      </c>
      <c r="AJ169" s="55">
        <f>CUF_sources!J$26</f>
        <v>0.36</v>
      </c>
    </row>
    <row r="170" spans="1:36" ht="15" customHeight="1" x14ac:dyDescent="0.25">
      <c r="A170" s="9" t="s">
        <v>14</v>
      </c>
      <c r="B170" s="9" t="s">
        <v>45</v>
      </c>
      <c r="C170" s="9" t="s">
        <v>46</v>
      </c>
      <c r="D170" s="55">
        <f>IFERROR((generation!H170*1000)/(365*24*capacity!H170),0)</f>
        <v>0</v>
      </c>
      <c r="E170" s="55">
        <f>IFERROR((generation!I170*1000)/(365*24*capacity!I170),0)</f>
        <v>0</v>
      </c>
      <c r="F170" s="55">
        <f>IFERROR((generation!J170*1000)/(365*24*capacity!J170),0)</f>
        <v>0</v>
      </c>
      <c r="G170" s="55">
        <f>IFERROR((generation!K170*1000)/(365*24*capacity!K170),0)</f>
        <v>0</v>
      </c>
      <c r="H170" s="55">
        <f>IFERROR((generation!L170*1000)/(365*24*capacity!L170),0)</f>
        <v>0</v>
      </c>
      <c r="I170" s="55">
        <f>IFERROR((generation!M170*1000)/(365*24*capacity!M170),0)</f>
        <v>0</v>
      </c>
      <c r="J170" s="55">
        <f>IFERROR((generation!N170*1000)/(365*24*capacity!N170),0)</f>
        <v>0</v>
      </c>
      <c r="K170" s="55">
        <f>IFERROR((generation!O170*1000)/(365*24*capacity!O170),0)</f>
        <v>2.2831050228310501E-2</v>
      </c>
      <c r="L170" s="55">
        <f>IFERROR((generation!P170*1000)/(365*24*capacity!P170),0)</f>
        <v>1.0490867579908676</v>
      </c>
      <c r="M170" s="55">
        <f>IF(AND(AVERAGE(D170:L170)&gt;0,AVERAGE(D170:L170)&lt;1),AVERAGE(D170:L170),CUF_sources!C$27)</f>
        <v>0.11910197869101978</v>
      </c>
      <c r="N170" s="55">
        <f>IFERROR(M170*(CUF_sources!D$27/CUF_sources!C$27),0)</f>
        <v>0.11910197869101978</v>
      </c>
      <c r="O170" s="55">
        <f>IFERROR(N170*(CUF_sources!E$27/CUF_sources!D$27),0)</f>
        <v>0.11910197869101978</v>
      </c>
      <c r="P170" s="55">
        <f>IFERROR(O170*(CUF_sources!F$27/CUF_sources!E$27),0)</f>
        <v>0.11910197869101978</v>
      </c>
      <c r="Q170" s="55">
        <f>IFERROR(P170*(CUF_sources!G$27/CUF_sources!F$27),0)</f>
        <v>0.11910197869101978</v>
      </c>
      <c r="R170" s="55">
        <f>IFERROR(Q170*(CUF_sources!H$27/CUF_sources!G$27),0)</f>
        <v>0.11910197869101978</v>
      </c>
      <c r="S170" s="55">
        <f>IFERROR(R170*(CUF_sources!I$27/CUF_sources!H$27),0)</f>
        <v>0.11910197869101978</v>
      </c>
      <c r="T170" s="55">
        <f>IFERROR(S170*(CUF_sources!J$27/CUF_sources!I$27),0)</f>
        <v>0.11910197869101978</v>
      </c>
      <c r="U170" s="55">
        <f>IF(M170&gt;0,M170,CUF_sources!C$27)</f>
        <v>0.11910197869101978</v>
      </c>
      <c r="V170" s="55">
        <f>IFERROR(U170*(CUF_sources!D$27/CUF_sources!C$27),0)</f>
        <v>0.11910197869101978</v>
      </c>
      <c r="W170" s="55">
        <f>IFERROR(V170*(CUF_sources!E$27/CUF_sources!D$27),0)</f>
        <v>0.11910197869101978</v>
      </c>
      <c r="X170" s="55">
        <f>IFERROR(W170*(CUF_sources!F$27/CUF_sources!E$27),0)</f>
        <v>0.11910197869101978</v>
      </c>
      <c r="Y170" s="55">
        <f>IFERROR(X170*(CUF_sources!G$27/CUF_sources!F$27),0)</f>
        <v>0.11910197869101978</v>
      </c>
      <c r="Z170" s="55">
        <f>IFERROR(Y170*(CUF_sources!H$27/CUF_sources!G$27),0)</f>
        <v>0.11910197869101978</v>
      </c>
      <c r="AA170" s="55">
        <f>IFERROR(Z170*(CUF_sources!I$27/CUF_sources!H$27),0)</f>
        <v>0.11910197869101978</v>
      </c>
      <c r="AB170" s="55">
        <f>IFERROR(AA170*(CUF_sources!J$27/CUF_sources!I$27),0)</f>
        <v>0.11910197869101978</v>
      </c>
      <c r="AC170" s="55">
        <f>CUF_sources!C$27</f>
        <v>0.95</v>
      </c>
      <c r="AD170" s="55">
        <f>CUF_sources!D$27</f>
        <v>0.95</v>
      </c>
      <c r="AE170" s="55">
        <f>CUF_sources!E$27</f>
        <v>0.95</v>
      </c>
      <c r="AF170" s="55">
        <f>CUF_sources!F$27</f>
        <v>0.95</v>
      </c>
      <c r="AG170" s="55">
        <f>CUF_sources!G$27</f>
        <v>0.95</v>
      </c>
      <c r="AH170" s="55">
        <f>CUF_sources!H$27</f>
        <v>0.95</v>
      </c>
      <c r="AI170" s="55">
        <f>CUF_sources!I$27</f>
        <v>0.95</v>
      </c>
      <c r="AJ170" s="55">
        <f>CUF_sources!J$27</f>
        <v>0.95</v>
      </c>
    </row>
    <row r="171" spans="1:36" ht="15" customHeight="1" x14ac:dyDescent="0.25">
      <c r="A171" s="9" t="s">
        <v>13</v>
      </c>
      <c r="B171" s="9" t="s">
        <v>29</v>
      </c>
      <c r="C171" s="9" t="s">
        <v>30</v>
      </c>
      <c r="D171" s="55">
        <f>IFERROR((generation!H171*1000)/(365*24*capacity!H171),0)</f>
        <v>0.54819888381532222</v>
      </c>
      <c r="E171" s="55">
        <f>IFERROR((generation!I171*1000)/(365*24*capacity!I171),0)</f>
        <v>0.57936073059360726</v>
      </c>
      <c r="F171" s="55">
        <f>IFERROR((generation!J171*1000)/(365*24*capacity!J171),0)</f>
        <v>0.57534246575342463</v>
      </c>
      <c r="G171" s="55">
        <f>IFERROR((generation!K171*1000)/(365*24*capacity!K171),0)</f>
        <v>0.52643133122585173</v>
      </c>
      <c r="H171" s="55">
        <f>IFERROR((generation!L171*1000)/(365*24*capacity!L171),0)</f>
        <v>0.60141847507696911</v>
      </c>
      <c r="I171" s="55">
        <f>IFERROR((generation!M171*1000)/(365*24*capacity!M171),0)</f>
        <v>0.6384532020151179</v>
      </c>
      <c r="J171" s="55">
        <f>IFERROR((generation!N171*1000)/(365*24*capacity!N171),0)</f>
        <v>0.53671467934236128</v>
      </c>
      <c r="K171" s="55">
        <f>IFERROR((generation!O171*1000)/(365*24*capacity!O171),0)</f>
        <v>0.50809424936120939</v>
      </c>
      <c r="L171" s="55">
        <f>IFERROR((generation!P171*1000)/(365*24*capacity!P171),0)</f>
        <v>0.43920933613661195</v>
      </c>
      <c r="M171" s="55">
        <f>IF(AND(AVERAGE(D171:L171)&gt;0,AVERAGE(D171:L171)&lt;1),AVERAGE(D171:L171),CUF_sources!C$15)</f>
        <v>0.55035815036894176</v>
      </c>
      <c r="N171" s="55">
        <f>IFERROR(M171*(CUF_sources!D$15/CUF_sources!C$15),0)</f>
        <v>0.55035815036894176</v>
      </c>
      <c r="O171" s="55">
        <f>IFERROR(N171*(CUF_sources!E$15/CUF_sources!D$15),0)</f>
        <v>0.55035815036894176</v>
      </c>
      <c r="P171" s="55">
        <f>IFERROR(O171*(CUF_sources!F$15/CUF_sources!E$15),0)</f>
        <v>0.55035815036894176</v>
      </c>
      <c r="Q171" s="55">
        <f>IFERROR(P171*(CUF_sources!G$15/CUF_sources!F$15),0)</f>
        <v>0.55035815036894176</v>
      </c>
      <c r="R171" s="55">
        <f>IFERROR(Q171*(CUF_sources!H$15/CUF_sources!G$15),0)</f>
        <v>0.55035815036894176</v>
      </c>
      <c r="S171" s="55">
        <f>IFERROR(R171*(CUF_sources!I$15/CUF_sources!H$15),0)</f>
        <v>0.55035815036894176</v>
      </c>
      <c r="T171" s="55">
        <f>IFERROR(S171*(CUF_sources!J$15/CUF_sources!I$15),0)</f>
        <v>0.55035815036894176</v>
      </c>
      <c r="U171" s="55">
        <f>IF(M171&lt;CUF_sources!C$15,CUF_sources!C$15,CUF!M171)</f>
        <v>0.85</v>
      </c>
      <c r="V171" s="55">
        <f>IFERROR(U171*(CUF_sources!D$15/CUF_sources!C$15),0)</f>
        <v>0.85</v>
      </c>
      <c r="W171" s="55">
        <f>IFERROR(V171*(CUF_sources!E$15/CUF_sources!D$15),0)</f>
        <v>0.85</v>
      </c>
      <c r="X171" s="55">
        <f>IFERROR(W171*(CUF_sources!F$15/CUF_sources!E$15),0)</f>
        <v>0.85</v>
      </c>
      <c r="Y171" s="55">
        <f>IFERROR(X171*(CUF_sources!G$15/CUF_sources!F$15),0)</f>
        <v>0.85</v>
      </c>
      <c r="Z171" s="55">
        <f>IFERROR(Y171*(CUF_sources!H$15/CUF_sources!G$15),0)</f>
        <v>0.85</v>
      </c>
      <c r="AA171" s="55">
        <f>IFERROR(Z171*(CUF_sources!I$15/CUF_sources!H$15),0)</f>
        <v>0.85</v>
      </c>
      <c r="AB171" s="55">
        <f>IFERROR(AA171*(CUF_sources!J$15/CUF_sources!I$15),0)</f>
        <v>0.85</v>
      </c>
      <c r="AC171" s="55">
        <f>CUF_sources!C$15</f>
        <v>0.85</v>
      </c>
      <c r="AD171" s="55">
        <f>CUF_sources!D$15</f>
        <v>0.85</v>
      </c>
      <c r="AE171" s="55">
        <f>CUF_sources!E$15</f>
        <v>0.85</v>
      </c>
      <c r="AF171" s="55">
        <f>CUF_sources!F$15</f>
        <v>0.85</v>
      </c>
      <c r="AG171" s="55">
        <f>CUF_sources!G$15</f>
        <v>0.85</v>
      </c>
      <c r="AH171" s="55">
        <f>CUF_sources!H$15</f>
        <v>0.85</v>
      </c>
      <c r="AI171" s="55">
        <f>CUF_sources!I$15</f>
        <v>0.85</v>
      </c>
      <c r="AJ171" s="55">
        <f>CUF_sources!J$15</f>
        <v>0.85</v>
      </c>
    </row>
    <row r="172" spans="1:36" ht="15" customHeight="1" x14ac:dyDescent="0.25">
      <c r="A172" s="9" t="s">
        <v>13</v>
      </c>
      <c r="B172" s="9" t="s">
        <v>31</v>
      </c>
      <c r="C172" s="9" t="s">
        <v>32</v>
      </c>
      <c r="D172" s="55">
        <f>IFERROR((generation!H172*1000)/(365*24*capacity!H172),0)</f>
        <v>0.34725186593710788</v>
      </c>
      <c r="E172" s="55">
        <f>IFERROR((generation!I172*1000)/(365*24*capacity!I172),0)</f>
        <v>0.22980160941793043</v>
      </c>
      <c r="F172" s="55">
        <f>IFERROR((generation!J172*1000)/(365*24*capacity!J172),0)</f>
        <v>8.3668551134304561E-2</v>
      </c>
      <c r="G172" s="55">
        <f>IFERROR((generation!K172*1000)/(365*24*capacity!K172),0)</f>
        <v>0.11178250920096597</v>
      </c>
      <c r="H172" s="55">
        <f>IFERROR((generation!L172*1000)/(365*24*capacity!L172),0)</f>
        <v>0.13804569669295697</v>
      </c>
      <c r="I172" s="55">
        <f>IFERROR((generation!M172*1000)/(365*24*capacity!M172),0)</f>
        <v>0.1793433249626864</v>
      </c>
      <c r="J172" s="55">
        <f>IFERROR((generation!N172*1000)/(365*24*capacity!N172),0)</f>
        <v>0.21748878426044935</v>
      </c>
      <c r="K172" s="55">
        <f>IFERROR((generation!O172*1000)/(365*24*capacity!O172),0)</f>
        <v>0.20165482031457596</v>
      </c>
      <c r="L172" s="55">
        <f>IFERROR((generation!P172*1000)/(365*24*capacity!P172),0)</f>
        <v>0.24276412146934925</v>
      </c>
      <c r="M172" s="55">
        <f>IF(AND(AVERAGE(D172:L172)&gt;0,AVERAGE(D172:L172)&lt;1),AVERAGE(D172:L172),CUF_sources!C$16)</f>
        <v>0.19464458704336965</v>
      </c>
      <c r="N172" s="55">
        <f>IFERROR(M172*(CUF_sources!D$16/CUF_sources!C$16),0)</f>
        <v>0.19464458704336965</v>
      </c>
      <c r="O172" s="55">
        <f>IFERROR(N172*(CUF_sources!E$16/CUF_sources!D$16),0)</f>
        <v>0.19464458704336965</v>
      </c>
      <c r="P172" s="55">
        <f>IFERROR(O172*(CUF_sources!F$16/CUF_sources!E$16),0)</f>
        <v>0.19464458704336965</v>
      </c>
      <c r="Q172" s="55">
        <f>IFERROR(P172*(CUF_sources!G$16/CUF_sources!F$16),0)</f>
        <v>0.19464458704336965</v>
      </c>
      <c r="R172" s="55">
        <f>IFERROR(Q172*(CUF_sources!H$16/CUF_sources!G$16),0)</f>
        <v>0.19464458704336965</v>
      </c>
      <c r="S172" s="55">
        <f>IFERROR(R172*(CUF_sources!I$16/CUF_sources!H$16),0)</f>
        <v>0.19464458704336965</v>
      </c>
      <c r="T172" s="55">
        <f>IFERROR(S172*(CUF_sources!J$16/CUF_sources!I$16),0)</f>
        <v>0.19464458704336965</v>
      </c>
      <c r="U172" s="55">
        <f>IF(M172&lt;CUF_sources!C$16,CUF_sources!C$16,CUF!M172)</f>
        <v>0.85</v>
      </c>
      <c r="V172" s="55">
        <f>IFERROR(U172*(CUF_sources!D$16/CUF_sources!C$16),0)</f>
        <v>0.85</v>
      </c>
      <c r="W172" s="55">
        <f>IFERROR(V172*(CUF_sources!E$16/CUF_sources!D$16),0)</f>
        <v>0.85</v>
      </c>
      <c r="X172" s="55">
        <f>IFERROR(W172*(CUF_sources!F$16/CUF_sources!E$16),0)</f>
        <v>0.85</v>
      </c>
      <c r="Y172" s="55">
        <f>IFERROR(X172*(CUF_sources!G$16/CUF_sources!F$16),0)</f>
        <v>0.85</v>
      </c>
      <c r="Z172" s="55">
        <f>IFERROR(Y172*(CUF_sources!H$16/CUF_sources!G$16),0)</f>
        <v>0.85</v>
      </c>
      <c r="AA172" s="55">
        <f>IFERROR(Z172*(CUF_sources!I$16/CUF_sources!H$16),0)</f>
        <v>0.85</v>
      </c>
      <c r="AB172" s="55">
        <f>IFERROR(AA172*(CUF_sources!J$16/CUF_sources!I$16),0)</f>
        <v>0.85</v>
      </c>
      <c r="AC172" s="55">
        <f>CUF_sources!C$16</f>
        <v>0.85</v>
      </c>
      <c r="AD172" s="55">
        <f>CUF_sources!D$16</f>
        <v>0.85</v>
      </c>
      <c r="AE172" s="55">
        <f>CUF_sources!E$16</f>
        <v>0.85</v>
      </c>
      <c r="AF172" s="55">
        <f>CUF_sources!F$16</f>
        <v>0.85</v>
      </c>
      <c r="AG172" s="55">
        <f>CUF_sources!G$16</f>
        <v>0.85</v>
      </c>
      <c r="AH172" s="55">
        <f>CUF_sources!H$16</f>
        <v>0.85</v>
      </c>
      <c r="AI172" s="55">
        <f>CUF_sources!I$16</f>
        <v>0.85</v>
      </c>
      <c r="AJ172" s="55">
        <f>CUF_sources!J$16</f>
        <v>0.85</v>
      </c>
    </row>
    <row r="173" spans="1:36" ht="15" customHeight="1" x14ac:dyDescent="0.25">
      <c r="A173" s="9" t="s">
        <v>13</v>
      </c>
      <c r="B173" s="9" t="s">
        <v>33</v>
      </c>
      <c r="C173" s="9" t="s">
        <v>34</v>
      </c>
      <c r="D173" s="55">
        <f>IFERROR((generation!H173*1000)/(365*24*capacity!H173),0)</f>
        <v>0.89526255707762559</v>
      </c>
      <c r="E173" s="55">
        <f>IFERROR((generation!I173*1000)/(365*24*capacity!I173),0)</f>
        <v>0.90142694063926943</v>
      </c>
      <c r="F173" s="55">
        <f>IFERROR((generation!J173*1000)/(365*24*capacity!J173),0)</f>
        <v>0.87728310502283102</v>
      </c>
      <c r="G173" s="55">
        <f>IFERROR((generation!K173*1000)/(365*24*capacity!K173),0)</f>
        <v>0.89320776255707768</v>
      </c>
      <c r="H173" s="55">
        <f>IFERROR((generation!L173*1000)/(365*24*capacity!L173),0)</f>
        <v>0.90376712328767128</v>
      </c>
      <c r="I173" s="55">
        <f>IFERROR((generation!M173*1000)/(365*24*capacity!M173),0)</f>
        <v>0.91632420091324196</v>
      </c>
      <c r="J173" s="55">
        <f>IFERROR((generation!N173*1000)/(365*24*capacity!N173),0)</f>
        <v>0.91883561643835621</v>
      </c>
      <c r="K173" s="55">
        <f>IFERROR((generation!O173*1000)/(365*24*capacity!O173),0)</f>
        <v>0.89220296384006248</v>
      </c>
      <c r="L173" s="55">
        <f>IFERROR((generation!P173*1000)/(365*24*capacity!P173),0)</f>
        <v>0.92367646825315808</v>
      </c>
      <c r="M173" s="55">
        <f>IF(AND(AVERAGE(D173:L173)&gt;0,AVERAGE(D173:L173)&lt;1),AVERAGE(D173:L173),CUF_sources!C$17)</f>
        <v>0.90244297089214365</v>
      </c>
      <c r="N173" s="55">
        <f>IFERROR(M173*(CUF_sources!D$17/CUF_sources!C$17),0)</f>
        <v>0.90244297089214365</v>
      </c>
      <c r="O173" s="55">
        <f>IFERROR(N173*(CUF_sources!E$17/CUF_sources!D$17),0)</f>
        <v>0.90244297089214365</v>
      </c>
      <c r="P173" s="55">
        <f>IFERROR(O173*(CUF_sources!F$17/CUF_sources!E$17),0)</f>
        <v>0.90244297089214365</v>
      </c>
      <c r="Q173" s="55">
        <f>IFERROR(P173*(CUF_sources!G$17/CUF_sources!F$17),0)</f>
        <v>0.90244297089214365</v>
      </c>
      <c r="R173" s="55">
        <f>IFERROR(Q173*(CUF_sources!H$17/CUF_sources!G$17),0)</f>
        <v>0.90244297089214365</v>
      </c>
      <c r="S173" s="55">
        <f>IFERROR(R173*(CUF_sources!I$17/CUF_sources!H$17),0)</f>
        <v>0.90244297089214365</v>
      </c>
      <c r="T173" s="55">
        <f>IFERROR(S173*(CUF_sources!J$17/CUF_sources!I$17),0)</f>
        <v>0.90244297089214365</v>
      </c>
      <c r="U173" s="55">
        <f>IF(M173&lt;CUF_sources!C$17,CUF_sources!C$17,CUF!M173)</f>
        <v>0.90244297089214365</v>
      </c>
      <c r="V173" s="55">
        <f>IFERROR(U173*(CUF_sources!D$17/CUF_sources!C$17),0)</f>
        <v>0.90244297089214365</v>
      </c>
      <c r="W173" s="55">
        <f>IFERROR(V173*(CUF_sources!E$17/CUF_sources!D$17),0)</f>
        <v>0.90244297089214365</v>
      </c>
      <c r="X173" s="55">
        <f>IFERROR(W173*(CUF_sources!F$17/CUF_sources!E$17),0)</f>
        <v>0.90244297089214365</v>
      </c>
      <c r="Y173" s="55">
        <f>IFERROR(X173*(CUF_sources!G$17/CUF_sources!F$17),0)</f>
        <v>0.90244297089214365</v>
      </c>
      <c r="Z173" s="55">
        <f>IFERROR(Y173*(CUF_sources!H$17/CUF_sources!G$17),0)</f>
        <v>0.90244297089214365</v>
      </c>
      <c r="AA173" s="55">
        <f>IFERROR(Z173*(CUF_sources!I$17/CUF_sources!H$17),0)</f>
        <v>0.90244297089214365</v>
      </c>
      <c r="AB173" s="55">
        <f>IFERROR(AA173*(CUF_sources!J$17/CUF_sources!I$17),0)</f>
        <v>0.90244297089214365</v>
      </c>
      <c r="AC173" s="55">
        <f>CUF_sources!C$17</f>
        <v>0.81</v>
      </c>
      <c r="AD173" s="55">
        <f>CUF_sources!D$17</f>
        <v>0.81</v>
      </c>
      <c r="AE173" s="55">
        <f>CUF_sources!E$17</f>
        <v>0.81</v>
      </c>
      <c r="AF173" s="55">
        <f>CUF_sources!F$17</f>
        <v>0.81</v>
      </c>
      <c r="AG173" s="55">
        <f>CUF_sources!G$17</f>
        <v>0.81</v>
      </c>
      <c r="AH173" s="55">
        <f>CUF_sources!H$17</f>
        <v>0.81</v>
      </c>
      <c r="AI173" s="55">
        <f>CUF_sources!I$17</f>
        <v>0.81</v>
      </c>
      <c r="AJ173" s="55">
        <f>CUF_sources!J$17</f>
        <v>0.81</v>
      </c>
    </row>
    <row r="174" spans="1:36" ht="15" customHeight="1" x14ac:dyDescent="0.25">
      <c r="A174" s="9" t="s">
        <v>13</v>
      </c>
      <c r="B174" s="9" t="s">
        <v>35</v>
      </c>
      <c r="C174" s="9" t="s">
        <v>36</v>
      </c>
      <c r="D174" s="55">
        <f>IFERROR((generation!H174*1000)/(365*24*capacity!H174),0)</f>
        <v>0.46083437110834369</v>
      </c>
      <c r="E174" s="55">
        <f>IFERROR((generation!I174*1000)/(365*24*capacity!I174),0)</f>
        <v>0.43407330397912591</v>
      </c>
      <c r="F174" s="55">
        <f>IFERROR((generation!J174*1000)/(365*24*capacity!J174),0)</f>
        <v>0.42683048946567331</v>
      </c>
      <c r="G174" s="55">
        <f>IFERROR((generation!K174*1000)/(365*24*capacity!K174),0)</f>
        <v>0.60377513418248818</v>
      </c>
      <c r="H174" s="55">
        <f>IFERROR((generation!L174*1000)/(365*24*capacity!L174),0)</f>
        <v>0.46805855964111193</v>
      </c>
      <c r="I174" s="55">
        <f>IFERROR((generation!M174*1000)/(365*24*capacity!M174),0)</f>
        <v>0.51933629736441556</v>
      </c>
      <c r="J174" s="55">
        <f>IFERROR((generation!N174*1000)/(365*24*capacity!N174),0)</f>
        <v>0.44059921493230791</v>
      </c>
      <c r="K174" s="55">
        <f>IFERROR((generation!O174*1000)/(365*24*capacity!O174),0)</f>
        <v>0.44460466234078344</v>
      </c>
      <c r="L174" s="55">
        <f>IFERROR((generation!P174*1000)/(365*24*capacity!P174),0)</f>
        <v>0.43103448275862066</v>
      </c>
      <c r="M174" s="55">
        <f>IF(AND(AVERAGE(D174:L174)&gt;0,AVERAGE(D174:L174)&lt;1),AVERAGE(D174:L174),CUF_sources!C$18)</f>
        <v>0.46990516841920787</v>
      </c>
      <c r="N174" s="55">
        <f>IFERROR(M174*(CUF_sources!D$18/CUF_sources!C$18),0)</f>
        <v>0.46990516841920787</v>
      </c>
      <c r="O174" s="55">
        <f>IFERROR(N174*(CUF_sources!E$18/CUF_sources!D$18),0)</f>
        <v>0.46990516841920787</v>
      </c>
      <c r="P174" s="55">
        <f>IFERROR(O174*(CUF_sources!F$18/CUF_sources!E$18),0)</f>
        <v>0.46990516841920787</v>
      </c>
      <c r="Q174" s="55">
        <f>IFERROR(P174*(CUF_sources!G$18/CUF_sources!F$18),0)</f>
        <v>0.46990516841920787</v>
      </c>
      <c r="R174" s="55">
        <f>IFERROR(Q174*(CUF_sources!H$18/CUF_sources!G$18),0)</f>
        <v>0.46990516841920787</v>
      </c>
      <c r="S174" s="55">
        <f>IFERROR(R174*(CUF_sources!I$18/CUF_sources!H$18),0)</f>
        <v>0.46990516841920787</v>
      </c>
      <c r="T174" s="55">
        <f>IFERROR(S174*(CUF_sources!J$18/CUF_sources!I$18),0)</f>
        <v>0.46990516841920787</v>
      </c>
      <c r="U174" s="55">
        <f>IF(M174&gt;0,M174,CUF_sources!C$18)</f>
        <v>0.46990516841920787</v>
      </c>
      <c r="V174" s="55">
        <f>IFERROR(U174*(CUF_sources!D$18/CUF_sources!C$18),0)</f>
        <v>0.46990516841920787</v>
      </c>
      <c r="W174" s="55">
        <f>IFERROR(V174*(CUF_sources!E$18/CUF_sources!D$18),0)</f>
        <v>0.46990516841920787</v>
      </c>
      <c r="X174" s="55">
        <f>IFERROR(W174*(CUF_sources!F$18/CUF_sources!E$18),0)</f>
        <v>0.46990516841920787</v>
      </c>
      <c r="Y174" s="55">
        <f>IFERROR(X174*(CUF_sources!G$18/CUF_sources!F$18),0)</f>
        <v>0.46990516841920787</v>
      </c>
      <c r="Z174" s="55">
        <f>IFERROR(Y174*(CUF_sources!H$18/CUF_sources!G$18),0)</f>
        <v>0.46990516841920787</v>
      </c>
      <c r="AA174" s="55">
        <f>IFERROR(Z174*(CUF_sources!I$18/CUF_sources!H$18),0)</f>
        <v>0.46990516841920787</v>
      </c>
      <c r="AB174" s="55">
        <f>IFERROR(AA174*(CUF_sources!J$18/CUF_sources!I$18),0)</f>
        <v>0.46990516841920787</v>
      </c>
      <c r="AC174" s="55">
        <f>CUF_sources!C$18</f>
        <v>0.37</v>
      </c>
      <c r="AD174" s="55">
        <f>CUF_sources!D$18</f>
        <v>0.37</v>
      </c>
      <c r="AE174" s="55">
        <f>CUF_sources!E$18</f>
        <v>0.37</v>
      </c>
      <c r="AF174" s="55">
        <f>CUF_sources!F$18</f>
        <v>0.37</v>
      </c>
      <c r="AG174" s="55">
        <f>CUF_sources!G$18</f>
        <v>0.37</v>
      </c>
      <c r="AH174" s="55">
        <f>CUF_sources!H$18</f>
        <v>0.37</v>
      </c>
      <c r="AI174" s="55">
        <f>CUF_sources!I$18</f>
        <v>0.37</v>
      </c>
      <c r="AJ174" s="55">
        <f>CUF_sources!J$18</f>
        <v>0.37</v>
      </c>
    </row>
    <row r="175" spans="1:36" ht="15" customHeight="1" x14ac:dyDescent="0.25">
      <c r="A175" s="9" t="s">
        <v>13</v>
      </c>
      <c r="B175" s="9" t="s">
        <v>79</v>
      </c>
      <c r="C175" s="9" t="s">
        <v>83</v>
      </c>
      <c r="D175" s="55">
        <f>IFERROR((generation!H175*1000)/(365*24*capacity!H175),0)</f>
        <v>0.21578894728855413</v>
      </c>
      <c r="E175" s="55">
        <f>IFERROR((generation!I175*1000)/(365*24*capacity!I175),0)</f>
        <v>0.27045732349841939</v>
      </c>
      <c r="F175" s="55">
        <f>IFERROR((generation!J175*1000)/(365*24*capacity!J175),0)</f>
        <v>0.24895907065828371</v>
      </c>
      <c r="G175" s="55">
        <f>IFERROR((generation!K175*1000)/(365*24*capacity!K175),0)</f>
        <v>0.22780391667013644</v>
      </c>
      <c r="H175" s="55">
        <f>IFERROR((generation!L175*1000)/(365*24*capacity!L175),0)</f>
        <v>0.2405667513289198</v>
      </c>
      <c r="I175" s="55">
        <f>IFERROR((generation!M175*1000)/(365*24*capacity!M175),0)</f>
        <v>0.23722502116556329</v>
      </c>
      <c r="J175" s="55">
        <f>IFERROR((generation!N175*1000)/(365*24*capacity!N175),0)</f>
        <v>0.26300814700698116</v>
      </c>
      <c r="K175" s="55">
        <f>IFERROR((generation!O175*1000)/(365*24*capacity!O175),0)</f>
        <v>0.21061470347392819</v>
      </c>
      <c r="L175" s="55">
        <f>IFERROR((generation!P175*1000)/(365*24*capacity!P175),0)</f>
        <v>0.25764451418635226</v>
      </c>
      <c r="M175" s="55">
        <f>IF(AND(AVERAGE(D175:L175)&gt;0,AVERAGE(D175:L175)&lt;1),AVERAGE(D175:L175),CUF_sources!C$19)</f>
        <v>0.24134093280857094</v>
      </c>
      <c r="N175" s="55">
        <f>IFERROR(M175*(CUF_sources!D$19/CUF_sources!C$19),0)</f>
        <v>0.28960911937028511</v>
      </c>
      <c r="O175" s="55">
        <f>IFERROR(N175*(CUF_sources!E$19/CUF_sources!D$19),0)</f>
        <v>0.31374321265114219</v>
      </c>
      <c r="P175" s="55">
        <f>IFERROR(O175*(CUF_sources!F$19/CUF_sources!E$19),0)</f>
        <v>0.33787730593199933</v>
      </c>
      <c r="Q175" s="55">
        <f>IFERROR(P175*(CUF_sources!G$19/CUF_sources!F$19),0)</f>
        <v>0.36201139921285641</v>
      </c>
      <c r="R175" s="55">
        <f>IFERROR(Q175*(CUF_sources!H$19/CUF_sources!G$19),0)</f>
        <v>0.38614549249371349</v>
      </c>
      <c r="S175" s="55">
        <f>IFERROR(R175*(CUF_sources!I$19/CUF_sources!H$19),0)</f>
        <v>0.41027958577457058</v>
      </c>
      <c r="T175" s="55">
        <f>IFERROR(S175*(CUF_sources!J$19/CUF_sources!I$19),0)</f>
        <v>0.43441367905542766</v>
      </c>
      <c r="U175" s="55">
        <f>IF(M175&gt;0,M175,CUF_sources!C$19)</f>
        <v>0.24134093280857094</v>
      </c>
      <c r="V175" s="55">
        <f>IFERROR(U175*(CUF_sources!D$19/CUF_sources!C$19),0)</f>
        <v>0.28960911937028511</v>
      </c>
      <c r="W175" s="55">
        <f>IFERROR(V175*(CUF_sources!E$19/CUF_sources!D$19),0)</f>
        <v>0.31374321265114219</v>
      </c>
      <c r="X175" s="55">
        <f>IFERROR(W175*(CUF_sources!F$19/CUF_sources!E$19),0)</f>
        <v>0.33787730593199933</v>
      </c>
      <c r="Y175" s="55">
        <f>IFERROR(X175*(CUF_sources!G$19/CUF_sources!F$19),0)</f>
        <v>0.36201139921285641</v>
      </c>
      <c r="Z175" s="55">
        <f>IFERROR(Y175*(CUF_sources!H$19/CUF_sources!G$19),0)</f>
        <v>0.38614549249371349</v>
      </c>
      <c r="AA175" s="55">
        <f>IFERROR(Z175*(CUF_sources!I$19/CUF_sources!H$19),0)</f>
        <v>0.41027958577457058</v>
      </c>
      <c r="AB175" s="55">
        <f>IFERROR(AA175*(CUF_sources!J$19/CUF_sources!I$19),0)</f>
        <v>0.43441367905542766</v>
      </c>
      <c r="AC175" s="55">
        <f>CUF_sources!C$19</f>
        <v>0.25</v>
      </c>
      <c r="AD175" s="55">
        <f>CUF_sources!D$19</f>
        <v>0.3</v>
      </c>
      <c r="AE175" s="55">
        <f>CUF_sources!E$19</f>
        <v>0.32499999999999996</v>
      </c>
      <c r="AF175" s="55">
        <f>CUF_sources!F$19</f>
        <v>0.35</v>
      </c>
      <c r="AG175" s="55">
        <f>CUF_sources!G$19</f>
        <v>0.375</v>
      </c>
      <c r="AH175" s="55">
        <f>CUF_sources!H$19</f>
        <v>0.4</v>
      </c>
      <c r="AI175" s="55">
        <f>CUF_sources!I$19</f>
        <v>0.42500000000000004</v>
      </c>
      <c r="AJ175" s="55">
        <f>CUF_sources!J$19</f>
        <v>0.45</v>
      </c>
    </row>
    <row r="176" spans="1:36" ht="15" customHeight="1" x14ac:dyDescent="0.25">
      <c r="A176" s="9" t="s">
        <v>13</v>
      </c>
      <c r="B176" s="9" t="s">
        <v>78</v>
      </c>
      <c r="C176" s="9" t="s">
        <v>84</v>
      </c>
      <c r="D176" s="55">
        <f>IFERROR((generation!H176*1000)/(365*24*capacity!H176),0)</f>
        <v>0</v>
      </c>
      <c r="E176" s="55">
        <f>IFERROR((generation!I176*1000)/(365*24*capacity!I176),0)</f>
        <v>0</v>
      </c>
      <c r="F176" s="55">
        <f>IFERROR((generation!J176*1000)/(365*24*capacity!J176),0)</f>
        <v>0</v>
      </c>
      <c r="G176" s="55">
        <f>IFERROR((generation!K176*1000)/(365*24*capacity!K176),0)</f>
        <v>0</v>
      </c>
      <c r="H176" s="55">
        <f>IFERROR((generation!L176*1000)/(365*24*capacity!L176),0)</f>
        <v>0</v>
      </c>
      <c r="I176" s="55">
        <f>IFERROR((generation!M176*1000)/(365*24*capacity!M176),0)</f>
        <v>0</v>
      </c>
      <c r="J176" s="55">
        <f>IFERROR((generation!N176*1000)/(365*24*capacity!N176),0)</f>
        <v>0</v>
      </c>
      <c r="K176" s="55">
        <f>IFERROR((generation!O176*1000)/(365*24*capacity!O176),0)</f>
        <v>0</v>
      </c>
      <c r="L176" s="55">
        <f>IFERROR((generation!P176*1000)/(365*24*capacity!P176),0)</f>
        <v>0</v>
      </c>
      <c r="M176" s="55">
        <f>IF(AND(AVERAGE(D176:L176)&gt;0,AVERAGE(D176:L176)&lt;1),AVERAGE(D176:L176),CUF_sources!C$20)</f>
        <v>0.35714285714285715</v>
      </c>
      <c r="N176" s="55">
        <f>IFERROR(M176*(CUF_sources!D$20/CUF_sources!C$20),0)</f>
        <v>0.4</v>
      </c>
      <c r="O176" s="55">
        <f>IFERROR(N176*(CUF_sources!E$20/CUF_sources!D$20),0)</f>
        <v>0.43</v>
      </c>
      <c r="P176" s="55">
        <f>IFERROR(O176*(CUF_sources!F$20/CUF_sources!E$20),0)</f>
        <v>0.45999999999999996</v>
      </c>
      <c r="Q176" s="55">
        <f>IFERROR(P176*(CUF_sources!G$20/CUF_sources!F$20),0)</f>
        <v>0.46999999999999992</v>
      </c>
      <c r="R176" s="55">
        <f>IFERROR(Q176*(CUF_sources!H$20/CUF_sources!G$20),0)</f>
        <v>0.47999999999999987</v>
      </c>
      <c r="S176" s="55">
        <f>IFERROR(R176*(CUF_sources!I$20/CUF_sources!H$20),0)</f>
        <v>0.47999999999999987</v>
      </c>
      <c r="T176" s="55">
        <f>IFERROR(S176*(CUF_sources!J$20/CUF_sources!I$20),0)</f>
        <v>0.47999999999999987</v>
      </c>
      <c r="U176" s="55">
        <f>IF(M176&gt;0,M176,CUF_sources!C$20)</f>
        <v>0.35714285714285715</v>
      </c>
      <c r="V176" s="55">
        <f>IFERROR(U176*(CUF_sources!D$20/CUF_sources!C$20),0)</f>
        <v>0.4</v>
      </c>
      <c r="W176" s="55">
        <f>IFERROR(V176*(CUF_sources!E$20/CUF_sources!D$20),0)</f>
        <v>0.43</v>
      </c>
      <c r="X176" s="55">
        <f>IFERROR(W176*(CUF_sources!F$20/CUF_sources!E$20),0)</f>
        <v>0.45999999999999996</v>
      </c>
      <c r="Y176" s="55">
        <f>IFERROR(X176*(CUF_sources!G$20/CUF_sources!F$20),0)</f>
        <v>0.46999999999999992</v>
      </c>
      <c r="Z176" s="55">
        <f>IFERROR(Y176*(CUF_sources!H$20/CUF_sources!G$20),0)</f>
        <v>0.47999999999999987</v>
      </c>
      <c r="AA176" s="55">
        <f>IFERROR(Z176*(CUF_sources!I$20/CUF_sources!H$20),0)</f>
        <v>0.47999999999999987</v>
      </c>
      <c r="AB176" s="55">
        <f>IFERROR(AA176*(CUF_sources!J$20/CUF_sources!I$20),0)</f>
        <v>0.47999999999999987</v>
      </c>
      <c r="AC176" s="55">
        <f>CUF_sources!C$20</f>
        <v>0.35714285714285715</v>
      </c>
      <c r="AD176" s="55">
        <f>CUF_sources!D$20</f>
        <v>0.4</v>
      </c>
      <c r="AE176" s="55">
        <f>CUF_sources!E$20</f>
        <v>0.43000000000000005</v>
      </c>
      <c r="AF176" s="55">
        <f>CUF_sources!F$20</f>
        <v>0.46</v>
      </c>
      <c r="AG176" s="55">
        <f>CUF_sources!G$20</f>
        <v>0.47</v>
      </c>
      <c r="AH176" s="55">
        <f>CUF_sources!H$20</f>
        <v>0.48</v>
      </c>
      <c r="AI176" s="55">
        <f>CUF_sources!I$20</f>
        <v>0.48</v>
      </c>
      <c r="AJ176" s="55">
        <f>CUF_sources!J$20</f>
        <v>0.48</v>
      </c>
    </row>
    <row r="177" spans="1:36" ht="15" customHeight="1" x14ac:dyDescent="0.25">
      <c r="A177" s="9" t="s">
        <v>13</v>
      </c>
      <c r="B177" s="9" t="s">
        <v>37</v>
      </c>
      <c r="C177" s="9" t="s">
        <v>38</v>
      </c>
      <c r="D177" s="55">
        <f>IFERROR((generation!H177*1000)/(365*24*capacity!H177),0)</f>
        <v>4.0093551620447712E-2</v>
      </c>
      <c r="E177" s="55">
        <f>IFERROR((generation!I177*1000)/(365*24*capacity!I177),0)</f>
        <v>5.557558279259793E-2</v>
      </c>
      <c r="F177" s="55">
        <f>IFERROR((generation!J177*1000)/(365*24*capacity!J177),0)</f>
        <v>1.817165222253285E-2</v>
      </c>
      <c r="G177" s="55">
        <f>IFERROR((generation!K177*1000)/(365*24*capacity!K177),0)</f>
        <v>2.1160485577458515E-2</v>
      </c>
      <c r="H177" s="55">
        <f>IFERROR((generation!L177*1000)/(365*24*capacity!L177),0)</f>
        <v>2.1438913019267179E-2</v>
      </c>
      <c r="I177" s="55">
        <f>IFERROR((generation!M177*1000)/(365*24*capacity!M177),0)</f>
        <v>1.7540928833945875E-2</v>
      </c>
      <c r="J177" s="55">
        <f>IFERROR((generation!N177*1000)/(365*24*capacity!N177),0)</f>
        <v>2.3666332553736496E-2</v>
      </c>
      <c r="K177" s="55">
        <f>IFERROR((generation!O177*1000)/(365*24*capacity!O177),0)</f>
        <v>2.4936826705678948E-2</v>
      </c>
      <c r="L177" s="55">
        <f>IFERROR((generation!P177*1000)/(365*24*capacity!P177),0)</f>
        <v>1.8980683087669065E-2</v>
      </c>
      <c r="M177" s="55">
        <f>IF(AND(AVERAGE(D177:L177)&gt;0,AVERAGE(D177:L177)&lt;1),AVERAGE(D177:L177),CUF_sources!C$21)</f>
        <v>2.6840550712592729E-2</v>
      </c>
      <c r="N177" s="55">
        <f>IFERROR(M177*(CUF_sources!D$21/CUF_sources!C$21),0)</f>
        <v>2.6840550712592729E-2</v>
      </c>
      <c r="O177" s="55">
        <f>IFERROR(N177*(CUF_sources!E$21/CUF_sources!D$21),0)</f>
        <v>2.6840550712592729E-2</v>
      </c>
      <c r="P177" s="55">
        <f>IFERROR(O177*(CUF_sources!F$21/CUF_sources!E$21),0)</f>
        <v>2.6840550712592729E-2</v>
      </c>
      <c r="Q177" s="55">
        <f>IFERROR(P177*(CUF_sources!G$21/CUF_sources!F$21),0)</f>
        <v>2.6840550712592729E-2</v>
      </c>
      <c r="R177" s="55">
        <f>IFERROR(Q177*(CUF_sources!H$21/CUF_sources!G$21),0)</f>
        <v>2.6840550712592729E-2</v>
      </c>
      <c r="S177" s="55">
        <f>IFERROR(R177*(CUF_sources!I$21/CUF_sources!H$21),0)</f>
        <v>2.6840550712592729E-2</v>
      </c>
      <c r="T177" s="55">
        <f>IFERROR(S177*(CUF_sources!J$21/CUF_sources!I$21),0)</f>
        <v>2.6840550712592729E-2</v>
      </c>
      <c r="U177" s="55">
        <f>IF(M177&lt;CUF_sources!C$21,CUF_sources!C$21,CUF!M177)</f>
        <v>0.85</v>
      </c>
      <c r="V177" s="55">
        <f>IFERROR(U177*(CUF_sources!D$21/CUF_sources!C$21),0)</f>
        <v>0.85</v>
      </c>
      <c r="W177" s="55">
        <f>IFERROR(V177*(CUF_sources!E$21/CUF_sources!D$21),0)</f>
        <v>0.85</v>
      </c>
      <c r="X177" s="55">
        <f>IFERROR(W177*(CUF_sources!F$21/CUF_sources!E$21),0)</f>
        <v>0.85</v>
      </c>
      <c r="Y177" s="55">
        <f>IFERROR(X177*(CUF_sources!G$21/CUF_sources!F$21),0)</f>
        <v>0.85</v>
      </c>
      <c r="Z177" s="55">
        <f>IFERROR(Y177*(CUF_sources!H$21/CUF_sources!G$21),0)</f>
        <v>0.85</v>
      </c>
      <c r="AA177" s="55">
        <f>IFERROR(Z177*(CUF_sources!I$21/CUF_sources!H$21),0)</f>
        <v>0.85</v>
      </c>
      <c r="AB177" s="55">
        <f>IFERROR(AA177*(CUF_sources!J$21/CUF_sources!I$21),0)</f>
        <v>0.85</v>
      </c>
      <c r="AC177" s="55">
        <f>CUF_sources!C$21</f>
        <v>0.85</v>
      </c>
      <c r="AD177" s="55">
        <f>CUF_sources!D$21</f>
        <v>0.85</v>
      </c>
      <c r="AE177" s="55">
        <f>CUF_sources!E$21</f>
        <v>0.85</v>
      </c>
      <c r="AF177" s="55">
        <f>CUF_sources!F$21</f>
        <v>0.85</v>
      </c>
      <c r="AG177" s="55">
        <f>CUF_sources!G$21</f>
        <v>0.85</v>
      </c>
      <c r="AH177" s="55">
        <f>CUF_sources!H$21</f>
        <v>0.85</v>
      </c>
      <c r="AI177" s="55">
        <f>CUF_sources!I$21</f>
        <v>0.85</v>
      </c>
      <c r="AJ177" s="55">
        <f>CUF_sources!J$21</f>
        <v>0.85</v>
      </c>
    </row>
    <row r="178" spans="1:36" ht="15" customHeight="1" x14ac:dyDescent="0.25">
      <c r="A178" s="9" t="s">
        <v>13</v>
      </c>
      <c r="B178" s="9" t="s">
        <v>39</v>
      </c>
      <c r="C178" s="9" t="s">
        <v>40</v>
      </c>
      <c r="D178" s="55">
        <f>IFERROR((generation!H178*1000)/(365*24*capacity!H178),0)</f>
        <v>0.43111098138923482</v>
      </c>
      <c r="E178" s="55">
        <f>IFERROR((generation!I178*1000)/(365*24*capacity!I178),0)</f>
        <v>0.56512333869033959</v>
      </c>
      <c r="F178" s="55">
        <f>IFERROR((generation!J178*1000)/(365*24*capacity!J178),0)</f>
        <v>0.62126857032606597</v>
      </c>
      <c r="G178" s="55">
        <f>IFERROR((generation!K178*1000)/(365*24*capacity!K178),0)</f>
        <v>0.4439444299359781</v>
      </c>
      <c r="H178" s="55">
        <f>IFERROR((generation!L178*1000)/(365*24*capacity!L178),0)</f>
        <v>0.47536104436572618</v>
      </c>
      <c r="I178" s="55">
        <f>IFERROR((generation!M178*1000)/(365*24*capacity!M178),0)</f>
        <v>0.5497073868562512</v>
      </c>
      <c r="J178" s="55">
        <f>IFERROR((generation!N178*1000)/(365*24*capacity!N178),0)</f>
        <v>0.53469139500894181</v>
      </c>
      <c r="K178" s="55">
        <f>IFERROR((generation!O178*1000)/(365*24*capacity!O178),0)</f>
        <v>0.54751032833224611</v>
      </c>
      <c r="L178" s="55">
        <f>IFERROR((generation!P178*1000)/(365*24*capacity!P178),0)</f>
        <v>0.5426765015806112</v>
      </c>
      <c r="M178" s="55">
        <f>IF(AND(AVERAGE(D178:L178)&gt;0,AVERAGE(D178:L178)&lt;1),AVERAGE(D178:L178),CUF_sources!C$22)</f>
        <v>0.52348821960948821</v>
      </c>
      <c r="N178" s="55">
        <f>IFERROR(M178*(CUF_sources!D$22/CUF_sources!C$22),0)</f>
        <v>0.52348821960948821</v>
      </c>
      <c r="O178" s="55">
        <f>IFERROR(N178*(CUF_sources!E$22/CUF_sources!D$22),0)</f>
        <v>0.52348821960948821</v>
      </c>
      <c r="P178" s="55">
        <f>IFERROR(O178*(CUF_sources!F$22/CUF_sources!E$22),0)</f>
        <v>0.52348821960948821</v>
      </c>
      <c r="Q178" s="55">
        <f>IFERROR(P178*(CUF_sources!G$22/CUF_sources!F$22),0)</f>
        <v>0.52348821960948821</v>
      </c>
      <c r="R178" s="55">
        <f>IFERROR(Q178*(CUF_sources!H$22/CUF_sources!G$22),0)</f>
        <v>0.52348821960948821</v>
      </c>
      <c r="S178" s="55">
        <f>IFERROR(R178*(CUF_sources!I$22/CUF_sources!H$22),0)</f>
        <v>0.52348821960948821</v>
      </c>
      <c r="T178" s="55">
        <f>IFERROR(S178*(CUF_sources!J$22/CUF_sources!I$22),0)</f>
        <v>0.52348821960948821</v>
      </c>
      <c r="U178" s="55">
        <f>IF(M178&lt;CUF_sources!C$22,CUF_sources!C$22,CUF!M178)</f>
        <v>0.7</v>
      </c>
      <c r="V178" s="55">
        <f>IFERROR(U178*(CUF_sources!D$22/CUF_sources!C$22),0)</f>
        <v>0.7</v>
      </c>
      <c r="W178" s="55">
        <f>IFERROR(V178*(CUF_sources!E$22/CUF_sources!D$22),0)</f>
        <v>0.7</v>
      </c>
      <c r="X178" s="55">
        <f>IFERROR(W178*(CUF_sources!F$22/CUF_sources!E$22),0)</f>
        <v>0.7</v>
      </c>
      <c r="Y178" s="55">
        <f>IFERROR(X178*(CUF_sources!G$22/CUF_sources!F$22),0)</f>
        <v>0.7</v>
      </c>
      <c r="Z178" s="55">
        <f>IFERROR(Y178*(CUF_sources!H$22/CUF_sources!G$22),0)</f>
        <v>0.7</v>
      </c>
      <c r="AA178" s="55">
        <f>IFERROR(Z178*(CUF_sources!I$22/CUF_sources!H$22),0)</f>
        <v>0.7</v>
      </c>
      <c r="AB178" s="55">
        <f>IFERROR(AA178*(CUF_sources!J$22/CUF_sources!I$22),0)</f>
        <v>0.7</v>
      </c>
      <c r="AC178" s="55">
        <f>CUF_sources!C$22</f>
        <v>0.7</v>
      </c>
      <c r="AD178" s="55">
        <f>CUF_sources!D$22</f>
        <v>0.7</v>
      </c>
      <c r="AE178" s="55">
        <f>CUF_sources!E$22</f>
        <v>0.7</v>
      </c>
      <c r="AF178" s="55">
        <f>CUF_sources!F$22</f>
        <v>0.7</v>
      </c>
      <c r="AG178" s="55">
        <f>CUF_sources!G$22</f>
        <v>0.7</v>
      </c>
      <c r="AH178" s="55">
        <f>CUF_sources!H$22</f>
        <v>0.7</v>
      </c>
      <c r="AI178" s="55">
        <f>CUF_sources!I$22</f>
        <v>0.7</v>
      </c>
      <c r="AJ178" s="55">
        <f>CUF_sources!J$22</f>
        <v>0.7</v>
      </c>
    </row>
    <row r="179" spans="1:36" ht="15" customHeight="1" x14ac:dyDescent="0.25">
      <c r="A179" s="9" t="s">
        <v>13</v>
      </c>
      <c r="B179" s="9" t="s">
        <v>80</v>
      </c>
      <c r="C179" s="9" t="s">
        <v>85</v>
      </c>
      <c r="D179" s="55">
        <f>IFERROR((generation!H179*1000)/(365*24*capacity!H179),0)</f>
        <v>0</v>
      </c>
      <c r="E179" s="55">
        <f>IFERROR((generation!I179*1000)/(365*24*capacity!I179),0)</f>
        <v>0</v>
      </c>
      <c r="F179" s="55">
        <f>IFERROR((generation!J179*1000)/(365*24*capacity!J179),0)</f>
        <v>0</v>
      </c>
      <c r="G179" s="55">
        <f>IFERROR((generation!K179*1000)/(365*24*capacity!K179),0)</f>
        <v>0</v>
      </c>
      <c r="H179" s="55">
        <f>IFERROR((generation!L179*1000)/(365*24*capacity!L179),0)</f>
        <v>7.1347031963470316E-3</v>
      </c>
      <c r="I179" s="55">
        <f>IFERROR((generation!M179*1000)/(365*24*capacity!M179),0)</f>
        <v>0.13952308472856417</v>
      </c>
      <c r="J179" s="55">
        <f>IFERROR((generation!N179*1000)/(365*24*capacity!N179),0)</f>
        <v>0.10118306351183064</v>
      </c>
      <c r="K179" s="55">
        <f>IFERROR((generation!O179*1000)/(365*24*capacity!O179),0)</f>
        <v>6.7846988886017062E-2</v>
      </c>
      <c r="L179" s="55">
        <f>IFERROR((generation!P179*1000)/(365*24*capacity!P179),0)</f>
        <v>0.10892313546423135</v>
      </c>
      <c r="M179" s="55">
        <f>IF(AND(AVERAGE(D179:L179)&gt;0,AVERAGE(D179:L179)&lt;1),AVERAGE(D179:L179),CUF_sources!C$23)</f>
        <v>4.7178997309665585E-2</v>
      </c>
      <c r="N179" s="55">
        <f>IFERROR(M179*(CUF_sources!D$23/CUF_sources!C$23),0)</f>
        <v>4.9021926892074394E-2</v>
      </c>
      <c r="O179" s="55">
        <f>IFERROR(N179*(CUF_sources!E$23/CUF_sources!D$23),0)</f>
        <v>5.0311977599760568E-2</v>
      </c>
      <c r="P179" s="55">
        <f>IFERROR(O179*(CUF_sources!F$23/CUF_sources!E$23),0)</f>
        <v>5.1602028307446743E-2</v>
      </c>
      <c r="Q179" s="55">
        <f>IFERROR(P179*(CUF_sources!G$23/CUF_sources!F$23),0)</f>
        <v>5.2892079015132903E-2</v>
      </c>
      <c r="R179" s="55">
        <f>IFERROR(Q179*(CUF_sources!H$23/CUF_sources!G$23),0)</f>
        <v>5.4182129722819064E-2</v>
      </c>
      <c r="S179" s="55">
        <f>IFERROR(R179*(CUF_sources!I$23/CUF_sources!H$23),0)</f>
        <v>5.4182129722819064E-2</v>
      </c>
      <c r="T179" s="55">
        <f>IFERROR(S179*(CUF_sources!J$23/CUF_sources!I$23),0)</f>
        <v>5.4182129722819064E-2</v>
      </c>
      <c r="U179" s="55">
        <f>IF(M179&gt;0,M179,CUF_sources!C$23)</f>
        <v>4.7178997309665585E-2</v>
      </c>
      <c r="V179" s="55">
        <f>IFERROR(U179*(CUF_sources!D$23/CUF_sources!C$23),0)</f>
        <v>4.9021926892074394E-2</v>
      </c>
      <c r="W179" s="55">
        <f>IFERROR(V179*(CUF_sources!E$23/CUF_sources!D$23),0)</f>
        <v>5.0311977599760568E-2</v>
      </c>
      <c r="X179" s="55">
        <f>IFERROR(W179*(CUF_sources!F$23/CUF_sources!E$23),0)</f>
        <v>5.1602028307446743E-2</v>
      </c>
      <c r="Y179" s="55">
        <f>IFERROR(X179*(CUF_sources!G$23/CUF_sources!F$23),0)</f>
        <v>5.2892079015132903E-2</v>
      </c>
      <c r="Z179" s="55">
        <f>IFERROR(Y179*(CUF_sources!H$23/CUF_sources!G$23),0)</f>
        <v>5.4182129722819064E-2</v>
      </c>
      <c r="AA179" s="55">
        <f>IFERROR(Z179*(CUF_sources!I$23/CUF_sources!H$23),0)</f>
        <v>5.4182129722819064E-2</v>
      </c>
      <c r="AB179" s="55">
        <f>IFERROR(AA179*(CUF_sources!J$23/CUF_sources!I$23),0)</f>
        <v>5.4182129722819064E-2</v>
      </c>
      <c r="AC179" s="55">
        <f>CUF_sources!C$23</f>
        <v>0.18285714285714286</v>
      </c>
      <c r="AD179" s="55">
        <f>CUF_sources!D$23</f>
        <v>0.19</v>
      </c>
      <c r="AE179" s="55">
        <f>CUF_sources!E$23</f>
        <v>0.19500000000000001</v>
      </c>
      <c r="AF179" s="55">
        <f>CUF_sources!F$23</f>
        <v>0.2</v>
      </c>
      <c r="AG179" s="55">
        <f>CUF_sources!G$23</f>
        <v>0.20500000000000002</v>
      </c>
      <c r="AH179" s="55">
        <f>CUF_sources!H$23</f>
        <v>0.21</v>
      </c>
      <c r="AI179" s="55">
        <f>CUF_sources!I$23</f>
        <v>0.21</v>
      </c>
      <c r="AJ179" s="55">
        <f>CUF_sources!J$23</f>
        <v>0.21</v>
      </c>
    </row>
    <row r="180" spans="1:36" ht="15" customHeight="1" x14ac:dyDescent="0.25">
      <c r="A180" s="9" t="s">
        <v>13</v>
      </c>
      <c r="B180" s="9" t="s">
        <v>81</v>
      </c>
      <c r="C180" s="9" t="s">
        <v>86</v>
      </c>
      <c r="D180" s="55">
        <f>IFERROR((generation!H180*1000)/(365*24*capacity!H180),0)</f>
        <v>0</v>
      </c>
      <c r="E180" s="55">
        <f>IFERROR((generation!I180*1000)/(365*24*capacity!I180),0)</f>
        <v>0</v>
      </c>
      <c r="F180" s="55">
        <f>IFERROR((generation!J180*1000)/(365*24*capacity!J180),0)</f>
        <v>0</v>
      </c>
      <c r="G180" s="55">
        <f>IFERROR((generation!K180*1000)/(365*24*capacity!K180),0)</f>
        <v>8.5937099173977738E-2</v>
      </c>
      <c r="H180" s="55">
        <f>IFERROR((generation!L180*1000)/(365*24*capacity!L180),0)</f>
        <v>0.10244702025523943</v>
      </c>
      <c r="I180" s="55">
        <f>IFERROR((generation!M180*1000)/(365*24*capacity!M180),0)</f>
        <v>0.11580172110994029</v>
      </c>
      <c r="J180" s="55">
        <f>IFERROR((generation!N180*1000)/(365*24*capacity!N180),0)</f>
        <v>0.11796042617960426</v>
      </c>
      <c r="K180" s="55">
        <f>IFERROR((generation!O180*1000)/(365*24*capacity!O180),0)</f>
        <v>0.10387760795195936</v>
      </c>
      <c r="L180" s="55">
        <f>IFERROR((generation!P180*1000)/(365*24*capacity!P180),0)</f>
        <v>0.12478349866162809</v>
      </c>
      <c r="M180" s="55">
        <f>IF(AND(AVERAGE(D180:L180)&gt;0,AVERAGE(D180:L180)&lt;1),AVERAGE(D180:L180),CUF_sources!C$24)</f>
        <v>7.2311930370261013E-2</v>
      </c>
      <c r="N180" s="55">
        <f>IFERROR(M180*(CUF_sources!D$24/CUF_sources!C$24),0)</f>
        <v>7.2311930370261013E-2</v>
      </c>
      <c r="O180" s="55">
        <f>IFERROR(N180*(CUF_sources!E$24/CUF_sources!D$24),0)</f>
        <v>7.5324927469021891E-2</v>
      </c>
      <c r="P180" s="55">
        <f>IFERROR(O180*(CUF_sources!F$24/CUF_sources!E$24),0)</f>
        <v>7.8337924567782768E-2</v>
      </c>
      <c r="Q180" s="55">
        <f>IFERROR(P180*(CUF_sources!G$24/CUF_sources!F$24),0)</f>
        <v>8.1350921666543646E-2</v>
      </c>
      <c r="R180" s="55">
        <f>IFERROR(Q180*(CUF_sources!H$24/CUF_sources!G$24),0)</f>
        <v>8.4363918765304524E-2</v>
      </c>
      <c r="S180" s="55">
        <f>IFERROR(R180*(CUF_sources!I$24/CUF_sources!H$24),0)</f>
        <v>8.4363918765304524E-2</v>
      </c>
      <c r="T180" s="55">
        <f>IFERROR(S180*(CUF_sources!J$24/CUF_sources!I$24),0)</f>
        <v>8.4363918765304524E-2</v>
      </c>
      <c r="U180" s="55">
        <f>IF(M180&gt;0,M180,CUF_sources!C$24)</f>
        <v>7.2311930370261013E-2</v>
      </c>
      <c r="V180" s="55">
        <f>IFERROR(U180*(CUF_sources!D$24/CUF_sources!C$24),0)</f>
        <v>7.2311930370261013E-2</v>
      </c>
      <c r="W180" s="55">
        <f>IFERROR(V180*(CUF_sources!E$24/CUF_sources!D$24),0)</f>
        <v>7.5324927469021891E-2</v>
      </c>
      <c r="X180" s="55">
        <f>IFERROR(W180*(CUF_sources!F$24/CUF_sources!E$24),0)</f>
        <v>7.8337924567782768E-2</v>
      </c>
      <c r="Y180" s="55">
        <f>IFERROR(X180*(CUF_sources!G$24/CUF_sources!F$24),0)</f>
        <v>8.1350921666543646E-2</v>
      </c>
      <c r="Z180" s="55">
        <f>IFERROR(Y180*(CUF_sources!H$24/CUF_sources!G$24),0)</f>
        <v>8.4363918765304524E-2</v>
      </c>
      <c r="AA180" s="55">
        <f>IFERROR(Z180*(CUF_sources!I$24/CUF_sources!H$24),0)</f>
        <v>8.4363918765304524E-2</v>
      </c>
      <c r="AB180" s="55">
        <f>IFERROR(AA180*(CUF_sources!J$24/CUF_sources!I$24),0)</f>
        <v>8.4363918765304524E-2</v>
      </c>
      <c r="AC180" s="55">
        <f>CUF_sources!C$24</f>
        <v>0.12</v>
      </c>
      <c r="AD180" s="55">
        <f>CUF_sources!D$24</f>
        <v>0.12</v>
      </c>
      <c r="AE180" s="55">
        <f>CUF_sources!E$24</f>
        <v>0.125</v>
      </c>
      <c r="AF180" s="55">
        <f>CUF_sources!F$24</f>
        <v>0.13</v>
      </c>
      <c r="AG180" s="55">
        <f>CUF_sources!G$24</f>
        <v>0.13500000000000001</v>
      </c>
      <c r="AH180" s="55">
        <f>CUF_sources!H$24</f>
        <v>0.14000000000000001</v>
      </c>
      <c r="AI180" s="55">
        <f>CUF_sources!I$24</f>
        <v>0.14000000000000001</v>
      </c>
      <c r="AJ180" s="55">
        <f>CUF_sources!J$24</f>
        <v>0.14000000000000001</v>
      </c>
    </row>
    <row r="181" spans="1:36" ht="15" customHeight="1" x14ac:dyDescent="0.25">
      <c r="A181" s="9" t="s">
        <v>13</v>
      </c>
      <c r="B181" s="9" t="s">
        <v>41</v>
      </c>
      <c r="C181" s="9" t="s">
        <v>42</v>
      </c>
      <c r="D181" s="55">
        <f>IFERROR((generation!H181*1000)/(365*24*capacity!H181),0)</f>
        <v>0</v>
      </c>
      <c r="E181" s="55">
        <f>IFERROR((generation!I181*1000)/(365*24*capacity!I181),0)</f>
        <v>0</v>
      </c>
      <c r="F181" s="55">
        <f>IFERROR((generation!J181*1000)/(365*24*capacity!J181),0)</f>
        <v>0</v>
      </c>
      <c r="G181" s="55">
        <f>IFERROR((generation!K181*1000)/(365*24*capacity!K181),0)</f>
        <v>0</v>
      </c>
      <c r="H181" s="55">
        <f>IFERROR((generation!L181*1000)/(365*24*capacity!L181),0)</f>
        <v>0</v>
      </c>
      <c r="I181" s="55">
        <f>IFERROR((generation!M181*1000)/(365*24*capacity!M181),0)</f>
        <v>0</v>
      </c>
      <c r="J181" s="55">
        <f>IFERROR((generation!N181*1000)/(365*24*capacity!N181),0)</f>
        <v>0</v>
      </c>
      <c r="K181" s="55">
        <f>IFERROR((generation!O181*1000)/(365*24*capacity!O181),0)</f>
        <v>0</v>
      </c>
      <c r="L181" s="55">
        <f>IFERROR((generation!P181*1000)/(365*24*capacity!P181),0)</f>
        <v>0</v>
      </c>
      <c r="M181" s="55">
        <f>IF(AND(AVERAGE(D181:L181)&gt;0,AVERAGE(D181:L181)&lt;1),AVERAGE(D181:L181),CUF_sources!C$25)</f>
        <v>0.37285714285714283</v>
      </c>
      <c r="N181" s="55">
        <f>IFERROR(M181*(CUF_sources!D$25/CUF_sources!C$25),0)</f>
        <v>0.38000000000000006</v>
      </c>
      <c r="O181" s="55">
        <f>IFERROR(N181*(CUF_sources!E$25/CUF_sources!D$25),0)</f>
        <v>0.39000000000000007</v>
      </c>
      <c r="P181" s="55">
        <f>IFERROR(O181*(CUF_sources!F$25/CUF_sources!E$25),0)</f>
        <v>0.40000000000000013</v>
      </c>
      <c r="Q181" s="55">
        <f>IFERROR(P181*(CUF_sources!G$25/CUF_sources!F$25),0)</f>
        <v>0.40500000000000014</v>
      </c>
      <c r="R181" s="55">
        <f>IFERROR(Q181*(CUF_sources!H$25/CUF_sources!G$25),0)</f>
        <v>0.41000000000000009</v>
      </c>
      <c r="S181" s="55">
        <f>IFERROR(R181*(CUF_sources!I$25/CUF_sources!H$25),0)</f>
        <v>0.41000000000000009</v>
      </c>
      <c r="T181" s="55">
        <f>IFERROR(S181*(CUF_sources!J$25/CUF_sources!I$25),0)</f>
        <v>0.41000000000000009</v>
      </c>
      <c r="U181" s="55">
        <f>IF(M181&gt;0,M181,CUF_sources!C$25)</f>
        <v>0.37285714285714283</v>
      </c>
      <c r="V181" s="55">
        <f>IFERROR(U181*(CUF_sources!D$25/CUF_sources!C$25),0)</f>
        <v>0.38000000000000006</v>
      </c>
      <c r="W181" s="55">
        <f>IFERROR(V181*(CUF_sources!E$25/CUF_sources!D$25),0)</f>
        <v>0.39000000000000007</v>
      </c>
      <c r="X181" s="55">
        <f>IFERROR(W181*(CUF_sources!F$25/CUF_sources!E$25),0)</f>
        <v>0.40000000000000013</v>
      </c>
      <c r="Y181" s="55">
        <f>IFERROR(X181*(CUF_sources!G$25/CUF_sources!F$25),0)</f>
        <v>0.40500000000000014</v>
      </c>
      <c r="Z181" s="55">
        <f>IFERROR(Y181*(CUF_sources!H$25/CUF_sources!G$25),0)</f>
        <v>0.41000000000000009</v>
      </c>
      <c r="AA181" s="55">
        <f>IFERROR(Z181*(CUF_sources!I$25/CUF_sources!H$25),0)</f>
        <v>0.41000000000000009</v>
      </c>
      <c r="AB181" s="55">
        <f>IFERROR(AA181*(CUF_sources!J$25/CUF_sources!I$25),0)</f>
        <v>0.41000000000000009</v>
      </c>
      <c r="AC181" s="55">
        <f>CUF_sources!C$25</f>
        <v>0.37285714285714283</v>
      </c>
      <c r="AD181" s="55">
        <f>CUF_sources!D$25</f>
        <v>0.38</v>
      </c>
      <c r="AE181" s="55">
        <f>CUF_sources!E$25</f>
        <v>0.39</v>
      </c>
      <c r="AF181" s="55">
        <f>CUF_sources!F$25</f>
        <v>0.4</v>
      </c>
      <c r="AG181" s="55">
        <f>CUF_sources!G$25</f>
        <v>0.40500000000000003</v>
      </c>
      <c r="AH181" s="55">
        <f>CUF_sources!H$25</f>
        <v>0.41</v>
      </c>
      <c r="AI181" s="55">
        <f>CUF_sources!I$25</f>
        <v>0.41</v>
      </c>
      <c r="AJ181" s="55">
        <f>CUF_sources!J$25</f>
        <v>0.41</v>
      </c>
    </row>
    <row r="182" spans="1:36" ht="15" customHeight="1" x14ac:dyDescent="0.25">
      <c r="A182" s="9" t="s">
        <v>13</v>
      </c>
      <c r="B182" s="9" t="s">
        <v>43</v>
      </c>
      <c r="C182" s="9" t="s">
        <v>44</v>
      </c>
      <c r="D182" s="55">
        <f>IFERROR((generation!H182*1000)/(365*24*capacity!H182),0)</f>
        <v>0</v>
      </c>
      <c r="E182" s="55">
        <f>IFERROR((generation!I182*1000)/(365*24*capacity!I182),0)</f>
        <v>0</v>
      </c>
      <c r="F182" s="55">
        <f>IFERROR((generation!J182*1000)/(365*24*capacity!J182),0)</f>
        <v>0</v>
      </c>
      <c r="G182" s="55">
        <f>IFERROR((generation!K182*1000)/(365*24*capacity!K182),0)</f>
        <v>0</v>
      </c>
      <c r="H182" s="55">
        <f>IFERROR((generation!L182*1000)/(365*24*capacity!L182),0)</f>
        <v>0</v>
      </c>
      <c r="I182" s="55">
        <f>IFERROR((generation!M182*1000)/(365*24*capacity!M182),0)</f>
        <v>0</v>
      </c>
      <c r="J182" s="55">
        <f>IFERROR((generation!N182*1000)/(365*24*capacity!N182),0)</f>
        <v>0</v>
      </c>
      <c r="K182" s="55">
        <f>IFERROR((generation!O182*1000)/(365*24*capacity!O182),0)</f>
        <v>0</v>
      </c>
      <c r="L182" s="55">
        <f>IFERROR((generation!P182*1000)/(365*24*capacity!P182),0)</f>
        <v>0</v>
      </c>
      <c r="M182" s="55">
        <f>IF(AND(AVERAGE(D182:L182)&gt;0,AVERAGE(D182:L182)&lt;1),AVERAGE(D182:L182),CUF_sources!C$26)</f>
        <v>0.20857142857142857</v>
      </c>
      <c r="N182" s="55">
        <f>IFERROR(M182*(CUF_sources!D$26/CUF_sources!C$26),0)</f>
        <v>0.23</v>
      </c>
      <c r="O182" s="55">
        <f>IFERROR(N182*(CUF_sources!E$26/CUF_sources!D$26),0)</f>
        <v>0.255</v>
      </c>
      <c r="P182" s="55">
        <f>IFERROR(O182*(CUF_sources!F$26/CUF_sources!E$26),0)</f>
        <v>0.28000000000000003</v>
      </c>
      <c r="Q182" s="55">
        <f>IFERROR(P182*(CUF_sources!G$26/CUF_sources!F$26),0)</f>
        <v>0.30000000000000004</v>
      </c>
      <c r="R182" s="55">
        <f>IFERROR(Q182*(CUF_sources!H$26/CUF_sources!G$26),0)</f>
        <v>0.31999999999999995</v>
      </c>
      <c r="S182" s="55">
        <f>IFERROR(R182*(CUF_sources!I$26/CUF_sources!H$26),0)</f>
        <v>0.33999999999999986</v>
      </c>
      <c r="T182" s="55">
        <f>IFERROR(S182*(CUF_sources!J$26/CUF_sources!I$26),0)</f>
        <v>0.35999999999999988</v>
      </c>
      <c r="U182" s="55">
        <f>IF(M182&gt;0,M182,CUF_sources!C$26)</f>
        <v>0.20857142857142857</v>
      </c>
      <c r="V182" s="55">
        <f>IFERROR(U182*(CUF_sources!D$26/CUF_sources!C$26),0)</f>
        <v>0.23</v>
      </c>
      <c r="W182" s="55">
        <f>IFERROR(V182*(CUF_sources!E$26/CUF_sources!D$26),0)</f>
        <v>0.255</v>
      </c>
      <c r="X182" s="55">
        <f>IFERROR(W182*(CUF_sources!F$26/CUF_sources!E$26),0)</f>
        <v>0.28000000000000003</v>
      </c>
      <c r="Y182" s="55">
        <f>IFERROR(X182*(CUF_sources!G$26/CUF_sources!F$26),0)</f>
        <v>0.30000000000000004</v>
      </c>
      <c r="Z182" s="55">
        <f>IFERROR(Y182*(CUF_sources!H$26/CUF_sources!G$26),0)</f>
        <v>0.31999999999999995</v>
      </c>
      <c r="AA182" s="55">
        <f>IFERROR(Z182*(CUF_sources!I$26/CUF_sources!H$26),0)</f>
        <v>0.33999999999999986</v>
      </c>
      <c r="AB182" s="55">
        <f>IFERROR(AA182*(CUF_sources!J$26/CUF_sources!I$26),0)</f>
        <v>0.35999999999999988</v>
      </c>
      <c r="AC182" s="55">
        <f>CUF_sources!C$26</f>
        <v>0.20857142857142857</v>
      </c>
      <c r="AD182" s="55">
        <f>CUF_sources!D$26</f>
        <v>0.23</v>
      </c>
      <c r="AE182" s="55">
        <f>CUF_sources!E$26</f>
        <v>0.255</v>
      </c>
      <c r="AF182" s="55">
        <f>CUF_sources!F$26</f>
        <v>0.28000000000000003</v>
      </c>
      <c r="AG182" s="55">
        <f>CUF_sources!G$26</f>
        <v>0.30000000000000004</v>
      </c>
      <c r="AH182" s="55">
        <f>CUF_sources!H$26</f>
        <v>0.32</v>
      </c>
      <c r="AI182" s="55">
        <f>CUF_sources!I$26</f>
        <v>0.33999999999999997</v>
      </c>
      <c r="AJ182" s="55">
        <f>CUF_sources!J$26</f>
        <v>0.36</v>
      </c>
    </row>
    <row r="183" spans="1:36" ht="15" customHeight="1" x14ac:dyDescent="0.25">
      <c r="A183" s="9" t="s">
        <v>13</v>
      </c>
      <c r="B183" s="9" t="s">
        <v>45</v>
      </c>
      <c r="C183" s="9" t="s">
        <v>46</v>
      </c>
      <c r="D183" s="55">
        <f>IFERROR((generation!H183*1000)/(365*24*capacity!H183),0)</f>
        <v>0</v>
      </c>
      <c r="E183" s="55">
        <f>IFERROR((generation!I183*1000)/(365*24*capacity!I183),0)</f>
        <v>0</v>
      </c>
      <c r="F183" s="55">
        <f>IFERROR((generation!J183*1000)/(365*24*capacity!J183),0)</f>
        <v>0</v>
      </c>
      <c r="G183" s="55">
        <f>IFERROR((generation!K183*1000)/(365*24*capacity!K183),0)</f>
        <v>0</v>
      </c>
      <c r="H183" s="55">
        <f>IFERROR((generation!L183*1000)/(365*24*capacity!L183),0)</f>
        <v>0</v>
      </c>
      <c r="I183" s="55">
        <f>IFERROR((generation!M183*1000)/(365*24*capacity!M183),0)</f>
        <v>0</v>
      </c>
      <c r="J183" s="55">
        <f>IFERROR((generation!N183*1000)/(365*24*capacity!N183),0)</f>
        <v>3.8051750380517502E-2</v>
      </c>
      <c r="K183" s="55">
        <f>IFERROR((generation!O183*1000)/(365*24*capacity!O183),0)</f>
        <v>0.45662100456621002</v>
      </c>
      <c r="L183" s="55">
        <f>IFERROR((generation!P183*1000)/(365*24*capacity!P183),0)</f>
        <v>0.68493150684931503</v>
      </c>
      <c r="M183" s="55">
        <f>IF(AND(AVERAGE(D183:L183)&gt;0,AVERAGE(D183:L183)&lt;1),AVERAGE(D183:L183),CUF_sources!C$27)</f>
        <v>0.13106714019956028</v>
      </c>
      <c r="N183" s="55">
        <f>IFERROR(M183*(CUF_sources!D$27/CUF_sources!C$27),0)</f>
        <v>0.13106714019956028</v>
      </c>
      <c r="O183" s="55">
        <f>IFERROR(N183*(CUF_sources!E$27/CUF_sources!D$27),0)</f>
        <v>0.13106714019956028</v>
      </c>
      <c r="P183" s="55">
        <f>IFERROR(O183*(CUF_sources!F$27/CUF_sources!E$27),0)</f>
        <v>0.13106714019956028</v>
      </c>
      <c r="Q183" s="55">
        <f>IFERROR(P183*(CUF_sources!G$27/CUF_sources!F$27),0)</f>
        <v>0.13106714019956028</v>
      </c>
      <c r="R183" s="55">
        <f>IFERROR(Q183*(CUF_sources!H$27/CUF_sources!G$27),0)</f>
        <v>0.13106714019956028</v>
      </c>
      <c r="S183" s="55">
        <f>IFERROR(R183*(CUF_sources!I$27/CUF_sources!H$27),0)</f>
        <v>0.13106714019956028</v>
      </c>
      <c r="T183" s="55">
        <f>IFERROR(S183*(CUF_sources!J$27/CUF_sources!I$27),0)</f>
        <v>0.13106714019956028</v>
      </c>
      <c r="U183" s="55">
        <f>IF(M183&gt;0,M183,CUF_sources!C$27)</f>
        <v>0.13106714019956028</v>
      </c>
      <c r="V183" s="55">
        <f>IFERROR(U183*(CUF_sources!D$27/CUF_sources!C$27),0)</f>
        <v>0.13106714019956028</v>
      </c>
      <c r="W183" s="55">
        <f>IFERROR(V183*(CUF_sources!E$27/CUF_sources!D$27),0)</f>
        <v>0.13106714019956028</v>
      </c>
      <c r="X183" s="55">
        <f>IFERROR(W183*(CUF_sources!F$27/CUF_sources!E$27),0)</f>
        <v>0.13106714019956028</v>
      </c>
      <c r="Y183" s="55">
        <f>IFERROR(X183*(CUF_sources!G$27/CUF_sources!F$27),0)</f>
        <v>0.13106714019956028</v>
      </c>
      <c r="Z183" s="55">
        <f>IFERROR(Y183*(CUF_sources!H$27/CUF_sources!G$27),0)</f>
        <v>0.13106714019956028</v>
      </c>
      <c r="AA183" s="55">
        <f>IFERROR(Z183*(CUF_sources!I$27/CUF_sources!H$27),0)</f>
        <v>0.13106714019956028</v>
      </c>
      <c r="AB183" s="55">
        <f>IFERROR(AA183*(CUF_sources!J$27/CUF_sources!I$27),0)</f>
        <v>0.13106714019956028</v>
      </c>
      <c r="AC183" s="55">
        <f>CUF_sources!C$27</f>
        <v>0.95</v>
      </c>
      <c r="AD183" s="55">
        <f>CUF_sources!D$27</f>
        <v>0.95</v>
      </c>
      <c r="AE183" s="55">
        <f>CUF_sources!E$27</f>
        <v>0.95</v>
      </c>
      <c r="AF183" s="55">
        <f>CUF_sources!F$27</f>
        <v>0.95</v>
      </c>
      <c r="AG183" s="55">
        <f>CUF_sources!G$27</f>
        <v>0.95</v>
      </c>
      <c r="AH183" s="55">
        <f>CUF_sources!H$27</f>
        <v>0.95</v>
      </c>
      <c r="AI183" s="55">
        <f>CUF_sources!I$27</f>
        <v>0.95</v>
      </c>
      <c r="AJ183" s="55">
        <f>CUF_sources!J$27</f>
        <v>0.95</v>
      </c>
    </row>
    <row r="184" spans="1:36" ht="15" customHeight="1" x14ac:dyDescent="0.25">
      <c r="A184" s="9" t="s">
        <v>12</v>
      </c>
      <c r="B184" s="9" t="s">
        <v>29</v>
      </c>
      <c r="C184" s="9" t="s">
        <v>30</v>
      </c>
      <c r="D184" s="55">
        <f>IFERROR((generation!H184*1000)/(365*24*capacity!H184),0)</f>
        <v>0.5778682458143074</v>
      </c>
      <c r="E184" s="55">
        <f>IFERROR((generation!I184*1000)/(365*24*capacity!I184),0)</f>
        <v>0.70986919710806695</v>
      </c>
      <c r="F184" s="55">
        <f>IFERROR((generation!J184*1000)/(365*24*capacity!J184),0)</f>
        <v>0.62443255327245051</v>
      </c>
      <c r="G184" s="55">
        <f>IFERROR((generation!K184*1000)/(365*24*capacity!K184),0)</f>
        <v>0.61334295241028214</v>
      </c>
      <c r="H184" s="55">
        <f>IFERROR((generation!L184*1000)/(365*24*capacity!L184),0)</f>
        <v>0.9870295602018746</v>
      </c>
      <c r="I184" s="55">
        <f>IFERROR((generation!M184*1000)/(365*24*capacity!M184),0)</f>
        <v>0.93641232075622849</v>
      </c>
      <c r="J184" s="55">
        <f>IFERROR((generation!N184*1000)/(365*24*capacity!N184),0)</f>
        <v>0.77558038932948814</v>
      </c>
      <c r="K184" s="55">
        <f>IFERROR((generation!O184*1000)/(365*24*capacity!O184),0)</f>
        <v>0.56642233437474954</v>
      </c>
      <c r="L184" s="55">
        <f>IFERROR((generation!P184*1000)/(365*24*capacity!P184),0)</f>
        <v>0.32510988277390584</v>
      </c>
      <c r="M184" s="55">
        <f>IF(AND(AVERAGE(D184:L184)&gt;0,AVERAGE(D184:L184)&lt;1),AVERAGE(D184:L184),CUF_sources!C$15)</f>
        <v>0.67956304844903925</v>
      </c>
      <c r="N184" s="55">
        <f>IFERROR(M184*(CUF_sources!D$15/CUF_sources!C$15),0)</f>
        <v>0.67956304844903925</v>
      </c>
      <c r="O184" s="55">
        <f>IFERROR(N184*(CUF_sources!E$15/CUF_sources!D$15),0)</f>
        <v>0.67956304844903925</v>
      </c>
      <c r="P184" s="55">
        <f>IFERROR(O184*(CUF_sources!F$15/CUF_sources!E$15),0)</f>
        <v>0.67956304844903925</v>
      </c>
      <c r="Q184" s="55">
        <f>IFERROR(P184*(CUF_sources!G$15/CUF_sources!F$15),0)</f>
        <v>0.67956304844903925</v>
      </c>
      <c r="R184" s="55">
        <f>IFERROR(Q184*(CUF_sources!H$15/CUF_sources!G$15),0)</f>
        <v>0.67956304844903925</v>
      </c>
      <c r="S184" s="55">
        <f>IFERROR(R184*(CUF_sources!I$15/CUF_sources!H$15),0)</f>
        <v>0.67956304844903925</v>
      </c>
      <c r="T184" s="55">
        <f>IFERROR(S184*(CUF_sources!J$15/CUF_sources!I$15),0)</f>
        <v>0.67956304844903925</v>
      </c>
      <c r="U184" s="55">
        <f>IF(M184&lt;CUF_sources!C$15,CUF_sources!C$15,CUF!M184)</f>
        <v>0.85</v>
      </c>
      <c r="V184" s="55">
        <f>IFERROR(U184*(CUF_sources!D$15/CUF_sources!C$15),0)</f>
        <v>0.85</v>
      </c>
      <c r="W184" s="55">
        <f>IFERROR(V184*(CUF_sources!E$15/CUF_sources!D$15),0)</f>
        <v>0.85</v>
      </c>
      <c r="X184" s="55">
        <f>IFERROR(W184*(CUF_sources!F$15/CUF_sources!E$15),0)</f>
        <v>0.85</v>
      </c>
      <c r="Y184" s="55">
        <f>IFERROR(X184*(CUF_sources!G$15/CUF_sources!F$15),0)</f>
        <v>0.85</v>
      </c>
      <c r="Z184" s="55">
        <f>IFERROR(Y184*(CUF_sources!H$15/CUF_sources!G$15),0)</f>
        <v>0.85</v>
      </c>
      <c r="AA184" s="55">
        <f>IFERROR(Z184*(CUF_sources!I$15/CUF_sources!H$15),0)</f>
        <v>0.85</v>
      </c>
      <c r="AB184" s="55">
        <f>IFERROR(AA184*(CUF_sources!J$15/CUF_sources!I$15),0)</f>
        <v>0.85</v>
      </c>
      <c r="AC184" s="55">
        <f>CUF_sources!C$15</f>
        <v>0.85</v>
      </c>
      <c r="AD184" s="55">
        <f>CUF_sources!D$15</f>
        <v>0.85</v>
      </c>
      <c r="AE184" s="55">
        <f>CUF_sources!E$15</f>
        <v>0.85</v>
      </c>
      <c r="AF184" s="55">
        <f>CUF_sources!F$15</f>
        <v>0.85</v>
      </c>
      <c r="AG184" s="55">
        <f>CUF_sources!G$15</f>
        <v>0.85</v>
      </c>
      <c r="AH184" s="55">
        <f>CUF_sources!H$15</f>
        <v>0.85</v>
      </c>
      <c r="AI184" s="55">
        <f>CUF_sources!I$15</f>
        <v>0.85</v>
      </c>
      <c r="AJ184" s="55">
        <f>CUF_sources!J$15</f>
        <v>0.85</v>
      </c>
    </row>
    <row r="185" spans="1:36" ht="15" customHeight="1" x14ac:dyDescent="0.25">
      <c r="A185" s="9" t="s">
        <v>12</v>
      </c>
      <c r="B185" s="9" t="s">
        <v>31</v>
      </c>
      <c r="C185" s="9" t="s">
        <v>32</v>
      </c>
      <c r="D185" s="55">
        <f>IFERROR((generation!H185*1000)/(365*24*capacity!H185),0)</f>
        <v>0.43713807403378768</v>
      </c>
      <c r="E185" s="55">
        <f>IFERROR((generation!I185*1000)/(365*24*capacity!I185),0)</f>
        <v>0.41815393806042539</v>
      </c>
      <c r="F185" s="55">
        <f>IFERROR((generation!J185*1000)/(365*24*capacity!J185),0)</f>
        <v>0.35686429115025003</v>
      </c>
      <c r="G185" s="55">
        <f>IFERROR((generation!K185*1000)/(365*24*capacity!K185),0)</f>
        <v>0.3790688471669697</v>
      </c>
      <c r="H185" s="55">
        <f>IFERROR((generation!L185*1000)/(365*24*capacity!L185),0)</f>
        <v>0.37143226548168651</v>
      </c>
      <c r="I185" s="55">
        <f>IFERROR((generation!M185*1000)/(365*24*capacity!M185),0)</f>
        <v>0.46035719391316154</v>
      </c>
      <c r="J185" s="55">
        <f>IFERROR((generation!N185*1000)/(365*24*capacity!N185),0)</f>
        <v>0.41968063295272662</v>
      </c>
      <c r="K185" s="55">
        <f>IFERROR((generation!O185*1000)/(365*24*capacity!O185),0)</f>
        <v>0.42862323146348907</v>
      </c>
      <c r="L185" s="55">
        <f>IFERROR((generation!P185*1000)/(365*24*capacity!P185),0)</f>
        <v>0.42573848945703319</v>
      </c>
      <c r="M185" s="55">
        <f>IF(AND(AVERAGE(D185:L185)&gt;0,AVERAGE(D185:L185)&lt;1),AVERAGE(D185:L185),CUF_sources!C$16)</f>
        <v>0.41078410707550334</v>
      </c>
      <c r="N185" s="55">
        <f>IFERROR(M185*(CUF_sources!D$16/CUF_sources!C$16),0)</f>
        <v>0.41078410707550334</v>
      </c>
      <c r="O185" s="55">
        <f>IFERROR(N185*(CUF_sources!E$16/CUF_sources!D$16),0)</f>
        <v>0.41078410707550334</v>
      </c>
      <c r="P185" s="55">
        <f>IFERROR(O185*(CUF_sources!F$16/CUF_sources!E$16),0)</f>
        <v>0.41078410707550334</v>
      </c>
      <c r="Q185" s="55">
        <f>IFERROR(P185*(CUF_sources!G$16/CUF_sources!F$16),0)</f>
        <v>0.41078410707550334</v>
      </c>
      <c r="R185" s="55">
        <f>IFERROR(Q185*(CUF_sources!H$16/CUF_sources!G$16),0)</f>
        <v>0.41078410707550334</v>
      </c>
      <c r="S185" s="55">
        <f>IFERROR(R185*(CUF_sources!I$16/CUF_sources!H$16),0)</f>
        <v>0.41078410707550334</v>
      </c>
      <c r="T185" s="55">
        <f>IFERROR(S185*(CUF_sources!J$16/CUF_sources!I$16),0)</f>
        <v>0.41078410707550334</v>
      </c>
      <c r="U185" s="55">
        <f>IF(M185&lt;CUF_sources!C$16,CUF_sources!C$16,CUF!M185)</f>
        <v>0.85</v>
      </c>
      <c r="V185" s="55">
        <f>IFERROR(U185*(CUF_sources!D$16/CUF_sources!C$16),0)</f>
        <v>0.85</v>
      </c>
      <c r="W185" s="55">
        <f>IFERROR(V185*(CUF_sources!E$16/CUF_sources!D$16),0)</f>
        <v>0.85</v>
      </c>
      <c r="X185" s="55">
        <f>IFERROR(W185*(CUF_sources!F$16/CUF_sources!E$16),0)</f>
        <v>0.85</v>
      </c>
      <c r="Y185" s="55">
        <f>IFERROR(X185*(CUF_sources!G$16/CUF_sources!F$16),0)</f>
        <v>0.85</v>
      </c>
      <c r="Z185" s="55">
        <f>IFERROR(Y185*(CUF_sources!H$16/CUF_sources!G$16),0)</f>
        <v>0.85</v>
      </c>
      <c r="AA185" s="55">
        <f>IFERROR(Z185*(CUF_sources!I$16/CUF_sources!H$16),0)</f>
        <v>0.85</v>
      </c>
      <c r="AB185" s="55">
        <f>IFERROR(AA185*(CUF_sources!J$16/CUF_sources!I$16),0)</f>
        <v>0.85</v>
      </c>
      <c r="AC185" s="55">
        <f>CUF_sources!C$16</f>
        <v>0.85</v>
      </c>
      <c r="AD185" s="55">
        <f>CUF_sources!D$16</f>
        <v>0.85</v>
      </c>
      <c r="AE185" s="55">
        <f>CUF_sources!E$16</f>
        <v>0.85</v>
      </c>
      <c r="AF185" s="55">
        <f>CUF_sources!F$16</f>
        <v>0.85</v>
      </c>
      <c r="AG185" s="55">
        <f>CUF_sources!G$16</f>
        <v>0.85</v>
      </c>
      <c r="AH185" s="55">
        <f>CUF_sources!H$16</f>
        <v>0.85</v>
      </c>
      <c r="AI185" s="55">
        <f>CUF_sources!I$16</f>
        <v>0.85</v>
      </c>
      <c r="AJ185" s="55">
        <f>CUF_sources!J$16</f>
        <v>0.85</v>
      </c>
    </row>
    <row r="186" spans="1:36" ht="15" customHeight="1" x14ac:dyDescent="0.25">
      <c r="A186" s="9" t="s">
        <v>12</v>
      </c>
      <c r="B186" s="9" t="s">
        <v>33</v>
      </c>
      <c r="C186" s="9" t="s">
        <v>34</v>
      </c>
      <c r="D186" s="55">
        <f>IFERROR((generation!H186*1000)/(365*24*capacity!H186),0)</f>
        <v>0</v>
      </c>
      <c r="E186" s="55">
        <f>IFERROR((generation!I186*1000)/(365*24*capacity!I186),0)</f>
        <v>0</v>
      </c>
      <c r="F186" s="55">
        <f>IFERROR((generation!J186*1000)/(365*24*capacity!J186),0)</f>
        <v>0</v>
      </c>
      <c r="G186" s="55">
        <f>IFERROR((generation!K186*1000)/(365*24*capacity!K186),0)</f>
        <v>0</v>
      </c>
      <c r="H186" s="55">
        <f>IFERROR((generation!L186*1000)/(365*24*capacity!L186),0)</f>
        <v>0</v>
      </c>
      <c r="I186" s="55">
        <f>IFERROR((generation!M186*1000)/(365*24*capacity!M186),0)</f>
        <v>0</v>
      </c>
      <c r="J186" s="55">
        <f>IFERROR((generation!N186*1000)/(365*24*capacity!N186),0)</f>
        <v>0</v>
      </c>
      <c r="K186" s="55">
        <f>IFERROR((generation!O186*1000)/(365*24*capacity!O186),0)</f>
        <v>0</v>
      </c>
      <c r="L186" s="55">
        <f>IFERROR((generation!P186*1000)/(365*24*capacity!P186),0)</f>
        <v>0</v>
      </c>
      <c r="M186" s="55">
        <f>IF(AND(AVERAGE(D186:L186)&gt;0,AVERAGE(D186:L186)&lt;1),AVERAGE(D186:L186),CUF_sources!C$17)</f>
        <v>0.81</v>
      </c>
      <c r="N186" s="55">
        <f>IFERROR(M186*(CUF_sources!D$17/CUF_sources!C$17),0)</f>
        <v>0.81</v>
      </c>
      <c r="O186" s="55">
        <f>IFERROR(N186*(CUF_sources!E$17/CUF_sources!D$17),0)</f>
        <v>0.81</v>
      </c>
      <c r="P186" s="55">
        <f>IFERROR(O186*(CUF_sources!F$17/CUF_sources!E$17),0)</f>
        <v>0.81</v>
      </c>
      <c r="Q186" s="55">
        <f>IFERROR(P186*(CUF_sources!G$17/CUF_sources!F$17),0)</f>
        <v>0.81</v>
      </c>
      <c r="R186" s="55">
        <f>IFERROR(Q186*(CUF_sources!H$17/CUF_sources!G$17),0)</f>
        <v>0.81</v>
      </c>
      <c r="S186" s="55">
        <f>IFERROR(R186*(CUF_sources!I$17/CUF_sources!H$17),0)</f>
        <v>0.81</v>
      </c>
      <c r="T186" s="55">
        <f>IFERROR(S186*(CUF_sources!J$17/CUF_sources!I$17),0)</f>
        <v>0.81</v>
      </c>
      <c r="U186" s="55">
        <f>IF(M186&lt;CUF_sources!C$17,CUF_sources!C$17,CUF!M186)</f>
        <v>0.81</v>
      </c>
      <c r="V186" s="55">
        <f>IFERROR(U186*(CUF_sources!D$17/CUF_sources!C$17),0)</f>
        <v>0.81</v>
      </c>
      <c r="W186" s="55">
        <f>IFERROR(V186*(CUF_sources!E$17/CUF_sources!D$17),0)</f>
        <v>0.81</v>
      </c>
      <c r="X186" s="55">
        <f>IFERROR(W186*(CUF_sources!F$17/CUF_sources!E$17),0)</f>
        <v>0.81</v>
      </c>
      <c r="Y186" s="55">
        <f>IFERROR(X186*(CUF_sources!G$17/CUF_sources!F$17),0)</f>
        <v>0.81</v>
      </c>
      <c r="Z186" s="55">
        <f>IFERROR(Y186*(CUF_sources!H$17/CUF_sources!G$17),0)</f>
        <v>0.81</v>
      </c>
      <c r="AA186" s="55">
        <f>IFERROR(Z186*(CUF_sources!I$17/CUF_sources!H$17),0)</f>
        <v>0.81</v>
      </c>
      <c r="AB186" s="55">
        <f>IFERROR(AA186*(CUF_sources!J$17/CUF_sources!I$17),0)</f>
        <v>0.81</v>
      </c>
      <c r="AC186" s="55">
        <f>CUF_sources!C$17</f>
        <v>0.81</v>
      </c>
      <c r="AD186" s="55">
        <f>CUF_sources!D$17</f>
        <v>0.81</v>
      </c>
      <c r="AE186" s="55">
        <f>CUF_sources!E$17</f>
        <v>0.81</v>
      </c>
      <c r="AF186" s="55">
        <f>CUF_sources!F$17</f>
        <v>0.81</v>
      </c>
      <c r="AG186" s="55">
        <f>CUF_sources!G$17</f>
        <v>0.81</v>
      </c>
      <c r="AH186" s="55">
        <f>CUF_sources!H$17</f>
        <v>0.81</v>
      </c>
      <c r="AI186" s="55">
        <f>CUF_sources!I$17</f>
        <v>0.81</v>
      </c>
      <c r="AJ186" s="55">
        <f>CUF_sources!J$17</f>
        <v>0.81</v>
      </c>
    </row>
    <row r="187" spans="1:36" ht="15" customHeight="1" x14ac:dyDescent="0.25">
      <c r="A187" s="9" t="s">
        <v>12</v>
      </c>
      <c r="B187" s="9" t="s">
        <v>35</v>
      </c>
      <c r="C187" s="9" t="s">
        <v>36</v>
      </c>
      <c r="D187" s="55">
        <f>IFERROR((generation!H187*1000)/(365*24*capacity!H187),0)</f>
        <v>1.7777941544804732</v>
      </c>
      <c r="E187" s="55">
        <f>IFERROR((generation!I187*1000)/(365*24*capacity!I187),0)</f>
        <v>0.21884165868227293</v>
      </c>
      <c r="F187" s="55">
        <f>IFERROR((generation!J187*1000)/(365*24*capacity!J187),0)</f>
        <v>0.20375849151064729</v>
      </c>
      <c r="G187" s="55">
        <f>IFERROR((generation!K187*1000)/(365*24*capacity!K187),0)</f>
        <v>0.21314684379073121</v>
      </c>
      <c r="H187" s="55">
        <f>IFERROR((generation!L187*1000)/(365*24*capacity!L187),0)</f>
        <v>0.23620814667115519</v>
      </c>
      <c r="I187" s="55">
        <f>IFERROR((generation!M187*1000)/(365*24*capacity!M187),0)</f>
        <v>0.20996150227447324</v>
      </c>
      <c r="J187" s="55">
        <f>IFERROR((generation!N187*1000)/(365*24*capacity!N187),0)</f>
        <v>0.19315025334265565</v>
      </c>
      <c r="K187" s="55">
        <f>IFERROR((generation!O187*1000)/(365*24*capacity!O187),0)</f>
        <v>0.20104681875857783</v>
      </c>
      <c r="L187" s="55">
        <f>IFERROR((generation!P187*1000)/(365*24*capacity!P187),0)</f>
        <v>0.24425835771810342</v>
      </c>
      <c r="M187" s="55">
        <f>IF(AND(AVERAGE(D187:L187)&gt;0,AVERAGE(D187:L187)&lt;1),AVERAGE(D187:L187),CUF_sources!C$18)</f>
        <v>0.38868513635878776</v>
      </c>
      <c r="N187" s="55">
        <f>IFERROR(M187*(CUF_sources!D$18/CUF_sources!C$18),0)</f>
        <v>0.38868513635878776</v>
      </c>
      <c r="O187" s="55">
        <f>IFERROR(N187*(CUF_sources!E$18/CUF_sources!D$18),0)</f>
        <v>0.38868513635878776</v>
      </c>
      <c r="P187" s="55">
        <f>IFERROR(O187*(CUF_sources!F$18/CUF_sources!E$18),0)</f>
        <v>0.38868513635878776</v>
      </c>
      <c r="Q187" s="55">
        <f>IFERROR(P187*(CUF_sources!G$18/CUF_sources!F$18),0)</f>
        <v>0.38868513635878776</v>
      </c>
      <c r="R187" s="55">
        <f>IFERROR(Q187*(CUF_sources!H$18/CUF_sources!G$18),0)</f>
        <v>0.38868513635878776</v>
      </c>
      <c r="S187" s="55">
        <f>IFERROR(R187*(CUF_sources!I$18/CUF_sources!H$18),0)</f>
        <v>0.38868513635878776</v>
      </c>
      <c r="T187" s="55">
        <f>IFERROR(S187*(CUF_sources!J$18/CUF_sources!I$18),0)</f>
        <v>0.38868513635878776</v>
      </c>
      <c r="U187" s="55">
        <f>IF(M187&gt;0,M187,CUF_sources!C$18)</f>
        <v>0.38868513635878776</v>
      </c>
      <c r="V187" s="55">
        <f>IFERROR(U187*(CUF_sources!D$18/CUF_sources!C$18),0)</f>
        <v>0.38868513635878776</v>
      </c>
      <c r="W187" s="55">
        <f>IFERROR(V187*(CUF_sources!E$18/CUF_sources!D$18),0)</f>
        <v>0.38868513635878776</v>
      </c>
      <c r="X187" s="55">
        <f>IFERROR(W187*(CUF_sources!F$18/CUF_sources!E$18),0)</f>
        <v>0.38868513635878776</v>
      </c>
      <c r="Y187" s="55">
        <f>IFERROR(X187*(CUF_sources!G$18/CUF_sources!F$18),0)</f>
        <v>0.38868513635878776</v>
      </c>
      <c r="Z187" s="55">
        <f>IFERROR(Y187*(CUF_sources!H$18/CUF_sources!G$18),0)</f>
        <v>0.38868513635878776</v>
      </c>
      <c r="AA187" s="55">
        <f>IFERROR(Z187*(CUF_sources!I$18/CUF_sources!H$18),0)</f>
        <v>0.38868513635878776</v>
      </c>
      <c r="AB187" s="55">
        <f>IFERROR(AA187*(CUF_sources!J$18/CUF_sources!I$18),0)</f>
        <v>0.38868513635878776</v>
      </c>
      <c r="AC187" s="55">
        <f>CUF_sources!C$18</f>
        <v>0.37</v>
      </c>
      <c r="AD187" s="55">
        <f>CUF_sources!D$18</f>
        <v>0.37</v>
      </c>
      <c r="AE187" s="55">
        <f>CUF_sources!E$18</f>
        <v>0.37</v>
      </c>
      <c r="AF187" s="55">
        <f>CUF_sources!F$18</f>
        <v>0.37</v>
      </c>
      <c r="AG187" s="55">
        <f>CUF_sources!G$18</f>
        <v>0.37</v>
      </c>
      <c r="AH187" s="55">
        <f>CUF_sources!H$18</f>
        <v>0.37</v>
      </c>
      <c r="AI187" s="55">
        <f>CUF_sources!I$18</f>
        <v>0.37</v>
      </c>
      <c r="AJ187" s="55">
        <f>CUF_sources!J$18</f>
        <v>0.37</v>
      </c>
    </row>
    <row r="188" spans="1:36" ht="15" customHeight="1" x14ac:dyDescent="0.25">
      <c r="A188" s="9" t="s">
        <v>12</v>
      </c>
      <c r="B188" s="9" t="s">
        <v>79</v>
      </c>
      <c r="C188" s="9" t="s">
        <v>83</v>
      </c>
      <c r="D188" s="55">
        <f>IFERROR((generation!H188*1000)/(365*24*capacity!H188),0)</f>
        <v>6.2033646334554562E-2</v>
      </c>
      <c r="E188" s="55">
        <f>IFERROR((generation!I188*1000)/(365*24*capacity!I188),0)</f>
        <v>8.1774187246769686E-2</v>
      </c>
      <c r="F188" s="55">
        <f>IFERROR((generation!J188*1000)/(365*24*capacity!J188),0)</f>
        <v>7.8078594341728313E-2</v>
      </c>
      <c r="G188" s="55">
        <f>IFERROR((generation!K188*1000)/(365*24*capacity!K188),0)</f>
        <v>6.6524625686268921E-2</v>
      </c>
      <c r="H188" s="55">
        <f>IFERROR((generation!L188*1000)/(365*24*capacity!L188),0)</f>
        <v>6.7599916422825868E-2</v>
      </c>
      <c r="I188" s="55">
        <f>IFERROR((generation!M188*1000)/(365*24*capacity!M188),0)</f>
        <v>5.838861064648232E-2</v>
      </c>
      <c r="J188" s="55">
        <f>IFERROR((generation!N188*1000)/(365*24*capacity!N188),0)</f>
        <v>5.1747841861729732E-2</v>
      </c>
      <c r="K188" s="55">
        <f>IFERROR((generation!O188*1000)/(365*24*capacity!O188),0)</f>
        <v>4.0931767476500208E-2</v>
      </c>
      <c r="L188" s="55">
        <f>IFERROR((generation!P188*1000)/(365*24*capacity!P188),0)</f>
        <v>3.6140120888571006E-2</v>
      </c>
      <c r="M188" s="55">
        <f>IF(AND(AVERAGE(D188:L188)&gt;0,AVERAGE(D188:L188)&lt;1),AVERAGE(D188:L188),CUF_sources!C$19)</f>
        <v>6.0357701211714514E-2</v>
      </c>
      <c r="N188" s="55">
        <f>IFERROR(M188*(CUF_sources!D$19/CUF_sources!C$19),0)</f>
        <v>7.2429241454057408E-2</v>
      </c>
      <c r="O188" s="55">
        <f>IFERROR(N188*(CUF_sources!E$19/CUF_sources!D$19),0)</f>
        <v>7.8465011575228852E-2</v>
      </c>
      <c r="P188" s="55">
        <f>IFERROR(O188*(CUF_sources!F$19/CUF_sources!E$19),0)</f>
        <v>8.4500781696400309E-2</v>
      </c>
      <c r="Q188" s="55">
        <f>IFERROR(P188*(CUF_sources!G$19/CUF_sources!F$19),0)</f>
        <v>9.0536551817571753E-2</v>
      </c>
      <c r="R188" s="55">
        <f>IFERROR(Q188*(CUF_sources!H$19/CUF_sources!G$19),0)</f>
        <v>9.6572321938743197E-2</v>
      </c>
      <c r="S188" s="55">
        <f>IFERROR(R188*(CUF_sources!I$19/CUF_sources!H$19),0)</f>
        <v>0.10260809205991464</v>
      </c>
      <c r="T188" s="55">
        <f>IFERROR(S188*(CUF_sources!J$19/CUF_sources!I$19),0)</f>
        <v>0.1086438621810861</v>
      </c>
      <c r="U188" s="55">
        <f>IF(M188&gt;0,M188,CUF_sources!C$19)</f>
        <v>6.0357701211714514E-2</v>
      </c>
      <c r="V188" s="55">
        <f>IFERROR(U188*(CUF_sources!D$19/CUF_sources!C$19),0)</f>
        <v>7.2429241454057408E-2</v>
      </c>
      <c r="W188" s="55">
        <f>IFERROR(V188*(CUF_sources!E$19/CUF_sources!D$19),0)</f>
        <v>7.8465011575228852E-2</v>
      </c>
      <c r="X188" s="55">
        <f>IFERROR(W188*(CUF_sources!F$19/CUF_sources!E$19),0)</f>
        <v>8.4500781696400309E-2</v>
      </c>
      <c r="Y188" s="55">
        <f>IFERROR(X188*(CUF_sources!G$19/CUF_sources!F$19),0)</f>
        <v>9.0536551817571753E-2</v>
      </c>
      <c r="Z188" s="55">
        <f>IFERROR(Y188*(CUF_sources!H$19/CUF_sources!G$19),0)</f>
        <v>9.6572321938743197E-2</v>
      </c>
      <c r="AA188" s="55">
        <f>IFERROR(Z188*(CUF_sources!I$19/CUF_sources!H$19),0)</f>
        <v>0.10260809205991464</v>
      </c>
      <c r="AB188" s="55">
        <f>IFERROR(AA188*(CUF_sources!J$19/CUF_sources!I$19),0)</f>
        <v>0.1086438621810861</v>
      </c>
      <c r="AC188" s="55">
        <f>CUF_sources!C$19</f>
        <v>0.25</v>
      </c>
      <c r="AD188" s="55">
        <f>CUF_sources!D$19</f>
        <v>0.3</v>
      </c>
      <c r="AE188" s="55">
        <f>CUF_sources!E$19</f>
        <v>0.32499999999999996</v>
      </c>
      <c r="AF188" s="55">
        <f>CUF_sources!F$19</f>
        <v>0.35</v>
      </c>
      <c r="AG188" s="55">
        <f>CUF_sources!G$19</f>
        <v>0.375</v>
      </c>
      <c r="AH188" s="55">
        <f>CUF_sources!H$19</f>
        <v>0.4</v>
      </c>
      <c r="AI188" s="55">
        <f>CUF_sources!I$19</f>
        <v>0.42500000000000004</v>
      </c>
      <c r="AJ188" s="55">
        <f>CUF_sources!J$19</f>
        <v>0.45</v>
      </c>
    </row>
    <row r="189" spans="1:36" ht="15" customHeight="1" x14ac:dyDescent="0.25">
      <c r="A189" s="9" t="s">
        <v>12</v>
      </c>
      <c r="B189" s="9" t="s">
        <v>78</v>
      </c>
      <c r="C189" s="9" t="s">
        <v>84</v>
      </c>
      <c r="D189" s="55">
        <f>IFERROR((generation!H189*1000)/(365*24*capacity!H189),0)</f>
        <v>0</v>
      </c>
      <c r="E189" s="55">
        <f>IFERROR((generation!I189*1000)/(365*24*capacity!I189),0)</f>
        <v>0</v>
      </c>
      <c r="F189" s="55">
        <f>IFERROR((generation!J189*1000)/(365*24*capacity!J189),0)</f>
        <v>0</v>
      </c>
      <c r="G189" s="55">
        <f>IFERROR((generation!K189*1000)/(365*24*capacity!K189),0)</f>
        <v>0</v>
      </c>
      <c r="H189" s="55">
        <f>IFERROR((generation!L189*1000)/(365*24*capacity!L189),0)</f>
        <v>0</v>
      </c>
      <c r="I189" s="55">
        <f>IFERROR((generation!M189*1000)/(365*24*capacity!M189),0)</f>
        <v>0</v>
      </c>
      <c r="J189" s="55">
        <f>IFERROR((generation!N189*1000)/(365*24*capacity!N189),0)</f>
        <v>0</v>
      </c>
      <c r="K189" s="55">
        <f>IFERROR((generation!O189*1000)/(365*24*capacity!O189),0)</f>
        <v>0</v>
      </c>
      <c r="L189" s="55">
        <f>IFERROR((generation!P189*1000)/(365*24*capacity!P189),0)</f>
        <v>0</v>
      </c>
      <c r="M189" s="55">
        <f>IF(AND(AVERAGE(D189:L189)&gt;0,AVERAGE(D189:L189)&lt;1),AVERAGE(D189:L189),CUF_sources!C$20)</f>
        <v>0.35714285714285715</v>
      </c>
      <c r="N189" s="55">
        <f>IFERROR(M189*(CUF_sources!D$20/CUF_sources!C$20),0)</f>
        <v>0.4</v>
      </c>
      <c r="O189" s="55">
        <f>IFERROR(N189*(CUF_sources!E$20/CUF_sources!D$20),0)</f>
        <v>0.43</v>
      </c>
      <c r="P189" s="55">
        <f>IFERROR(O189*(CUF_sources!F$20/CUF_sources!E$20),0)</f>
        <v>0.45999999999999996</v>
      </c>
      <c r="Q189" s="55">
        <f>IFERROR(P189*(CUF_sources!G$20/CUF_sources!F$20),0)</f>
        <v>0.46999999999999992</v>
      </c>
      <c r="R189" s="55">
        <f>IFERROR(Q189*(CUF_sources!H$20/CUF_sources!G$20),0)</f>
        <v>0.47999999999999987</v>
      </c>
      <c r="S189" s="55">
        <f>IFERROR(R189*(CUF_sources!I$20/CUF_sources!H$20),0)</f>
        <v>0.47999999999999987</v>
      </c>
      <c r="T189" s="55">
        <f>IFERROR(S189*(CUF_sources!J$20/CUF_sources!I$20),0)</f>
        <v>0.47999999999999987</v>
      </c>
      <c r="U189" s="55">
        <f>IF(M189&gt;0,M189,CUF_sources!C$20)</f>
        <v>0.35714285714285715</v>
      </c>
      <c r="V189" s="55">
        <f>IFERROR(U189*(CUF_sources!D$20/CUF_sources!C$20),0)</f>
        <v>0.4</v>
      </c>
      <c r="W189" s="55">
        <f>IFERROR(V189*(CUF_sources!E$20/CUF_sources!D$20),0)</f>
        <v>0.43</v>
      </c>
      <c r="X189" s="55">
        <f>IFERROR(W189*(CUF_sources!F$20/CUF_sources!E$20),0)</f>
        <v>0.45999999999999996</v>
      </c>
      <c r="Y189" s="55">
        <f>IFERROR(X189*(CUF_sources!G$20/CUF_sources!F$20),0)</f>
        <v>0.46999999999999992</v>
      </c>
      <c r="Z189" s="55">
        <f>IFERROR(Y189*(CUF_sources!H$20/CUF_sources!G$20),0)</f>
        <v>0.47999999999999987</v>
      </c>
      <c r="AA189" s="55">
        <f>IFERROR(Z189*(CUF_sources!I$20/CUF_sources!H$20),0)</f>
        <v>0.47999999999999987</v>
      </c>
      <c r="AB189" s="55">
        <f>IFERROR(AA189*(CUF_sources!J$20/CUF_sources!I$20),0)</f>
        <v>0.47999999999999987</v>
      </c>
      <c r="AC189" s="55">
        <f>CUF_sources!C$20</f>
        <v>0.35714285714285715</v>
      </c>
      <c r="AD189" s="55">
        <f>CUF_sources!D$20</f>
        <v>0.4</v>
      </c>
      <c r="AE189" s="55">
        <f>CUF_sources!E$20</f>
        <v>0.43000000000000005</v>
      </c>
      <c r="AF189" s="55">
        <f>CUF_sources!F$20</f>
        <v>0.46</v>
      </c>
      <c r="AG189" s="55">
        <f>CUF_sources!G$20</f>
        <v>0.47</v>
      </c>
      <c r="AH189" s="55">
        <f>CUF_sources!H$20</f>
        <v>0.48</v>
      </c>
      <c r="AI189" s="55">
        <f>CUF_sources!I$20</f>
        <v>0.48</v>
      </c>
      <c r="AJ189" s="55">
        <f>CUF_sources!J$20</f>
        <v>0.48</v>
      </c>
    </row>
    <row r="190" spans="1:36" ht="15" customHeight="1" x14ac:dyDescent="0.25">
      <c r="A190" s="9" t="s">
        <v>12</v>
      </c>
      <c r="B190" s="9" t="s">
        <v>37</v>
      </c>
      <c r="C190" s="9" t="s">
        <v>38</v>
      </c>
      <c r="D190" s="55">
        <f>IFERROR((generation!H190*1000)/(365*24*capacity!H190),0)</f>
        <v>2.6412247389122474E-2</v>
      </c>
      <c r="E190" s="55">
        <f>IFERROR((generation!I190*1000)/(365*24*capacity!I190),0)</f>
        <v>2.6652538541525387E-2</v>
      </c>
      <c r="F190" s="55">
        <f>IFERROR((generation!J190*1000)/(365*24*capacity!J190),0)</f>
        <v>2.3431109787571968E-2</v>
      </c>
      <c r="G190" s="55">
        <f>IFERROR((generation!K190*1000)/(365*24*capacity!K190),0)</f>
        <v>5.1836715859755557E-2</v>
      </c>
      <c r="H190" s="55">
        <f>IFERROR((generation!L190*1000)/(365*24*capacity!L190),0)</f>
        <v>4.0209630552096302E-2</v>
      </c>
      <c r="I190" s="55">
        <f>IFERROR((generation!M190*1000)/(365*24*capacity!M190),0)</f>
        <v>2.8941271817984147E-2</v>
      </c>
      <c r="J190" s="55">
        <f>IFERROR((generation!N190*1000)/(365*24*capacity!N190),0)</f>
        <v>1.0021856209593562E-2</v>
      </c>
      <c r="K190" s="55">
        <f>IFERROR((generation!O190*1000)/(365*24*capacity!O190),0)</f>
        <v>9.848857317238573E-3</v>
      </c>
      <c r="L190" s="55">
        <f>IFERROR((generation!P190*1000)/(365*24*capacity!P190),0)</f>
        <v>1.9796611510466116E-2</v>
      </c>
      <c r="M190" s="55">
        <f>IF(AND(AVERAGE(D190:L190)&gt;0,AVERAGE(D190:L190)&lt;1),AVERAGE(D190:L190),CUF_sources!C$21)</f>
        <v>2.6350093220594898E-2</v>
      </c>
      <c r="N190" s="55">
        <f>IFERROR(M190*(CUF_sources!D$21/CUF_sources!C$21),0)</f>
        <v>2.6350093220594898E-2</v>
      </c>
      <c r="O190" s="55">
        <f>IFERROR(N190*(CUF_sources!E$21/CUF_sources!D$21),0)</f>
        <v>2.6350093220594898E-2</v>
      </c>
      <c r="P190" s="55">
        <f>IFERROR(O190*(CUF_sources!F$21/CUF_sources!E$21),0)</f>
        <v>2.6350093220594898E-2</v>
      </c>
      <c r="Q190" s="55">
        <f>IFERROR(P190*(CUF_sources!G$21/CUF_sources!F$21),0)</f>
        <v>2.6350093220594898E-2</v>
      </c>
      <c r="R190" s="55">
        <f>IFERROR(Q190*(CUF_sources!H$21/CUF_sources!G$21),0)</f>
        <v>2.6350093220594898E-2</v>
      </c>
      <c r="S190" s="55">
        <f>IFERROR(R190*(CUF_sources!I$21/CUF_sources!H$21),0)</f>
        <v>2.6350093220594898E-2</v>
      </c>
      <c r="T190" s="55">
        <f>IFERROR(S190*(CUF_sources!J$21/CUF_sources!I$21),0)</f>
        <v>2.6350093220594898E-2</v>
      </c>
      <c r="U190" s="55">
        <f>IF(M190&lt;CUF_sources!C$21,CUF_sources!C$21,CUF!M190)</f>
        <v>0.85</v>
      </c>
      <c r="V190" s="55">
        <f>IFERROR(U190*(CUF_sources!D$21/CUF_sources!C$21),0)</f>
        <v>0.85</v>
      </c>
      <c r="W190" s="55">
        <f>IFERROR(V190*(CUF_sources!E$21/CUF_sources!D$21),0)</f>
        <v>0.85</v>
      </c>
      <c r="X190" s="55">
        <f>IFERROR(W190*(CUF_sources!F$21/CUF_sources!E$21),0)</f>
        <v>0.85</v>
      </c>
      <c r="Y190" s="55">
        <f>IFERROR(X190*(CUF_sources!G$21/CUF_sources!F$21),0)</f>
        <v>0.85</v>
      </c>
      <c r="Z190" s="55">
        <f>IFERROR(Y190*(CUF_sources!H$21/CUF_sources!G$21),0)</f>
        <v>0.85</v>
      </c>
      <c r="AA190" s="55">
        <f>IFERROR(Z190*(CUF_sources!I$21/CUF_sources!H$21),0)</f>
        <v>0.85</v>
      </c>
      <c r="AB190" s="55">
        <f>IFERROR(AA190*(CUF_sources!J$21/CUF_sources!I$21),0)</f>
        <v>0.85</v>
      </c>
      <c r="AC190" s="55">
        <f>CUF_sources!C$21</f>
        <v>0.85</v>
      </c>
      <c r="AD190" s="55">
        <f>CUF_sources!D$21</f>
        <v>0.85</v>
      </c>
      <c r="AE190" s="55">
        <f>CUF_sources!E$21</f>
        <v>0.85</v>
      </c>
      <c r="AF190" s="55">
        <f>CUF_sources!F$21</f>
        <v>0.85</v>
      </c>
      <c r="AG190" s="55">
        <f>CUF_sources!G$21</f>
        <v>0.85</v>
      </c>
      <c r="AH190" s="55">
        <f>CUF_sources!H$21</f>
        <v>0.85</v>
      </c>
      <c r="AI190" s="55">
        <f>CUF_sources!I$21</f>
        <v>0.85</v>
      </c>
      <c r="AJ190" s="55">
        <f>CUF_sources!J$21</f>
        <v>0.85</v>
      </c>
    </row>
    <row r="191" spans="1:36" ht="15" customHeight="1" x14ac:dyDescent="0.25">
      <c r="A191" s="9" t="s">
        <v>12</v>
      </c>
      <c r="B191" s="9" t="s">
        <v>39</v>
      </c>
      <c r="C191" s="9" t="s">
        <v>40</v>
      </c>
      <c r="D191" s="55">
        <f>IFERROR((generation!H191*1000)/(365*24*capacity!H191),0)</f>
        <v>0.85539438861281059</v>
      </c>
      <c r="E191" s="55">
        <f>IFERROR((generation!I191*1000)/(365*24*capacity!I191),0)</f>
        <v>0.87450787803507013</v>
      </c>
      <c r="F191" s="55">
        <f>IFERROR((generation!J191*1000)/(365*24*capacity!J191),0)</f>
        <v>0.85174385103384687</v>
      </c>
      <c r="G191" s="55">
        <f>IFERROR((generation!K191*1000)/(365*24*capacity!K191),0)</f>
        <v>0.86612333800150876</v>
      </c>
      <c r="H191" s="55">
        <f>IFERROR((generation!L191*1000)/(365*24*capacity!L191),0)</f>
        <v>0.78396072263835948</v>
      </c>
      <c r="I191" s="55">
        <f>IFERROR((generation!M191*1000)/(365*24*capacity!M191),0)</f>
        <v>1.0344581120231573</v>
      </c>
      <c r="J191" s="55">
        <f>IFERROR((generation!N191*1000)/(365*24*capacity!N191),0)</f>
        <v>0.70862252183047769</v>
      </c>
      <c r="K191" s="55">
        <f>IFERROR((generation!O191*1000)/(365*24*capacity!O191),0)</f>
        <v>0.90808770097576985</v>
      </c>
      <c r="L191" s="55">
        <f>IFERROR((generation!P191*1000)/(365*24*capacity!P191),0)</f>
        <v>0.88120166534789168</v>
      </c>
      <c r="M191" s="55">
        <f>IF(AND(AVERAGE(D191:L191)&gt;0,AVERAGE(D191:L191)&lt;1),AVERAGE(D191:L191),CUF_sources!C$22)</f>
        <v>0.86267779761098795</v>
      </c>
      <c r="N191" s="55">
        <f>IFERROR(M191*(CUF_sources!D$22/CUF_sources!C$22),0)</f>
        <v>0.86267779761098795</v>
      </c>
      <c r="O191" s="55">
        <f>IFERROR(N191*(CUF_sources!E$22/CUF_sources!D$22),0)</f>
        <v>0.86267779761098795</v>
      </c>
      <c r="P191" s="55">
        <f>IFERROR(O191*(CUF_sources!F$22/CUF_sources!E$22),0)</f>
        <v>0.86267779761098795</v>
      </c>
      <c r="Q191" s="55">
        <f>IFERROR(P191*(CUF_sources!G$22/CUF_sources!F$22),0)</f>
        <v>0.86267779761098795</v>
      </c>
      <c r="R191" s="55">
        <f>IFERROR(Q191*(CUF_sources!H$22/CUF_sources!G$22),0)</f>
        <v>0.86267779761098795</v>
      </c>
      <c r="S191" s="55">
        <f>IFERROR(R191*(CUF_sources!I$22/CUF_sources!H$22),0)</f>
        <v>0.86267779761098795</v>
      </c>
      <c r="T191" s="55">
        <f>IFERROR(S191*(CUF_sources!J$22/CUF_sources!I$22),0)</f>
        <v>0.86267779761098795</v>
      </c>
      <c r="U191" s="55">
        <f>IF(M191&lt;CUF_sources!C$22,CUF_sources!C$22,CUF!M191)</f>
        <v>0.86267779761098795</v>
      </c>
      <c r="V191" s="55">
        <f>IFERROR(U191*(CUF_sources!D$22/CUF_sources!C$22),0)</f>
        <v>0.86267779761098795</v>
      </c>
      <c r="W191" s="55">
        <f>IFERROR(V191*(CUF_sources!E$22/CUF_sources!D$22),0)</f>
        <v>0.86267779761098795</v>
      </c>
      <c r="X191" s="55">
        <f>IFERROR(W191*(CUF_sources!F$22/CUF_sources!E$22),0)</f>
        <v>0.86267779761098795</v>
      </c>
      <c r="Y191" s="55">
        <f>IFERROR(X191*(CUF_sources!G$22/CUF_sources!F$22),0)</f>
        <v>0.86267779761098795</v>
      </c>
      <c r="Z191" s="55">
        <f>IFERROR(Y191*(CUF_sources!H$22/CUF_sources!G$22),0)</f>
        <v>0.86267779761098795</v>
      </c>
      <c r="AA191" s="55">
        <f>IFERROR(Z191*(CUF_sources!I$22/CUF_sources!H$22),0)</f>
        <v>0.86267779761098795</v>
      </c>
      <c r="AB191" s="55">
        <f>IFERROR(AA191*(CUF_sources!J$22/CUF_sources!I$22),0)</f>
        <v>0.86267779761098795</v>
      </c>
      <c r="AC191" s="55">
        <f>CUF_sources!C$22</f>
        <v>0.7</v>
      </c>
      <c r="AD191" s="55">
        <f>CUF_sources!D$22</f>
        <v>0.7</v>
      </c>
      <c r="AE191" s="55">
        <f>CUF_sources!E$22</f>
        <v>0.7</v>
      </c>
      <c r="AF191" s="55">
        <f>CUF_sources!F$22</f>
        <v>0.7</v>
      </c>
      <c r="AG191" s="55">
        <f>CUF_sources!G$22</f>
        <v>0.7</v>
      </c>
      <c r="AH191" s="55">
        <f>CUF_sources!H$22</f>
        <v>0.7</v>
      </c>
      <c r="AI191" s="55">
        <f>CUF_sources!I$22</f>
        <v>0.7</v>
      </c>
      <c r="AJ191" s="55">
        <f>CUF_sources!J$22</f>
        <v>0.7</v>
      </c>
    </row>
    <row r="192" spans="1:36" ht="15" customHeight="1" x14ac:dyDescent="0.25">
      <c r="A192" s="9" t="s">
        <v>12</v>
      </c>
      <c r="B192" s="9" t="s">
        <v>80</v>
      </c>
      <c r="C192" s="9" t="s">
        <v>85</v>
      </c>
      <c r="D192" s="55">
        <f>IFERROR((generation!H192*1000)/(365*24*capacity!H192),0)</f>
        <v>0</v>
      </c>
      <c r="E192" s="55">
        <f>IFERROR((generation!I192*1000)/(365*24*capacity!I192),0)</f>
        <v>0</v>
      </c>
      <c r="F192" s="55">
        <f>IFERROR((generation!J192*1000)/(365*24*capacity!J192),0)</f>
        <v>0</v>
      </c>
      <c r="G192" s="55">
        <f>IFERROR((generation!K192*1000)/(365*24*capacity!K192),0)</f>
        <v>0</v>
      </c>
      <c r="H192" s="55">
        <f>IFERROR((generation!L192*1000)/(365*24*capacity!L192),0)</f>
        <v>0</v>
      </c>
      <c r="I192" s="55">
        <f>IFERROR((generation!M192*1000)/(365*24*capacity!M192),0)</f>
        <v>0</v>
      </c>
      <c r="J192" s="55">
        <f>IFERROR((generation!N192*1000)/(365*24*capacity!N192),0)</f>
        <v>0</v>
      </c>
      <c r="K192" s="55">
        <f>IFERROR((generation!O192*1000)/(365*24*capacity!O192),0)</f>
        <v>0</v>
      </c>
      <c r="L192" s="55">
        <f>IFERROR((generation!P192*1000)/(365*24*capacity!P192),0)</f>
        <v>0</v>
      </c>
      <c r="M192" s="55">
        <f>IF(AND(AVERAGE(D192:L192)&gt;0,AVERAGE(D192:L192)&lt;1),AVERAGE(D192:L192),CUF_sources!C$23)</f>
        <v>0.18285714285714286</v>
      </c>
      <c r="N192" s="55">
        <f>IFERROR(M192*(CUF_sources!D$23/CUF_sources!C$23),0)</f>
        <v>0.19</v>
      </c>
      <c r="O192" s="55">
        <f>IFERROR(N192*(CUF_sources!E$23/CUF_sources!D$23),0)</f>
        <v>0.19500000000000001</v>
      </c>
      <c r="P192" s="55">
        <f>IFERROR(O192*(CUF_sources!F$23/CUF_sources!E$23),0)</f>
        <v>0.20000000000000004</v>
      </c>
      <c r="Q192" s="55">
        <f>IFERROR(P192*(CUF_sources!G$23/CUF_sources!F$23),0)</f>
        <v>0.20500000000000002</v>
      </c>
      <c r="R192" s="55">
        <f>IFERROR(Q192*(CUF_sources!H$23/CUF_sources!G$23),0)</f>
        <v>0.20999999999999996</v>
      </c>
      <c r="S192" s="55">
        <f>IFERROR(R192*(CUF_sources!I$23/CUF_sources!H$23),0)</f>
        <v>0.20999999999999996</v>
      </c>
      <c r="T192" s="55">
        <f>IFERROR(S192*(CUF_sources!J$23/CUF_sources!I$23),0)</f>
        <v>0.20999999999999996</v>
      </c>
      <c r="U192" s="55">
        <f>IF(M192&gt;0,M192,CUF_sources!C$23)</f>
        <v>0.18285714285714286</v>
      </c>
      <c r="V192" s="55">
        <f>IFERROR(U192*(CUF_sources!D$23/CUF_sources!C$23),0)</f>
        <v>0.19</v>
      </c>
      <c r="W192" s="55">
        <f>IFERROR(V192*(CUF_sources!E$23/CUF_sources!D$23),0)</f>
        <v>0.19500000000000001</v>
      </c>
      <c r="X192" s="55">
        <f>IFERROR(W192*(CUF_sources!F$23/CUF_sources!E$23),0)</f>
        <v>0.20000000000000004</v>
      </c>
      <c r="Y192" s="55">
        <f>IFERROR(X192*(CUF_sources!G$23/CUF_sources!F$23),0)</f>
        <v>0.20500000000000002</v>
      </c>
      <c r="Z192" s="55">
        <f>IFERROR(Y192*(CUF_sources!H$23/CUF_sources!G$23),0)</f>
        <v>0.20999999999999996</v>
      </c>
      <c r="AA192" s="55">
        <f>IFERROR(Z192*(CUF_sources!I$23/CUF_sources!H$23),0)</f>
        <v>0.20999999999999996</v>
      </c>
      <c r="AB192" s="55">
        <f>IFERROR(AA192*(CUF_sources!J$23/CUF_sources!I$23),0)</f>
        <v>0.20999999999999996</v>
      </c>
      <c r="AC192" s="55">
        <f>CUF_sources!C$23</f>
        <v>0.18285714285714286</v>
      </c>
      <c r="AD192" s="55">
        <f>CUF_sources!D$23</f>
        <v>0.19</v>
      </c>
      <c r="AE192" s="55">
        <f>CUF_sources!E$23</f>
        <v>0.19500000000000001</v>
      </c>
      <c r="AF192" s="55">
        <f>CUF_sources!F$23</f>
        <v>0.2</v>
      </c>
      <c r="AG192" s="55">
        <f>CUF_sources!G$23</f>
        <v>0.20500000000000002</v>
      </c>
      <c r="AH192" s="55">
        <f>CUF_sources!H$23</f>
        <v>0.21</v>
      </c>
      <c r="AI192" s="55">
        <f>CUF_sources!I$23</f>
        <v>0.21</v>
      </c>
      <c r="AJ192" s="55">
        <f>CUF_sources!J$23</f>
        <v>0.21</v>
      </c>
    </row>
    <row r="193" spans="1:36" ht="15" customHeight="1" x14ac:dyDescent="0.25">
      <c r="A193" s="9" t="s">
        <v>12</v>
      </c>
      <c r="B193" s="9" t="s">
        <v>81</v>
      </c>
      <c r="C193" s="9" t="s">
        <v>86</v>
      </c>
      <c r="D193" s="55">
        <f>IFERROR((generation!H193*1000)/(365*24*capacity!H193),0)</f>
        <v>7.8418436145401088E-2</v>
      </c>
      <c r="E193" s="55">
        <f>IFERROR((generation!I193*1000)/(365*24*capacity!I193),0)</f>
        <v>7.8451374720683961E-2</v>
      </c>
      <c r="F193" s="55">
        <f>IFERROR((generation!J193*1000)/(365*24*capacity!J193),0)</f>
        <v>7.8460688837704268E-2</v>
      </c>
      <c r="G193" s="55">
        <f>IFERROR((generation!K193*1000)/(365*24*capacity!K193),0)</f>
        <v>0.17217891470521454</v>
      </c>
      <c r="H193" s="55">
        <f>IFERROR((generation!L193*1000)/(365*24*capacity!L193),0)</f>
        <v>0.16540862920510668</v>
      </c>
      <c r="I193" s="55">
        <f>IFERROR((generation!M193*1000)/(365*24*capacity!M193),0)</f>
        <v>0.11864287953972727</v>
      </c>
      <c r="J193" s="55">
        <f>IFERROR((generation!N193*1000)/(365*24*capacity!N193),0)</f>
        <v>7.8464481836573022E-2</v>
      </c>
      <c r="K193" s="55">
        <f>IFERROR((generation!O193*1000)/(365*24*capacity!O193),0)</f>
        <v>7.8468485122929241E-2</v>
      </c>
      <c r="L193" s="55">
        <f>IFERROR((generation!P193*1000)/(365*24*capacity!P193),0)</f>
        <v>7.8467952732522425E-2</v>
      </c>
      <c r="M193" s="55">
        <f>IF(AND(AVERAGE(D193:L193)&gt;0,AVERAGE(D193:L193)&lt;1),AVERAGE(D193:L193),CUF_sources!C$24)</f>
        <v>0.10299576031620696</v>
      </c>
      <c r="N193" s="55">
        <f>IFERROR(M193*(CUF_sources!D$24/CUF_sources!C$24),0)</f>
        <v>0.10299576031620696</v>
      </c>
      <c r="O193" s="55">
        <f>IFERROR(N193*(CUF_sources!E$24/CUF_sources!D$24),0)</f>
        <v>0.10728725032938226</v>
      </c>
      <c r="P193" s="55">
        <f>IFERROR(O193*(CUF_sources!F$24/CUF_sources!E$24),0)</f>
        <v>0.11157874034255755</v>
      </c>
      <c r="Q193" s="55">
        <f>IFERROR(P193*(CUF_sources!G$24/CUF_sources!F$24),0)</f>
        <v>0.11587023035573285</v>
      </c>
      <c r="R193" s="55">
        <f>IFERROR(Q193*(CUF_sources!H$24/CUF_sources!G$24),0)</f>
        <v>0.12016172036890814</v>
      </c>
      <c r="S193" s="55">
        <f>IFERROR(R193*(CUF_sources!I$24/CUF_sources!H$24),0)</f>
        <v>0.12016172036890814</v>
      </c>
      <c r="T193" s="55">
        <f>IFERROR(S193*(CUF_sources!J$24/CUF_sources!I$24),0)</f>
        <v>0.12016172036890814</v>
      </c>
      <c r="U193" s="55">
        <f>IF(M193&gt;0,M193,CUF_sources!C$24)</f>
        <v>0.10299576031620696</v>
      </c>
      <c r="V193" s="55">
        <f>IFERROR(U193*(CUF_sources!D$24/CUF_sources!C$24),0)</f>
        <v>0.10299576031620696</v>
      </c>
      <c r="W193" s="55">
        <f>IFERROR(V193*(CUF_sources!E$24/CUF_sources!D$24),0)</f>
        <v>0.10728725032938226</v>
      </c>
      <c r="X193" s="55">
        <f>IFERROR(W193*(CUF_sources!F$24/CUF_sources!E$24),0)</f>
        <v>0.11157874034255755</v>
      </c>
      <c r="Y193" s="55">
        <f>IFERROR(X193*(CUF_sources!G$24/CUF_sources!F$24),0)</f>
        <v>0.11587023035573285</v>
      </c>
      <c r="Z193" s="55">
        <f>IFERROR(Y193*(CUF_sources!H$24/CUF_sources!G$24),0)</f>
        <v>0.12016172036890814</v>
      </c>
      <c r="AA193" s="55">
        <f>IFERROR(Z193*(CUF_sources!I$24/CUF_sources!H$24),0)</f>
        <v>0.12016172036890814</v>
      </c>
      <c r="AB193" s="55">
        <f>IFERROR(AA193*(CUF_sources!J$24/CUF_sources!I$24),0)</f>
        <v>0.12016172036890814</v>
      </c>
      <c r="AC193" s="55">
        <f>CUF_sources!C$24</f>
        <v>0.12</v>
      </c>
      <c r="AD193" s="55">
        <f>CUF_sources!D$24</f>
        <v>0.12</v>
      </c>
      <c r="AE193" s="55">
        <f>CUF_sources!E$24</f>
        <v>0.125</v>
      </c>
      <c r="AF193" s="55">
        <f>CUF_sources!F$24</f>
        <v>0.13</v>
      </c>
      <c r="AG193" s="55">
        <f>CUF_sources!G$24</f>
        <v>0.13500000000000001</v>
      </c>
      <c r="AH193" s="55">
        <f>CUF_sources!H$24</f>
        <v>0.14000000000000001</v>
      </c>
      <c r="AI193" s="55">
        <f>CUF_sources!I$24</f>
        <v>0.14000000000000001</v>
      </c>
      <c r="AJ193" s="55">
        <f>CUF_sources!J$24</f>
        <v>0.14000000000000001</v>
      </c>
    </row>
    <row r="194" spans="1:36" ht="15" customHeight="1" x14ac:dyDescent="0.25">
      <c r="A194" s="9" t="s">
        <v>12</v>
      </c>
      <c r="B194" s="9" t="s">
        <v>41</v>
      </c>
      <c r="C194" s="9" t="s">
        <v>42</v>
      </c>
      <c r="D194" s="55">
        <f>IFERROR((generation!H194*1000)/(365*24*capacity!H194),0)</f>
        <v>0</v>
      </c>
      <c r="E194" s="55">
        <f>IFERROR((generation!I194*1000)/(365*24*capacity!I194),0)</f>
        <v>0</v>
      </c>
      <c r="F194" s="55">
        <f>IFERROR((generation!J194*1000)/(365*24*capacity!J194),0)</f>
        <v>0</v>
      </c>
      <c r="G194" s="55">
        <f>IFERROR((generation!K194*1000)/(365*24*capacity!K194),0)</f>
        <v>0</v>
      </c>
      <c r="H194" s="55">
        <f>IFERROR((generation!L194*1000)/(365*24*capacity!L194),0)</f>
        <v>0</v>
      </c>
      <c r="I194" s="55">
        <f>IFERROR((generation!M194*1000)/(365*24*capacity!M194),0)</f>
        <v>0</v>
      </c>
      <c r="J194" s="55">
        <f>IFERROR((generation!N194*1000)/(365*24*capacity!N194),0)</f>
        <v>0</v>
      </c>
      <c r="K194" s="55">
        <f>IFERROR((generation!O194*1000)/(365*24*capacity!O194),0)</f>
        <v>0</v>
      </c>
      <c r="L194" s="55">
        <f>IFERROR((generation!P194*1000)/(365*24*capacity!P194),0)</f>
        <v>0</v>
      </c>
      <c r="M194" s="55">
        <f>IF(AND(AVERAGE(D194:L194)&gt;0,AVERAGE(D194:L194)&lt;1),AVERAGE(D194:L194),CUF_sources!C$25)</f>
        <v>0.37285714285714283</v>
      </c>
      <c r="N194" s="55">
        <f>IFERROR(M194*(CUF_sources!D$25/CUF_sources!C$25),0)</f>
        <v>0.38000000000000006</v>
      </c>
      <c r="O194" s="55">
        <f>IFERROR(N194*(CUF_sources!E$25/CUF_sources!D$25),0)</f>
        <v>0.39000000000000007</v>
      </c>
      <c r="P194" s="55">
        <f>IFERROR(O194*(CUF_sources!F$25/CUF_sources!E$25),0)</f>
        <v>0.40000000000000013</v>
      </c>
      <c r="Q194" s="55">
        <f>IFERROR(P194*(CUF_sources!G$25/CUF_sources!F$25),0)</f>
        <v>0.40500000000000014</v>
      </c>
      <c r="R194" s="55">
        <f>IFERROR(Q194*(CUF_sources!H$25/CUF_sources!G$25),0)</f>
        <v>0.41000000000000009</v>
      </c>
      <c r="S194" s="55">
        <f>IFERROR(R194*(CUF_sources!I$25/CUF_sources!H$25),0)</f>
        <v>0.41000000000000009</v>
      </c>
      <c r="T194" s="55">
        <f>IFERROR(S194*(CUF_sources!J$25/CUF_sources!I$25),0)</f>
        <v>0.41000000000000009</v>
      </c>
      <c r="U194" s="55">
        <f>IF(M194&gt;0,M194,CUF_sources!C$25)</f>
        <v>0.37285714285714283</v>
      </c>
      <c r="V194" s="55">
        <f>IFERROR(U194*(CUF_sources!D$25/CUF_sources!C$25),0)</f>
        <v>0.38000000000000006</v>
      </c>
      <c r="W194" s="55">
        <f>IFERROR(V194*(CUF_sources!E$25/CUF_sources!D$25),0)</f>
        <v>0.39000000000000007</v>
      </c>
      <c r="X194" s="55">
        <f>IFERROR(W194*(CUF_sources!F$25/CUF_sources!E$25),0)</f>
        <v>0.40000000000000013</v>
      </c>
      <c r="Y194" s="55">
        <f>IFERROR(X194*(CUF_sources!G$25/CUF_sources!F$25),0)</f>
        <v>0.40500000000000014</v>
      </c>
      <c r="Z194" s="55">
        <f>IFERROR(Y194*(CUF_sources!H$25/CUF_sources!G$25),0)</f>
        <v>0.41000000000000009</v>
      </c>
      <c r="AA194" s="55">
        <f>IFERROR(Z194*(CUF_sources!I$25/CUF_sources!H$25),0)</f>
        <v>0.41000000000000009</v>
      </c>
      <c r="AB194" s="55">
        <f>IFERROR(AA194*(CUF_sources!J$25/CUF_sources!I$25),0)</f>
        <v>0.41000000000000009</v>
      </c>
      <c r="AC194" s="55">
        <f>CUF_sources!C$25</f>
        <v>0.37285714285714283</v>
      </c>
      <c r="AD194" s="55">
        <f>CUF_sources!D$25</f>
        <v>0.38</v>
      </c>
      <c r="AE194" s="55">
        <f>CUF_sources!E$25</f>
        <v>0.39</v>
      </c>
      <c r="AF194" s="55">
        <f>CUF_sources!F$25</f>
        <v>0.4</v>
      </c>
      <c r="AG194" s="55">
        <f>CUF_sources!G$25</f>
        <v>0.40500000000000003</v>
      </c>
      <c r="AH194" s="55">
        <f>CUF_sources!H$25</f>
        <v>0.41</v>
      </c>
      <c r="AI194" s="55">
        <f>CUF_sources!I$25</f>
        <v>0.41</v>
      </c>
      <c r="AJ194" s="55">
        <f>CUF_sources!J$25</f>
        <v>0.41</v>
      </c>
    </row>
    <row r="195" spans="1:36" ht="15" customHeight="1" x14ac:dyDescent="0.25">
      <c r="A195" s="9" t="s">
        <v>12</v>
      </c>
      <c r="B195" s="9" t="s">
        <v>43</v>
      </c>
      <c r="C195" s="9" t="s">
        <v>44</v>
      </c>
      <c r="D195" s="55">
        <f>IFERROR((generation!H195*1000)/(365*24*capacity!H195),0)</f>
        <v>0</v>
      </c>
      <c r="E195" s="55">
        <f>IFERROR((generation!I195*1000)/(365*24*capacity!I195),0)</f>
        <v>0</v>
      </c>
      <c r="F195" s="55">
        <f>IFERROR((generation!J195*1000)/(365*24*capacity!J195),0)</f>
        <v>0</v>
      </c>
      <c r="G195" s="55">
        <f>IFERROR((generation!K195*1000)/(365*24*capacity!K195),0)</f>
        <v>0</v>
      </c>
      <c r="H195" s="55">
        <f>IFERROR((generation!L195*1000)/(365*24*capacity!L195),0)</f>
        <v>0</v>
      </c>
      <c r="I195" s="55">
        <f>IFERROR((generation!M195*1000)/(365*24*capacity!M195),0)</f>
        <v>0</v>
      </c>
      <c r="J195" s="55">
        <f>IFERROR((generation!N195*1000)/(365*24*capacity!N195),0)</f>
        <v>0</v>
      </c>
      <c r="K195" s="55">
        <f>IFERROR((generation!O195*1000)/(365*24*capacity!O195),0)</f>
        <v>0</v>
      </c>
      <c r="L195" s="55">
        <f>IFERROR((generation!P195*1000)/(365*24*capacity!P195),0)</f>
        <v>0</v>
      </c>
      <c r="M195" s="55">
        <f>IF(AND(AVERAGE(D195:L195)&gt;0,AVERAGE(D195:L195)&lt;1),AVERAGE(D195:L195),CUF_sources!C$26)</f>
        <v>0.20857142857142857</v>
      </c>
      <c r="N195" s="55">
        <f>IFERROR(M195*(CUF_sources!D$26/CUF_sources!C$26),0)</f>
        <v>0.23</v>
      </c>
      <c r="O195" s="55">
        <f>IFERROR(N195*(CUF_sources!E$26/CUF_sources!D$26),0)</f>
        <v>0.255</v>
      </c>
      <c r="P195" s="55">
        <f>IFERROR(O195*(CUF_sources!F$26/CUF_sources!E$26),0)</f>
        <v>0.28000000000000003</v>
      </c>
      <c r="Q195" s="55">
        <f>IFERROR(P195*(CUF_sources!G$26/CUF_sources!F$26),0)</f>
        <v>0.30000000000000004</v>
      </c>
      <c r="R195" s="55">
        <f>IFERROR(Q195*(CUF_sources!H$26/CUF_sources!G$26),0)</f>
        <v>0.31999999999999995</v>
      </c>
      <c r="S195" s="55">
        <f>IFERROR(R195*(CUF_sources!I$26/CUF_sources!H$26),0)</f>
        <v>0.33999999999999986</v>
      </c>
      <c r="T195" s="55">
        <f>IFERROR(S195*(CUF_sources!J$26/CUF_sources!I$26),0)</f>
        <v>0.35999999999999988</v>
      </c>
      <c r="U195" s="55">
        <f>IF(M195&gt;0,M195,CUF_sources!C$26)</f>
        <v>0.20857142857142857</v>
      </c>
      <c r="V195" s="55">
        <f>IFERROR(U195*(CUF_sources!D$26/CUF_sources!C$26),0)</f>
        <v>0.23</v>
      </c>
      <c r="W195" s="55">
        <f>IFERROR(V195*(CUF_sources!E$26/CUF_sources!D$26),0)</f>
        <v>0.255</v>
      </c>
      <c r="X195" s="55">
        <f>IFERROR(W195*(CUF_sources!F$26/CUF_sources!E$26),0)</f>
        <v>0.28000000000000003</v>
      </c>
      <c r="Y195" s="55">
        <f>IFERROR(X195*(CUF_sources!G$26/CUF_sources!F$26),0)</f>
        <v>0.30000000000000004</v>
      </c>
      <c r="Z195" s="55">
        <f>IFERROR(Y195*(CUF_sources!H$26/CUF_sources!G$26),0)</f>
        <v>0.31999999999999995</v>
      </c>
      <c r="AA195" s="55">
        <f>IFERROR(Z195*(CUF_sources!I$26/CUF_sources!H$26),0)</f>
        <v>0.33999999999999986</v>
      </c>
      <c r="AB195" s="55">
        <f>IFERROR(AA195*(CUF_sources!J$26/CUF_sources!I$26),0)</f>
        <v>0.35999999999999988</v>
      </c>
      <c r="AC195" s="55">
        <f>CUF_sources!C$26</f>
        <v>0.20857142857142857</v>
      </c>
      <c r="AD195" s="55">
        <f>CUF_sources!D$26</f>
        <v>0.23</v>
      </c>
      <c r="AE195" s="55">
        <f>CUF_sources!E$26</f>
        <v>0.255</v>
      </c>
      <c r="AF195" s="55">
        <f>CUF_sources!F$26</f>
        <v>0.28000000000000003</v>
      </c>
      <c r="AG195" s="55">
        <f>CUF_sources!G$26</f>
        <v>0.30000000000000004</v>
      </c>
      <c r="AH195" s="55">
        <f>CUF_sources!H$26</f>
        <v>0.32</v>
      </c>
      <c r="AI195" s="55">
        <f>CUF_sources!I$26</f>
        <v>0.33999999999999997</v>
      </c>
      <c r="AJ195" s="55">
        <f>CUF_sources!J$26</f>
        <v>0.36</v>
      </c>
    </row>
    <row r="196" spans="1:36" ht="15" customHeight="1" x14ac:dyDescent="0.25">
      <c r="A196" s="9" t="s">
        <v>12</v>
      </c>
      <c r="B196" s="9" t="s">
        <v>45</v>
      </c>
      <c r="C196" s="9" t="s">
        <v>46</v>
      </c>
      <c r="D196" s="55">
        <f>IFERROR((generation!H196*1000)/(365*24*capacity!H196),0)</f>
        <v>0</v>
      </c>
      <c r="E196" s="55">
        <f>IFERROR((generation!I196*1000)/(365*24*capacity!I196),0)</f>
        <v>0</v>
      </c>
      <c r="F196" s="55">
        <f>IFERROR((generation!J196*1000)/(365*24*capacity!J196),0)</f>
        <v>0</v>
      </c>
      <c r="G196" s="55">
        <f>IFERROR((generation!K196*1000)/(365*24*capacity!K196),0)</f>
        <v>0</v>
      </c>
      <c r="H196" s="55">
        <f>IFERROR((generation!L196*1000)/(365*24*capacity!L196),0)</f>
        <v>0</v>
      </c>
      <c r="I196" s="55">
        <f>IFERROR((generation!M196*1000)/(365*24*capacity!M196),0)</f>
        <v>0</v>
      </c>
      <c r="J196" s="55">
        <f>IFERROR((generation!N196*1000)/(365*24*capacity!N196),0)</f>
        <v>0</v>
      </c>
      <c r="K196" s="55">
        <f>IFERROR((generation!O196*1000)/(365*24*capacity!O196),0)</f>
        <v>0</v>
      </c>
      <c r="L196" s="55">
        <f>IFERROR((generation!P196*1000)/(365*24*capacity!P196),0)</f>
        <v>0</v>
      </c>
      <c r="M196" s="55">
        <f>IF(AND(AVERAGE(D196:L196)&gt;0,AVERAGE(D196:L196)&lt;1),AVERAGE(D196:L196),CUF_sources!C$27)</f>
        <v>0.95</v>
      </c>
      <c r="N196" s="55">
        <f>IFERROR(M196*(CUF_sources!D$27/CUF_sources!C$27),0)</f>
        <v>0.95</v>
      </c>
      <c r="O196" s="55">
        <f>IFERROR(N196*(CUF_sources!E$27/CUF_sources!D$27),0)</f>
        <v>0.95</v>
      </c>
      <c r="P196" s="55">
        <f>IFERROR(O196*(CUF_sources!F$27/CUF_sources!E$27),0)</f>
        <v>0.95</v>
      </c>
      <c r="Q196" s="55">
        <f>IFERROR(P196*(CUF_sources!G$27/CUF_sources!F$27),0)</f>
        <v>0.95</v>
      </c>
      <c r="R196" s="55">
        <f>IFERROR(Q196*(CUF_sources!H$27/CUF_sources!G$27),0)</f>
        <v>0.95</v>
      </c>
      <c r="S196" s="55">
        <f>IFERROR(R196*(CUF_sources!I$27/CUF_sources!H$27),0)</f>
        <v>0.95</v>
      </c>
      <c r="T196" s="55">
        <f>IFERROR(S196*(CUF_sources!J$27/CUF_sources!I$27),0)</f>
        <v>0.95</v>
      </c>
      <c r="U196" s="55">
        <f>IF(M196&gt;0,M196,CUF_sources!C$27)</f>
        <v>0.95</v>
      </c>
      <c r="V196" s="55">
        <f>IFERROR(U196*(CUF_sources!D$27/CUF_sources!C$27),0)</f>
        <v>0.95</v>
      </c>
      <c r="W196" s="55">
        <f>IFERROR(V196*(CUF_sources!E$27/CUF_sources!D$27),0)</f>
        <v>0.95</v>
      </c>
      <c r="X196" s="55">
        <f>IFERROR(W196*(CUF_sources!F$27/CUF_sources!E$27),0)</f>
        <v>0.95</v>
      </c>
      <c r="Y196" s="55">
        <f>IFERROR(X196*(CUF_sources!G$27/CUF_sources!F$27),0)</f>
        <v>0.95</v>
      </c>
      <c r="Z196" s="55">
        <f>IFERROR(Y196*(CUF_sources!H$27/CUF_sources!G$27),0)</f>
        <v>0.95</v>
      </c>
      <c r="AA196" s="55">
        <f>IFERROR(Z196*(CUF_sources!I$27/CUF_sources!H$27),0)</f>
        <v>0.95</v>
      </c>
      <c r="AB196" s="55">
        <f>IFERROR(AA196*(CUF_sources!J$27/CUF_sources!I$27),0)</f>
        <v>0.95</v>
      </c>
      <c r="AC196" s="55">
        <f>CUF_sources!C$27</f>
        <v>0.95</v>
      </c>
      <c r="AD196" s="55">
        <f>CUF_sources!D$27</f>
        <v>0.95</v>
      </c>
      <c r="AE196" s="55">
        <f>CUF_sources!E$27</f>
        <v>0.95</v>
      </c>
      <c r="AF196" s="55">
        <f>CUF_sources!F$27</f>
        <v>0.95</v>
      </c>
      <c r="AG196" s="55">
        <f>CUF_sources!G$27</f>
        <v>0.95</v>
      </c>
      <c r="AH196" s="55">
        <f>CUF_sources!H$27</f>
        <v>0.95</v>
      </c>
      <c r="AI196" s="55">
        <f>CUF_sources!I$27</f>
        <v>0.95</v>
      </c>
      <c r="AJ196" s="55">
        <f>CUF_sources!J$27</f>
        <v>0.95</v>
      </c>
    </row>
    <row r="197" spans="1:36" ht="15" customHeight="1" x14ac:dyDescent="0.25">
      <c r="A197" s="9" t="s">
        <v>11</v>
      </c>
      <c r="B197" s="9" t="s">
        <v>29</v>
      </c>
      <c r="C197" s="9" t="s">
        <v>30</v>
      </c>
      <c r="D197" s="55">
        <f>IFERROR((generation!H197*1000)/(365*24*capacity!H197),0)</f>
        <v>0.77359208523592082</v>
      </c>
      <c r="E197" s="55">
        <f>IFERROR((generation!I197*1000)/(365*24*capacity!I197),0)</f>
        <v>0.84995502974955028</v>
      </c>
      <c r="F197" s="55">
        <f>IFERROR((generation!J197*1000)/(365*24*capacity!J197),0)</f>
        <v>0.76850337354324272</v>
      </c>
      <c r="G197" s="55">
        <f>IFERROR((generation!K197*1000)/(365*24*capacity!K197),0)</f>
        <v>0.7803212652359639</v>
      </c>
      <c r="H197" s="55">
        <f>IFERROR((generation!L197*1000)/(365*24*capacity!L197),0)</f>
        <v>0.77401255662971202</v>
      </c>
      <c r="I197" s="55">
        <f>IFERROR((generation!M197*1000)/(365*24*capacity!M197),0)</f>
        <v>0.636505798214416</v>
      </c>
      <c r="J197" s="55">
        <f>IFERROR((generation!N197*1000)/(365*24*capacity!N197),0)</f>
        <v>0.47134801431693496</v>
      </c>
      <c r="K197" s="55">
        <f>IFERROR((generation!O197*1000)/(365*24*capacity!O197),0)</f>
        <v>0.53896930870760351</v>
      </c>
      <c r="L197" s="55">
        <f>IFERROR((generation!P197*1000)/(365*24*capacity!P197),0)</f>
        <v>0.44333581363914043</v>
      </c>
      <c r="M197" s="55">
        <f>IF(AND(AVERAGE(D197:L197)&gt;0,AVERAGE(D197:L197)&lt;1),AVERAGE(D197:L197),CUF_sources!C$15)</f>
        <v>0.67072702725249822</v>
      </c>
      <c r="N197" s="55">
        <f>IFERROR(M197*(CUF_sources!D$15/CUF_sources!C$15),0)</f>
        <v>0.67072702725249822</v>
      </c>
      <c r="O197" s="55">
        <f>IFERROR(N197*(CUF_sources!E$15/CUF_sources!D$15),0)</f>
        <v>0.67072702725249822</v>
      </c>
      <c r="P197" s="55">
        <f>IFERROR(O197*(CUF_sources!F$15/CUF_sources!E$15),0)</f>
        <v>0.67072702725249822</v>
      </c>
      <c r="Q197" s="55">
        <f>IFERROR(P197*(CUF_sources!G$15/CUF_sources!F$15),0)</f>
        <v>0.67072702725249822</v>
      </c>
      <c r="R197" s="55">
        <f>IFERROR(Q197*(CUF_sources!H$15/CUF_sources!G$15),0)</f>
        <v>0.67072702725249822</v>
      </c>
      <c r="S197" s="55">
        <f>IFERROR(R197*(CUF_sources!I$15/CUF_sources!H$15),0)</f>
        <v>0.67072702725249822</v>
      </c>
      <c r="T197" s="55">
        <f>IFERROR(S197*(CUF_sources!J$15/CUF_sources!I$15),0)</f>
        <v>0.67072702725249822</v>
      </c>
      <c r="U197" s="55">
        <f>IF(M197&lt;CUF_sources!C$15,CUF_sources!C$15,CUF!M197)</f>
        <v>0.85</v>
      </c>
      <c r="V197" s="55">
        <f>IFERROR(U197*(CUF_sources!D$15/CUF_sources!C$15),0)</f>
        <v>0.85</v>
      </c>
      <c r="W197" s="55">
        <f>IFERROR(V197*(CUF_sources!E$15/CUF_sources!D$15),0)</f>
        <v>0.85</v>
      </c>
      <c r="X197" s="55">
        <f>IFERROR(W197*(CUF_sources!F$15/CUF_sources!E$15),0)</f>
        <v>0.85</v>
      </c>
      <c r="Y197" s="55">
        <f>IFERROR(X197*(CUF_sources!G$15/CUF_sources!F$15),0)</f>
        <v>0.85</v>
      </c>
      <c r="Z197" s="55">
        <f>IFERROR(Y197*(CUF_sources!H$15/CUF_sources!G$15),0)</f>
        <v>0.85</v>
      </c>
      <c r="AA197" s="55">
        <f>IFERROR(Z197*(CUF_sources!I$15/CUF_sources!H$15),0)</f>
        <v>0.85</v>
      </c>
      <c r="AB197" s="55">
        <f>IFERROR(AA197*(CUF_sources!J$15/CUF_sources!I$15),0)</f>
        <v>0.85</v>
      </c>
      <c r="AC197" s="55">
        <f>CUF_sources!C$15</f>
        <v>0.85</v>
      </c>
      <c r="AD197" s="55">
        <f>CUF_sources!D$15</f>
        <v>0.85</v>
      </c>
      <c r="AE197" s="55">
        <f>CUF_sources!E$15</f>
        <v>0.85</v>
      </c>
      <c r="AF197" s="55">
        <f>CUF_sources!F$15</f>
        <v>0.85</v>
      </c>
      <c r="AG197" s="55">
        <f>CUF_sources!G$15</f>
        <v>0.85</v>
      </c>
      <c r="AH197" s="55">
        <f>CUF_sources!H$15</f>
        <v>0.85</v>
      </c>
      <c r="AI197" s="55">
        <f>CUF_sources!I$15</f>
        <v>0.85</v>
      </c>
      <c r="AJ197" s="55">
        <f>CUF_sources!J$15</f>
        <v>0.85</v>
      </c>
    </row>
    <row r="198" spans="1:36" ht="15" customHeight="1" x14ac:dyDescent="0.25">
      <c r="A198" s="9" t="s">
        <v>11</v>
      </c>
      <c r="B198" s="9" t="s">
        <v>31</v>
      </c>
      <c r="C198" s="9" t="s">
        <v>32</v>
      </c>
      <c r="D198" s="55">
        <f>IFERROR((generation!H198*1000)/(365*24*capacity!H198),0)</f>
        <v>0.7174310105221362</v>
      </c>
      <c r="E198" s="55">
        <f>IFERROR((generation!I198*1000)/(365*24*capacity!I198),0)</f>
        <v>0.62692120858836098</v>
      </c>
      <c r="F198" s="55">
        <f>IFERROR((generation!J198*1000)/(365*24*capacity!J198),0)</f>
        <v>0.5178605403348554</v>
      </c>
      <c r="G198" s="55">
        <f>IFERROR((generation!K198*1000)/(365*24*capacity!K198),0)</f>
        <v>0.27378605735212214</v>
      </c>
      <c r="H198" s="55">
        <f>IFERROR((generation!L198*1000)/(365*24*capacity!L198),0)</f>
        <v>0.59686134705242233</v>
      </c>
      <c r="I198" s="55">
        <f>IFERROR((generation!M198*1000)/(365*24*capacity!M198),0)</f>
        <v>0.46923837925655987</v>
      </c>
      <c r="J198" s="55">
        <f>IFERROR((generation!N198*1000)/(365*24*capacity!N198),0)</f>
        <v>0.39255176563328947</v>
      </c>
      <c r="K198" s="55">
        <f>IFERROR((generation!O198*1000)/(365*24*capacity!O198),0)</f>
        <v>0.35677000203840731</v>
      </c>
      <c r="L198" s="55">
        <f>IFERROR((generation!P198*1000)/(365*24*capacity!P198),0)</f>
        <v>0.33602682949596757</v>
      </c>
      <c r="M198" s="55">
        <f>IF(AND(AVERAGE(D198:L198)&gt;0,AVERAGE(D198:L198)&lt;1),AVERAGE(D198:L198),CUF_sources!C$16)</f>
        <v>0.47638301558601337</v>
      </c>
      <c r="N198" s="55">
        <f>IFERROR(M198*(CUF_sources!D$16/CUF_sources!C$16),0)</f>
        <v>0.47638301558601337</v>
      </c>
      <c r="O198" s="55">
        <f>IFERROR(N198*(CUF_sources!E$16/CUF_sources!D$16),0)</f>
        <v>0.47638301558601337</v>
      </c>
      <c r="P198" s="55">
        <f>IFERROR(O198*(CUF_sources!F$16/CUF_sources!E$16),0)</f>
        <v>0.47638301558601337</v>
      </c>
      <c r="Q198" s="55">
        <f>IFERROR(P198*(CUF_sources!G$16/CUF_sources!F$16),0)</f>
        <v>0.47638301558601337</v>
      </c>
      <c r="R198" s="55">
        <f>IFERROR(Q198*(CUF_sources!H$16/CUF_sources!G$16),0)</f>
        <v>0.47638301558601337</v>
      </c>
      <c r="S198" s="55">
        <f>IFERROR(R198*(CUF_sources!I$16/CUF_sources!H$16),0)</f>
        <v>0.47638301558601337</v>
      </c>
      <c r="T198" s="55">
        <f>IFERROR(S198*(CUF_sources!J$16/CUF_sources!I$16),0)</f>
        <v>0.47638301558601337</v>
      </c>
      <c r="U198" s="55">
        <f>IF(M198&lt;CUF_sources!C$16,CUF_sources!C$16,CUF!M198)</f>
        <v>0.85</v>
      </c>
      <c r="V198" s="55">
        <f>IFERROR(U198*(CUF_sources!D$16/CUF_sources!C$16),0)</f>
        <v>0.85</v>
      </c>
      <c r="W198" s="55">
        <f>IFERROR(V198*(CUF_sources!E$16/CUF_sources!D$16),0)</f>
        <v>0.85</v>
      </c>
      <c r="X198" s="55">
        <f>IFERROR(W198*(CUF_sources!F$16/CUF_sources!E$16),0)</f>
        <v>0.85</v>
      </c>
      <c r="Y198" s="55">
        <f>IFERROR(X198*(CUF_sources!G$16/CUF_sources!F$16),0)</f>
        <v>0.85</v>
      </c>
      <c r="Z198" s="55">
        <f>IFERROR(Y198*(CUF_sources!H$16/CUF_sources!G$16),0)</f>
        <v>0.85</v>
      </c>
      <c r="AA198" s="55">
        <f>IFERROR(Z198*(CUF_sources!I$16/CUF_sources!H$16),0)</f>
        <v>0.85</v>
      </c>
      <c r="AB198" s="55">
        <f>IFERROR(AA198*(CUF_sources!J$16/CUF_sources!I$16),0)</f>
        <v>0.85</v>
      </c>
      <c r="AC198" s="55">
        <f>CUF_sources!C$16</f>
        <v>0.85</v>
      </c>
      <c r="AD198" s="55">
        <f>CUF_sources!D$16</f>
        <v>0.85</v>
      </c>
      <c r="AE198" s="55">
        <f>CUF_sources!E$16</f>
        <v>0.85</v>
      </c>
      <c r="AF198" s="55">
        <f>CUF_sources!F$16</f>
        <v>0.85</v>
      </c>
      <c r="AG198" s="55">
        <f>CUF_sources!G$16</f>
        <v>0.85</v>
      </c>
      <c r="AH198" s="55">
        <f>CUF_sources!H$16</f>
        <v>0.85</v>
      </c>
      <c r="AI198" s="55">
        <f>CUF_sources!I$16</f>
        <v>0.85</v>
      </c>
      <c r="AJ198" s="55">
        <f>CUF_sources!J$16</f>
        <v>0.85</v>
      </c>
    </row>
    <row r="199" spans="1:36" ht="15" customHeight="1" x14ac:dyDescent="0.25">
      <c r="A199" s="9" t="s">
        <v>11</v>
      </c>
      <c r="B199" s="9" t="s">
        <v>33</v>
      </c>
      <c r="C199" s="9" t="s">
        <v>34</v>
      </c>
      <c r="D199" s="55">
        <f>IFERROR((generation!H199*1000)/(365*24*capacity!H199),0)</f>
        <v>0</v>
      </c>
      <c r="E199" s="55">
        <f>IFERROR((generation!I199*1000)/(365*24*capacity!I199),0)</f>
        <v>0</v>
      </c>
      <c r="F199" s="55">
        <f>IFERROR((generation!J199*1000)/(365*24*capacity!J199),0)</f>
        <v>0</v>
      </c>
      <c r="G199" s="55">
        <f>IFERROR((generation!K199*1000)/(365*24*capacity!K199),0)</f>
        <v>0</v>
      </c>
      <c r="H199" s="55">
        <f>IFERROR((generation!L199*1000)/(365*24*capacity!L199),0)</f>
        <v>0</v>
      </c>
      <c r="I199" s="55">
        <f>IFERROR((generation!M199*1000)/(365*24*capacity!M199),0)</f>
        <v>0</v>
      </c>
      <c r="J199" s="55">
        <f>IFERROR((generation!N199*1000)/(365*24*capacity!N199),0)</f>
        <v>0</v>
      </c>
      <c r="K199" s="55">
        <f>IFERROR((generation!O199*1000)/(365*24*capacity!O199),0)</f>
        <v>0</v>
      </c>
      <c r="L199" s="55">
        <f>IFERROR((generation!P199*1000)/(365*24*capacity!P199),0)</f>
        <v>0</v>
      </c>
      <c r="M199" s="55">
        <f>IF(AND(AVERAGE(D199:L199)&gt;0,AVERAGE(D199:L199)&lt;1),AVERAGE(D199:L199),CUF_sources!C$17)</f>
        <v>0.81</v>
      </c>
      <c r="N199" s="55">
        <f>IFERROR(M199*(CUF_sources!D$17/CUF_sources!C$17),0)</f>
        <v>0.81</v>
      </c>
      <c r="O199" s="55">
        <f>IFERROR(N199*(CUF_sources!E$17/CUF_sources!D$17),0)</f>
        <v>0.81</v>
      </c>
      <c r="P199" s="55">
        <f>IFERROR(O199*(CUF_sources!F$17/CUF_sources!E$17),0)</f>
        <v>0.81</v>
      </c>
      <c r="Q199" s="55">
        <f>IFERROR(P199*(CUF_sources!G$17/CUF_sources!F$17),0)</f>
        <v>0.81</v>
      </c>
      <c r="R199" s="55">
        <f>IFERROR(Q199*(CUF_sources!H$17/CUF_sources!G$17),0)</f>
        <v>0.81</v>
      </c>
      <c r="S199" s="55">
        <f>IFERROR(R199*(CUF_sources!I$17/CUF_sources!H$17),0)</f>
        <v>0.81</v>
      </c>
      <c r="T199" s="55">
        <f>IFERROR(S199*(CUF_sources!J$17/CUF_sources!I$17),0)</f>
        <v>0.81</v>
      </c>
      <c r="U199" s="55">
        <f>IF(M199&lt;CUF_sources!C$17,CUF_sources!C$17,CUF!M199)</f>
        <v>0.81</v>
      </c>
      <c r="V199" s="55">
        <f>IFERROR(U199*(CUF_sources!D$17/CUF_sources!C$17),0)</f>
        <v>0.81</v>
      </c>
      <c r="W199" s="55">
        <f>IFERROR(V199*(CUF_sources!E$17/CUF_sources!D$17),0)</f>
        <v>0.81</v>
      </c>
      <c r="X199" s="55">
        <f>IFERROR(W199*(CUF_sources!F$17/CUF_sources!E$17),0)</f>
        <v>0.81</v>
      </c>
      <c r="Y199" s="55">
        <f>IFERROR(X199*(CUF_sources!G$17/CUF_sources!F$17),0)</f>
        <v>0.81</v>
      </c>
      <c r="Z199" s="55">
        <f>IFERROR(Y199*(CUF_sources!H$17/CUF_sources!G$17),0)</f>
        <v>0.81</v>
      </c>
      <c r="AA199" s="55">
        <f>IFERROR(Z199*(CUF_sources!I$17/CUF_sources!H$17),0)</f>
        <v>0.81</v>
      </c>
      <c r="AB199" s="55">
        <f>IFERROR(AA199*(CUF_sources!J$17/CUF_sources!I$17),0)</f>
        <v>0.81</v>
      </c>
      <c r="AC199" s="55">
        <f>CUF_sources!C$17</f>
        <v>0.81</v>
      </c>
      <c r="AD199" s="55">
        <f>CUF_sources!D$17</f>
        <v>0.81</v>
      </c>
      <c r="AE199" s="55">
        <f>CUF_sources!E$17</f>
        <v>0.81</v>
      </c>
      <c r="AF199" s="55">
        <f>CUF_sources!F$17</f>
        <v>0.81</v>
      </c>
      <c r="AG199" s="55">
        <f>CUF_sources!G$17</f>
        <v>0.81</v>
      </c>
      <c r="AH199" s="55">
        <f>CUF_sources!H$17</f>
        <v>0.81</v>
      </c>
      <c r="AI199" s="55">
        <f>CUF_sources!I$17</f>
        <v>0.81</v>
      </c>
      <c r="AJ199" s="55">
        <f>CUF_sources!J$17</f>
        <v>0.81</v>
      </c>
    </row>
    <row r="200" spans="1:36" ht="15" customHeight="1" x14ac:dyDescent="0.25">
      <c r="A200" s="9" t="s">
        <v>11</v>
      </c>
      <c r="B200" s="9" t="s">
        <v>35</v>
      </c>
      <c r="C200" s="9" t="s">
        <v>36</v>
      </c>
      <c r="D200" s="55">
        <f>IFERROR((generation!H200*1000)/(365*24*capacity!H200),0)</f>
        <v>0.25080291521537146</v>
      </c>
      <c r="E200" s="55">
        <f>IFERROR((generation!I200*1000)/(365*24*capacity!I200),0)</f>
        <v>0.22880093682435534</v>
      </c>
      <c r="F200" s="55">
        <f>IFERROR((generation!J200*1000)/(365*24*capacity!J200),0)</f>
        <v>0.28356807022282915</v>
      </c>
      <c r="G200" s="55">
        <f>IFERROR((generation!K200*1000)/(365*24*capacity!K200),0)</f>
        <v>0.31127604163438</v>
      </c>
      <c r="H200" s="55">
        <f>IFERROR((generation!L200*1000)/(365*24*capacity!L200),0)</f>
        <v>0.24130564426305645</v>
      </c>
      <c r="I200" s="55">
        <f>IFERROR((generation!M200*1000)/(365*24*capacity!M200),0)</f>
        <v>0.22657477726978401</v>
      </c>
      <c r="J200" s="55">
        <f>IFERROR((generation!N200*1000)/(365*24*capacity!N200),0)</f>
        <v>0.19355715910404311</v>
      </c>
      <c r="K200" s="55">
        <f>IFERROR((generation!O200*1000)/(365*24*capacity!O200),0)</f>
        <v>0.25624516880745851</v>
      </c>
      <c r="L200" s="55">
        <f>IFERROR((generation!P200*1000)/(365*24*capacity!P200),0)</f>
        <v>0.24386476819833647</v>
      </c>
      <c r="M200" s="55">
        <f>IF(AND(AVERAGE(D200:L200)&gt;0,AVERAGE(D200:L200)&lt;1),AVERAGE(D200:L200),CUF_sources!C$18)</f>
        <v>0.24844394239329048</v>
      </c>
      <c r="N200" s="55">
        <f>IFERROR(M200*(CUF_sources!D$18/CUF_sources!C$18),0)</f>
        <v>0.24844394239329048</v>
      </c>
      <c r="O200" s="55">
        <f>IFERROR(N200*(CUF_sources!E$18/CUF_sources!D$18),0)</f>
        <v>0.24844394239329048</v>
      </c>
      <c r="P200" s="55">
        <f>IFERROR(O200*(CUF_sources!F$18/CUF_sources!E$18),0)</f>
        <v>0.24844394239329048</v>
      </c>
      <c r="Q200" s="55">
        <f>IFERROR(P200*(CUF_sources!G$18/CUF_sources!F$18),0)</f>
        <v>0.24844394239329048</v>
      </c>
      <c r="R200" s="55">
        <f>IFERROR(Q200*(CUF_sources!H$18/CUF_sources!G$18),0)</f>
        <v>0.24844394239329048</v>
      </c>
      <c r="S200" s="55">
        <f>IFERROR(R200*(CUF_sources!I$18/CUF_sources!H$18),0)</f>
        <v>0.24844394239329048</v>
      </c>
      <c r="T200" s="55">
        <f>IFERROR(S200*(CUF_sources!J$18/CUF_sources!I$18),0)</f>
        <v>0.24844394239329048</v>
      </c>
      <c r="U200" s="55">
        <f>IF(M200&gt;0,M200,CUF_sources!C$18)</f>
        <v>0.24844394239329048</v>
      </c>
      <c r="V200" s="55">
        <f>IFERROR(U200*(CUF_sources!D$18/CUF_sources!C$18),0)</f>
        <v>0.24844394239329048</v>
      </c>
      <c r="W200" s="55">
        <f>IFERROR(V200*(CUF_sources!E$18/CUF_sources!D$18),0)</f>
        <v>0.24844394239329048</v>
      </c>
      <c r="X200" s="55">
        <f>IFERROR(W200*(CUF_sources!F$18/CUF_sources!E$18),0)</f>
        <v>0.24844394239329048</v>
      </c>
      <c r="Y200" s="55">
        <f>IFERROR(X200*(CUF_sources!G$18/CUF_sources!F$18),0)</f>
        <v>0.24844394239329048</v>
      </c>
      <c r="Z200" s="55">
        <f>IFERROR(Y200*(CUF_sources!H$18/CUF_sources!G$18),0)</f>
        <v>0.24844394239329048</v>
      </c>
      <c r="AA200" s="55">
        <f>IFERROR(Z200*(CUF_sources!I$18/CUF_sources!H$18),0)</f>
        <v>0.24844394239329048</v>
      </c>
      <c r="AB200" s="55">
        <f>IFERROR(AA200*(CUF_sources!J$18/CUF_sources!I$18),0)</f>
        <v>0.24844394239329048</v>
      </c>
      <c r="AC200" s="55">
        <f>CUF_sources!C$18</f>
        <v>0.37</v>
      </c>
      <c r="AD200" s="55">
        <f>CUF_sources!D$18</f>
        <v>0.37</v>
      </c>
      <c r="AE200" s="55">
        <f>CUF_sources!E$18</f>
        <v>0.37</v>
      </c>
      <c r="AF200" s="55">
        <f>CUF_sources!F$18</f>
        <v>0.37</v>
      </c>
      <c r="AG200" s="55">
        <f>CUF_sources!G$18</f>
        <v>0.37</v>
      </c>
      <c r="AH200" s="55">
        <f>CUF_sources!H$18</f>
        <v>0.37</v>
      </c>
      <c r="AI200" s="55">
        <f>CUF_sources!I$18</f>
        <v>0.37</v>
      </c>
      <c r="AJ200" s="55">
        <f>CUF_sources!J$18</f>
        <v>0.37</v>
      </c>
    </row>
    <row r="201" spans="1:36" ht="15" customHeight="1" x14ac:dyDescent="0.25">
      <c r="A201" s="9" t="s">
        <v>11</v>
      </c>
      <c r="B201" s="9" t="s">
        <v>79</v>
      </c>
      <c r="C201" s="9" t="s">
        <v>83</v>
      </c>
      <c r="D201" s="55">
        <f>IFERROR((generation!H201*1000)/(365*24*capacity!H201),0)</f>
        <v>0.16251183135517036</v>
      </c>
      <c r="E201" s="55">
        <f>IFERROR((generation!I201*1000)/(365*24*capacity!I201),0)</f>
        <v>0.1889032275699444</v>
      </c>
      <c r="F201" s="55">
        <f>IFERROR((generation!J201*1000)/(365*24*capacity!J201),0)</f>
        <v>0.19908293588810166</v>
      </c>
      <c r="G201" s="55">
        <f>IFERROR((generation!K201*1000)/(365*24*capacity!K201),0)</f>
        <v>0.19954897961008153</v>
      </c>
      <c r="H201" s="55">
        <f>IFERROR((generation!L201*1000)/(365*24*capacity!L201),0)</f>
        <v>0.18545551905719282</v>
      </c>
      <c r="I201" s="55">
        <f>IFERROR((generation!M201*1000)/(365*24*capacity!M201),0)</f>
        <v>0.21518058037191451</v>
      </c>
      <c r="J201" s="55">
        <f>IFERROR((generation!N201*1000)/(365*24*capacity!N201),0)</f>
        <v>0.20801272044711919</v>
      </c>
      <c r="K201" s="55">
        <f>IFERROR((generation!O201*1000)/(365*24*capacity!O201),0)</f>
        <v>0.19769064914008322</v>
      </c>
      <c r="L201" s="55">
        <f>IFERROR((generation!P201*1000)/(365*24*capacity!P201),0)</f>
        <v>0.21594436217582086</v>
      </c>
      <c r="M201" s="55">
        <f>IF(AND(AVERAGE(D201:L201)&gt;0,AVERAGE(D201:L201)&lt;1),AVERAGE(D201:L201),CUF_sources!C$19)</f>
        <v>0.19692564506838095</v>
      </c>
      <c r="N201" s="55">
        <f>IFERROR(M201*(CUF_sources!D$19/CUF_sources!C$19),0)</f>
        <v>0.23631077408205714</v>
      </c>
      <c r="O201" s="55">
        <f>IFERROR(N201*(CUF_sources!E$19/CUF_sources!D$19),0)</f>
        <v>0.25600333858889524</v>
      </c>
      <c r="P201" s="55">
        <f>IFERROR(O201*(CUF_sources!F$19/CUF_sources!E$19),0)</f>
        <v>0.27569590309573339</v>
      </c>
      <c r="Q201" s="55">
        <f>IFERROR(P201*(CUF_sources!G$19/CUF_sources!F$19),0)</f>
        <v>0.29538846760257148</v>
      </c>
      <c r="R201" s="55">
        <f>IFERROR(Q201*(CUF_sources!H$19/CUF_sources!G$19),0)</f>
        <v>0.31508103210940958</v>
      </c>
      <c r="S201" s="55">
        <f>IFERROR(R201*(CUF_sources!I$19/CUF_sources!H$19),0)</f>
        <v>0.33477359661624767</v>
      </c>
      <c r="T201" s="55">
        <f>IFERROR(S201*(CUF_sources!J$19/CUF_sources!I$19),0)</f>
        <v>0.35446616112308577</v>
      </c>
      <c r="U201" s="55">
        <f>IF(M201&gt;0,M201,CUF_sources!C$19)</f>
        <v>0.19692564506838095</v>
      </c>
      <c r="V201" s="55">
        <f>IFERROR(U201*(CUF_sources!D$19/CUF_sources!C$19),0)</f>
        <v>0.23631077408205714</v>
      </c>
      <c r="W201" s="55">
        <f>IFERROR(V201*(CUF_sources!E$19/CUF_sources!D$19),0)</f>
        <v>0.25600333858889524</v>
      </c>
      <c r="X201" s="55">
        <f>IFERROR(W201*(CUF_sources!F$19/CUF_sources!E$19),0)</f>
        <v>0.27569590309573339</v>
      </c>
      <c r="Y201" s="55">
        <f>IFERROR(X201*(CUF_sources!G$19/CUF_sources!F$19),0)</f>
        <v>0.29538846760257148</v>
      </c>
      <c r="Z201" s="55">
        <f>IFERROR(Y201*(CUF_sources!H$19/CUF_sources!G$19),0)</f>
        <v>0.31508103210940958</v>
      </c>
      <c r="AA201" s="55">
        <f>IFERROR(Z201*(CUF_sources!I$19/CUF_sources!H$19),0)</f>
        <v>0.33477359661624767</v>
      </c>
      <c r="AB201" s="55">
        <f>IFERROR(AA201*(CUF_sources!J$19/CUF_sources!I$19),0)</f>
        <v>0.35446616112308577</v>
      </c>
      <c r="AC201" s="55">
        <f>CUF_sources!C$19</f>
        <v>0.25</v>
      </c>
      <c r="AD201" s="55">
        <f>CUF_sources!D$19</f>
        <v>0.3</v>
      </c>
      <c r="AE201" s="55">
        <f>CUF_sources!E$19</f>
        <v>0.32499999999999996</v>
      </c>
      <c r="AF201" s="55">
        <f>CUF_sources!F$19</f>
        <v>0.35</v>
      </c>
      <c r="AG201" s="55">
        <f>CUF_sources!G$19</f>
        <v>0.375</v>
      </c>
      <c r="AH201" s="55">
        <f>CUF_sources!H$19</f>
        <v>0.4</v>
      </c>
      <c r="AI201" s="55">
        <f>CUF_sources!I$19</f>
        <v>0.42500000000000004</v>
      </c>
      <c r="AJ201" s="55">
        <f>CUF_sources!J$19</f>
        <v>0.45</v>
      </c>
    </row>
    <row r="202" spans="1:36" ht="15" customHeight="1" x14ac:dyDescent="0.25">
      <c r="A202" s="9" t="s">
        <v>11</v>
      </c>
      <c r="B202" s="9" t="s">
        <v>78</v>
      </c>
      <c r="C202" s="9" t="s">
        <v>84</v>
      </c>
      <c r="D202" s="55">
        <f>IFERROR((generation!H202*1000)/(365*24*capacity!H202),0)</f>
        <v>0</v>
      </c>
      <c r="E202" s="55">
        <f>IFERROR((generation!I202*1000)/(365*24*capacity!I202),0)</f>
        <v>0</v>
      </c>
      <c r="F202" s="55">
        <f>IFERROR((generation!J202*1000)/(365*24*capacity!J202),0)</f>
        <v>0</v>
      </c>
      <c r="G202" s="55">
        <f>IFERROR((generation!K202*1000)/(365*24*capacity!K202),0)</f>
        <v>0</v>
      </c>
      <c r="H202" s="55">
        <f>IFERROR((generation!L202*1000)/(365*24*capacity!L202),0)</f>
        <v>0</v>
      </c>
      <c r="I202" s="55">
        <f>IFERROR((generation!M202*1000)/(365*24*capacity!M202),0)</f>
        <v>0</v>
      </c>
      <c r="J202" s="55">
        <f>IFERROR((generation!N202*1000)/(365*24*capacity!N202),0)</f>
        <v>0</v>
      </c>
      <c r="K202" s="55">
        <f>IFERROR((generation!O202*1000)/(365*24*capacity!O202),0)</f>
        <v>0</v>
      </c>
      <c r="L202" s="55">
        <f>IFERROR((generation!P202*1000)/(365*24*capacity!P202),0)</f>
        <v>0</v>
      </c>
      <c r="M202" s="55">
        <f>IF(AND(AVERAGE(D202:L202)&gt;0,AVERAGE(D202:L202)&lt;1),AVERAGE(D202:L202),CUF_sources!C$20)</f>
        <v>0.35714285714285715</v>
      </c>
      <c r="N202" s="55">
        <f>IFERROR(M202*(CUF_sources!D$20/CUF_sources!C$20),0)</f>
        <v>0.4</v>
      </c>
      <c r="O202" s="55">
        <f>IFERROR(N202*(CUF_sources!E$20/CUF_sources!D$20),0)</f>
        <v>0.43</v>
      </c>
      <c r="P202" s="55">
        <f>IFERROR(O202*(CUF_sources!F$20/CUF_sources!E$20),0)</f>
        <v>0.45999999999999996</v>
      </c>
      <c r="Q202" s="55">
        <f>IFERROR(P202*(CUF_sources!G$20/CUF_sources!F$20),0)</f>
        <v>0.46999999999999992</v>
      </c>
      <c r="R202" s="55">
        <f>IFERROR(Q202*(CUF_sources!H$20/CUF_sources!G$20),0)</f>
        <v>0.47999999999999987</v>
      </c>
      <c r="S202" s="55">
        <f>IFERROR(R202*(CUF_sources!I$20/CUF_sources!H$20),0)</f>
        <v>0.47999999999999987</v>
      </c>
      <c r="T202" s="55">
        <f>IFERROR(S202*(CUF_sources!J$20/CUF_sources!I$20),0)</f>
        <v>0.47999999999999987</v>
      </c>
      <c r="U202" s="55">
        <f>IF(M202&gt;0,M202,CUF_sources!C$20)</f>
        <v>0.35714285714285715</v>
      </c>
      <c r="V202" s="55">
        <f>IFERROR(U202*(CUF_sources!D$20/CUF_sources!C$20),0)</f>
        <v>0.4</v>
      </c>
      <c r="W202" s="55">
        <f>IFERROR(V202*(CUF_sources!E$20/CUF_sources!D$20),0)</f>
        <v>0.43</v>
      </c>
      <c r="X202" s="55">
        <f>IFERROR(W202*(CUF_sources!F$20/CUF_sources!E$20),0)</f>
        <v>0.45999999999999996</v>
      </c>
      <c r="Y202" s="55">
        <f>IFERROR(X202*(CUF_sources!G$20/CUF_sources!F$20),0)</f>
        <v>0.46999999999999992</v>
      </c>
      <c r="Z202" s="55">
        <f>IFERROR(Y202*(CUF_sources!H$20/CUF_sources!G$20),0)</f>
        <v>0.47999999999999987</v>
      </c>
      <c r="AA202" s="55">
        <f>IFERROR(Z202*(CUF_sources!I$20/CUF_sources!H$20),0)</f>
        <v>0.47999999999999987</v>
      </c>
      <c r="AB202" s="55">
        <f>IFERROR(AA202*(CUF_sources!J$20/CUF_sources!I$20),0)</f>
        <v>0.47999999999999987</v>
      </c>
      <c r="AC202" s="55">
        <f>CUF_sources!C$20</f>
        <v>0.35714285714285715</v>
      </c>
      <c r="AD202" s="55">
        <f>CUF_sources!D$20</f>
        <v>0.4</v>
      </c>
      <c r="AE202" s="55">
        <f>CUF_sources!E$20</f>
        <v>0.43000000000000005</v>
      </c>
      <c r="AF202" s="55">
        <f>CUF_sources!F$20</f>
        <v>0.46</v>
      </c>
      <c r="AG202" s="55">
        <f>CUF_sources!G$20</f>
        <v>0.47</v>
      </c>
      <c r="AH202" s="55">
        <f>CUF_sources!H$20</f>
        <v>0.48</v>
      </c>
      <c r="AI202" s="55">
        <f>CUF_sources!I$20</f>
        <v>0.48</v>
      </c>
      <c r="AJ202" s="55">
        <f>CUF_sources!J$20</f>
        <v>0.48</v>
      </c>
    </row>
    <row r="203" spans="1:36" ht="15" customHeight="1" x14ac:dyDescent="0.25">
      <c r="A203" s="9" t="s">
        <v>11</v>
      </c>
      <c r="B203" s="9" t="s">
        <v>37</v>
      </c>
      <c r="C203" s="9" t="s">
        <v>38</v>
      </c>
      <c r="D203" s="55">
        <f>IFERROR((generation!H203*1000)/(365*24*capacity!H203),0)</f>
        <v>0.13757437387574373</v>
      </c>
      <c r="E203" s="55">
        <f>IFERROR((generation!I203*1000)/(365*24*capacity!I203),0)</f>
        <v>0.12835670797999565</v>
      </c>
      <c r="F203" s="55">
        <f>IFERROR((generation!J203*1000)/(365*24*capacity!J203),0)</f>
        <v>0.10335389463003017</v>
      </c>
      <c r="G203" s="55">
        <f>IFERROR((generation!K203*1000)/(365*24*capacity!K203),0)</f>
        <v>0.14527637900240886</v>
      </c>
      <c r="H203" s="55">
        <f>IFERROR((generation!L203*1000)/(365*24*capacity!L203),0)</f>
        <v>0.30453535604515425</v>
      </c>
      <c r="I203" s="55">
        <f>IFERROR((generation!M203*1000)/(365*24*capacity!M203),0)</f>
        <v>0.15732985135175795</v>
      </c>
      <c r="J203" s="55">
        <f>IFERROR((generation!N203*1000)/(365*24*capacity!N203),0)</f>
        <v>0.2670114952114096</v>
      </c>
      <c r="K203" s="55">
        <f>IFERROR((generation!O203*1000)/(365*24*capacity!O203),0)</f>
        <v>0.50870024445366913</v>
      </c>
      <c r="L203" s="55">
        <f>IFERROR((generation!P203*1000)/(365*24*capacity!P203),0)</f>
        <v>0.80320955834654462</v>
      </c>
      <c r="M203" s="55">
        <f>IF(AND(AVERAGE(D203:L203)&gt;0,AVERAGE(D203:L203)&lt;1),AVERAGE(D203:L203),CUF_sources!C$21)</f>
        <v>0.28392754009963489</v>
      </c>
      <c r="N203" s="55">
        <f>IFERROR(M203*(CUF_sources!D$21/CUF_sources!C$21),0)</f>
        <v>0.28392754009963489</v>
      </c>
      <c r="O203" s="55">
        <f>IFERROR(N203*(CUF_sources!E$21/CUF_sources!D$21),0)</f>
        <v>0.28392754009963489</v>
      </c>
      <c r="P203" s="55">
        <f>IFERROR(O203*(CUF_sources!F$21/CUF_sources!E$21),0)</f>
        <v>0.28392754009963489</v>
      </c>
      <c r="Q203" s="55">
        <f>IFERROR(P203*(CUF_sources!G$21/CUF_sources!F$21),0)</f>
        <v>0.28392754009963489</v>
      </c>
      <c r="R203" s="55">
        <f>IFERROR(Q203*(CUF_sources!H$21/CUF_sources!G$21),0)</f>
        <v>0.28392754009963489</v>
      </c>
      <c r="S203" s="55">
        <f>IFERROR(R203*(CUF_sources!I$21/CUF_sources!H$21),0)</f>
        <v>0.28392754009963489</v>
      </c>
      <c r="T203" s="55">
        <f>IFERROR(S203*(CUF_sources!J$21/CUF_sources!I$21),0)</f>
        <v>0.28392754009963489</v>
      </c>
      <c r="U203" s="55">
        <f>IF(M203&lt;CUF_sources!C$21,CUF_sources!C$21,CUF!M203)</f>
        <v>0.85</v>
      </c>
      <c r="V203" s="55">
        <f>IFERROR(U203*(CUF_sources!D$21/CUF_sources!C$21),0)</f>
        <v>0.85</v>
      </c>
      <c r="W203" s="55">
        <f>IFERROR(V203*(CUF_sources!E$21/CUF_sources!D$21),0)</f>
        <v>0.85</v>
      </c>
      <c r="X203" s="55">
        <f>IFERROR(W203*(CUF_sources!F$21/CUF_sources!E$21),0)</f>
        <v>0.85</v>
      </c>
      <c r="Y203" s="55">
        <f>IFERROR(X203*(CUF_sources!G$21/CUF_sources!F$21),0)</f>
        <v>0.85</v>
      </c>
      <c r="Z203" s="55">
        <f>IFERROR(Y203*(CUF_sources!H$21/CUF_sources!G$21),0)</f>
        <v>0.85</v>
      </c>
      <c r="AA203" s="55">
        <f>IFERROR(Z203*(CUF_sources!I$21/CUF_sources!H$21),0)</f>
        <v>0.85</v>
      </c>
      <c r="AB203" s="55">
        <f>IFERROR(AA203*(CUF_sources!J$21/CUF_sources!I$21),0)</f>
        <v>0.85</v>
      </c>
      <c r="AC203" s="55">
        <f>CUF_sources!C$21</f>
        <v>0.85</v>
      </c>
      <c r="AD203" s="55">
        <f>CUF_sources!D$21</f>
        <v>0.85</v>
      </c>
      <c r="AE203" s="55">
        <f>CUF_sources!E$21</f>
        <v>0.85</v>
      </c>
      <c r="AF203" s="55">
        <f>CUF_sources!F$21</f>
        <v>0.85</v>
      </c>
      <c r="AG203" s="55">
        <f>CUF_sources!G$21</f>
        <v>0.85</v>
      </c>
      <c r="AH203" s="55">
        <f>CUF_sources!H$21</f>
        <v>0.85</v>
      </c>
      <c r="AI203" s="55">
        <f>CUF_sources!I$21</f>
        <v>0.85</v>
      </c>
      <c r="AJ203" s="55">
        <f>CUF_sources!J$21</f>
        <v>0.85</v>
      </c>
    </row>
    <row r="204" spans="1:36" ht="15" customHeight="1" x14ac:dyDescent="0.25">
      <c r="A204" s="9" t="s">
        <v>11</v>
      </c>
      <c r="B204" s="9" t="s">
        <v>39</v>
      </c>
      <c r="C204" s="9" t="s">
        <v>40</v>
      </c>
      <c r="D204" s="55">
        <f>IFERROR((generation!H204*1000)/(365*24*capacity!H204),0)</f>
        <v>0.56568754703145652</v>
      </c>
      <c r="E204" s="55">
        <f>IFERROR((generation!I204*1000)/(365*24*capacity!I204),0)</f>
        <v>0.47134642492463141</v>
      </c>
      <c r="F204" s="55">
        <f>IFERROR((generation!J204*1000)/(365*24*capacity!J204),0)</f>
        <v>0.58489538635351379</v>
      </c>
      <c r="G204" s="55">
        <f>IFERROR((generation!K204*1000)/(365*24*capacity!K204),0)</f>
        <v>0.63823761043443483</v>
      </c>
      <c r="H204" s="55">
        <f>IFERROR((generation!L204*1000)/(365*24*capacity!L204),0)</f>
        <v>0.6538776531358238</v>
      </c>
      <c r="I204" s="55">
        <f>IFERROR((generation!M204*1000)/(365*24*capacity!M204),0)</f>
        <v>0.64829041025206036</v>
      </c>
      <c r="J204" s="55">
        <f>IFERROR((generation!N204*1000)/(365*24*capacity!N204),0)</f>
        <v>0.64179863486689881</v>
      </c>
      <c r="K204" s="55">
        <f>IFERROR((generation!O204*1000)/(365*24*capacity!O204),0)</f>
        <v>0.62746344595173098</v>
      </c>
      <c r="L204" s="55">
        <f>IFERROR((generation!P204*1000)/(365*24*capacity!P204),0)</f>
        <v>0.6473670036183975</v>
      </c>
      <c r="M204" s="55">
        <f>IF(AND(AVERAGE(D204:L204)&gt;0,AVERAGE(D204:L204)&lt;1),AVERAGE(D204:L204),CUF_sources!C$22)</f>
        <v>0.60877379072988314</v>
      </c>
      <c r="N204" s="55">
        <f>IFERROR(M204*(CUF_sources!D$22/CUF_sources!C$22),0)</f>
        <v>0.60877379072988314</v>
      </c>
      <c r="O204" s="55">
        <f>IFERROR(N204*(CUF_sources!E$22/CUF_sources!D$22),0)</f>
        <v>0.60877379072988314</v>
      </c>
      <c r="P204" s="55">
        <f>IFERROR(O204*(CUF_sources!F$22/CUF_sources!E$22),0)</f>
        <v>0.60877379072988314</v>
      </c>
      <c r="Q204" s="55">
        <f>IFERROR(P204*(CUF_sources!G$22/CUF_sources!F$22),0)</f>
        <v>0.60877379072988314</v>
      </c>
      <c r="R204" s="55">
        <f>IFERROR(Q204*(CUF_sources!H$22/CUF_sources!G$22),0)</f>
        <v>0.60877379072988314</v>
      </c>
      <c r="S204" s="55">
        <f>IFERROR(R204*(CUF_sources!I$22/CUF_sources!H$22),0)</f>
        <v>0.60877379072988314</v>
      </c>
      <c r="T204" s="55">
        <f>IFERROR(S204*(CUF_sources!J$22/CUF_sources!I$22),0)</f>
        <v>0.60877379072988314</v>
      </c>
      <c r="U204" s="55">
        <f>IF(M204&lt;CUF_sources!C$22,CUF_sources!C$22,CUF!M204)</f>
        <v>0.7</v>
      </c>
      <c r="V204" s="55">
        <f>IFERROR(U204*(CUF_sources!D$22/CUF_sources!C$22),0)</f>
        <v>0.7</v>
      </c>
      <c r="W204" s="55">
        <f>IFERROR(V204*(CUF_sources!E$22/CUF_sources!D$22),0)</f>
        <v>0.7</v>
      </c>
      <c r="X204" s="55">
        <f>IFERROR(W204*(CUF_sources!F$22/CUF_sources!E$22),0)</f>
        <v>0.7</v>
      </c>
      <c r="Y204" s="55">
        <f>IFERROR(X204*(CUF_sources!G$22/CUF_sources!F$22),0)</f>
        <v>0.7</v>
      </c>
      <c r="Z204" s="55">
        <f>IFERROR(Y204*(CUF_sources!H$22/CUF_sources!G$22),0)</f>
        <v>0.7</v>
      </c>
      <c r="AA204" s="55">
        <f>IFERROR(Z204*(CUF_sources!I$22/CUF_sources!H$22),0)</f>
        <v>0.7</v>
      </c>
      <c r="AB204" s="55">
        <f>IFERROR(AA204*(CUF_sources!J$22/CUF_sources!I$22),0)</f>
        <v>0.7</v>
      </c>
      <c r="AC204" s="55">
        <f>CUF_sources!C$22</f>
        <v>0.7</v>
      </c>
      <c r="AD204" s="55">
        <f>CUF_sources!D$22</f>
        <v>0.7</v>
      </c>
      <c r="AE204" s="55">
        <f>CUF_sources!E$22</f>
        <v>0.7</v>
      </c>
      <c r="AF204" s="55">
        <f>CUF_sources!F$22</f>
        <v>0.7</v>
      </c>
      <c r="AG204" s="55">
        <f>CUF_sources!G$22</f>
        <v>0.7</v>
      </c>
      <c r="AH204" s="55">
        <f>CUF_sources!H$22</f>
        <v>0.7</v>
      </c>
      <c r="AI204" s="55">
        <f>CUF_sources!I$22</f>
        <v>0.7</v>
      </c>
      <c r="AJ204" s="55">
        <f>CUF_sources!J$22</f>
        <v>0.7</v>
      </c>
    </row>
    <row r="205" spans="1:36" ht="15" customHeight="1" x14ac:dyDescent="0.25">
      <c r="A205" s="9" t="s">
        <v>11</v>
      </c>
      <c r="B205" s="9" t="s">
        <v>80</v>
      </c>
      <c r="C205" s="9" t="s">
        <v>85</v>
      </c>
      <c r="D205" s="55">
        <f>IFERROR((generation!H205*1000)/(365*24*capacity!H205),0)</f>
        <v>8.5285005230763641E-2</v>
      </c>
      <c r="E205" s="55">
        <f>IFERROR((generation!I205*1000)/(365*24*capacity!I205),0)</f>
        <v>0.1408071499878904</v>
      </c>
      <c r="F205" s="55">
        <f>IFERROR((generation!J205*1000)/(365*24*capacity!J205),0)</f>
        <v>0.14969417735933827</v>
      </c>
      <c r="G205" s="55">
        <f>IFERROR((generation!K205*1000)/(365*24*capacity!K205),0)</f>
        <v>0.15281514557636616</v>
      </c>
      <c r="H205" s="55">
        <f>IFERROR((generation!L205*1000)/(365*24*capacity!L205),0)</f>
        <v>0.15294758875928544</v>
      </c>
      <c r="I205" s="55">
        <f>IFERROR((generation!M205*1000)/(365*24*capacity!M205),0)</f>
        <v>0.14179839477547737</v>
      </c>
      <c r="J205" s="55">
        <f>IFERROR((generation!N205*1000)/(365*24*capacity!N205),0)</f>
        <v>0.15666149885991379</v>
      </c>
      <c r="K205" s="55">
        <f>IFERROR((generation!O205*1000)/(365*24*capacity!O205),0)</f>
        <v>0.14221716165200998</v>
      </c>
      <c r="L205" s="55">
        <f>IFERROR((generation!P205*1000)/(365*24*capacity!P205),0)</f>
        <v>0.14056634321896316</v>
      </c>
      <c r="M205" s="55">
        <f>IF(AND(AVERAGE(D205:L205)&gt;0,AVERAGE(D205:L205)&lt;1),AVERAGE(D205:L205),CUF_sources!C$23)</f>
        <v>0.14031027393555648</v>
      </c>
      <c r="N205" s="55">
        <f>IFERROR(M205*(CUF_sources!D$23/CUF_sources!C$23),0)</f>
        <v>0.14579114401116416</v>
      </c>
      <c r="O205" s="55">
        <f>IFERROR(N205*(CUF_sources!E$23/CUF_sources!D$23),0)</f>
        <v>0.14962775306408954</v>
      </c>
      <c r="P205" s="55">
        <f>IFERROR(O205*(CUF_sources!F$23/CUF_sources!E$23),0)</f>
        <v>0.15346436211701495</v>
      </c>
      <c r="Q205" s="55">
        <f>IFERROR(P205*(CUF_sources!G$23/CUF_sources!F$23),0)</f>
        <v>0.1573009711699403</v>
      </c>
      <c r="R205" s="55">
        <f>IFERROR(Q205*(CUF_sources!H$23/CUF_sources!G$23),0)</f>
        <v>0.16113758022286565</v>
      </c>
      <c r="S205" s="55">
        <f>IFERROR(R205*(CUF_sources!I$23/CUF_sources!H$23),0)</f>
        <v>0.16113758022286565</v>
      </c>
      <c r="T205" s="55">
        <f>IFERROR(S205*(CUF_sources!J$23/CUF_sources!I$23),0)</f>
        <v>0.16113758022286565</v>
      </c>
      <c r="U205" s="55">
        <f>IF(M205&gt;0,M205,CUF_sources!C$23)</f>
        <v>0.14031027393555648</v>
      </c>
      <c r="V205" s="55">
        <f>IFERROR(U205*(CUF_sources!D$23/CUF_sources!C$23),0)</f>
        <v>0.14579114401116416</v>
      </c>
      <c r="W205" s="55">
        <f>IFERROR(V205*(CUF_sources!E$23/CUF_sources!D$23),0)</f>
        <v>0.14962775306408954</v>
      </c>
      <c r="X205" s="55">
        <f>IFERROR(W205*(CUF_sources!F$23/CUF_sources!E$23),0)</f>
        <v>0.15346436211701495</v>
      </c>
      <c r="Y205" s="55">
        <f>IFERROR(X205*(CUF_sources!G$23/CUF_sources!F$23),0)</f>
        <v>0.1573009711699403</v>
      </c>
      <c r="Z205" s="55">
        <f>IFERROR(Y205*(CUF_sources!H$23/CUF_sources!G$23),0)</f>
        <v>0.16113758022286565</v>
      </c>
      <c r="AA205" s="55">
        <f>IFERROR(Z205*(CUF_sources!I$23/CUF_sources!H$23),0)</f>
        <v>0.16113758022286565</v>
      </c>
      <c r="AB205" s="55">
        <f>IFERROR(AA205*(CUF_sources!J$23/CUF_sources!I$23),0)</f>
        <v>0.16113758022286565</v>
      </c>
      <c r="AC205" s="55">
        <f>CUF_sources!C$23</f>
        <v>0.18285714285714286</v>
      </c>
      <c r="AD205" s="55">
        <f>CUF_sources!D$23</f>
        <v>0.19</v>
      </c>
      <c r="AE205" s="55">
        <f>CUF_sources!E$23</f>
        <v>0.19500000000000001</v>
      </c>
      <c r="AF205" s="55">
        <f>CUF_sources!F$23</f>
        <v>0.2</v>
      </c>
      <c r="AG205" s="55">
        <f>CUF_sources!G$23</f>
        <v>0.20500000000000002</v>
      </c>
      <c r="AH205" s="55">
        <f>CUF_sources!H$23</f>
        <v>0.21</v>
      </c>
      <c r="AI205" s="55">
        <f>CUF_sources!I$23</f>
        <v>0.21</v>
      </c>
      <c r="AJ205" s="55">
        <f>CUF_sources!J$23</f>
        <v>0.21</v>
      </c>
    </row>
    <row r="206" spans="1:36" ht="15" customHeight="1" x14ac:dyDescent="0.25">
      <c r="A206" s="9" t="s">
        <v>11</v>
      </c>
      <c r="B206" s="9" t="s">
        <v>81</v>
      </c>
      <c r="C206" s="9" t="s">
        <v>86</v>
      </c>
      <c r="D206" s="55">
        <f>IFERROR((generation!H206*1000)/(365*24*capacity!H206),0)</f>
        <v>9.6989058766026023E-2</v>
      </c>
      <c r="E206" s="55">
        <f>IFERROR((generation!I206*1000)/(365*24*capacity!I206),0)</f>
        <v>0.1245314333375744</v>
      </c>
      <c r="F206" s="55">
        <f>IFERROR((generation!J206*1000)/(365*24*capacity!J206),0)</f>
        <v>0.13138790212178442</v>
      </c>
      <c r="G206" s="55">
        <f>IFERROR((generation!K206*1000)/(365*24*capacity!K206),0)</f>
        <v>0.1324341192437824</v>
      </c>
      <c r="H206" s="55">
        <f>IFERROR((generation!L206*1000)/(365*24*capacity!L206),0)</f>
        <v>0.13451807031276355</v>
      </c>
      <c r="I206" s="55">
        <f>IFERROR((generation!M206*1000)/(365*24*capacity!M206),0)</f>
        <v>0.12783167896635467</v>
      </c>
      <c r="J206" s="55">
        <f>IFERROR((generation!N206*1000)/(365*24*capacity!N206),0)</f>
        <v>0.13721443382367202</v>
      </c>
      <c r="K206" s="55">
        <f>IFERROR((generation!O206*1000)/(365*24*capacity!O206),0)</f>
        <v>0.12496927500547175</v>
      </c>
      <c r="L206" s="55">
        <f>IFERROR((generation!P206*1000)/(365*24*capacity!P206),0)</f>
        <v>0.12660731582183096</v>
      </c>
      <c r="M206" s="55">
        <f>IF(AND(AVERAGE(D206:L206)&gt;0,AVERAGE(D206:L206)&lt;1),AVERAGE(D206:L206),CUF_sources!C$24)</f>
        <v>0.12627592082214004</v>
      </c>
      <c r="N206" s="55">
        <f>IFERROR(M206*(CUF_sources!D$24/CUF_sources!C$24),0)</f>
        <v>0.12627592082214004</v>
      </c>
      <c r="O206" s="55">
        <f>IFERROR(N206*(CUF_sources!E$24/CUF_sources!D$24),0)</f>
        <v>0.13153741752306256</v>
      </c>
      <c r="P206" s="55">
        <f>IFERROR(O206*(CUF_sources!F$24/CUF_sources!E$24),0)</f>
        <v>0.13679891422398507</v>
      </c>
      <c r="Q206" s="55">
        <f>IFERROR(P206*(CUF_sources!G$24/CUF_sources!F$24),0)</f>
        <v>0.14206041092490759</v>
      </c>
      <c r="R206" s="55">
        <f>IFERROR(Q206*(CUF_sources!H$24/CUF_sources!G$24),0)</f>
        <v>0.14732190762583008</v>
      </c>
      <c r="S206" s="55">
        <f>IFERROR(R206*(CUF_sources!I$24/CUF_sources!H$24),0)</f>
        <v>0.14732190762583008</v>
      </c>
      <c r="T206" s="55">
        <f>IFERROR(S206*(CUF_sources!J$24/CUF_sources!I$24),0)</f>
        <v>0.14732190762583008</v>
      </c>
      <c r="U206" s="55">
        <f>IF(M206&gt;0,M206,CUF_sources!C$24)</f>
        <v>0.12627592082214004</v>
      </c>
      <c r="V206" s="55">
        <f>IFERROR(U206*(CUF_sources!D$24/CUF_sources!C$24),0)</f>
        <v>0.12627592082214004</v>
      </c>
      <c r="W206" s="55">
        <f>IFERROR(V206*(CUF_sources!E$24/CUF_sources!D$24),0)</f>
        <v>0.13153741752306256</v>
      </c>
      <c r="X206" s="55">
        <f>IFERROR(W206*(CUF_sources!F$24/CUF_sources!E$24),0)</f>
        <v>0.13679891422398507</v>
      </c>
      <c r="Y206" s="55">
        <f>IFERROR(X206*(CUF_sources!G$24/CUF_sources!F$24),0)</f>
        <v>0.14206041092490759</v>
      </c>
      <c r="Z206" s="55">
        <f>IFERROR(Y206*(CUF_sources!H$24/CUF_sources!G$24),0)</f>
        <v>0.14732190762583008</v>
      </c>
      <c r="AA206" s="55">
        <f>IFERROR(Z206*(CUF_sources!I$24/CUF_sources!H$24),0)</f>
        <v>0.14732190762583008</v>
      </c>
      <c r="AB206" s="55">
        <f>IFERROR(AA206*(CUF_sources!J$24/CUF_sources!I$24),0)</f>
        <v>0.14732190762583008</v>
      </c>
      <c r="AC206" s="55">
        <f>CUF_sources!C$24</f>
        <v>0.12</v>
      </c>
      <c r="AD206" s="55">
        <f>CUF_sources!D$24</f>
        <v>0.12</v>
      </c>
      <c r="AE206" s="55">
        <f>CUF_sources!E$24</f>
        <v>0.125</v>
      </c>
      <c r="AF206" s="55">
        <f>CUF_sources!F$24</f>
        <v>0.13</v>
      </c>
      <c r="AG206" s="55">
        <f>CUF_sources!G$24</f>
        <v>0.13500000000000001</v>
      </c>
      <c r="AH206" s="55">
        <f>CUF_sources!H$24</f>
        <v>0.14000000000000001</v>
      </c>
      <c r="AI206" s="55">
        <f>CUF_sources!I$24</f>
        <v>0.14000000000000001</v>
      </c>
      <c r="AJ206" s="55">
        <f>CUF_sources!J$24</f>
        <v>0.14000000000000001</v>
      </c>
    </row>
    <row r="207" spans="1:36" ht="15" customHeight="1" x14ac:dyDescent="0.25">
      <c r="A207" s="9" t="s">
        <v>11</v>
      </c>
      <c r="B207" s="9" t="s">
        <v>41</v>
      </c>
      <c r="C207" s="9" t="s">
        <v>42</v>
      </c>
      <c r="D207" s="55">
        <f>IFERROR((generation!H207*1000)/(365*24*capacity!H207),0)</f>
        <v>0</v>
      </c>
      <c r="E207" s="55">
        <f>IFERROR((generation!I207*1000)/(365*24*capacity!I207),0)</f>
        <v>0</v>
      </c>
      <c r="F207" s="55">
        <f>IFERROR((generation!J207*1000)/(365*24*capacity!J207),0)</f>
        <v>0</v>
      </c>
      <c r="G207" s="55">
        <f>IFERROR((generation!K207*1000)/(365*24*capacity!K207),0)</f>
        <v>0</v>
      </c>
      <c r="H207" s="55">
        <f>IFERROR((generation!L207*1000)/(365*24*capacity!L207),0)</f>
        <v>0</v>
      </c>
      <c r="I207" s="55">
        <f>IFERROR((generation!M207*1000)/(365*24*capacity!M207),0)</f>
        <v>0</v>
      </c>
      <c r="J207" s="55">
        <f>IFERROR((generation!N207*1000)/(365*24*capacity!N207),0)</f>
        <v>0</v>
      </c>
      <c r="K207" s="55">
        <f>IFERROR((generation!O207*1000)/(365*24*capacity!O207),0)</f>
        <v>0</v>
      </c>
      <c r="L207" s="55">
        <f>IFERROR((generation!P207*1000)/(365*24*capacity!P207),0)</f>
        <v>0</v>
      </c>
      <c r="M207" s="55">
        <f>IF(AND(AVERAGE(D207:L207)&gt;0,AVERAGE(D207:L207)&lt;1),AVERAGE(D207:L207),CUF_sources!C$25)</f>
        <v>0.37285714285714283</v>
      </c>
      <c r="N207" s="55">
        <f>IFERROR(M207*(CUF_sources!D$25/CUF_sources!C$25),0)</f>
        <v>0.38000000000000006</v>
      </c>
      <c r="O207" s="55">
        <f>IFERROR(N207*(CUF_sources!E$25/CUF_sources!D$25),0)</f>
        <v>0.39000000000000007</v>
      </c>
      <c r="P207" s="55">
        <f>IFERROR(O207*(CUF_sources!F$25/CUF_sources!E$25),0)</f>
        <v>0.40000000000000013</v>
      </c>
      <c r="Q207" s="55">
        <f>IFERROR(P207*(CUF_sources!G$25/CUF_sources!F$25),0)</f>
        <v>0.40500000000000014</v>
      </c>
      <c r="R207" s="55">
        <f>IFERROR(Q207*(CUF_sources!H$25/CUF_sources!G$25),0)</f>
        <v>0.41000000000000009</v>
      </c>
      <c r="S207" s="55">
        <f>IFERROR(R207*(CUF_sources!I$25/CUF_sources!H$25),0)</f>
        <v>0.41000000000000009</v>
      </c>
      <c r="T207" s="55">
        <f>IFERROR(S207*(CUF_sources!J$25/CUF_sources!I$25),0)</f>
        <v>0.41000000000000009</v>
      </c>
      <c r="U207" s="55">
        <f>IF(M207&gt;0,M207,CUF_sources!C$25)</f>
        <v>0.37285714285714283</v>
      </c>
      <c r="V207" s="55">
        <f>IFERROR(U207*(CUF_sources!D$25/CUF_sources!C$25),0)</f>
        <v>0.38000000000000006</v>
      </c>
      <c r="W207" s="55">
        <f>IFERROR(V207*(CUF_sources!E$25/CUF_sources!D$25),0)</f>
        <v>0.39000000000000007</v>
      </c>
      <c r="X207" s="55">
        <f>IFERROR(W207*(CUF_sources!F$25/CUF_sources!E$25),0)</f>
        <v>0.40000000000000013</v>
      </c>
      <c r="Y207" s="55">
        <f>IFERROR(X207*(CUF_sources!G$25/CUF_sources!F$25),0)</f>
        <v>0.40500000000000014</v>
      </c>
      <c r="Z207" s="55">
        <f>IFERROR(Y207*(CUF_sources!H$25/CUF_sources!G$25),0)</f>
        <v>0.41000000000000009</v>
      </c>
      <c r="AA207" s="55">
        <f>IFERROR(Z207*(CUF_sources!I$25/CUF_sources!H$25),0)</f>
        <v>0.41000000000000009</v>
      </c>
      <c r="AB207" s="55">
        <f>IFERROR(AA207*(CUF_sources!J$25/CUF_sources!I$25),0)</f>
        <v>0.41000000000000009</v>
      </c>
      <c r="AC207" s="55">
        <f>CUF_sources!C$25</f>
        <v>0.37285714285714283</v>
      </c>
      <c r="AD207" s="55">
        <f>CUF_sources!D$25</f>
        <v>0.38</v>
      </c>
      <c r="AE207" s="55">
        <f>CUF_sources!E$25</f>
        <v>0.39</v>
      </c>
      <c r="AF207" s="55">
        <f>CUF_sources!F$25</f>
        <v>0.4</v>
      </c>
      <c r="AG207" s="55">
        <f>CUF_sources!G$25</f>
        <v>0.40500000000000003</v>
      </c>
      <c r="AH207" s="55">
        <f>CUF_sources!H$25</f>
        <v>0.41</v>
      </c>
      <c r="AI207" s="55">
        <f>CUF_sources!I$25</f>
        <v>0.41</v>
      </c>
      <c r="AJ207" s="55">
        <f>CUF_sources!J$25</f>
        <v>0.41</v>
      </c>
    </row>
    <row r="208" spans="1:36" ht="15" customHeight="1" x14ac:dyDescent="0.25">
      <c r="A208" s="9" t="s">
        <v>11</v>
      </c>
      <c r="B208" s="9" t="s">
        <v>43</v>
      </c>
      <c r="C208" s="9" t="s">
        <v>44</v>
      </c>
      <c r="D208" s="55">
        <f>IFERROR((generation!H208*1000)/(365*24*capacity!H208),0)</f>
        <v>0</v>
      </c>
      <c r="E208" s="55">
        <f>IFERROR((generation!I208*1000)/(365*24*capacity!I208),0)</f>
        <v>0</v>
      </c>
      <c r="F208" s="55">
        <f>IFERROR((generation!J208*1000)/(365*24*capacity!J208),0)</f>
        <v>0</v>
      </c>
      <c r="G208" s="55">
        <f>IFERROR((generation!K208*1000)/(365*24*capacity!K208),0)</f>
        <v>0</v>
      </c>
      <c r="H208" s="55">
        <f>IFERROR((generation!L208*1000)/(365*24*capacity!L208),0)</f>
        <v>0</v>
      </c>
      <c r="I208" s="55">
        <f>IFERROR((generation!M208*1000)/(365*24*capacity!M208),0)</f>
        <v>0</v>
      </c>
      <c r="J208" s="55">
        <f>IFERROR((generation!N208*1000)/(365*24*capacity!N208),0)</f>
        <v>0</v>
      </c>
      <c r="K208" s="55">
        <f>IFERROR((generation!O208*1000)/(365*24*capacity!O208),0)</f>
        <v>0</v>
      </c>
      <c r="L208" s="55">
        <f>IFERROR((generation!P208*1000)/(365*24*capacity!P208),0)</f>
        <v>0</v>
      </c>
      <c r="M208" s="55">
        <f>IF(AND(AVERAGE(D208:L208)&gt;0,AVERAGE(D208:L208)&lt;1),AVERAGE(D208:L208),CUF_sources!C$26)</f>
        <v>0.20857142857142857</v>
      </c>
      <c r="N208" s="55">
        <f>IFERROR(M208*(CUF_sources!D$26/CUF_sources!C$26),0)</f>
        <v>0.23</v>
      </c>
      <c r="O208" s="55">
        <f>IFERROR(N208*(CUF_sources!E$26/CUF_sources!D$26),0)</f>
        <v>0.255</v>
      </c>
      <c r="P208" s="55">
        <f>IFERROR(O208*(CUF_sources!F$26/CUF_sources!E$26),0)</f>
        <v>0.28000000000000003</v>
      </c>
      <c r="Q208" s="55">
        <f>IFERROR(P208*(CUF_sources!G$26/CUF_sources!F$26),0)</f>
        <v>0.30000000000000004</v>
      </c>
      <c r="R208" s="55">
        <f>IFERROR(Q208*(CUF_sources!H$26/CUF_sources!G$26),0)</f>
        <v>0.31999999999999995</v>
      </c>
      <c r="S208" s="55">
        <f>IFERROR(R208*(CUF_sources!I$26/CUF_sources!H$26),0)</f>
        <v>0.33999999999999986</v>
      </c>
      <c r="T208" s="55">
        <f>IFERROR(S208*(CUF_sources!J$26/CUF_sources!I$26),0)</f>
        <v>0.35999999999999988</v>
      </c>
      <c r="U208" s="55">
        <f>IF(M208&gt;0,M208,CUF_sources!C$26)</f>
        <v>0.20857142857142857</v>
      </c>
      <c r="V208" s="55">
        <f>IFERROR(U208*(CUF_sources!D$26/CUF_sources!C$26),0)</f>
        <v>0.23</v>
      </c>
      <c r="W208" s="55">
        <f>IFERROR(V208*(CUF_sources!E$26/CUF_sources!D$26),0)</f>
        <v>0.255</v>
      </c>
      <c r="X208" s="55">
        <f>IFERROR(W208*(CUF_sources!F$26/CUF_sources!E$26),0)</f>
        <v>0.28000000000000003</v>
      </c>
      <c r="Y208" s="55">
        <f>IFERROR(X208*(CUF_sources!G$26/CUF_sources!F$26),0)</f>
        <v>0.30000000000000004</v>
      </c>
      <c r="Z208" s="55">
        <f>IFERROR(Y208*(CUF_sources!H$26/CUF_sources!G$26),0)</f>
        <v>0.31999999999999995</v>
      </c>
      <c r="AA208" s="55">
        <f>IFERROR(Z208*(CUF_sources!I$26/CUF_sources!H$26),0)</f>
        <v>0.33999999999999986</v>
      </c>
      <c r="AB208" s="55">
        <f>IFERROR(AA208*(CUF_sources!J$26/CUF_sources!I$26),0)</f>
        <v>0.35999999999999988</v>
      </c>
      <c r="AC208" s="55">
        <f>CUF_sources!C$26</f>
        <v>0.20857142857142857</v>
      </c>
      <c r="AD208" s="55">
        <f>CUF_sources!D$26</f>
        <v>0.23</v>
      </c>
      <c r="AE208" s="55">
        <f>CUF_sources!E$26</f>
        <v>0.255</v>
      </c>
      <c r="AF208" s="55">
        <f>CUF_sources!F$26</f>
        <v>0.28000000000000003</v>
      </c>
      <c r="AG208" s="55">
        <f>CUF_sources!G$26</f>
        <v>0.30000000000000004</v>
      </c>
      <c r="AH208" s="55">
        <f>CUF_sources!H$26</f>
        <v>0.32</v>
      </c>
      <c r="AI208" s="55">
        <f>CUF_sources!I$26</f>
        <v>0.33999999999999997</v>
      </c>
      <c r="AJ208" s="55">
        <f>CUF_sources!J$26</f>
        <v>0.36</v>
      </c>
    </row>
    <row r="209" spans="1:36" ht="15" customHeight="1" x14ac:dyDescent="0.25">
      <c r="A209" s="9" t="s">
        <v>11</v>
      </c>
      <c r="B209" s="9" t="s">
        <v>45</v>
      </c>
      <c r="C209" s="9" t="s">
        <v>46</v>
      </c>
      <c r="D209" s="55">
        <f>IFERROR((generation!H209*1000)/(365*24*capacity!H209),0)</f>
        <v>0.88662611646344525</v>
      </c>
      <c r="E209" s="55">
        <f>IFERROR((generation!I209*1000)/(365*24*capacity!I209),0)</f>
        <v>0.87681346906518143</v>
      </c>
      <c r="F209" s="55">
        <f>IFERROR((generation!J209*1000)/(365*24*capacity!J209),0)</f>
        <v>0.88618737120343749</v>
      </c>
      <c r="G209" s="55">
        <f>IFERROR((generation!K209*1000)/(365*24*capacity!K209),0)</f>
        <v>0.87940166595319635</v>
      </c>
      <c r="H209" s="55">
        <f>IFERROR((generation!L209*1000)/(365*24*capacity!L209),0)</f>
        <v>0.91933192422945209</v>
      </c>
      <c r="I209" s="55">
        <f>IFERROR((generation!M209*1000)/(365*24*capacity!M209),0)</f>
        <v>0.93594997410298086</v>
      </c>
      <c r="J209" s="55">
        <f>IFERROR((generation!N209*1000)/(365*24*capacity!N209),0)</f>
        <v>0.922711274930198</v>
      </c>
      <c r="K209" s="55">
        <f>IFERROR((generation!O209*1000)/(365*24*capacity!O209),0)</f>
        <v>0.90846117489425471</v>
      </c>
      <c r="L209" s="55">
        <f>IFERROR((generation!P209*1000)/(365*24*capacity!P209),0)</f>
        <v>0.90391841519020277</v>
      </c>
      <c r="M209" s="55">
        <f>IF(AND(AVERAGE(D209:L209)&gt;0,AVERAGE(D209:L209)&lt;1),AVERAGE(D209:L209),CUF_sources!C$27)</f>
        <v>0.90215570955914992</v>
      </c>
      <c r="N209" s="55">
        <f>IFERROR(M209*(CUF_sources!D$27/CUF_sources!C$27),0)</f>
        <v>0.90215570955914992</v>
      </c>
      <c r="O209" s="55">
        <f>IFERROR(N209*(CUF_sources!E$27/CUF_sources!D$27),0)</f>
        <v>0.90215570955914992</v>
      </c>
      <c r="P209" s="55">
        <f>IFERROR(O209*(CUF_sources!F$27/CUF_sources!E$27),0)</f>
        <v>0.90215570955914992</v>
      </c>
      <c r="Q209" s="55">
        <f>IFERROR(P209*(CUF_sources!G$27/CUF_sources!F$27),0)</f>
        <v>0.90215570955914992</v>
      </c>
      <c r="R209" s="55">
        <f>IFERROR(Q209*(CUF_sources!H$27/CUF_sources!G$27),0)</f>
        <v>0.90215570955914992</v>
      </c>
      <c r="S209" s="55">
        <f>IFERROR(R209*(CUF_sources!I$27/CUF_sources!H$27),0)</f>
        <v>0.90215570955914992</v>
      </c>
      <c r="T209" s="55">
        <f>IFERROR(S209*(CUF_sources!J$27/CUF_sources!I$27),0)</f>
        <v>0.90215570955914992</v>
      </c>
      <c r="U209" s="55">
        <f>IF(M209&gt;0,M209,CUF_sources!C$27)</f>
        <v>0.90215570955914992</v>
      </c>
      <c r="V209" s="55">
        <f>IFERROR(U209*(CUF_sources!D$27/CUF_sources!C$27),0)</f>
        <v>0.90215570955914992</v>
      </c>
      <c r="W209" s="55">
        <f>IFERROR(V209*(CUF_sources!E$27/CUF_sources!D$27),0)</f>
        <v>0.90215570955914992</v>
      </c>
      <c r="X209" s="55">
        <f>IFERROR(W209*(CUF_sources!F$27/CUF_sources!E$27),0)</f>
        <v>0.90215570955914992</v>
      </c>
      <c r="Y209" s="55">
        <f>IFERROR(X209*(CUF_sources!G$27/CUF_sources!F$27),0)</f>
        <v>0.90215570955914992</v>
      </c>
      <c r="Z209" s="55">
        <f>IFERROR(Y209*(CUF_sources!H$27/CUF_sources!G$27),0)</f>
        <v>0.90215570955914992</v>
      </c>
      <c r="AA209" s="55">
        <f>IFERROR(Z209*(CUF_sources!I$27/CUF_sources!H$27),0)</f>
        <v>0.90215570955914992</v>
      </c>
      <c r="AB209" s="55">
        <f>IFERROR(AA209*(CUF_sources!J$27/CUF_sources!I$27),0)</f>
        <v>0.90215570955914992</v>
      </c>
      <c r="AC209" s="55">
        <f>CUF_sources!C$27</f>
        <v>0.95</v>
      </c>
      <c r="AD209" s="55">
        <f>CUF_sources!D$27</f>
        <v>0.95</v>
      </c>
      <c r="AE209" s="55">
        <f>CUF_sources!E$27</f>
        <v>0.95</v>
      </c>
      <c r="AF209" s="55">
        <f>CUF_sources!F$27</f>
        <v>0.95</v>
      </c>
      <c r="AG209" s="55">
        <f>CUF_sources!G$27</f>
        <v>0.95</v>
      </c>
      <c r="AH209" s="55">
        <f>CUF_sources!H$27</f>
        <v>0.95</v>
      </c>
      <c r="AI209" s="55">
        <f>CUF_sources!I$27</f>
        <v>0.95</v>
      </c>
      <c r="AJ209" s="55">
        <f>CUF_sources!J$27</f>
        <v>0.95</v>
      </c>
    </row>
    <row r="210" spans="1:36" ht="15" customHeight="1" x14ac:dyDescent="0.25">
      <c r="A210" s="9" t="s">
        <v>10</v>
      </c>
      <c r="B210" s="9" t="s">
        <v>29</v>
      </c>
      <c r="C210" s="9" t="s">
        <v>30</v>
      </c>
      <c r="D210" s="55">
        <f>IFERROR((generation!H210*1000)/(365*24*capacity!H210),0)</f>
        <v>0</v>
      </c>
      <c r="E210" s="55">
        <f>IFERROR((generation!I210*1000)/(365*24*capacity!I210),0)</f>
        <v>0</v>
      </c>
      <c r="F210" s="55">
        <f>IFERROR((generation!J210*1000)/(365*24*capacity!J210),0)</f>
        <v>0</v>
      </c>
      <c r="G210" s="55">
        <f>IFERROR((generation!K210*1000)/(365*24*capacity!K210),0)</f>
        <v>0</v>
      </c>
      <c r="H210" s="55">
        <f>IFERROR((generation!L210*1000)/(365*24*capacity!L210),0)</f>
        <v>0</v>
      </c>
      <c r="I210" s="55">
        <f>IFERROR((generation!M210*1000)/(365*24*capacity!M210),0)</f>
        <v>0</v>
      </c>
      <c r="J210" s="55">
        <f>IFERROR((generation!N210*1000)/(365*24*capacity!N210),0)</f>
        <v>0</v>
      </c>
      <c r="K210" s="55">
        <f>IFERROR((generation!O210*1000)/(365*24*capacity!O210),0)</f>
        <v>0</v>
      </c>
      <c r="L210" s="55">
        <f>IFERROR((generation!P210*1000)/(365*24*capacity!P210),0)</f>
        <v>0</v>
      </c>
      <c r="M210" s="55">
        <f>IF(AND(AVERAGE(D210:L210)&gt;0,AVERAGE(D210:L210)&lt;1),AVERAGE(D210:L210),CUF_sources!C$15)</f>
        <v>0.85</v>
      </c>
      <c r="N210" s="55">
        <f>IFERROR(M210*(CUF_sources!D$15/CUF_sources!C$15),0)</f>
        <v>0.85</v>
      </c>
      <c r="O210" s="55">
        <f>IFERROR(N210*(CUF_sources!E$15/CUF_sources!D$15),0)</f>
        <v>0.85</v>
      </c>
      <c r="P210" s="55">
        <f>IFERROR(O210*(CUF_sources!F$15/CUF_sources!E$15),0)</f>
        <v>0.85</v>
      </c>
      <c r="Q210" s="55">
        <f>IFERROR(P210*(CUF_sources!G$15/CUF_sources!F$15),0)</f>
        <v>0.85</v>
      </c>
      <c r="R210" s="55">
        <f>IFERROR(Q210*(CUF_sources!H$15/CUF_sources!G$15),0)</f>
        <v>0.85</v>
      </c>
      <c r="S210" s="55">
        <f>IFERROR(R210*(CUF_sources!I$15/CUF_sources!H$15),0)</f>
        <v>0.85</v>
      </c>
      <c r="T210" s="55">
        <f>IFERROR(S210*(CUF_sources!J$15/CUF_sources!I$15),0)</f>
        <v>0.85</v>
      </c>
      <c r="U210" s="55">
        <f>IF(M210&lt;CUF_sources!C$15,CUF_sources!C$15,CUF!M210)</f>
        <v>0.85</v>
      </c>
      <c r="V210" s="55">
        <f>IFERROR(U210*(CUF_sources!D$15/CUF_sources!C$15),0)</f>
        <v>0.85</v>
      </c>
      <c r="W210" s="55">
        <f>IFERROR(V210*(CUF_sources!E$15/CUF_sources!D$15),0)</f>
        <v>0.85</v>
      </c>
      <c r="X210" s="55">
        <f>IFERROR(W210*(CUF_sources!F$15/CUF_sources!E$15),0)</f>
        <v>0.85</v>
      </c>
      <c r="Y210" s="55">
        <f>IFERROR(X210*(CUF_sources!G$15/CUF_sources!F$15),0)</f>
        <v>0.85</v>
      </c>
      <c r="Z210" s="55">
        <f>IFERROR(Y210*(CUF_sources!H$15/CUF_sources!G$15),0)</f>
        <v>0.85</v>
      </c>
      <c r="AA210" s="55">
        <f>IFERROR(Z210*(CUF_sources!I$15/CUF_sources!H$15),0)</f>
        <v>0.85</v>
      </c>
      <c r="AB210" s="55">
        <f>IFERROR(AA210*(CUF_sources!J$15/CUF_sources!I$15),0)</f>
        <v>0.85</v>
      </c>
      <c r="AC210" s="55">
        <f>CUF_sources!C$15</f>
        <v>0.85</v>
      </c>
      <c r="AD210" s="55">
        <f>CUF_sources!D$15</f>
        <v>0.85</v>
      </c>
      <c r="AE210" s="55">
        <f>CUF_sources!E$15</f>
        <v>0.85</v>
      </c>
      <c r="AF210" s="55">
        <f>CUF_sources!F$15</f>
        <v>0.85</v>
      </c>
      <c r="AG210" s="55">
        <f>CUF_sources!G$15</f>
        <v>0.85</v>
      </c>
      <c r="AH210" s="55">
        <f>CUF_sources!H$15</f>
        <v>0.85</v>
      </c>
      <c r="AI210" s="55">
        <f>CUF_sources!I$15</f>
        <v>0.85</v>
      </c>
      <c r="AJ210" s="55">
        <f>CUF_sources!J$15</f>
        <v>0.85</v>
      </c>
    </row>
    <row r="211" spans="1:36" ht="15" customHeight="1" x14ac:dyDescent="0.25">
      <c r="A211" s="9" t="s">
        <v>10</v>
      </c>
      <c r="B211" s="9" t="s">
        <v>31</v>
      </c>
      <c r="C211" s="9" t="s">
        <v>32</v>
      </c>
      <c r="D211" s="55">
        <f>IFERROR((generation!H211*1000)/(365*24*capacity!H211),0)</f>
        <v>0.58570425008781168</v>
      </c>
      <c r="E211" s="55">
        <f>IFERROR((generation!I211*1000)/(365*24*capacity!I211),0)</f>
        <v>0.63202493853178787</v>
      </c>
      <c r="F211" s="55">
        <f>IFERROR((generation!J211*1000)/(365*24*capacity!J211),0)</f>
        <v>0.48713558131366352</v>
      </c>
      <c r="G211" s="55">
        <f>IFERROR((generation!K211*1000)/(365*24*capacity!K211),0)</f>
        <v>0.36301369863013699</v>
      </c>
      <c r="H211" s="55">
        <f>IFERROR((generation!L211*1000)/(365*24*capacity!L211),0)</f>
        <v>8.5218122221475831E-2</v>
      </c>
      <c r="I211" s="55">
        <f>IFERROR((generation!M211*1000)/(365*24*capacity!M211),0)</f>
        <v>6.5478230148674099E-2</v>
      </c>
      <c r="J211" s="55">
        <f>IFERROR((generation!N211*1000)/(365*24*capacity!N211),0)</f>
        <v>4.1194259700438975E-2</v>
      </c>
      <c r="K211" s="55">
        <f>IFERROR((generation!O211*1000)/(365*24*capacity!O211),0)</f>
        <v>2.0131062174081577E-2</v>
      </c>
      <c r="L211" s="55">
        <f>IFERROR((generation!P211*1000)/(365*24*capacity!P211),0)</f>
        <v>3.4967555875991346E-2</v>
      </c>
      <c r="M211" s="55">
        <f>IF(AND(AVERAGE(D211:L211)&gt;0,AVERAGE(D211:L211)&lt;1),AVERAGE(D211:L211),CUF_sources!C$16)</f>
        <v>0.25720752207600683</v>
      </c>
      <c r="N211" s="55">
        <f>IFERROR(M211*(CUF_sources!D$16/CUF_sources!C$16),0)</f>
        <v>0.25720752207600683</v>
      </c>
      <c r="O211" s="55">
        <f>IFERROR(N211*(CUF_sources!E$16/CUF_sources!D$16),0)</f>
        <v>0.25720752207600683</v>
      </c>
      <c r="P211" s="55">
        <f>IFERROR(O211*(CUF_sources!F$16/CUF_sources!E$16),0)</f>
        <v>0.25720752207600683</v>
      </c>
      <c r="Q211" s="55">
        <f>IFERROR(P211*(CUF_sources!G$16/CUF_sources!F$16),0)</f>
        <v>0.25720752207600683</v>
      </c>
      <c r="R211" s="55">
        <f>IFERROR(Q211*(CUF_sources!H$16/CUF_sources!G$16),0)</f>
        <v>0.25720752207600683</v>
      </c>
      <c r="S211" s="55">
        <f>IFERROR(R211*(CUF_sources!I$16/CUF_sources!H$16),0)</f>
        <v>0.25720752207600683</v>
      </c>
      <c r="T211" s="55">
        <f>IFERROR(S211*(CUF_sources!J$16/CUF_sources!I$16),0)</f>
        <v>0.25720752207600683</v>
      </c>
      <c r="U211" s="55">
        <f>IF(M211&lt;CUF_sources!C$16,CUF_sources!C$16,CUF!M211)</f>
        <v>0.85</v>
      </c>
      <c r="V211" s="55">
        <f>IFERROR(U211*(CUF_sources!D$16/CUF_sources!C$16),0)</f>
        <v>0.85</v>
      </c>
      <c r="W211" s="55">
        <f>IFERROR(V211*(CUF_sources!E$16/CUF_sources!D$16),0)</f>
        <v>0.85</v>
      </c>
      <c r="X211" s="55">
        <f>IFERROR(W211*(CUF_sources!F$16/CUF_sources!E$16),0)</f>
        <v>0.85</v>
      </c>
      <c r="Y211" s="55">
        <f>IFERROR(X211*(CUF_sources!G$16/CUF_sources!F$16),0)</f>
        <v>0.85</v>
      </c>
      <c r="Z211" s="55">
        <f>IFERROR(Y211*(CUF_sources!H$16/CUF_sources!G$16),0)</f>
        <v>0.85</v>
      </c>
      <c r="AA211" s="55">
        <f>IFERROR(Z211*(CUF_sources!I$16/CUF_sources!H$16),0)</f>
        <v>0.85</v>
      </c>
      <c r="AB211" s="55">
        <f>IFERROR(AA211*(CUF_sources!J$16/CUF_sources!I$16),0)</f>
        <v>0.85</v>
      </c>
      <c r="AC211" s="55">
        <f>CUF_sources!C$16</f>
        <v>0.85</v>
      </c>
      <c r="AD211" s="55">
        <f>CUF_sources!D$16</f>
        <v>0.85</v>
      </c>
      <c r="AE211" s="55">
        <f>CUF_sources!E$16</f>
        <v>0.85</v>
      </c>
      <c r="AF211" s="55">
        <f>CUF_sources!F$16</f>
        <v>0.85</v>
      </c>
      <c r="AG211" s="55">
        <f>CUF_sources!G$16</f>
        <v>0.85</v>
      </c>
      <c r="AH211" s="55">
        <f>CUF_sources!H$16</f>
        <v>0.85</v>
      </c>
      <c r="AI211" s="55">
        <f>CUF_sources!I$16</f>
        <v>0.85</v>
      </c>
      <c r="AJ211" s="55">
        <f>CUF_sources!J$16</f>
        <v>0.85</v>
      </c>
    </row>
    <row r="212" spans="1:36" ht="15" customHeight="1" x14ac:dyDescent="0.25">
      <c r="A212" s="9" t="s">
        <v>10</v>
      </c>
      <c r="B212" s="9" t="s">
        <v>33</v>
      </c>
      <c r="C212" s="9" t="s">
        <v>34</v>
      </c>
      <c r="D212" s="55">
        <f>IFERROR((generation!H212*1000)/(365*24*capacity!H212),0)</f>
        <v>0</v>
      </c>
      <c r="E212" s="55">
        <f>IFERROR((generation!I212*1000)/(365*24*capacity!I212),0)</f>
        <v>0</v>
      </c>
      <c r="F212" s="55">
        <f>IFERROR((generation!J212*1000)/(365*24*capacity!J212),0)</f>
        <v>0</v>
      </c>
      <c r="G212" s="55">
        <f>IFERROR((generation!K212*1000)/(365*24*capacity!K212),0)</f>
        <v>0</v>
      </c>
      <c r="H212" s="55">
        <f>IFERROR((generation!L212*1000)/(365*24*capacity!L212),0)</f>
        <v>0</v>
      </c>
      <c r="I212" s="55">
        <f>IFERROR((generation!M212*1000)/(365*24*capacity!M212),0)</f>
        <v>0</v>
      </c>
      <c r="J212" s="55">
        <f>IFERROR((generation!N212*1000)/(365*24*capacity!N212),0)</f>
        <v>0</v>
      </c>
      <c r="K212" s="55">
        <f>IFERROR((generation!O212*1000)/(365*24*capacity!O212),0)</f>
        <v>0</v>
      </c>
      <c r="L212" s="55">
        <f>IFERROR((generation!P212*1000)/(365*24*capacity!P212),0)</f>
        <v>0</v>
      </c>
      <c r="M212" s="55">
        <f>IF(AND(AVERAGE(D212:L212)&gt;0,AVERAGE(D212:L212)&lt;1),AVERAGE(D212:L212),CUF_sources!C$17)</f>
        <v>0.81</v>
      </c>
      <c r="N212" s="55">
        <f>IFERROR(M212*(CUF_sources!D$17/CUF_sources!C$17),0)</f>
        <v>0.81</v>
      </c>
      <c r="O212" s="55">
        <f>IFERROR(N212*(CUF_sources!E$17/CUF_sources!D$17),0)</f>
        <v>0.81</v>
      </c>
      <c r="P212" s="55">
        <f>IFERROR(O212*(CUF_sources!F$17/CUF_sources!E$17),0)</f>
        <v>0.81</v>
      </c>
      <c r="Q212" s="55">
        <f>IFERROR(P212*(CUF_sources!G$17/CUF_sources!F$17),0)</f>
        <v>0.81</v>
      </c>
      <c r="R212" s="55">
        <f>IFERROR(Q212*(CUF_sources!H$17/CUF_sources!G$17),0)</f>
        <v>0.81</v>
      </c>
      <c r="S212" s="55">
        <f>IFERROR(R212*(CUF_sources!I$17/CUF_sources!H$17),0)</f>
        <v>0.81</v>
      </c>
      <c r="T212" s="55">
        <f>IFERROR(S212*(CUF_sources!J$17/CUF_sources!I$17),0)</f>
        <v>0.81</v>
      </c>
      <c r="U212" s="55">
        <f>IF(M212&lt;CUF_sources!C$17,CUF_sources!C$17,CUF!M212)</f>
        <v>0.81</v>
      </c>
      <c r="V212" s="55">
        <f>IFERROR(U212*(CUF_sources!D$17/CUF_sources!C$17),0)</f>
        <v>0.81</v>
      </c>
      <c r="W212" s="55">
        <f>IFERROR(V212*(CUF_sources!E$17/CUF_sources!D$17),0)</f>
        <v>0.81</v>
      </c>
      <c r="X212" s="55">
        <f>IFERROR(W212*(CUF_sources!F$17/CUF_sources!E$17),0)</f>
        <v>0.81</v>
      </c>
      <c r="Y212" s="55">
        <f>IFERROR(X212*(CUF_sources!G$17/CUF_sources!F$17),0)</f>
        <v>0.81</v>
      </c>
      <c r="Z212" s="55">
        <f>IFERROR(Y212*(CUF_sources!H$17/CUF_sources!G$17),0)</f>
        <v>0.81</v>
      </c>
      <c r="AA212" s="55">
        <f>IFERROR(Z212*(CUF_sources!I$17/CUF_sources!H$17),0)</f>
        <v>0.81</v>
      </c>
      <c r="AB212" s="55">
        <f>IFERROR(AA212*(CUF_sources!J$17/CUF_sources!I$17),0)</f>
        <v>0.81</v>
      </c>
      <c r="AC212" s="55">
        <f>CUF_sources!C$17</f>
        <v>0.81</v>
      </c>
      <c r="AD212" s="55">
        <f>CUF_sources!D$17</f>
        <v>0.81</v>
      </c>
      <c r="AE212" s="55">
        <f>CUF_sources!E$17</f>
        <v>0.81</v>
      </c>
      <c r="AF212" s="55">
        <f>CUF_sources!F$17</f>
        <v>0.81</v>
      </c>
      <c r="AG212" s="55">
        <f>CUF_sources!G$17</f>
        <v>0.81</v>
      </c>
      <c r="AH212" s="55">
        <f>CUF_sources!H$17</f>
        <v>0.81</v>
      </c>
      <c r="AI212" s="55">
        <f>CUF_sources!I$17</f>
        <v>0.81</v>
      </c>
      <c r="AJ212" s="55">
        <f>CUF_sources!J$17</f>
        <v>0.81</v>
      </c>
    </row>
    <row r="213" spans="1:36" ht="15" customHeight="1" x14ac:dyDescent="0.25">
      <c r="A213" s="9" t="s">
        <v>10</v>
      </c>
      <c r="B213" s="9" t="s">
        <v>35</v>
      </c>
      <c r="C213" s="9" t="s">
        <v>36</v>
      </c>
      <c r="D213" s="55">
        <f>IFERROR((generation!H213*1000)/(365*24*capacity!H213),0)</f>
        <v>0.13761180959529618</v>
      </c>
      <c r="E213" s="55">
        <f>IFERROR((generation!I213*1000)/(365*24*capacity!I213),0)</f>
        <v>0.12210441817309897</v>
      </c>
      <c r="F213" s="55">
        <f>IFERROR((generation!J213*1000)/(365*24*capacity!J213),0)</f>
        <v>0.13930589437251101</v>
      </c>
      <c r="G213" s="55">
        <f>IFERROR((generation!K213*1000)/(365*24*capacity!K213),0)</f>
        <v>0.14162019753934907</v>
      </c>
      <c r="H213" s="55">
        <f>IFERROR((generation!L213*1000)/(365*24*capacity!L213),0)</f>
        <v>0.13328959768409324</v>
      </c>
      <c r="I213" s="55">
        <f>IFERROR((generation!M213*1000)/(365*24*capacity!M213),0)</f>
        <v>0.13589291013886068</v>
      </c>
      <c r="J213" s="55">
        <f>IFERROR((generation!N213*1000)/(365*24*capacity!N213),0)</f>
        <v>0.15377766670311305</v>
      </c>
      <c r="K213" s="55">
        <f>IFERROR((generation!O213*1000)/(365*24*capacity!O213),0)</f>
        <v>0.12490693157974206</v>
      </c>
      <c r="L213" s="55">
        <f>IFERROR((generation!P213*1000)/(365*24*capacity!P213),0)</f>
        <v>0.12335796066915543</v>
      </c>
      <c r="M213" s="55">
        <f>IF(AND(AVERAGE(D213:L213)&gt;0,AVERAGE(D213:L213)&lt;1),AVERAGE(D213:L213),CUF_sources!C$18)</f>
        <v>0.13465193182835775</v>
      </c>
      <c r="N213" s="55">
        <f>IFERROR(M213*(CUF_sources!D$18/CUF_sources!C$18),0)</f>
        <v>0.13465193182835775</v>
      </c>
      <c r="O213" s="55">
        <f>IFERROR(N213*(CUF_sources!E$18/CUF_sources!D$18),0)</f>
        <v>0.13465193182835775</v>
      </c>
      <c r="P213" s="55">
        <f>IFERROR(O213*(CUF_sources!F$18/CUF_sources!E$18),0)</f>
        <v>0.13465193182835775</v>
      </c>
      <c r="Q213" s="55">
        <f>IFERROR(P213*(CUF_sources!G$18/CUF_sources!F$18),0)</f>
        <v>0.13465193182835775</v>
      </c>
      <c r="R213" s="55">
        <f>IFERROR(Q213*(CUF_sources!H$18/CUF_sources!G$18),0)</f>
        <v>0.13465193182835775</v>
      </c>
      <c r="S213" s="55">
        <f>IFERROR(R213*(CUF_sources!I$18/CUF_sources!H$18),0)</f>
        <v>0.13465193182835775</v>
      </c>
      <c r="T213" s="55">
        <f>IFERROR(S213*(CUF_sources!J$18/CUF_sources!I$18),0)</f>
        <v>0.13465193182835775</v>
      </c>
      <c r="U213" s="55">
        <f>IF(M213&gt;0,M213,CUF_sources!C$18)</f>
        <v>0.13465193182835775</v>
      </c>
      <c r="V213" s="55">
        <f>IFERROR(U213*(CUF_sources!D$18/CUF_sources!C$18),0)</f>
        <v>0.13465193182835775</v>
      </c>
      <c r="W213" s="55">
        <f>IFERROR(V213*(CUF_sources!E$18/CUF_sources!D$18),0)</f>
        <v>0.13465193182835775</v>
      </c>
      <c r="X213" s="55">
        <f>IFERROR(W213*(CUF_sources!F$18/CUF_sources!E$18),0)</f>
        <v>0.13465193182835775</v>
      </c>
      <c r="Y213" s="55">
        <f>IFERROR(X213*(CUF_sources!G$18/CUF_sources!F$18),0)</f>
        <v>0.13465193182835775</v>
      </c>
      <c r="Z213" s="55">
        <f>IFERROR(Y213*(CUF_sources!H$18/CUF_sources!G$18),0)</f>
        <v>0.13465193182835775</v>
      </c>
      <c r="AA213" s="55">
        <f>IFERROR(Z213*(CUF_sources!I$18/CUF_sources!H$18),0)</f>
        <v>0.13465193182835775</v>
      </c>
      <c r="AB213" s="55">
        <f>IFERROR(AA213*(CUF_sources!J$18/CUF_sources!I$18),0)</f>
        <v>0.13465193182835775</v>
      </c>
      <c r="AC213" s="55">
        <f>CUF_sources!C$18</f>
        <v>0.37</v>
      </c>
      <c r="AD213" s="55">
        <f>CUF_sources!D$18</f>
        <v>0.37</v>
      </c>
      <c r="AE213" s="55">
        <f>CUF_sources!E$18</f>
        <v>0.37</v>
      </c>
      <c r="AF213" s="55">
        <f>CUF_sources!F$18</f>
        <v>0.37</v>
      </c>
      <c r="AG213" s="55">
        <f>CUF_sources!G$18</f>
        <v>0.37</v>
      </c>
      <c r="AH213" s="55">
        <f>CUF_sources!H$18</f>
        <v>0.37</v>
      </c>
      <c r="AI213" s="55">
        <f>CUF_sources!I$18</f>
        <v>0.37</v>
      </c>
      <c r="AJ213" s="55">
        <f>CUF_sources!J$18</f>
        <v>0.37</v>
      </c>
    </row>
    <row r="214" spans="1:36" ht="15" customHeight="1" x14ac:dyDescent="0.25">
      <c r="A214" s="9" t="s">
        <v>10</v>
      </c>
      <c r="B214" s="9" t="s">
        <v>79</v>
      </c>
      <c r="C214" s="9" t="s">
        <v>83</v>
      </c>
      <c r="D214" s="55">
        <f>IFERROR((generation!H214*1000)/(365*24*capacity!H214),0)</f>
        <v>0.26843437768434375</v>
      </c>
      <c r="E214" s="55">
        <f>IFERROR((generation!I214*1000)/(365*24*capacity!I214),0)</f>
        <v>0.22415940224159403</v>
      </c>
      <c r="F214" s="55">
        <f>IFERROR((generation!J214*1000)/(365*24*capacity!J214),0)</f>
        <v>0.24672263956400059</v>
      </c>
      <c r="G214" s="55">
        <f>IFERROR((generation!K214*1000)/(365*24*capacity!K214),0)</f>
        <v>0.25328196347031962</v>
      </c>
      <c r="H214" s="55">
        <f>IFERROR((generation!L214*1000)/(365*24*capacity!L214),0)</f>
        <v>0.21207741611159986</v>
      </c>
      <c r="I214" s="55">
        <f>IFERROR((generation!M214*1000)/(365*24*capacity!M214),0)</f>
        <v>0.25477478447309165</v>
      </c>
      <c r="J214" s="55">
        <f>IFERROR((generation!N214*1000)/(365*24*capacity!N214),0)</f>
        <v>0.3005500608240334</v>
      </c>
      <c r="K214" s="55">
        <f>IFERROR((generation!O214*1000)/(365*24*capacity!O214),0)</f>
        <v>0.24501614879162489</v>
      </c>
      <c r="L214" s="55">
        <f>IFERROR((generation!P214*1000)/(365*24*capacity!P214),0)</f>
        <v>0.32053255348622439</v>
      </c>
      <c r="M214" s="55">
        <f>IF(AND(AVERAGE(D214:L214)&gt;0,AVERAGE(D214:L214)&lt;1),AVERAGE(D214:L214),CUF_sources!C$19)</f>
        <v>0.25839437184964803</v>
      </c>
      <c r="N214" s="55">
        <f>IFERROR(M214*(CUF_sources!D$19/CUF_sources!C$19),0)</f>
        <v>0.3100732462195776</v>
      </c>
      <c r="O214" s="55">
        <f>IFERROR(N214*(CUF_sources!E$19/CUF_sources!D$19),0)</f>
        <v>0.33591268340454239</v>
      </c>
      <c r="P214" s="55">
        <f>IFERROR(O214*(CUF_sources!F$19/CUF_sources!E$19),0)</f>
        <v>0.36175212058950723</v>
      </c>
      <c r="Q214" s="55">
        <f>IFERROR(P214*(CUF_sources!G$19/CUF_sources!F$19),0)</f>
        <v>0.38759155777447202</v>
      </c>
      <c r="R214" s="55">
        <f>IFERROR(Q214*(CUF_sources!H$19/CUF_sources!G$19),0)</f>
        <v>0.4134309949594368</v>
      </c>
      <c r="S214" s="55">
        <f>IFERROR(R214*(CUF_sources!I$19/CUF_sources!H$19),0)</f>
        <v>0.43927043214440159</v>
      </c>
      <c r="T214" s="55">
        <f>IFERROR(S214*(CUF_sources!J$19/CUF_sources!I$19),0)</f>
        <v>0.46510986932936638</v>
      </c>
      <c r="U214" s="55">
        <f>IF(M214&gt;0,M214,CUF_sources!C$19)</f>
        <v>0.25839437184964803</v>
      </c>
      <c r="V214" s="55">
        <f>IFERROR(U214*(CUF_sources!D$19/CUF_sources!C$19),0)</f>
        <v>0.3100732462195776</v>
      </c>
      <c r="W214" s="55">
        <f>IFERROR(V214*(CUF_sources!E$19/CUF_sources!D$19),0)</f>
        <v>0.33591268340454239</v>
      </c>
      <c r="X214" s="55">
        <f>IFERROR(W214*(CUF_sources!F$19/CUF_sources!E$19),0)</f>
        <v>0.36175212058950723</v>
      </c>
      <c r="Y214" s="55">
        <f>IFERROR(X214*(CUF_sources!G$19/CUF_sources!F$19),0)</f>
        <v>0.38759155777447202</v>
      </c>
      <c r="Z214" s="55">
        <f>IFERROR(Y214*(CUF_sources!H$19/CUF_sources!G$19),0)</f>
        <v>0.4134309949594368</v>
      </c>
      <c r="AA214" s="55">
        <f>IFERROR(Z214*(CUF_sources!I$19/CUF_sources!H$19),0)</f>
        <v>0.43927043214440159</v>
      </c>
      <c r="AB214" s="55">
        <f>IFERROR(AA214*(CUF_sources!J$19/CUF_sources!I$19),0)</f>
        <v>0.46510986932936638</v>
      </c>
      <c r="AC214" s="55">
        <f>CUF_sources!C$19</f>
        <v>0.25</v>
      </c>
      <c r="AD214" s="55">
        <f>CUF_sources!D$19</f>
        <v>0.3</v>
      </c>
      <c r="AE214" s="55">
        <f>CUF_sources!E$19</f>
        <v>0.32499999999999996</v>
      </c>
      <c r="AF214" s="55">
        <f>CUF_sources!F$19</f>
        <v>0.35</v>
      </c>
      <c r="AG214" s="55">
        <f>CUF_sources!G$19</f>
        <v>0.375</v>
      </c>
      <c r="AH214" s="55">
        <f>CUF_sources!H$19</f>
        <v>0.4</v>
      </c>
      <c r="AI214" s="55">
        <f>CUF_sources!I$19</f>
        <v>0.42500000000000004</v>
      </c>
      <c r="AJ214" s="55">
        <f>CUF_sources!J$19</f>
        <v>0.45</v>
      </c>
    </row>
    <row r="215" spans="1:36" ht="15" customHeight="1" x14ac:dyDescent="0.25">
      <c r="A215" s="9" t="s">
        <v>10</v>
      </c>
      <c r="B215" s="9" t="s">
        <v>78</v>
      </c>
      <c r="C215" s="9" t="s">
        <v>84</v>
      </c>
      <c r="D215" s="55">
        <f>IFERROR((generation!H215*1000)/(365*24*capacity!H215),0)</f>
        <v>0</v>
      </c>
      <c r="E215" s="55">
        <f>IFERROR((generation!I215*1000)/(365*24*capacity!I215),0)</f>
        <v>0</v>
      </c>
      <c r="F215" s="55">
        <f>IFERROR((generation!J215*1000)/(365*24*capacity!J215),0)</f>
        <v>0</v>
      </c>
      <c r="G215" s="55">
        <f>IFERROR((generation!K215*1000)/(365*24*capacity!K215),0)</f>
        <v>0</v>
      </c>
      <c r="H215" s="55">
        <f>IFERROR((generation!L215*1000)/(365*24*capacity!L215),0)</f>
        <v>0</v>
      </c>
      <c r="I215" s="55">
        <f>IFERROR((generation!M215*1000)/(365*24*capacity!M215),0)</f>
        <v>0</v>
      </c>
      <c r="J215" s="55">
        <f>IFERROR((generation!N215*1000)/(365*24*capacity!N215),0)</f>
        <v>0</v>
      </c>
      <c r="K215" s="55">
        <f>IFERROR((generation!O215*1000)/(365*24*capacity!O215),0)</f>
        <v>0</v>
      </c>
      <c r="L215" s="55">
        <f>IFERROR((generation!P215*1000)/(365*24*capacity!P215),0)</f>
        <v>0</v>
      </c>
      <c r="M215" s="55">
        <f>IF(AND(AVERAGE(D215:L215)&gt;0,AVERAGE(D215:L215)&lt;1),AVERAGE(D215:L215),CUF_sources!C$20)</f>
        <v>0.35714285714285715</v>
      </c>
      <c r="N215" s="55">
        <f>IFERROR(M215*(CUF_sources!D$20/CUF_sources!C$20),0)</f>
        <v>0.4</v>
      </c>
      <c r="O215" s="55">
        <f>IFERROR(N215*(CUF_sources!E$20/CUF_sources!D$20),0)</f>
        <v>0.43</v>
      </c>
      <c r="P215" s="55">
        <f>IFERROR(O215*(CUF_sources!F$20/CUF_sources!E$20),0)</f>
        <v>0.45999999999999996</v>
      </c>
      <c r="Q215" s="55">
        <f>IFERROR(P215*(CUF_sources!G$20/CUF_sources!F$20),0)</f>
        <v>0.46999999999999992</v>
      </c>
      <c r="R215" s="55">
        <f>IFERROR(Q215*(CUF_sources!H$20/CUF_sources!G$20),0)</f>
        <v>0.47999999999999987</v>
      </c>
      <c r="S215" s="55">
        <f>IFERROR(R215*(CUF_sources!I$20/CUF_sources!H$20),0)</f>
        <v>0.47999999999999987</v>
      </c>
      <c r="T215" s="55">
        <f>IFERROR(S215*(CUF_sources!J$20/CUF_sources!I$20),0)</f>
        <v>0.47999999999999987</v>
      </c>
      <c r="U215" s="55">
        <f>IF(M215&gt;0,M215,CUF_sources!C$20)</f>
        <v>0.35714285714285715</v>
      </c>
      <c r="V215" s="55">
        <f>IFERROR(U215*(CUF_sources!D$20/CUF_sources!C$20),0)</f>
        <v>0.4</v>
      </c>
      <c r="W215" s="55">
        <f>IFERROR(V215*(CUF_sources!E$20/CUF_sources!D$20),0)</f>
        <v>0.43</v>
      </c>
      <c r="X215" s="55">
        <f>IFERROR(W215*(CUF_sources!F$20/CUF_sources!E$20),0)</f>
        <v>0.45999999999999996</v>
      </c>
      <c r="Y215" s="55">
        <f>IFERROR(X215*(CUF_sources!G$20/CUF_sources!F$20),0)</f>
        <v>0.46999999999999992</v>
      </c>
      <c r="Z215" s="55">
        <f>IFERROR(Y215*(CUF_sources!H$20/CUF_sources!G$20),0)</f>
        <v>0.47999999999999987</v>
      </c>
      <c r="AA215" s="55">
        <f>IFERROR(Z215*(CUF_sources!I$20/CUF_sources!H$20),0)</f>
        <v>0.47999999999999987</v>
      </c>
      <c r="AB215" s="55">
        <f>IFERROR(AA215*(CUF_sources!J$20/CUF_sources!I$20),0)</f>
        <v>0.47999999999999987</v>
      </c>
      <c r="AC215" s="55">
        <f>CUF_sources!C$20</f>
        <v>0.35714285714285715</v>
      </c>
      <c r="AD215" s="55">
        <f>CUF_sources!D$20</f>
        <v>0.4</v>
      </c>
      <c r="AE215" s="55">
        <f>CUF_sources!E$20</f>
        <v>0.43000000000000005</v>
      </c>
      <c r="AF215" s="55">
        <f>CUF_sources!F$20</f>
        <v>0.46</v>
      </c>
      <c r="AG215" s="55">
        <f>CUF_sources!G$20</f>
        <v>0.47</v>
      </c>
      <c r="AH215" s="55">
        <f>CUF_sources!H$20</f>
        <v>0.48</v>
      </c>
      <c r="AI215" s="55">
        <f>CUF_sources!I$20</f>
        <v>0.48</v>
      </c>
      <c r="AJ215" s="55">
        <f>CUF_sources!J$20</f>
        <v>0.48</v>
      </c>
    </row>
    <row r="216" spans="1:36" ht="15" customHeight="1" x14ac:dyDescent="0.25">
      <c r="A216" s="9" t="s">
        <v>10</v>
      </c>
      <c r="B216" s="9" t="s">
        <v>37</v>
      </c>
      <c r="C216" s="9" t="s">
        <v>38</v>
      </c>
      <c r="D216" s="55">
        <f>IFERROR((generation!H216*1000)/(365*24*capacity!H216),0)</f>
        <v>0.15905631659056316</v>
      </c>
      <c r="E216" s="55">
        <f>IFERROR((generation!I216*1000)/(365*24*capacity!I216),0)</f>
        <v>0.18264840182648401</v>
      </c>
      <c r="F216" s="55">
        <f>IFERROR((generation!J216*1000)/(365*24*capacity!J216),0)</f>
        <v>0.12376832492189377</v>
      </c>
      <c r="G216" s="55">
        <f>IFERROR((generation!K216*1000)/(365*24*capacity!K216),0)</f>
        <v>0</v>
      </c>
      <c r="H216" s="55">
        <f>IFERROR((generation!L216*1000)/(365*24*capacity!L216),0)</f>
        <v>0.19620433789954339</v>
      </c>
      <c r="I216" s="55">
        <f>IFERROR((generation!M216*1000)/(365*24*capacity!M216),0)</f>
        <v>0.1576769406392694</v>
      </c>
      <c r="J216" s="55">
        <f>IFERROR((generation!N216*1000)/(365*24*capacity!N216),0)</f>
        <v>9.9232305936073059E-2</v>
      </c>
      <c r="K216" s="55">
        <f>IFERROR((generation!O216*1000)/(365*24*capacity!O216),0)</f>
        <v>0</v>
      </c>
      <c r="L216" s="55">
        <f>IFERROR((generation!P216*1000)/(365*24*capacity!P216),0)</f>
        <v>0</v>
      </c>
      <c r="M216" s="55">
        <f>IF(AND(AVERAGE(D216:L216)&gt;0,AVERAGE(D216:L216)&lt;1),AVERAGE(D216:L216),CUF_sources!C$21)</f>
        <v>0.10206518086820299</v>
      </c>
      <c r="N216" s="55">
        <f>IFERROR(M216*(CUF_sources!D$21/CUF_sources!C$21),0)</f>
        <v>0.10206518086820299</v>
      </c>
      <c r="O216" s="55">
        <f>IFERROR(N216*(CUF_sources!E$21/CUF_sources!D$21),0)</f>
        <v>0.10206518086820299</v>
      </c>
      <c r="P216" s="55">
        <f>IFERROR(O216*(CUF_sources!F$21/CUF_sources!E$21),0)</f>
        <v>0.10206518086820299</v>
      </c>
      <c r="Q216" s="55">
        <f>IFERROR(P216*(CUF_sources!G$21/CUF_sources!F$21),0)</f>
        <v>0.10206518086820299</v>
      </c>
      <c r="R216" s="55">
        <f>IFERROR(Q216*(CUF_sources!H$21/CUF_sources!G$21),0)</f>
        <v>0.10206518086820299</v>
      </c>
      <c r="S216" s="55">
        <f>IFERROR(R216*(CUF_sources!I$21/CUF_sources!H$21),0)</f>
        <v>0.10206518086820299</v>
      </c>
      <c r="T216" s="55">
        <f>IFERROR(S216*(CUF_sources!J$21/CUF_sources!I$21),0)</f>
        <v>0.10206518086820299</v>
      </c>
      <c r="U216" s="55">
        <f>IF(M216&lt;CUF_sources!C$21,CUF_sources!C$21,CUF!M216)</f>
        <v>0.85</v>
      </c>
      <c r="V216" s="55">
        <f>IFERROR(U216*(CUF_sources!D$21/CUF_sources!C$21),0)</f>
        <v>0.85</v>
      </c>
      <c r="W216" s="55">
        <f>IFERROR(V216*(CUF_sources!E$21/CUF_sources!D$21),0)</f>
        <v>0.85</v>
      </c>
      <c r="X216" s="55">
        <f>IFERROR(W216*(CUF_sources!F$21/CUF_sources!E$21),0)</f>
        <v>0.85</v>
      </c>
      <c r="Y216" s="55">
        <f>IFERROR(X216*(CUF_sources!G$21/CUF_sources!F$21),0)</f>
        <v>0.85</v>
      </c>
      <c r="Z216" s="55">
        <f>IFERROR(Y216*(CUF_sources!H$21/CUF_sources!G$21),0)</f>
        <v>0.85</v>
      </c>
      <c r="AA216" s="55">
        <f>IFERROR(Z216*(CUF_sources!I$21/CUF_sources!H$21),0)</f>
        <v>0.85</v>
      </c>
      <c r="AB216" s="55">
        <f>IFERROR(AA216*(CUF_sources!J$21/CUF_sources!I$21),0)</f>
        <v>0.85</v>
      </c>
      <c r="AC216" s="55">
        <f>CUF_sources!C$21</f>
        <v>0.85</v>
      </c>
      <c r="AD216" s="55">
        <f>CUF_sources!D$21</f>
        <v>0.85</v>
      </c>
      <c r="AE216" s="55">
        <f>CUF_sources!E$21</f>
        <v>0.85</v>
      </c>
      <c r="AF216" s="55">
        <f>CUF_sources!F$21</f>
        <v>0.85</v>
      </c>
      <c r="AG216" s="55">
        <f>CUF_sources!G$21</f>
        <v>0.85</v>
      </c>
      <c r="AH216" s="55">
        <f>CUF_sources!H$21</f>
        <v>0.85</v>
      </c>
      <c r="AI216" s="55">
        <f>CUF_sources!I$21</f>
        <v>0.85</v>
      </c>
      <c r="AJ216" s="55">
        <f>CUF_sources!J$21</f>
        <v>0.85</v>
      </c>
    </row>
    <row r="217" spans="1:36" ht="15" customHeight="1" x14ac:dyDescent="0.25">
      <c r="A217" s="9" t="s">
        <v>10</v>
      </c>
      <c r="B217" s="9" t="s">
        <v>39</v>
      </c>
      <c r="C217" s="9" t="s">
        <v>40</v>
      </c>
      <c r="D217" s="55">
        <f>IFERROR((generation!H217*1000)/(365*24*capacity!H217),0)</f>
        <v>0.54310225543102253</v>
      </c>
      <c r="E217" s="55">
        <f>IFERROR((generation!I217*1000)/(365*24*capacity!I217),0)</f>
        <v>0.65489065128574864</v>
      </c>
      <c r="F217" s="55">
        <f>IFERROR((generation!J217*1000)/(365*24*capacity!J217),0)</f>
        <v>1.016778167144526</v>
      </c>
      <c r="G217" s="55">
        <f>IFERROR((generation!K217*1000)/(365*24*capacity!K217),0)</f>
        <v>1.0993647012110384</v>
      </c>
      <c r="H217" s="55">
        <f>IFERROR((generation!L217*1000)/(365*24*capacity!L217),0)</f>
        <v>1.2861491628614916</v>
      </c>
      <c r="I217" s="55">
        <f>IFERROR((generation!M217*1000)/(365*24*capacity!M217),0)</f>
        <v>1.5893923428170003</v>
      </c>
      <c r="J217" s="55">
        <f>IFERROR((generation!N217*1000)/(365*24*capacity!N217),0)</f>
        <v>0.56440668665938454</v>
      </c>
      <c r="K217" s="55">
        <f>IFERROR((generation!O217*1000)/(365*24*capacity!O217),0)</f>
        <v>0.49744736174530696</v>
      </c>
      <c r="L217" s="55">
        <f>IFERROR((generation!P217*1000)/(365*24*capacity!P217),0)</f>
        <v>0.42560653573196905</v>
      </c>
      <c r="M217" s="55">
        <f>IF(AND(AVERAGE(D217:L217)&gt;0,AVERAGE(D217:L217)&lt;1),AVERAGE(D217:L217),CUF_sources!C$22)</f>
        <v>0.85301531832083188</v>
      </c>
      <c r="N217" s="55">
        <f>IFERROR(M217*(CUF_sources!D$22/CUF_sources!C$22),0)</f>
        <v>0.85301531832083188</v>
      </c>
      <c r="O217" s="55">
        <f>IFERROR(N217*(CUF_sources!E$22/CUF_sources!D$22),0)</f>
        <v>0.85301531832083188</v>
      </c>
      <c r="P217" s="55">
        <f>IFERROR(O217*(CUF_sources!F$22/CUF_sources!E$22),0)</f>
        <v>0.85301531832083188</v>
      </c>
      <c r="Q217" s="55">
        <f>IFERROR(P217*(CUF_sources!G$22/CUF_sources!F$22),0)</f>
        <v>0.85301531832083188</v>
      </c>
      <c r="R217" s="55">
        <f>IFERROR(Q217*(CUF_sources!H$22/CUF_sources!G$22),0)</f>
        <v>0.85301531832083188</v>
      </c>
      <c r="S217" s="55">
        <f>IFERROR(R217*(CUF_sources!I$22/CUF_sources!H$22),0)</f>
        <v>0.85301531832083188</v>
      </c>
      <c r="T217" s="55">
        <f>IFERROR(S217*(CUF_sources!J$22/CUF_sources!I$22),0)</f>
        <v>0.85301531832083188</v>
      </c>
      <c r="U217" s="55">
        <f>IF(M217&lt;CUF_sources!C$22,CUF_sources!C$22,CUF!M217)</f>
        <v>0.85301531832083188</v>
      </c>
      <c r="V217" s="55">
        <f>IFERROR(U217*(CUF_sources!D$22/CUF_sources!C$22),0)</f>
        <v>0.85301531832083188</v>
      </c>
      <c r="W217" s="55">
        <f>IFERROR(V217*(CUF_sources!E$22/CUF_sources!D$22),0)</f>
        <v>0.85301531832083188</v>
      </c>
      <c r="X217" s="55">
        <f>IFERROR(W217*(CUF_sources!F$22/CUF_sources!E$22),0)</f>
        <v>0.85301531832083188</v>
      </c>
      <c r="Y217" s="55">
        <f>IFERROR(X217*(CUF_sources!G$22/CUF_sources!F$22),0)</f>
        <v>0.85301531832083188</v>
      </c>
      <c r="Z217" s="55">
        <f>IFERROR(Y217*(CUF_sources!H$22/CUF_sources!G$22),0)</f>
        <v>0.85301531832083188</v>
      </c>
      <c r="AA217" s="55">
        <f>IFERROR(Z217*(CUF_sources!I$22/CUF_sources!H$22),0)</f>
        <v>0.85301531832083188</v>
      </c>
      <c r="AB217" s="55">
        <f>IFERROR(AA217*(CUF_sources!J$22/CUF_sources!I$22),0)</f>
        <v>0.85301531832083188</v>
      </c>
      <c r="AC217" s="55">
        <f>CUF_sources!C$22</f>
        <v>0.7</v>
      </c>
      <c r="AD217" s="55">
        <f>CUF_sources!D$22</f>
        <v>0.7</v>
      </c>
      <c r="AE217" s="55">
        <f>CUF_sources!E$22</f>
        <v>0.7</v>
      </c>
      <c r="AF217" s="55">
        <f>CUF_sources!F$22</f>
        <v>0.7</v>
      </c>
      <c r="AG217" s="55">
        <f>CUF_sources!G$22</f>
        <v>0.7</v>
      </c>
      <c r="AH217" s="55">
        <f>CUF_sources!H$22</f>
        <v>0.7</v>
      </c>
      <c r="AI217" s="55">
        <f>CUF_sources!I$22</f>
        <v>0.7</v>
      </c>
      <c r="AJ217" s="55">
        <f>CUF_sources!J$22</f>
        <v>0.7</v>
      </c>
    </row>
    <row r="218" spans="1:36" ht="15" customHeight="1" x14ac:dyDescent="0.25">
      <c r="A218" s="9" t="s">
        <v>10</v>
      </c>
      <c r="B218" s="9" t="s">
        <v>80</v>
      </c>
      <c r="C218" s="9" t="s">
        <v>85</v>
      </c>
      <c r="D218" s="55">
        <f>IFERROR((generation!H218*1000)/(365*24*capacity!H218),0)</f>
        <v>0</v>
      </c>
      <c r="E218" s="55">
        <f>IFERROR((generation!I218*1000)/(365*24*capacity!I218),0)</f>
        <v>3.5338879301121728E-2</v>
      </c>
      <c r="F218" s="55">
        <f>IFERROR((generation!J218*1000)/(365*24*capacity!J218),0)</f>
        <v>8.1851080734215778E-2</v>
      </c>
      <c r="G218" s="55">
        <f>IFERROR((generation!K218*1000)/(365*24*capacity!K218),0)</f>
        <v>0.13085628494835655</v>
      </c>
      <c r="H218" s="55">
        <f>IFERROR((generation!L218*1000)/(365*24*capacity!L218),0)</f>
        <v>0.13085628494835655</v>
      </c>
      <c r="I218" s="55">
        <f>IFERROR((generation!M218*1000)/(365*24*capacity!M218),0)</f>
        <v>0.11661830169370171</v>
      </c>
      <c r="J218" s="55">
        <f>IFERROR((generation!N218*1000)/(365*24*capacity!N218),0)</f>
        <v>0.1140412099316209</v>
      </c>
      <c r="K218" s="55">
        <f>IFERROR((generation!O218*1000)/(365*24*capacity!O218),0)</f>
        <v>0.14269406392694065</v>
      </c>
      <c r="L218" s="55">
        <f>IFERROR((generation!P218*1000)/(365*24*capacity!P218),0)</f>
        <v>0.1355593607305936</v>
      </c>
      <c r="M218" s="55">
        <f>IF(AND(AVERAGE(D218:L218)&gt;0,AVERAGE(D218:L218)&lt;1),AVERAGE(D218:L218),CUF_sources!C$23)</f>
        <v>9.8646162912767496E-2</v>
      </c>
      <c r="N218" s="55">
        <f>IFERROR(M218*(CUF_sources!D$23/CUF_sources!C$23),0)</f>
        <v>0.10249952865154748</v>
      </c>
      <c r="O218" s="55">
        <f>IFERROR(N218*(CUF_sources!E$23/CUF_sources!D$23),0)</f>
        <v>0.10519688466869347</v>
      </c>
      <c r="P218" s="55">
        <f>IFERROR(O218*(CUF_sources!F$23/CUF_sources!E$23),0)</f>
        <v>0.10789424068583947</v>
      </c>
      <c r="Q218" s="55">
        <f>IFERROR(P218*(CUF_sources!G$23/CUF_sources!F$23),0)</f>
        <v>0.11059159670298545</v>
      </c>
      <c r="R218" s="55">
        <f>IFERROR(Q218*(CUF_sources!H$23/CUF_sources!G$23),0)</f>
        <v>0.11328895272013141</v>
      </c>
      <c r="S218" s="55">
        <f>IFERROR(R218*(CUF_sources!I$23/CUF_sources!H$23),0)</f>
        <v>0.11328895272013141</v>
      </c>
      <c r="T218" s="55">
        <f>IFERROR(S218*(CUF_sources!J$23/CUF_sources!I$23),0)</f>
        <v>0.11328895272013141</v>
      </c>
      <c r="U218" s="55">
        <f>IF(M218&gt;0,M218,CUF_sources!C$23)</f>
        <v>9.8646162912767496E-2</v>
      </c>
      <c r="V218" s="55">
        <f>IFERROR(U218*(CUF_sources!D$23/CUF_sources!C$23),0)</f>
        <v>0.10249952865154748</v>
      </c>
      <c r="W218" s="55">
        <f>IFERROR(V218*(CUF_sources!E$23/CUF_sources!D$23),0)</f>
        <v>0.10519688466869347</v>
      </c>
      <c r="X218" s="55">
        <f>IFERROR(W218*(CUF_sources!F$23/CUF_sources!E$23),0)</f>
        <v>0.10789424068583947</v>
      </c>
      <c r="Y218" s="55">
        <f>IFERROR(X218*(CUF_sources!G$23/CUF_sources!F$23),0)</f>
        <v>0.11059159670298545</v>
      </c>
      <c r="Z218" s="55">
        <f>IFERROR(Y218*(CUF_sources!H$23/CUF_sources!G$23),0)</f>
        <v>0.11328895272013141</v>
      </c>
      <c r="AA218" s="55">
        <f>IFERROR(Z218*(CUF_sources!I$23/CUF_sources!H$23),0)</f>
        <v>0.11328895272013141</v>
      </c>
      <c r="AB218" s="55">
        <f>IFERROR(AA218*(CUF_sources!J$23/CUF_sources!I$23),0)</f>
        <v>0.11328895272013141</v>
      </c>
      <c r="AC218" s="55">
        <f>CUF_sources!C$23</f>
        <v>0.18285714285714286</v>
      </c>
      <c r="AD218" s="55">
        <f>CUF_sources!D$23</f>
        <v>0.19</v>
      </c>
      <c r="AE218" s="55">
        <f>CUF_sources!E$23</f>
        <v>0.19500000000000001</v>
      </c>
      <c r="AF218" s="55">
        <f>CUF_sources!F$23</f>
        <v>0.2</v>
      </c>
      <c r="AG218" s="55">
        <f>CUF_sources!G$23</f>
        <v>0.20500000000000002</v>
      </c>
      <c r="AH218" s="55">
        <f>CUF_sources!H$23</f>
        <v>0.21</v>
      </c>
      <c r="AI218" s="55">
        <f>CUF_sources!I$23</f>
        <v>0.21</v>
      </c>
      <c r="AJ218" s="55">
        <f>CUF_sources!J$23</f>
        <v>0.21</v>
      </c>
    </row>
    <row r="219" spans="1:36" ht="15" customHeight="1" x14ac:dyDescent="0.25">
      <c r="A219" s="9" t="s">
        <v>10</v>
      </c>
      <c r="B219" s="9" t="s">
        <v>81</v>
      </c>
      <c r="C219" s="9" t="s">
        <v>86</v>
      </c>
      <c r="D219" s="55">
        <f>IFERROR((generation!H219*1000)/(365*24*capacity!H219),0)</f>
        <v>0</v>
      </c>
      <c r="E219" s="55">
        <f>IFERROR((generation!I219*1000)/(365*24*capacity!I219),0)</f>
        <v>3.223686127467406E-2</v>
      </c>
      <c r="F219" s="55">
        <f>IFERROR((generation!J219*1000)/(365*24*capacity!J219),0)</f>
        <v>7.4666259570017143E-2</v>
      </c>
      <c r="G219" s="55">
        <f>IFERROR((generation!K219*1000)/(365*24*capacity!K219),0)</f>
        <v>0.11936982689390177</v>
      </c>
      <c r="H219" s="55">
        <f>IFERROR((generation!L219*1000)/(365*24*capacity!L219),0)</f>
        <v>0.11936982689390177</v>
      </c>
      <c r="I219" s="55">
        <f>IFERROR((generation!M219*1000)/(365*24*capacity!M219),0)</f>
        <v>0.10638164220642443</v>
      </c>
      <c r="J219" s="55">
        <f>IFERROR((generation!N219*1000)/(365*24*capacity!N219),0)</f>
        <v>0.10403076545907754</v>
      </c>
      <c r="K219" s="55">
        <f>IFERROR((generation!O219*1000)/(365*24*capacity!O219),0)</f>
        <v>0.11816611131679625</v>
      </c>
      <c r="L219" s="55">
        <f>IFERROR((generation!P219*1000)/(365*24*capacity!P219),0)</f>
        <v>9.8053352559480916E-2</v>
      </c>
      <c r="M219" s="55">
        <f>IF(AND(AVERAGE(D219:L219)&gt;0,AVERAGE(D219:L219)&lt;1),AVERAGE(D219:L219),CUF_sources!C$24)</f>
        <v>8.5808294019363754E-2</v>
      </c>
      <c r="N219" s="55">
        <f>IFERROR(M219*(CUF_sources!D$24/CUF_sources!C$24),0)</f>
        <v>8.5808294019363754E-2</v>
      </c>
      <c r="O219" s="55">
        <f>IFERROR(N219*(CUF_sources!E$24/CUF_sources!D$24),0)</f>
        <v>8.9383639603503914E-2</v>
      </c>
      <c r="P219" s="55">
        <f>IFERROR(O219*(CUF_sources!F$24/CUF_sources!E$24),0)</f>
        <v>9.2958985187644075E-2</v>
      </c>
      <c r="Q219" s="55">
        <f>IFERROR(P219*(CUF_sources!G$24/CUF_sources!F$24),0)</f>
        <v>9.6534330771784235E-2</v>
      </c>
      <c r="R219" s="55">
        <f>IFERROR(Q219*(CUF_sources!H$24/CUF_sources!G$24),0)</f>
        <v>0.10010967635592438</v>
      </c>
      <c r="S219" s="55">
        <f>IFERROR(R219*(CUF_sources!I$24/CUF_sources!H$24),0)</f>
        <v>0.10010967635592438</v>
      </c>
      <c r="T219" s="55">
        <f>IFERROR(S219*(CUF_sources!J$24/CUF_sources!I$24),0)</f>
        <v>0.10010967635592438</v>
      </c>
      <c r="U219" s="55">
        <f>IF(M219&gt;0,M219,CUF_sources!C$24)</f>
        <v>8.5808294019363754E-2</v>
      </c>
      <c r="V219" s="55">
        <f>IFERROR(U219*(CUF_sources!D$24/CUF_sources!C$24),0)</f>
        <v>8.5808294019363754E-2</v>
      </c>
      <c r="W219" s="55">
        <f>IFERROR(V219*(CUF_sources!E$24/CUF_sources!D$24),0)</f>
        <v>8.9383639603503914E-2</v>
      </c>
      <c r="X219" s="55">
        <f>IFERROR(W219*(CUF_sources!F$24/CUF_sources!E$24),0)</f>
        <v>9.2958985187644075E-2</v>
      </c>
      <c r="Y219" s="55">
        <f>IFERROR(X219*(CUF_sources!G$24/CUF_sources!F$24),0)</f>
        <v>9.6534330771784235E-2</v>
      </c>
      <c r="Z219" s="55">
        <f>IFERROR(Y219*(CUF_sources!H$24/CUF_sources!G$24),0)</f>
        <v>0.10010967635592438</v>
      </c>
      <c r="AA219" s="55">
        <f>IFERROR(Z219*(CUF_sources!I$24/CUF_sources!H$24),0)</f>
        <v>0.10010967635592438</v>
      </c>
      <c r="AB219" s="55">
        <f>IFERROR(AA219*(CUF_sources!J$24/CUF_sources!I$24),0)</f>
        <v>0.10010967635592438</v>
      </c>
      <c r="AC219" s="55">
        <f>CUF_sources!C$24</f>
        <v>0.12</v>
      </c>
      <c r="AD219" s="55">
        <f>CUF_sources!D$24</f>
        <v>0.12</v>
      </c>
      <c r="AE219" s="55">
        <f>CUF_sources!E$24</f>
        <v>0.125</v>
      </c>
      <c r="AF219" s="55">
        <f>CUF_sources!F$24</f>
        <v>0.13</v>
      </c>
      <c r="AG219" s="55">
        <f>CUF_sources!G$24</f>
        <v>0.13500000000000001</v>
      </c>
      <c r="AH219" s="55">
        <f>CUF_sources!H$24</f>
        <v>0.14000000000000001</v>
      </c>
      <c r="AI219" s="55">
        <f>CUF_sources!I$24</f>
        <v>0.14000000000000001</v>
      </c>
      <c r="AJ219" s="55">
        <f>CUF_sources!J$24</f>
        <v>0.14000000000000001</v>
      </c>
    </row>
    <row r="220" spans="1:36" ht="15" customHeight="1" x14ac:dyDescent="0.25">
      <c r="A220" s="9" t="s">
        <v>10</v>
      </c>
      <c r="B220" s="9" t="s">
        <v>41</v>
      </c>
      <c r="C220" s="9" t="s">
        <v>42</v>
      </c>
      <c r="D220" s="55">
        <f>IFERROR((generation!H220*1000)/(365*24*capacity!H220),0)</f>
        <v>0</v>
      </c>
      <c r="E220" s="55">
        <f>IFERROR((generation!I220*1000)/(365*24*capacity!I220),0)</f>
        <v>0</v>
      </c>
      <c r="F220" s="55">
        <f>IFERROR((generation!J220*1000)/(365*24*capacity!J220),0)</f>
        <v>0</v>
      </c>
      <c r="G220" s="55">
        <f>IFERROR((generation!K220*1000)/(365*24*capacity!K220),0)</f>
        <v>0</v>
      </c>
      <c r="H220" s="55">
        <f>IFERROR((generation!L220*1000)/(365*24*capacity!L220),0)</f>
        <v>0</v>
      </c>
      <c r="I220" s="55">
        <f>IFERROR((generation!M220*1000)/(365*24*capacity!M220),0)</f>
        <v>0</v>
      </c>
      <c r="J220" s="55">
        <f>IFERROR((generation!N220*1000)/(365*24*capacity!N220),0)</f>
        <v>0</v>
      </c>
      <c r="K220" s="55">
        <f>IFERROR((generation!O220*1000)/(365*24*capacity!O220),0)</f>
        <v>0</v>
      </c>
      <c r="L220" s="55">
        <f>IFERROR((generation!P220*1000)/(365*24*capacity!P220),0)</f>
        <v>0</v>
      </c>
      <c r="M220" s="55">
        <f>IF(AND(AVERAGE(D220:L220)&gt;0,AVERAGE(D220:L220)&lt;1),AVERAGE(D220:L220),CUF_sources!C$25)</f>
        <v>0.37285714285714283</v>
      </c>
      <c r="N220" s="55">
        <f>IFERROR(M220*(CUF_sources!D$25/CUF_sources!C$25),0)</f>
        <v>0.38000000000000006</v>
      </c>
      <c r="O220" s="55">
        <f>IFERROR(N220*(CUF_sources!E$25/CUF_sources!D$25),0)</f>
        <v>0.39000000000000007</v>
      </c>
      <c r="P220" s="55">
        <f>IFERROR(O220*(CUF_sources!F$25/CUF_sources!E$25),0)</f>
        <v>0.40000000000000013</v>
      </c>
      <c r="Q220" s="55">
        <f>IFERROR(P220*(CUF_sources!G$25/CUF_sources!F$25),0)</f>
        <v>0.40500000000000014</v>
      </c>
      <c r="R220" s="55">
        <f>IFERROR(Q220*(CUF_sources!H$25/CUF_sources!G$25),0)</f>
        <v>0.41000000000000009</v>
      </c>
      <c r="S220" s="55">
        <f>IFERROR(R220*(CUF_sources!I$25/CUF_sources!H$25),0)</f>
        <v>0.41000000000000009</v>
      </c>
      <c r="T220" s="55">
        <f>IFERROR(S220*(CUF_sources!J$25/CUF_sources!I$25),0)</f>
        <v>0.41000000000000009</v>
      </c>
      <c r="U220" s="55">
        <f>IF(M220&gt;0,M220,CUF_sources!C$25)</f>
        <v>0.37285714285714283</v>
      </c>
      <c r="V220" s="55">
        <f>IFERROR(U220*(CUF_sources!D$25/CUF_sources!C$25),0)</f>
        <v>0.38000000000000006</v>
      </c>
      <c r="W220" s="55">
        <f>IFERROR(V220*(CUF_sources!E$25/CUF_sources!D$25),0)</f>
        <v>0.39000000000000007</v>
      </c>
      <c r="X220" s="55">
        <f>IFERROR(W220*(CUF_sources!F$25/CUF_sources!E$25),0)</f>
        <v>0.40000000000000013</v>
      </c>
      <c r="Y220" s="55">
        <f>IFERROR(X220*(CUF_sources!G$25/CUF_sources!F$25),0)</f>
        <v>0.40500000000000014</v>
      </c>
      <c r="Z220" s="55">
        <f>IFERROR(Y220*(CUF_sources!H$25/CUF_sources!G$25),0)</f>
        <v>0.41000000000000009</v>
      </c>
      <c r="AA220" s="55">
        <f>IFERROR(Z220*(CUF_sources!I$25/CUF_sources!H$25),0)</f>
        <v>0.41000000000000009</v>
      </c>
      <c r="AB220" s="55">
        <f>IFERROR(AA220*(CUF_sources!J$25/CUF_sources!I$25),0)</f>
        <v>0.41000000000000009</v>
      </c>
      <c r="AC220" s="55">
        <f>CUF_sources!C$25</f>
        <v>0.37285714285714283</v>
      </c>
      <c r="AD220" s="55">
        <f>CUF_sources!D$25</f>
        <v>0.38</v>
      </c>
      <c r="AE220" s="55">
        <f>CUF_sources!E$25</f>
        <v>0.39</v>
      </c>
      <c r="AF220" s="55">
        <f>CUF_sources!F$25</f>
        <v>0.4</v>
      </c>
      <c r="AG220" s="55">
        <f>CUF_sources!G$25</f>
        <v>0.40500000000000003</v>
      </c>
      <c r="AH220" s="55">
        <f>CUF_sources!H$25</f>
        <v>0.41</v>
      </c>
      <c r="AI220" s="55">
        <f>CUF_sources!I$25</f>
        <v>0.41</v>
      </c>
      <c r="AJ220" s="55">
        <f>CUF_sources!J$25</f>
        <v>0.41</v>
      </c>
    </row>
    <row r="221" spans="1:36" ht="15" customHeight="1" x14ac:dyDescent="0.25">
      <c r="A221" s="9" t="s">
        <v>10</v>
      </c>
      <c r="B221" s="9" t="s">
        <v>43</v>
      </c>
      <c r="C221" s="9" t="s">
        <v>44</v>
      </c>
      <c r="D221" s="55">
        <f>IFERROR((generation!H221*1000)/(365*24*capacity!H221),0)</f>
        <v>0</v>
      </c>
      <c r="E221" s="55">
        <f>IFERROR((generation!I221*1000)/(365*24*capacity!I221),0)</f>
        <v>0</v>
      </c>
      <c r="F221" s="55">
        <f>IFERROR((generation!J221*1000)/(365*24*capacity!J221),0)</f>
        <v>0</v>
      </c>
      <c r="G221" s="55">
        <f>IFERROR((generation!K221*1000)/(365*24*capacity!K221),0)</f>
        <v>0</v>
      </c>
      <c r="H221" s="55">
        <f>IFERROR((generation!L221*1000)/(365*24*capacity!L221),0)</f>
        <v>0</v>
      </c>
      <c r="I221" s="55">
        <f>IFERROR((generation!M221*1000)/(365*24*capacity!M221),0)</f>
        <v>0</v>
      </c>
      <c r="J221" s="55">
        <f>IFERROR((generation!N221*1000)/(365*24*capacity!N221),0)</f>
        <v>0</v>
      </c>
      <c r="K221" s="55">
        <f>IFERROR((generation!O221*1000)/(365*24*capacity!O221),0)</f>
        <v>0</v>
      </c>
      <c r="L221" s="55">
        <f>IFERROR((generation!P221*1000)/(365*24*capacity!P221),0)</f>
        <v>0</v>
      </c>
      <c r="M221" s="55">
        <f>IF(AND(AVERAGE(D221:L221)&gt;0,AVERAGE(D221:L221)&lt;1),AVERAGE(D221:L221),CUF_sources!C$26)</f>
        <v>0.20857142857142857</v>
      </c>
      <c r="N221" s="55">
        <f>IFERROR(M221*(CUF_sources!D$26/CUF_sources!C$26),0)</f>
        <v>0.23</v>
      </c>
      <c r="O221" s="55">
        <f>IFERROR(N221*(CUF_sources!E$26/CUF_sources!D$26),0)</f>
        <v>0.255</v>
      </c>
      <c r="P221" s="55">
        <f>IFERROR(O221*(CUF_sources!F$26/CUF_sources!E$26),0)</f>
        <v>0.28000000000000003</v>
      </c>
      <c r="Q221" s="55">
        <f>IFERROR(P221*(CUF_sources!G$26/CUF_sources!F$26),0)</f>
        <v>0.30000000000000004</v>
      </c>
      <c r="R221" s="55">
        <f>IFERROR(Q221*(CUF_sources!H$26/CUF_sources!G$26),0)</f>
        <v>0.31999999999999995</v>
      </c>
      <c r="S221" s="55">
        <f>IFERROR(R221*(CUF_sources!I$26/CUF_sources!H$26),0)</f>
        <v>0.33999999999999986</v>
      </c>
      <c r="T221" s="55">
        <f>IFERROR(S221*(CUF_sources!J$26/CUF_sources!I$26),0)</f>
        <v>0.35999999999999988</v>
      </c>
      <c r="U221" s="55">
        <f>IF(M221&gt;0,M221,CUF_sources!C$26)</f>
        <v>0.20857142857142857</v>
      </c>
      <c r="V221" s="55">
        <f>IFERROR(U221*(CUF_sources!D$26/CUF_sources!C$26),0)</f>
        <v>0.23</v>
      </c>
      <c r="W221" s="55">
        <f>IFERROR(V221*(CUF_sources!E$26/CUF_sources!D$26),0)</f>
        <v>0.255</v>
      </c>
      <c r="X221" s="55">
        <f>IFERROR(W221*(CUF_sources!F$26/CUF_sources!E$26),0)</f>
        <v>0.28000000000000003</v>
      </c>
      <c r="Y221" s="55">
        <f>IFERROR(X221*(CUF_sources!G$26/CUF_sources!F$26),0)</f>
        <v>0.30000000000000004</v>
      </c>
      <c r="Z221" s="55">
        <f>IFERROR(Y221*(CUF_sources!H$26/CUF_sources!G$26),0)</f>
        <v>0.31999999999999995</v>
      </c>
      <c r="AA221" s="55">
        <f>IFERROR(Z221*(CUF_sources!I$26/CUF_sources!H$26),0)</f>
        <v>0.33999999999999986</v>
      </c>
      <c r="AB221" s="55">
        <f>IFERROR(AA221*(CUF_sources!J$26/CUF_sources!I$26),0)</f>
        <v>0.35999999999999988</v>
      </c>
      <c r="AC221" s="55">
        <f>CUF_sources!C$26</f>
        <v>0.20857142857142857</v>
      </c>
      <c r="AD221" s="55">
        <f>CUF_sources!D$26</f>
        <v>0.23</v>
      </c>
      <c r="AE221" s="55">
        <f>CUF_sources!E$26</f>
        <v>0.255</v>
      </c>
      <c r="AF221" s="55">
        <f>CUF_sources!F$26</f>
        <v>0.28000000000000003</v>
      </c>
      <c r="AG221" s="55">
        <f>CUF_sources!G$26</f>
        <v>0.30000000000000004</v>
      </c>
      <c r="AH221" s="55">
        <f>CUF_sources!H$26</f>
        <v>0.32</v>
      </c>
      <c r="AI221" s="55">
        <f>CUF_sources!I$26</f>
        <v>0.33999999999999997</v>
      </c>
      <c r="AJ221" s="55">
        <f>CUF_sources!J$26</f>
        <v>0.36</v>
      </c>
    </row>
    <row r="222" spans="1:36" ht="15" customHeight="1" x14ac:dyDescent="0.25">
      <c r="A222" s="9" t="s">
        <v>10</v>
      </c>
      <c r="B222" s="9" t="s">
        <v>45</v>
      </c>
      <c r="C222" s="9" t="s">
        <v>46</v>
      </c>
      <c r="D222" s="55">
        <f>IFERROR((generation!H222*1000)/(365*24*capacity!H222),0)</f>
        <v>0</v>
      </c>
      <c r="E222" s="55">
        <f>IFERROR((generation!I222*1000)/(365*24*capacity!I222),0)</f>
        <v>0</v>
      </c>
      <c r="F222" s="55">
        <f>IFERROR((generation!J222*1000)/(365*24*capacity!J222),0)</f>
        <v>0</v>
      </c>
      <c r="G222" s="55">
        <f>IFERROR((generation!K222*1000)/(365*24*capacity!K222),0)</f>
        <v>0</v>
      </c>
      <c r="H222" s="55">
        <f>IFERROR((generation!L222*1000)/(365*24*capacity!L222),0)</f>
        <v>0</v>
      </c>
      <c r="I222" s="55">
        <f>IFERROR((generation!M222*1000)/(365*24*capacity!M222),0)</f>
        <v>0</v>
      </c>
      <c r="J222" s="55">
        <f>IFERROR((generation!N222*1000)/(365*24*capacity!N222),0)</f>
        <v>0</v>
      </c>
      <c r="K222" s="55">
        <f>IFERROR((generation!O222*1000)/(365*24*capacity!O222),0)</f>
        <v>0</v>
      </c>
      <c r="L222" s="55">
        <f>IFERROR((generation!P222*1000)/(365*24*capacity!P222),0)</f>
        <v>0</v>
      </c>
      <c r="M222" s="55">
        <f>IF(AND(AVERAGE(D222:L222)&gt;0,AVERAGE(D222:L222)&lt;1),AVERAGE(D222:L222),CUF_sources!C$27)</f>
        <v>0.95</v>
      </c>
      <c r="N222" s="55">
        <f>IFERROR(M222*(CUF_sources!D$27/CUF_sources!C$27),0)</f>
        <v>0.95</v>
      </c>
      <c r="O222" s="55">
        <f>IFERROR(N222*(CUF_sources!E$27/CUF_sources!D$27),0)</f>
        <v>0.95</v>
      </c>
      <c r="P222" s="55">
        <f>IFERROR(O222*(CUF_sources!F$27/CUF_sources!E$27),0)</f>
        <v>0.95</v>
      </c>
      <c r="Q222" s="55">
        <f>IFERROR(P222*(CUF_sources!G$27/CUF_sources!F$27),0)</f>
        <v>0.95</v>
      </c>
      <c r="R222" s="55">
        <f>IFERROR(Q222*(CUF_sources!H$27/CUF_sources!G$27),0)</f>
        <v>0.95</v>
      </c>
      <c r="S222" s="55">
        <f>IFERROR(R222*(CUF_sources!I$27/CUF_sources!H$27),0)</f>
        <v>0.95</v>
      </c>
      <c r="T222" s="55">
        <f>IFERROR(S222*(CUF_sources!J$27/CUF_sources!I$27),0)</f>
        <v>0.95</v>
      </c>
      <c r="U222" s="55">
        <f>IF(M222&gt;0,M222,CUF_sources!C$27)</f>
        <v>0.95</v>
      </c>
      <c r="V222" s="55">
        <f>IFERROR(U222*(CUF_sources!D$27/CUF_sources!C$27),0)</f>
        <v>0.95</v>
      </c>
      <c r="W222" s="55">
        <f>IFERROR(V222*(CUF_sources!E$27/CUF_sources!D$27),0)</f>
        <v>0.95</v>
      </c>
      <c r="X222" s="55">
        <f>IFERROR(W222*(CUF_sources!F$27/CUF_sources!E$27),0)</f>
        <v>0.95</v>
      </c>
      <c r="Y222" s="55">
        <f>IFERROR(X222*(CUF_sources!G$27/CUF_sources!F$27),0)</f>
        <v>0.95</v>
      </c>
      <c r="Z222" s="55">
        <f>IFERROR(Y222*(CUF_sources!H$27/CUF_sources!G$27),0)</f>
        <v>0.95</v>
      </c>
      <c r="AA222" s="55">
        <f>IFERROR(Z222*(CUF_sources!I$27/CUF_sources!H$27),0)</f>
        <v>0.95</v>
      </c>
      <c r="AB222" s="55">
        <f>IFERROR(AA222*(CUF_sources!J$27/CUF_sources!I$27),0)</f>
        <v>0.95</v>
      </c>
      <c r="AC222" s="55">
        <f>CUF_sources!C$27</f>
        <v>0.95</v>
      </c>
      <c r="AD222" s="55">
        <f>CUF_sources!D$27</f>
        <v>0.95</v>
      </c>
      <c r="AE222" s="55">
        <f>CUF_sources!E$27</f>
        <v>0.95</v>
      </c>
      <c r="AF222" s="55">
        <f>CUF_sources!F$27</f>
        <v>0.95</v>
      </c>
      <c r="AG222" s="55">
        <f>CUF_sources!G$27</f>
        <v>0.95</v>
      </c>
      <c r="AH222" s="55">
        <f>CUF_sources!H$27</f>
        <v>0.95</v>
      </c>
      <c r="AI222" s="55">
        <f>CUF_sources!I$27</f>
        <v>0.95</v>
      </c>
      <c r="AJ222" s="55">
        <f>CUF_sources!J$27</f>
        <v>0.95</v>
      </c>
    </row>
    <row r="223" spans="1:36" ht="15" customHeight="1" x14ac:dyDescent="0.25">
      <c r="A223" s="9" t="s">
        <v>9</v>
      </c>
      <c r="B223" s="9" t="s">
        <v>29</v>
      </c>
      <c r="C223" s="9" t="s">
        <v>30</v>
      </c>
      <c r="D223" s="55">
        <f>IFERROR((generation!H223*1000)/(365*24*capacity!H223),0)</f>
        <v>0</v>
      </c>
      <c r="E223" s="55">
        <f>IFERROR((generation!I223*1000)/(365*24*capacity!I223),0)</f>
        <v>0</v>
      </c>
      <c r="F223" s="55">
        <f>IFERROR((generation!J223*1000)/(365*24*capacity!J223),0)</f>
        <v>0</v>
      </c>
      <c r="G223" s="55">
        <f>IFERROR((generation!K223*1000)/(365*24*capacity!K223),0)</f>
        <v>0</v>
      </c>
      <c r="H223" s="55">
        <f>IFERROR((generation!L223*1000)/(365*24*capacity!L223),0)</f>
        <v>0</v>
      </c>
      <c r="I223" s="55">
        <f>IFERROR((generation!M223*1000)/(365*24*capacity!M223),0)</f>
        <v>0</v>
      </c>
      <c r="J223" s="55">
        <f>IFERROR((generation!N223*1000)/(365*24*capacity!N223),0)</f>
        <v>0</v>
      </c>
      <c r="K223" s="55">
        <f>IFERROR((generation!O223*1000)/(365*24*capacity!O223),0)</f>
        <v>0</v>
      </c>
      <c r="L223" s="55">
        <f>IFERROR((generation!P223*1000)/(365*24*capacity!P223),0)</f>
        <v>0</v>
      </c>
      <c r="M223" s="55">
        <f>IF(AND(AVERAGE(D223:L223)&gt;0,AVERAGE(D223:L223)&lt;1),AVERAGE(D223:L223),CUF_sources!C$15)</f>
        <v>0.85</v>
      </c>
      <c r="N223" s="55">
        <f>IFERROR(M223*(CUF_sources!D$15/CUF_sources!C$15),0)</f>
        <v>0.85</v>
      </c>
      <c r="O223" s="55">
        <f>IFERROR(N223*(CUF_sources!E$15/CUF_sources!D$15),0)</f>
        <v>0.85</v>
      </c>
      <c r="P223" s="55">
        <f>IFERROR(O223*(CUF_sources!F$15/CUF_sources!E$15),0)</f>
        <v>0.85</v>
      </c>
      <c r="Q223" s="55">
        <f>IFERROR(P223*(CUF_sources!G$15/CUF_sources!F$15),0)</f>
        <v>0.85</v>
      </c>
      <c r="R223" s="55">
        <f>IFERROR(Q223*(CUF_sources!H$15/CUF_sources!G$15),0)</f>
        <v>0.85</v>
      </c>
      <c r="S223" s="55">
        <f>IFERROR(R223*(CUF_sources!I$15/CUF_sources!H$15),0)</f>
        <v>0.85</v>
      </c>
      <c r="T223" s="55">
        <f>IFERROR(S223*(CUF_sources!J$15/CUF_sources!I$15),0)</f>
        <v>0.85</v>
      </c>
      <c r="U223" s="55">
        <f>IF(M223&lt;CUF_sources!C$15,CUF_sources!C$15,CUF!M223)</f>
        <v>0.85</v>
      </c>
      <c r="V223" s="55">
        <f>IFERROR(U223*(CUF_sources!D$15/CUF_sources!C$15),0)</f>
        <v>0.85</v>
      </c>
      <c r="W223" s="55">
        <f>IFERROR(V223*(CUF_sources!E$15/CUF_sources!D$15),0)</f>
        <v>0.85</v>
      </c>
      <c r="X223" s="55">
        <f>IFERROR(W223*(CUF_sources!F$15/CUF_sources!E$15),0)</f>
        <v>0.85</v>
      </c>
      <c r="Y223" s="55">
        <f>IFERROR(X223*(CUF_sources!G$15/CUF_sources!F$15),0)</f>
        <v>0.85</v>
      </c>
      <c r="Z223" s="55">
        <f>IFERROR(Y223*(CUF_sources!H$15/CUF_sources!G$15),0)</f>
        <v>0.85</v>
      </c>
      <c r="AA223" s="55">
        <f>IFERROR(Z223*(CUF_sources!I$15/CUF_sources!H$15),0)</f>
        <v>0.85</v>
      </c>
      <c r="AB223" s="55">
        <f>IFERROR(AA223*(CUF_sources!J$15/CUF_sources!I$15),0)</f>
        <v>0.85</v>
      </c>
      <c r="AC223" s="55">
        <f>CUF_sources!C$15</f>
        <v>0.85</v>
      </c>
      <c r="AD223" s="55">
        <f>CUF_sources!D$15</f>
        <v>0.85</v>
      </c>
      <c r="AE223" s="55">
        <f>CUF_sources!E$15</f>
        <v>0.85</v>
      </c>
      <c r="AF223" s="55">
        <f>CUF_sources!F$15</f>
        <v>0.85</v>
      </c>
      <c r="AG223" s="55">
        <f>CUF_sources!G$15</f>
        <v>0.85</v>
      </c>
      <c r="AH223" s="55">
        <f>CUF_sources!H$15</f>
        <v>0.85</v>
      </c>
      <c r="AI223" s="55">
        <f>CUF_sources!I$15</f>
        <v>0.85</v>
      </c>
      <c r="AJ223" s="55">
        <f>CUF_sources!J$15</f>
        <v>0.85</v>
      </c>
    </row>
    <row r="224" spans="1:36" ht="15" customHeight="1" x14ac:dyDescent="0.25">
      <c r="A224" s="9" t="s">
        <v>9</v>
      </c>
      <c r="B224" s="9" t="s">
        <v>31</v>
      </c>
      <c r="C224" s="9" t="s">
        <v>32</v>
      </c>
      <c r="D224" s="55">
        <f>IFERROR((generation!H224*1000)/(365*24*capacity!H224),0)</f>
        <v>0.53436940639269404</v>
      </c>
      <c r="E224" s="55">
        <f>IFERROR((generation!I224*1000)/(365*24*capacity!I224),0)</f>
        <v>0.54513858447488583</v>
      </c>
      <c r="F224" s="55">
        <f>IFERROR((generation!J224*1000)/(365*24*capacity!J224),0)</f>
        <v>0.32439611872146118</v>
      </c>
      <c r="G224" s="55">
        <f>IFERROR((generation!K224*1000)/(365*24*capacity!K224),0)</f>
        <v>0.33464669526313362</v>
      </c>
      <c r="H224" s="55">
        <f>IFERROR((generation!L224*1000)/(365*24*capacity!L224),0)</f>
        <v>0.19315229924818966</v>
      </c>
      <c r="I224" s="55">
        <f>IFERROR((generation!M224*1000)/(365*24*capacity!M224),0)</f>
        <v>0.40323544129605304</v>
      </c>
      <c r="J224" s="55">
        <f>IFERROR((generation!N224*1000)/(365*24*capacity!N224),0)</f>
        <v>0.31134928688201141</v>
      </c>
      <c r="K224" s="55">
        <f>IFERROR((generation!O224*1000)/(365*24*capacity!O224),0)</f>
        <v>0.27520012402051974</v>
      </c>
      <c r="L224" s="55">
        <f>IFERROR((generation!P224*1000)/(365*24*capacity!P224),0)</f>
        <v>0.26998985286656518</v>
      </c>
      <c r="M224" s="55">
        <f>IF(AND(AVERAGE(D224:L224)&gt;0,AVERAGE(D224:L224)&lt;1),AVERAGE(D224:L224),CUF_sources!C$16)</f>
        <v>0.35460864546283483</v>
      </c>
      <c r="N224" s="55">
        <f>IFERROR(M224*(CUF_sources!D$16/CUF_sources!C$16),0)</f>
        <v>0.35460864546283483</v>
      </c>
      <c r="O224" s="55">
        <f>IFERROR(N224*(CUF_sources!E$16/CUF_sources!D$16),0)</f>
        <v>0.35460864546283483</v>
      </c>
      <c r="P224" s="55">
        <f>IFERROR(O224*(CUF_sources!F$16/CUF_sources!E$16),0)</f>
        <v>0.35460864546283483</v>
      </c>
      <c r="Q224" s="55">
        <f>IFERROR(P224*(CUF_sources!G$16/CUF_sources!F$16),0)</f>
        <v>0.35460864546283483</v>
      </c>
      <c r="R224" s="55">
        <f>IFERROR(Q224*(CUF_sources!H$16/CUF_sources!G$16),0)</f>
        <v>0.35460864546283483</v>
      </c>
      <c r="S224" s="55">
        <f>IFERROR(R224*(CUF_sources!I$16/CUF_sources!H$16),0)</f>
        <v>0.35460864546283483</v>
      </c>
      <c r="T224" s="55">
        <f>IFERROR(S224*(CUF_sources!J$16/CUF_sources!I$16),0)</f>
        <v>0.35460864546283483</v>
      </c>
      <c r="U224" s="55">
        <f>IF(M224&lt;CUF_sources!C$16,CUF_sources!C$16,CUF!M224)</f>
        <v>0.85</v>
      </c>
      <c r="V224" s="55">
        <f>IFERROR(U224*(CUF_sources!D$16/CUF_sources!C$16),0)</f>
        <v>0.85</v>
      </c>
      <c r="W224" s="55">
        <f>IFERROR(V224*(CUF_sources!E$16/CUF_sources!D$16),0)</f>
        <v>0.85</v>
      </c>
      <c r="X224" s="55">
        <f>IFERROR(W224*(CUF_sources!F$16/CUF_sources!E$16),0)</f>
        <v>0.85</v>
      </c>
      <c r="Y224" s="55">
        <f>IFERROR(X224*(CUF_sources!G$16/CUF_sources!F$16),0)</f>
        <v>0.85</v>
      </c>
      <c r="Z224" s="55">
        <f>IFERROR(Y224*(CUF_sources!H$16/CUF_sources!G$16),0)</f>
        <v>0.85</v>
      </c>
      <c r="AA224" s="55">
        <f>IFERROR(Z224*(CUF_sources!I$16/CUF_sources!H$16),0)</f>
        <v>0.85</v>
      </c>
      <c r="AB224" s="55">
        <f>IFERROR(AA224*(CUF_sources!J$16/CUF_sources!I$16),0)</f>
        <v>0.85</v>
      </c>
      <c r="AC224" s="55">
        <f>CUF_sources!C$16</f>
        <v>0.85</v>
      </c>
      <c r="AD224" s="55">
        <f>CUF_sources!D$16</f>
        <v>0.85</v>
      </c>
      <c r="AE224" s="55">
        <f>CUF_sources!E$16</f>
        <v>0.85</v>
      </c>
      <c r="AF224" s="55">
        <f>CUF_sources!F$16</f>
        <v>0.85</v>
      </c>
      <c r="AG224" s="55">
        <f>CUF_sources!G$16</f>
        <v>0.85</v>
      </c>
      <c r="AH224" s="55">
        <f>CUF_sources!H$16</f>
        <v>0.85</v>
      </c>
      <c r="AI224" s="55">
        <f>CUF_sources!I$16</f>
        <v>0.85</v>
      </c>
      <c r="AJ224" s="55">
        <f>CUF_sources!J$16</f>
        <v>0.85</v>
      </c>
    </row>
    <row r="225" spans="1:36" ht="15" customHeight="1" x14ac:dyDescent="0.25">
      <c r="A225" s="9" t="s">
        <v>9</v>
      </c>
      <c r="B225" s="9" t="s">
        <v>33</v>
      </c>
      <c r="C225" s="9" t="s">
        <v>34</v>
      </c>
      <c r="D225" s="55">
        <f>IFERROR((generation!H225*1000)/(365*24*capacity!H225),0)</f>
        <v>0</v>
      </c>
      <c r="E225" s="55">
        <f>IFERROR((generation!I225*1000)/(365*24*capacity!I225),0)</f>
        <v>0</v>
      </c>
      <c r="F225" s="55">
        <f>IFERROR((generation!J225*1000)/(365*24*capacity!J225),0)</f>
        <v>0</v>
      </c>
      <c r="G225" s="55">
        <f>IFERROR((generation!K225*1000)/(365*24*capacity!K225),0)</f>
        <v>0</v>
      </c>
      <c r="H225" s="55">
        <f>IFERROR((generation!L225*1000)/(365*24*capacity!L225),0)</f>
        <v>0</v>
      </c>
      <c r="I225" s="55">
        <f>IFERROR((generation!M225*1000)/(365*24*capacity!M225),0)</f>
        <v>0</v>
      </c>
      <c r="J225" s="55">
        <f>IFERROR((generation!N225*1000)/(365*24*capacity!N225),0)</f>
        <v>0</v>
      </c>
      <c r="K225" s="55">
        <f>IFERROR((generation!O225*1000)/(365*24*capacity!O225),0)</f>
        <v>0</v>
      </c>
      <c r="L225" s="55">
        <f>IFERROR((generation!P225*1000)/(365*24*capacity!P225),0)</f>
        <v>0</v>
      </c>
      <c r="M225" s="55">
        <f>IF(AND(AVERAGE(D225:L225)&gt;0,AVERAGE(D225:L225)&lt;1),AVERAGE(D225:L225),CUF_sources!C$17)</f>
        <v>0.81</v>
      </c>
      <c r="N225" s="55">
        <f>IFERROR(M225*(CUF_sources!D$17/CUF_sources!C$17),0)</f>
        <v>0.81</v>
      </c>
      <c r="O225" s="55">
        <f>IFERROR(N225*(CUF_sources!E$17/CUF_sources!D$17),0)</f>
        <v>0.81</v>
      </c>
      <c r="P225" s="55">
        <f>IFERROR(O225*(CUF_sources!F$17/CUF_sources!E$17),0)</f>
        <v>0.81</v>
      </c>
      <c r="Q225" s="55">
        <f>IFERROR(P225*(CUF_sources!G$17/CUF_sources!F$17),0)</f>
        <v>0.81</v>
      </c>
      <c r="R225" s="55">
        <f>IFERROR(Q225*(CUF_sources!H$17/CUF_sources!G$17),0)</f>
        <v>0.81</v>
      </c>
      <c r="S225" s="55">
        <f>IFERROR(R225*(CUF_sources!I$17/CUF_sources!H$17),0)</f>
        <v>0.81</v>
      </c>
      <c r="T225" s="55">
        <f>IFERROR(S225*(CUF_sources!J$17/CUF_sources!I$17),0)</f>
        <v>0.81</v>
      </c>
      <c r="U225" s="55">
        <f>IF(M225&lt;CUF_sources!C$17,CUF_sources!C$17,CUF!M225)</f>
        <v>0.81</v>
      </c>
      <c r="V225" s="55">
        <f>IFERROR(U225*(CUF_sources!D$17/CUF_sources!C$17),0)</f>
        <v>0.81</v>
      </c>
      <c r="W225" s="55">
        <f>IFERROR(V225*(CUF_sources!E$17/CUF_sources!D$17),0)</f>
        <v>0.81</v>
      </c>
      <c r="X225" s="55">
        <f>IFERROR(W225*(CUF_sources!F$17/CUF_sources!E$17),0)</f>
        <v>0.81</v>
      </c>
      <c r="Y225" s="55">
        <f>IFERROR(X225*(CUF_sources!G$17/CUF_sources!F$17),0)</f>
        <v>0.81</v>
      </c>
      <c r="Z225" s="55">
        <f>IFERROR(Y225*(CUF_sources!H$17/CUF_sources!G$17),0)</f>
        <v>0.81</v>
      </c>
      <c r="AA225" s="55">
        <f>IFERROR(Z225*(CUF_sources!I$17/CUF_sources!H$17),0)</f>
        <v>0.81</v>
      </c>
      <c r="AB225" s="55">
        <f>IFERROR(AA225*(CUF_sources!J$17/CUF_sources!I$17),0)</f>
        <v>0.81</v>
      </c>
      <c r="AC225" s="55">
        <f>CUF_sources!C$17</f>
        <v>0.81</v>
      </c>
      <c r="AD225" s="55">
        <f>CUF_sources!D$17</f>
        <v>0.81</v>
      </c>
      <c r="AE225" s="55">
        <f>CUF_sources!E$17</f>
        <v>0.81</v>
      </c>
      <c r="AF225" s="55">
        <f>CUF_sources!F$17</f>
        <v>0.81</v>
      </c>
      <c r="AG225" s="55">
        <f>CUF_sources!G$17</f>
        <v>0.81</v>
      </c>
      <c r="AH225" s="55">
        <f>CUF_sources!H$17</f>
        <v>0.81</v>
      </c>
      <c r="AI225" s="55">
        <f>CUF_sources!I$17</f>
        <v>0.81</v>
      </c>
      <c r="AJ225" s="55">
        <f>CUF_sources!J$17</f>
        <v>0.81</v>
      </c>
    </row>
    <row r="226" spans="1:36" ht="15" customHeight="1" x14ac:dyDescent="0.25">
      <c r="A226" s="9" t="s">
        <v>9</v>
      </c>
      <c r="B226" s="9" t="s">
        <v>35</v>
      </c>
      <c r="C226" s="9" t="s">
        <v>36</v>
      </c>
      <c r="D226" s="55">
        <f>IFERROR((generation!H226*1000)/(365*24*capacity!H226),0)</f>
        <v>0.11377262290932619</v>
      </c>
      <c r="E226" s="55">
        <f>IFERROR((generation!I226*1000)/(365*24*capacity!I226),0)</f>
        <v>0.11668259011995856</v>
      </c>
      <c r="F226" s="55">
        <f>IFERROR((generation!J226*1000)/(365*24*capacity!J226),0)</f>
        <v>0.11655387325803918</v>
      </c>
      <c r="G226" s="55">
        <f>IFERROR((generation!K226*1000)/(365*24*capacity!K226),0)</f>
        <v>0.10025890869670954</v>
      </c>
      <c r="H226" s="55">
        <f>IFERROR((generation!L226*1000)/(365*24*capacity!L226),0)</f>
        <v>0.13134865731217404</v>
      </c>
      <c r="I226" s="55">
        <f>IFERROR((generation!M226*1000)/(365*24*capacity!M226),0)</f>
        <v>0.13113131373999562</v>
      </c>
      <c r="J226" s="55">
        <f>IFERROR((generation!N226*1000)/(365*24*capacity!N226),0)</f>
        <v>0.12199888015813068</v>
      </c>
      <c r="K226" s="55">
        <f>IFERROR((generation!O226*1000)/(365*24*capacity!O226),0)</f>
        <v>0.1146949362983955</v>
      </c>
      <c r="L226" s="55">
        <f>IFERROR((generation!P226*1000)/(365*24*capacity!P226),0)</f>
        <v>8.144964423285217E-2</v>
      </c>
      <c r="M226" s="55">
        <f>IF(AND(AVERAGE(D226:L226)&gt;0,AVERAGE(D226:L226)&lt;1),AVERAGE(D226:L226),CUF_sources!C$18)</f>
        <v>0.11421015852506461</v>
      </c>
      <c r="N226" s="55">
        <f>IFERROR(M226*(CUF_sources!D$18/CUF_sources!C$18),0)</f>
        <v>0.11421015852506461</v>
      </c>
      <c r="O226" s="55">
        <f>IFERROR(N226*(CUF_sources!E$18/CUF_sources!D$18),0)</f>
        <v>0.11421015852506461</v>
      </c>
      <c r="P226" s="55">
        <f>IFERROR(O226*(CUF_sources!F$18/CUF_sources!E$18),0)</f>
        <v>0.11421015852506461</v>
      </c>
      <c r="Q226" s="55">
        <f>IFERROR(P226*(CUF_sources!G$18/CUF_sources!F$18),0)</f>
        <v>0.11421015852506461</v>
      </c>
      <c r="R226" s="55">
        <f>IFERROR(Q226*(CUF_sources!H$18/CUF_sources!G$18),0)</f>
        <v>0.11421015852506461</v>
      </c>
      <c r="S226" s="55">
        <f>IFERROR(R226*(CUF_sources!I$18/CUF_sources!H$18),0)</f>
        <v>0.11421015852506461</v>
      </c>
      <c r="T226" s="55">
        <f>IFERROR(S226*(CUF_sources!J$18/CUF_sources!I$18),0)</f>
        <v>0.11421015852506461</v>
      </c>
      <c r="U226" s="55">
        <f>IF(M226&gt;0,M226,CUF_sources!C$18)</f>
        <v>0.11421015852506461</v>
      </c>
      <c r="V226" s="55">
        <f>IFERROR(U226*(CUF_sources!D$18/CUF_sources!C$18),0)</f>
        <v>0.11421015852506461</v>
      </c>
      <c r="W226" s="55">
        <f>IFERROR(V226*(CUF_sources!E$18/CUF_sources!D$18),0)</f>
        <v>0.11421015852506461</v>
      </c>
      <c r="X226" s="55">
        <f>IFERROR(W226*(CUF_sources!F$18/CUF_sources!E$18),0)</f>
        <v>0.11421015852506461</v>
      </c>
      <c r="Y226" s="55">
        <f>IFERROR(X226*(CUF_sources!G$18/CUF_sources!F$18),0)</f>
        <v>0.11421015852506461</v>
      </c>
      <c r="Z226" s="55">
        <f>IFERROR(Y226*(CUF_sources!H$18/CUF_sources!G$18),0)</f>
        <v>0.11421015852506461</v>
      </c>
      <c r="AA226" s="55">
        <f>IFERROR(Z226*(CUF_sources!I$18/CUF_sources!H$18),0)</f>
        <v>0.11421015852506461</v>
      </c>
      <c r="AB226" s="55">
        <f>IFERROR(AA226*(CUF_sources!J$18/CUF_sources!I$18),0)</f>
        <v>0.11421015852506461</v>
      </c>
      <c r="AC226" s="55">
        <f>CUF_sources!C$18</f>
        <v>0.37</v>
      </c>
      <c r="AD226" s="55">
        <f>CUF_sources!D$18</f>
        <v>0.37</v>
      </c>
      <c r="AE226" s="55">
        <f>CUF_sources!E$18</f>
        <v>0.37</v>
      </c>
      <c r="AF226" s="55">
        <f>CUF_sources!F$18</f>
        <v>0.37</v>
      </c>
      <c r="AG226" s="55">
        <f>CUF_sources!G$18</f>
        <v>0.37</v>
      </c>
      <c r="AH226" s="55">
        <f>CUF_sources!H$18</f>
        <v>0.37</v>
      </c>
      <c r="AI226" s="55">
        <f>CUF_sources!I$18</f>
        <v>0.37</v>
      </c>
      <c r="AJ226" s="55">
        <f>CUF_sources!J$18</f>
        <v>0.37</v>
      </c>
    </row>
    <row r="227" spans="1:36" ht="15" customHeight="1" x14ac:dyDescent="0.25">
      <c r="A227" s="9" t="s">
        <v>9</v>
      </c>
      <c r="B227" s="9" t="s">
        <v>79</v>
      </c>
      <c r="C227" s="9" t="s">
        <v>83</v>
      </c>
      <c r="D227" s="55">
        <f>IFERROR((generation!H227*1000)/(365*24*capacity!H227),0)</f>
        <v>0.16420697185115632</v>
      </c>
      <c r="E227" s="55">
        <f>IFERROR((generation!I227*1000)/(365*24*capacity!I227),0)</f>
        <v>0.15161332976034267</v>
      </c>
      <c r="F227" s="55">
        <f>IFERROR((generation!J227*1000)/(365*24*capacity!J227),0)</f>
        <v>0.16249709459649359</v>
      </c>
      <c r="G227" s="55">
        <f>IFERROR((generation!K227*1000)/(365*24*capacity!K227),0)</f>
        <v>0.15628989133356155</v>
      </c>
      <c r="H227" s="55">
        <f>IFERROR((generation!L227*1000)/(365*24*capacity!L227),0)</f>
        <v>0.18225043136133243</v>
      </c>
      <c r="I227" s="55">
        <f>IFERROR((generation!M227*1000)/(365*24*capacity!M227),0)</f>
        <v>9.6789812499804478E-2</v>
      </c>
      <c r="J227" s="55">
        <f>IFERROR((generation!N227*1000)/(365*24*capacity!N227),0)</f>
        <v>0.22395674418778538</v>
      </c>
      <c r="K227" s="55">
        <f>IFERROR((generation!O227*1000)/(365*24*capacity!O227),0)</f>
        <v>0.23647267612219255</v>
      </c>
      <c r="L227" s="55">
        <f>IFERROR((generation!P227*1000)/(365*24*capacity!P227),0)</f>
        <v>0.2364606058209443</v>
      </c>
      <c r="M227" s="55">
        <f>IF(AND(AVERAGE(D227:L227)&gt;0,AVERAGE(D227:L227)&lt;1),AVERAGE(D227:L227),CUF_sources!C$19)</f>
        <v>0.17894861750373481</v>
      </c>
      <c r="N227" s="55">
        <f>IFERROR(M227*(CUF_sources!D$19/CUF_sources!C$19),0)</f>
        <v>0.21473834100448178</v>
      </c>
      <c r="O227" s="55">
        <f>IFERROR(N227*(CUF_sources!E$19/CUF_sources!D$19),0)</f>
        <v>0.23263320275485525</v>
      </c>
      <c r="P227" s="55">
        <f>IFERROR(O227*(CUF_sources!F$19/CUF_sources!E$19),0)</f>
        <v>0.25052806450522874</v>
      </c>
      <c r="Q227" s="55">
        <f>IFERROR(P227*(CUF_sources!G$19/CUF_sources!F$19),0)</f>
        <v>0.26842292625560221</v>
      </c>
      <c r="R227" s="55">
        <f>IFERROR(Q227*(CUF_sources!H$19/CUF_sources!G$19),0)</f>
        <v>0.28631778800597568</v>
      </c>
      <c r="S227" s="55">
        <f>IFERROR(R227*(CUF_sources!I$19/CUF_sources!H$19),0)</f>
        <v>0.30421264975634915</v>
      </c>
      <c r="T227" s="55">
        <f>IFERROR(S227*(CUF_sources!J$19/CUF_sources!I$19),0)</f>
        <v>0.32210751150672262</v>
      </c>
      <c r="U227" s="55">
        <f>IF(M227&gt;0,M227,CUF_sources!C$19)</f>
        <v>0.17894861750373481</v>
      </c>
      <c r="V227" s="55">
        <f>IFERROR(U227*(CUF_sources!D$19/CUF_sources!C$19),0)</f>
        <v>0.21473834100448178</v>
      </c>
      <c r="W227" s="55">
        <f>IFERROR(V227*(CUF_sources!E$19/CUF_sources!D$19),0)</f>
        <v>0.23263320275485525</v>
      </c>
      <c r="X227" s="55">
        <f>IFERROR(W227*(CUF_sources!F$19/CUF_sources!E$19),0)</f>
        <v>0.25052806450522874</v>
      </c>
      <c r="Y227" s="55">
        <f>IFERROR(X227*(CUF_sources!G$19/CUF_sources!F$19),0)</f>
        <v>0.26842292625560221</v>
      </c>
      <c r="Z227" s="55">
        <f>IFERROR(Y227*(CUF_sources!H$19/CUF_sources!G$19),0)</f>
        <v>0.28631778800597568</v>
      </c>
      <c r="AA227" s="55">
        <f>IFERROR(Z227*(CUF_sources!I$19/CUF_sources!H$19),0)</f>
        <v>0.30421264975634915</v>
      </c>
      <c r="AB227" s="55">
        <f>IFERROR(AA227*(CUF_sources!J$19/CUF_sources!I$19),0)</f>
        <v>0.32210751150672262</v>
      </c>
      <c r="AC227" s="55">
        <f>CUF_sources!C$19</f>
        <v>0.25</v>
      </c>
      <c r="AD227" s="55">
        <f>CUF_sources!D$19</f>
        <v>0.3</v>
      </c>
      <c r="AE227" s="55">
        <f>CUF_sources!E$19</f>
        <v>0.32499999999999996</v>
      </c>
      <c r="AF227" s="55">
        <f>CUF_sources!F$19</f>
        <v>0.35</v>
      </c>
      <c r="AG227" s="55">
        <f>CUF_sources!G$19</f>
        <v>0.375</v>
      </c>
      <c r="AH227" s="55">
        <f>CUF_sources!H$19</f>
        <v>0.4</v>
      </c>
      <c r="AI227" s="55">
        <f>CUF_sources!I$19</f>
        <v>0.42500000000000004</v>
      </c>
      <c r="AJ227" s="55">
        <f>CUF_sources!J$19</f>
        <v>0.45</v>
      </c>
    </row>
    <row r="228" spans="1:36" ht="15" customHeight="1" x14ac:dyDescent="0.25">
      <c r="A228" s="9" t="s">
        <v>9</v>
      </c>
      <c r="B228" s="9" t="s">
        <v>78</v>
      </c>
      <c r="C228" s="9" t="s">
        <v>84</v>
      </c>
      <c r="D228" s="55">
        <f>IFERROR((generation!H228*1000)/(365*24*capacity!H228),0)</f>
        <v>0</v>
      </c>
      <c r="E228" s="55">
        <f>IFERROR((generation!I228*1000)/(365*24*capacity!I228),0)</f>
        <v>0</v>
      </c>
      <c r="F228" s="55">
        <f>IFERROR((generation!J228*1000)/(365*24*capacity!J228),0)</f>
        <v>0</v>
      </c>
      <c r="G228" s="55">
        <f>IFERROR((generation!K228*1000)/(365*24*capacity!K228),0)</f>
        <v>0</v>
      </c>
      <c r="H228" s="55">
        <f>IFERROR((generation!L228*1000)/(365*24*capacity!L228),0)</f>
        <v>0</v>
      </c>
      <c r="I228" s="55">
        <f>IFERROR((generation!M228*1000)/(365*24*capacity!M228),0)</f>
        <v>0</v>
      </c>
      <c r="J228" s="55">
        <f>IFERROR((generation!N228*1000)/(365*24*capacity!N228),0)</f>
        <v>0</v>
      </c>
      <c r="K228" s="55">
        <f>IFERROR((generation!O228*1000)/(365*24*capacity!O228),0)</f>
        <v>0</v>
      </c>
      <c r="L228" s="55">
        <f>IFERROR((generation!P228*1000)/(365*24*capacity!P228),0)</f>
        <v>0</v>
      </c>
      <c r="M228" s="55">
        <f>IF(AND(AVERAGE(D228:L228)&gt;0,AVERAGE(D228:L228)&lt;1),AVERAGE(D228:L228),CUF_sources!C$20)</f>
        <v>0.35714285714285715</v>
      </c>
      <c r="N228" s="55">
        <f>IFERROR(M228*(CUF_sources!D$20/CUF_sources!C$20),0)</f>
        <v>0.4</v>
      </c>
      <c r="O228" s="55">
        <f>IFERROR(N228*(CUF_sources!E$20/CUF_sources!D$20),0)</f>
        <v>0.43</v>
      </c>
      <c r="P228" s="55">
        <f>IFERROR(O228*(CUF_sources!F$20/CUF_sources!E$20),0)</f>
        <v>0.45999999999999996</v>
      </c>
      <c r="Q228" s="55">
        <f>IFERROR(P228*(CUF_sources!G$20/CUF_sources!F$20),0)</f>
        <v>0.46999999999999992</v>
      </c>
      <c r="R228" s="55">
        <f>IFERROR(Q228*(CUF_sources!H$20/CUF_sources!G$20),0)</f>
        <v>0.47999999999999987</v>
      </c>
      <c r="S228" s="55">
        <f>IFERROR(R228*(CUF_sources!I$20/CUF_sources!H$20),0)</f>
        <v>0.47999999999999987</v>
      </c>
      <c r="T228" s="55">
        <f>IFERROR(S228*(CUF_sources!J$20/CUF_sources!I$20),0)</f>
        <v>0.47999999999999987</v>
      </c>
      <c r="U228" s="55">
        <f>IF(M228&gt;0,M228,CUF_sources!C$20)</f>
        <v>0.35714285714285715</v>
      </c>
      <c r="V228" s="55">
        <f>IFERROR(U228*(CUF_sources!D$20/CUF_sources!C$20),0)</f>
        <v>0.4</v>
      </c>
      <c r="W228" s="55">
        <f>IFERROR(V228*(CUF_sources!E$20/CUF_sources!D$20),0)</f>
        <v>0.43</v>
      </c>
      <c r="X228" s="55">
        <f>IFERROR(W228*(CUF_sources!F$20/CUF_sources!E$20),0)</f>
        <v>0.45999999999999996</v>
      </c>
      <c r="Y228" s="55">
        <f>IFERROR(X228*(CUF_sources!G$20/CUF_sources!F$20),0)</f>
        <v>0.46999999999999992</v>
      </c>
      <c r="Z228" s="55">
        <f>IFERROR(Y228*(CUF_sources!H$20/CUF_sources!G$20),0)</f>
        <v>0.47999999999999987</v>
      </c>
      <c r="AA228" s="55">
        <f>IFERROR(Z228*(CUF_sources!I$20/CUF_sources!H$20),0)</f>
        <v>0.47999999999999987</v>
      </c>
      <c r="AB228" s="55">
        <f>IFERROR(AA228*(CUF_sources!J$20/CUF_sources!I$20),0)</f>
        <v>0.47999999999999987</v>
      </c>
      <c r="AC228" s="55">
        <f>CUF_sources!C$20</f>
        <v>0.35714285714285715</v>
      </c>
      <c r="AD228" s="55">
        <f>CUF_sources!D$20</f>
        <v>0.4</v>
      </c>
      <c r="AE228" s="55">
        <f>CUF_sources!E$20</f>
        <v>0.43000000000000005</v>
      </c>
      <c r="AF228" s="55">
        <f>CUF_sources!F$20</f>
        <v>0.46</v>
      </c>
      <c r="AG228" s="55">
        <f>CUF_sources!G$20</f>
        <v>0.47</v>
      </c>
      <c r="AH228" s="55">
        <f>CUF_sources!H$20</f>
        <v>0.48</v>
      </c>
      <c r="AI228" s="55">
        <f>CUF_sources!I$20</f>
        <v>0.48</v>
      </c>
      <c r="AJ228" s="55">
        <f>CUF_sources!J$20</f>
        <v>0.48</v>
      </c>
    </row>
    <row r="229" spans="1:36" ht="15" customHeight="1" x14ac:dyDescent="0.25">
      <c r="A229" s="9" t="s">
        <v>9</v>
      </c>
      <c r="B229" s="9" t="s">
        <v>37</v>
      </c>
      <c r="C229" s="9" t="s">
        <v>38</v>
      </c>
      <c r="D229" s="55">
        <f>IFERROR((generation!H229*1000)/(365*24*capacity!H229),0)</f>
        <v>0</v>
      </c>
      <c r="E229" s="55">
        <f>IFERROR((generation!I229*1000)/(365*24*capacity!I229),0)</f>
        <v>0</v>
      </c>
      <c r="F229" s="55">
        <f>IFERROR((generation!J229*1000)/(365*24*capacity!J229),0)</f>
        <v>0</v>
      </c>
      <c r="G229" s="55">
        <f>IFERROR((generation!K229*1000)/(365*24*capacity!K229),0)</f>
        <v>0</v>
      </c>
      <c r="H229" s="55">
        <f>IFERROR((generation!L229*1000)/(365*24*capacity!L229),0)</f>
        <v>0</v>
      </c>
      <c r="I229" s="55">
        <f>IFERROR((generation!M229*1000)/(365*24*capacity!M229),0)</f>
        <v>0</v>
      </c>
      <c r="J229" s="55">
        <f>IFERROR((generation!N229*1000)/(365*24*capacity!N229),0)</f>
        <v>0</v>
      </c>
      <c r="K229" s="55">
        <f>IFERROR((generation!O229*1000)/(365*24*capacity!O229),0)</f>
        <v>0</v>
      </c>
      <c r="L229" s="55">
        <f>IFERROR((generation!P229*1000)/(365*24*capacity!P229),0)</f>
        <v>0</v>
      </c>
      <c r="M229" s="55">
        <f>IF(AND(AVERAGE(D229:L229)&gt;0,AVERAGE(D229:L229)&lt;1),AVERAGE(D229:L229),CUF_sources!C$21)</f>
        <v>0.85</v>
      </c>
      <c r="N229" s="55">
        <f>IFERROR(M229*(CUF_sources!D$21/CUF_sources!C$21),0)</f>
        <v>0.85</v>
      </c>
      <c r="O229" s="55">
        <f>IFERROR(N229*(CUF_sources!E$21/CUF_sources!D$21),0)</f>
        <v>0.85</v>
      </c>
      <c r="P229" s="55">
        <f>IFERROR(O229*(CUF_sources!F$21/CUF_sources!E$21),0)</f>
        <v>0.85</v>
      </c>
      <c r="Q229" s="55">
        <f>IFERROR(P229*(CUF_sources!G$21/CUF_sources!F$21),0)</f>
        <v>0.85</v>
      </c>
      <c r="R229" s="55">
        <f>IFERROR(Q229*(CUF_sources!H$21/CUF_sources!G$21),0)</f>
        <v>0.85</v>
      </c>
      <c r="S229" s="55">
        <f>IFERROR(R229*(CUF_sources!I$21/CUF_sources!H$21),0)</f>
        <v>0.85</v>
      </c>
      <c r="T229" s="55">
        <f>IFERROR(S229*(CUF_sources!J$21/CUF_sources!I$21),0)</f>
        <v>0.85</v>
      </c>
      <c r="U229" s="55">
        <f>IF(M229&lt;CUF_sources!C$21,CUF_sources!C$21,CUF!M229)</f>
        <v>0.85</v>
      </c>
      <c r="V229" s="55">
        <f>IFERROR(U229*(CUF_sources!D$21/CUF_sources!C$21),0)</f>
        <v>0.85</v>
      </c>
      <c r="W229" s="55">
        <f>IFERROR(V229*(CUF_sources!E$21/CUF_sources!D$21),0)</f>
        <v>0.85</v>
      </c>
      <c r="X229" s="55">
        <f>IFERROR(W229*(CUF_sources!F$21/CUF_sources!E$21),0)</f>
        <v>0.85</v>
      </c>
      <c r="Y229" s="55">
        <f>IFERROR(X229*(CUF_sources!G$21/CUF_sources!F$21),0)</f>
        <v>0.85</v>
      </c>
      <c r="Z229" s="55">
        <f>IFERROR(Y229*(CUF_sources!H$21/CUF_sources!G$21),0)</f>
        <v>0.85</v>
      </c>
      <c r="AA229" s="55">
        <f>IFERROR(Z229*(CUF_sources!I$21/CUF_sources!H$21),0)</f>
        <v>0.85</v>
      </c>
      <c r="AB229" s="55">
        <f>IFERROR(AA229*(CUF_sources!J$21/CUF_sources!I$21),0)</f>
        <v>0.85</v>
      </c>
      <c r="AC229" s="55">
        <f>CUF_sources!C$21</f>
        <v>0.85</v>
      </c>
      <c r="AD229" s="55">
        <f>CUF_sources!D$21</f>
        <v>0.85</v>
      </c>
      <c r="AE229" s="55">
        <f>CUF_sources!E$21</f>
        <v>0.85</v>
      </c>
      <c r="AF229" s="55">
        <f>CUF_sources!F$21</f>
        <v>0.85</v>
      </c>
      <c r="AG229" s="55">
        <f>CUF_sources!G$21</f>
        <v>0.85</v>
      </c>
      <c r="AH229" s="55">
        <f>CUF_sources!H$21</f>
        <v>0.85</v>
      </c>
      <c r="AI229" s="55">
        <f>CUF_sources!I$21</f>
        <v>0.85</v>
      </c>
      <c r="AJ229" s="55">
        <f>CUF_sources!J$21</f>
        <v>0.85</v>
      </c>
    </row>
    <row r="230" spans="1:36" ht="15" customHeight="1" x14ac:dyDescent="0.25">
      <c r="A230" s="9" t="s">
        <v>9</v>
      </c>
      <c r="B230" s="9" t="s">
        <v>39</v>
      </c>
      <c r="C230" s="9" t="s">
        <v>40</v>
      </c>
      <c r="D230" s="55">
        <f>IFERROR((generation!H230*1000)/(365*24*capacity!H230),0)</f>
        <v>0.60799235057420131</v>
      </c>
      <c r="E230" s="55">
        <f>IFERROR((generation!I230*1000)/(365*24*capacity!I230),0)</f>
        <v>0.59920291446006047</v>
      </c>
      <c r="F230" s="55">
        <f>IFERROR((generation!J230*1000)/(365*24*capacity!J230),0)</f>
        <v>0.53093860799324666</v>
      </c>
      <c r="G230" s="55">
        <f>IFERROR((generation!K230*1000)/(365*24*capacity!K230),0)</f>
        <v>0.61978759766866054</v>
      </c>
      <c r="H230" s="55">
        <f>IFERROR((generation!L230*1000)/(365*24*capacity!L230),0)</f>
        <v>0.66316923809413331</v>
      </c>
      <c r="I230" s="55">
        <f>IFERROR((generation!M230*1000)/(365*24*capacity!M230),0)</f>
        <v>0.71514144217294684</v>
      </c>
      <c r="J230" s="55">
        <f>IFERROR((generation!N230*1000)/(365*24*capacity!N230),0)</f>
        <v>0.64025601589780123</v>
      </c>
      <c r="K230" s="55">
        <f>IFERROR((generation!O230*1000)/(365*24*capacity!O230),0)</f>
        <v>0.7534584449084577</v>
      </c>
      <c r="L230" s="55">
        <f>IFERROR((generation!P230*1000)/(365*24*capacity!P230),0)</f>
        <v>0.62803943348402291</v>
      </c>
      <c r="M230" s="55">
        <f>IF(AND(AVERAGE(D230:L230)&gt;0,AVERAGE(D230:L230)&lt;1),AVERAGE(D230:L230),CUF_sources!C$22)</f>
        <v>0.63977622725039229</v>
      </c>
      <c r="N230" s="55">
        <f>IFERROR(M230*(CUF_sources!D$22/CUF_sources!C$22),0)</f>
        <v>0.63977622725039229</v>
      </c>
      <c r="O230" s="55">
        <f>IFERROR(N230*(CUF_sources!E$22/CUF_sources!D$22),0)</f>
        <v>0.63977622725039229</v>
      </c>
      <c r="P230" s="55">
        <f>IFERROR(O230*(CUF_sources!F$22/CUF_sources!E$22),0)</f>
        <v>0.63977622725039229</v>
      </c>
      <c r="Q230" s="55">
        <f>IFERROR(P230*(CUF_sources!G$22/CUF_sources!F$22),0)</f>
        <v>0.63977622725039229</v>
      </c>
      <c r="R230" s="55">
        <f>IFERROR(Q230*(CUF_sources!H$22/CUF_sources!G$22),0)</f>
        <v>0.63977622725039229</v>
      </c>
      <c r="S230" s="55">
        <f>IFERROR(R230*(CUF_sources!I$22/CUF_sources!H$22),0)</f>
        <v>0.63977622725039229</v>
      </c>
      <c r="T230" s="55">
        <f>IFERROR(S230*(CUF_sources!J$22/CUF_sources!I$22),0)</f>
        <v>0.63977622725039229</v>
      </c>
      <c r="U230" s="55">
        <f>IF(M230&lt;CUF_sources!C$22,CUF_sources!C$22,CUF!M230)</f>
        <v>0.7</v>
      </c>
      <c r="V230" s="55">
        <f>IFERROR(U230*(CUF_sources!D$22/CUF_sources!C$22),0)</f>
        <v>0.7</v>
      </c>
      <c r="W230" s="55">
        <f>IFERROR(V230*(CUF_sources!E$22/CUF_sources!D$22),0)</f>
        <v>0.7</v>
      </c>
      <c r="X230" s="55">
        <f>IFERROR(W230*(CUF_sources!F$22/CUF_sources!E$22),0)</f>
        <v>0.7</v>
      </c>
      <c r="Y230" s="55">
        <f>IFERROR(X230*(CUF_sources!G$22/CUF_sources!F$22),0)</f>
        <v>0.7</v>
      </c>
      <c r="Z230" s="55">
        <f>IFERROR(Y230*(CUF_sources!H$22/CUF_sources!G$22),0)</f>
        <v>0.7</v>
      </c>
      <c r="AA230" s="55">
        <f>IFERROR(Z230*(CUF_sources!I$22/CUF_sources!H$22),0)</f>
        <v>0.7</v>
      </c>
      <c r="AB230" s="55">
        <f>IFERROR(AA230*(CUF_sources!J$22/CUF_sources!I$22),0)</f>
        <v>0.7</v>
      </c>
      <c r="AC230" s="55">
        <f>CUF_sources!C$22</f>
        <v>0.7</v>
      </c>
      <c r="AD230" s="55">
        <f>CUF_sources!D$22</f>
        <v>0.7</v>
      </c>
      <c r="AE230" s="55">
        <f>CUF_sources!E$22</f>
        <v>0.7</v>
      </c>
      <c r="AF230" s="55">
        <f>CUF_sources!F$22</f>
        <v>0.7</v>
      </c>
      <c r="AG230" s="55">
        <f>CUF_sources!G$22</f>
        <v>0.7</v>
      </c>
      <c r="AH230" s="55">
        <f>CUF_sources!H$22</f>
        <v>0.7</v>
      </c>
      <c r="AI230" s="55">
        <f>CUF_sources!I$22</f>
        <v>0.7</v>
      </c>
      <c r="AJ230" s="55">
        <f>CUF_sources!J$22</f>
        <v>0.7</v>
      </c>
    </row>
    <row r="231" spans="1:36" ht="15" customHeight="1" x14ac:dyDescent="0.25">
      <c r="A231" s="9" t="s">
        <v>9</v>
      </c>
      <c r="B231" s="9" t="s">
        <v>80</v>
      </c>
      <c r="C231" s="9" t="s">
        <v>85</v>
      </c>
      <c r="D231" s="55">
        <f>IFERROR((generation!H231*1000)/(365*24*capacity!H231),0)</f>
        <v>0</v>
      </c>
      <c r="E231" s="55">
        <f>IFERROR((generation!I231*1000)/(365*24*capacity!I231),0)</f>
        <v>0</v>
      </c>
      <c r="F231" s="55">
        <f>IFERROR((generation!J231*1000)/(365*24*capacity!J231),0)</f>
        <v>0</v>
      </c>
      <c r="G231" s="55">
        <f>IFERROR((generation!K231*1000)/(365*24*capacity!K231),0)</f>
        <v>0</v>
      </c>
      <c r="H231" s="55">
        <f>IFERROR((generation!L231*1000)/(365*24*capacity!L231),0)</f>
        <v>0</v>
      </c>
      <c r="I231" s="55">
        <f>IFERROR((generation!M231*1000)/(365*24*capacity!M231),0)</f>
        <v>0</v>
      </c>
      <c r="J231" s="55">
        <f>IFERROR((generation!N231*1000)/(365*24*capacity!N231),0)</f>
        <v>0</v>
      </c>
      <c r="K231" s="55">
        <f>IFERROR((generation!O231*1000)/(365*24*capacity!O231),0)</f>
        <v>0</v>
      </c>
      <c r="L231" s="55">
        <f>IFERROR((generation!P231*1000)/(365*24*capacity!P231),0)</f>
        <v>0</v>
      </c>
      <c r="M231" s="55">
        <f>IF(AND(AVERAGE(D231:L231)&gt;0,AVERAGE(D231:L231)&lt;1),AVERAGE(D231:L231),CUF_sources!C$23)</f>
        <v>0.18285714285714286</v>
      </c>
      <c r="N231" s="55">
        <f>IFERROR(M231*(CUF_sources!D$23/CUF_sources!C$23),0)</f>
        <v>0.19</v>
      </c>
      <c r="O231" s="55">
        <f>IFERROR(N231*(CUF_sources!E$23/CUF_sources!D$23),0)</f>
        <v>0.19500000000000001</v>
      </c>
      <c r="P231" s="55">
        <f>IFERROR(O231*(CUF_sources!F$23/CUF_sources!E$23),0)</f>
        <v>0.20000000000000004</v>
      </c>
      <c r="Q231" s="55">
        <f>IFERROR(P231*(CUF_sources!G$23/CUF_sources!F$23),0)</f>
        <v>0.20500000000000002</v>
      </c>
      <c r="R231" s="55">
        <f>IFERROR(Q231*(CUF_sources!H$23/CUF_sources!G$23),0)</f>
        <v>0.20999999999999996</v>
      </c>
      <c r="S231" s="55">
        <f>IFERROR(R231*(CUF_sources!I$23/CUF_sources!H$23),0)</f>
        <v>0.20999999999999996</v>
      </c>
      <c r="T231" s="55">
        <f>IFERROR(S231*(CUF_sources!J$23/CUF_sources!I$23),0)</f>
        <v>0.20999999999999996</v>
      </c>
      <c r="U231" s="55">
        <f>IF(M231&gt;0,M231,CUF_sources!C$23)</f>
        <v>0.18285714285714286</v>
      </c>
      <c r="V231" s="55">
        <f>IFERROR(U231*(CUF_sources!D$23/CUF_sources!C$23),0)</f>
        <v>0.19</v>
      </c>
      <c r="W231" s="55">
        <f>IFERROR(V231*(CUF_sources!E$23/CUF_sources!D$23),0)</f>
        <v>0.19500000000000001</v>
      </c>
      <c r="X231" s="55">
        <f>IFERROR(W231*(CUF_sources!F$23/CUF_sources!E$23),0)</f>
        <v>0.20000000000000004</v>
      </c>
      <c r="Y231" s="55">
        <f>IFERROR(X231*(CUF_sources!G$23/CUF_sources!F$23),0)</f>
        <v>0.20500000000000002</v>
      </c>
      <c r="Z231" s="55">
        <f>IFERROR(Y231*(CUF_sources!H$23/CUF_sources!G$23),0)</f>
        <v>0.20999999999999996</v>
      </c>
      <c r="AA231" s="55">
        <f>IFERROR(Z231*(CUF_sources!I$23/CUF_sources!H$23),0)</f>
        <v>0.20999999999999996</v>
      </c>
      <c r="AB231" s="55">
        <f>IFERROR(AA231*(CUF_sources!J$23/CUF_sources!I$23),0)</f>
        <v>0.20999999999999996</v>
      </c>
      <c r="AC231" s="55">
        <f>CUF_sources!C$23</f>
        <v>0.18285714285714286</v>
      </c>
      <c r="AD231" s="55">
        <f>CUF_sources!D$23</f>
        <v>0.19</v>
      </c>
      <c r="AE231" s="55">
        <f>CUF_sources!E$23</f>
        <v>0.19500000000000001</v>
      </c>
      <c r="AF231" s="55">
        <f>CUF_sources!F$23</f>
        <v>0.2</v>
      </c>
      <c r="AG231" s="55">
        <f>CUF_sources!G$23</f>
        <v>0.20500000000000002</v>
      </c>
      <c r="AH231" s="55">
        <f>CUF_sources!H$23</f>
        <v>0.21</v>
      </c>
      <c r="AI231" s="55">
        <f>CUF_sources!I$23</f>
        <v>0.21</v>
      </c>
      <c r="AJ231" s="55">
        <f>CUF_sources!J$23</f>
        <v>0.21</v>
      </c>
    </row>
    <row r="232" spans="1:36" ht="15" customHeight="1" x14ac:dyDescent="0.25">
      <c r="A232" s="9" t="s">
        <v>9</v>
      </c>
      <c r="B232" s="9" t="s">
        <v>81</v>
      </c>
      <c r="C232" s="9" t="s">
        <v>86</v>
      </c>
      <c r="D232" s="55">
        <f>IFERROR((generation!H232*1000)/(365*24*capacity!H232),0)</f>
        <v>7.2267072871394486E-2</v>
      </c>
      <c r="E232" s="55">
        <f>IFERROR((generation!I232*1000)/(365*24*capacity!I232),0)</f>
        <v>5.8530293727666383E-2</v>
      </c>
      <c r="F232" s="55">
        <f>IFERROR((generation!J232*1000)/(365*24*capacity!J232),0)</f>
        <v>8.8586522018036004E-2</v>
      </c>
      <c r="G232" s="55">
        <f>IFERROR((generation!K232*1000)/(365*24*capacity!K232),0)</f>
        <v>9.8379764478380705E-2</v>
      </c>
      <c r="H232" s="55">
        <f>IFERROR((generation!L232*1000)/(365*24*capacity!L232),0)</f>
        <v>0.1018327439422472</v>
      </c>
      <c r="I232" s="55">
        <f>IFERROR((generation!M232*1000)/(365*24*capacity!M232),0)</f>
        <v>9.3919421691310775E-2</v>
      </c>
      <c r="J232" s="55">
        <f>IFERROR((generation!N232*1000)/(365*24*capacity!N232),0)</f>
        <v>9.6653638123745805E-2</v>
      </c>
      <c r="K232" s="55">
        <f>IFERROR((generation!O232*1000)/(365*24*capacity!O232),0)</f>
        <v>0.10463036993907991</v>
      </c>
      <c r="L232" s="55">
        <f>IFERROR((generation!P232*1000)/(365*24*capacity!P232),0)</f>
        <v>9.3179573922542974E-2</v>
      </c>
      <c r="M232" s="55">
        <f>IF(AND(AVERAGE(D232:L232)&gt;0,AVERAGE(D232:L232)&lt;1),AVERAGE(D232:L232),CUF_sources!C$24)</f>
        <v>8.9775488968267134E-2</v>
      </c>
      <c r="N232" s="55">
        <f>IFERROR(M232*(CUF_sources!D$24/CUF_sources!C$24),0)</f>
        <v>8.9775488968267134E-2</v>
      </c>
      <c r="O232" s="55">
        <f>IFERROR(N232*(CUF_sources!E$24/CUF_sources!D$24),0)</f>
        <v>9.3516134341944931E-2</v>
      </c>
      <c r="P232" s="55">
        <f>IFERROR(O232*(CUF_sources!F$24/CUF_sources!E$24),0)</f>
        <v>9.7256779715622729E-2</v>
      </c>
      <c r="Q232" s="55">
        <f>IFERROR(P232*(CUF_sources!G$24/CUF_sources!F$24),0)</f>
        <v>0.10099742508930054</v>
      </c>
      <c r="R232" s="55">
        <f>IFERROR(Q232*(CUF_sources!H$24/CUF_sources!G$24),0)</f>
        <v>0.10473807046297834</v>
      </c>
      <c r="S232" s="55">
        <f>IFERROR(R232*(CUF_sources!I$24/CUF_sources!H$24),0)</f>
        <v>0.10473807046297834</v>
      </c>
      <c r="T232" s="55">
        <f>IFERROR(S232*(CUF_sources!J$24/CUF_sources!I$24),0)</f>
        <v>0.10473807046297834</v>
      </c>
      <c r="U232" s="55">
        <f>IF(M232&gt;0,M232,CUF_sources!C$24)</f>
        <v>8.9775488968267134E-2</v>
      </c>
      <c r="V232" s="55">
        <f>IFERROR(U232*(CUF_sources!D$24/CUF_sources!C$24),0)</f>
        <v>8.9775488968267134E-2</v>
      </c>
      <c r="W232" s="55">
        <f>IFERROR(V232*(CUF_sources!E$24/CUF_sources!D$24),0)</f>
        <v>9.3516134341944931E-2</v>
      </c>
      <c r="X232" s="55">
        <f>IFERROR(W232*(CUF_sources!F$24/CUF_sources!E$24),0)</f>
        <v>9.7256779715622729E-2</v>
      </c>
      <c r="Y232" s="55">
        <f>IFERROR(X232*(CUF_sources!G$24/CUF_sources!F$24),0)</f>
        <v>0.10099742508930054</v>
      </c>
      <c r="Z232" s="55">
        <f>IFERROR(Y232*(CUF_sources!H$24/CUF_sources!G$24),0)</f>
        <v>0.10473807046297834</v>
      </c>
      <c r="AA232" s="55">
        <f>IFERROR(Z232*(CUF_sources!I$24/CUF_sources!H$24),0)</f>
        <v>0.10473807046297834</v>
      </c>
      <c r="AB232" s="55">
        <f>IFERROR(AA232*(CUF_sources!J$24/CUF_sources!I$24),0)</f>
        <v>0.10473807046297834</v>
      </c>
      <c r="AC232" s="55">
        <f>CUF_sources!C$24</f>
        <v>0.12</v>
      </c>
      <c r="AD232" s="55">
        <f>CUF_sources!D$24</f>
        <v>0.12</v>
      </c>
      <c r="AE232" s="55">
        <f>CUF_sources!E$24</f>
        <v>0.125</v>
      </c>
      <c r="AF232" s="55">
        <f>CUF_sources!F$24</f>
        <v>0.13</v>
      </c>
      <c r="AG232" s="55">
        <f>CUF_sources!G$24</f>
        <v>0.13500000000000001</v>
      </c>
      <c r="AH232" s="55">
        <f>CUF_sources!H$24</f>
        <v>0.14000000000000001</v>
      </c>
      <c r="AI232" s="55">
        <f>CUF_sources!I$24</f>
        <v>0.14000000000000001</v>
      </c>
      <c r="AJ232" s="55">
        <f>CUF_sources!J$24</f>
        <v>0.14000000000000001</v>
      </c>
    </row>
    <row r="233" spans="1:36" ht="15" customHeight="1" x14ac:dyDescent="0.25">
      <c r="A233" s="9" t="s">
        <v>9</v>
      </c>
      <c r="B233" s="9" t="s">
        <v>41</v>
      </c>
      <c r="C233" s="9" t="s">
        <v>42</v>
      </c>
      <c r="D233" s="55">
        <f>IFERROR((generation!H233*1000)/(365*24*capacity!H233),0)</f>
        <v>0</v>
      </c>
      <c r="E233" s="55">
        <f>IFERROR((generation!I233*1000)/(365*24*capacity!I233),0)</f>
        <v>0</v>
      </c>
      <c r="F233" s="55">
        <f>IFERROR((generation!J233*1000)/(365*24*capacity!J233),0)</f>
        <v>0</v>
      </c>
      <c r="G233" s="55">
        <f>IFERROR((generation!K233*1000)/(365*24*capacity!K233),0)</f>
        <v>0</v>
      </c>
      <c r="H233" s="55">
        <f>IFERROR((generation!L233*1000)/(365*24*capacity!L233),0)</f>
        <v>0</v>
      </c>
      <c r="I233" s="55">
        <f>IFERROR((generation!M233*1000)/(365*24*capacity!M233),0)</f>
        <v>0</v>
      </c>
      <c r="J233" s="55">
        <f>IFERROR((generation!N233*1000)/(365*24*capacity!N233),0)</f>
        <v>0</v>
      </c>
      <c r="K233" s="55">
        <f>IFERROR((generation!O233*1000)/(365*24*capacity!O233),0)</f>
        <v>0</v>
      </c>
      <c r="L233" s="55">
        <f>IFERROR((generation!P233*1000)/(365*24*capacity!P233),0)</f>
        <v>0</v>
      </c>
      <c r="M233" s="55">
        <f>IF(AND(AVERAGE(D233:L233)&gt;0,AVERAGE(D233:L233)&lt;1),AVERAGE(D233:L233),CUF_sources!C$25)</f>
        <v>0.37285714285714283</v>
      </c>
      <c r="N233" s="55">
        <f>IFERROR(M233*(CUF_sources!D$25/CUF_sources!C$25),0)</f>
        <v>0.38000000000000006</v>
      </c>
      <c r="O233" s="55">
        <f>IFERROR(N233*(CUF_sources!E$25/CUF_sources!D$25),0)</f>
        <v>0.39000000000000007</v>
      </c>
      <c r="P233" s="55">
        <f>IFERROR(O233*(CUF_sources!F$25/CUF_sources!E$25),0)</f>
        <v>0.40000000000000013</v>
      </c>
      <c r="Q233" s="55">
        <f>IFERROR(P233*(CUF_sources!G$25/CUF_sources!F$25),0)</f>
        <v>0.40500000000000014</v>
      </c>
      <c r="R233" s="55">
        <f>IFERROR(Q233*(CUF_sources!H$25/CUF_sources!G$25),0)</f>
        <v>0.41000000000000009</v>
      </c>
      <c r="S233" s="55">
        <f>IFERROR(R233*(CUF_sources!I$25/CUF_sources!H$25),0)</f>
        <v>0.41000000000000009</v>
      </c>
      <c r="T233" s="55">
        <f>IFERROR(S233*(CUF_sources!J$25/CUF_sources!I$25),0)</f>
        <v>0.41000000000000009</v>
      </c>
      <c r="U233" s="55">
        <f>IF(M233&gt;0,M233,CUF_sources!C$25)</f>
        <v>0.37285714285714283</v>
      </c>
      <c r="V233" s="55">
        <f>IFERROR(U233*(CUF_sources!D$25/CUF_sources!C$25),0)</f>
        <v>0.38000000000000006</v>
      </c>
      <c r="W233" s="55">
        <f>IFERROR(V233*(CUF_sources!E$25/CUF_sources!D$25),0)</f>
        <v>0.39000000000000007</v>
      </c>
      <c r="X233" s="55">
        <f>IFERROR(W233*(CUF_sources!F$25/CUF_sources!E$25),0)</f>
        <v>0.40000000000000013</v>
      </c>
      <c r="Y233" s="55">
        <f>IFERROR(X233*(CUF_sources!G$25/CUF_sources!F$25),0)</f>
        <v>0.40500000000000014</v>
      </c>
      <c r="Z233" s="55">
        <f>IFERROR(Y233*(CUF_sources!H$25/CUF_sources!G$25),0)</f>
        <v>0.41000000000000009</v>
      </c>
      <c r="AA233" s="55">
        <f>IFERROR(Z233*(CUF_sources!I$25/CUF_sources!H$25),0)</f>
        <v>0.41000000000000009</v>
      </c>
      <c r="AB233" s="55">
        <f>IFERROR(AA233*(CUF_sources!J$25/CUF_sources!I$25),0)</f>
        <v>0.41000000000000009</v>
      </c>
      <c r="AC233" s="55">
        <f>CUF_sources!C$25</f>
        <v>0.37285714285714283</v>
      </c>
      <c r="AD233" s="55">
        <f>CUF_sources!D$25</f>
        <v>0.38</v>
      </c>
      <c r="AE233" s="55">
        <f>CUF_sources!E$25</f>
        <v>0.39</v>
      </c>
      <c r="AF233" s="55">
        <f>CUF_sources!F$25</f>
        <v>0.4</v>
      </c>
      <c r="AG233" s="55">
        <f>CUF_sources!G$25</f>
        <v>0.40500000000000003</v>
      </c>
      <c r="AH233" s="55">
        <f>CUF_sources!H$25</f>
        <v>0.41</v>
      </c>
      <c r="AI233" s="55">
        <f>CUF_sources!I$25</f>
        <v>0.41</v>
      </c>
      <c r="AJ233" s="55">
        <f>CUF_sources!J$25</f>
        <v>0.41</v>
      </c>
    </row>
    <row r="234" spans="1:36" ht="15" customHeight="1" x14ac:dyDescent="0.25">
      <c r="A234" s="9" t="s">
        <v>9</v>
      </c>
      <c r="B234" s="9" t="s">
        <v>43</v>
      </c>
      <c r="C234" s="9" t="s">
        <v>44</v>
      </c>
      <c r="D234" s="55">
        <f>IFERROR((generation!H234*1000)/(365*24*capacity!H234),0)</f>
        <v>0</v>
      </c>
      <c r="E234" s="55">
        <f>IFERROR((generation!I234*1000)/(365*24*capacity!I234),0)</f>
        <v>0</v>
      </c>
      <c r="F234" s="55">
        <f>IFERROR((generation!J234*1000)/(365*24*capacity!J234),0)</f>
        <v>0</v>
      </c>
      <c r="G234" s="55">
        <f>IFERROR((generation!K234*1000)/(365*24*capacity!K234),0)</f>
        <v>0</v>
      </c>
      <c r="H234" s="55">
        <f>IFERROR((generation!L234*1000)/(365*24*capacity!L234),0)</f>
        <v>0</v>
      </c>
      <c r="I234" s="55">
        <f>IFERROR((generation!M234*1000)/(365*24*capacity!M234),0)</f>
        <v>0</v>
      </c>
      <c r="J234" s="55">
        <f>IFERROR((generation!N234*1000)/(365*24*capacity!N234),0)</f>
        <v>0</v>
      </c>
      <c r="K234" s="55">
        <f>IFERROR((generation!O234*1000)/(365*24*capacity!O234),0)</f>
        <v>0</v>
      </c>
      <c r="L234" s="55">
        <f>IFERROR((generation!P234*1000)/(365*24*capacity!P234),0)</f>
        <v>0</v>
      </c>
      <c r="M234" s="55">
        <f>IF(AND(AVERAGE(D234:L234)&gt;0,AVERAGE(D234:L234)&lt;1),AVERAGE(D234:L234),CUF_sources!C$26)</f>
        <v>0.20857142857142857</v>
      </c>
      <c r="N234" s="55">
        <f>IFERROR(M234*(CUF_sources!D$26/CUF_sources!C$26),0)</f>
        <v>0.23</v>
      </c>
      <c r="O234" s="55">
        <f>IFERROR(N234*(CUF_sources!E$26/CUF_sources!D$26),0)</f>
        <v>0.255</v>
      </c>
      <c r="P234" s="55">
        <f>IFERROR(O234*(CUF_sources!F$26/CUF_sources!E$26),0)</f>
        <v>0.28000000000000003</v>
      </c>
      <c r="Q234" s="55">
        <f>IFERROR(P234*(CUF_sources!G$26/CUF_sources!F$26),0)</f>
        <v>0.30000000000000004</v>
      </c>
      <c r="R234" s="55">
        <f>IFERROR(Q234*(CUF_sources!H$26/CUF_sources!G$26),0)</f>
        <v>0.31999999999999995</v>
      </c>
      <c r="S234" s="55">
        <f>IFERROR(R234*(CUF_sources!I$26/CUF_sources!H$26),0)</f>
        <v>0.33999999999999986</v>
      </c>
      <c r="T234" s="55">
        <f>IFERROR(S234*(CUF_sources!J$26/CUF_sources!I$26),0)</f>
        <v>0.35999999999999988</v>
      </c>
      <c r="U234" s="55">
        <f>IF(M234&gt;0,M234,CUF_sources!C$26)</f>
        <v>0.20857142857142857</v>
      </c>
      <c r="V234" s="55">
        <f>IFERROR(U234*(CUF_sources!D$26/CUF_sources!C$26),0)</f>
        <v>0.23</v>
      </c>
      <c r="W234" s="55">
        <f>IFERROR(V234*(CUF_sources!E$26/CUF_sources!D$26),0)</f>
        <v>0.255</v>
      </c>
      <c r="X234" s="55">
        <f>IFERROR(W234*(CUF_sources!F$26/CUF_sources!E$26),0)</f>
        <v>0.28000000000000003</v>
      </c>
      <c r="Y234" s="55">
        <f>IFERROR(X234*(CUF_sources!G$26/CUF_sources!F$26),0)</f>
        <v>0.30000000000000004</v>
      </c>
      <c r="Z234" s="55">
        <f>IFERROR(Y234*(CUF_sources!H$26/CUF_sources!G$26),0)</f>
        <v>0.31999999999999995</v>
      </c>
      <c r="AA234" s="55">
        <f>IFERROR(Z234*(CUF_sources!I$26/CUF_sources!H$26),0)</f>
        <v>0.33999999999999986</v>
      </c>
      <c r="AB234" s="55">
        <f>IFERROR(AA234*(CUF_sources!J$26/CUF_sources!I$26),0)</f>
        <v>0.35999999999999988</v>
      </c>
      <c r="AC234" s="55">
        <f>CUF_sources!C$26</f>
        <v>0.20857142857142857</v>
      </c>
      <c r="AD234" s="55">
        <f>CUF_sources!D$26</f>
        <v>0.23</v>
      </c>
      <c r="AE234" s="55">
        <f>CUF_sources!E$26</f>
        <v>0.255</v>
      </c>
      <c r="AF234" s="55">
        <f>CUF_sources!F$26</f>
        <v>0.28000000000000003</v>
      </c>
      <c r="AG234" s="55">
        <f>CUF_sources!G$26</f>
        <v>0.30000000000000004</v>
      </c>
      <c r="AH234" s="55">
        <f>CUF_sources!H$26</f>
        <v>0.32</v>
      </c>
      <c r="AI234" s="55">
        <f>CUF_sources!I$26</f>
        <v>0.33999999999999997</v>
      </c>
      <c r="AJ234" s="55">
        <f>CUF_sources!J$26</f>
        <v>0.36</v>
      </c>
    </row>
    <row r="235" spans="1:36" ht="15" customHeight="1" x14ac:dyDescent="0.25">
      <c r="A235" s="9" t="s">
        <v>9</v>
      </c>
      <c r="B235" s="9" t="s">
        <v>45</v>
      </c>
      <c r="C235" s="9" t="s">
        <v>46</v>
      </c>
      <c r="D235" s="55">
        <f>IFERROR((generation!H235*1000)/(365*24*capacity!H235),0)</f>
        <v>0</v>
      </c>
      <c r="E235" s="55">
        <f>IFERROR((generation!I235*1000)/(365*24*capacity!I235),0)</f>
        <v>0</v>
      </c>
      <c r="F235" s="55">
        <f>IFERROR((generation!J235*1000)/(365*24*capacity!J235),0)</f>
        <v>0</v>
      </c>
      <c r="G235" s="55">
        <f>IFERROR((generation!K235*1000)/(365*24*capacity!K235),0)</f>
        <v>0</v>
      </c>
      <c r="H235" s="55">
        <f>IFERROR((generation!L235*1000)/(365*24*capacity!L235),0)</f>
        <v>0</v>
      </c>
      <c r="I235" s="55">
        <f>IFERROR((generation!M235*1000)/(365*24*capacity!M235),0)</f>
        <v>0</v>
      </c>
      <c r="J235" s="55">
        <f>IFERROR((generation!N235*1000)/(365*24*capacity!N235),0)</f>
        <v>0</v>
      </c>
      <c r="K235" s="55">
        <f>IFERROR((generation!O235*1000)/(365*24*capacity!O235),0)</f>
        <v>0</v>
      </c>
      <c r="L235" s="55">
        <f>IFERROR((generation!P235*1000)/(365*24*capacity!P235),0)</f>
        <v>0</v>
      </c>
      <c r="M235" s="55">
        <f>IF(AND(AVERAGE(D235:L235)&gt;0,AVERAGE(D235:L235)&lt;1),AVERAGE(D235:L235),CUF_sources!C$27)</f>
        <v>0.95</v>
      </c>
      <c r="N235" s="55">
        <f>IFERROR(M235*(CUF_sources!D$27/CUF_sources!C$27),0)</f>
        <v>0.95</v>
      </c>
      <c r="O235" s="55">
        <f>IFERROR(N235*(CUF_sources!E$27/CUF_sources!D$27),0)</f>
        <v>0.95</v>
      </c>
      <c r="P235" s="55">
        <f>IFERROR(O235*(CUF_sources!F$27/CUF_sources!E$27),0)</f>
        <v>0.95</v>
      </c>
      <c r="Q235" s="55">
        <f>IFERROR(P235*(CUF_sources!G$27/CUF_sources!F$27),0)</f>
        <v>0.95</v>
      </c>
      <c r="R235" s="55">
        <f>IFERROR(Q235*(CUF_sources!H$27/CUF_sources!G$27),0)</f>
        <v>0.95</v>
      </c>
      <c r="S235" s="55">
        <f>IFERROR(R235*(CUF_sources!I$27/CUF_sources!H$27),0)</f>
        <v>0.95</v>
      </c>
      <c r="T235" s="55">
        <f>IFERROR(S235*(CUF_sources!J$27/CUF_sources!I$27),0)</f>
        <v>0.95</v>
      </c>
      <c r="U235" s="55">
        <f>IF(M235&gt;0,M235,CUF_sources!C$27)</f>
        <v>0.95</v>
      </c>
      <c r="V235" s="55">
        <f>IFERROR(U235*(CUF_sources!D$27/CUF_sources!C$27),0)</f>
        <v>0.95</v>
      </c>
      <c r="W235" s="55">
        <f>IFERROR(V235*(CUF_sources!E$27/CUF_sources!D$27),0)</f>
        <v>0.95</v>
      </c>
      <c r="X235" s="55">
        <f>IFERROR(W235*(CUF_sources!F$27/CUF_sources!E$27),0)</f>
        <v>0.95</v>
      </c>
      <c r="Y235" s="55">
        <f>IFERROR(X235*(CUF_sources!G$27/CUF_sources!F$27),0)</f>
        <v>0.95</v>
      </c>
      <c r="Z235" s="55">
        <f>IFERROR(Y235*(CUF_sources!H$27/CUF_sources!G$27),0)</f>
        <v>0.95</v>
      </c>
      <c r="AA235" s="55">
        <f>IFERROR(Z235*(CUF_sources!I$27/CUF_sources!H$27),0)</f>
        <v>0.95</v>
      </c>
      <c r="AB235" s="55">
        <f>IFERROR(AA235*(CUF_sources!J$27/CUF_sources!I$27),0)</f>
        <v>0.95</v>
      </c>
      <c r="AC235" s="55">
        <f>CUF_sources!C$27</f>
        <v>0.95</v>
      </c>
      <c r="AD235" s="55">
        <f>CUF_sources!D$27</f>
        <v>0.95</v>
      </c>
      <c r="AE235" s="55">
        <f>CUF_sources!E$27</f>
        <v>0.95</v>
      </c>
      <c r="AF235" s="55">
        <f>CUF_sources!F$27</f>
        <v>0.95</v>
      </c>
      <c r="AG235" s="55">
        <f>CUF_sources!G$27</f>
        <v>0.95</v>
      </c>
      <c r="AH235" s="55">
        <f>CUF_sources!H$27</f>
        <v>0.95</v>
      </c>
      <c r="AI235" s="55">
        <f>CUF_sources!I$27</f>
        <v>0.95</v>
      </c>
      <c r="AJ235" s="55">
        <f>CUF_sources!J$27</f>
        <v>0.95</v>
      </c>
    </row>
    <row r="236" spans="1:36" ht="15" customHeight="1" x14ac:dyDescent="0.25">
      <c r="A236" s="9" t="s">
        <v>8</v>
      </c>
      <c r="B236" s="9" t="s">
        <v>29</v>
      </c>
      <c r="C236" s="9" t="s">
        <v>30</v>
      </c>
      <c r="D236" s="55">
        <f>IFERROR((generation!H236*1000)/(365*24*capacity!H236),0)</f>
        <v>0</v>
      </c>
      <c r="E236" s="55">
        <f>IFERROR((generation!I236*1000)/(365*24*capacity!I236),0)</f>
        <v>0</v>
      </c>
      <c r="F236" s="55">
        <f>IFERROR((generation!J236*1000)/(365*24*capacity!J236),0)</f>
        <v>0</v>
      </c>
      <c r="G236" s="55">
        <f>IFERROR((generation!K236*1000)/(365*24*capacity!K236),0)</f>
        <v>0</v>
      </c>
      <c r="H236" s="55">
        <f>IFERROR((generation!L236*1000)/(365*24*capacity!L236),0)</f>
        <v>0</v>
      </c>
      <c r="I236" s="55">
        <f>IFERROR((generation!M236*1000)/(365*24*capacity!M236),0)</f>
        <v>0</v>
      </c>
      <c r="J236" s="55">
        <f>IFERROR((generation!N236*1000)/(365*24*capacity!N236),0)</f>
        <v>0</v>
      </c>
      <c r="K236" s="55">
        <f>IFERROR((generation!O236*1000)/(365*24*capacity!O236),0)</f>
        <v>0</v>
      </c>
      <c r="L236" s="55">
        <f>IFERROR((generation!P236*1000)/(365*24*capacity!P236),0)</f>
        <v>0</v>
      </c>
      <c r="M236" s="55">
        <f>IF(AND(AVERAGE(D236:L236)&gt;0,AVERAGE(D236:L236)&lt;1),AVERAGE(D236:L236),CUF_sources!C$15)</f>
        <v>0.85</v>
      </c>
      <c r="N236" s="55">
        <f>IFERROR(M236*(CUF_sources!D$15/CUF_sources!C$15),0)</f>
        <v>0.85</v>
      </c>
      <c r="O236" s="55">
        <f>IFERROR(N236*(CUF_sources!E$15/CUF_sources!D$15),0)</f>
        <v>0.85</v>
      </c>
      <c r="P236" s="55">
        <f>IFERROR(O236*(CUF_sources!F$15/CUF_sources!E$15),0)</f>
        <v>0.85</v>
      </c>
      <c r="Q236" s="55">
        <f>IFERROR(P236*(CUF_sources!G$15/CUF_sources!F$15),0)</f>
        <v>0.85</v>
      </c>
      <c r="R236" s="55">
        <f>IFERROR(Q236*(CUF_sources!H$15/CUF_sources!G$15),0)</f>
        <v>0.85</v>
      </c>
      <c r="S236" s="55">
        <f>IFERROR(R236*(CUF_sources!I$15/CUF_sources!H$15),0)</f>
        <v>0.85</v>
      </c>
      <c r="T236" s="55">
        <f>IFERROR(S236*(CUF_sources!J$15/CUF_sources!I$15),0)</f>
        <v>0.85</v>
      </c>
      <c r="U236" s="55">
        <f>IF(M236&lt;CUF_sources!C$15,CUF_sources!C$15,CUF!M236)</f>
        <v>0.85</v>
      </c>
      <c r="V236" s="55">
        <f>IFERROR(U236*(CUF_sources!D$15/CUF_sources!C$15),0)</f>
        <v>0.85</v>
      </c>
      <c r="W236" s="55">
        <f>IFERROR(V236*(CUF_sources!E$15/CUF_sources!D$15),0)</f>
        <v>0.85</v>
      </c>
      <c r="X236" s="55">
        <f>IFERROR(W236*(CUF_sources!F$15/CUF_sources!E$15),0)</f>
        <v>0.85</v>
      </c>
      <c r="Y236" s="55">
        <f>IFERROR(X236*(CUF_sources!G$15/CUF_sources!F$15),0)</f>
        <v>0.85</v>
      </c>
      <c r="Z236" s="55">
        <f>IFERROR(Y236*(CUF_sources!H$15/CUF_sources!G$15),0)</f>
        <v>0.85</v>
      </c>
      <c r="AA236" s="55">
        <f>IFERROR(Z236*(CUF_sources!I$15/CUF_sources!H$15),0)</f>
        <v>0.85</v>
      </c>
      <c r="AB236" s="55">
        <f>IFERROR(AA236*(CUF_sources!J$15/CUF_sources!I$15),0)</f>
        <v>0.85</v>
      </c>
      <c r="AC236" s="55">
        <f>CUF_sources!C$15</f>
        <v>0.85</v>
      </c>
      <c r="AD236" s="55">
        <f>CUF_sources!D$15</f>
        <v>0.85</v>
      </c>
      <c r="AE236" s="55">
        <f>CUF_sources!E$15</f>
        <v>0.85</v>
      </c>
      <c r="AF236" s="55">
        <f>CUF_sources!F$15</f>
        <v>0.85</v>
      </c>
      <c r="AG236" s="55">
        <f>CUF_sources!G$15</f>
        <v>0.85</v>
      </c>
      <c r="AH236" s="55">
        <f>CUF_sources!H$15</f>
        <v>0.85</v>
      </c>
      <c r="AI236" s="55">
        <f>CUF_sources!I$15</f>
        <v>0.85</v>
      </c>
      <c r="AJ236" s="55">
        <f>CUF_sources!J$15</f>
        <v>0.85</v>
      </c>
    </row>
    <row r="237" spans="1:36" ht="15" customHeight="1" x14ac:dyDescent="0.25">
      <c r="A237" s="9" t="s">
        <v>8</v>
      </c>
      <c r="B237" s="9" t="s">
        <v>31</v>
      </c>
      <c r="C237" s="9" t="s">
        <v>32</v>
      </c>
      <c r="D237" s="55">
        <f>IFERROR((generation!H237*1000)/(365*24*capacity!H237),0)</f>
        <v>0.44110759864184523</v>
      </c>
      <c r="E237" s="55">
        <f>IFERROR((generation!I237*1000)/(365*24*capacity!I237),0)</f>
        <v>0.29694815328593721</v>
      </c>
      <c r="F237" s="55">
        <f>IFERROR((generation!J237*1000)/(365*24*capacity!J237),0)</f>
        <v>0.38581584879486736</v>
      </c>
      <c r="G237" s="55">
        <f>IFERROR((generation!K237*1000)/(365*24*capacity!K237),0)</f>
        <v>0.25875928411038623</v>
      </c>
      <c r="H237" s="55">
        <f>IFERROR((generation!L237*1000)/(365*24*capacity!L237),0)</f>
        <v>0.27694707055116086</v>
      </c>
      <c r="I237" s="55">
        <f>IFERROR((generation!M237*1000)/(365*24*capacity!M237),0)</f>
        <v>0.30468999035424349</v>
      </c>
      <c r="J237" s="55">
        <f>IFERROR((generation!N237*1000)/(365*24*capacity!N237),0)</f>
        <v>0.21011127090137963</v>
      </c>
      <c r="K237" s="55">
        <f>IFERROR((generation!O237*1000)/(365*24*capacity!O237),0)</f>
        <v>0.32689605372202996</v>
      </c>
      <c r="L237" s="55">
        <f>IFERROR((generation!P237*1000)/(365*24*capacity!P237),0)</f>
        <v>0.33381566498004855</v>
      </c>
      <c r="M237" s="55">
        <f>IF(AND(AVERAGE(D237:L237)&gt;0,AVERAGE(D237:L237)&lt;1),AVERAGE(D237:L237),CUF_sources!C$16)</f>
        <v>0.31501010392687756</v>
      </c>
      <c r="N237" s="55">
        <f>IFERROR(M237*(CUF_sources!D$16/CUF_sources!C$16),0)</f>
        <v>0.31501010392687756</v>
      </c>
      <c r="O237" s="55">
        <f>IFERROR(N237*(CUF_sources!E$16/CUF_sources!D$16),0)</f>
        <v>0.31501010392687756</v>
      </c>
      <c r="P237" s="55">
        <f>IFERROR(O237*(CUF_sources!F$16/CUF_sources!E$16),0)</f>
        <v>0.31501010392687756</v>
      </c>
      <c r="Q237" s="55">
        <f>IFERROR(P237*(CUF_sources!G$16/CUF_sources!F$16),0)</f>
        <v>0.31501010392687756</v>
      </c>
      <c r="R237" s="55">
        <f>IFERROR(Q237*(CUF_sources!H$16/CUF_sources!G$16),0)</f>
        <v>0.31501010392687756</v>
      </c>
      <c r="S237" s="55">
        <f>IFERROR(R237*(CUF_sources!I$16/CUF_sources!H$16),0)</f>
        <v>0.31501010392687756</v>
      </c>
      <c r="T237" s="55">
        <f>IFERROR(S237*(CUF_sources!J$16/CUF_sources!I$16),0)</f>
        <v>0.31501010392687756</v>
      </c>
      <c r="U237" s="55">
        <f>IF(M237&lt;CUF_sources!C$16,CUF_sources!C$16,CUF!M237)</f>
        <v>0.85</v>
      </c>
      <c r="V237" s="55">
        <f>IFERROR(U237*(CUF_sources!D$16/CUF_sources!C$16),0)</f>
        <v>0.85</v>
      </c>
      <c r="W237" s="55">
        <f>IFERROR(V237*(CUF_sources!E$16/CUF_sources!D$16),0)</f>
        <v>0.85</v>
      </c>
      <c r="X237" s="55">
        <f>IFERROR(W237*(CUF_sources!F$16/CUF_sources!E$16),0)</f>
        <v>0.85</v>
      </c>
      <c r="Y237" s="55">
        <f>IFERROR(X237*(CUF_sources!G$16/CUF_sources!F$16),0)</f>
        <v>0.85</v>
      </c>
      <c r="Z237" s="55">
        <f>IFERROR(Y237*(CUF_sources!H$16/CUF_sources!G$16),0)</f>
        <v>0.85</v>
      </c>
      <c r="AA237" s="55">
        <f>IFERROR(Z237*(CUF_sources!I$16/CUF_sources!H$16),0)</f>
        <v>0.85</v>
      </c>
      <c r="AB237" s="55">
        <f>IFERROR(AA237*(CUF_sources!J$16/CUF_sources!I$16),0)</f>
        <v>0.85</v>
      </c>
      <c r="AC237" s="55">
        <f>CUF_sources!C$16</f>
        <v>0.85</v>
      </c>
      <c r="AD237" s="55">
        <f>CUF_sources!D$16</f>
        <v>0.85</v>
      </c>
      <c r="AE237" s="55">
        <f>CUF_sources!E$16</f>
        <v>0.85</v>
      </c>
      <c r="AF237" s="55">
        <f>CUF_sources!F$16</f>
        <v>0.85</v>
      </c>
      <c r="AG237" s="55">
        <f>CUF_sources!G$16</f>
        <v>0.85</v>
      </c>
      <c r="AH237" s="55">
        <f>CUF_sources!H$16</f>
        <v>0.85</v>
      </c>
      <c r="AI237" s="55">
        <f>CUF_sources!I$16</f>
        <v>0.85</v>
      </c>
      <c r="AJ237" s="55">
        <f>CUF_sources!J$16</f>
        <v>0.85</v>
      </c>
    </row>
    <row r="238" spans="1:36" ht="15" customHeight="1" x14ac:dyDescent="0.25">
      <c r="A238" s="9" t="s">
        <v>8</v>
      </c>
      <c r="B238" s="9" t="s">
        <v>33</v>
      </c>
      <c r="C238" s="9" t="s">
        <v>34</v>
      </c>
      <c r="D238" s="55">
        <f>IFERROR((generation!H238*1000)/(365*24*capacity!H238),0)</f>
        <v>0</v>
      </c>
      <c r="E238" s="55">
        <f>IFERROR((generation!I238*1000)/(365*24*capacity!I238),0)</f>
        <v>0</v>
      </c>
      <c r="F238" s="55">
        <f>IFERROR((generation!J238*1000)/(365*24*capacity!J238),0)</f>
        <v>0</v>
      </c>
      <c r="G238" s="55">
        <f>IFERROR((generation!K238*1000)/(365*24*capacity!K238),0)</f>
        <v>0</v>
      </c>
      <c r="H238" s="55">
        <f>IFERROR((generation!L238*1000)/(365*24*capacity!L238),0)</f>
        <v>0</v>
      </c>
      <c r="I238" s="55">
        <f>IFERROR((generation!M238*1000)/(365*24*capacity!M238),0)</f>
        <v>0</v>
      </c>
      <c r="J238" s="55">
        <f>IFERROR((generation!N238*1000)/(365*24*capacity!N238),0)</f>
        <v>0</v>
      </c>
      <c r="K238" s="55">
        <f>IFERROR((generation!O238*1000)/(365*24*capacity!O238),0)</f>
        <v>0</v>
      </c>
      <c r="L238" s="55">
        <f>IFERROR((generation!P238*1000)/(365*24*capacity!P238),0)</f>
        <v>0</v>
      </c>
      <c r="M238" s="55">
        <f>IF(AND(AVERAGE(D238:L238)&gt;0,AVERAGE(D238:L238)&lt;1),AVERAGE(D238:L238),CUF_sources!C$17)</f>
        <v>0.81</v>
      </c>
      <c r="N238" s="55">
        <f>IFERROR(M238*(CUF_sources!D$17/CUF_sources!C$17),0)</f>
        <v>0.81</v>
      </c>
      <c r="O238" s="55">
        <f>IFERROR(N238*(CUF_sources!E$17/CUF_sources!D$17),0)</f>
        <v>0.81</v>
      </c>
      <c r="P238" s="55">
        <f>IFERROR(O238*(CUF_sources!F$17/CUF_sources!E$17),0)</f>
        <v>0.81</v>
      </c>
      <c r="Q238" s="55">
        <f>IFERROR(P238*(CUF_sources!G$17/CUF_sources!F$17),0)</f>
        <v>0.81</v>
      </c>
      <c r="R238" s="55">
        <f>IFERROR(Q238*(CUF_sources!H$17/CUF_sources!G$17),0)</f>
        <v>0.81</v>
      </c>
      <c r="S238" s="55">
        <f>IFERROR(R238*(CUF_sources!I$17/CUF_sources!H$17),0)</f>
        <v>0.81</v>
      </c>
      <c r="T238" s="55">
        <f>IFERROR(S238*(CUF_sources!J$17/CUF_sources!I$17),0)</f>
        <v>0.81</v>
      </c>
      <c r="U238" s="55">
        <f>IF(M238&lt;CUF_sources!C$17,CUF_sources!C$17,CUF!M238)</f>
        <v>0.81</v>
      </c>
      <c r="V238" s="55">
        <f>IFERROR(U238*(CUF_sources!D$17/CUF_sources!C$17),0)</f>
        <v>0.81</v>
      </c>
      <c r="W238" s="55">
        <f>IFERROR(V238*(CUF_sources!E$17/CUF_sources!D$17),0)</f>
        <v>0.81</v>
      </c>
      <c r="X238" s="55">
        <f>IFERROR(W238*(CUF_sources!F$17/CUF_sources!E$17),0)</f>
        <v>0.81</v>
      </c>
      <c r="Y238" s="55">
        <f>IFERROR(X238*(CUF_sources!G$17/CUF_sources!F$17),0)</f>
        <v>0.81</v>
      </c>
      <c r="Z238" s="55">
        <f>IFERROR(Y238*(CUF_sources!H$17/CUF_sources!G$17),0)</f>
        <v>0.81</v>
      </c>
      <c r="AA238" s="55">
        <f>IFERROR(Z238*(CUF_sources!I$17/CUF_sources!H$17),0)</f>
        <v>0.81</v>
      </c>
      <c r="AB238" s="55">
        <f>IFERROR(AA238*(CUF_sources!J$17/CUF_sources!I$17),0)</f>
        <v>0.81</v>
      </c>
      <c r="AC238" s="55">
        <f>CUF_sources!C$17</f>
        <v>0.81</v>
      </c>
      <c r="AD238" s="55">
        <f>CUF_sources!D$17</f>
        <v>0.81</v>
      </c>
      <c r="AE238" s="55">
        <f>CUF_sources!E$17</f>
        <v>0.81</v>
      </c>
      <c r="AF238" s="55">
        <f>CUF_sources!F$17</f>
        <v>0.81</v>
      </c>
      <c r="AG238" s="55">
        <f>CUF_sources!G$17</f>
        <v>0.81</v>
      </c>
      <c r="AH238" s="55">
        <f>CUF_sources!H$17</f>
        <v>0.81</v>
      </c>
      <c r="AI238" s="55">
        <f>CUF_sources!I$17</f>
        <v>0.81</v>
      </c>
      <c r="AJ238" s="55">
        <f>CUF_sources!J$17</f>
        <v>0.81</v>
      </c>
    </row>
    <row r="239" spans="1:36" ht="15" customHeight="1" x14ac:dyDescent="0.25">
      <c r="A239" s="9" t="s">
        <v>8</v>
      </c>
      <c r="B239" s="9" t="s">
        <v>35</v>
      </c>
      <c r="C239" s="9" t="s">
        <v>36</v>
      </c>
      <c r="D239" s="55">
        <f>IFERROR((generation!H239*1000)/(365*24*capacity!H239),0)</f>
        <v>0.20911329763808728</v>
      </c>
      <c r="E239" s="55">
        <f>IFERROR((generation!I239*1000)/(365*24*capacity!I239),0)</f>
        <v>0.26850799955960408</v>
      </c>
      <c r="F239" s="55">
        <f>IFERROR((generation!J239*1000)/(365*24*capacity!J239),0)</f>
        <v>0.20951559485761848</v>
      </c>
      <c r="G239" s="55">
        <f>IFERROR((generation!K239*1000)/(365*24*capacity!K239),0)</f>
        <v>0.14333305038263208</v>
      </c>
      <c r="H239" s="55">
        <f>IFERROR((generation!L239*1000)/(365*24*capacity!L239),0)</f>
        <v>0.13375958606472213</v>
      </c>
      <c r="I239" s="55">
        <f>IFERROR((generation!M239*1000)/(365*24*capacity!M239),0)</f>
        <v>0.18460469175099498</v>
      </c>
      <c r="J239" s="55">
        <f>IFERROR((generation!N239*1000)/(365*24*capacity!N239),0)</f>
        <v>0.31967335046691769</v>
      </c>
      <c r="K239" s="55">
        <f>IFERROR((generation!O239*1000)/(365*24*capacity!O239),0)</f>
        <v>0.1773667925654327</v>
      </c>
      <c r="L239" s="55">
        <f>IFERROR((generation!P239*1000)/(365*24*capacity!P239),0)</f>
        <v>0.15162908707081002</v>
      </c>
      <c r="M239" s="55">
        <f>IF(AND(AVERAGE(D239:L239)&gt;0,AVERAGE(D239:L239)&lt;1),AVERAGE(D239:L239),CUF_sources!C$18)</f>
        <v>0.19972260559520219</v>
      </c>
      <c r="N239" s="55">
        <f>IFERROR(M239*(CUF_sources!D$18/CUF_sources!C$18),0)</f>
        <v>0.19972260559520219</v>
      </c>
      <c r="O239" s="55">
        <f>IFERROR(N239*(CUF_sources!E$18/CUF_sources!D$18),0)</f>
        <v>0.19972260559520219</v>
      </c>
      <c r="P239" s="55">
        <f>IFERROR(O239*(CUF_sources!F$18/CUF_sources!E$18),0)</f>
        <v>0.19972260559520219</v>
      </c>
      <c r="Q239" s="55">
        <f>IFERROR(P239*(CUF_sources!G$18/CUF_sources!F$18),0)</f>
        <v>0.19972260559520219</v>
      </c>
      <c r="R239" s="55">
        <f>IFERROR(Q239*(CUF_sources!H$18/CUF_sources!G$18),0)</f>
        <v>0.19972260559520219</v>
      </c>
      <c r="S239" s="55">
        <f>IFERROR(R239*(CUF_sources!I$18/CUF_sources!H$18),0)</f>
        <v>0.19972260559520219</v>
      </c>
      <c r="T239" s="55">
        <f>IFERROR(S239*(CUF_sources!J$18/CUF_sources!I$18),0)</f>
        <v>0.19972260559520219</v>
      </c>
      <c r="U239" s="55">
        <f>IF(M239&gt;0,M239,CUF_sources!C$18)</f>
        <v>0.19972260559520219</v>
      </c>
      <c r="V239" s="55">
        <f>IFERROR(U239*(CUF_sources!D$18/CUF_sources!C$18),0)</f>
        <v>0.19972260559520219</v>
      </c>
      <c r="W239" s="55">
        <f>IFERROR(V239*(CUF_sources!E$18/CUF_sources!D$18),0)</f>
        <v>0.19972260559520219</v>
      </c>
      <c r="X239" s="55">
        <f>IFERROR(W239*(CUF_sources!F$18/CUF_sources!E$18),0)</f>
        <v>0.19972260559520219</v>
      </c>
      <c r="Y239" s="55">
        <f>IFERROR(X239*(CUF_sources!G$18/CUF_sources!F$18),0)</f>
        <v>0.19972260559520219</v>
      </c>
      <c r="Z239" s="55">
        <f>IFERROR(Y239*(CUF_sources!H$18/CUF_sources!G$18),0)</f>
        <v>0.19972260559520219</v>
      </c>
      <c r="AA239" s="55">
        <f>IFERROR(Z239*(CUF_sources!I$18/CUF_sources!H$18),0)</f>
        <v>0.19972260559520219</v>
      </c>
      <c r="AB239" s="55">
        <f>IFERROR(AA239*(CUF_sources!J$18/CUF_sources!I$18),0)</f>
        <v>0.19972260559520219</v>
      </c>
      <c r="AC239" s="55">
        <f>CUF_sources!C$18</f>
        <v>0.37</v>
      </c>
      <c r="AD239" s="55">
        <f>CUF_sources!D$18</f>
        <v>0.37</v>
      </c>
      <c r="AE239" s="55">
        <f>CUF_sources!E$18</f>
        <v>0.37</v>
      </c>
      <c r="AF239" s="55">
        <f>CUF_sources!F$18</f>
        <v>0.37</v>
      </c>
      <c r="AG239" s="55">
        <f>CUF_sources!G$18</f>
        <v>0.37</v>
      </c>
      <c r="AH239" s="55">
        <f>CUF_sources!H$18</f>
        <v>0.37</v>
      </c>
      <c r="AI239" s="55">
        <f>CUF_sources!I$18</f>
        <v>0.37</v>
      </c>
      <c r="AJ239" s="55">
        <f>CUF_sources!J$18</f>
        <v>0.37</v>
      </c>
    </row>
    <row r="240" spans="1:36" ht="15" customHeight="1" x14ac:dyDescent="0.25">
      <c r="A240" s="9" t="s">
        <v>8</v>
      </c>
      <c r="B240" s="9" t="s">
        <v>79</v>
      </c>
      <c r="C240" s="9" t="s">
        <v>83</v>
      </c>
      <c r="D240" s="55">
        <f>IFERROR((generation!H240*1000)/(365*24*capacity!H240),0)</f>
        <v>0.22480339928970067</v>
      </c>
      <c r="E240" s="55">
        <f>IFERROR((generation!I240*1000)/(365*24*capacity!I240),0)</f>
        <v>0.22108582927018033</v>
      </c>
      <c r="F240" s="55">
        <f>IFERROR((generation!J240*1000)/(365*24*capacity!J240),0)</f>
        <v>0.2079904795088795</v>
      </c>
      <c r="G240" s="55">
        <f>IFERROR((generation!K240*1000)/(365*24*capacity!K240),0)</f>
        <v>0.23142796847549277</v>
      </c>
      <c r="H240" s="55">
        <f>IFERROR((generation!L240*1000)/(365*24*capacity!L240),0)</f>
        <v>0.24640552888890674</v>
      </c>
      <c r="I240" s="55">
        <f>IFERROR((generation!M240*1000)/(365*24*capacity!M240),0)</f>
        <v>0.20884344343383174</v>
      </c>
      <c r="J240" s="55">
        <f>IFERROR((generation!N240*1000)/(365*24*capacity!N240),0)</f>
        <v>0.2220775263761478</v>
      </c>
      <c r="K240" s="55">
        <f>IFERROR((generation!O240*1000)/(365*24*capacity!O240),0)</f>
        <v>0.1782131522644014</v>
      </c>
      <c r="L240" s="55">
        <f>IFERROR((generation!P240*1000)/(365*24*capacity!P240),0)</f>
        <v>0.22560758862128727</v>
      </c>
      <c r="M240" s="55">
        <f>IF(AND(AVERAGE(D240:L240)&gt;0,AVERAGE(D240:L240)&lt;1),AVERAGE(D240:L240),CUF_sources!C$19)</f>
        <v>0.21849499068098094</v>
      </c>
      <c r="N240" s="55">
        <f>IFERROR(M240*(CUF_sources!D$19/CUF_sources!C$19),0)</f>
        <v>0.26219398881717709</v>
      </c>
      <c r="O240" s="55">
        <f>IFERROR(N240*(CUF_sources!E$19/CUF_sources!D$19),0)</f>
        <v>0.28404348788527517</v>
      </c>
      <c r="P240" s="55">
        <f>IFERROR(O240*(CUF_sources!F$19/CUF_sources!E$19),0)</f>
        <v>0.3058929869533733</v>
      </c>
      <c r="Q240" s="55">
        <f>IFERROR(P240*(CUF_sources!G$19/CUF_sources!F$19),0)</f>
        <v>0.32774248602147138</v>
      </c>
      <c r="R240" s="55">
        <f>IFERROR(Q240*(CUF_sources!H$19/CUF_sources!G$19),0)</f>
        <v>0.34959198508956946</v>
      </c>
      <c r="S240" s="55">
        <f>IFERROR(R240*(CUF_sources!I$19/CUF_sources!H$19),0)</f>
        <v>0.37144148415766753</v>
      </c>
      <c r="T240" s="55">
        <f>IFERROR(S240*(CUF_sources!J$19/CUF_sources!I$19),0)</f>
        <v>0.39329098322576561</v>
      </c>
      <c r="U240" s="55">
        <f>IF(M240&gt;0,M240,CUF_sources!C$19)</f>
        <v>0.21849499068098094</v>
      </c>
      <c r="V240" s="55">
        <f>IFERROR(U240*(CUF_sources!D$19/CUF_sources!C$19),0)</f>
        <v>0.26219398881717709</v>
      </c>
      <c r="W240" s="55">
        <f>IFERROR(V240*(CUF_sources!E$19/CUF_sources!D$19),0)</f>
        <v>0.28404348788527517</v>
      </c>
      <c r="X240" s="55">
        <f>IFERROR(W240*(CUF_sources!F$19/CUF_sources!E$19),0)</f>
        <v>0.3058929869533733</v>
      </c>
      <c r="Y240" s="55">
        <f>IFERROR(X240*(CUF_sources!G$19/CUF_sources!F$19),0)</f>
        <v>0.32774248602147138</v>
      </c>
      <c r="Z240" s="55">
        <f>IFERROR(Y240*(CUF_sources!H$19/CUF_sources!G$19),0)</f>
        <v>0.34959198508956946</v>
      </c>
      <c r="AA240" s="55">
        <f>IFERROR(Z240*(CUF_sources!I$19/CUF_sources!H$19),0)</f>
        <v>0.37144148415766753</v>
      </c>
      <c r="AB240" s="55">
        <f>IFERROR(AA240*(CUF_sources!J$19/CUF_sources!I$19),0)</f>
        <v>0.39329098322576561</v>
      </c>
      <c r="AC240" s="55">
        <f>CUF_sources!C$19</f>
        <v>0.25</v>
      </c>
      <c r="AD240" s="55">
        <f>CUF_sources!D$19</f>
        <v>0.3</v>
      </c>
      <c r="AE240" s="55">
        <f>CUF_sources!E$19</f>
        <v>0.32499999999999996</v>
      </c>
      <c r="AF240" s="55">
        <f>CUF_sources!F$19</f>
        <v>0.35</v>
      </c>
      <c r="AG240" s="55">
        <f>CUF_sources!G$19</f>
        <v>0.375</v>
      </c>
      <c r="AH240" s="55">
        <f>CUF_sources!H$19</f>
        <v>0.4</v>
      </c>
      <c r="AI240" s="55">
        <f>CUF_sources!I$19</f>
        <v>0.42500000000000004</v>
      </c>
      <c r="AJ240" s="55">
        <f>CUF_sources!J$19</f>
        <v>0.45</v>
      </c>
    </row>
    <row r="241" spans="1:36" ht="15" customHeight="1" x14ac:dyDescent="0.25">
      <c r="A241" s="9" t="s">
        <v>8</v>
      </c>
      <c r="B241" s="9" t="s">
        <v>78</v>
      </c>
      <c r="C241" s="9" t="s">
        <v>84</v>
      </c>
      <c r="D241" s="55">
        <f>IFERROR((generation!H241*1000)/(365*24*capacity!H241),0)</f>
        <v>0</v>
      </c>
      <c r="E241" s="55">
        <f>IFERROR((generation!I241*1000)/(365*24*capacity!I241),0)</f>
        <v>0</v>
      </c>
      <c r="F241" s="55">
        <f>IFERROR((generation!J241*1000)/(365*24*capacity!J241),0)</f>
        <v>0</v>
      </c>
      <c r="G241" s="55">
        <f>IFERROR((generation!K241*1000)/(365*24*capacity!K241),0)</f>
        <v>0</v>
      </c>
      <c r="H241" s="55">
        <f>IFERROR((generation!L241*1000)/(365*24*capacity!L241),0)</f>
        <v>0</v>
      </c>
      <c r="I241" s="55">
        <f>IFERROR((generation!M241*1000)/(365*24*capacity!M241),0)</f>
        <v>0</v>
      </c>
      <c r="J241" s="55">
        <f>IFERROR((generation!N241*1000)/(365*24*capacity!N241),0)</f>
        <v>0</v>
      </c>
      <c r="K241" s="55">
        <f>IFERROR((generation!O241*1000)/(365*24*capacity!O241),0)</f>
        <v>0</v>
      </c>
      <c r="L241" s="55">
        <f>IFERROR((generation!P241*1000)/(365*24*capacity!P241),0)</f>
        <v>0</v>
      </c>
      <c r="M241" s="55">
        <f>IF(AND(AVERAGE(D241:L241)&gt;0,AVERAGE(D241:L241)&lt;1),AVERAGE(D241:L241),CUF_sources!C$20)</f>
        <v>0.35714285714285715</v>
      </c>
      <c r="N241" s="55">
        <f>IFERROR(M241*(CUF_sources!D$20/CUF_sources!C$20),0)</f>
        <v>0.4</v>
      </c>
      <c r="O241" s="55">
        <f>IFERROR(N241*(CUF_sources!E$20/CUF_sources!D$20),0)</f>
        <v>0.43</v>
      </c>
      <c r="P241" s="55">
        <f>IFERROR(O241*(CUF_sources!F$20/CUF_sources!E$20),0)</f>
        <v>0.45999999999999996</v>
      </c>
      <c r="Q241" s="55">
        <f>IFERROR(P241*(CUF_sources!G$20/CUF_sources!F$20),0)</f>
        <v>0.46999999999999992</v>
      </c>
      <c r="R241" s="55">
        <f>IFERROR(Q241*(CUF_sources!H$20/CUF_sources!G$20),0)</f>
        <v>0.47999999999999987</v>
      </c>
      <c r="S241" s="55">
        <f>IFERROR(R241*(CUF_sources!I$20/CUF_sources!H$20),0)</f>
        <v>0.47999999999999987</v>
      </c>
      <c r="T241" s="55">
        <f>IFERROR(S241*(CUF_sources!J$20/CUF_sources!I$20),0)</f>
        <v>0.47999999999999987</v>
      </c>
      <c r="U241" s="55">
        <f>IF(M241&gt;0,M241,CUF_sources!C$20)</f>
        <v>0.35714285714285715</v>
      </c>
      <c r="V241" s="55">
        <f>IFERROR(U241*(CUF_sources!D$20/CUF_sources!C$20),0)</f>
        <v>0.4</v>
      </c>
      <c r="W241" s="55">
        <f>IFERROR(V241*(CUF_sources!E$20/CUF_sources!D$20),0)</f>
        <v>0.43</v>
      </c>
      <c r="X241" s="55">
        <f>IFERROR(W241*(CUF_sources!F$20/CUF_sources!E$20),0)</f>
        <v>0.45999999999999996</v>
      </c>
      <c r="Y241" s="55">
        <f>IFERROR(X241*(CUF_sources!G$20/CUF_sources!F$20),0)</f>
        <v>0.46999999999999992</v>
      </c>
      <c r="Z241" s="55">
        <f>IFERROR(Y241*(CUF_sources!H$20/CUF_sources!G$20),0)</f>
        <v>0.47999999999999987</v>
      </c>
      <c r="AA241" s="55">
        <f>IFERROR(Z241*(CUF_sources!I$20/CUF_sources!H$20),0)</f>
        <v>0.47999999999999987</v>
      </c>
      <c r="AB241" s="55">
        <f>IFERROR(AA241*(CUF_sources!J$20/CUF_sources!I$20),0)</f>
        <v>0.47999999999999987</v>
      </c>
      <c r="AC241" s="55">
        <f>CUF_sources!C$20</f>
        <v>0.35714285714285715</v>
      </c>
      <c r="AD241" s="55">
        <f>CUF_sources!D$20</f>
        <v>0.4</v>
      </c>
      <c r="AE241" s="55">
        <f>CUF_sources!E$20</f>
        <v>0.43000000000000005</v>
      </c>
      <c r="AF241" s="55">
        <f>CUF_sources!F$20</f>
        <v>0.46</v>
      </c>
      <c r="AG241" s="55">
        <f>CUF_sources!G$20</f>
        <v>0.47</v>
      </c>
      <c r="AH241" s="55">
        <f>CUF_sources!H$20</f>
        <v>0.48</v>
      </c>
      <c r="AI241" s="55">
        <f>CUF_sources!I$20</f>
        <v>0.48</v>
      </c>
      <c r="AJ241" s="55">
        <f>CUF_sources!J$20</f>
        <v>0.48</v>
      </c>
    </row>
    <row r="242" spans="1:36" ht="15" customHeight="1" x14ac:dyDescent="0.25">
      <c r="A242" s="9" t="s">
        <v>8</v>
      </c>
      <c r="B242" s="9" t="s">
        <v>37</v>
      </c>
      <c r="C242" s="9" t="s">
        <v>38</v>
      </c>
      <c r="D242" s="55">
        <f>IFERROR((generation!H242*1000)/(365*24*capacity!H242),0)</f>
        <v>0</v>
      </c>
      <c r="E242" s="55">
        <f>IFERROR((generation!I242*1000)/(365*24*capacity!I242),0)</f>
        <v>0</v>
      </c>
      <c r="F242" s="55">
        <f>IFERROR((generation!J242*1000)/(365*24*capacity!J242),0)</f>
        <v>0</v>
      </c>
      <c r="G242" s="55">
        <f>IFERROR((generation!K242*1000)/(365*24*capacity!K242),0)</f>
        <v>0</v>
      </c>
      <c r="H242" s="55">
        <f>IFERROR((generation!L242*1000)/(365*24*capacity!L242),0)</f>
        <v>0</v>
      </c>
      <c r="I242" s="55">
        <f>IFERROR((generation!M242*1000)/(365*24*capacity!M242),0)</f>
        <v>0</v>
      </c>
      <c r="J242" s="55">
        <f>IFERROR((generation!N242*1000)/(365*24*capacity!N242),0)</f>
        <v>0</v>
      </c>
      <c r="K242" s="55">
        <f>IFERROR((generation!O242*1000)/(365*24*capacity!O242),0)</f>
        <v>0</v>
      </c>
      <c r="L242" s="55">
        <f>IFERROR((generation!P242*1000)/(365*24*capacity!P242),0)</f>
        <v>0</v>
      </c>
      <c r="M242" s="55">
        <f>IF(AND(AVERAGE(D242:L242)&gt;0,AVERAGE(D242:L242)&lt;1),AVERAGE(D242:L242),CUF_sources!C$21)</f>
        <v>0.85</v>
      </c>
      <c r="N242" s="55">
        <f>IFERROR(M242*(CUF_sources!D$21/CUF_sources!C$21),0)</f>
        <v>0.85</v>
      </c>
      <c r="O242" s="55">
        <f>IFERROR(N242*(CUF_sources!E$21/CUF_sources!D$21),0)</f>
        <v>0.85</v>
      </c>
      <c r="P242" s="55">
        <f>IFERROR(O242*(CUF_sources!F$21/CUF_sources!E$21),0)</f>
        <v>0.85</v>
      </c>
      <c r="Q242" s="55">
        <f>IFERROR(P242*(CUF_sources!G$21/CUF_sources!F$21),0)</f>
        <v>0.85</v>
      </c>
      <c r="R242" s="55">
        <f>IFERROR(Q242*(CUF_sources!H$21/CUF_sources!G$21),0)</f>
        <v>0.85</v>
      </c>
      <c r="S242" s="55">
        <f>IFERROR(R242*(CUF_sources!I$21/CUF_sources!H$21),0)</f>
        <v>0.85</v>
      </c>
      <c r="T242" s="55">
        <f>IFERROR(S242*(CUF_sources!J$21/CUF_sources!I$21),0)</f>
        <v>0.85</v>
      </c>
      <c r="U242" s="55">
        <f>IF(M242&lt;CUF_sources!C$21,CUF_sources!C$21,CUF!M242)</f>
        <v>0.85</v>
      </c>
      <c r="V242" s="55">
        <f>IFERROR(U242*(CUF_sources!D$21/CUF_sources!C$21),0)</f>
        <v>0.85</v>
      </c>
      <c r="W242" s="55">
        <f>IFERROR(V242*(CUF_sources!E$21/CUF_sources!D$21),0)</f>
        <v>0.85</v>
      </c>
      <c r="X242" s="55">
        <f>IFERROR(W242*(CUF_sources!F$21/CUF_sources!E$21),0)</f>
        <v>0.85</v>
      </c>
      <c r="Y242" s="55">
        <f>IFERROR(X242*(CUF_sources!G$21/CUF_sources!F$21),0)</f>
        <v>0.85</v>
      </c>
      <c r="Z242" s="55">
        <f>IFERROR(Y242*(CUF_sources!H$21/CUF_sources!G$21),0)</f>
        <v>0.85</v>
      </c>
      <c r="AA242" s="55">
        <f>IFERROR(Z242*(CUF_sources!I$21/CUF_sources!H$21),0)</f>
        <v>0.85</v>
      </c>
      <c r="AB242" s="55">
        <f>IFERROR(AA242*(CUF_sources!J$21/CUF_sources!I$21),0)</f>
        <v>0.85</v>
      </c>
      <c r="AC242" s="55">
        <f>CUF_sources!C$21</f>
        <v>0.85</v>
      </c>
      <c r="AD242" s="55">
        <f>CUF_sources!D$21</f>
        <v>0.85</v>
      </c>
      <c r="AE242" s="55">
        <f>CUF_sources!E$21</f>
        <v>0.85</v>
      </c>
      <c r="AF242" s="55">
        <f>CUF_sources!F$21</f>
        <v>0.85</v>
      </c>
      <c r="AG242" s="55">
        <f>CUF_sources!G$21</f>
        <v>0.85</v>
      </c>
      <c r="AH242" s="55">
        <f>CUF_sources!H$21</f>
        <v>0.85</v>
      </c>
      <c r="AI242" s="55">
        <f>CUF_sources!I$21</f>
        <v>0.85</v>
      </c>
      <c r="AJ242" s="55">
        <f>CUF_sources!J$21</f>
        <v>0.85</v>
      </c>
    </row>
    <row r="243" spans="1:36" ht="15" customHeight="1" x14ac:dyDescent="0.25">
      <c r="A243" s="9" t="s">
        <v>8</v>
      </c>
      <c r="B243" s="9" t="s">
        <v>39</v>
      </c>
      <c r="C243" s="9" t="s">
        <v>40</v>
      </c>
      <c r="D243" s="55">
        <f>IFERROR((generation!H243*1000)/(365*24*capacity!H243),0)</f>
        <v>0.454337899543379</v>
      </c>
      <c r="E243" s="55">
        <f>IFERROR((generation!I243*1000)/(365*24*capacity!I243),0)</f>
        <v>0.49905908399059085</v>
      </c>
      <c r="F243" s="55">
        <f>IFERROR((generation!J243*1000)/(365*24*capacity!J243),0)</f>
        <v>0.5298716810417724</v>
      </c>
      <c r="G243" s="55">
        <f>IFERROR((generation!K243*1000)/(365*24*capacity!K243),0)</f>
        <v>0.63111909883391826</v>
      </c>
      <c r="H243" s="55">
        <f>IFERROR((generation!L243*1000)/(365*24*capacity!L243),0)</f>
        <v>0.69715789664419803</v>
      </c>
      <c r="I243" s="55">
        <f>IFERROR((generation!M243*1000)/(365*24*capacity!M243),0)</f>
        <v>0.65762525146086792</v>
      </c>
      <c r="J243" s="55">
        <f>IFERROR((generation!N243*1000)/(365*24*capacity!N243),0)</f>
        <v>0.68974603258176936</v>
      </c>
      <c r="K243" s="55">
        <f>IFERROR((generation!O243*1000)/(365*24*capacity!O243),0)</f>
        <v>0.80344574584069994</v>
      </c>
      <c r="L243" s="55">
        <f>IFERROR((generation!P243*1000)/(365*24*capacity!P243),0)</f>
        <v>0.67170768282881899</v>
      </c>
      <c r="M243" s="55">
        <f>IF(AND(AVERAGE(D243:L243)&gt;0,AVERAGE(D243:L243)&lt;1),AVERAGE(D243:L243),CUF_sources!C$22)</f>
        <v>0.62600781919622384</v>
      </c>
      <c r="N243" s="55">
        <f>IFERROR(M243*(CUF_sources!D$22/CUF_sources!C$22),0)</f>
        <v>0.62600781919622384</v>
      </c>
      <c r="O243" s="55">
        <f>IFERROR(N243*(CUF_sources!E$22/CUF_sources!D$22),0)</f>
        <v>0.62600781919622384</v>
      </c>
      <c r="P243" s="55">
        <f>IFERROR(O243*(CUF_sources!F$22/CUF_sources!E$22),0)</f>
        <v>0.62600781919622384</v>
      </c>
      <c r="Q243" s="55">
        <f>IFERROR(P243*(CUF_sources!G$22/CUF_sources!F$22),0)</f>
        <v>0.62600781919622384</v>
      </c>
      <c r="R243" s="55">
        <f>IFERROR(Q243*(CUF_sources!H$22/CUF_sources!G$22),0)</f>
        <v>0.62600781919622384</v>
      </c>
      <c r="S243" s="55">
        <f>IFERROR(R243*(CUF_sources!I$22/CUF_sources!H$22),0)</f>
        <v>0.62600781919622384</v>
      </c>
      <c r="T243" s="55">
        <f>IFERROR(S243*(CUF_sources!J$22/CUF_sources!I$22),0)</f>
        <v>0.62600781919622384</v>
      </c>
      <c r="U243" s="55">
        <f>IF(M243&lt;CUF_sources!C$22,CUF_sources!C$22,CUF!M243)</f>
        <v>0.7</v>
      </c>
      <c r="V243" s="55">
        <f>IFERROR(U243*(CUF_sources!D$22/CUF_sources!C$22),0)</f>
        <v>0.7</v>
      </c>
      <c r="W243" s="55">
        <f>IFERROR(V243*(CUF_sources!E$22/CUF_sources!D$22),0)</f>
        <v>0.7</v>
      </c>
      <c r="X243" s="55">
        <f>IFERROR(W243*(CUF_sources!F$22/CUF_sources!E$22),0)</f>
        <v>0.7</v>
      </c>
      <c r="Y243" s="55">
        <f>IFERROR(X243*(CUF_sources!G$22/CUF_sources!F$22),0)</f>
        <v>0.7</v>
      </c>
      <c r="Z243" s="55">
        <f>IFERROR(Y243*(CUF_sources!H$22/CUF_sources!G$22),0)</f>
        <v>0.7</v>
      </c>
      <c r="AA243" s="55">
        <f>IFERROR(Z243*(CUF_sources!I$22/CUF_sources!H$22),0)</f>
        <v>0.7</v>
      </c>
      <c r="AB243" s="55">
        <f>IFERROR(AA243*(CUF_sources!J$22/CUF_sources!I$22),0)</f>
        <v>0.7</v>
      </c>
      <c r="AC243" s="55">
        <f>CUF_sources!C$22</f>
        <v>0.7</v>
      </c>
      <c r="AD243" s="55">
        <f>CUF_sources!D$22</f>
        <v>0.7</v>
      </c>
      <c r="AE243" s="55">
        <f>CUF_sources!E$22</f>
        <v>0.7</v>
      </c>
      <c r="AF243" s="55">
        <f>CUF_sources!F$22</f>
        <v>0.7</v>
      </c>
      <c r="AG243" s="55">
        <f>CUF_sources!G$22</f>
        <v>0.7</v>
      </c>
      <c r="AH243" s="55">
        <f>CUF_sources!H$22</f>
        <v>0.7</v>
      </c>
      <c r="AI243" s="55">
        <f>CUF_sources!I$22</f>
        <v>0.7</v>
      </c>
      <c r="AJ243" s="55">
        <f>CUF_sources!J$22</f>
        <v>0.7</v>
      </c>
    </row>
    <row r="244" spans="1:36" ht="15" customHeight="1" x14ac:dyDescent="0.25">
      <c r="A244" s="9" t="s">
        <v>8</v>
      </c>
      <c r="B244" s="9" t="s">
        <v>80</v>
      </c>
      <c r="C244" s="9" t="s">
        <v>85</v>
      </c>
      <c r="D244" s="55">
        <f>IFERROR((generation!H244*1000)/(365*24*capacity!H244),0)</f>
        <v>0</v>
      </c>
      <c r="E244" s="55">
        <f>IFERROR((generation!I244*1000)/(365*24*capacity!I244),0)</f>
        <v>0</v>
      </c>
      <c r="F244" s="55">
        <f>IFERROR((generation!J244*1000)/(365*24*capacity!J244),0)</f>
        <v>0</v>
      </c>
      <c r="G244" s="55">
        <f>IFERROR((generation!K244*1000)/(365*24*capacity!K244),0)</f>
        <v>0</v>
      </c>
      <c r="H244" s="55">
        <f>IFERROR((generation!L244*1000)/(365*24*capacity!L244),0)</f>
        <v>0</v>
      </c>
      <c r="I244" s="55">
        <f>IFERROR((generation!M244*1000)/(365*24*capacity!M244),0)</f>
        <v>0</v>
      </c>
      <c r="J244" s="55">
        <f>IFERROR((generation!N244*1000)/(365*24*capacity!N244),0)</f>
        <v>0</v>
      </c>
      <c r="K244" s="55">
        <f>IFERROR((generation!O244*1000)/(365*24*capacity!O244),0)</f>
        <v>0</v>
      </c>
      <c r="L244" s="55">
        <f>IFERROR((generation!P244*1000)/(365*24*capacity!P244),0)</f>
        <v>0</v>
      </c>
      <c r="M244" s="55">
        <f>IF(AND(AVERAGE(D244:L244)&gt;0,AVERAGE(D244:L244)&lt;1),AVERAGE(D244:L244),CUF_sources!C$23)</f>
        <v>0.18285714285714286</v>
      </c>
      <c r="N244" s="55">
        <f>IFERROR(M244*(CUF_sources!D$23/CUF_sources!C$23),0)</f>
        <v>0.19</v>
      </c>
      <c r="O244" s="55">
        <f>IFERROR(N244*(CUF_sources!E$23/CUF_sources!D$23),0)</f>
        <v>0.19500000000000001</v>
      </c>
      <c r="P244" s="55">
        <f>IFERROR(O244*(CUF_sources!F$23/CUF_sources!E$23),0)</f>
        <v>0.20000000000000004</v>
      </c>
      <c r="Q244" s="55">
        <f>IFERROR(P244*(CUF_sources!G$23/CUF_sources!F$23),0)</f>
        <v>0.20500000000000002</v>
      </c>
      <c r="R244" s="55">
        <f>IFERROR(Q244*(CUF_sources!H$23/CUF_sources!G$23),0)</f>
        <v>0.20999999999999996</v>
      </c>
      <c r="S244" s="55">
        <f>IFERROR(R244*(CUF_sources!I$23/CUF_sources!H$23),0)</f>
        <v>0.20999999999999996</v>
      </c>
      <c r="T244" s="55">
        <f>IFERROR(S244*(CUF_sources!J$23/CUF_sources!I$23),0)</f>
        <v>0.20999999999999996</v>
      </c>
      <c r="U244" s="55">
        <f>IF(M244&gt;0,M244,CUF_sources!C$23)</f>
        <v>0.18285714285714286</v>
      </c>
      <c r="V244" s="55">
        <f>IFERROR(U244*(CUF_sources!D$23/CUF_sources!C$23),0)</f>
        <v>0.19</v>
      </c>
      <c r="W244" s="55">
        <f>IFERROR(V244*(CUF_sources!E$23/CUF_sources!D$23),0)</f>
        <v>0.19500000000000001</v>
      </c>
      <c r="X244" s="55">
        <f>IFERROR(W244*(CUF_sources!F$23/CUF_sources!E$23),0)</f>
        <v>0.20000000000000004</v>
      </c>
      <c r="Y244" s="55">
        <f>IFERROR(X244*(CUF_sources!G$23/CUF_sources!F$23),0)</f>
        <v>0.20500000000000002</v>
      </c>
      <c r="Z244" s="55">
        <f>IFERROR(Y244*(CUF_sources!H$23/CUF_sources!G$23),0)</f>
        <v>0.20999999999999996</v>
      </c>
      <c r="AA244" s="55">
        <f>IFERROR(Z244*(CUF_sources!I$23/CUF_sources!H$23),0)</f>
        <v>0.20999999999999996</v>
      </c>
      <c r="AB244" s="55">
        <f>IFERROR(AA244*(CUF_sources!J$23/CUF_sources!I$23),0)</f>
        <v>0.20999999999999996</v>
      </c>
      <c r="AC244" s="55">
        <f>CUF_sources!C$23</f>
        <v>0.18285714285714286</v>
      </c>
      <c r="AD244" s="55">
        <f>CUF_sources!D$23</f>
        <v>0.19</v>
      </c>
      <c r="AE244" s="55">
        <f>CUF_sources!E$23</f>
        <v>0.19500000000000001</v>
      </c>
      <c r="AF244" s="55">
        <f>CUF_sources!F$23</f>
        <v>0.2</v>
      </c>
      <c r="AG244" s="55">
        <f>CUF_sources!G$23</f>
        <v>0.20500000000000002</v>
      </c>
      <c r="AH244" s="55">
        <f>CUF_sources!H$23</f>
        <v>0.21</v>
      </c>
      <c r="AI244" s="55">
        <f>CUF_sources!I$23</f>
        <v>0.21</v>
      </c>
      <c r="AJ244" s="55">
        <f>CUF_sources!J$23</f>
        <v>0.21</v>
      </c>
    </row>
    <row r="245" spans="1:36" ht="15" customHeight="1" x14ac:dyDescent="0.25">
      <c r="A245" s="9" t="s">
        <v>8</v>
      </c>
      <c r="B245" s="9" t="s">
        <v>81</v>
      </c>
      <c r="C245" s="9" t="s">
        <v>86</v>
      </c>
      <c r="D245" s="55">
        <f>IFERROR((generation!H245*1000)/(365*24*capacity!H245),0)</f>
        <v>0</v>
      </c>
      <c r="E245" s="55">
        <f>IFERROR((generation!I245*1000)/(365*24*capacity!I245),0)</f>
        <v>0</v>
      </c>
      <c r="F245" s="55">
        <f>IFERROR((generation!J245*1000)/(365*24*capacity!J245),0)</f>
        <v>0</v>
      </c>
      <c r="G245" s="55">
        <f>IFERROR((generation!K245*1000)/(365*24*capacity!K245),0)</f>
        <v>0</v>
      </c>
      <c r="H245" s="55">
        <f>IFERROR((generation!L245*1000)/(365*24*capacity!L245),0)</f>
        <v>0</v>
      </c>
      <c r="I245" s="55">
        <f>IFERROR((generation!M245*1000)/(365*24*capacity!M245),0)</f>
        <v>6.3198994110250817E-2</v>
      </c>
      <c r="J245" s="55">
        <f>IFERROR((generation!N245*1000)/(365*24*capacity!N245),0)</f>
        <v>7.2794652901859574E-2</v>
      </c>
      <c r="K245" s="55">
        <f>IFERROR((generation!O245*1000)/(365*24*capacity!O245),0)</f>
        <v>7.406709210152719E-2</v>
      </c>
      <c r="L245" s="55">
        <f>IFERROR((generation!P245*1000)/(365*24*capacity!P245),0)</f>
        <v>0.10845094573926414</v>
      </c>
      <c r="M245" s="55">
        <f>IF(AND(AVERAGE(D245:L245)&gt;0,AVERAGE(D245:L245)&lt;1),AVERAGE(D245:L245),CUF_sources!C$24)</f>
        <v>3.5390187205877971E-2</v>
      </c>
      <c r="N245" s="55">
        <f>IFERROR(M245*(CUF_sources!D$24/CUF_sources!C$24),0)</f>
        <v>3.5390187205877971E-2</v>
      </c>
      <c r="O245" s="55">
        <f>IFERROR(N245*(CUF_sources!E$24/CUF_sources!D$24),0)</f>
        <v>3.6864778339456221E-2</v>
      </c>
      <c r="P245" s="55">
        <f>IFERROR(O245*(CUF_sources!F$24/CUF_sources!E$24),0)</f>
        <v>3.8339369473034471E-2</v>
      </c>
      <c r="Q245" s="55">
        <f>IFERROR(P245*(CUF_sources!G$24/CUF_sources!F$24),0)</f>
        <v>3.9813960606612721E-2</v>
      </c>
      <c r="R245" s="55">
        <f>IFERROR(Q245*(CUF_sources!H$24/CUF_sources!G$24),0)</f>
        <v>4.1288551740190971E-2</v>
      </c>
      <c r="S245" s="55">
        <f>IFERROR(R245*(CUF_sources!I$24/CUF_sources!H$24),0)</f>
        <v>4.1288551740190971E-2</v>
      </c>
      <c r="T245" s="55">
        <f>IFERROR(S245*(CUF_sources!J$24/CUF_sources!I$24),0)</f>
        <v>4.1288551740190971E-2</v>
      </c>
      <c r="U245" s="55">
        <f>IF(M245&gt;0,M245,CUF_sources!C$24)</f>
        <v>3.5390187205877971E-2</v>
      </c>
      <c r="V245" s="55">
        <f>IFERROR(U245*(CUF_sources!D$24/CUF_sources!C$24),0)</f>
        <v>3.5390187205877971E-2</v>
      </c>
      <c r="W245" s="55">
        <f>IFERROR(V245*(CUF_sources!E$24/CUF_sources!D$24),0)</f>
        <v>3.6864778339456221E-2</v>
      </c>
      <c r="X245" s="55">
        <f>IFERROR(W245*(CUF_sources!F$24/CUF_sources!E$24),0)</f>
        <v>3.8339369473034471E-2</v>
      </c>
      <c r="Y245" s="55">
        <f>IFERROR(X245*(CUF_sources!G$24/CUF_sources!F$24),0)</f>
        <v>3.9813960606612721E-2</v>
      </c>
      <c r="Z245" s="55">
        <f>IFERROR(Y245*(CUF_sources!H$24/CUF_sources!G$24),0)</f>
        <v>4.1288551740190971E-2</v>
      </c>
      <c r="AA245" s="55">
        <f>IFERROR(Z245*(CUF_sources!I$24/CUF_sources!H$24),0)</f>
        <v>4.1288551740190971E-2</v>
      </c>
      <c r="AB245" s="55">
        <f>IFERROR(AA245*(CUF_sources!J$24/CUF_sources!I$24),0)</f>
        <v>4.1288551740190971E-2</v>
      </c>
      <c r="AC245" s="55">
        <f>CUF_sources!C$24</f>
        <v>0.12</v>
      </c>
      <c r="AD245" s="55">
        <f>CUF_sources!D$24</f>
        <v>0.12</v>
      </c>
      <c r="AE245" s="55">
        <f>CUF_sources!E$24</f>
        <v>0.125</v>
      </c>
      <c r="AF245" s="55">
        <f>CUF_sources!F$24</f>
        <v>0.13</v>
      </c>
      <c r="AG245" s="55">
        <f>CUF_sources!G$24</f>
        <v>0.13500000000000001</v>
      </c>
      <c r="AH245" s="55">
        <f>CUF_sources!H$24</f>
        <v>0.14000000000000001</v>
      </c>
      <c r="AI245" s="55">
        <f>CUF_sources!I$24</f>
        <v>0.14000000000000001</v>
      </c>
      <c r="AJ245" s="55">
        <f>CUF_sources!J$24</f>
        <v>0.14000000000000001</v>
      </c>
    </row>
    <row r="246" spans="1:36" ht="15" customHeight="1" x14ac:dyDescent="0.25">
      <c r="A246" s="9" t="s">
        <v>8</v>
      </c>
      <c r="B246" s="9" t="s">
        <v>41</v>
      </c>
      <c r="C246" s="9" t="s">
        <v>42</v>
      </c>
      <c r="D246" s="55">
        <f>IFERROR((generation!H246*1000)/(365*24*capacity!H246),0)</f>
        <v>0</v>
      </c>
      <c r="E246" s="55">
        <f>IFERROR((generation!I246*1000)/(365*24*capacity!I246),0)</f>
        <v>0</v>
      </c>
      <c r="F246" s="55">
        <f>IFERROR((generation!J246*1000)/(365*24*capacity!J246),0)</f>
        <v>0</v>
      </c>
      <c r="G246" s="55">
        <f>IFERROR((generation!K246*1000)/(365*24*capacity!K246),0)</f>
        <v>0</v>
      </c>
      <c r="H246" s="55">
        <f>IFERROR((generation!L246*1000)/(365*24*capacity!L246),0)</f>
        <v>0</v>
      </c>
      <c r="I246" s="55">
        <f>IFERROR((generation!M246*1000)/(365*24*capacity!M246),0)</f>
        <v>0</v>
      </c>
      <c r="J246" s="55">
        <f>IFERROR((generation!N246*1000)/(365*24*capacity!N246),0)</f>
        <v>0</v>
      </c>
      <c r="K246" s="55">
        <f>IFERROR((generation!O246*1000)/(365*24*capacity!O246),0)</f>
        <v>0</v>
      </c>
      <c r="L246" s="55">
        <f>IFERROR((generation!P246*1000)/(365*24*capacity!P246),0)</f>
        <v>0</v>
      </c>
      <c r="M246" s="55">
        <f>IF(AND(AVERAGE(D246:L246)&gt;0,AVERAGE(D246:L246)&lt;1),AVERAGE(D246:L246),CUF_sources!C$25)</f>
        <v>0.37285714285714283</v>
      </c>
      <c r="N246" s="55">
        <f>IFERROR(M246*(CUF_sources!D$25/CUF_sources!C$25),0)</f>
        <v>0.38000000000000006</v>
      </c>
      <c r="O246" s="55">
        <f>IFERROR(N246*(CUF_sources!E$25/CUF_sources!D$25),0)</f>
        <v>0.39000000000000007</v>
      </c>
      <c r="P246" s="55">
        <f>IFERROR(O246*(CUF_sources!F$25/CUF_sources!E$25),0)</f>
        <v>0.40000000000000013</v>
      </c>
      <c r="Q246" s="55">
        <f>IFERROR(P246*(CUF_sources!G$25/CUF_sources!F$25),0)</f>
        <v>0.40500000000000014</v>
      </c>
      <c r="R246" s="55">
        <f>IFERROR(Q246*(CUF_sources!H$25/CUF_sources!G$25),0)</f>
        <v>0.41000000000000009</v>
      </c>
      <c r="S246" s="55">
        <f>IFERROR(R246*(CUF_sources!I$25/CUF_sources!H$25),0)</f>
        <v>0.41000000000000009</v>
      </c>
      <c r="T246" s="55">
        <f>IFERROR(S246*(CUF_sources!J$25/CUF_sources!I$25),0)</f>
        <v>0.41000000000000009</v>
      </c>
      <c r="U246" s="55">
        <f>IF(M246&gt;0,M246,CUF_sources!C$25)</f>
        <v>0.37285714285714283</v>
      </c>
      <c r="V246" s="55">
        <f>IFERROR(U246*(CUF_sources!D$25/CUF_sources!C$25),0)</f>
        <v>0.38000000000000006</v>
      </c>
      <c r="W246" s="55">
        <f>IFERROR(V246*(CUF_sources!E$25/CUF_sources!D$25),0)</f>
        <v>0.39000000000000007</v>
      </c>
      <c r="X246" s="55">
        <f>IFERROR(W246*(CUF_sources!F$25/CUF_sources!E$25),0)</f>
        <v>0.40000000000000013</v>
      </c>
      <c r="Y246" s="55">
        <f>IFERROR(X246*(CUF_sources!G$25/CUF_sources!F$25),0)</f>
        <v>0.40500000000000014</v>
      </c>
      <c r="Z246" s="55">
        <f>IFERROR(Y246*(CUF_sources!H$25/CUF_sources!G$25),0)</f>
        <v>0.41000000000000009</v>
      </c>
      <c r="AA246" s="55">
        <f>IFERROR(Z246*(CUF_sources!I$25/CUF_sources!H$25),0)</f>
        <v>0.41000000000000009</v>
      </c>
      <c r="AB246" s="55">
        <f>IFERROR(AA246*(CUF_sources!J$25/CUF_sources!I$25),0)</f>
        <v>0.41000000000000009</v>
      </c>
      <c r="AC246" s="55">
        <f>CUF_sources!C$25</f>
        <v>0.37285714285714283</v>
      </c>
      <c r="AD246" s="55">
        <f>CUF_sources!D$25</f>
        <v>0.38</v>
      </c>
      <c r="AE246" s="55">
        <f>CUF_sources!E$25</f>
        <v>0.39</v>
      </c>
      <c r="AF246" s="55">
        <f>CUF_sources!F$25</f>
        <v>0.4</v>
      </c>
      <c r="AG246" s="55">
        <f>CUF_sources!G$25</f>
        <v>0.40500000000000003</v>
      </c>
      <c r="AH246" s="55">
        <f>CUF_sources!H$25</f>
        <v>0.41</v>
      </c>
      <c r="AI246" s="55">
        <f>CUF_sources!I$25</f>
        <v>0.41</v>
      </c>
      <c r="AJ246" s="55">
        <f>CUF_sources!J$25</f>
        <v>0.41</v>
      </c>
    </row>
    <row r="247" spans="1:36" ht="15" customHeight="1" x14ac:dyDescent="0.25">
      <c r="A247" s="9" t="s">
        <v>8</v>
      </c>
      <c r="B247" s="9" t="s">
        <v>43</v>
      </c>
      <c r="C247" s="9" t="s">
        <v>44</v>
      </c>
      <c r="D247" s="55">
        <f>IFERROR((generation!H247*1000)/(365*24*capacity!H247),0)</f>
        <v>0</v>
      </c>
      <c r="E247" s="55">
        <f>IFERROR((generation!I247*1000)/(365*24*capacity!I247),0)</f>
        <v>0</v>
      </c>
      <c r="F247" s="55">
        <f>IFERROR((generation!J247*1000)/(365*24*capacity!J247),0)</f>
        <v>0</v>
      </c>
      <c r="G247" s="55">
        <f>IFERROR((generation!K247*1000)/(365*24*capacity!K247),0)</f>
        <v>0</v>
      </c>
      <c r="H247" s="55">
        <f>IFERROR((generation!L247*1000)/(365*24*capacity!L247),0)</f>
        <v>0</v>
      </c>
      <c r="I247" s="55">
        <f>IFERROR((generation!M247*1000)/(365*24*capacity!M247),0)</f>
        <v>0</v>
      </c>
      <c r="J247" s="55">
        <f>IFERROR((generation!N247*1000)/(365*24*capacity!N247),0)</f>
        <v>0</v>
      </c>
      <c r="K247" s="55">
        <f>IFERROR((generation!O247*1000)/(365*24*capacity!O247),0)</f>
        <v>0</v>
      </c>
      <c r="L247" s="55">
        <f>IFERROR((generation!P247*1000)/(365*24*capacity!P247),0)</f>
        <v>0</v>
      </c>
      <c r="M247" s="55">
        <f>IF(AND(AVERAGE(D247:L247)&gt;0,AVERAGE(D247:L247)&lt;1),AVERAGE(D247:L247),CUF_sources!C$26)</f>
        <v>0.20857142857142857</v>
      </c>
      <c r="N247" s="55">
        <f>IFERROR(M247*(CUF_sources!D$26/CUF_sources!C$26),0)</f>
        <v>0.23</v>
      </c>
      <c r="O247" s="55">
        <f>IFERROR(N247*(CUF_sources!E$26/CUF_sources!D$26),0)</f>
        <v>0.255</v>
      </c>
      <c r="P247" s="55">
        <f>IFERROR(O247*(CUF_sources!F$26/CUF_sources!E$26),0)</f>
        <v>0.28000000000000003</v>
      </c>
      <c r="Q247" s="55">
        <f>IFERROR(P247*(CUF_sources!G$26/CUF_sources!F$26),0)</f>
        <v>0.30000000000000004</v>
      </c>
      <c r="R247" s="55">
        <f>IFERROR(Q247*(CUF_sources!H$26/CUF_sources!G$26),0)</f>
        <v>0.31999999999999995</v>
      </c>
      <c r="S247" s="55">
        <f>IFERROR(R247*(CUF_sources!I$26/CUF_sources!H$26),0)</f>
        <v>0.33999999999999986</v>
      </c>
      <c r="T247" s="55">
        <f>IFERROR(S247*(CUF_sources!J$26/CUF_sources!I$26),0)</f>
        <v>0.35999999999999988</v>
      </c>
      <c r="U247" s="55">
        <f>IF(M247&gt;0,M247,CUF_sources!C$26)</f>
        <v>0.20857142857142857</v>
      </c>
      <c r="V247" s="55">
        <f>IFERROR(U247*(CUF_sources!D$26/CUF_sources!C$26),0)</f>
        <v>0.23</v>
      </c>
      <c r="W247" s="55">
        <f>IFERROR(V247*(CUF_sources!E$26/CUF_sources!D$26),0)</f>
        <v>0.255</v>
      </c>
      <c r="X247" s="55">
        <f>IFERROR(W247*(CUF_sources!F$26/CUF_sources!E$26),0)</f>
        <v>0.28000000000000003</v>
      </c>
      <c r="Y247" s="55">
        <f>IFERROR(X247*(CUF_sources!G$26/CUF_sources!F$26),0)</f>
        <v>0.30000000000000004</v>
      </c>
      <c r="Z247" s="55">
        <f>IFERROR(Y247*(CUF_sources!H$26/CUF_sources!G$26),0)</f>
        <v>0.31999999999999995</v>
      </c>
      <c r="AA247" s="55">
        <f>IFERROR(Z247*(CUF_sources!I$26/CUF_sources!H$26),0)</f>
        <v>0.33999999999999986</v>
      </c>
      <c r="AB247" s="55">
        <f>IFERROR(AA247*(CUF_sources!J$26/CUF_sources!I$26),0)</f>
        <v>0.35999999999999988</v>
      </c>
      <c r="AC247" s="55">
        <f>CUF_sources!C$26</f>
        <v>0.20857142857142857</v>
      </c>
      <c r="AD247" s="55">
        <f>CUF_sources!D$26</f>
        <v>0.23</v>
      </c>
      <c r="AE247" s="55">
        <f>CUF_sources!E$26</f>
        <v>0.255</v>
      </c>
      <c r="AF247" s="55">
        <f>CUF_sources!F$26</f>
        <v>0.28000000000000003</v>
      </c>
      <c r="AG247" s="55">
        <f>CUF_sources!G$26</f>
        <v>0.30000000000000004</v>
      </c>
      <c r="AH247" s="55">
        <f>CUF_sources!H$26</f>
        <v>0.32</v>
      </c>
      <c r="AI247" s="55">
        <f>CUF_sources!I$26</f>
        <v>0.33999999999999997</v>
      </c>
      <c r="AJ247" s="55">
        <f>CUF_sources!J$26</f>
        <v>0.36</v>
      </c>
    </row>
    <row r="248" spans="1:36" ht="15" customHeight="1" x14ac:dyDescent="0.25">
      <c r="A248" s="9" t="s">
        <v>8</v>
      </c>
      <c r="B248" s="9" t="s">
        <v>45</v>
      </c>
      <c r="C248" s="9" t="s">
        <v>46</v>
      </c>
      <c r="D248" s="55">
        <f>IFERROR((generation!H248*1000)/(365*24*capacity!H248),0)</f>
        <v>0</v>
      </c>
      <c r="E248" s="55">
        <f>IFERROR((generation!I248*1000)/(365*24*capacity!I248),0)</f>
        <v>0</v>
      </c>
      <c r="F248" s="55">
        <f>IFERROR((generation!J248*1000)/(365*24*capacity!J248),0)</f>
        <v>0</v>
      </c>
      <c r="G248" s="55">
        <f>IFERROR((generation!K248*1000)/(365*24*capacity!K248),0)</f>
        <v>0</v>
      </c>
      <c r="H248" s="55">
        <f>IFERROR((generation!L248*1000)/(365*24*capacity!L248),0)</f>
        <v>0</v>
      </c>
      <c r="I248" s="55">
        <f>IFERROR((generation!M248*1000)/(365*24*capacity!M248),0)</f>
        <v>0</v>
      </c>
      <c r="J248" s="55">
        <f>IFERROR((generation!N248*1000)/(365*24*capacity!N248),0)</f>
        <v>0</v>
      </c>
      <c r="K248" s="55">
        <f>IFERROR((generation!O248*1000)/(365*24*capacity!O248),0)</f>
        <v>0</v>
      </c>
      <c r="L248" s="55">
        <f>IFERROR((generation!P248*1000)/(365*24*capacity!P248),0)</f>
        <v>0</v>
      </c>
      <c r="M248" s="55">
        <f>IF(AND(AVERAGE(D248:L248)&gt;0,AVERAGE(D248:L248)&lt;1),AVERAGE(D248:L248),CUF_sources!C$27)</f>
        <v>0.95</v>
      </c>
      <c r="N248" s="55">
        <f>IFERROR(M248*(CUF_sources!D$27/CUF_sources!C$27),0)</f>
        <v>0.95</v>
      </c>
      <c r="O248" s="55">
        <f>IFERROR(N248*(CUF_sources!E$27/CUF_sources!D$27),0)</f>
        <v>0.95</v>
      </c>
      <c r="P248" s="55">
        <f>IFERROR(O248*(CUF_sources!F$27/CUF_sources!E$27),0)</f>
        <v>0.95</v>
      </c>
      <c r="Q248" s="55">
        <f>IFERROR(P248*(CUF_sources!G$27/CUF_sources!F$27),0)</f>
        <v>0.95</v>
      </c>
      <c r="R248" s="55">
        <f>IFERROR(Q248*(CUF_sources!H$27/CUF_sources!G$27),0)</f>
        <v>0.95</v>
      </c>
      <c r="S248" s="55">
        <f>IFERROR(R248*(CUF_sources!I$27/CUF_sources!H$27),0)</f>
        <v>0.95</v>
      </c>
      <c r="T248" s="55">
        <f>IFERROR(S248*(CUF_sources!J$27/CUF_sources!I$27),0)</f>
        <v>0.95</v>
      </c>
      <c r="U248" s="55">
        <f>IF(M248&gt;0,M248,CUF_sources!C$27)</f>
        <v>0.95</v>
      </c>
      <c r="V248" s="55">
        <f>IFERROR(U248*(CUF_sources!D$27/CUF_sources!C$27),0)</f>
        <v>0.95</v>
      </c>
      <c r="W248" s="55">
        <f>IFERROR(V248*(CUF_sources!E$27/CUF_sources!D$27),0)</f>
        <v>0.95</v>
      </c>
      <c r="X248" s="55">
        <f>IFERROR(W248*(CUF_sources!F$27/CUF_sources!E$27),0)</f>
        <v>0.95</v>
      </c>
      <c r="Y248" s="55">
        <f>IFERROR(X248*(CUF_sources!G$27/CUF_sources!F$27),0)</f>
        <v>0.95</v>
      </c>
      <c r="Z248" s="55">
        <f>IFERROR(Y248*(CUF_sources!H$27/CUF_sources!G$27),0)</f>
        <v>0.95</v>
      </c>
      <c r="AA248" s="55">
        <f>IFERROR(Z248*(CUF_sources!I$27/CUF_sources!H$27),0)</f>
        <v>0.95</v>
      </c>
      <c r="AB248" s="55">
        <f>IFERROR(AA248*(CUF_sources!J$27/CUF_sources!I$27),0)</f>
        <v>0.95</v>
      </c>
      <c r="AC248" s="55">
        <f>CUF_sources!C$27</f>
        <v>0.95</v>
      </c>
      <c r="AD248" s="55">
        <f>CUF_sources!D$27</f>
        <v>0.95</v>
      </c>
      <c r="AE248" s="55">
        <f>CUF_sources!E$27</f>
        <v>0.95</v>
      </c>
      <c r="AF248" s="55">
        <f>CUF_sources!F$27</f>
        <v>0.95</v>
      </c>
      <c r="AG248" s="55">
        <f>CUF_sources!G$27</f>
        <v>0.95</v>
      </c>
      <c r="AH248" s="55">
        <f>CUF_sources!H$27</f>
        <v>0.95</v>
      </c>
      <c r="AI248" s="55">
        <f>CUF_sources!I$27</f>
        <v>0.95</v>
      </c>
      <c r="AJ248" s="55">
        <f>CUF_sources!J$27</f>
        <v>0.95</v>
      </c>
    </row>
    <row r="249" spans="1:36" ht="15" customHeight="1" x14ac:dyDescent="0.25">
      <c r="A249" s="9" t="s">
        <v>7</v>
      </c>
      <c r="B249" s="9" t="s">
        <v>29</v>
      </c>
      <c r="C249" s="9" t="s">
        <v>30</v>
      </c>
      <c r="D249" s="55">
        <f>IFERROR((generation!H249*1000)/(365*24*capacity!H249),0)</f>
        <v>0</v>
      </c>
      <c r="E249" s="55">
        <f>IFERROR((generation!I249*1000)/(365*24*capacity!I249),0)</f>
        <v>0</v>
      </c>
      <c r="F249" s="55">
        <f>IFERROR((generation!J249*1000)/(365*24*capacity!J249),0)</f>
        <v>0</v>
      </c>
      <c r="G249" s="55">
        <f>IFERROR((generation!K249*1000)/(365*24*capacity!K249),0)</f>
        <v>0</v>
      </c>
      <c r="H249" s="55">
        <f>IFERROR((generation!L249*1000)/(365*24*capacity!L249),0)</f>
        <v>0</v>
      </c>
      <c r="I249" s="55">
        <f>IFERROR((generation!M249*1000)/(365*24*capacity!M249),0)</f>
        <v>0</v>
      </c>
      <c r="J249" s="55">
        <f>IFERROR((generation!N249*1000)/(365*24*capacity!N249),0)</f>
        <v>0</v>
      </c>
      <c r="K249" s="55">
        <f>IFERROR((generation!O249*1000)/(365*24*capacity!O249),0)</f>
        <v>0</v>
      </c>
      <c r="L249" s="55">
        <f>IFERROR((generation!P249*1000)/(365*24*capacity!P249),0)</f>
        <v>0</v>
      </c>
      <c r="M249" s="55">
        <f>IF(AND(AVERAGE(D249:L249)&gt;0,AVERAGE(D249:L249)&lt;1),AVERAGE(D249:L249),CUF_sources!C$15)</f>
        <v>0.85</v>
      </c>
      <c r="N249" s="55">
        <f>IFERROR(M249*(CUF_sources!D$15/CUF_sources!C$15),0)</f>
        <v>0.85</v>
      </c>
      <c r="O249" s="55">
        <f>IFERROR(N249*(CUF_sources!E$15/CUF_sources!D$15),0)</f>
        <v>0.85</v>
      </c>
      <c r="P249" s="55">
        <f>IFERROR(O249*(CUF_sources!F$15/CUF_sources!E$15),0)</f>
        <v>0.85</v>
      </c>
      <c r="Q249" s="55">
        <f>IFERROR(P249*(CUF_sources!G$15/CUF_sources!F$15),0)</f>
        <v>0.85</v>
      </c>
      <c r="R249" s="55">
        <f>IFERROR(Q249*(CUF_sources!H$15/CUF_sources!G$15),0)</f>
        <v>0.85</v>
      </c>
      <c r="S249" s="55">
        <f>IFERROR(R249*(CUF_sources!I$15/CUF_sources!H$15),0)</f>
        <v>0.85</v>
      </c>
      <c r="T249" s="55">
        <f>IFERROR(S249*(CUF_sources!J$15/CUF_sources!I$15),0)</f>
        <v>0.85</v>
      </c>
      <c r="U249" s="55">
        <f>IF(M249&lt;CUF_sources!C$15,CUF_sources!C$15,CUF!M249)</f>
        <v>0.85</v>
      </c>
      <c r="V249" s="55">
        <f>IFERROR(U249*(CUF_sources!D$15/CUF_sources!C$15),0)</f>
        <v>0.85</v>
      </c>
      <c r="W249" s="55">
        <f>IFERROR(V249*(CUF_sources!E$15/CUF_sources!D$15),0)</f>
        <v>0.85</v>
      </c>
      <c r="X249" s="55">
        <f>IFERROR(W249*(CUF_sources!F$15/CUF_sources!E$15),0)</f>
        <v>0.85</v>
      </c>
      <c r="Y249" s="55">
        <f>IFERROR(X249*(CUF_sources!G$15/CUF_sources!F$15),0)</f>
        <v>0.85</v>
      </c>
      <c r="Z249" s="55">
        <f>IFERROR(Y249*(CUF_sources!H$15/CUF_sources!G$15),0)</f>
        <v>0.85</v>
      </c>
      <c r="AA249" s="55">
        <f>IFERROR(Z249*(CUF_sources!I$15/CUF_sources!H$15),0)</f>
        <v>0.85</v>
      </c>
      <c r="AB249" s="55">
        <f>IFERROR(AA249*(CUF_sources!J$15/CUF_sources!I$15),0)</f>
        <v>0.85</v>
      </c>
      <c r="AC249" s="55">
        <f>CUF_sources!C$15</f>
        <v>0.85</v>
      </c>
      <c r="AD249" s="55">
        <f>CUF_sources!D$15</f>
        <v>0.85</v>
      </c>
      <c r="AE249" s="55">
        <f>CUF_sources!E$15</f>
        <v>0.85</v>
      </c>
      <c r="AF249" s="55">
        <f>CUF_sources!F$15</f>
        <v>0.85</v>
      </c>
      <c r="AG249" s="55">
        <f>CUF_sources!G$15</f>
        <v>0.85</v>
      </c>
      <c r="AH249" s="55">
        <f>CUF_sources!H$15</f>
        <v>0.85</v>
      </c>
      <c r="AI249" s="55">
        <f>CUF_sources!I$15</f>
        <v>0.85</v>
      </c>
      <c r="AJ249" s="55">
        <f>CUF_sources!J$15</f>
        <v>0.85</v>
      </c>
    </row>
    <row r="250" spans="1:36" ht="15" customHeight="1" x14ac:dyDescent="0.25">
      <c r="A250" s="9" t="s">
        <v>7</v>
      </c>
      <c r="B250" s="9" t="s">
        <v>31</v>
      </c>
      <c r="C250" s="9" t="s">
        <v>32</v>
      </c>
      <c r="D250" s="55">
        <f>IFERROR((generation!H250*1000)/(365*24*capacity!H250),0)</f>
        <v>0</v>
      </c>
      <c r="E250" s="55">
        <f>IFERROR((generation!I250*1000)/(365*24*capacity!I250),0)</f>
        <v>0</v>
      </c>
      <c r="F250" s="55">
        <f>IFERROR((generation!J250*1000)/(365*24*capacity!J250),0)</f>
        <v>0</v>
      </c>
      <c r="G250" s="55">
        <f>IFERROR((generation!K250*1000)/(365*24*capacity!K250),0)</f>
        <v>0</v>
      </c>
      <c r="H250" s="55">
        <f>IFERROR((generation!L250*1000)/(365*24*capacity!L250),0)</f>
        <v>0</v>
      </c>
      <c r="I250" s="55">
        <f>IFERROR((generation!M250*1000)/(365*24*capacity!M250),0)</f>
        <v>0</v>
      </c>
      <c r="J250" s="55">
        <f>IFERROR((generation!N250*1000)/(365*24*capacity!N250),0)</f>
        <v>0.27307833707765955</v>
      </c>
      <c r="K250" s="55">
        <f>IFERROR((generation!O250*1000)/(365*24*capacity!O250),0)</f>
        <v>0.37048048790013771</v>
      </c>
      <c r="L250" s="55">
        <f>IFERROR((generation!P250*1000)/(365*24*capacity!P250),0)</f>
        <v>0.3879826657225191</v>
      </c>
      <c r="M250" s="55">
        <f>IF(AND(AVERAGE(D250:L250)&gt;0,AVERAGE(D250:L250)&lt;1),AVERAGE(D250:L250),CUF_sources!C$16)</f>
        <v>0.11461572118892405</v>
      </c>
      <c r="N250" s="55">
        <f>IFERROR(M250*(CUF_sources!D$16/CUF_sources!C$16),0)</f>
        <v>0.11461572118892405</v>
      </c>
      <c r="O250" s="55">
        <f>IFERROR(N250*(CUF_sources!E$16/CUF_sources!D$16),0)</f>
        <v>0.11461572118892405</v>
      </c>
      <c r="P250" s="55">
        <f>IFERROR(O250*(CUF_sources!F$16/CUF_sources!E$16),0)</f>
        <v>0.11461572118892405</v>
      </c>
      <c r="Q250" s="55">
        <f>IFERROR(P250*(CUF_sources!G$16/CUF_sources!F$16),0)</f>
        <v>0.11461572118892405</v>
      </c>
      <c r="R250" s="55">
        <f>IFERROR(Q250*(CUF_sources!H$16/CUF_sources!G$16),0)</f>
        <v>0.11461572118892405</v>
      </c>
      <c r="S250" s="55">
        <f>IFERROR(R250*(CUF_sources!I$16/CUF_sources!H$16),0)</f>
        <v>0.11461572118892405</v>
      </c>
      <c r="T250" s="55">
        <f>IFERROR(S250*(CUF_sources!J$16/CUF_sources!I$16),0)</f>
        <v>0.11461572118892405</v>
      </c>
      <c r="U250" s="55">
        <f>IF(M250&lt;CUF_sources!C$16,CUF_sources!C$16,CUF!M250)</f>
        <v>0.85</v>
      </c>
      <c r="V250" s="55">
        <f>IFERROR(U250*(CUF_sources!D$16/CUF_sources!C$16),0)</f>
        <v>0.85</v>
      </c>
      <c r="W250" s="55">
        <f>IFERROR(V250*(CUF_sources!E$16/CUF_sources!D$16),0)</f>
        <v>0.85</v>
      </c>
      <c r="X250" s="55">
        <f>IFERROR(W250*(CUF_sources!F$16/CUF_sources!E$16),0)</f>
        <v>0.85</v>
      </c>
      <c r="Y250" s="55">
        <f>IFERROR(X250*(CUF_sources!G$16/CUF_sources!F$16),0)</f>
        <v>0.85</v>
      </c>
      <c r="Z250" s="55">
        <f>IFERROR(Y250*(CUF_sources!H$16/CUF_sources!G$16),0)</f>
        <v>0.85</v>
      </c>
      <c r="AA250" s="55">
        <f>IFERROR(Z250*(CUF_sources!I$16/CUF_sources!H$16),0)</f>
        <v>0.85</v>
      </c>
      <c r="AB250" s="55">
        <f>IFERROR(AA250*(CUF_sources!J$16/CUF_sources!I$16),0)</f>
        <v>0.85</v>
      </c>
      <c r="AC250" s="55">
        <f>CUF_sources!C$16</f>
        <v>0.85</v>
      </c>
      <c r="AD250" s="55">
        <f>CUF_sources!D$16</f>
        <v>0.85</v>
      </c>
      <c r="AE250" s="55">
        <f>CUF_sources!E$16</f>
        <v>0.85</v>
      </c>
      <c r="AF250" s="55">
        <f>CUF_sources!F$16</f>
        <v>0.85</v>
      </c>
      <c r="AG250" s="55">
        <f>CUF_sources!G$16</f>
        <v>0.85</v>
      </c>
      <c r="AH250" s="55">
        <f>CUF_sources!H$16</f>
        <v>0.85</v>
      </c>
      <c r="AI250" s="55">
        <f>CUF_sources!I$16</f>
        <v>0.85</v>
      </c>
      <c r="AJ250" s="55">
        <f>CUF_sources!J$16</f>
        <v>0.85</v>
      </c>
    </row>
    <row r="251" spans="1:36" ht="15" customHeight="1" x14ac:dyDescent="0.25">
      <c r="A251" s="9" t="s">
        <v>7</v>
      </c>
      <c r="B251" s="9" t="s">
        <v>33</v>
      </c>
      <c r="C251" s="9" t="s">
        <v>34</v>
      </c>
      <c r="D251" s="55">
        <f>IFERROR((generation!H251*1000)/(365*24*capacity!H251),0)</f>
        <v>0</v>
      </c>
      <c r="E251" s="55">
        <f>IFERROR((generation!I251*1000)/(365*24*capacity!I251),0)</f>
        <v>0</v>
      </c>
      <c r="F251" s="55">
        <f>IFERROR((generation!J251*1000)/(365*24*capacity!J251),0)</f>
        <v>0</v>
      </c>
      <c r="G251" s="55">
        <f>IFERROR((generation!K251*1000)/(365*24*capacity!K251),0)</f>
        <v>0</v>
      </c>
      <c r="H251" s="55">
        <f>IFERROR((generation!L251*1000)/(365*24*capacity!L251),0)</f>
        <v>0</v>
      </c>
      <c r="I251" s="55">
        <f>IFERROR((generation!M251*1000)/(365*24*capacity!M251),0)</f>
        <v>0</v>
      </c>
      <c r="J251" s="55">
        <f>IFERROR((generation!N251*1000)/(365*24*capacity!N251),0)</f>
        <v>0</v>
      </c>
      <c r="K251" s="55">
        <f>IFERROR((generation!O251*1000)/(365*24*capacity!O251),0)</f>
        <v>0</v>
      </c>
      <c r="L251" s="55">
        <f>IFERROR((generation!P251*1000)/(365*24*capacity!P251),0)</f>
        <v>0</v>
      </c>
      <c r="M251" s="55">
        <f>IF(AND(AVERAGE(D251:L251)&gt;0,AVERAGE(D251:L251)&lt;1),AVERAGE(D251:L251),CUF_sources!C$17)</f>
        <v>0.81</v>
      </c>
      <c r="N251" s="55">
        <f>IFERROR(M251*(CUF_sources!D$17/CUF_sources!C$17),0)</f>
        <v>0.81</v>
      </c>
      <c r="O251" s="55">
        <f>IFERROR(N251*(CUF_sources!E$17/CUF_sources!D$17),0)</f>
        <v>0.81</v>
      </c>
      <c r="P251" s="55">
        <f>IFERROR(O251*(CUF_sources!F$17/CUF_sources!E$17),0)</f>
        <v>0.81</v>
      </c>
      <c r="Q251" s="55">
        <f>IFERROR(P251*(CUF_sources!G$17/CUF_sources!F$17),0)</f>
        <v>0.81</v>
      </c>
      <c r="R251" s="55">
        <f>IFERROR(Q251*(CUF_sources!H$17/CUF_sources!G$17),0)</f>
        <v>0.81</v>
      </c>
      <c r="S251" s="55">
        <f>IFERROR(R251*(CUF_sources!I$17/CUF_sources!H$17),0)</f>
        <v>0.81</v>
      </c>
      <c r="T251" s="55">
        <f>IFERROR(S251*(CUF_sources!J$17/CUF_sources!I$17),0)</f>
        <v>0.81</v>
      </c>
      <c r="U251" s="55">
        <f>IF(M251&lt;CUF_sources!C$17,CUF_sources!C$17,CUF!M251)</f>
        <v>0.81</v>
      </c>
      <c r="V251" s="55">
        <f>IFERROR(U251*(CUF_sources!D$17/CUF_sources!C$17),0)</f>
        <v>0.81</v>
      </c>
      <c r="W251" s="55">
        <f>IFERROR(V251*(CUF_sources!E$17/CUF_sources!D$17),0)</f>
        <v>0.81</v>
      </c>
      <c r="X251" s="55">
        <f>IFERROR(W251*(CUF_sources!F$17/CUF_sources!E$17),0)</f>
        <v>0.81</v>
      </c>
      <c r="Y251" s="55">
        <f>IFERROR(X251*(CUF_sources!G$17/CUF_sources!F$17),0)</f>
        <v>0.81</v>
      </c>
      <c r="Z251" s="55">
        <f>IFERROR(Y251*(CUF_sources!H$17/CUF_sources!G$17),0)</f>
        <v>0.81</v>
      </c>
      <c r="AA251" s="55">
        <f>IFERROR(Z251*(CUF_sources!I$17/CUF_sources!H$17),0)</f>
        <v>0.81</v>
      </c>
      <c r="AB251" s="55">
        <f>IFERROR(AA251*(CUF_sources!J$17/CUF_sources!I$17),0)</f>
        <v>0.81</v>
      </c>
      <c r="AC251" s="55">
        <f>CUF_sources!C$17</f>
        <v>0.81</v>
      </c>
      <c r="AD251" s="55">
        <f>CUF_sources!D$17</f>
        <v>0.81</v>
      </c>
      <c r="AE251" s="55">
        <f>CUF_sources!E$17</f>
        <v>0.81</v>
      </c>
      <c r="AF251" s="55">
        <f>CUF_sources!F$17</f>
        <v>0.81</v>
      </c>
      <c r="AG251" s="55">
        <f>CUF_sources!G$17</f>
        <v>0.81</v>
      </c>
      <c r="AH251" s="55">
        <f>CUF_sources!H$17</f>
        <v>0.81</v>
      </c>
      <c r="AI251" s="55">
        <f>CUF_sources!I$17</f>
        <v>0.81</v>
      </c>
      <c r="AJ251" s="55">
        <f>CUF_sources!J$17</f>
        <v>0.81</v>
      </c>
    </row>
    <row r="252" spans="1:36" ht="15" customHeight="1" x14ac:dyDescent="0.25">
      <c r="A252" s="9" t="s">
        <v>7</v>
      </c>
      <c r="B252" s="9" t="s">
        <v>35</v>
      </c>
      <c r="C252" s="9" t="s">
        <v>36</v>
      </c>
      <c r="D252" s="55">
        <f>IFERROR((generation!H252*1000)/(365*24*capacity!H252),0)</f>
        <v>0</v>
      </c>
      <c r="E252" s="55">
        <f>IFERROR((generation!I252*1000)/(365*24*capacity!I252),0)</f>
        <v>0</v>
      </c>
      <c r="F252" s="55">
        <f>IFERROR((generation!J252*1000)/(365*24*capacity!J252),0)</f>
        <v>0</v>
      </c>
      <c r="G252" s="55">
        <f>IFERROR((generation!K252*1000)/(365*24*capacity!K252),0)</f>
        <v>0</v>
      </c>
      <c r="H252" s="55">
        <f>IFERROR((generation!L252*1000)/(365*24*capacity!L252),0)</f>
        <v>0</v>
      </c>
      <c r="I252" s="55">
        <f>IFERROR((generation!M252*1000)/(365*24*capacity!M252),0)</f>
        <v>0</v>
      </c>
      <c r="J252" s="55">
        <f>IFERROR((generation!N252*1000)/(365*24*capacity!N252),0)</f>
        <v>0</v>
      </c>
      <c r="K252" s="55">
        <f>IFERROR((generation!O252*1000)/(365*24*capacity!O252),0)</f>
        <v>0</v>
      </c>
      <c r="L252" s="55">
        <f>IFERROR((generation!P252*1000)/(365*24*capacity!P252),0)</f>
        <v>0</v>
      </c>
      <c r="M252" s="55">
        <f>IF(AND(AVERAGE(D252:L252)&gt;0,AVERAGE(D252:L252)&lt;1),AVERAGE(D252:L252),CUF_sources!C$18)</f>
        <v>0.37</v>
      </c>
      <c r="N252" s="55">
        <f>IFERROR(M252*(CUF_sources!D$18/CUF_sources!C$18),0)</f>
        <v>0.37</v>
      </c>
      <c r="O252" s="55">
        <f>IFERROR(N252*(CUF_sources!E$18/CUF_sources!D$18),0)</f>
        <v>0.37</v>
      </c>
      <c r="P252" s="55">
        <f>IFERROR(O252*(CUF_sources!F$18/CUF_sources!E$18),0)</f>
        <v>0.37</v>
      </c>
      <c r="Q252" s="55">
        <f>IFERROR(P252*(CUF_sources!G$18/CUF_sources!F$18),0)</f>
        <v>0.37</v>
      </c>
      <c r="R252" s="55">
        <f>IFERROR(Q252*(CUF_sources!H$18/CUF_sources!G$18),0)</f>
        <v>0.37</v>
      </c>
      <c r="S252" s="55">
        <f>IFERROR(R252*(CUF_sources!I$18/CUF_sources!H$18),0)</f>
        <v>0.37</v>
      </c>
      <c r="T252" s="55">
        <f>IFERROR(S252*(CUF_sources!J$18/CUF_sources!I$18),0)</f>
        <v>0.37</v>
      </c>
      <c r="U252" s="55">
        <f>IF(M252&gt;0,M252,CUF_sources!C$18)</f>
        <v>0.37</v>
      </c>
      <c r="V252" s="55">
        <f>IFERROR(U252*(CUF_sources!D$18/CUF_sources!C$18),0)</f>
        <v>0.37</v>
      </c>
      <c r="W252" s="55">
        <f>IFERROR(V252*(CUF_sources!E$18/CUF_sources!D$18),0)</f>
        <v>0.37</v>
      </c>
      <c r="X252" s="55">
        <f>IFERROR(W252*(CUF_sources!F$18/CUF_sources!E$18),0)</f>
        <v>0.37</v>
      </c>
      <c r="Y252" s="55">
        <f>IFERROR(X252*(CUF_sources!G$18/CUF_sources!F$18),0)</f>
        <v>0.37</v>
      </c>
      <c r="Z252" s="55">
        <f>IFERROR(Y252*(CUF_sources!H$18/CUF_sources!G$18),0)</f>
        <v>0.37</v>
      </c>
      <c r="AA252" s="55">
        <f>IFERROR(Z252*(CUF_sources!I$18/CUF_sources!H$18),0)</f>
        <v>0.37</v>
      </c>
      <c r="AB252" s="55">
        <f>IFERROR(AA252*(CUF_sources!J$18/CUF_sources!I$18),0)</f>
        <v>0.37</v>
      </c>
      <c r="AC252" s="55">
        <f>CUF_sources!C$18</f>
        <v>0.37</v>
      </c>
      <c r="AD252" s="55">
        <f>CUF_sources!D$18</f>
        <v>0.37</v>
      </c>
      <c r="AE252" s="55">
        <f>CUF_sources!E$18</f>
        <v>0.37</v>
      </c>
      <c r="AF252" s="55">
        <f>CUF_sources!F$18</f>
        <v>0.37</v>
      </c>
      <c r="AG252" s="55">
        <f>CUF_sources!G$18</f>
        <v>0.37</v>
      </c>
      <c r="AH252" s="55">
        <f>CUF_sources!H$18</f>
        <v>0.37</v>
      </c>
      <c r="AI252" s="55">
        <f>CUF_sources!I$18</f>
        <v>0.37</v>
      </c>
      <c r="AJ252" s="55">
        <f>CUF_sources!J$18</f>
        <v>0.37</v>
      </c>
    </row>
    <row r="253" spans="1:36" ht="15" customHeight="1" x14ac:dyDescent="0.25">
      <c r="A253" s="9" t="s">
        <v>7</v>
      </c>
      <c r="B253" s="9" t="s">
        <v>79</v>
      </c>
      <c r="C253" s="9" t="s">
        <v>83</v>
      </c>
      <c r="D253" s="55">
        <f>IFERROR((generation!H253*1000)/(365*24*capacity!H253),0)</f>
        <v>0</v>
      </c>
      <c r="E253" s="55">
        <f>IFERROR((generation!I253*1000)/(365*24*capacity!I253),0)</f>
        <v>8.5616438356164379E-2</v>
      </c>
      <c r="F253" s="55">
        <f>IFERROR((generation!J253*1000)/(365*24*capacity!J253),0)</f>
        <v>9.7031963470319629E-2</v>
      </c>
      <c r="G253" s="55">
        <f>IFERROR((generation!K253*1000)/(365*24*capacity!K253),0)</f>
        <v>6.6210045662100453E-2</v>
      </c>
      <c r="H253" s="55">
        <f>IFERROR((generation!L253*1000)/(365*24*capacity!L253),0)</f>
        <v>6.6210045662100453E-2</v>
      </c>
      <c r="I253" s="55">
        <f>IFERROR((generation!M253*1000)/(365*24*capacity!M253),0)</f>
        <v>6.6210045662100453E-2</v>
      </c>
      <c r="J253" s="55">
        <f>IFERROR((generation!N253*1000)/(365*24*capacity!N253),0)</f>
        <v>6.6210045662100453E-2</v>
      </c>
      <c r="K253" s="55">
        <f>IFERROR((generation!O253*1000)/(365*24*capacity!O253),0)</f>
        <v>6.6210045662100453E-2</v>
      </c>
      <c r="L253" s="55">
        <f>IFERROR((generation!P253*1000)/(365*24*capacity!P253),0)</f>
        <v>6.6210045662100453E-2</v>
      </c>
      <c r="M253" s="55">
        <f>IF(AND(AVERAGE(D253:L253)&gt;0,AVERAGE(D253:L253)&lt;1),AVERAGE(D253:L253),CUF_sources!C$19)</f>
        <v>6.4434297311009636E-2</v>
      </c>
      <c r="N253" s="55">
        <f>IFERROR(M253*(CUF_sources!D$19/CUF_sources!C$19),0)</f>
        <v>7.7321156773211566E-2</v>
      </c>
      <c r="O253" s="55">
        <f>IFERROR(N253*(CUF_sources!E$19/CUF_sources!D$19),0)</f>
        <v>8.3764586504312524E-2</v>
      </c>
      <c r="P253" s="55">
        <f>IFERROR(O253*(CUF_sources!F$19/CUF_sources!E$19),0)</f>
        <v>9.0208016235413496E-2</v>
      </c>
      <c r="Q253" s="55">
        <f>IFERROR(P253*(CUF_sources!G$19/CUF_sources!F$19),0)</f>
        <v>9.6651445966514454E-2</v>
      </c>
      <c r="R253" s="55">
        <f>IFERROR(Q253*(CUF_sources!H$19/CUF_sources!G$19),0)</f>
        <v>0.10309487569761541</v>
      </c>
      <c r="S253" s="55">
        <f>IFERROR(R253*(CUF_sources!I$19/CUF_sources!H$19),0)</f>
        <v>0.10953830542871637</v>
      </c>
      <c r="T253" s="55">
        <f>IFERROR(S253*(CUF_sources!J$19/CUF_sources!I$19),0)</f>
        <v>0.11598173515981733</v>
      </c>
      <c r="U253" s="55">
        <f>IF(M253&gt;0,M253,CUF_sources!C$19)</f>
        <v>6.4434297311009636E-2</v>
      </c>
      <c r="V253" s="55">
        <f>IFERROR(U253*(CUF_sources!D$19/CUF_sources!C$19),0)</f>
        <v>7.7321156773211566E-2</v>
      </c>
      <c r="W253" s="55">
        <f>IFERROR(V253*(CUF_sources!E$19/CUF_sources!D$19),0)</f>
        <v>8.3764586504312524E-2</v>
      </c>
      <c r="X253" s="55">
        <f>IFERROR(W253*(CUF_sources!F$19/CUF_sources!E$19),0)</f>
        <v>9.0208016235413496E-2</v>
      </c>
      <c r="Y253" s="55">
        <f>IFERROR(X253*(CUF_sources!G$19/CUF_sources!F$19),0)</f>
        <v>9.6651445966514454E-2</v>
      </c>
      <c r="Z253" s="55">
        <f>IFERROR(Y253*(CUF_sources!H$19/CUF_sources!G$19),0)</f>
        <v>0.10309487569761541</v>
      </c>
      <c r="AA253" s="55">
        <f>IFERROR(Z253*(CUF_sources!I$19/CUF_sources!H$19),0)</f>
        <v>0.10953830542871637</v>
      </c>
      <c r="AB253" s="55">
        <f>IFERROR(AA253*(CUF_sources!J$19/CUF_sources!I$19),0)</f>
        <v>0.11598173515981733</v>
      </c>
      <c r="AC253" s="55">
        <f>CUF_sources!C$19</f>
        <v>0.25</v>
      </c>
      <c r="AD253" s="55">
        <f>CUF_sources!D$19</f>
        <v>0.3</v>
      </c>
      <c r="AE253" s="55">
        <f>CUF_sources!E$19</f>
        <v>0.32499999999999996</v>
      </c>
      <c r="AF253" s="55">
        <f>CUF_sources!F$19</f>
        <v>0.35</v>
      </c>
      <c r="AG253" s="55">
        <f>CUF_sources!G$19</f>
        <v>0.375</v>
      </c>
      <c r="AH253" s="55">
        <f>CUF_sources!H$19</f>
        <v>0.4</v>
      </c>
      <c r="AI253" s="55">
        <f>CUF_sources!I$19</f>
        <v>0.42500000000000004</v>
      </c>
      <c r="AJ253" s="55">
        <f>CUF_sources!J$19</f>
        <v>0.45</v>
      </c>
    </row>
    <row r="254" spans="1:36" ht="15" customHeight="1" x14ac:dyDescent="0.25">
      <c r="A254" s="9" t="s">
        <v>7</v>
      </c>
      <c r="B254" s="9" t="s">
        <v>78</v>
      </c>
      <c r="C254" s="9" t="s">
        <v>84</v>
      </c>
      <c r="D254" s="55">
        <f>IFERROR((generation!H254*1000)/(365*24*capacity!H254),0)</f>
        <v>0</v>
      </c>
      <c r="E254" s="55">
        <f>IFERROR((generation!I254*1000)/(365*24*capacity!I254),0)</f>
        <v>0</v>
      </c>
      <c r="F254" s="55">
        <f>IFERROR((generation!J254*1000)/(365*24*capacity!J254),0)</f>
        <v>0</v>
      </c>
      <c r="G254" s="55">
        <f>IFERROR((generation!K254*1000)/(365*24*capacity!K254),0)</f>
        <v>0</v>
      </c>
      <c r="H254" s="55">
        <f>IFERROR((generation!L254*1000)/(365*24*capacity!L254),0)</f>
        <v>0</v>
      </c>
      <c r="I254" s="55">
        <f>IFERROR((generation!M254*1000)/(365*24*capacity!M254),0)</f>
        <v>0</v>
      </c>
      <c r="J254" s="55">
        <f>IFERROR((generation!N254*1000)/(365*24*capacity!N254),0)</f>
        <v>0</v>
      </c>
      <c r="K254" s="55">
        <f>IFERROR((generation!O254*1000)/(365*24*capacity!O254),0)</f>
        <v>0</v>
      </c>
      <c r="L254" s="55">
        <f>IFERROR((generation!P254*1000)/(365*24*capacity!P254),0)</f>
        <v>0</v>
      </c>
      <c r="M254" s="55">
        <f>IF(AND(AVERAGE(D254:L254)&gt;0,AVERAGE(D254:L254)&lt;1),AVERAGE(D254:L254),CUF_sources!C$20)</f>
        <v>0.35714285714285715</v>
      </c>
      <c r="N254" s="55">
        <f>IFERROR(M254*(CUF_sources!D$20/CUF_sources!C$20),0)</f>
        <v>0.4</v>
      </c>
      <c r="O254" s="55">
        <f>IFERROR(N254*(CUF_sources!E$20/CUF_sources!D$20),0)</f>
        <v>0.43</v>
      </c>
      <c r="P254" s="55">
        <f>IFERROR(O254*(CUF_sources!F$20/CUF_sources!E$20),0)</f>
        <v>0.45999999999999996</v>
      </c>
      <c r="Q254" s="55">
        <f>IFERROR(P254*(CUF_sources!G$20/CUF_sources!F$20),0)</f>
        <v>0.46999999999999992</v>
      </c>
      <c r="R254" s="55">
        <f>IFERROR(Q254*(CUF_sources!H$20/CUF_sources!G$20),0)</f>
        <v>0.47999999999999987</v>
      </c>
      <c r="S254" s="55">
        <f>IFERROR(R254*(CUF_sources!I$20/CUF_sources!H$20),0)</f>
        <v>0.47999999999999987</v>
      </c>
      <c r="T254" s="55">
        <f>IFERROR(S254*(CUF_sources!J$20/CUF_sources!I$20),0)</f>
        <v>0.47999999999999987</v>
      </c>
      <c r="U254" s="55">
        <f>IF(M254&gt;0,M254,CUF_sources!C$20)</f>
        <v>0.35714285714285715</v>
      </c>
      <c r="V254" s="55">
        <f>IFERROR(U254*(CUF_sources!D$20/CUF_sources!C$20),0)</f>
        <v>0.4</v>
      </c>
      <c r="W254" s="55">
        <f>IFERROR(V254*(CUF_sources!E$20/CUF_sources!D$20),0)</f>
        <v>0.43</v>
      </c>
      <c r="X254" s="55">
        <f>IFERROR(W254*(CUF_sources!F$20/CUF_sources!E$20),0)</f>
        <v>0.45999999999999996</v>
      </c>
      <c r="Y254" s="55">
        <f>IFERROR(X254*(CUF_sources!G$20/CUF_sources!F$20),0)</f>
        <v>0.46999999999999992</v>
      </c>
      <c r="Z254" s="55">
        <f>IFERROR(Y254*(CUF_sources!H$20/CUF_sources!G$20),0)</f>
        <v>0.47999999999999987</v>
      </c>
      <c r="AA254" s="55">
        <f>IFERROR(Z254*(CUF_sources!I$20/CUF_sources!H$20),0)</f>
        <v>0.47999999999999987</v>
      </c>
      <c r="AB254" s="55">
        <f>IFERROR(AA254*(CUF_sources!J$20/CUF_sources!I$20),0)</f>
        <v>0.47999999999999987</v>
      </c>
      <c r="AC254" s="55">
        <f>CUF_sources!C$20</f>
        <v>0.35714285714285715</v>
      </c>
      <c r="AD254" s="55">
        <f>CUF_sources!D$20</f>
        <v>0.4</v>
      </c>
      <c r="AE254" s="55">
        <f>CUF_sources!E$20</f>
        <v>0.43000000000000005</v>
      </c>
      <c r="AF254" s="55">
        <f>CUF_sources!F$20</f>
        <v>0.46</v>
      </c>
      <c r="AG254" s="55">
        <f>CUF_sources!G$20</f>
        <v>0.47</v>
      </c>
      <c r="AH254" s="55">
        <f>CUF_sources!H$20</f>
        <v>0.48</v>
      </c>
      <c r="AI254" s="55">
        <f>CUF_sources!I$20</f>
        <v>0.48</v>
      </c>
      <c r="AJ254" s="55">
        <f>CUF_sources!J$20</f>
        <v>0.48</v>
      </c>
    </row>
    <row r="255" spans="1:36" ht="15" customHeight="1" x14ac:dyDescent="0.25">
      <c r="A255" s="9" t="s">
        <v>7</v>
      </c>
      <c r="B255" s="9" t="s">
        <v>37</v>
      </c>
      <c r="C255" s="9" t="s">
        <v>38</v>
      </c>
      <c r="D255" s="55">
        <f>IFERROR((generation!H255*1000)/(365*24*capacity!H255),0)</f>
        <v>0.46039929290819526</v>
      </c>
      <c r="E255" s="55">
        <f>IFERROR((generation!I255*1000)/(365*24*capacity!I255),0)</f>
        <v>0.48141336851811284</v>
      </c>
      <c r="F255" s="55">
        <f>IFERROR((generation!J255*1000)/(365*24*capacity!J255),0)</f>
        <v>0.47037567223815613</v>
      </c>
      <c r="G255" s="55">
        <f>IFERROR((generation!K255*1000)/(365*24*capacity!K255),0)</f>
        <v>0.46061155629819439</v>
      </c>
      <c r="H255" s="55">
        <f>IFERROR((generation!L255*1000)/(365*24*capacity!L255),0)</f>
        <v>0.255352858168999</v>
      </c>
      <c r="I255" s="55">
        <f>IFERROR((generation!M255*1000)/(365*24*capacity!M255),0)</f>
        <v>0.15300666846666022</v>
      </c>
      <c r="J255" s="55">
        <f>IFERROR((generation!N255*1000)/(365*24*capacity!N255),0)</f>
        <v>0</v>
      </c>
      <c r="K255" s="55">
        <f>IFERROR((generation!O255*1000)/(365*24*capacity!O255),0)</f>
        <v>0</v>
      </c>
      <c r="L255" s="55">
        <f>IFERROR((generation!P255*1000)/(365*24*capacity!P255),0)</f>
        <v>0</v>
      </c>
      <c r="M255" s="55">
        <f>IF(AND(AVERAGE(D255:L255)&gt;0,AVERAGE(D255:L255)&lt;1),AVERAGE(D255:L255),CUF_sources!C$21)</f>
        <v>0.25346215739981304</v>
      </c>
      <c r="N255" s="55">
        <f>IFERROR(M255*(CUF_sources!D$21/CUF_sources!C$21),0)</f>
        <v>0.25346215739981304</v>
      </c>
      <c r="O255" s="55">
        <f>IFERROR(N255*(CUF_sources!E$21/CUF_sources!D$21),0)</f>
        <v>0.25346215739981304</v>
      </c>
      <c r="P255" s="55">
        <f>IFERROR(O255*(CUF_sources!F$21/CUF_sources!E$21),0)</f>
        <v>0.25346215739981304</v>
      </c>
      <c r="Q255" s="55">
        <f>IFERROR(P255*(CUF_sources!G$21/CUF_sources!F$21),0)</f>
        <v>0.25346215739981304</v>
      </c>
      <c r="R255" s="55">
        <f>IFERROR(Q255*(CUF_sources!H$21/CUF_sources!G$21),0)</f>
        <v>0.25346215739981304</v>
      </c>
      <c r="S255" s="55">
        <f>IFERROR(R255*(CUF_sources!I$21/CUF_sources!H$21),0)</f>
        <v>0.25346215739981304</v>
      </c>
      <c r="T255" s="55">
        <f>IFERROR(S255*(CUF_sources!J$21/CUF_sources!I$21),0)</f>
        <v>0.25346215739981304</v>
      </c>
      <c r="U255" s="55">
        <f>IF(M255&lt;CUF_sources!C$21,CUF_sources!C$21,CUF!M255)</f>
        <v>0.85</v>
      </c>
      <c r="V255" s="55">
        <f>IFERROR(U255*(CUF_sources!D$21/CUF_sources!C$21),0)</f>
        <v>0.85</v>
      </c>
      <c r="W255" s="55">
        <f>IFERROR(V255*(CUF_sources!E$21/CUF_sources!D$21),0)</f>
        <v>0.85</v>
      </c>
      <c r="X255" s="55">
        <f>IFERROR(W255*(CUF_sources!F$21/CUF_sources!E$21),0)</f>
        <v>0.85</v>
      </c>
      <c r="Y255" s="55">
        <f>IFERROR(X255*(CUF_sources!G$21/CUF_sources!F$21),0)</f>
        <v>0.85</v>
      </c>
      <c r="Z255" s="55">
        <f>IFERROR(Y255*(CUF_sources!H$21/CUF_sources!G$21),0)</f>
        <v>0.85</v>
      </c>
      <c r="AA255" s="55">
        <f>IFERROR(Z255*(CUF_sources!I$21/CUF_sources!H$21),0)</f>
        <v>0.85</v>
      </c>
      <c r="AB255" s="55">
        <f>IFERROR(AA255*(CUF_sources!J$21/CUF_sources!I$21),0)</f>
        <v>0.85</v>
      </c>
      <c r="AC255" s="55">
        <f>CUF_sources!C$21</f>
        <v>0.85</v>
      </c>
      <c r="AD255" s="55">
        <f>CUF_sources!D$21</f>
        <v>0.85</v>
      </c>
      <c r="AE255" s="55">
        <f>CUF_sources!E$21</f>
        <v>0.85</v>
      </c>
      <c r="AF255" s="55">
        <f>CUF_sources!F$21</f>
        <v>0.85</v>
      </c>
      <c r="AG255" s="55">
        <f>CUF_sources!G$21</f>
        <v>0.85</v>
      </c>
      <c r="AH255" s="55">
        <f>CUF_sources!H$21</f>
        <v>0.85</v>
      </c>
      <c r="AI255" s="55">
        <f>CUF_sources!I$21</f>
        <v>0.85</v>
      </c>
      <c r="AJ255" s="55">
        <f>CUF_sources!J$21</f>
        <v>0.85</v>
      </c>
    </row>
    <row r="256" spans="1:36" ht="15" customHeight="1" x14ac:dyDescent="0.25">
      <c r="A256" s="9" t="s">
        <v>7</v>
      </c>
      <c r="B256" s="9" t="s">
        <v>39</v>
      </c>
      <c r="C256" s="9" t="s">
        <v>40</v>
      </c>
      <c r="D256" s="55">
        <f>IFERROR((generation!H256*1000)/(365*24*capacity!H256),0)</f>
        <v>0.18683409436834095</v>
      </c>
      <c r="E256" s="55">
        <f>IFERROR((generation!I256*1000)/(365*24*capacity!I256),0)</f>
        <v>0.33850837138508372</v>
      </c>
      <c r="F256" s="55">
        <f>IFERROR((generation!J256*1000)/(365*24*capacity!J256),0)</f>
        <v>0.22420091324200914</v>
      </c>
      <c r="G256" s="55">
        <f>IFERROR((generation!K256*1000)/(365*24*capacity!K256),0)</f>
        <v>0.24550989345509894</v>
      </c>
      <c r="H256" s="55">
        <f>IFERROR((generation!L256*1000)/(365*24*capacity!L256),0)</f>
        <v>0.25285388127853881</v>
      </c>
      <c r="I256" s="55">
        <f>IFERROR((generation!M256*1000)/(365*24*capacity!M256),0)</f>
        <v>0.20795782263878876</v>
      </c>
      <c r="J256" s="55">
        <f>IFERROR((generation!N256*1000)/(365*24*capacity!N256),0)</f>
        <v>0.24378154289834175</v>
      </c>
      <c r="K256" s="55">
        <f>IFERROR((generation!O256*1000)/(365*24*capacity!O256),0)</f>
        <v>0.22420491868941761</v>
      </c>
      <c r="L256" s="55">
        <f>IFERROR((generation!P256*1000)/(365*24*capacity!P256),0)</f>
        <v>0.16024293038532406</v>
      </c>
      <c r="M256" s="55">
        <f>IF(AND(AVERAGE(D256:L256)&gt;0,AVERAGE(D256:L256)&lt;1),AVERAGE(D256:L256),CUF_sources!C$22)</f>
        <v>0.23156604092677155</v>
      </c>
      <c r="N256" s="55">
        <f>IFERROR(M256*(CUF_sources!D$22/CUF_sources!C$22),0)</f>
        <v>0.23156604092677155</v>
      </c>
      <c r="O256" s="55">
        <f>IFERROR(N256*(CUF_sources!E$22/CUF_sources!D$22),0)</f>
        <v>0.23156604092677155</v>
      </c>
      <c r="P256" s="55">
        <f>IFERROR(O256*(CUF_sources!F$22/CUF_sources!E$22),0)</f>
        <v>0.23156604092677155</v>
      </c>
      <c r="Q256" s="55">
        <f>IFERROR(P256*(CUF_sources!G$22/CUF_sources!F$22),0)</f>
        <v>0.23156604092677155</v>
      </c>
      <c r="R256" s="55">
        <f>IFERROR(Q256*(CUF_sources!H$22/CUF_sources!G$22),0)</f>
        <v>0.23156604092677155</v>
      </c>
      <c r="S256" s="55">
        <f>IFERROR(R256*(CUF_sources!I$22/CUF_sources!H$22),0)</f>
        <v>0.23156604092677155</v>
      </c>
      <c r="T256" s="55">
        <f>IFERROR(S256*(CUF_sources!J$22/CUF_sources!I$22),0)</f>
        <v>0.23156604092677155</v>
      </c>
      <c r="U256" s="55">
        <f>IF(M256&lt;CUF_sources!C$22,CUF_sources!C$22,CUF!M256)</f>
        <v>0.7</v>
      </c>
      <c r="V256" s="55">
        <f>IFERROR(U256*(CUF_sources!D$22/CUF_sources!C$22),0)</f>
        <v>0.7</v>
      </c>
      <c r="W256" s="55">
        <f>IFERROR(V256*(CUF_sources!E$22/CUF_sources!D$22),0)</f>
        <v>0.7</v>
      </c>
      <c r="X256" s="55">
        <f>IFERROR(W256*(CUF_sources!F$22/CUF_sources!E$22),0)</f>
        <v>0.7</v>
      </c>
      <c r="Y256" s="55">
        <f>IFERROR(X256*(CUF_sources!G$22/CUF_sources!F$22),0)</f>
        <v>0.7</v>
      </c>
      <c r="Z256" s="55">
        <f>IFERROR(Y256*(CUF_sources!H$22/CUF_sources!G$22),0)</f>
        <v>0.7</v>
      </c>
      <c r="AA256" s="55">
        <f>IFERROR(Z256*(CUF_sources!I$22/CUF_sources!H$22),0)</f>
        <v>0.7</v>
      </c>
      <c r="AB256" s="55">
        <f>IFERROR(AA256*(CUF_sources!J$22/CUF_sources!I$22),0)</f>
        <v>0.7</v>
      </c>
      <c r="AC256" s="55">
        <f>CUF_sources!C$22</f>
        <v>0.7</v>
      </c>
      <c r="AD256" s="55">
        <f>CUF_sources!D$22</f>
        <v>0.7</v>
      </c>
      <c r="AE256" s="55">
        <f>CUF_sources!E$22</f>
        <v>0.7</v>
      </c>
      <c r="AF256" s="55">
        <f>CUF_sources!F$22</f>
        <v>0.7</v>
      </c>
      <c r="AG256" s="55">
        <f>CUF_sources!G$22</f>
        <v>0.7</v>
      </c>
      <c r="AH256" s="55">
        <f>CUF_sources!H$22</f>
        <v>0.7</v>
      </c>
      <c r="AI256" s="55">
        <f>CUF_sources!I$22</f>
        <v>0.7</v>
      </c>
      <c r="AJ256" s="55">
        <f>CUF_sources!J$22</f>
        <v>0.7</v>
      </c>
    </row>
    <row r="257" spans="1:36" ht="15" customHeight="1" x14ac:dyDescent="0.25">
      <c r="A257" s="9" t="s">
        <v>7</v>
      </c>
      <c r="B257" s="9" t="s">
        <v>80</v>
      </c>
      <c r="C257" s="9" t="s">
        <v>85</v>
      </c>
      <c r="D257" s="55">
        <f>IFERROR((generation!H257*1000)/(365*24*capacity!H257),0)</f>
        <v>0</v>
      </c>
      <c r="E257" s="55">
        <f>IFERROR((generation!I257*1000)/(365*24*capacity!I257),0)</f>
        <v>0</v>
      </c>
      <c r="F257" s="55">
        <f>IFERROR((generation!J257*1000)/(365*24*capacity!J257),0)</f>
        <v>0</v>
      </c>
      <c r="G257" s="55">
        <f>IFERROR((generation!K257*1000)/(365*24*capacity!K257),0)</f>
        <v>0.13869330090798243</v>
      </c>
      <c r="H257" s="55">
        <f>IFERROR((generation!L257*1000)/(365*24*capacity!L257),0)</f>
        <v>0.19266564277931045</v>
      </c>
      <c r="I257" s="55">
        <f>IFERROR((generation!M257*1000)/(365*24*capacity!M257),0)</f>
        <v>0.1296928399138442</v>
      </c>
      <c r="J257" s="55">
        <f>IFERROR((generation!N257*1000)/(365*24*capacity!N257),0)</f>
        <v>0.16571479810729903</v>
      </c>
      <c r="K257" s="55">
        <f>IFERROR((generation!O257*1000)/(365*24*capacity!O257),0)</f>
        <v>0.16430653846330706</v>
      </c>
      <c r="L257" s="55">
        <f>IFERROR((generation!P257*1000)/(365*24*capacity!P257),0)</f>
        <v>0.15726524024334726</v>
      </c>
      <c r="M257" s="55">
        <f>IF(AND(AVERAGE(D257:L257)&gt;0,AVERAGE(D257:L257)&lt;1),AVERAGE(D257:L257),CUF_sources!C$23)</f>
        <v>0.10537092893501004</v>
      </c>
      <c r="N257" s="55">
        <f>IFERROR(M257*(CUF_sources!D$23/CUF_sources!C$23),0)</f>
        <v>0.10948698084653387</v>
      </c>
      <c r="O257" s="55">
        <f>IFERROR(N257*(CUF_sources!E$23/CUF_sources!D$23),0)</f>
        <v>0.11236821718460056</v>
      </c>
      <c r="P257" s="55">
        <f>IFERROR(O257*(CUF_sources!F$23/CUF_sources!E$23),0)</f>
        <v>0.11524945352266726</v>
      </c>
      <c r="Q257" s="55">
        <f>IFERROR(P257*(CUF_sources!G$23/CUF_sources!F$23),0)</f>
        <v>0.11813068986073393</v>
      </c>
      <c r="R257" s="55">
        <f>IFERROR(Q257*(CUF_sources!H$23/CUF_sources!G$23),0)</f>
        <v>0.12101192619880058</v>
      </c>
      <c r="S257" s="55">
        <f>IFERROR(R257*(CUF_sources!I$23/CUF_sources!H$23),0)</f>
        <v>0.12101192619880058</v>
      </c>
      <c r="T257" s="55">
        <f>IFERROR(S257*(CUF_sources!J$23/CUF_sources!I$23),0)</f>
        <v>0.12101192619880058</v>
      </c>
      <c r="U257" s="55">
        <f>IF(M257&gt;0,M257,CUF_sources!C$23)</f>
        <v>0.10537092893501004</v>
      </c>
      <c r="V257" s="55">
        <f>IFERROR(U257*(CUF_sources!D$23/CUF_sources!C$23),0)</f>
        <v>0.10948698084653387</v>
      </c>
      <c r="W257" s="55">
        <f>IFERROR(V257*(CUF_sources!E$23/CUF_sources!D$23),0)</f>
        <v>0.11236821718460056</v>
      </c>
      <c r="X257" s="55">
        <f>IFERROR(W257*(CUF_sources!F$23/CUF_sources!E$23),0)</f>
        <v>0.11524945352266726</v>
      </c>
      <c r="Y257" s="55">
        <f>IFERROR(X257*(CUF_sources!G$23/CUF_sources!F$23),0)</f>
        <v>0.11813068986073393</v>
      </c>
      <c r="Z257" s="55">
        <f>IFERROR(Y257*(CUF_sources!H$23/CUF_sources!G$23),0)</f>
        <v>0.12101192619880058</v>
      </c>
      <c r="AA257" s="55">
        <f>IFERROR(Z257*(CUF_sources!I$23/CUF_sources!H$23),0)</f>
        <v>0.12101192619880058</v>
      </c>
      <c r="AB257" s="55">
        <f>IFERROR(AA257*(CUF_sources!J$23/CUF_sources!I$23),0)</f>
        <v>0.12101192619880058</v>
      </c>
      <c r="AC257" s="55">
        <f>CUF_sources!C$23</f>
        <v>0.18285714285714286</v>
      </c>
      <c r="AD257" s="55">
        <f>CUF_sources!D$23</f>
        <v>0.19</v>
      </c>
      <c r="AE257" s="55">
        <f>CUF_sources!E$23</f>
        <v>0.19500000000000001</v>
      </c>
      <c r="AF257" s="55">
        <f>CUF_sources!F$23</f>
        <v>0.2</v>
      </c>
      <c r="AG257" s="55">
        <f>CUF_sources!G$23</f>
        <v>0.20500000000000002</v>
      </c>
      <c r="AH257" s="55">
        <f>CUF_sources!H$23</f>
        <v>0.21</v>
      </c>
      <c r="AI257" s="55">
        <f>CUF_sources!I$23</f>
        <v>0.21</v>
      </c>
      <c r="AJ257" s="55">
        <f>CUF_sources!J$23</f>
        <v>0.21</v>
      </c>
    </row>
    <row r="258" spans="1:36" ht="15" customHeight="1" x14ac:dyDescent="0.25">
      <c r="A258" s="9" t="s">
        <v>7</v>
      </c>
      <c r="B258" s="9" t="s">
        <v>81</v>
      </c>
      <c r="C258" s="9" t="s">
        <v>86</v>
      </c>
      <c r="D258" s="55">
        <f>IFERROR((generation!H258*1000)/(365*24*capacity!H258),0)</f>
        <v>0.1036589697459385</v>
      </c>
      <c r="E258" s="55">
        <f>IFERROR((generation!I258*1000)/(365*24*capacity!I258),0)</f>
        <v>0.11704123516863639</v>
      </c>
      <c r="F258" s="55">
        <f>IFERROR((generation!J258*1000)/(365*24*capacity!J258),0)</f>
        <v>0.11384592443545249</v>
      </c>
      <c r="G258" s="55">
        <f>IFERROR((generation!K258*1000)/(365*24*capacity!K258),0)</f>
        <v>0.14312831694379083</v>
      </c>
      <c r="H258" s="55">
        <f>IFERROR((generation!L258*1000)/(365*24*capacity!L258),0)</f>
        <v>0.14365763764254741</v>
      </c>
      <c r="I258" s="55">
        <f>IFERROR((generation!M258*1000)/(365*24*capacity!M258),0)</f>
        <v>0.15714255505113914</v>
      </c>
      <c r="J258" s="55">
        <f>IFERROR((generation!N258*1000)/(365*24*capacity!N258),0)</f>
        <v>0.16573485752425771</v>
      </c>
      <c r="K258" s="55">
        <f>IFERROR((generation!O258*1000)/(365*24*capacity!O258),0)</f>
        <v>0.16430664035333969</v>
      </c>
      <c r="L258" s="55">
        <f>IFERROR((generation!P258*1000)/(365*24*capacity!P258),0)</f>
        <v>0.15726798783129334</v>
      </c>
      <c r="M258" s="55">
        <f>IF(AND(AVERAGE(D258:L258)&gt;0,AVERAGE(D258:L258)&lt;1),AVERAGE(D258:L258),CUF_sources!C$24)</f>
        <v>0.14064268052182172</v>
      </c>
      <c r="N258" s="55">
        <f>IFERROR(M258*(CUF_sources!D$24/CUF_sources!C$24),0)</f>
        <v>0.14064268052182172</v>
      </c>
      <c r="O258" s="55">
        <f>IFERROR(N258*(CUF_sources!E$24/CUF_sources!D$24),0)</f>
        <v>0.14650279221023096</v>
      </c>
      <c r="P258" s="55">
        <f>IFERROR(O258*(CUF_sources!F$24/CUF_sources!E$24),0)</f>
        <v>0.15236290389864021</v>
      </c>
      <c r="Q258" s="55">
        <f>IFERROR(P258*(CUF_sources!G$24/CUF_sources!F$24),0)</f>
        <v>0.15822301558704946</v>
      </c>
      <c r="R258" s="55">
        <f>IFERROR(Q258*(CUF_sources!H$24/CUF_sources!G$24),0)</f>
        <v>0.16408312727545868</v>
      </c>
      <c r="S258" s="55">
        <f>IFERROR(R258*(CUF_sources!I$24/CUF_sources!H$24),0)</f>
        <v>0.16408312727545868</v>
      </c>
      <c r="T258" s="55">
        <f>IFERROR(S258*(CUF_sources!J$24/CUF_sources!I$24),0)</f>
        <v>0.16408312727545868</v>
      </c>
      <c r="U258" s="55">
        <f>IF(M258&gt;0,M258,CUF_sources!C$24)</f>
        <v>0.14064268052182172</v>
      </c>
      <c r="V258" s="55">
        <f>IFERROR(U258*(CUF_sources!D$24/CUF_sources!C$24),0)</f>
        <v>0.14064268052182172</v>
      </c>
      <c r="W258" s="55">
        <f>IFERROR(V258*(CUF_sources!E$24/CUF_sources!D$24),0)</f>
        <v>0.14650279221023096</v>
      </c>
      <c r="X258" s="55">
        <f>IFERROR(W258*(CUF_sources!F$24/CUF_sources!E$24),0)</f>
        <v>0.15236290389864021</v>
      </c>
      <c r="Y258" s="55">
        <f>IFERROR(X258*(CUF_sources!G$24/CUF_sources!F$24),0)</f>
        <v>0.15822301558704946</v>
      </c>
      <c r="Z258" s="55">
        <f>IFERROR(Y258*(CUF_sources!H$24/CUF_sources!G$24),0)</f>
        <v>0.16408312727545868</v>
      </c>
      <c r="AA258" s="55">
        <f>IFERROR(Z258*(CUF_sources!I$24/CUF_sources!H$24),0)</f>
        <v>0.16408312727545868</v>
      </c>
      <c r="AB258" s="55">
        <f>IFERROR(AA258*(CUF_sources!J$24/CUF_sources!I$24),0)</f>
        <v>0.16408312727545868</v>
      </c>
      <c r="AC258" s="55">
        <f>CUF_sources!C$24</f>
        <v>0.12</v>
      </c>
      <c r="AD258" s="55">
        <f>CUF_sources!D$24</f>
        <v>0.12</v>
      </c>
      <c r="AE258" s="55">
        <f>CUF_sources!E$24</f>
        <v>0.125</v>
      </c>
      <c r="AF258" s="55">
        <f>CUF_sources!F$24</f>
        <v>0.13</v>
      </c>
      <c r="AG258" s="55">
        <f>CUF_sources!G$24</f>
        <v>0.13500000000000001</v>
      </c>
      <c r="AH258" s="55">
        <f>CUF_sources!H$24</f>
        <v>0.14000000000000001</v>
      </c>
      <c r="AI258" s="55">
        <f>CUF_sources!I$24</f>
        <v>0.14000000000000001</v>
      </c>
      <c r="AJ258" s="55">
        <f>CUF_sources!J$24</f>
        <v>0.14000000000000001</v>
      </c>
    </row>
    <row r="259" spans="1:36" ht="15" customHeight="1" x14ac:dyDescent="0.25">
      <c r="A259" s="9" t="s">
        <v>7</v>
      </c>
      <c r="B259" s="9" t="s">
        <v>41</v>
      </c>
      <c r="C259" s="9" t="s">
        <v>42</v>
      </c>
      <c r="D259" s="55">
        <f>IFERROR((generation!H259*1000)/(365*24*capacity!H259),0)</f>
        <v>0</v>
      </c>
      <c r="E259" s="55">
        <f>IFERROR((generation!I259*1000)/(365*24*capacity!I259),0)</f>
        <v>0</v>
      </c>
      <c r="F259" s="55">
        <f>IFERROR((generation!J259*1000)/(365*24*capacity!J259),0)</f>
        <v>0</v>
      </c>
      <c r="G259" s="55">
        <f>IFERROR((generation!K259*1000)/(365*24*capacity!K259),0)</f>
        <v>0</v>
      </c>
      <c r="H259" s="55">
        <f>IFERROR((generation!L259*1000)/(365*24*capacity!L259),0)</f>
        <v>0</v>
      </c>
      <c r="I259" s="55">
        <f>IFERROR((generation!M259*1000)/(365*24*capacity!M259),0)</f>
        <v>0</v>
      </c>
      <c r="J259" s="55">
        <f>IFERROR((generation!N259*1000)/(365*24*capacity!N259),0)</f>
        <v>0</v>
      </c>
      <c r="K259" s="55">
        <f>IFERROR((generation!O259*1000)/(365*24*capacity!O259),0)</f>
        <v>0</v>
      </c>
      <c r="L259" s="55">
        <f>IFERROR((generation!P259*1000)/(365*24*capacity!P259),0)</f>
        <v>0</v>
      </c>
      <c r="M259" s="55">
        <f>IF(AND(AVERAGE(D259:L259)&gt;0,AVERAGE(D259:L259)&lt;1),AVERAGE(D259:L259),CUF_sources!C$25)</f>
        <v>0.37285714285714283</v>
      </c>
      <c r="N259" s="55">
        <f>IFERROR(M259*(CUF_sources!D$25/CUF_sources!C$25),0)</f>
        <v>0.38000000000000006</v>
      </c>
      <c r="O259" s="55">
        <f>IFERROR(N259*(CUF_sources!E$25/CUF_sources!D$25),0)</f>
        <v>0.39000000000000007</v>
      </c>
      <c r="P259" s="55">
        <f>IFERROR(O259*(CUF_sources!F$25/CUF_sources!E$25),0)</f>
        <v>0.40000000000000013</v>
      </c>
      <c r="Q259" s="55">
        <f>IFERROR(P259*(CUF_sources!G$25/CUF_sources!F$25),0)</f>
        <v>0.40500000000000014</v>
      </c>
      <c r="R259" s="55">
        <f>IFERROR(Q259*(CUF_sources!H$25/CUF_sources!G$25),0)</f>
        <v>0.41000000000000009</v>
      </c>
      <c r="S259" s="55">
        <f>IFERROR(R259*(CUF_sources!I$25/CUF_sources!H$25),0)</f>
        <v>0.41000000000000009</v>
      </c>
      <c r="T259" s="55">
        <f>IFERROR(S259*(CUF_sources!J$25/CUF_sources!I$25),0)</f>
        <v>0.41000000000000009</v>
      </c>
      <c r="U259" s="55">
        <f>IF(M259&gt;0,M259,CUF_sources!C$25)</f>
        <v>0.37285714285714283</v>
      </c>
      <c r="V259" s="55">
        <f>IFERROR(U259*(CUF_sources!D$25/CUF_sources!C$25),0)</f>
        <v>0.38000000000000006</v>
      </c>
      <c r="W259" s="55">
        <f>IFERROR(V259*(CUF_sources!E$25/CUF_sources!D$25),0)</f>
        <v>0.39000000000000007</v>
      </c>
      <c r="X259" s="55">
        <f>IFERROR(W259*(CUF_sources!F$25/CUF_sources!E$25),0)</f>
        <v>0.40000000000000013</v>
      </c>
      <c r="Y259" s="55">
        <f>IFERROR(X259*(CUF_sources!G$25/CUF_sources!F$25),0)</f>
        <v>0.40500000000000014</v>
      </c>
      <c r="Z259" s="55">
        <f>IFERROR(Y259*(CUF_sources!H$25/CUF_sources!G$25),0)</f>
        <v>0.41000000000000009</v>
      </c>
      <c r="AA259" s="55">
        <f>IFERROR(Z259*(CUF_sources!I$25/CUF_sources!H$25),0)</f>
        <v>0.41000000000000009</v>
      </c>
      <c r="AB259" s="55">
        <f>IFERROR(AA259*(CUF_sources!J$25/CUF_sources!I$25),0)</f>
        <v>0.41000000000000009</v>
      </c>
      <c r="AC259" s="55">
        <f>CUF_sources!C$25</f>
        <v>0.37285714285714283</v>
      </c>
      <c r="AD259" s="55">
        <f>CUF_sources!D$25</f>
        <v>0.38</v>
      </c>
      <c r="AE259" s="55">
        <f>CUF_sources!E$25</f>
        <v>0.39</v>
      </c>
      <c r="AF259" s="55">
        <f>CUF_sources!F$25</f>
        <v>0.4</v>
      </c>
      <c r="AG259" s="55">
        <f>CUF_sources!G$25</f>
        <v>0.40500000000000003</v>
      </c>
      <c r="AH259" s="55">
        <f>CUF_sources!H$25</f>
        <v>0.41</v>
      </c>
      <c r="AI259" s="55">
        <f>CUF_sources!I$25</f>
        <v>0.41</v>
      </c>
      <c r="AJ259" s="55">
        <f>CUF_sources!J$25</f>
        <v>0.41</v>
      </c>
    </row>
    <row r="260" spans="1:36" ht="15" customHeight="1" x14ac:dyDescent="0.25">
      <c r="A260" s="9" t="s">
        <v>7</v>
      </c>
      <c r="B260" s="9" t="s">
        <v>43</v>
      </c>
      <c r="C260" s="9" t="s">
        <v>44</v>
      </c>
      <c r="D260" s="55">
        <f>IFERROR((generation!H260*1000)/(365*24*capacity!H260),0)</f>
        <v>0</v>
      </c>
      <c r="E260" s="55">
        <f>IFERROR((generation!I260*1000)/(365*24*capacity!I260),0)</f>
        <v>0</v>
      </c>
      <c r="F260" s="55">
        <f>IFERROR((generation!J260*1000)/(365*24*capacity!J260),0)</f>
        <v>0</v>
      </c>
      <c r="G260" s="55">
        <f>IFERROR((generation!K260*1000)/(365*24*capacity!K260),0)</f>
        <v>0</v>
      </c>
      <c r="H260" s="55">
        <f>IFERROR((generation!L260*1000)/(365*24*capacity!L260),0)</f>
        <v>0</v>
      </c>
      <c r="I260" s="55">
        <f>IFERROR((generation!M260*1000)/(365*24*capacity!M260),0)</f>
        <v>0</v>
      </c>
      <c r="J260" s="55">
        <f>IFERROR((generation!N260*1000)/(365*24*capacity!N260),0)</f>
        <v>0</v>
      </c>
      <c r="K260" s="55">
        <f>IFERROR((generation!O260*1000)/(365*24*capacity!O260),0)</f>
        <v>0</v>
      </c>
      <c r="L260" s="55">
        <f>IFERROR((generation!P260*1000)/(365*24*capacity!P260),0)</f>
        <v>0</v>
      </c>
      <c r="M260" s="55">
        <f>IF(AND(AVERAGE(D260:L260)&gt;0,AVERAGE(D260:L260)&lt;1),AVERAGE(D260:L260),CUF_sources!C$26)</f>
        <v>0.20857142857142857</v>
      </c>
      <c r="N260" s="55">
        <f>IFERROR(M260*(CUF_sources!D$26/CUF_sources!C$26),0)</f>
        <v>0.23</v>
      </c>
      <c r="O260" s="55">
        <f>IFERROR(N260*(CUF_sources!E$26/CUF_sources!D$26),0)</f>
        <v>0.255</v>
      </c>
      <c r="P260" s="55">
        <f>IFERROR(O260*(CUF_sources!F$26/CUF_sources!E$26),0)</f>
        <v>0.28000000000000003</v>
      </c>
      <c r="Q260" s="55">
        <f>IFERROR(P260*(CUF_sources!G$26/CUF_sources!F$26),0)</f>
        <v>0.30000000000000004</v>
      </c>
      <c r="R260" s="55">
        <f>IFERROR(Q260*(CUF_sources!H$26/CUF_sources!G$26),0)</f>
        <v>0.31999999999999995</v>
      </c>
      <c r="S260" s="55">
        <f>IFERROR(R260*(CUF_sources!I$26/CUF_sources!H$26),0)</f>
        <v>0.33999999999999986</v>
      </c>
      <c r="T260" s="55">
        <f>IFERROR(S260*(CUF_sources!J$26/CUF_sources!I$26),0)</f>
        <v>0.35999999999999988</v>
      </c>
      <c r="U260" s="55">
        <f>IF(M260&gt;0,M260,CUF_sources!C$26)</f>
        <v>0.20857142857142857</v>
      </c>
      <c r="V260" s="55">
        <f>IFERROR(U260*(CUF_sources!D$26/CUF_sources!C$26),0)</f>
        <v>0.23</v>
      </c>
      <c r="W260" s="55">
        <f>IFERROR(V260*(CUF_sources!E$26/CUF_sources!D$26),0)</f>
        <v>0.255</v>
      </c>
      <c r="X260" s="55">
        <f>IFERROR(W260*(CUF_sources!F$26/CUF_sources!E$26),0)</f>
        <v>0.28000000000000003</v>
      </c>
      <c r="Y260" s="55">
        <f>IFERROR(X260*(CUF_sources!G$26/CUF_sources!F$26),0)</f>
        <v>0.30000000000000004</v>
      </c>
      <c r="Z260" s="55">
        <f>IFERROR(Y260*(CUF_sources!H$26/CUF_sources!G$26),0)</f>
        <v>0.31999999999999995</v>
      </c>
      <c r="AA260" s="55">
        <f>IFERROR(Z260*(CUF_sources!I$26/CUF_sources!H$26),0)</f>
        <v>0.33999999999999986</v>
      </c>
      <c r="AB260" s="55">
        <f>IFERROR(AA260*(CUF_sources!J$26/CUF_sources!I$26),0)</f>
        <v>0.35999999999999988</v>
      </c>
      <c r="AC260" s="55">
        <f>CUF_sources!C$26</f>
        <v>0.20857142857142857</v>
      </c>
      <c r="AD260" s="55">
        <f>CUF_sources!D$26</f>
        <v>0.23</v>
      </c>
      <c r="AE260" s="55">
        <f>CUF_sources!E$26</f>
        <v>0.255</v>
      </c>
      <c r="AF260" s="55">
        <f>CUF_sources!F$26</f>
        <v>0.28000000000000003</v>
      </c>
      <c r="AG260" s="55">
        <f>CUF_sources!G$26</f>
        <v>0.30000000000000004</v>
      </c>
      <c r="AH260" s="55">
        <f>CUF_sources!H$26</f>
        <v>0.32</v>
      </c>
      <c r="AI260" s="55">
        <f>CUF_sources!I$26</f>
        <v>0.33999999999999997</v>
      </c>
      <c r="AJ260" s="55">
        <f>CUF_sources!J$26</f>
        <v>0.36</v>
      </c>
    </row>
    <row r="261" spans="1:36" ht="15" customHeight="1" x14ac:dyDescent="0.25">
      <c r="A261" s="9" t="s">
        <v>7</v>
      </c>
      <c r="B261" s="9" t="s">
        <v>45</v>
      </c>
      <c r="C261" s="9" t="s">
        <v>46</v>
      </c>
      <c r="D261" s="55">
        <f>IFERROR((generation!H261*1000)/(365*24*capacity!H261),0)</f>
        <v>0</v>
      </c>
      <c r="E261" s="55">
        <f>IFERROR((generation!I261*1000)/(365*24*capacity!I261),0)</f>
        <v>0</v>
      </c>
      <c r="F261" s="55">
        <f>IFERROR((generation!J261*1000)/(365*24*capacity!J261),0)</f>
        <v>0</v>
      </c>
      <c r="G261" s="55">
        <f>IFERROR((generation!K261*1000)/(365*24*capacity!K261),0)</f>
        <v>0</v>
      </c>
      <c r="H261" s="55">
        <f>IFERROR((generation!L261*1000)/(365*24*capacity!L261),0)</f>
        <v>0</v>
      </c>
      <c r="I261" s="55">
        <f>IFERROR((generation!M261*1000)/(365*24*capacity!M261),0)</f>
        <v>0</v>
      </c>
      <c r="J261" s="55">
        <f>IFERROR((generation!N261*1000)/(365*24*capacity!N261),0)</f>
        <v>0</v>
      </c>
      <c r="K261" s="55">
        <f>IFERROR((generation!O261*1000)/(365*24*capacity!O261),0)</f>
        <v>0</v>
      </c>
      <c r="L261" s="55">
        <f>IFERROR((generation!P261*1000)/(365*24*capacity!P261),0)</f>
        <v>0</v>
      </c>
      <c r="M261" s="55">
        <f>IF(AND(AVERAGE(D261:L261)&gt;0,AVERAGE(D261:L261)&lt;1),AVERAGE(D261:L261),CUF_sources!C$27)</f>
        <v>0.95</v>
      </c>
      <c r="N261" s="55">
        <f>IFERROR(M261*(CUF_sources!D$27/CUF_sources!C$27),0)</f>
        <v>0.95</v>
      </c>
      <c r="O261" s="55">
        <f>IFERROR(N261*(CUF_sources!E$27/CUF_sources!D$27),0)</f>
        <v>0.95</v>
      </c>
      <c r="P261" s="55">
        <f>IFERROR(O261*(CUF_sources!F$27/CUF_sources!E$27),0)</f>
        <v>0.95</v>
      </c>
      <c r="Q261" s="55">
        <f>IFERROR(P261*(CUF_sources!G$27/CUF_sources!F$27),0)</f>
        <v>0.95</v>
      </c>
      <c r="R261" s="55">
        <f>IFERROR(Q261*(CUF_sources!H$27/CUF_sources!G$27),0)</f>
        <v>0.95</v>
      </c>
      <c r="S261" s="55">
        <f>IFERROR(R261*(CUF_sources!I$27/CUF_sources!H$27),0)</f>
        <v>0.95</v>
      </c>
      <c r="T261" s="55">
        <f>IFERROR(S261*(CUF_sources!J$27/CUF_sources!I$27),0)</f>
        <v>0.95</v>
      </c>
      <c r="U261" s="55">
        <f>IF(M261&gt;0,M261,CUF_sources!C$27)</f>
        <v>0.95</v>
      </c>
      <c r="V261" s="55">
        <f>IFERROR(U261*(CUF_sources!D$27/CUF_sources!C$27),0)</f>
        <v>0.95</v>
      </c>
      <c r="W261" s="55">
        <f>IFERROR(V261*(CUF_sources!E$27/CUF_sources!D$27),0)</f>
        <v>0.95</v>
      </c>
      <c r="X261" s="55">
        <f>IFERROR(W261*(CUF_sources!F$27/CUF_sources!E$27),0)</f>
        <v>0.95</v>
      </c>
      <c r="Y261" s="55">
        <f>IFERROR(X261*(CUF_sources!G$27/CUF_sources!F$27),0)</f>
        <v>0.95</v>
      </c>
      <c r="Z261" s="55">
        <f>IFERROR(Y261*(CUF_sources!H$27/CUF_sources!G$27),0)</f>
        <v>0.95</v>
      </c>
      <c r="AA261" s="55">
        <f>IFERROR(Z261*(CUF_sources!I$27/CUF_sources!H$27),0)</f>
        <v>0.95</v>
      </c>
      <c r="AB261" s="55">
        <f>IFERROR(AA261*(CUF_sources!J$27/CUF_sources!I$27),0)</f>
        <v>0.95</v>
      </c>
      <c r="AC261" s="55">
        <f>CUF_sources!C$27</f>
        <v>0.95</v>
      </c>
      <c r="AD261" s="55">
        <f>CUF_sources!D$27</f>
        <v>0.95</v>
      </c>
      <c r="AE261" s="55">
        <f>CUF_sources!E$27</f>
        <v>0.95</v>
      </c>
      <c r="AF261" s="55">
        <f>CUF_sources!F$27</f>
        <v>0.95</v>
      </c>
      <c r="AG261" s="55">
        <f>CUF_sources!G$27</f>
        <v>0.95</v>
      </c>
      <c r="AH261" s="55">
        <f>CUF_sources!H$27</f>
        <v>0.95</v>
      </c>
      <c r="AI261" s="55">
        <f>CUF_sources!I$27</f>
        <v>0.95</v>
      </c>
      <c r="AJ261" s="55">
        <f>CUF_sources!J$27</f>
        <v>0.95</v>
      </c>
    </row>
    <row r="262" spans="1:36" ht="15" customHeight="1" x14ac:dyDescent="0.25">
      <c r="A262" s="9" t="s">
        <v>6</v>
      </c>
      <c r="B262" s="9" t="s">
        <v>29</v>
      </c>
      <c r="C262" s="9" t="s">
        <v>30</v>
      </c>
      <c r="D262" s="55">
        <f>IFERROR((generation!H262*1000)/(365*24*capacity!H262),0)</f>
        <v>0.59555629802873367</v>
      </c>
      <c r="E262" s="55">
        <f>IFERROR((generation!I262*1000)/(365*24*capacity!I262),0)</f>
        <v>0.67412852210713892</v>
      </c>
      <c r="F262" s="55">
        <f>IFERROR((generation!J262*1000)/(365*24*capacity!J262),0)</f>
        <v>0.57460477537794963</v>
      </c>
      <c r="G262" s="55">
        <f>IFERROR((generation!K262*1000)/(365*24*capacity!K262),0)</f>
        <v>0.46298040989115208</v>
      </c>
      <c r="H262" s="55">
        <f>IFERROR((generation!L262*1000)/(365*24*capacity!L262),0)</f>
        <v>0.6185192792045876</v>
      </c>
      <c r="I262" s="55">
        <f>IFERROR((generation!M262*1000)/(365*24*capacity!M262),0)</f>
        <v>0.74102477035788816</v>
      </c>
      <c r="J262" s="55">
        <f>IFERROR((generation!N262*1000)/(365*24*capacity!N262),0)</f>
        <v>0.77489580360540333</v>
      </c>
      <c r="K262" s="55">
        <f>IFERROR((generation!O262*1000)/(365*24*capacity!O262),0)</f>
        <v>0.67713618960568489</v>
      </c>
      <c r="L262" s="55">
        <f>IFERROR((generation!P262*1000)/(365*24*capacity!P262),0)</f>
        <v>0.43667817339766057</v>
      </c>
      <c r="M262" s="55">
        <f>IF(AND(AVERAGE(D262:L262)&gt;0,AVERAGE(D262:L262)&lt;1),AVERAGE(D262:L262),CUF_sources!C$15)</f>
        <v>0.61728046906402201</v>
      </c>
      <c r="N262" s="55">
        <f>IFERROR(M262*(CUF_sources!D$15/CUF_sources!C$15),0)</f>
        <v>0.61728046906402201</v>
      </c>
      <c r="O262" s="55">
        <f>IFERROR(N262*(CUF_sources!E$15/CUF_sources!D$15),0)</f>
        <v>0.61728046906402201</v>
      </c>
      <c r="P262" s="55">
        <f>IFERROR(O262*(CUF_sources!F$15/CUF_sources!E$15),0)</f>
        <v>0.61728046906402201</v>
      </c>
      <c r="Q262" s="55">
        <f>IFERROR(P262*(CUF_sources!G$15/CUF_sources!F$15),0)</f>
        <v>0.61728046906402201</v>
      </c>
      <c r="R262" s="55">
        <f>IFERROR(Q262*(CUF_sources!H$15/CUF_sources!G$15),0)</f>
        <v>0.61728046906402201</v>
      </c>
      <c r="S262" s="55">
        <f>IFERROR(R262*(CUF_sources!I$15/CUF_sources!H$15),0)</f>
        <v>0.61728046906402201</v>
      </c>
      <c r="T262" s="55">
        <f>IFERROR(S262*(CUF_sources!J$15/CUF_sources!I$15),0)</f>
        <v>0.61728046906402201</v>
      </c>
      <c r="U262" s="55">
        <f>IF(M262&lt;CUF_sources!C$15,CUF_sources!C$15,CUF!M262)</f>
        <v>0.85</v>
      </c>
      <c r="V262" s="55">
        <f>IFERROR(U262*(CUF_sources!D$15/CUF_sources!C$15),0)</f>
        <v>0.85</v>
      </c>
      <c r="W262" s="55">
        <f>IFERROR(V262*(CUF_sources!E$15/CUF_sources!D$15),0)</f>
        <v>0.85</v>
      </c>
      <c r="X262" s="55">
        <f>IFERROR(W262*(CUF_sources!F$15/CUF_sources!E$15),0)</f>
        <v>0.85</v>
      </c>
      <c r="Y262" s="55">
        <f>IFERROR(X262*(CUF_sources!G$15/CUF_sources!F$15),0)</f>
        <v>0.85</v>
      </c>
      <c r="Z262" s="55">
        <f>IFERROR(Y262*(CUF_sources!H$15/CUF_sources!G$15),0)</f>
        <v>0.85</v>
      </c>
      <c r="AA262" s="55">
        <f>IFERROR(Z262*(CUF_sources!I$15/CUF_sources!H$15),0)</f>
        <v>0.85</v>
      </c>
      <c r="AB262" s="55">
        <f>IFERROR(AA262*(CUF_sources!J$15/CUF_sources!I$15),0)</f>
        <v>0.85</v>
      </c>
      <c r="AC262" s="55">
        <f>CUF_sources!C$15</f>
        <v>0.85</v>
      </c>
      <c r="AD262" s="55">
        <f>CUF_sources!D$15</f>
        <v>0.85</v>
      </c>
      <c r="AE262" s="55">
        <f>CUF_sources!E$15</f>
        <v>0.85</v>
      </c>
      <c r="AF262" s="55">
        <f>CUF_sources!F$15</f>
        <v>0.85</v>
      </c>
      <c r="AG262" s="55">
        <f>CUF_sources!G$15</f>
        <v>0.85</v>
      </c>
      <c r="AH262" s="55">
        <f>CUF_sources!H$15</f>
        <v>0.85</v>
      </c>
      <c r="AI262" s="55">
        <f>CUF_sources!I$15</f>
        <v>0.85</v>
      </c>
      <c r="AJ262" s="55">
        <f>CUF_sources!J$15</f>
        <v>0.85</v>
      </c>
    </row>
    <row r="263" spans="1:36" ht="15" customHeight="1" x14ac:dyDescent="0.25">
      <c r="A263" s="9" t="s">
        <v>6</v>
      </c>
      <c r="B263" s="9" t="s">
        <v>31</v>
      </c>
      <c r="C263" s="9" t="s">
        <v>32</v>
      </c>
      <c r="D263" s="55">
        <f>IFERROR((generation!H263*1000)/(365*24*capacity!H263),0)</f>
        <v>0.45580092373904374</v>
      </c>
      <c r="E263" s="55">
        <f>IFERROR((generation!I263*1000)/(365*24*capacity!I263),0)</f>
        <v>0.3416462576405499</v>
      </c>
      <c r="F263" s="55">
        <f>IFERROR((generation!J263*1000)/(365*24*capacity!J263),0)</f>
        <v>0.30479463470319634</v>
      </c>
      <c r="G263" s="55">
        <f>IFERROR((generation!K263*1000)/(365*24*capacity!K263),0)</f>
        <v>0.30023005866845681</v>
      </c>
      <c r="H263" s="55">
        <f>IFERROR((generation!L263*1000)/(365*24*capacity!L263),0)</f>
        <v>0.26699829378981449</v>
      </c>
      <c r="I263" s="55">
        <f>IFERROR((generation!M263*1000)/(365*24*capacity!M263),0)</f>
        <v>0.30155982368018092</v>
      </c>
      <c r="J263" s="55">
        <f>IFERROR((generation!N263*1000)/(365*24*capacity!N263),0)</f>
        <v>0.34231605073587751</v>
      </c>
      <c r="K263" s="55">
        <f>IFERROR((generation!O263*1000)/(365*24*capacity!O263),0)</f>
        <v>0.35605548615286214</v>
      </c>
      <c r="L263" s="55">
        <f>IFERROR((generation!P263*1000)/(365*24*capacity!P263),0)</f>
        <v>0.51676583583345792</v>
      </c>
      <c r="M263" s="55">
        <f>IF(AND(AVERAGE(D263:L263)&gt;0,AVERAGE(D263:L263)&lt;1),AVERAGE(D263:L263),CUF_sources!C$16)</f>
        <v>0.35401859610482661</v>
      </c>
      <c r="N263" s="55">
        <f>IFERROR(M263*(CUF_sources!D$16/CUF_sources!C$16),0)</f>
        <v>0.35401859610482661</v>
      </c>
      <c r="O263" s="55">
        <f>IFERROR(N263*(CUF_sources!E$16/CUF_sources!D$16),0)</f>
        <v>0.35401859610482661</v>
      </c>
      <c r="P263" s="55">
        <f>IFERROR(O263*(CUF_sources!F$16/CUF_sources!E$16),0)</f>
        <v>0.35401859610482661</v>
      </c>
      <c r="Q263" s="55">
        <f>IFERROR(P263*(CUF_sources!G$16/CUF_sources!F$16),0)</f>
        <v>0.35401859610482661</v>
      </c>
      <c r="R263" s="55">
        <f>IFERROR(Q263*(CUF_sources!H$16/CUF_sources!G$16),0)</f>
        <v>0.35401859610482661</v>
      </c>
      <c r="S263" s="55">
        <f>IFERROR(R263*(CUF_sources!I$16/CUF_sources!H$16),0)</f>
        <v>0.35401859610482661</v>
      </c>
      <c r="T263" s="55">
        <f>IFERROR(S263*(CUF_sources!J$16/CUF_sources!I$16),0)</f>
        <v>0.35401859610482661</v>
      </c>
      <c r="U263" s="55">
        <f>IF(M263&lt;CUF_sources!C$16,CUF_sources!C$16,CUF!M263)</f>
        <v>0.85</v>
      </c>
      <c r="V263" s="55">
        <f>IFERROR(U263*(CUF_sources!D$16/CUF_sources!C$16),0)</f>
        <v>0.85</v>
      </c>
      <c r="W263" s="55">
        <f>IFERROR(V263*(CUF_sources!E$16/CUF_sources!D$16),0)</f>
        <v>0.85</v>
      </c>
      <c r="X263" s="55">
        <f>IFERROR(W263*(CUF_sources!F$16/CUF_sources!E$16),0)</f>
        <v>0.85</v>
      </c>
      <c r="Y263" s="55">
        <f>IFERROR(X263*(CUF_sources!G$16/CUF_sources!F$16),0)</f>
        <v>0.85</v>
      </c>
      <c r="Z263" s="55">
        <f>IFERROR(Y263*(CUF_sources!H$16/CUF_sources!G$16),0)</f>
        <v>0.85</v>
      </c>
      <c r="AA263" s="55">
        <f>IFERROR(Z263*(CUF_sources!I$16/CUF_sources!H$16),0)</f>
        <v>0.85</v>
      </c>
      <c r="AB263" s="55">
        <f>IFERROR(AA263*(CUF_sources!J$16/CUF_sources!I$16),0)</f>
        <v>0.85</v>
      </c>
      <c r="AC263" s="55">
        <f>CUF_sources!C$16</f>
        <v>0.85</v>
      </c>
      <c r="AD263" s="55">
        <f>CUF_sources!D$16</f>
        <v>0.85</v>
      </c>
      <c r="AE263" s="55">
        <f>CUF_sources!E$16</f>
        <v>0.85</v>
      </c>
      <c r="AF263" s="55">
        <f>CUF_sources!F$16</f>
        <v>0.85</v>
      </c>
      <c r="AG263" s="55">
        <f>CUF_sources!G$16</f>
        <v>0.85</v>
      </c>
      <c r="AH263" s="55">
        <f>CUF_sources!H$16</f>
        <v>0.85</v>
      </c>
      <c r="AI263" s="55">
        <f>CUF_sources!I$16</f>
        <v>0.85</v>
      </c>
      <c r="AJ263" s="55">
        <f>CUF_sources!J$16</f>
        <v>0.85</v>
      </c>
    </row>
    <row r="264" spans="1:36" ht="15" customHeight="1" x14ac:dyDescent="0.25">
      <c r="A264" s="9" t="s">
        <v>6</v>
      </c>
      <c r="B264" s="9" t="s">
        <v>33</v>
      </c>
      <c r="C264" s="9" t="s">
        <v>34</v>
      </c>
      <c r="D264" s="55">
        <f>IFERROR((generation!H264*1000)/(365*24*capacity!H264),0)</f>
        <v>0.92689587250425287</v>
      </c>
      <c r="E264" s="55">
        <f>IFERROR((generation!I264*1000)/(365*24*capacity!I264),0)</f>
        <v>0.87630942788074129</v>
      </c>
      <c r="F264" s="55">
        <f>IFERROR((generation!J264*1000)/(365*24*capacity!J264),0)</f>
        <v>0.6804594454643883</v>
      </c>
      <c r="G264" s="55">
        <f>IFERROR((generation!K264*1000)/(365*24*capacity!K264),0)</f>
        <v>0.96290542767029141</v>
      </c>
      <c r="H264" s="55">
        <f>IFERROR((generation!L264*1000)/(365*24*capacity!L264),0)</f>
        <v>0.95985524643411946</v>
      </c>
      <c r="I264" s="55">
        <f>IFERROR((generation!M264*1000)/(365*24*capacity!M264),0)</f>
        <v>0.93213717459869139</v>
      </c>
      <c r="J264" s="55">
        <f>IFERROR((generation!N264*1000)/(365*24*capacity!N264),0)</f>
        <v>0.80084686720331399</v>
      </c>
      <c r="K264" s="55">
        <f>IFERROR((generation!O264*1000)/(365*24*capacity!O264),0)</f>
        <v>0.82727722073153509</v>
      </c>
      <c r="L264" s="55">
        <f>IFERROR((generation!P264*1000)/(365*24*capacity!P264),0)</f>
        <v>0.92024384503130441</v>
      </c>
      <c r="M264" s="55">
        <f>IF(AND(AVERAGE(D264:L264)&gt;0,AVERAGE(D264:L264)&lt;1),AVERAGE(D264:L264),CUF_sources!C$17)</f>
        <v>0.87632561416873755</v>
      </c>
      <c r="N264" s="55">
        <f>IFERROR(M264*(CUF_sources!D$17/CUF_sources!C$17),0)</f>
        <v>0.87632561416873755</v>
      </c>
      <c r="O264" s="55">
        <f>IFERROR(N264*(CUF_sources!E$17/CUF_sources!D$17),0)</f>
        <v>0.87632561416873755</v>
      </c>
      <c r="P264" s="55">
        <f>IFERROR(O264*(CUF_sources!F$17/CUF_sources!E$17),0)</f>
        <v>0.87632561416873755</v>
      </c>
      <c r="Q264" s="55">
        <f>IFERROR(P264*(CUF_sources!G$17/CUF_sources!F$17),0)</f>
        <v>0.87632561416873755</v>
      </c>
      <c r="R264" s="55">
        <f>IFERROR(Q264*(CUF_sources!H$17/CUF_sources!G$17),0)</f>
        <v>0.87632561416873755</v>
      </c>
      <c r="S264" s="55">
        <f>IFERROR(R264*(CUF_sources!I$17/CUF_sources!H$17),0)</f>
        <v>0.87632561416873755</v>
      </c>
      <c r="T264" s="55">
        <f>IFERROR(S264*(CUF_sources!J$17/CUF_sources!I$17),0)</f>
        <v>0.87632561416873755</v>
      </c>
      <c r="U264" s="55">
        <f>IF(M264&lt;CUF_sources!C$17,CUF_sources!C$17,CUF!M264)</f>
        <v>0.87632561416873755</v>
      </c>
      <c r="V264" s="55">
        <f>IFERROR(U264*(CUF_sources!D$17/CUF_sources!C$17),0)</f>
        <v>0.87632561416873755</v>
      </c>
      <c r="W264" s="55">
        <f>IFERROR(V264*(CUF_sources!E$17/CUF_sources!D$17),0)</f>
        <v>0.87632561416873755</v>
      </c>
      <c r="X264" s="55">
        <f>IFERROR(W264*(CUF_sources!F$17/CUF_sources!E$17),0)</f>
        <v>0.87632561416873755</v>
      </c>
      <c r="Y264" s="55">
        <f>IFERROR(X264*(CUF_sources!G$17/CUF_sources!F$17),0)</f>
        <v>0.87632561416873755</v>
      </c>
      <c r="Z264" s="55">
        <f>IFERROR(Y264*(CUF_sources!H$17/CUF_sources!G$17),0)</f>
        <v>0.87632561416873755</v>
      </c>
      <c r="AA264" s="55">
        <f>IFERROR(Z264*(CUF_sources!I$17/CUF_sources!H$17),0)</f>
        <v>0.87632561416873755</v>
      </c>
      <c r="AB264" s="55">
        <f>IFERROR(AA264*(CUF_sources!J$17/CUF_sources!I$17),0)</f>
        <v>0.87632561416873755</v>
      </c>
      <c r="AC264" s="55">
        <f>CUF_sources!C$17</f>
        <v>0.81</v>
      </c>
      <c r="AD264" s="55">
        <f>CUF_sources!D$17</f>
        <v>0.81</v>
      </c>
      <c r="AE264" s="55">
        <f>CUF_sources!E$17</f>
        <v>0.81</v>
      </c>
      <c r="AF264" s="55">
        <f>CUF_sources!F$17</f>
        <v>0.81</v>
      </c>
      <c r="AG264" s="55">
        <f>CUF_sources!G$17</f>
        <v>0.81</v>
      </c>
      <c r="AH264" s="55">
        <f>CUF_sources!H$17</f>
        <v>0.81</v>
      </c>
      <c r="AI264" s="55">
        <f>CUF_sources!I$17</f>
        <v>0.81</v>
      </c>
      <c r="AJ264" s="55">
        <f>CUF_sources!J$17</f>
        <v>0.81</v>
      </c>
    </row>
    <row r="265" spans="1:36" ht="15" customHeight="1" x14ac:dyDescent="0.25">
      <c r="A265" s="9" t="s">
        <v>6</v>
      </c>
      <c r="B265" s="9" t="s">
        <v>35</v>
      </c>
      <c r="C265" s="9" t="s">
        <v>36</v>
      </c>
      <c r="D265" s="55">
        <f>IFERROR((generation!H265*1000)/(365*24*capacity!H265),0)</f>
        <v>0.17586079229914847</v>
      </c>
      <c r="E265" s="55">
        <f>IFERROR((generation!I265*1000)/(365*24*capacity!I265),0)</f>
        <v>0.32206590151795633</v>
      </c>
      <c r="F265" s="55">
        <f>IFERROR((generation!J265*1000)/(365*24*capacity!J265),0)</f>
        <v>0.35268419104035542</v>
      </c>
      <c r="G265" s="55">
        <f>IFERROR((generation!K265*1000)/(365*24*capacity!K265),0)</f>
        <v>0.3461680858941133</v>
      </c>
      <c r="H265" s="55">
        <f>IFERROR((generation!L265*1000)/(365*24*capacity!L265),0)</f>
        <v>0.28600209798839937</v>
      </c>
      <c r="I265" s="55">
        <f>IFERROR((generation!M265*1000)/(365*24*capacity!M265),0)</f>
        <v>0.30877144267555229</v>
      </c>
      <c r="J265" s="55">
        <f>IFERROR((generation!N265*1000)/(365*24*capacity!N265),0)</f>
        <v>0.18745217820560287</v>
      </c>
      <c r="K265" s="55">
        <f>IFERROR((generation!O265*1000)/(365*24*capacity!O265),0)</f>
        <v>0.22321362458348759</v>
      </c>
      <c r="L265" s="55">
        <f>IFERROR((generation!P265*1000)/(365*24*capacity!P265),0)</f>
        <v>0.22887202270763915</v>
      </c>
      <c r="M265" s="55">
        <f>IF(AND(AVERAGE(D265:L265)&gt;0,AVERAGE(D265:L265)&lt;1),AVERAGE(D265:L265),CUF_sources!C$18)</f>
        <v>0.27012114854580616</v>
      </c>
      <c r="N265" s="55">
        <f>IFERROR(M265*(CUF_sources!D$18/CUF_sources!C$18),0)</f>
        <v>0.27012114854580616</v>
      </c>
      <c r="O265" s="55">
        <f>IFERROR(N265*(CUF_sources!E$18/CUF_sources!D$18),0)</f>
        <v>0.27012114854580616</v>
      </c>
      <c r="P265" s="55">
        <f>IFERROR(O265*(CUF_sources!F$18/CUF_sources!E$18),0)</f>
        <v>0.27012114854580616</v>
      </c>
      <c r="Q265" s="55">
        <f>IFERROR(P265*(CUF_sources!G$18/CUF_sources!F$18),0)</f>
        <v>0.27012114854580616</v>
      </c>
      <c r="R265" s="55">
        <f>IFERROR(Q265*(CUF_sources!H$18/CUF_sources!G$18),0)</f>
        <v>0.27012114854580616</v>
      </c>
      <c r="S265" s="55">
        <f>IFERROR(R265*(CUF_sources!I$18/CUF_sources!H$18),0)</f>
        <v>0.27012114854580616</v>
      </c>
      <c r="T265" s="55">
        <f>IFERROR(S265*(CUF_sources!J$18/CUF_sources!I$18),0)</f>
        <v>0.27012114854580616</v>
      </c>
      <c r="U265" s="55">
        <f>IF(M265&gt;0,M265,CUF_sources!C$18)</f>
        <v>0.27012114854580616</v>
      </c>
      <c r="V265" s="55">
        <f>IFERROR(U265*(CUF_sources!D$18/CUF_sources!C$18),0)</f>
        <v>0.27012114854580616</v>
      </c>
      <c r="W265" s="55">
        <f>IFERROR(V265*(CUF_sources!E$18/CUF_sources!D$18),0)</f>
        <v>0.27012114854580616</v>
      </c>
      <c r="X265" s="55">
        <f>IFERROR(W265*(CUF_sources!F$18/CUF_sources!E$18),0)</f>
        <v>0.27012114854580616</v>
      </c>
      <c r="Y265" s="55">
        <f>IFERROR(X265*(CUF_sources!G$18/CUF_sources!F$18),0)</f>
        <v>0.27012114854580616</v>
      </c>
      <c r="Z265" s="55">
        <f>IFERROR(Y265*(CUF_sources!H$18/CUF_sources!G$18),0)</f>
        <v>0.27012114854580616</v>
      </c>
      <c r="AA265" s="55">
        <f>IFERROR(Z265*(CUF_sources!I$18/CUF_sources!H$18),0)</f>
        <v>0.27012114854580616</v>
      </c>
      <c r="AB265" s="55">
        <f>IFERROR(AA265*(CUF_sources!J$18/CUF_sources!I$18),0)</f>
        <v>0.27012114854580616</v>
      </c>
      <c r="AC265" s="55">
        <f>CUF_sources!C$18</f>
        <v>0.37</v>
      </c>
      <c r="AD265" s="55">
        <f>CUF_sources!D$18</f>
        <v>0.37</v>
      </c>
      <c r="AE265" s="55">
        <f>CUF_sources!E$18</f>
        <v>0.37</v>
      </c>
      <c r="AF265" s="55">
        <f>CUF_sources!F$18</f>
        <v>0.37</v>
      </c>
      <c r="AG265" s="55">
        <f>CUF_sources!G$18</f>
        <v>0.37</v>
      </c>
      <c r="AH265" s="55">
        <f>CUF_sources!H$18</f>
        <v>0.37</v>
      </c>
      <c r="AI265" s="55">
        <f>CUF_sources!I$18</f>
        <v>0.37</v>
      </c>
      <c r="AJ265" s="55">
        <f>CUF_sources!J$18</f>
        <v>0.37</v>
      </c>
    </row>
    <row r="266" spans="1:36" ht="15" customHeight="1" x14ac:dyDescent="0.25">
      <c r="A266" s="9" t="s">
        <v>6</v>
      </c>
      <c r="B266" s="9" t="s">
        <v>79</v>
      </c>
      <c r="C266" s="9" t="s">
        <v>83</v>
      </c>
      <c r="D266" s="55">
        <f>IFERROR((generation!H266*1000)/(365*24*capacity!H266),0)</f>
        <v>0.23500400199443658</v>
      </c>
      <c r="E266" s="55">
        <f>IFERROR((generation!I266*1000)/(365*24*capacity!I266),0)</f>
        <v>0.21705401795421364</v>
      </c>
      <c r="F266" s="55">
        <f>IFERROR((generation!J266*1000)/(365*24*capacity!J266),0)</f>
        <v>0.2230764036272429</v>
      </c>
      <c r="G266" s="55">
        <f>IFERROR((generation!K266*1000)/(365*24*capacity!K266),0)</f>
        <v>0.21856769575222987</v>
      </c>
      <c r="H266" s="55">
        <f>IFERROR((generation!L266*1000)/(365*24*capacity!L266),0)</f>
        <v>0.24155326392212459</v>
      </c>
      <c r="I266" s="55">
        <f>IFERROR((generation!M266*1000)/(365*24*capacity!M266),0)</f>
        <v>0.20414681057146811</v>
      </c>
      <c r="J266" s="55">
        <f>IFERROR((generation!N266*1000)/(365*24*capacity!N266),0)</f>
        <v>0.2416538263995891</v>
      </c>
      <c r="K266" s="55">
        <f>IFERROR((generation!O266*1000)/(365*24*capacity!O266),0)</f>
        <v>0.22984937221256532</v>
      </c>
      <c r="L266" s="55">
        <f>IFERROR((generation!P266*1000)/(365*24*capacity!P266),0)</f>
        <v>0.25682730611732324</v>
      </c>
      <c r="M266" s="55">
        <f>IF(AND(AVERAGE(D266:L266)&gt;0,AVERAGE(D266:L266)&lt;1),AVERAGE(D266:L266),CUF_sources!C$19)</f>
        <v>0.2297480776167993</v>
      </c>
      <c r="N266" s="55">
        <f>IFERROR(M266*(CUF_sources!D$19/CUF_sources!C$19),0)</f>
        <v>0.27569769314015913</v>
      </c>
      <c r="O266" s="55">
        <f>IFERROR(N266*(CUF_sources!E$19/CUF_sources!D$19),0)</f>
        <v>0.29867250090183906</v>
      </c>
      <c r="P266" s="55">
        <f>IFERROR(O266*(CUF_sources!F$19/CUF_sources!E$19),0)</f>
        <v>0.32164730866351904</v>
      </c>
      <c r="Q266" s="55">
        <f>IFERROR(P266*(CUF_sources!G$19/CUF_sources!F$19),0)</f>
        <v>0.34462211642519897</v>
      </c>
      <c r="R266" s="55">
        <f>IFERROR(Q266*(CUF_sources!H$19/CUF_sources!G$19),0)</f>
        <v>0.36759692418687889</v>
      </c>
      <c r="S266" s="55">
        <f>IFERROR(R266*(CUF_sources!I$19/CUF_sources!H$19),0)</f>
        <v>0.39057173194855882</v>
      </c>
      <c r="T266" s="55">
        <f>IFERROR(S266*(CUF_sources!J$19/CUF_sources!I$19),0)</f>
        <v>0.41354653971023875</v>
      </c>
      <c r="U266" s="55">
        <f>IF(M266&gt;0,M266,CUF_sources!C$19)</f>
        <v>0.2297480776167993</v>
      </c>
      <c r="V266" s="55">
        <f>IFERROR(U266*(CUF_sources!D$19/CUF_sources!C$19),0)</f>
        <v>0.27569769314015913</v>
      </c>
      <c r="W266" s="55">
        <f>IFERROR(V266*(CUF_sources!E$19/CUF_sources!D$19),0)</f>
        <v>0.29867250090183906</v>
      </c>
      <c r="X266" s="55">
        <f>IFERROR(W266*(CUF_sources!F$19/CUF_sources!E$19),0)</f>
        <v>0.32164730866351904</v>
      </c>
      <c r="Y266" s="55">
        <f>IFERROR(X266*(CUF_sources!G$19/CUF_sources!F$19),0)</f>
        <v>0.34462211642519897</v>
      </c>
      <c r="Z266" s="55">
        <f>IFERROR(Y266*(CUF_sources!H$19/CUF_sources!G$19),0)</f>
        <v>0.36759692418687889</v>
      </c>
      <c r="AA266" s="55">
        <f>IFERROR(Z266*(CUF_sources!I$19/CUF_sources!H$19),0)</f>
        <v>0.39057173194855882</v>
      </c>
      <c r="AB266" s="55">
        <f>IFERROR(AA266*(CUF_sources!J$19/CUF_sources!I$19),0)</f>
        <v>0.41354653971023875</v>
      </c>
      <c r="AC266" s="55">
        <f>CUF_sources!C$19</f>
        <v>0.25</v>
      </c>
      <c r="AD266" s="55">
        <f>CUF_sources!D$19</f>
        <v>0.3</v>
      </c>
      <c r="AE266" s="55">
        <f>CUF_sources!E$19</f>
        <v>0.32499999999999996</v>
      </c>
      <c r="AF266" s="55">
        <f>CUF_sources!F$19</f>
        <v>0.35</v>
      </c>
      <c r="AG266" s="55">
        <f>CUF_sources!G$19</f>
        <v>0.375</v>
      </c>
      <c r="AH266" s="55">
        <f>CUF_sources!H$19</f>
        <v>0.4</v>
      </c>
      <c r="AI266" s="55">
        <f>CUF_sources!I$19</f>
        <v>0.42500000000000004</v>
      </c>
      <c r="AJ266" s="55">
        <f>CUF_sources!J$19</f>
        <v>0.45</v>
      </c>
    </row>
    <row r="267" spans="1:36" ht="15" customHeight="1" x14ac:dyDescent="0.25">
      <c r="A267" s="9" t="s">
        <v>6</v>
      </c>
      <c r="B267" s="9" t="s">
        <v>78</v>
      </c>
      <c r="C267" s="9" t="s">
        <v>84</v>
      </c>
      <c r="D267" s="55">
        <f>IFERROR((generation!H267*1000)/(365*24*capacity!H267),0)</f>
        <v>0.40141642633982216</v>
      </c>
      <c r="E267" s="55">
        <f>IFERROR((generation!I267*1000)/(365*24*capacity!I267),0)</f>
        <v>0.39516592565889608</v>
      </c>
      <c r="F267" s="55">
        <f>IFERROR((generation!J267*1000)/(365*24*capacity!J267),0)</f>
        <v>0.38606805255146998</v>
      </c>
      <c r="G267" s="55">
        <f>IFERROR((generation!K267*1000)/(365*24*capacity!K267),0)</f>
        <v>0.37470710165825521</v>
      </c>
      <c r="H267" s="55">
        <f>IFERROR((generation!L267*1000)/(365*24*capacity!L267),0)</f>
        <v>0.36130264891344666</v>
      </c>
      <c r="I267" s="55">
        <f>IFERROR((generation!M267*1000)/(365*24*capacity!M267),0)</f>
        <v>0.27065398911171229</v>
      </c>
      <c r="J267" s="55">
        <f>IFERROR((generation!N267*1000)/(365*24*capacity!N267),0)</f>
        <v>0.44129449907673807</v>
      </c>
      <c r="K267" s="55">
        <f>IFERROR((generation!O267*1000)/(365*24*capacity!O267),0)</f>
        <v>0.43302557936473857</v>
      </c>
      <c r="L267" s="55">
        <f>IFERROR((generation!P267*1000)/(365*24*capacity!P267),0)</f>
        <v>0.42618640347738129</v>
      </c>
      <c r="M267" s="55">
        <f>IF(AND(AVERAGE(D267:L267)&gt;0,AVERAGE(D267:L267)&lt;1),AVERAGE(D267:L267),CUF_sources!C$20)</f>
        <v>0.38775784735027341</v>
      </c>
      <c r="N267" s="55">
        <f>IFERROR(M267*(CUF_sources!D$20/CUF_sources!C$20),0)</f>
        <v>0.43428878903230628</v>
      </c>
      <c r="O267" s="55">
        <f>IFERROR(N267*(CUF_sources!E$20/CUF_sources!D$20),0)</f>
        <v>0.46686044820972922</v>
      </c>
      <c r="P267" s="55">
        <f>IFERROR(O267*(CUF_sources!F$20/CUF_sources!E$20),0)</f>
        <v>0.49943210738715216</v>
      </c>
      <c r="Q267" s="55">
        <f>IFERROR(P267*(CUF_sources!G$20/CUF_sources!F$20),0)</f>
        <v>0.51028932711295971</v>
      </c>
      <c r="R267" s="55">
        <f>IFERROR(Q267*(CUF_sources!H$20/CUF_sources!G$20),0)</f>
        <v>0.52114654683876738</v>
      </c>
      <c r="S267" s="55">
        <f>IFERROR(R267*(CUF_sources!I$20/CUF_sources!H$20),0)</f>
        <v>0.52114654683876738</v>
      </c>
      <c r="T267" s="55">
        <f>IFERROR(S267*(CUF_sources!J$20/CUF_sources!I$20),0)</f>
        <v>0.52114654683876738</v>
      </c>
      <c r="U267" s="55">
        <f>IF(M267&gt;0,M267,CUF_sources!C$20)</f>
        <v>0.38775784735027341</v>
      </c>
      <c r="V267" s="55">
        <f>IFERROR(U267*(CUF_sources!D$20/CUF_sources!C$20),0)</f>
        <v>0.43428878903230628</v>
      </c>
      <c r="W267" s="55">
        <f>IFERROR(V267*(CUF_sources!E$20/CUF_sources!D$20),0)</f>
        <v>0.46686044820972922</v>
      </c>
      <c r="X267" s="55">
        <f>IFERROR(W267*(CUF_sources!F$20/CUF_sources!E$20),0)</f>
        <v>0.49943210738715216</v>
      </c>
      <c r="Y267" s="55">
        <f>IFERROR(X267*(CUF_sources!G$20/CUF_sources!F$20),0)</f>
        <v>0.51028932711295971</v>
      </c>
      <c r="Z267" s="55">
        <f>IFERROR(Y267*(CUF_sources!H$20/CUF_sources!G$20),0)</f>
        <v>0.52114654683876738</v>
      </c>
      <c r="AA267" s="55">
        <f>IFERROR(Z267*(CUF_sources!I$20/CUF_sources!H$20),0)</f>
        <v>0.52114654683876738</v>
      </c>
      <c r="AB267" s="55">
        <f>IFERROR(AA267*(CUF_sources!J$20/CUF_sources!I$20),0)</f>
        <v>0.52114654683876738</v>
      </c>
      <c r="AC267" s="55">
        <f>CUF_sources!C$20</f>
        <v>0.35714285714285715</v>
      </c>
      <c r="AD267" s="55">
        <f>CUF_sources!D$20</f>
        <v>0.4</v>
      </c>
      <c r="AE267" s="55">
        <f>CUF_sources!E$20</f>
        <v>0.43000000000000005</v>
      </c>
      <c r="AF267" s="55">
        <f>CUF_sources!F$20</f>
        <v>0.46</v>
      </c>
      <c r="AG267" s="55">
        <f>CUF_sources!G$20</f>
        <v>0.47</v>
      </c>
      <c r="AH267" s="55">
        <f>CUF_sources!H$20</f>
        <v>0.48</v>
      </c>
      <c r="AI267" s="55">
        <f>CUF_sources!I$20</f>
        <v>0.48</v>
      </c>
      <c r="AJ267" s="55">
        <f>CUF_sources!J$20</f>
        <v>0.48</v>
      </c>
    </row>
    <row r="268" spans="1:36" ht="15" customHeight="1" x14ac:dyDescent="0.25">
      <c r="A268" s="9" t="s">
        <v>6</v>
      </c>
      <c r="B268" s="9" t="s">
        <v>37</v>
      </c>
      <c r="C268" s="9" t="s">
        <v>38</v>
      </c>
      <c r="D268" s="55">
        <f>IFERROR((generation!H268*1000)/(365*24*capacity!H268),0)</f>
        <v>0.80251141552511418</v>
      </c>
      <c r="E268" s="55">
        <f>IFERROR((generation!I268*1000)/(365*24*capacity!I268),0)</f>
        <v>0.60445205479452058</v>
      </c>
      <c r="F268" s="55">
        <f>IFERROR((generation!J268*1000)/(365*24*capacity!J268),0)</f>
        <v>0.52818756585879878</v>
      </c>
      <c r="G268" s="55">
        <f>IFERROR((generation!K268*1000)/(365*24*capacity!K268),0)</f>
        <v>0</v>
      </c>
      <c r="H268" s="55">
        <f>IFERROR((generation!L268*1000)/(365*24*capacity!L268),0)</f>
        <v>0</v>
      </c>
      <c r="I268" s="55">
        <f>IFERROR((generation!M268*1000)/(365*24*capacity!M268),0)</f>
        <v>0</v>
      </c>
      <c r="J268" s="55">
        <f>IFERROR((generation!N268*1000)/(365*24*capacity!N268),0)</f>
        <v>0</v>
      </c>
      <c r="K268" s="55">
        <f>IFERROR((generation!O268*1000)/(365*24*capacity!O268),0)</f>
        <v>0</v>
      </c>
      <c r="L268" s="55">
        <f>IFERROR((generation!P268*1000)/(365*24*capacity!P268),0)</f>
        <v>0</v>
      </c>
      <c r="M268" s="55">
        <f>IF(AND(AVERAGE(D268:L268)&gt;0,AVERAGE(D268:L268)&lt;1),AVERAGE(D268:L268),CUF_sources!C$21)</f>
        <v>0.21501678179760372</v>
      </c>
      <c r="N268" s="55">
        <f>IFERROR(M268*(CUF_sources!D$21/CUF_sources!C$21),0)</f>
        <v>0.21501678179760372</v>
      </c>
      <c r="O268" s="55">
        <f>IFERROR(N268*(CUF_sources!E$21/CUF_sources!D$21),0)</f>
        <v>0.21501678179760372</v>
      </c>
      <c r="P268" s="55">
        <f>IFERROR(O268*(CUF_sources!F$21/CUF_sources!E$21),0)</f>
        <v>0.21501678179760372</v>
      </c>
      <c r="Q268" s="55">
        <f>IFERROR(P268*(CUF_sources!G$21/CUF_sources!F$21),0)</f>
        <v>0.21501678179760372</v>
      </c>
      <c r="R268" s="55">
        <f>IFERROR(Q268*(CUF_sources!H$21/CUF_sources!G$21),0)</f>
        <v>0.21501678179760372</v>
      </c>
      <c r="S268" s="55">
        <f>IFERROR(R268*(CUF_sources!I$21/CUF_sources!H$21),0)</f>
        <v>0.21501678179760372</v>
      </c>
      <c r="T268" s="55">
        <f>IFERROR(S268*(CUF_sources!J$21/CUF_sources!I$21),0)</f>
        <v>0.21501678179760372</v>
      </c>
      <c r="U268" s="55">
        <f>IF(M268&lt;CUF_sources!C$21,CUF_sources!C$21,CUF!M268)</f>
        <v>0.85</v>
      </c>
      <c r="V268" s="55">
        <f>IFERROR(U268*(CUF_sources!D$21/CUF_sources!C$21),0)</f>
        <v>0.85</v>
      </c>
      <c r="W268" s="55">
        <f>IFERROR(V268*(CUF_sources!E$21/CUF_sources!D$21),0)</f>
        <v>0.85</v>
      </c>
      <c r="X268" s="55">
        <f>IFERROR(W268*(CUF_sources!F$21/CUF_sources!E$21),0)</f>
        <v>0.85</v>
      </c>
      <c r="Y268" s="55">
        <f>IFERROR(X268*(CUF_sources!G$21/CUF_sources!F$21),0)</f>
        <v>0.85</v>
      </c>
      <c r="Z268" s="55">
        <f>IFERROR(Y268*(CUF_sources!H$21/CUF_sources!G$21),0)</f>
        <v>0.85</v>
      </c>
      <c r="AA268" s="55">
        <f>IFERROR(Z268*(CUF_sources!I$21/CUF_sources!H$21),0)</f>
        <v>0.85</v>
      </c>
      <c r="AB268" s="55">
        <f>IFERROR(AA268*(CUF_sources!J$21/CUF_sources!I$21),0)</f>
        <v>0.85</v>
      </c>
      <c r="AC268" s="55">
        <f>CUF_sources!C$21</f>
        <v>0.85</v>
      </c>
      <c r="AD268" s="55">
        <f>CUF_sources!D$21</f>
        <v>0.85</v>
      </c>
      <c r="AE268" s="55">
        <f>CUF_sources!E$21</f>
        <v>0.85</v>
      </c>
      <c r="AF268" s="55">
        <f>CUF_sources!F$21</f>
        <v>0.85</v>
      </c>
      <c r="AG268" s="55">
        <f>CUF_sources!G$21</f>
        <v>0.85</v>
      </c>
      <c r="AH268" s="55">
        <f>CUF_sources!H$21</f>
        <v>0.85</v>
      </c>
      <c r="AI268" s="55">
        <f>CUF_sources!I$21</f>
        <v>0.85</v>
      </c>
      <c r="AJ268" s="55">
        <f>CUF_sources!J$21</f>
        <v>0.85</v>
      </c>
    </row>
    <row r="269" spans="1:36" ht="15" customHeight="1" x14ac:dyDescent="0.25">
      <c r="A269" s="9" t="s">
        <v>6</v>
      </c>
      <c r="B269" s="9" t="s">
        <v>39</v>
      </c>
      <c r="C269" s="9" t="s">
        <v>40</v>
      </c>
      <c r="D269" s="55">
        <f>IFERROR((generation!H269*1000)/(365*24*capacity!H269),0)</f>
        <v>0.98853746519216001</v>
      </c>
      <c r="E269" s="55">
        <f>IFERROR((generation!I269*1000)/(365*24*capacity!I269),0)</f>
        <v>0.98330789018939446</v>
      </c>
      <c r="F269" s="55">
        <f>IFERROR((generation!J269*1000)/(365*24*capacity!J269),0)</f>
        <v>0.79878280770684651</v>
      </c>
      <c r="G269" s="55">
        <f>IFERROR((generation!K269*1000)/(365*24*capacity!K269),0)</f>
        <v>0.70418681904253733</v>
      </c>
      <c r="H269" s="55">
        <f>IFERROR((generation!L269*1000)/(365*24*capacity!L269),0)</f>
        <v>0.67516937501548213</v>
      </c>
      <c r="I269" s="55">
        <f>IFERROR((generation!M269*1000)/(365*24*capacity!M269),0)</f>
        <v>0.69059464670928672</v>
      </c>
      <c r="J269" s="55">
        <f>IFERROR((generation!N269*1000)/(365*24*capacity!N269),0)</f>
        <v>0.65488315751758153</v>
      </c>
      <c r="K269" s="55">
        <f>IFERROR((generation!O269*1000)/(365*24*capacity!O269),0)</f>
        <v>0.6118421885059524</v>
      </c>
      <c r="L269" s="55">
        <f>IFERROR((generation!P269*1000)/(365*24*capacity!P269),0)</f>
        <v>0.72327775700511021</v>
      </c>
      <c r="M269" s="55">
        <f>IF(AND(AVERAGE(D269:L269)&gt;0,AVERAGE(D269:L269)&lt;1),AVERAGE(D269:L269),CUF_sources!C$22)</f>
        <v>0.7589535674315947</v>
      </c>
      <c r="N269" s="55">
        <f>IFERROR(M269*(CUF_sources!D$22/CUF_sources!C$22),0)</f>
        <v>0.7589535674315947</v>
      </c>
      <c r="O269" s="55">
        <f>IFERROR(N269*(CUF_sources!E$22/CUF_sources!D$22),0)</f>
        <v>0.7589535674315947</v>
      </c>
      <c r="P269" s="55">
        <f>IFERROR(O269*(CUF_sources!F$22/CUF_sources!E$22),0)</f>
        <v>0.7589535674315947</v>
      </c>
      <c r="Q269" s="55">
        <f>IFERROR(P269*(CUF_sources!G$22/CUF_sources!F$22),0)</f>
        <v>0.7589535674315947</v>
      </c>
      <c r="R269" s="55">
        <f>IFERROR(Q269*(CUF_sources!H$22/CUF_sources!G$22),0)</f>
        <v>0.7589535674315947</v>
      </c>
      <c r="S269" s="55">
        <f>IFERROR(R269*(CUF_sources!I$22/CUF_sources!H$22),0)</f>
        <v>0.7589535674315947</v>
      </c>
      <c r="T269" s="55">
        <f>IFERROR(S269*(CUF_sources!J$22/CUF_sources!I$22),0)</f>
        <v>0.7589535674315947</v>
      </c>
      <c r="U269" s="55">
        <f>IF(M269&lt;CUF_sources!C$22,CUF_sources!C$22,CUF!M269)</f>
        <v>0.7589535674315947</v>
      </c>
      <c r="V269" s="55">
        <f>IFERROR(U269*(CUF_sources!D$22/CUF_sources!C$22),0)</f>
        <v>0.7589535674315947</v>
      </c>
      <c r="W269" s="55">
        <f>IFERROR(V269*(CUF_sources!E$22/CUF_sources!D$22),0)</f>
        <v>0.7589535674315947</v>
      </c>
      <c r="X269" s="55">
        <f>IFERROR(W269*(CUF_sources!F$22/CUF_sources!E$22),0)</f>
        <v>0.7589535674315947</v>
      </c>
      <c r="Y269" s="55">
        <f>IFERROR(X269*(CUF_sources!G$22/CUF_sources!F$22),0)</f>
        <v>0.7589535674315947</v>
      </c>
      <c r="Z269" s="55">
        <f>IFERROR(Y269*(CUF_sources!H$22/CUF_sources!G$22),0)</f>
        <v>0.7589535674315947</v>
      </c>
      <c r="AA269" s="55">
        <f>IFERROR(Z269*(CUF_sources!I$22/CUF_sources!H$22),0)</f>
        <v>0.7589535674315947</v>
      </c>
      <c r="AB269" s="55">
        <f>IFERROR(AA269*(CUF_sources!J$22/CUF_sources!I$22),0)</f>
        <v>0.7589535674315947</v>
      </c>
      <c r="AC269" s="55">
        <f>CUF_sources!C$22</f>
        <v>0.7</v>
      </c>
      <c r="AD269" s="55">
        <f>CUF_sources!D$22</f>
        <v>0.7</v>
      </c>
      <c r="AE269" s="55">
        <f>CUF_sources!E$22</f>
        <v>0.7</v>
      </c>
      <c r="AF269" s="55">
        <f>CUF_sources!F$22</f>
        <v>0.7</v>
      </c>
      <c r="AG269" s="55">
        <f>CUF_sources!G$22</f>
        <v>0.7</v>
      </c>
      <c r="AH269" s="55">
        <f>CUF_sources!H$22</f>
        <v>0.7</v>
      </c>
      <c r="AI269" s="55">
        <f>CUF_sources!I$22</f>
        <v>0.7</v>
      </c>
      <c r="AJ269" s="55">
        <f>CUF_sources!J$22</f>
        <v>0.7</v>
      </c>
    </row>
    <row r="270" spans="1:36" ht="15" customHeight="1" x14ac:dyDescent="0.25">
      <c r="A270" s="9" t="s">
        <v>6</v>
      </c>
      <c r="B270" s="9" t="s">
        <v>80</v>
      </c>
      <c r="C270" s="9" t="s">
        <v>85</v>
      </c>
      <c r="D270" s="55">
        <f>IFERROR((generation!H270*1000)/(365*24*capacity!H270),0)</f>
        <v>0.11771083036974972</v>
      </c>
      <c r="E270" s="55">
        <f>IFERROR((generation!I270*1000)/(365*24*capacity!I270),0)</f>
        <v>0.11151882497997379</v>
      </c>
      <c r="F270" s="55">
        <f>IFERROR((generation!J270*1000)/(365*24*capacity!J270),0)</f>
        <v>0.10589496753181503</v>
      </c>
      <c r="G270" s="55">
        <f>IFERROR((generation!K270*1000)/(365*24*capacity!K270),0)</f>
        <v>0.12089599351430466</v>
      </c>
      <c r="H270" s="55">
        <f>IFERROR((generation!L270*1000)/(365*24*capacity!L270),0)</f>
        <v>0.12195385910380724</v>
      </c>
      <c r="I270" s="55">
        <f>IFERROR((generation!M270*1000)/(365*24*capacity!M270),0)</f>
        <v>0.12595642694700493</v>
      </c>
      <c r="J270" s="55">
        <f>IFERROR((generation!N270*1000)/(365*24*capacity!N270),0)</f>
        <v>0.12731564528357389</v>
      </c>
      <c r="K270" s="55">
        <f>IFERROR((generation!O270*1000)/(365*24*capacity!O270),0)</f>
        <v>0.13514311415054112</v>
      </c>
      <c r="L270" s="55">
        <f>IFERROR((generation!P270*1000)/(365*24*capacity!P270),0)</f>
        <v>0.12480599732899635</v>
      </c>
      <c r="M270" s="55">
        <f>IF(AND(AVERAGE(D270:L270)&gt;0,AVERAGE(D270:L270)&lt;1),AVERAGE(D270:L270),CUF_sources!C$23)</f>
        <v>0.12124396213441854</v>
      </c>
      <c r="N270" s="55">
        <f>IFERROR(M270*(CUF_sources!D$23/CUF_sources!C$23),0)</f>
        <v>0.12598005440529428</v>
      </c>
      <c r="O270" s="55">
        <f>IFERROR(N270*(CUF_sources!E$23/CUF_sources!D$23),0)</f>
        <v>0.12929531899490729</v>
      </c>
      <c r="P270" s="55">
        <f>IFERROR(O270*(CUF_sources!F$23/CUF_sources!E$23),0)</f>
        <v>0.13261058358452033</v>
      </c>
      <c r="Q270" s="55">
        <f>IFERROR(P270*(CUF_sources!G$23/CUF_sources!F$23),0)</f>
        <v>0.13592584817413333</v>
      </c>
      <c r="R270" s="55">
        <f>IFERROR(Q270*(CUF_sources!H$23/CUF_sources!G$23),0)</f>
        <v>0.13924111276374632</v>
      </c>
      <c r="S270" s="55">
        <f>IFERROR(R270*(CUF_sources!I$23/CUF_sources!H$23),0)</f>
        <v>0.13924111276374632</v>
      </c>
      <c r="T270" s="55">
        <f>IFERROR(S270*(CUF_sources!J$23/CUF_sources!I$23),0)</f>
        <v>0.13924111276374632</v>
      </c>
      <c r="U270" s="55">
        <f>IF(M270&gt;0,M270,CUF_sources!C$23)</f>
        <v>0.12124396213441854</v>
      </c>
      <c r="V270" s="55">
        <f>IFERROR(U270*(CUF_sources!D$23/CUF_sources!C$23),0)</f>
        <v>0.12598005440529428</v>
      </c>
      <c r="W270" s="55">
        <f>IFERROR(V270*(CUF_sources!E$23/CUF_sources!D$23),0)</f>
        <v>0.12929531899490729</v>
      </c>
      <c r="X270" s="55">
        <f>IFERROR(W270*(CUF_sources!F$23/CUF_sources!E$23),0)</f>
        <v>0.13261058358452033</v>
      </c>
      <c r="Y270" s="55">
        <f>IFERROR(X270*(CUF_sources!G$23/CUF_sources!F$23),0)</f>
        <v>0.13592584817413333</v>
      </c>
      <c r="Z270" s="55">
        <f>IFERROR(Y270*(CUF_sources!H$23/CUF_sources!G$23),0)</f>
        <v>0.13924111276374632</v>
      </c>
      <c r="AA270" s="55">
        <f>IFERROR(Z270*(CUF_sources!I$23/CUF_sources!H$23),0)</f>
        <v>0.13924111276374632</v>
      </c>
      <c r="AB270" s="55">
        <f>IFERROR(AA270*(CUF_sources!J$23/CUF_sources!I$23),0)</f>
        <v>0.13924111276374632</v>
      </c>
      <c r="AC270" s="55">
        <f>CUF_sources!C$23</f>
        <v>0.18285714285714286</v>
      </c>
      <c r="AD270" s="55">
        <f>CUF_sources!D$23</f>
        <v>0.19</v>
      </c>
      <c r="AE270" s="55">
        <f>CUF_sources!E$23</f>
        <v>0.19500000000000001</v>
      </c>
      <c r="AF270" s="55">
        <f>CUF_sources!F$23</f>
        <v>0.2</v>
      </c>
      <c r="AG270" s="55">
        <f>CUF_sources!G$23</f>
        <v>0.20500000000000002</v>
      </c>
      <c r="AH270" s="55">
        <f>CUF_sources!H$23</f>
        <v>0.21</v>
      </c>
      <c r="AI270" s="55">
        <f>CUF_sources!I$23</f>
        <v>0.21</v>
      </c>
      <c r="AJ270" s="55">
        <f>CUF_sources!J$23</f>
        <v>0.21</v>
      </c>
    </row>
    <row r="271" spans="1:36" ht="15" customHeight="1" x14ac:dyDescent="0.25">
      <c r="A271" s="9" t="s">
        <v>6</v>
      </c>
      <c r="B271" s="9" t="s">
        <v>81</v>
      </c>
      <c r="C271" s="9" t="s">
        <v>86</v>
      </c>
      <c r="D271" s="55">
        <f>IFERROR((generation!H271*1000)/(365*24*capacity!H271),0)</f>
        <v>7.7247732430148264E-2</v>
      </c>
      <c r="E271" s="55">
        <f>IFERROR((generation!I271*1000)/(365*24*capacity!I271),0)</f>
        <v>7.3184228893107758E-2</v>
      </c>
      <c r="F271" s="55">
        <f>IFERROR((generation!J271*1000)/(365*24*capacity!J271),0)</f>
        <v>6.9493572442753587E-2</v>
      </c>
      <c r="G271" s="55">
        <f>IFERROR((generation!K271*1000)/(365*24*capacity!K271),0)</f>
        <v>7.9337995743762421E-2</v>
      </c>
      <c r="H271" s="55">
        <f>IFERROR((generation!L271*1000)/(365*24*capacity!L271),0)</f>
        <v>8.0032220036873478E-2</v>
      </c>
      <c r="I271" s="55">
        <f>IFERROR((generation!M271*1000)/(365*24*capacity!M271),0)</f>
        <v>8.2658905183971954E-2</v>
      </c>
      <c r="J271" s="55">
        <f>IFERROR((generation!N271*1000)/(365*24*capacity!N271),0)</f>
        <v>8.3550892217345352E-2</v>
      </c>
      <c r="K271" s="55">
        <f>IFERROR((generation!O271*1000)/(365*24*capacity!O271),0)</f>
        <v>8.8687668661292574E-2</v>
      </c>
      <c r="L271" s="55">
        <f>IFERROR((generation!P271*1000)/(365*24*capacity!P271),0)</f>
        <v>8.1903935747153822E-2</v>
      </c>
      <c r="M271" s="55">
        <f>IF(AND(AVERAGE(D271:L271)&gt;0,AVERAGE(D271:L271)&lt;1),AVERAGE(D271:L271),CUF_sources!C$24)</f>
        <v>7.9566350150712131E-2</v>
      </c>
      <c r="N271" s="55">
        <f>IFERROR(M271*(CUF_sources!D$24/CUF_sources!C$24),0)</f>
        <v>7.9566350150712131E-2</v>
      </c>
      <c r="O271" s="55">
        <f>IFERROR(N271*(CUF_sources!E$24/CUF_sources!D$24),0)</f>
        <v>8.2881614740325141E-2</v>
      </c>
      <c r="P271" s="55">
        <f>IFERROR(O271*(CUF_sources!F$24/CUF_sources!E$24),0)</f>
        <v>8.619687932993815E-2</v>
      </c>
      <c r="Q271" s="55">
        <f>IFERROR(P271*(CUF_sources!G$24/CUF_sources!F$24),0)</f>
        <v>8.951214391955116E-2</v>
      </c>
      <c r="R271" s="55">
        <f>IFERROR(Q271*(CUF_sources!H$24/CUF_sources!G$24),0)</f>
        <v>9.2827408509164155E-2</v>
      </c>
      <c r="S271" s="55">
        <f>IFERROR(R271*(CUF_sources!I$24/CUF_sources!H$24),0)</f>
        <v>9.2827408509164155E-2</v>
      </c>
      <c r="T271" s="55">
        <f>IFERROR(S271*(CUF_sources!J$24/CUF_sources!I$24),0)</f>
        <v>9.2827408509164155E-2</v>
      </c>
      <c r="U271" s="55">
        <f>IF(M271&gt;0,M271,CUF_sources!C$24)</f>
        <v>7.9566350150712131E-2</v>
      </c>
      <c r="V271" s="55">
        <f>IFERROR(U271*(CUF_sources!D$24/CUF_sources!C$24),0)</f>
        <v>7.9566350150712131E-2</v>
      </c>
      <c r="W271" s="55">
        <f>IFERROR(V271*(CUF_sources!E$24/CUF_sources!D$24),0)</f>
        <v>8.2881614740325141E-2</v>
      </c>
      <c r="X271" s="55">
        <f>IFERROR(W271*(CUF_sources!F$24/CUF_sources!E$24),0)</f>
        <v>8.619687932993815E-2</v>
      </c>
      <c r="Y271" s="55">
        <f>IFERROR(X271*(CUF_sources!G$24/CUF_sources!F$24),0)</f>
        <v>8.951214391955116E-2</v>
      </c>
      <c r="Z271" s="55">
        <f>IFERROR(Y271*(CUF_sources!H$24/CUF_sources!G$24),0)</f>
        <v>9.2827408509164155E-2</v>
      </c>
      <c r="AA271" s="55">
        <f>IFERROR(Z271*(CUF_sources!I$24/CUF_sources!H$24),0)</f>
        <v>9.2827408509164155E-2</v>
      </c>
      <c r="AB271" s="55">
        <f>IFERROR(AA271*(CUF_sources!J$24/CUF_sources!I$24),0)</f>
        <v>9.2827408509164155E-2</v>
      </c>
      <c r="AC271" s="55">
        <f>CUF_sources!C$24</f>
        <v>0.12</v>
      </c>
      <c r="AD271" s="55">
        <f>CUF_sources!D$24</f>
        <v>0.12</v>
      </c>
      <c r="AE271" s="55">
        <f>CUF_sources!E$24</f>
        <v>0.125</v>
      </c>
      <c r="AF271" s="55">
        <f>CUF_sources!F$24</f>
        <v>0.13</v>
      </c>
      <c r="AG271" s="55">
        <f>CUF_sources!G$24</f>
        <v>0.13500000000000001</v>
      </c>
      <c r="AH271" s="55">
        <f>CUF_sources!H$24</f>
        <v>0.14000000000000001</v>
      </c>
      <c r="AI271" s="55">
        <f>CUF_sources!I$24</f>
        <v>0.14000000000000001</v>
      </c>
      <c r="AJ271" s="55">
        <f>CUF_sources!J$24</f>
        <v>0.14000000000000001</v>
      </c>
    </row>
    <row r="272" spans="1:36" ht="15" customHeight="1" x14ac:dyDescent="0.25">
      <c r="A272" s="9" t="s">
        <v>6</v>
      </c>
      <c r="B272" s="9" t="s">
        <v>41</v>
      </c>
      <c r="C272" s="9" t="s">
        <v>42</v>
      </c>
      <c r="D272" s="55">
        <f>IFERROR((generation!H272*1000)/(365*24*capacity!H272),0)</f>
        <v>0</v>
      </c>
      <c r="E272" s="55">
        <f>IFERROR((generation!I272*1000)/(365*24*capacity!I272),0)</f>
        <v>0</v>
      </c>
      <c r="F272" s="55">
        <f>IFERROR((generation!J272*1000)/(365*24*capacity!J272),0)</f>
        <v>0</v>
      </c>
      <c r="G272" s="55">
        <f>IFERROR((generation!K272*1000)/(365*24*capacity!K272),0)</f>
        <v>0</v>
      </c>
      <c r="H272" s="55">
        <f>IFERROR((generation!L272*1000)/(365*24*capacity!L272),0)</f>
        <v>0</v>
      </c>
      <c r="I272" s="55">
        <f>IFERROR((generation!M272*1000)/(365*24*capacity!M272),0)</f>
        <v>0</v>
      </c>
      <c r="J272" s="55">
        <f>IFERROR((generation!N272*1000)/(365*24*capacity!N272),0)</f>
        <v>0</v>
      </c>
      <c r="K272" s="55">
        <f>IFERROR((generation!O272*1000)/(365*24*capacity!O272),0)</f>
        <v>0</v>
      </c>
      <c r="L272" s="55">
        <f>IFERROR((generation!P272*1000)/(365*24*capacity!P272),0)</f>
        <v>0</v>
      </c>
      <c r="M272" s="55">
        <f>IF(AND(AVERAGE(D272:L272)&gt;0,AVERAGE(D272:L272)&lt;1),AVERAGE(D272:L272),CUF_sources!C$25)</f>
        <v>0.37285714285714283</v>
      </c>
      <c r="N272" s="55">
        <f>IFERROR(M272*(CUF_sources!D$25/CUF_sources!C$25),0)</f>
        <v>0.38000000000000006</v>
      </c>
      <c r="O272" s="55">
        <f>IFERROR(N272*(CUF_sources!E$25/CUF_sources!D$25),0)</f>
        <v>0.39000000000000007</v>
      </c>
      <c r="P272" s="55">
        <f>IFERROR(O272*(CUF_sources!F$25/CUF_sources!E$25),0)</f>
        <v>0.40000000000000013</v>
      </c>
      <c r="Q272" s="55">
        <f>IFERROR(P272*(CUF_sources!G$25/CUF_sources!F$25),0)</f>
        <v>0.40500000000000014</v>
      </c>
      <c r="R272" s="55">
        <f>IFERROR(Q272*(CUF_sources!H$25/CUF_sources!G$25),0)</f>
        <v>0.41000000000000009</v>
      </c>
      <c r="S272" s="55">
        <f>IFERROR(R272*(CUF_sources!I$25/CUF_sources!H$25),0)</f>
        <v>0.41000000000000009</v>
      </c>
      <c r="T272" s="55">
        <f>IFERROR(S272*(CUF_sources!J$25/CUF_sources!I$25),0)</f>
        <v>0.41000000000000009</v>
      </c>
      <c r="U272" s="55">
        <f>IF(M272&gt;0,M272,CUF_sources!C$25)</f>
        <v>0.37285714285714283</v>
      </c>
      <c r="V272" s="55">
        <f>IFERROR(U272*(CUF_sources!D$25/CUF_sources!C$25),0)</f>
        <v>0.38000000000000006</v>
      </c>
      <c r="W272" s="55">
        <f>IFERROR(V272*(CUF_sources!E$25/CUF_sources!D$25),0)</f>
        <v>0.39000000000000007</v>
      </c>
      <c r="X272" s="55">
        <f>IFERROR(W272*(CUF_sources!F$25/CUF_sources!E$25),0)</f>
        <v>0.40000000000000013</v>
      </c>
      <c r="Y272" s="55">
        <f>IFERROR(X272*(CUF_sources!G$25/CUF_sources!F$25),0)</f>
        <v>0.40500000000000014</v>
      </c>
      <c r="Z272" s="55">
        <f>IFERROR(Y272*(CUF_sources!H$25/CUF_sources!G$25),0)</f>
        <v>0.41000000000000009</v>
      </c>
      <c r="AA272" s="55">
        <f>IFERROR(Z272*(CUF_sources!I$25/CUF_sources!H$25),0)</f>
        <v>0.41000000000000009</v>
      </c>
      <c r="AB272" s="55">
        <f>IFERROR(AA272*(CUF_sources!J$25/CUF_sources!I$25),0)</f>
        <v>0.41000000000000009</v>
      </c>
      <c r="AC272" s="55">
        <f>CUF_sources!C$25</f>
        <v>0.37285714285714283</v>
      </c>
      <c r="AD272" s="55">
        <f>CUF_sources!D$25</f>
        <v>0.38</v>
      </c>
      <c r="AE272" s="55">
        <f>CUF_sources!E$25</f>
        <v>0.39</v>
      </c>
      <c r="AF272" s="55">
        <f>CUF_sources!F$25</f>
        <v>0.4</v>
      </c>
      <c r="AG272" s="55">
        <f>CUF_sources!G$25</f>
        <v>0.40500000000000003</v>
      </c>
      <c r="AH272" s="55">
        <f>CUF_sources!H$25</f>
        <v>0.41</v>
      </c>
      <c r="AI272" s="55">
        <f>CUF_sources!I$25</f>
        <v>0.41</v>
      </c>
      <c r="AJ272" s="55">
        <f>CUF_sources!J$25</f>
        <v>0.41</v>
      </c>
    </row>
    <row r="273" spans="1:36" ht="15" customHeight="1" x14ac:dyDescent="0.25">
      <c r="A273" s="9" t="s">
        <v>6</v>
      </c>
      <c r="B273" s="9" t="s">
        <v>43</v>
      </c>
      <c r="C273" s="9" t="s">
        <v>44</v>
      </c>
      <c r="D273" s="55">
        <f>IFERROR((generation!H273*1000)/(365*24*capacity!H273),0)</f>
        <v>0</v>
      </c>
      <c r="E273" s="55">
        <f>IFERROR((generation!I273*1000)/(365*24*capacity!I273),0)</f>
        <v>0</v>
      </c>
      <c r="F273" s="55">
        <f>IFERROR((generation!J273*1000)/(365*24*capacity!J273),0)</f>
        <v>0</v>
      </c>
      <c r="G273" s="55">
        <f>IFERROR((generation!K273*1000)/(365*24*capacity!K273),0)</f>
        <v>0</v>
      </c>
      <c r="H273" s="55">
        <f>IFERROR((generation!L273*1000)/(365*24*capacity!L273),0)</f>
        <v>0</v>
      </c>
      <c r="I273" s="55">
        <f>IFERROR((generation!M273*1000)/(365*24*capacity!M273),0)</f>
        <v>0</v>
      </c>
      <c r="J273" s="55">
        <f>IFERROR((generation!N273*1000)/(365*24*capacity!N273),0)</f>
        <v>0</v>
      </c>
      <c r="K273" s="55">
        <f>IFERROR((generation!O273*1000)/(365*24*capacity!O273),0)</f>
        <v>0</v>
      </c>
      <c r="L273" s="55">
        <f>IFERROR((generation!P273*1000)/(365*24*capacity!P273),0)</f>
        <v>0</v>
      </c>
      <c r="M273" s="55">
        <f>IF(AND(AVERAGE(D273:L273)&gt;0,AVERAGE(D273:L273)&lt;1),AVERAGE(D273:L273),CUF_sources!C$26)</f>
        <v>0.20857142857142857</v>
      </c>
      <c r="N273" s="55">
        <f>IFERROR(M273*(CUF_sources!D$26/CUF_sources!C$26),0)</f>
        <v>0.23</v>
      </c>
      <c r="O273" s="55">
        <f>IFERROR(N273*(CUF_sources!E$26/CUF_sources!D$26),0)</f>
        <v>0.255</v>
      </c>
      <c r="P273" s="55">
        <f>IFERROR(O273*(CUF_sources!F$26/CUF_sources!E$26),0)</f>
        <v>0.28000000000000003</v>
      </c>
      <c r="Q273" s="55">
        <f>IFERROR(P273*(CUF_sources!G$26/CUF_sources!F$26),0)</f>
        <v>0.30000000000000004</v>
      </c>
      <c r="R273" s="55">
        <f>IFERROR(Q273*(CUF_sources!H$26/CUF_sources!G$26),0)</f>
        <v>0.31999999999999995</v>
      </c>
      <c r="S273" s="55">
        <f>IFERROR(R273*(CUF_sources!I$26/CUF_sources!H$26),0)</f>
        <v>0.33999999999999986</v>
      </c>
      <c r="T273" s="55">
        <f>IFERROR(S273*(CUF_sources!J$26/CUF_sources!I$26),0)</f>
        <v>0.35999999999999988</v>
      </c>
      <c r="U273" s="55">
        <f>IF(M273&gt;0,M273,CUF_sources!C$26)</f>
        <v>0.20857142857142857</v>
      </c>
      <c r="V273" s="55">
        <f>IFERROR(U273*(CUF_sources!D$26/CUF_sources!C$26),0)</f>
        <v>0.23</v>
      </c>
      <c r="W273" s="55">
        <f>IFERROR(V273*(CUF_sources!E$26/CUF_sources!D$26),0)</f>
        <v>0.255</v>
      </c>
      <c r="X273" s="55">
        <f>IFERROR(W273*(CUF_sources!F$26/CUF_sources!E$26),0)</f>
        <v>0.28000000000000003</v>
      </c>
      <c r="Y273" s="55">
        <f>IFERROR(X273*(CUF_sources!G$26/CUF_sources!F$26),0)</f>
        <v>0.30000000000000004</v>
      </c>
      <c r="Z273" s="55">
        <f>IFERROR(Y273*(CUF_sources!H$26/CUF_sources!G$26),0)</f>
        <v>0.31999999999999995</v>
      </c>
      <c r="AA273" s="55">
        <f>IFERROR(Z273*(CUF_sources!I$26/CUF_sources!H$26),0)</f>
        <v>0.33999999999999986</v>
      </c>
      <c r="AB273" s="55">
        <f>IFERROR(AA273*(CUF_sources!J$26/CUF_sources!I$26),0)</f>
        <v>0.35999999999999988</v>
      </c>
      <c r="AC273" s="55">
        <f>CUF_sources!C$26</f>
        <v>0.20857142857142857</v>
      </c>
      <c r="AD273" s="55">
        <f>CUF_sources!D$26</f>
        <v>0.23</v>
      </c>
      <c r="AE273" s="55">
        <f>CUF_sources!E$26</f>
        <v>0.255</v>
      </c>
      <c r="AF273" s="55">
        <f>CUF_sources!F$26</f>
        <v>0.28000000000000003</v>
      </c>
      <c r="AG273" s="55">
        <f>CUF_sources!G$26</f>
        <v>0.30000000000000004</v>
      </c>
      <c r="AH273" s="55">
        <f>CUF_sources!H$26</f>
        <v>0.32</v>
      </c>
      <c r="AI273" s="55">
        <f>CUF_sources!I$26</f>
        <v>0.33999999999999997</v>
      </c>
      <c r="AJ273" s="55">
        <f>CUF_sources!J$26</f>
        <v>0.36</v>
      </c>
    </row>
    <row r="274" spans="1:36" ht="15" customHeight="1" x14ac:dyDescent="0.25">
      <c r="A274" s="9" t="s">
        <v>6</v>
      </c>
      <c r="B274" s="9" t="s">
        <v>45</v>
      </c>
      <c r="C274" s="9" t="s">
        <v>46</v>
      </c>
      <c r="D274" s="55">
        <f>IFERROR((generation!H274*1000)/(365*24*capacity!H274),0)</f>
        <v>0</v>
      </c>
      <c r="E274" s="55">
        <f>IFERROR((generation!I274*1000)/(365*24*capacity!I274),0)</f>
        <v>0</v>
      </c>
      <c r="F274" s="55">
        <f>IFERROR((generation!J274*1000)/(365*24*capacity!J274),0)</f>
        <v>0</v>
      </c>
      <c r="G274" s="55">
        <f>IFERROR((generation!K274*1000)/(365*24*capacity!K274),0)</f>
        <v>0</v>
      </c>
      <c r="H274" s="55">
        <f>IFERROR((generation!L274*1000)/(365*24*capacity!L274),0)</f>
        <v>0</v>
      </c>
      <c r="I274" s="55">
        <f>IFERROR((generation!M274*1000)/(365*24*capacity!M274),0)</f>
        <v>0</v>
      </c>
      <c r="J274" s="55">
        <f>IFERROR((generation!N274*1000)/(365*24*capacity!N274),0)</f>
        <v>0</v>
      </c>
      <c r="K274" s="55">
        <f>IFERROR((generation!O274*1000)/(365*24*capacity!O274),0)</f>
        <v>0</v>
      </c>
      <c r="L274" s="55">
        <f>IFERROR((generation!P274*1000)/(365*24*capacity!P274),0)</f>
        <v>0</v>
      </c>
      <c r="M274" s="55">
        <f>IF(AND(AVERAGE(D274:L274)&gt;0,AVERAGE(D274:L274)&lt;1),AVERAGE(D274:L274),CUF_sources!C$27)</f>
        <v>0.95</v>
      </c>
      <c r="N274" s="55">
        <f>IFERROR(M274*(CUF_sources!D$27/CUF_sources!C$27),0)</f>
        <v>0.95</v>
      </c>
      <c r="O274" s="55">
        <f>IFERROR(N274*(CUF_sources!E$27/CUF_sources!D$27),0)</f>
        <v>0.95</v>
      </c>
      <c r="P274" s="55">
        <f>IFERROR(O274*(CUF_sources!F$27/CUF_sources!E$27),0)</f>
        <v>0.95</v>
      </c>
      <c r="Q274" s="55">
        <f>IFERROR(P274*(CUF_sources!G$27/CUF_sources!F$27),0)</f>
        <v>0.95</v>
      </c>
      <c r="R274" s="55">
        <f>IFERROR(Q274*(CUF_sources!H$27/CUF_sources!G$27),0)</f>
        <v>0.95</v>
      </c>
      <c r="S274" s="55">
        <f>IFERROR(R274*(CUF_sources!I$27/CUF_sources!H$27),0)</f>
        <v>0.95</v>
      </c>
      <c r="T274" s="55">
        <f>IFERROR(S274*(CUF_sources!J$27/CUF_sources!I$27),0)</f>
        <v>0.95</v>
      </c>
      <c r="U274" s="55">
        <f>IF(M274&gt;0,M274,CUF_sources!C$27)</f>
        <v>0.95</v>
      </c>
      <c r="V274" s="55">
        <f>IFERROR(U274*(CUF_sources!D$27/CUF_sources!C$27),0)</f>
        <v>0.95</v>
      </c>
      <c r="W274" s="55">
        <f>IFERROR(V274*(CUF_sources!E$27/CUF_sources!D$27),0)</f>
        <v>0.95</v>
      </c>
      <c r="X274" s="55">
        <f>IFERROR(W274*(CUF_sources!F$27/CUF_sources!E$27),0)</f>
        <v>0.95</v>
      </c>
      <c r="Y274" s="55">
        <f>IFERROR(X274*(CUF_sources!G$27/CUF_sources!F$27),0)</f>
        <v>0.95</v>
      </c>
      <c r="Z274" s="55">
        <f>IFERROR(Y274*(CUF_sources!H$27/CUF_sources!G$27),0)</f>
        <v>0.95</v>
      </c>
      <c r="AA274" s="55">
        <f>IFERROR(Z274*(CUF_sources!I$27/CUF_sources!H$27),0)</f>
        <v>0.95</v>
      </c>
      <c r="AB274" s="55">
        <f>IFERROR(AA274*(CUF_sources!J$27/CUF_sources!I$27),0)</f>
        <v>0.95</v>
      </c>
      <c r="AC274" s="55">
        <f>CUF_sources!C$27</f>
        <v>0.95</v>
      </c>
      <c r="AD274" s="55">
        <f>CUF_sources!D$27</f>
        <v>0.95</v>
      </c>
      <c r="AE274" s="55">
        <f>CUF_sources!E$27</f>
        <v>0.95</v>
      </c>
      <c r="AF274" s="55">
        <f>CUF_sources!F$27</f>
        <v>0.95</v>
      </c>
      <c r="AG274" s="55">
        <f>CUF_sources!G$27</f>
        <v>0.95</v>
      </c>
      <c r="AH274" s="55">
        <f>CUF_sources!H$27</f>
        <v>0.95</v>
      </c>
      <c r="AI274" s="55">
        <f>CUF_sources!I$27</f>
        <v>0.95</v>
      </c>
      <c r="AJ274" s="55">
        <f>CUF_sources!J$27</f>
        <v>0.95</v>
      </c>
    </row>
    <row r="275" spans="1:36" ht="15" customHeight="1" x14ac:dyDescent="0.25">
      <c r="A275" s="9" t="s">
        <v>5</v>
      </c>
      <c r="B275" s="9" t="s">
        <v>29</v>
      </c>
      <c r="C275" s="9" t="s">
        <v>30</v>
      </c>
      <c r="D275" s="55">
        <f>IFERROR((generation!H275*1000)/(365*24*capacity!H275),0)</f>
        <v>0.55242761734906842</v>
      </c>
      <c r="E275" s="55">
        <f>IFERROR((generation!I275*1000)/(365*24*capacity!I275),0)</f>
        <v>0.52092962400380283</v>
      </c>
      <c r="F275" s="55">
        <f>IFERROR((generation!J275*1000)/(365*24*capacity!J275),0)</f>
        <v>0.53455399104768209</v>
      </c>
      <c r="G275" s="55">
        <f>IFERROR((generation!K275*1000)/(365*24*capacity!K275),0)</f>
        <v>0.53794390132268077</v>
      </c>
      <c r="H275" s="55">
        <f>IFERROR((generation!L275*1000)/(365*24*capacity!L275),0)</f>
        <v>0.53608567710374166</v>
      </c>
      <c r="I275" s="55">
        <f>IFERROR((generation!M275*1000)/(365*24*capacity!M275),0)</f>
        <v>0.55177437279391017</v>
      </c>
      <c r="J275" s="55">
        <f>IFERROR((generation!N275*1000)/(365*24*capacity!N275),0)</f>
        <v>0.56912097419192242</v>
      </c>
      <c r="K275" s="55">
        <f>IFERROR((generation!O275*1000)/(365*24*capacity!O275),0)</f>
        <v>0.52049751517485465</v>
      </c>
      <c r="L275" s="55">
        <f>IFERROR((generation!P275*1000)/(365*24*capacity!P275),0)</f>
        <v>0.44548807346479025</v>
      </c>
      <c r="M275" s="55">
        <f>IF(AND(AVERAGE(D275:L275)&gt;0,AVERAGE(D275:L275)&lt;1),AVERAGE(D275:L275),CUF_sources!C$15)</f>
        <v>0.52986908293916146</v>
      </c>
      <c r="N275" s="55">
        <f>IFERROR(M275*(CUF_sources!D$15/CUF_sources!C$15),0)</f>
        <v>0.52986908293916146</v>
      </c>
      <c r="O275" s="55">
        <f>IFERROR(N275*(CUF_sources!E$15/CUF_sources!D$15),0)</f>
        <v>0.52986908293916146</v>
      </c>
      <c r="P275" s="55">
        <f>IFERROR(O275*(CUF_sources!F$15/CUF_sources!E$15),0)</f>
        <v>0.52986908293916146</v>
      </c>
      <c r="Q275" s="55">
        <f>IFERROR(P275*(CUF_sources!G$15/CUF_sources!F$15),0)</f>
        <v>0.52986908293916146</v>
      </c>
      <c r="R275" s="55">
        <f>IFERROR(Q275*(CUF_sources!H$15/CUF_sources!G$15),0)</f>
        <v>0.52986908293916146</v>
      </c>
      <c r="S275" s="55">
        <f>IFERROR(R275*(CUF_sources!I$15/CUF_sources!H$15),0)</f>
        <v>0.52986908293916146</v>
      </c>
      <c r="T275" s="55">
        <f>IFERROR(S275*(CUF_sources!J$15/CUF_sources!I$15),0)</f>
        <v>0.52986908293916146</v>
      </c>
      <c r="U275" s="55">
        <f>IF(M275&lt;CUF_sources!C$15,CUF_sources!C$15,CUF!M275)</f>
        <v>0.85</v>
      </c>
      <c r="V275" s="55">
        <f>IFERROR(U275*(CUF_sources!D$15/CUF_sources!C$15),0)</f>
        <v>0.85</v>
      </c>
      <c r="W275" s="55">
        <f>IFERROR(V275*(CUF_sources!E$15/CUF_sources!D$15),0)</f>
        <v>0.85</v>
      </c>
      <c r="X275" s="55">
        <f>IFERROR(W275*(CUF_sources!F$15/CUF_sources!E$15),0)</f>
        <v>0.85</v>
      </c>
      <c r="Y275" s="55">
        <f>IFERROR(X275*(CUF_sources!G$15/CUF_sources!F$15),0)</f>
        <v>0.85</v>
      </c>
      <c r="Z275" s="55">
        <f>IFERROR(Y275*(CUF_sources!H$15/CUF_sources!G$15),0)</f>
        <v>0.85</v>
      </c>
      <c r="AA275" s="55">
        <f>IFERROR(Z275*(CUF_sources!I$15/CUF_sources!H$15),0)</f>
        <v>0.85</v>
      </c>
      <c r="AB275" s="55">
        <f>IFERROR(AA275*(CUF_sources!J$15/CUF_sources!I$15),0)</f>
        <v>0.85</v>
      </c>
      <c r="AC275" s="55">
        <f>CUF_sources!C$15</f>
        <v>0.85</v>
      </c>
      <c r="AD275" s="55">
        <f>CUF_sources!D$15</f>
        <v>0.85</v>
      </c>
      <c r="AE275" s="55">
        <f>CUF_sources!E$15</f>
        <v>0.85</v>
      </c>
      <c r="AF275" s="55">
        <f>CUF_sources!F$15</f>
        <v>0.85</v>
      </c>
      <c r="AG275" s="55">
        <f>CUF_sources!G$15</f>
        <v>0.85</v>
      </c>
      <c r="AH275" s="55">
        <f>CUF_sources!H$15</f>
        <v>0.85</v>
      </c>
      <c r="AI275" s="55">
        <f>CUF_sources!I$15</f>
        <v>0.85</v>
      </c>
      <c r="AJ275" s="55">
        <f>CUF_sources!J$15</f>
        <v>0.85</v>
      </c>
    </row>
    <row r="276" spans="1:36" ht="15" customHeight="1" x14ac:dyDescent="0.25">
      <c r="A276" s="9" t="s">
        <v>5</v>
      </c>
      <c r="B276" s="9" t="s">
        <v>31</v>
      </c>
      <c r="C276" s="9" t="s">
        <v>32</v>
      </c>
      <c r="D276" s="55">
        <f>IFERROR((generation!H276*1000)/(365*24*capacity!H276),0)</f>
        <v>0.85192014986535536</v>
      </c>
      <c r="E276" s="55">
        <f>IFERROR((generation!I276*1000)/(365*24*capacity!I276),0)</f>
        <v>0.97892037280290234</v>
      </c>
      <c r="F276" s="55">
        <f>IFERROR((generation!J276*1000)/(365*24*capacity!J276),0)</f>
        <v>0.82410708700819413</v>
      </c>
      <c r="G276" s="55">
        <f>IFERROR((generation!K276*1000)/(365*24*capacity!K276),0)</f>
        <v>0.53119578871807138</v>
      </c>
      <c r="H276" s="55">
        <f>IFERROR((generation!L276*1000)/(365*24*capacity!L276),0)</f>
        <v>0.74096502951330878</v>
      </c>
      <c r="I276" s="55">
        <f>IFERROR((generation!M276*1000)/(365*24*capacity!M276),0)</f>
        <v>0.61229436417088889</v>
      </c>
      <c r="J276" s="55">
        <f>IFERROR((generation!N276*1000)/(365*24*capacity!N276),0)</f>
        <v>0.71775199986267035</v>
      </c>
      <c r="K276" s="55">
        <f>IFERROR((generation!O276*1000)/(365*24*capacity!O276),0)</f>
        <v>0.62762194443450925</v>
      </c>
      <c r="L276" s="55">
        <f>IFERROR((generation!P276*1000)/(365*24*capacity!P276),0)</f>
        <v>0.71034497160040089</v>
      </c>
      <c r="M276" s="55">
        <f>IF(AND(AVERAGE(D276:L276)&gt;0,AVERAGE(D276:L276)&lt;1),AVERAGE(D276:L276),CUF_sources!C$16)</f>
        <v>0.73279130088625577</v>
      </c>
      <c r="N276" s="55">
        <f>IFERROR(M276*(CUF_sources!D$16/CUF_sources!C$16),0)</f>
        <v>0.73279130088625577</v>
      </c>
      <c r="O276" s="55">
        <f>IFERROR(N276*(CUF_sources!E$16/CUF_sources!D$16),0)</f>
        <v>0.73279130088625577</v>
      </c>
      <c r="P276" s="55">
        <f>IFERROR(O276*(CUF_sources!F$16/CUF_sources!E$16),0)</f>
        <v>0.73279130088625577</v>
      </c>
      <c r="Q276" s="55">
        <f>IFERROR(P276*(CUF_sources!G$16/CUF_sources!F$16),0)</f>
        <v>0.73279130088625577</v>
      </c>
      <c r="R276" s="55">
        <f>IFERROR(Q276*(CUF_sources!H$16/CUF_sources!G$16),0)</f>
        <v>0.73279130088625577</v>
      </c>
      <c r="S276" s="55">
        <f>IFERROR(R276*(CUF_sources!I$16/CUF_sources!H$16),0)</f>
        <v>0.73279130088625577</v>
      </c>
      <c r="T276" s="55">
        <f>IFERROR(S276*(CUF_sources!J$16/CUF_sources!I$16),0)</f>
        <v>0.73279130088625577</v>
      </c>
      <c r="U276" s="55">
        <f>IF(M276&lt;CUF_sources!C$16,CUF_sources!C$16,CUF!M276)</f>
        <v>0.85</v>
      </c>
      <c r="V276" s="55">
        <f>IFERROR(U276*(CUF_sources!D$16/CUF_sources!C$16),0)</f>
        <v>0.85</v>
      </c>
      <c r="W276" s="55">
        <f>IFERROR(V276*(CUF_sources!E$16/CUF_sources!D$16),0)</f>
        <v>0.85</v>
      </c>
      <c r="X276" s="55">
        <f>IFERROR(W276*(CUF_sources!F$16/CUF_sources!E$16),0)</f>
        <v>0.85</v>
      </c>
      <c r="Y276" s="55">
        <f>IFERROR(X276*(CUF_sources!G$16/CUF_sources!F$16),0)</f>
        <v>0.85</v>
      </c>
      <c r="Z276" s="55">
        <f>IFERROR(Y276*(CUF_sources!H$16/CUF_sources!G$16),0)</f>
        <v>0.85</v>
      </c>
      <c r="AA276" s="55">
        <f>IFERROR(Z276*(CUF_sources!I$16/CUF_sources!H$16),0)</f>
        <v>0.85</v>
      </c>
      <c r="AB276" s="55">
        <f>IFERROR(AA276*(CUF_sources!J$16/CUF_sources!I$16),0)</f>
        <v>0.85</v>
      </c>
      <c r="AC276" s="55">
        <f>CUF_sources!C$16</f>
        <v>0.85</v>
      </c>
      <c r="AD276" s="55">
        <f>CUF_sources!D$16</f>
        <v>0.85</v>
      </c>
      <c r="AE276" s="55">
        <f>CUF_sources!E$16</f>
        <v>0.85</v>
      </c>
      <c r="AF276" s="55">
        <f>CUF_sources!F$16</f>
        <v>0.85</v>
      </c>
      <c r="AG276" s="55">
        <f>CUF_sources!G$16</f>
        <v>0.85</v>
      </c>
      <c r="AH276" s="55">
        <f>CUF_sources!H$16</f>
        <v>0.85</v>
      </c>
      <c r="AI276" s="55">
        <f>CUF_sources!I$16</f>
        <v>0.85</v>
      </c>
      <c r="AJ276" s="55">
        <f>CUF_sources!J$16</f>
        <v>0.85</v>
      </c>
    </row>
    <row r="277" spans="1:36" ht="15" customHeight="1" x14ac:dyDescent="0.25">
      <c r="A277" s="9" t="s">
        <v>5</v>
      </c>
      <c r="B277" s="9" t="s">
        <v>33</v>
      </c>
      <c r="C277" s="9" t="s">
        <v>34</v>
      </c>
      <c r="D277" s="55">
        <f>IFERROR((generation!H277*1000)/(365*24*capacity!H277),0)</f>
        <v>0</v>
      </c>
      <c r="E277" s="55">
        <f>IFERROR((generation!I277*1000)/(365*24*capacity!I277),0)</f>
        <v>0</v>
      </c>
      <c r="F277" s="55">
        <f>IFERROR((generation!J277*1000)/(365*24*capacity!J277),0)</f>
        <v>0</v>
      </c>
      <c r="G277" s="55">
        <f>IFERROR((generation!K277*1000)/(365*24*capacity!K277),0)</f>
        <v>0</v>
      </c>
      <c r="H277" s="55">
        <f>IFERROR((generation!L277*1000)/(365*24*capacity!L277),0)</f>
        <v>0</v>
      </c>
      <c r="I277" s="55">
        <f>IFERROR((generation!M277*1000)/(365*24*capacity!M277),0)</f>
        <v>0</v>
      </c>
      <c r="J277" s="55">
        <f>IFERROR((generation!N277*1000)/(365*24*capacity!N277),0)</f>
        <v>0</v>
      </c>
      <c r="K277" s="55">
        <f>IFERROR((generation!O277*1000)/(365*24*capacity!O277),0)</f>
        <v>0</v>
      </c>
      <c r="L277" s="55">
        <f>IFERROR((generation!P277*1000)/(365*24*capacity!P277),0)</f>
        <v>0</v>
      </c>
      <c r="M277" s="55">
        <f>IF(AND(AVERAGE(D277:L277)&gt;0,AVERAGE(D277:L277)&lt;1),AVERAGE(D277:L277),CUF_sources!C$17)</f>
        <v>0.81</v>
      </c>
      <c r="N277" s="55">
        <f>IFERROR(M277*(CUF_sources!D$17/CUF_sources!C$17),0)</f>
        <v>0.81</v>
      </c>
      <c r="O277" s="55">
        <f>IFERROR(N277*(CUF_sources!E$17/CUF_sources!D$17),0)</f>
        <v>0.81</v>
      </c>
      <c r="P277" s="55">
        <f>IFERROR(O277*(CUF_sources!F$17/CUF_sources!E$17),0)</f>
        <v>0.81</v>
      </c>
      <c r="Q277" s="55">
        <f>IFERROR(P277*(CUF_sources!G$17/CUF_sources!F$17),0)</f>
        <v>0.81</v>
      </c>
      <c r="R277" s="55">
        <f>IFERROR(Q277*(CUF_sources!H$17/CUF_sources!G$17),0)</f>
        <v>0.81</v>
      </c>
      <c r="S277" s="55">
        <f>IFERROR(R277*(CUF_sources!I$17/CUF_sources!H$17),0)</f>
        <v>0.81</v>
      </c>
      <c r="T277" s="55">
        <f>IFERROR(S277*(CUF_sources!J$17/CUF_sources!I$17),0)</f>
        <v>0.81</v>
      </c>
      <c r="U277" s="55">
        <f>IF(M277&lt;CUF_sources!C$17,CUF_sources!C$17,CUF!M277)</f>
        <v>0.81</v>
      </c>
      <c r="V277" s="55">
        <f>IFERROR(U277*(CUF_sources!D$17/CUF_sources!C$17),0)</f>
        <v>0.81</v>
      </c>
      <c r="W277" s="55">
        <f>IFERROR(V277*(CUF_sources!E$17/CUF_sources!D$17),0)</f>
        <v>0.81</v>
      </c>
      <c r="X277" s="55">
        <f>IFERROR(W277*(CUF_sources!F$17/CUF_sources!E$17),0)</f>
        <v>0.81</v>
      </c>
      <c r="Y277" s="55">
        <f>IFERROR(X277*(CUF_sources!G$17/CUF_sources!F$17),0)</f>
        <v>0.81</v>
      </c>
      <c r="Z277" s="55">
        <f>IFERROR(Y277*(CUF_sources!H$17/CUF_sources!G$17),0)</f>
        <v>0.81</v>
      </c>
      <c r="AA277" s="55">
        <f>IFERROR(Z277*(CUF_sources!I$17/CUF_sources!H$17),0)</f>
        <v>0.81</v>
      </c>
      <c r="AB277" s="55">
        <f>IFERROR(AA277*(CUF_sources!J$17/CUF_sources!I$17),0)</f>
        <v>0.81</v>
      </c>
      <c r="AC277" s="55">
        <f>CUF_sources!C$17</f>
        <v>0.81</v>
      </c>
      <c r="AD277" s="55">
        <f>CUF_sources!D$17</f>
        <v>0.81</v>
      </c>
      <c r="AE277" s="55">
        <f>CUF_sources!E$17</f>
        <v>0.81</v>
      </c>
      <c r="AF277" s="55">
        <f>CUF_sources!F$17</f>
        <v>0.81</v>
      </c>
      <c r="AG277" s="55">
        <f>CUF_sources!G$17</f>
        <v>0.81</v>
      </c>
      <c r="AH277" s="55">
        <f>CUF_sources!H$17</f>
        <v>0.81</v>
      </c>
      <c r="AI277" s="55">
        <f>CUF_sources!I$17</f>
        <v>0.81</v>
      </c>
      <c r="AJ277" s="55">
        <f>CUF_sources!J$17</f>
        <v>0.81</v>
      </c>
    </row>
    <row r="278" spans="1:36" ht="15" customHeight="1" x14ac:dyDescent="0.25">
      <c r="A278" s="9" t="s">
        <v>5</v>
      </c>
      <c r="B278" s="9" t="s">
        <v>35</v>
      </c>
      <c r="C278" s="9" t="s">
        <v>36</v>
      </c>
      <c r="D278" s="55">
        <f>IFERROR((generation!H278*1000)/(365*24*capacity!H278),0)</f>
        <v>0.13437834534250467</v>
      </c>
      <c r="E278" s="55">
        <f>IFERROR((generation!I278*1000)/(365*24*capacity!I278),0)</f>
        <v>0.11970195331239597</v>
      </c>
      <c r="F278" s="55">
        <f>IFERROR((generation!J278*1000)/(365*24*capacity!J278),0)</f>
        <v>0.14526912524600336</v>
      </c>
      <c r="G278" s="55">
        <f>IFERROR((generation!K278*1000)/(365*24*capacity!K278),0)</f>
        <v>0.13201209736612352</v>
      </c>
      <c r="H278" s="55">
        <f>IFERROR((generation!L278*1000)/(365*24*capacity!L278),0)</f>
        <v>0.11729553205017051</v>
      </c>
      <c r="I278" s="55">
        <f>IFERROR((generation!M278*1000)/(365*24*capacity!M278),0)</f>
        <v>0.12548409484697931</v>
      </c>
      <c r="J278" s="55">
        <f>IFERROR((generation!N278*1000)/(365*24*capacity!N278),0)</f>
        <v>0.1449070091449052</v>
      </c>
      <c r="K278" s="55">
        <f>IFERROR((generation!O278*1000)/(365*24*capacity!O278),0)</f>
        <v>0.11399481665195101</v>
      </c>
      <c r="L278" s="55">
        <f>IFERROR((generation!P278*1000)/(365*24*capacity!P278),0)</f>
        <v>0.12693876516061789</v>
      </c>
      <c r="M278" s="55">
        <f>IF(AND(AVERAGE(D278:L278)&gt;0,AVERAGE(D278:L278)&lt;1),AVERAGE(D278:L278),CUF_sources!C$18)</f>
        <v>0.12888685990240573</v>
      </c>
      <c r="N278" s="55">
        <f>IFERROR(M278*(CUF_sources!D$18/CUF_sources!C$18),0)</f>
        <v>0.12888685990240573</v>
      </c>
      <c r="O278" s="55">
        <f>IFERROR(N278*(CUF_sources!E$18/CUF_sources!D$18),0)</f>
        <v>0.12888685990240573</v>
      </c>
      <c r="P278" s="55">
        <f>IFERROR(O278*(CUF_sources!F$18/CUF_sources!E$18),0)</f>
        <v>0.12888685990240573</v>
      </c>
      <c r="Q278" s="55">
        <f>IFERROR(P278*(CUF_sources!G$18/CUF_sources!F$18),0)</f>
        <v>0.12888685990240573</v>
      </c>
      <c r="R278" s="55">
        <f>IFERROR(Q278*(CUF_sources!H$18/CUF_sources!G$18),0)</f>
        <v>0.12888685990240573</v>
      </c>
      <c r="S278" s="55">
        <f>IFERROR(R278*(CUF_sources!I$18/CUF_sources!H$18),0)</f>
        <v>0.12888685990240573</v>
      </c>
      <c r="T278" s="55">
        <f>IFERROR(S278*(CUF_sources!J$18/CUF_sources!I$18),0)</f>
        <v>0.12888685990240573</v>
      </c>
      <c r="U278" s="55">
        <f>IF(M278&gt;0,M278,CUF_sources!C$18)</f>
        <v>0.12888685990240573</v>
      </c>
      <c r="V278" s="55">
        <f>IFERROR(U278*(CUF_sources!D$18/CUF_sources!C$18),0)</f>
        <v>0.12888685990240573</v>
      </c>
      <c r="W278" s="55">
        <f>IFERROR(V278*(CUF_sources!E$18/CUF_sources!D$18),0)</f>
        <v>0.12888685990240573</v>
      </c>
      <c r="X278" s="55">
        <f>IFERROR(W278*(CUF_sources!F$18/CUF_sources!E$18),0)</f>
        <v>0.12888685990240573</v>
      </c>
      <c r="Y278" s="55">
        <f>IFERROR(X278*(CUF_sources!G$18/CUF_sources!F$18),0)</f>
        <v>0.12888685990240573</v>
      </c>
      <c r="Z278" s="55">
        <f>IFERROR(Y278*(CUF_sources!H$18/CUF_sources!G$18),0)</f>
        <v>0.12888685990240573</v>
      </c>
      <c r="AA278" s="55">
        <f>IFERROR(Z278*(CUF_sources!I$18/CUF_sources!H$18),0)</f>
        <v>0.12888685990240573</v>
      </c>
      <c r="AB278" s="55">
        <f>IFERROR(AA278*(CUF_sources!J$18/CUF_sources!I$18),0)</f>
        <v>0.12888685990240573</v>
      </c>
      <c r="AC278" s="55">
        <f>CUF_sources!C$18</f>
        <v>0.37</v>
      </c>
      <c r="AD278" s="55">
        <f>CUF_sources!D$18</f>
        <v>0.37</v>
      </c>
      <c r="AE278" s="55">
        <f>CUF_sources!E$18</f>
        <v>0.37</v>
      </c>
      <c r="AF278" s="55">
        <f>CUF_sources!F$18</f>
        <v>0.37</v>
      </c>
      <c r="AG278" s="55">
        <f>CUF_sources!G$18</f>
        <v>0.37</v>
      </c>
      <c r="AH278" s="55">
        <f>CUF_sources!H$18</f>
        <v>0.37</v>
      </c>
      <c r="AI278" s="55">
        <f>CUF_sources!I$18</f>
        <v>0.37</v>
      </c>
      <c r="AJ278" s="55">
        <f>CUF_sources!J$18</f>
        <v>0.37</v>
      </c>
    </row>
    <row r="279" spans="1:36" ht="15" customHeight="1" x14ac:dyDescent="0.25">
      <c r="A279" s="9" t="s">
        <v>5</v>
      </c>
      <c r="B279" s="9" t="s">
        <v>79</v>
      </c>
      <c r="C279" s="9" t="s">
        <v>83</v>
      </c>
      <c r="D279" s="55">
        <f>IFERROR((generation!H279*1000)/(365*24*capacity!H279),0)</f>
        <v>0.20323110096397767</v>
      </c>
      <c r="E279" s="55">
        <f>IFERROR((generation!I279*1000)/(365*24*capacity!I279),0)</f>
        <v>0.21132924084086652</v>
      </c>
      <c r="F279" s="55">
        <f>IFERROR((generation!J279*1000)/(365*24*capacity!J279),0)</f>
        <v>0.19987342716102649</v>
      </c>
      <c r="G279" s="55">
        <f>IFERROR((generation!K279*1000)/(365*24*capacity!K279),0)</f>
        <v>0.2284184974359707</v>
      </c>
      <c r="H279" s="55">
        <f>IFERROR((generation!L279*1000)/(365*24*capacity!L279),0)</f>
        <v>0.25369205557954233</v>
      </c>
      <c r="I279" s="55">
        <f>IFERROR((generation!M279*1000)/(365*24*capacity!M279),0)</f>
        <v>0.25003297332815294</v>
      </c>
      <c r="J279" s="55">
        <f>IFERROR((generation!N279*1000)/(365*24*capacity!N279),0)</f>
        <v>0.29550960630408973</v>
      </c>
      <c r="K279" s="55">
        <f>IFERROR((generation!O279*1000)/(365*24*capacity!O279),0)</f>
        <v>0.2533870188832848</v>
      </c>
      <c r="L279" s="55">
        <f>IFERROR((generation!P279*1000)/(365*24*capacity!P279),0)</f>
        <v>0.29545454223640299</v>
      </c>
      <c r="M279" s="55">
        <f>IF(AND(AVERAGE(D279:L279)&gt;0,AVERAGE(D279:L279)&lt;1),AVERAGE(D279:L279),CUF_sources!C$19)</f>
        <v>0.24343649585925714</v>
      </c>
      <c r="N279" s="55">
        <f>IFERROR(M279*(CUF_sources!D$19/CUF_sources!C$19),0)</f>
        <v>0.29212379503110858</v>
      </c>
      <c r="O279" s="55">
        <f>IFERROR(N279*(CUF_sources!E$19/CUF_sources!D$19),0)</f>
        <v>0.3164674446170343</v>
      </c>
      <c r="P279" s="55">
        <f>IFERROR(O279*(CUF_sources!F$19/CUF_sources!E$19),0)</f>
        <v>0.34081109420296007</v>
      </c>
      <c r="Q279" s="55">
        <f>IFERROR(P279*(CUF_sources!G$19/CUF_sources!F$19),0)</f>
        <v>0.36515474378888579</v>
      </c>
      <c r="R279" s="55">
        <f>IFERROR(Q279*(CUF_sources!H$19/CUF_sources!G$19),0)</f>
        <v>0.38949839337481151</v>
      </c>
      <c r="S279" s="55">
        <f>IFERROR(R279*(CUF_sources!I$19/CUF_sources!H$19),0)</f>
        <v>0.41384204296073723</v>
      </c>
      <c r="T279" s="55">
        <f>IFERROR(S279*(CUF_sources!J$19/CUF_sources!I$19),0)</f>
        <v>0.43818569254666295</v>
      </c>
      <c r="U279" s="55">
        <f>IF(M279&gt;0,M279,CUF_sources!C$19)</f>
        <v>0.24343649585925714</v>
      </c>
      <c r="V279" s="55">
        <f>IFERROR(U279*(CUF_sources!D$19/CUF_sources!C$19),0)</f>
        <v>0.29212379503110858</v>
      </c>
      <c r="W279" s="55">
        <f>IFERROR(V279*(CUF_sources!E$19/CUF_sources!D$19),0)</f>
        <v>0.3164674446170343</v>
      </c>
      <c r="X279" s="55">
        <f>IFERROR(W279*(CUF_sources!F$19/CUF_sources!E$19),0)</f>
        <v>0.34081109420296007</v>
      </c>
      <c r="Y279" s="55">
        <f>IFERROR(X279*(CUF_sources!G$19/CUF_sources!F$19),0)</f>
        <v>0.36515474378888579</v>
      </c>
      <c r="Z279" s="55">
        <f>IFERROR(Y279*(CUF_sources!H$19/CUF_sources!G$19),0)</f>
        <v>0.38949839337481151</v>
      </c>
      <c r="AA279" s="55">
        <f>IFERROR(Z279*(CUF_sources!I$19/CUF_sources!H$19),0)</f>
        <v>0.41384204296073723</v>
      </c>
      <c r="AB279" s="55">
        <f>IFERROR(AA279*(CUF_sources!J$19/CUF_sources!I$19),0)</f>
        <v>0.43818569254666295</v>
      </c>
      <c r="AC279" s="55">
        <f>CUF_sources!C$19</f>
        <v>0.25</v>
      </c>
      <c r="AD279" s="55">
        <f>CUF_sources!D$19</f>
        <v>0.3</v>
      </c>
      <c r="AE279" s="55">
        <f>CUF_sources!E$19</f>
        <v>0.32499999999999996</v>
      </c>
      <c r="AF279" s="55">
        <f>CUF_sources!F$19</f>
        <v>0.35</v>
      </c>
      <c r="AG279" s="55">
        <f>CUF_sources!G$19</f>
        <v>0.375</v>
      </c>
      <c r="AH279" s="55">
        <f>CUF_sources!H$19</f>
        <v>0.4</v>
      </c>
      <c r="AI279" s="55">
        <f>CUF_sources!I$19</f>
        <v>0.42500000000000004</v>
      </c>
      <c r="AJ279" s="55">
        <f>CUF_sources!J$19</f>
        <v>0.45</v>
      </c>
    </row>
    <row r="280" spans="1:36" ht="15" customHeight="1" x14ac:dyDescent="0.25">
      <c r="A280" s="9" t="s">
        <v>5</v>
      </c>
      <c r="B280" s="9" t="s">
        <v>78</v>
      </c>
      <c r="C280" s="9" t="s">
        <v>84</v>
      </c>
      <c r="D280" s="55">
        <f>IFERROR((generation!H280*1000)/(365*24*capacity!H280),0)</f>
        <v>0</v>
      </c>
      <c r="E280" s="55">
        <f>IFERROR((generation!I280*1000)/(365*24*capacity!I280),0)</f>
        <v>0</v>
      </c>
      <c r="F280" s="55">
        <f>IFERROR((generation!J280*1000)/(365*24*capacity!J280),0)</f>
        <v>0</v>
      </c>
      <c r="G280" s="55">
        <f>IFERROR((generation!K280*1000)/(365*24*capacity!K280),0)</f>
        <v>0</v>
      </c>
      <c r="H280" s="55">
        <f>IFERROR((generation!L280*1000)/(365*24*capacity!L280),0)</f>
        <v>0</v>
      </c>
      <c r="I280" s="55">
        <f>IFERROR((generation!M280*1000)/(365*24*capacity!M280),0)</f>
        <v>0</v>
      </c>
      <c r="J280" s="55">
        <f>IFERROR((generation!N280*1000)/(365*24*capacity!N280),0)</f>
        <v>0</v>
      </c>
      <c r="K280" s="55">
        <f>IFERROR((generation!O280*1000)/(365*24*capacity!O280),0)</f>
        <v>0</v>
      </c>
      <c r="L280" s="55">
        <f>IFERROR((generation!P280*1000)/(365*24*capacity!P280),0)</f>
        <v>0</v>
      </c>
      <c r="M280" s="55">
        <f>IF(AND(AVERAGE(D280:L280)&gt;0,AVERAGE(D280:L280)&lt;1),AVERAGE(D280:L280),CUF_sources!C$20)</f>
        <v>0.35714285714285715</v>
      </c>
      <c r="N280" s="55">
        <f>IFERROR(M280*(CUF_sources!D$20/CUF_sources!C$20),0)</f>
        <v>0.4</v>
      </c>
      <c r="O280" s="55">
        <f>IFERROR(N280*(CUF_sources!E$20/CUF_sources!D$20),0)</f>
        <v>0.43</v>
      </c>
      <c r="P280" s="55">
        <f>IFERROR(O280*(CUF_sources!F$20/CUF_sources!E$20),0)</f>
        <v>0.45999999999999996</v>
      </c>
      <c r="Q280" s="55">
        <f>IFERROR(P280*(CUF_sources!G$20/CUF_sources!F$20),0)</f>
        <v>0.46999999999999992</v>
      </c>
      <c r="R280" s="55">
        <f>IFERROR(Q280*(CUF_sources!H$20/CUF_sources!G$20),0)</f>
        <v>0.47999999999999987</v>
      </c>
      <c r="S280" s="55">
        <f>IFERROR(R280*(CUF_sources!I$20/CUF_sources!H$20),0)</f>
        <v>0.47999999999999987</v>
      </c>
      <c r="T280" s="55">
        <f>IFERROR(S280*(CUF_sources!J$20/CUF_sources!I$20),0)</f>
        <v>0.47999999999999987</v>
      </c>
      <c r="U280" s="55">
        <f>IF(M280&gt;0,M280,CUF_sources!C$20)</f>
        <v>0.35714285714285715</v>
      </c>
      <c r="V280" s="55">
        <f>IFERROR(U280*(CUF_sources!D$20/CUF_sources!C$20),0)</f>
        <v>0.4</v>
      </c>
      <c r="W280" s="55">
        <f>IFERROR(V280*(CUF_sources!E$20/CUF_sources!D$20),0)</f>
        <v>0.43</v>
      </c>
      <c r="X280" s="55">
        <f>IFERROR(W280*(CUF_sources!F$20/CUF_sources!E$20),0)</f>
        <v>0.45999999999999996</v>
      </c>
      <c r="Y280" s="55">
        <f>IFERROR(X280*(CUF_sources!G$20/CUF_sources!F$20),0)</f>
        <v>0.46999999999999992</v>
      </c>
      <c r="Z280" s="55">
        <f>IFERROR(Y280*(CUF_sources!H$20/CUF_sources!G$20),0)</f>
        <v>0.47999999999999987</v>
      </c>
      <c r="AA280" s="55">
        <f>IFERROR(Z280*(CUF_sources!I$20/CUF_sources!H$20),0)</f>
        <v>0.47999999999999987</v>
      </c>
      <c r="AB280" s="55">
        <f>IFERROR(AA280*(CUF_sources!J$20/CUF_sources!I$20),0)</f>
        <v>0.47999999999999987</v>
      </c>
      <c r="AC280" s="55">
        <f>CUF_sources!C$20</f>
        <v>0.35714285714285715</v>
      </c>
      <c r="AD280" s="55">
        <f>CUF_sources!D$20</f>
        <v>0.4</v>
      </c>
      <c r="AE280" s="55">
        <f>CUF_sources!E$20</f>
        <v>0.43000000000000005</v>
      </c>
      <c r="AF280" s="55">
        <f>CUF_sources!F$20</f>
        <v>0.46</v>
      </c>
      <c r="AG280" s="55">
        <f>CUF_sources!G$20</f>
        <v>0.47</v>
      </c>
      <c r="AH280" s="55">
        <f>CUF_sources!H$20</f>
        <v>0.48</v>
      </c>
      <c r="AI280" s="55">
        <f>CUF_sources!I$20</f>
        <v>0.48</v>
      </c>
      <c r="AJ280" s="55">
        <f>CUF_sources!J$20</f>
        <v>0.48</v>
      </c>
    </row>
    <row r="281" spans="1:36" ht="15" customHeight="1" x14ac:dyDescent="0.25">
      <c r="A281" s="9" t="s">
        <v>5</v>
      </c>
      <c r="B281" s="9" t="s">
        <v>37</v>
      </c>
      <c r="C281" s="9" t="s">
        <v>38</v>
      </c>
      <c r="D281" s="55">
        <f>IFERROR((generation!H281*1000)/(365*24*capacity!H281),0)</f>
        <v>0.81166037985573425</v>
      </c>
      <c r="E281" s="55">
        <f>IFERROR((generation!I281*1000)/(365*24*capacity!I281),0)</f>
        <v>0.67665938720137653</v>
      </c>
      <c r="F281" s="55">
        <f>IFERROR((generation!J281*1000)/(365*24*capacity!J281),0)</f>
        <v>0.58963668850506257</v>
      </c>
      <c r="G281" s="55">
        <f>IFERROR((generation!K281*1000)/(365*24*capacity!K281),0)</f>
        <v>0.52743034875256434</v>
      </c>
      <c r="H281" s="55">
        <f>IFERROR((generation!L281*1000)/(365*24*capacity!L281),0)</f>
        <v>0.7008139765733572</v>
      </c>
      <c r="I281" s="55">
        <f>IFERROR((generation!M281*1000)/(365*24*capacity!M281),0)</f>
        <v>0.7616967771821852</v>
      </c>
      <c r="J281" s="55">
        <f>IFERROR((generation!N281*1000)/(365*24*capacity!N281),0)</f>
        <v>0.66857421745748136</v>
      </c>
      <c r="K281" s="55">
        <f>IFERROR((generation!O281*1000)/(365*24*capacity!O281),0)</f>
        <v>0.49517852230841175</v>
      </c>
      <c r="L281" s="55">
        <f>IFERROR((generation!P281*1000)/(365*24*capacity!P281),0)</f>
        <v>0.48660807614017715</v>
      </c>
      <c r="M281" s="55">
        <f>IF(AND(AVERAGE(D281:L281)&gt;0,AVERAGE(D281:L281)&lt;1),AVERAGE(D281:L281),CUF_sources!C$21)</f>
        <v>0.63536204155292775</v>
      </c>
      <c r="N281" s="55">
        <f>IFERROR(M281*(CUF_sources!D$21/CUF_sources!C$21),0)</f>
        <v>0.63536204155292775</v>
      </c>
      <c r="O281" s="55">
        <f>IFERROR(N281*(CUF_sources!E$21/CUF_sources!D$21),0)</f>
        <v>0.63536204155292775</v>
      </c>
      <c r="P281" s="55">
        <f>IFERROR(O281*(CUF_sources!F$21/CUF_sources!E$21),0)</f>
        <v>0.63536204155292775</v>
      </c>
      <c r="Q281" s="55">
        <f>IFERROR(P281*(CUF_sources!G$21/CUF_sources!F$21),0)</f>
        <v>0.63536204155292775</v>
      </c>
      <c r="R281" s="55">
        <f>IFERROR(Q281*(CUF_sources!H$21/CUF_sources!G$21),0)</f>
        <v>0.63536204155292775</v>
      </c>
      <c r="S281" s="55">
        <f>IFERROR(R281*(CUF_sources!I$21/CUF_sources!H$21),0)</f>
        <v>0.63536204155292775</v>
      </c>
      <c r="T281" s="55">
        <f>IFERROR(S281*(CUF_sources!J$21/CUF_sources!I$21),0)</f>
        <v>0.63536204155292775</v>
      </c>
      <c r="U281" s="55">
        <f>IF(M281&lt;CUF_sources!C$21,CUF_sources!C$21,CUF!M281)</f>
        <v>0.85</v>
      </c>
      <c r="V281" s="55">
        <f>IFERROR(U281*(CUF_sources!D$21/CUF_sources!C$21),0)</f>
        <v>0.85</v>
      </c>
      <c r="W281" s="55">
        <f>IFERROR(V281*(CUF_sources!E$21/CUF_sources!D$21),0)</f>
        <v>0.85</v>
      </c>
      <c r="X281" s="55">
        <f>IFERROR(W281*(CUF_sources!F$21/CUF_sources!E$21),0)</f>
        <v>0.85</v>
      </c>
      <c r="Y281" s="55">
        <f>IFERROR(X281*(CUF_sources!G$21/CUF_sources!F$21),0)</f>
        <v>0.85</v>
      </c>
      <c r="Z281" s="55">
        <f>IFERROR(Y281*(CUF_sources!H$21/CUF_sources!G$21),0)</f>
        <v>0.85</v>
      </c>
      <c r="AA281" s="55">
        <f>IFERROR(Z281*(CUF_sources!I$21/CUF_sources!H$21),0)</f>
        <v>0.85</v>
      </c>
      <c r="AB281" s="55">
        <f>IFERROR(AA281*(CUF_sources!J$21/CUF_sources!I$21),0)</f>
        <v>0.85</v>
      </c>
      <c r="AC281" s="55">
        <f>CUF_sources!C$21</f>
        <v>0.85</v>
      </c>
      <c r="AD281" s="55">
        <f>CUF_sources!D$21</f>
        <v>0.85</v>
      </c>
      <c r="AE281" s="55">
        <f>CUF_sources!E$21</f>
        <v>0.85</v>
      </c>
      <c r="AF281" s="55">
        <f>CUF_sources!F$21</f>
        <v>0.85</v>
      </c>
      <c r="AG281" s="55">
        <f>CUF_sources!G$21</f>
        <v>0.85</v>
      </c>
      <c r="AH281" s="55">
        <f>CUF_sources!H$21</f>
        <v>0.85</v>
      </c>
      <c r="AI281" s="55">
        <f>CUF_sources!I$21</f>
        <v>0.85</v>
      </c>
      <c r="AJ281" s="55">
        <f>CUF_sources!J$21</f>
        <v>0.85</v>
      </c>
    </row>
    <row r="282" spans="1:36" ht="15" customHeight="1" x14ac:dyDescent="0.25">
      <c r="A282" s="9" t="s">
        <v>5</v>
      </c>
      <c r="B282" s="9" t="s">
        <v>39</v>
      </c>
      <c r="C282" s="9" t="s">
        <v>40</v>
      </c>
      <c r="D282" s="55">
        <f>IFERROR((generation!H282*1000)/(365*24*capacity!H282),0)</f>
        <v>3.1450385737599524</v>
      </c>
      <c r="E282" s="55">
        <f>IFERROR((generation!I282*1000)/(365*24*capacity!I282),0)</f>
        <v>1.9824050142155596</v>
      </c>
      <c r="F282" s="55">
        <f>IFERROR((generation!J282*1000)/(365*24*capacity!J282),0)</f>
        <v>1.3444320193830956</v>
      </c>
      <c r="G282" s="55">
        <f>IFERROR((generation!K282*1000)/(365*24*capacity!K282),0)</f>
        <v>1.4028053373175755</v>
      </c>
      <c r="H282" s="55">
        <f>IFERROR((generation!L282*1000)/(365*24*capacity!L282),0)</f>
        <v>1.1807154279406769</v>
      </c>
      <c r="I282" s="55">
        <f>IFERROR((generation!M282*1000)/(365*24*capacity!M282),0)</f>
        <v>0.93642366268727883</v>
      </c>
      <c r="J282" s="55">
        <f>IFERROR((generation!N282*1000)/(365*24*capacity!N282),0)</f>
        <v>0.77856305205790277</v>
      </c>
      <c r="K282" s="55">
        <f>IFERROR((generation!O282*1000)/(365*24*capacity!O282),0)</f>
        <v>0.76152180845015649</v>
      </c>
      <c r="L282" s="55">
        <f>IFERROR((generation!P282*1000)/(365*24*capacity!P282),0)</f>
        <v>0.89256941346284813</v>
      </c>
      <c r="M282" s="55">
        <f>IF(AND(AVERAGE(D282:L282)&gt;0,AVERAGE(D282:L282)&lt;1),AVERAGE(D282:L282),CUF_sources!C$22)</f>
        <v>0.7</v>
      </c>
      <c r="N282" s="55">
        <f>IFERROR(M282*(CUF_sources!D$22/CUF_sources!C$22),0)</f>
        <v>0.7</v>
      </c>
      <c r="O282" s="55">
        <f>IFERROR(N282*(CUF_sources!E$22/CUF_sources!D$22),0)</f>
        <v>0.7</v>
      </c>
      <c r="P282" s="55">
        <f>IFERROR(O282*(CUF_sources!F$22/CUF_sources!E$22),0)</f>
        <v>0.7</v>
      </c>
      <c r="Q282" s="55">
        <f>IFERROR(P282*(CUF_sources!G$22/CUF_sources!F$22),0)</f>
        <v>0.7</v>
      </c>
      <c r="R282" s="55">
        <f>IFERROR(Q282*(CUF_sources!H$22/CUF_sources!G$22),0)</f>
        <v>0.7</v>
      </c>
      <c r="S282" s="55">
        <f>IFERROR(R282*(CUF_sources!I$22/CUF_sources!H$22),0)</f>
        <v>0.7</v>
      </c>
      <c r="T282" s="55">
        <f>IFERROR(S282*(CUF_sources!J$22/CUF_sources!I$22),0)</f>
        <v>0.7</v>
      </c>
      <c r="U282" s="55">
        <f>IF(M282&lt;CUF_sources!C$22,CUF_sources!C$22,CUF!M282)</f>
        <v>0.7</v>
      </c>
      <c r="V282" s="55">
        <f>IFERROR(U282*(CUF_sources!D$22/CUF_sources!C$22),0)</f>
        <v>0.7</v>
      </c>
      <c r="W282" s="55">
        <f>IFERROR(V282*(CUF_sources!E$22/CUF_sources!D$22),0)</f>
        <v>0.7</v>
      </c>
      <c r="X282" s="55">
        <f>IFERROR(W282*(CUF_sources!F$22/CUF_sources!E$22),0)</f>
        <v>0.7</v>
      </c>
      <c r="Y282" s="55">
        <f>IFERROR(X282*(CUF_sources!G$22/CUF_sources!F$22),0)</f>
        <v>0.7</v>
      </c>
      <c r="Z282" s="55">
        <f>IFERROR(Y282*(CUF_sources!H$22/CUF_sources!G$22),0)</f>
        <v>0.7</v>
      </c>
      <c r="AA282" s="55">
        <f>IFERROR(Z282*(CUF_sources!I$22/CUF_sources!H$22),0)</f>
        <v>0.7</v>
      </c>
      <c r="AB282" s="55">
        <f>IFERROR(AA282*(CUF_sources!J$22/CUF_sources!I$22),0)</f>
        <v>0.7</v>
      </c>
      <c r="AC282" s="55">
        <f>CUF_sources!C$22</f>
        <v>0.7</v>
      </c>
      <c r="AD282" s="55">
        <f>CUF_sources!D$22</f>
        <v>0.7</v>
      </c>
      <c r="AE282" s="55">
        <f>CUF_sources!E$22</f>
        <v>0.7</v>
      </c>
      <c r="AF282" s="55">
        <f>CUF_sources!F$22</f>
        <v>0.7</v>
      </c>
      <c r="AG282" s="55">
        <f>CUF_sources!G$22</f>
        <v>0.7</v>
      </c>
      <c r="AH282" s="55">
        <f>CUF_sources!H$22</f>
        <v>0.7</v>
      </c>
      <c r="AI282" s="55">
        <f>CUF_sources!I$22</f>
        <v>0.7</v>
      </c>
      <c r="AJ282" s="55">
        <f>CUF_sources!J$22</f>
        <v>0.7</v>
      </c>
    </row>
    <row r="283" spans="1:36" ht="15" customHeight="1" x14ac:dyDescent="0.25">
      <c r="A283" s="9" t="s">
        <v>5</v>
      </c>
      <c r="B283" s="9" t="s">
        <v>80</v>
      </c>
      <c r="C283" s="9" t="s">
        <v>85</v>
      </c>
      <c r="D283" s="55">
        <f>IFERROR((generation!H283*1000)/(365*24*capacity!H283),0)</f>
        <v>1.2442922374429224E-2</v>
      </c>
      <c r="E283" s="55">
        <f>IFERROR((generation!I283*1000)/(365*24*capacity!I283),0)</f>
        <v>0.11244292237442922</v>
      </c>
      <c r="F283" s="55">
        <f>IFERROR((generation!J283*1000)/(365*24*capacity!J283),0)</f>
        <v>0.10479452054794521</v>
      </c>
      <c r="G283" s="55">
        <f>IFERROR((generation!K283*1000)/(365*24*capacity!K283),0)</f>
        <v>2.4817190870029097E-2</v>
      </c>
      <c r="H283" s="55">
        <f>IFERROR((generation!L283*1000)/(365*24*capacity!L283),0)</f>
        <v>7.3424360806661482E-2</v>
      </c>
      <c r="I283" s="55">
        <f>IFERROR((generation!M283*1000)/(365*24*capacity!M283),0)</f>
        <v>0.11116519357314085</v>
      </c>
      <c r="J283" s="55">
        <f>IFERROR((generation!N283*1000)/(365*24*capacity!N283),0)</f>
        <v>0.10605004337657216</v>
      </c>
      <c r="K283" s="55">
        <f>IFERROR((generation!O283*1000)/(365*24*capacity!O283),0)</f>
        <v>0.1094653433863567</v>
      </c>
      <c r="L283" s="55">
        <f>IFERROR((generation!P283*1000)/(365*24*capacity!P283),0)</f>
        <v>7.992555808353409E-2</v>
      </c>
      <c r="M283" s="55">
        <f>IF(AND(AVERAGE(D283:L283)&gt;0,AVERAGE(D283:L283)&lt;1),AVERAGE(D283:L283),CUF_sources!C$23)</f>
        <v>8.1614228377010892E-2</v>
      </c>
      <c r="N283" s="55">
        <f>IFERROR(M283*(CUF_sources!D$23/CUF_sources!C$23),0)</f>
        <v>8.480228417298788E-2</v>
      </c>
      <c r="O283" s="55">
        <f>IFERROR(N283*(CUF_sources!E$23/CUF_sources!D$23),0)</f>
        <v>8.7033923230171784E-2</v>
      </c>
      <c r="P283" s="55">
        <f>IFERROR(O283*(CUF_sources!F$23/CUF_sources!E$23),0)</f>
        <v>8.9265562287355688E-2</v>
      </c>
      <c r="Q283" s="55">
        <f>IFERROR(P283*(CUF_sources!G$23/CUF_sources!F$23),0)</f>
        <v>9.1497201344539578E-2</v>
      </c>
      <c r="R283" s="55">
        <f>IFERROR(Q283*(CUF_sources!H$23/CUF_sources!G$23),0)</f>
        <v>9.3728840401723454E-2</v>
      </c>
      <c r="S283" s="55">
        <f>IFERROR(R283*(CUF_sources!I$23/CUF_sources!H$23),0)</f>
        <v>9.3728840401723454E-2</v>
      </c>
      <c r="T283" s="55">
        <f>IFERROR(S283*(CUF_sources!J$23/CUF_sources!I$23),0)</f>
        <v>9.3728840401723454E-2</v>
      </c>
      <c r="U283" s="55">
        <f>IF(M283&gt;0,M283,CUF_sources!C$23)</f>
        <v>8.1614228377010892E-2</v>
      </c>
      <c r="V283" s="55">
        <f>IFERROR(U283*(CUF_sources!D$23/CUF_sources!C$23),0)</f>
        <v>8.480228417298788E-2</v>
      </c>
      <c r="W283" s="55">
        <f>IFERROR(V283*(CUF_sources!E$23/CUF_sources!D$23),0)</f>
        <v>8.7033923230171784E-2</v>
      </c>
      <c r="X283" s="55">
        <f>IFERROR(W283*(CUF_sources!F$23/CUF_sources!E$23),0)</f>
        <v>8.9265562287355688E-2</v>
      </c>
      <c r="Y283" s="55">
        <f>IFERROR(X283*(CUF_sources!G$23/CUF_sources!F$23),0)</f>
        <v>9.1497201344539578E-2</v>
      </c>
      <c r="Z283" s="55">
        <f>IFERROR(Y283*(CUF_sources!H$23/CUF_sources!G$23),0)</f>
        <v>9.3728840401723454E-2</v>
      </c>
      <c r="AA283" s="55">
        <f>IFERROR(Z283*(CUF_sources!I$23/CUF_sources!H$23),0)</f>
        <v>9.3728840401723454E-2</v>
      </c>
      <c r="AB283" s="55">
        <f>IFERROR(AA283*(CUF_sources!J$23/CUF_sources!I$23),0)</f>
        <v>9.3728840401723454E-2</v>
      </c>
      <c r="AC283" s="55">
        <f>CUF_sources!C$23</f>
        <v>0.18285714285714286</v>
      </c>
      <c r="AD283" s="55">
        <f>CUF_sources!D$23</f>
        <v>0.19</v>
      </c>
      <c r="AE283" s="55">
        <f>CUF_sources!E$23</f>
        <v>0.19500000000000001</v>
      </c>
      <c r="AF283" s="55">
        <f>CUF_sources!F$23</f>
        <v>0.2</v>
      </c>
      <c r="AG283" s="55">
        <f>CUF_sources!G$23</f>
        <v>0.20500000000000002</v>
      </c>
      <c r="AH283" s="55">
        <f>CUF_sources!H$23</f>
        <v>0.21</v>
      </c>
      <c r="AI283" s="55">
        <f>CUF_sources!I$23</f>
        <v>0.21</v>
      </c>
      <c r="AJ283" s="55">
        <f>CUF_sources!J$23</f>
        <v>0.21</v>
      </c>
    </row>
    <row r="284" spans="1:36" ht="15" customHeight="1" x14ac:dyDescent="0.25">
      <c r="A284" s="9" t="s">
        <v>5</v>
      </c>
      <c r="B284" s="9" t="s">
        <v>81</v>
      </c>
      <c r="C284" s="9" t="s">
        <v>86</v>
      </c>
      <c r="D284" s="55">
        <f>IFERROR((generation!H284*1000)/(365*24*capacity!H284),0)</f>
        <v>6.8493150684931503E-2</v>
      </c>
      <c r="E284" s="55">
        <f>IFERROR((generation!I284*1000)/(365*24*capacity!I284),0)</f>
        <v>5.9360730593607296E-2</v>
      </c>
      <c r="F284" s="55">
        <f>IFERROR((generation!J284*1000)/(365*24*capacity!J284),0)</f>
        <v>4.6219355092487875E-2</v>
      </c>
      <c r="G284" s="55">
        <f>IFERROR((generation!K284*1000)/(365*24*capacity!K284),0)</f>
        <v>3.2233218172903873E-2</v>
      </c>
      <c r="H284" s="55">
        <f>IFERROR((generation!L284*1000)/(365*24*capacity!L284),0)</f>
        <v>5.3165420000587868E-2</v>
      </c>
      <c r="I284" s="55">
        <f>IFERROR((generation!M284*1000)/(365*24*capacity!M284),0)</f>
        <v>6.6664961777760726E-2</v>
      </c>
      <c r="J284" s="55">
        <f>IFERROR((generation!N284*1000)/(365*24*capacity!N284),0)</f>
        <v>6.0057012709138359E-2</v>
      </c>
      <c r="K284" s="55">
        <f>IFERROR((generation!O284*1000)/(365*24*capacity!O284),0)</f>
        <v>5.6180568364538594E-2</v>
      </c>
      <c r="L284" s="55">
        <f>IFERROR((generation!P284*1000)/(365*24*capacity!P284),0)</f>
        <v>5.0826145768738173E-2</v>
      </c>
      <c r="M284" s="55">
        <f>IF(AND(AVERAGE(D284:L284)&gt;0,AVERAGE(D284:L284)&lt;1),AVERAGE(D284:L284),CUF_sources!C$24)</f>
        <v>5.4800062573854919E-2</v>
      </c>
      <c r="N284" s="55">
        <f>IFERROR(M284*(CUF_sources!D$24/CUF_sources!C$24),0)</f>
        <v>5.4800062573854919E-2</v>
      </c>
      <c r="O284" s="55">
        <f>IFERROR(N284*(CUF_sources!E$24/CUF_sources!D$24),0)</f>
        <v>5.7083398514432213E-2</v>
      </c>
      <c r="P284" s="55">
        <f>IFERROR(O284*(CUF_sources!F$24/CUF_sources!E$24),0)</f>
        <v>5.93667344550095E-2</v>
      </c>
      <c r="Q284" s="55">
        <f>IFERROR(P284*(CUF_sources!G$24/CUF_sources!F$24),0)</f>
        <v>6.1650070395586794E-2</v>
      </c>
      <c r="R284" s="55">
        <f>IFERROR(Q284*(CUF_sources!H$24/CUF_sources!G$24),0)</f>
        <v>6.3933406336164081E-2</v>
      </c>
      <c r="S284" s="55">
        <f>IFERROR(R284*(CUF_sources!I$24/CUF_sources!H$24),0)</f>
        <v>6.3933406336164081E-2</v>
      </c>
      <c r="T284" s="55">
        <f>IFERROR(S284*(CUF_sources!J$24/CUF_sources!I$24),0)</f>
        <v>6.3933406336164081E-2</v>
      </c>
      <c r="U284" s="55">
        <f>IF(M284&gt;0,M284,CUF_sources!C$24)</f>
        <v>5.4800062573854919E-2</v>
      </c>
      <c r="V284" s="55">
        <f>IFERROR(U284*(CUF_sources!D$24/CUF_sources!C$24),0)</f>
        <v>5.4800062573854919E-2</v>
      </c>
      <c r="W284" s="55">
        <f>IFERROR(V284*(CUF_sources!E$24/CUF_sources!D$24),0)</f>
        <v>5.7083398514432213E-2</v>
      </c>
      <c r="X284" s="55">
        <f>IFERROR(W284*(CUF_sources!F$24/CUF_sources!E$24),0)</f>
        <v>5.93667344550095E-2</v>
      </c>
      <c r="Y284" s="55">
        <f>IFERROR(X284*(CUF_sources!G$24/CUF_sources!F$24),0)</f>
        <v>6.1650070395586794E-2</v>
      </c>
      <c r="Z284" s="55">
        <f>IFERROR(Y284*(CUF_sources!H$24/CUF_sources!G$24),0)</f>
        <v>6.3933406336164081E-2</v>
      </c>
      <c r="AA284" s="55">
        <f>IFERROR(Z284*(CUF_sources!I$24/CUF_sources!H$24),0)</f>
        <v>6.3933406336164081E-2</v>
      </c>
      <c r="AB284" s="55">
        <f>IFERROR(AA284*(CUF_sources!J$24/CUF_sources!I$24),0)</f>
        <v>6.3933406336164081E-2</v>
      </c>
      <c r="AC284" s="55">
        <f>CUF_sources!C$24</f>
        <v>0.12</v>
      </c>
      <c r="AD284" s="55">
        <f>CUF_sources!D$24</f>
        <v>0.12</v>
      </c>
      <c r="AE284" s="55">
        <f>CUF_sources!E$24</f>
        <v>0.125</v>
      </c>
      <c r="AF284" s="55">
        <f>CUF_sources!F$24</f>
        <v>0.13</v>
      </c>
      <c r="AG284" s="55">
        <f>CUF_sources!G$24</f>
        <v>0.13500000000000001</v>
      </c>
      <c r="AH284" s="55">
        <f>CUF_sources!H$24</f>
        <v>0.14000000000000001</v>
      </c>
      <c r="AI284" s="55">
        <f>CUF_sources!I$24</f>
        <v>0.14000000000000001</v>
      </c>
      <c r="AJ284" s="55">
        <f>CUF_sources!J$24</f>
        <v>0.14000000000000001</v>
      </c>
    </row>
    <row r="285" spans="1:36" ht="15" customHeight="1" x14ac:dyDescent="0.25">
      <c r="A285" s="9" t="s">
        <v>5</v>
      </c>
      <c r="B285" s="9" t="s">
        <v>41</v>
      </c>
      <c r="C285" s="9" t="s">
        <v>42</v>
      </c>
      <c r="D285" s="55">
        <f>IFERROR((generation!H285*1000)/(365*24*capacity!H285),0)</f>
        <v>0</v>
      </c>
      <c r="E285" s="55">
        <f>IFERROR((generation!I285*1000)/(365*24*capacity!I285),0)</f>
        <v>0</v>
      </c>
      <c r="F285" s="55">
        <f>IFERROR((generation!J285*1000)/(365*24*capacity!J285),0)</f>
        <v>0</v>
      </c>
      <c r="G285" s="55">
        <f>IFERROR((generation!K285*1000)/(365*24*capacity!K285),0)</f>
        <v>0</v>
      </c>
      <c r="H285" s="55">
        <f>IFERROR((generation!L285*1000)/(365*24*capacity!L285),0)</f>
        <v>0</v>
      </c>
      <c r="I285" s="55">
        <f>IFERROR((generation!M285*1000)/(365*24*capacity!M285),0)</f>
        <v>0</v>
      </c>
      <c r="J285" s="55">
        <f>IFERROR((generation!N285*1000)/(365*24*capacity!N285),0)</f>
        <v>0</v>
      </c>
      <c r="K285" s="55">
        <f>IFERROR((generation!O285*1000)/(365*24*capacity!O285),0)</f>
        <v>0</v>
      </c>
      <c r="L285" s="55">
        <f>IFERROR((generation!P285*1000)/(365*24*capacity!P285),0)</f>
        <v>0</v>
      </c>
      <c r="M285" s="55">
        <f>IF(AND(AVERAGE(D285:L285)&gt;0,AVERAGE(D285:L285)&lt;1),AVERAGE(D285:L285),CUF_sources!C$25)</f>
        <v>0.37285714285714283</v>
      </c>
      <c r="N285" s="55">
        <f>IFERROR(M285*(CUF_sources!D$25/CUF_sources!C$25),0)</f>
        <v>0.38000000000000006</v>
      </c>
      <c r="O285" s="55">
        <f>IFERROR(N285*(CUF_sources!E$25/CUF_sources!D$25),0)</f>
        <v>0.39000000000000007</v>
      </c>
      <c r="P285" s="55">
        <f>IFERROR(O285*(CUF_sources!F$25/CUF_sources!E$25),0)</f>
        <v>0.40000000000000013</v>
      </c>
      <c r="Q285" s="55">
        <f>IFERROR(P285*(CUF_sources!G$25/CUF_sources!F$25),0)</f>
        <v>0.40500000000000014</v>
      </c>
      <c r="R285" s="55">
        <f>IFERROR(Q285*(CUF_sources!H$25/CUF_sources!G$25),0)</f>
        <v>0.41000000000000009</v>
      </c>
      <c r="S285" s="55">
        <f>IFERROR(R285*(CUF_sources!I$25/CUF_sources!H$25),0)</f>
        <v>0.41000000000000009</v>
      </c>
      <c r="T285" s="55">
        <f>IFERROR(S285*(CUF_sources!J$25/CUF_sources!I$25),0)</f>
        <v>0.41000000000000009</v>
      </c>
      <c r="U285" s="55">
        <f>IF(M285&gt;0,M285,CUF_sources!C$25)</f>
        <v>0.37285714285714283</v>
      </c>
      <c r="V285" s="55">
        <f>IFERROR(U285*(CUF_sources!D$25/CUF_sources!C$25),0)</f>
        <v>0.38000000000000006</v>
      </c>
      <c r="W285" s="55">
        <f>IFERROR(V285*(CUF_sources!E$25/CUF_sources!D$25),0)</f>
        <v>0.39000000000000007</v>
      </c>
      <c r="X285" s="55">
        <f>IFERROR(W285*(CUF_sources!F$25/CUF_sources!E$25),0)</f>
        <v>0.40000000000000013</v>
      </c>
      <c r="Y285" s="55">
        <f>IFERROR(X285*(CUF_sources!G$25/CUF_sources!F$25),0)</f>
        <v>0.40500000000000014</v>
      </c>
      <c r="Z285" s="55">
        <f>IFERROR(Y285*(CUF_sources!H$25/CUF_sources!G$25),0)</f>
        <v>0.41000000000000009</v>
      </c>
      <c r="AA285" s="55">
        <f>IFERROR(Z285*(CUF_sources!I$25/CUF_sources!H$25),0)</f>
        <v>0.41000000000000009</v>
      </c>
      <c r="AB285" s="55">
        <f>IFERROR(AA285*(CUF_sources!J$25/CUF_sources!I$25),0)</f>
        <v>0.41000000000000009</v>
      </c>
      <c r="AC285" s="55">
        <f>CUF_sources!C$25</f>
        <v>0.37285714285714283</v>
      </c>
      <c r="AD285" s="55">
        <f>CUF_sources!D$25</f>
        <v>0.38</v>
      </c>
      <c r="AE285" s="55">
        <f>CUF_sources!E$25</f>
        <v>0.39</v>
      </c>
      <c r="AF285" s="55">
        <f>CUF_sources!F$25</f>
        <v>0.4</v>
      </c>
      <c r="AG285" s="55">
        <f>CUF_sources!G$25</f>
        <v>0.40500000000000003</v>
      </c>
      <c r="AH285" s="55">
        <f>CUF_sources!H$25</f>
        <v>0.41</v>
      </c>
      <c r="AI285" s="55">
        <f>CUF_sources!I$25</f>
        <v>0.41</v>
      </c>
      <c r="AJ285" s="55">
        <f>CUF_sources!J$25</f>
        <v>0.41</v>
      </c>
    </row>
    <row r="286" spans="1:36" ht="15" customHeight="1" x14ac:dyDescent="0.25">
      <c r="A286" s="9" t="s">
        <v>5</v>
      </c>
      <c r="B286" s="9" t="s">
        <v>43</v>
      </c>
      <c r="C286" s="9" t="s">
        <v>44</v>
      </c>
      <c r="D286" s="55">
        <f>IFERROR((generation!H286*1000)/(365*24*capacity!H286),0)</f>
        <v>0</v>
      </c>
      <c r="E286" s="55">
        <f>IFERROR((generation!I286*1000)/(365*24*capacity!I286),0)</f>
        <v>0</v>
      </c>
      <c r="F286" s="55">
        <f>IFERROR((generation!J286*1000)/(365*24*capacity!J286),0)</f>
        <v>0</v>
      </c>
      <c r="G286" s="55">
        <f>IFERROR((generation!K286*1000)/(365*24*capacity!K286),0)</f>
        <v>0</v>
      </c>
      <c r="H286" s="55">
        <f>IFERROR((generation!L286*1000)/(365*24*capacity!L286),0)</f>
        <v>0</v>
      </c>
      <c r="I286" s="55">
        <f>IFERROR((generation!M286*1000)/(365*24*capacity!M286),0)</f>
        <v>0</v>
      </c>
      <c r="J286" s="55">
        <f>IFERROR((generation!N286*1000)/(365*24*capacity!N286),0)</f>
        <v>0</v>
      </c>
      <c r="K286" s="55">
        <f>IFERROR((generation!O286*1000)/(365*24*capacity!O286),0)</f>
        <v>0</v>
      </c>
      <c r="L286" s="55">
        <f>IFERROR((generation!P286*1000)/(365*24*capacity!P286),0)</f>
        <v>0</v>
      </c>
      <c r="M286" s="55">
        <f>IF(AND(AVERAGE(D286:L286)&gt;0,AVERAGE(D286:L286)&lt;1),AVERAGE(D286:L286),CUF_sources!C$26)</f>
        <v>0.20857142857142857</v>
      </c>
      <c r="N286" s="55">
        <f>IFERROR(M286*(CUF_sources!D$26/CUF_sources!C$26),0)</f>
        <v>0.23</v>
      </c>
      <c r="O286" s="55">
        <f>IFERROR(N286*(CUF_sources!E$26/CUF_sources!D$26),0)</f>
        <v>0.255</v>
      </c>
      <c r="P286" s="55">
        <f>IFERROR(O286*(CUF_sources!F$26/CUF_sources!E$26),0)</f>
        <v>0.28000000000000003</v>
      </c>
      <c r="Q286" s="55">
        <f>IFERROR(P286*(CUF_sources!G$26/CUF_sources!F$26),0)</f>
        <v>0.30000000000000004</v>
      </c>
      <c r="R286" s="55">
        <f>IFERROR(Q286*(CUF_sources!H$26/CUF_sources!G$26),0)</f>
        <v>0.31999999999999995</v>
      </c>
      <c r="S286" s="55">
        <f>IFERROR(R286*(CUF_sources!I$26/CUF_sources!H$26),0)</f>
        <v>0.33999999999999986</v>
      </c>
      <c r="T286" s="55">
        <f>IFERROR(S286*(CUF_sources!J$26/CUF_sources!I$26),0)</f>
        <v>0.35999999999999988</v>
      </c>
      <c r="U286" s="55">
        <f>IF(M286&gt;0,M286,CUF_sources!C$26)</f>
        <v>0.20857142857142857</v>
      </c>
      <c r="V286" s="55">
        <f>IFERROR(U286*(CUF_sources!D$26/CUF_sources!C$26),0)</f>
        <v>0.23</v>
      </c>
      <c r="W286" s="55">
        <f>IFERROR(V286*(CUF_sources!E$26/CUF_sources!D$26),0)</f>
        <v>0.255</v>
      </c>
      <c r="X286" s="55">
        <f>IFERROR(W286*(CUF_sources!F$26/CUF_sources!E$26),0)</f>
        <v>0.28000000000000003</v>
      </c>
      <c r="Y286" s="55">
        <f>IFERROR(X286*(CUF_sources!G$26/CUF_sources!F$26),0)</f>
        <v>0.30000000000000004</v>
      </c>
      <c r="Z286" s="55">
        <f>IFERROR(Y286*(CUF_sources!H$26/CUF_sources!G$26),0)</f>
        <v>0.31999999999999995</v>
      </c>
      <c r="AA286" s="55">
        <f>IFERROR(Z286*(CUF_sources!I$26/CUF_sources!H$26),0)</f>
        <v>0.33999999999999986</v>
      </c>
      <c r="AB286" s="55">
        <f>IFERROR(AA286*(CUF_sources!J$26/CUF_sources!I$26),0)</f>
        <v>0.35999999999999988</v>
      </c>
      <c r="AC286" s="55">
        <f>CUF_sources!C$26</f>
        <v>0.20857142857142857</v>
      </c>
      <c r="AD286" s="55">
        <f>CUF_sources!D$26</f>
        <v>0.23</v>
      </c>
      <c r="AE286" s="55">
        <f>CUF_sources!E$26</f>
        <v>0.255</v>
      </c>
      <c r="AF286" s="55">
        <f>CUF_sources!F$26</f>
        <v>0.28000000000000003</v>
      </c>
      <c r="AG286" s="55">
        <f>CUF_sources!G$26</f>
        <v>0.30000000000000004</v>
      </c>
      <c r="AH286" s="55">
        <f>CUF_sources!H$26</f>
        <v>0.32</v>
      </c>
      <c r="AI286" s="55">
        <f>CUF_sources!I$26</f>
        <v>0.33999999999999997</v>
      </c>
      <c r="AJ286" s="55">
        <f>CUF_sources!J$26</f>
        <v>0.36</v>
      </c>
    </row>
    <row r="287" spans="1:36" ht="15" customHeight="1" x14ac:dyDescent="0.25">
      <c r="A287" s="9" t="s">
        <v>5</v>
      </c>
      <c r="B287" s="9" t="s">
        <v>45</v>
      </c>
      <c r="C287" s="9" t="s">
        <v>46</v>
      </c>
      <c r="D287" s="55">
        <f>IFERROR((generation!H287*1000)/(365*24*capacity!H287),0)</f>
        <v>0</v>
      </c>
      <c r="E287" s="55">
        <f>IFERROR((generation!I287*1000)/(365*24*capacity!I287),0)</f>
        <v>0</v>
      </c>
      <c r="F287" s="55">
        <f>IFERROR((generation!J287*1000)/(365*24*capacity!J287),0)</f>
        <v>0</v>
      </c>
      <c r="G287" s="55">
        <f>IFERROR((generation!K287*1000)/(365*24*capacity!K287),0)</f>
        <v>0</v>
      </c>
      <c r="H287" s="55">
        <f>IFERROR((generation!L287*1000)/(365*24*capacity!L287),0)</f>
        <v>0</v>
      </c>
      <c r="I287" s="55">
        <f>IFERROR((generation!M287*1000)/(365*24*capacity!M287),0)</f>
        <v>0</v>
      </c>
      <c r="J287" s="55">
        <f>IFERROR((generation!N287*1000)/(365*24*capacity!N287),0)</f>
        <v>0</v>
      </c>
      <c r="K287" s="55">
        <f>IFERROR((generation!O287*1000)/(365*24*capacity!O287),0)</f>
        <v>0</v>
      </c>
      <c r="L287" s="55">
        <f>IFERROR((generation!P287*1000)/(365*24*capacity!P287),0)</f>
        <v>0</v>
      </c>
      <c r="M287" s="55">
        <f>IF(AND(AVERAGE(D287:L287)&gt;0,AVERAGE(D287:L287)&lt;1),AVERAGE(D287:L287),CUF_sources!C$27)</f>
        <v>0.95</v>
      </c>
      <c r="N287" s="55">
        <f>IFERROR(M287*(CUF_sources!D$27/CUF_sources!C$27),0)</f>
        <v>0.95</v>
      </c>
      <c r="O287" s="55">
        <f>IFERROR(N287*(CUF_sources!E$27/CUF_sources!D$27),0)</f>
        <v>0.95</v>
      </c>
      <c r="P287" s="55">
        <f>IFERROR(O287*(CUF_sources!F$27/CUF_sources!E$27),0)</f>
        <v>0.95</v>
      </c>
      <c r="Q287" s="55">
        <f>IFERROR(P287*(CUF_sources!G$27/CUF_sources!F$27),0)</f>
        <v>0.95</v>
      </c>
      <c r="R287" s="55">
        <f>IFERROR(Q287*(CUF_sources!H$27/CUF_sources!G$27),0)</f>
        <v>0.95</v>
      </c>
      <c r="S287" s="55">
        <f>IFERROR(R287*(CUF_sources!I$27/CUF_sources!H$27),0)</f>
        <v>0.95</v>
      </c>
      <c r="T287" s="55">
        <f>IFERROR(S287*(CUF_sources!J$27/CUF_sources!I$27),0)</f>
        <v>0.95</v>
      </c>
      <c r="U287" s="55">
        <f>IF(M287&gt;0,M287,CUF_sources!C$27)</f>
        <v>0.95</v>
      </c>
      <c r="V287" s="55">
        <f>IFERROR(U287*(CUF_sources!D$27/CUF_sources!C$27),0)</f>
        <v>0.95</v>
      </c>
      <c r="W287" s="55">
        <f>IFERROR(V287*(CUF_sources!E$27/CUF_sources!D$27),0)</f>
        <v>0.95</v>
      </c>
      <c r="X287" s="55">
        <f>IFERROR(W287*(CUF_sources!F$27/CUF_sources!E$27),0)</f>
        <v>0.95</v>
      </c>
      <c r="Y287" s="55">
        <f>IFERROR(X287*(CUF_sources!G$27/CUF_sources!F$27),0)</f>
        <v>0.95</v>
      </c>
      <c r="Z287" s="55">
        <f>IFERROR(Y287*(CUF_sources!H$27/CUF_sources!G$27),0)</f>
        <v>0.95</v>
      </c>
      <c r="AA287" s="55">
        <f>IFERROR(Z287*(CUF_sources!I$27/CUF_sources!H$27),0)</f>
        <v>0.95</v>
      </c>
      <c r="AB287" s="55">
        <f>IFERROR(AA287*(CUF_sources!J$27/CUF_sources!I$27),0)</f>
        <v>0.95</v>
      </c>
      <c r="AC287" s="55">
        <f>CUF_sources!C$27</f>
        <v>0.95</v>
      </c>
      <c r="AD287" s="55">
        <f>CUF_sources!D$27</f>
        <v>0.95</v>
      </c>
      <c r="AE287" s="55">
        <f>CUF_sources!E$27</f>
        <v>0.95</v>
      </c>
      <c r="AF287" s="55">
        <f>CUF_sources!F$27</f>
        <v>0.95</v>
      </c>
      <c r="AG287" s="55">
        <f>CUF_sources!G$27</f>
        <v>0.95</v>
      </c>
      <c r="AH287" s="55">
        <f>CUF_sources!H$27</f>
        <v>0.95</v>
      </c>
      <c r="AI287" s="55">
        <f>CUF_sources!I$27</f>
        <v>0.95</v>
      </c>
      <c r="AJ287" s="55">
        <f>CUF_sources!J$27</f>
        <v>0.95</v>
      </c>
    </row>
    <row r="288" spans="1:36" ht="15" customHeight="1" x14ac:dyDescent="0.25">
      <c r="A288" s="9" t="s">
        <v>4</v>
      </c>
      <c r="B288" s="9" t="s">
        <v>29</v>
      </c>
      <c r="C288" s="9" t="s">
        <v>30</v>
      </c>
      <c r="D288" s="55">
        <f>IFERROR((generation!H288*1000)/(365*24*capacity!H288),0)</f>
        <v>0.63875051888750523</v>
      </c>
      <c r="E288" s="55">
        <f>IFERROR((generation!I288*1000)/(365*24*capacity!I288),0)</f>
        <v>0.84883509755085096</v>
      </c>
      <c r="F288" s="55">
        <f>IFERROR((generation!J288*1000)/(365*24*capacity!J288),0)</f>
        <v>0.76782378580323785</v>
      </c>
      <c r="G288" s="55">
        <f>IFERROR((generation!K288*1000)/(365*24*capacity!K288),0)</f>
        <v>0.77698380503635289</v>
      </c>
      <c r="H288" s="55">
        <f>IFERROR((generation!L288*1000)/(365*24*capacity!L288),0)</f>
        <v>0.9573829063562892</v>
      </c>
      <c r="I288" s="55">
        <f>IFERROR((generation!M288*1000)/(365*24*capacity!M288),0)</f>
        <v>0.82105969357506159</v>
      </c>
      <c r="J288" s="55">
        <f>IFERROR((generation!N288*1000)/(365*24*capacity!N288),0)</f>
        <v>0.9534173765615086</v>
      </c>
      <c r="K288" s="55">
        <f>IFERROR((generation!O288*1000)/(365*24*capacity!O288),0)</f>
        <v>0.78051793719640949</v>
      </c>
      <c r="L288" s="55">
        <f>IFERROR((generation!P288*1000)/(365*24*capacity!P288),0)</f>
        <v>0.35967316233448787</v>
      </c>
      <c r="M288" s="55">
        <f>IF(AND(AVERAGE(D288:L288)&gt;0,AVERAGE(D288:L288)&lt;1),AVERAGE(D288:L288),CUF_sources!C$15)</f>
        <v>0.76716047592241154</v>
      </c>
      <c r="N288" s="55">
        <f>IFERROR(M288*(CUF_sources!D$15/CUF_sources!C$15),0)</f>
        <v>0.76716047592241154</v>
      </c>
      <c r="O288" s="55">
        <f>IFERROR(N288*(CUF_sources!E$15/CUF_sources!D$15),0)</f>
        <v>0.76716047592241154</v>
      </c>
      <c r="P288" s="55">
        <f>IFERROR(O288*(CUF_sources!F$15/CUF_sources!E$15),0)</f>
        <v>0.76716047592241154</v>
      </c>
      <c r="Q288" s="55">
        <f>IFERROR(P288*(CUF_sources!G$15/CUF_sources!F$15),0)</f>
        <v>0.76716047592241154</v>
      </c>
      <c r="R288" s="55">
        <f>IFERROR(Q288*(CUF_sources!H$15/CUF_sources!G$15),0)</f>
        <v>0.76716047592241154</v>
      </c>
      <c r="S288" s="55">
        <f>IFERROR(R288*(CUF_sources!I$15/CUF_sources!H$15),0)</f>
        <v>0.76716047592241154</v>
      </c>
      <c r="T288" s="55">
        <f>IFERROR(S288*(CUF_sources!J$15/CUF_sources!I$15),0)</f>
        <v>0.76716047592241154</v>
      </c>
      <c r="U288" s="55">
        <f>IF(M288&lt;CUF_sources!C$15,CUF_sources!C$15,CUF!M288)</f>
        <v>0.85</v>
      </c>
      <c r="V288" s="55">
        <f>IFERROR(U288*(CUF_sources!D$15/CUF_sources!C$15),0)</f>
        <v>0.85</v>
      </c>
      <c r="W288" s="55">
        <f>IFERROR(V288*(CUF_sources!E$15/CUF_sources!D$15),0)</f>
        <v>0.85</v>
      </c>
      <c r="X288" s="55">
        <f>IFERROR(W288*(CUF_sources!F$15/CUF_sources!E$15),0)</f>
        <v>0.85</v>
      </c>
      <c r="Y288" s="55">
        <f>IFERROR(X288*(CUF_sources!G$15/CUF_sources!F$15),0)</f>
        <v>0.85</v>
      </c>
      <c r="Z288" s="55">
        <f>IFERROR(Y288*(CUF_sources!H$15/CUF_sources!G$15),0)</f>
        <v>0.85</v>
      </c>
      <c r="AA288" s="55">
        <f>IFERROR(Z288*(CUF_sources!I$15/CUF_sources!H$15),0)</f>
        <v>0.85</v>
      </c>
      <c r="AB288" s="55">
        <f>IFERROR(AA288*(CUF_sources!J$15/CUF_sources!I$15),0)</f>
        <v>0.85</v>
      </c>
      <c r="AC288" s="55">
        <f>CUF_sources!C$15</f>
        <v>0.85</v>
      </c>
      <c r="AD288" s="55">
        <f>CUF_sources!D$15</f>
        <v>0.85</v>
      </c>
      <c r="AE288" s="55">
        <f>CUF_sources!E$15</f>
        <v>0.85</v>
      </c>
      <c r="AF288" s="55">
        <f>CUF_sources!F$15</f>
        <v>0.85</v>
      </c>
      <c r="AG288" s="55">
        <f>CUF_sources!G$15</f>
        <v>0.85</v>
      </c>
      <c r="AH288" s="55">
        <f>CUF_sources!H$15</f>
        <v>0.85</v>
      </c>
      <c r="AI288" s="55">
        <f>CUF_sources!I$15</f>
        <v>0.85</v>
      </c>
      <c r="AJ288" s="55">
        <f>CUF_sources!J$15</f>
        <v>0.85</v>
      </c>
    </row>
    <row r="289" spans="1:36" ht="15" customHeight="1" x14ac:dyDescent="0.25">
      <c r="A289" s="9" t="s">
        <v>4</v>
      </c>
      <c r="B289" s="9" t="s">
        <v>31</v>
      </c>
      <c r="C289" s="9" t="s">
        <v>32</v>
      </c>
      <c r="D289" s="55">
        <f>IFERROR((generation!H289*1000)/(365*24*capacity!H289),0)</f>
        <v>0.49498247849633642</v>
      </c>
      <c r="E289" s="55">
        <f>IFERROR((generation!I289*1000)/(365*24*capacity!I289),0)</f>
        <v>0.31802520357189695</v>
      </c>
      <c r="F289" s="55">
        <f>IFERROR((generation!J289*1000)/(365*24*capacity!J289),0)</f>
        <v>0.21543450528750432</v>
      </c>
      <c r="G289" s="55">
        <f>IFERROR((generation!K289*1000)/(365*24*capacity!K289),0)</f>
        <v>0.1660219166421302</v>
      </c>
      <c r="H289" s="55">
        <f>IFERROR((generation!L289*1000)/(365*24*capacity!L289),0)</f>
        <v>0.25550069136619574</v>
      </c>
      <c r="I289" s="55">
        <f>IFERROR((generation!M289*1000)/(365*24*capacity!M289),0)</f>
        <v>0.30592148452886342</v>
      </c>
      <c r="J289" s="55">
        <f>IFERROR((generation!N289*1000)/(365*24*capacity!N289),0)</f>
        <v>0.4631556021622088</v>
      </c>
      <c r="K289" s="55">
        <f>IFERROR((generation!O289*1000)/(365*24*capacity!O289),0)</f>
        <v>0.38566288108980346</v>
      </c>
      <c r="L289" s="55">
        <f>IFERROR((generation!P289*1000)/(365*24*capacity!P289),0)</f>
        <v>0.42785797064380982</v>
      </c>
      <c r="M289" s="55">
        <f>IF(AND(AVERAGE(D289:L289)&gt;0,AVERAGE(D289:L289)&lt;1),AVERAGE(D289:L289),CUF_sources!C$16)</f>
        <v>0.33695141486541652</v>
      </c>
      <c r="N289" s="55">
        <f>IFERROR(M289*(CUF_sources!D$16/CUF_sources!C$16),0)</f>
        <v>0.33695141486541652</v>
      </c>
      <c r="O289" s="55">
        <f>IFERROR(N289*(CUF_sources!E$16/CUF_sources!D$16),0)</f>
        <v>0.33695141486541652</v>
      </c>
      <c r="P289" s="55">
        <f>IFERROR(O289*(CUF_sources!F$16/CUF_sources!E$16),0)</f>
        <v>0.33695141486541652</v>
      </c>
      <c r="Q289" s="55">
        <f>IFERROR(P289*(CUF_sources!G$16/CUF_sources!F$16),0)</f>
        <v>0.33695141486541652</v>
      </c>
      <c r="R289" s="55">
        <f>IFERROR(Q289*(CUF_sources!H$16/CUF_sources!G$16),0)</f>
        <v>0.33695141486541652</v>
      </c>
      <c r="S289" s="55">
        <f>IFERROR(R289*(CUF_sources!I$16/CUF_sources!H$16),0)</f>
        <v>0.33695141486541652</v>
      </c>
      <c r="T289" s="55">
        <f>IFERROR(S289*(CUF_sources!J$16/CUF_sources!I$16),0)</f>
        <v>0.33695141486541652</v>
      </c>
      <c r="U289" s="55">
        <f>IF(M289&lt;CUF_sources!C$16,CUF_sources!C$16,CUF!M289)</f>
        <v>0.85</v>
      </c>
      <c r="V289" s="55">
        <f>IFERROR(U289*(CUF_sources!D$16/CUF_sources!C$16),0)</f>
        <v>0.85</v>
      </c>
      <c r="W289" s="55">
        <f>IFERROR(V289*(CUF_sources!E$16/CUF_sources!D$16),0)</f>
        <v>0.85</v>
      </c>
      <c r="X289" s="55">
        <f>IFERROR(W289*(CUF_sources!F$16/CUF_sources!E$16),0)</f>
        <v>0.85</v>
      </c>
      <c r="Y289" s="55">
        <f>IFERROR(X289*(CUF_sources!G$16/CUF_sources!F$16),0)</f>
        <v>0.85</v>
      </c>
      <c r="Z289" s="55">
        <f>IFERROR(Y289*(CUF_sources!H$16/CUF_sources!G$16),0)</f>
        <v>0.85</v>
      </c>
      <c r="AA289" s="55">
        <f>IFERROR(Z289*(CUF_sources!I$16/CUF_sources!H$16),0)</f>
        <v>0.85</v>
      </c>
      <c r="AB289" s="55">
        <f>IFERROR(AA289*(CUF_sources!J$16/CUF_sources!I$16),0)</f>
        <v>0.85</v>
      </c>
      <c r="AC289" s="55">
        <f>CUF_sources!C$16</f>
        <v>0.85</v>
      </c>
      <c r="AD289" s="55">
        <f>CUF_sources!D$16</f>
        <v>0.85</v>
      </c>
      <c r="AE289" s="55">
        <f>CUF_sources!E$16</f>
        <v>0.85</v>
      </c>
      <c r="AF289" s="55">
        <f>CUF_sources!F$16</f>
        <v>0.85</v>
      </c>
      <c r="AG289" s="55">
        <f>CUF_sources!G$16</f>
        <v>0.85</v>
      </c>
      <c r="AH289" s="55">
        <f>CUF_sources!H$16</f>
        <v>0.85</v>
      </c>
      <c r="AI289" s="55">
        <f>CUF_sources!I$16</f>
        <v>0.85</v>
      </c>
      <c r="AJ289" s="55">
        <f>CUF_sources!J$16</f>
        <v>0.85</v>
      </c>
    </row>
    <row r="290" spans="1:36" ht="15" customHeight="1" x14ac:dyDescent="0.25">
      <c r="A290" s="9" t="s">
        <v>4</v>
      </c>
      <c r="B290" s="9" t="s">
        <v>33</v>
      </c>
      <c r="C290" s="9" t="s">
        <v>34</v>
      </c>
      <c r="D290" s="55">
        <f>IFERROR((generation!H290*1000)/(365*24*capacity!H290),0)</f>
        <v>0</v>
      </c>
      <c r="E290" s="55">
        <f>IFERROR((generation!I290*1000)/(365*24*capacity!I290),0)</f>
        <v>0</v>
      </c>
      <c r="F290" s="55">
        <f>IFERROR((generation!J290*1000)/(365*24*capacity!J290),0)</f>
        <v>0</v>
      </c>
      <c r="G290" s="55">
        <f>IFERROR((generation!K290*1000)/(365*24*capacity!K290),0)</f>
        <v>0</v>
      </c>
      <c r="H290" s="55">
        <f>IFERROR((generation!L290*1000)/(365*24*capacity!L290),0)</f>
        <v>0</v>
      </c>
      <c r="I290" s="55">
        <f>IFERROR((generation!M290*1000)/(365*24*capacity!M290),0)</f>
        <v>0</v>
      </c>
      <c r="J290" s="55">
        <f>IFERROR((generation!N290*1000)/(365*24*capacity!N290),0)</f>
        <v>0</v>
      </c>
      <c r="K290" s="55">
        <f>IFERROR((generation!O290*1000)/(365*24*capacity!O290),0)</f>
        <v>0</v>
      </c>
      <c r="L290" s="55">
        <f>IFERROR((generation!P290*1000)/(365*24*capacity!P290),0)</f>
        <v>0</v>
      </c>
      <c r="M290" s="55">
        <f>IF(AND(AVERAGE(D290:L290)&gt;0,AVERAGE(D290:L290)&lt;1),AVERAGE(D290:L290),CUF_sources!C$17)</f>
        <v>0.81</v>
      </c>
      <c r="N290" s="55">
        <f>IFERROR(M290*(CUF_sources!D$17/CUF_sources!C$17),0)</f>
        <v>0.81</v>
      </c>
      <c r="O290" s="55">
        <f>IFERROR(N290*(CUF_sources!E$17/CUF_sources!D$17),0)</f>
        <v>0.81</v>
      </c>
      <c r="P290" s="55">
        <f>IFERROR(O290*(CUF_sources!F$17/CUF_sources!E$17),0)</f>
        <v>0.81</v>
      </c>
      <c r="Q290" s="55">
        <f>IFERROR(P290*(CUF_sources!G$17/CUF_sources!F$17),0)</f>
        <v>0.81</v>
      </c>
      <c r="R290" s="55">
        <f>IFERROR(Q290*(CUF_sources!H$17/CUF_sources!G$17),0)</f>
        <v>0.81</v>
      </c>
      <c r="S290" s="55">
        <f>IFERROR(R290*(CUF_sources!I$17/CUF_sources!H$17),0)</f>
        <v>0.81</v>
      </c>
      <c r="T290" s="55">
        <f>IFERROR(S290*(CUF_sources!J$17/CUF_sources!I$17),0)</f>
        <v>0.81</v>
      </c>
      <c r="U290" s="55">
        <f>IF(M290&lt;CUF_sources!C$17,CUF_sources!C$17,CUF!M290)</f>
        <v>0.81</v>
      </c>
      <c r="V290" s="55">
        <f>IFERROR(U290*(CUF_sources!D$17/CUF_sources!C$17),0)</f>
        <v>0.81</v>
      </c>
      <c r="W290" s="55">
        <f>IFERROR(V290*(CUF_sources!E$17/CUF_sources!D$17),0)</f>
        <v>0.81</v>
      </c>
      <c r="X290" s="55">
        <f>IFERROR(W290*(CUF_sources!F$17/CUF_sources!E$17),0)</f>
        <v>0.81</v>
      </c>
      <c r="Y290" s="55">
        <f>IFERROR(X290*(CUF_sources!G$17/CUF_sources!F$17),0)</f>
        <v>0.81</v>
      </c>
      <c r="Z290" s="55">
        <f>IFERROR(Y290*(CUF_sources!H$17/CUF_sources!G$17),0)</f>
        <v>0.81</v>
      </c>
      <c r="AA290" s="55">
        <f>IFERROR(Z290*(CUF_sources!I$17/CUF_sources!H$17),0)</f>
        <v>0.81</v>
      </c>
      <c r="AB290" s="55">
        <f>IFERROR(AA290*(CUF_sources!J$17/CUF_sources!I$17),0)</f>
        <v>0.81</v>
      </c>
      <c r="AC290" s="55">
        <f>CUF_sources!C$17</f>
        <v>0.81</v>
      </c>
      <c r="AD290" s="55">
        <f>CUF_sources!D$17</f>
        <v>0.81</v>
      </c>
      <c r="AE290" s="55">
        <f>CUF_sources!E$17</f>
        <v>0.81</v>
      </c>
      <c r="AF290" s="55">
        <f>CUF_sources!F$17</f>
        <v>0.81</v>
      </c>
      <c r="AG290" s="55">
        <f>CUF_sources!G$17</f>
        <v>0.81</v>
      </c>
      <c r="AH290" s="55">
        <f>CUF_sources!H$17</f>
        <v>0.81</v>
      </c>
      <c r="AI290" s="55">
        <f>CUF_sources!I$17</f>
        <v>0.81</v>
      </c>
      <c r="AJ290" s="55">
        <f>CUF_sources!J$17</f>
        <v>0.81</v>
      </c>
    </row>
    <row r="291" spans="1:36" ht="15" customHeight="1" x14ac:dyDescent="0.25">
      <c r="A291" s="9" t="s">
        <v>4</v>
      </c>
      <c r="B291" s="9" t="s">
        <v>35</v>
      </c>
      <c r="C291" s="9" t="s">
        <v>36</v>
      </c>
      <c r="D291" s="55">
        <f>IFERROR((generation!H291*1000)/(365*24*capacity!H291),0)</f>
        <v>0.24984661741594585</v>
      </c>
      <c r="E291" s="55">
        <f>IFERROR((generation!I291*1000)/(365*24*capacity!I291),0)</f>
        <v>0.13311547507130705</v>
      </c>
      <c r="F291" s="55">
        <f>IFERROR((generation!J291*1000)/(365*24*capacity!J291),0)</f>
        <v>0.29982476432919625</v>
      </c>
      <c r="G291" s="55">
        <f>IFERROR((generation!K291*1000)/(365*24*capacity!K291),0)</f>
        <v>0.32782258096733341</v>
      </c>
      <c r="H291" s="55">
        <f>IFERROR((generation!L291*1000)/(365*24*capacity!L291),0)</f>
        <v>0.18136593198656789</v>
      </c>
      <c r="I291" s="55">
        <f>IFERROR((generation!M291*1000)/(365*24*capacity!M291),0)</f>
        <v>0.27734023185325146</v>
      </c>
      <c r="J291" s="55">
        <f>IFERROR((generation!N291*1000)/(365*24*capacity!N291),0)</f>
        <v>0.12056295913694964</v>
      </c>
      <c r="K291" s="55">
        <f>IFERROR((generation!O291*1000)/(365*24*capacity!O291),0)</f>
        <v>0.21500459294280608</v>
      </c>
      <c r="L291" s="55">
        <f>IFERROR((generation!P291*1000)/(365*24*capacity!P291),0)</f>
        <v>0.16100788863459767</v>
      </c>
      <c r="M291" s="55">
        <f>IF(AND(AVERAGE(D291:L291)&gt;0,AVERAGE(D291:L291)&lt;1),AVERAGE(D291:L291),CUF_sources!C$18)</f>
        <v>0.21843233803755061</v>
      </c>
      <c r="N291" s="55">
        <f>IFERROR(M291*(CUF_sources!D$18/CUF_sources!C$18),0)</f>
        <v>0.21843233803755061</v>
      </c>
      <c r="O291" s="55">
        <f>IFERROR(N291*(CUF_sources!E$18/CUF_sources!D$18),0)</f>
        <v>0.21843233803755061</v>
      </c>
      <c r="P291" s="55">
        <f>IFERROR(O291*(CUF_sources!F$18/CUF_sources!E$18),0)</f>
        <v>0.21843233803755061</v>
      </c>
      <c r="Q291" s="55">
        <f>IFERROR(P291*(CUF_sources!G$18/CUF_sources!F$18),0)</f>
        <v>0.21843233803755061</v>
      </c>
      <c r="R291" s="55">
        <f>IFERROR(Q291*(CUF_sources!H$18/CUF_sources!G$18),0)</f>
        <v>0.21843233803755061</v>
      </c>
      <c r="S291" s="55">
        <f>IFERROR(R291*(CUF_sources!I$18/CUF_sources!H$18),0)</f>
        <v>0.21843233803755061</v>
      </c>
      <c r="T291" s="55">
        <f>IFERROR(S291*(CUF_sources!J$18/CUF_sources!I$18),0)</f>
        <v>0.21843233803755061</v>
      </c>
      <c r="U291" s="55">
        <f>IF(M291&gt;0,M291,CUF_sources!C$18)</f>
        <v>0.21843233803755061</v>
      </c>
      <c r="V291" s="55">
        <f>IFERROR(U291*(CUF_sources!D$18/CUF_sources!C$18),0)</f>
        <v>0.21843233803755061</v>
      </c>
      <c r="W291" s="55">
        <f>IFERROR(V291*(CUF_sources!E$18/CUF_sources!D$18),0)</f>
        <v>0.21843233803755061</v>
      </c>
      <c r="X291" s="55">
        <f>IFERROR(W291*(CUF_sources!F$18/CUF_sources!E$18),0)</f>
        <v>0.21843233803755061</v>
      </c>
      <c r="Y291" s="55">
        <f>IFERROR(X291*(CUF_sources!G$18/CUF_sources!F$18),0)</f>
        <v>0.21843233803755061</v>
      </c>
      <c r="Z291" s="55">
        <f>IFERROR(Y291*(CUF_sources!H$18/CUF_sources!G$18),0)</f>
        <v>0.21843233803755061</v>
      </c>
      <c r="AA291" s="55">
        <f>IFERROR(Z291*(CUF_sources!I$18/CUF_sources!H$18),0)</f>
        <v>0.21843233803755061</v>
      </c>
      <c r="AB291" s="55">
        <f>IFERROR(AA291*(CUF_sources!J$18/CUF_sources!I$18),0)</f>
        <v>0.21843233803755061</v>
      </c>
      <c r="AC291" s="55">
        <f>CUF_sources!C$18</f>
        <v>0.37</v>
      </c>
      <c r="AD291" s="55">
        <f>CUF_sources!D$18</f>
        <v>0.37</v>
      </c>
      <c r="AE291" s="55">
        <f>CUF_sources!E$18</f>
        <v>0.37</v>
      </c>
      <c r="AF291" s="55">
        <f>CUF_sources!F$18</f>
        <v>0.37</v>
      </c>
      <c r="AG291" s="55">
        <f>CUF_sources!G$18</f>
        <v>0.37</v>
      </c>
      <c r="AH291" s="55">
        <f>CUF_sources!H$18</f>
        <v>0.37</v>
      </c>
      <c r="AI291" s="55">
        <f>CUF_sources!I$18</f>
        <v>0.37</v>
      </c>
      <c r="AJ291" s="55">
        <f>CUF_sources!J$18</f>
        <v>0.37</v>
      </c>
    </row>
    <row r="292" spans="1:36" ht="15" customHeight="1" x14ac:dyDescent="0.25">
      <c r="A292" s="9" t="s">
        <v>4</v>
      </c>
      <c r="B292" s="9" t="s">
        <v>79</v>
      </c>
      <c r="C292" s="9" t="s">
        <v>83</v>
      </c>
      <c r="D292" s="55">
        <f>IFERROR((generation!H292*1000)/(365*24*capacity!H292),0)</f>
        <v>0.24582891957786435</v>
      </c>
      <c r="E292" s="55">
        <f>IFERROR((generation!I292*1000)/(365*24*capacity!I292),0)</f>
        <v>0.26552074029641226</v>
      </c>
      <c r="F292" s="55">
        <f>IFERROR((generation!J292*1000)/(365*24*capacity!J292),0)</f>
        <v>0.29753253042240646</v>
      </c>
      <c r="G292" s="55">
        <f>IFERROR((generation!K292*1000)/(365*24*capacity!K292),0)</f>
        <v>0.2847155026326143</v>
      </c>
      <c r="H292" s="55">
        <f>IFERROR((generation!L292*1000)/(365*24*capacity!L292),0)</f>
        <v>0.26841202548365289</v>
      </c>
      <c r="I292" s="55">
        <f>IFERROR((generation!M292*1000)/(365*24*capacity!M292),0)</f>
        <v>0.2778990901712623</v>
      </c>
      <c r="J292" s="55">
        <f>IFERROR((generation!N292*1000)/(365*24*capacity!N292),0)</f>
        <v>0.27285872072485196</v>
      </c>
      <c r="K292" s="55">
        <f>IFERROR((generation!O292*1000)/(365*24*capacity!O292),0)</f>
        <v>0.27845115063909776</v>
      </c>
      <c r="L292" s="55">
        <f>IFERROR((generation!P292*1000)/(365*24*capacity!P292),0)</f>
        <v>0.29872298866473285</v>
      </c>
      <c r="M292" s="55">
        <f>IF(AND(AVERAGE(D292:L292)&gt;0,AVERAGE(D292:L292)&lt;1),AVERAGE(D292:L292),CUF_sources!C$19)</f>
        <v>0.27666018540143278</v>
      </c>
      <c r="N292" s="55">
        <f>IFERROR(M292*(CUF_sources!D$19/CUF_sources!C$19),0)</f>
        <v>0.33199222248171933</v>
      </c>
      <c r="O292" s="55">
        <f>IFERROR(N292*(CUF_sources!E$19/CUF_sources!D$19),0)</f>
        <v>0.35965824102186261</v>
      </c>
      <c r="P292" s="55">
        <f>IFERROR(O292*(CUF_sources!F$19/CUF_sources!E$19),0)</f>
        <v>0.38732425956200595</v>
      </c>
      <c r="Q292" s="55">
        <f>IFERROR(P292*(CUF_sources!G$19/CUF_sources!F$19),0)</f>
        <v>0.41499027810214922</v>
      </c>
      <c r="R292" s="55">
        <f>IFERROR(Q292*(CUF_sources!H$19/CUF_sources!G$19),0)</f>
        <v>0.4426562966422925</v>
      </c>
      <c r="S292" s="55">
        <f>IFERROR(R292*(CUF_sources!I$19/CUF_sources!H$19),0)</f>
        <v>0.47032231518243578</v>
      </c>
      <c r="T292" s="55">
        <f>IFERROR(S292*(CUF_sources!J$19/CUF_sources!I$19),0)</f>
        <v>0.49798833372257906</v>
      </c>
      <c r="U292" s="55">
        <f>IF(M292&gt;0,M292,CUF_sources!C$19)</f>
        <v>0.27666018540143278</v>
      </c>
      <c r="V292" s="55">
        <f>IFERROR(U292*(CUF_sources!D$19/CUF_sources!C$19),0)</f>
        <v>0.33199222248171933</v>
      </c>
      <c r="W292" s="55">
        <f>IFERROR(V292*(CUF_sources!E$19/CUF_sources!D$19),0)</f>
        <v>0.35965824102186261</v>
      </c>
      <c r="X292" s="55">
        <f>IFERROR(W292*(CUF_sources!F$19/CUF_sources!E$19),0)</f>
        <v>0.38732425956200595</v>
      </c>
      <c r="Y292" s="55">
        <f>IFERROR(X292*(CUF_sources!G$19/CUF_sources!F$19),0)</f>
        <v>0.41499027810214922</v>
      </c>
      <c r="Z292" s="55">
        <f>IFERROR(Y292*(CUF_sources!H$19/CUF_sources!G$19),0)</f>
        <v>0.4426562966422925</v>
      </c>
      <c r="AA292" s="55">
        <f>IFERROR(Z292*(CUF_sources!I$19/CUF_sources!H$19),0)</f>
        <v>0.47032231518243578</v>
      </c>
      <c r="AB292" s="55">
        <f>IFERROR(AA292*(CUF_sources!J$19/CUF_sources!I$19),0)</f>
        <v>0.49798833372257906</v>
      </c>
      <c r="AC292" s="55">
        <f>CUF_sources!C$19</f>
        <v>0.25</v>
      </c>
      <c r="AD292" s="55">
        <f>CUF_sources!D$19</f>
        <v>0.3</v>
      </c>
      <c r="AE292" s="55">
        <f>CUF_sources!E$19</f>
        <v>0.32499999999999996</v>
      </c>
      <c r="AF292" s="55">
        <f>CUF_sources!F$19</f>
        <v>0.35</v>
      </c>
      <c r="AG292" s="55">
        <f>CUF_sources!G$19</f>
        <v>0.375</v>
      </c>
      <c r="AH292" s="55">
        <f>CUF_sources!H$19</f>
        <v>0.4</v>
      </c>
      <c r="AI292" s="55">
        <f>CUF_sources!I$19</f>
        <v>0.42500000000000004</v>
      </c>
      <c r="AJ292" s="55">
        <f>CUF_sources!J$19</f>
        <v>0.45</v>
      </c>
    </row>
    <row r="293" spans="1:36" ht="15" customHeight="1" x14ac:dyDescent="0.25">
      <c r="A293" s="9" t="s">
        <v>4</v>
      </c>
      <c r="B293" s="9" t="s">
        <v>78</v>
      </c>
      <c r="C293" s="9" t="s">
        <v>84</v>
      </c>
      <c r="D293" s="55">
        <f>IFERROR((generation!H293*1000)/(365*24*capacity!H293),0)</f>
        <v>1.4115971915353268E-3</v>
      </c>
      <c r="E293" s="55">
        <f>IFERROR((generation!I293*1000)/(365*24*capacity!I293),0)</f>
        <v>0.19001141552511416</v>
      </c>
      <c r="F293" s="55">
        <f>IFERROR((generation!J293*1000)/(365*24*capacity!J293),0)</f>
        <v>0.25753424657534246</v>
      </c>
      <c r="G293" s="55">
        <f>IFERROR((generation!K293*1000)/(365*24*capacity!K293),0)</f>
        <v>0.20599315068493151</v>
      </c>
      <c r="H293" s="55">
        <f>IFERROR((generation!L293*1000)/(365*24*capacity!L293),0)</f>
        <v>0.25148401826484018</v>
      </c>
      <c r="I293" s="55">
        <f>IFERROR((generation!M293*1000)/(365*24*capacity!M293),0)</f>
        <v>0</v>
      </c>
      <c r="J293" s="55">
        <f>IFERROR((generation!N293*1000)/(365*24*capacity!N293),0)</f>
        <v>0</v>
      </c>
      <c r="K293" s="55">
        <f>IFERROR((generation!O293*1000)/(365*24*capacity!O293),0)</f>
        <v>0</v>
      </c>
      <c r="L293" s="55">
        <f>IFERROR((generation!P293*1000)/(365*24*capacity!P293),0)</f>
        <v>0</v>
      </c>
      <c r="M293" s="55">
        <f>IF(AND(AVERAGE(D293:L293)&gt;0,AVERAGE(D293:L293)&lt;1),AVERAGE(D293:L293),CUF_sources!C$20)</f>
        <v>0.10071493647130707</v>
      </c>
      <c r="N293" s="55">
        <f>IFERROR(M293*(CUF_sources!D$20/CUF_sources!C$20),0)</f>
        <v>0.11280072884786392</v>
      </c>
      <c r="O293" s="55">
        <f>IFERROR(N293*(CUF_sources!E$20/CUF_sources!D$20),0)</f>
        <v>0.12126078351145371</v>
      </c>
      <c r="P293" s="55">
        <f>IFERROR(O293*(CUF_sources!F$20/CUF_sources!E$20),0)</f>
        <v>0.12972083817504348</v>
      </c>
      <c r="Q293" s="55">
        <f>IFERROR(P293*(CUF_sources!G$20/CUF_sources!F$20),0)</f>
        <v>0.13254085639624005</v>
      </c>
      <c r="R293" s="55">
        <f>IFERROR(Q293*(CUF_sources!H$20/CUF_sources!G$20),0)</f>
        <v>0.13536087461743665</v>
      </c>
      <c r="S293" s="55">
        <f>IFERROR(R293*(CUF_sources!I$20/CUF_sources!H$20),0)</f>
        <v>0.13536087461743665</v>
      </c>
      <c r="T293" s="55">
        <f>IFERROR(S293*(CUF_sources!J$20/CUF_sources!I$20),0)</f>
        <v>0.13536087461743665</v>
      </c>
      <c r="U293" s="55">
        <f>IF(M293&gt;0,M293,CUF_sources!C$20)</f>
        <v>0.10071493647130707</v>
      </c>
      <c r="V293" s="55">
        <f>IFERROR(U293*(CUF_sources!D$20/CUF_sources!C$20),0)</f>
        <v>0.11280072884786392</v>
      </c>
      <c r="W293" s="55">
        <f>IFERROR(V293*(CUF_sources!E$20/CUF_sources!D$20),0)</f>
        <v>0.12126078351145371</v>
      </c>
      <c r="X293" s="55">
        <f>IFERROR(W293*(CUF_sources!F$20/CUF_sources!E$20),0)</f>
        <v>0.12972083817504348</v>
      </c>
      <c r="Y293" s="55">
        <f>IFERROR(X293*(CUF_sources!G$20/CUF_sources!F$20),0)</f>
        <v>0.13254085639624005</v>
      </c>
      <c r="Z293" s="55">
        <f>IFERROR(Y293*(CUF_sources!H$20/CUF_sources!G$20),0)</f>
        <v>0.13536087461743665</v>
      </c>
      <c r="AA293" s="55">
        <f>IFERROR(Z293*(CUF_sources!I$20/CUF_sources!H$20),0)</f>
        <v>0.13536087461743665</v>
      </c>
      <c r="AB293" s="55">
        <f>IFERROR(AA293*(CUF_sources!J$20/CUF_sources!I$20),0)</f>
        <v>0.13536087461743665</v>
      </c>
      <c r="AC293" s="55">
        <f>CUF_sources!C$20</f>
        <v>0.35714285714285715</v>
      </c>
      <c r="AD293" s="55">
        <f>CUF_sources!D$20</f>
        <v>0.4</v>
      </c>
      <c r="AE293" s="55">
        <f>CUF_sources!E$20</f>
        <v>0.43000000000000005</v>
      </c>
      <c r="AF293" s="55">
        <f>CUF_sources!F$20</f>
        <v>0.46</v>
      </c>
      <c r="AG293" s="55">
        <f>CUF_sources!G$20</f>
        <v>0.47</v>
      </c>
      <c r="AH293" s="55">
        <f>CUF_sources!H$20</f>
        <v>0.48</v>
      </c>
      <c r="AI293" s="55">
        <f>CUF_sources!I$20</f>
        <v>0.48</v>
      </c>
      <c r="AJ293" s="55">
        <f>CUF_sources!J$20</f>
        <v>0.48</v>
      </c>
    </row>
    <row r="294" spans="1:36" ht="15" customHeight="1" x14ac:dyDescent="0.25">
      <c r="A294" s="9" t="s">
        <v>4</v>
      </c>
      <c r="B294" s="9" t="s">
        <v>37</v>
      </c>
      <c r="C294" s="9" t="s">
        <v>38</v>
      </c>
      <c r="D294" s="55">
        <f>IFERROR((generation!H294*1000)/(365*24*capacity!H294),0)</f>
        <v>0.27602945411164587</v>
      </c>
      <c r="E294" s="55">
        <f>IFERROR((generation!I294*1000)/(365*24*capacity!I294),0)</f>
        <v>0.22522522522522523</v>
      </c>
      <c r="F294" s="55">
        <f>IFERROR((generation!J294*1000)/(365*24*capacity!J294),0)</f>
        <v>0.17462668147599655</v>
      </c>
      <c r="G294" s="55">
        <f>IFERROR((generation!K294*1000)/(365*24*capacity!K294),0)</f>
        <v>0.13955736558476284</v>
      </c>
      <c r="H294" s="55">
        <f>IFERROR((generation!L294*1000)/(365*24*capacity!L294),0)</f>
        <v>0.13492944999794315</v>
      </c>
      <c r="I294" s="55">
        <f>IFERROR((generation!M294*1000)/(365*24*capacity!M294),0)</f>
        <v>0.13369533917479123</v>
      </c>
      <c r="J294" s="55">
        <f>IFERROR((generation!N294*1000)/(365*24*capacity!N294),0)</f>
        <v>0.13163447694269612</v>
      </c>
      <c r="K294" s="55">
        <f>IFERROR((generation!O294*1000)/(365*24*capacity!O294),0)</f>
        <v>0.11537558106051257</v>
      </c>
      <c r="L294" s="55">
        <f>IFERROR((generation!P294*1000)/(365*24*capacity!P294),0)</f>
        <v>0.12889773334978816</v>
      </c>
      <c r="M294" s="55">
        <f>IF(AND(AVERAGE(D294:L294)&gt;0,AVERAGE(D294:L294)&lt;1),AVERAGE(D294:L294),CUF_sources!C$21)</f>
        <v>0.16221903410259575</v>
      </c>
      <c r="N294" s="55">
        <f>IFERROR(M294*(CUF_sources!D$21/CUF_sources!C$21),0)</f>
        <v>0.16221903410259575</v>
      </c>
      <c r="O294" s="55">
        <f>IFERROR(N294*(CUF_sources!E$21/CUF_sources!D$21),0)</f>
        <v>0.16221903410259575</v>
      </c>
      <c r="P294" s="55">
        <f>IFERROR(O294*(CUF_sources!F$21/CUF_sources!E$21),0)</f>
        <v>0.16221903410259575</v>
      </c>
      <c r="Q294" s="55">
        <f>IFERROR(P294*(CUF_sources!G$21/CUF_sources!F$21),0)</f>
        <v>0.16221903410259575</v>
      </c>
      <c r="R294" s="55">
        <f>IFERROR(Q294*(CUF_sources!H$21/CUF_sources!G$21),0)</f>
        <v>0.16221903410259575</v>
      </c>
      <c r="S294" s="55">
        <f>IFERROR(R294*(CUF_sources!I$21/CUF_sources!H$21),0)</f>
        <v>0.16221903410259575</v>
      </c>
      <c r="T294" s="55">
        <f>IFERROR(S294*(CUF_sources!J$21/CUF_sources!I$21),0)</f>
        <v>0.16221903410259575</v>
      </c>
      <c r="U294" s="55">
        <f>IF(M294&lt;CUF_sources!C$21,CUF_sources!C$21,CUF!M294)</f>
        <v>0.85</v>
      </c>
      <c r="V294" s="55">
        <f>IFERROR(U294*(CUF_sources!D$21/CUF_sources!C$21),0)</f>
        <v>0.85</v>
      </c>
      <c r="W294" s="55">
        <f>IFERROR(V294*(CUF_sources!E$21/CUF_sources!D$21),0)</f>
        <v>0.85</v>
      </c>
      <c r="X294" s="55">
        <f>IFERROR(W294*(CUF_sources!F$21/CUF_sources!E$21),0)</f>
        <v>0.85</v>
      </c>
      <c r="Y294" s="55">
        <f>IFERROR(X294*(CUF_sources!G$21/CUF_sources!F$21),0)</f>
        <v>0.85</v>
      </c>
      <c r="Z294" s="55">
        <f>IFERROR(Y294*(CUF_sources!H$21/CUF_sources!G$21),0)</f>
        <v>0.85</v>
      </c>
      <c r="AA294" s="55">
        <f>IFERROR(Z294*(CUF_sources!I$21/CUF_sources!H$21),0)</f>
        <v>0.85</v>
      </c>
      <c r="AB294" s="55">
        <f>IFERROR(AA294*(CUF_sources!J$21/CUF_sources!I$21),0)</f>
        <v>0.85</v>
      </c>
      <c r="AC294" s="55">
        <f>CUF_sources!C$21</f>
        <v>0.85</v>
      </c>
      <c r="AD294" s="55">
        <f>CUF_sources!D$21</f>
        <v>0.85</v>
      </c>
      <c r="AE294" s="55">
        <f>CUF_sources!E$21</f>
        <v>0.85</v>
      </c>
      <c r="AF294" s="55">
        <f>CUF_sources!F$21</f>
        <v>0.85</v>
      </c>
      <c r="AG294" s="55">
        <f>CUF_sources!G$21</f>
        <v>0.85</v>
      </c>
      <c r="AH294" s="55">
        <f>CUF_sources!H$21</f>
        <v>0.85</v>
      </c>
      <c r="AI294" s="55">
        <f>CUF_sources!I$21</f>
        <v>0.85</v>
      </c>
      <c r="AJ294" s="55">
        <f>CUF_sources!J$21</f>
        <v>0.85</v>
      </c>
    </row>
    <row r="295" spans="1:36" ht="15" customHeight="1" x14ac:dyDescent="0.25">
      <c r="A295" s="9" t="s">
        <v>4</v>
      </c>
      <c r="B295" s="9" t="s">
        <v>39</v>
      </c>
      <c r="C295" s="9" t="s">
        <v>40</v>
      </c>
      <c r="D295" s="55">
        <f>IFERROR((generation!H295*1000)/(365*24*capacity!H295),0)</f>
        <v>0.60412523184875644</v>
      </c>
      <c r="E295" s="55">
        <f>IFERROR((generation!I295*1000)/(365*24*capacity!I295),0)</f>
        <v>0.58914587607261815</v>
      </c>
      <c r="F295" s="55">
        <f>IFERROR((generation!J295*1000)/(365*24*capacity!J295),0)</f>
        <v>0.63229591913877037</v>
      </c>
      <c r="G295" s="55">
        <f>IFERROR((generation!K295*1000)/(365*24*capacity!K295),0)</f>
        <v>0.61306891704966315</v>
      </c>
      <c r="H295" s="55">
        <f>IFERROR((generation!L295*1000)/(365*24*capacity!L295),0)</f>
        <v>0.62769325248412156</v>
      </c>
      <c r="I295" s="55">
        <f>IFERROR((generation!M295*1000)/(365*24*capacity!M295),0)</f>
        <v>0.6133820347495097</v>
      </c>
      <c r="J295" s="55">
        <f>IFERROR((generation!N295*1000)/(365*24*capacity!N295),0)</f>
        <v>0.63839027851029329</v>
      </c>
      <c r="K295" s="55">
        <f>IFERROR((generation!O295*1000)/(365*24*capacity!O295),0)</f>
        <v>0.56306213397615179</v>
      </c>
      <c r="L295" s="55">
        <f>IFERROR((generation!P295*1000)/(365*24*capacity!P295),0)</f>
        <v>0.55603644738152247</v>
      </c>
      <c r="M295" s="55">
        <f>IF(AND(AVERAGE(D295:L295)&gt;0,AVERAGE(D295:L295)&lt;1),AVERAGE(D295:L295),CUF_sources!C$22)</f>
        <v>0.60413334346793413</v>
      </c>
      <c r="N295" s="55">
        <f>IFERROR(M295*(CUF_sources!D$22/CUF_sources!C$22),0)</f>
        <v>0.60413334346793413</v>
      </c>
      <c r="O295" s="55">
        <f>IFERROR(N295*(CUF_sources!E$22/CUF_sources!D$22),0)</f>
        <v>0.60413334346793413</v>
      </c>
      <c r="P295" s="55">
        <f>IFERROR(O295*(CUF_sources!F$22/CUF_sources!E$22),0)</f>
        <v>0.60413334346793413</v>
      </c>
      <c r="Q295" s="55">
        <f>IFERROR(P295*(CUF_sources!G$22/CUF_sources!F$22),0)</f>
        <v>0.60413334346793413</v>
      </c>
      <c r="R295" s="55">
        <f>IFERROR(Q295*(CUF_sources!H$22/CUF_sources!G$22),0)</f>
        <v>0.60413334346793413</v>
      </c>
      <c r="S295" s="55">
        <f>IFERROR(R295*(CUF_sources!I$22/CUF_sources!H$22),0)</f>
        <v>0.60413334346793413</v>
      </c>
      <c r="T295" s="55">
        <f>IFERROR(S295*(CUF_sources!J$22/CUF_sources!I$22),0)</f>
        <v>0.60413334346793413</v>
      </c>
      <c r="U295" s="55">
        <f>IF(M295&lt;CUF_sources!C$22,CUF_sources!C$22,CUF!M295)</f>
        <v>0.7</v>
      </c>
      <c r="V295" s="55">
        <f>IFERROR(U295*(CUF_sources!D$22/CUF_sources!C$22),0)</f>
        <v>0.7</v>
      </c>
      <c r="W295" s="55">
        <f>IFERROR(V295*(CUF_sources!E$22/CUF_sources!D$22),0)</f>
        <v>0.7</v>
      </c>
      <c r="X295" s="55">
        <f>IFERROR(W295*(CUF_sources!F$22/CUF_sources!E$22),0)</f>
        <v>0.7</v>
      </c>
      <c r="Y295" s="55">
        <f>IFERROR(X295*(CUF_sources!G$22/CUF_sources!F$22),0)</f>
        <v>0.7</v>
      </c>
      <c r="Z295" s="55">
        <f>IFERROR(Y295*(CUF_sources!H$22/CUF_sources!G$22),0)</f>
        <v>0.7</v>
      </c>
      <c r="AA295" s="55">
        <f>IFERROR(Z295*(CUF_sources!I$22/CUF_sources!H$22),0)</f>
        <v>0.7</v>
      </c>
      <c r="AB295" s="55">
        <f>IFERROR(AA295*(CUF_sources!J$22/CUF_sources!I$22),0)</f>
        <v>0.7</v>
      </c>
      <c r="AC295" s="55">
        <f>CUF_sources!C$22</f>
        <v>0.7</v>
      </c>
      <c r="AD295" s="55">
        <f>CUF_sources!D$22</f>
        <v>0.7</v>
      </c>
      <c r="AE295" s="55">
        <f>CUF_sources!E$22</f>
        <v>0.7</v>
      </c>
      <c r="AF295" s="55">
        <f>CUF_sources!F$22</f>
        <v>0.7</v>
      </c>
      <c r="AG295" s="55">
        <f>CUF_sources!G$22</f>
        <v>0.7</v>
      </c>
      <c r="AH295" s="55">
        <f>CUF_sources!H$22</f>
        <v>0.7</v>
      </c>
      <c r="AI295" s="55">
        <f>CUF_sources!I$22</f>
        <v>0.7</v>
      </c>
      <c r="AJ295" s="55">
        <f>CUF_sources!J$22</f>
        <v>0.7</v>
      </c>
    </row>
    <row r="296" spans="1:36" ht="15" customHeight="1" x14ac:dyDescent="0.25">
      <c r="A296" s="9" t="s">
        <v>4</v>
      </c>
      <c r="B296" s="9" t="s">
        <v>80</v>
      </c>
      <c r="C296" s="9" t="s">
        <v>85</v>
      </c>
      <c r="D296" s="55">
        <f>IFERROR((generation!H296*1000)/(365*24*capacity!H296),0)</f>
        <v>0.21236535026473088</v>
      </c>
      <c r="E296" s="55">
        <f>IFERROR((generation!I296*1000)/(365*24*capacity!I296),0)</f>
        <v>0.20844243025941492</v>
      </c>
      <c r="F296" s="55">
        <f>IFERROR((generation!J296*1000)/(365*24*capacity!J296),0)</f>
        <v>0.20145865051284642</v>
      </c>
      <c r="G296" s="55">
        <f>IFERROR((generation!K296*1000)/(365*24*capacity!K296),0)</f>
        <v>0.17590372073586766</v>
      </c>
      <c r="H296" s="55">
        <f>IFERROR((generation!L296*1000)/(365*24*capacity!L296),0)</f>
        <v>0.21410886446336799</v>
      </c>
      <c r="I296" s="55">
        <f>IFERROR((generation!M296*1000)/(365*24*capacity!M296),0)</f>
        <v>0.21485172189580773</v>
      </c>
      <c r="J296" s="55">
        <f>IFERROR((generation!N296*1000)/(365*24*capacity!N296),0)</f>
        <v>0.2181510318138154</v>
      </c>
      <c r="K296" s="55">
        <f>IFERROR((generation!O296*1000)/(365*24*capacity!O296),0)</f>
        <v>0.19084697474870926</v>
      </c>
      <c r="L296" s="55">
        <f>IFERROR((generation!P296*1000)/(365*24*capacity!P296),0)</f>
        <v>0.180602317716688</v>
      </c>
      <c r="M296" s="55">
        <f>IF(AND(AVERAGE(D296:L296)&gt;0,AVERAGE(D296:L296)&lt;1),AVERAGE(D296:L296),CUF_sources!C$23)</f>
        <v>0.20185900693458311</v>
      </c>
      <c r="N296" s="55">
        <f>IFERROR(M296*(CUF_sources!D$23/CUF_sources!C$23),0)</f>
        <v>0.20974412439296528</v>
      </c>
      <c r="O296" s="55">
        <f>IFERROR(N296*(CUF_sources!E$23/CUF_sources!D$23),0)</f>
        <v>0.21526370661383279</v>
      </c>
      <c r="P296" s="55">
        <f>IFERROR(O296*(CUF_sources!F$23/CUF_sources!E$23),0)</f>
        <v>0.22078328883470033</v>
      </c>
      <c r="Q296" s="55">
        <f>IFERROR(P296*(CUF_sources!G$23/CUF_sources!F$23),0)</f>
        <v>0.22630287105556782</v>
      </c>
      <c r="R296" s="55">
        <f>IFERROR(Q296*(CUF_sources!H$23/CUF_sources!G$23),0)</f>
        <v>0.23182245327643528</v>
      </c>
      <c r="S296" s="55">
        <f>IFERROR(R296*(CUF_sources!I$23/CUF_sources!H$23),0)</f>
        <v>0.23182245327643528</v>
      </c>
      <c r="T296" s="55">
        <f>IFERROR(S296*(CUF_sources!J$23/CUF_sources!I$23),0)</f>
        <v>0.23182245327643528</v>
      </c>
      <c r="U296" s="55">
        <f>IF(M296&gt;0,M296,CUF_sources!C$23)</f>
        <v>0.20185900693458311</v>
      </c>
      <c r="V296" s="55">
        <f>IFERROR(U296*(CUF_sources!D$23/CUF_sources!C$23),0)</f>
        <v>0.20974412439296528</v>
      </c>
      <c r="W296" s="55">
        <f>IFERROR(V296*(CUF_sources!E$23/CUF_sources!D$23),0)</f>
        <v>0.21526370661383279</v>
      </c>
      <c r="X296" s="55">
        <f>IFERROR(W296*(CUF_sources!F$23/CUF_sources!E$23),0)</f>
        <v>0.22078328883470033</v>
      </c>
      <c r="Y296" s="55">
        <f>IFERROR(X296*(CUF_sources!G$23/CUF_sources!F$23),0)</f>
        <v>0.22630287105556782</v>
      </c>
      <c r="Z296" s="55">
        <f>IFERROR(Y296*(CUF_sources!H$23/CUF_sources!G$23),0)</f>
        <v>0.23182245327643528</v>
      </c>
      <c r="AA296" s="55">
        <f>IFERROR(Z296*(CUF_sources!I$23/CUF_sources!H$23),0)</f>
        <v>0.23182245327643528</v>
      </c>
      <c r="AB296" s="55">
        <f>IFERROR(AA296*(CUF_sources!J$23/CUF_sources!I$23),0)</f>
        <v>0.23182245327643528</v>
      </c>
      <c r="AC296" s="55">
        <f>CUF_sources!C$23</f>
        <v>0.18285714285714286</v>
      </c>
      <c r="AD296" s="55">
        <f>CUF_sources!D$23</f>
        <v>0.19</v>
      </c>
      <c r="AE296" s="55">
        <f>CUF_sources!E$23</f>
        <v>0.19500000000000001</v>
      </c>
      <c r="AF296" s="55">
        <f>CUF_sources!F$23</f>
        <v>0.2</v>
      </c>
      <c r="AG296" s="55">
        <f>CUF_sources!G$23</f>
        <v>0.20500000000000002</v>
      </c>
      <c r="AH296" s="55">
        <f>CUF_sources!H$23</f>
        <v>0.21</v>
      </c>
      <c r="AI296" s="55">
        <f>CUF_sources!I$23</f>
        <v>0.21</v>
      </c>
      <c r="AJ296" s="55">
        <f>CUF_sources!J$23</f>
        <v>0.21</v>
      </c>
    </row>
    <row r="297" spans="1:36" ht="15" customHeight="1" x14ac:dyDescent="0.25">
      <c r="A297" s="9" t="s">
        <v>4</v>
      </c>
      <c r="B297" s="9" t="s">
        <v>81</v>
      </c>
      <c r="C297" s="9" t="s">
        <v>86</v>
      </c>
      <c r="D297" s="55">
        <f>IFERROR((generation!H297*1000)/(365*24*capacity!H297),0)</f>
        <v>0.14247153396760132</v>
      </c>
      <c r="E297" s="55">
        <f>IFERROR((generation!I297*1000)/(365*24*capacity!I297),0)</f>
        <v>0.16278854549769944</v>
      </c>
      <c r="F297" s="55">
        <f>IFERROR((generation!J297*1000)/(365*24*capacity!J297),0)</f>
        <v>0.16634289905718339</v>
      </c>
      <c r="G297" s="55">
        <f>IFERROR((generation!K297*1000)/(365*24*capacity!K297),0)</f>
        <v>0.16771774154365543</v>
      </c>
      <c r="H297" s="55">
        <f>IFERROR((generation!L297*1000)/(365*24*capacity!L297),0)</f>
        <v>0.18738720818379836</v>
      </c>
      <c r="I297" s="55">
        <f>IFERROR((generation!M297*1000)/(365*24*capacity!M297),0)</f>
        <v>0.16856220351710191</v>
      </c>
      <c r="J297" s="55">
        <f>IFERROR((generation!N297*1000)/(365*24*capacity!N297),0)</f>
        <v>0.17183582351164306</v>
      </c>
      <c r="K297" s="55">
        <f>IFERROR((generation!O297*1000)/(365*24*capacity!O297),0)</f>
        <v>0.15280681934171064</v>
      </c>
      <c r="L297" s="55">
        <f>IFERROR((generation!P297*1000)/(365*24*capacity!P297),0)</f>
        <v>0.15806460944675202</v>
      </c>
      <c r="M297" s="55">
        <f>IF(AND(AVERAGE(D297:L297)&gt;0,AVERAGE(D297:L297)&lt;1),AVERAGE(D297:L297),CUF_sources!C$24)</f>
        <v>0.16421970934079394</v>
      </c>
      <c r="N297" s="55">
        <f>IFERROR(M297*(CUF_sources!D$24/CUF_sources!C$24),0)</f>
        <v>0.16421970934079394</v>
      </c>
      <c r="O297" s="55">
        <f>IFERROR(N297*(CUF_sources!E$24/CUF_sources!D$24),0)</f>
        <v>0.17106219722999369</v>
      </c>
      <c r="P297" s="55">
        <f>IFERROR(O297*(CUF_sources!F$24/CUF_sources!E$24),0)</f>
        <v>0.17790468511919344</v>
      </c>
      <c r="Q297" s="55">
        <f>IFERROR(P297*(CUF_sources!G$24/CUF_sources!F$24),0)</f>
        <v>0.18474717300839319</v>
      </c>
      <c r="R297" s="55">
        <f>IFERROR(Q297*(CUF_sources!H$24/CUF_sources!G$24),0)</f>
        <v>0.19158966089759294</v>
      </c>
      <c r="S297" s="55">
        <f>IFERROR(R297*(CUF_sources!I$24/CUF_sources!H$24),0)</f>
        <v>0.19158966089759294</v>
      </c>
      <c r="T297" s="55">
        <f>IFERROR(S297*(CUF_sources!J$24/CUF_sources!I$24),0)</f>
        <v>0.19158966089759294</v>
      </c>
      <c r="U297" s="55">
        <f>IF(M297&gt;0,M297,CUF_sources!C$24)</f>
        <v>0.16421970934079394</v>
      </c>
      <c r="V297" s="55">
        <f>IFERROR(U297*(CUF_sources!D$24/CUF_sources!C$24),0)</f>
        <v>0.16421970934079394</v>
      </c>
      <c r="W297" s="55">
        <f>IFERROR(V297*(CUF_sources!E$24/CUF_sources!D$24),0)</f>
        <v>0.17106219722999369</v>
      </c>
      <c r="X297" s="55">
        <f>IFERROR(W297*(CUF_sources!F$24/CUF_sources!E$24),0)</f>
        <v>0.17790468511919344</v>
      </c>
      <c r="Y297" s="55">
        <f>IFERROR(X297*(CUF_sources!G$24/CUF_sources!F$24),0)</f>
        <v>0.18474717300839319</v>
      </c>
      <c r="Z297" s="55">
        <f>IFERROR(Y297*(CUF_sources!H$24/CUF_sources!G$24),0)</f>
        <v>0.19158966089759294</v>
      </c>
      <c r="AA297" s="55">
        <f>IFERROR(Z297*(CUF_sources!I$24/CUF_sources!H$24),0)</f>
        <v>0.19158966089759294</v>
      </c>
      <c r="AB297" s="55">
        <f>IFERROR(AA297*(CUF_sources!J$24/CUF_sources!I$24),0)</f>
        <v>0.19158966089759294</v>
      </c>
      <c r="AC297" s="55">
        <f>CUF_sources!C$24</f>
        <v>0.12</v>
      </c>
      <c r="AD297" s="55">
        <f>CUF_sources!D$24</f>
        <v>0.12</v>
      </c>
      <c r="AE297" s="55">
        <f>CUF_sources!E$24</f>
        <v>0.125</v>
      </c>
      <c r="AF297" s="55">
        <f>CUF_sources!F$24</f>
        <v>0.13</v>
      </c>
      <c r="AG297" s="55">
        <f>CUF_sources!G$24</f>
        <v>0.13500000000000001</v>
      </c>
      <c r="AH297" s="55">
        <f>CUF_sources!H$24</f>
        <v>0.14000000000000001</v>
      </c>
      <c r="AI297" s="55">
        <f>CUF_sources!I$24</f>
        <v>0.14000000000000001</v>
      </c>
      <c r="AJ297" s="55">
        <f>CUF_sources!J$24</f>
        <v>0.14000000000000001</v>
      </c>
    </row>
    <row r="298" spans="1:36" ht="15" customHeight="1" x14ac:dyDescent="0.25">
      <c r="A298" s="9" t="s">
        <v>4</v>
      </c>
      <c r="B298" s="9" t="s">
        <v>41</v>
      </c>
      <c r="C298" s="9" t="s">
        <v>42</v>
      </c>
      <c r="D298" s="55">
        <f>IFERROR((generation!H298*1000)/(365*24*capacity!H298),0)</f>
        <v>0</v>
      </c>
      <c r="E298" s="55">
        <f>IFERROR((generation!I298*1000)/(365*24*capacity!I298),0)</f>
        <v>0</v>
      </c>
      <c r="F298" s="55">
        <f>IFERROR((generation!J298*1000)/(365*24*capacity!J298),0)</f>
        <v>0</v>
      </c>
      <c r="G298" s="55">
        <f>IFERROR((generation!K298*1000)/(365*24*capacity!K298),0)</f>
        <v>0</v>
      </c>
      <c r="H298" s="55">
        <f>IFERROR((generation!L298*1000)/(365*24*capacity!L298),0)</f>
        <v>0</v>
      </c>
      <c r="I298" s="55">
        <f>IFERROR((generation!M298*1000)/(365*24*capacity!M298),0)</f>
        <v>0</v>
      </c>
      <c r="J298" s="55">
        <f>IFERROR((generation!N298*1000)/(365*24*capacity!N298),0)</f>
        <v>0</v>
      </c>
      <c r="K298" s="55">
        <f>IFERROR((generation!O298*1000)/(365*24*capacity!O298),0)</f>
        <v>0</v>
      </c>
      <c r="L298" s="55">
        <f>IFERROR((generation!P298*1000)/(365*24*capacity!P298),0)</f>
        <v>0</v>
      </c>
      <c r="M298" s="55">
        <f>IF(AND(AVERAGE(D298:L298)&gt;0,AVERAGE(D298:L298)&lt;1),AVERAGE(D298:L298),CUF_sources!C$25)</f>
        <v>0.37285714285714283</v>
      </c>
      <c r="N298" s="55">
        <f>IFERROR(M298*(CUF_sources!D$25/CUF_sources!C$25),0)</f>
        <v>0.38000000000000006</v>
      </c>
      <c r="O298" s="55">
        <f>IFERROR(N298*(CUF_sources!E$25/CUF_sources!D$25),0)</f>
        <v>0.39000000000000007</v>
      </c>
      <c r="P298" s="55">
        <f>IFERROR(O298*(CUF_sources!F$25/CUF_sources!E$25),0)</f>
        <v>0.40000000000000013</v>
      </c>
      <c r="Q298" s="55">
        <f>IFERROR(P298*(CUF_sources!G$25/CUF_sources!F$25),0)</f>
        <v>0.40500000000000014</v>
      </c>
      <c r="R298" s="55">
        <f>IFERROR(Q298*(CUF_sources!H$25/CUF_sources!G$25),0)</f>
        <v>0.41000000000000009</v>
      </c>
      <c r="S298" s="55">
        <f>IFERROR(R298*(CUF_sources!I$25/CUF_sources!H$25),0)</f>
        <v>0.41000000000000009</v>
      </c>
      <c r="T298" s="55">
        <f>IFERROR(S298*(CUF_sources!J$25/CUF_sources!I$25),0)</f>
        <v>0.41000000000000009</v>
      </c>
      <c r="U298" s="55">
        <f>IF(M298&gt;0,M298,CUF_sources!C$25)</f>
        <v>0.37285714285714283</v>
      </c>
      <c r="V298" s="55">
        <f>IFERROR(U298*(CUF_sources!D$25/CUF_sources!C$25),0)</f>
        <v>0.38000000000000006</v>
      </c>
      <c r="W298" s="55">
        <f>IFERROR(V298*(CUF_sources!E$25/CUF_sources!D$25),0)</f>
        <v>0.39000000000000007</v>
      </c>
      <c r="X298" s="55">
        <f>IFERROR(W298*(CUF_sources!F$25/CUF_sources!E$25),0)</f>
        <v>0.40000000000000013</v>
      </c>
      <c r="Y298" s="55">
        <f>IFERROR(X298*(CUF_sources!G$25/CUF_sources!F$25),0)</f>
        <v>0.40500000000000014</v>
      </c>
      <c r="Z298" s="55">
        <f>IFERROR(Y298*(CUF_sources!H$25/CUF_sources!G$25),0)</f>
        <v>0.41000000000000009</v>
      </c>
      <c r="AA298" s="55">
        <f>IFERROR(Z298*(CUF_sources!I$25/CUF_sources!H$25),0)</f>
        <v>0.41000000000000009</v>
      </c>
      <c r="AB298" s="55">
        <f>IFERROR(AA298*(CUF_sources!J$25/CUF_sources!I$25),0)</f>
        <v>0.41000000000000009</v>
      </c>
      <c r="AC298" s="55">
        <f>CUF_sources!C$25</f>
        <v>0.37285714285714283</v>
      </c>
      <c r="AD298" s="55">
        <f>CUF_sources!D$25</f>
        <v>0.38</v>
      </c>
      <c r="AE298" s="55">
        <f>CUF_sources!E$25</f>
        <v>0.39</v>
      </c>
      <c r="AF298" s="55">
        <f>CUF_sources!F$25</f>
        <v>0.4</v>
      </c>
      <c r="AG298" s="55">
        <f>CUF_sources!G$25</f>
        <v>0.40500000000000003</v>
      </c>
      <c r="AH298" s="55">
        <f>CUF_sources!H$25</f>
        <v>0.41</v>
      </c>
      <c r="AI298" s="55">
        <f>CUF_sources!I$25</f>
        <v>0.41</v>
      </c>
      <c r="AJ298" s="55">
        <f>CUF_sources!J$25</f>
        <v>0.41</v>
      </c>
    </row>
    <row r="299" spans="1:36" ht="15" customHeight="1" x14ac:dyDescent="0.25">
      <c r="A299" s="9" t="s">
        <v>4</v>
      </c>
      <c r="B299" s="9" t="s">
        <v>43</v>
      </c>
      <c r="C299" s="9" t="s">
        <v>44</v>
      </c>
      <c r="D299" s="55">
        <f>IFERROR((generation!H299*1000)/(365*24*capacity!H299),0)</f>
        <v>0</v>
      </c>
      <c r="E299" s="55">
        <f>IFERROR((generation!I299*1000)/(365*24*capacity!I299),0)</f>
        <v>0</v>
      </c>
      <c r="F299" s="55">
        <f>IFERROR((generation!J299*1000)/(365*24*capacity!J299),0)</f>
        <v>0</v>
      </c>
      <c r="G299" s="55">
        <f>IFERROR((generation!K299*1000)/(365*24*capacity!K299),0)</f>
        <v>2.9680365296803654E-3</v>
      </c>
      <c r="H299" s="55">
        <f>IFERROR((generation!L299*1000)/(365*24*capacity!L299),0)</f>
        <v>0</v>
      </c>
      <c r="I299" s="55">
        <f>IFERROR((generation!M299*1000)/(365*24*capacity!M299),0)</f>
        <v>0</v>
      </c>
      <c r="J299" s="55">
        <f>IFERROR((generation!N299*1000)/(365*24*capacity!N299),0)</f>
        <v>1.7123287671232876E-3</v>
      </c>
      <c r="K299" s="55">
        <f>IFERROR((generation!O299*1000)/(365*24*capacity!O299),0)</f>
        <v>0</v>
      </c>
      <c r="L299" s="55">
        <f>IFERROR((generation!P299*1000)/(365*24*capacity!P299),0)</f>
        <v>0</v>
      </c>
      <c r="M299" s="55">
        <f>IF(AND(AVERAGE(D299:L299)&gt;0,AVERAGE(D299:L299)&lt;1),AVERAGE(D299:L299),CUF_sources!C$26)</f>
        <v>5.2004058853373925E-4</v>
      </c>
      <c r="N299" s="55">
        <f>IFERROR(M299*(CUF_sources!D$26/CUF_sources!C$26),0)</f>
        <v>5.7346941612282203E-4</v>
      </c>
      <c r="O299" s="55">
        <f>IFERROR(N299*(CUF_sources!E$26/CUF_sources!D$26),0)</f>
        <v>6.3580304831008531E-4</v>
      </c>
      <c r="P299" s="55">
        <f>IFERROR(O299*(CUF_sources!F$26/CUF_sources!E$26),0)</f>
        <v>6.981366804973486E-4</v>
      </c>
      <c r="Q299" s="55">
        <f>IFERROR(P299*(CUF_sources!G$26/CUF_sources!F$26),0)</f>
        <v>7.4800358624715923E-4</v>
      </c>
      <c r="R299" s="55">
        <f>IFERROR(Q299*(CUF_sources!H$26/CUF_sources!G$26),0)</f>
        <v>7.9787049199696964E-4</v>
      </c>
      <c r="S299" s="55">
        <f>IFERROR(R299*(CUF_sources!I$26/CUF_sources!H$26),0)</f>
        <v>8.4773739774678006E-4</v>
      </c>
      <c r="T299" s="55">
        <f>IFERROR(S299*(CUF_sources!J$26/CUF_sources!I$26),0)</f>
        <v>8.9760430349659069E-4</v>
      </c>
      <c r="U299" s="55">
        <f>IF(M299&gt;0,M299,CUF_sources!C$26)</f>
        <v>5.2004058853373925E-4</v>
      </c>
      <c r="V299" s="55">
        <f>IFERROR(U299*(CUF_sources!D$26/CUF_sources!C$26),0)</f>
        <v>5.7346941612282203E-4</v>
      </c>
      <c r="W299" s="55">
        <f>IFERROR(V299*(CUF_sources!E$26/CUF_sources!D$26),0)</f>
        <v>6.3580304831008531E-4</v>
      </c>
      <c r="X299" s="55">
        <f>IFERROR(W299*(CUF_sources!F$26/CUF_sources!E$26),0)</f>
        <v>6.981366804973486E-4</v>
      </c>
      <c r="Y299" s="55">
        <f>IFERROR(X299*(CUF_sources!G$26/CUF_sources!F$26),0)</f>
        <v>7.4800358624715923E-4</v>
      </c>
      <c r="Z299" s="55">
        <f>IFERROR(Y299*(CUF_sources!H$26/CUF_sources!G$26),0)</f>
        <v>7.9787049199696964E-4</v>
      </c>
      <c r="AA299" s="55">
        <f>IFERROR(Z299*(CUF_sources!I$26/CUF_sources!H$26),0)</f>
        <v>8.4773739774678006E-4</v>
      </c>
      <c r="AB299" s="55">
        <f>IFERROR(AA299*(CUF_sources!J$26/CUF_sources!I$26),0)</f>
        <v>8.9760430349659069E-4</v>
      </c>
      <c r="AC299" s="55">
        <f>CUF_sources!C$26</f>
        <v>0.20857142857142857</v>
      </c>
      <c r="AD299" s="55">
        <f>CUF_sources!D$26</f>
        <v>0.23</v>
      </c>
      <c r="AE299" s="55">
        <f>CUF_sources!E$26</f>
        <v>0.255</v>
      </c>
      <c r="AF299" s="55">
        <f>CUF_sources!F$26</f>
        <v>0.28000000000000003</v>
      </c>
      <c r="AG299" s="55">
        <f>CUF_sources!G$26</f>
        <v>0.30000000000000004</v>
      </c>
      <c r="AH299" s="55">
        <f>CUF_sources!H$26</f>
        <v>0.32</v>
      </c>
      <c r="AI299" s="55">
        <f>CUF_sources!I$26</f>
        <v>0.33999999999999997</v>
      </c>
      <c r="AJ299" s="55">
        <f>CUF_sources!J$26</f>
        <v>0.36</v>
      </c>
    </row>
    <row r="300" spans="1:36" ht="15" customHeight="1" x14ac:dyDescent="0.25">
      <c r="A300" s="9" t="s">
        <v>4</v>
      </c>
      <c r="B300" s="9" t="s">
        <v>45</v>
      </c>
      <c r="C300" s="9" t="s">
        <v>46</v>
      </c>
      <c r="D300" s="55">
        <f>IFERROR((generation!H300*1000)/(365*24*capacity!H300),0)</f>
        <v>0.96081278538812787</v>
      </c>
      <c r="E300" s="55">
        <f>IFERROR((generation!I300*1000)/(365*24*capacity!I300),0)</f>
        <v>0.66878538812785393</v>
      </c>
      <c r="F300" s="55">
        <f>IFERROR((generation!J300*1000)/(365*24*capacity!J300),0)</f>
        <v>0.89763926940639271</v>
      </c>
      <c r="G300" s="55">
        <f>IFERROR((generation!K300*1000)/(365*24*capacity!K300),0)</f>
        <v>0.93780821917808221</v>
      </c>
      <c r="H300" s="55">
        <f>IFERROR((generation!L300*1000)/(365*24*capacity!L300),0)</f>
        <v>0.92952968036529682</v>
      </c>
      <c r="I300" s="55">
        <f>IFERROR((generation!M300*1000)/(365*24*capacity!M300),0)</f>
        <v>0.78345662100456626</v>
      </c>
      <c r="J300" s="55">
        <f>IFERROR((generation!N300*1000)/(365*24*capacity!N300),0)</f>
        <v>0.84992311192706615</v>
      </c>
      <c r="K300" s="55">
        <f>IFERROR((generation!O300*1000)/(365*24*capacity!O300),0)</f>
        <v>0.90377614586765842</v>
      </c>
      <c r="L300" s="55">
        <f>IFERROR((generation!P300*1000)/(365*24*capacity!P300),0)</f>
        <v>0.84482731566476799</v>
      </c>
      <c r="M300" s="55">
        <f>IF(AND(AVERAGE(D300:L300)&gt;0,AVERAGE(D300:L300)&lt;1),AVERAGE(D300:L300),CUF_sources!C$27)</f>
        <v>0.86406205965886795</v>
      </c>
      <c r="N300" s="55">
        <f>IFERROR(M300*(CUF_sources!D$27/CUF_sources!C$27),0)</f>
        <v>0.86406205965886795</v>
      </c>
      <c r="O300" s="55">
        <f>IFERROR(N300*(CUF_sources!E$27/CUF_sources!D$27),0)</f>
        <v>0.86406205965886795</v>
      </c>
      <c r="P300" s="55">
        <f>IFERROR(O300*(CUF_sources!F$27/CUF_sources!E$27),0)</f>
        <v>0.86406205965886795</v>
      </c>
      <c r="Q300" s="55">
        <f>IFERROR(P300*(CUF_sources!G$27/CUF_sources!F$27),0)</f>
        <v>0.86406205965886795</v>
      </c>
      <c r="R300" s="55">
        <f>IFERROR(Q300*(CUF_sources!H$27/CUF_sources!G$27),0)</f>
        <v>0.86406205965886795</v>
      </c>
      <c r="S300" s="55">
        <f>IFERROR(R300*(CUF_sources!I$27/CUF_sources!H$27),0)</f>
        <v>0.86406205965886795</v>
      </c>
      <c r="T300" s="55">
        <f>IFERROR(S300*(CUF_sources!J$27/CUF_sources!I$27),0)</f>
        <v>0.86406205965886795</v>
      </c>
      <c r="U300" s="55">
        <f>IF(M300&gt;0,M300,CUF_sources!C$27)</f>
        <v>0.86406205965886795</v>
      </c>
      <c r="V300" s="55">
        <f>IFERROR(U300*(CUF_sources!D$27/CUF_sources!C$27),0)</f>
        <v>0.86406205965886795</v>
      </c>
      <c r="W300" s="55">
        <f>IFERROR(V300*(CUF_sources!E$27/CUF_sources!D$27),0)</f>
        <v>0.86406205965886795</v>
      </c>
      <c r="X300" s="55">
        <f>IFERROR(W300*(CUF_sources!F$27/CUF_sources!E$27),0)</f>
        <v>0.86406205965886795</v>
      </c>
      <c r="Y300" s="55">
        <f>IFERROR(X300*(CUF_sources!G$27/CUF_sources!F$27),0)</f>
        <v>0.86406205965886795</v>
      </c>
      <c r="Z300" s="55">
        <f>IFERROR(Y300*(CUF_sources!H$27/CUF_sources!G$27),0)</f>
        <v>0.86406205965886795</v>
      </c>
      <c r="AA300" s="55">
        <f>IFERROR(Z300*(CUF_sources!I$27/CUF_sources!H$27),0)</f>
        <v>0.86406205965886795</v>
      </c>
      <c r="AB300" s="55">
        <f>IFERROR(AA300*(CUF_sources!J$27/CUF_sources!I$27),0)</f>
        <v>0.86406205965886795</v>
      </c>
      <c r="AC300" s="55">
        <f>CUF_sources!C$27</f>
        <v>0.95</v>
      </c>
      <c r="AD300" s="55">
        <f>CUF_sources!D$27</f>
        <v>0.95</v>
      </c>
      <c r="AE300" s="55">
        <f>CUF_sources!E$27</f>
        <v>0.95</v>
      </c>
      <c r="AF300" s="55">
        <f>CUF_sources!F$27</f>
        <v>0.95</v>
      </c>
      <c r="AG300" s="55">
        <f>CUF_sources!G$27</f>
        <v>0.95</v>
      </c>
      <c r="AH300" s="55">
        <f>CUF_sources!H$27</f>
        <v>0.95</v>
      </c>
      <c r="AI300" s="55">
        <f>CUF_sources!I$27</f>
        <v>0.95</v>
      </c>
      <c r="AJ300" s="55">
        <f>CUF_sources!J$27</f>
        <v>0.95</v>
      </c>
    </row>
    <row r="301" spans="1:36" ht="15" customHeight="1" x14ac:dyDescent="0.25">
      <c r="A301" s="9" t="s">
        <v>3</v>
      </c>
      <c r="B301" s="9" t="s">
        <v>29</v>
      </c>
      <c r="C301" s="9" t="s">
        <v>30</v>
      </c>
      <c r="D301" s="55">
        <f>IFERROR((generation!H301*1000)/(365*24*capacity!H301),0)</f>
        <v>0.54091690894645394</v>
      </c>
      <c r="E301" s="55">
        <f>IFERROR((generation!I301*1000)/(365*24*capacity!I301),0)</f>
        <v>0.46025869830857291</v>
      </c>
      <c r="F301" s="55">
        <f>IFERROR((generation!J301*1000)/(365*24*capacity!J301),0)</f>
        <v>0.39215686274509803</v>
      </c>
      <c r="G301" s="55">
        <f>IFERROR((generation!K301*1000)/(365*24*capacity!K301),0)</f>
        <v>0.39145554556513462</v>
      </c>
      <c r="H301" s="55">
        <f>IFERROR((generation!L301*1000)/(365*24*capacity!L301),0)</f>
        <v>0.3523610229803541</v>
      </c>
      <c r="I301" s="55">
        <f>IFERROR((generation!M301*1000)/(365*24*capacity!M301),0)</f>
        <v>0.30758390624007387</v>
      </c>
      <c r="J301" s="55">
        <f>IFERROR((generation!N301*1000)/(365*24*capacity!N301),0)</f>
        <v>0.32721986527574326</v>
      </c>
      <c r="K301" s="55">
        <f>IFERROR((generation!O301*1000)/(365*24*capacity!O301),0)</f>
        <v>0.30766855843844271</v>
      </c>
      <c r="L301" s="55">
        <f>IFERROR((generation!P301*1000)/(365*24*capacity!P301),0)</f>
        <v>0.37660373194754165</v>
      </c>
      <c r="M301" s="55">
        <f>IF(AND(AVERAGE(D301:L301)&gt;0,AVERAGE(D301:L301)&lt;1),AVERAGE(D301:L301),CUF_sources!C$15)</f>
        <v>0.38402501116082388</v>
      </c>
      <c r="N301" s="55">
        <f>IFERROR(M301*(CUF_sources!D$15/CUF_sources!C$15),0)</f>
        <v>0.38402501116082388</v>
      </c>
      <c r="O301" s="55">
        <f>IFERROR(N301*(CUF_sources!E$15/CUF_sources!D$15),0)</f>
        <v>0.38402501116082388</v>
      </c>
      <c r="P301" s="55">
        <f>IFERROR(O301*(CUF_sources!F$15/CUF_sources!E$15),0)</f>
        <v>0.38402501116082388</v>
      </c>
      <c r="Q301" s="55">
        <f>IFERROR(P301*(CUF_sources!G$15/CUF_sources!F$15),0)</f>
        <v>0.38402501116082388</v>
      </c>
      <c r="R301" s="55">
        <f>IFERROR(Q301*(CUF_sources!H$15/CUF_sources!G$15),0)</f>
        <v>0.38402501116082388</v>
      </c>
      <c r="S301" s="55">
        <f>IFERROR(R301*(CUF_sources!I$15/CUF_sources!H$15),0)</f>
        <v>0.38402501116082388</v>
      </c>
      <c r="T301" s="55">
        <f>IFERROR(S301*(CUF_sources!J$15/CUF_sources!I$15),0)</f>
        <v>0.38402501116082388</v>
      </c>
      <c r="U301" s="55">
        <f>IF(M301&lt;CUF_sources!C$15,CUF_sources!C$15,CUF!M301)</f>
        <v>0.85</v>
      </c>
      <c r="V301" s="55">
        <f>IFERROR(U301*(CUF_sources!D$15/CUF_sources!C$15),0)</f>
        <v>0.85</v>
      </c>
      <c r="W301" s="55">
        <f>IFERROR(V301*(CUF_sources!E$15/CUF_sources!D$15),0)</f>
        <v>0.85</v>
      </c>
      <c r="X301" s="55">
        <f>IFERROR(W301*(CUF_sources!F$15/CUF_sources!E$15),0)</f>
        <v>0.85</v>
      </c>
      <c r="Y301" s="55">
        <f>IFERROR(X301*(CUF_sources!G$15/CUF_sources!F$15),0)</f>
        <v>0.85</v>
      </c>
      <c r="Z301" s="55">
        <f>IFERROR(Y301*(CUF_sources!H$15/CUF_sources!G$15),0)</f>
        <v>0.85</v>
      </c>
      <c r="AA301" s="55">
        <f>IFERROR(Z301*(CUF_sources!I$15/CUF_sources!H$15),0)</f>
        <v>0.85</v>
      </c>
      <c r="AB301" s="55">
        <f>IFERROR(AA301*(CUF_sources!J$15/CUF_sources!I$15),0)</f>
        <v>0.85</v>
      </c>
      <c r="AC301" s="55">
        <f>CUF_sources!C$15</f>
        <v>0.85</v>
      </c>
      <c r="AD301" s="55">
        <f>CUF_sources!D$15</f>
        <v>0.85</v>
      </c>
      <c r="AE301" s="55">
        <f>CUF_sources!E$15</f>
        <v>0.85</v>
      </c>
      <c r="AF301" s="55">
        <f>CUF_sources!F$15</f>
        <v>0.85</v>
      </c>
      <c r="AG301" s="55">
        <f>CUF_sources!G$15</f>
        <v>0.85</v>
      </c>
      <c r="AH301" s="55">
        <f>CUF_sources!H$15</f>
        <v>0.85</v>
      </c>
      <c r="AI301" s="55">
        <f>CUF_sources!I$15</f>
        <v>0.85</v>
      </c>
      <c r="AJ301" s="55">
        <f>CUF_sources!J$15</f>
        <v>0.85</v>
      </c>
    </row>
    <row r="302" spans="1:36" ht="15" customHeight="1" x14ac:dyDescent="0.25">
      <c r="A302" s="9" t="s">
        <v>3</v>
      </c>
      <c r="B302" s="9" t="s">
        <v>31</v>
      </c>
      <c r="C302" s="9" t="s">
        <v>32</v>
      </c>
      <c r="D302" s="55">
        <f>IFERROR((generation!H302*1000)/(365*24*capacity!H302),0)</f>
        <v>1.2564587839461667</v>
      </c>
      <c r="E302" s="55">
        <f>IFERROR((generation!I302*1000)/(365*24*capacity!I302),0)</f>
        <v>0.61439483623654101</v>
      </c>
      <c r="F302" s="55">
        <f>IFERROR((generation!J302*1000)/(365*24*capacity!J302),0)</f>
        <v>0.59354317377251042</v>
      </c>
      <c r="G302" s="55">
        <f>IFERROR((generation!K302*1000)/(365*24*capacity!K302),0)</f>
        <v>0.46278847186150152</v>
      </c>
      <c r="H302" s="55">
        <f>IFERROR((generation!L302*1000)/(365*24*capacity!L302),0)</f>
        <v>0.22041991096782798</v>
      </c>
      <c r="I302" s="55">
        <f>IFERROR((generation!M302*1000)/(365*24*capacity!M302),0)</f>
        <v>0.22590058408929894</v>
      </c>
      <c r="J302" s="55">
        <f>IFERROR((generation!N302*1000)/(365*24*capacity!N302),0)</f>
        <v>0.24232155851479925</v>
      </c>
      <c r="K302" s="55">
        <f>IFERROR((generation!O302*1000)/(365*24*capacity!O302),0)</f>
        <v>0.23357125667570675</v>
      </c>
      <c r="L302" s="55">
        <f>IFERROR((generation!P302*1000)/(365*24*capacity!P302),0)</f>
        <v>0.33701208321853826</v>
      </c>
      <c r="M302" s="55">
        <f>IF(AND(AVERAGE(D302:L302)&gt;0,AVERAGE(D302:L302)&lt;1),AVERAGE(D302:L302),CUF_sources!C$16)</f>
        <v>0.46515673992032119</v>
      </c>
      <c r="N302" s="55">
        <f>IFERROR(M302*(CUF_sources!D$16/CUF_sources!C$16),0)</f>
        <v>0.46515673992032119</v>
      </c>
      <c r="O302" s="55">
        <f>IFERROR(N302*(CUF_sources!E$16/CUF_sources!D$16),0)</f>
        <v>0.46515673992032119</v>
      </c>
      <c r="P302" s="55">
        <f>IFERROR(O302*(CUF_sources!F$16/CUF_sources!E$16),0)</f>
        <v>0.46515673992032119</v>
      </c>
      <c r="Q302" s="55">
        <f>IFERROR(P302*(CUF_sources!G$16/CUF_sources!F$16),0)</f>
        <v>0.46515673992032119</v>
      </c>
      <c r="R302" s="55">
        <f>IFERROR(Q302*(CUF_sources!H$16/CUF_sources!G$16),0)</f>
        <v>0.46515673992032119</v>
      </c>
      <c r="S302" s="55">
        <f>IFERROR(R302*(CUF_sources!I$16/CUF_sources!H$16),0)</f>
        <v>0.46515673992032119</v>
      </c>
      <c r="T302" s="55">
        <f>IFERROR(S302*(CUF_sources!J$16/CUF_sources!I$16),0)</f>
        <v>0.46515673992032119</v>
      </c>
      <c r="U302" s="55">
        <f>IF(M302&lt;CUF_sources!C$16,CUF_sources!C$16,CUF!M302)</f>
        <v>0.85</v>
      </c>
      <c r="V302" s="55">
        <f>IFERROR(U302*(CUF_sources!D$16/CUF_sources!C$16),0)</f>
        <v>0.85</v>
      </c>
      <c r="W302" s="55">
        <f>IFERROR(V302*(CUF_sources!E$16/CUF_sources!D$16),0)</f>
        <v>0.85</v>
      </c>
      <c r="X302" s="55">
        <f>IFERROR(W302*(CUF_sources!F$16/CUF_sources!E$16),0)</f>
        <v>0.85</v>
      </c>
      <c r="Y302" s="55">
        <f>IFERROR(X302*(CUF_sources!G$16/CUF_sources!F$16),0)</f>
        <v>0.85</v>
      </c>
      <c r="Z302" s="55">
        <f>IFERROR(Y302*(CUF_sources!H$16/CUF_sources!G$16),0)</f>
        <v>0.85</v>
      </c>
      <c r="AA302" s="55">
        <f>IFERROR(Z302*(CUF_sources!I$16/CUF_sources!H$16),0)</f>
        <v>0.85</v>
      </c>
      <c r="AB302" s="55">
        <f>IFERROR(AA302*(CUF_sources!J$16/CUF_sources!I$16),0)</f>
        <v>0.85</v>
      </c>
      <c r="AC302" s="55">
        <f>CUF_sources!C$16</f>
        <v>0.85</v>
      </c>
      <c r="AD302" s="55">
        <f>CUF_sources!D$16</f>
        <v>0.85</v>
      </c>
      <c r="AE302" s="55">
        <f>CUF_sources!E$16</f>
        <v>0.85</v>
      </c>
      <c r="AF302" s="55">
        <f>CUF_sources!F$16</f>
        <v>0.85</v>
      </c>
      <c r="AG302" s="55">
        <f>CUF_sources!G$16</f>
        <v>0.85</v>
      </c>
      <c r="AH302" s="55">
        <f>CUF_sources!H$16</f>
        <v>0.85</v>
      </c>
      <c r="AI302" s="55">
        <f>CUF_sources!I$16</f>
        <v>0.85</v>
      </c>
      <c r="AJ302" s="55">
        <f>CUF_sources!J$16</f>
        <v>0.85</v>
      </c>
    </row>
    <row r="303" spans="1:36" ht="15" customHeight="1" x14ac:dyDescent="0.25">
      <c r="A303" s="9" t="s">
        <v>3</v>
      </c>
      <c r="B303" s="9" t="s">
        <v>33</v>
      </c>
      <c r="C303" s="9" t="s">
        <v>34</v>
      </c>
      <c r="D303" s="55">
        <f>IFERROR((generation!H303*1000)/(365*24*capacity!H303),0)</f>
        <v>0.95037684986521431</v>
      </c>
      <c r="E303" s="55">
        <f>IFERROR((generation!I303*1000)/(365*24*capacity!I303),0)</f>
        <v>0.93359779571258283</v>
      </c>
      <c r="F303" s="55">
        <f>IFERROR((generation!J303*1000)/(365*24*capacity!J303),0)</f>
        <v>0.5950003175247004</v>
      </c>
      <c r="G303" s="55">
        <f>IFERROR((generation!K303*1000)/(365*24*capacity!K303),0)</f>
        <v>0.49586187214611871</v>
      </c>
      <c r="H303" s="55">
        <f>IFERROR((generation!L303*1000)/(365*24*capacity!L303),0)</f>
        <v>0.4950697180654513</v>
      </c>
      <c r="I303" s="55">
        <f>IFERROR((generation!M303*1000)/(365*24*capacity!M303),0)</f>
        <v>0.50405170750530581</v>
      </c>
      <c r="J303" s="55">
        <f>IFERROR((generation!N303*1000)/(365*24*capacity!N303),0)</f>
        <v>0.50405681543849679</v>
      </c>
      <c r="K303" s="55">
        <f>IFERROR((generation!O303*1000)/(365*24*capacity!O303),0)</f>
        <v>0.49248843559557121</v>
      </c>
      <c r="L303" s="55">
        <f>IFERROR((generation!P303*1000)/(365*24*capacity!P303),0)</f>
        <v>0.44045057739365434</v>
      </c>
      <c r="M303" s="55">
        <f>IF(AND(AVERAGE(D303:L303)&gt;0,AVERAGE(D303:L303)&lt;1),AVERAGE(D303:L303),CUF_sources!C$17)</f>
        <v>0.60121712102745506</v>
      </c>
      <c r="N303" s="55">
        <f>IFERROR(M303*(CUF_sources!D$17/CUF_sources!C$17),0)</f>
        <v>0.60121712102745506</v>
      </c>
      <c r="O303" s="55">
        <f>IFERROR(N303*(CUF_sources!E$17/CUF_sources!D$17),0)</f>
        <v>0.60121712102745506</v>
      </c>
      <c r="P303" s="55">
        <f>IFERROR(O303*(CUF_sources!F$17/CUF_sources!E$17),0)</f>
        <v>0.60121712102745506</v>
      </c>
      <c r="Q303" s="55">
        <f>IFERROR(P303*(CUF_sources!G$17/CUF_sources!F$17),0)</f>
        <v>0.60121712102745506</v>
      </c>
      <c r="R303" s="55">
        <f>IFERROR(Q303*(CUF_sources!H$17/CUF_sources!G$17),0)</f>
        <v>0.60121712102745506</v>
      </c>
      <c r="S303" s="55">
        <f>IFERROR(R303*(CUF_sources!I$17/CUF_sources!H$17),0)</f>
        <v>0.60121712102745506</v>
      </c>
      <c r="T303" s="55">
        <f>IFERROR(S303*(CUF_sources!J$17/CUF_sources!I$17),0)</f>
        <v>0.60121712102745506</v>
      </c>
      <c r="U303" s="55">
        <f>IF(M303&lt;CUF_sources!C$17,CUF_sources!C$17,CUF!M303)</f>
        <v>0.81</v>
      </c>
      <c r="V303" s="55">
        <f>IFERROR(U303*(CUF_sources!D$17/CUF_sources!C$17),0)</f>
        <v>0.81</v>
      </c>
      <c r="W303" s="55">
        <f>IFERROR(V303*(CUF_sources!E$17/CUF_sources!D$17),0)</f>
        <v>0.81</v>
      </c>
      <c r="X303" s="55">
        <f>IFERROR(W303*(CUF_sources!F$17/CUF_sources!E$17),0)</f>
        <v>0.81</v>
      </c>
      <c r="Y303" s="55">
        <f>IFERROR(X303*(CUF_sources!G$17/CUF_sources!F$17),0)</f>
        <v>0.81</v>
      </c>
      <c r="Z303" s="55">
        <f>IFERROR(Y303*(CUF_sources!H$17/CUF_sources!G$17),0)</f>
        <v>0.81</v>
      </c>
      <c r="AA303" s="55">
        <f>IFERROR(Z303*(CUF_sources!I$17/CUF_sources!H$17),0)</f>
        <v>0.81</v>
      </c>
      <c r="AB303" s="55">
        <f>IFERROR(AA303*(CUF_sources!J$17/CUF_sources!I$17),0)</f>
        <v>0.81</v>
      </c>
      <c r="AC303" s="55">
        <f>CUF_sources!C$17</f>
        <v>0.81</v>
      </c>
      <c r="AD303" s="55">
        <f>CUF_sources!D$17</f>
        <v>0.81</v>
      </c>
      <c r="AE303" s="55">
        <f>CUF_sources!E$17</f>
        <v>0.81</v>
      </c>
      <c r="AF303" s="55">
        <f>CUF_sources!F$17</f>
        <v>0.81</v>
      </c>
      <c r="AG303" s="55">
        <f>CUF_sources!G$17</f>
        <v>0.81</v>
      </c>
      <c r="AH303" s="55">
        <f>CUF_sources!H$17</f>
        <v>0.81</v>
      </c>
      <c r="AI303" s="55">
        <f>CUF_sources!I$17</f>
        <v>0.81</v>
      </c>
      <c r="AJ303" s="55">
        <f>CUF_sources!J$17</f>
        <v>0.81</v>
      </c>
    </row>
    <row r="304" spans="1:36" ht="15" customHeight="1" x14ac:dyDescent="0.25">
      <c r="A304" s="9" t="s">
        <v>3</v>
      </c>
      <c r="B304" s="9" t="s">
        <v>35</v>
      </c>
      <c r="C304" s="9" t="s">
        <v>36</v>
      </c>
      <c r="D304" s="55">
        <f>IFERROR((generation!H304*1000)/(365*24*capacity!H304),0)</f>
        <v>0.26316911036028895</v>
      </c>
      <c r="E304" s="55">
        <f>IFERROR((generation!I304*1000)/(365*24*capacity!I304),0)</f>
        <v>0.21508352091893235</v>
      </c>
      <c r="F304" s="55">
        <f>IFERROR((generation!J304*1000)/(365*24*capacity!J304),0)</f>
        <v>0.2643568620949302</v>
      </c>
      <c r="G304" s="55">
        <f>IFERROR((generation!K304*1000)/(365*24*capacity!K304),0)</f>
        <v>0.33279989532172344</v>
      </c>
      <c r="H304" s="55">
        <f>IFERROR((generation!L304*1000)/(365*24*capacity!L304),0)</f>
        <v>0.28846765657758144</v>
      </c>
      <c r="I304" s="55">
        <f>IFERROR((generation!M304*1000)/(365*24*capacity!M304),0)</f>
        <v>0.31422711097368633</v>
      </c>
      <c r="J304" s="55">
        <f>IFERROR((generation!N304*1000)/(365*24*capacity!N304),0)</f>
        <v>0.25337625567187116</v>
      </c>
      <c r="K304" s="55">
        <f>IFERROR((generation!O304*1000)/(365*24*capacity!O304),0)</f>
        <v>0.30831360934755542</v>
      </c>
      <c r="L304" s="55">
        <f>IFERROR((generation!P304*1000)/(365*24*capacity!P304),0)</f>
        <v>0.27326950197153782</v>
      </c>
      <c r="M304" s="55">
        <f>IF(AND(AVERAGE(D304:L304)&gt;0,AVERAGE(D304:L304)&lt;1),AVERAGE(D304:L304),CUF_sources!C$18)</f>
        <v>0.27922928035978967</v>
      </c>
      <c r="N304" s="55">
        <f>IFERROR(M304*(CUF_sources!D$18/CUF_sources!C$18),0)</f>
        <v>0.27922928035978967</v>
      </c>
      <c r="O304" s="55">
        <f>IFERROR(N304*(CUF_sources!E$18/CUF_sources!D$18),0)</f>
        <v>0.27922928035978967</v>
      </c>
      <c r="P304" s="55">
        <f>IFERROR(O304*(CUF_sources!F$18/CUF_sources!E$18),0)</f>
        <v>0.27922928035978967</v>
      </c>
      <c r="Q304" s="55">
        <f>IFERROR(P304*(CUF_sources!G$18/CUF_sources!F$18),0)</f>
        <v>0.27922928035978967</v>
      </c>
      <c r="R304" s="55">
        <f>IFERROR(Q304*(CUF_sources!H$18/CUF_sources!G$18),0)</f>
        <v>0.27922928035978967</v>
      </c>
      <c r="S304" s="55">
        <f>IFERROR(R304*(CUF_sources!I$18/CUF_sources!H$18),0)</f>
        <v>0.27922928035978967</v>
      </c>
      <c r="T304" s="55">
        <f>IFERROR(S304*(CUF_sources!J$18/CUF_sources!I$18),0)</f>
        <v>0.27922928035978967</v>
      </c>
      <c r="U304" s="55">
        <f>IF(M304&gt;0,M304,CUF_sources!C$18)</f>
        <v>0.27922928035978967</v>
      </c>
      <c r="V304" s="55">
        <f>IFERROR(U304*(CUF_sources!D$18/CUF_sources!C$18),0)</f>
        <v>0.27922928035978967</v>
      </c>
      <c r="W304" s="55">
        <f>IFERROR(V304*(CUF_sources!E$18/CUF_sources!D$18),0)</f>
        <v>0.27922928035978967</v>
      </c>
      <c r="X304" s="55">
        <f>IFERROR(W304*(CUF_sources!F$18/CUF_sources!E$18),0)</f>
        <v>0.27922928035978967</v>
      </c>
      <c r="Y304" s="55">
        <f>IFERROR(X304*(CUF_sources!G$18/CUF_sources!F$18),0)</f>
        <v>0.27922928035978967</v>
      </c>
      <c r="Z304" s="55">
        <f>IFERROR(Y304*(CUF_sources!H$18/CUF_sources!G$18),0)</f>
        <v>0.27922928035978967</v>
      </c>
      <c r="AA304" s="55">
        <f>IFERROR(Z304*(CUF_sources!I$18/CUF_sources!H$18),0)</f>
        <v>0.27922928035978967</v>
      </c>
      <c r="AB304" s="55">
        <f>IFERROR(AA304*(CUF_sources!J$18/CUF_sources!I$18),0)</f>
        <v>0.27922928035978967</v>
      </c>
      <c r="AC304" s="55">
        <f>CUF_sources!C$18</f>
        <v>0.37</v>
      </c>
      <c r="AD304" s="55">
        <f>CUF_sources!D$18</f>
        <v>0.37</v>
      </c>
      <c r="AE304" s="55">
        <f>CUF_sources!E$18</f>
        <v>0.37</v>
      </c>
      <c r="AF304" s="55">
        <f>CUF_sources!F$18</f>
        <v>0.37</v>
      </c>
      <c r="AG304" s="55">
        <f>CUF_sources!G$18</f>
        <v>0.37</v>
      </c>
      <c r="AH304" s="55">
        <f>CUF_sources!H$18</f>
        <v>0.37</v>
      </c>
      <c r="AI304" s="55">
        <f>CUF_sources!I$18</f>
        <v>0.37</v>
      </c>
      <c r="AJ304" s="55">
        <f>CUF_sources!J$18</f>
        <v>0.37</v>
      </c>
    </row>
    <row r="305" spans="1:36" ht="15" customHeight="1" x14ac:dyDescent="0.25">
      <c r="A305" s="9" t="s">
        <v>3</v>
      </c>
      <c r="B305" s="9" t="s">
        <v>79</v>
      </c>
      <c r="C305" s="9" t="s">
        <v>83</v>
      </c>
      <c r="D305" s="55">
        <f>IFERROR((generation!H305*1000)/(365*24*capacity!H305),0)</f>
        <v>0.16027951860684378</v>
      </c>
      <c r="E305" s="55">
        <f>IFERROR((generation!I305*1000)/(365*24*capacity!I305),0)</f>
        <v>0.16539824017964103</v>
      </c>
      <c r="F305" s="55">
        <f>IFERROR((generation!J305*1000)/(365*24*capacity!J305),0)</f>
        <v>0.18608211603409919</v>
      </c>
      <c r="G305" s="55">
        <f>IFERROR((generation!K305*1000)/(365*24*capacity!K305),0)</f>
        <v>0.21820790331571036</v>
      </c>
      <c r="H305" s="55">
        <f>IFERROR((generation!L305*1000)/(365*24*capacity!L305),0)</f>
        <v>0.25759442426364393</v>
      </c>
      <c r="I305" s="55">
        <f>IFERROR((generation!M305*1000)/(365*24*capacity!M305),0)</f>
        <v>0.24868862975961356</v>
      </c>
      <c r="J305" s="55">
        <f>IFERROR((generation!N305*1000)/(365*24*capacity!N305),0)</f>
        <v>0.2790661050474782</v>
      </c>
      <c r="K305" s="55">
        <f>IFERROR((generation!O305*1000)/(365*24*capacity!O305),0)</f>
        <v>0.23801223303455543</v>
      </c>
      <c r="L305" s="55">
        <f>IFERROR((generation!P305*1000)/(365*24*capacity!P305),0)</f>
        <v>0.2545342861940656</v>
      </c>
      <c r="M305" s="55">
        <f>IF(AND(AVERAGE(D305:L305)&gt;0,AVERAGE(D305:L305)&lt;1),AVERAGE(D305:L305),CUF_sources!C$19)</f>
        <v>0.22309593960396126</v>
      </c>
      <c r="N305" s="55">
        <f>IFERROR(M305*(CUF_sources!D$19/CUF_sources!C$19),0)</f>
        <v>0.26771512752475352</v>
      </c>
      <c r="O305" s="55">
        <f>IFERROR(N305*(CUF_sources!E$19/CUF_sources!D$19),0)</f>
        <v>0.29002472148514963</v>
      </c>
      <c r="P305" s="55">
        <f>IFERROR(O305*(CUF_sources!F$19/CUF_sources!E$19),0)</f>
        <v>0.3123343154455458</v>
      </c>
      <c r="Q305" s="55">
        <f>IFERROR(P305*(CUF_sources!G$19/CUF_sources!F$19),0)</f>
        <v>0.33464390940594191</v>
      </c>
      <c r="R305" s="55">
        <f>IFERROR(Q305*(CUF_sources!H$19/CUF_sources!G$19),0)</f>
        <v>0.35695350336633802</v>
      </c>
      <c r="S305" s="55">
        <f>IFERROR(R305*(CUF_sources!I$19/CUF_sources!H$19),0)</f>
        <v>0.37926309732673413</v>
      </c>
      <c r="T305" s="55">
        <f>IFERROR(S305*(CUF_sources!J$19/CUF_sources!I$19),0)</f>
        <v>0.40157269128713025</v>
      </c>
      <c r="U305" s="55">
        <f>IF(M305&gt;0,M305,CUF_sources!C$19)</f>
        <v>0.22309593960396126</v>
      </c>
      <c r="V305" s="55">
        <f>IFERROR(U305*(CUF_sources!D$19/CUF_sources!C$19),0)</f>
        <v>0.26771512752475352</v>
      </c>
      <c r="W305" s="55">
        <f>IFERROR(V305*(CUF_sources!E$19/CUF_sources!D$19),0)</f>
        <v>0.29002472148514963</v>
      </c>
      <c r="X305" s="55">
        <f>IFERROR(W305*(CUF_sources!F$19/CUF_sources!E$19),0)</f>
        <v>0.3123343154455458</v>
      </c>
      <c r="Y305" s="55">
        <f>IFERROR(X305*(CUF_sources!G$19/CUF_sources!F$19),0)</f>
        <v>0.33464390940594191</v>
      </c>
      <c r="Z305" s="55">
        <f>IFERROR(Y305*(CUF_sources!H$19/CUF_sources!G$19),0)</f>
        <v>0.35695350336633802</v>
      </c>
      <c r="AA305" s="55">
        <f>IFERROR(Z305*(CUF_sources!I$19/CUF_sources!H$19),0)</f>
        <v>0.37926309732673413</v>
      </c>
      <c r="AB305" s="55">
        <f>IFERROR(AA305*(CUF_sources!J$19/CUF_sources!I$19),0)</f>
        <v>0.40157269128713025</v>
      </c>
      <c r="AC305" s="55">
        <f>CUF_sources!C$19</f>
        <v>0.25</v>
      </c>
      <c r="AD305" s="55">
        <f>CUF_sources!D$19</f>
        <v>0.3</v>
      </c>
      <c r="AE305" s="55">
        <f>CUF_sources!E$19</f>
        <v>0.32499999999999996</v>
      </c>
      <c r="AF305" s="55">
        <f>CUF_sources!F$19</f>
        <v>0.35</v>
      </c>
      <c r="AG305" s="55">
        <f>CUF_sources!G$19</f>
        <v>0.375</v>
      </c>
      <c r="AH305" s="55">
        <f>CUF_sources!H$19</f>
        <v>0.4</v>
      </c>
      <c r="AI305" s="55">
        <f>CUF_sources!I$19</f>
        <v>0.42500000000000004</v>
      </c>
      <c r="AJ305" s="55">
        <f>CUF_sources!J$19</f>
        <v>0.45</v>
      </c>
    </row>
    <row r="306" spans="1:36" ht="15" customHeight="1" x14ac:dyDescent="0.25">
      <c r="A306" s="9" t="s">
        <v>3</v>
      </c>
      <c r="B306" s="9" t="s">
        <v>78</v>
      </c>
      <c r="C306" s="9" t="s">
        <v>84</v>
      </c>
      <c r="D306" s="55">
        <f>IFERROR((generation!H306*1000)/(365*24*capacity!H306),0)</f>
        <v>0</v>
      </c>
      <c r="E306" s="55">
        <f>IFERROR((generation!I306*1000)/(365*24*capacity!I306),0)</f>
        <v>0</v>
      </c>
      <c r="F306" s="55">
        <f>IFERROR((generation!J306*1000)/(365*24*capacity!J306),0)</f>
        <v>0</v>
      </c>
      <c r="G306" s="55">
        <f>IFERROR((generation!K306*1000)/(365*24*capacity!K306),0)</f>
        <v>0</v>
      </c>
      <c r="H306" s="55">
        <f>IFERROR((generation!L306*1000)/(365*24*capacity!L306),0)</f>
        <v>0</v>
      </c>
      <c r="I306" s="55">
        <f>IFERROR((generation!M306*1000)/(365*24*capacity!M306),0)</f>
        <v>0</v>
      </c>
      <c r="J306" s="55">
        <f>IFERROR((generation!N306*1000)/(365*24*capacity!N306),0)</f>
        <v>0</v>
      </c>
      <c r="K306" s="55">
        <f>IFERROR((generation!O306*1000)/(365*24*capacity!O306),0)</f>
        <v>0</v>
      </c>
      <c r="L306" s="55">
        <f>IFERROR((generation!P306*1000)/(365*24*capacity!P306),0)</f>
        <v>0</v>
      </c>
      <c r="M306" s="55">
        <f>IF(AND(AVERAGE(D306:L306)&gt;0,AVERAGE(D306:L306)&lt;1),AVERAGE(D306:L306),CUF_sources!C$20)</f>
        <v>0.35714285714285715</v>
      </c>
      <c r="N306" s="55">
        <f>IFERROR(M306*(CUF_sources!D$20/CUF_sources!C$20),0)</f>
        <v>0.4</v>
      </c>
      <c r="O306" s="55">
        <f>IFERROR(N306*(CUF_sources!E$20/CUF_sources!D$20),0)</f>
        <v>0.43</v>
      </c>
      <c r="P306" s="55">
        <f>IFERROR(O306*(CUF_sources!F$20/CUF_sources!E$20),0)</f>
        <v>0.45999999999999996</v>
      </c>
      <c r="Q306" s="55">
        <f>IFERROR(P306*(CUF_sources!G$20/CUF_sources!F$20),0)</f>
        <v>0.46999999999999992</v>
      </c>
      <c r="R306" s="55">
        <f>IFERROR(Q306*(CUF_sources!H$20/CUF_sources!G$20),0)</f>
        <v>0.47999999999999987</v>
      </c>
      <c r="S306" s="55">
        <f>IFERROR(R306*(CUF_sources!I$20/CUF_sources!H$20),0)</f>
        <v>0.47999999999999987</v>
      </c>
      <c r="T306" s="55">
        <f>IFERROR(S306*(CUF_sources!J$20/CUF_sources!I$20),0)</f>
        <v>0.47999999999999987</v>
      </c>
      <c r="U306" s="55">
        <f>IF(M306&gt;0,M306,CUF_sources!C$20)</f>
        <v>0.35714285714285715</v>
      </c>
      <c r="V306" s="55">
        <f>IFERROR(U306*(CUF_sources!D$20/CUF_sources!C$20),0)</f>
        <v>0.4</v>
      </c>
      <c r="W306" s="55">
        <f>IFERROR(V306*(CUF_sources!E$20/CUF_sources!D$20),0)</f>
        <v>0.43</v>
      </c>
      <c r="X306" s="55">
        <f>IFERROR(W306*(CUF_sources!F$20/CUF_sources!E$20),0)</f>
        <v>0.45999999999999996</v>
      </c>
      <c r="Y306" s="55">
        <f>IFERROR(X306*(CUF_sources!G$20/CUF_sources!F$20),0)</f>
        <v>0.46999999999999992</v>
      </c>
      <c r="Z306" s="55">
        <f>IFERROR(Y306*(CUF_sources!H$20/CUF_sources!G$20),0)</f>
        <v>0.47999999999999987</v>
      </c>
      <c r="AA306" s="55">
        <f>IFERROR(Z306*(CUF_sources!I$20/CUF_sources!H$20),0)</f>
        <v>0.47999999999999987</v>
      </c>
      <c r="AB306" s="55">
        <f>IFERROR(AA306*(CUF_sources!J$20/CUF_sources!I$20),0)</f>
        <v>0.47999999999999987</v>
      </c>
      <c r="AC306" s="55">
        <f>CUF_sources!C$20</f>
        <v>0.35714285714285715</v>
      </c>
      <c r="AD306" s="55">
        <f>CUF_sources!D$20</f>
        <v>0.4</v>
      </c>
      <c r="AE306" s="55">
        <f>CUF_sources!E$20</f>
        <v>0.43000000000000005</v>
      </c>
      <c r="AF306" s="55">
        <f>CUF_sources!F$20</f>
        <v>0.46</v>
      </c>
      <c r="AG306" s="55">
        <f>CUF_sources!G$20</f>
        <v>0.47</v>
      </c>
      <c r="AH306" s="55">
        <f>CUF_sources!H$20</f>
        <v>0.48</v>
      </c>
      <c r="AI306" s="55">
        <f>CUF_sources!I$20</f>
        <v>0.48</v>
      </c>
      <c r="AJ306" s="55">
        <f>CUF_sources!J$20</f>
        <v>0.48</v>
      </c>
    </row>
    <row r="307" spans="1:36" ht="15" customHeight="1" x14ac:dyDescent="0.25">
      <c r="A307" s="9" t="s">
        <v>3</v>
      </c>
      <c r="B307" s="9" t="s">
        <v>37</v>
      </c>
      <c r="C307" s="9" t="s">
        <v>38</v>
      </c>
      <c r="D307" s="55">
        <f>IFERROR((generation!H307*1000)/(365*24*capacity!H307),0)</f>
        <v>0</v>
      </c>
      <c r="E307" s="55">
        <f>IFERROR((generation!I307*1000)/(365*24*capacity!I307),0)</f>
        <v>0</v>
      </c>
      <c r="F307" s="55">
        <f>IFERROR((generation!J307*1000)/(365*24*capacity!J307),0)</f>
        <v>0</v>
      </c>
      <c r="G307" s="55">
        <f>IFERROR((generation!K307*1000)/(365*24*capacity!K307),0)</f>
        <v>0</v>
      </c>
      <c r="H307" s="55">
        <f>IFERROR((generation!L307*1000)/(365*24*capacity!L307),0)</f>
        <v>0</v>
      </c>
      <c r="I307" s="55">
        <f>IFERROR((generation!M307*1000)/(365*24*capacity!M307),0)</f>
        <v>0</v>
      </c>
      <c r="J307" s="55">
        <f>IFERROR((generation!N307*1000)/(365*24*capacity!N307),0)</f>
        <v>0</v>
      </c>
      <c r="K307" s="55">
        <f>IFERROR((generation!O307*1000)/(365*24*capacity!O307),0)</f>
        <v>0</v>
      </c>
      <c r="L307" s="55">
        <f>IFERROR((generation!P307*1000)/(365*24*capacity!P307),0)</f>
        <v>0</v>
      </c>
      <c r="M307" s="55">
        <f>IF(AND(AVERAGE(D307:L307)&gt;0,AVERAGE(D307:L307)&lt;1),AVERAGE(D307:L307),CUF_sources!C$21)</f>
        <v>0.85</v>
      </c>
      <c r="N307" s="55">
        <f>IFERROR(M307*(CUF_sources!D$21/CUF_sources!C$21),0)</f>
        <v>0.85</v>
      </c>
      <c r="O307" s="55">
        <f>IFERROR(N307*(CUF_sources!E$21/CUF_sources!D$21),0)</f>
        <v>0.85</v>
      </c>
      <c r="P307" s="55">
        <f>IFERROR(O307*(CUF_sources!F$21/CUF_sources!E$21),0)</f>
        <v>0.85</v>
      </c>
      <c r="Q307" s="55">
        <f>IFERROR(P307*(CUF_sources!G$21/CUF_sources!F$21),0)</f>
        <v>0.85</v>
      </c>
      <c r="R307" s="55">
        <f>IFERROR(Q307*(CUF_sources!H$21/CUF_sources!G$21),0)</f>
        <v>0.85</v>
      </c>
      <c r="S307" s="55">
        <f>IFERROR(R307*(CUF_sources!I$21/CUF_sources!H$21),0)</f>
        <v>0.85</v>
      </c>
      <c r="T307" s="55">
        <f>IFERROR(S307*(CUF_sources!J$21/CUF_sources!I$21),0)</f>
        <v>0.85</v>
      </c>
      <c r="U307" s="55">
        <f>IF(M307&lt;CUF_sources!C$21,CUF_sources!C$21,CUF!M307)</f>
        <v>0.85</v>
      </c>
      <c r="V307" s="55">
        <f>IFERROR(U307*(CUF_sources!D$21/CUF_sources!C$21),0)</f>
        <v>0.85</v>
      </c>
      <c r="W307" s="55">
        <f>IFERROR(V307*(CUF_sources!E$21/CUF_sources!D$21),0)</f>
        <v>0.85</v>
      </c>
      <c r="X307" s="55">
        <f>IFERROR(W307*(CUF_sources!F$21/CUF_sources!E$21),0)</f>
        <v>0.85</v>
      </c>
      <c r="Y307" s="55">
        <f>IFERROR(X307*(CUF_sources!G$21/CUF_sources!F$21),0)</f>
        <v>0.85</v>
      </c>
      <c r="Z307" s="55">
        <f>IFERROR(Y307*(CUF_sources!H$21/CUF_sources!G$21),0)</f>
        <v>0.85</v>
      </c>
      <c r="AA307" s="55">
        <f>IFERROR(Z307*(CUF_sources!I$21/CUF_sources!H$21),0)</f>
        <v>0.85</v>
      </c>
      <c r="AB307" s="55">
        <f>IFERROR(AA307*(CUF_sources!J$21/CUF_sources!I$21),0)</f>
        <v>0.85</v>
      </c>
      <c r="AC307" s="55">
        <f>CUF_sources!C$21</f>
        <v>0.85</v>
      </c>
      <c r="AD307" s="55">
        <f>CUF_sources!D$21</f>
        <v>0.85</v>
      </c>
      <c r="AE307" s="55">
        <f>CUF_sources!E$21</f>
        <v>0.85</v>
      </c>
      <c r="AF307" s="55">
        <f>CUF_sources!F$21</f>
        <v>0.85</v>
      </c>
      <c r="AG307" s="55">
        <f>CUF_sources!G$21</f>
        <v>0.85</v>
      </c>
      <c r="AH307" s="55">
        <f>CUF_sources!H$21</f>
        <v>0.85</v>
      </c>
      <c r="AI307" s="55">
        <f>CUF_sources!I$21</f>
        <v>0.85</v>
      </c>
      <c r="AJ307" s="55">
        <f>CUF_sources!J$21</f>
        <v>0.85</v>
      </c>
    </row>
    <row r="308" spans="1:36" ht="15" customHeight="1" x14ac:dyDescent="0.25">
      <c r="A308" s="9" t="s">
        <v>3</v>
      </c>
      <c r="B308" s="9" t="s">
        <v>39</v>
      </c>
      <c r="C308" s="9" t="s">
        <v>40</v>
      </c>
      <c r="D308" s="55">
        <f>IFERROR((generation!H308*1000)/(365*24*capacity!H308),0)</f>
        <v>0.74843987823439884</v>
      </c>
      <c r="E308" s="55">
        <f>IFERROR((generation!I308*1000)/(365*24*capacity!I308),0)</f>
        <v>0.69044031311154597</v>
      </c>
      <c r="F308" s="55">
        <f>IFERROR((generation!J308*1000)/(365*24*capacity!J308),0)</f>
        <v>0.62453593408775054</v>
      </c>
      <c r="G308" s="55">
        <f>IFERROR((generation!K308*1000)/(365*24*capacity!K308),0)</f>
        <v>0.60624969959144448</v>
      </c>
      <c r="H308" s="55">
        <f>IFERROR((generation!L308*1000)/(365*24*capacity!L308),0)</f>
        <v>0.5020384866275277</v>
      </c>
      <c r="I308" s="55">
        <f>IFERROR((generation!M308*1000)/(365*24*capacity!M308),0)</f>
        <v>0.48883303873913686</v>
      </c>
      <c r="J308" s="55">
        <f>IFERROR((generation!N308*1000)/(365*24*capacity!N308),0)</f>
        <v>0.42432171079088243</v>
      </c>
      <c r="K308" s="55">
        <f>IFERROR((generation!O308*1000)/(365*24*capacity!O308),0)</f>
        <v>0.35050320680277741</v>
      </c>
      <c r="L308" s="55">
        <f>IFERROR((generation!P308*1000)/(365*24*capacity!P308),0)</f>
        <v>0.41148224728849964</v>
      </c>
      <c r="M308" s="55">
        <f>IF(AND(AVERAGE(D308:L308)&gt;0,AVERAGE(D308:L308)&lt;1),AVERAGE(D308:L308),CUF_sources!C$22)</f>
        <v>0.53853827947488486</v>
      </c>
      <c r="N308" s="55">
        <f>IFERROR(M308*(CUF_sources!D$22/CUF_sources!C$22),0)</f>
        <v>0.53853827947488486</v>
      </c>
      <c r="O308" s="55">
        <f>IFERROR(N308*(CUF_sources!E$22/CUF_sources!D$22),0)</f>
        <v>0.53853827947488486</v>
      </c>
      <c r="P308" s="55">
        <f>IFERROR(O308*(CUF_sources!F$22/CUF_sources!E$22),0)</f>
        <v>0.53853827947488486</v>
      </c>
      <c r="Q308" s="55">
        <f>IFERROR(P308*(CUF_sources!G$22/CUF_sources!F$22),0)</f>
        <v>0.53853827947488486</v>
      </c>
      <c r="R308" s="55">
        <f>IFERROR(Q308*(CUF_sources!H$22/CUF_sources!G$22),0)</f>
        <v>0.53853827947488486</v>
      </c>
      <c r="S308" s="55">
        <f>IFERROR(R308*(CUF_sources!I$22/CUF_sources!H$22),0)</f>
        <v>0.53853827947488486</v>
      </c>
      <c r="T308" s="55">
        <f>IFERROR(S308*(CUF_sources!J$22/CUF_sources!I$22),0)</f>
        <v>0.53853827947488486</v>
      </c>
      <c r="U308" s="55">
        <f>IF(M308&lt;CUF_sources!C$22,CUF_sources!C$22,CUF!M308)</f>
        <v>0.7</v>
      </c>
      <c r="V308" s="55">
        <f>IFERROR(U308*(CUF_sources!D$22/CUF_sources!C$22),0)</f>
        <v>0.7</v>
      </c>
      <c r="W308" s="55">
        <f>IFERROR(V308*(CUF_sources!E$22/CUF_sources!D$22),0)</f>
        <v>0.7</v>
      </c>
      <c r="X308" s="55">
        <f>IFERROR(W308*(CUF_sources!F$22/CUF_sources!E$22),0)</f>
        <v>0.7</v>
      </c>
      <c r="Y308" s="55">
        <f>IFERROR(X308*(CUF_sources!G$22/CUF_sources!F$22),0)</f>
        <v>0.7</v>
      </c>
      <c r="Z308" s="55">
        <f>IFERROR(Y308*(CUF_sources!H$22/CUF_sources!G$22),0)</f>
        <v>0.7</v>
      </c>
      <c r="AA308" s="55">
        <f>IFERROR(Z308*(CUF_sources!I$22/CUF_sources!H$22),0)</f>
        <v>0.7</v>
      </c>
      <c r="AB308" s="55">
        <f>IFERROR(AA308*(CUF_sources!J$22/CUF_sources!I$22),0)</f>
        <v>0.7</v>
      </c>
      <c r="AC308" s="55">
        <f>CUF_sources!C$22</f>
        <v>0.7</v>
      </c>
      <c r="AD308" s="55">
        <f>CUF_sources!D$22</f>
        <v>0.7</v>
      </c>
      <c r="AE308" s="55">
        <f>CUF_sources!E$22</f>
        <v>0.7</v>
      </c>
      <c r="AF308" s="55">
        <f>CUF_sources!F$22</f>
        <v>0.7</v>
      </c>
      <c r="AG308" s="55">
        <f>CUF_sources!G$22</f>
        <v>0.7</v>
      </c>
      <c r="AH308" s="55">
        <f>CUF_sources!H$22</f>
        <v>0.7</v>
      </c>
      <c r="AI308" s="55">
        <f>CUF_sources!I$22</f>
        <v>0.7</v>
      </c>
      <c r="AJ308" s="55">
        <f>CUF_sources!J$22</f>
        <v>0.7</v>
      </c>
    </row>
    <row r="309" spans="1:36" ht="15" customHeight="1" x14ac:dyDescent="0.25">
      <c r="A309" s="9" t="s">
        <v>3</v>
      </c>
      <c r="B309" s="9" t="s">
        <v>80</v>
      </c>
      <c r="C309" s="9" t="s">
        <v>85</v>
      </c>
      <c r="D309" s="55">
        <f>IFERROR((generation!H309*1000)/(365*24*capacity!H309),0)</f>
        <v>0.16289954337899543</v>
      </c>
      <c r="E309" s="55">
        <f>IFERROR((generation!I309*1000)/(365*24*capacity!I309),0)</f>
        <v>2.2268626795856998E-2</v>
      </c>
      <c r="F309" s="55">
        <f>IFERROR((generation!J309*1000)/(365*24*capacity!J309),0)</f>
        <v>6.3027199251165553E-2</v>
      </c>
      <c r="G309" s="55">
        <f>IFERROR((generation!K309*1000)/(365*24*capacity!K309),0)</f>
        <v>0.14267119756186278</v>
      </c>
      <c r="H309" s="55">
        <f>IFERROR((generation!L309*1000)/(365*24*capacity!L309),0)</f>
        <v>0.17063024718141559</v>
      </c>
      <c r="I309" s="55">
        <f>IFERROR((generation!M309*1000)/(365*24*capacity!M309),0)</f>
        <v>0.15140896867553283</v>
      </c>
      <c r="J309" s="55">
        <f>IFERROR((generation!N309*1000)/(365*24*capacity!N309),0)</f>
        <v>0.15415942135479954</v>
      </c>
      <c r="K309" s="55">
        <f>IFERROR((generation!O309*1000)/(365*24*capacity!O309),0)</f>
        <v>0.14588621319036407</v>
      </c>
      <c r="L309" s="55">
        <f>IFERROR((generation!P309*1000)/(365*24*capacity!P309),0)</f>
        <v>0.14518377394227744</v>
      </c>
      <c r="M309" s="55">
        <f>IF(AND(AVERAGE(D309:L309)&gt;0,AVERAGE(D309:L309)&lt;1),AVERAGE(D309:L309),CUF_sources!C$23)</f>
        <v>0.12868168792580781</v>
      </c>
      <c r="N309" s="55">
        <f>IFERROR(M309*(CUF_sources!D$23/CUF_sources!C$23),0)</f>
        <v>0.13370831636040967</v>
      </c>
      <c r="O309" s="55">
        <f>IFERROR(N309*(CUF_sources!E$23/CUF_sources!D$23),0)</f>
        <v>0.13722695626463099</v>
      </c>
      <c r="P309" s="55">
        <f>IFERROR(O309*(CUF_sources!F$23/CUF_sources!E$23),0)</f>
        <v>0.14074559616885232</v>
      </c>
      <c r="Q309" s="55">
        <f>IFERROR(P309*(CUF_sources!G$23/CUF_sources!F$23),0)</f>
        <v>0.14426423607307362</v>
      </c>
      <c r="R309" s="55">
        <f>IFERROR(Q309*(CUF_sources!H$23/CUF_sources!G$23),0)</f>
        <v>0.14778287597729489</v>
      </c>
      <c r="S309" s="55">
        <f>IFERROR(R309*(CUF_sources!I$23/CUF_sources!H$23),0)</f>
        <v>0.14778287597729489</v>
      </c>
      <c r="T309" s="55">
        <f>IFERROR(S309*(CUF_sources!J$23/CUF_sources!I$23),0)</f>
        <v>0.14778287597729489</v>
      </c>
      <c r="U309" s="55">
        <f>IF(M309&gt;0,M309,CUF_sources!C$23)</f>
        <v>0.12868168792580781</v>
      </c>
      <c r="V309" s="55">
        <f>IFERROR(U309*(CUF_sources!D$23/CUF_sources!C$23),0)</f>
        <v>0.13370831636040967</v>
      </c>
      <c r="W309" s="55">
        <f>IFERROR(V309*(CUF_sources!E$23/CUF_sources!D$23),0)</f>
        <v>0.13722695626463099</v>
      </c>
      <c r="X309" s="55">
        <f>IFERROR(W309*(CUF_sources!F$23/CUF_sources!E$23),0)</f>
        <v>0.14074559616885232</v>
      </c>
      <c r="Y309" s="55">
        <f>IFERROR(X309*(CUF_sources!G$23/CUF_sources!F$23),0)</f>
        <v>0.14426423607307362</v>
      </c>
      <c r="Z309" s="55">
        <f>IFERROR(Y309*(CUF_sources!H$23/CUF_sources!G$23),0)</f>
        <v>0.14778287597729489</v>
      </c>
      <c r="AA309" s="55">
        <f>IFERROR(Z309*(CUF_sources!I$23/CUF_sources!H$23),0)</f>
        <v>0.14778287597729489</v>
      </c>
      <c r="AB309" s="55">
        <f>IFERROR(AA309*(CUF_sources!J$23/CUF_sources!I$23),0)</f>
        <v>0.14778287597729489</v>
      </c>
      <c r="AC309" s="55">
        <f>CUF_sources!C$23</f>
        <v>0.18285714285714286</v>
      </c>
      <c r="AD309" s="55">
        <f>CUF_sources!D$23</f>
        <v>0.19</v>
      </c>
      <c r="AE309" s="55">
        <f>CUF_sources!E$23</f>
        <v>0.19500000000000001</v>
      </c>
      <c r="AF309" s="55">
        <f>CUF_sources!F$23</f>
        <v>0.2</v>
      </c>
      <c r="AG309" s="55">
        <f>CUF_sources!G$23</f>
        <v>0.20500000000000002</v>
      </c>
      <c r="AH309" s="55">
        <f>CUF_sources!H$23</f>
        <v>0.21</v>
      </c>
      <c r="AI309" s="55">
        <f>CUF_sources!I$23</f>
        <v>0.21</v>
      </c>
      <c r="AJ309" s="55">
        <f>CUF_sources!J$23</f>
        <v>0.21</v>
      </c>
    </row>
    <row r="310" spans="1:36" ht="15" customHeight="1" x14ac:dyDescent="0.25">
      <c r="A310" s="9" t="s">
        <v>3</v>
      </c>
      <c r="B310" s="9" t="s">
        <v>81</v>
      </c>
      <c r="C310" s="9" t="s">
        <v>86</v>
      </c>
      <c r="D310" s="55">
        <f>IFERROR((generation!H310*1000)/(365*24*capacity!H310),0)</f>
        <v>0</v>
      </c>
      <c r="E310" s="55">
        <f>IFERROR((generation!I310*1000)/(365*24*capacity!I310),0)</f>
        <v>0</v>
      </c>
      <c r="F310" s="55">
        <f>IFERROR((generation!J310*1000)/(365*24*capacity!J310),0)</f>
        <v>0</v>
      </c>
      <c r="G310" s="55">
        <f>IFERROR((generation!K310*1000)/(365*24*capacity!K310),0)</f>
        <v>0</v>
      </c>
      <c r="H310" s="55">
        <f>IFERROR((generation!L310*1000)/(365*24*capacity!L310),0)</f>
        <v>0</v>
      </c>
      <c r="I310" s="55">
        <f>IFERROR((generation!M310*1000)/(365*24*capacity!M310),0)</f>
        <v>0</v>
      </c>
      <c r="J310" s="55">
        <f>IFERROR((generation!N310*1000)/(365*24*capacity!N310),0)</f>
        <v>0</v>
      </c>
      <c r="K310" s="55">
        <f>IFERROR((generation!O310*1000)/(365*24*capacity!O310),0)</f>
        <v>0</v>
      </c>
      <c r="L310" s="55">
        <f>IFERROR((generation!P310*1000)/(365*24*capacity!P310),0)</f>
        <v>0</v>
      </c>
      <c r="M310" s="55">
        <f>IF(AND(AVERAGE(D310:L310)&gt;0,AVERAGE(D310:L310)&lt;1),AVERAGE(D310:L310),CUF_sources!C$24)</f>
        <v>0.12</v>
      </c>
      <c r="N310" s="55">
        <f>IFERROR(M310*(CUF_sources!D$24/CUF_sources!C$24),0)</f>
        <v>0.12</v>
      </c>
      <c r="O310" s="55">
        <f>IFERROR(N310*(CUF_sources!E$24/CUF_sources!D$24),0)</f>
        <v>0.125</v>
      </c>
      <c r="P310" s="55">
        <f>IFERROR(O310*(CUF_sources!F$24/CUF_sources!E$24),0)</f>
        <v>0.13</v>
      </c>
      <c r="Q310" s="55">
        <f>IFERROR(P310*(CUF_sources!G$24/CUF_sources!F$24),0)</f>
        <v>0.13500000000000001</v>
      </c>
      <c r="R310" s="55">
        <f>IFERROR(Q310*(CUF_sources!H$24/CUF_sources!G$24),0)</f>
        <v>0.14000000000000001</v>
      </c>
      <c r="S310" s="55">
        <f>IFERROR(R310*(CUF_sources!I$24/CUF_sources!H$24),0)</f>
        <v>0.14000000000000001</v>
      </c>
      <c r="T310" s="55">
        <f>IFERROR(S310*(CUF_sources!J$24/CUF_sources!I$24),0)</f>
        <v>0.14000000000000001</v>
      </c>
      <c r="U310" s="55">
        <f>IF(M310&gt;0,M310,CUF_sources!C$24)</f>
        <v>0.12</v>
      </c>
      <c r="V310" s="55">
        <f>IFERROR(U310*(CUF_sources!D$24/CUF_sources!C$24),0)</f>
        <v>0.12</v>
      </c>
      <c r="W310" s="55">
        <f>IFERROR(V310*(CUF_sources!E$24/CUF_sources!D$24),0)</f>
        <v>0.125</v>
      </c>
      <c r="X310" s="55">
        <f>IFERROR(W310*(CUF_sources!F$24/CUF_sources!E$24),0)</f>
        <v>0.13</v>
      </c>
      <c r="Y310" s="55">
        <f>IFERROR(X310*(CUF_sources!G$24/CUF_sources!F$24),0)</f>
        <v>0.13500000000000001</v>
      </c>
      <c r="Z310" s="55">
        <f>IFERROR(Y310*(CUF_sources!H$24/CUF_sources!G$24),0)</f>
        <v>0.14000000000000001</v>
      </c>
      <c r="AA310" s="55">
        <f>IFERROR(Z310*(CUF_sources!I$24/CUF_sources!H$24),0)</f>
        <v>0.14000000000000001</v>
      </c>
      <c r="AB310" s="55">
        <f>IFERROR(AA310*(CUF_sources!J$24/CUF_sources!I$24),0)</f>
        <v>0.14000000000000001</v>
      </c>
      <c r="AC310" s="55">
        <f>CUF_sources!C$24</f>
        <v>0.12</v>
      </c>
      <c r="AD310" s="55">
        <f>CUF_sources!D$24</f>
        <v>0.12</v>
      </c>
      <c r="AE310" s="55">
        <f>CUF_sources!E$24</f>
        <v>0.125</v>
      </c>
      <c r="AF310" s="55">
        <f>CUF_sources!F$24</f>
        <v>0.13</v>
      </c>
      <c r="AG310" s="55">
        <f>CUF_sources!G$24</f>
        <v>0.13500000000000001</v>
      </c>
      <c r="AH310" s="55">
        <f>CUF_sources!H$24</f>
        <v>0.14000000000000001</v>
      </c>
      <c r="AI310" s="55">
        <f>CUF_sources!I$24</f>
        <v>0.14000000000000001</v>
      </c>
      <c r="AJ310" s="55">
        <f>CUF_sources!J$24</f>
        <v>0.14000000000000001</v>
      </c>
    </row>
    <row r="311" spans="1:36" ht="15" customHeight="1" x14ac:dyDescent="0.25">
      <c r="A311" s="9" t="s">
        <v>3</v>
      </c>
      <c r="B311" s="9" t="s">
        <v>41</v>
      </c>
      <c r="C311" s="9" t="s">
        <v>42</v>
      </c>
      <c r="D311" s="55">
        <f>IFERROR((generation!H311*1000)/(365*24*capacity!H311),0)</f>
        <v>0</v>
      </c>
      <c r="E311" s="55">
        <f>IFERROR((generation!I311*1000)/(365*24*capacity!I311),0)</f>
        <v>0</v>
      </c>
      <c r="F311" s="55">
        <f>IFERROR((generation!J311*1000)/(365*24*capacity!J311),0)</f>
        <v>0</v>
      </c>
      <c r="G311" s="55">
        <f>IFERROR((generation!K311*1000)/(365*24*capacity!K311),0)</f>
        <v>0</v>
      </c>
      <c r="H311" s="55">
        <f>IFERROR((generation!L311*1000)/(365*24*capacity!L311),0)</f>
        <v>0</v>
      </c>
      <c r="I311" s="55">
        <f>IFERROR((generation!M311*1000)/(365*24*capacity!M311),0)</f>
        <v>0</v>
      </c>
      <c r="J311" s="55">
        <f>IFERROR((generation!N311*1000)/(365*24*capacity!N311),0)</f>
        <v>0</v>
      </c>
      <c r="K311" s="55">
        <f>IFERROR((generation!O311*1000)/(365*24*capacity!O311),0)</f>
        <v>0</v>
      </c>
      <c r="L311" s="55">
        <f>IFERROR((generation!P311*1000)/(365*24*capacity!P311),0)</f>
        <v>0</v>
      </c>
      <c r="M311" s="55">
        <f>IF(AND(AVERAGE(D311:L311)&gt;0,AVERAGE(D311:L311)&lt;1),AVERAGE(D311:L311),CUF_sources!C$25)</f>
        <v>0.37285714285714283</v>
      </c>
      <c r="N311" s="55">
        <f>IFERROR(M311*(CUF_sources!D$25/CUF_sources!C$25),0)</f>
        <v>0.38000000000000006</v>
      </c>
      <c r="O311" s="55">
        <f>IFERROR(N311*(CUF_sources!E$25/CUF_sources!D$25),0)</f>
        <v>0.39000000000000007</v>
      </c>
      <c r="P311" s="55">
        <f>IFERROR(O311*(CUF_sources!F$25/CUF_sources!E$25),0)</f>
        <v>0.40000000000000013</v>
      </c>
      <c r="Q311" s="55">
        <f>IFERROR(P311*(CUF_sources!G$25/CUF_sources!F$25),0)</f>
        <v>0.40500000000000014</v>
      </c>
      <c r="R311" s="55">
        <f>IFERROR(Q311*(CUF_sources!H$25/CUF_sources!G$25),0)</f>
        <v>0.41000000000000009</v>
      </c>
      <c r="S311" s="55">
        <f>IFERROR(R311*(CUF_sources!I$25/CUF_sources!H$25),0)</f>
        <v>0.41000000000000009</v>
      </c>
      <c r="T311" s="55">
        <f>IFERROR(S311*(CUF_sources!J$25/CUF_sources!I$25),0)</f>
        <v>0.41000000000000009</v>
      </c>
      <c r="U311" s="55">
        <f>IF(M311&gt;0,M311,CUF_sources!C$25)</f>
        <v>0.37285714285714283</v>
      </c>
      <c r="V311" s="55">
        <f>IFERROR(U311*(CUF_sources!D$25/CUF_sources!C$25),0)</f>
        <v>0.38000000000000006</v>
      </c>
      <c r="W311" s="55">
        <f>IFERROR(V311*(CUF_sources!E$25/CUF_sources!D$25),0)</f>
        <v>0.39000000000000007</v>
      </c>
      <c r="X311" s="55">
        <f>IFERROR(W311*(CUF_sources!F$25/CUF_sources!E$25),0)</f>
        <v>0.40000000000000013</v>
      </c>
      <c r="Y311" s="55">
        <f>IFERROR(X311*(CUF_sources!G$25/CUF_sources!F$25),0)</f>
        <v>0.40500000000000014</v>
      </c>
      <c r="Z311" s="55">
        <f>IFERROR(Y311*(CUF_sources!H$25/CUF_sources!G$25),0)</f>
        <v>0.41000000000000009</v>
      </c>
      <c r="AA311" s="55">
        <f>IFERROR(Z311*(CUF_sources!I$25/CUF_sources!H$25),0)</f>
        <v>0.41000000000000009</v>
      </c>
      <c r="AB311" s="55">
        <f>IFERROR(AA311*(CUF_sources!J$25/CUF_sources!I$25),0)</f>
        <v>0.41000000000000009</v>
      </c>
      <c r="AC311" s="55">
        <f>CUF_sources!C$25</f>
        <v>0.37285714285714283</v>
      </c>
      <c r="AD311" s="55">
        <f>CUF_sources!D$25</f>
        <v>0.38</v>
      </c>
      <c r="AE311" s="55">
        <f>CUF_sources!E$25</f>
        <v>0.39</v>
      </c>
      <c r="AF311" s="55">
        <f>CUF_sources!F$25</f>
        <v>0.4</v>
      </c>
      <c r="AG311" s="55">
        <f>CUF_sources!G$25</f>
        <v>0.40500000000000003</v>
      </c>
      <c r="AH311" s="55">
        <f>CUF_sources!H$25</f>
        <v>0.41</v>
      </c>
      <c r="AI311" s="55">
        <f>CUF_sources!I$25</f>
        <v>0.41</v>
      </c>
      <c r="AJ311" s="55">
        <f>CUF_sources!J$25</f>
        <v>0.41</v>
      </c>
    </row>
    <row r="312" spans="1:36" ht="15" customHeight="1" x14ac:dyDescent="0.25">
      <c r="A312" s="9" t="s">
        <v>3</v>
      </c>
      <c r="B312" s="9" t="s">
        <v>43</v>
      </c>
      <c r="C312" s="9" t="s">
        <v>44</v>
      </c>
      <c r="D312" s="55">
        <f>IFERROR((generation!H312*1000)/(365*24*capacity!H312),0)</f>
        <v>0</v>
      </c>
      <c r="E312" s="55">
        <f>IFERROR((generation!I312*1000)/(365*24*capacity!I312),0)</f>
        <v>0</v>
      </c>
      <c r="F312" s="55">
        <f>IFERROR((generation!J312*1000)/(365*24*capacity!J312),0)</f>
        <v>0</v>
      </c>
      <c r="G312" s="55">
        <f>IFERROR((generation!K312*1000)/(365*24*capacity!K312),0)</f>
        <v>0</v>
      </c>
      <c r="H312" s="55">
        <f>IFERROR((generation!L312*1000)/(365*24*capacity!L312),0)</f>
        <v>0</v>
      </c>
      <c r="I312" s="55">
        <f>IFERROR((generation!M312*1000)/(365*24*capacity!M312),0)</f>
        <v>0</v>
      </c>
      <c r="J312" s="55">
        <f>IFERROR((generation!N312*1000)/(365*24*capacity!N312),0)</f>
        <v>0</v>
      </c>
      <c r="K312" s="55">
        <f>IFERROR((generation!O312*1000)/(365*24*capacity!O312),0)</f>
        <v>0</v>
      </c>
      <c r="L312" s="55">
        <f>IFERROR((generation!P312*1000)/(365*24*capacity!P312),0)</f>
        <v>0</v>
      </c>
      <c r="M312" s="55">
        <f>IF(AND(AVERAGE(D312:L312)&gt;0,AVERAGE(D312:L312)&lt;1),AVERAGE(D312:L312),CUF_sources!C$26)</f>
        <v>0.20857142857142857</v>
      </c>
      <c r="N312" s="55">
        <f>IFERROR(M312*(CUF_sources!D$26/CUF_sources!C$26),0)</f>
        <v>0.23</v>
      </c>
      <c r="O312" s="55">
        <f>IFERROR(N312*(CUF_sources!E$26/CUF_sources!D$26),0)</f>
        <v>0.255</v>
      </c>
      <c r="P312" s="55">
        <f>IFERROR(O312*(CUF_sources!F$26/CUF_sources!E$26),0)</f>
        <v>0.28000000000000003</v>
      </c>
      <c r="Q312" s="55">
        <f>IFERROR(P312*(CUF_sources!G$26/CUF_sources!F$26),0)</f>
        <v>0.30000000000000004</v>
      </c>
      <c r="R312" s="55">
        <f>IFERROR(Q312*(CUF_sources!H$26/CUF_sources!G$26),0)</f>
        <v>0.31999999999999995</v>
      </c>
      <c r="S312" s="55">
        <f>IFERROR(R312*(CUF_sources!I$26/CUF_sources!H$26),0)</f>
        <v>0.33999999999999986</v>
      </c>
      <c r="T312" s="55">
        <f>IFERROR(S312*(CUF_sources!J$26/CUF_sources!I$26),0)</f>
        <v>0.35999999999999988</v>
      </c>
      <c r="U312" s="55">
        <f>IF(M312&gt;0,M312,CUF_sources!C$26)</f>
        <v>0.20857142857142857</v>
      </c>
      <c r="V312" s="55">
        <f>IFERROR(U312*(CUF_sources!D$26/CUF_sources!C$26),0)</f>
        <v>0.23</v>
      </c>
      <c r="W312" s="55">
        <f>IFERROR(V312*(CUF_sources!E$26/CUF_sources!D$26),0)</f>
        <v>0.255</v>
      </c>
      <c r="X312" s="55">
        <f>IFERROR(W312*(CUF_sources!F$26/CUF_sources!E$26),0)</f>
        <v>0.28000000000000003</v>
      </c>
      <c r="Y312" s="55">
        <f>IFERROR(X312*(CUF_sources!G$26/CUF_sources!F$26),0)</f>
        <v>0.30000000000000004</v>
      </c>
      <c r="Z312" s="55">
        <f>IFERROR(Y312*(CUF_sources!H$26/CUF_sources!G$26),0)</f>
        <v>0.31999999999999995</v>
      </c>
      <c r="AA312" s="55">
        <f>IFERROR(Z312*(CUF_sources!I$26/CUF_sources!H$26),0)</f>
        <v>0.33999999999999986</v>
      </c>
      <c r="AB312" s="55">
        <f>IFERROR(AA312*(CUF_sources!J$26/CUF_sources!I$26),0)</f>
        <v>0.35999999999999988</v>
      </c>
      <c r="AC312" s="55">
        <f>CUF_sources!C$26</f>
        <v>0.20857142857142857</v>
      </c>
      <c r="AD312" s="55">
        <f>CUF_sources!D$26</f>
        <v>0.23</v>
      </c>
      <c r="AE312" s="55">
        <f>CUF_sources!E$26</f>
        <v>0.255</v>
      </c>
      <c r="AF312" s="55">
        <f>CUF_sources!F$26</f>
        <v>0.28000000000000003</v>
      </c>
      <c r="AG312" s="55">
        <f>CUF_sources!G$26</f>
        <v>0.30000000000000004</v>
      </c>
      <c r="AH312" s="55">
        <f>CUF_sources!H$26</f>
        <v>0.32</v>
      </c>
      <c r="AI312" s="55">
        <f>CUF_sources!I$26</f>
        <v>0.33999999999999997</v>
      </c>
      <c r="AJ312" s="55">
        <f>CUF_sources!J$26</f>
        <v>0.36</v>
      </c>
    </row>
    <row r="313" spans="1:36" ht="15" customHeight="1" x14ac:dyDescent="0.25">
      <c r="A313" s="9" t="s">
        <v>3</v>
      </c>
      <c r="B313" s="9" t="s">
        <v>45</v>
      </c>
      <c r="C313" s="9" t="s">
        <v>46</v>
      </c>
      <c r="D313" s="55">
        <f>IFERROR((generation!H313*1000)/(365*24*capacity!H313),0)</f>
        <v>0</v>
      </c>
      <c r="E313" s="55">
        <f>IFERROR((generation!I313*1000)/(365*24*capacity!I313),0)</f>
        <v>0</v>
      </c>
      <c r="F313" s="55">
        <f>IFERROR((generation!J313*1000)/(365*24*capacity!J313),0)</f>
        <v>0</v>
      </c>
      <c r="G313" s="55">
        <f>IFERROR((generation!K313*1000)/(365*24*capacity!K313),0)</f>
        <v>0</v>
      </c>
      <c r="H313" s="55">
        <f>IFERROR((generation!L313*1000)/(365*24*capacity!L313),0)</f>
        <v>0</v>
      </c>
      <c r="I313" s="55">
        <f>IFERROR((generation!M313*1000)/(365*24*capacity!M313),0)</f>
        <v>0</v>
      </c>
      <c r="J313" s="55">
        <f>IFERROR((generation!N313*1000)/(365*24*capacity!N313),0)</f>
        <v>0</v>
      </c>
      <c r="K313" s="55">
        <f>IFERROR((generation!O313*1000)/(365*24*capacity!O313),0)</f>
        <v>0</v>
      </c>
      <c r="L313" s="55">
        <f>IFERROR((generation!P313*1000)/(365*24*capacity!P313),0)</f>
        <v>0</v>
      </c>
      <c r="M313" s="55">
        <f>IF(AND(AVERAGE(D313:L313)&gt;0,AVERAGE(D313:L313)&lt;1),AVERAGE(D313:L313),CUF_sources!C$27)</f>
        <v>0.95</v>
      </c>
      <c r="N313" s="55">
        <f>IFERROR(M313*(CUF_sources!D$27/CUF_sources!C$27),0)</f>
        <v>0.95</v>
      </c>
      <c r="O313" s="55">
        <f>IFERROR(N313*(CUF_sources!E$27/CUF_sources!D$27),0)</f>
        <v>0.95</v>
      </c>
      <c r="P313" s="55">
        <f>IFERROR(O313*(CUF_sources!F$27/CUF_sources!E$27),0)</f>
        <v>0.95</v>
      </c>
      <c r="Q313" s="55">
        <f>IFERROR(P313*(CUF_sources!G$27/CUF_sources!F$27),0)</f>
        <v>0.95</v>
      </c>
      <c r="R313" s="55">
        <f>IFERROR(Q313*(CUF_sources!H$27/CUF_sources!G$27),0)</f>
        <v>0.95</v>
      </c>
      <c r="S313" s="55">
        <f>IFERROR(R313*(CUF_sources!I$27/CUF_sources!H$27),0)</f>
        <v>0.95</v>
      </c>
      <c r="T313" s="55">
        <f>IFERROR(S313*(CUF_sources!J$27/CUF_sources!I$27),0)</f>
        <v>0.95</v>
      </c>
      <c r="U313" s="55">
        <f>IF(M313&gt;0,M313,CUF_sources!C$27)</f>
        <v>0.95</v>
      </c>
      <c r="V313" s="55">
        <f>IFERROR(U313*(CUF_sources!D$27/CUF_sources!C$27),0)</f>
        <v>0.95</v>
      </c>
      <c r="W313" s="55">
        <f>IFERROR(V313*(CUF_sources!E$27/CUF_sources!D$27),0)</f>
        <v>0.95</v>
      </c>
      <c r="X313" s="55">
        <f>IFERROR(W313*(CUF_sources!F$27/CUF_sources!E$27),0)</f>
        <v>0.95</v>
      </c>
      <c r="Y313" s="55">
        <f>IFERROR(X313*(CUF_sources!G$27/CUF_sources!F$27),0)</f>
        <v>0.95</v>
      </c>
      <c r="Z313" s="55">
        <f>IFERROR(Y313*(CUF_sources!H$27/CUF_sources!G$27),0)</f>
        <v>0.95</v>
      </c>
      <c r="AA313" s="55">
        <f>IFERROR(Z313*(CUF_sources!I$27/CUF_sources!H$27),0)</f>
        <v>0.95</v>
      </c>
      <c r="AB313" s="55">
        <f>IFERROR(AA313*(CUF_sources!J$27/CUF_sources!I$27),0)</f>
        <v>0.95</v>
      </c>
      <c r="AC313" s="55">
        <f>CUF_sources!C$27</f>
        <v>0.95</v>
      </c>
      <c r="AD313" s="55">
        <f>CUF_sources!D$27</f>
        <v>0.95</v>
      </c>
      <c r="AE313" s="55">
        <f>CUF_sources!E$27</f>
        <v>0.95</v>
      </c>
      <c r="AF313" s="55">
        <f>CUF_sources!F$27</f>
        <v>0.95</v>
      </c>
      <c r="AG313" s="55">
        <f>CUF_sources!G$27</f>
        <v>0.95</v>
      </c>
      <c r="AH313" s="55">
        <f>CUF_sources!H$27</f>
        <v>0.95</v>
      </c>
      <c r="AI313" s="55">
        <f>CUF_sources!I$27</f>
        <v>0.95</v>
      </c>
      <c r="AJ313" s="55">
        <f>CUF_sources!J$27</f>
        <v>0.95</v>
      </c>
    </row>
    <row r="314" spans="1:36" ht="15" customHeight="1" x14ac:dyDescent="0.25">
      <c r="A314" s="9" t="s">
        <v>2</v>
      </c>
      <c r="B314" s="9" t="s">
        <v>29</v>
      </c>
      <c r="C314" s="9" t="s">
        <v>30</v>
      </c>
      <c r="D314" s="55">
        <f>IFERROR((generation!H314*1000)/(365*24*capacity!H314),0)</f>
        <v>0.47754946727549469</v>
      </c>
      <c r="E314" s="55">
        <f>IFERROR((generation!I314*1000)/(365*24*capacity!I314),0)</f>
        <v>0.4</v>
      </c>
      <c r="F314" s="55">
        <f>IFERROR((generation!J314*1000)/(365*24*capacity!J314),0)</f>
        <v>0.48739328965654161</v>
      </c>
      <c r="G314" s="55">
        <f>IFERROR((generation!K314*1000)/(365*24*capacity!K314),0)</f>
        <v>0.29731100963977675</v>
      </c>
      <c r="H314" s="55">
        <f>IFERROR((generation!L314*1000)/(365*24*capacity!L314),0)</f>
        <v>0</v>
      </c>
      <c r="I314" s="55">
        <f>IFERROR((generation!M314*1000)/(365*24*capacity!M314),0)</f>
        <v>0</v>
      </c>
      <c r="J314" s="55">
        <f>IFERROR((generation!N314*1000)/(365*24*capacity!N314),0)</f>
        <v>0</v>
      </c>
      <c r="K314" s="55">
        <f>IFERROR((generation!O314*1000)/(365*24*capacity!O314),0)</f>
        <v>0</v>
      </c>
      <c r="L314" s="55">
        <f>IFERROR((generation!P314*1000)/(365*24*capacity!P314),0)</f>
        <v>0</v>
      </c>
      <c r="M314" s="55">
        <f>IF(AND(AVERAGE(D314:L314)&gt;0,AVERAGE(D314:L314)&lt;1),AVERAGE(D314:L314),CUF_sources!C$15)</f>
        <v>0.18469486295242366</v>
      </c>
      <c r="N314" s="55">
        <f>IFERROR(M314*(CUF_sources!D$15/CUF_sources!C$15),0)</f>
        <v>0.18469486295242366</v>
      </c>
      <c r="O314" s="55">
        <f>IFERROR(N314*(CUF_sources!E$15/CUF_sources!D$15),0)</f>
        <v>0.18469486295242366</v>
      </c>
      <c r="P314" s="55">
        <f>IFERROR(O314*(CUF_sources!F$15/CUF_sources!E$15),0)</f>
        <v>0.18469486295242366</v>
      </c>
      <c r="Q314" s="55">
        <f>IFERROR(P314*(CUF_sources!G$15/CUF_sources!F$15),0)</f>
        <v>0.18469486295242366</v>
      </c>
      <c r="R314" s="55">
        <f>IFERROR(Q314*(CUF_sources!H$15/CUF_sources!G$15),0)</f>
        <v>0.18469486295242366</v>
      </c>
      <c r="S314" s="55">
        <f>IFERROR(R314*(CUF_sources!I$15/CUF_sources!H$15),0)</f>
        <v>0.18469486295242366</v>
      </c>
      <c r="T314" s="55">
        <f>IFERROR(S314*(CUF_sources!J$15/CUF_sources!I$15),0)</f>
        <v>0.18469486295242366</v>
      </c>
      <c r="U314" s="55">
        <f>IF(M314&lt;CUF_sources!C$15,CUF_sources!C$15,CUF!M314)</f>
        <v>0.85</v>
      </c>
      <c r="V314" s="55">
        <f>IFERROR(U314*(CUF_sources!D$15/CUF_sources!C$15),0)</f>
        <v>0.85</v>
      </c>
      <c r="W314" s="55">
        <f>IFERROR(V314*(CUF_sources!E$15/CUF_sources!D$15),0)</f>
        <v>0.85</v>
      </c>
      <c r="X314" s="55">
        <f>IFERROR(W314*(CUF_sources!F$15/CUF_sources!E$15),0)</f>
        <v>0.85</v>
      </c>
      <c r="Y314" s="55">
        <f>IFERROR(X314*(CUF_sources!G$15/CUF_sources!F$15),0)</f>
        <v>0.85</v>
      </c>
      <c r="Z314" s="55">
        <f>IFERROR(Y314*(CUF_sources!H$15/CUF_sources!G$15),0)</f>
        <v>0.85</v>
      </c>
      <c r="AA314" s="55">
        <f>IFERROR(Z314*(CUF_sources!I$15/CUF_sources!H$15),0)</f>
        <v>0.85</v>
      </c>
      <c r="AB314" s="55">
        <f>IFERROR(AA314*(CUF_sources!J$15/CUF_sources!I$15),0)</f>
        <v>0.85</v>
      </c>
      <c r="AC314" s="55">
        <f>CUF_sources!C$15</f>
        <v>0.85</v>
      </c>
      <c r="AD314" s="55">
        <f>CUF_sources!D$15</f>
        <v>0.85</v>
      </c>
      <c r="AE314" s="55">
        <f>CUF_sources!E$15</f>
        <v>0.85</v>
      </c>
      <c r="AF314" s="55">
        <f>CUF_sources!F$15</f>
        <v>0.85</v>
      </c>
      <c r="AG314" s="55">
        <f>CUF_sources!G$15</f>
        <v>0.85</v>
      </c>
      <c r="AH314" s="55">
        <f>CUF_sources!H$15</f>
        <v>0.85</v>
      </c>
      <c r="AI314" s="55">
        <f>CUF_sources!I$15</f>
        <v>0.85</v>
      </c>
      <c r="AJ314" s="55">
        <f>CUF_sources!J$15</f>
        <v>0.85</v>
      </c>
    </row>
    <row r="315" spans="1:36" ht="15" customHeight="1" x14ac:dyDescent="0.25">
      <c r="A315" s="9" t="s">
        <v>2</v>
      </c>
      <c r="B315" s="9" t="s">
        <v>31</v>
      </c>
      <c r="C315" s="9" t="s">
        <v>32</v>
      </c>
      <c r="D315" s="55">
        <f>IFERROR((generation!H315*1000)/(365*24*capacity!H315),0)</f>
        <v>0.19647387113140538</v>
      </c>
      <c r="E315" s="55">
        <f>IFERROR((generation!I315*1000)/(365*24*capacity!I315),0)</f>
        <v>0.11189723518490642</v>
      </c>
      <c r="F315" s="55">
        <f>IFERROR((generation!J315*1000)/(365*24*capacity!J315),0)</f>
        <v>0.10385646217986896</v>
      </c>
      <c r="G315" s="55">
        <f>IFERROR((generation!K315*1000)/(365*24*capacity!K315),0)</f>
        <v>5.3636085007350613E-2</v>
      </c>
      <c r="H315" s="55">
        <f>IFERROR((generation!L315*1000)/(365*24*capacity!L315),0)</f>
        <v>0</v>
      </c>
      <c r="I315" s="55">
        <f>IFERROR((generation!M315*1000)/(365*24*capacity!M315),0)</f>
        <v>0</v>
      </c>
      <c r="J315" s="55">
        <f>IFERROR((generation!N315*1000)/(365*24*capacity!N315),0)</f>
        <v>0</v>
      </c>
      <c r="K315" s="55">
        <f>IFERROR((generation!O315*1000)/(365*24*capacity!O315),0)</f>
        <v>0</v>
      </c>
      <c r="L315" s="55">
        <f>IFERROR((generation!P315*1000)/(365*24*capacity!P315),0)</f>
        <v>0</v>
      </c>
      <c r="M315" s="55">
        <f>IF(AND(AVERAGE(D315:L315)&gt;0,AVERAGE(D315:L315)&lt;1),AVERAGE(D315:L315),CUF_sources!C$16)</f>
        <v>5.1762628167059045E-2</v>
      </c>
      <c r="N315" s="55">
        <f>IFERROR(M315*(CUF_sources!D$16/CUF_sources!C$16),0)</f>
        <v>5.1762628167059045E-2</v>
      </c>
      <c r="O315" s="55">
        <f>IFERROR(N315*(CUF_sources!E$16/CUF_sources!D$16),0)</f>
        <v>5.1762628167059045E-2</v>
      </c>
      <c r="P315" s="55">
        <f>IFERROR(O315*(CUF_sources!F$16/CUF_sources!E$16),0)</f>
        <v>5.1762628167059045E-2</v>
      </c>
      <c r="Q315" s="55">
        <f>IFERROR(P315*(CUF_sources!G$16/CUF_sources!F$16),0)</f>
        <v>5.1762628167059045E-2</v>
      </c>
      <c r="R315" s="55">
        <f>IFERROR(Q315*(CUF_sources!H$16/CUF_sources!G$16),0)</f>
        <v>5.1762628167059045E-2</v>
      </c>
      <c r="S315" s="55">
        <f>IFERROR(R315*(CUF_sources!I$16/CUF_sources!H$16),0)</f>
        <v>5.1762628167059045E-2</v>
      </c>
      <c r="T315" s="55">
        <f>IFERROR(S315*(CUF_sources!J$16/CUF_sources!I$16),0)</f>
        <v>5.1762628167059045E-2</v>
      </c>
      <c r="U315" s="55">
        <f>IF(M315&lt;CUF_sources!C$16,CUF_sources!C$16,CUF!M315)</f>
        <v>0.85</v>
      </c>
      <c r="V315" s="55">
        <f>IFERROR(U315*(CUF_sources!D$16/CUF_sources!C$16),0)</f>
        <v>0.85</v>
      </c>
      <c r="W315" s="55">
        <f>IFERROR(V315*(CUF_sources!E$16/CUF_sources!D$16),0)</f>
        <v>0.85</v>
      </c>
      <c r="X315" s="55">
        <f>IFERROR(W315*(CUF_sources!F$16/CUF_sources!E$16),0)</f>
        <v>0.85</v>
      </c>
      <c r="Y315" s="55">
        <f>IFERROR(X315*(CUF_sources!G$16/CUF_sources!F$16),0)</f>
        <v>0.85</v>
      </c>
      <c r="Z315" s="55">
        <f>IFERROR(Y315*(CUF_sources!H$16/CUF_sources!G$16),0)</f>
        <v>0.85</v>
      </c>
      <c r="AA315" s="55">
        <f>IFERROR(Z315*(CUF_sources!I$16/CUF_sources!H$16),0)</f>
        <v>0.85</v>
      </c>
      <c r="AB315" s="55">
        <f>IFERROR(AA315*(CUF_sources!J$16/CUF_sources!I$16),0)</f>
        <v>0.85</v>
      </c>
      <c r="AC315" s="55">
        <f>CUF_sources!C$16</f>
        <v>0.85</v>
      </c>
      <c r="AD315" s="55">
        <f>CUF_sources!D$16</f>
        <v>0.85</v>
      </c>
      <c r="AE315" s="55">
        <f>CUF_sources!E$16</f>
        <v>0.85</v>
      </c>
      <c r="AF315" s="55">
        <f>CUF_sources!F$16</f>
        <v>0.85</v>
      </c>
      <c r="AG315" s="55">
        <f>CUF_sources!G$16</f>
        <v>0.85</v>
      </c>
      <c r="AH315" s="55">
        <f>CUF_sources!H$16</f>
        <v>0.85</v>
      </c>
      <c r="AI315" s="55">
        <f>CUF_sources!I$16</f>
        <v>0.85</v>
      </c>
      <c r="AJ315" s="55">
        <f>CUF_sources!J$16</f>
        <v>0.85</v>
      </c>
    </row>
    <row r="316" spans="1:36" ht="15" customHeight="1" x14ac:dyDescent="0.25">
      <c r="A316" s="9" t="s">
        <v>2</v>
      </c>
      <c r="B316" s="9" t="s">
        <v>33</v>
      </c>
      <c r="C316" s="9" t="s">
        <v>34</v>
      </c>
      <c r="D316" s="55">
        <f>IFERROR((generation!H316*1000)/(365*24*capacity!H316),0)</f>
        <v>0.74048469513948167</v>
      </c>
      <c r="E316" s="55">
        <f>IFERROR((generation!I316*1000)/(365*24*capacity!I316),0)</f>
        <v>0.77470960336494255</v>
      </c>
      <c r="F316" s="55">
        <f>IFERROR((generation!J316*1000)/(365*24*capacity!J316),0)</f>
        <v>0.80637920122386852</v>
      </c>
      <c r="G316" s="55">
        <f>IFERROR((generation!K316*1000)/(365*24*capacity!K316),0)</f>
        <v>0.77901022702329881</v>
      </c>
      <c r="H316" s="55">
        <f>IFERROR((generation!L316*1000)/(365*24*capacity!L316),0)</f>
        <v>0.66395748258920328</v>
      </c>
      <c r="I316" s="55">
        <f>IFERROR((generation!M316*1000)/(365*24*capacity!M316),0)</f>
        <v>0.73743965011088297</v>
      </c>
      <c r="J316" s="55">
        <f>IFERROR((generation!N316*1000)/(365*24*capacity!N316),0)</f>
        <v>0.8333751949100382</v>
      </c>
      <c r="K316" s="55">
        <f>IFERROR((generation!O316*1000)/(365*24*capacity!O316),0)</f>
        <v>0.90402360333898835</v>
      </c>
      <c r="L316" s="55">
        <f>IFERROR((generation!P316*1000)/(365*24*capacity!P316),0)</f>
        <v>0.87535792648317112</v>
      </c>
      <c r="M316" s="55">
        <f>IF(AND(AVERAGE(D316:L316)&gt;0,AVERAGE(D316:L316)&lt;1),AVERAGE(D316:L316),CUF_sources!C$17)</f>
        <v>0.79052639824265281</v>
      </c>
      <c r="N316" s="55">
        <f>IFERROR(M316*(CUF_sources!D$17/CUF_sources!C$17),0)</f>
        <v>0.79052639824265281</v>
      </c>
      <c r="O316" s="55">
        <f>IFERROR(N316*(CUF_sources!E$17/CUF_sources!D$17),0)</f>
        <v>0.79052639824265281</v>
      </c>
      <c r="P316" s="55">
        <f>IFERROR(O316*(CUF_sources!F$17/CUF_sources!E$17),0)</f>
        <v>0.79052639824265281</v>
      </c>
      <c r="Q316" s="55">
        <f>IFERROR(P316*(CUF_sources!G$17/CUF_sources!F$17),0)</f>
        <v>0.79052639824265281</v>
      </c>
      <c r="R316" s="55">
        <f>IFERROR(Q316*(CUF_sources!H$17/CUF_sources!G$17),0)</f>
        <v>0.79052639824265281</v>
      </c>
      <c r="S316" s="55">
        <f>IFERROR(R316*(CUF_sources!I$17/CUF_sources!H$17),0)</f>
        <v>0.79052639824265281</v>
      </c>
      <c r="T316" s="55">
        <f>IFERROR(S316*(CUF_sources!J$17/CUF_sources!I$17),0)</f>
        <v>0.79052639824265281</v>
      </c>
      <c r="U316" s="55">
        <f>IF(M316&lt;CUF_sources!C$17,CUF_sources!C$17,CUF!M316)</f>
        <v>0.81</v>
      </c>
      <c r="V316" s="55">
        <f>IFERROR(U316*(CUF_sources!D$17/CUF_sources!C$17),0)</f>
        <v>0.81</v>
      </c>
      <c r="W316" s="55">
        <f>IFERROR(V316*(CUF_sources!E$17/CUF_sources!D$17),0)</f>
        <v>0.81</v>
      </c>
      <c r="X316" s="55">
        <f>IFERROR(W316*(CUF_sources!F$17/CUF_sources!E$17),0)</f>
        <v>0.81</v>
      </c>
      <c r="Y316" s="55">
        <f>IFERROR(X316*(CUF_sources!G$17/CUF_sources!F$17),0)</f>
        <v>0.81</v>
      </c>
      <c r="Z316" s="55">
        <f>IFERROR(Y316*(CUF_sources!H$17/CUF_sources!G$17),0)</f>
        <v>0.81</v>
      </c>
      <c r="AA316" s="55">
        <f>IFERROR(Z316*(CUF_sources!I$17/CUF_sources!H$17),0)</f>
        <v>0.81</v>
      </c>
      <c r="AB316" s="55">
        <f>IFERROR(AA316*(CUF_sources!J$17/CUF_sources!I$17),0)</f>
        <v>0.81</v>
      </c>
      <c r="AC316" s="55">
        <f>CUF_sources!C$17</f>
        <v>0.81</v>
      </c>
      <c r="AD316" s="55">
        <f>CUF_sources!D$17</f>
        <v>0.81</v>
      </c>
      <c r="AE316" s="55">
        <f>CUF_sources!E$17</f>
        <v>0.81</v>
      </c>
      <c r="AF316" s="55">
        <f>CUF_sources!F$17</f>
        <v>0.81</v>
      </c>
      <c r="AG316" s="55">
        <f>CUF_sources!G$17</f>
        <v>0.81</v>
      </c>
      <c r="AH316" s="55">
        <f>CUF_sources!H$17</f>
        <v>0.81</v>
      </c>
      <c r="AI316" s="55">
        <f>CUF_sources!I$17</f>
        <v>0.81</v>
      </c>
      <c r="AJ316" s="55">
        <f>CUF_sources!J$17</f>
        <v>0.81</v>
      </c>
    </row>
    <row r="317" spans="1:36" ht="15" customHeight="1" x14ac:dyDescent="0.25">
      <c r="A317" s="9" t="s">
        <v>2</v>
      </c>
      <c r="B317" s="9" t="s">
        <v>35</v>
      </c>
      <c r="C317" s="9" t="s">
        <v>36</v>
      </c>
      <c r="D317" s="55">
        <f>IFERROR((generation!H317*1000)/(365*24*capacity!H317),0)</f>
        <v>0.45832882276510639</v>
      </c>
      <c r="E317" s="55">
        <f>IFERROR((generation!I317*1000)/(365*24*capacity!I317),0)</f>
        <v>0.54982855152606669</v>
      </c>
      <c r="F317" s="55">
        <f>IFERROR((generation!J317*1000)/(365*24*capacity!J317),0)</f>
        <v>0.42561390111140457</v>
      </c>
      <c r="G317" s="55">
        <f>IFERROR((generation!K317*1000)/(365*24*capacity!K317),0)</f>
        <v>0.45581762164285361</v>
      </c>
      <c r="H317" s="55">
        <f>IFERROR((generation!L317*1000)/(365*24*capacity!L317),0)</f>
        <v>0.52739563138221468</v>
      </c>
      <c r="I317" s="55">
        <f>IFERROR((generation!M317*1000)/(365*24*capacity!M317),0)</f>
        <v>0.43077946142792095</v>
      </c>
      <c r="J317" s="55">
        <f>IFERROR((generation!N317*1000)/(365*24*capacity!N317),0)</f>
        <v>0.45081016885181763</v>
      </c>
      <c r="K317" s="55">
        <f>IFERROR((generation!O317*1000)/(365*24*capacity!O317),0)</f>
        <v>0.43248520379536509</v>
      </c>
      <c r="L317" s="55">
        <f>IFERROR((generation!P317*1000)/(365*24*capacity!P317),0)</f>
        <v>0.45346582055033069</v>
      </c>
      <c r="M317" s="55">
        <f>IF(AND(AVERAGE(D317:L317)&gt;0,AVERAGE(D317:L317)&lt;1),AVERAGE(D317:L317),CUF_sources!C$18)</f>
        <v>0.46494724256145337</v>
      </c>
      <c r="N317" s="55">
        <f>IFERROR(M317*(CUF_sources!D$18/CUF_sources!C$18),0)</f>
        <v>0.46494724256145337</v>
      </c>
      <c r="O317" s="55">
        <f>IFERROR(N317*(CUF_sources!E$18/CUF_sources!D$18),0)</f>
        <v>0.46494724256145337</v>
      </c>
      <c r="P317" s="55">
        <f>IFERROR(O317*(CUF_sources!F$18/CUF_sources!E$18),0)</f>
        <v>0.46494724256145337</v>
      </c>
      <c r="Q317" s="55">
        <f>IFERROR(P317*(CUF_sources!G$18/CUF_sources!F$18),0)</f>
        <v>0.46494724256145337</v>
      </c>
      <c r="R317" s="55">
        <f>IFERROR(Q317*(CUF_sources!H$18/CUF_sources!G$18),0)</f>
        <v>0.46494724256145337</v>
      </c>
      <c r="S317" s="55">
        <f>IFERROR(R317*(CUF_sources!I$18/CUF_sources!H$18),0)</f>
        <v>0.46494724256145337</v>
      </c>
      <c r="T317" s="55">
        <f>IFERROR(S317*(CUF_sources!J$18/CUF_sources!I$18),0)</f>
        <v>0.46494724256145337</v>
      </c>
      <c r="U317" s="55">
        <f>IF(M317&gt;0,M317,CUF_sources!C$18)</f>
        <v>0.46494724256145337</v>
      </c>
      <c r="V317" s="55">
        <f>IFERROR(U317*(CUF_sources!D$18/CUF_sources!C$18),0)</f>
        <v>0.46494724256145337</v>
      </c>
      <c r="W317" s="55">
        <f>IFERROR(V317*(CUF_sources!E$18/CUF_sources!D$18),0)</f>
        <v>0.46494724256145337</v>
      </c>
      <c r="X317" s="55">
        <f>IFERROR(W317*(CUF_sources!F$18/CUF_sources!E$18),0)</f>
        <v>0.46494724256145337</v>
      </c>
      <c r="Y317" s="55">
        <f>IFERROR(X317*(CUF_sources!G$18/CUF_sources!F$18),0)</f>
        <v>0.46494724256145337</v>
      </c>
      <c r="Z317" s="55">
        <f>IFERROR(Y317*(CUF_sources!H$18/CUF_sources!G$18),0)</f>
        <v>0.46494724256145337</v>
      </c>
      <c r="AA317" s="55">
        <f>IFERROR(Z317*(CUF_sources!I$18/CUF_sources!H$18),0)</f>
        <v>0.46494724256145337</v>
      </c>
      <c r="AB317" s="55">
        <f>IFERROR(AA317*(CUF_sources!J$18/CUF_sources!I$18),0)</f>
        <v>0.46494724256145337</v>
      </c>
      <c r="AC317" s="55">
        <f>CUF_sources!C$18</f>
        <v>0.37</v>
      </c>
      <c r="AD317" s="55">
        <f>CUF_sources!D$18</f>
        <v>0.37</v>
      </c>
      <c r="AE317" s="55">
        <f>CUF_sources!E$18</f>
        <v>0.37</v>
      </c>
      <c r="AF317" s="55">
        <f>CUF_sources!F$18</f>
        <v>0.37</v>
      </c>
      <c r="AG317" s="55">
        <f>CUF_sources!G$18</f>
        <v>0.37</v>
      </c>
      <c r="AH317" s="55">
        <f>CUF_sources!H$18</f>
        <v>0.37</v>
      </c>
      <c r="AI317" s="55">
        <f>CUF_sources!I$18</f>
        <v>0.37</v>
      </c>
      <c r="AJ317" s="55">
        <f>CUF_sources!J$18</f>
        <v>0.37</v>
      </c>
    </row>
    <row r="318" spans="1:36" ht="15" customHeight="1" x14ac:dyDescent="0.25">
      <c r="A318" s="9" t="s">
        <v>2</v>
      </c>
      <c r="B318" s="9" t="s">
        <v>79</v>
      </c>
      <c r="C318" s="9" t="s">
        <v>83</v>
      </c>
      <c r="D318" s="55">
        <f>IFERROR((generation!H318*1000)/(365*24*capacity!H318),0)</f>
        <v>0.2467438761698609</v>
      </c>
      <c r="E318" s="55">
        <f>IFERROR((generation!I318*1000)/(365*24*capacity!I318),0)</f>
        <v>0.22237562283078499</v>
      </c>
      <c r="F318" s="55">
        <f>IFERROR((generation!J318*1000)/(365*24*capacity!J318),0)</f>
        <v>0.26879962928935275</v>
      </c>
      <c r="G318" s="55">
        <f>IFERROR((generation!K318*1000)/(365*24*capacity!K318),0)</f>
        <v>0.24741833508956795</v>
      </c>
      <c r="H318" s="55">
        <f>IFERROR((generation!L318*1000)/(365*24*capacity!L318),0)</f>
        <v>0.31782646446973806</v>
      </c>
      <c r="I318" s="55">
        <f>IFERROR((generation!M318*1000)/(365*24*capacity!M318),0)</f>
        <v>0.27240095310109552</v>
      </c>
      <c r="J318" s="55">
        <f>IFERROR((generation!N318*1000)/(365*24*capacity!N318),0)</f>
        <v>0.30175964405224065</v>
      </c>
      <c r="K318" s="55">
        <f>IFERROR((generation!O318*1000)/(365*24*capacity!O318),0)</f>
        <v>0.25853421890914097</v>
      </c>
      <c r="L318" s="55">
        <f>IFERROR((generation!P318*1000)/(365*24*capacity!P318),0)</f>
        <v>0.25907775267924177</v>
      </c>
      <c r="M318" s="55">
        <f>IF(AND(AVERAGE(D318:L318)&gt;0,AVERAGE(D318:L318)&lt;1),AVERAGE(D318:L318),CUF_sources!C$19)</f>
        <v>0.26610405517678037</v>
      </c>
      <c r="N318" s="55">
        <f>IFERROR(M318*(CUF_sources!D$19/CUF_sources!C$19),0)</f>
        <v>0.31932486621213646</v>
      </c>
      <c r="O318" s="55">
        <f>IFERROR(N318*(CUF_sources!E$19/CUF_sources!D$19),0)</f>
        <v>0.34593527172981448</v>
      </c>
      <c r="P318" s="55">
        <f>IFERROR(O318*(CUF_sources!F$19/CUF_sources!E$19),0)</f>
        <v>0.37254567724749255</v>
      </c>
      <c r="Q318" s="55">
        <f>IFERROR(P318*(CUF_sources!G$19/CUF_sources!F$19),0)</f>
        <v>0.39915608276517056</v>
      </c>
      <c r="R318" s="55">
        <f>IFERROR(Q318*(CUF_sources!H$19/CUF_sources!G$19),0)</f>
        <v>0.42576648828284858</v>
      </c>
      <c r="S318" s="55">
        <f>IFERROR(R318*(CUF_sources!I$19/CUF_sources!H$19),0)</f>
        <v>0.45237689380052659</v>
      </c>
      <c r="T318" s="55">
        <f>IFERROR(S318*(CUF_sources!J$19/CUF_sources!I$19),0)</f>
        <v>0.47898729931820461</v>
      </c>
      <c r="U318" s="55">
        <f>IF(M318&gt;0,M318,CUF_sources!C$19)</f>
        <v>0.26610405517678037</v>
      </c>
      <c r="V318" s="55">
        <f>IFERROR(U318*(CUF_sources!D$19/CUF_sources!C$19),0)</f>
        <v>0.31932486621213646</v>
      </c>
      <c r="W318" s="55">
        <f>IFERROR(V318*(CUF_sources!E$19/CUF_sources!D$19),0)</f>
        <v>0.34593527172981448</v>
      </c>
      <c r="X318" s="55">
        <f>IFERROR(W318*(CUF_sources!F$19/CUF_sources!E$19),0)</f>
        <v>0.37254567724749255</v>
      </c>
      <c r="Y318" s="55">
        <f>IFERROR(X318*(CUF_sources!G$19/CUF_sources!F$19),0)</f>
        <v>0.39915608276517056</v>
      </c>
      <c r="Z318" s="55">
        <f>IFERROR(Y318*(CUF_sources!H$19/CUF_sources!G$19),0)</f>
        <v>0.42576648828284858</v>
      </c>
      <c r="AA318" s="55">
        <f>IFERROR(Z318*(CUF_sources!I$19/CUF_sources!H$19),0)</f>
        <v>0.45237689380052659</v>
      </c>
      <c r="AB318" s="55">
        <f>IFERROR(AA318*(CUF_sources!J$19/CUF_sources!I$19),0)</f>
        <v>0.47898729931820461</v>
      </c>
      <c r="AC318" s="55">
        <f>CUF_sources!C$19</f>
        <v>0.25</v>
      </c>
      <c r="AD318" s="55">
        <f>CUF_sources!D$19</f>
        <v>0.3</v>
      </c>
      <c r="AE318" s="55">
        <f>CUF_sources!E$19</f>
        <v>0.32499999999999996</v>
      </c>
      <c r="AF318" s="55">
        <f>CUF_sources!F$19</f>
        <v>0.35</v>
      </c>
      <c r="AG318" s="55">
        <f>CUF_sources!G$19</f>
        <v>0.375</v>
      </c>
      <c r="AH318" s="55">
        <f>CUF_sources!H$19</f>
        <v>0.4</v>
      </c>
      <c r="AI318" s="55">
        <f>CUF_sources!I$19</f>
        <v>0.42500000000000004</v>
      </c>
      <c r="AJ318" s="55">
        <f>CUF_sources!J$19</f>
        <v>0.45</v>
      </c>
    </row>
    <row r="319" spans="1:36" ht="15" customHeight="1" x14ac:dyDescent="0.25">
      <c r="A319" s="9" t="s">
        <v>2</v>
      </c>
      <c r="B319" s="9" t="s">
        <v>78</v>
      </c>
      <c r="C319" s="9" t="s">
        <v>84</v>
      </c>
      <c r="D319" s="55">
        <f>IFERROR((generation!H319*1000)/(365*24*capacity!H319),0)</f>
        <v>0.33966439756842309</v>
      </c>
      <c r="E319" s="55">
        <f>IFERROR((generation!I319*1000)/(365*24*capacity!I319),0)</f>
        <v>0.32005490657478219</v>
      </c>
      <c r="F319" s="55">
        <f>IFERROR((generation!J319*1000)/(365*24*capacity!J319),0)</f>
        <v>0.25081998842369285</v>
      </c>
      <c r="G319" s="55">
        <f>IFERROR((generation!K319*1000)/(365*24*capacity!K319),0)</f>
        <v>0.35854395781079168</v>
      </c>
      <c r="H319" s="55">
        <f>IFERROR((generation!L319*1000)/(365*24*capacity!L319),0)</f>
        <v>0.38266126438999293</v>
      </c>
      <c r="I319" s="55">
        <f>IFERROR((generation!M319*1000)/(365*24*capacity!M319),0)</f>
        <v>0.34190341228602922</v>
      </c>
      <c r="J319" s="55">
        <f>IFERROR((generation!N319*1000)/(365*24*capacity!N319),0)</f>
        <v>0.37676856288098615</v>
      </c>
      <c r="K319" s="55">
        <f>IFERROR((generation!O319*1000)/(365*24*capacity!O319),0)</f>
        <v>0.30928762624558565</v>
      </c>
      <c r="L319" s="55">
        <f>IFERROR((generation!P319*1000)/(365*24*capacity!P319),0)</f>
        <v>0.34077873000877251</v>
      </c>
      <c r="M319" s="55">
        <f>IF(AND(AVERAGE(D319:L319)&gt;0,AVERAGE(D319:L319)&lt;1),AVERAGE(D319:L319),CUF_sources!C$20)</f>
        <v>0.33560920513211728</v>
      </c>
      <c r="N319" s="55">
        <f>IFERROR(M319*(CUF_sources!D$20/CUF_sources!C$20),0)</f>
        <v>0.37588230974797138</v>
      </c>
      <c r="O319" s="55">
        <f>IFERROR(N319*(CUF_sources!E$20/CUF_sources!D$20),0)</f>
        <v>0.4040734829790692</v>
      </c>
      <c r="P319" s="55">
        <f>IFERROR(O319*(CUF_sources!F$20/CUF_sources!E$20),0)</f>
        <v>0.43226465621016702</v>
      </c>
      <c r="Q319" s="55">
        <f>IFERROR(P319*(CUF_sources!G$20/CUF_sources!F$20),0)</f>
        <v>0.44166171395386628</v>
      </c>
      <c r="R319" s="55">
        <f>IFERROR(Q319*(CUF_sources!H$20/CUF_sources!G$20),0)</f>
        <v>0.45105877169756553</v>
      </c>
      <c r="S319" s="55">
        <f>IFERROR(R319*(CUF_sources!I$20/CUF_sources!H$20),0)</f>
        <v>0.45105877169756553</v>
      </c>
      <c r="T319" s="55">
        <f>IFERROR(S319*(CUF_sources!J$20/CUF_sources!I$20),0)</f>
        <v>0.45105877169756553</v>
      </c>
      <c r="U319" s="55">
        <f>IF(M319&gt;0,M319,CUF_sources!C$20)</f>
        <v>0.33560920513211728</v>
      </c>
      <c r="V319" s="55">
        <f>IFERROR(U319*(CUF_sources!D$20/CUF_sources!C$20),0)</f>
        <v>0.37588230974797138</v>
      </c>
      <c r="W319" s="55">
        <f>IFERROR(V319*(CUF_sources!E$20/CUF_sources!D$20),0)</f>
        <v>0.4040734829790692</v>
      </c>
      <c r="X319" s="55">
        <f>IFERROR(W319*(CUF_sources!F$20/CUF_sources!E$20),0)</f>
        <v>0.43226465621016702</v>
      </c>
      <c r="Y319" s="55">
        <f>IFERROR(X319*(CUF_sources!G$20/CUF_sources!F$20),0)</f>
        <v>0.44166171395386628</v>
      </c>
      <c r="Z319" s="55">
        <f>IFERROR(Y319*(CUF_sources!H$20/CUF_sources!G$20),0)</f>
        <v>0.45105877169756553</v>
      </c>
      <c r="AA319" s="55">
        <f>IFERROR(Z319*(CUF_sources!I$20/CUF_sources!H$20),0)</f>
        <v>0.45105877169756553</v>
      </c>
      <c r="AB319" s="55">
        <f>IFERROR(AA319*(CUF_sources!J$20/CUF_sources!I$20),0)</f>
        <v>0.45105877169756553</v>
      </c>
      <c r="AC319" s="55">
        <f>CUF_sources!C$20</f>
        <v>0.35714285714285715</v>
      </c>
      <c r="AD319" s="55">
        <f>CUF_sources!D$20</f>
        <v>0.4</v>
      </c>
      <c r="AE319" s="55">
        <f>CUF_sources!E$20</f>
        <v>0.43000000000000005</v>
      </c>
      <c r="AF319" s="55">
        <f>CUF_sources!F$20</f>
        <v>0.46</v>
      </c>
      <c r="AG319" s="55">
        <f>CUF_sources!G$20</f>
        <v>0.47</v>
      </c>
      <c r="AH319" s="55">
        <f>CUF_sources!H$20</f>
        <v>0.48</v>
      </c>
      <c r="AI319" s="55">
        <f>CUF_sources!I$20</f>
        <v>0.48</v>
      </c>
      <c r="AJ319" s="55">
        <f>CUF_sources!J$20</f>
        <v>0.48</v>
      </c>
    </row>
    <row r="320" spans="1:36" ht="15" customHeight="1" x14ac:dyDescent="0.25">
      <c r="A320" s="9" t="s">
        <v>2</v>
      </c>
      <c r="B320" s="9" t="s">
        <v>37</v>
      </c>
      <c r="C320" s="9" t="s">
        <v>38</v>
      </c>
      <c r="D320" s="55">
        <f>IFERROR((generation!H320*1000)/(365*24*capacity!H320),0)</f>
        <v>2.1499238964992388E-2</v>
      </c>
      <c r="E320" s="55">
        <f>IFERROR((generation!I320*1000)/(365*24*capacity!I320),0)</f>
        <v>1.6081000595592615E-2</v>
      </c>
      <c r="F320" s="55">
        <f>IFERROR((generation!J320*1000)/(365*24*capacity!J320),0)</f>
        <v>1.0155369744410841E-2</v>
      </c>
      <c r="G320" s="55">
        <f>IFERROR((generation!K320*1000)/(365*24*capacity!K320),0)</f>
        <v>1.8910312171433324E-2</v>
      </c>
      <c r="H320" s="55">
        <f>IFERROR((generation!L320*1000)/(365*24*capacity!L320),0)</f>
        <v>0</v>
      </c>
      <c r="I320" s="55">
        <f>IFERROR((generation!M320*1000)/(365*24*capacity!M320),0)</f>
        <v>0</v>
      </c>
      <c r="J320" s="55">
        <f>IFERROR((generation!N320*1000)/(365*24*capacity!N320),0)</f>
        <v>0</v>
      </c>
      <c r="K320" s="55">
        <f>IFERROR((generation!O320*1000)/(365*24*capacity!O320),0)</f>
        <v>0</v>
      </c>
      <c r="L320" s="55">
        <f>IFERROR((generation!P320*1000)/(365*24*capacity!P320),0)</f>
        <v>0</v>
      </c>
      <c r="M320" s="55">
        <f>IF(AND(AVERAGE(D320:L320)&gt;0,AVERAGE(D320:L320)&lt;1),AVERAGE(D320:L320),CUF_sources!C$21)</f>
        <v>7.4051023862699078E-3</v>
      </c>
      <c r="N320" s="55">
        <f>IFERROR(M320*(CUF_sources!D$21/CUF_sources!C$21),0)</f>
        <v>7.4051023862699078E-3</v>
      </c>
      <c r="O320" s="55">
        <f>IFERROR(N320*(CUF_sources!E$21/CUF_sources!D$21),0)</f>
        <v>7.4051023862699078E-3</v>
      </c>
      <c r="P320" s="55">
        <f>IFERROR(O320*(CUF_sources!F$21/CUF_sources!E$21),0)</f>
        <v>7.4051023862699078E-3</v>
      </c>
      <c r="Q320" s="55">
        <f>IFERROR(P320*(CUF_sources!G$21/CUF_sources!F$21),0)</f>
        <v>7.4051023862699078E-3</v>
      </c>
      <c r="R320" s="55">
        <f>IFERROR(Q320*(CUF_sources!H$21/CUF_sources!G$21),0)</f>
        <v>7.4051023862699078E-3</v>
      </c>
      <c r="S320" s="55">
        <f>IFERROR(R320*(CUF_sources!I$21/CUF_sources!H$21),0)</f>
        <v>7.4051023862699078E-3</v>
      </c>
      <c r="T320" s="55">
        <f>IFERROR(S320*(CUF_sources!J$21/CUF_sources!I$21),0)</f>
        <v>7.4051023862699078E-3</v>
      </c>
      <c r="U320" s="55">
        <f>IF(M320&lt;CUF_sources!C$21,CUF_sources!C$21,CUF!M320)</f>
        <v>0.85</v>
      </c>
      <c r="V320" s="55">
        <f>IFERROR(U320*(CUF_sources!D$21/CUF_sources!C$21),0)</f>
        <v>0.85</v>
      </c>
      <c r="W320" s="55">
        <f>IFERROR(V320*(CUF_sources!E$21/CUF_sources!D$21),0)</f>
        <v>0.85</v>
      </c>
      <c r="X320" s="55">
        <f>IFERROR(W320*(CUF_sources!F$21/CUF_sources!E$21),0)</f>
        <v>0.85</v>
      </c>
      <c r="Y320" s="55">
        <f>IFERROR(X320*(CUF_sources!G$21/CUF_sources!F$21),0)</f>
        <v>0.85</v>
      </c>
      <c r="Z320" s="55">
        <f>IFERROR(Y320*(CUF_sources!H$21/CUF_sources!G$21),0)</f>
        <v>0.85</v>
      </c>
      <c r="AA320" s="55">
        <f>IFERROR(Z320*(CUF_sources!I$21/CUF_sources!H$21),0)</f>
        <v>0.85</v>
      </c>
      <c r="AB320" s="55">
        <f>IFERROR(AA320*(CUF_sources!J$21/CUF_sources!I$21),0)</f>
        <v>0.85</v>
      </c>
      <c r="AC320" s="55">
        <f>CUF_sources!C$21</f>
        <v>0.85</v>
      </c>
      <c r="AD320" s="55">
        <f>CUF_sources!D$21</f>
        <v>0.85</v>
      </c>
      <c r="AE320" s="55">
        <f>CUF_sources!E$21</f>
        <v>0.85</v>
      </c>
      <c r="AF320" s="55">
        <f>CUF_sources!F$21</f>
        <v>0.85</v>
      </c>
      <c r="AG320" s="55">
        <f>CUF_sources!G$21</f>
        <v>0.85</v>
      </c>
      <c r="AH320" s="55">
        <f>CUF_sources!H$21</f>
        <v>0.85</v>
      </c>
      <c r="AI320" s="55">
        <f>CUF_sources!I$21</f>
        <v>0.85</v>
      </c>
      <c r="AJ320" s="55">
        <f>CUF_sources!J$21</f>
        <v>0.85</v>
      </c>
    </row>
    <row r="321" spans="1:36" ht="15" customHeight="1" x14ac:dyDescent="0.25">
      <c r="A321" s="9" t="s">
        <v>2</v>
      </c>
      <c r="B321" s="9" t="s">
        <v>39</v>
      </c>
      <c r="C321" s="9" t="s">
        <v>40</v>
      </c>
      <c r="D321" s="55">
        <f>IFERROR((generation!H321*1000)/(365*24*capacity!H321),0)</f>
        <v>0.36216729363333094</v>
      </c>
      <c r="E321" s="55">
        <f>IFERROR((generation!I321*1000)/(365*24*capacity!I321),0)</f>
        <v>2.2826324281254341E-2</v>
      </c>
      <c r="F321" s="55">
        <f>IFERROR((generation!J321*1000)/(365*24*capacity!J321),0)</f>
        <v>2.3396571639051206E-2</v>
      </c>
      <c r="G321" s="55">
        <f>IFERROR((generation!K321*1000)/(365*24*capacity!K321),0)</f>
        <v>3.3580553273382031E-2</v>
      </c>
      <c r="H321" s="55">
        <f>IFERROR((generation!L321*1000)/(365*24*capacity!L321),0)</f>
        <v>3.6808799221956186E-2</v>
      </c>
      <c r="I321" s="55">
        <f>IFERROR((generation!M321*1000)/(365*24*capacity!M321),0)</f>
        <v>3.5715537257030437E-2</v>
      </c>
      <c r="J321" s="55">
        <f>IFERROR((generation!N321*1000)/(365*24*capacity!N321),0)</f>
        <v>3.5214408893101248E-2</v>
      </c>
      <c r="K321" s="55">
        <f>IFERROR((generation!O321*1000)/(365*24*capacity!O321),0)</f>
        <v>3.2452029496957968E-2</v>
      </c>
      <c r="L321" s="55">
        <f>IFERROR((generation!P321*1000)/(365*24*capacity!P321),0)</f>
        <v>3.2440750861065369E-2</v>
      </c>
      <c r="M321" s="55">
        <f>IF(AND(AVERAGE(D321:L321)&gt;0,AVERAGE(D321:L321)&lt;1),AVERAGE(D321:L321),CUF_sources!C$22)</f>
        <v>6.8289140950792193E-2</v>
      </c>
      <c r="N321" s="55">
        <f>IFERROR(M321*(CUF_sources!D$22/CUF_sources!C$22),0)</f>
        <v>6.8289140950792193E-2</v>
      </c>
      <c r="O321" s="55">
        <f>IFERROR(N321*(CUF_sources!E$22/CUF_sources!D$22),0)</f>
        <v>6.8289140950792193E-2</v>
      </c>
      <c r="P321" s="55">
        <f>IFERROR(O321*(CUF_sources!F$22/CUF_sources!E$22),0)</f>
        <v>6.8289140950792193E-2</v>
      </c>
      <c r="Q321" s="55">
        <f>IFERROR(P321*(CUF_sources!G$22/CUF_sources!F$22),0)</f>
        <v>6.8289140950792193E-2</v>
      </c>
      <c r="R321" s="55">
        <f>IFERROR(Q321*(CUF_sources!H$22/CUF_sources!G$22),0)</f>
        <v>6.8289140950792193E-2</v>
      </c>
      <c r="S321" s="55">
        <f>IFERROR(R321*(CUF_sources!I$22/CUF_sources!H$22),0)</f>
        <v>6.8289140950792193E-2</v>
      </c>
      <c r="T321" s="55">
        <f>IFERROR(S321*(CUF_sources!J$22/CUF_sources!I$22),0)</f>
        <v>6.8289140950792193E-2</v>
      </c>
      <c r="U321" s="55">
        <f>IF(M321&lt;CUF_sources!C$22,CUF_sources!C$22,CUF!M321)</f>
        <v>0.7</v>
      </c>
      <c r="V321" s="55">
        <f>IFERROR(U321*(CUF_sources!D$22/CUF_sources!C$22),0)</f>
        <v>0.7</v>
      </c>
      <c r="W321" s="55">
        <f>IFERROR(V321*(CUF_sources!E$22/CUF_sources!D$22),0)</f>
        <v>0.7</v>
      </c>
      <c r="X321" s="55">
        <f>IFERROR(W321*(CUF_sources!F$22/CUF_sources!E$22),0)</f>
        <v>0.7</v>
      </c>
      <c r="Y321" s="55">
        <f>IFERROR(X321*(CUF_sources!G$22/CUF_sources!F$22),0)</f>
        <v>0.7</v>
      </c>
      <c r="Z321" s="55">
        <f>IFERROR(Y321*(CUF_sources!H$22/CUF_sources!G$22),0)</f>
        <v>0.7</v>
      </c>
      <c r="AA321" s="55">
        <f>IFERROR(Z321*(CUF_sources!I$22/CUF_sources!H$22),0)</f>
        <v>0.7</v>
      </c>
      <c r="AB321" s="55">
        <f>IFERROR(AA321*(CUF_sources!J$22/CUF_sources!I$22),0)</f>
        <v>0.7</v>
      </c>
      <c r="AC321" s="55">
        <f>CUF_sources!C$22</f>
        <v>0.7</v>
      </c>
      <c r="AD321" s="55">
        <f>CUF_sources!D$22</f>
        <v>0.7</v>
      </c>
      <c r="AE321" s="55">
        <f>CUF_sources!E$22</f>
        <v>0.7</v>
      </c>
      <c r="AF321" s="55">
        <f>CUF_sources!F$22</f>
        <v>0.7</v>
      </c>
      <c r="AG321" s="55">
        <f>CUF_sources!G$22</f>
        <v>0.7</v>
      </c>
      <c r="AH321" s="55">
        <f>CUF_sources!H$22</f>
        <v>0.7</v>
      </c>
      <c r="AI321" s="55">
        <f>CUF_sources!I$22</f>
        <v>0.7</v>
      </c>
      <c r="AJ321" s="55">
        <f>CUF_sources!J$22</f>
        <v>0.7</v>
      </c>
    </row>
    <row r="322" spans="1:36" ht="15" customHeight="1" x14ac:dyDescent="0.25">
      <c r="A322" s="9" t="s">
        <v>2</v>
      </c>
      <c r="B322" s="9" t="s">
        <v>80</v>
      </c>
      <c r="C322" s="9" t="s">
        <v>85</v>
      </c>
      <c r="D322" s="55">
        <f>IFERROR((generation!H322*1000)/(365*24*capacity!H322),0)</f>
        <v>9.7135364965918874E-2</v>
      </c>
      <c r="E322" s="55">
        <f>IFERROR((generation!I322*1000)/(365*24*capacity!I322),0)</f>
        <v>8.3889633379657214E-2</v>
      </c>
      <c r="F322" s="55">
        <f>IFERROR((generation!J322*1000)/(365*24*capacity!J322),0)</f>
        <v>8.6251275445424797E-2</v>
      </c>
      <c r="G322" s="55">
        <f>IFERROR((generation!K322*1000)/(365*24*capacity!K322),0)</f>
        <v>8.3006584607239767E-2</v>
      </c>
      <c r="H322" s="55">
        <f>IFERROR((generation!L322*1000)/(365*24*capacity!L322),0)</f>
        <v>9.8833535682106274E-2</v>
      </c>
      <c r="I322" s="55">
        <f>IFERROR((generation!M322*1000)/(365*24*capacity!M322),0)</f>
        <v>9.903997996525063E-2</v>
      </c>
      <c r="J322" s="55">
        <f>IFERROR((generation!N322*1000)/(365*24*capacity!N322),0)</f>
        <v>9.9885844748858449E-2</v>
      </c>
      <c r="K322" s="55">
        <f>IFERROR((generation!O322*1000)/(365*24*capacity!O322),0)</f>
        <v>0.10744023636852001</v>
      </c>
      <c r="L322" s="55">
        <f>IFERROR((generation!P322*1000)/(365*24*capacity!P322),0)</f>
        <v>0.10814708002883922</v>
      </c>
      <c r="M322" s="55">
        <f>IF(AND(AVERAGE(D322:L322)&gt;0,AVERAGE(D322:L322)&lt;1),AVERAGE(D322:L322),CUF_sources!C$23)</f>
        <v>9.5958837243535017E-2</v>
      </c>
      <c r="N322" s="55">
        <f>IFERROR(M322*(CUF_sources!D$23/CUF_sources!C$23),0)</f>
        <v>9.9707229323360597E-2</v>
      </c>
      <c r="O322" s="55">
        <f>IFERROR(N322*(CUF_sources!E$23/CUF_sources!D$23),0)</f>
        <v>0.10233110377923851</v>
      </c>
      <c r="P322" s="55">
        <f>IFERROR(O322*(CUF_sources!F$23/CUF_sources!E$23),0)</f>
        <v>0.10495497823511644</v>
      </c>
      <c r="Q322" s="55">
        <f>IFERROR(P322*(CUF_sources!G$23/CUF_sources!F$23),0)</f>
        <v>0.10757885269099435</v>
      </c>
      <c r="R322" s="55">
        <f>IFERROR(Q322*(CUF_sources!H$23/CUF_sources!G$23),0)</f>
        <v>0.11020272714687224</v>
      </c>
      <c r="S322" s="55">
        <f>IFERROR(R322*(CUF_sources!I$23/CUF_sources!H$23),0)</f>
        <v>0.11020272714687224</v>
      </c>
      <c r="T322" s="55">
        <f>IFERROR(S322*(CUF_sources!J$23/CUF_sources!I$23),0)</f>
        <v>0.11020272714687224</v>
      </c>
      <c r="U322" s="55">
        <f>IF(M322&gt;0,M322,CUF_sources!C$23)</f>
        <v>9.5958837243535017E-2</v>
      </c>
      <c r="V322" s="55">
        <f>IFERROR(U322*(CUF_sources!D$23/CUF_sources!C$23),0)</f>
        <v>9.9707229323360597E-2</v>
      </c>
      <c r="W322" s="55">
        <f>IFERROR(V322*(CUF_sources!E$23/CUF_sources!D$23),0)</f>
        <v>0.10233110377923851</v>
      </c>
      <c r="X322" s="55">
        <f>IFERROR(W322*(CUF_sources!F$23/CUF_sources!E$23),0)</f>
        <v>0.10495497823511644</v>
      </c>
      <c r="Y322" s="55">
        <f>IFERROR(X322*(CUF_sources!G$23/CUF_sources!F$23),0)</f>
        <v>0.10757885269099435</v>
      </c>
      <c r="Z322" s="55">
        <f>IFERROR(Y322*(CUF_sources!H$23/CUF_sources!G$23),0)</f>
        <v>0.11020272714687224</v>
      </c>
      <c r="AA322" s="55">
        <f>IFERROR(Z322*(CUF_sources!I$23/CUF_sources!H$23),0)</f>
        <v>0.11020272714687224</v>
      </c>
      <c r="AB322" s="55">
        <f>IFERROR(AA322*(CUF_sources!J$23/CUF_sources!I$23),0)</f>
        <v>0.11020272714687224</v>
      </c>
      <c r="AC322" s="55">
        <f>CUF_sources!C$23</f>
        <v>0.18285714285714286</v>
      </c>
      <c r="AD322" s="55">
        <f>CUF_sources!D$23</f>
        <v>0.19</v>
      </c>
      <c r="AE322" s="55">
        <f>CUF_sources!E$23</f>
        <v>0.19500000000000001</v>
      </c>
      <c r="AF322" s="55">
        <f>CUF_sources!F$23</f>
        <v>0.2</v>
      </c>
      <c r="AG322" s="55">
        <f>CUF_sources!G$23</f>
        <v>0.20500000000000002</v>
      </c>
      <c r="AH322" s="55">
        <f>CUF_sources!H$23</f>
        <v>0.21</v>
      </c>
      <c r="AI322" s="55">
        <f>CUF_sources!I$23</f>
        <v>0.21</v>
      </c>
      <c r="AJ322" s="55">
        <f>CUF_sources!J$23</f>
        <v>0.21</v>
      </c>
    </row>
    <row r="323" spans="1:36" ht="15" customHeight="1" x14ac:dyDescent="0.25">
      <c r="A323" s="9" t="s">
        <v>2</v>
      </c>
      <c r="B323" s="9" t="s">
        <v>81</v>
      </c>
      <c r="C323" s="9" t="s">
        <v>86</v>
      </c>
      <c r="D323" s="55">
        <f>IFERROR((generation!H323*1000)/(365*24*capacity!H323),0)</f>
        <v>0.10489678637966059</v>
      </c>
      <c r="E323" s="55">
        <f>IFERROR((generation!I323*1000)/(365*24*capacity!I323),0)</f>
        <v>9.0592679146070512E-2</v>
      </c>
      <c r="F323" s="55">
        <f>IFERROR((generation!J323*1000)/(365*24*capacity!J323),0)</f>
        <v>9.3143023846633047E-2</v>
      </c>
      <c r="G323" s="55">
        <f>IFERROR((generation!K323*1000)/(365*24*capacity!K323),0)</f>
        <v>8.9639071997164477E-2</v>
      </c>
      <c r="H323" s="55">
        <f>IFERROR((generation!L323*1000)/(365*24*capacity!L323),0)</f>
        <v>0.10673064628140289</v>
      </c>
      <c r="I323" s="55">
        <f>IFERROR((generation!M323*1000)/(365*24*capacity!M323),0)</f>
        <v>0.10695358611259509</v>
      </c>
      <c r="J323" s="55">
        <f>IFERROR((generation!N323*1000)/(365*24*capacity!N323),0)</f>
        <v>0.10786703815494157</v>
      </c>
      <c r="K323" s="55">
        <f>IFERROR((generation!O323*1000)/(365*24*capacity!O323),0)</f>
        <v>0.10860025108600251</v>
      </c>
      <c r="L323" s="55">
        <f>IFERROR((generation!P323*1000)/(365*24*capacity!P323),0)</f>
        <v>0.10857067770441181</v>
      </c>
      <c r="M323" s="55">
        <f>IF(AND(AVERAGE(D323:L323)&gt;0,AVERAGE(D323:L323)&lt;1),AVERAGE(D323:L323),CUF_sources!C$24)</f>
        <v>0.10188819563432028</v>
      </c>
      <c r="N323" s="55">
        <f>IFERROR(M323*(CUF_sources!D$24/CUF_sources!C$24),0)</f>
        <v>0.10188819563432028</v>
      </c>
      <c r="O323" s="55">
        <f>IFERROR(N323*(CUF_sources!E$24/CUF_sources!D$24),0)</f>
        <v>0.10613353711908363</v>
      </c>
      <c r="P323" s="55">
        <f>IFERROR(O323*(CUF_sources!F$24/CUF_sources!E$24),0)</f>
        <v>0.11037887860384699</v>
      </c>
      <c r="Q323" s="55">
        <f>IFERROR(P323*(CUF_sources!G$24/CUF_sources!F$24),0)</f>
        <v>0.11462422008861034</v>
      </c>
      <c r="R323" s="55">
        <f>IFERROR(Q323*(CUF_sources!H$24/CUF_sources!G$24),0)</f>
        <v>0.11886956157337368</v>
      </c>
      <c r="S323" s="55">
        <f>IFERROR(R323*(CUF_sources!I$24/CUF_sources!H$24),0)</f>
        <v>0.11886956157337368</v>
      </c>
      <c r="T323" s="55">
        <f>IFERROR(S323*(CUF_sources!J$24/CUF_sources!I$24),0)</f>
        <v>0.11886956157337368</v>
      </c>
      <c r="U323" s="55">
        <f>IF(M323&gt;0,M323,CUF_sources!C$24)</f>
        <v>0.10188819563432028</v>
      </c>
      <c r="V323" s="55">
        <f>IFERROR(U323*(CUF_sources!D$24/CUF_sources!C$24),0)</f>
        <v>0.10188819563432028</v>
      </c>
      <c r="W323" s="55">
        <f>IFERROR(V323*(CUF_sources!E$24/CUF_sources!D$24),0)</f>
        <v>0.10613353711908363</v>
      </c>
      <c r="X323" s="55">
        <f>IFERROR(W323*(CUF_sources!F$24/CUF_sources!E$24),0)</f>
        <v>0.11037887860384699</v>
      </c>
      <c r="Y323" s="55">
        <f>IFERROR(X323*(CUF_sources!G$24/CUF_sources!F$24),0)</f>
        <v>0.11462422008861034</v>
      </c>
      <c r="Z323" s="55">
        <f>IFERROR(Y323*(CUF_sources!H$24/CUF_sources!G$24),0)</f>
        <v>0.11886956157337368</v>
      </c>
      <c r="AA323" s="55">
        <f>IFERROR(Z323*(CUF_sources!I$24/CUF_sources!H$24),0)</f>
        <v>0.11886956157337368</v>
      </c>
      <c r="AB323" s="55">
        <f>IFERROR(AA323*(CUF_sources!J$24/CUF_sources!I$24),0)</f>
        <v>0.11886956157337368</v>
      </c>
      <c r="AC323" s="55">
        <f>CUF_sources!C$24</f>
        <v>0.12</v>
      </c>
      <c r="AD323" s="55">
        <f>CUF_sources!D$24</f>
        <v>0.12</v>
      </c>
      <c r="AE323" s="55">
        <f>CUF_sources!E$24</f>
        <v>0.125</v>
      </c>
      <c r="AF323" s="55">
        <f>CUF_sources!F$24</f>
        <v>0.13</v>
      </c>
      <c r="AG323" s="55">
        <f>CUF_sources!G$24</f>
        <v>0.13500000000000001</v>
      </c>
      <c r="AH323" s="55">
        <f>CUF_sources!H$24</f>
        <v>0.14000000000000001</v>
      </c>
      <c r="AI323" s="55">
        <f>CUF_sources!I$24</f>
        <v>0.14000000000000001</v>
      </c>
      <c r="AJ323" s="55">
        <f>CUF_sources!J$24</f>
        <v>0.14000000000000001</v>
      </c>
    </row>
    <row r="324" spans="1:36" ht="15" customHeight="1" x14ac:dyDescent="0.25">
      <c r="A324" s="9" t="s">
        <v>2</v>
      </c>
      <c r="B324" s="9" t="s">
        <v>41</v>
      </c>
      <c r="C324" s="9" t="s">
        <v>42</v>
      </c>
      <c r="D324" s="55">
        <f>IFERROR((generation!H324*1000)/(365*24*capacity!H324),0)</f>
        <v>0</v>
      </c>
      <c r="E324" s="55">
        <f>IFERROR((generation!I324*1000)/(365*24*capacity!I324),0)</f>
        <v>0</v>
      </c>
      <c r="F324" s="55">
        <f>IFERROR((generation!J324*1000)/(365*24*capacity!J324),0)</f>
        <v>0</v>
      </c>
      <c r="G324" s="55">
        <f>IFERROR((generation!K324*1000)/(365*24*capacity!K324),0)</f>
        <v>0</v>
      </c>
      <c r="H324" s="55">
        <f>IFERROR((generation!L324*1000)/(365*24*capacity!L324),0)</f>
        <v>0</v>
      </c>
      <c r="I324" s="55">
        <f>IFERROR((generation!M324*1000)/(365*24*capacity!M324),0)</f>
        <v>0</v>
      </c>
      <c r="J324" s="55">
        <f>IFERROR((generation!N324*1000)/(365*24*capacity!N324),0)</f>
        <v>0</v>
      </c>
      <c r="K324" s="55">
        <f>IFERROR((generation!O324*1000)/(365*24*capacity!O324),0)</f>
        <v>0</v>
      </c>
      <c r="L324" s="55">
        <f>IFERROR((generation!P324*1000)/(365*24*capacity!P324),0)</f>
        <v>0</v>
      </c>
      <c r="M324" s="55">
        <f>IF(AND(AVERAGE(D324:L324)&gt;0,AVERAGE(D324:L324)&lt;1),AVERAGE(D324:L324),CUF_sources!C$25)</f>
        <v>0.37285714285714283</v>
      </c>
      <c r="N324" s="55">
        <f>IFERROR(M324*(CUF_sources!D$25/CUF_sources!C$25),0)</f>
        <v>0.38000000000000006</v>
      </c>
      <c r="O324" s="55">
        <f>IFERROR(N324*(CUF_sources!E$25/CUF_sources!D$25),0)</f>
        <v>0.39000000000000007</v>
      </c>
      <c r="P324" s="55">
        <f>IFERROR(O324*(CUF_sources!F$25/CUF_sources!E$25),0)</f>
        <v>0.40000000000000013</v>
      </c>
      <c r="Q324" s="55">
        <f>IFERROR(P324*(CUF_sources!G$25/CUF_sources!F$25),0)</f>
        <v>0.40500000000000014</v>
      </c>
      <c r="R324" s="55">
        <f>IFERROR(Q324*(CUF_sources!H$25/CUF_sources!G$25),0)</f>
        <v>0.41000000000000009</v>
      </c>
      <c r="S324" s="55">
        <f>IFERROR(R324*(CUF_sources!I$25/CUF_sources!H$25),0)</f>
        <v>0.41000000000000009</v>
      </c>
      <c r="T324" s="55">
        <f>IFERROR(S324*(CUF_sources!J$25/CUF_sources!I$25),0)</f>
        <v>0.41000000000000009</v>
      </c>
      <c r="U324" s="55">
        <f>IF(M324&gt;0,M324,CUF_sources!C$25)</f>
        <v>0.37285714285714283</v>
      </c>
      <c r="V324" s="55">
        <f>IFERROR(U324*(CUF_sources!D$25/CUF_sources!C$25),0)</f>
        <v>0.38000000000000006</v>
      </c>
      <c r="W324" s="55">
        <f>IFERROR(V324*(CUF_sources!E$25/CUF_sources!D$25),0)</f>
        <v>0.39000000000000007</v>
      </c>
      <c r="X324" s="55">
        <f>IFERROR(W324*(CUF_sources!F$25/CUF_sources!E$25),0)</f>
        <v>0.40000000000000013</v>
      </c>
      <c r="Y324" s="55">
        <f>IFERROR(X324*(CUF_sources!G$25/CUF_sources!F$25),0)</f>
        <v>0.40500000000000014</v>
      </c>
      <c r="Z324" s="55">
        <f>IFERROR(Y324*(CUF_sources!H$25/CUF_sources!G$25),0)</f>
        <v>0.41000000000000009</v>
      </c>
      <c r="AA324" s="55">
        <f>IFERROR(Z324*(CUF_sources!I$25/CUF_sources!H$25),0)</f>
        <v>0.41000000000000009</v>
      </c>
      <c r="AB324" s="55">
        <f>IFERROR(AA324*(CUF_sources!J$25/CUF_sources!I$25),0)</f>
        <v>0.41000000000000009</v>
      </c>
      <c r="AC324" s="55">
        <f>CUF_sources!C$25</f>
        <v>0.37285714285714283</v>
      </c>
      <c r="AD324" s="55">
        <f>CUF_sources!D$25</f>
        <v>0.38</v>
      </c>
      <c r="AE324" s="55">
        <f>CUF_sources!E$25</f>
        <v>0.39</v>
      </c>
      <c r="AF324" s="55">
        <f>CUF_sources!F$25</f>
        <v>0.4</v>
      </c>
      <c r="AG324" s="55">
        <f>CUF_sources!G$25</f>
        <v>0.40500000000000003</v>
      </c>
      <c r="AH324" s="55">
        <f>CUF_sources!H$25</f>
        <v>0.41</v>
      </c>
      <c r="AI324" s="55">
        <f>CUF_sources!I$25</f>
        <v>0.41</v>
      </c>
      <c r="AJ324" s="55">
        <f>CUF_sources!J$25</f>
        <v>0.41</v>
      </c>
    </row>
    <row r="325" spans="1:36" ht="15" customHeight="1" x14ac:dyDescent="0.25">
      <c r="A325" s="9" t="s">
        <v>2</v>
      </c>
      <c r="B325" s="9" t="s">
        <v>43</v>
      </c>
      <c r="C325" s="9" t="s">
        <v>44</v>
      </c>
      <c r="D325" s="55">
        <f>IFERROR((generation!H325*1000)/(365*24*capacity!H325),0)</f>
        <v>0</v>
      </c>
      <c r="E325" s="55">
        <f>IFERROR((generation!I325*1000)/(365*24*capacity!I325),0)</f>
        <v>0</v>
      </c>
      <c r="F325" s="55">
        <f>IFERROR((generation!J325*1000)/(365*24*capacity!J325),0)</f>
        <v>0</v>
      </c>
      <c r="G325" s="55">
        <f>IFERROR((generation!K325*1000)/(365*24*capacity!K325),0)</f>
        <v>0</v>
      </c>
      <c r="H325" s="55">
        <f>IFERROR((generation!L325*1000)/(365*24*capacity!L325),0)</f>
        <v>0</v>
      </c>
      <c r="I325" s="55">
        <f>IFERROR((generation!M325*1000)/(365*24*capacity!M325),0)</f>
        <v>0</v>
      </c>
      <c r="J325" s="55">
        <f>IFERROR((generation!N325*1000)/(365*24*capacity!N325),0)</f>
        <v>0</v>
      </c>
      <c r="K325" s="55">
        <f>IFERROR((generation!O325*1000)/(365*24*capacity!O325),0)</f>
        <v>0</v>
      </c>
      <c r="L325" s="55">
        <f>IFERROR((generation!P325*1000)/(365*24*capacity!P325),0)</f>
        <v>0</v>
      </c>
      <c r="M325" s="55">
        <f>IF(AND(AVERAGE(D325:L325)&gt;0,AVERAGE(D325:L325)&lt;1),AVERAGE(D325:L325),CUF_sources!C$26)</f>
        <v>0.20857142857142857</v>
      </c>
      <c r="N325" s="55">
        <f>IFERROR(M325*(CUF_sources!D$26/CUF_sources!C$26),0)</f>
        <v>0.23</v>
      </c>
      <c r="O325" s="55">
        <f>IFERROR(N325*(CUF_sources!E$26/CUF_sources!D$26),0)</f>
        <v>0.255</v>
      </c>
      <c r="P325" s="55">
        <f>IFERROR(O325*(CUF_sources!F$26/CUF_sources!E$26),0)</f>
        <v>0.28000000000000003</v>
      </c>
      <c r="Q325" s="55">
        <f>IFERROR(P325*(CUF_sources!G$26/CUF_sources!F$26),0)</f>
        <v>0.30000000000000004</v>
      </c>
      <c r="R325" s="55">
        <f>IFERROR(Q325*(CUF_sources!H$26/CUF_sources!G$26),0)</f>
        <v>0.31999999999999995</v>
      </c>
      <c r="S325" s="55">
        <f>IFERROR(R325*(CUF_sources!I$26/CUF_sources!H$26),0)</f>
        <v>0.33999999999999986</v>
      </c>
      <c r="T325" s="55">
        <f>IFERROR(S325*(CUF_sources!J$26/CUF_sources!I$26),0)</f>
        <v>0.35999999999999988</v>
      </c>
      <c r="U325" s="55">
        <f>IF(M325&gt;0,M325,CUF_sources!C$26)</f>
        <v>0.20857142857142857</v>
      </c>
      <c r="V325" s="55">
        <f>IFERROR(U325*(CUF_sources!D$26/CUF_sources!C$26),0)</f>
        <v>0.23</v>
      </c>
      <c r="W325" s="55">
        <f>IFERROR(V325*(CUF_sources!E$26/CUF_sources!D$26),0)</f>
        <v>0.255</v>
      </c>
      <c r="X325" s="55">
        <f>IFERROR(W325*(CUF_sources!F$26/CUF_sources!E$26),0)</f>
        <v>0.28000000000000003</v>
      </c>
      <c r="Y325" s="55">
        <f>IFERROR(X325*(CUF_sources!G$26/CUF_sources!F$26),0)</f>
        <v>0.30000000000000004</v>
      </c>
      <c r="Z325" s="55">
        <f>IFERROR(Y325*(CUF_sources!H$26/CUF_sources!G$26),0)</f>
        <v>0.31999999999999995</v>
      </c>
      <c r="AA325" s="55">
        <f>IFERROR(Z325*(CUF_sources!I$26/CUF_sources!H$26),0)</f>
        <v>0.33999999999999986</v>
      </c>
      <c r="AB325" s="55">
        <f>IFERROR(AA325*(CUF_sources!J$26/CUF_sources!I$26),0)</f>
        <v>0.35999999999999988</v>
      </c>
      <c r="AC325" s="55">
        <f>CUF_sources!C$26</f>
        <v>0.20857142857142857</v>
      </c>
      <c r="AD325" s="55">
        <f>CUF_sources!D$26</f>
        <v>0.23</v>
      </c>
      <c r="AE325" s="55">
        <f>CUF_sources!E$26</f>
        <v>0.255</v>
      </c>
      <c r="AF325" s="55">
        <f>CUF_sources!F$26</f>
        <v>0.28000000000000003</v>
      </c>
      <c r="AG325" s="55">
        <f>CUF_sources!G$26</f>
        <v>0.30000000000000004</v>
      </c>
      <c r="AH325" s="55">
        <f>CUF_sources!H$26</f>
        <v>0.32</v>
      </c>
      <c r="AI325" s="55">
        <f>CUF_sources!I$26</f>
        <v>0.33999999999999997</v>
      </c>
      <c r="AJ325" s="55">
        <f>CUF_sources!J$26</f>
        <v>0.36</v>
      </c>
    </row>
    <row r="326" spans="1:36" ht="15" customHeight="1" x14ac:dyDescent="0.25">
      <c r="A326" s="9" t="s">
        <v>2</v>
      </c>
      <c r="B326" s="9" t="s">
        <v>45</v>
      </c>
      <c r="C326" s="9" t="s">
        <v>46</v>
      </c>
      <c r="D326" s="55">
        <f>IFERROR((generation!H326*1000)/(365*24*capacity!H326),0)</f>
        <v>0</v>
      </c>
      <c r="E326" s="55">
        <f>IFERROR((generation!I326*1000)/(365*24*capacity!I326),0)</f>
        <v>0</v>
      </c>
      <c r="F326" s="55">
        <f>IFERROR((generation!J326*1000)/(365*24*capacity!J326),0)</f>
        <v>0</v>
      </c>
      <c r="G326" s="55">
        <f>IFERROR((generation!K326*1000)/(365*24*capacity!K326),0)</f>
        <v>0</v>
      </c>
      <c r="H326" s="55">
        <f>IFERROR((generation!L326*1000)/(365*24*capacity!L326),0)</f>
        <v>0</v>
      </c>
      <c r="I326" s="55">
        <f>IFERROR((generation!M326*1000)/(365*24*capacity!M326),0)</f>
        <v>0</v>
      </c>
      <c r="J326" s="55">
        <f>IFERROR((generation!N326*1000)/(365*24*capacity!N326),0)</f>
        <v>0</v>
      </c>
      <c r="K326" s="55">
        <f>IFERROR((generation!O326*1000)/(365*24*capacity!O326),0)</f>
        <v>0</v>
      </c>
      <c r="L326" s="55">
        <f>IFERROR((generation!P326*1000)/(365*24*capacity!P326),0)</f>
        <v>0</v>
      </c>
      <c r="M326" s="55">
        <f>IF(AND(AVERAGE(D326:L326)&gt;0,AVERAGE(D326:L326)&lt;1),AVERAGE(D326:L326),CUF_sources!C$27)</f>
        <v>0.95</v>
      </c>
      <c r="N326" s="55">
        <f>IFERROR(M326*(CUF_sources!D$27/CUF_sources!C$27),0)</f>
        <v>0.95</v>
      </c>
      <c r="O326" s="55">
        <f>IFERROR(N326*(CUF_sources!E$27/CUF_sources!D$27),0)</f>
        <v>0.95</v>
      </c>
      <c r="P326" s="55">
        <f>IFERROR(O326*(CUF_sources!F$27/CUF_sources!E$27),0)</f>
        <v>0.95</v>
      </c>
      <c r="Q326" s="55">
        <f>IFERROR(P326*(CUF_sources!G$27/CUF_sources!F$27),0)</f>
        <v>0.95</v>
      </c>
      <c r="R326" s="55">
        <f>IFERROR(Q326*(CUF_sources!H$27/CUF_sources!G$27),0)</f>
        <v>0.95</v>
      </c>
      <c r="S326" s="55">
        <f>IFERROR(R326*(CUF_sources!I$27/CUF_sources!H$27),0)</f>
        <v>0.95</v>
      </c>
      <c r="T326" s="55">
        <f>IFERROR(S326*(CUF_sources!J$27/CUF_sources!I$27),0)</f>
        <v>0.95</v>
      </c>
      <c r="U326" s="55">
        <f>IF(M326&gt;0,M326,CUF_sources!C$27)</f>
        <v>0.95</v>
      </c>
      <c r="V326" s="55">
        <f>IFERROR(U326*(CUF_sources!D$27/CUF_sources!C$27),0)</f>
        <v>0.95</v>
      </c>
      <c r="W326" s="55">
        <f>IFERROR(V326*(CUF_sources!E$27/CUF_sources!D$27),0)</f>
        <v>0.95</v>
      </c>
      <c r="X326" s="55">
        <f>IFERROR(W326*(CUF_sources!F$27/CUF_sources!E$27),0)</f>
        <v>0.95</v>
      </c>
      <c r="Y326" s="55">
        <f>IFERROR(X326*(CUF_sources!G$27/CUF_sources!F$27),0)</f>
        <v>0.95</v>
      </c>
      <c r="Z326" s="55">
        <f>IFERROR(Y326*(CUF_sources!H$27/CUF_sources!G$27),0)</f>
        <v>0.95</v>
      </c>
      <c r="AA326" s="55">
        <f>IFERROR(Z326*(CUF_sources!I$27/CUF_sources!H$27),0)</f>
        <v>0.95</v>
      </c>
      <c r="AB326" s="55">
        <f>IFERROR(AA326*(CUF_sources!J$27/CUF_sources!I$27),0)</f>
        <v>0.95</v>
      </c>
      <c r="AC326" s="55">
        <f>CUF_sources!C$27</f>
        <v>0.95</v>
      </c>
      <c r="AD326" s="55">
        <f>CUF_sources!D$27</f>
        <v>0.95</v>
      </c>
      <c r="AE326" s="55">
        <f>CUF_sources!E$27</f>
        <v>0.95</v>
      </c>
      <c r="AF326" s="55">
        <f>CUF_sources!F$27</f>
        <v>0.95</v>
      </c>
      <c r="AG326" s="55">
        <f>CUF_sources!G$27</f>
        <v>0.95</v>
      </c>
      <c r="AH326" s="55">
        <f>CUF_sources!H$27</f>
        <v>0.95</v>
      </c>
      <c r="AI326" s="55">
        <f>CUF_sources!I$27</f>
        <v>0.95</v>
      </c>
      <c r="AJ326" s="55">
        <f>CUF_sources!J$27</f>
        <v>0.95</v>
      </c>
    </row>
    <row r="327" spans="1:36" ht="15" customHeight="1" x14ac:dyDescent="0.25">
      <c r="A327" s="9" t="s">
        <v>1</v>
      </c>
      <c r="B327" s="9" t="s">
        <v>29</v>
      </c>
      <c r="C327" s="9" t="s">
        <v>30</v>
      </c>
      <c r="D327" s="55">
        <f>IFERROR((generation!H327*1000)/(365*24*capacity!H327),0)</f>
        <v>0.73880721683929174</v>
      </c>
      <c r="E327" s="55">
        <f>IFERROR((generation!I327*1000)/(365*24*capacity!I327),0)</f>
        <v>0.71625459405278979</v>
      </c>
      <c r="F327" s="55">
        <f>IFERROR((generation!J327*1000)/(365*24*capacity!J327),0)</f>
        <v>0.6788061031295245</v>
      </c>
      <c r="G327" s="55">
        <f>IFERROR((generation!K327*1000)/(365*24*capacity!K327),0)</f>
        <v>0.5536897923110915</v>
      </c>
      <c r="H327" s="55">
        <f>IFERROR((generation!L327*1000)/(365*24*capacity!L327),0)</f>
        <v>0.40763092528966433</v>
      </c>
      <c r="I327" s="55">
        <f>IFERROR((generation!M327*1000)/(365*24*capacity!M327),0)</f>
        <v>0.62097481891333128</v>
      </c>
      <c r="J327" s="55">
        <f>IFERROR((generation!N327*1000)/(365*24*capacity!N327),0)</f>
        <v>0.5959950532724505</v>
      </c>
      <c r="K327" s="55">
        <f>IFERROR((generation!O327*1000)/(365*24*capacity!O327),0)</f>
        <v>0.5710567020498527</v>
      </c>
      <c r="L327" s="55">
        <f>IFERROR((generation!P327*1000)/(365*24*capacity!P327),0)</f>
        <v>0.5538479214849078</v>
      </c>
      <c r="M327" s="55">
        <f>IF(AND(AVERAGE(D327:L327)&gt;0,AVERAGE(D327:L327)&lt;1),AVERAGE(D327:L327),CUF_sources!C$15)</f>
        <v>0.60411812526032271</v>
      </c>
      <c r="N327" s="55">
        <f>IFERROR(M327*(CUF_sources!D$15/CUF_sources!C$15),0)</f>
        <v>0.60411812526032271</v>
      </c>
      <c r="O327" s="55">
        <f>IFERROR(N327*(CUF_sources!E$15/CUF_sources!D$15),0)</f>
        <v>0.60411812526032271</v>
      </c>
      <c r="P327" s="55">
        <f>IFERROR(O327*(CUF_sources!F$15/CUF_sources!E$15),0)</f>
        <v>0.60411812526032271</v>
      </c>
      <c r="Q327" s="55">
        <f>IFERROR(P327*(CUF_sources!G$15/CUF_sources!F$15),0)</f>
        <v>0.60411812526032271</v>
      </c>
      <c r="R327" s="55">
        <f>IFERROR(Q327*(CUF_sources!H$15/CUF_sources!G$15),0)</f>
        <v>0.60411812526032271</v>
      </c>
      <c r="S327" s="55">
        <f>IFERROR(R327*(CUF_sources!I$15/CUF_sources!H$15),0)</f>
        <v>0.60411812526032271</v>
      </c>
      <c r="T327" s="55">
        <f>IFERROR(S327*(CUF_sources!J$15/CUF_sources!I$15),0)</f>
        <v>0.60411812526032271</v>
      </c>
      <c r="U327" s="55">
        <f>IF(M327&lt;CUF_sources!C$15,CUF_sources!C$15,CUF!M327)</f>
        <v>0.85</v>
      </c>
      <c r="V327" s="55">
        <f>IFERROR(U327*(CUF_sources!D$15/CUF_sources!C$15),0)</f>
        <v>0.85</v>
      </c>
      <c r="W327" s="55">
        <f>IFERROR(V327*(CUF_sources!E$15/CUF_sources!D$15),0)</f>
        <v>0.85</v>
      </c>
      <c r="X327" s="55">
        <f>IFERROR(W327*(CUF_sources!F$15/CUF_sources!E$15),0)</f>
        <v>0.85</v>
      </c>
      <c r="Y327" s="55">
        <f>IFERROR(X327*(CUF_sources!G$15/CUF_sources!F$15),0)</f>
        <v>0.85</v>
      </c>
      <c r="Z327" s="55">
        <f>IFERROR(Y327*(CUF_sources!H$15/CUF_sources!G$15),0)</f>
        <v>0.85</v>
      </c>
      <c r="AA327" s="55">
        <f>IFERROR(Z327*(CUF_sources!I$15/CUF_sources!H$15),0)</f>
        <v>0.85</v>
      </c>
      <c r="AB327" s="55">
        <f>IFERROR(AA327*(CUF_sources!J$15/CUF_sources!I$15),0)</f>
        <v>0.85</v>
      </c>
      <c r="AC327" s="55">
        <f>CUF_sources!C$15</f>
        <v>0.85</v>
      </c>
      <c r="AD327" s="55">
        <f>CUF_sources!D$15</f>
        <v>0.85</v>
      </c>
      <c r="AE327" s="55">
        <f>CUF_sources!E$15</f>
        <v>0.85</v>
      </c>
      <c r="AF327" s="55">
        <f>CUF_sources!F$15</f>
        <v>0.85</v>
      </c>
      <c r="AG327" s="55">
        <f>CUF_sources!G$15</f>
        <v>0.85</v>
      </c>
      <c r="AH327" s="55">
        <f>CUF_sources!H$15</f>
        <v>0.85</v>
      </c>
      <c r="AI327" s="55">
        <f>CUF_sources!I$15</f>
        <v>0.85</v>
      </c>
      <c r="AJ327" s="55">
        <f>CUF_sources!J$15</f>
        <v>0.85</v>
      </c>
    </row>
    <row r="328" spans="1:36" ht="15" customHeight="1" x14ac:dyDescent="0.25">
      <c r="A328" s="9" t="s">
        <v>1</v>
      </c>
      <c r="B328" s="9" t="s">
        <v>31</v>
      </c>
      <c r="C328" s="9" t="s">
        <v>32</v>
      </c>
      <c r="D328" s="55">
        <f>IFERROR((generation!H328*1000)/(365*24*capacity!H328),0)</f>
        <v>0.69777397260273977</v>
      </c>
      <c r="E328" s="55">
        <f>IFERROR((generation!I328*1000)/(365*24*capacity!I328),0)</f>
        <v>0.7577054794520548</v>
      </c>
      <c r="F328" s="55">
        <f>IFERROR((generation!J328*1000)/(365*24*capacity!J328),0)</f>
        <v>0.72631278538812782</v>
      </c>
      <c r="G328" s="55">
        <f>IFERROR((generation!K328*1000)/(365*24*capacity!K328),0)</f>
        <v>9.7252992999864785E-2</v>
      </c>
      <c r="H328" s="55">
        <f>IFERROR((generation!L328*1000)/(365*24*capacity!L328),0)</f>
        <v>9.4119839716708606E-2</v>
      </c>
      <c r="I328" s="55">
        <f>IFERROR((generation!M328*1000)/(365*24*capacity!M328),0)</f>
        <v>9.7648076332896239E-2</v>
      </c>
      <c r="J328" s="55">
        <f>IFERROR((generation!N328*1000)/(365*24*capacity!N328),0)</f>
        <v>0.10999311813557273</v>
      </c>
      <c r="K328" s="55">
        <f>IFERROR((generation!O328*1000)/(365*24*capacity!O328),0)</f>
        <v>0.1111360656195073</v>
      </c>
      <c r="L328" s="55">
        <f>IFERROR((generation!P328*1000)/(365*24*capacity!P328),0)</f>
        <v>0.12380683350537994</v>
      </c>
      <c r="M328" s="55">
        <f>IF(AND(AVERAGE(D328:L328)&gt;0,AVERAGE(D328:L328)&lt;1),AVERAGE(D328:L328),CUF_sources!C$16)</f>
        <v>0.31286101819476131</v>
      </c>
      <c r="N328" s="55">
        <f>IFERROR(M328*(CUF_sources!D$16/CUF_sources!C$16),0)</f>
        <v>0.31286101819476131</v>
      </c>
      <c r="O328" s="55">
        <f>IFERROR(N328*(CUF_sources!E$16/CUF_sources!D$16),0)</f>
        <v>0.31286101819476131</v>
      </c>
      <c r="P328" s="55">
        <f>IFERROR(O328*(CUF_sources!F$16/CUF_sources!E$16),0)</f>
        <v>0.31286101819476131</v>
      </c>
      <c r="Q328" s="55">
        <f>IFERROR(P328*(CUF_sources!G$16/CUF_sources!F$16),0)</f>
        <v>0.31286101819476131</v>
      </c>
      <c r="R328" s="55">
        <f>IFERROR(Q328*(CUF_sources!H$16/CUF_sources!G$16),0)</f>
        <v>0.31286101819476131</v>
      </c>
      <c r="S328" s="55">
        <f>IFERROR(R328*(CUF_sources!I$16/CUF_sources!H$16),0)</f>
        <v>0.31286101819476131</v>
      </c>
      <c r="T328" s="55">
        <f>IFERROR(S328*(CUF_sources!J$16/CUF_sources!I$16),0)</f>
        <v>0.31286101819476131</v>
      </c>
      <c r="U328" s="55">
        <f>IF(M328&lt;CUF_sources!C$16,CUF_sources!C$16,CUF!M328)</f>
        <v>0.85</v>
      </c>
      <c r="V328" s="55">
        <f>IFERROR(U328*(CUF_sources!D$16/CUF_sources!C$16),0)</f>
        <v>0.85</v>
      </c>
      <c r="W328" s="55">
        <f>IFERROR(V328*(CUF_sources!E$16/CUF_sources!D$16),0)</f>
        <v>0.85</v>
      </c>
      <c r="X328" s="55">
        <f>IFERROR(W328*(CUF_sources!F$16/CUF_sources!E$16),0)</f>
        <v>0.85</v>
      </c>
      <c r="Y328" s="55">
        <f>IFERROR(X328*(CUF_sources!G$16/CUF_sources!F$16),0)</f>
        <v>0.85</v>
      </c>
      <c r="Z328" s="55">
        <f>IFERROR(Y328*(CUF_sources!H$16/CUF_sources!G$16),0)</f>
        <v>0.85</v>
      </c>
      <c r="AA328" s="55">
        <f>IFERROR(Z328*(CUF_sources!I$16/CUF_sources!H$16),0)</f>
        <v>0.85</v>
      </c>
      <c r="AB328" s="55">
        <f>IFERROR(AA328*(CUF_sources!J$16/CUF_sources!I$16),0)</f>
        <v>0.85</v>
      </c>
      <c r="AC328" s="55">
        <f>CUF_sources!C$16</f>
        <v>0.85</v>
      </c>
      <c r="AD328" s="55">
        <f>CUF_sources!D$16</f>
        <v>0.85</v>
      </c>
      <c r="AE328" s="55">
        <f>CUF_sources!E$16</f>
        <v>0.85</v>
      </c>
      <c r="AF328" s="55">
        <f>CUF_sources!F$16</f>
        <v>0.85</v>
      </c>
      <c r="AG328" s="55">
        <f>CUF_sources!G$16</f>
        <v>0.85</v>
      </c>
      <c r="AH328" s="55">
        <f>CUF_sources!H$16</f>
        <v>0.85</v>
      </c>
      <c r="AI328" s="55">
        <f>CUF_sources!I$16</f>
        <v>0.85</v>
      </c>
      <c r="AJ328" s="55">
        <f>CUF_sources!J$16</f>
        <v>0.85</v>
      </c>
    </row>
    <row r="329" spans="1:36" ht="15" customHeight="1" x14ac:dyDescent="0.25">
      <c r="A329" s="9" t="s">
        <v>1</v>
      </c>
      <c r="B329" s="9" t="s">
        <v>33</v>
      </c>
      <c r="C329" s="9" t="s">
        <v>34</v>
      </c>
      <c r="D329" s="55">
        <f>IFERROR((generation!H329*1000)/(365*24*capacity!H329),0)</f>
        <v>1.0312134968673676</v>
      </c>
      <c r="E329" s="55">
        <f>IFERROR((generation!I329*1000)/(365*24*capacity!I329),0)</f>
        <v>0.9172241690559626</v>
      </c>
      <c r="F329" s="55">
        <f>IFERROR((generation!J329*1000)/(365*24*capacity!J329),0)</f>
        <v>0.87939364978230861</v>
      </c>
      <c r="G329" s="55">
        <f>IFERROR((generation!K329*1000)/(365*24*capacity!K329),0)</f>
        <v>1.0569316130402464</v>
      </c>
      <c r="H329" s="55">
        <f>IFERROR((generation!L329*1000)/(365*24*capacity!L329),0)</f>
        <v>0.93713496867367529</v>
      </c>
      <c r="I329" s="55">
        <f>IFERROR((generation!M329*1000)/(365*24*capacity!M329),0)</f>
        <v>0.94825183179356487</v>
      </c>
      <c r="J329" s="55">
        <f>IFERROR((generation!N329*1000)/(365*24*capacity!N329),0)</f>
        <v>1.0428732611235001</v>
      </c>
      <c r="K329" s="55">
        <f>IFERROR((generation!O329*1000)/(365*24*capacity!O329),0)</f>
        <v>0.95844599527450358</v>
      </c>
      <c r="L329" s="55">
        <f>IFERROR((generation!P329*1000)/(365*24*capacity!P329),0)</f>
        <v>0.96588234708505893</v>
      </c>
      <c r="M329" s="55">
        <f>IF(AND(AVERAGE(D329:L329)&gt;0,AVERAGE(D329:L329)&lt;1),AVERAGE(D329:L329),CUF_sources!C$17)</f>
        <v>0.97081681474402082</v>
      </c>
      <c r="N329" s="55">
        <f>IFERROR(M329*(CUF_sources!D$17/CUF_sources!C$17),0)</f>
        <v>0.97081681474402082</v>
      </c>
      <c r="O329" s="55">
        <f>IFERROR(N329*(CUF_sources!E$17/CUF_sources!D$17),0)</f>
        <v>0.97081681474402082</v>
      </c>
      <c r="P329" s="55">
        <f>IFERROR(O329*(CUF_sources!F$17/CUF_sources!E$17),0)</f>
        <v>0.97081681474402082</v>
      </c>
      <c r="Q329" s="55">
        <f>IFERROR(P329*(CUF_sources!G$17/CUF_sources!F$17),0)</f>
        <v>0.97081681474402082</v>
      </c>
      <c r="R329" s="55">
        <f>IFERROR(Q329*(CUF_sources!H$17/CUF_sources!G$17),0)</f>
        <v>0.97081681474402082</v>
      </c>
      <c r="S329" s="55">
        <f>IFERROR(R329*(CUF_sources!I$17/CUF_sources!H$17),0)</f>
        <v>0.97081681474402082</v>
      </c>
      <c r="T329" s="55">
        <f>IFERROR(S329*(CUF_sources!J$17/CUF_sources!I$17),0)</f>
        <v>0.97081681474402082</v>
      </c>
      <c r="U329" s="55">
        <f>IF(M329&lt;CUF_sources!C$17,CUF_sources!C$17,CUF!M329)</f>
        <v>0.97081681474402082</v>
      </c>
      <c r="V329" s="55">
        <f>IFERROR(U329*(CUF_sources!D$17/CUF_sources!C$17),0)</f>
        <v>0.97081681474402082</v>
      </c>
      <c r="W329" s="55">
        <f>IFERROR(V329*(CUF_sources!E$17/CUF_sources!D$17),0)</f>
        <v>0.97081681474402082</v>
      </c>
      <c r="X329" s="55">
        <f>IFERROR(W329*(CUF_sources!F$17/CUF_sources!E$17),0)</f>
        <v>0.97081681474402082</v>
      </c>
      <c r="Y329" s="55">
        <f>IFERROR(X329*(CUF_sources!G$17/CUF_sources!F$17),0)</f>
        <v>0.97081681474402082</v>
      </c>
      <c r="Z329" s="55">
        <f>IFERROR(Y329*(CUF_sources!H$17/CUF_sources!G$17),0)</f>
        <v>0.97081681474402082</v>
      </c>
      <c r="AA329" s="55">
        <f>IFERROR(Z329*(CUF_sources!I$17/CUF_sources!H$17),0)</f>
        <v>0.97081681474402082</v>
      </c>
      <c r="AB329" s="55">
        <f>IFERROR(AA329*(CUF_sources!J$17/CUF_sources!I$17),0)</f>
        <v>0.97081681474402082</v>
      </c>
      <c r="AC329" s="55">
        <f>CUF_sources!C$17</f>
        <v>0.81</v>
      </c>
      <c r="AD329" s="55">
        <f>CUF_sources!D$17</f>
        <v>0.81</v>
      </c>
      <c r="AE329" s="55">
        <f>CUF_sources!E$17</f>
        <v>0.81</v>
      </c>
      <c r="AF329" s="55">
        <f>CUF_sources!F$17</f>
        <v>0.81</v>
      </c>
      <c r="AG329" s="55">
        <f>CUF_sources!G$17</f>
        <v>0.81</v>
      </c>
      <c r="AH329" s="55">
        <f>CUF_sources!H$17</f>
        <v>0.81</v>
      </c>
      <c r="AI329" s="55">
        <f>CUF_sources!I$17</f>
        <v>0.81</v>
      </c>
      <c r="AJ329" s="55">
        <f>CUF_sources!J$17</f>
        <v>0.81</v>
      </c>
    </row>
    <row r="330" spans="1:36" ht="15" customHeight="1" x14ac:dyDescent="0.25">
      <c r="A330" s="9" t="s">
        <v>1</v>
      </c>
      <c r="B330" s="9" t="s">
        <v>35</v>
      </c>
      <c r="C330" s="9" t="s">
        <v>36</v>
      </c>
      <c r="D330" s="55">
        <f>IFERROR((generation!H330*1000)/(365*24*capacity!H330),0)</f>
        <v>0.33763460844657756</v>
      </c>
      <c r="E330" s="55">
        <f>IFERROR((generation!I330*1000)/(365*24*capacity!I330),0)</f>
        <v>0.37203924610197142</v>
      </c>
      <c r="F330" s="55">
        <f>IFERROR((generation!J330*1000)/(365*24*capacity!J330),0)</f>
        <v>0.43266791103799551</v>
      </c>
      <c r="G330" s="55">
        <f>IFERROR((generation!K330*1000)/(365*24*capacity!K330),0)</f>
        <v>0.56073649515192514</v>
      </c>
      <c r="H330" s="55">
        <f>IFERROR((generation!L330*1000)/(365*24*capacity!L330),0)</f>
        <v>0.36055208829181434</v>
      </c>
      <c r="I330" s="55">
        <f>IFERROR((generation!M330*1000)/(365*24*capacity!M330),0)</f>
        <v>0.42221348179696078</v>
      </c>
      <c r="J330" s="55">
        <f>IFERROR((generation!N330*1000)/(365*24*capacity!N330),0)</f>
        <v>0.35103034941459488</v>
      </c>
      <c r="K330" s="55">
        <f>IFERROR((generation!O330*1000)/(365*24*capacity!O330),0)</f>
        <v>0.41577374602144401</v>
      </c>
      <c r="L330" s="55">
        <f>IFERROR((generation!P330*1000)/(365*24*capacity!P330),0)</f>
        <v>0.39574301002217654</v>
      </c>
      <c r="M330" s="55">
        <f>IF(AND(AVERAGE(D330:L330)&gt;0,AVERAGE(D330:L330)&lt;1),AVERAGE(D330:L330),CUF_sources!C$18)</f>
        <v>0.4053767706983844</v>
      </c>
      <c r="N330" s="55">
        <f>IFERROR(M330*(CUF_sources!D$18/CUF_sources!C$18),0)</f>
        <v>0.4053767706983844</v>
      </c>
      <c r="O330" s="55">
        <f>IFERROR(N330*(CUF_sources!E$18/CUF_sources!D$18),0)</f>
        <v>0.4053767706983844</v>
      </c>
      <c r="P330" s="55">
        <f>IFERROR(O330*(CUF_sources!F$18/CUF_sources!E$18),0)</f>
        <v>0.4053767706983844</v>
      </c>
      <c r="Q330" s="55">
        <f>IFERROR(P330*(CUF_sources!G$18/CUF_sources!F$18),0)</f>
        <v>0.4053767706983844</v>
      </c>
      <c r="R330" s="55">
        <f>IFERROR(Q330*(CUF_sources!H$18/CUF_sources!G$18),0)</f>
        <v>0.4053767706983844</v>
      </c>
      <c r="S330" s="55">
        <f>IFERROR(R330*(CUF_sources!I$18/CUF_sources!H$18),0)</f>
        <v>0.4053767706983844</v>
      </c>
      <c r="T330" s="55">
        <f>IFERROR(S330*(CUF_sources!J$18/CUF_sources!I$18),0)</f>
        <v>0.4053767706983844</v>
      </c>
      <c r="U330" s="55">
        <f>IF(M330&gt;0,M330,CUF_sources!C$18)</f>
        <v>0.4053767706983844</v>
      </c>
      <c r="V330" s="55">
        <f>IFERROR(U330*(CUF_sources!D$18/CUF_sources!C$18),0)</f>
        <v>0.4053767706983844</v>
      </c>
      <c r="W330" s="55">
        <f>IFERROR(V330*(CUF_sources!E$18/CUF_sources!D$18),0)</f>
        <v>0.4053767706983844</v>
      </c>
      <c r="X330" s="55">
        <f>IFERROR(W330*(CUF_sources!F$18/CUF_sources!E$18),0)</f>
        <v>0.4053767706983844</v>
      </c>
      <c r="Y330" s="55">
        <f>IFERROR(X330*(CUF_sources!G$18/CUF_sources!F$18),0)</f>
        <v>0.4053767706983844</v>
      </c>
      <c r="Z330" s="55">
        <f>IFERROR(Y330*(CUF_sources!H$18/CUF_sources!G$18),0)</f>
        <v>0.4053767706983844</v>
      </c>
      <c r="AA330" s="55">
        <f>IFERROR(Z330*(CUF_sources!I$18/CUF_sources!H$18),0)</f>
        <v>0.4053767706983844</v>
      </c>
      <c r="AB330" s="55">
        <f>IFERROR(AA330*(CUF_sources!J$18/CUF_sources!I$18),0)</f>
        <v>0.4053767706983844</v>
      </c>
      <c r="AC330" s="55">
        <f>CUF_sources!C$18</f>
        <v>0.37</v>
      </c>
      <c r="AD330" s="55">
        <f>CUF_sources!D$18</f>
        <v>0.37</v>
      </c>
      <c r="AE330" s="55">
        <f>CUF_sources!E$18</f>
        <v>0.37</v>
      </c>
      <c r="AF330" s="55">
        <f>CUF_sources!F$18</f>
        <v>0.37</v>
      </c>
      <c r="AG330" s="55">
        <f>CUF_sources!G$18</f>
        <v>0.37</v>
      </c>
      <c r="AH330" s="55">
        <f>CUF_sources!H$18</f>
        <v>0.37</v>
      </c>
      <c r="AI330" s="55">
        <f>CUF_sources!I$18</f>
        <v>0.37</v>
      </c>
      <c r="AJ330" s="55">
        <f>CUF_sources!J$18</f>
        <v>0.37</v>
      </c>
    </row>
    <row r="331" spans="1:36" ht="15" customHeight="1" x14ac:dyDescent="0.25">
      <c r="A331" s="9" t="s">
        <v>1</v>
      </c>
      <c r="B331" s="9" t="s">
        <v>79</v>
      </c>
      <c r="C331" s="9" t="s">
        <v>83</v>
      </c>
      <c r="D331" s="55">
        <f>IFERROR((generation!H331*1000)/(365*24*capacity!H331),0)</f>
        <v>0</v>
      </c>
      <c r="E331" s="55">
        <f>IFERROR((generation!I331*1000)/(365*24*capacity!I331),0)</f>
        <v>0</v>
      </c>
      <c r="F331" s="55">
        <f>IFERROR((generation!J331*1000)/(365*24*capacity!J331),0)</f>
        <v>0.12046232876712329</v>
      </c>
      <c r="G331" s="55">
        <f>IFERROR((generation!K331*1000)/(365*24*capacity!K331),0)</f>
        <v>0.12011986301369863</v>
      </c>
      <c r="H331" s="55">
        <f>IFERROR((generation!L331*1000)/(365*24*capacity!L331),0)</f>
        <v>0.1376255707762557</v>
      </c>
      <c r="I331" s="55">
        <f>IFERROR((generation!M331*1000)/(365*24*capacity!M331),0)</f>
        <v>0.13191780821917809</v>
      </c>
      <c r="J331" s="55">
        <f>IFERROR((generation!N331*1000)/(365*24*capacity!N331),0)</f>
        <v>0.13121082154134611</v>
      </c>
      <c r="K331" s="55">
        <f>IFERROR((generation!O331*1000)/(365*24*capacity!O331),0)</f>
        <v>0.13121969589982582</v>
      </c>
      <c r="L331" s="55">
        <f>IFERROR((generation!P331*1000)/(365*24*capacity!P331),0)</f>
        <v>0.13120067174743935</v>
      </c>
      <c r="M331" s="55">
        <f>IF(AND(AVERAGE(D331:L331)&gt;0,AVERAGE(D331:L331)&lt;1),AVERAGE(D331:L331),CUF_sources!C$19)</f>
        <v>0.10041741777387411</v>
      </c>
      <c r="N331" s="55">
        <f>IFERROR(M331*(CUF_sources!D$19/CUF_sources!C$19),0)</f>
        <v>0.12050090132864893</v>
      </c>
      <c r="O331" s="55">
        <f>IFERROR(N331*(CUF_sources!E$19/CUF_sources!D$19),0)</f>
        <v>0.13054264310603633</v>
      </c>
      <c r="P331" s="55">
        <f>IFERROR(O331*(CUF_sources!F$19/CUF_sources!E$19),0)</f>
        <v>0.14058438488342376</v>
      </c>
      <c r="Q331" s="55">
        <f>IFERROR(P331*(CUF_sources!G$19/CUF_sources!F$19),0)</f>
        <v>0.15062612666081115</v>
      </c>
      <c r="R331" s="55">
        <f>IFERROR(Q331*(CUF_sources!H$19/CUF_sources!G$19),0)</f>
        <v>0.16066786843819855</v>
      </c>
      <c r="S331" s="55">
        <f>IFERROR(R331*(CUF_sources!I$19/CUF_sources!H$19),0)</f>
        <v>0.17070961021558595</v>
      </c>
      <c r="T331" s="55">
        <f>IFERROR(S331*(CUF_sources!J$19/CUF_sources!I$19),0)</f>
        <v>0.18075135199297335</v>
      </c>
      <c r="U331" s="55">
        <f>IF(M331&gt;0,M331,CUF_sources!C$19)</f>
        <v>0.10041741777387411</v>
      </c>
      <c r="V331" s="55">
        <f>IFERROR(U331*(CUF_sources!D$19/CUF_sources!C$19),0)</f>
        <v>0.12050090132864893</v>
      </c>
      <c r="W331" s="55">
        <f>IFERROR(V331*(CUF_sources!E$19/CUF_sources!D$19),0)</f>
        <v>0.13054264310603633</v>
      </c>
      <c r="X331" s="55">
        <f>IFERROR(W331*(CUF_sources!F$19/CUF_sources!E$19),0)</f>
        <v>0.14058438488342376</v>
      </c>
      <c r="Y331" s="55">
        <f>IFERROR(X331*(CUF_sources!G$19/CUF_sources!F$19),0)</f>
        <v>0.15062612666081115</v>
      </c>
      <c r="Z331" s="55">
        <f>IFERROR(Y331*(CUF_sources!H$19/CUF_sources!G$19),0)</f>
        <v>0.16066786843819855</v>
      </c>
      <c r="AA331" s="55">
        <f>IFERROR(Z331*(CUF_sources!I$19/CUF_sources!H$19),0)</f>
        <v>0.17070961021558595</v>
      </c>
      <c r="AB331" s="55">
        <f>IFERROR(AA331*(CUF_sources!J$19/CUF_sources!I$19),0)</f>
        <v>0.18075135199297335</v>
      </c>
      <c r="AC331" s="55">
        <f>CUF_sources!C$19</f>
        <v>0.25</v>
      </c>
      <c r="AD331" s="55">
        <f>CUF_sources!D$19</f>
        <v>0.3</v>
      </c>
      <c r="AE331" s="55">
        <f>CUF_sources!E$19</f>
        <v>0.32499999999999996</v>
      </c>
      <c r="AF331" s="55">
        <f>CUF_sources!F$19</f>
        <v>0.35</v>
      </c>
      <c r="AG331" s="55">
        <f>CUF_sources!G$19</f>
        <v>0.375</v>
      </c>
      <c r="AH331" s="55">
        <f>CUF_sources!H$19</f>
        <v>0.4</v>
      </c>
      <c r="AI331" s="55">
        <f>CUF_sources!I$19</f>
        <v>0.42500000000000004</v>
      </c>
      <c r="AJ331" s="55">
        <f>CUF_sources!J$19</f>
        <v>0.45</v>
      </c>
    </row>
    <row r="332" spans="1:36" ht="15" customHeight="1" x14ac:dyDescent="0.25">
      <c r="A332" s="9" t="s">
        <v>1</v>
      </c>
      <c r="B332" s="9" t="s">
        <v>78</v>
      </c>
      <c r="C332" s="9" t="s">
        <v>84</v>
      </c>
      <c r="D332" s="55">
        <f>IFERROR((generation!H332*1000)/(365*24*capacity!H332),0)</f>
        <v>0</v>
      </c>
      <c r="E332" s="55">
        <f>IFERROR((generation!I332*1000)/(365*24*capacity!I332),0)</f>
        <v>0</v>
      </c>
      <c r="F332" s="55">
        <f>IFERROR((generation!J332*1000)/(365*24*capacity!J332),0)</f>
        <v>0</v>
      </c>
      <c r="G332" s="55">
        <f>IFERROR((generation!K332*1000)/(365*24*capacity!K332),0)</f>
        <v>0</v>
      </c>
      <c r="H332" s="55">
        <f>IFERROR((generation!L332*1000)/(365*24*capacity!L332),0)</f>
        <v>0</v>
      </c>
      <c r="I332" s="55">
        <f>IFERROR((generation!M332*1000)/(365*24*capacity!M332),0)</f>
        <v>0</v>
      </c>
      <c r="J332" s="55">
        <f>IFERROR((generation!N332*1000)/(365*24*capacity!N332),0)</f>
        <v>0</v>
      </c>
      <c r="K332" s="55">
        <f>IFERROR((generation!O332*1000)/(365*24*capacity!O332),0)</f>
        <v>0</v>
      </c>
      <c r="L332" s="55">
        <f>IFERROR((generation!P332*1000)/(365*24*capacity!P332),0)</f>
        <v>0</v>
      </c>
      <c r="M332" s="55">
        <f>IF(AND(AVERAGE(D332:L332)&gt;0,AVERAGE(D332:L332)&lt;1),AVERAGE(D332:L332),CUF_sources!C$20)</f>
        <v>0.35714285714285715</v>
      </c>
      <c r="N332" s="55">
        <f>IFERROR(M332*(CUF_sources!D$20/CUF_sources!C$20),0)</f>
        <v>0.4</v>
      </c>
      <c r="O332" s="55">
        <f>IFERROR(N332*(CUF_sources!E$20/CUF_sources!D$20),0)</f>
        <v>0.43</v>
      </c>
      <c r="P332" s="55">
        <f>IFERROR(O332*(CUF_sources!F$20/CUF_sources!E$20),0)</f>
        <v>0.45999999999999996</v>
      </c>
      <c r="Q332" s="55">
        <f>IFERROR(P332*(CUF_sources!G$20/CUF_sources!F$20),0)</f>
        <v>0.46999999999999992</v>
      </c>
      <c r="R332" s="55">
        <f>IFERROR(Q332*(CUF_sources!H$20/CUF_sources!G$20),0)</f>
        <v>0.47999999999999987</v>
      </c>
      <c r="S332" s="55">
        <f>IFERROR(R332*(CUF_sources!I$20/CUF_sources!H$20),0)</f>
        <v>0.47999999999999987</v>
      </c>
      <c r="T332" s="55">
        <f>IFERROR(S332*(CUF_sources!J$20/CUF_sources!I$20),0)</f>
        <v>0.47999999999999987</v>
      </c>
      <c r="U332" s="55">
        <f>IF(M332&gt;0,M332,CUF_sources!C$20)</f>
        <v>0.35714285714285715</v>
      </c>
      <c r="V332" s="55">
        <f>IFERROR(U332*(CUF_sources!D$20/CUF_sources!C$20),0)</f>
        <v>0.4</v>
      </c>
      <c r="W332" s="55">
        <f>IFERROR(V332*(CUF_sources!E$20/CUF_sources!D$20),0)</f>
        <v>0.43</v>
      </c>
      <c r="X332" s="55">
        <f>IFERROR(W332*(CUF_sources!F$20/CUF_sources!E$20),0)</f>
        <v>0.45999999999999996</v>
      </c>
      <c r="Y332" s="55">
        <f>IFERROR(X332*(CUF_sources!G$20/CUF_sources!F$20),0)</f>
        <v>0.46999999999999992</v>
      </c>
      <c r="Z332" s="55">
        <f>IFERROR(Y332*(CUF_sources!H$20/CUF_sources!G$20),0)</f>
        <v>0.47999999999999987</v>
      </c>
      <c r="AA332" s="55">
        <f>IFERROR(Z332*(CUF_sources!I$20/CUF_sources!H$20),0)</f>
        <v>0.47999999999999987</v>
      </c>
      <c r="AB332" s="55">
        <f>IFERROR(AA332*(CUF_sources!J$20/CUF_sources!I$20),0)</f>
        <v>0.47999999999999987</v>
      </c>
      <c r="AC332" s="55">
        <f>CUF_sources!C$20</f>
        <v>0.35714285714285715</v>
      </c>
      <c r="AD332" s="55">
        <f>CUF_sources!D$20</f>
        <v>0.4</v>
      </c>
      <c r="AE332" s="55">
        <f>CUF_sources!E$20</f>
        <v>0.43000000000000005</v>
      </c>
      <c r="AF332" s="55">
        <f>CUF_sources!F$20</f>
        <v>0.46</v>
      </c>
      <c r="AG332" s="55">
        <f>CUF_sources!G$20</f>
        <v>0.47</v>
      </c>
      <c r="AH332" s="55">
        <f>CUF_sources!H$20</f>
        <v>0.48</v>
      </c>
      <c r="AI332" s="55">
        <f>CUF_sources!I$20</f>
        <v>0.48</v>
      </c>
      <c r="AJ332" s="55">
        <f>CUF_sources!J$20</f>
        <v>0.48</v>
      </c>
    </row>
    <row r="333" spans="1:36" ht="15" customHeight="1" x14ac:dyDescent="0.25">
      <c r="A333" s="9" t="s">
        <v>1</v>
      </c>
      <c r="B333" s="9" t="s">
        <v>37</v>
      </c>
      <c r="C333" s="9" t="s">
        <v>38</v>
      </c>
      <c r="D333" s="55">
        <f>IFERROR((generation!H333*1000)/(365*24*capacity!H333),0)</f>
        <v>0</v>
      </c>
      <c r="E333" s="55">
        <f>IFERROR((generation!I333*1000)/(365*24*capacity!I333),0)</f>
        <v>0</v>
      </c>
      <c r="F333" s="55">
        <f>IFERROR((generation!J333*1000)/(365*24*capacity!J333),0)</f>
        <v>0</v>
      </c>
      <c r="G333" s="55">
        <f>IFERROR((generation!K333*1000)/(365*24*capacity!K333),0)</f>
        <v>0</v>
      </c>
      <c r="H333" s="55">
        <f>IFERROR((generation!L333*1000)/(365*24*capacity!L333),0)</f>
        <v>0</v>
      </c>
      <c r="I333" s="55">
        <f>IFERROR((generation!M333*1000)/(365*24*capacity!M333),0)</f>
        <v>0</v>
      </c>
      <c r="J333" s="55">
        <f>IFERROR((generation!N333*1000)/(365*24*capacity!N333),0)</f>
        <v>2.8336088804912611E-2</v>
      </c>
      <c r="K333" s="55">
        <f>IFERROR((generation!O333*1000)/(365*24*capacity!O333),0)</f>
        <v>3.6358447488584474E-2</v>
      </c>
      <c r="L333" s="55">
        <f>IFERROR((generation!P333*1000)/(365*24*capacity!P333),0)</f>
        <v>2.0683750590458197E-2</v>
      </c>
      <c r="M333" s="55">
        <f>IF(AND(AVERAGE(D333:L333)&gt;0,AVERAGE(D333:L333)&lt;1),AVERAGE(D333:L333),CUF_sources!C$21)</f>
        <v>9.4864763204394759E-3</v>
      </c>
      <c r="N333" s="55">
        <f>IFERROR(M333*(CUF_sources!D$21/CUF_sources!C$21),0)</f>
        <v>9.4864763204394759E-3</v>
      </c>
      <c r="O333" s="55">
        <f>IFERROR(N333*(CUF_sources!E$21/CUF_sources!D$21),0)</f>
        <v>9.4864763204394759E-3</v>
      </c>
      <c r="P333" s="55">
        <f>IFERROR(O333*(CUF_sources!F$21/CUF_sources!E$21),0)</f>
        <v>9.4864763204394759E-3</v>
      </c>
      <c r="Q333" s="55">
        <f>IFERROR(P333*(CUF_sources!G$21/CUF_sources!F$21),0)</f>
        <v>9.4864763204394759E-3</v>
      </c>
      <c r="R333" s="55">
        <f>IFERROR(Q333*(CUF_sources!H$21/CUF_sources!G$21),0)</f>
        <v>9.4864763204394759E-3</v>
      </c>
      <c r="S333" s="55">
        <f>IFERROR(R333*(CUF_sources!I$21/CUF_sources!H$21),0)</f>
        <v>9.4864763204394759E-3</v>
      </c>
      <c r="T333" s="55">
        <f>IFERROR(S333*(CUF_sources!J$21/CUF_sources!I$21),0)</f>
        <v>9.4864763204394759E-3</v>
      </c>
      <c r="U333" s="55">
        <f>IF(M333&lt;CUF_sources!C$21,CUF_sources!C$21,CUF!M333)</f>
        <v>0.85</v>
      </c>
      <c r="V333" s="55">
        <f>IFERROR(U333*(CUF_sources!D$21/CUF_sources!C$21),0)</f>
        <v>0.85</v>
      </c>
      <c r="W333" s="55">
        <f>IFERROR(V333*(CUF_sources!E$21/CUF_sources!D$21),0)</f>
        <v>0.85</v>
      </c>
      <c r="X333" s="55">
        <f>IFERROR(W333*(CUF_sources!F$21/CUF_sources!E$21),0)</f>
        <v>0.85</v>
      </c>
      <c r="Y333" s="55">
        <f>IFERROR(X333*(CUF_sources!G$21/CUF_sources!F$21),0)</f>
        <v>0.85</v>
      </c>
      <c r="Z333" s="55">
        <f>IFERROR(Y333*(CUF_sources!H$21/CUF_sources!G$21),0)</f>
        <v>0.85</v>
      </c>
      <c r="AA333" s="55">
        <f>IFERROR(Z333*(CUF_sources!I$21/CUF_sources!H$21),0)</f>
        <v>0.85</v>
      </c>
      <c r="AB333" s="55">
        <f>IFERROR(AA333*(CUF_sources!J$21/CUF_sources!I$21),0)</f>
        <v>0.85</v>
      </c>
      <c r="AC333" s="55">
        <f>CUF_sources!C$21</f>
        <v>0.85</v>
      </c>
      <c r="AD333" s="55">
        <f>CUF_sources!D$21</f>
        <v>0.85</v>
      </c>
      <c r="AE333" s="55">
        <f>CUF_sources!E$21</f>
        <v>0.85</v>
      </c>
      <c r="AF333" s="55">
        <f>CUF_sources!F$21</f>
        <v>0.85</v>
      </c>
      <c r="AG333" s="55">
        <f>CUF_sources!G$21</f>
        <v>0.85</v>
      </c>
      <c r="AH333" s="55">
        <f>CUF_sources!H$21</f>
        <v>0.85</v>
      </c>
      <c r="AI333" s="55">
        <f>CUF_sources!I$21</f>
        <v>0.85</v>
      </c>
      <c r="AJ333" s="55">
        <f>CUF_sources!J$21</f>
        <v>0.85</v>
      </c>
    </row>
    <row r="334" spans="1:36" ht="15" customHeight="1" x14ac:dyDescent="0.25">
      <c r="A334" s="9" t="s">
        <v>1</v>
      </c>
      <c r="B334" s="9" t="s">
        <v>39</v>
      </c>
      <c r="C334" s="9" t="s">
        <v>40</v>
      </c>
      <c r="D334" s="55">
        <f>IFERROR((generation!H334*1000)/(365*24*capacity!H334),0)</f>
        <v>0.51037828688395526</v>
      </c>
      <c r="E334" s="55">
        <f>IFERROR((generation!I334*1000)/(365*24*capacity!I334),0)</f>
        <v>1.0401826484018264</v>
      </c>
      <c r="F334" s="55">
        <f>IFERROR((generation!J334*1000)/(365*24*capacity!J334),0)</f>
        <v>1.0201598173515982</v>
      </c>
      <c r="G334" s="55">
        <f>IFERROR((generation!K334*1000)/(365*24*capacity!K334),0)</f>
        <v>1.0110121765601217</v>
      </c>
      <c r="H334" s="55">
        <f>IFERROR((generation!L334*1000)/(365*24*capacity!L334),0)</f>
        <v>1.0471347031963469</v>
      </c>
      <c r="I334" s="55">
        <f>IFERROR((generation!M334*1000)/(365*24*capacity!M334),0)</f>
        <v>1.1047983257229832</v>
      </c>
      <c r="J334" s="55">
        <f>IFERROR((generation!N334*1000)/(365*24*capacity!N334),0)</f>
        <v>0.1219188689899178</v>
      </c>
      <c r="K334" s="55">
        <f>IFERROR((generation!O334*1000)/(365*24*capacity!O334),0)</f>
        <v>0.11373105874491463</v>
      </c>
      <c r="L334" s="55">
        <f>IFERROR((generation!P334*1000)/(365*24*capacity!P334),0)</f>
        <v>9.9883017823985565E-2</v>
      </c>
      <c r="M334" s="55">
        <f>IF(AND(AVERAGE(D334:L334)&gt;0,AVERAGE(D334:L334)&lt;1),AVERAGE(D334:L334),CUF_sources!C$22)</f>
        <v>0.6743554337417389</v>
      </c>
      <c r="N334" s="55">
        <f>IFERROR(M334*(CUF_sources!D$22/CUF_sources!C$22),0)</f>
        <v>0.6743554337417389</v>
      </c>
      <c r="O334" s="55">
        <f>IFERROR(N334*(CUF_sources!E$22/CUF_sources!D$22),0)</f>
        <v>0.6743554337417389</v>
      </c>
      <c r="P334" s="55">
        <f>IFERROR(O334*(CUF_sources!F$22/CUF_sources!E$22),0)</f>
        <v>0.6743554337417389</v>
      </c>
      <c r="Q334" s="55">
        <f>IFERROR(P334*(CUF_sources!G$22/CUF_sources!F$22),0)</f>
        <v>0.6743554337417389</v>
      </c>
      <c r="R334" s="55">
        <f>IFERROR(Q334*(CUF_sources!H$22/CUF_sources!G$22),0)</f>
        <v>0.6743554337417389</v>
      </c>
      <c r="S334" s="55">
        <f>IFERROR(R334*(CUF_sources!I$22/CUF_sources!H$22),0)</f>
        <v>0.6743554337417389</v>
      </c>
      <c r="T334" s="55">
        <f>IFERROR(S334*(CUF_sources!J$22/CUF_sources!I$22),0)</f>
        <v>0.6743554337417389</v>
      </c>
      <c r="U334" s="55">
        <f>IF(M334&lt;CUF_sources!C$22,CUF_sources!C$22,CUF!M334)</f>
        <v>0.7</v>
      </c>
      <c r="V334" s="55">
        <f>IFERROR(U334*(CUF_sources!D$22/CUF_sources!C$22),0)</f>
        <v>0.7</v>
      </c>
      <c r="W334" s="55">
        <f>IFERROR(V334*(CUF_sources!E$22/CUF_sources!D$22),0)</f>
        <v>0.7</v>
      </c>
      <c r="X334" s="55">
        <f>IFERROR(W334*(CUF_sources!F$22/CUF_sources!E$22),0)</f>
        <v>0.7</v>
      </c>
      <c r="Y334" s="55">
        <f>IFERROR(X334*(CUF_sources!G$22/CUF_sources!F$22),0)</f>
        <v>0.7</v>
      </c>
      <c r="Z334" s="55">
        <f>IFERROR(Y334*(CUF_sources!H$22/CUF_sources!G$22),0)</f>
        <v>0.7</v>
      </c>
      <c r="AA334" s="55">
        <f>IFERROR(Z334*(CUF_sources!I$22/CUF_sources!H$22),0)</f>
        <v>0.7</v>
      </c>
      <c r="AB334" s="55">
        <f>IFERROR(AA334*(CUF_sources!J$22/CUF_sources!I$22),0)</f>
        <v>0.7</v>
      </c>
      <c r="AC334" s="55">
        <f>CUF_sources!C$22</f>
        <v>0.7</v>
      </c>
      <c r="AD334" s="55">
        <f>CUF_sources!D$22</f>
        <v>0.7</v>
      </c>
      <c r="AE334" s="55">
        <f>CUF_sources!E$22</f>
        <v>0.7</v>
      </c>
      <c r="AF334" s="55">
        <f>CUF_sources!F$22</f>
        <v>0.7</v>
      </c>
      <c r="AG334" s="55">
        <f>CUF_sources!G$22</f>
        <v>0.7</v>
      </c>
      <c r="AH334" s="55">
        <f>CUF_sources!H$22</f>
        <v>0.7</v>
      </c>
      <c r="AI334" s="55">
        <f>CUF_sources!I$22</f>
        <v>0.7</v>
      </c>
      <c r="AJ334" s="55">
        <f>CUF_sources!J$22</f>
        <v>0.7</v>
      </c>
    </row>
    <row r="335" spans="1:36" ht="15" customHeight="1" x14ac:dyDescent="0.25">
      <c r="A335" s="9" t="s">
        <v>1</v>
      </c>
      <c r="B335" s="9" t="s">
        <v>80</v>
      </c>
      <c r="C335" s="9" t="s">
        <v>85</v>
      </c>
      <c r="D335" s="55">
        <f>IFERROR((generation!H335*1000)/(365*24*capacity!H335),0)</f>
        <v>0</v>
      </c>
      <c r="E335" s="55">
        <f>IFERROR((generation!I335*1000)/(365*24*capacity!I335),0)</f>
        <v>0</v>
      </c>
      <c r="F335" s="55">
        <f>IFERROR((generation!J335*1000)/(365*24*capacity!J335),0)</f>
        <v>0</v>
      </c>
      <c r="G335" s="55">
        <f>IFERROR((generation!K335*1000)/(365*24*capacity!K335),0)</f>
        <v>0</v>
      </c>
      <c r="H335" s="55">
        <f>IFERROR((generation!L335*1000)/(365*24*capacity!L335),0)</f>
        <v>0</v>
      </c>
      <c r="I335" s="55">
        <f>IFERROR((generation!M335*1000)/(365*24*capacity!M335),0)</f>
        <v>0</v>
      </c>
      <c r="J335" s="55">
        <f>IFERROR((generation!N335*1000)/(365*24*capacity!N335),0)</f>
        <v>0</v>
      </c>
      <c r="K335" s="55">
        <f>IFERROR((generation!O335*1000)/(365*24*capacity!O335),0)</f>
        <v>0</v>
      </c>
      <c r="L335" s="55">
        <f>IFERROR((generation!P335*1000)/(365*24*capacity!P335),0)</f>
        <v>0</v>
      </c>
      <c r="M335" s="55">
        <f>IF(AND(AVERAGE(D335:L335)&gt;0,AVERAGE(D335:L335)&lt;1),AVERAGE(D335:L335),CUF_sources!C$23)</f>
        <v>0.18285714285714286</v>
      </c>
      <c r="N335" s="55">
        <f>IFERROR(M335*(CUF_sources!D$23/CUF_sources!C$23),0)</f>
        <v>0.19</v>
      </c>
      <c r="O335" s="55">
        <f>IFERROR(N335*(CUF_sources!E$23/CUF_sources!D$23),0)</f>
        <v>0.19500000000000001</v>
      </c>
      <c r="P335" s="55">
        <f>IFERROR(O335*(CUF_sources!F$23/CUF_sources!E$23),0)</f>
        <v>0.20000000000000004</v>
      </c>
      <c r="Q335" s="55">
        <f>IFERROR(P335*(CUF_sources!G$23/CUF_sources!F$23),0)</f>
        <v>0.20500000000000002</v>
      </c>
      <c r="R335" s="55">
        <f>IFERROR(Q335*(CUF_sources!H$23/CUF_sources!G$23),0)</f>
        <v>0.20999999999999996</v>
      </c>
      <c r="S335" s="55">
        <f>IFERROR(R335*(CUF_sources!I$23/CUF_sources!H$23),0)</f>
        <v>0.20999999999999996</v>
      </c>
      <c r="T335" s="55">
        <f>IFERROR(S335*(CUF_sources!J$23/CUF_sources!I$23),0)</f>
        <v>0.20999999999999996</v>
      </c>
      <c r="U335" s="55">
        <f>IF(M335&gt;0,M335,CUF_sources!C$23)</f>
        <v>0.18285714285714286</v>
      </c>
      <c r="V335" s="55">
        <f>IFERROR(U335*(CUF_sources!D$23/CUF_sources!C$23),0)</f>
        <v>0.19</v>
      </c>
      <c r="W335" s="55">
        <f>IFERROR(V335*(CUF_sources!E$23/CUF_sources!D$23),0)</f>
        <v>0.19500000000000001</v>
      </c>
      <c r="X335" s="55">
        <f>IFERROR(W335*(CUF_sources!F$23/CUF_sources!E$23),0)</f>
        <v>0.20000000000000004</v>
      </c>
      <c r="Y335" s="55">
        <f>IFERROR(X335*(CUF_sources!G$23/CUF_sources!F$23),0)</f>
        <v>0.20500000000000002</v>
      </c>
      <c r="Z335" s="55">
        <f>IFERROR(Y335*(CUF_sources!H$23/CUF_sources!G$23),0)</f>
        <v>0.20999999999999996</v>
      </c>
      <c r="AA335" s="55">
        <f>IFERROR(Z335*(CUF_sources!I$23/CUF_sources!H$23),0)</f>
        <v>0.20999999999999996</v>
      </c>
      <c r="AB335" s="55">
        <f>IFERROR(AA335*(CUF_sources!J$23/CUF_sources!I$23),0)</f>
        <v>0.20999999999999996</v>
      </c>
      <c r="AC335" s="55">
        <f>CUF_sources!C$23</f>
        <v>0.18285714285714286</v>
      </c>
      <c r="AD335" s="55">
        <f>CUF_sources!D$23</f>
        <v>0.19</v>
      </c>
      <c r="AE335" s="55">
        <f>CUF_sources!E$23</f>
        <v>0.19500000000000001</v>
      </c>
      <c r="AF335" s="55">
        <f>CUF_sources!F$23</f>
        <v>0.2</v>
      </c>
      <c r="AG335" s="55">
        <f>CUF_sources!G$23</f>
        <v>0.20500000000000002</v>
      </c>
      <c r="AH335" s="55">
        <f>CUF_sources!H$23</f>
        <v>0.21</v>
      </c>
      <c r="AI335" s="55">
        <f>CUF_sources!I$23</f>
        <v>0.21</v>
      </c>
      <c r="AJ335" s="55">
        <f>CUF_sources!J$23</f>
        <v>0.21</v>
      </c>
    </row>
    <row r="336" spans="1:36" ht="15" customHeight="1" x14ac:dyDescent="0.25">
      <c r="A336" s="9" t="s">
        <v>1</v>
      </c>
      <c r="B336" s="9" t="s">
        <v>81</v>
      </c>
      <c r="C336" s="9" t="s">
        <v>86</v>
      </c>
      <c r="D336" s="55">
        <f>IFERROR((generation!H336*1000)/(365*24*capacity!H336),0)</f>
        <v>0.13158695826323799</v>
      </c>
      <c r="E336" s="55">
        <f>IFERROR((generation!I336*1000)/(365*24*capacity!I336),0)</f>
        <v>0.13088140716444788</v>
      </c>
      <c r="F336" s="55">
        <f>IFERROR((generation!J336*1000)/(365*24*capacity!J336),0)</f>
        <v>0.13128708519522378</v>
      </c>
      <c r="G336" s="55">
        <f>IFERROR((generation!K336*1000)/(365*24*capacity!K336),0)</f>
        <v>0.13146743247947254</v>
      </c>
      <c r="H336" s="55">
        <f>IFERROR((generation!L336*1000)/(365*24*capacity!L336),0)</f>
        <v>0.13153370937416062</v>
      </c>
      <c r="I336" s="55">
        <f>IFERROR((generation!M336*1000)/(365*24*capacity!M336),0)</f>
        <v>0.13104434907010015</v>
      </c>
      <c r="J336" s="55">
        <f>IFERROR((generation!N336*1000)/(365*24*capacity!N336),0)</f>
        <v>0.13130027826498816</v>
      </c>
      <c r="K336" s="55">
        <f>IFERROR((generation!O336*1000)/(365*24*capacity!O336),0)</f>
        <v>0.11793005261872516</v>
      </c>
      <c r="L336" s="55">
        <f>IFERROR((generation!P336*1000)/(365*24*capacity!P336),0)</f>
        <v>0.13112884183374182</v>
      </c>
      <c r="M336" s="55">
        <f>IF(AND(AVERAGE(D336:L336)&gt;0,AVERAGE(D336:L336)&lt;1),AVERAGE(D336:L336),CUF_sources!C$24)</f>
        <v>0.12979556825156646</v>
      </c>
      <c r="N336" s="55">
        <f>IFERROR(M336*(CUF_sources!D$24/CUF_sources!C$24),0)</f>
        <v>0.12979556825156646</v>
      </c>
      <c r="O336" s="55">
        <f>IFERROR(N336*(CUF_sources!E$24/CUF_sources!D$24),0)</f>
        <v>0.13520371692871508</v>
      </c>
      <c r="P336" s="55">
        <f>IFERROR(O336*(CUF_sources!F$24/CUF_sources!E$24),0)</f>
        <v>0.1406118656058637</v>
      </c>
      <c r="Q336" s="55">
        <f>IFERROR(P336*(CUF_sources!G$24/CUF_sources!F$24),0)</f>
        <v>0.14602001428301231</v>
      </c>
      <c r="R336" s="55">
        <f>IFERROR(Q336*(CUF_sources!H$24/CUF_sources!G$24),0)</f>
        <v>0.1514281629601609</v>
      </c>
      <c r="S336" s="55">
        <f>IFERROR(R336*(CUF_sources!I$24/CUF_sources!H$24),0)</f>
        <v>0.1514281629601609</v>
      </c>
      <c r="T336" s="55">
        <f>IFERROR(S336*(CUF_sources!J$24/CUF_sources!I$24),0)</f>
        <v>0.1514281629601609</v>
      </c>
      <c r="U336" s="55">
        <f>IF(M336&gt;0,M336,CUF_sources!C$24)</f>
        <v>0.12979556825156646</v>
      </c>
      <c r="V336" s="55">
        <f>IFERROR(U336*(CUF_sources!D$24/CUF_sources!C$24),0)</f>
        <v>0.12979556825156646</v>
      </c>
      <c r="W336" s="55">
        <f>IFERROR(V336*(CUF_sources!E$24/CUF_sources!D$24),0)</f>
        <v>0.13520371692871508</v>
      </c>
      <c r="X336" s="55">
        <f>IFERROR(W336*(CUF_sources!F$24/CUF_sources!E$24),0)</f>
        <v>0.1406118656058637</v>
      </c>
      <c r="Y336" s="55">
        <f>IFERROR(X336*(CUF_sources!G$24/CUF_sources!F$24),0)</f>
        <v>0.14602001428301231</v>
      </c>
      <c r="Z336" s="55">
        <f>IFERROR(Y336*(CUF_sources!H$24/CUF_sources!G$24),0)</f>
        <v>0.1514281629601609</v>
      </c>
      <c r="AA336" s="55">
        <f>IFERROR(Z336*(CUF_sources!I$24/CUF_sources!H$24),0)</f>
        <v>0.1514281629601609</v>
      </c>
      <c r="AB336" s="55">
        <f>IFERROR(AA336*(CUF_sources!J$24/CUF_sources!I$24),0)</f>
        <v>0.1514281629601609</v>
      </c>
      <c r="AC336" s="55">
        <f>CUF_sources!C$24</f>
        <v>0.12</v>
      </c>
      <c r="AD336" s="55">
        <f>CUF_sources!D$24</f>
        <v>0.12</v>
      </c>
      <c r="AE336" s="55">
        <f>CUF_sources!E$24</f>
        <v>0.125</v>
      </c>
      <c r="AF336" s="55">
        <f>CUF_sources!F$24</f>
        <v>0.13</v>
      </c>
      <c r="AG336" s="55">
        <f>CUF_sources!G$24</f>
        <v>0.13500000000000001</v>
      </c>
      <c r="AH336" s="55">
        <f>CUF_sources!H$24</f>
        <v>0.14000000000000001</v>
      </c>
      <c r="AI336" s="55">
        <f>CUF_sources!I$24</f>
        <v>0.14000000000000001</v>
      </c>
      <c r="AJ336" s="55">
        <f>CUF_sources!J$24</f>
        <v>0.14000000000000001</v>
      </c>
    </row>
    <row r="337" spans="1:36" ht="15" customHeight="1" x14ac:dyDescent="0.25">
      <c r="A337" s="9" t="s">
        <v>1</v>
      </c>
      <c r="B337" s="9" t="s">
        <v>41</v>
      </c>
      <c r="C337" s="9" t="s">
        <v>42</v>
      </c>
      <c r="D337" s="55">
        <f>IFERROR((generation!H337*1000)/(365*24*capacity!H337),0)</f>
        <v>0</v>
      </c>
      <c r="E337" s="55">
        <f>IFERROR((generation!I337*1000)/(365*24*capacity!I337),0)</f>
        <v>0</v>
      </c>
      <c r="F337" s="55">
        <f>IFERROR((generation!J337*1000)/(365*24*capacity!J337),0)</f>
        <v>0</v>
      </c>
      <c r="G337" s="55">
        <f>IFERROR((generation!K337*1000)/(365*24*capacity!K337),0)</f>
        <v>0</v>
      </c>
      <c r="H337" s="55">
        <f>IFERROR((generation!L337*1000)/(365*24*capacity!L337),0)</f>
        <v>0</v>
      </c>
      <c r="I337" s="55">
        <f>IFERROR((generation!M337*1000)/(365*24*capacity!M337),0)</f>
        <v>0</v>
      </c>
      <c r="J337" s="55">
        <f>IFERROR((generation!N337*1000)/(365*24*capacity!N337),0)</f>
        <v>0</v>
      </c>
      <c r="K337" s="55">
        <f>IFERROR((generation!O337*1000)/(365*24*capacity!O337),0)</f>
        <v>0</v>
      </c>
      <c r="L337" s="55">
        <f>IFERROR((generation!P337*1000)/(365*24*capacity!P337),0)</f>
        <v>0</v>
      </c>
      <c r="M337" s="55">
        <f>IF(AND(AVERAGE(D337:L337)&gt;0,AVERAGE(D337:L337)&lt;1),AVERAGE(D337:L337),CUF_sources!C$25)</f>
        <v>0.37285714285714283</v>
      </c>
      <c r="N337" s="55">
        <f>IFERROR(M337*(CUF_sources!D$25/CUF_sources!C$25),0)</f>
        <v>0.38000000000000006</v>
      </c>
      <c r="O337" s="55">
        <f>IFERROR(N337*(CUF_sources!E$25/CUF_sources!D$25),0)</f>
        <v>0.39000000000000007</v>
      </c>
      <c r="P337" s="55">
        <f>IFERROR(O337*(CUF_sources!F$25/CUF_sources!E$25),0)</f>
        <v>0.40000000000000013</v>
      </c>
      <c r="Q337" s="55">
        <f>IFERROR(P337*(CUF_sources!G$25/CUF_sources!F$25),0)</f>
        <v>0.40500000000000014</v>
      </c>
      <c r="R337" s="55">
        <f>IFERROR(Q337*(CUF_sources!H$25/CUF_sources!G$25),0)</f>
        <v>0.41000000000000009</v>
      </c>
      <c r="S337" s="55">
        <f>IFERROR(R337*(CUF_sources!I$25/CUF_sources!H$25),0)</f>
        <v>0.41000000000000009</v>
      </c>
      <c r="T337" s="55">
        <f>IFERROR(S337*(CUF_sources!J$25/CUF_sources!I$25),0)</f>
        <v>0.41000000000000009</v>
      </c>
      <c r="U337" s="55">
        <f>IF(M337&gt;0,M337,CUF_sources!C$25)</f>
        <v>0.37285714285714283</v>
      </c>
      <c r="V337" s="55">
        <f>IFERROR(U337*(CUF_sources!D$25/CUF_sources!C$25),0)</f>
        <v>0.38000000000000006</v>
      </c>
      <c r="W337" s="55">
        <f>IFERROR(V337*(CUF_sources!E$25/CUF_sources!D$25),0)</f>
        <v>0.39000000000000007</v>
      </c>
      <c r="X337" s="55">
        <f>IFERROR(W337*(CUF_sources!F$25/CUF_sources!E$25),0)</f>
        <v>0.40000000000000013</v>
      </c>
      <c r="Y337" s="55">
        <f>IFERROR(X337*(CUF_sources!G$25/CUF_sources!F$25),0)</f>
        <v>0.40500000000000014</v>
      </c>
      <c r="Z337" s="55">
        <f>IFERROR(Y337*(CUF_sources!H$25/CUF_sources!G$25),0)</f>
        <v>0.41000000000000009</v>
      </c>
      <c r="AA337" s="55">
        <f>IFERROR(Z337*(CUF_sources!I$25/CUF_sources!H$25),0)</f>
        <v>0.41000000000000009</v>
      </c>
      <c r="AB337" s="55">
        <f>IFERROR(AA337*(CUF_sources!J$25/CUF_sources!I$25),0)</f>
        <v>0.41000000000000009</v>
      </c>
      <c r="AC337" s="55">
        <f>CUF_sources!C$25</f>
        <v>0.37285714285714283</v>
      </c>
      <c r="AD337" s="55">
        <f>CUF_sources!D$25</f>
        <v>0.38</v>
      </c>
      <c r="AE337" s="55">
        <f>CUF_sources!E$25</f>
        <v>0.39</v>
      </c>
      <c r="AF337" s="55">
        <f>CUF_sources!F$25</f>
        <v>0.4</v>
      </c>
      <c r="AG337" s="55">
        <f>CUF_sources!G$25</f>
        <v>0.40500000000000003</v>
      </c>
      <c r="AH337" s="55">
        <f>CUF_sources!H$25</f>
        <v>0.41</v>
      </c>
      <c r="AI337" s="55">
        <f>CUF_sources!I$25</f>
        <v>0.41</v>
      </c>
      <c r="AJ337" s="55">
        <f>CUF_sources!J$25</f>
        <v>0.41</v>
      </c>
    </row>
    <row r="338" spans="1:36" ht="15" customHeight="1" x14ac:dyDescent="0.25">
      <c r="A338" s="9" t="s">
        <v>1</v>
      </c>
      <c r="B338" s="9" t="s">
        <v>43</v>
      </c>
      <c r="C338" s="9" t="s">
        <v>44</v>
      </c>
      <c r="D338" s="55">
        <f>IFERROR((generation!H338*1000)/(365*24*capacity!H338),0)</f>
        <v>0</v>
      </c>
      <c r="E338" s="55">
        <f>IFERROR((generation!I338*1000)/(365*24*capacity!I338),0)</f>
        <v>0</v>
      </c>
      <c r="F338" s="55">
        <f>IFERROR((generation!J338*1000)/(365*24*capacity!J338),0)</f>
        <v>0</v>
      </c>
      <c r="G338" s="55">
        <f>IFERROR((generation!K338*1000)/(365*24*capacity!K338),0)</f>
        <v>0</v>
      </c>
      <c r="H338" s="55">
        <f>IFERROR((generation!L338*1000)/(365*24*capacity!L338),0)</f>
        <v>0</v>
      </c>
      <c r="I338" s="55">
        <f>IFERROR((generation!M338*1000)/(365*24*capacity!M338),0)</f>
        <v>0</v>
      </c>
      <c r="J338" s="55">
        <f>IFERROR((generation!N338*1000)/(365*24*capacity!N338),0)</f>
        <v>0</v>
      </c>
      <c r="K338" s="55">
        <f>IFERROR((generation!O338*1000)/(365*24*capacity!O338),0)</f>
        <v>0</v>
      </c>
      <c r="L338" s="55">
        <f>IFERROR((generation!P338*1000)/(365*24*capacity!P338),0)</f>
        <v>0</v>
      </c>
      <c r="M338" s="55">
        <f>IF(AND(AVERAGE(D338:L338)&gt;0,AVERAGE(D338:L338)&lt;1),AVERAGE(D338:L338),CUF_sources!C$26)</f>
        <v>0.20857142857142857</v>
      </c>
      <c r="N338" s="55">
        <f>IFERROR(M338*(CUF_sources!D$26/CUF_sources!C$26),0)</f>
        <v>0.23</v>
      </c>
      <c r="O338" s="55">
        <f>IFERROR(N338*(CUF_sources!E$26/CUF_sources!D$26),0)</f>
        <v>0.255</v>
      </c>
      <c r="P338" s="55">
        <f>IFERROR(O338*(CUF_sources!F$26/CUF_sources!E$26),0)</f>
        <v>0.28000000000000003</v>
      </c>
      <c r="Q338" s="55">
        <f>IFERROR(P338*(CUF_sources!G$26/CUF_sources!F$26),0)</f>
        <v>0.30000000000000004</v>
      </c>
      <c r="R338" s="55">
        <f>IFERROR(Q338*(CUF_sources!H$26/CUF_sources!G$26),0)</f>
        <v>0.31999999999999995</v>
      </c>
      <c r="S338" s="55">
        <f>IFERROR(R338*(CUF_sources!I$26/CUF_sources!H$26),0)</f>
        <v>0.33999999999999986</v>
      </c>
      <c r="T338" s="55">
        <f>IFERROR(S338*(CUF_sources!J$26/CUF_sources!I$26),0)</f>
        <v>0.35999999999999988</v>
      </c>
      <c r="U338" s="55">
        <f>IF(M338&gt;0,M338,CUF_sources!C$26)</f>
        <v>0.20857142857142857</v>
      </c>
      <c r="V338" s="55">
        <f>IFERROR(U338*(CUF_sources!D$26/CUF_sources!C$26),0)</f>
        <v>0.23</v>
      </c>
      <c r="W338" s="55">
        <f>IFERROR(V338*(CUF_sources!E$26/CUF_sources!D$26),0)</f>
        <v>0.255</v>
      </c>
      <c r="X338" s="55">
        <f>IFERROR(W338*(CUF_sources!F$26/CUF_sources!E$26),0)</f>
        <v>0.28000000000000003</v>
      </c>
      <c r="Y338" s="55">
        <f>IFERROR(X338*(CUF_sources!G$26/CUF_sources!F$26),0)</f>
        <v>0.30000000000000004</v>
      </c>
      <c r="Z338" s="55">
        <f>IFERROR(Y338*(CUF_sources!H$26/CUF_sources!G$26),0)</f>
        <v>0.31999999999999995</v>
      </c>
      <c r="AA338" s="55">
        <f>IFERROR(Z338*(CUF_sources!I$26/CUF_sources!H$26),0)</f>
        <v>0.33999999999999986</v>
      </c>
      <c r="AB338" s="55">
        <f>IFERROR(AA338*(CUF_sources!J$26/CUF_sources!I$26),0)</f>
        <v>0.35999999999999988</v>
      </c>
      <c r="AC338" s="55">
        <f>CUF_sources!C$26</f>
        <v>0.20857142857142857</v>
      </c>
      <c r="AD338" s="55">
        <f>CUF_sources!D$26</f>
        <v>0.23</v>
      </c>
      <c r="AE338" s="55">
        <f>CUF_sources!E$26</f>
        <v>0.255</v>
      </c>
      <c r="AF338" s="55">
        <f>CUF_sources!F$26</f>
        <v>0.28000000000000003</v>
      </c>
      <c r="AG338" s="55">
        <f>CUF_sources!G$26</f>
        <v>0.30000000000000004</v>
      </c>
      <c r="AH338" s="55">
        <f>CUF_sources!H$26</f>
        <v>0.32</v>
      </c>
      <c r="AI338" s="55">
        <f>CUF_sources!I$26</f>
        <v>0.33999999999999997</v>
      </c>
      <c r="AJ338" s="55">
        <f>CUF_sources!J$26</f>
        <v>0.36</v>
      </c>
    </row>
    <row r="339" spans="1:36" ht="15" customHeight="1" x14ac:dyDescent="0.25">
      <c r="A339" s="9" t="s">
        <v>1</v>
      </c>
      <c r="B339" s="9" t="s">
        <v>45</v>
      </c>
      <c r="C339" s="9" t="s">
        <v>46</v>
      </c>
      <c r="D339" s="55">
        <f>IFERROR((generation!H339*1000)/(365*24*capacity!H339),0)</f>
        <v>0</v>
      </c>
      <c r="E339" s="55">
        <f>IFERROR((generation!I339*1000)/(365*24*capacity!I339),0)</f>
        <v>0</v>
      </c>
      <c r="F339" s="55">
        <f>IFERROR((generation!J339*1000)/(365*24*capacity!J339),0)</f>
        <v>0</v>
      </c>
      <c r="G339" s="55">
        <f>IFERROR((generation!K339*1000)/(365*24*capacity!K339),0)</f>
        <v>0</v>
      </c>
      <c r="H339" s="55">
        <f>IFERROR((generation!L339*1000)/(365*24*capacity!L339),0)</f>
        <v>0</v>
      </c>
      <c r="I339" s="55">
        <f>IFERROR((generation!M339*1000)/(365*24*capacity!M339),0)</f>
        <v>0</v>
      </c>
      <c r="J339" s="55">
        <f>IFERROR((generation!N339*1000)/(365*24*capacity!N339),0)</f>
        <v>0</v>
      </c>
      <c r="K339" s="55">
        <f>IFERROR((generation!O339*1000)/(365*24*capacity!O339),0)</f>
        <v>0</v>
      </c>
      <c r="L339" s="55">
        <f>IFERROR((generation!P339*1000)/(365*24*capacity!P339),0)</f>
        <v>0</v>
      </c>
      <c r="M339" s="55">
        <f>IF(AND(AVERAGE(D339:L339)&gt;0,AVERAGE(D339:L339)&lt;1),AVERAGE(D339:L339),CUF_sources!C$27)</f>
        <v>0.95</v>
      </c>
      <c r="N339" s="55">
        <f>IFERROR(M339*(CUF_sources!D$27/CUF_sources!C$27),0)</f>
        <v>0.95</v>
      </c>
      <c r="O339" s="55">
        <f>IFERROR(N339*(CUF_sources!E$27/CUF_sources!D$27),0)</f>
        <v>0.95</v>
      </c>
      <c r="P339" s="55">
        <f>IFERROR(O339*(CUF_sources!F$27/CUF_sources!E$27),0)</f>
        <v>0.95</v>
      </c>
      <c r="Q339" s="55">
        <f>IFERROR(P339*(CUF_sources!G$27/CUF_sources!F$27),0)</f>
        <v>0.95</v>
      </c>
      <c r="R339" s="55">
        <f>IFERROR(Q339*(CUF_sources!H$27/CUF_sources!G$27),0)</f>
        <v>0.95</v>
      </c>
      <c r="S339" s="55">
        <f>IFERROR(R339*(CUF_sources!I$27/CUF_sources!H$27),0)</f>
        <v>0.95</v>
      </c>
      <c r="T339" s="55">
        <f>IFERROR(S339*(CUF_sources!J$27/CUF_sources!I$27),0)</f>
        <v>0.95</v>
      </c>
      <c r="U339" s="55">
        <f>IF(M339&gt;0,M339,CUF_sources!C$27)</f>
        <v>0.95</v>
      </c>
      <c r="V339" s="55">
        <f>IFERROR(U339*(CUF_sources!D$27/CUF_sources!C$27),0)</f>
        <v>0.95</v>
      </c>
      <c r="W339" s="55">
        <f>IFERROR(V339*(CUF_sources!E$27/CUF_sources!D$27),0)</f>
        <v>0.95</v>
      </c>
      <c r="X339" s="55">
        <f>IFERROR(W339*(CUF_sources!F$27/CUF_sources!E$27),0)</f>
        <v>0.95</v>
      </c>
      <c r="Y339" s="55">
        <f>IFERROR(X339*(CUF_sources!G$27/CUF_sources!F$27),0)</f>
        <v>0.95</v>
      </c>
      <c r="Z339" s="55">
        <f>IFERROR(Y339*(CUF_sources!H$27/CUF_sources!G$27),0)</f>
        <v>0.95</v>
      </c>
      <c r="AA339" s="55">
        <f>IFERROR(Z339*(CUF_sources!I$27/CUF_sources!H$27),0)</f>
        <v>0.95</v>
      </c>
      <c r="AB339" s="55">
        <f>IFERROR(AA339*(CUF_sources!J$27/CUF_sources!I$27),0)</f>
        <v>0.95</v>
      </c>
      <c r="AC339" s="55">
        <f>CUF_sources!C$27</f>
        <v>0.95</v>
      </c>
      <c r="AD339" s="55">
        <f>CUF_sources!D$27</f>
        <v>0.95</v>
      </c>
      <c r="AE339" s="55">
        <f>CUF_sources!E$27</f>
        <v>0.95</v>
      </c>
      <c r="AF339" s="55">
        <f>CUF_sources!F$27</f>
        <v>0.95</v>
      </c>
      <c r="AG339" s="55">
        <f>CUF_sources!G$27</f>
        <v>0.95</v>
      </c>
      <c r="AH339" s="55">
        <f>CUF_sources!H$27</f>
        <v>0.95</v>
      </c>
      <c r="AI339" s="55">
        <f>CUF_sources!I$27</f>
        <v>0.95</v>
      </c>
      <c r="AJ339" s="55">
        <f>CUF_sources!J$27</f>
        <v>0.95</v>
      </c>
    </row>
    <row r="340" spans="1:36" ht="15" customHeight="1" x14ac:dyDescent="0.25">
      <c r="A340" s="9" t="s">
        <v>0</v>
      </c>
      <c r="B340" s="9" t="s">
        <v>29</v>
      </c>
      <c r="C340" s="9" t="s">
        <v>30</v>
      </c>
      <c r="D340" s="55">
        <f>IFERROR((generation!H340*1000)/(365*24*capacity!H340),0)</f>
        <v>0.52013815712445854</v>
      </c>
      <c r="E340" s="55">
        <f>IFERROR((generation!I340*1000)/(365*24*capacity!I340),0)</f>
        <v>0.49994145884556845</v>
      </c>
      <c r="F340" s="55">
        <f>IFERROR((generation!J340*1000)/(365*24*capacity!J340),0)</f>
        <v>0.39876504773765048</v>
      </c>
      <c r="G340" s="55">
        <f>IFERROR((generation!K340*1000)/(365*24*capacity!K340),0)</f>
        <v>0.32536511560484166</v>
      </c>
      <c r="H340" s="55">
        <f>IFERROR((generation!L340*1000)/(365*24*capacity!L340),0)</f>
        <v>0.32049539755019207</v>
      </c>
      <c r="I340" s="55">
        <f>IFERROR((generation!M340*1000)/(365*24*capacity!M340),0)</f>
        <v>0.47126924475694021</v>
      </c>
      <c r="J340" s="55">
        <f>IFERROR((generation!N340*1000)/(365*24*capacity!N340),0)</f>
        <v>0.61631472231838191</v>
      </c>
      <c r="K340" s="55">
        <f>IFERROR((generation!O340*1000)/(365*24*capacity!O340),0)</f>
        <v>0.60728173354631554</v>
      </c>
      <c r="L340" s="55">
        <f>IFERROR((generation!P340*1000)/(365*24*capacity!P340),0)</f>
        <v>0.47134420833535023</v>
      </c>
      <c r="M340" s="55">
        <f>IF(AND(AVERAGE(D340:L340)&gt;0,AVERAGE(D340:L340)&lt;1),AVERAGE(D340:L340),CUF_sources!C$15)</f>
        <v>0.47010167620218879</v>
      </c>
      <c r="N340" s="55">
        <f>IFERROR(M340*(CUF_sources!D$15/CUF_sources!C$15),0)</f>
        <v>0.47010167620218879</v>
      </c>
      <c r="O340" s="55">
        <f>IFERROR(N340*(CUF_sources!E$15/CUF_sources!D$15),0)</f>
        <v>0.47010167620218879</v>
      </c>
      <c r="P340" s="55">
        <f>IFERROR(O340*(CUF_sources!F$15/CUF_sources!E$15),0)</f>
        <v>0.47010167620218879</v>
      </c>
      <c r="Q340" s="55">
        <f>IFERROR(P340*(CUF_sources!G$15/CUF_sources!F$15),0)</f>
        <v>0.47010167620218879</v>
      </c>
      <c r="R340" s="55">
        <f>IFERROR(Q340*(CUF_sources!H$15/CUF_sources!G$15),0)</f>
        <v>0.47010167620218879</v>
      </c>
      <c r="S340" s="55">
        <f>IFERROR(R340*(CUF_sources!I$15/CUF_sources!H$15),0)</f>
        <v>0.47010167620218879</v>
      </c>
      <c r="T340" s="55">
        <f>IFERROR(S340*(CUF_sources!J$15/CUF_sources!I$15),0)</f>
        <v>0.47010167620218879</v>
      </c>
      <c r="U340" s="55">
        <f>IF(M340&lt;CUF_sources!C$15,CUF_sources!C$15,CUF!M340)</f>
        <v>0.85</v>
      </c>
      <c r="V340" s="55">
        <f>IFERROR(U340*(CUF_sources!D$15/CUF_sources!C$15),0)</f>
        <v>0.85</v>
      </c>
      <c r="W340" s="55">
        <f>IFERROR(V340*(CUF_sources!E$15/CUF_sources!D$15),0)</f>
        <v>0.85</v>
      </c>
      <c r="X340" s="55">
        <f>IFERROR(W340*(CUF_sources!F$15/CUF_sources!E$15),0)</f>
        <v>0.85</v>
      </c>
      <c r="Y340" s="55">
        <f>IFERROR(X340*(CUF_sources!G$15/CUF_sources!F$15),0)</f>
        <v>0.85</v>
      </c>
      <c r="Z340" s="55">
        <f>IFERROR(Y340*(CUF_sources!H$15/CUF_sources!G$15),0)</f>
        <v>0.85</v>
      </c>
      <c r="AA340" s="55">
        <f>IFERROR(Z340*(CUF_sources!I$15/CUF_sources!H$15),0)</f>
        <v>0.85</v>
      </c>
      <c r="AB340" s="55">
        <f>IFERROR(AA340*(CUF_sources!J$15/CUF_sources!I$15),0)</f>
        <v>0.85</v>
      </c>
      <c r="AC340" s="55">
        <f>CUF_sources!C$15</f>
        <v>0.85</v>
      </c>
      <c r="AD340" s="55">
        <f>CUF_sources!D$15</f>
        <v>0.85</v>
      </c>
      <c r="AE340" s="55">
        <f>CUF_sources!E$15</f>
        <v>0.85</v>
      </c>
      <c r="AF340" s="55">
        <f>CUF_sources!F$15</f>
        <v>0.85</v>
      </c>
      <c r="AG340" s="55">
        <f>CUF_sources!G$15</f>
        <v>0.85</v>
      </c>
      <c r="AH340" s="55">
        <f>CUF_sources!H$15</f>
        <v>0.85</v>
      </c>
      <c r="AI340" s="55">
        <f>CUF_sources!I$15</f>
        <v>0.85</v>
      </c>
      <c r="AJ340" s="55">
        <f>CUF_sources!J$15</f>
        <v>0.85</v>
      </c>
    </row>
    <row r="341" spans="1:36" ht="15" customHeight="1" x14ac:dyDescent="0.25">
      <c r="A341" s="9" t="s">
        <v>0</v>
      </c>
      <c r="B341" s="9" t="s">
        <v>31</v>
      </c>
      <c r="C341" s="9" t="s">
        <v>32</v>
      </c>
      <c r="D341" s="55">
        <f>IFERROR((generation!H341*1000)/(365*24*capacity!H341),0)</f>
        <v>0.28092893835616439</v>
      </c>
      <c r="E341" s="55">
        <f>IFERROR((generation!I341*1000)/(365*24*capacity!I341),0)</f>
        <v>0.25444135273972601</v>
      </c>
      <c r="F341" s="55">
        <f>IFERROR((generation!J341*1000)/(365*24*capacity!J341),0)</f>
        <v>0.19652770933937783</v>
      </c>
      <c r="G341" s="55">
        <f>IFERROR((generation!K341*1000)/(365*24*capacity!K341),0)</f>
        <v>0.17176333791651813</v>
      </c>
      <c r="H341" s="55">
        <f>IFERROR((generation!L341*1000)/(365*24*capacity!L341),0)</f>
        <v>0.16752518099821612</v>
      </c>
      <c r="I341" s="55">
        <f>IFERROR((generation!M341*1000)/(365*24*capacity!M341),0)</f>
        <v>0.15519411484364498</v>
      </c>
      <c r="J341" s="55">
        <f>IFERROR((generation!N341*1000)/(365*24*capacity!N341),0)</f>
        <v>0.17205859281461847</v>
      </c>
      <c r="K341" s="55">
        <f>IFERROR((generation!O341*1000)/(365*24*capacity!O341),0)</f>
        <v>0.19080675190806751</v>
      </c>
      <c r="L341" s="55">
        <f>IFERROR((generation!P341*1000)/(365*24*capacity!P341),0)</f>
        <v>0.31544250315442501</v>
      </c>
      <c r="M341" s="55">
        <f>IF(AND(AVERAGE(D341:L341)&gt;0,AVERAGE(D341:L341)&lt;1),AVERAGE(D341:L341),CUF_sources!C$16)</f>
        <v>0.21163205356341763</v>
      </c>
      <c r="N341" s="55">
        <f>IFERROR(M341*(CUF_sources!D$16/CUF_sources!C$16),0)</f>
        <v>0.21163205356341763</v>
      </c>
      <c r="O341" s="55">
        <f>IFERROR(N341*(CUF_sources!E$16/CUF_sources!D$16),0)</f>
        <v>0.21163205356341763</v>
      </c>
      <c r="P341" s="55">
        <f>IFERROR(O341*(CUF_sources!F$16/CUF_sources!E$16),0)</f>
        <v>0.21163205356341763</v>
      </c>
      <c r="Q341" s="55">
        <f>IFERROR(P341*(CUF_sources!G$16/CUF_sources!F$16),0)</f>
        <v>0.21163205356341763</v>
      </c>
      <c r="R341" s="55">
        <f>IFERROR(Q341*(CUF_sources!H$16/CUF_sources!G$16),0)</f>
        <v>0.21163205356341763</v>
      </c>
      <c r="S341" s="55">
        <f>IFERROR(R341*(CUF_sources!I$16/CUF_sources!H$16),0)</f>
        <v>0.21163205356341763</v>
      </c>
      <c r="T341" s="55">
        <f>IFERROR(S341*(CUF_sources!J$16/CUF_sources!I$16),0)</f>
        <v>0.21163205356341763</v>
      </c>
      <c r="U341" s="55">
        <f>IF(M341&lt;CUF_sources!C$16,CUF_sources!C$16,CUF!M341)</f>
        <v>0.85</v>
      </c>
      <c r="V341" s="55">
        <f>IFERROR(U341*(CUF_sources!D$16/CUF_sources!C$16),0)</f>
        <v>0.85</v>
      </c>
      <c r="W341" s="55">
        <f>IFERROR(V341*(CUF_sources!E$16/CUF_sources!D$16),0)</f>
        <v>0.85</v>
      </c>
      <c r="X341" s="55">
        <f>IFERROR(W341*(CUF_sources!F$16/CUF_sources!E$16),0)</f>
        <v>0.85</v>
      </c>
      <c r="Y341" s="55">
        <f>IFERROR(X341*(CUF_sources!G$16/CUF_sources!F$16),0)</f>
        <v>0.85</v>
      </c>
      <c r="Z341" s="55">
        <f>IFERROR(Y341*(CUF_sources!H$16/CUF_sources!G$16),0)</f>
        <v>0.85</v>
      </c>
      <c r="AA341" s="55">
        <f>IFERROR(Z341*(CUF_sources!I$16/CUF_sources!H$16),0)</f>
        <v>0.85</v>
      </c>
      <c r="AB341" s="55">
        <f>IFERROR(AA341*(CUF_sources!J$16/CUF_sources!I$16),0)</f>
        <v>0.85</v>
      </c>
      <c r="AC341" s="55">
        <f>CUF_sources!C$16</f>
        <v>0.85</v>
      </c>
      <c r="AD341" s="55">
        <f>CUF_sources!D$16</f>
        <v>0.85</v>
      </c>
      <c r="AE341" s="55">
        <f>CUF_sources!E$16</f>
        <v>0.85</v>
      </c>
      <c r="AF341" s="55">
        <f>CUF_sources!F$16</f>
        <v>0.85</v>
      </c>
      <c r="AG341" s="55">
        <f>CUF_sources!G$16</f>
        <v>0.85</v>
      </c>
      <c r="AH341" s="55">
        <f>CUF_sources!H$16</f>
        <v>0.85</v>
      </c>
      <c r="AI341" s="55">
        <f>CUF_sources!I$16</f>
        <v>0.85</v>
      </c>
      <c r="AJ341" s="55">
        <f>CUF_sources!J$16</f>
        <v>0.85</v>
      </c>
    </row>
    <row r="342" spans="1:36" ht="15" customHeight="1" x14ac:dyDescent="0.25">
      <c r="A342" s="9" t="s">
        <v>0</v>
      </c>
      <c r="B342" s="9" t="s">
        <v>33</v>
      </c>
      <c r="C342" s="9" t="s">
        <v>34</v>
      </c>
      <c r="D342" s="55">
        <f>IFERROR((generation!H342*1000)/(365*24*capacity!H342),0)</f>
        <v>0.90682813161982767</v>
      </c>
      <c r="E342" s="55">
        <f>IFERROR((generation!I342*1000)/(365*24*capacity!I342),0)</f>
        <v>0.91224116371240649</v>
      </c>
      <c r="F342" s="55">
        <f>IFERROR((generation!J342*1000)/(365*24*capacity!J342),0)</f>
        <v>0.92501059172433275</v>
      </c>
      <c r="G342" s="55">
        <f>IFERROR((generation!K342*1000)/(365*24*capacity!K342),0)</f>
        <v>0.91200630796026927</v>
      </c>
      <c r="H342" s="55">
        <f>IFERROR((generation!L342*1000)/(365*24*capacity!L342),0)</f>
        <v>0.89123475968554344</v>
      </c>
      <c r="I342" s="55">
        <f>IFERROR((generation!M342*1000)/(365*24*capacity!M342),0)</f>
        <v>0.86934519606458593</v>
      </c>
      <c r="J342" s="55">
        <f>IFERROR((generation!N342*1000)/(365*24*capacity!N342),0)</f>
        <v>0.88740997034317182</v>
      </c>
      <c r="K342" s="55">
        <f>IFERROR((generation!O342*1000)/(365*24*capacity!O342),0)</f>
        <v>0.87340535705879585</v>
      </c>
      <c r="L342" s="55">
        <f>IFERROR((generation!P342*1000)/(365*24*capacity!P342),0)</f>
        <v>0.89923739584804407</v>
      </c>
      <c r="M342" s="55">
        <f>IF(AND(AVERAGE(D342:L342)&gt;0,AVERAGE(D342:L342)&lt;1),AVERAGE(D342:L342),CUF_sources!C$17)</f>
        <v>0.89741320822410864</v>
      </c>
      <c r="N342" s="55">
        <f>IFERROR(M342*(CUF_sources!D$17/CUF_sources!C$17),0)</f>
        <v>0.89741320822410864</v>
      </c>
      <c r="O342" s="55">
        <f>IFERROR(N342*(CUF_sources!E$17/CUF_sources!D$17),0)</f>
        <v>0.89741320822410864</v>
      </c>
      <c r="P342" s="55">
        <f>IFERROR(O342*(CUF_sources!F$17/CUF_sources!E$17),0)</f>
        <v>0.89741320822410864</v>
      </c>
      <c r="Q342" s="55">
        <f>IFERROR(P342*(CUF_sources!G$17/CUF_sources!F$17),0)</f>
        <v>0.89741320822410864</v>
      </c>
      <c r="R342" s="55">
        <f>IFERROR(Q342*(CUF_sources!H$17/CUF_sources!G$17),0)</f>
        <v>0.89741320822410864</v>
      </c>
      <c r="S342" s="55">
        <f>IFERROR(R342*(CUF_sources!I$17/CUF_sources!H$17),0)</f>
        <v>0.89741320822410864</v>
      </c>
      <c r="T342" s="55">
        <f>IFERROR(S342*(CUF_sources!J$17/CUF_sources!I$17),0)</f>
        <v>0.89741320822410864</v>
      </c>
      <c r="U342" s="55">
        <f>IF(M342&lt;CUF_sources!C$17,CUF_sources!C$17,CUF!M342)</f>
        <v>0.89741320822410864</v>
      </c>
      <c r="V342" s="55">
        <f>IFERROR(U342*(CUF_sources!D$17/CUF_sources!C$17),0)</f>
        <v>0.89741320822410864</v>
      </c>
      <c r="W342" s="55">
        <f>IFERROR(V342*(CUF_sources!E$17/CUF_sources!D$17),0)</f>
        <v>0.89741320822410864</v>
      </c>
      <c r="X342" s="55">
        <f>IFERROR(W342*(CUF_sources!F$17/CUF_sources!E$17),0)</f>
        <v>0.89741320822410864</v>
      </c>
      <c r="Y342" s="55">
        <f>IFERROR(X342*(CUF_sources!G$17/CUF_sources!F$17),0)</f>
        <v>0.89741320822410864</v>
      </c>
      <c r="Z342" s="55">
        <f>IFERROR(Y342*(CUF_sources!H$17/CUF_sources!G$17),0)</f>
        <v>0.89741320822410864</v>
      </c>
      <c r="AA342" s="55">
        <f>IFERROR(Z342*(CUF_sources!I$17/CUF_sources!H$17),0)</f>
        <v>0.89741320822410864</v>
      </c>
      <c r="AB342" s="55">
        <f>IFERROR(AA342*(CUF_sources!J$17/CUF_sources!I$17),0)</f>
        <v>0.89741320822410864</v>
      </c>
      <c r="AC342" s="55">
        <f>CUF_sources!C$17</f>
        <v>0.81</v>
      </c>
      <c r="AD342" s="55">
        <f>CUF_sources!D$17</f>
        <v>0.81</v>
      </c>
      <c r="AE342" s="55">
        <f>CUF_sources!E$17</f>
        <v>0.81</v>
      </c>
      <c r="AF342" s="55">
        <f>CUF_sources!F$17</f>
        <v>0.81</v>
      </c>
      <c r="AG342" s="55">
        <f>CUF_sources!G$17</f>
        <v>0.81</v>
      </c>
      <c r="AH342" s="55">
        <f>CUF_sources!H$17</f>
        <v>0.81</v>
      </c>
      <c r="AI342" s="55">
        <f>CUF_sources!I$17</f>
        <v>0.81</v>
      </c>
      <c r="AJ342" s="55">
        <f>CUF_sources!J$17</f>
        <v>0.81</v>
      </c>
    </row>
    <row r="343" spans="1:36" ht="15" customHeight="1" x14ac:dyDescent="0.25">
      <c r="A343" s="9" t="s">
        <v>0</v>
      </c>
      <c r="B343" s="9" t="s">
        <v>35</v>
      </c>
      <c r="C343" s="9" t="s">
        <v>36</v>
      </c>
      <c r="D343" s="55">
        <f>IFERROR((generation!H343*1000)/(365*24*capacity!H343),0)</f>
        <v>0.1875977083887595</v>
      </c>
      <c r="E343" s="55">
        <f>IFERROR((generation!I343*1000)/(365*24*capacity!I343),0)</f>
        <v>0.20092591586730832</v>
      </c>
      <c r="F343" s="55">
        <f>IFERROR((generation!J343*1000)/(365*24*capacity!J343),0)</f>
        <v>0.23374000293193034</v>
      </c>
      <c r="G343" s="55">
        <f>IFERROR((generation!K343*1000)/(365*24*capacity!K343),0)</f>
        <v>0.20188693245882175</v>
      </c>
      <c r="H343" s="55">
        <f>IFERROR((generation!L343*1000)/(365*24*capacity!L343),0)</f>
        <v>0.18725625454900982</v>
      </c>
      <c r="I343" s="55">
        <f>IFERROR((generation!M343*1000)/(365*24*capacity!M343),0)</f>
        <v>0.20831976495958435</v>
      </c>
      <c r="J343" s="55">
        <f>IFERROR((generation!N343*1000)/(365*24*capacity!N343),0)</f>
        <v>0.20917151249599575</v>
      </c>
      <c r="K343" s="55">
        <f>IFERROR((generation!O343*1000)/(365*24*capacity!O343),0)</f>
        <v>0.17516147910525404</v>
      </c>
      <c r="L343" s="55">
        <f>IFERROR((generation!P343*1000)/(365*24*capacity!P343),0)</f>
        <v>0.20649135455798834</v>
      </c>
      <c r="M343" s="55">
        <f>IF(AND(AVERAGE(D343:L343)&gt;0,AVERAGE(D343:L343)&lt;1),AVERAGE(D343:L343),CUF_sources!C$18)</f>
        <v>0.20117232503496135</v>
      </c>
      <c r="N343" s="55">
        <f>IFERROR(M343*(CUF_sources!D$18/CUF_sources!C$18),0)</f>
        <v>0.20117232503496135</v>
      </c>
      <c r="O343" s="55">
        <f>IFERROR(N343*(CUF_sources!E$18/CUF_sources!D$18),0)</f>
        <v>0.20117232503496135</v>
      </c>
      <c r="P343" s="55">
        <f>IFERROR(O343*(CUF_sources!F$18/CUF_sources!E$18),0)</f>
        <v>0.20117232503496135</v>
      </c>
      <c r="Q343" s="55">
        <f>IFERROR(P343*(CUF_sources!G$18/CUF_sources!F$18),0)</f>
        <v>0.20117232503496135</v>
      </c>
      <c r="R343" s="55">
        <f>IFERROR(Q343*(CUF_sources!H$18/CUF_sources!G$18),0)</f>
        <v>0.20117232503496135</v>
      </c>
      <c r="S343" s="55">
        <f>IFERROR(R343*(CUF_sources!I$18/CUF_sources!H$18),0)</f>
        <v>0.20117232503496135</v>
      </c>
      <c r="T343" s="55">
        <f>IFERROR(S343*(CUF_sources!J$18/CUF_sources!I$18),0)</f>
        <v>0.20117232503496135</v>
      </c>
      <c r="U343" s="55">
        <f>IF(M343&gt;0,M343,CUF_sources!C$18)</f>
        <v>0.20117232503496135</v>
      </c>
      <c r="V343" s="55">
        <f>IFERROR(U343*(CUF_sources!D$18/CUF_sources!C$18),0)</f>
        <v>0.20117232503496135</v>
      </c>
      <c r="W343" s="55">
        <f>IFERROR(V343*(CUF_sources!E$18/CUF_sources!D$18),0)</f>
        <v>0.20117232503496135</v>
      </c>
      <c r="X343" s="55">
        <f>IFERROR(W343*(CUF_sources!F$18/CUF_sources!E$18),0)</f>
        <v>0.20117232503496135</v>
      </c>
      <c r="Y343" s="55">
        <f>IFERROR(X343*(CUF_sources!G$18/CUF_sources!F$18),0)</f>
        <v>0.20117232503496135</v>
      </c>
      <c r="Z343" s="55">
        <f>IFERROR(Y343*(CUF_sources!H$18/CUF_sources!G$18),0)</f>
        <v>0.20117232503496135</v>
      </c>
      <c r="AA343" s="55">
        <f>IFERROR(Z343*(CUF_sources!I$18/CUF_sources!H$18),0)</f>
        <v>0.20117232503496135</v>
      </c>
      <c r="AB343" s="55">
        <f>IFERROR(AA343*(CUF_sources!J$18/CUF_sources!I$18),0)</f>
        <v>0.20117232503496135</v>
      </c>
      <c r="AC343" s="55">
        <f>CUF_sources!C$18</f>
        <v>0.37</v>
      </c>
      <c r="AD343" s="55">
        <f>CUF_sources!D$18</f>
        <v>0.37</v>
      </c>
      <c r="AE343" s="55">
        <f>CUF_sources!E$18</f>
        <v>0.37</v>
      </c>
      <c r="AF343" s="55">
        <f>CUF_sources!F$18</f>
        <v>0.37</v>
      </c>
      <c r="AG343" s="55">
        <f>CUF_sources!G$18</f>
        <v>0.37</v>
      </c>
      <c r="AH343" s="55">
        <f>CUF_sources!H$18</f>
        <v>0.37</v>
      </c>
      <c r="AI343" s="55">
        <f>CUF_sources!I$18</f>
        <v>0.37</v>
      </c>
      <c r="AJ343" s="55">
        <f>CUF_sources!J$18</f>
        <v>0.37</v>
      </c>
    </row>
    <row r="344" spans="1:36" ht="15" customHeight="1" x14ac:dyDescent="0.25">
      <c r="A344" s="9" t="s">
        <v>0</v>
      </c>
      <c r="B344" s="9" t="s">
        <v>79</v>
      </c>
      <c r="C344" s="9" t="s">
        <v>83</v>
      </c>
      <c r="D344" s="55">
        <f>IFERROR((generation!H344*1000)/(365*24*capacity!H344),0)</f>
        <v>0.19025875190258751</v>
      </c>
      <c r="E344" s="55">
        <f>IFERROR((generation!I344*1000)/(365*24*capacity!I344),0)</f>
        <v>0.22831050228310501</v>
      </c>
      <c r="F344" s="55">
        <f>IFERROR((generation!J344*1000)/(365*24*capacity!J344),0)</f>
        <v>0.13698630136986301</v>
      </c>
      <c r="G344" s="55">
        <f>IFERROR((generation!K344*1000)/(365*24*capacity!K344),0)</f>
        <v>0.22831050228310501</v>
      </c>
      <c r="H344" s="55">
        <f>IFERROR((generation!L344*1000)/(365*24*capacity!L344),0)</f>
        <v>0.22831050228310501</v>
      </c>
      <c r="I344" s="55">
        <f>IFERROR((generation!M344*1000)/(365*24*capacity!M344),0)</f>
        <v>0.22831050228310501</v>
      </c>
      <c r="J344" s="55">
        <f>IFERROR((generation!N344*1000)/(365*24*capacity!N344),0)</f>
        <v>0.17123287671232876</v>
      </c>
      <c r="K344" s="55">
        <f>IFERROR((generation!O344*1000)/(365*24*capacity!O344),0)</f>
        <v>0.22831050228310501</v>
      </c>
      <c r="L344" s="55">
        <f>IFERROR((generation!P344*1000)/(365*24*capacity!P344),0)</f>
        <v>0.17123287671232876</v>
      </c>
      <c r="M344" s="55">
        <f>IF(AND(AVERAGE(D344:L344)&gt;0,AVERAGE(D344:L344)&lt;1),AVERAGE(D344:L344),CUF_sources!C$19)</f>
        <v>0.20125147979029256</v>
      </c>
      <c r="N344" s="55">
        <f>IFERROR(M344*(CUF_sources!D$19/CUF_sources!C$19),0)</f>
        <v>0.24150177574835108</v>
      </c>
      <c r="O344" s="55">
        <f>IFERROR(N344*(CUF_sources!E$19/CUF_sources!D$19),0)</f>
        <v>0.26162692372738033</v>
      </c>
      <c r="P344" s="55">
        <f>IFERROR(O344*(CUF_sources!F$19/CUF_sources!E$19),0)</f>
        <v>0.28175207170640965</v>
      </c>
      <c r="Q344" s="55">
        <f>IFERROR(P344*(CUF_sources!G$19/CUF_sources!F$19),0)</f>
        <v>0.3018772196854389</v>
      </c>
      <c r="R344" s="55">
        <f>IFERROR(Q344*(CUF_sources!H$19/CUF_sources!G$19),0)</f>
        <v>0.32200236766446816</v>
      </c>
      <c r="S344" s="55">
        <f>IFERROR(R344*(CUF_sources!I$19/CUF_sources!H$19),0)</f>
        <v>0.34212751564349742</v>
      </c>
      <c r="T344" s="55">
        <f>IFERROR(S344*(CUF_sources!J$19/CUF_sources!I$19),0)</f>
        <v>0.36225266362252667</v>
      </c>
      <c r="U344" s="55">
        <f>IF(M344&gt;0,M344,CUF_sources!C$19)</f>
        <v>0.20125147979029256</v>
      </c>
      <c r="V344" s="55">
        <f>IFERROR(U344*(CUF_sources!D$19/CUF_sources!C$19),0)</f>
        <v>0.24150177574835108</v>
      </c>
      <c r="W344" s="55">
        <f>IFERROR(V344*(CUF_sources!E$19/CUF_sources!D$19),0)</f>
        <v>0.26162692372738033</v>
      </c>
      <c r="X344" s="55">
        <f>IFERROR(W344*(CUF_sources!F$19/CUF_sources!E$19),0)</f>
        <v>0.28175207170640965</v>
      </c>
      <c r="Y344" s="55">
        <f>IFERROR(X344*(CUF_sources!G$19/CUF_sources!F$19),0)</f>
        <v>0.3018772196854389</v>
      </c>
      <c r="Z344" s="55">
        <f>IFERROR(Y344*(CUF_sources!H$19/CUF_sources!G$19),0)</f>
        <v>0.32200236766446816</v>
      </c>
      <c r="AA344" s="55">
        <f>IFERROR(Z344*(CUF_sources!I$19/CUF_sources!H$19),0)</f>
        <v>0.34212751564349742</v>
      </c>
      <c r="AB344" s="55">
        <f>IFERROR(AA344*(CUF_sources!J$19/CUF_sources!I$19),0)</f>
        <v>0.36225266362252667</v>
      </c>
      <c r="AC344" s="55">
        <f>CUF_sources!C$19</f>
        <v>0.25</v>
      </c>
      <c r="AD344" s="55">
        <f>CUF_sources!D$19</f>
        <v>0.3</v>
      </c>
      <c r="AE344" s="55">
        <f>CUF_sources!E$19</f>
        <v>0.32499999999999996</v>
      </c>
      <c r="AF344" s="55">
        <f>CUF_sources!F$19</f>
        <v>0.35</v>
      </c>
      <c r="AG344" s="55">
        <f>CUF_sources!G$19</f>
        <v>0.375</v>
      </c>
      <c r="AH344" s="55">
        <f>CUF_sources!H$19</f>
        <v>0.4</v>
      </c>
      <c r="AI344" s="55">
        <f>CUF_sources!I$19</f>
        <v>0.42500000000000004</v>
      </c>
      <c r="AJ344" s="55">
        <f>CUF_sources!J$19</f>
        <v>0.45</v>
      </c>
    </row>
    <row r="345" spans="1:36" ht="15" customHeight="1" x14ac:dyDescent="0.25">
      <c r="A345" s="9" t="s">
        <v>0</v>
      </c>
      <c r="B345" s="9" t="s">
        <v>78</v>
      </c>
      <c r="C345" s="9" t="s">
        <v>84</v>
      </c>
      <c r="D345" s="55">
        <f>IFERROR((generation!H345*1000)/(365*24*capacity!H345),0)</f>
        <v>0</v>
      </c>
      <c r="E345" s="55">
        <f>IFERROR((generation!I345*1000)/(365*24*capacity!I345),0)</f>
        <v>0</v>
      </c>
      <c r="F345" s="55">
        <f>IFERROR((generation!J345*1000)/(365*24*capacity!J345),0)</f>
        <v>0</v>
      </c>
      <c r="G345" s="55">
        <f>IFERROR((generation!K345*1000)/(365*24*capacity!K345),0)</f>
        <v>0</v>
      </c>
      <c r="H345" s="55">
        <f>IFERROR((generation!L345*1000)/(365*24*capacity!L345),0)</f>
        <v>0</v>
      </c>
      <c r="I345" s="55">
        <f>IFERROR((generation!M345*1000)/(365*24*capacity!M345),0)</f>
        <v>0</v>
      </c>
      <c r="J345" s="55">
        <f>IFERROR((generation!N345*1000)/(365*24*capacity!N345),0)</f>
        <v>0</v>
      </c>
      <c r="K345" s="55">
        <f>IFERROR((generation!O345*1000)/(365*24*capacity!O345),0)</f>
        <v>0</v>
      </c>
      <c r="L345" s="55">
        <f>IFERROR((generation!P345*1000)/(365*24*capacity!P345),0)</f>
        <v>0</v>
      </c>
      <c r="M345" s="55">
        <f>IF(AND(AVERAGE(D345:L345)&gt;0,AVERAGE(D345:L345)&lt;1),AVERAGE(D345:L345),CUF_sources!C$20)</f>
        <v>0.35714285714285715</v>
      </c>
      <c r="N345" s="55">
        <f>IFERROR(M345*(CUF_sources!D$20/CUF_sources!C$20),0)</f>
        <v>0.4</v>
      </c>
      <c r="O345" s="55">
        <f>IFERROR(N345*(CUF_sources!E$20/CUF_sources!D$20),0)</f>
        <v>0.43</v>
      </c>
      <c r="P345" s="55">
        <f>IFERROR(O345*(CUF_sources!F$20/CUF_sources!E$20),0)</f>
        <v>0.45999999999999996</v>
      </c>
      <c r="Q345" s="55">
        <f>IFERROR(P345*(CUF_sources!G$20/CUF_sources!F$20),0)</f>
        <v>0.46999999999999992</v>
      </c>
      <c r="R345" s="55">
        <f>IFERROR(Q345*(CUF_sources!H$20/CUF_sources!G$20),0)</f>
        <v>0.47999999999999987</v>
      </c>
      <c r="S345" s="55">
        <f>IFERROR(R345*(CUF_sources!I$20/CUF_sources!H$20),0)</f>
        <v>0.47999999999999987</v>
      </c>
      <c r="T345" s="55">
        <f>IFERROR(S345*(CUF_sources!J$20/CUF_sources!I$20),0)</f>
        <v>0.47999999999999987</v>
      </c>
      <c r="U345" s="55">
        <f>IF(M345&gt;0,M345,CUF_sources!C$20)</f>
        <v>0.35714285714285715</v>
      </c>
      <c r="V345" s="55">
        <f>IFERROR(U345*(CUF_sources!D$20/CUF_sources!C$20),0)</f>
        <v>0.4</v>
      </c>
      <c r="W345" s="55">
        <f>IFERROR(V345*(CUF_sources!E$20/CUF_sources!D$20),0)</f>
        <v>0.43</v>
      </c>
      <c r="X345" s="55">
        <f>IFERROR(W345*(CUF_sources!F$20/CUF_sources!E$20),0)</f>
        <v>0.45999999999999996</v>
      </c>
      <c r="Y345" s="55">
        <f>IFERROR(X345*(CUF_sources!G$20/CUF_sources!F$20),0)</f>
        <v>0.46999999999999992</v>
      </c>
      <c r="Z345" s="55">
        <f>IFERROR(Y345*(CUF_sources!H$20/CUF_sources!G$20),0)</f>
        <v>0.47999999999999987</v>
      </c>
      <c r="AA345" s="55">
        <f>IFERROR(Z345*(CUF_sources!I$20/CUF_sources!H$20),0)</f>
        <v>0.47999999999999987</v>
      </c>
      <c r="AB345" s="55">
        <f>IFERROR(AA345*(CUF_sources!J$20/CUF_sources!I$20),0)</f>
        <v>0.47999999999999987</v>
      </c>
      <c r="AC345" s="55">
        <f>CUF_sources!C$20</f>
        <v>0.35714285714285715</v>
      </c>
      <c r="AD345" s="55">
        <f>CUF_sources!D$20</f>
        <v>0.4</v>
      </c>
      <c r="AE345" s="55">
        <f>CUF_sources!E$20</f>
        <v>0.43000000000000005</v>
      </c>
      <c r="AF345" s="55">
        <f>CUF_sources!F$20</f>
        <v>0.46</v>
      </c>
      <c r="AG345" s="55">
        <f>CUF_sources!G$20</f>
        <v>0.47</v>
      </c>
      <c r="AH345" s="55">
        <f>CUF_sources!H$20</f>
        <v>0.48</v>
      </c>
      <c r="AI345" s="55">
        <f>CUF_sources!I$20</f>
        <v>0.48</v>
      </c>
      <c r="AJ345" s="55">
        <f>CUF_sources!J$20</f>
        <v>0.48</v>
      </c>
    </row>
    <row r="346" spans="1:36" ht="15" customHeight="1" x14ac:dyDescent="0.25">
      <c r="A346" s="9" t="s">
        <v>0</v>
      </c>
      <c r="B346" s="9" t="s">
        <v>37</v>
      </c>
      <c r="C346" s="9" t="s">
        <v>38</v>
      </c>
      <c r="D346" s="55">
        <f>IFERROR((generation!H346*1000)/(365*24*capacity!H346),0)</f>
        <v>0.35207882720499878</v>
      </c>
      <c r="E346" s="55">
        <f>IFERROR((generation!I346*1000)/(365*24*capacity!I346),0)</f>
        <v>0.30401345830329246</v>
      </c>
      <c r="F346" s="55">
        <f>IFERROR((generation!J346*1000)/(365*24*capacity!J346),0)</f>
        <v>0.19589041095890411</v>
      </c>
      <c r="G346" s="55">
        <f>IFERROR((generation!K346*1000)/(365*24*capacity!K346),0)</f>
        <v>0.35358857276665495</v>
      </c>
      <c r="H346" s="55">
        <f>IFERROR((generation!L346*1000)/(365*24*capacity!L346),0)</f>
        <v>0.2247980330172111</v>
      </c>
      <c r="I346" s="55">
        <f>IFERROR((generation!M346*1000)/(365*24*capacity!M346),0)</f>
        <v>0.21040379622168501</v>
      </c>
      <c r="J346" s="55">
        <f>IFERROR((generation!N346*1000)/(365*24*capacity!N346),0)</f>
        <v>0.19499671303946128</v>
      </c>
      <c r="K346" s="55">
        <f>IFERROR((generation!O346*1000)/(365*24*capacity!O346),0)</f>
        <v>0.20388039017109963</v>
      </c>
      <c r="L346" s="55">
        <f>IFERROR((generation!P346*1000)/(365*24*capacity!P346),0)</f>
        <v>0.20299202245793579</v>
      </c>
      <c r="M346" s="55">
        <f>IF(AND(AVERAGE(D346:L346)&gt;0,AVERAGE(D346:L346)&lt;1),AVERAGE(D346:L346),CUF_sources!C$21)</f>
        <v>0.24918246934902694</v>
      </c>
      <c r="N346" s="55">
        <f>IFERROR(M346*(CUF_sources!D$21/CUF_sources!C$21),0)</f>
        <v>0.24918246934902694</v>
      </c>
      <c r="O346" s="55">
        <f>IFERROR(N346*(CUF_sources!E$21/CUF_sources!D$21),0)</f>
        <v>0.24918246934902694</v>
      </c>
      <c r="P346" s="55">
        <f>IFERROR(O346*(CUF_sources!F$21/CUF_sources!E$21),0)</f>
        <v>0.24918246934902694</v>
      </c>
      <c r="Q346" s="55">
        <f>IFERROR(P346*(CUF_sources!G$21/CUF_sources!F$21),0)</f>
        <v>0.24918246934902694</v>
      </c>
      <c r="R346" s="55">
        <f>IFERROR(Q346*(CUF_sources!H$21/CUF_sources!G$21),0)</f>
        <v>0.24918246934902694</v>
      </c>
      <c r="S346" s="55">
        <f>IFERROR(R346*(CUF_sources!I$21/CUF_sources!H$21),0)</f>
        <v>0.24918246934902694</v>
      </c>
      <c r="T346" s="55">
        <f>IFERROR(S346*(CUF_sources!J$21/CUF_sources!I$21),0)</f>
        <v>0.24918246934902694</v>
      </c>
      <c r="U346" s="55">
        <f>IF(M346&lt;CUF_sources!C$21,CUF_sources!C$21,CUF!M346)</f>
        <v>0.85</v>
      </c>
      <c r="V346" s="55">
        <f>IFERROR(U346*(CUF_sources!D$21/CUF_sources!C$21),0)</f>
        <v>0.85</v>
      </c>
      <c r="W346" s="55">
        <f>IFERROR(V346*(CUF_sources!E$21/CUF_sources!D$21),0)</f>
        <v>0.85</v>
      </c>
      <c r="X346" s="55">
        <f>IFERROR(W346*(CUF_sources!F$21/CUF_sources!E$21),0)</f>
        <v>0.85</v>
      </c>
      <c r="Y346" s="55">
        <f>IFERROR(X346*(CUF_sources!G$21/CUF_sources!F$21),0)</f>
        <v>0.85</v>
      </c>
      <c r="Z346" s="55">
        <f>IFERROR(Y346*(CUF_sources!H$21/CUF_sources!G$21),0)</f>
        <v>0.85</v>
      </c>
      <c r="AA346" s="55">
        <f>IFERROR(Z346*(CUF_sources!I$21/CUF_sources!H$21),0)</f>
        <v>0.85</v>
      </c>
      <c r="AB346" s="55">
        <f>IFERROR(AA346*(CUF_sources!J$21/CUF_sources!I$21),0)</f>
        <v>0.85</v>
      </c>
      <c r="AC346" s="55">
        <f>CUF_sources!C$21</f>
        <v>0.85</v>
      </c>
      <c r="AD346" s="55">
        <f>CUF_sources!D$21</f>
        <v>0.85</v>
      </c>
      <c r="AE346" s="55">
        <f>CUF_sources!E$21</f>
        <v>0.85</v>
      </c>
      <c r="AF346" s="55">
        <f>CUF_sources!F$21</f>
        <v>0.85</v>
      </c>
      <c r="AG346" s="55">
        <f>CUF_sources!G$21</f>
        <v>0.85</v>
      </c>
      <c r="AH346" s="55">
        <f>CUF_sources!H$21</f>
        <v>0.85</v>
      </c>
      <c r="AI346" s="55">
        <f>CUF_sources!I$21</f>
        <v>0.85</v>
      </c>
      <c r="AJ346" s="55">
        <f>CUF_sources!J$21</f>
        <v>0.85</v>
      </c>
    </row>
    <row r="347" spans="1:36" ht="15" customHeight="1" x14ac:dyDescent="0.25">
      <c r="A347" s="9" t="s">
        <v>0</v>
      </c>
      <c r="B347" s="9" t="s">
        <v>39</v>
      </c>
      <c r="C347" s="9" t="s">
        <v>40</v>
      </c>
      <c r="D347" s="55">
        <f>IFERROR((generation!H347*1000)/(365*24*capacity!H347),0)</f>
        <v>0.48472958399302446</v>
      </c>
      <c r="E347" s="55">
        <f>IFERROR((generation!I347*1000)/(365*24*capacity!I347),0)</f>
        <v>0.50817498895271762</v>
      </c>
      <c r="F347" s="55">
        <f>IFERROR((generation!J347*1000)/(365*24*capacity!J347),0)</f>
        <v>0.48737515898334061</v>
      </c>
      <c r="G347" s="55">
        <f>IFERROR((generation!K347*1000)/(365*24*capacity!K347),0)</f>
        <v>0.65063981085422418</v>
      </c>
      <c r="H347" s="55">
        <f>IFERROR((generation!L347*1000)/(365*24*capacity!L347),0)</f>
        <v>0.74687621677108773</v>
      </c>
      <c r="I347" s="55">
        <f>IFERROR((generation!M347*1000)/(365*24*capacity!M347),0)</f>
        <v>0.7357138060703734</v>
      </c>
      <c r="J347" s="55">
        <f>IFERROR((generation!N347*1000)/(365*24*capacity!N347),0)</f>
        <v>0.74985185959775524</v>
      </c>
      <c r="K347" s="55">
        <f>IFERROR((generation!O347*1000)/(365*24*capacity!O347),0)</f>
        <v>0.72371784700551822</v>
      </c>
      <c r="L347" s="55">
        <f>IFERROR((generation!P347*1000)/(365*24*capacity!P347),0)</f>
        <v>0.81182308766368538</v>
      </c>
      <c r="M347" s="55">
        <f>IF(AND(AVERAGE(D347:L347)&gt;0,AVERAGE(D347:L347)&lt;1),AVERAGE(D347:L347),CUF_sources!C$22)</f>
        <v>0.6554335955435252</v>
      </c>
      <c r="N347" s="55">
        <f>IFERROR(M347*(CUF_sources!D$22/CUF_sources!C$22),0)</f>
        <v>0.6554335955435252</v>
      </c>
      <c r="O347" s="55">
        <f>IFERROR(N347*(CUF_sources!E$22/CUF_sources!D$22),0)</f>
        <v>0.6554335955435252</v>
      </c>
      <c r="P347" s="55">
        <f>IFERROR(O347*(CUF_sources!F$22/CUF_sources!E$22),0)</f>
        <v>0.6554335955435252</v>
      </c>
      <c r="Q347" s="55">
        <f>IFERROR(P347*(CUF_sources!G$22/CUF_sources!F$22),0)</f>
        <v>0.6554335955435252</v>
      </c>
      <c r="R347" s="55">
        <f>IFERROR(Q347*(CUF_sources!H$22/CUF_sources!G$22),0)</f>
        <v>0.6554335955435252</v>
      </c>
      <c r="S347" s="55">
        <f>IFERROR(R347*(CUF_sources!I$22/CUF_sources!H$22),0)</f>
        <v>0.6554335955435252</v>
      </c>
      <c r="T347" s="55">
        <f>IFERROR(S347*(CUF_sources!J$22/CUF_sources!I$22),0)</f>
        <v>0.6554335955435252</v>
      </c>
      <c r="U347" s="55">
        <f>IF(M347&lt;CUF_sources!C$22,CUF_sources!C$22,CUF!M347)</f>
        <v>0.7</v>
      </c>
      <c r="V347" s="55">
        <f>IFERROR(U347*(CUF_sources!D$22/CUF_sources!C$22),0)</f>
        <v>0.7</v>
      </c>
      <c r="W347" s="55">
        <f>IFERROR(V347*(CUF_sources!E$22/CUF_sources!D$22),0)</f>
        <v>0.7</v>
      </c>
      <c r="X347" s="55">
        <f>IFERROR(W347*(CUF_sources!F$22/CUF_sources!E$22),0)</f>
        <v>0.7</v>
      </c>
      <c r="Y347" s="55">
        <f>IFERROR(X347*(CUF_sources!G$22/CUF_sources!F$22),0)</f>
        <v>0.7</v>
      </c>
      <c r="Z347" s="55">
        <f>IFERROR(Y347*(CUF_sources!H$22/CUF_sources!G$22),0)</f>
        <v>0.7</v>
      </c>
      <c r="AA347" s="55">
        <f>IFERROR(Z347*(CUF_sources!I$22/CUF_sources!H$22),0)</f>
        <v>0.7</v>
      </c>
      <c r="AB347" s="55">
        <f>IFERROR(AA347*(CUF_sources!J$22/CUF_sources!I$22),0)</f>
        <v>0.7</v>
      </c>
      <c r="AC347" s="55">
        <f>CUF_sources!C$22</f>
        <v>0.7</v>
      </c>
      <c r="AD347" s="55">
        <f>CUF_sources!D$22</f>
        <v>0.7</v>
      </c>
      <c r="AE347" s="55">
        <f>CUF_sources!E$22</f>
        <v>0.7</v>
      </c>
      <c r="AF347" s="55">
        <f>CUF_sources!F$22</f>
        <v>0.7</v>
      </c>
      <c r="AG347" s="55">
        <f>CUF_sources!G$22</f>
        <v>0.7</v>
      </c>
      <c r="AH347" s="55">
        <f>CUF_sources!H$22</f>
        <v>0.7</v>
      </c>
      <c r="AI347" s="55">
        <f>CUF_sources!I$22</f>
        <v>0.7</v>
      </c>
      <c r="AJ347" s="55">
        <f>CUF_sources!J$22</f>
        <v>0.7</v>
      </c>
    </row>
    <row r="348" spans="1:36" ht="15" customHeight="1" x14ac:dyDescent="0.25">
      <c r="A348" s="9" t="s">
        <v>0</v>
      </c>
      <c r="B348" s="9" t="s">
        <v>80</v>
      </c>
      <c r="C348" s="9" t="s">
        <v>85</v>
      </c>
      <c r="D348" s="55">
        <f>IFERROR((generation!H348*1000)/(365*24*capacity!H348),0)</f>
        <v>9.5208197035500805E-2</v>
      </c>
      <c r="E348" s="55">
        <f>IFERROR((generation!I348*1000)/(365*24*capacity!I348),0)</f>
        <v>9.8313691228826119E-2</v>
      </c>
      <c r="F348" s="55">
        <f>IFERROR((generation!J348*1000)/(365*24*capacity!J348),0)</f>
        <v>0.13122471183505624</v>
      </c>
      <c r="G348" s="55">
        <f>IFERROR((generation!K348*1000)/(365*24*capacity!K348),0)</f>
        <v>0.13323325334273564</v>
      </c>
      <c r="H348" s="55">
        <f>IFERROR((generation!L348*1000)/(365*24*capacity!L348),0)</f>
        <v>0.1129246669873103</v>
      </c>
      <c r="I348" s="55">
        <f>IFERROR((generation!M348*1000)/(365*24*capacity!M348),0)</f>
        <v>0.1189502915103486</v>
      </c>
      <c r="J348" s="55">
        <f>IFERROR((generation!N348*1000)/(365*24*capacity!N348),0)</f>
        <v>0.11399402936408405</v>
      </c>
      <c r="K348" s="55">
        <f>IFERROR((generation!O348*1000)/(365*24*capacity!O348),0)</f>
        <v>0.14742779774058037</v>
      </c>
      <c r="L348" s="55">
        <f>IFERROR((generation!P348*1000)/(365*24*capacity!P348),0)</f>
        <v>0.1187486808467717</v>
      </c>
      <c r="M348" s="55">
        <f>IF(AND(AVERAGE(D348:L348)&gt;0,AVERAGE(D348:L348)&lt;1),AVERAGE(D348:L348),CUF_sources!C$23)</f>
        <v>0.11889170221013486</v>
      </c>
      <c r="N348" s="55">
        <f>IFERROR(M348*(CUF_sources!D$23/CUF_sources!C$23),0)</f>
        <v>0.12353590932771825</v>
      </c>
      <c r="O348" s="55">
        <f>IFERROR(N348*(CUF_sources!E$23/CUF_sources!D$23),0)</f>
        <v>0.12678685431002665</v>
      </c>
      <c r="P348" s="55">
        <f>IFERROR(O348*(CUF_sources!F$23/CUF_sources!E$23),0)</f>
        <v>0.13003779929233503</v>
      </c>
      <c r="Q348" s="55">
        <f>IFERROR(P348*(CUF_sources!G$23/CUF_sources!F$23),0)</f>
        <v>0.13328874427464338</v>
      </c>
      <c r="R348" s="55">
        <f>IFERROR(Q348*(CUF_sources!H$23/CUF_sources!G$23),0)</f>
        <v>0.13653968925695173</v>
      </c>
      <c r="S348" s="55">
        <f>IFERROR(R348*(CUF_sources!I$23/CUF_sources!H$23),0)</f>
        <v>0.13653968925695173</v>
      </c>
      <c r="T348" s="55">
        <f>IFERROR(S348*(CUF_sources!J$23/CUF_sources!I$23),0)</f>
        <v>0.13653968925695173</v>
      </c>
      <c r="U348" s="55">
        <f>IF(M348&gt;0,M348,CUF_sources!C$23)</f>
        <v>0.11889170221013486</v>
      </c>
      <c r="V348" s="55">
        <f>IFERROR(U348*(CUF_sources!D$23/CUF_sources!C$23),0)</f>
        <v>0.12353590932771825</v>
      </c>
      <c r="W348" s="55">
        <f>IFERROR(V348*(CUF_sources!E$23/CUF_sources!D$23),0)</f>
        <v>0.12678685431002665</v>
      </c>
      <c r="X348" s="55">
        <f>IFERROR(W348*(CUF_sources!F$23/CUF_sources!E$23),0)</f>
        <v>0.13003779929233503</v>
      </c>
      <c r="Y348" s="55">
        <f>IFERROR(X348*(CUF_sources!G$23/CUF_sources!F$23),0)</f>
        <v>0.13328874427464338</v>
      </c>
      <c r="Z348" s="55">
        <f>IFERROR(Y348*(CUF_sources!H$23/CUF_sources!G$23),0)</f>
        <v>0.13653968925695173</v>
      </c>
      <c r="AA348" s="55">
        <f>IFERROR(Z348*(CUF_sources!I$23/CUF_sources!H$23),0)</f>
        <v>0.13653968925695173</v>
      </c>
      <c r="AB348" s="55">
        <f>IFERROR(AA348*(CUF_sources!J$23/CUF_sources!I$23),0)</f>
        <v>0.13653968925695173</v>
      </c>
      <c r="AC348" s="55">
        <f>CUF_sources!C$23</f>
        <v>0.18285714285714286</v>
      </c>
      <c r="AD348" s="55">
        <f>CUF_sources!D$23</f>
        <v>0.19</v>
      </c>
      <c r="AE348" s="55">
        <f>CUF_sources!E$23</f>
        <v>0.19500000000000001</v>
      </c>
      <c r="AF348" s="55">
        <f>CUF_sources!F$23</f>
        <v>0.2</v>
      </c>
      <c r="AG348" s="55">
        <f>CUF_sources!G$23</f>
        <v>0.20500000000000002</v>
      </c>
      <c r="AH348" s="55">
        <f>CUF_sources!H$23</f>
        <v>0.21</v>
      </c>
      <c r="AI348" s="55">
        <f>CUF_sources!I$23</f>
        <v>0.21</v>
      </c>
      <c r="AJ348" s="55">
        <f>CUF_sources!J$23</f>
        <v>0.21</v>
      </c>
    </row>
    <row r="349" spans="1:36" ht="15" customHeight="1" x14ac:dyDescent="0.25">
      <c r="A349" s="9" t="s">
        <v>0</v>
      </c>
      <c r="B349" s="9" t="s">
        <v>81</v>
      </c>
      <c r="C349" s="9" t="s">
        <v>86</v>
      </c>
      <c r="D349" s="55">
        <f>IFERROR((generation!H349*1000)/(365*24*capacity!H349),0)</f>
        <v>6.2480379304547404E-2</v>
      </c>
      <c r="E349" s="55">
        <f>IFERROR((generation!I349*1000)/(365*24*capacity!I349),0)</f>
        <v>6.4518359868917172E-2</v>
      </c>
      <c r="F349" s="55">
        <f>IFERROR((generation!J349*1000)/(365*24*capacity!J349),0)</f>
        <v>8.6116217141755672E-2</v>
      </c>
      <c r="G349" s="55">
        <f>IFERROR((generation!K349*1000)/(365*24*capacity!K349),0)</f>
        <v>8.7434322506170295E-2</v>
      </c>
      <c r="H349" s="55">
        <f>IFERROR((generation!L349*1000)/(365*24*capacity!L349),0)</f>
        <v>7.4106812710422409E-2</v>
      </c>
      <c r="I349" s="55">
        <f>IFERROR((generation!M349*1000)/(365*24*capacity!M349),0)</f>
        <v>7.806112880366628E-2</v>
      </c>
      <c r="J349" s="55">
        <f>IFERROR((generation!N349*1000)/(365*24*capacity!N349),0)</f>
        <v>7.4808581770180196E-2</v>
      </c>
      <c r="K349" s="55">
        <f>IFERROR((generation!O349*1000)/(365*24*capacity!O349),0)</f>
        <v>9.6749492267255877E-2</v>
      </c>
      <c r="L349" s="55">
        <f>IFERROR((generation!P349*1000)/(365*24*capacity!P349),0)</f>
        <v>7.7928821805693979E-2</v>
      </c>
      <c r="M349" s="55">
        <f>IF(AND(AVERAGE(D349:L349)&gt;0,AVERAGE(D349:L349)&lt;1),AVERAGE(D349:L349),CUF_sources!C$24)</f>
        <v>7.802267957540103E-2</v>
      </c>
      <c r="N349" s="55">
        <f>IFERROR(M349*(CUF_sources!D$24/CUF_sources!C$24),0)</f>
        <v>7.802267957540103E-2</v>
      </c>
      <c r="O349" s="55">
        <f>IFERROR(N349*(CUF_sources!E$24/CUF_sources!D$24),0)</f>
        <v>8.1273624557709409E-2</v>
      </c>
      <c r="P349" s="55">
        <f>IFERROR(O349*(CUF_sources!F$24/CUF_sources!E$24),0)</f>
        <v>8.4524569540017788E-2</v>
      </c>
      <c r="Q349" s="55">
        <f>IFERROR(P349*(CUF_sources!G$24/CUF_sources!F$24),0)</f>
        <v>8.7775514522326167E-2</v>
      </c>
      <c r="R349" s="55">
        <f>IFERROR(Q349*(CUF_sources!H$24/CUF_sources!G$24),0)</f>
        <v>9.1026459504634533E-2</v>
      </c>
      <c r="S349" s="55">
        <f>IFERROR(R349*(CUF_sources!I$24/CUF_sources!H$24),0)</f>
        <v>9.1026459504634533E-2</v>
      </c>
      <c r="T349" s="55">
        <f>IFERROR(S349*(CUF_sources!J$24/CUF_sources!I$24),0)</f>
        <v>9.1026459504634533E-2</v>
      </c>
      <c r="U349" s="55">
        <f>IF(M349&gt;0,M349,CUF_sources!C$24)</f>
        <v>7.802267957540103E-2</v>
      </c>
      <c r="V349" s="55">
        <f>IFERROR(U349*(CUF_sources!D$24/CUF_sources!C$24),0)</f>
        <v>7.802267957540103E-2</v>
      </c>
      <c r="W349" s="55">
        <f>IFERROR(V349*(CUF_sources!E$24/CUF_sources!D$24),0)</f>
        <v>8.1273624557709409E-2</v>
      </c>
      <c r="X349" s="55">
        <f>IFERROR(W349*(CUF_sources!F$24/CUF_sources!E$24),0)</f>
        <v>8.4524569540017788E-2</v>
      </c>
      <c r="Y349" s="55">
        <f>IFERROR(X349*(CUF_sources!G$24/CUF_sources!F$24),0)</f>
        <v>8.7775514522326167E-2</v>
      </c>
      <c r="Z349" s="55">
        <f>IFERROR(Y349*(CUF_sources!H$24/CUF_sources!G$24),0)</f>
        <v>9.1026459504634533E-2</v>
      </c>
      <c r="AA349" s="55">
        <f>IFERROR(Z349*(CUF_sources!I$24/CUF_sources!H$24),0)</f>
        <v>9.1026459504634533E-2</v>
      </c>
      <c r="AB349" s="55">
        <f>IFERROR(AA349*(CUF_sources!J$24/CUF_sources!I$24),0)</f>
        <v>9.1026459504634533E-2</v>
      </c>
      <c r="AC349" s="55">
        <f>CUF_sources!C$24</f>
        <v>0.12</v>
      </c>
      <c r="AD349" s="55">
        <f>CUF_sources!D$24</f>
        <v>0.12</v>
      </c>
      <c r="AE349" s="55">
        <f>CUF_sources!E$24</f>
        <v>0.125</v>
      </c>
      <c r="AF349" s="55">
        <f>CUF_sources!F$24</f>
        <v>0.13</v>
      </c>
      <c r="AG349" s="55">
        <f>CUF_sources!G$24</f>
        <v>0.13500000000000001</v>
      </c>
      <c r="AH349" s="55">
        <f>CUF_sources!H$24</f>
        <v>0.14000000000000001</v>
      </c>
      <c r="AI349" s="55">
        <f>CUF_sources!I$24</f>
        <v>0.14000000000000001</v>
      </c>
      <c r="AJ349" s="55">
        <f>CUF_sources!J$24</f>
        <v>0.14000000000000001</v>
      </c>
    </row>
    <row r="350" spans="1:36" ht="15" customHeight="1" x14ac:dyDescent="0.25">
      <c r="A350" s="9" t="s">
        <v>0</v>
      </c>
      <c r="B350" s="9" t="s">
        <v>41</v>
      </c>
      <c r="C350" s="9" t="s">
        <v>42</v>
      </c>
      <c r="D350" s="55">
        <f>IFERROR((generation!H350*1000)/(365*24*capacity!H350),0)</f>
        <v>0</v>
      </c>
      <c r="E350" s="55">
        <f>IFERROR((generation!I350*1000)/(365*24*capacity!I350),0)</f>
        <v>0</v>
      </c>
      <c r="F350" s="55">
        <f>IFERROR((generation!J350*1000)/(365*24*capacity!J350),0)</f>
        <v>0</v>
      </c>
      <c r="G350" s="55">
        <f>IFERROR((generation!K350*1000)/(365*24*capacity!K350),0)</f>
        <v>0</v>
      </c>
      <c r="H350" s="55">
        <f>IFERROR((generation!L350*1000)/(365*24*capacity!L350),0)</f>
        <v>0</v>
      </c>
      <c r="I350" s="55">
        <f>IFERROR((generation!M350*1000)/(365*24*capacity!M350),0)</f>
        <v>0</v>
      </c>
      <c r="J350" s="55">
        <f>IFERROR((generation!N350*1000)/(365*24*capacity!N350),0)</f>
        <v>0</v>
      </c>
      <c r="K350" s="55">
        <f>IFERROR((generation!O350*1000)/(365*24*capacity!O350),0)</f>
        <v>0</v>
      </c>
      <c r="L350" s="55">
        <f>IFERROR((generation!P350*1000)/(365*24*capacity!P350),0)</f>
        <v>0</v>
      </c>
      <c r="M350" s="55">
        <f>IF(AND(AVERAGE(D350:L350)&gt;0,AVERAGE(D350:L350)&lt;1),AVERAGE(D350:L350),CUF_sources!C$25)</f>
        <v>0.37285714285714283</v>
      </c>
      <c r="N350" s="55">
        <f>IFERROR(M350*(CUF_sources!D$25/CUF_sources!C$25),0)</f>
        <v>0.38000000000000006</v>
      </c>
      <c r="O350" s="55">
        <f>IFERROR(N350*(CUF_sources!E$25/CUF_sources!D$25),0)</f>
        <v>0.39000000000000007</v>
      </c>
      <c r="P350" s="55">
        <f>IFERROR(O350*(CUF_sources!F$25/CUF_sources!E$25),0)</f>
        <v>0.40000000000000013</v>
      </c>
      <c r="Q350" s="55">
        <f>IFERROR(P350*(CUF_sources!G$25/CUF_sources!F$25),0)</f>
        <v>0.40500000000000014</v>
      </c>
      <c r="R350" s="55">
        <f>IFERROR(Q350*(CUF_sources!H$25/CUF_sources!G$25),0)</f>
        <v>0.41000000000000009</v>
      </c>
      <c r="S350" s="55">
        <f>IFERROR(R350*(CUF_sources!I$25/CUF_sources!H$25),0)</f>
        <v>0.41000000000000009</v>
      </c>
      <c r="T350" s="55">
        <f>IFERROR(S350*(CUF_sources!J$25/CUF_sources!I$25),0)</f>
        <v>0.41000000000000009</v>
      </c>
      <c r="U350" s="55">
        <f>IF(M350&gt;0,M350,CUF_sources!C$25)</f>
        <v>0.37285714285714283</v>
      </c>
      <c r="V350" s="55">
        <f>IFERROR(U350*(CUF_sources!D$25/CUF_sources!C$25),0)</f>
        <v>0.38000000000000006</v>
      </c>
      <c r="W350" s="55">
        <f>IFERROR(V350*(CUF_sources!E$25/CUF_sources!D$25),0)</f>
        <v>0.39000000000000007</v>
      </c>
      <c r="X350" s="55">
        <f>IFERROR(W350*(CUF_sources!F$25/CUF_sources!E$25),0)</f>
        <v>0.40000000000000013</v>
      </c>
      <c r="Y350" s="55">
        <f>IFERROR(X350*(CUF_sources!G$25/CUF_sources!F$25),0)</f>
        <v>0.40500000000000014</v>
      </c>
      <c r="Z350" s="55">
        <f>IFERROR(Y350*(CUF_sources!H$25/CUF_sources!G$25),0)</f>
        <v>0.41000000000000009</v>
      </c>
      <c r="AA350" s="55">
        <f>IFERROR(Z350*(CUF_sources!I$25/CUF_sources!H$25),0)</f>
        <v>0.41000000000000009</v>
      </c>
      <c r="AB350" s="55">
        <f>IFERROR(AA350*(CUF_sources!J$25/CUF_sources!I$25),0)</f>
        <v>0.41000000000000009</v>
      </c>
      <c r="AC350" s="55">
        <f>CUF_sources!C$25</f>
        <v>0.37285714285714283</v>
      </c>
      <c r="AD350" s="55">
        <f>CUF_sources!D$25</f>
        <v>0.38</v>
      </c>
      <c r="AE350" s="55">
        <f>CUF_sources!E$25</f>
        <v>0.39</v>
      </c>
      <c r="AF350" s="55">
        <f>CUF_sources!F$25</f>
        <v>0.4</v>
      </c>
      <c r="AG350" s="55">
        <f>CUF_sources!G$25</f>
        <v>0.40500000000000003</v>
      </c>
      <c r="AH350" s="55">
        <f>CUF_sources!H$25</f>
        <v>0.41</v>
      </c>
      <c r="AI350" s="55">
        <f>CUF_sources!I$25</f>
        <v>0.41</v>
      </c>
      <c r="AJ350" s="55">
        <f>CUF_sources!J$25</f>
        <v>0.41</v>
      </c>
    </row>
    <row r="351" spans="1:36" ht="15" customHeight="1" x14ac:dyDescent="0.25">
      <c r="A351" s="9" t="s">
        <v>0</v>
      </c>
      <c r="B351" s="9" t="s">
        <v>43</v>
      </c>
      <c r="C351" s="9" t="s">
        <v>44</v>
      </c>
      <c r="D351" s="55">
        <f>IFERROR((generation!H351*1000)/(365*24*capacity!H351),0)</f>
        <v>0</v>
      </c>
      <c r="E351" s="55">
        <f>IFERROR((generation!I351*1000)/(365*24*capacity!I351),0)</f>
        <v>0</v>
      </c>
      <c r="F351" s="55">
        <f>IFERROR((generation!J351*1000)/(365*24*capacity!J351),0)</f>
        <v>0</v>
      </c>
      <c r="G351" s="55">
        <f>IFERROR((generation!K351*1000)/(365*24*capacity!K351),0)</f>
        <v>0</v>
      </c>
      <c r="H351" s="55">
        <f>IFERROR((generation!L351*1000)/(365*24*capacity!L351),0)</f>
        <v>0</v>
      </c>
      <c r="I351" s="55">
        <f>IFERROR((generation!M351*1000)/(365*24*capacity!M351),0)</f>
        <v>0</v>
      </c>
      <c r="J351" s="55">
        <f>IFERROR((generation!N351*1000)/(365*24*capacity!N351),0)</f>
        <v>0</v>
      </c>
      <c r="K351" s="55">
        <f>IFERROR((generation!O351*1000)/(365*24*capacity!O351),0)</f>
        <v>0</v>
      </c>
      <c r="L351" s="55">
        <f>IFERROR((generation!P351*1000)/(365*24*capacity!P351),0)</f>
        <v>0</v>
      </c>
      <c r="M351" s="55">
        <f>IF(AND(AVERAGE(D351:L351)&gt;0,AVERAGE(D351:L351)&lt;1),AVERAGE(D351:L351),CUF_sources!C$26)</f>
        <v>0.20857142857142857</v>
      </c>
      <c r="N351" s="55">
        <f>IFERROR(M351*(CUF_sources!D$26/CUF_sources!C$26),0)</f>
        <v>0.23</v>
      </c>
      <c r="O351" s="55">
        <f>IFERROR(N351*(CUF_sources!E$26/CUF_sources!D$26),0)</f>
        <v>0.255</v>
      </c>
      <c r="P351" s="55">
        <f>IFERROR(O351*(CUF_sources!F$26/CUF_sources!E$26),0)</f>
        <v>0.28000000000000003</v>
      </c>
      <c r="Q351" s="55">
        <f>IFERROR(P351*(CUF_sources!G$26/CUF_sources!F$26),0)</f>
        <v>0.30000000000000004</v>
      </c>
      <c r="R351" s="55">
        <f>IFERROR(Q351*(CUF_sources!H$26/CUF_sources!G$26),0)</f>
        <v>0.31999999999999995</v>
      </c>
      <c r="S351" s="55">
        <f>IFERROR(R351*(CUF_sources!I$26/CUF_sources!H$26),0)</f>
        <v>0.33999999999999986</v>
      </c>
      <c r="T351" s="55">
        <f>IFERROR(S351*(CUF_sources!J$26/CUF_sources!I$26),0)</f>
        <v>0.35999999999999988</v>
      </c>
      <c r="U351" s="55">
        <f>IF(M351&gt;0,M351,CUF_sources!C$26)</f>
        <v>0.20857142857142857</v>
      </c>
      <c r="V351" s="55">
        <f>IFERROR(U351*(CUF_sources!D$26/CUF_sources!C$26),0)</f>
        <v>0.23</v>
      </c>
      <c r="W351" s="55">
        <f>IFERROR(V351*(CUF_sources!E$26/CUF_sources!D$26),0)</f>
        <v>0.255</v>
      </c>
      <c r="X351" s="55">
        <f>IFERROR(W351*(CUF_sources!F$26/CUF_sources!E$26),0)</f>
        <v>0.28000000000000003</v>
      </c>
      <c r="Y351" s="55">
        <f>IFERROR(X351*(CUF_sources!G$26/CUF_sources!F$26),0)</f>
        <v>0.30000000000000004</v>
      </c>
      <c r="Z351" s="55">
        <f>IFERROR(Y351*(CUF_sources!H$26/CUF_sources!G$26),0)</f>
        <v>0.31999999999999995</v>
      </c>
      <c r="AA351" s="55">
        <f>IFERROR(Z351*(CUF_sources!I$26/CUF_sources!H$26),0)</f>
        <v>0.33999999999999986</v>
      </c>
      <c r="AB351" s="55">
        <f>IFERROR(AA351*(CUF_sources!J$26/CUF_sources!I$26),0)</f>
        <v>0.35999999999999988</v>
      </c>
      <c r="AC351" s="55">
        <f>CUF_sources!C$26</f>
        <v>0.20857142857142857</v>
      </c>
      <c r="AD351" s="55">
        <f>CUF_sources!D$26</f>
        <v>0.23</v>
      </c>
      <c r="AE351" s="55">
        <f>CUF_sources!E$26</f>
        <v>0.255</v>
      </c>
      <c r="AF351" s="55">
        <f>CUF_sources!F$26</f>
        <v>0.28000000000000003</v>
      </c>
      <c r="AG351" s="55">
        <f>CUF_sources!G$26</f>
        <v>0.30000000000000004</v>
      </c>
      <c r="AH351" s="55">
        <f>CUF_sources!H$26</f>
        <v>0.32</v>
      </c>
      <c r="AI351" s="55">
        <f>CUF_sources!I$26</f>
        <v>0.33999999999999997</v>
      </c>
      <c r="AJ351" s="55">
        <f>CUF_sources!J$26</f>
        <v>0.36</v>
      </c>
    </row>
    <row r="352" spans="1:36" ht="15" customHeight="1" x14ac:dyDescent="0.25">
      <c r="A352" s="9" t="s">
        <v>0</v>
      </c>
      <c r="B352" s="9" t="s">
        <v>45</v>
      </c>
      <c r="C352" s="9" t="s">
        <v>46</v>
      </c>
      <c r="D352" s="55">
        <f>IFERROR((generation!H352*1000)/(365*24*capacity!H352),0)</f>
        <v>0</v>
      </c>
      <c r="E352" s="55">
        <f>IFERROR((generation!I352*1000)/(365*24*capacity!I352),0)</f>
        <v>0</v>
      </c>
      <c r="F352" s="55">
        <f>IFERROR((generation!J352*1000)/(365*24*capacity!J352),0)</f>
        <v>0</v>
      </c>
      <c r="G352" s="55">
        <f>IFERROR((generation!K352*1000)/(365*24*capacity!K352),0)</f>
        <v>0</v>
      </c>
      <c r="H352" s="55">
        <f>IFERROR((generation!L352*1000)/(365*24*capacity!L352),0)</f>
        <v>0</v>
      </c>
      <c r="I352" s="55">
        <f>IFERROR((generation!M352*1000)/(365*24*capacity!M352),0)</f>
        <v>0</v>
      </c>
      <c r="J352" s="55">
        <f>IFERROR((generation!N352*1000)/(365*24*capacity!N352),0)</f>
        <v>0</v>
      </c>
      <c r="K352" s="55">
        <f>IFERROR((generation!O352*1000)/(365*24*capacity!O352),0)</f>
        <v>0</v>
      </c>
      <c r="L352" s="55">
        <f>IFERROR((generation!P352*1000)/(365*24*capacity!P352),0)</f>
        <v>0</v>
      </c>
      <c r="M352" s="55">
        <f>IF(AND(AVERAGE(D352:L352)&gt;0,AVERAGE(D352:L352)&lt;1),AVERAGE(D352:L352),CUF_sources!C$27)</f>
        <v>0.95</v>
      </c>
      <c r="N352" s="55">
        <f>IFERROR(M352*(CUF_sources!D$27/CUF_sources!C$27),0)</f>
        <v>0.95</v>
      </c>
      <c r="O352" s="55">
        <f>IFERROR(N352*(CUF_sources!E$27/CUF_sources!D$27),0)</f>
        <v>0.95</v>
      </c>
      <c r="P352" s="55">
        <f>IFERROR(O352*(CUF_sources!F$27/CUF_sources!E$27),0)</f>
        <v>0.95</v>
      </c>
      <c r="Q352" s="55">
        <f>IFERROR(P352*(CUF_sources!G$27/CUF_sources!F$27),0)</f>
        <v>0.95</v>
      </c>
      <c r="R352" s="55">
        <f>IFERROR(Q352*(CUF_sources!H$27/CUF_sources!G$27),0)</f>
        <v>0.95</v>
      </c>
      <c r="S352" s="55">
        <f>IFERROR(R352*(CUF_sources!I$27/CUF_sources!H$27),0)</f>
        <v>0.95</v>
      </c>
      <c r="T352" s="55">
        <f>IFERROR(S352*(CUF_sources!J$27/CUF_sources!I$27),0)</f>
        <v>0.95</v>
      </c>
      <c r="U352" s="55">
        <f>IF(M352&gt;0,M352,CUF_sources!C$27)</f>
        <v>0.95</v>
      </c>
      <c r="V352" s="55">
        <f>IFERROR(U352*(CUF_sources!D$27/CUF_sources!C$27),0)</f>
        <v>0.95</v>
      </c>
      <c r="W352" s="55">
        <f>IFERROR(V352*(CUF_sources!E$27/CUF_sources!D$27),0)</f>
        <v>0.95</v>
      </c>
      <c r="X352" s="55">
        <f>IFERROR(W352*(CUF_sources!F$27/CUF_sources!E$27),0)</f>
        <v>0.95</v>
      </c>
      <c r="Y352" s="55">
        <f>IFERROR(X352*(CUF_sources!G$27/CUF_sources!F$27),0)</f>
        <v>0.95</v>
      </c>
      <c r="Z352" s="55">
        <f>IFERROR(Y352*(CUF_sources!H$27/CUF_sources!G$27),0)</f>
        <v>0.95</v>
      </c>
      <c r="AA352" s="55">
        <f>IFERROR(Z352*(CUF_sources!I$27/CUF_sources!H$27),0)</f>
        <v>0.95</v>
      </c>
      <c r="AB352" s="55">
        <f>IFERROR(AA352*(CUF_sources!J$27/CUF_sources!I$27),0)</f>
        <v>0.95</v>
      </c>
      <c r="AC352" s="55">
        <f>CUF_sources!C$27</f>
        <v>0.95</v>
      </c>
      <c r="AD352" s="55">
        <f>CUF_sources!D$27</f>
        <v>0.95</v>
      </c>
      <c r="AE352" s="55">
        <f>CUF_sources!E$27</f>
        <v>0.95</v>
      </c>
      <c r="AF352" s="55">
        <f>CUF_sources!F$27</f>
        <v>0.95</v>
      </c>
      <c r="AG352" s="55">
        <f>CUF_sources!G$27</f>
        <v>0.95</v>
      </c>
      <c r="AH352" s="55">
        <f>CUF_sources!H$27</f>
        <v>0.95</v>
      </c>
      <c r="AI352" s="55">
        <f>CUF_sources!I$27</f>
        <v>0.95</v>
      </c>
      <c r="AJ352" s="55">
        <f>CUF_sources!J$27</f>
        <v>0.95</v>
      </c>
    </row>
    <row r="353" spans="1:36" ht="15" customHeight="1" x14ac:dyDescent="0.25">
      <c r="A353" s="9" t="s">
        <v>48</v>
      </c>
      <c r="B353" s="9" t="s">
        <v>29</v>
      </c>
      <c r="C353" s="9" t="s">
        <v>30</v>
      </c>
      <c r="D353" s="55">
        <f>IFERROR((generation!H353*1000)/(365*24*capacity!H353),0)</f>
        <v>0.43944706227519481</v>
      </c>
      <c r="E353" s="55">
        <f>IFERROR((generation!I353*1000)/(365*24*capacity!I353),0)</f>
        <v>0.59188710153433943</v>
      </c>
      <c r="F353" s="55">
        <f>IFERROR((generation!J353*1000)/(365*24*capacity!J353),0)</f>
        <v>0.60127458746240214</v>
      </c>
      <c r="G353" s="55">
        <f>IFERROR((generation!K353*1000)/(365*24*capacity!K353),0)</f>
        <v>0.58895507844861195</v>
      </c>
      <c r="H353" s="55">
        <f>IFERROR((generation!L353*1000)/(365*24*capacity!L353),0)</f>
        <v>0.51824208289553564</v>
      </c>
      <c r="I353" s="55">
        <f>IFERROR((generation!M353*1000)/(365*24*capacity!M353),0)</f>
        <v>0.22785431962281588</v>
      </c>
      <c r="J353" s="55">
        <f>IFERROR((generation!N353*1000)/(365*24*capacity!N353),0)</f>
        <v>0.22151137777159038</v>
      </c>
      <c r="K353" s="55">
        <f>IFERROR((generation!O353*1000)/(365*24*capacity!O353),0)</f>
        <v>0.16814502062526748</v>
      </c>
      <c r="L353" s="55">
        <f>IFERROR((generation!P353*1000)/(365*24*capacity!P353),0)</f>
        <v>8.9453568383590726E-2</v>
      </c>
      <c r="M353" s="55">
        <f>IF(AND(AVERAGE(D353:L353)&gt;0,AVERAGE(D353:L353)&lt;1),AVERAGE(D353:L353),CUF_sources!C$15)</f>
        <v>0.3829744665577054</v>
      </c>
      <c r="N353" s="55">
        <f>IFERROR(M353*(CUF_sources!D$15/CUF_sources!C$15),0)</f>
        <v>0.3829744665577054</v>
      </c>
      <c r="O353" s="55">
        <f>IFERROR(N353*(CUF_sources!E$15/CUF_sources!D$15),0)</f>
        <v>0.3829744665577054</v>
      </c>
      <c r="P353" s="55">
        <f>IFERROR(O353*(CUF_sources!F$15/CUF_sources!E$15),0)</f>
        <v>0.3829744665577054</v>
      </c>
      <c r="Q353" s="55">
        <f>IFERROR(P353*(CUF_sources!G$15/CUF_sources!F$15),0)</f>
        <v>0.3829744665577054</v>
      </c>
      <c r="R353" s="55">
        <f>IFERROR(Q353*(CUF_sources!H$15/CUF_sources!G$15),0)</f>
        <v>0.3829744665577054</v>
      </c>
      <c r="S353" s="55">
        <f>IFERROR(R353*(CUF_sources!I$15/CUF_sources!H$15),0)</f>
        <v>0.3829744665577054</v>
      </c>
      <c r="T353" s="55">
        <f>IFERROR(S353*(CUF_sources!J$15/CUF_sources!I$15),0)</f>
        <v>0.3829744665577054</v>
      </c>
      <c r="U353" s="55">
        <f>IF(M353&lt;CUF_sources!C$15,CUF_sources!C$15,CUF!M353)</f>
        <v>0.85</v>
      </c>
      <c r="V353" s="55">
        <f>IFERROR(U353*(CUF_sources!D$15/CUF_sources!C$15),0)</f>
        <v>0.85</v>
      </c>
      <c r="W353" s="55">
        <f>IFERROR(V353*(CUF_sources!E$15/CUF_sources!D$15),0)</f>
        <v>0.85</v>
      </c>
      <c r="X353" s="55">
        <f>IFERROR(W353*(CUF_sources!F$15/CUF_sources!E$15),0)</f>
        <v>0.85</v>
      </c>
      <c r="Y353" s="55">
        <f>IFERROR(X353*(CUF_sources!G$15/CUF_sources!F$15),0)</f>
        <v>0.85</v>
      </c>
      <c r="Z353" s="55">
        <f>IFERROR(Y353*(CUF_sources!H$15/CUF_sources!G$15),0)</f>
        <v>0.85</v>
      </c>
      <c r="AA353" s="55">
        <f>IFERROR(Z353*(CUF_sources!I$15/CUF_sources!H$15),0)</f>
        <v>0.85</v>
      </c>
      <c r="AB353" s="55">
        <f>IFERROR(AA353*(CUF_sources!J$15/CUF_sources!I$15),0)</f>
        <v>0.85</v>
      </c>
      <c r="AC353" s="55">
        <f>CUF_sources!C$15</f>
        <v>0.85</v>
      </c>
      <c r="AD353" s="55">
        <f>CUF_sources!D$15</f>
        <v>0.85</v>
      </c>
      <c r="AE353" s="55">
        <f>CUF_sources!E$15</f>
        <v>0.85</v>
      </c>
      <c r="AF353" s="55">
        <f>CUF_sources!F$15</f>
        <v>0.85</v>
      </c>
      <c r="AG353" s="55">
        <f>CUF_sources!G$15</f>
        <v>0.85</v>
      </c>
      <c r="AH353" s="55">
        <f>CUF_sources!H$15</f>
        <v>0.85</v>
      </c>
      <c r="AI353" s="55">
        <f>CUF_sources!I$15</f>
        <v>0.85</v>
      </c>
      <c r="AJ353" s="55">
        <f>CUF_sources!J$15</f>
        <v>0.85</v>
      </c>
    </row>
    <row r="354" spans="1:36" ht="15" customHeight="1" x14ac:dyDescent="0.25">
      <c r="A354" s="9" t="s">
        <v>48</v>
      </c>
      <c r="B354" s="9" t="s">
        <v>31</v>
      </c>
      <c r="C354" s="9" t="s">
        <v>32</v>
      </c>
      <c r="D354" s="55">
        <f>IFERROR((generation!H354*1000)/(365*24*capacity!H354),0)</f>
        <v>0.50357212095713044</v>
      </c>
      <c r="E354" s="55">
        <f>IFERROR((generation!I354*1000)/(365*24*capacity!I354),0)</f>
        <v>0.37042214145932345</v>
      </c>
      <c r="F354" s="55">
        <f>IFERROR((generation!J354*1000)/(365*24*capacity!J354),0)</f>
        <v>0.34766386193707716</v>
      </c>
      <c r="G354" s="55">
        <f>IFERROR((generation!K354*1000)/(365*24*capacity!K354),0)</f>
        <v>0.35329649550382386</v>
      </c>
      <c r="H354" s="55">
        <f>IFERROR((generation!L354*1000)/(365*24*capacity!L354),0)</f>
        <v>0.37644214337329651</v>
      </c>
      <c r="I354" s="55">
        <f>IFERROR((generation!M354*1000)/(365*24*capacity!M354),0)</f>
        <v>0.60074331449421781</v>
      </c>
      <c r="J354" s="55">
        <f>IFERROR((generation!N354*1000)/(365*24*capacity!N354),0)</f>
        <v>0.53392117606654355</v>
      </c>
      <c r="K354" s="55">
        <f>IFERROR((generation!O354*1000)/(365*24*capacity!O354),0)</f>
        <v>0.52200482901921363</v>
      </c>
      <c r="L354" s="55">
        <f>IFERROR((generation!P354*1000)/(365*24*capacity!P354),0)</f>
        <v>0.39543109792775122</v>
      </c>
      <c r="M354" s="55">
        <f>IF(AND(AVERAGE(D354:L354)&gt;0,AVERAGE(D354:L354)&lt;1),AVERAGE(D354:L354),CUF_sources!C$16)</f>
        <v>0.44483302008204195</v>
      </c>
      <c r="N354" s="55">
        <f>IFERROR(M354*(CUF_sources!D$16/CUF_sources!C$16),0)</f>
        <v>0.44483302008204195</v>
      </c>
      <c r="O354" s="55">
        <f>IFERROR(N354*(CUF_sources!E$16/CUF_sources!D$16),0)</f>
        <v>0.44483302008204195</v>
      </c>
      <c r="P354" s="55">
        <f>IFERROR(O354*(CUF_sources!F$16/CUF_sources!E$16),0)</f>
        <v>0.44483302008204195</v>
      </c>
      <c r="Q354" s="55">
        <f>IFERROR(P354*(CUF_sources!G$16/CUF_sources!F$16),0)</f>
        <v>0.44483302008204195</v>
      </c>
      <c r="R354" s="55">
        <f>IFERROR(Q354*(CUF_sources!H$16/CUF_sources!G$16),0)</f>
        <v>0.44483302008204195</v>
      </c>
      <c r="S354" s="55">
        <f>IFERROR(R354*(CUF_sources!I$16/CUF_sources!H$16),0)</f>
        <v>0.44483302008204195</v>
      </c>
      <c r="T354" s="55">
        <f>IFERROR(S354*(CUF_sources!J$16/CUF_sources!I$16),0)</f>
        <v>0.44483302008204195</v>
      </c>
      <c r="U354" s="55">
        <f>IF(M354&lt;CUF_sources!C$16,CUF_sources!C$16,CUF!M354)</f>
        <v>0.85</v>
      </c>
      <c r="V354" s="55">
        <f>IFERROR(U354*(CUF_sources!D$16/CUF_sources!C$16),0)</f>
        <v>0.85</v>
      </c>
      <c r="W354" s="55">
        <f>IFERROR(V354*(CUF_sources!E$16/CUF_sources!D$16),0)</f>
        <v>0.85</v>
      </c>
      <c r="X354" s="55">
        <f>IFERROR(W354*(CUF_sources!F$16/CUF_sources!E$16),0)</f>
        <v>0.85</v>
      </c>
      <c r="Y354" s="55">
        <f>IFERROR(X354*(CUF_sources!G$16/CUF_sources!F$16),0)</f>
        <v>0.85</v>
      </c>
      <c r="Z354" s="55">
        <f>IFERROR(Y354*(CUF_sources!H$16/CUF_sources!G$16),0)</f>
        <v>0.85</v>
      </c>
      <c r="AA354" s="55">
        <f>IFERROR(Z354*(CUF_sources!I$16/CUF_sources!H$16),0)</f>
        <v>0.85</v>
      </c>
      <c r="AB354" s="55">
        <f>IFERROR(AA354*(CUF_sources!J$16/CUF_sources!I$16),0)</f>
        <v>0.85</v>
      </c>
      <c r="AC354" s="55">
        <f>CUF_sources!C$16</f>
        <v>0.85</v>
      </c>
      <c r="AD354" s="55">
        <f>CUF_sources!D$16</f>
        <v>0.85</v>
      </c>
      <c r="AE354" s="55">
        <f>CUF_sources!E$16</f>
        <v>0.85</v>
      </c>
      <c r="AF354" s="55">
        <f>CUF_sources!F$16</f>
        <v>0.85</v>
      </c>
      <c r="AG354" s="55">
        <f>CUF_sources!G$16</f>
        <v>0.85</v>
      </c>
      <c r="AH354" s="55">
        <f>CUF_sources!H$16</f>
        <v>0.85</v>
      </c>
      <c r="AI354" s="55">
        <f>CUF_sources!I$16</f>
        <v>0.85</v>
      </c>
      <c r="AJ354" s="55">
        <f>CUF_sources!J$16</f>
        <v>0.85</v>
      </c>
    </row>
    <row r="355" spans="1:36" ht="15" customHeight="1" x14ac:dyDescent="0.25">
      <c r="A355" s="9" t="s">
        <v>48</v>
      </c>
      <c r="B355" s="9" t="s">
        <v>33</v>
      </c>
      <c r="C355" s="9" t="s">
        <v>34</v>
      </c>
      <c r="D355" s="55">
        <f>IFERROR((generation!H355*1000)/(365*24*capacity!H355),0)</f>
        <v>0.7384815927735433</v>
      </c>
      <c r="E355" s="55">
        <f>IFERROR((generation!I355*1000)/(365*24*capacity!I355),0)</f>
        <v>0.80807364333611553</v>
      </c>
      <c r="F355" s="55">
        <f>IFERROR((generation!J355*1000)/(365*24*capacity!J355),0)</f>
        <v>0.81366442735227118</v>
      </c>
      <c r="G355" s="55">
        <f>IFERROR((generation!K355*1000)/(365*24*capacity!K355),0)</f>
        <v>0.73233057761615072</v>
      </c>
      <c r="H355" s="55">
        <f>IFERROR((generation!L355*1000)/(365*24*capacity!L355),0)</f>
        <v>0.8464467117463792</v>
      </c>
      <c r="I355" s="55">
        <f>IFERROR((generation!M355*1000)/(365*24*capacity!M355),0)</f>
        <v>0.88412793326361494</v>
      </c>
      <c r="J355" s="55">
        <f>IFERROR((generation!N355*1000)/(365*24*capacity!N355),0)</f>
        <v>0.8669984207352579</v>
      </c>
      <c r="K355" s="55">
        <f>IFERROR((generation!O355*1000)/(365*24*capacity!O355),0)</f>
        <v>0.80200626528787933</v>
      </c>
      <c r="L355" s="55">
        <f>IFERROR((generation!P355*1000)/(365*24*capacity!P355),0)</f>
        <v>0.69254843924958542</v>
      </c>
      <c r="M355" s="55">
        <f>IF(AND(AVERAGE(D355:L355)&gt;0,AVERAGE(D355:L355)&lt;1),AVERAGE(D355:L355),CUF_sources!C$17)</f>
        <v>0.7982975568178664</v>
      </c>
      <c r="N355" s="55">
        <f>IFERROR(M355*(CUF_sources!D$17/CUF_sources!C$17),0)</f>
        <v>0.7982975568178664</v>
      </c>
      <c r="O355" s="55">
        <f>IFERROR(N355*(CUF_sources!E$17/CUF_sources!D$17),0)</f>
        <v>0.7982975568178664</v>
      </c>
      <c r="P355" s="55">
        <f>IFERROR(O355*(CUF_sources!F$17/CUF_sources!E$17),0)</f>
        <v>0.7982975568178664</v>
      </c>
      <c r="Q355" s="55">
        <f>IFERROR(P355*(CUF_sources!G$17/CUF_sources!F$17),0)</f>
        <v>0.7982975568178664</v>
      </c>
      <c r="R355" s="55">
        <f>IFERROR(Q355*(CUF_sources!H$17/CUF_sources!G$17),0)</f>
        <v>0.7982975568178664</v>
      </c>
      <c r="S355" s="55">
        <f>IFERROR(R355*(CUF_sources!I$17/CUF_sources!H$17),0)</f>
        <v>0.7982975568178664</v>
      </c>
      <c r="T355" s="55">
        <f>IFERROR(S355*(CUF_sources!J$17/CUF_sources!I$17),0)</f>
        <v>0.7982975568178664</v>
      </c>
      <c r="U355" s="55">
        <f>IF(M355&lt;CUF_sources!C$17,CUF_sources!C$17,CUF!M355)</f>
        <v>0.81</v>
      </c>
      <c r="V355" s="55">
        <f>IFERROR(U355*(CUF_sources!D$17/CUF_sources!C$17),0)</f>
        <v>0.81</v>
      </c>
      <c r="W355" s="55">
        <f>IFERROR(V355*(CUF_sources!E$17/CUF_sources!D$17),0)</f>
        <v>0.81</v>
      </c>
      <c r="X355" s="55">
        <f>IFERROR(W355*(CUF_sources!F$17/CUF_sources!E$17),0)</f>
        <v>0.81</v>
      </c>
      <c r="Y355" s="55">
        <f>IFERROR(X355*(CUF_sources!G$17/CUF_sources!F$17),0)</f>
        <v>0.81</v>
      </c>
      <c r="Z355" s="55">
        <f>IFERROR(Y355*(CUF_sources!H$17/CUF_sources!G$17),0)</f>
        <v>0.81</v>
      </c>
      <c r="AA355" s="55">
        <f>IFERROR(Z355*(CUF_sources!I$17/CUF_sources!H$17),0)</f>
        <v>0.81</v>
      </c>
      <c r="AB355" s="55">
        <f>IFERROR(AA355*(CUF_sources!J$17/CUF_sources!I$17),0)</f>
        <v>0.81</v>
      </c>
      <c r="AC355" s="55">
        <f>CUF_sources!C$17</f>
        <v>0.81</v>
      </c>
      <c r="AD355" s="55">
        <f>CUF_sources!D$17</f>
        <v>0.81</v>
      </c>
      <c r="AE355" s="55">
        <f>CUF_sources!E$17</f>
        <v>0.81</v>
      </c>
      <c r="AF355" s="55">
        <f>CUF_sources!F$17</f>
        <v>0.81</v>
      </c>
      <c r="AG355" s="55">
        <f>CUF_sources!G$17</f>
        <v>0.81</v>
      </c>
      <c r="AH355" s="55">
        <f>CUF_sources!H$17</f>
        <v>0.81</v>
      </c>
      <c r="AI355" s="55">
        <f>CUF_sources!I$17</f>
        <v>0.81</v>
      </c>
      <c r="AJ355" s="55">
        <f>CUF_sources!J$17</f>
        <v>0.81</v>
      </c>
    </row>
    <row r="356" spans="1:36" ht="15" customHeight="1" x14ac:dyDescent="0.25">
      <c r="A356" s="9" t="s">
        <v>48</v>
      </c>
      <c r="B356" s="9" t="s">
        <v>35</v>
      </c>
      <c r="C356" s="9" t="s">
        <v>36</v>
      </c>
      <c r="D356" s="55">
        <f>IFERROR((generation!H356*1000)/(365*24*capacity!H356),0)</f>
        <v>0.22189192132862981</v>
      </c>
      <c r="E356" s="55">
        <f>IFERROR((generation!I356*1000)/(365*24*capacity!I356),0)</f>
        <v>0.21292583742151666</v>
      </c>
      <c r="F356" s="55">
        <f>IFERROR((generation!J356*1000)/(365*24*capacity!J356),0)</f>
        <v>0.19496786323313922</v>
      </c>
      <c r="G356" s="55">
        <f>IFERROR((generation!K356*1000)/(365*24*capacity!K356),0)</f>
        <v>0.22379996652398537</v>
      </c>
      <c r="H356" s="55">
        <f>IFERROR((generation!L356*1000)/(365*24*capacity!L356),0)</f>
        <v>0.22056676938167721</v>
      </c>
      <c r="I356" s="55">
        <f>IFERROR((generation!M356*1000)/(365*24*capacity!M356),0)</f>
        <v>0.20090231609982181</v>
      </c>
      <c r="J356" s="55">
        <f>IFERROR((generation!N356*1000)/(365*24*capacity!N356),0)</f>
        <v>0.20949754937154783</v>
      </c>
      <c r="K356" s="55">
        <f>IFERROR((generation!O356*1000)/(365*24*capacity!O356),0)</f>
        <v>0.18995467273581323</v>
      </c>
      <c r="L356" s="55">
        <f>IFERROR((generation!P356*1000)/(365*24*capacity!P356),0)</f>
        <v>0.18395038874490929</v>
      </c>
      <c r="M356" s="55">
        <f>IF(AND(AVERAGE(D356:L356)&gt;0,AVERAGE(D356:L356)&lt;1),AVERAGE(D356:L356),CUF_sources!C$18)</f>
        <v>0.20649525387122669</v>
      </c>
      <c r="N356" s="55">
        <f>IFERROR(M356*(CUF_sources!D$18/CUF_sources!C$18),0)</f>
        <v>0.20649525387122669</v>
      </c>
      <c r="O356" s="55">
        <f>IFERROR(N356*(CUF_sources!E$18/CUF_sources!D$18),0)</f>
        <v>0.20649525387122669</v>
      </c>
      <c r="P356" s="55">
        <f>IFERROR(O356*(CUF_sources!F$18/CUF_sources!E$18),0)</f>
        <v>0.20649525387122669</v>
      </c>
      <c r="Q356" s="55">
        <f>IFERROR(P356*(CUF_sources!G$18/CUF_sources!F$18),0)</f>
        <v>0.20649525387122669</v>
      </c>
      <c r="R356" s="55">
        <f>IFERROR(Q356*(CUF_sources!H$18/CUF_sources!G$18),0)</f>
        <v>0.20649525387122669</v>
      </c>
      <c r="S356" s="55">
        <f>IFERROR(R356*(CUF_sources!I$18/CUF_sources!H$18),0)</f>
        <v>0.20649525387122669</v>
      </c>
      <c r="T356" s="55">
        <f>IFERROR(S356*(CUF_sources!J$18/CUF_sources!I$18),0)</f>
        <v>0.20649525387122669</v>
      </c>
      <c r="U356" s="55">
        <f>IF(M356&gt;0,M356,CUF_sources!C$18)</f>
        <v>0.20649525387122669</v>
      </c>
      <c r="V356" s="55">
        <f>IFERROR(U356*(CUF_sources!D$18/CUF_sources!C$18),0)</f>
        <v>0.20649525387122669</v>
      </c>
      <c r="W356" s="55">
        <f>IFERROR(V356*(CUF_sources!E$18/CUF_sources!D$18),0)</f>
        <v>0.20649525387122669</v>
      </c>
      <c r="X356" s="55">
        <f>IFERROR(W356*(CUF_sources!F$18/CUF_sources!E$18),0)</f>
        <v>0.20649525387122669</v>
      </c>
      <c r="Y356" s="55">
        <f>IFERROR(X356*(CUF_sources!G$18/CUF_sources!F$18),0)</f>
        <v>0.20649525387122669</v>
      </c>
      <c r="Z356" s="55">
        <f>IFERROR(Y356*(CUF_sources!H$18/CUF_sources!G$18),0)</f>
        <v>0.20649525387122669</v>
      </c>
      <c r="AA356" s="55">
        <f>IFERROR(Z356*(CUF_sources!I$18/CUF_sources!H$18),0)</f>
        <v>0.20649525387122669</v>
      </c>
      <c r="AB356" s="55">
        <f>IFERROR(AA356*(CUF_sources!J$18/CUF_sources!I$18),0)</f>
        <v>0.20649525387122669</v>
      </c>
      <c r="AC356" s="55">
        <f>CUF_sources!C$18</f>
        <v>0.37</v>
      </c>
      <c r="AD356" s="55">
        <f>CUF_sources!D$18</f>
        <v>0.37</v>
      </c>
      <c r="AE356" s="55">
        <f>CUF_sources!E$18</f>
        <v>0.37</v>
      </c>
      <c r="AF356" s="55">
        <f>CUF_sources!F$18</f>
        <v>0.37</v>
      </c>
      <c r="AG356" s="55">
        <f>CUF_sources!G$18</f>
        <v>0.37</v>
      </c>
      <c r="AH356" s="55">
        <f>CUF_sources!H$18</f>
        <v>0.37</v>
      </c>
      <c r="AI356" s="55">
        <f>CUF_sources!I$18</f>
        <v>0.37</v>
      </c>
      <c r="AJ356" s="55">
        <f>CUF_sources!J$18</f>
        <v>0.37</v>
      </c>
    </row>
    <row r="357" spans="1:36" ht="15" customHeight="1" x14ac:dyDescent="0.25">
      <c r="A357" s="9" t="s">
        <v>48</v>
      </c>
      <c r="B357" s="9" t="s">
        <v>79</v>
      </c>
      <c r="C357" s="9" t="s">
        <v>83</v>
      </c>
      <c r="D357" s="55">
        <f>IFERROR((generation!H357*1000)/(365*24*capacity!H357),0)</f>
        <v>0.18638848229877022</v>
      </c>
      <c r="E357" s="55">
        <f>IFERROR((generation!I357*1000)/(365*24*capacity!I357),0)</f>
        <v>0.18072116409078554</v>
      </c>
      <c r="F357" s="55">
        <f>IFERROR((generation!J357*1000)/(365*24*capacity!J357),0)</f>
        <v>0.18789003317252326</v>
      </c>
      <c r="G357" s="55">
        <f>IFERROR((generation!K357*1000)/(365*24*capacity!K357),0)</f>
        <v>0.17790805995844466</v>
      </c>
      <c r="H357" s="55">
        <f>IFERROR((generation!L357*1000)/(365*24*capacity!L357),0)</f>
        <v>0.28317490806049161</v>
      </c>
      <c r="I357" s="55">
        <f>IFERROR((generation!M357*1000)/(365*24*capacity!M357),0)</f>
        <v>0.21870616964938702</v>
      </c>
      <c r="J357" s="55">
        <f>IFERROR((generation!N357*1000)/(365*24*capacity!N357),0)</f>
        <v>0.26030765203876627</v>
      </c>
      <c r="K357" s="55">
        <f>IFERROR((generation!O357*1000)/(365*24*capacity!O357),0)</f>
        <v>0.25457616056844173</v>
      </c>
      <c r="L357" s="55">
        <f>IFERROR((generation!P357*1000)/(365*24*capacity!P357),0)</f>
        <v>0.26015302207982094</v>
      </c>
      <c r="M357" s="55">
        <f>IF(AND(AVERAGE(D357:L357)&gt;0,AVERAGE(D357:L357)&lt;1),AVERAGE(D357:L357),CUF_sources!C$19)</f>
        <v>0.22331396132415904</v>
      </c>
      <c r="N357" s="55">
        <f>IFERROR(M357*(CUF_sources!D$19/CUF_sources!C$19),0)</f>
        <v>0.26797675358899081</v>
      </c>
      <c r="O357" s="55">
        <f>IFERROR(N357*(CUF_sources!E$19/CUF_sources!D$19),0)</f>
        <v>0.29030814972140667</v>
      </c>
      <c r="P357" s="55">
        <f>IFERROR(O357*(CUF_sources!F$19/CUF_sources!E$19),0)</f>
        <v>0.31263954585382264</v>
      </c>
      <c r="Q357" s="55">
        <f>IFERROR(P357*(CUF_sources!G$19/CUF_sources!F$19),0)</f>
        <v>0.33497094198623856</v>
      </c>
      <c r="R357" s="55">
        <f>IFERROR(Q357*(CUF_sources!H$19/CUF_sources!G$19),0)</f>
        <v>0.35730233811865447</v>
      </c>
      <c r="S357" s="55">
        <f>IFERROR(R357*(CUF_sources!I$19/CUF_sources!H$19),0)</f>
        <v>0.37963373425107039</v>
      </c>
      <c r="T357" s="55">
        <f>IFERROR(S357*(CUF_sources!J$19/CUF_sources!I$19),0)</f>
        <v>0.4019651303834863</v>
      </c>
      <c r="U357" s="55">
        <f>IF(M357&gt;0,M357,CUF_sources!C$19)</f>
        <v>0.22331396132415904</v>
      </c>
      <c r="V357" s="55">
        <f>IFERROR(U357*(CUF_sources!D$19/CUF_sources!C$19),0)</f>
        <v>0.26797675358899081</v>
      </c>
      <c r="W357" s="55">
        <f>IFERROR(V357*(CUF_sources!E$19/CUF_sources!D$19),0)</f>
        <v>0.29030814972140667</v>
      </c>
      <c r="X357" s="55">
        <f>IFERROR(W357*(CUF_sources!F$19/CUF_sources!E$19),0)</f>
        <v>0.31263954585382264</v>
      </c>
      <c r="Y357" s="55">
        <f>IFERROR(X357*(CUF_sources!G$19/CUF_sources!F$19),0)</f>
        <v>0.33497094198623856</v>
      </c>
      <c r="Z357" s="55">
        <f>IFERROR(Y357*(CUF_sources!H$19/CUF_sources!G$19),0)</f>
        <v>0.35730233811865447</v>
      </c>
      <c r="AA357" s="55">
        <f>IFERROR(Z357*(CUF_sources!I$19/CUF_sources!H$19),0)</f>
        <v>0.37963373425107039</v>
      </c>
      <c r="AB357" s="55">
        <f>IFERROR(AA357*(CUF_sources!J$19/CUF_sources!I$19),0)</f>
        <v>0.4019651303834863</v>
      </c>
      <c r="AC357" s="55">
        <f>CUF_sources!C$19</f>
        <v>0.25</v>
      </c>
      <c r="AD357" s="55">
        <f>CUF_sources!D$19</f>
        <v>0.3</v>
      </c>
      <c r="AE357" s="55">
        <f>CUF_sources!E$19</f>
        <v>0.32499999999999996</v>
      </c>
      <c r="AF357" s="55">
        <f>CUF_sources!F$19</f>
        <v>0.35</v>
      </c>
      <c r="AG357" s="55">
        <f>CUF_sources!G$19</f>
        <v>0.375</v>
      </c>
      <c r="AH357" s="55">
        <f>CUF_sources!H$19</f>
        <v>0.4</v>
      </c>
      <c r="AI357" s="55">
        <f>CUF_sources!I$19</f>
        <v>0.42500000000000004</v>
      </c>
      <c r="AJ357" s="55">
        <f>CUF_sources!J$19</f>
        <v>0.45</v>
      </c>
    </row>
    <row r="358" spans="1:36" ht="15" customHeight="1" x14ac:dyDescent="0.25">
      <c r="A358" s="9" t="s">
        <v>48</v>
      </c>
      <c r="B358" s="9" t="s">
        <v>78</v>
      </c>
      <c r="C358" s="9" t="s">
        <v>84</v>
      </c>
      <c r="D358" s="55">
        <f>IFERROR((generation!H358*1000)/(365*24*capacity!H358),0)</f>
        <v>0.31975424561900306</v>
      </c>
      <c r="E358" s="55">
        <f>IFERROR((generation!I358*1000)/(365*24*capacity!I358),0)</f>
        <v>0.28975243350436136</v>
      </c>
      <c r="F358" s="55">
        <f>IFERROR((generation!J358*1000)/(365*24*capacity!J358),0)</f>
        <v>0.35431974441232444</v>
      </c>
      <c r="G358" s="55">
        <f>IFERROR((generation!K358*1000)/(365*24*capacity!K358),0)</f>
        <v>0.33988159382063854</v>
      </c>
      <c r="H358" s="55">
        <f>IFERROR((generation!L358*1000)/(365*24*capacity!L358),0)</f>
        <v>0.3904851663169438</v>
      </c>
      <c r="I358" s="55">
        <f>IFERROR((generation!M358*1000)/(365*24*capacity!M358),0)</f>
        <v>0.35379924306532834</v>
      </c>
      <c r="J358" s="55">
        <f>IFERROR((generation!N358*1000)/(365*24*capacity!N358),0)</f>
        <v>0.34168746189365934</v>
      </c>
      <c r="K358" s="55">
        <f>IFERROR((generation!O358*1000)/(365*24*capacity!O358),0)</f>
        <v>0.37077443567028923</v>
      </c>
      <c r="L358" s="55">
        <f>IFERROR((generation!P358*1000)/(365*24*capacity!P358),0)</f>
        <v>0.36803616111309501</v>
      </c>
      <c r="M358" s="55">
        <f>IF(AND(AVERAGE(D358:L358)&gt;0,AVERAGE(D358:L358)&lt;1),AVERAGE(D358:L358),CUF_sources!C$20)</f>
        <v>0.34761005393507138</v>
      </c>
      <c r="N358" s="55">
        <f>IFERROR(M358*(CUF_sources!D$20/CUF_sources!C$20),0)</f>
        <v>0.38932326040727999</v>
      </c>
      <c r="O358" s="55">
        <f>IFERROR(N358*(CUF_sources!E$20/CUF_sources!D$20),0)</f>
        <v>0.418522504937826</v>
      </c>
      <c r="P358" s="55">
        <f>IFERROR(O358*(CUF_sources!F$20/CUF_sources!E$20),0)</f>
        <v>0.44772174946837195</v>
      </c>
      <c r="Q358" s="55">
        <f>IFERROR(P358*(CUF_sources!G$20/CUF_sources!F$20),0)</f>
        <v>0.45745483097855388</v>
      </c>
      <c r="R358" s="55">
        <f>IFERROR(Q358*(CUF_sources!H$20/CUF_sources!G$20),0)</f>
        <v>0.46718791248873587</v>
      </c>
      <c r="S358" s="55">
        <f>IFERROR(R358*(CUF_sources!I$20/CUF_sources!H$20),0)</f>
        <v>0.46718791248873587</v>
      </c>
      <c r="T358" s="55">
        <f>IFERROR(S358*(CUF_sources!J$20/CUF_sources!I$20),0)</f>
        <v>0.46718791248873587</v>
      </c>
      <c r="U358" s="55">
        <f>IF(M358&gt;0,M358,CUF_sources!C$20)</f>
        <v>0.34761005393507138</v>
      </c>
      <c r="V358" s="55">
        <f>IFERROR(U358*(CUF_sources!D$20/CUF_sources!C$20),0)</f>
        <v>0.38932326040727999</v>
      </c>
      <c r="W358" s="55">
        <f>IFERROR(V358*(CUF_sources!E$20/CUF_sources!D$20),0)</f>
        <v>0.418522504937826</v>
      </c>
      <c r="X358" s="55">
        <f>IFERROR(W358*(CUF_sources!F$20/CUF_sources!E$20),0)</f>
        <v>0.44772174946837195</v>
      </c>
      <c r="Y358" s="55">
        <f>IFERROR(X358*(CUF_sources!G$20/CUF_sources!F$20),0)</f>
        <v>0.45745483097855388</v>
      </c>
      <c r="Z358" s="55">
        <f>IFERROR(Y358*(CUF_sources!H$20/CUF_sources!G$20),0)</f>
        <v>0.46718791248873587</v>
      </c>
      <c r="AA358" s="55">
        <f>IFERROR(Z358*(CUF_sources!I$20/CUF_sources!H$20),0)</f>
        <v>0.46718791248873587</v>
      </c>
      <c r="AB358" s="55">
        <f>IFERROR(AA358*(CUF_sources!J$20/CUF_sources!I$20),0)</f>
        <v>0.46718791248873587</v>
      </c>
      <c r="AC358" s="55">
        <f>CUF_sources!C$20</f>
        <v>0.35714285714285715</v>
      </c>
      <c r="AD358" s="55">
        <f>CUF_sources!D$20</f>
        <v>0.4</v>
      </c>
      <c r="AE358" s="55">
        <f>CUF_sources!E$20</f>
        <v>0.43000000000000005</v>
      </c>
      <c r="AF358" s="55">
        <f>CUF_sources!F$20</f>
        <v>0.46</v>
      </c>
      <c r="AG358" s="55">
        <f>CUF_sources!G$20</f>
        <v>0.47</v>
      </c>
      <c r="AH358" s="55">
        <f>CUF_sources!H$20</f>
        <v>0.48</v>
      </c>
      <c r="AI358" s="55">
        <f>CUF_sources!I$20</f>
        <v>0.48</v>
      </c>
      <c r="AJ358" s="55">
        <f>CUF_sources!J$20</f>
        <v>0.48</v>
      </c>
    </row>
    <row r="359" spans="1:36" ht="15" customHeight="1" x14ac:dyDescent="0.25">
      <c r="A359" s="9" t="s">
        <v>48</v>
      </c>
      <c r="B359" s="9" t="s">
        <v>37</v>
      </c>
      <c r="C359" s="9" t="s">
        <v>38</v>
      </c>
      <c r="D359" s="55">
        <f>IFERROR((generation!H359*1000)/(365*24*capacity!H359),0)</f>
        <v>0.10350297334607625</v>
      </c>
      <c r="E359" s="55">
        <f>IFERROR((generation!I359*1000)/(365*24*capacity!I359),0)</f>
        <v>9.5970054157374959E-2</v>
      </c>
      <c r="F359" s="55">
        <f>IFERROR((generation!J359*1000)/(365*24*capacity!J359),0)</f>
        <v>5.1407168651326586E-2</v>
      </c>
      <c r="G359" s="55">
        <f>IFERROR((generation!K359*1000)/(365*24*capacity!K359),0)</f>
        <v>0.17781498552934893</v>
      </c>
      <c r="H359" s="55">
        <f>IFERROR((generation!L359*1000)/(365*24*capacity!L359),0)</f>
        <v>0.41085826193587943</v>
      </c>
      <c r="I359" s="55">
        <f>IFERROR((generation!M359*1000)/(365*24*capacity!M359),0)</f>
        <v>0.19479171818076918</v>
      </c>
      <c r="J359" s="55">
        <f>IFERROR((generation!N359*1000)/(365*24*capacity!N359),0)</f>
        <v>0.17164287989805671</v>
      </c>
      <c r="K359" s="55">
        <f>IFERROR((generation!O359*1000)/(365*24*capacity!O359),0)</f>
        <v>0.56783603548927808</v>
      </c>
      <c r="L359" s="55">
        <f>IFERROR((generation!P359*1000)/(365*24*capacity!P359),0)</f>
        <v>0.53367796659152655</v>
      </c>
      <c r="M359" s="55">
        <f>IF(AND(AVERAGE(D359:L359)&gt;0,AVERAGE(D359:L359)&lt;1),AVERAGE(D359:L359),CUF_sources!C$21)</f>
        <v>0.25638911597551517</v>
      </c>
      <c r="N359" s="55">
        <f>IFERROR(M359*(CUF_sources!D$21/CUF_sources!C$21),0)</f>
        <v>0.25638911597551517</v>
      </c>
      <c r="O359" s="55">
        <f>IFERROR(N359*(CUF_sources!E$21/CUF_sources!D$21),0)</f>
        <v>0.25638911597551517</v>
      </c>
      <c r="P359" s="55">
        <f>IFERROR(O359*(CUF_sources!F$21/CUF_sources!E$21),0)</f>
        <v>0.25638911597551517</v>
      </c>
      <c r="Q359" s="55">
        <f>IFERROR(P359*(CUF_sources!G$21/CUF_sources!F$21),0)</f>
        <v>0.25638911597551517</v>
      </c>
      <c r="R359" s="55">
        <f>IFERROR(Q359*(CUF_sources!H$21/CUF_sources!G$21),0)</f>
        <v>0.25638911597551517</v>
      </c>
      <c r="S359" s="55">
        <f>IFERROR(R359*(CUF_sources!I$21/CUF_sources!H$21),0)</f>
        <v>0.25638911597551517</v>
      </c>
      <c r="T359" s="55">
        <f>IFERROR(S359*(CUF_sources!J$21/CUF_sources!I$21),0)</f>
        <v>0.25638911597551517</v>
      </c>
      <c r="U359" s="55">
        <f>IF(M359&lt;CUF_sources!C$21,CUF_sources!C$21,CUF!M359)</f>
        <v>0.85</v>
      </c>
      <c r="V359" s="55">
        <f>IFERROR(U359*(CUF_sources!D$21/CUF_sources!C$21),0)</f>
        <v>0.85</v>
      </c>
      <c r="W359" s="55">
        <f>IFERROR(V359*(CUF_sources!E$21/CUF_sources!D$21),0)</f>
        <v>0.85</v>
      </c>
      <c r="X359" s="55">
        <f>IFERROR(W359*(CUF_sources!F$21/CUF_sources!E$21),0)</f>
        <v>0.85</v>
      </c>
      <c r="Y359" s="55">
        <f>IFERROR(X359*(CUF_sources!G$21/CUF_sources!F$21),0)</f>
        <v>0.85</v>
      </c>
      <c r="Z359" s="55">
        <f>IFERROR(Y359*(CUF_sources!H$21/CUF_sources!G$21),0)</f>
        <v>0.85</v>
      </c>
      <c r="AA359" s="55">
        <f>IFERROR(Z359*(CUF_sources!I$21/CUF_sources!H$21),0)</f>
        <v>0.85</v>
      </c>
      <c r="AB359" s="55">
        <f>IFERROR(AA359*(CUF_sources!J$21/CUF_sources!I$21),0)</f>
        <v>0.85</v>
      </c>
      <c r="AC359" s="55">
        <f>CUF_sources!C$21</f>
        <v>0.85</v>
      </c>
      <c r="AD359" s="55">
        <f>CUF_sources!D$21</f>
        <v>0.85</v>
      </c>
      <c r="AE359" s="55">
        <f>CUF_sources!E$21</f>
        <v>0.85</v>
      </c>
      <c r="AF359" s="55">
        <f>CUF_sources!F$21</f>
        <v>0.85</v>
      </c>
      <c r="AG359" s="55">
        <f>CUF_sources!G$21</f>
        <v>0.85</v>
      </c>
      <c r="AH359" s="55">
        <f>CUF_sources!H$21</f>
        <v>0.85</v>
      </c>
      <c r="AI359" s="55">
        <f>CUF_sources!I$21</f>
        <v>0.85</v>
      </c>
      <c r="AJ359" s="55">
        <f>CUF_sources!J$21</f>
        <v>0.85</v>
      </c>
    </row>
    <row r="360" spans="1:36" ht="15" customHeight="1" x14ac:dyDescent="0.25">
      <c r="A360" s="9" t="s">
        <v>48</v>
      </c>
      <c r="B360" s="9" t="s">
        <v>39</v>
      </c>
      <c r="C360" s="9" t="s">
        <v>40</v>
      </c>
      <c r="D360" s="55">
        <f>IFERROR((generation!H360*1000)/(365*24*capacity!H360),0)</f>
        <v>0.50007668721791598</v>
      </c>
      <c r="E360" s="55">
        <f>IFERROR((generation!I360*1000)/(365*24*capacity!I360),0)</f>
        <v>0.57005646505218044</v>
      </c>
      <c r="F360" s="55">
        <f>IFERROR((generation!J360*1000)/(365*24*capacity!J360),0)</f>
        <v>0.56408818528271054</v>
      </c>
      <c r="G360" s="55">
        <f>IFERROR((generation!K360*1000)/(365*24*capacity!K360),0)</f>
        <v>0.62392310398912221</v>
      </c>
      <c r="H360" s="55">
        <f>IFERROR((generation!L360*1000)/(365*24*capacity!L360),0)</f>
        <v>0.69325177761454393</v>
      </c>
      <c r="I360" s="55">
        <f>IFERROR((generation!M360*1000)/(365*24*capacity!M360),0)</f>
        <v>0.6915875786452641</v>
      </c>
      <c r="J360" s="55">
        <f>IFERROR((generation!N360*1000)/(365*24*capacity!N360),0)</f>
        <v>0.67998621000257331</v>
      </c>
      <c r="K360" s="55">
        <f>IFERROR((generation!O360*1000)/(365*24*capacity!O360),0)</f>
        <v>0.59119909243862712</v>
      </c>
      <c r="L360" s="55">
        <f>IFERROR((generation!P360*1000)/(365*24*capacity!P360),0)</f>
        <v>0.61227847320054962</v>
      </c>
      <c r="M360" s="55">
        <f>IF(AND(AVERAGE(D360:L360)&gt;0,AVERAGE(D360:L360)&lt;1),AVERAGE(D360:L360),CUF_sources!C$22)</f>
        <v>0.61404973038260957</v>
      </c>
      <c r="N360" s="55">
        <f>IFERROR(M360*(CUF_sources!D$22/CUF_sources!C$22),0)</f>
        <v>0.61404973038260957</v>
      </c>
      <c r="O360" s="55">
        <f>IFERROR(N360*(CUF_sources!E$22/CUF_sources!D$22),0)</f>
        <v>0.61404973038260957</v>
      </c>
      <c r="P360" s="55">
        <f>IFERROR(O360*(CUF_sources!F$22/CUF_sources!E$22),0)</f>
        <v>0.61404973038260957</v>
      </c>
      <c r="Q360" s="55">
        <f>IFERROR(P360*(CUF_sources!G$22/CUF_sources!F$22),0)</f>
        <v>0.61404973038260957</v>
      </c>
      <c r="R360" s="55">
        <f>IFERROR(Q360*(CUF_sources!H$22/CUF_sources!G$22),0)</f>
        <v>0.61404973038260957</v>
      </c>
      <c r="S360" s="55">
        <f>IFERROR(R360*(CUF_sources!I$22/CUF_sources!H$22),0)</f>
        <v>0.61404973038260957</v>
      </c>
      <c r="T360" s="55">
        <f>IFERROR(S360*(CUF_sources!J$22/CUF_sources!I$22),0)</f>
        <v>0.61404973038260957</v>
      </c>
      <c r="U360" s="55">
        <f>IF(M360&lt;CUF_sources!C$22,CUF_sources!C$22,CUF!M360)</f>
        <v>0.7</v>
      </c>
      <c r="V360" s="55">
        <f>IFERROR(U360*(CUF_sources!D$22/CUF_sources!C$22),0)</f>
        <v>0.7</v>
      </c>
      <c r="W360" s="55">
        <f>IFERROR(V360*(CUF_sources!E$22/CUF_sources!D$22),0)</f>
        <v>0.7</v>
      </c>
      <c r="X360" s="55">
        <f>IFERROR(W360*(CUF_sources!F$22/CUF_sources!E$22),0)</f>
        <v>0.7</v>
      </c>
      <c r="Y360" s="55">
        <f>IFERROR(X360*(CUF_sources!G$22/CUF_sources!F$22),0)</f>
        <v>0.7</v>
      </c>
      <c r="Z360" s="55">
        <f>IFERROR(Y360*(CUF_sources!H$22/CUF_sources!G$22),0)</f>
        <v>0.7</v>
      </c>
      <c r="AA360" s="55">
        <f>IFERROR(Z360*(CUF_sources!I$22/CUF_sources!H$22),0)</f>
        <v>0.7</v>
      </c>
      <c r="AB360" s="55">
        <f>IFERROR(AA360*(CUF_sources!J$22/CUF_sources!I$22),0)</f>
        <v>0.7</v>
      </c>
      <c r="AC360" s="55">
        <f>CUF_sources!C$22</f>
        <v>0.7</v>
      </c>
      <c r="AD360" s="55">
        <f>CUF_sources!D$22</f>
        <v>0.7</v>
      </c>
      <c r="AE360" s="55">
        <f>CUF_sources!E$22</f>
        <v>0.7</v>
      </c>
      <c r="AF360" s="55">
        <f>CUF_sources!F$22</f>
        <v>0.7</v>
      </c>
      <c r="AG360" s="55">
        <f>CUF_sources!G$22</f>
        <v>0.7</v>
      </c>
      <c r="AH360" s="55">
        <f>CUF_sources!H$22</f>
        <v>0.7</v>
      </c>
      <c r="AI360" s="55">
        <f>CUF_sources!I$22</f>
        <v>0.7</v>
      </c>
      <c r="AJ360" s="55">
        <f>CUF_sources!J$22</f>
        <v>0.7</v>
      </c>
    </row>
    <row r="361" spans="1:36" ht="15" customHeight="1" x14ac:dyDescent="0.25">
      <c r="A361" s="9" t="s">
        <v>48</v>
      </c>
      <c r="B361" s="9" t="s">
        <v>80</v>
      </c>
      <c r="C361" s="9" t="s">
        <v>85</v>
      </c>
      <c r="D361" s="55">
        <f>IFERROR((generation!H361*1000)/(365*24*capacity!H361),0)</f>
        <v>7.0966374065504406E-2</v>
      </c>
      <c r="E361" s="55">
        <f>IFERROR((generation!I361*1000)/(365*24*capacity!I361),0)</f>
        <v>8.8156085931904521E-2</v>
      </c>
      <c r="F361" s="55">
        <f>IFERROR((generation!J361*1000)/(365*24*capacity!J361),0)</f>
        <v>7.8130653469679345E-2</v>
      </c>
      <c r="G361" s="55">
        <f>IFERROR((generation!K361*1000)/(365*24*capacity!K361),0)</f>
        <v>8.3718477635041672E-2</v>
      </c>
      <c r="H361" s="55">
        <f>IFERROR((generation!L361*1000)/(365*24*capacity!L361),0)</f>
        <v>8.9563210471945445E-2</v>
      </c>
      <c r="I361" s="55">
        <f>IFERROR((generation!M361*1000)/(365*24*capacity!M361),0)</f>
        <v>0.1002528580125099</v>
      </c>
      <c r="J361" s="55">
        <f>IFERROR((generation!N361*1000)/(365*24*capacity!N361),0)</f>
        <v>0.10276703117392391</v>
      </c>
      <c r="K361" s="55">
        <f>IFERROR((generation!O361*1000)/(365*24*capacity!O361),0)</f>
        <v>0.11141215956190262</v>
      </c>
      <c r="L361" s="55">
        <f>IFERROR((generation!P361*1000)/(365*24*capacity!P361),0)</f>
        <v>0.11014768784492554</v>
      </c>
      <c r="M361" s="55">
        <f>IF(AND(AVERAGE(D361:L361)&gt;0,AVERAGE(D361:L361)&lt;1),AVERAGE(D361:L361),CUF_sources!C$23)</f>
        <v>9.2790504240815266E-2</v>
      </c>
      <c r="N361" s="55">
        <f>IFERROR(M361*(CUF_sources!D$23/CUF_sources!C$23),0)</f>
        <v>9.6415133312722112E-2</v>
      </c>
      <c r="O361" s="55">
        <f>IFERROR(N361*(CUF_sources!E$23/CUF_sources!D$23),0)</f>
        <v>9.8952373663056911E-2</v>
      </c>
      <c r="P361" s="55">
        <f>IFERROR(O361*(CUF_sources!F$23/CUF_sources!E$23),0)</f>
        <v>0.10148961401339171</v>
      </c>
      <c r="Q361" s="55">
        <f>IFERROR(P361*(CUF_sources!G$23/CUF_sources!F$23),0)</f>
        <v>0.1040268543637265</v>
      </c>
      <c r="R361" s="55">
        <f>IFERROR(Q361*(CUF_sources!H$23/CUF_sources!G$23),0)</f>
        <v>0.10656409471406127</v>
      </c>
      <c r="S361" s="55">
        <f>IFERROR(R361*(CUF_sources!I$23/CUF_sources!H$23),0)</f>
        <v>0.10656409471406127</v>
      </c>
      <c r="T361" s="55">
        <f>IFERROR(S361*(CUF_sources!J$23/CUF_sources!I$23),0)</f>
        <v>0.10656409471406127</v>
      </c>
      <c r="U361" s="55">
        <f>IF(M361&gt;0,M361,CUF_sources!C$23)</f>
        <v>9.2790504240815266E-2</v>
      </c>
      <c r="V361" s="55">
        <f>IFERROR(U361*(CUF_sources!D$23/CUF_sources!C$23),0)</f>
        <v>9.6415133312722112E-2</v>
      </c>
      <c r="W361" s="55">
        <f>IFERROR(V361*(CUF_sources!E$23/CUF_sources!D$23),0)</f>
        <v>9.8952373663056911E-2</v>
      </c>
      <c r="X361" s="55">
        <f>IFERROR(W361*(CUF_sources!F$23/CUF_sources!E$23),0)</f>
        <v>0.10148961401339171</v>
      </c>
      <c r="Y361" s="55">
        <f>IFERROR(X361*(CUF_sources!G$23/CUF_sources!F$23),0)</f>
        <v>0.1040268543637265</v>
      </c>
      <c r="Z361" s="55">
        <f>IFERROR(Y361*(CUF_sources!H$23/CUF_sources!G$23),0)</f>
        <v>0.10656409471406127</v>
      </c>
      <c r="AA361" s="55">
        <f>IFERROR(Z361*(CUF_sources!I$23/CUF_sources!H$23),0)</f>
        <v>0.10656409471406127</v>
      </c>
      <c r="AB361" s="55">
        <f>IFERROR(AA361*(CUF_sources!J$23/CUF_sources!I$23),0)</f>
        <v>0.10656409471406127</v>
      </c>
      <c r="AC361" s="55">
        <f>CUF_sources!C$23</f>
        <v>0.18285714285714286</v>
      </c>
      <c r="AD361" s="55">
        <f>CUF_sources!D$23</f>
        <v>0.19</v>
      </c>
      <c r="AE361" s="55">
        <f>CUF_sources!E$23</f>
        <v>0.19500000000000001</v>
      </c>
      <c r="AF361" s="55">
        <f>CUF_sources!F$23</f>
        <v>0.2</v>
      </c>
      <c r="AG361" s="55">
        <f>CUF_sources!G$23</f>
        <v>0.20500000000000002</v>
      </c>
      <c r="AH361" s="55">
        <f>CUF_sources!H$23</f>
        <v>0.21</v>
      </c>
      <c r="AI361" s="55">
        <f>CUF_sources!I$23</f>
        <v>0.21</v>
      </c>
      <c r="AJ361" s="55">
        <f>CUF_sources!J$23</f>
        <v>0.21</v>
      </c>
    </row>
    <row r="362" spans="1:36" ht="15" customHeight="1" x14ac:dyDescent="0.25">
      <c r="A362" s="9" t="s">
        <v>48</v>
      </c>
      <c r="B362" s="9" t="s">
        <v>81</v>
      </c>
      <c r="C362" s="9" t="s">
        <v>86</v>
      </c>
      <c r="D362" s="55">
        <f>IFERROR((generation!H362*1000)/(365*24*capacity!H362),0)</f>
        <v>1.0312883665560555E-2</v>
      </c>
      <c r="E362" s="55">
        <f>IFERROR((generation!I362*1000)/(365*24*capacity!I362),0)</f>
        <v>8.8156128099193945E-2</v>
      </c>
      <c r="F362" s="55">
        <f>IFERROR((generation!J362*1000)/(365*24*capacity!J362),0)</f>
        <v>7.8130664029497907E-2</v>
      </c>
      <c r="G362" s="55">
        <f>IFERROR((generation!K362*1000)/(365*24*capacity!K362),0)</f>
        <v>8.3718490861448461E-2</v>
      </c>
      <c r="H362" s="55">
        <f>IFERROR((generation!L362*1000)/(365*24*capacity!L362),0)</f>
        <v>8.9563230939284769E-2</v>
      </c>
      <c r="I362" s="55">
        <f>IFERROR((generation!M362*1000)/(365*24*capacity!M362),0)</f>
        <v>9.7936067603912644E-2</v>
      </c>
      <c r="J362" s="55">
        <f>IFERROR((generation!N362*1000)/(365*24*capacity!N362),0)</f>
        <v>0.1017643735970451</v>
      </c>
      <c r="K362" s="55">
        <f>IFERROR((generation!O362*1000)/(365*24*capacity!O362),0)</f>
        <v>0.1106447964395654</v>
      </c>
      <c r="L362" s="55">
        <f>IFERROR((generation!P362*1000)/(365*24*capacity!P362),0)</f>
        <v>0.11144332193376506</v>
      </c>
      <c r="M362" s="55">
        <f>IF(AND(AVERAGE(D362:L362)&gt;0,AVERAGE(D362:L362)&lt;1),AVERAGE(D362:L362),CUF_sources!C$24)</f>
        <v>8.5741106352141536E-2</v>
      </c>
      <c r="N362" s="55">
        <f>IFERROR(M362*(CUF_sources!D$24/CUF_sources!C$24),0)</f>
        <v>8.5741106352141536E-2</v>
      </c>
      <c r="O362" s="55">
        <f>IFERROR(N362*(CUF_sources!E$24/CUF_sources!D$24),0)</f>
        <v>8.931365245014744E-2</v>
      </c>
      <c r="P362" s="55">
        <f>IFERROR(O362*(CUF_sources!F$24/CUF_sources!E$24),0)</f>
        <v>9.2886198548153345E-2</v>
      </c>
      <c r="Q362" s="55">
        <f>IFERROR(P362*(CUF_sources!G$24/CUF_sources!F$24),0)</f>
        <v>9.645874464615925E-2</v>
      </c>
      <c r="R362" s="55">
        <f>IFERROR(Q362*(CUF_sources!H$24/CUF_sources!G$24),0)</f>
        <v>0.10003129074416514</v>
      </c>
      <c r="S362" s="55">
        <f>IFERROR(R362*(CUF_sources!I$24/CUF_sources!H$24),0)</f>
        <v>0.10003129074416514</v>
      </c>
      <c r="T362" s="55">
        <f>IFERROR(S362*(CUF_sources!J$24/CUF_sources!I$24),0)</f>
        <v>0.10003129074416514</v>
      </c>
      <c r="U362" s="55">
        <f>IF(M362&gt;0,M362,CUF_sources!C$24)</f>
        <v>8.5741106352141536E-2</v>
      </c>
      <c r="V362" s="55">
        <f>IFERROR(U362*(CUF_sources!D$24/CUF_sources!C$24),0)</f>
        <v>8.5741106352141536E-2</v>
      </c>
      <c r="W362" s="55">
        <f>IFERROR(V362*(CUF_sources!E$24/CUF_sources!D$24),0)</f>
        <v>8.931365245014744E-2</v>
      </c>
      <c r="X362" s="55">
        <f>IFERROR(W362*(CUF_sources!F$24/CUF_sources!E$24),0)</f>
        <v>9.2886198548153345E-2</v>
      </c>
      <c r="Y362" s="55">
        <f>IFERROR(X362*(CUF_sources!G$24/CUF_sources!F$24),0)</f>
        <v>9.645874464615925E-2</v>
      </c>
      <c r="Z362" s="55">
        <f>IFERROR(Y362*(CUF_sources!H$24/CUF_sources!G$24),0)</f>
        <v>0.10003129074416514</v>
      </c>
      <c r="AA362" s="55">
        <f>IFERROR(Z362*(CUF_sources!I$24/CUF_sources!H$24),0)</f>
        <v>0.10003129074416514</v>
      </c>
      <c r="AB362" s="55">
        <f>IFERROR(AA362*(CUF_sources!J$24/CUF_sources!I$24),0)</f>
        <v>0.10003129074416514</v>
      </c>
      <c r="AC362" s="55">
        <f>CUF_sources!C$24</f>
        <v>0.12</v>
      </c>
      <c r="AD362" s="55">
        <f>CUF_sources!D$24</f>
        <v>0.12</v>
      </c>
      <c r="AE362" s="55">
        <f>CUF_sources!E$24</f>
        <v>0.125</v>
      </c>
      <c r="AF362" s="55">
        <f>CUF_sources!F$24</f>
        <v>0.13</v>
      </c>
      <c r="AG362" s="55">
        <f>CUF_sources!G$24</f>
        <v>0.13500000000000001</v>
      </c>
      <c r="AH362" s="55">
        <f>CUF_sources!H$24</f>
        <v>0.14000000000000001</v>
      </c>
      <c r="AI362" s="55">
        <f>CUF_sources!I$24</f>
        <v>0.14000000000000001</v>
      </c>
      <c r="AJ362" s="55">
        <f>CUF_sources!J$24</f>
        <v>0.14000000000000001</v>
      </c>
    </row>
    <row r="363" spans="1:36" ht="15" customHeight="1" x14ac:dyDescent="0.25">
      <c r="A363" s="9" t="s">
        <v>48</v>
      </c>
      <c r="B363" s="9" t="s">
        <v>41</v>
      </c>
      <c r="C363" s="9" t="s">
        <v>42</v>
      </c>
      <c r="D363" s="55">
        <f>IFERROR((generation!H363*1000)/(365*24*capacity!H363),0)</f>
        <v>0</v>
      </c>
      <c r="E363" s="55">
        <f>IFERROR((generation!I363*1000)/(365*24*capacity!I363),0)</f>
        <v>0</v>
      </c>
      <c r="F363" s="55">
        <f>IFERROR((generation!J363*1000)/(365*24*capacity!J363),0)</f>
        <v>0</v>
      </c>
      <c r="G363" s="55">
        <f>IFERROR((generation!K363*1000)/(365*24*capacity!K363),0)</f>
        <v>0</v>
      </c>
      <c r="H363" s="55">
        <f>IFERROR((generation!L363*1000)/(365*24*capacity!L363),0)</f>
        <v>0</v>
      </c>
      <c r="I363" s="55">
        <f>IFERROR((generation!M363*1000)/(365*24*capacity!M363),0)</f>
        <v>0</v>
      </c>
      <c r="J363" s="55">
        <f>IFERROR((generation!N363*1000)/(365*24*capacity!N363),0)</f>
        <v>0</v>
      </c>
      <c r="K363" s="55">
        <f>IFERROR((generation!O363*1000)/(365*24*capacity!O363),0)</f>
        <v>0</v>
      </c>
      <c r="L363" s="55">
        <f>IFERROR((generation!P363*1000)/(365*24*capacity!P363),0)</f>
        <v>0</v>
      </c>
      <c r="M363" s="55">
        <f>IF(AND(AVERAGE(D363:L363)&gt;0,AVERAGE(D363:L363)&lt;1),AVERAGE(D363:L363),CUF_sources!C$25)</f>
        <v>0.37285714285714283</v>
      </c>
      <c r="N363" s="55">
        <f>IFERROR(M363*(CUF_sources!D$25/CUF_sources!C$25),0)</f>
        <v>0.38000000000000006</v>
      </c>
      <c r="O363" s="55">
        <f>IFERROR(N363*(CUF_sources!E$25/CUF_sources!D$25),0)</f>
        <v>0.39000000000000007</v>
      </c>
      <c r="P363" s="55">
        <f>IFERROR(O363*(CUF_sources!F$25/CUF_sources!E$25),0)</f>
        <v>0.40000000000000013</v>
      </c>
      <c r="Q363" s="55">
        <f>IFERROR(P363*(CUF_sources!G$25/CUF_sources!F$25),0)</f>
        <v>0.40500000000000014</v>
      </c>
      <c r="R363" s="55">
        <f>IFERROR(Q363*(CUF_sources!H$25/CUF_sources!G$25),0)</f>
        <v>0.41000000000000009</v>
      </c>
      <c r="S363" s="55">
        <f>IFERROR(R363*(CUF_sources!I$25/CUF_sources!H$25),0)</f>
        <v>0.41000000000000009</v>
      </c>
      <c r="T363" s="55">
        <f>IFERROR(S363*(CUF_sources!J$25/CUF_sources!I$25),0)</f>
        <v>0.41000000000000009</v>
      </c>
      <c r="U363" s="55">
        <f>IF(M363&gt;0,M363,CUF_sources!C$25)</f>
        <v>0.37285714285714283</v>
      </c>
      <c r="V363" s="55">
        <f>IFERROR(U363*(CUF_sources!D$25/CUF_sources!C$25),0)</f>
        <v>0.38000000000000006</v>
      </c>
      <c r="W363" s="55">
        <f>IFERROR(V363*(CUF_sources!E$25/CUF_sources!D$25),0)</f>
        <v>0.39000000000000007</v>
      </c>
      <c r="X363" s="55">
        <f>IFERROR(W363*(CUF_sources!F$25/CUF_sources!E$25),0)</f>
        <v>0.40000000000000013</v>
      </c>
      <c r="Y363" s="55">
        <f>IFERROR(X363*(CUF_sources!G$25/CUF_sources!F$25),0)</f>
        <v>0.40500000000000014</v>
      </c>
      <c r="Z363" s="55">
        <f>IFERROR(Y363*(CUF_sources!H$25/CUF_sources!G$25),0)</f>
        <v>0.41000000000000009</v>
      </c>
      <c r="AA363" s="55">
        <f>IFERROR(Z363*(CUF_sources!I$25/CUF_sources!H$25),0)</f>
        <v>0.41000000000000009</v>
      </c>
      <c r="AB363" s="55">
        <f>IFERROR(AA363*(CUF_sources!J$25/CUF_sources!I$25),0)</f>
        <v>0.41000000000000009</v>
      </c>
      <c r="AC363" s="55">
        <f>CUF_sources!C$25</f>
        <v>0.37285714285714283</v>
      </c>
      <c r="AD363" s="55">
        <f>CUF_sources!D$25</f>
        <v>0.38</v>
      </c>
      <c r="AE363" s="55">
        <f>CUF_sources!E$25</f>
        <v>0.39</v>
      </c>
      <c r="AF363" s="55">
        <f>CUF_sources!F$25</f>
        <v>0.4</v>
      </c>
      <c r="AG363" s="55">
        <f>CUF_sources!G$25</f>
        <v>0.40500000000000003</v>
      </c>
      <c r="AH363" s="55">
        <f>CUF_sources!H$25</f>
        <v>0.41</v>
      </c>
      <c r="AI363" s="55">
        <f>CUF_sources!I$25</f>
        <v>0.41</v>
      </c>
      <c r="AJ363" s="55">
        <f>CUF_sources!J$25</f>
        <v>0.41</v>
      </c>
    </row>
    <row r="364" spans="1:36" ht="15" customHeight="1" x14ac:dyDescent="0.25">
      <c r="A364" s="9" t="s">
        <v>48</v>
      </c>
      <c r="B364" s="9" t="s">
        <v>43</v>
      </c>
      <c r="C364" s="9" t="s">
        <v>44</v>
      </c>
      <c r="D364" s="55">
        <f>IFERROR((generation!H364*1000)/(365*24*capacity!H364),0)</f>
        <v>2.6826484018264839E-2</v>
      </c>
      <c r="E364" s="55">
        <f>IFERROR((generation!I364*1000)/(365*24*capacity!I364),0)</f>
        <v>5.3310502283105021E-2</v>
      </c>
      <c r="F364" s="55">
        <f>IFERROR((generation!J364*1000)/(365*24*capacity!J364),0)</f>
        <v>6.7865296803652969E-2</v>
      </c>
      <c r="G364" s="55">
        <f>IFERROR((generation!K364*1000)/(365*24*capacity!K364),0)</f>
        <v>2.817097919837646E-2</v>
      </c>
      <c r="H364" s="55">
        <f>IFERROR((generation!L364*1000)/(365*24*capacity!L364),0)</f>
        <v>2.5531030099794523E-2</v>
      </c>
      <c r="I364" s="55">
        <f>IFERROR((generation!M364*1000)/(365*24*capacity!M364),0)</f>
        <v>7.6176856252240874E-5</v>
      </c>
      <c r="J364" s="55">
        <f>IFERROR((generation!N364*1000)/(365*24*capacity!N364),0)</f>
        <v>2.6022780915733842E-2</v>
      </c>
      <c r="K364" s="55">
        <f>IFERROR((generation!O364*1000)/(365*24*capacity!O364),0)</f>
        <v>5.2035274297193609E-2</v>
      </c>
      <c r="L364" s="55">
        <f>IFERROR((generation!P364*1000)/(365*24*capacity!P364),0)</f>
        <v>7.1307532758347225E-2</v>
      </c>
      <c r="M364" s="55">
        <f>IF(AND(AVERAGE(D364:L364)&gt;0,AVERAGE(D364:L364)&lt;1),AVERAGE(D364:L364),CUF_sources!C$26)</f>
        <v>3.9016228581191192E-2</v>
      </c>
      <c r="N364" s="55">
        <f>IFERROR(M364*(CUF_sources!D$26/CUF_sources!C$26),0)</f>
        <v>4.3024745216245081E-2</v>
      </c>
      <c r="O364" s="55">
        <f>IFERROR(N364*(CUF_sources!E$26/CUF_sources!D$26),0)</f>
        <v>4.7701347957141288E-2</v>
      </c>
      <c r="P364" s="55">
        <f>IFERROR(O364*(CUF_sources!F$26/CUF_sources!E$26),0)</f>
        <v>5.2377950698037495E-2</v>
      </c>
      <c r="Q364" s="55">
        <f>IFERROR(P364*(CUF_sources!G$26/CUF_sources!F$26),0)</f>
        <v>5.6119232890754454E-2</v>
      </c>
      <c r="R364" s="55">
        <f>IFERROR(Q364*(CUF_sources!H$26/CUF_sources!G$26),0)</f>
        <v>5.9860515083471406E-2</v>
      </c>
      <c r="S364" s="55">
        <f>IFERROR(R364*(CUF_sources!I$26/CUF_sources!H$26),0)</f>
        <v>6.3601797276188352E-2</v>
      </c>
      <c r="T364" s="55">
        <f>IFERROR(S364*(CUF_sources!J$26/CUF_sources!I$26),0)</f>
        <v>6.7343079468905317E-2</v>
      </c>
      <c r="U364" s="55">
        <f>IF(M364&gt;0,M364,CUF_sources!C$26)</f>
        <v>3.9016228581191192E-2</v>
      </c>
      <c r="V364" s="55">
        <f>IFERROR(U364*(CUF_sources!D$26/CUF_sources!C$26),0)</f>
        <v>4.3024745216245081E-2</v>
      </c>
      <c r="W364" s="55">
        <f>IFERROR(V364*(CUF_sources!E$26/CUF_sources!D$26),0)</f>
        <v>4.7701347957141288E-2</v>
      </c>
      <c r="X364" s="55">
        <f>IFERROR(W364*(CUF_sources!F$26/CUF_sources!E$26),0)</f>
        <v>5.2377950698037495E-2</v>
      </c>
      <c r="Y364" s="55">
        <f>IFERROR(X364*(CUF_sources!G$26/CUF_sources!F$26),0)</f>
        <v>5.6119232890754454E-2</v>
      </c>
      <c r="Z364" s="55">
        <f>IFERROR(Y364*(CUF_sources!H$26/CUF_sources!G$26),0)</f>
        <v>5.9860515083471406E-2</v>
      </c>
      <c r="AA364" s="55">
        <f>IFERROR(Z364*(CUF_sources!I$26/CUF_sources!H$26),0)</f>
        <v>6.3601797276188352E-2</v>
      </c>
      <c r="AB364" s="55">
        <f>IFERROR(AA364*(CUF_sources!J$26/CUF_sources!I$26),0)</f>
        <v>6.7343079468905317E-2</v>
      </c>
      <c r="AC364" s="55">
        <f>CUF_sources!C$26</f>
        <v>0.20857142857142857</v>
      </c>
      <c r="AD364" s="55">
        <f>CUF_sources!D$26</f>
        <v>0.23</v>
      </c>
      <c r="AE364" s="55">
        <f>CUF_sources!E$26</f>
        <v>0.255</v>
      </c>
      <c r="AF364" s="55">
        <f>CUF_sources!F$26</f>
        <v>0.28000000000000003</v>
      </c>
      <c r="AG364" s="55">
        <f>CUF_sources!G$26</f>
        <v>0.30000000000000004</v>
      </c>
      <c r="AH364" s="55">
        <f>CUF_sources!H$26</f>
        <v>0.32</v>
      </c>
      <c r="AI364" s="55">
        <f>CUF_sources!I$26</f>
        <v>0.33999999999999997</v>
      </c>
      <c r="AJ364" s="55">
        <f>CUF_sources!J$26</f>
        <v>0.36</v>
      </c>
    </row>
    <row r="365" spans="1:36" ht="15" customHeight="1" x14ac:dyDescent="0.25">
      <c r="A365" s="9" t="s">
        <v>48</v>
      </c>
      <c r="B365" s="9" t="s">
        <v>45</v>
      </c>
      <c r="C365" s="9" t="s">
        <v>46</v>
      </c>
      <c r="D365" s="55">
        <f>IFERROR((generation!H365*1000)/(365*24*capacity!H365),0)</f>
        <v>0</v>
      </c>
      <c r="E365" s="55">
        <f>IFERROR((generation!I365*1000)/(365*24*capacity!I365),0)</f>
        <v>0</v>
      </c>
      <c r="F365" s="55">
        <f>IFERROR((generation!J365*1000)/(365*24*capacity!J365),0)</f>
        <v>0</v>
      </c>
      <c r="G365" s="55">
        <f>IFERROR((generation!K365*1000)/(365*24*capacity!K365),0)</f>
        <v>0</v>
      </c>
      <c r="H365" s="55">
        <f>IFERROR((generation!L365*1000)/(365*24*capacity!L365),0)</f>
        <v>0</v>
      </c>
      <c r="I365" s="55">
        <f>IFERROR((generation!M365*1000)/(365*24*capacity!M365),0)</f>
        <v>0</v>
      </c>
      <c r="J365" s="55">
        <f>IFERROR((generation!N365*1000)/(365*24*capacity!N365),0)</f>
        <v>0</v>
      </c>
      <c r="K365" s="55">
        <f>IFERROR((generation!O365*1000)/(365*24*capacity!O365),0)</f>
        <v>0</v>
      </c>
      <c r="L365" s="55">
        <f>IFERROR((generation!P365*1000)/(365*24*capacity!P365),0)</f>
        <v>0</v>
      </c>
      <c r="M365" s="55">
        <f>IF(AND(AVERAGE(D365:L365)&gt;0,AVERAGE(D365:L365)&lt;1),AVERAGE(D365:L365),CUF_sources!C$27)</f>
        <v>0.95</v>
      </c>
      <c r="N365" s="55">
        <f>IFERROR(M365*(CUF_sources!D$27/CUF_sources!C$27),0)</f>
        <v>0.95</v>
      </c>
      <c r="O365" s="55">
        <f>IFERROR(N365*(CUF_sources!E$27/CUF_sources!D$27),0)</f>
        <v>0.95</v>
      </c>
      <c r="P365" s="55">
        <f>IFERROR(O365*(CUF_sources!F$27/CUF_sources!E$27),0)</f>
        <v>0.95</v>
      </c>
      <c r="Q365" s="55">
        <f>IFERROR(P365*(CUF_sources!G$27/CUF_sources!F$27),0)</f>
        <v>0.95</v>
      </c>
      <c r="R365" s="55">
        <f>IFERROR(Q365*(CUF_sources!H$27/CUF_sources!G$27),0)</f>
        <v>0.95</v>
      </c>
      <c r="S365" s="55">
        <f>IFERROR(R365*(CUF_sources!I$27/CUF_sources!H$27),0)</f>
        <v>0.95</v>
      </c>
      <c r="T365" s="55">
        <f>IFERROR(S365*(CUF_sources!J$27/CUF_sources!I$27),0)</f>
        <v>0.95</v>
      </c>
      <c r="U365" s="55">
        <f>IF(M365&gt;0,M365,CUF_sources!C$27)</f>
        <v>0.95</v>
      </c>
      <c r="V365" s="55">
        <f>IFERROR(U365*(CUF_sources!D$27/CUF_sources!C$27),0)</f>
        <v>0.95</v>
      </c>
      <c r="W365" s="55">
        <f>IFERROR(V365*(CUF_sources!E$27/CUF_sources!D$27),0)</f>
        <v>0.95</v>
      </c>
      <c r="X365" s="55">
        <f>IFERROR(W365*(CUF_sources!F$27/CUF_sources!E$27),0)</f>
        <v>0.95</v>
      </c>
      <c r="Y365" s="55">
        <f>IFERROR(X365*(CUF_sources!G$27/CUF_sources!F$27),0)</f>
        <v>0.95</v>
      </c>
      <c r="Z365" s="55">
        <f>IFERROR(Y365*(CUF_sources!H$27/CUF_sources!G$27),0)</f>
        <v>0.95</v>
      </c>
      <c r="AA365" s="55">
        <f>IFERROR(Z365*(CUF_sources!I$27/CUF_sources!H$27),0)</f>
        <v>0.95</v>
      </c>
      <c r="AB365" s="55">
        <f>IFERROR(AA365*(CUF_sources!J$27/CUF_sources!I$27),0)</f>
        <v>0.95</v>
      </c>
      <c r="AC365" s="55">
        <f>CUF_sources!C$27</f>
        <v>0.95</v>
      </c>
      <c r="AD365" s="55">
        <f>CUF_sources!D$27</f>
        <v>0.95</v>
      </c>
      <c r="AE365" s="55">
        <f>CUF_sources!E$27</f>
        <v>0.95</v>
      </c>
      <c r="AF365" s="55">
        <f>CUF_sources!F$27</f>
        <v>0.95</v>
      </c>
      <c r="AG365" s="55">
        <f>CUF_sources!G$27</f>
        <v>0.95</v>
      </c>
      <c r="AH365" s="55">
        <f>CUF_sources!H$27</f>
        <v>0.95</v>
      </c>
      <c r="AI365" s="55">
        <f>CUF_sources!I$27</f>
        <v>0.95</v>
      </c>
      <c r="AJ365" s="55">
        <f>CUF_sources!J$27</f>
        <v>0.95</v>
      </c>
    </row>
  </sheetData>
  <conditionalFormatting sqref="D2:L365">
    <cfRule type="cellIs" dxfId="1" priority="1" operator="greaterThan">
      <formula>1</formula>
    </cfRule>
  </conditionalFormatting>
  <pageMargins left="0.7" right="0.7" top="0.78740157499999996" bottom="0.78740157499999996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5"/>
  <sheetViews>
    <sheetView zoomScale="75" zoomScaleNormal="75" workbookViewId="0"/>
  </sheetViews>
  <sheetFormatPr defaultColWidth="11" defaultRowHeight="14.25" x14ac:dyDescent="0.2"/>
  <sheetData>
    <row r="1" spans="1:1" ht="15" customHeight="1" x14ac:dyDescent="0.25">
      <c r="A1" s="9" t="s">
        <v>1093</v>
      </c>
    </row>
    <row r="2" spans="1:1" ht="15" customHeight="1" x14ac:dyDescent="0.25">
      <c r="A2" s="9">
        <v>547.89409582733799</v>
      </c>
    </row>
    <row r="3" spans="1:1" ht="15" customHeight="1" x14ac:dyDescent="0.25">
      <c r="A3" s="9">
        <v>1621.8502427476601</v>
      </c>
    </row>
    <row r="4" spans="1:1" ht="15" customHeight="1" x14ac:dyDescent="0.25">
      <c r="A4" s="9">
        <v>0</v>
      </c>
    </row>
    <row r="5" spans="1:1" ht="15" customHeight="1" x14ac:dyDescent="0.25">
      <c r="A5" s="9">
        <v>3291.97376217893</v>
      </c>
    </row>
    <row r="6" spans="1:1" ht="15" customHeight="1" x14ac:dyDescent="0.25">
      <c r="A6" s="9">
        <v>169.127574707506</v>
      </c>
    </row>
    <row r="7" spans="1:1" ht="15" customHeight="1" x14ac:dyDescent="0.25">
      <c r="A7" s="9">
        <v>0</v>
      </c>
    </row>
    <row r="8" spans="1:1" ht="15" customHeight="1" x14ac:dyDescent="0.25">
      <c r="A8" s="9">
        <v>128.79769478846501</v>
      </c>
    </row>
    <row r="9" spans="1:1" ht="15" customHeight="1" x14ac:dyDescent="0.25">
      <c r="A9" s="9">
        <v>626.48910590719595</v>
      </c>
    </row>
    <row r="10" spans="1:1" ht="15" customHeight="1" x14ac:dyDescent="0.25">
      <c r="A10" s="9">
        <v>0.375373571120933</v>
      </c>
    </row>
    <row r="11" spans="1:1" ht="15" customHeight="1" x14ac:dyDescent="0.25">
      <c r="A11" s="9">
        <v>14.7489631194924</v>
      </c>
    </row>
    <row r="12" spans="1:1" ht="15" customHeight="1" x14ac:dyDescent="0.25">
      <c r="A12" s="9">
        <v>0</v>
      </c>
    </row>
    <row r="13" spans="1:1" ht="15" customHeight="1" x14ac:dyDescent="0.25">
      <c r="A13" s="9">
        <v>0</v>
      </c>
    </row>
    <row r="14" spans="1:1" ht="15" customHeight="1" x14ac:dyDescent="0.25">
      <c r="A14" s="9">
        <v>1.18865242804129</v>
      </c>
    </row>
    <row r="15" spans="1:1" ht="15" customHeight="1" x14ac:dyDescent="0.25">
      <c r="A15" s="9">
        <v>252.54654659715101</v>
      </c>
    </row>
    <row r="16" spans="1:1" ht="15" customHeight="1" x14ac:dyDescent="0.25">
      <c r="A16" s="9">
        <v>1536.86106893343</v>
      </c>
    </row>
    <row r="17" spans="1:1" ht="15" customHeight="1" x14ac:dyDescent="0.25">
      <c r="A17" s="9">
        <v>3449.6229946747299</v>
      </c>
    </row>
    <row r="18" spans="1:1" ht="15" customHeight="1" x14ac:dyDescent="0.25">
      <c r="A18" s="9">
        <v>11.675901682729</v>
      </c>
    </row>
    <row r="19" spans="1:1" ht="15" customHeight="1" x14ac:dyDescent="0.25">
      <c r="A19" s="9">
        <v>76.892549247684698</v>
      </c>
    </row>
    <row r="20" spans="1:1" ht="15" customHeight="1" x14ac:dyDescent="0.25">
      <c r="A20" s="9">
        <v>67.865309948003798</v>
      </c>
    </row>
    <row r="21" spans="1:1" ht="15" customHeight="1" x14ac:dyDescent="0.25">
      <c r="A21" s="9">
        <v>31.087004912266998</v>
      </c>
    </row>
    <row r="22" spans="1:1" ht="15" customHeight="1" x14ac:dyDescent="0.25">
      <c r="A22" s="9">
        <v>520.68263761597404</v>
      </c>
    </row>
    <row r="23" spans="1:1" ht="15" customHeight="1" x14ac:dyDescent="0.25">
      <c r="A23" s="9">
        <v>6.7396648787856801</v>
      </c>
    </row>
    <row r="24" spans="1:1" ht="15" customHeight="1" x14ac:dyDescent="0.25">
      <c r="A24" s="9">
        <v>83.564753223067299</v>
      </c>
    </row>
    <row r="25" spans="1:1" ht="15" customHeight="1" x14ac:dyDescent="0.25">
      <c r="A25" s="9">
        <v>0</v>
      </c>
    </row>
    <row r="26" spans="1:1" ht="15" customHeight="1" x14ac:dyDescent="0.25">
      <c r="A26" s="9">
        <v>0</v>
      </c>
    </row>
    <row r="27" spans="1:1" ht="15" customHeight="1" x14ac:dyDescent="0.25">
      <c r="A27" s="9">
        <v>0</v>
      </c>
    </row>
    <row r="28" spans="1:1" ht="15" customHeight="1" x14ac:dyDescent="0.25">
      <c r="A28" s="9">
        <v>160.60386892651101</v>
      </c>
    </row>
    <row r="29" spans="1:1" ht="15" customHeight="1" x14ac:dyDescent="0.25">
      <c r="A29" s="9">
        <v>17.033975929491898</v>
      </c>
    </row>
    <row r="30" spans="1:1" ht="15" customHeight="1" x14ac:dyDescent="0.25">
      <c r="A30" s="9">
        <v>61.665744056833503</v>
      </c>
    </row>
    <row r="31" spans="1:1" ht="15" customHeight="1" x14ac:dyDescent="0.25">
      <c r="A31" s="9">
        <v>11.4319524912964</v>
      </c>
    </row>
    <row r="32" spans="1:1" ht="15" customHeight="1" x14ac:dyDescent="0.25">
      <c r="A32" s="9">
        <v>3.5326861462667298</v>
      </c>
    </row>
    <row r="33" spans="1:1" ht="15" customHeight="1" x14ac:dyDescent="0.25">
      <c r="A33" s="9">
        <v>0</v>
      </c>
    </row>
    <row r="34" spans="1:1" ht="15" customHeight="1" x14ac:dyDescent="0.25">
      <c r="A34" s="9">
        <v>1.46544722877748</v>
      </c>
    </row>
    <row r="35" spans="1:1" ht="15" customHeight="1" x14ac:dyDescent="0.25">
      <c r="A35" s="9">
        <v>0.538327157970518</v>
      </c>
    </row>
    <row r="36" spans="1:1" ht="15" customHeight="1" x14ac:dyDescent="0.25">
      <c r="A36" s="9">
        <v>1.9736976263266099</v>
      </c>
    </row>
    <row r="37" spans="1:1" ht="15" customHeight="1" x14ac:dyDescent="0.25">
      <c r="A37" s="9">
        <v>0.19354146982297599</v>
      </c>
    </row>
    <row r="38" spans="1:1" ht="15" customHeight="1" x14ac:dyDescent="0.25">
      <c r="A38" s="9">
        <v>0</v>
      </c>
    </row>
    <row r="39" spans="1:1" ht="15" customHeight="1" x14ac:dyDescent="0.25">
      <c r="A39" s="9">
        <v>0</v>
      </c>
    </row>
    <row r="40" spans="1:1" ht="15" customHeight="1" x14ac:dyDescent="0.25">
      <c r="A40" s="9">
        <v>0</v>
      </c>
    </row>
    <row r="41" spans="1:1" ht="15" customHeight="1" x14ac:dyDescent="0.25">
      <c r="A41" s="9">
        <v>0</v>
      </c>
    </row>
    <row r="42" spans="1:1" ht="15" customHeight="1" x14ac:dyDescent="0.25">
      <c r="A42" s="9">
        <v>0</v>
      </c>
    </row>
    <row r="43" spans="1:1" ht="15" customHeight="1" x14ac:dyDescent="0.25">
      <c r="A43" s="9">
        <v>0</v>
      </c>
    </row>
    <row r="44" spans="1:1" ht="15" customHeight="1" x14ac:dyDescent="0.25">
      <c r="A44" s="9">
        <v>0</v>
      </c>
    </row>
    <row r="45" spans="1:1" ht="15" customHeight="1" x14ac:dyDescent="0.25">
      <c r="A45" s="9">
        <v>11.110091353515999</v>
      </c>
    </row>
    <row r="46" spans="1:1" ht="15" customHeight="1" x14ac:dyDescent="0.25">
      <c r="A46" s="9">
        <v>0</v>
      </c>
    </row>
    <row r="47" spans="1:1" ht="15" customHeight="1" x14ac:dyDescent="0.25">
      <c r="A47" s="9">
        <v>347.25557160300599</v>
      </c>
    </row>
    <row r="48" spans="1:1" ht="15" customHeight="1" x14ac:dyDescent="0.25">
      <c r="A48" s="9">
        <v>16.7349250768732</v>
      </c>
    </row>
    <row r="49" spans="1:1" ht="15" customHeight="1" x14ac:dyDescent="0.25">
      <c r="A49" s="9">
        <v>3.1791485145372298</v>
      </c>
    </row>
    <row r="50" spans="1:1" ht="15" customHeight="1" x14ac:dyDescent="0.25">
      <c r="A50" s="9">
        <v>0.19249543378447101</v>
      </c>
    </row>
    <row r="51" spans="1:1" ht="15" customHeight="1" x14ac:dyDescent="0.25">
      <c r="A51" s="9">
        <v>0</v>
      </c>
    </row>
    <row r="52" spans="1:1" ht="15" customHeight="1" x14ac:dyDescent="0.25">
      <c r="A52" s="9">
        <v>0</v>
      </c>
    </row>
    <row r="53" spans="1:1" ht="15" customHeight="1" x14ac:dyDescent="0.25">
      <c r="A53" s="9">
        <v>0</v>
      </c>
    </row>
    <row r="54" spans="1:1" ht="15" customHeight="1" x14ac:dyDescent="0.25">
      <c r="A54" s="9">
        <v>2857.80172982359</v>
      </c>
    </row>
    <row r="55" spans="1:1" ht="15" customHeight="1" x14ac:dyDescent="0.25">
      <c r="A55" s="9">
        <v>102.987242586044</v>
      </c>
    </row>
    <row r="56" spans="1:1" ht="15" customHeight="1" x14ac:dyDescent="0.25">
      <c r="A56" s="9">
        <v>1705.85788789408</v>
      </c>
    </row>
    <row r="57" spans="1:1" ht="15" customHeight="1" x14ac:dyDescent="0.25">
      <c r="A57" s="9">
        <v>108.06680701051999</v>
      </c>
    </row>
    <row r="58" spans="1:1" ht="15" customHeight="1" x14ac:dyDescent="0.25">
      <c r="A58" s="9">
        <v>21.322554890018601</v>
      </c>
    </row>
    <row r="59" spans="1:1" ht="15" customHeight="1" x14ac:dyDescent="0.25">
      <c r="A59" s="9">
        <v>0</v>
      </c>
    </row>
    <row r="60" spans="1:1" ht="15" customHeight="1" x14ac:dyDescent="0.25">
      <c r="A60" s="9">
        <v>8.0865215949541902</v>
      </c>
    </row>
    <row r="61" spans="1:1" ht="15" customHeight="1" x14ac:dyDescent="0.25">
      <c r="A61" s="9">
        <v>337.32365507763399</v>
      </c>
    </row>
    <row r="62" spans="1:1" ht="15" customHeight="1" x14ac:dyDescent="0.25">
      <c r="A62" s="9">
        <v>73.433125828821801</v>
      </c>
    </row>
    <row r="63" spans="1:1" ht="15" customHeight="1" x14ac:dyDescent="0.25">
      <c r="A63" s="9">
        <v>38.830533656220702</v>
      </c>
    </row>
    <row r="64" spans="1:1" ht="15" customHeight="1" x14ac:dyDescent="0.25">
      <c r="A64" s="9">
        <v>0</v>
      </c>
    </row>
    <row r="65" spans="1:1" ht="15" customHeight="1" x14ac:dyDescent="0.25">
      <c r="A65" s="9">
        <v>0</v>
      </c>
    </row>
    <row r="66" spans="1:1" ht="15" customHeight="1" x14ac:dyDescent="0.25">
      <c r="A66" s="9">
        <v>0</v>
      </c>
    </row>
    <row r="67" spans="1:1" ht="15" customHeight="1" x14ac:dyDescent="0.25">
      <c r="A67" s="9">
        <v>16679.140953111299</v>
      </c>
    </row>
    <row r="68" spans="1:1" ht="15" customHeight="1" x14ac:dyDescent="0.25">
      <c r="A68" s="9">
        <v>6424.7169930014097</v>
      </c>
    </row>
    <row r="69" spans="1:1" ht="15" customHeight="1" x14ac:dyDescent="0.25">
      <c r="A69" s="9">
        <v>7338.9438502819203</v>
      </c>
    </row>
    <row r="70" spans="1:1" ht="15" customHeight="1" x14ac:dyDescent="0.25">
      <c r="A70" s="9">
        <v>1066.81086472627</v>
      </c>
    </row>
    <row r="71" spans="1:1" ht="15" customHeight="1" x14ac:dyDescent="0.25">
      <c r="A71" s="9">
        <v>2935.42324384114</v>
      </c>
    </row>
    <row r="72" spans="1:1" ht="15" customHeight="1" x14ac:dyDescent="0.25">
      <c r="A72" s="9">
        <v>336.14938003843002</v>
      </c>
    </row>
    <row r="73" spans="1:1" ht="15" customHeight="1" x14ac:dyDescent="0.25">
      <c r="A73" s="9">
        <v>511.70890303281197</v>
      </c>
    </row>
    <row r="74" spans="1:1" ht="15" customHeight="1" x14ac:dyDescent="0.25">
      <c r="A74" s="9">
        <v>2689.1329497944098</v>
      </c>
    </row>
    <row r="75" spans="1:1" ht="15" customHeight="1" x14ac:dyDescent="0.25">
      <c r="A75" s="9">
        <v>366.67556288472701</v>
      </c>
    </row>
    <row r="76" spans="1:1" ht="15" customHeight="1" x14ac:dyDescent="0.25">
      <c r="A76" s="9">
        <v>971.12733123900898</v>
      </c>
    </row>
    <row r="77" spans="1:1" ht="15" customHeight="1" x14ac:dyDescent="0.25">
      <c r="A77" s="9">
        <v>0</v>
      </c>
    </row>
    <row r="78" spans="1:1" ht="15" customHeight="1" x14ac:dyDescent="0.25">
      <c r="A78" s="9">
        <v>0</v>
      </c>
    </row>
    <row r="79" spans="1:1" ht="15" customHeight="1" x14ac:dyDescent="0.25">
      <c r="A79" s="9">
        <v>53.0514460683018</v>
      </c>
    </row>
    <row r="80" spans="1:1" ht="15" customHeight="1" x14ac:dyDescent="0.25">
      <c r="A80" s="9">
        <v>472.091150926929</v>
      </c>
    </row>
    <row r="81" spans="1:1" ht="15" customHeight="1" x14ac:dyDescent="0.25">
      <c r="A81" s="9">
        <v>267.74123989092197</v>
      </c>
    </row>
    <row r="82" spans="1:1" ht="15" customHeight="1" x14ac:dyDescent="0.25">
      <c r="A82" s="9">
        <v>0.120026360522832</v>
      </c>
    </row>
    <row r="83" spans="1:1" ht="15" customHeight="1" x14ac:dyDescent="0.25">
      <c r="A83" s="9">
        <v>2.17081087927111</v>
      </c>
    </row>
    <row r="84" spans="1:1" ht="15" customHeight="1" x14ac:dyDescent="0.25">
      <c r="A84" s="9">
        <v>302.31809735502202</v>
      </c>
    </row>
    <row r="85" spans="1:1" ht="15" customHeight="1" x14ac:dyDescent="0.25">
      <c r="A85" s="9">
        <v>157.09082341504799</v>
      </c>
    </row>
    <row r="86" spans="1:1" ht="15" customHeight="1" x14ac:dyDescent="0.25">
      <c r="A86" s="9">
        <v>24.5478206515781</v>
      </c>
    </row>
    <row r="87" spans="1:1" ht="15" customHeight="1" x14ac:dyDescent="0.25">
      <c r="A87" s="9">
        <v>208.047511344502</v>
      </c>
    </row>
    <row r="88" spans="1:1" ht="15" customHeight="1" x14ac:dyDescent="0.25">
      <c r="A88" s="9">
        <v>8.4546691498265207E-3</v>
      </c>
    </row>
    <row r="89" spans="1:1" ht="15" customHeight="1" x14ac:dyDescent="0.25">
      <c r="A89" s="9">
        <v>0.85087620284264998</v>
      </c>
    </row>
    <row r="90" spans="1:1" ht="15" customHeight="1" x14ac:dyDescent="0.25">
      <c r="A90" s="9">
        <v>9.1596022585982504E-4</v>
      </c>
    </row>
    <row r="91" spans="1:1" ht="15" customHeight="1" x14ac:dyDescent="0.25">
      <c r="A91" s="9">
        <v>9.1767839475312798E-4</v>
      </c>
    </row>
    <row r="92" spans="1:1" ht="15" customHeight="1" x14ac:dyDescent="0.25">
      <c r="A92" s="9">
        <v>5.1179814922916603E-3</v>
      </c>
    </row>
    <row r="93" spans="1:1" ht="15" customHeight="1" x14ac:dyDescent="0.25">
      <c r="A93" s="9">
        <v>557.66867299729404</v>
      </c>
    </row>
    <row r="94" spans="1:1" ht="15" customHeight="1" x14ac:dyDescent="0.25">
      <c r="A94" s="9">
        <v>25.6857017396174</v>
      </c>
    </row>
    <row r="95" spans="1:1" ht="15" customHeight="1" x14ac:dyDescent="0.25">
      <c r="A95" s="9">
        <v>0</v>
      </c>
    </row>
    <row r="96" spans="1:1" ht="15" customHeight="1" x14ac:dyDescent="0.25">
      <c r="A96" s="9">
        <v>2.43462764660794</v>
      </c>
    </row>
    <row r="97" spans="1:1" ht="15" customHeight="1" x14ac:dyDescent="0.25">
      <c r="A97" s="9">
        <v>18.762589471331498</v>
      </c>
    </row>
    <row r="98" spans="1:1" ht="15" customHeight="1" x14ac:dyDescent="0.25">
      <c r="A98" s="9">
        <v>0</v>
      </c>
    </row>
    <row r="99" spans="1:1" ht="15" customHeight="1" x14ac:dyDescent="0.25">
      <c r="A99" s="9">
        <v>5.5675847025732201</v>
      </c>
    </row>
    <row r="100" spans="1:1" ht="15" customHeight="1" x14ac:dyDescent="0.25">
      <c r="A100" s="9">
        <v>93.326991299822595</v>
      </c>
    </row>
    <row r="101" spans="1:1" ht="15" customHeight="1" x14ac:dyDescent="0.25">
      <c r="A101" s="9">
        <v>0</v>
      </c>
    </row>
    <row r="102" spans="1:1" ht="15" customHeight="1" x14ac:dyDescent="0.25">
      <c r="A102" s="9">
        <v>0</v>
      </c>
    </row>
    <row r="103" spans="1:1" ht="15" customHeight="1" x14ac:dyDescent="0.25">
      <c r="A103" s="9">
        <v>0</v>
      </c>
    </row>
    <row r="104" spans="1:1" ht="15" customHeight="1" x14ac:dyDescent="0.25">
      <c r="A104" s="9">
        <v>0</v>
      </c>
    </row>
    <row r="105" spans="1:1" ht="15" customHeight="1" x14ac:dyDescent="0.25">
      <c r="A105" s="9">
        <v>0</v>
      </c>
    </row>
    <row r="106" spans="1:1" ht="15" customHeight="1" x14ac:dyDescent="0.25">
      <c r="A106" s="9">
        <v>4073.9787990704099</v>
      </c>
    </row>
    <row r="107" spans="1:1" ht="15" customHeight="1" x14ac:dyDescent="0.25">
      <c r="A107" s="9">
        <v>9016.4945234049901</v>
      </c>
    </row>
    <row r="108" spans="1:1" ht="15" customHeight="1" x14ac:dyDescent="0.25">
      <c r="A108" s="9">
        <v>5603.9917203508603</v>
      </c>
    </row>
    <row r="109" spans="1:1" ht="15" customHeight="1" x14ac:dyDescent="0.25">
      <c r="A109" s="9">
        <v>2774.4967707777901</v>
      </c>
    </row>
    <row r="110" spans="1:1" ht="15" customHeight="1" x14ac:dyDescent="0.25">
      <c r="A110" s="9">
        <v>3863.1110590047701</v>
      </c>
    </row>
    <row r="111" spans="1:1" ht="15" customHeight="1" x14ac:dyDescent="0.25">
      <c r="A111" s="9">
        <v>0</v>
      </c>
    </row>
    <row r="112" spans="1:1" ht="15" customHeight="1" x14ac:dyDescent="0.25">
      <c r="A112" s="9">
        <v>1903.1896567612</v>
      </c>
    </row>
    <row r="113" spans="1:1" ht="15" customHeight="1" x14ac:dyDescent="0.25">
      <c r="A113" s="9">
        <v>752.71848093196104</v>
      </c>
    </row>
    <row r="114" spans="1:1" ht="15" customHeight="1" x14ac:dyDescent="0.25">
      <c r="A114" s="9">
        <v>212.99064138872001</v>
      </c>
    </row>
    <row r="115" spans="1:1" ht="15" customHeight="1" x14ac:dyDescent="0.25">
      <c r="A115" s="9">
        <v>455.31078674915898</v>
      </c>
    </row>
    <row r="116" spans="1:1" ht="15" customHeight="1" x14ac:dyDescent="0.25">
      <c r="A116" s="9">
        <v>117.30740872226301</v>
      </c>
    </row>
    <row r="117" spans="1:1" ht="15" customHeight="1" x14ac:dyDescent="0.25">
      <c r="A117" s="9">
        <v>0</v>
      </c>
    </row>
    <row r="118" spans="1:1" ht="15" customHeight="1" x14ac:dyDescent="0.25">
      <c r="A118" s="9">
        <v>0</v>
      </c>
    </row>
    <row r="119" spans="1:1" ht="15" customHeight="1" x14ac:dyDescent="0.25">
      <c r="A119" s="9">
        <v>260.67514133335402</v>
      </c>
    </row>
    <row r="120" spans="1:1" ht="15" customHeight="1" x14ac:dyDescent="0.25">
      <c r="A120" s="9">
        <v>193.34194680878201</v>
      </c>
    </row>
    <row r="121" spans="1:1" ht="15" customHeight="1" x14ac:dyDescent="0.25">
      <c r="A121" s="9">
        <v>403.18469356025003</v>
      </c>
    </row>
    <row r="122" spans="1:1" ht="15" customHeight="1" x14ac:dyDescent="0.25">
      <c r="A122" s="9">
        <v>209.805319990009</v>
      </c>
    </row>
    <row r="123" spans="1:1" ht="15" customHeight="1" x14ac:dyDescent="0.25">
      <c r="A123" s="9">
        <v>10.1111889967659</v>
      </c>
    </row>
    <row r="124" spans="1:1" ht="15" customHeight="1" x14ac:dyDescent="0.25">
      <c r="A124" s="9">
        <v>6.9068098014350099E-2</v>
      </c>
    </row>
    <row r="125" spans="1:1" ht="15" customHeight="1" x14ac:dyDescent="0.25">
      <c r="A125" s="9">
        <v>11.0136239967736</v>
      </c>
    </row>
    <row r="126" spans="1:1" ht="15" customHeight="1" x14ac:dyDescent="0.25">
      <c r="A126" s="9">
        <v>197.990215538982</v>
      </c>
    </row>
    <row r="127" spans="1:1" ht="15" customHeight="1" x14ac:dyDescent="0.25">
      <c r="A127" s="9">
        <v>0</v>
      </c>
    </row>
    <row r="128" spans="1:1" ht="15" customHeight="1" x14ac:dyDescent="0.25">
      <c r="A128" s="9">
        <v>0.36743309048140499</v>
      </c>
    </row>
    <row r="129" spans="1:1" ht="15" customHeight="1" x14ac:dyDescent="0.25">
      <c r="A129" s="9">
        <v>0</v>
      </c>
    </row>
    <row r="130" spans="1:1" ht="15" customHeight="1" x14ac:dyDescent="0.25">
      <c r="A130" s="9">
        <v>0</v>
      </c>
    </row>
    <row r="131" spans="1:1" ht="15" customHeight="1" x14ac:dyDescent="0.25">
      <c r="A131" s="9">
        <v>0</v>
      </c>
    </row>
    <row r="132" spans="1:1" ht="15" customHeight="1" x14ac:dyDescent="0.25">
      <c r="A132" s="9">
        <v>1171.32780478111</v>
      </c>
    </row>
    <row r="133" spans="1:1" ht="15" customHeight="1" x14ac:dyDescent="0.25">
      <c r="A133" s="9">
        <v>3891.4663529835102</v>
      </c>
    </row>
    <row r="134" spans="1:1" ht="15" customHeight="1" x14ac:dyDescent="0.25">
      <c r="A134" s="9">
        <v>28741.9214220086</v>
      </c>
    </row>
    <row r="135" spans="1:1" ht="15" customHeight="1" x14ac:dyDescent="0.25">
      <c r="A135" s="9">
        <v>2923.75142813299</v>
      </c>
    </row>
    <row r="136" spans="1:1" ht="15" customHeight="1" x14ac:dyDescent="0.25">
      <c r="A136" s="9">
        <v>808.043167795812</v>
      </c>
    </row>
    <row r="137" spans="1:1" ht="15" customHeight="1" x14ac:dyDescent="0.25">
      <c r="A137" s="9">
        <v>0</v>
      </c>
    </row>
    <row r="138" spans="1:1" ht="15" customHeight="1" x14ac:dyDescent="0.25">
      <c r="A138" s="9">
        <v>597.165081642681</v>
      </c>
    </row>
    <row r="139" spans="1:1" ht="15" customHeight="1" x14ac:dyDescent="0.25">
      <c r="A139" s="9">
        <v>5780.1713614313603</v>
      </c>
    </row>
    <row r="140" spans="1:1" ht="15" customHeight="1" x14ac:dyDescent="0.25">
      <c r="A140" s="9">
        <v>69.705579914365003</v>
      </c>
    </row>
    <row r="141" spans="1:1" ht="15" customHeight="1" x14ac:dyDescent="0.25">
      <c r="A141" s="9">
        <v>72.688369721895398</v>
      </c>
    </row>
    <row r="142" spans="1:1" ht="15" customHeight="1" x14ac:dyDescent="0.25">
      <c r="A142" s="9">
        <v>0</v>
      </c>
    </row>
    <row r="143" spans="1:1" ht="15" customHeight="1" x14ac:dyDescent="0.25">
      <c r="A143" s="9">
        <v>106.312481668085</v>
      </c>
    </row>
    <row r="144" spans="1:1" ht="15" customHeight="1" x14ac:dyDescent="0.25">
      <c r="A144" s="9">
        <v>0</v>
      </c>
    </row>
    <row r="145" spans="1:1" ht="15" customHeight="1" x14ac:dyDescent="0.25">
      <c r="A145" s="9">
        <v>2275.2684296522998</v>
      </c>
    </row>
    <row r="146" spans="1:1" ht="15" customHeight="1" x14ac:dyDescent="0.25">
      <c r="A146" s="9">
        <v>813.74326252065703</v>
      </c>
    </row>
    <row r="147" spans="1:1" ht="15" customHeight="1" x14ac:dyDescent="0.25">
      <c r="A147" s="9">
        <v>0</v>
      </c>
    </row>
    <row r="148" spans="1:1" ht="15" customHeight="1" x14ac:dyDescent="0.25">
      <c r="A148" s="9">
        <v>281.66152813769099</v>
      </c>
    </row>
    <row r="149" spans="1:1" ht="15" customHeight="1" x14ac:dyDescent="0.25">
      <c r="A149" s="9">
        <v>227.89266638965</v>
      </c>
    </row>
    <row r="150" spans="1:1" ht="15" customHeight="1" x14ac:dyDescent="0.25">
      <c r="A150" s="9">
        <v>0</v>
      </c>
    </row>
    <row r="151" spans="1:1" ht="15" customHeight="1" x14ac:dyDescent="0.25">
      <c r="A151" s="9">
        <v>454.085644171392</v>
      </c>
    </row>
    <row r="152" spans="1:1" ht="15" customHeight="1" x14ac:dyDescent="0.25">
      <c r="A152" s="9">
        <v>20.140971029117999</v>
      </c>
    </row>
    <row r="153" spans="1:1" ht="15" customHeight="1" x14ac:dyDescent="0.25">
      <c r="A153" s="9">
        <v>14.958021115429201</v>
      </c>
    </row>
    <row r="154" spans="1:1" ht="15" customHeight="1" x14ac:dyDescent="0.25">
      <c r="A154" s="9">
        <v>41.920617834721597</v>
      </c>
    </row>
    <row r="155" spans="1:1" ht="15" customHeight="1" x14ac:dyDescent="0.25">
      <c r="A155" s="9">
        <v>0</v>
      </c>
    </row>
    <row r="156" spans="1:1" ht="15" customHeight="1" x14ac:dyDescent="0.25">
      <c r="A156" s="9">
        <v>0</v>
      </c>
    </row>
    <row r="157" spans="1:1" ht="15" customHeight="1" x14ac:dyDescent="0.25">
      <c r="A157" s="9">
        <v>0</v>
      </c>
    </row>
    <row r="158" spans="1:1" ht="15" customHeight="1" x14ac:dyDescent="0.25">
      <c r="A158" s="9">
        <v>256.23424233086303</v>
      </c>
    </row>
    <row r="159" spans="1:1" ht="15" customHeight="1" x14ac:dyDescent="0.25">
      <c r="A159" s="9">
        <v>315.15340581555</v>
      </c>
    </row>
    <row r="160" spans="1:1" ht="15" customHeight="1" x14ac:dyDescent="0.25">
      <c r="A160" s="9">
        <v>0</v>
      </c>
    </row>
    <row r="161" spans="1:1" ht="15" customHeight="1" x14ac:dyDescent="0.25">
      <c r="A161" s="9">
        <v>464.98139857554099</v>
      </c>
    </row>
    <row r="162" spans="1:1" ht="15" customHeight="1" x14ac:dyDescent="0.25">
      <c r="A162" s="9">
        <v>32.062107754498697</v>
      </c>
    </row>
    <row r="163" spans="1:1" ht="15" customHeight="1" x14ac:dyDescent="0.25">
      <c r="A163" s="9">
        <v>0</v>
      </c>
    </row>
    <row r="164" spans="1:1" ht="15" customHeight="1" x14ac:dyDescent="0.25">
      <c r="A164" s="9">
        <v>82.872444375944099</v>
      </c>
    </row>
    <row r="165" spans="1:1" ht="15" customHeight="1" x14ac:dyDescent="0.25">
      <c r="A165" s="9">
        <v>8.0912784688369701</v>
      </c>
    </row>
    <row r="166" spans="1:1" ht="15" customHeight="1" x14ac:dyDescent="0.25">
      <c r="A166" s="9">
        <v>0</v>
      </c>
    </row>
    <row r="167" spans="1:1" ht="15" customHeight="1" x14ac:dyDescent="0.25">
      <c r="A167" s="9">
        <v>0</v>
      </c>
    </row>
    <row r="168" spans="1:1" ht="15" customHeight="1" x14ac:dyDescent="0.25">
      <c r="A168" s="9">
        <v>0</v>
      </c>
    </row>
    <row r="169" spans="1:1" ht="15" customHeight="1" x14ac:dyDescent="0.25">
      <c r="A169" s="56">
        <v>2.0815879807890201E-7</v>
      </c>
    </row>
    <row r="170" spans="1:1" ht="15" customHeight="1" x14ac:dyDescent="0.25">
      <c r="A170" s="9">
        <v>0</v>
      </c>
    </row>
    <row r="171" spans="1:1" ht="15" customHeight="1" x14ac:dyDescent="0.25">
      <c r="A171" s="9">
        <v>463.33961439997898</v>
      </c>
    </row>
    <row r="172" spans="1:1" ht="15" customHeight="1" x14ac:dyDescent="0.25">
      <c r="A172" s="9">
        <v>1104.2887114326199</v>
      </c>
    </row>
    <row r="173" spans="1:1" ht="15" customHeight="1" x14ac:dyDescent="0.25">
      <c r="A173" s="9">
        <v>1005.55405556638</v>
      </c>
    </row>
    <row r="174" spans="1:1" ht="15" customHeight="1" x14ac:dyDescent="0.25">
      <c r="A174" s="9">
        <v>17.808183626666199</v>
      </c>
    </row>
    <row r="175" spans="1:1" ht="15" customHeight="1" x14ac:dyDescent="0.25">
      <c r="A175" s="9">
        <v>41.285841213395599</v>
      </c>
    </row>
    <row r="176" spans="1:1" ht="15" customHeight="1" x14ac:dyDescent="0.25">
      <c r="A176" s="9">
        <v>0</v>
      </c>
    </row>
    <row r="177" spans="1:1" ht="15" customHeight="1" x14ac:dyDescent="0.25">
      <c r="A177" s="9">
        <v>13.1459692177891</v>
      </c>
    </row>
    <row r="178" spans="1:1" ht="15" customHeight="1" x14ac:dyDescent="0.25">
      <c r="A178" s="9">
        <v>169.97155186753201</v>
      </c>
    </row>
    <row r="179" spans="1:1" ht="15" customHeight="1" x14ac:dyDescent="0.25">
      <c r="A179" s="9">
        <v>7.4454641785041201E-3</v>
      </c>
    </row>
    <row r="180" spans="1:1" ht="15" customHeight="1" x14ac:dyDescent="0.25">
      <c r="A180" s="9">
        <v>1.0423649849905801</v>
      </c>
    </row>
    <row r="181" spans="1:1" ht="15" customHeight="1" x14ac:dyDescent="0.25">
      <c r="A181" s="9">
        <v>0</v>
      </c>
    </row>
    <row r="182" spans="1:1" ht="15" customHeight="1" x14ac:dyDescent="0.25">
      <c r="A182" s="9">
        <v>0</v>
      </c>
    </row>
    <row r="183" spans="1:1" ht="15" customHeight="1" x14ac:dyDescent="0.25">
      <c r="A183" s="9">
        <v>0</v>
      </c>
    </row>
    <row r="184" spans="1:1" ht="15" customHeight="1" x14ac:dyDescent="0.25">
      <c r="A184" s="9">
        <v>738.17817168768602</v>
      </c>
    </row>
    <row r="185" spans="1:1" ht="15" customHeight="1" x14ac:dyDescent="0.25">
      <c r="A185" s="9">
        <v>1164.6160552045001</v>
      </c>
    </row>
    <row r="186" spans="1:1" ht="15" customHeight="1" x14ac:dyDescent="0.25">
      <c r="A186" s="9">
        <v>0</v>
      </c>
    </row>
    <row r="187" spans="1:1" ht="15" customHeight="1" x14ac:dyDescent="0.25">
      <c r="A187" s="9">
        <v>86.247896923717093</v>
      </c>
    </row>
    <row r="188" spans="1:1" ht="15" customHeight="1" x14ac:dyDescent="0.25">
      <c r="A188" s="9">
        <v>506.677314137628</v>
      </c>
    </row>
    <row r="189" spans="1:1" ht="15" customHeight="1" x14ac:dyDescent="0.25">
      <c r="A189" s="9">
        <v>0</v>
      </c>
    </row>
    <row r="190" spans="1:1" ht="15" customHeight="1" x14ac:dyDescent="0.25">
      <c r="A190" s="9">
        <v>62.673112519820101</v>
      </c>
    </row>
    <row r="191" spans="1:1" ht="15" customHeight="1" x14ac:dyDescent="0.25">
      <c r="A191" s="9">
        <v>37.8263535021335</v>
      </c>
    </row>
    <row r="192" spans="1:1" ht="15" customHeight="1" x14ac:dyDescent="0.25">
      <c r="A192" s="9">
        <v>0</v>
      </c>
    </row>
    <row r="193" spans="1:1" ht="15" customHeight="1" x14ac:dyDescent="0.25">
      <c r="A193" s="9">
        <v>0</v>
      </c>
    </row>
    <row r="194" spans="1:1" ht="15" customHeight="1" x14ac:dyDescent="0.25">
      <c r="A194" s="9">
        <v>0</v>
      </c>
    </row>
    <row r="195" spans="1:1" ht="15" customHeight="1" x14ac:dyDescent="0.25">
      <c r="A195" s="9">
        <v>0</v>
      </c>
    </row>
    <row r="196" spans="1:1" ht="15" customHeight="1" x14ac:dyDescent="0.25">
      <c r="A196" s="9">
        <v>0</v>
      </c>
    </row>
    <row r="197" spans="1:1" ht="15" customHeight="1" x14ac:dyDescent="0.25">
      <c r="A197" s="9">
        <v>3448.4171122817302</v>
      </c>
    </row>
    <row r="198" spans="1:1" ht="15" customHeight="1" x14ac:dyDescent="0.25">
      <c r="A198" s="9">
        <v>18577.429100048201</v>
      </c>
    </row>
    <row r="199" spans="1:1" ht="15" customHeight="1" x14ac:dyDescent="0.25">
      <c r="A199" s="9">
        <v>0</v>
      </c>
    </row>
    <row r="200" spans="1:1" ht="15" customHeight="1" x14ac:dyDescent="0.25">
      <c r="A200" s="9">
        <v>4116.4161495299904</v>
      </c>
    </row>
    <row r="201" spans="1:1" ht="15" customHeight="1" x14ac:dyDescent="0.25">
      <c r="A201" s="9">
        <v>873.45539064584102</v>
      </c>
    </row>
    <row r="202" spans="1:1" ht="15" customHeight="1" x14ac:dyDescent="0.25">
      <c r="A202" s="9">
        <v>0</v>
      </c>
    </row>
    <row r="203" spans="1:1" ht="15" customHeight="1" x14ac:dyDescent="0.25">
      <c r="A203" s="9">
        <v>2131.8749316158601</v>
      </c>
    </row>
    <row r="204" spans="1:1" ht="15" customHeight="1" x14ac:dyDescent="0.25">
      <c r="A204" s="9">
        <v>1972.31975945008</v>
      </c>
    </row>
    <row r="205" spans="1:1" ht="15" customHeight="1" x14ac:dyDescent="0.25">
      <c r="A205" s="9">
        <v>220.280738694821</v>
      </c>
    </row>
    <row r="206" spans="1:1" ht="15" customHeight="1" x14ac:dyDescent="0.25">
      <c r="A206" s="9">
        <v>689.05852930603805</v>
      </c>
    </row>
    <row r="207" spans="1:1" ht="15" customHeight="1" x14ac:dyDescent="0.25">
      <c r="A207" s="9">
        <v>6.25989161185882E-4</v>
      </c>
    </row>
    <row r="208" spans="1:1" ht="15" customHeight="1" x14ac:dyDescent="0.25">
      <c r="A208" s="9">
        <v>6.2765262026114304E-4</v>
      </c>
    </row>
    <row r="209" spans="1:1" ht="15" customHeight="1" x14ac:dyDescent="0.25">
      <c r="A209" s="9">
        <v>515.28218540190505</v>
      </c>
    </row>
    <row r="210" spans="1:1" ht="15" customHeight="1" x14ac:dyDescent="0.25">
      <c r="A210" s="9">
        <v>0</v>
      </c>
    </row>
    <row r="211" spans="1:1" ht="15" customHeight="1" x14ac:dyDescent="0.25">
      <c r="A211" s="9">
        <v>226.12210217398001</v>
      </c>
    </row>
    <row r="212" spans="1:1" ht="15" customHeight="1" x14ac:dyDescent="0.25">
      <c r="A212" s="9">
        <v>0</v>
      </c>
    </row>
    <row r="213" spans="1:1" ht="15" customHeight="1" x14ac:dyDescent="0.25">
      <c r="A213" s="9">
        <v>38.767446001007997</v>
      </c>
    </row>
    <row r="214" spans="1:1" ht="15" customHeight="1" x14ac:dyDescent="0.25">
      <c r="A214" s="9">
        <v>34.098401253534099</v>
      </c>
    </row>
    <row r="215" spans="1:1" ht="15" customHeight="1" x14ac:dyDescent="0.25">
      <c r="A215" s="9">
        <v>0</v>
      </c>
    </row>
    <row r="216" spans="1:1" ht="15" customHeight="1" x14ac:dyDescent="0.25">
      <c r="A216" s="9">
        <v>20.047471821970898</v>
      </c>
    </row>
    <row r="217" spans="1:1" ht="15" customHeight="1" x14ac:dyDescent="0.25">
      <c r="A217" s="9">
        <v>22.539599762475302</v>
      </c>
    </row>
    <row r="218" spans="1:1" ht="15" customHeight="1" x14ac:dyDescent="0.25">
      <c r="A218" s="9">
        <v>0</v>
      </c>
    </row>
    <row r="219" spans="1:1" ht="15" customHeight="1" x14ac:dyDescent="0.25">
      <c r="A219" s="9">
        <v>0</v>
      </c>
    </row>
    <row r="220" spans="1:1" ht="15" customHeight="1" x14ac:dyDescent="0.25">
      <c r="A220" s="9">
        <v>0</v>
      </c>
    </row>
    <row r="221" spans="1:1" ht="15" customHeight="1" x14ac:dyDescent="0.25">
      <c r="A221" s="9">
        <v>0</v>
      </c>
    </row>
    <row r="222" spans="1:1" ht="15" customHeight="1" x14ac:dyDescent="0.25">
      <c r="A222" s="9">
        <v>0</v>
      </c>
    </row>
    <row r="223" spans="1:1" ht="15" customHeight="1" x14ac:dyDescent="0.25">
      <c r="A223" s="9">
        <v>0</v>
      </c>
    </row>
    <row r="224" spans="1:1" ht="15" customHeight="1" x14ac:dyDescent="0.25">
      <c r="A224" s="9">
        <v>390.547578395649</v>
      </c>
    </row>
    <row r="225" spans="1:1" ht="15" customHeight="1" x14ac:dyDescent="0.25">
      <c r="A225" s="9">
        <v>0</v>
      </c>
    </row>
    <row r="226" spans="1:1" ht="15" customHeight="1" x14ac:dyDescent="0.25">
      <c r="A226" s="9">
        <v>9.56100747435333</v>
      </c>
    </row>
    <row r="227" spans="1:1" ht="15" customHeight="1" x14ac:dyDescent="0.25">
      <c r="A227" s="9">
        <v>12.121465922336</v>
      </c>
    </row>
    <row r="228" spans="1:1" ht="15" customHeight="1" x14ac:dyDescent="0.25">
      <c r="A228" s="9">
        <v>0</v>
      </c>
    </row>
    <row r="229" spans="1:1" ht="15" customHeight="1" x14ac:dyDescent="0.25">
      <c r="A229" s="9">
        <v>2.8097339253206401</v>
      </c>
    </row>
    <row r="230" spans="1:1" ht="15" customHeight="1" x14ac:dyDescent="0.25">
      <c r="A230" s="9">
        <v>880.71933790500304</v>
      </c>
    </row>
    <row r="231" spans="1:1" ht="15" customHeight="1" x14ac:dyDescent="0.25">
      <c r="A231" s="9">
        <v>0</v>
      </c>
    </row>
    <row r="232" spans="1:1" ht="15" customHeight="1" x14ac:dyDescent="0.25">
      <c r="A232" s="9">
        <v>6.9728959684909402</v>
      </c>
    </row>
    <row r="233" spans="1:1" ht="15" customHeight="1" x14ac:dyDescent="0.25">
      <c r="A233" s="9">
        <v>0</v>
      </c>
    </row>
    <row r="234" spans="1:1" ht="15" customHeight="1" x14ac:dyDescent="0.25">
      <c r="A234" s="9">
        <v>6.3112014928019399E-4</v>
      </c>
    </row>
    <row r="235" spans="1:1" ht="15" customHeight="1" x14ac:dyDescent="0.25">
      <c r="A235" s="9">
        <v>0</v>
      </c>
    </row>
    <row r="236" spans="1:1" ht="15" customHeight="1" x14ac:dyDescent="0.25">
      <c r="A236" s="9">
        <v>0.79492795545933004</v>
      </c>
    </row>
    <row r="237" spans="1:1" ht="15" customHeight="1" x14ac:dyDescent="0.25">
      <c r="A237" s="9">
        <v>292.14010959125801</v>
      </c>
    </row>
    <row r="238" spans="1:1" ht="15" customHeight="1" x14ac:dyDescent="0.25">
      <c r="A238" s="9">
        <v>0</v>
      </c>
    </row>
    <row r="239" spans="1:1" ht="15" customHeight="1" x14ac:dyDescent="0.25">
      <c r="A239" s="9">
        <v>371.16660169776299</v>
      </c>
    </row>
    <row r="240" spans="1:1" ht="15" customHeight="1" x14ac:dyDescent="0.25">
      <c r="A240" s="9">
        <v>10.292689630800201</v>
      </c>
    </row>
    <row r="241" spans="1:1" ht="15" customHeight="1" x14ac:dyDescent="0.25">
      <c r="A241" s="9">
        <v>0</v>
      </c>
    </row>
    <row r="242" spans="1:1" ht="15" customHeight="1" x14ac:dyDescent="0.25">
      <c r="A242" s="9">
        <v>1.93506744363692</v>
      </c>
    </row>
    <row r="243" spans="1:1" ht="15" customHeight="1" x14ac:dyDescent="0.25">
      <c r="A243" s="9">
        <v>16.812082518528499</v>
      </c>
    </row>
    <row r="244" spans="1:1" ht="15" customHeight="1" x14ac:dyDescent="0.25">
      <c r="A244" s="9">
        <v>0</v>
      </c>
    </row>
    <row r="245" spans="1:1" ht="15" customHeight="1" x14ac:dyDescent="0.25">
      <c r="A245" s="9">
        <v>0</v>
      </c>
    </row>
    <row r="246" spans="1:1" ht="15" customHeight="1" x14ac:dyDescent="0.25">
      <c r="A246" s="9">
        <v>0</v>
      </c>
    </row>
    <row r="247" spans="1:1" ht="15" customHeight="1" x14ac:dyDescent="0.25">
      <c r="A247" s="9">
        <v>0</v>
      </c>
    </row>
    <row r="248" spans="1:1" ht="15" customHeight="1" x14ac:dyDescent="0.25">
      <c r="A248" s="9">
        <v>0</v>
      </c>
    </row>
    <row r="249" spans="1:1" ht="15" customHeight="1" x14ac:dyDescent="0.25">
      <c r="A249" s="9">
        <v>1.7913453179358801E-3</v>
      </c>
    </row>
    <row r="250" spans="1:1" ht="15" customHeight="1" x14ac:dyDescent="0.25">
      <c r="A250" s="9">
        <v>7.1612065285584501E-4</v>
      </c>
    </row>
    <row r="251" spans="1:1" ht="15" customHeight="1" x14ac:dyDescent="0.25">
      <c r="A251" s="56">
        <v>2.55745878614116E-9</v>
      </c>
    </row>
    <row r="252" spans="1:1" ht="15" customHeight="1" x14ac:dyDescent="0.25">
      <c r="A252" s="9">
        <v>1.916439473222E-3</v>
      </c>
    </row>
    <row r="253" spans="1:1" ht="15" customHeight="1" x14ac:dyDescent="0.25">
      <c r="A253" s="9">
        <v>2.30414899029468E-4</v>
      </c>
    </row>
    <row r="254" spans="1:1" ht="15" customHeight="1" x14ac:dyDescent="0.25">
      <c r="A254" s="9">
        <v>0</v>
      </c>
    </row>
    <row r="255" spans="1:1" ht="15" customHeight="1" x14ac:dyDescent="0.25">
      <c r="A255" s="9">
        <v>299.85266353762103</v>
      </c>
    </row>
    <row r="256" spans="1:1" ht="15" customHeight="1" x14ac:dyDescent="0.25">
      <c r="A256" s="9">
        <v>49.725104901590498</v>
      </c>
    </row>
    <row r="257" spans="1:1" ht="15" customHeight="1" x14ac:dyDescent="0.25">
      <c r="A257" s="9">
        <v>4.7056554712838497E-2</v>
      </c>
    </row>
    <row r="258" spans="1:1" ht="15" customHeight="1" x14ac:dyDescent="0.25">
      <c r="A258" s="9">
        <v>1.2771619024949099</v>
      </c>
    </row>
    <row r="259" spans="1:1" ht="15" customHeight="1" x14ac:dyDescent="0.25">
      <c r="A259" s="9">
        <v>0</v>
      </c>
    </row>
    <row r="260" spans="1:1" ht="15" customHeight="1" x14ac:dyDescent="0.25">
      <c r="A260" s="9">
        <v>4.4375307872424898E-4</v>
      </c>
    </row>
    <row r="261" spans="1:1" ht="15" customHeight="1" x14ac:dyDescent="0.25">
      <c r="A261" s="56">
        <v>6.1149766637487299E-13</v>
      </c>
    </row>
    <row r="262" spans="1:1" ht="15" customHeight="1" x14ac:dyDescent="0.25">
      <c r="A262" s="9">
        <v>2203.3529961702998</v>
      </c>
    </row>
    <row r="263" spans="1:1" ht="15" customHeight="1" x14ac:dyDescent="0.25">
      <c r="A263" s="9">
        <v>8671.6895685322397</v>
      </c>
    </row>
    <row r="264" spans="1:1" ht="15" customHeight="1" x14ac:dyDescent="0.25">
      <c r="A264" s="9">
        <v>530.64502463172505</v>
      </c>
    </row>
    <row r="265" spans="1:1" ht="15" customHeight="1" x14ac:dyDescent="0.25">
      <c r="A265" s="9">
        <v>10.071623406729</v>
      </c>
    </row>
    <row r="266" spans="1:1" ht="15" customHeight="1" x14ac:dyDescent="0.25">
      <c r="A266" s="9">
        <v>532.32351297286402</v>
      </c>
    </row>
    <row r="267" spans="1:1" ht="15" customHeight="1" x14ac:dyDescent="0.25">
      <c r="A267" s="9">
        <v>93.688551558802502</v>
      </c>
    </row>
    <row r="268" spans="1:1" ht="15" customHeight="1" x14ac:dyDescent="0.25">
      <c r="A268" s="9">
        <v>158.30031748758299</v>
      </c>
    </row>
    <row r="269" spans="1:1" ht="15" customHeight="1" x14ac:dyDescent="0.25">
      <c r="A269" s="9">
        <v>1108.2265959578499</v>
      </c>
    </row>
    <row r="270" spans="1:1" ht="15" customHeight="1" x14ac:dyDescent="0.25">
      <c r="A270" s="9">
        <v>1.41038067081469</v>
      </c>
    </row>
    <row r="271" spans="1:1" ht="15" customHeight="1" x14ac:dyDescent="0.25">
      <c r="A271" s="9">
        <v>12.488384282200199</v>
      </c>
    </row>
    <row r="272" spans="1:1" ht="15" customHeight="1" x14ac:dyDescent="0.25">
      <c r="A272" s="9">
        <v>1.5127557199382601E-4</v>
      </c>
    </row>
    <row r="273" spans="1:1" ht="15" customHeight="1" x14ac:dyDescent="0.25">
      <c r="A273" s="9">
        <v>1.5739120709218799E-4</v>
      </c>
    </row>
    <row r="274" spans="1:1" ht="15" customHeight="1" x14ac:dyDescent="0.25">
      <c r="A274" s="9">
        <v>1.18215567162125E-3</v>
      </c>
    </row>
    <row r="275" spans="1:1" ht="15" customHeight="1" x14ac:dyDescent="0.25">
      <c r="A275" s="9">
        <v>2946.13244089924</v>
      </c>
    </row>
    <row r="276" spans="1:1" ht="15" customHeight="1" x14ac:dyDescent="0.25">
      <c r="A276" s="9">
        <v>160.66460638872201</v>
      </c>
    </row>
    <row r="277" spans="1:1" ht="15" customHeight="1" x14ac:dyDescent="0.25">
      <c r="A277" s="9">
        <v>0</v>
      </c>
    </row>
    <row r="278" spans="1:1" ht="15" customHeight="1" x14ac:dyDescent="0.25">
      <c r="A278" s="9">
        <v>50.610963806364701</v>
      </c>
    </row>
    <row r="279" spans="1:1" ht="15" customHeight="1" x14ac:dyDescent="0.25">
      <c r="A279" s="9">
        <v>70.714759438288993</v>
      </c>
    </row>
    <row r="280" spans="1:1" ht="15" customHeight="1" x14ac:dyDescent="0.25">
      <c r="A280" s="9">
        <v>0</v>
      </c>
    </row>
    <row r="281" spans="1:1" ht="15" customHeight="1" x14ac:dyDescent="0.25">
      <c r="A281" s="9">
        <v>56.293287989076397</v>
      </c>
    </row>
    <row r="282" spans="1:1" ht="15" customHeight="1" x14ac:dyDescent="0.25">
      <c r="A282" s="9">
        <v>174.19415489501</v>
      </c>
    </row>
    <row r="283" spans="1:1" ht="15" customHeight="1" x14ac:dyDescent="0.25">
      <c r="A283" s="9">
        <v>0</v>
      </c>
    </row>
    <row r="284" spans="1:1" ht="15" customHeight="1" x14ac:dyDescent="0.25">
      <c r="A284" s="9">
        <v>0</v>
      </c>
    </row>
    <row r="285" spans="1:1" ht="15" customHeight="1" x14ac:dyDescent="0.25">
      <c r="A285" s="9">
        <v>0</v>
      </c>
    </row>
    <row r="286" spans="1:1" ht="15" customHeight="1" x14ac:dyDescent="0.25">
      <c r="A286" s="9">
        <v>0</v>
      </c>
    </row>
    <row r="287" spans="1:1" ht="15" customHeight="1" x14ac:dyDescent="0.25">
      <c r="A287" s="9">
        <v>0</v>
      </c>
    </row>
    <row r="288" spans="1:1" ht="15" customHeight="1" x14ac:dyDescent="0.25">
      <c r="A288" s="9">
        <v>742.30776273756305</v>
      </c>
    </row>
    <row r="289" spans="1:1" ht="15" customHeight="1" x14ac:dyDescent="0.25">
      <c r="A289" s="9">
        <v>1330.2872780566599</v>
      </c>
    </row>
    <row r="290" spans="1:1" ht="15" customHeight="1" x14ac:dyDescent="0.25">
      <c r="A290" s="9">
        <v>0</v>
      </c>
    </row>
    <row r="291" spans="1:1" ht="15" customHeight="1" x14ac:dyDescent="0.25">
      <c r="A291" s="9">
        <v>1033.9430348306801</v>
      </c>
    </row>
    <row r="292" spans="1:1" ht="15" customHeight="1" x14ac:dyDescent="0.25">
      <c r="A292" s="9">
        <v>813.34140385887599</v>
      </c>
    </row>
    <row r="293" spans="1:1" ht="15" customHeight="1" x14ac:dyDescent="0.25">
      <c r="A293" s="9">
        <v>0.30884345201425001</v>
      </c>
    </row>
    <row r="294" spans="1:1" ht="15" customHeight="1" x14ac:dyDescent="0.25">
      <c r="A294" s="9">
        <v>238.750243859699</v>
      </c>
    </row>
    <row r="295" spans="1:1" ht="15" customHeight="1" x14ac:dyDescent="0.25">
      <c r="A295" s="9">
        <v>264.11167195347701</v>
      </c>
    </row>
    <row r="296" spans="1:1" ht="15" customHeight="1" x14ac:dyDescent="0.25">
      <c r="A296" s="9">
        <v>16.372901453199599</v>
      </c>
    </row>
    <row r="297" spans="1:1" ht="15" customHeight="1" x14ac:dyDescent="0.25">
      <c r="A297" s="9">
        <v>9.6990325687096597</v>
      </c>
    </row>
    <row r="298" spans="1:1" ht="15" customHeight="1" x14ac:dyDescent="0.25">
      <c r="A298" s="9">
        <v>0</v>
      </c>
    </row>
    <row r="299" spans="1:1" ht="15" customHeight="1" x14ac:dyDescent="0.25">
      <c r="A299" s="9">
        <v>0</v>
      </c>
    </row>
    <row r="300" spans="1:1" ht="15" customHeight="1" x14ac:dyDescent="0.25">
      <c r="A300" s="9">
        <v>20.6957124102804</v>
      </c>
    </row>
    <row r="301" spans="1:1" ht="15" customHeight="1" x14ac:dyDescent="0.25">
      <c r="A301" s="9">
        <v>1575.48585076427</v>
      </c>
    </row>
    <row r="302" spans="1:1" ht="15" customHeight="1" x14ac:dyDescent="0.25">
      <c r="A302" s="9">
        <v>1203.7118069502801</v>
      </c>
    </row>
    <row r="303" spans="1:1" ht="15" customHeight="1" x14ac:dyDescent="0.25">
      <c r="A303" s="9">
        <v>385.00694147127001</v>
      </c>
    </row>
    <row r="304" spans="1:1" ht="15" customHeight="1" x14ac:dyDescent="0.25">
      <c r="A304" s="9">
        <v>447.60075056255602</v>
      </c>
    </row>
    <row r="305" spans="1:1" ht="15" customHeight="1" x14ac:dyDescent="0.25">
      <c r="A305" s="9">
        <v>33.331533400885299</v>
      </c>
    </row>
    <row r="306" spans="1:1" ht="15" customHeight="1" x14ac:dyDescent="0.25">
      <c r="A306" s="9">
        <v>0</v>
      </c>
    </row>
    <row r="307" spans="1:1" ht="15" customHeight="1" x14ac:dyDescent="0.25">
      <c r="A307" s="9">
        <v>74.210093052693495</v>
      </c>
    </row>
    <row r="308" spans="1:1" ht="15" customHeight="1" x14ac:dyDescent="0.25">
      <c r="A308" s="9">
        <v>45.724240074797201</v>
      </c>
    </row>
    <row r="309" spans="1:1" ht="15" customHeight="1" x14ac:dyDescent="0.25">
      <c r="A309" s="9">
        <v>0.60449915167244594</v>
      </c>
    </row>
    <row r="310" spans="1:1" ht="15" customHeight="1" x14ac:dyDescent="0.25">
      <c r="A310" s="9">
        <v>0</v>
      </c>
    </row>
    <row r="311" spans="1:1" ht="15" customHeight="1" x14ac:dyDescent="0.25">
      <c r="A311" s="9">
        <v>0</v>
      </c>
    </row>
    <row r="312" spans="1:1" ht="15" customHeight="1" x14ac:dyDescent="0.25">
      <c r="A312" s="9">
        <v>0</v>
      </c>
    </row>
    <row r="313" spans="1:1" ht="15" customHeight="1" x14ac:dyDescent="0.25">
      <c r="A313" s="9">
        <v>0</v>
      </c>
    </row>
    <row r="314" spans="1:1" ht="15" customHeight="1" x14ac:dyDescent="0.25">
      <c r="A314" s="9">
        <v>29.214741755861901</v>
      </c>
    </row>
    <row r="315" spans="1:1" ht="15" customHeight="1" x14ac:dyDescent="0.25">
      <c r="A315" s="9">
        <v>29.417582974518599</v>
      </c>
    </row>
    <row r="316" spans="1:1" ht="15" customHeight="1" x14ac:dyDescent="0.25">
      <c r="A316" s="9">
        <v>572.40182529320498</v>
      </c>
    </row>
    <row r="317" spans="1:1" ht="15" customHeight="1" x14ac:dyDescent="0.25">
      <c r="A317" s="9">
        <v>576.142424784794</v>
      </c>
    </row>
    <row r="318" spans="1:1" ht="15" customHeight="1" x14ac:dyDescent="0.25">
      <c r="A318" s="9">
        <v>61.303251053035702</v>
      </c>
    </row>
    <row r="319" spans="1:1" ht="15" customHeight="1" x14ac:dyDescent="0.25">
      <c r="A319" s="9">
        <v>2.8043645087049902</v>
      </c>
    </row>
    <row r="320" spans="1:1" ht="15" customHeight="1" x14ac:dyDescent="0.25">
      <c r="A320" s="9">
        <v>19.243639959354098</v>
      </c>
    </row>
    <row r="321" spans="1:1" ht="15" customHeight="1" x14ac:dyDescent="0.25">
      <c r="A321" s="9">
        <v>229.67399843541199</v>
      </c>
    </row>
    <row r="322" spans="1:1" ht="15" customHeight="1" x14ac:dyDescent="0.25">
      <c r="A322" s="9">
        <v>0.87388794765395506</v>
      </c>
    </row>
    <row r="323" spans="1:1" ht="15" customHeight="1" x14ac:dyDescent="0.25">
      <c r="A323" s="9">
        <v>27.839573189547401</v>
      </c>
    </row>
    <row r="324" spans="1:1" ht="15" customHeight="1" x14ac:dyDescent="0.25">
      <c r="A324" s="9">
        <v>0</v>
      </c>
    </row>
    <row r="325" spans="1:1" ht="15" customHeight="1" x14ac:dyDescent="0.25">
      <c r="A325" s="9">
        <v>0</v>
      </c>
    </row>
    <row r="326" spans="1:1" ht="15" customHeight="1" x14ac:dyDescent="0.25">
      <c r="A326" s="9">
        <v>0</v>
      </c>
    </row>
    <row r="327" spans="1:1" ht="15" customHeight="1" x14ac:dyDescent="0.25">
      <c r="A327" s="9">
        <v>432.72968923219702</v>
      </c>
    </row>
    <row r="328" spans="1:1" ht="15" customHeight="1" x14ac:dyDescent="0.25">
      <c r="A328" s="9">
        <v>41.802497683727701</v>
      </c>
    </row>
    <row r="329" spans="1:1" ht="15" customHeight="1" x14ac:dyDescent="0.25">
      <c r="A329" s="9">
        <v>436.54604276615601</v>
      </c>
    </row>
    <row r="330" spans="1:1" ht="15" customHeight="1" x14ac:dyDescent="0.25">
      <c r="A330" s="9">
        <v>216.71051817341399</v>
      </c>
    </row>
    <row r="331" spans="1:1" ht="15" customHeight="1" x14ac:dyDescent="0.25">
      <c r="A331" s="9">
        <v>0</v>
      </c>
    </row>
    <row r="332" spans="1:1" ht="15" customHeight="1" x14ac:dyDescent="0.25">
      <c r="A332" s="9">
        <v>0</v>
      </c>
    </row>
    <row r="333" spans="1:1" ht="15" customHeight="1" x14ac:dyDescent="0.25">
      <c r="A333" s="9">
        <v>1.64709183479702</v>
      </c>
    </row>
    <row r="334" spans="1:1" ht="15" customHeight="1" x14ac:dyDescent="0.25">
      <c r="A334" s="9">
        <v>50.647878929467403</v>
      </c>
    </row>
    <row r="335" spans="1:1" ht="15" customHeight="1" x14ac:dyDescent="0.25">
      <c r="A335" s="9">
        <v>0</v>
      </c>
    </row>
    <row r="336" spans="1:1" ht="15" customHeight="1" x14ac:dyDescent="0.25">
      <c r="A336" s="9">
        <v>12.402730996992799</v>
      </c>
    </row>
    <row r="337" spans="1:1" ht="15" customHeight="1" x14ac:dyDescent="0.25">
      <c r="A337" s="9">
        <v>0</v>
      </c>
    </row>
    <row r="338" spans="1:1" ht="15" customHeight="1" x14ac:dyDescent="0.25">
      <c r="A338" s="9">
        <v>0</v>
      </c>
    </row>
    <row r="339" spans="1:1" ht="15" customHeight="1" x14ac:dyDescent="0.25">
      <c r="A339" s="9">
        <v>0</v>
      </c>
    </row>
    <row r="340" spans="1:1" ht="15" customHeight="1" x14ac:dyDescent="0.25">
      <c r="A340" s="9">
        <v>437.80162645580998</v>
      </c>
    </row>
    <row r="341" spans="1:1" ht="15" customHeight="1" x14ac:dyDescent="0.25">
      <c r="A341" s="9">
        <v>518.47391099122103</v>
      </c>
    </row>
    <row r="342" spans="1:1" ht="15" customHeight="1" x14ac:dyDescent="0.25">
      <c r="A342" s="9">
        <v>1795.82912003512</v>
      </c>
    </row>
    <row r="343" spans="1:1" ht="15" customHeight="1" x14ac:dyDescent="0.25">
      <c r="A343" s="9">
        <v>446.64187022932902</v>
      </c>
    </row>
    <row r="344" spans="1:1" ht="15" customHeight="1" x14ac:dyDescent="0.25">
      <c r="A344" s="9">
        <v>0.92010546308047503</v>
      </c>
    </row>
    <row r="345" spans="1:1" ht="15" customHeight="1" x14ac:dyDescent="0.25">
      <c r="A345" s="9">
        <v>0</v>
      </c>
    </row>
    <row r="346" spans="1:1" ht="15" customHeight="1" x14ac:dyDescent="0.25">
      <c r="A346" s="9">
        <v>72.508751686121997</v>
      </c>
    </row>
    <row r="347" spans="1:1" ht="15" customHeight="1" x14ac:dyDescent="0.25">
      <c r="A347" s="9">
        <v>131.40072574984001</v>
      </c>
    </row>
    <row r="348" spans="1:1" ht="15" customHeight="1" x14ac:dyDescent="0.25">
      <c r="A348" s="9">
        <v>42.565381971123898</v>
      </c>
    </row>
    <row r="349" spans="1:1" ht="15" customHeight="1" x14ac:dyDescent="0.25">
      <c r="A349" s="9">
        <v>3.7109203525890799</v>
      </c>
    </row>
    <row r="350" spans="1:1" ht="15" customHeight="1" x14ac:dyDescent="0.25">
      <c r="A350" s="9">
        <v>0</v>
      </c>
    </row>
    <row r="351" spans="1:1" ht="15" customHeight="1" x14ac:dyDescent="0.25">
      <c r="A351" s="9">
        <v>0</v>
      </c>
    </row>
    <row r="352" spans="1:1" ht="15" customHeight="1" x14ac:dyDescent="0.25">
      <c r="A352" s="9">
        <v>1.6311504409076999E-4</v>
      </c>
    </row>
    <row r="353" spans="1:1" ht="15" customHeight="1" x14ac:dyDescent="0.25">
      <c r="A353" s="9">
        <v>4747.0379948793598</v>
      </c>
    </row>
    <row r="354" spans="1:1" ht="15" customHeight="1" x14ac:dyDescent="0.25">
      <c r="A354" s="9">
        <v>13679.144968537499</v>
      </c>
    </row>
    <row r="355" spans="1:1" ht="15" customHeight="1" x14ac:dyDescent="0.25">
      <c r="A355" s="9">
        <v>3183.5109833353099</v>
      </c>
    </row>
    <row r="356" spans="1:1" ht="15" customHeight="1" x14ac:dyDescent="0.25">
      <c r="A356" s="9">
        <v>342.84879995247297</v>
      </c>
    </row>
    <row r="357" spans="1:1" ht="15" customHeight="1" x14ac:dyDescent="0.25">
      <c r="A357" s="9">
        <v>439.34251126274199</v>
      </c>
    </row>
    <row r="358" spans="1:1" ht="15" customHeight="1" x14ac:dyDescent="0.25">
      <c r="A358" s="9">
        <v>334.96221794939902</v>
      </c>
    </row>
    <row r="359" spans="1:1" ht="15" customHeight="1" x14ac:dyDescent="0.25">
      <c r="A359" s="9">
        <v>297.70033912813898</v>
      </c>
    </row>
    <row r="360" spans="1:1" ht="15" customHeight="1" x14ac:dyDescent="0.25">
      <c r="A360" s="9">
        <v>909.03382110868995</v>
      </c>
    </row>
    <row r="361" spans="1:1" ht="15" customHeight="1" x14ac:dyDescent="0.25">
      <c r="A361" s="9">
        <v>51.170205388371102</v>
      </c>
    </row>
    <row r="362" spans="1:1" ht="15" customHeight="1" x14ac:dyDescent="0.25">
      <c r="A362" s="9">
        <v>30.3849650069312</v>
      </c>
    </row>
    <row r="363" spans="1:1" ht="15" customHeight="1" x14ac:dyDescent="0.25">
      <c r="A363" s="9">
        <v>0</v>
      </c>
    </row>
    <row r="364" spans="1:1" ht="15" customHeight="1" x14ac:dyDescent="0.25">
      <c r="A364" s="9">
        <v>0</v>
      </c>
    </row>
    <row r="365" spans="1:1" ht="15" customHeight="1" x14ac:dyDescent="0.25">
      <c r="A365" s="9">
        <v>0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365"/>
  <sheetViews>
    <sheetView zoomScale="75" zoomScaleNormal="75"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D2" sqref="D2"/>
    </sheetView>
  </sheetViews>
  <sheetFormatPr defaultColWidth="11" defaultRowHeight="14.25" x14ac:dyDescent="0.2"/>
  <cols>
    <col min="1" max="1" width="11.75" customWidth="1"/>
    <col min="2" max="2" width="48.625" customWidth="1"/>
    <col min="3" max="3" width="12.25" customWidth="1"/>
    <col min="4" max="35" width="10.25" customWidth="1"/>
  </cols>
  <sheetData>
    <row r="1" spans="1:35" ht="15" customHeight="1" x14ac:dyDescent="0.25">
      <c r="A1" s="3" t="s">
        <v>26</v>
      </c>
      <c r="B1" s="3" t="s">
        <v>27</v>
      </c>
      <c r="C1" s="3" t="s">
        <v>28</v>
      </c>
      <c r="D1" s="37" t="s">
        <v>50</v>
      </c>
      <c r="E1" s="37" t="s">
        <v>51</v>
      </c>
      <c r="F1" s="37" t="s">
        <v>52</v>
      </c>
      <c r="G1" s="37" t="s">
        <v>53</v>
      </c>
      <c r="H1" s="37" t="s">
        <v>54</v>
      </c>
      <c r="I1" s="37" t="s">
        <v>55</v>
      </c>
      <c r="J1" s="37" t="s">
        <v>56</v>
      </c>
      <c r="K1" s="37" t="s">
        <v>57</v>
      </c>
      <c r="L1" s="37" t="s">
        <v>187</v>
      </c>
      <c r="M1" s="37" t="s">
        <v>188</v>
      </c>
      <c r="N1" s="37" t="s">
        <v>189</v>
      </c>
      <c r="O1" s="37" t="s">
        <v>190</v>
      </c>
      <c r="P1" s="37" t="s">
        <v>191</v>
      </c>
      <c r="Q1" s="37" t="s">
        <v>192</v>
      </c>
      <c r="R1" s="37" t="s">
        <v>193</v>
      </c>
      <c r="S1" s="37" t="s">
        <v>194</v>
      </c>
      <c r="T1" s="37" t="s">
        <v>94</v>
      </c>
      <c r="U1" s="37" t="s">
        <v>173</v>
      </c>
      <c r="V1" s="37" t="s">
        <v>174</v>
      </c>
      <c r="W1" s="37" t="s">
        <v>175</v>
      </c>
      <c r="X1" s="37" t="s">
        <v>176</v>
      </c>
      <c r="Y1" s="37" t="s">
        <v>177</v>
      </c>
      <c r="Z1" s="37" t="s">
        <v>178</v>
      </c>
      <c r="AA1" s="37" t="s">
        <v>179</v>
      </c>
      <c r="AB1" s="37" t="s">
        <v>59</v>
      </c>
      <c r="AC1" s="37" t="s">
        <v>180</v>
      </c>
      <c r="AD1" s="37" t="s">
        <v>181</v>
      </c>
      <c r="AE1" s="37" t="s">
        <v>182</v>
      </c>
      <c r="AF1" s="37" t="s">
        <v>183</v>
      </c>
      <c r="AG1" s="37" t="s">
        <v>184</v>
      </c>
      <c r="AH1" s="37" t="s">
        <v>185</v>
      </c>
      <c r="AI1" s="37" t="s">
        <v>186</v>
      </c>
    </row>
    <row r="2" spans="1:35" ht="15" customHeight="1" x14ac:dyDescent="0.25">
      <c r="A2" s="9" t="s">
        <v>25</v>
      </c>
      <c r="B2" s="9" t="s">
        <v>29</v>
      </c>
      <c r="C2" s="9" t="s">
        <v>30</v>
      </c>
      <c r="D2" s="42">
        <f>euref_generation_EXIOBASE!D2</f>
        <v>4193.8964184914348</v>
      </c>
      <c r="E2" s="42">
        <f>euref_generation_EXIOBASE!E2</f>
        <v>4939.5315773277198</v>
      </c>
      <c r="F2" s="42">
        <f>euref_generation_EXIOBASE!F2</f>
        <v>3318.8755322349039</v>
      </c>
      <c r="G2" s="42">
        <f>euref_generation_EXIOBASE!G2</f>
        <v>3289.8340032908191</v>
      </c>
      <c r="H2" s="42">
        <f>euref_generation_EXIOBASE!H2</f>
        <v>89.655202153400481</v>
      </c>
      <c r="I2" s="42">
        <f>euref_generation_EXIOBASE!I2</f>
        <v>82.428328573959632</v>
      </c>
      <c r="J2" s="42">
        <f>euref_generation_EXIOBASE!J2</f>
        <v>30.141512620885322</v>
      </c>
      <c r="K2" s="42">
        <f>euref_generation_EXIOBASE!K2</f>
        <v>29.541836407857023</v>
      </c>
      <c r="L2" s="42">
        <f>xdet2015_el!A2</f>
        <v>547.89409582733799</v>
      </c>
      <c r="M2" s="42">
        <f>IFERROR($L2*E2/$D2,0)</f>
        <v>645.30448950478353</v>
      </c>
      <c r="N2" s="42">
        <f t="shared" ref="N2:S2" si="0">IFERROR($L2*F2/$D2,0)</f>
        <v>433.58064373735834</v>
      </c>
      <c r="O2" s="42">
        <f t="shared" si="0"/>
        <v>429.78663438316772</v>
      </c>
      <c r="P2" s="42">
        <f t="shared" si="0"/>
        <v>11.712629740560885</v>
      </c>
      <c r="Q2" s="42">
        <f t="shared" si="0"/>
        <v>10.768505000615473</v>
      </c>
      <c r="R2" s="42">
        <f t="shared" si="0"/>
        <v>3.9377121312472845</v>
      </c>
      <c r="S2" s="42">
        <f t="shared" si="0"/>
        <v>3.8593699349360828</v>
      </c>
      <c r="T2" s="42">
        <f>euref_capacity_EXIOBASE!D2</f>
        <v>872.75400000000002</v>
      </c>
      <c r="U2" s="42">
        <f>euref_capacity_EXIOBASE!E2</f>
        <v>804.16070107564622</v>
      </c>
      <c r="V2" s="42">
        <f>euref_capacity_EXIOBASE!F2</f>
        <v>778.21670107564626</v>
      </c>
      <c r="W2" s="42">
        <f>euref_capacity_EXIOBASE!G2</f>
        <v>778.21670107564626</v>
      </c>
      <c r="X2" s="42">
        <f>euref_capacity_EXIOBASE!H2</f>
        <v>80.856701075646185</v>
      </c>
      <c r="Y2" s="42">
        <f>euref_capacity_EXIOBASE!I2</f>
        <v>72.116701075646191</v>
      </c>
      <c r="Z2" s="42">
        <f>euref_capacity_EXIOBASE!J2</f>
        <v>36.396701075646192</v>
      </c>
      <c r="AA2" s="42">
        <f>euref_capacity_EXIOBASE!K2</f>
        <v>36.396701075646192</v>
      </c>
      <c r="AB2" s="42">
        <f>capacity!T2+T2/gfcf_lifespan!C$2</f>
        <v>21.818850000000001</v>
      </c>
      <c r="AC2" s="42">
        <f>MAX((U2-T2),0)/5+U2/gfcf_lifespan!D$2</f>
        <v>20.104017526891155</v>
      </c>
      <c r="AD2" s="42">
        <f>MAX((V2-U2),0)/5+V2/gfcf_lifespan!E$2</f>
        <v>19.455417526891157</v>
      </c>
      <c r="AE2" s="42">
        <f>MAX((W2-V2),0)/5+W2/gfcf_lifespan!F$2</f>
        <v>19.455417526891157</v>
      </c>
      <c r="AF2" s="42">
        <f>MAX((X2-W2),0)/5+X2/gfcf_lifespan!G$2</f>
        <v>2.0214175268911547</v>
      </c>
      <c r="AG2" s="42">
        <f>MAX((Y2-X2),0)/5+Y2/gfcf_lifespan!H$2</f>
        <v>1.8029175268911548</v>
      </c>
      <c r="AH2" s="42">
        <f>MAX((Z2-Y2),0)/5+Z2/gfcf_lifespan!I$2</f>
        <v>0.90991752689115479</v>
      </c>
      <c r="AI2" s="42">
        <f>MAX((AA2-Z2),0)/5+AA2/gfcf_lifespan!J$2</f>
        <v>0.90991752689115479</v>
      </c>
    </row>
    <row r="3" spans="1:35" ht="15" customHeight="1" x14ac:dyDescent="0.25">
      <c r="A3" s="9" t="s">
        <v>25</v>
      </c>
      <c r="B3" s="9" t="s">
        <v>31</v>
      </c>
      <c r="C3" s="9" t="s">
        <v>32</v>
      </c>
      <c r="D3" s="42">
        <f>euref_generation_EXIOBASE!D3</f>
        <v>6773.8910056218829</v>
      </c>
      <c r="E3" s="42">
        <f>euref_generation_EXIOBASE!E3</f>
        <v>14077.57812488504</v>
      </c>
      <c r="F3" s="42">
        <f>euref_generation_EXIOBASE!F3</f>
        <v>13564.969168724887</v>
      </c>
      <c r="G3" s="42">
        <f>euref_generation_EXIOBASE!G3</f>
        <v>14589.336481603716</v>
      </c>
      <c r="H3" s="42">
        <f>euref_generation_EXIOBASE!H3</f>
        <v>19402.596273071718</v>
      </c>
      <c r="I3" s="42">
        <f>euref_generation_EXIOBASE!I3</f>
        <v>19936.60459715785</v>
      </c>
      <c r="J3" s="42">
        <f>euref_generation_EXIOBASE!J3</f>
        <v>19782.744635283325</v>
      </c>
      <c r="K3" s="42">
        <f>euref_generation_EXIOBASE!K3</f>
        <v>17463.781654999108</v>
      </c>
      <c r="L3" s="42">
        <f>xdet2015_el!A3</f>
        <v>1621.8502427476601</v>
      </c>
      <c r="M3" s="42">
        <f t="shared" ref="M3:M62" si="1">IFERROR($L3*E3/$D3,0)</f>
        <v>3370.5478107331701</v>
      </c>
      <c r="N3" s="42">
        <f t="shared" ref="N3:N62" si="2">IFERROR($L3*F3/$D3,0)</f>
        <v>3247.8155495714564</v>
      </c>
      <c r="O3" s="42">
        <f t="shared" ref="O3:O62" si="3">IFERROR($L3*G3/$D3,0)</f>
        <v>3493.0764156935229</v>
      </c>
      <c r="P3" s="42">
        <f t="shared" ref="P3:P62" si="4">IFERROR($L3*H3/$D3,0)</f>
        <v>4645.4992336457381</v>
      </c>
      <c r="Q3" s="42">
        <f t="shared" ref="Q3:Q62" si="5">IFERROR($L3*I3/$D3,0)</f>
        <v>4773.3550744512031</v>
      </c>
      <c r="R3" s="42">
        <f t="shared" ref="R3:R62" si="6">IFERROR($L3*J3/$D3,0)</f>
        <v>4736.5168943995541</v>
      </c>
      <c r="S3" s="42">
        <f t="shared" ref="S3:S62" si="7">IFERROR($L3*K3/$D3,0)</f>
        <v>4181.2952840465969</v>
      </c>
      <c r="T3" s="42">
        <f>euref_capacity_EXIOBASE!D3</f>
        <v>4073.8726500000012</v>
      </c>
      <c r="U3" s="42">
        <f>euref_capacity_EXIOBASE!E3</f>
        <v>3527.0057198664954</v>
      </c>
      <c r="V3" s="42">
        <f>euref_capacity_EXIOBASE!F3</f>
        <v>3194.6868892017728</v>
      </c>
      <c r="W3" s="42">
        <f>euref_capacity_EXIOBASE!G3</f>
        <v>2902.3660922103982</v>
      </c>
      <c r="X3" s="42">
        <f>euref_capacity_EXIOBASE!H3</f>
        <v>3114.759541187228</v>
      </c>
      <c r="Y3" s="42">
        <f>euref_capacity_EXIOBASE!I3</f>
        <v>3045.5022070051205</v>
      </c>
      <c r="Z3" s="42">
        <f>euref_capacity_EXIOBASE!J3</f>
        <v>3062.8146136684086</v>
      </c>
      <c r="AA3" s="42">
        <f>euref_capacity_EXIOBASE!K3</f>
        <v>2850.451015863744</v>
      </c>
      <c r="AB3" s="42">
        <f>capacity!T3+T3/gfcf_lifespan!C$3</f>
        <v>135.79575500000004</v>
      </c>
      <c r="AC3" s="42">
        <f>MAX((U3-T3),0)/5+U3/gfcf_lifespan!D$3</f>
        <v>117.56685732888317</v>
      </c>
      <c r="AD3" s="42">
        <f>MAX((V3-U3),0)/5+V3/gfcf_lifespan!E$3</f>
        <v>106.48956297339242</v>
      </c>
      <c r="AE3" s="42">
        <f>MAX((W3-V3),0)/5+W3/gfcf_lifespan!F$3</f>
        <v>96.745536407013276</v>
      </c>
      <c r="AF3" s="42">
        <f>MAX((X3-W3),0)/5+X3/gfcf_lifespan!G$3</f>
        <v>146.30400783494025</v>
      </c>
      <c r="AG3" s="42">
        <f>MAX((Y3-X3),0)/5+Y3/gfcf_lifespan!H$3</f>
        <v>101.51674023350401</v>
      </c>
      <c r="AH3" s="42">
        <f>MAX((Z3-Y3),0)/5+Z3/gfcf_lifespan!I$3</f>
        <v>105.55630178827126</v>
      </c>
      <c r="AI3" s="42">
        <f>MAX((AA3-Z3),0)/5+AA3/gfcf_lifespan!J$3</f>
        <v>95.015033862124795</v>
      </c>
    </row>
    <row r="4" spans="1:35" ht="15" customHeight="1" x14ac:dyDescent="0.25">
      <c r="A4" s="9" t="s">
        <v>25</v>
      </c>
      <c r="B4" s="9" t="s">
        <v>33</v>
      </c>
      <c r="C4" s="9" t="s">
        <v>34</v>
      </c>
      <c r="D4" s="42">
        <f>euref_generation_EXIOBASE!D4</f>
        <v>0</v>
      </c>
      <c r="E4" s="42">
        <f>euref_generation_EXIOBASE!E4</f>
        <v>0</v>
      </c>
      <c r="F4" s="42">
        <f>euref_generation_EXIOBASE!F4</f>
        <v>0</v>
      </c>
      <c r="G4" s="42">
        <f>euref_generation_EXIOBASE!G4</f>
        <v>0</v>
      </c>
      <c r="H4" s="42">
        <f>euref_generation_EXIOBASE!H4</f>
        <v>0</v>
      </c>
      <c r="I4" s="42">
        <f>euref_generation_EXIOBASE!I4</f>
        <v>0</v>
      </c>
      <c r="J4" s="42">
        <f>euref_generation_EXIOBASE!J4</f>
        <v>0</v>
      </c>
      <c r="K4" s="42">
        <f>euref_generation_EXIOBASE!K4</f>
        <v>0</v>
      </c>
      <c r="L4" s="42">
        <f>xdet2015_el!A4</f>
        <v>0</v>
      </c>
      <c r="M4" s="42">
        <f t="shared" si="1"/>
        <v>0</v>
      </c>
      <c r="N4" s="42">
        <f t="shared" si="2"/>
        <v>0</v>
      </c>
      <c r="O4" s="42">
        <f t="shared" si="3"/>
        <v>0</v>
      </c>
      <c r="P4" s="42">
        <f t="shared" si="4"/>
        <v>0</v>
      </c>
      <c r="Q4" s="42">
        <f t="shared" si="5"/>
        <v>0</v>
      </c>
      <c r="R4" s="42">
        <f t="shared" si="6"/>
        <v>0</v>
      </c>
      <c r="S4" s="42">
        <f t="shared" si="7"/>
        <v>0</v>
      </c>
      <c r="T4" s="42">
        <f>euref_capacity_EXIOBASE!D4</f>
        <v>0</v>
      </c>
      <c r="U4" s="42">
        <f>euref_capacity_EXIOBASE!E4</f>
        <v>0</v>
      </c>
      <c r="V4" s="42">
        <f>euref_capacity_EXIOBASE!F4</f>
        <v>0</v>
      </c>
      <c r="W4" s="42">
        <f>euref_capacity_EXIOBASE!G4</f>
        <v>0</v>
      </c>
      <c r="X4" s="42">
        <f>euref_capacity_EXIOBASE!H4</f>
        <v>0</v>
      </c>
      <c r="Y4" s="42">
        <f>euref_capacity_EXIOBASE!I4</f>
        <v>0</v>
      </c>
      <c r="Z4" s="42">
        <f>euref_capacity_EXIOBASE!J4</f>
        <v>0</v>
      </c>
      <c r="AA4" s="42">
        <f>euref_capacity_EXIOBASE!K4</f>
        <v>0</v>
      </c>
      <c r="AB4" s="42">
        <f>capacity!T4+T4/gfcf_lifespan!C$4</f>
        <v>0</v>
      </c>
      <c r="AC4" s="42">
        <f>MAX((U4-T4),0)/5+U4/gfcf_lifespan!D$4</f>
        <v>0</v>
      </c>
      <c r="AD4" s="42">
        <f>MAX((V4-U4),0)/5+V4/gfcf_lifespan!E$4</f>
        <v>0</v>
      </c>
      <c r="AE4" s="42">
        <f>MAX((W4-V4),0)/5+W4/gfcf_lifespan!F$4</f>
        <v>0</v>
      </c>
      <c r="AF4" s="42">
        <f>MAX((X4-W4),0)/5+X4/gfcf_lifespan!G$4</f>
        <v>0</v>
      </c>
      <c r="AG4" s="42">
        <f>MAX((Y4-X4),0)/5+Y4/gfcf_lifespan!H$4</f>
        <v>0</v>
      </c>
      <c r="AH4" s="42">
        <f>MAX((Z4-Y4),0)/5+Z4/gfcf_lifespan!I$4</f>
        <v>0</v>
      </c>
      <c r="AI4" s="42">
        <f>MAX((AA4-Z4),0)/5+AA4/gfcf_lifespan!J$4</f>
        <v>0</v>
      </c>
    </row>
    <row r="5" spans="1:35" ht="15" customHeight="1" x14ac:dyDescent="0.25">
      <c r="A5" s="9" t="s">
        <v>25</v>
      </c>
      <c r="B5" s="9" t="s">
        <v>35</v>
      </c>
      <c r="C5" s="9" t="s">
        <v>36</v>
      </c>
      <c r="D5" s="42">
        <f>euref_generation_EXIOBASE!D5</f>
        <v>41009.203623529931</v>
      </c>
      <c r="E5" s="42">
        <f>euref_generation_EXIOBASE!E5</f>
        <v>43215.718268567092</v>
      </c>
      <c r="F5" s="42">
        <f>euref_generation_EXIOBASE!F5</f>
        <v>44533.43175356451</v>
      </c>
      <c r="G5" s="42">
        <f>euref_generation_EXIOBASE!G5</f>
        <v>44552.608736309267</v>
      </c>
      <c r="H5" s="42">
        <f>euref_generation_EXIOBASE!H5</f>
        <v>44951.017724301368</v>
      </c>
      <c r="I5" s="42">
        <f>euref_generation_EXIOBASE!I5</f>
        <v>45094.919404554028</v>
      </c>
      <c r="J5" s="42">
        <f>euref_generation_EXIOBASE!J5</f>
        <v>45104.727320443519</v>
      </c>
      <c r="K5" s="42">
        <f>euref_generation_EXIOBASE!K5</f>
        <v>45775.892729917468</v>
      </c>
      <c r="L5" s="42">
        <f>xdet2015_el!A5</f>
        <v>3291.97376217893</v>
      </c>
      <c r="M5" s="42">
        <f t="shared" si="1"/>
        <v>3469.0995699368291</v>
      </c>
      <c r="N5" s="42">
        <f t="shared" si="2"/>
        <v>3574.8777327732296</v>
      </c>
      <c r="O5" s="42">
        <f t="shared" si="3"/>
        <v>3576.4171463305624</v>
      </c>
      <c r="P5" s="42">
        <f t="shared" si="4"/>
        <v>3608.3990386668902</v>
      </c>
      <c r="Q5" s="42">
        <f t="shared" si="5"/>
        <v>3619.9506054828184</v>
      </c>
      <c r="R5" s="42">
        <f t="shared" si="6"/>
        <v>3620.7379263502571</v>
      </c>
      <c r="S5" s="42">
        <f t="shared" si="7"/>
        <v>3674.6150739865157</v>
      </c>
      <c r="T5" s="42">
        <f>euref_capacity_EXIOBASE!D5</f>
        <v>13149</v>
      </c>
      <c r="U5" s="42">
        <f>euref_capacity_EXIOBASE!E5</f>
        <v>13751</v>
      </c>
      <c r="V5" s="42">
        <f>euref_capacity_EXIOBASE!F5</f>
        <v>13751</v>
      </c>
      <c r="W5" s="42">
        <f>euref_capacity_EXIOBASE!G5</f>
        <v>13755.585718810382</v>
      </c>
      <c r="X5" s="42">
        <f>euref_capacity_EXIOBASE!H5</f>
        <v>13849.031015376069</v>
      </c>
      <c r="Y5" s="42">
        <f>euref_capacity_EXIOBASE!I5</f>
        <v>13881.1271073553</v>
      </c>
      <c r="Z5" s="42">
        <f>euref_capacity_EXIOBASE!J5</f>
        <v>13881.1271073553</v>
      </c>
      <c r="AA5" s="42">
        <f>euref_capacity_EXIOBASE!K5</f>
        <v>14042.463204796895</v>
      </c>
      <c r="AB5" s="42">
        <f>capacity!T5+T5/gfcf_lifespan!C$5</f>
        <v>336.55300000000022</v>
      </c>
      <c r="AC5" s="42">
        <f>MAX((U5-T5),0)/5+U5/gfcf_lifespan!D$5</f>
        <v>349.58333333333337</v>
      </c>
      <c r="AD5" s="42">
        <f>MAX((V5-U5),0)/5+V5/gfcf_lifespan!E$5</f>
        <v>229.18333333333334</v>
      </c>
      <c r="AE5" s="42">
        <f>MAX((W5-V5),0)/5+W5/gfcf_lifespan!F$5</f>
        <v>230.1769057422494</v>
      </c>
      <c r="AF5" s="42">
        <f>MAX((X5-W5),0)/5+X5/gfcf_lifespan!G$5</f>
        <v>249.50624290273862</v>
      </c>
      <c r="AG5" s="42">
        <f>MAX((Y5-X5),0)/5+Y5/gfcf_lifespan!H$5</f>
        <v>237.77133685176778</v>
      </c>
      <c r="AH5" s="42">
        <f>MAX((Z5-Y5),0)/5+Z5/gfcf_lifespan!I$5</f>
        <v>231.35211845592167</v>
      </c>
      <c r="AI5" s="42">
        <f>MAX((AA5-Z5),0)/5+AA5/gfcf_lifespan!J$5</f>
        <v>266.30827290160067</v>
      </c>
    </row>
    <row r="6" spans="1:35" ht="15" customHeight="1" x14ac:dyDescent="0.25">
      <c r="A6" s="9" t="s">
        <v>25</v>
      </c>
      <c r="B6" s="9" t="s">
        <v>79</v>
      </c>
      <c r="C6" s="9" t="s">
        <v>83</v>
      </c>
      <c r="D6" s="42">
        <f>euref_generation_EXIOBASE!D6*generation!$L6/(generation!$L6+generation!$L7)</f>
        <v>3958.2121963833001</v>
      </c>
      <c r="E6" s="42">
        <f>euref_generation_EXIOBASE!E6*generation!$L6/(generation!$L6+generation!$L7)</f>
        <v>4442.6211016639008</v>
      </c>
      <c r="F6" s="42">
        <f>euref_generation_EXIOBASE!F6*generation!$L6/(generation!$L6+generation!$L7)</f>
        <v>7230.6466035179046</v>
      </c>
      <c r="G6" s="42">
        <f>euref_generation_EXIOBASE!G6*generation!$L6/(generation!$L6+generation!$L7)</f>
        <v>10049.776431663948</v>
      </c>
      <c r="H6" s="42">
        <f>euref_generation_EXIOBASE!H6*generation!$L6/(generation!$L6+generation!$L7)</f>
        <v>10161.064662056429</v>
      </c>
      <c r="I6" s="42">
        <f>euref_generation_EXIOBASE!I6*generation!$L6/(generation!$L6+generation!$L7)</f>
        <v>10914.539340113541</v>
      </c>
      <c r="J6" s="42">
        <f>euref_generation_EXIOBASE!J6*generation!$L6/(generation!$L6+generation!$L7)</f>
        <v>13598.267722197805</v>
      </c>
      <c r="K6" s="42">
        <f>euref_generation_EXIOBASE!K6*generation!$L6/(generation!$L6+generation!$L7)</f>
        <v>15410.272947258763</v>
      </c>
      <c r="L6" s="42">
        <f>xdet2015_el!A6</f>
        <v>169.127574707506</v>
      </c>
      <c r="M6" s="42">
        <f t="shared" si="1"/>
        <v>189.82553107065507</v>
      </c>
      <c r="N6" s="42">
        <f t="shared" si="2"/>
        <v>308.95304823158278</v>
      </c>
      <c r="O6" s="42">
        <f t="shared" si="3"/>
        <v>429.40959956442532</v>
      </c>
      <c r="P6" s="42">
        <f t="shared" si="4"/>
        <v>434.16475354959283</v>
      </c>
      <c r="Q6" s="42">
        <f t="shared" si="5"/>
        <v>466.359425937232</v>
      </c>
      <c r="R6" s="42">
        <f t="shared" si="6"/>
        <v>581.03050720223882</v>
      </c>
      <c r="S6" s="42">
        <f t="shared" si="7"/>
        <v>658.45436268727508</v>
      </c>
      <c r="T6" s="42">
        <f>euref_capacity_EXIOBASE!D6*capacity!$L6/(capacity!$L6+capacity!$L7)</f>
        <v>2411.5000000000005</v>
      </c>
      <c r="U6" s="42">
        <f>euref_capacity_EXIOBASE!E6*capacity!$L6/(capacity!$L6+capacity!$L7)</f>
        <v>2582.7889976764013</v>
      </c>
      <c r="V6" s="42">
        <f>euref_capacity_EXIOBASE!F6*capacity!$L6/(capacity!$L6+capacity!$L7)</f>
        <v>3663.8400000000006</v>
      </c>
      <c r="W6" s="42">
        <f>euref_capacity_EXIOBASE!G6*capacity!$L6/(capacity!$L6+capacity!$L7)</f>
        <v>4544.5888077801064</v>
      </c>
      <c r="X6" s="42">
        <f>euref_capacity_EXIOBASE!H6*capacity!$L6/(capacity!$L6+capacity!$L7)</f>
        <v>4544.5888077801064</v>
      </c>
      <c r="Y6" s="42">
        <f>euref_capacity_EXIOBASE!I6*capacity!$L6/(capacity!$L6+capacity!$L7)</f>
        <v>5025.6844286095538</v>
      </c>
      <c r="Z6" s="42">
        <f>euref_capacity_EXIOBASE!J6*capacity!$L6/(capacity!$L6+capacity!$L7)</f>
        <v>5986.226388103365</v>
      </c>
      <c r="AA6" s="42">
        <f>euref_capacity_EXIOBASE!K6*capacity!$L6/(capacity!$L6+capacity!$L7)</f>
        <v>6802.664662097488</v>
      </c>
      <c r="AB6" s="42">
        <f>capacity!T6+T6/gfcf_lifespan!C$6</f>
        <v>499.02600000000007</v>
      </c>
      <c r="AC6" s="42">
        <f>MAX((U6-T6),0)/5+U6/gfcf_lifespan!D$6</f>
        <v>151.65729942966203</v>
      </c>
      <c r="AD6" s="42">
        <f>MAX((V6-U6),0)/5+V6/gfcf_lifespan!E$6</f>
        <v>372.11828557110289</v>
      </c>
      <c r="AE6" s="42">
        <f>MAX((W6-V6),0)/5+W6/gfcf_lifespan!F$6</f>
        <v>357.93331386722542</v>
      </c>
      <c r="AF6" s="42">
        <f>MAX((X6-W6),0)/5+X6/gfcf_lifespan!G$6</f>
        <v>181.78355231120426</v>
      </c>
      <c r="AG6" s="42">
        <f>MAX((Y6-X6),0)/5+Y6/gfcf_lifespan!H$6</f>
        <v>297.24650131027164</v>
      </c>
      <c r="AH6" s="42">
        <f>MAX((Z6-Y6),0)/5+Z6/gfcf_lifespan!I$6</f>
        <v>431.55744742289687</v>
      </c>
      <c r="AI6" s="42">
        <f>MAX((AA6-Z6),0)/5+AA6/gfcf_lifespan!J$6</f>
        <v>435.39424128272407</v>
      </c>
    </row>
    <row r="7" spans="1:35" ht="15" customHeight="1" x14ac:dyDescent="0.25">
      <c r="A7" s="9" t="s">
        <v>25</v>
      </c>
      <c r="B7" s="9" t="s">
        <v>78</v>
      </c>
      <c r="C7" s="9" t="s">
        <v>84</v>
      </c>
      <c r="D7" s="42">
        <f>euref_generation_EXIOBASE!D6*generation!$L7/(generation!$L6+generation!$L7)</f>
        <v>0</v>
      </c>
      <c r="E7" s="42">
        <f>euref_generation_EXIOBASE!E6*generation!$L7/(generation!$L6+generation!$L7)</f>
        <v>0</v>
      </c>
      <c r="F7" s="42">
        <f>euref_generation_EXIOBASE!F6*generation!$L7/(generation!$L6+generation!$L7)</f>
        <v>0</v>
      </c>
      <c r="G7" s="42">
        <f>euref_generation_EXIOBASE!G6*generation!$L7/(generation!$L6+generation!$L7)</f>
        <v>0</v>
      </c>
      <c r="H7" s="42">
        <f>euref_generation_EXIOBASE!H6*generation!$L7/(generation!$L6+generation!$L7)</f>
        <v>0</v>
      </c>
      <c r="I7" s="42">
        <f>euref_generation_EXIOBASE!I6*generation!$L7/(generation!$L6+generation!$L7)</f>
        <v>0</v>
      </c>
      <c r="J7" s="42">
        <f>euref_generation_EXIOBASE!J6*generation!$L7/(generation!$L6+generation!$L7)</f>
        <v>0</v>
      </c>
      <c r="K7" s="42">
        <f>euref_generation_EXIOBASE!K6*generation!$L7/(generation!$L6+generation!$L7)</f>
        <v>0</v>
      </c>
      <c r="L7" s="42">
        <f>xdet2015_el!A7</f>
        <v>0</v>
      </c>
      <c r="M7" s="42">
        <f t="shared" si="1"/>
        <v>0</v>
      </c>
      <c r="N7" s="42">
        <f t="shared" si="2"/>
        <v>0</v>
      </c>
      <c r="O7" s="42">
        <f t="shared" si="3"/>
        <v>0</v>
      </c>
      <c r="P7" s="42">
        <f t="shared" si="4"/>
        <v>0</v>
      </c>
      <c r="Q7" s="42">
        <f t="shared" si="5"/>
        <v>0</v>
      </c>
      <c r="R7" s="42">
        <f t="shared" si="6"/>
        <v>0</v>
      </c>
      <c r="S7" s="42">
        <f t="shared" si="7"/>
        <v>0</v>
      </c>
      <c r="T7" s="42">
        <f>euref_capacity_EXIOBASE!D6*capacity!$L7/(capacity!$L6+capacity!$L7)</f>
        <v>0</v>
      </c>
      <c r="U7" s="42">
        <f>euref_capacity_EXIOBASE!E6*capacity!$L7/(capacity!$L6+capacity!$L7)</f>
        <v>0</v>
      </c>
      <c r="V7" s="42">
        <f>euref_capacity_EXIOBASE!F6*capacity!$L7/(capacity!$L6+capacity!$L7)</f>
        <v>0</v>
      </c>
      <c r="W7" s="42">
        <f>euref_capacity_EXIOBASE!G6*capacity!$L7/(capacity!$L6+capacity!$L7)</f>
        <v>0</v>
      </c>
      <c r="X7" s="42">
        <f>euref_capacity_EXIOBASE!H6*capacity!$L7/(capacity!$L6+capacity!$L7)</f>
        <v>0</v>
      </c>
      <c r="Y7" s="42">
        <f>euref_capacity_EXIOBASE!I6*capacity!$L7/(capacity!$L6+capacity!$L7)</f>
        <v>0</v>
      </c>
      <c r="Z7" s="42">
        <f>euref_capacity_EXIOBASE!J6*capacity!$L7/(capacity!$L6+capacity!$L7)</f>
        <v>0</v>
      </c>
      <c r="AA7" s="42">
        <f>euref_capacity_EXIOBASE!K6*capacity!$L7/(capacity!$L6+capacity!$L7)</f>
        <v>0</v>
      </c>
      <c r="AB7" s="42">
        <f>capacity!T7+T7/gfcf_lifespan!C$7</f>
        <v>0</v>
      </c>
      <c r="AC7" s="42">
        <f>MAX((U7-T7),0)/5+U7/gfcf_lifespan!D$7</f>
        <v>0</v>
      </c>
      <c r="AD7" s="42">
        <f>MAX((V7-U7),0)/5+V7/gfcf_lifespan!E$7</f>
        <v>0</v>
      </c>
      <c r="AE7" s="42">
        <f>MAX((W7-V7),0)/5+W7/gfcf_lifespan!F$7</f>
        <v>0</v>
      </c>
      <c r="AF7" s="42">
        <f>MAX((X7-W7),0)/5+X7/gfcf_lifespan!G$7</f>
        <v>0</v>
      </c>
      <c r="AG7" s="42">
        <f>MAX((Y7-X7),0)/5+Y7/gfcf_lifespan!H$7</f>
        <v>0</v>
      </c>
      <c r="AH7" s="42">
        <f>MAX((Z7-Y7),0)/5+Z7/gfcf_lifespan!I$7</f>
        <v>0</v>
      </c>
      <c r="AI7" s="42">
        <f>MAX((AA7-Z7),0)/5+AA7/gfcf_lifespan!J$7</f>
        <v>0</v>
      </c>
    </row>
    <row r="8" spans="1:35" ht="15" customHeight="1" x14ac:dyDescent="0.25">
      <c r="A8" s="9" t="s">
        <v>25</v>
      </c>
      <c r="B8" s="9" t="s">
        <v>37</v>
      </c>
      <c r="C8" s="9" t="s">
        <v>38</v>
      </c>
      <c r="D8" s="42">
        <f>euref_generation_EXIOBASE!D7</f>
        <v>208.07635323304697</v>
      </c>
      <c r="E8" s="42">
        <f>euref_generation_EXIOBASE!E7</f>
        <v>215.40096285487647</v>
      </c>
      <c r="F8" s="42">
        <f>euref_generation_EXIOBASE!F7</f>
        <v>77.029533325009453</v>
      </c>
      <c r="G8" s="42">
        <f>euref_generation_EXIOBASE!G7</f>
        <v>67.41465042608138</v>
      </c>
      <c r="H8" s="42">
        <f>euref_generation_EXIOBASE!H7</f>
        <v>63.660709629165254</v>
      </c>
      <c r="I8" s="42">
        <f>euref_generation_EXIOBASE!I7</f>
        <v>0.29369499232960367</v>
      </c>
      <c r="J8" s="42">
        <f>euref_generation_EXIOBASE!J7</f>
        <v>0.29369499232960367</v>
      </c>
      <c r="K8" s="42">
        <f>euref_generation_EXIOBASE!K7</f>
        <v>0</v>
      </c>
      <c r="L8" s="42">
        <f>xdet2015_el!A8</f>
        <v>128.79769478846501</v>
      </c>
      <c r="M8" s="42">
        <f t="shared" si="1"/>
        <v>133.33157295318102</v>
      </c>
      <c r="N8" s="42">
        <f t="shared" si="2"/>
        <v>47.680700707882067</v>
      </c>
      <c r="O8" s="42">
        <f t="shared" si="3"/>
        <v>41.729160641933383</v>
      </c>
      <c r="P8" s="42">
        <f t="shared" si="4"/>
        <v>39.405499574720963</v>
      </c>
      <c r="Q8" s="42">
        <f t="shared" si="5"/>
        <v>0.18179498724971452</v>
      </c>
      <c r="R8" s="42">
        <f t="shared" si="6"/>
        <v>0.18179498724971452</v>
      </c>
      <c r="S8" s="42">
        <f t="shared" si="7"/>
        <v>0</v>
      </c>
      <c r="T8" s="42">
        <f>euref_capacity_EXIOBASE!D7</f>
        <v>970.58312000000001</v>
      </c>
      <c r="U8" s="42">
        <f>euref_capacity_EXIOBASE!E7</f>
        <v>815.01612</v>
      </c>
      <c r="V8" s="42">
        <f>euref_capacity_EXIOBASE!F7</f>
        <v>482.88865285848254</v>
      </c>
      <c r="W8" s="42">
        <f>euref_capacity_EXIOBASE!G7</f>
        <v>422.95788285848249</v>
      </c>
      <c r="X8" s="42">
        <f>euref_capacity_EXIOBASE!H7</f>
        <v>384.78213285848256</v>
      </c>
      <c r="Y8" s="42">
        <f>euref_capacity_EXIOBASE!I7</f>
        <v>8.4376999999999995</v>
      </c>
      <c r="Z8" s="42">
        <f>euref_capacity_EXIOBASE!J7</f>
        <v>3.2204999999999995</v>
      </c>
      <c r="AA8" s="42">
        <f>euref_capacity_EXIOBASE!K7</f>
        <v>0</v>
      </c>
      <c r="AB8" s="42">
        <f>capacity!T8+T8/gfcf_lifespan!C$8</f>
        <v>38.730946285714282</v>
      </c>
      <c r="AC8" s="42">
        <f>MAX((U8-T8),0)/5+U8/gfcf_lifespan!D$8</f>
        <v>23.286174857142857</v>
      </c>
      <c r="AD8" s="42">
        <f>MAX((V8-U8),0)/5+V8/gfcf_lifespan!E$8</f>
        <v>13.796818653099502</v>
      </c>
      <c r="AE8" s="42">
        <f>MAX((W8-V8),0)/5+W8/gfcf_lifespan!F$8</f>
        <v>12.084510938813786</v>
      </c>
      <c r="AF8" s="42">
        <f>MAX((X8-W8),0)/5+X8/gfcf_lifespan!G$8</f>
        <v>10.993775224528074</v>
      </c>
      <c r="AG8" s="42">
        <f>MAX((Y8-X8),0)/5+Y8/gfcf_lifespan!H$8</f>
        <v>0.24107714285714285</v>
      </c>
      <c r="AH8" s="42">
        <f>MAX((Z8-Y8),0)/5+Z8/gfcf_lifespan!I$8</f>
        <v>9.2014285714285701E-2</v>
      </c>
      <c r="AI8" s="42">
        <f>MAX((AA8-Z8),0)/5+AA8/gfcf_lifespan!J$8</f>
        <v>0</v>
      </c>
    </row>
    <row r="9" spans="1:35" ht="15" customHeight="1" x14ac:dyDescent="0.25">
      <c r="A9" s="9" t="s">
        <v>25</v>
      </c>
      <c r="B9" s="9" t="s">
        <v>39</v>
      </c>
      <c r="C9" s="9" t="s">
        <v>40</v>
      </c>
      <c r="D9" s="42">
        <f>euref_generation_EXIOBASE!D8</f>
        <v>2591.5291228024653</v>
      </c>
      <c r="E9" s="42">
        <f>euref_generation_EXIOBASE!E8</f>
        <v>3543.9075675797167</v>
      </c>
      <c r="F9" s="42">
        <f>euref_generation_EXIOBASE!F8</f>
        <v>3982.999202559894</v>
      </c>
      <c r="G9" s="42">
        <f>euref_generation_EXIOBASE!G8</f>
        <v>4060.2141588221502</v>
      </c>
      <c r="H9" s="42">
        <f>euref_generation_EXIOBASE!H8</f>
        <v>3580.5438463436549</v>
      </c>
      <c r="I9" s="42">
        <f>euref_generation_EXIOBASE!I8</f>
        <v>6204.8177155615995</v>
      </c>
      <c r="J9" s="42">
        <f>euref_generation_EXIOBASE!J8</f>
        <v>6646.1773876076577</v>
      </c>
      <c r="K9" s="42">
        <f>euref_generation_EXIOBASE!K8</f>
        <v>6823.8505731282048</v>
      </c>
      <c r="L9" s="42">
        <f>xdet2015_el!A9</f>
        <v>626.48910590719595</v>
      </c>
      <c r="M9" s="42">
        <f t="shared" si="1"/>
        <v>856.72179559758501</v>
      </c>
      <c r="N9" s="42">
        <f t="shared" si="2"/>
        <v>962.86998563319742</v>
      </c>
      <c r="O9" s="42">
        <f t="shared" si="3"/>
        <v>981.53631219914871</v>
      </c>
      <c r="P9" s="42">
        <f t="shared" si="4"/>
        <v>865.57843136703593</v>
      </c>
      <c r="Q9" s="42">
        <f t="shared" si="5"/>
        <v>1499.9834147090985</v>
      </c>
      <c r="R9" s="42">
        <f t="shared" si="6"/>
        <v>1606.6798912760355</v>
      </c>
      <c r="S9" s="42">
        <f t="shared" si="7"/>
        <v>1649.6314885245667</v>
      </c>
      <c r="T9" s="42">
        <f>euref_capacity_EXIOBASE!D8</f>
        <v>633.2825600000001</v>
      </c>
      <c r="U9" s="42">
        <f>euref_capacity_EXIOBASE!E8</f>
        <v>777.50197024936074</v>
      </c>
      <c r="V9" s="42">
        <f>euref_capacity_EXIOBASE!F8</f>
        <v>764.41023016917131</v>
      </c>
      <c r="W9" s="42">
        <f>euref_capacity_EXIOBASE!G8</f>
        <v>813.20355749492148</v>
      </c>
      <c r="X9" s="42">
        <f>euref_capacity_EXIOBASE!H8</f>
        <v>806.32200864337869</v>
      </c>
      <c r="Y9" s="42">
        <f>euref_capacity_EXIOBASE!I8</f>
        <v>1032.9183422907417</v>
      </c>
      <c r="Z9" s="42">
        <f>euref_capacity_EXIOBASE!J8</f>
        <v>991.30671753207628</v>
      </c>
      <c r="AA9" s="42">
        <f>euref_capacity_EXIOBASE!K8</f>
        <v>845.95876150485185</v>
      </c>
      <c r="AB9" s="42">
        <f>capacity!T9+T9/gfcf_lifespan!C$9</f>
        <v>56.168302399999995</v>
      </c>
      <c r="AC9" s="42">
        <f>MAX((U9-T9),0)/5+U9/gfcf_lifespan!D$9</f>
        <v>59.943960859846555</v>
      </c>
      <c r="AD9" s="42">
        <f>MAX((V9-U9),0)/5+V9/gfcf_lifespan!E$9</f>
        <v>30.576409206766854</v>
      </c>
      <c r="AE9" s="42">
        <f>MAX((W9-V9),0)/5+W9/gfcf_lifespan!F$9</f>
        <v>42.2868077649469</v>
      </c>
      <c r="AF9" s="42">
        <f>MAX((X9-W9),0)/5+X9/gfcf_lifespan!G$9</f>
        <v>32.25288034573515</v>
      </c>
      <c r="AG9" s="42">
        <f>MAX((Y9-X9),0)/5+Y9/gfcf_lifespan!H$9</f>
        <v>86.636000421102281</v>
      </c>
      <c r="AH9" s="42">
        <f>MAX((Z9-Y9),0)/5+Z9/gfcf_lifespan!I$9</f>
        <v>39.652268701283049</v>
      </c>
      <c r="AI9" s="42">
        <f>MAX((AA9-Z9),0)/5+AA9/gfcf_lifespan!J$9</f>
        <v>33.838350460194071</v>
      </c>
    </row>
    <row r="10" spans="1:35" ht="15" customHeight="1" x14ac:dyDescent="0.25">
      <c r="A10" s="9" t="s">
        <v>25</v>
      </c>
      <c r="B10" s="9" t="s">
        <v>80</v>
      </c>
      <c r="C10" s="9" t="s">
        <v>85</v>
      </c>
      <c r="D10" s="42">
        <f>euref_generation_EXIOBASE!D9*generation!$L10/(generation!$L10+generation!$L11)</f>
        <v>21.628655253999149</v>
      </c>
      <c r="E10" s="42">
        <f>euref_generation_EXIOBASE!E9*generation!$L10/(generation!$L10+generation!$L11)</f>
        <v>29.149748936235255</v>
      </c>
      <c r="F10" s="42">
        <f>euref_generation_EXIOBASE!F9*generation!$L10/(generation!$L10+generation!$L11)</f>
        <v>77.549575979297344</v>
      </c>
      <c r="G10" s="42">
        <f>euref_generation_EXIOBASE!G9*generation!$L10/(generation!$L10+generation!$L11)</f>
        <v>82.205697886176722</v>
      </c>
      <c r="H10" s="42">
        <f>euref_generation_EXIOBASE!H9*generation!$L10/(generation!$L10+generation!$L11)</f>
        <v>84.726862429325578</v>
      </c>
      <c r="I10" s="42">
        <f>euref_generation_EXIOBASE!I9*generation!$L10/(generation!$L10+generation!$L11)</f>
        <v>86.923459591518238</v>
      </c>
      <c r="J10" s="42">
        <f>euref_generation_EXIOBASE!J9*generation!$L10/(generation!$L10+generation!$L11)</f>
        <v>96.542177528006718</v>
      </c>
      <c r="K10" s="42">
        <f>euref_generation_EXIOBASE!K9*generation!$L10/(generation!$L10+generation!$L11)</f>
        <v>125.58057275269969</v>
      </c>
      <c r="L10" s="42">
        <f>xdet2015_el!A10</f>
        <v>0.375373571120933</v>
      </c>
      <c r="M10" s="42">
        <f t="shared" si="1"/>
        <v>0.50590502400513582</v>
      </c>
      <c r="N10" s="42">
        <f t="shared" si="2"/>
        <v>1.3459025044509183</v>
      </c>
      <c r="O10" s="42">
        <f t="shared" si="3"/>
        <v>1.4267112781464792</v>
      </c>
      <c r="P10" s="42">
        <f t="shared" si="4"/>
        <v>1.4704670515328193</v>
      </c>
      <c r="Q10" s="42">
        <f t="shared" si="5"/>
        <v>1.5085898340823218</v>
      </c>
      <c r="R10" s="42">
        <f t="shared" si="6"/>
        <v>1.675526356904611</v>
      </c>
      <c r="S10" s="42">
        <f t="shared" si="7"/>
        <v>2.1794987947240445</v>
      </c>
      <c r="T10" s="42">
        <f>euref_capacity_EXIOBASE!D9*capacity!$L10/(capacity!$L10+capacity!$L11)</f>
        <v>20.201981009456851</v>
      </c>
      <c r="U10" s="42">
        <f>euref_capacity_EXIOBASE!E9*capacity!$L10/(capacity!$L10+capacity!$L11)</f>
        <v>25.129111587439571</v>
      </c>
      <c r="V10" s="42">
        <f>euref_capacity_EXIOBASE!F9*capacity!$L10/(capacity!$L10+capacity!$L11)</f>
        <v>62.082476012112643</v>
      </c>
      <c r="W10" s="42">
        <f>euref_capacity_EXIOBASE!G9*capacity!$L10/(capacity!$L10+capacity!$L11)</f>
        <v>65.057425270354571</v>
      </c>
      <c r="X10" s="42">
        <f>euref_capacity_EXIOBASE!H9*capacity!$L10/(capacity!$L10+capacity!$L11)</f>
        <v>66.602553954867815</v>
      </c>
      <c r="Y10" s="42">
        <f>euref_capacity_EXIOBASE!I9*capacity!$L10/(capacity!$L10+capacity!$L11)</f>
        <v>67.57114208545822</v>
      </c>
      <c r="Z10" s="42">
        <f>euref_capacity_EXIOBASE!J9*capacity!$L10/(capacity!$L10+capacity!$L11)</f>
        <v>73.723105612397347</v>
      </c>
      <c r="AA10" s="42">
        <f>euref_capacity_EXIOBASE!K9*capacity!$L10/(capacity!$L10+capacity!$L11)</f>
        <v>92.449142803811682</v>
      </c>
      <c r="AB10" s="42">
        <f>capacity!T10+T10/gfcf_lifespan!C$10</f>
        <v>6.215079240378274</v>
      </c>
      <c r="AC10" s="42">
        <f>MAX((U10-T10),0)/5+U10/gfcf_lifespan!D$10</f>
        <v>1.990590579094127</v>
      </c>
      <c r="AD10" s="42">
        <f>MAX((V10-U10),0)/5+V10/gfcf_lifespan!E$10</f>
        <v>9.8739719254191201</v>
      </c>
      <c r="AE10" s="42">
        <f>MAX((W10-V10),0)/5+W10/gfcf_lifespan!F$10</f>
        <v>3.1972868624625685</v>
      </c>
      <c r="AF10" s="42">
        <f>MAX((X10-W10),0)/5+X10/gfcf_lifespan!G$10</f>
        <v>2.9731278950973614</v>
      </c>
      <c r="AG10" s="42">
        <f>MAX((Y10-X10),0)/5+Y10/gfcf_lifespan!H$10</f>
        <v>2.8965633095364098</v>
      </c>
      <c r="AH10" s="42">
        <f>MAX((Z10-Y10),0)/5+Z10/gfcf_lifespan!I$10</f>
        <v>4.1793169298837194</v>
      </c>
      <c r="AI10" s="42">
        <f>MAX((AA10-Z10),0)/5+AA10/gfcf_lifespan!J$10</f>
        <v>7.4431731504353342</v>
      </c>
    </row>
    <row r="11" spans="1:35" ht="15" customHeight="1" x14ac:dyDescent="0.25">
      <c r="A11" s="9" t="s">
        <v>25</v>
      </c>
      <c r="B11" s="9" t="s">
        <v>81</v>
      </c>
      <c r="C11" s="9" t="s">
        <v>86</v>
      </c>
      <c r="D11" s="42">
        <f>euref_generation_EXIOBASE!D9*generation!$L11/(generation!$L10+generation!$L11)</f>
        <v>849.82072049680016</v>
      </c>
      <c r="E11" s="42">
        <f>euref_generation_EXIOBASE!E9*generation!$L11/(generation!$L10+generation!$L11)</f>
        <v>1145.3352209084712</v>
      </c>
      <c r="F11" s="42">
        <f>euref_generation_EXIOBASE!F9*generation!$L11/(generation!$L10+generation!$L11)</f>
        <v>3047.0334729091533</v>
      </c>
      <c r="G11" s="42">
        <f>euref_generation_EXIOBASE!G9*generation!$L11/(generation!$L10+generation!$L11)</f>
        <v>3229.9791450814232</v>
      </c>
      <c r="H11" s="42">
        <f>euref_generation_EXIOBASE!H9*generation!$L11/(generation!$L10+generation!$L11)</f>
        <v>3329.0392966899508</v>
      </c>
      <c r="I11" s="42">
        <f>euref_generation_EXIOBASE!I9*generation!$L11/(generation!$L10+generation!$L11)</f>
        <v>3415.3467328709708</v>
      </c>
      <c r="J11" s="42">
        <f>euref_generation_EXIOBASE!J9*generation!$L11/(generation!$L10+generation!$L11)</f>
        <v>3793.2798827153524</v>
      </c>
      <c r="K11" s="42">
        <f>euref_generation_EXIOBASE!K9*generation!$L11/(generation!$L10+generation!$L11)</f>
        <v>4934.2398574394647</v>
      </c>
      <c r="L11" s="42">
        <f>xdet2015_el!A11</f>
        <v>14.7489631194924</v>
      </c>
      <c r="M11" s="42">
        <f t="shared" si="1"/>
        <v>19.877730120253435</v>
      </c>
      <c r="N11" s="42">
        <f t="shared" si="2"/>
        <v>52.882429472329115</v>
      </c>
      <c r="O11" s="42">
        <f t="shared" si="3"/>
        <v>56.057521473100955</v>
      </c>
      <c r="P11" s="42">
        <f t="shared" si="4"/>
        <v>57.776748231694683</v>
      </c>
      <c r="Q11" s="42">
        <f t="shared" si="5"/>
        <v>59.274646744251136</v>
      </c>
      <c r="R11" s="42">
        <f t="shared" si="6"/>
        <v>65.83382087856711</v>
      </c>
      <c r="S11" s="42">
        <f t="shared" si="7"/>
        <v>85.635616930545439</v>
      </c>
      <c r="T11" s="42">
        <f>euref_capacity_EXIOBASE!D9*capacity!$L11/(capacity!$L10+capacity!$L11)</f>
        <v>855.79801899054303</v>
      </c>
      <c r="U11" s="42">
        <f>euref_capacity_EXIOBASE!E9*capacity!$L11/(capacity!$L10+capacity!$L11)</f>
        <v>1064.5215390241217</v>
      </c>
      <c r="V11" s="42">
        <f>euref_capacity_EXIOBASE!F9*capacity!$L11/(capacity!$L10+capacity!$L11)</f>
        <v>2629.9430714405144</v>
      </c>
      <c r="W11" s="42">
        <f>euref_capacity_EXIOBASE!G9*capacity!$L11/(capacity!$L10+capacity!$L11)</f>
        <v>2755.9681221822725</v>
      </c>
      <c r="X11" s="42">
        <f>euref_capacity_EXIOBASE!H9*capacity!$L11/(capacity!$L10+capacity!$L11)</f>
        <v>2821.4229934977589</v>
      </c>
      <c r="Y11" s="42">
        <f>euref_capacity_EXIOBASE!I9*capacity!$L11/(capacity!$L10+capacity!$L11)</f>
        <v>2862.4544053671689</v>
      </c>
      <c r="Z11" s="42">
        <f>euref_capacity_EXIOBASE!J9*capacity!$L11/(capacity!$L10+capacity!$L11)</f>
        <v>3123.0644018220723</v>
      </c>
      <c r="AA11" s="42">
        <f>euref_capacity_EXIOBASE!K9*capacity!$L11/(capacity!$L10+capacity!$L11)</f>
        <v>3916.3383646306575</v>
      </c>
      <c r="AB11" s="42">
        <f>capacity!T11+T11/gfcf_lifespan!C$11</f>
        <v>180.67692075962165</v>
      </c>
      <c r="AC11" s="42">
        <f>MAX((U11-T11),0)/5+U11/gfcf_lifespan!D$11</f>
        <v>84.325565567680599</v>
      </c>
      <c r="AD11" s="42">
        <f>MAX((V11-U11),0)/5+V11/gfcf_lifespan!E$11</f>
        <v>418.2820293408991</v>
      </c>
      <c r="AE11" s="42">
        <f>MAX((W11-V11),0)/5+W11/gfcf_lifespan!F$11</f>
        <v>135.44373503564253</v>
      </c>
      <c r="AF11" s="42">
        <f>MAX((X11-W11),0)/5+X11/gfcf_lifespan!G$11</f>
        <v>125.94789400300762</v>
      </c>
      <c r="AG11" s="42">
        <f>MAX((Y11-X11),0)/5+Y11/gfcf_lifespan!H$11</f>
        <v>122.70445858856876</v>
      </c>
      <c r="AH11" s="42">
        <f>MAX((Z11-Y11),0)/5+Z11/gfcf_lifespan!I$11</f>
        <v>177.0445753638636</v>
      </c>
      <c r="AI11" s="42">
        <f>MAX((AA11-Z11),0)/5+AA11/gfcf_lifespan!J$11</f>
        <v>315.30832714694333</v>
      </c>
    </row>
    <row r="12" spans="1:35" ht="15" customHeight="1" x14ac:dyDescent="0.25">
      <c r="A12" s="9" t="s">
        <v>25</v>
      </c>
      <c r="B12" s="9" t="s">
        <v>41</v>
      </c>
      <c r="C12" s="9" t="s">
        <v>42</v>
      </c>
      <c r="D12" s="42">
        <f>euref_generation_EXIOBASE!D10</f>
        <v>0</v>
      </c>
      <c r="E12" s="42">
        <f>euref_generation_EXIOBASE!E10</f>
        <v>0</v>
      </c>
      <c r="F12" s="42">
        <f>euref_generation_EXIOBASE!F10</f>
        <v>0</v>
      </c>
      <c r="G12" s="42">
        <f>euref_generation_EXIOBASE!G10</f>
        <v>0</v>
      </c>
      <c r="H12" s="42">
        <f>euref_generation_EXIOBASE!H10</f>
        <v>0</v>
      </c>
      <c r="I12" s="42">
        <f>euref_generation_EXIOBASE!I10</f>
        <v>0</v>
      </c>
      <c r="J12" s="42">
        <f>euref_generation_EXIOBASE!J10</f>
        <v>0</v>
      </c>
      <c r="K12" s="42">
        <f>euref_generation_EXIOBASE!K10</f>
        <v>0</v>
      </c>
      <c r="L12" s="42">
        <f>xdet2015_el!A12</f>
        <v>0</v>
      </c>
      <c r="M12" s="42">
        <f t="shared" si="1"/>
        <v>0</v>
      </c>
      <c r="N12" s="42">
        <f t="shared" si="2"/>
        <v>0</v>
      </c>
      <c r="O12" s="42">
        <f t="shared" si="3"/>
        <v>0</v>
      </c>
      <c r="P12" s="42">
        <f t="shared" si="4"/>
        <v>0</v>
      </c>
      <c r="Q12" s="42">
        <f t="shared" si="5"/>
        <v>0</v>
      </c>
      <c r="R12" s="42">
        <f t="shared" si="6"/>
        <v>0</v>
      </c>
      <c r="S12" s="42">
        <f t="shared" si="7"/>
        <v>0</v>
      </c>
      <c r="T12" s="42">
        <f>euref_capacity_EXIOBASE!D10</f>
        <v>0</v>
      </c>
      <c r="U12" s="42">
        <f>euref_capacity_EXIOBASE!E10</f>
        <v>0</v>
      </c>
      <c r="V12" s="42">
        <f>euref_capacity_EXIOBASE!F10</f>
        <v>0</v>
      </c>
      <c r="W12" s="42">
        <f>euref_capacity_EXIOBASE!G10</f>
        <v>0</v>
      </c>
      <c r="X12" s="42">
        <f>euref_capacity_EXIOBASE!H10</f>
        <v>0</v>
      </c>
      <c r="Y12" s="42">
        <f>euref_capacity_EXIOBASE!I10</f>
        <v>0</v>
      </c>
      <c r="Z12" s="42">
        <f>euref_capacity_EXIOBASE!J10</f>
        <v>0</v>
      </c>
      <c r="AA12" s="42">
        <f>euref_capacity_EXIOBASE!K10</f>
        <v>0</v>
      </c>
      <c r="AB12" s="42">
        <f>capacity!T12+T12/gfcf_lifespan!C$12</f>
        <v>0</v>
      </c>
      <c r="AC12" s="42">
        <f>MAX((U12-T12),0)/5+U12/gfcf_lifespan!D$12</f>
        <v>0</v>
      </c>
      <c r="AD12" s="42">
        <f>MAX((V12-U12),0)/5+V12/gfcf_lifespan!E$12</f>
        <v>0</v>
      </c>
      <c r="AE12" s="42">
        <f>MAX((W12-V12),0)/5+W12/gfcf_lifespan!F$12</f>
        <v>0</v>
      </c>
      <c r="AF12" s="42">
        <f>MAX((X12-W12),0)/5+X12/gfcf_lifespan!G$12</f>
        <v>0</v>
      </c>
      <c r="AG12" s="42">
        <f>MAX((Y12-X12),0)/5+Y12/gfcf_lifespan!H$12</f>
        <v>0</v>
      </c>
      <c r="AH12" s="42">
        <f>MAX((Z12-Y12),0)/5+Z12/gfcf_lifespan!I$12</f>
        <v>0</v>
      </c>
      <c r="AI12" s="42">
        <f>MAX((AA12-Z12),0)/5+AA12/gfcf_lifespan!J$12</f>
        <v>0</v>
      </c>
    </row>
    <row r="13" spans="1:35" ht="15" customHeight="1" x14ac:dyDescent="0.25">
      <c r="A13" s="9" t="s">
        <v>25</v>
      </c>
      <c r="B13" s="9" t="s">
        <v>43</v>
      </c>
      <c r="C13" s="9" t="s">
        <v>44</v>
      </c>
      <c r="D13" s="42">
        <f>euref_generation_EXIOBASE!D11</f>
        <v>0</v>
      </c>
      <c r="E13" s="42">
        <f>euref_generation_EXIOBASE!E11</f>
        <v>0</v>
      </c>
      <c r="F13" s="42">
        <f>euref_generation_EXIOBASE!F11</f>
        <v>0</v>
      </c>
      <c r="G13" s="42">
        <f>euref_generation_EXIOBASE!G11</f>
        <v>0</v>
      </c>
      <c r="H13" s="42">
        <f>euref_generation_EXIOBASE!H11</f>
        <v>0</v>
      </c>
      <c r="I13" s="42">
        <f>euref_generation_EXIOBASE!I11</f>
        <v>0</v>
      </c>
      <c r="J13" s="42">
        <f>euref_generation_EXIOBASE!J11</f>
        <v>0</v>
      </c>
      <c r="K13" s="42">
        <f>euref_generation_EXIOBASE!K11</f>
        <v>0</v>
      </c>
      <c r="L13" s="42">
        <f>xdet2015_el!A13</f>
        <v>0</v>
      </c>
      <c r="M13" s="42">
        <f t="shared" si="1"/>
        <v>0</v>
      </c>
      <c r="N13" s="42">
        <f t="shared" si="2"/>
        <v>0</v>
      </c>
      <c r="O13" s="42">
        <f t="shared" si="3"/>
        <v>0</v>
      </c>
      <c r="P13" s="42">
        <f t="shared" si="4"/>
        <v>0</v>
      </c>
      <c r="Q13" s="42">
        <f t="shared" si="5"/>
        <v>0</v>
      </c>
      <c r="R13" s="42">
        <f t="shared" si="6"/>
        <v>0</v>
      </c>
      <c r="S13" s="42">
        <f t="shared" si="7"/>
        <v>0</v>
      </c>
      <c r="T13" s="42">
        <f>euref_capacity_EXIOBASE!D11</f>
        <v>0</v>
      </c>
      <c r="U13" s="42">
        <f>euref_capacity_EXIOBASE!E11</f>
        <v>0</v>
      </c>
      <c r="V13" s="42">
        <f>euref_capacity_EXIOBASE!F11</f>
        <v>0</v>
      </c>
      <c r="W13" s="42">
        <f>euref_capacity_EXIOBASE!G11</f>
        <v>0</v>
      </c>
      <c r="X13" s="42">
        <f>euref_capacity_EXIOBASE!H11</f>
        <v>0</v>
      </c>
      <c r="Y13" s="42">
        <f>euref_capacity_EXIOBASE!I11</f>
        <v>0</v>
      </c>
      <c r="Z13" s="42">
        <f>euref_capacity_EXIOBASE!J11</f>
        <v>0</v>
      </c>
      <c r="AA13" s="42">
        <f>euref_capacity_EXIOBASE!K11</f>
        <v>0</v>
      </c>
      <c r="AB13" s="42">
        <f>capacity!T13+T13/gfcf_lifespan!C$13</f>
        <v>0</v>
      </c>
      <c r="AC13" s="42">
        <f>MAX((U13-T13),0)/5+U13/gfcf_lifespan!D$13</f>
        <v>0</v>
      </c>
      <c r="AD13" s="42">
        <f>MAX((V13-U13),0)/5+V13/gfcf_lifespan!E$13</f>
        <v>0</v>
      </c>
      <c r="AE13" s="42">
        <f>MAX((W13-V13),0)/5+W13/gfcf_lifespan!F$13</f>
        <v>0</v>
      </c>
      <c r="AF13" s="42">
        <f>MAX((X13-W13),0)/5+X13/gfcf_lifespan!G$13</f>
        <v>0</v>
      </c>
      <c r="AG13" s="42">
        <f>MAX((Y13-X13),0)/5+Y13/gfcf_lifespan!H$13</f>
        <v>0</v>
      </c>
      <c r="AH13" s="42">
        <f>MAX((Z13-Y13),0)/5+Z13/gfcf_lifespan!I$13</f>
        <v>0</v>
      </c>
      <c r="AI13" s="42">
        <f>MAX((AA13-Z13),0)/5+AA13/gfcf_lifespan!J$13</f>
        <v>0</v>
      </c>
    </row>
    <row r="14" spans="1:35" ht="15" customHeight="1" x14ac:dyDescent="0.25">
      <c r="A14" s="9" t="s">
        <v>25</v>
      </c>
      <c r="B14" s="9" t="s">
        <v>45</v>
      </c>
      <c r="C14" s="9" t="s">
        <v>46</v>
      </c>
      <c r="D14" s="42">
        <f>euref_generation_EXIOBASE!D12</f>
        <v>11.388000000000147</v>
      </c>
      <c r="E14" s="42">
        <f>euref_generation_EXIOBASE!E12</f>
        <v>11.388000000000147</v>
      </c>
      <c r="F14" s="42">
        <f>euref_generation_EXIOBASE!F12</f>
        <v>11.38799999999992</v>
      </c>
      <c r="G14" s="42">
        <f>euref_generation_EXIOBASE!G12</f>
        <v>11.38799999999992</v>
      </c>
      <c r="H14" s="42">
        <f>euref_generation_EXIOBASE!H12</f>
        <v>11.387999999999465</v>
      </c>
      <c r="I14" s="42">
        <f>euref_generation_EXIOBASE!I12</f>
        <v>11.38799999999992</v>
      </c>
      <c r="J14" s="42">
        <f>euref_generation_EXIOBASE!J12</f>
        <v>11.388000000000375</v>
      </c>
      <c r="K14" s="42">
        <f>euref_generation_EXIOBASE!K12</f>
        <v>11.38799999999992</v>
      </c>
      <c r="L14" s="42">
        <f>xdet2015_el!A14</f>
        <v>1.18865242804129</v>
      </c>
      <c r="M14" s="42">
        <f t="shared" si="1"/>
        <v>1.18865242804129</v>
      </c>
      <c r="N14" s="42">
        <f t="shared" si="2"/>
        <v>1.1886524280412663</v>
      </c>
      <c r="O14" s="42">
        <f t="shared" si="3"/>
        <v>1.1886524280412663</v>
      </c>
      <c r="P14" s="42">
        <f t="shared" si="4"/>
        <v>1.1886524280412187</v>
      </c>
      <c r="Q14" s="42">
        <f t="shared" si="5"/>
        <v>1.1886524280412663</v>
      </c>
      <c r="R14" s="42">
        <f t="shared" si="6"/>
        <v>1.1886524280413138</v>
      </c>
      <c r="S14" s="42">
        <f t="shared" si="7"/>
        <v>1.1886524280412663</v>
      </c>
      <c r="T14" s="42">
        <f>euref_capacity_EXIOBASE!D12</f>
        <v>2</v>
      </c>
      <c r="U14" s="42">
        <f>euref_capacity_EXIOBASE!E12</f>
        <v>2</v>
      </c>
      <c r="V14" s="42">
        <f>euref_capacity_EXIOBASE!F12</f>
        <v>2</v>
      </c>
      <c r="W14" s="42">
        <f>euref_capacity_EXIOBASE!G12</f>
        <v>2</v>
      </c>
      <c r="X14" s="42">
        <f>euref_capacity_EXIOBASE!H12</f>
        <v>2</v>
      </c>
      <c r="Y14" s="42">
        <f>euref_capacity_EXIOBASE!I12</f>
        <v>2</v>
      </c>
      <c r="Z14" s="42">
        <f>euref_capacity_EXIOBASE!J12</f>
        <v>2</v>
      </c>
      <c r="AA14" s="42">
        <f>euref_capacity_EXIOBASE!K12</f>
        <v>2</v>
      </c>
      <c r="AB14" s="42">
        <f>capacity!T14+T14/gfcf_lifespan!C$14</f>
        <v>6.6666666666666666E-2</v>
      </c>
      <c r="AC14" s="42">
        <f>MAX((U14-T14),0)/5+U14/gfcf_lifespan!D$14</f>
        <v>6.6666666666666666E-2</v>
      </c>
      <c r="AD14" s="42">
        <f>MAX((V14-U14),0)/5+V14/gfcf_lifespan!E$14</f>
        <v>6.6666666666666666E-2</v>
      </c>
      <c r="AE14" s="42">
        <f>MAX((W14-V14),0)/5+W14/gfcf_lifespan!F$14</f>
        <v>6.6666666666666666E-2</v>
      </c>
      <c r="AF14" s="42">
        <f>MAX((X14-W14),0)/5+X14/gfcf_lifespan!G$14</f>
        <v>6.6666666666666666E-2</v>
      </c>
      <c r="AG14" s="42">
        <f>MAX((Y14-X14),0)/5+Y14/gfcf_lifespan!H$14</f>
        <v>6.6666666666666666E-2</v>
      </c>
      <c r="AH14" s="42">
        <f>MAX((Z14-Y14),0)/5+Z14/gfcf_lifespan!I$14</f>
        <v>6.6666666666666666E-2</v>
      </c>
      <c r="AI14" s="42">
        <f>MAX((AA14-Z14),0)/5+AA14/gfcf_lifespan!J$14</f>
        <v>6.6666666666666666E-2</v>
      </c>
    </row>
    <row r="15" spans="1:35" ht="15" customHeight="1" x14ac:dyDescent="0.25">
      <c r="A15" s="9" t="s">
        <v>24</v>
      </c>
      <c r="B15" s="9" t="s">
        <v>29</v>
      </c>
      <c r="C15" s="9" t="s">
        <v>30</v>
      </c>
      <c r="D15" s="42">
        <f>euref_generation_EXIOBASE!D13</f>
        <v>2974.5284851687406</v>
      </c>
      <c r="E15" s="42">
        <f>euref_generation_EXIOBASE!E13</f>
        <v>195.1143615570474</v>
      </c>
      <c r="F15" s="42">
        <f>euref_generation_EXIOBASE!F13</f>
        <v>295.66001058197674</v>
      </c>
      <c r="G15" s="42">
        <f>euref_generation_EXIOBASE!G13</f>
        <v>41.738304192445163</v>
      </c>
      <c r="H15" s="42">
        <f>euref_generation_EXIOBASE!H13</f>
        <v>23.742048358819449</v>
      </c>
      <c r="I15" s="42">
        <f>euref_generation_EXIOBASE!I13</f>
        <v>23.742048358819449</v>
      </c>
      <c r="J15" s="42">
        <f>euref_generation_EXIOBASE!J13</f>
        <v>0</v>
      </c>
      <c r="K15" s="42">
        <f>euref_generation_EXIOBASE!K13</f>
        <v>0</v>
      </c>
      <c r="L15" s="42">
        <f>xdet2015_el!A15</f>
        <v>252.54654659715101</v>
      </c>
      <c r="M15" s="42">
        <f t="shared" si="1"/>
        <v>16.565804781642534</v>
      </c>
      <c r="N15" s="42">
        <f t="shared" si="2"/>
        <v>25.102437247333857</v>
      </c>
      <c r="O15" s="42">
        <f t="shared" si="3"/>
        <v>3.5437094104766822</v>
      </c>
      <c r="P15" s="42">
        <f t="shared" si="4"/>
        <v>2.0157723659594629</v>
      </c>
      <c r="Q15" s="42">
        <f t="shared" si="5"/>
        <v>2.0157723659594629</v>
      </c>
      <c r="R15" s="42">
        <f t="shared" si="6"/>
        <v>0</v>
      </c>
      <c r="S15" s="42">
        <f t="shared" si="7"/>
        <v>0</v>
      </c>
      <c r="T15" s="42">
        <f>euref_capacity_EXIOBASE!D13</f>
        <v>825.24900000000002</v>
      </c>
      <c r="U15" s="42">
        <f>euref_capacity_EXIOBASE!E13</f>
        <v>43.249000000000002</v>
      </c>
      <c r="V15" s="42">
        <f>euref_capacity_EXIOBASE!F13</f>
        <v>43.249000000000002</v>
      </c>
      <c r="W15" s="42">
        <f>euref_capacity_EXIOBASE!G13</f>
        <v>15.648999999999999</v>
      </c>
      <c r="X15" s="42">
        <f>euref_capacity_EXIOBASE!H13</f>
        <v>15.648999999999999</v>
      </c>
      <c r="Y15" s="42">
        <f>euref_capacity_EXIOBASE!I13</f>
        <v>6.6240000000000006</v>
      </c>
      <c r="Z15" s="42">
        <f>euref_capacity_EXIOBASE!J13</f>
        <v>0</v>
      </c>
      <c r="AA15" s="42">
        <f>euref_capacity_EXIOBASE!K13</f>
        <v>0</v>
      </c>
      <c r="AB15" s="42">
        <f>capacity!T15+T15/gfcf_lifespan!C$2</f>
        <v>80.631225000000001</v>
      </c>
      <c r="AC15" s="42">
        <f>MAX((U15-T15),0)/5+U15/gfcf_lifespan!D$2</f>
        <v>1.0812250000000001</v>
      </c>
      <c r="AD15" s="42">
        <f>MAX((V15-U15),0)/5+V15/gfcf_lifespan!E$2</f>
        <v>1.0812250000000001</v>
      </c>
      <c r="AE15" s="42">
        <f>MAX((W15-V15),0)/5+W15/gfcf_lifespan!F$2</f>
        <v>0.39122499999999999</v>
      </c>
      <c r="AF15" s="42">
        <f>MAX((X15-W15),0)/5+X15/gfcf_lifespan!G$2</f>
        <v>0.39122499999999999</v>
      </c>
      <c r="AG15" s="42">
        <f>MAX((Y15-X15),0)/5+Y15/gfcf_lifespan!H$2</f>
        <v>0.16560000000000002</v>
      </c>
      <c r="AH15" s="42">
        <f>MAX((Z15-Y15),0)/5+Z15/gfcf_lifespan!I$2</f>
        <v>0</v>
      </c>
      <c r="AI15" s="42">
        <f>MAX((AA15-Z15),0)/5+AA15/gfcf_lifespan!J$2</f>
        <v>0</v>
      </c>
    </row>
    <row r="16" spans="1:35" ht="15" customHeight="1" x14ac:dyDescent="0.25">
      <c r="A16" s="9" t="s">
        <v>24</v>
      </c>
      <c r="B16" s="9" t="s">
        <v>31</v>
      </c>
      <c r="C16" s="9" t="s">
        <v>32</v>
      </c>
      <c r="D16" s="42">
        <f>euref_generation_EXIOBASE!D14</f>
        <v>23812.499016720965</v>
      </c>
      <c r="E16" s="42">
        <f>euref_generation_EXIOBASE!E14</f>
        <v>17992.659589270814</v>
      </c>
      <c r="F16" s="42">
        <f>euref_generation_EXIOBASE!F14</f>
        <v>38530.908759601407</v>
      </c>
      <c r="G16" s="42">
        <f>euref_generation_EXIOBASE!G14</f>
        <v>42794.366882266098</v>
      </c>
      <c r="H16" s="42">
        <f>euref_generation_EXIOBASE!H14</f>
        <v>47024.298094713442</v>
      </c>
      <c r="I16" s="42">
        <f>euref_generation_EXIOBASE!I14</f>
        <v>53287.008360625819</v>
      </c>
      <c r="J16" s="42">
        <f>euref_generation_EXIOBASE!J14</f>
        <v>56838.274797954109</v>
      </c>
      <c r="K16" s="42">
        <f>euref_generation_EXIOBASE!K14</f>
        <v>57667.630573164119</v>
      </c>
      <c r="L16" s="42">
        <f>xdet2015_el!A16</f>
        <v>1536.86106893343</v>
      </c>
      <c r="M16" s="42">
        <f t="shared" si="1"/>
        <v>1161.2480500221704</v>
      </c>
      <c r="N16" s="42">
        <f t="shared" si="2"/>
        <v>2486.7887062872305</v>
      </c>
      <c r="O16" s="42">
        <f t="shared" si="3"/>
        <v>2761.9527200747111</v>
      </c>
      <c r="P16" s="42">
        <f t="shared" si="4"/>
        <v>3034.9529037224615</v>
      </c>
      <c r="Q16" s="42">
        <f t="shared" si="5"/>
        <v>3439.1488508564403</v>
      </c>
      <c r="R16" s="42">
        <f t="shared" si="6"/>
        <v>3668.3479420189151</v>
      </c>
      <c r="S16" s="42">
        <f t="shared" si="7"/>
        <v>3721.8746467264032</v>
      </c>
      <c r="T16" s="42">
        <f>euref_capacity_EXIOBASE!D14</f>
        <v>6799.3825099999995</v>
      </c>
      <c r="U16" s="42">
        <f>euref_capacity_EXIOBASE!E14</f>
        <v>6269.6999100000003</v>
      </c>
      <c r="V16" s="42">
        <f>euref_capacity_EXIOBASE!F14</f>
        <v>7030.2860869484148</v>
      </c>
      <c r="W16" s="42">
        <f>euref_capacity_EXIOBASE!G14</f>
        <v>10331.416051527465</v>
      </c>
      <c r="X16" s="42">
        <f>euref_capacity_EXIOBASE!H14</f>
        <v>11227.544585790443</v>
      </c>
      <c r="Y16" s="42">
        <f>euref_capacity_EXIOBASE!I14</f>
        <v>12566.003383159703</v>
      </c>
      <c r="Z16" s="42">
        <f>euref_capacity_EXIOBASE!J14</f>
        <v>13691.605113468044</v>
      </c>
      <c r="AA16" s="42">
        <f>euref_capacity_EXIOBASE!K14</f>
        <v>14810.483663809409</v>
      </c>
      <c r="AB16" s="42">
        <f>capacity!T16+T16/gfcf_lifespan!C$3</f>
        <v>226.64608366666664</v>
      </c>
      <c r="AC16" s="42">
        <f>MAX((U16-T16),0)/5+U16/gfcf_lifespan!D$3</f>
        <v>208.98999700000002</v>
      </c>
      <c r="AD16" s="42">
        <f>MAX((V16-U16),0)/5+V16/gfcf_lifespan!E$3</f>
        <v>386.46010495463008</v>
      </c>
      <c r="AE16" s="42">
        <f>MAX((W16-V16),0)/5+W16/gfcf_lifespan!F$3</f>
        <v>1004.6065279667257</v>
      </c>
      <c r="AF16" s="42">
        <f>MAX((X16-W16),0)/5+X16/gfcf_lifespan!G$3</f>
        <v>553.47719304561042</v>
      </c>
      <c r="AG16" s="42">
        <f>MAX((Y16-X16),0)/5+Y16/gfcf_lifespan!H$3</f>
        <v>686.55853891250865</v>
      </c>
      <c r="AH16" s="42">
        <f>MAX((Z16-Y16),0)/5+Z16/gfcf_lifespan!I$3</f>
        <v>681.50718317726955</v>
      </c>
      <c r="AI16" s="42">
        <f>MAX((AA16-Z16),0)/5+AA16/gfcf_lifespan!J$3</f>
        <v>717.45849886192013</v>
      </c>
    </row>
    <row r="17" spans="1:35" ht="15" customHeight="1" x14ac:dyDescent="0.25">
      <c r="A17" s="9" t="s">
        <v>24</v>
      </c>
      <c r="B17" s="9" t="s">
        <v>33</v>
      </c>
      <c r="C17" s="9" t="s">
        <v>34</v>
      </c>
      <c r="D17" s="42">
        <f>euref_generation_EXIOBASE!D15</f>
        <v>28180.147338810923</v>
      </c>
      <c r="E17" s="42">
        <f>euref_generation_EXIOBASE!E15</f>
        <v>35207.408987499555</v>
      </c>
      <c r="F17" s="42">
        <f>euref_generation_EXIOBASE!F15</f>
        <v>5071.4029888595187</v>
      </c>
      <c r="G17" s="42">
        <f>euref_generation_EXIOBASE!G15</f>
        <v>0</v>
      </c>
      <c r="H17" s="42">
        <f>euref_generation_EXIOBASE!H15</f>
        <v>0</v>
      </c>
      <c r="I17" s="42">
        <f>euref_generation_EXIOBASE!I15</f>
        <v>0</v>
      </c>
      <c r="J17" s="42">
        <f>euref_generation_EXIOBASE!J15</f>
        <v>0</v>
      </c>
      <c r="K17" s="42">
        <f>euref_generation_EXIOBASE!K15</f>
        <v>0</v>
      </c>
      <c r="L17" s="42">
        <f>xdet2015_el!A17</f>
        <v>3449.6229946747299</v>
      </c>
      <c r="M17" s="42">
        <f t="shared" si="1"/>
        <v>4309.8528253231261</v>
      </c>
      <c r="N17" s="42">
        <f t="shared" si="2"/>
        <v>620.80684516286624</v>
      </c>
      <c r="O17" s="42">
        <f t="shared" si="3"/>
        <v>0</v>
      </c>
      <c r="P17" s="42">
        <f t="shared" si="4"/>
        <v>0</v>
      </c>
      <c r="Q17" s="42">
        <f t="shared" si="5"/>
        <v>0</v>
      </c>
      <c r="R17" s="42">
        <f t="shared" si="6"/>
        <v>0</v>
      </c>
      <c r="S17" s="42">
        <f t="shared" si="7"/>
        <v>0</v>
      </c>
      <c r="T17" s="42">
        <f>euref_capacity_EXIOBASE!D15</f>
        <v>3906.92</v>
      </c>
      <c r="U17" s="42">
        <f>euref_capacity_EXIOBASE!E15</f>
        <v>5054.92</v>
      </c>
      <c r="V17" s="42">
        <f>euref_capacity_EXIOBASE!F15</f>
        <v>3040.92</v>
      </c>
      <c r="W17" s="42">
        <f>euref_capacity_EXIOBASE!G15</f>
        <v>0</v>
      </c>
      <c r="X17" s="42">
        <f>euref_capacity_EXIOBASE!H15</f>
        <v>0</v>
      </c>
      <c r="Y17" s="42">
        <f>euref_capacity_EXIOBASE!I15</f>
        <v>0</v>
      </c>
      <c r="Z17" s="42">
        <f>euref_capacity_EXIOBASE!J15</f>
        <v>0</v>
      </c>
      <c r="AA17" s="42">
        <f>euref_capacity_EXIOBASE!K15</f>
        <v>0</v>
      </c>
      <c r="AB17" s="42">
        <f>capacity!T17+T17/gfcf_lifespan!C$4</f>
        <v>65.115333333333339</v>
      </c>
      <c r="AC17" s="42">
        <f>MAX((U17-T17),0)/5+U17/gfcf_lifespan!D$4</f>
        <v>313.84866666666665</v>
      </c>
      <c r="AD17" s="42">
        <f>MAX((V17-U17),0)/5+V17/gfcf_lifespan!E$4</f>
        <v>50.682000000000002</v>
      </c>
      <c r="AE17" s="42">
        <f>MAX((W17-V17),0)/5+W17/gfcf_lifespan!F$4</f>
        <v>0</v>
      </c>
      <c r="AF17" s="42">
        <f>MAX((X17-W17),0)/5+X17/gfcf_lifespan!G$4</f>
        <v>0</v>
      </c>
      <c r="AG17" s="42">
        <f>MAX((Y17-X17),0)/5+Y17/gfcf_lifespan!H$4</f>
        <v>0</v>
      </c>
      <c r="AH17" s="42">
        <f>MAX((Z17-Y17),0)/5+Z17/gfcf_lifespan!I$4</f>
        <v>0</v>
      </c>
      <c r="AI17" s="42">
        <f>MAX((AA17-Z17),0)/5+AA17/gfcf_lifespan!J$4</f>
        <v>0</v>
      </c>
    </row>
    <row r="18" spans="1:35" ht="15" customHeight="1" x14ac:dyDescent="0.25">
      <c r="A18" s="9" t="s">
        <v>24</v>
      </c>
      <c r="B18" s="9" t="s">
        <v>35</v>
      </c>
      <c r="C18" s="9" t="s">
        <v>36</v>
      </c>
      <c r="D18" s="42">
        <f>euref_generation_EXIOBASE!D16</f>
        <v>365.41392762372766</v>
      </c>
      <c r="E18" s="42">
        <f>euref_generation_EXIOBASE!E16</f>
        <v>368.03649612671904</v>
      </c>
      <c r="F18" s="42">
        <f>euref_generation_EXIOBASE!F16</f>
        <v>371.42166404301111</v>
      </c>
      <c r="G18" s="42">
        <f>euref_generation_EXIOBASE!G16</f>
        <v>570.70626861697531</v>
      </c>
      <c r="H18" s="42">
        <f>euref_generation_EXIOBASE!H16</f>
        <v>579.67135499251708</v>
      </c>
      <c r="I18" s="42">
        <f>euref_generation_EXIOBASE!I16</f>
        <v>590.19432667164119</v>
      </c>
      <c r="J18" s="42">
        <f>euref_generation_EXIOBASE!J16</f>
        <v>607.49184287092351</v>
      </c>
      <c r="K18" s="42">
        <f>euref_generation_EXIOBASE!K16</f>
        <v>623.90824839290622</v>
      </c>
      <c r="L18" s="42">
        <f>xdet2015_el!A18</f>
        <v>11.675901682729</v>
      </c>
      <c r="M18" s="42">
        <f t="shared" si="1"/>
        <v>11.759699397272273</v>
      </c>
      <c r="N18" s="42">
        <f t="shared" si="2"/>
        <v>11.867864097033948</v>
      </c>
      <c r="O18" s="42">
        <f t="shared" si="3"/>
        <v>18.235512601890889</v>
      </c>
      <c r="P18" s="42">
        <f t="shared" si="4"/>
        <v>18.521969847181726</v>
      </c>
      <c r="Q18" s="42">
        <f t="shared" si="5"/>
        <v>18.858205478742303</v>
      </c>
      <c r="R18" s="42">
        <f t="shared" si="6"/>
        <v>19.410904988067514</v>
      </c>
      <c r="S18" s="42">
        <f t="shared" si="7"/>
        <v>19.935450776743235</v>
      </c>
      <c r="T18" s="42">
        <f>euref_capacity_EXIOBASE!D16</f>
        <v>118.99999999999999</v>
      </c>
      <c r="U18" s="42">
        <f>euref_capacity_EXIOBASE!E16</f>
        <v>118.99999999999999</v>
      </c>
      <c r="V18" s="42">
        <f>euref_capacity_EXIOBASE!F16</f>
        <v>118.99999999999999</v>
      </c>
      <c r="W18" s="42">
        <f>euref_capacity_EXIOBASE!G16</f>
        <v>177.43136944587732</v>
      </c>
      <c r="X18" s="42">
        <f>euref_capacity_EXIOBASE!H16</f>
        <v>180.0602666168337</v>
      </c>
      <c r="Y18" s="42">
        <f>euref_capacity_EXIOBASE!I16</f>
        <v>183.1548191353626</v>
      </c>
      <c r="Z18" s="42">
        <f>euref_capacity_EXIOBASE!J16</f>
        <v>188.25656710464318</v>
      </c>
      <c r="AA18" s="42">
        <f>euref_capacity_EXIOBASE!K16</f>
        <v>193.4642349812475</v>
      </c>
      <c r="AB18" s="42">
        <f>capacity!T18+T18/gfcf_lifespan!C$5</f>
        <v>1.9833333333333332</v>
      </c>
      <c r="AC18" s="42">
        <f>MAX((U18-T18),0)/5+U18/gfcf_lifespan!D$5</f>
        <v>1.9833333333333332</v>
      </c>
      <c r="AD18" s="42">
        <f>MAX((V18-U18),0)/5+V18/gfcf_lifespan!E$5</f>
        <v>1.9833333333333332</v>
      </c>
      <c r="AE18" s="42">
        <f>MAX((W18-V18),0)/5+W18/gfcf_lifespan!F$5</f>
        <v>14.643463379940089</v>
      </c>
      <c r="AF18" s="42">
        <f>MAX((X18-W18),0)/5+X18/gfcf_lifespan!G$5</f>
        <v>3.5267838778051708</v>
      </c>
      <c r="AG18" s="42">
        <f>MAX((Y18-X18),0)/5+Y18/gfcf_lifespan!H$5</f>
        <v>3.6714908226284901</v>
      </c>
      <c r="AH18" s="42">
        <f>MAX((Z18-Y18),0)/5+Z18/gfcf_lifespan!I$5</f>
        <v>4.1579590456001689</v>
      </c>
      <c r="AI18" s="42">
        <f>MAX((AA18-Z18),0)/5+AA18/gfcf_lifespan!J$5</f>
        <v>4.2659374916749888</v>
      </c>
    </row>
    <row r="19" spans="1:35" ht="15" customHeight="1" x14ac:dyDescent="0.25">
      <c r="A19" s="9" t="s">
        <v>24</v>
      </c>
      <c r="B19" s="9" t="s">
        <v>79</v>
      </c>
      <c r="C19" s="9" t="s">
        <v>83</v>
      </c>
      <c r="D19" s="42">
        <f>euref_generation_EXIOBASE!D17*generation!$L19/(generation!$L19+generation!$L20)</f>
        <v>2660.6964727674999</v>
      </c>
      <c r="E19" s="42">
        <f>euref_generation_EXIOBASE!E17*generation!$L19/(generation!$L19+generation!$L20)</f>
        <v>6373.0820863686531</v>
      </c>
      <c r="F19" s="42">
        <f>euref_generation_EXIOBASE!F17*generation!$L19/(generation!$L19+generation!$L20)</f>
        <v>8671.7601927705982</v>
      </c>
      <c r="G19" s="42">
        <f>euref_generation_EXIOBASE!G17*generation!$L19/(generation!$L19+generation!$L20)</f>
        <v>10233.870776723574</v>
      </c>
      <c r="H19" s="42">
        <f>euref_generation_EXIOBASE!H17*generation!$L19/(generation!$L19+generation!$L20)</f>
        <v>10694.551200575834</v>
      </c>
      <c r="I19" s="42">
        <f>euref_generation_EXIOBASE!I17*generation!$L19/(generation!$L19+generation!$L20)</f>
        <v>11876.922459633317</v>
      </c>
      <c r="J19" s="42">
        <f>euref_generation_EXIOBASE!J17*generation!$L19/(generation!$L19+generation!$L20)</f>
        <v>12834.735097697947</v>
      </c>
      <c r="K19" s="42">
        <f>euref_generation_EXIOBASE!K17*generation!$L19/(generation!$L19+generation!$L20)</f>
        <v>14606.265343863934</v>
      </c>
      <c r="L19" s="42">
        <f>xdet2015_el!A19</f>
        <v>76.892549247684698</v>
      </c>
      <c r="M19" s="42">
        <f t="shared" si="1"/>
        <v>184.17829060972349</v>
      </c>
      <c r="N19" s="42">
        <f t="shared" si="2"/>
        <v>250.6087238854289</v>
      </c>
      <c r="O19" s="42">
        <f t="shared" si="3"/>
        <v>295.75279282990243</v>
      </c>
      <c r="P19" s="42">
        <f t="shared" si="4"/>
        <v>309.06618371873969</v>
      </c>
      <c r="Q19" s="42">
        <f t="shared" si="5"/>
        <v>343.2360115050559</v>
      </c>
      <c r="R19" s="42">
        <f t="shared" si="6"/>
        <v>370.91622839422041</v>
      </c>
      <c r="S19" s="42">
        <f t="shared" si="7"/>
        <v>422.11240131032753</v>
      </c>
      <c r="T19" s="42">
        <f>euref_capacity_EXIOBASE!D17*capacity!$L19/(capacity!$L19+capacity!$L20)</f>
        <v>1499.45625</v>
      </c>
      <c r="U19" s="42">
        <f>euref_capacity_EXIOBASE!E17*capacity!$L19/(capacity!$L19+capacity!$L20)</f>
        <v>3066.3392726627917</v>
      </c>
      <c r="V19" s="42">
        <f>euref_capacity_EXIOBASE!F17*capacity!$L19/(capacity!$L19+capacity!$L20)</f>
        <v>4026.9442665441184</v>
      </c>
      <c r="W19" s="42">
        <f>euref_capacity_EXIOBASE!G17*capacity!$L19/(capacity!$L19+capacity!$L20)</f>
        <v>4647.1055012477918</v>
      </c>
      <c r="X19" s="42">
        <f>euref_capacity_EXIOBASE!H17*capacity!$L19/(capacity!$L19+capacity!$L20)</f>
        <v>4821.96581374779</v>
      </c>
      <c r="Y19" s="42">
        <f>euref_capacity_EXIOBASE!I17*capacity!$L19/(capacity!$L19+capacity!$L20)</f>
        <v>5268.3501548173526</v>
      </c>
      <c r="Z19" s="42">
        <f>euref_capacity_EXIOBASE!J17*capacity!$L19/(capacity!$L19+capacity!$L20)</f>
        <v>5620.0656134596702</v>
      </c>
      <c r="AA19" s="42">
        <f>euref_capacity_EXIOBASE!K17*capacity!$L19/(capacity!$L19+capacity!$L20)</f>
        <v>6277.9451264833733</v>
      </c>
      <c r="AB19" s="42">
        <f>capacity!T19+T19/gfcf_lifespan!C$6</f>
        <v>302.67281250000008</v>
      </c>
      <c r="AC19" s="42">
        <f>MAX((U19-T19),0)/5+U19/gfcf_lifespan!D$6</f>
        <v>452.75566238086708</v>
      </c>
      <c r="AD19" s="42">
        <f>MAX((V19-U19),0)/5+V19/gfcf_lifespan!E$6</f>
        <v>363.48032926750443</v>
      </c>
      <c r="AE19" s="42">
        <f>MAX((W19-V19),0)/5+W19/gfcf_lifespan!F$6</f>
        <v>309.91646699064637</v>
      </c>
      <c r="AF19" s="42">
        <f>MAX((X19-W19),0)/5+X19/gfcf_lifespan!G$6</f>
        <v>227.85069504991122</v>
      </c>
      <c r="AG19" s="42">
        <f>MAX((Y19-X19),0)/5+Y19/gfcf_lifespan!H$6</f>
        <v>300.0108744066066</v>
      </c>
      <c r="AH19" s="42">
        <f>MAX((Z19-Y19),0)/5+Z19/gfcf_lifespan!I$6</f>
        <v>295.14571626685029</v>
      </c>
      <c r="AI19" s="42">
        <f>MAX((AA19-Z19),0)/5+AA19/gfcf_lifespan!J$6</f>
        <v>382.69370766407553</v>
      </c>
    </row>
    <row r="20" spans="1:35" ht="15" customHeight="1" x14ac:dyDescent="0.25">
      <c r="A20" s="9" t="s">
        <v>24</v>
      </c>
      <c r="B20" s="9" t="s">
        <v>78</v>
      </c>
      <c r="C20" s="9" t="s">
        <v>84</v>
      </c>
      <c r="D20" s="42">
        <f>euref_generation_EXIOBASE!D17*generation!$L20/(generation!$L19+generation!$L20)</f>
        <v>2348.3288376911746</v>
      </c>
      <c r="E20" s="42">
        <f>euref_generation_EXIOBASE!E17*generation!$L20/(generation!$L19+generation!$L20)</f>
        <v>5624.877772257013</v>
      </c>
      <c r="F20" s="42">
        <f>euref_generation_EXIOBASE!F17*generation!$L20/(generation!$L19+generation!$L20)</f>
        <v>7653.6894541164984</v>
      </c>
      <c r="G20" s="42">
        <f>euref_generation_EXIOBASE!G17*generation!$L20/(generation!$L19+generation!$L20)</f>
        <v>9032.40715811066</v>
      </c>
      <c r="H20" s="42">
        <f>euref_generation_EXIOBASE!H17*generation!$L20/(generation!$L19+generation!$L20)</f>
        <v>9439.0033765687531</v>
      </c>
      <c r="I20" s="42">
        <f>euref_generation_EXIOBASE!I17*generation!$L20/(generation!$L19+generation!$L20)</f>
        <v>10482.563419181903</v>
      </c>
      <c r="J20" s="42">
        <f>euref_generation_EXIOBASE!J17*generation!$L20/(generation!$L19+generation!$L20)</f>
        <v>11327.928180662075</v>
      </c>
      <c r="K20" s="42">
        <f>euref_generation_EXIOBASE!K17*generation!$L20/(generation!$L19+generation!$L20)</f>
        <v>12891.479531405439</v>
      </c>
      <c r="L20" s="42">
        <f>xdet2015_el!A20</f>
        <v>67.865309948003798</v>
      </c>
      <c r="M20" s="42">
        <f t="shared" si="1"/>
        <v>162.55562990452901</v>
      </c>
      <c r="N20" s="42">
        <f t="shared" si="2"/>
        <v>221.18708364543465</v>
      </c>
      <c r="O20" s="42">
        <f t="shared" si="3"/>
        <v>261.03120718153917</v>
      </c>
      <c r="P20" s="42">
        <f t="shared" si="4"/>
        <v>272.78159662719889</v>
      </c>
      <c r="Q20" s="42">
        <f t="shared" si="5"/>
        <v>302.93986262665902</v>
      </c>
      <c r="R20" s="42">
        <f t="shared" si="6"/>
        <v>327.370402607328</v>
      </c>
      <c r="S20" s="42">
        <f t="shared" si="7"/>
        <v>372.55610885711553</v>
      </c>
      <c r="T20" s="42">
        <f>euref_capacity_EXIOBASE!D17*capacity!$L20/(capacity!$L19+capacity!$L20)</f>
        <v>729.24374999999998</v>
      </c>
      <c r="U20" s="42">
        <f>euref_capacity_EXIOBASE!E17*capacity!$L20/(capacity!$L19+capacity!$L20)</f>
        <v>1491.2797555573143</v>
      </c>
      <c r="V20" s="42">
        <f>euref_capacity_EXIOBASE!F17*capacity!$L20/(capacity!$L19+capacity!$L20)</f>
        <v>1958.4592334558824</v>
      </c>
      <c r="W20" s="42">
        <f>euref_capacity_EXIOBASE!G17*capacity!$L20/(capacity!$L19+capacity!$L20)</f>
        <v>2260.0677027926417</v>
      </c>
      <c r="X20" s="42">
        <f>euref_capacity_EXIOBASE!H17*capacity!$L20/(capacity!$L19+capacity!$L20)</f>
        <v>2345.109056959308</v>
      </c>
      <c r="Y20" s="42">
        <f>euref_capacity_EXIOBASE!I17*capacity!$L20/(capacity!$L19+capacity!$L20)</f>
        <v>2562.2030807581659</v>
      </c>
      <c r="Z20" s="42">
        <f>euref_capacity_EXIOBASE!J17*capacity!$L20/(capacity!$L19+capacity!$L20)</f>
        <v>2733.2559540869433</v>
      </c>
      <c r="AA20" s="42">
        <f>euref_capacity_EXIOBASE!K17*capacity!$L20/(capacity!$L19+capacity!$L20)</f>
        <v>3053.2082855574881</v>
      </c>
      <c r="AB20" s="42">
        <f>capacity!T20+T20/gfcf_lifespan!C$7</f>
        <v>40.762187499999953</v>
      </c>
      <c r="AC20" s="42">
        <f>MAX((U20-T20),0)/5+U20/gfcf_lifespan!D$7</f>
        <v>212.05839133375542</v>
      </c>
      <c r="AD20" s="42">
        <f>MAX((V20-U20),0)/5+V20/gfcf_lifespan!E$7</f>
        <v>164.65259497810933</v>
      </c>
      <c r="AE20" s="42">
        <f>MAX((W20-V20),0)/5+W20/gfcf_lifespan!F$7</f>
        <v>135.65728396043991</v>
      </c>
      <c r="AF20" s="42">
        <f>MAX((X20-W20),0)/5+X20/gfcf_lifespan!G$7</f>
        <v>95.178572731976843</v>
      </c>
      <c r="AG20" s="42">
        <f>MAX((Y20-X20),0)/5+Y20/gfcf_lifespan!H$7</f>
        <v>128.82557411837712</v>
      </c>
      <c r="AH20" s="42">
        <f>MAX((Z20-Y20),0)/5+Z20/gfcf_lifespan!I$7</f>
        <v>125.3191064686536</v>
      </c>
      <c r="AI20" s="42">
        <f>MAX((AA20-Z20),0)/5+AA20/gfcf_lifespan!J$7</f>
        <v>165.76407581269189</v>
      </c>
    </row>
    <row r="21" spans="1:35" ht="15" customHeight="1" x14ac:dyDescent="0.25">
      <c r="A21" s="9" t="s">
        <v>24</v>
      </c>
      <c r="B21" s="9" t="s">
        <v>37</v>
      </c>
      <c r="C21" s="9" t="s">
        <v>38</v>
      </c>
      <c r="D21" s="42">
        <f>euref_generation_EXIOBASE!D18</f>
        <v>96.095012407692423</v>
      </c>
      <c r="E21" s="42">
        <f>euref_generation_EXIOBASE!E18</f>
        <v>673.81278123806078</v>
      </c>
      <c r="F21" s="42">
        <f>euref_generation_EXIOBASE!F18</f>
        <v>694.37434782442131</v>
      </c>
      <c r="G21" s="42">
        <f>euref_generation_EXIOBASE!G18</f>
        <v>709.4952690194375</v>
      </c>
      <c r="H21" s="42">
        <f>euref_generation_EXIOBASE!H18</f>
        <v>0</v>
      </c>
      <c r="I21" s="42">
        <f>euref_generation_EXIOBASE!I18</f>
        <v>0</v>
      </c>
      <c r="J21" s="42">
        <f>euref_generation_EXIOBASE!J18</f>
        <v>0</v>
      </c>
      <c r="K21" s="42">
        <f>euref_generation_EXIOBASE!K18</f>
        <v>0</v>
      </c>
      <c r="L21" s="42">
        <f>xdet2015_el!A21</f>
        <v>31.087004912266998</v>
      </c>
      <c r="M21" s="42">
        <f t="shared" si="1"/>
        <v>217.9803167247324</v>
      </c>
      <c r="N21" s="42">
        <f t="shared" si="2"/>
        <v>224.63204094494725</v>
      </c>
      <c r="O21" s="42">
        <f t="shared" si="3"/>
        <v>229.52370118505604</v>
      </c>
      <c r="P21" s="42">
        <f t="shared" si="4"/>
        <v>0</v>
      </c>
      <c r="Q21" s="42">
        <f t="shared" si="5"/>
        <v>0</v>
      </c>
      <c r="R21" s="42">
        <f t="shared" si="6"/>
        <v>0</v>
      </c>
      <c r="S21" s="42">
        <f t="shared" si="7"/>
        <v>0</v>
      </c>
      <c r="T21" s="42">
        <f>euref_capacity_EXIOBASE!D18</f>
        <v>646.05138999999997</v>
      </c>
      <c r="U21" s="42">
        <f>euref_capacity_EXIOBASE!E18</f>
        <v>266.33899000000008</v>
      </c>
      <c r="V21" s="42">
        <f>euref_capacity_EXIOBASE!F18</f>
        <v>245.62899000000004</v>
      </c>
      <c r="W21" s="42">
        <f>euref_capacity_EXIOBASE!G18</f>
        <v>214.58899000000002</v>
      </c>
      <c r="X21" s="42">
        <f>euref_capacity_EXIOBASE!H18</f>
        <v>49.033799999999999</v>
      </c>
      <c r="Y21" s="42">
        <f>euref_capacity_EXIOBASE!I18</f>
        <v>41.791499999999999</v>
      </c>
      <c r="Z21" s="42">
        <f>euref_capacity_EXIOBASE!J18</f>
        <v>26.125</v>
      </c>
      <c r="AA21" s="42">
        <f>euref_capacity_EXIOBASE!K18</f>
        <v>2.375</v>
      </c>
      <c r="AB21" s="42">
        <f>capacity!T21+T21/gfcf_lifespan!C$8</f>
        <v>94.458611142857137</v>
      </c>
      <c r="AC21" s="42">
        <f>MAX((U21-T21),0)/5+U21/gfcf_lifespan!D$8</f>
        <v>7.6096854285714306</v>
      </c>
      <c r="AD21" s="42">
        <f>MAX((V21-U21),0)/5+V21/gfcf_lifespan!E$8</f>
        <v>7.0179711428571441</v>
      </c>
      <c r="AE21" s="42">
        <f>MAX((W21-V21),0)/5+W21/gfcf_lifespan!F$8</f>
        <v>6.1311140000000011</v>
      </c>
      <c r="AF21" s="42">
        <f>MAX((X21-W21),0)/5+X21/gfcf_lifespan!G$8</f>
        <v>1.4009657142857144</v>
      </c>
      <c r="AG21" s="42">
        <f>MAX((Y21-X21),0)/5+Y21/gfcf_lifespan!H$8</f>
        <v>1.1940428571428572</v>
      </c>
      <c r="AH21" s="42">
        <f>MAX((Z21-Y21),0)/5+Z21/gfcf_lifespan!I$8</f>
        <v>0.74642857142857144</v>
      </c>
      <c r="AI21" s="42">
        <f>MAX((AA21-Z21),0)/5+AA21/gfcf_lifespan!J$8</f>
        <v>6.7857142857142852E-2</v>
      </c>
    </row>
    <row r="22" spans="1:35" ht="15" customHeight="1" x14ac:dyDescent="0.25">
      <c r="A22" s="9" t="s">
        <v>24</v>
      </c>
      <c r="B22" s="9" t="s">
        <v>39</v>
      </c>
      <c r="C22" s="9" t="s">
        <v>40</v>
      </c>
      <c r="D22" s="42">
        <f>euref_generation_EXIOBASE!D19</f>
        <v>5913.9739080354284</v>
      </c>
      <c r="E22" s="42">
        <f>euref_generation_EXIOBASE!E19</f>
        <v>3246.4995208426503</v>
      </c>
      <c r="F22" s="42">
        <f>euref_generation_EXIOBASE!F19</f>
        <v>3924.7815735033341</v>
      </c>
      <c r="G22" s="42">
        <f>euref_generation_EXIOBASE!G19</f>
        <v>4917.054444549457</v>
      </c>
      <c r="H22" s="42">
        <f>euref_generation_EXIOBASE!H19</f>
        <v>4093.3448273555387</v>
      </c>
      <c r="I22" s="42">
        <f>euref_generation_EXIOBASE!I19</f>
        <v>5654.9868534657753</v>
      </c>
      <c r="J22" s="42">
        <f>euref_generation_EXIOBASE!J19</f>
        <v>6693.7385284036282</v>
      </c>
      <c r="K22" s="42">
        <f>euref_generation_EXIOBASE!K19</f>
        <v>7233.0228772492455</v>
      </c>
      <c r="L22" s="42">
        <f>xdet2015_el!A22</f>
        <v>520.68263761597404</v>
      </c>
      <c r="M22" s="42">
        <f t="shared" si="1"/>
        <v>285.83080680058021</v>
      </c>
      <c r="N22" s="42">
        <f t="shared" si="2"/>
        <v>345.54863676041208</v>
      </c>
      <c r="O22" s="42">
        <f t="shared" si="3"/>
        <v>432.91108775619279</v>
      </c>
      <c r="P22" s="42">
        <f t="shared" si="4"/>
        <v>360.38941235153277</v>
      </c>
      <c r="Q22" s="42">
        <f t="shared" si="5"/>
        <v>497.88070024210504</v>
      </c>
      <c r="R22" s="42">
        <f t="shared" si="6"/>
        <v>589.33527382413854</v>
      </c>
      <c r="S22" s="42">
        <f t="shared" si="7"/>
        <v>636.81536107992201</v>
      </c>
      <c r="T22" s="42">
        <f>euref_capacity_EXIOBASE!D19</f>
        <v>777.34955999999977</v>
      </c>
      <c r="U22" s="42">
        <f>euref_capacity_EXIOBASE!E19</f>
        <v>869.38132436533454</v>
      </c>
      <c r="V22" s="42">
        <f>euref_capacity_EXIOBASE!F19</f>
        <v>783.04198014111319</v>
      </c>
      <c r="W22" s="42">
        <f>euref_capacity_EXIOBASE!G19</f>
        <v>820.17596471626052</v>
      </c>
      <c r="X22" s="42">
        <f>euref_capacity_EXIOBASE!H19</f>
        <v>752.25096471626046</v>
      </c>
      <c r="Y22" s="42">
        <f>euref_capacity_EXIOBASE!I19</f>
        <v>902.6514367322859</v>
      </c>
      <c r="Z22" s="42">
        <f>euref_capacity_EXIOBASE!J19</f>
        <v>1019.436321537599</v>
      </c>
      <c r="AA22" s="42">
        <f>euref_capacity_EXIOBASE!K19</f>
        <v>1003.3423715375986</v>
      </c>
      <c r="AB22" s="42">
        <f>capacity!T22+T22/gfcf_lifespan!C$9</f>
        <v>59.093982399999987</v>
      </c>
      <c r="AC22" s="42">
        <f>MAX((U22-T22),0)/5+U22/gfcf_lifespan!D$9</f>
        <v>53.181605847680331</v>
      </c>
      <c r="AD22" s="42">
        <f>MAX((V22-U22),0)/5+V22/gfcf_lifespan!E$9</f>
        <v>31.321679205644529</v>
      </c>
      <c r="AE22" s="42">
        <f>MAX((W22-V22),0)/5+W22/gfcf_lifespan!F$9</f>
        <v>40.233835503679892</v>
      </c>
      <c r="AF22" s="42">
        <f>MAX((X22-W22),0)/5+X22/gfcf_lifespan!G$9</f>
        <v>30.090038588650419</v>
      </c>
      <c r="AG22" s="42">
        <f>MAX((Y22-X22),0)/5+Y22/gfcf_lifespan!H$9</f>
        <v>66.186151872496524</v>
      </c>
      <c r="AH22" s="42">
        <f>MAX((Z22-Y22),0)/5+Z22/gfcf_lifespan!I$9</f>
        <v>64.134429822566588</v>
      </c>
      <c r="AI22" s="42">
        <f>MAX((AA22-Z22),0)/5+AA22/gfcf_lifespan!J$9</f>
        <v>40.133694861503947</v>
      </c>
    </row>
    <row r="23" spans="1:35" ht="15" customHeight="1" x14ac:dyDescent="0.25">
      <c r="A23" s="9" t="s">
        <v>24</v>
      </c>
      <c r="B23" s="9" t="s">
        <v>80</v>
      </c>
      <c r="C23" s="9" t="s">
        <v>85</v>
      </c>
      <c r="D23" s="42">
        <f>euref_generation_EXIOBASE!D20*generation!$L23/(generation!$L23+generation!$L24)</f>
        <v>251.99399556326287</v>
      </c>
      <c r="E23" s="42">
        <f>euref_generation_EXIOBASE!E20*generation!$L23/(generation!$L23+generation!$L24)</f>
        <v>299.49183594169858</v>
      </c>
      <c r="F23" s="42">
        <f>euref_generation_EXIOBASE!F20*generation!$L23/(generation!$L23+generation!$L24)</f>
        <v>299.49183594169858</v>
      </c>
      <c r="G23" s="42">
        <f>euref_generation_EXIOBASE!G20*generation!$L23/(generation!$L23+generation!$L24)</f>
        <v>299.49617467642253</v>
      </c>
      <c r="H23" s="42">
        <f>euref_generation_EXIOBASE!H20*generation!$L23/(generation!$L23+generation!$L24)</f>
        <v>301.80736066919371</v>
      </c>
      <c r="I23" s="42">
        <f>euref_generation_EXIOBASE!I20*generation!$L23/(generation!$L23+generation!$L24)</f>
        <v>308.62799355008491</v>
      </c>
      <c r="J23" s="42">
        <f>euref_generation_EXIOBASE!J20*generation!$L23/(generation!$L23+generation!$L24)</f>
        <v>310.28399909996466</v>
      </c>
      <c r="K23" s="42">
        <f>euref_generation_EXIOBASE!K20*generation!$L23/(generation!$L23+generation!$L24)</f>
        <v>384.0694554674804</v>
      </c>
      <c r="L23" s="42">
        <f>xdet2015_el!A23</f>
        <v>6.7396648787856801</v>
      </c>
      <c r="M23" s="42">
        <f t="shared" si="1"/>
        <v>8.0100107292936364</v>
      </c>
      <c r="N23" s="42">
        <f t="shared" si="2"/>
        <v>8.0100107292936364</v>
      </c>
      <c r="O23" s="42">
        <f t="shared" si="3"/>
        <v>8.0101267702253747</v>
      </c>
      <c r="P23" s="42">
        <f t="shared" si="4"/>
        <v>8.0719402234745452</v>
      </c>
      <c r="Q23" s="42">
        <f t="shared" si="5"/>
        <v>8.2543603631912958</v>
      </c>
      <c r="R23" s="42">
        <f t="shared" si="6"/>
        <v>8.2986507932813129</v>
      </c>
      <c r="S23" s="42">
        <f t="shared" si="7"/>
        <v>10.272067849246342</v>
      </c>
      <c r="T23" s="42">
        <f>euref_capacity_EXIOBASE!D20*capacity!$L23/(capacity!$L23+capacity!$L24)</f>
        <v>235.2895644399029</v>
      </c>
      <c r="U23" s="42">
        <f>euref_capacity_EXIOBASE!E20*capacity!$L23/(capacity!$L23+capacity!$L24)</f>
        <v>279.65016980703672</v>
      </c>
      <c r="V23" s="42">
        <f>euref_capacity_EXIOBASE!F20*capacity!$L23/(capacity!$L23+capacity!$L24)</f>
        <v>279.65016980703672</v>
      </c>
      <c r="W23" s="42">
        <f>euref_capacity_EXIOBASE!G20*capacity!$L23/(capacity!$L23+capacity!$L24)</f>
        <v>279.65016980703672</v>
      </c>
      <c r="X23" s="42">
        <f>euref_capacity_EXIOBASE!H20*capacity!$L23/(capacity!$L23+capacity!$L24)</f>
        <v>279.65016980703672</v>
      </c>
      <c r="Y23" s="42">
        <f>euref_capacity_EXIOBASE!I20*capacity!$L23/(capacity!$L23+capacity!$L24)</f>
        <v>279.65016980703672</v>
      </c>
      <c r="Z23" s="42">
        <f>euref_capacity_EXIOBASE!J20*capacity!$L23/(capacity!$L23+capacity!$L24)</f>
        <v>279.79667638514366</v>
      </c>
      <c r="AA23" s="42">
        <f>euref_capacity_EXIOBASE!K20*capacity!$L23/(capacity!$L23+capacity!$L24)</f>
        <v>345.87114311141778</v>
      </c>
      <c r="AB23" s="42">
        <f>capacity!T23+T23/gfcf_lifespan!C$10</f>
        <v>12.111582577596133</v>
      </c>
      <c r="AC23" s="42">
        <f>MAX((U23-T23),0)/5+U23/gfcf_lifespan!D$10</f>
        <v>20.058127865708229</v>
      </c>
      <c r="AD23" s="42">
        <f>MAX((V23-U23),0)/5+V23/gfcf_lifespan!E$10</f>
        <v>11.186006792281468</v>
      </c>
      <c r="AE23" s="42">
        <f>MAX((W23-V23),0)/5+W23/gfcf_lifespan!F$10</f>
        <v>11.186006792281468</v>
      </c>
      <c r="AF23" s="42">
        <f>MAX((X23-W23),0)/5+X23/gfcf_lifespan!G$10</f>
        <v>11.186006792281468</v>
      </c>
      <c r="AG23" s="42">
        <f>MAX((Y23-X23),0)/5+Y23/gfcf_lifespan!H$10</f>
        <v>11.186006792281468</v>
      </c>
      <c r="AH23" s="42">
        <f>MAX((Z23-Y23),0)/5+Z23/gfcf_lifespan!I$10</f>
        <v>11.221168371027133</v>
      </c>
      <c r="AI23" s="42">
        <f>MAX((AA23-Z23),0)/5+AA23/gfcf_lifespan!J$10</f>
        <v>27.049739069711535</v>
      </c>
    </row>
    <row r="24" spans="1:35" ht="15" customHeight="1" x14ac:dyDescent="0.25">
      <c r="A24" s="9" t="s">
        <v>24</v>
      </c>
      <c r="B24" s="9" t="s">
        <v>81</v>
      </c>
      <c r="C24" s="9" t="s">
        <v>86</v>
      </c>
      <c r="D24" s="42">
        <f>euref_generation_EXIOBASE!D20*generation!$L24/(generation!$L23+generation!$L24)</f>
        <v>3124.4604044367379</v>
      </c>
      <c r="E24" s="42">
        <f>euref_generation_EXIOBASE!E20*generation!$L24/(generation!$L23+generation!$L24)</f>
        <v>3713.3836493218405</v>
      </c>
      <c r="F24" s="42">
        <f>euref_generation_EXIOBASE!F20*generation!$L24/(generation!$L23+generation!$L24)</f>
        <v>3713.3836493218405</v>
      </c>
      <c r="G24" s="42">
        <f>euref_generation_EXIOBASE!G20*generation!$L24/(generation!$L23+generation!$L24)</f>
        <v>3713.4374450673308</v>
      </c>
      <c r="H24" s="42">
        <f>euref_generation_EXIOBASE!H20*generation!$L24/(generation!$L23+generation!$L24)</f>
        <v>3742.0937196168938</v>
      </c>
      <c r="I24" s="42">
        <f>euref_generation_EXIOBASE!I20*generation!$L24/(generation!$L23+generation!$L24)</f>
        <v>3826.6623908739589</v>
      </c>
      <c r="J24" s="42">
        <f>euref_generation_EXIOBASE!J20*generation!$L24/(generation!$L23+generation!$L24)</f>
        <v>3847.1951172929421</v>
      </c>
      <c r="K24" s="42">
        <f>euref_generation_EXIOBASE!K20*generation!$L24/(generation!$L23+generation!$L24)</f>
        <v>4762.0571413990701</v>
      </c>
      <c r="L24" s="42">
        <f>xdet2015_el!A24</f>
        <v>83.564753223067299</v>
      </c>
      <c r="M24" s="42">
        <f t="shared" si="1"/>
        <v>99.315705149444327</v>
      </c>
      <c r="N24" s="42">
        <f t="shared" si="2"/>
        <v>99.315705149444327</v>
      </c>
      <c r="O24" s="42">
        <f t="shared" si="3"/>
        <v>99.3171439349031</v>
      </c>
      <c r="P24" s="42">
        <f t="shared" si="4"/>
        <v>100.08356571692545</v>
      </c>
      <c r="Q24" s="42">
        <f t="shared" si="5"/>
        <v>102.3453835123964</v>
      </c>
      <c r="R24" s="42">
        <f t="shared" si="6"/>
        <v>102.89453824444632</v>
      </c>
      <c r="S24" s="42">
        <f t="shared" si="7"/>
        <v>127.36283336798991</v>
      </c>
      <c r="T24" s="42">
        <f>euref_capacity_EXIOBASE!D20*capacity!$L24/(capacity!$L23+capacity!$L24)</f>
        <v>2976.7104355600968</v>
      </c>
      <c r="U24" s="42">
        <f>euref_capacity_EXIOBASE!E20*capacity!$L24/(capacity!$L23+capacity!$L24)</f>
        <v>3537.9281726851864</v>
      </c>
      <c r="V24" s="42">
        <f>euref_capacity_EXIOBASE!F20*capacity!$L24/(capacity!$L23+capacity!$L24)</f>
        <v>3537.9281726851864</v>
      </c>
      <c r="W24" s="42">
        <f>euref_capacity_EXIOBASE!G20*capacity!$L24/(capacity!$L23+capacity!$L24)</f>
        <v>3537.9281726851864</v>
      </c>
      <c r="X24" s="42">
        <f>euref_capacity_EXIOBASE!H20*capacity!$L24/(capacity!$L23+capacity!$L24)</f>
        <v>3537.9281726851864</v>
      </c>
      <c r="Y24" s="42">
        <f>euref_capacity_EXIOBASE!I20*capacity!$L24/(capacity!$L23+capacity!$L24)</f>
        <v>3537.9281726851864</v>
      </c>
      <c r="Z24" s="42">
        <f>euref_capacity_EXIOBASE!J20*capacity!$L24/(capacity!$L23+capacity!$L24)</f>
        <v>3539.7816661070788</v>
      </c>
      <c r="AA24" s="42">
        <f>euref_capacity_EXIOBASE!K20*capacity!$L24/(capacity!$L23+capacity!$L24)</f>
        <v>4375.7071993808049</v>
      </c>
      <c r="AB24" s="42">
        <f>capacity!T24+T24/gfcf_lifespan!C$11</f>
        <v>232.96841742240349</v>
      </c>
      <c r="AC24" s="42">
        <f>MAX((U24-T24),0)/5+U24/gfcf_lifespan!D$11</f>
        <v>253.76067433242537</v>
      </c>
      <c r="AD24" s="42">
        <f>MAX((V24-U24),0)/5+V24/gfcf_lifespan!E$11</f>
        <v>141.51712690740746</v>
      </c>
      <c r="AE24" s="42">
        <f>MAX((W24-V24),0)/5+W24/gfcf_lifespan!F$11</f>
        <v>141.51712690740746</v>
      </c>
      <c r="AF24" s="42">
        <f>MAX((X24-W24),0)/5+X24/gfcf_lifespan!G$11</f>
        <v>141.51712690740746</v>
      </c>
      <c r="AG24" s="42">
        <f>MAX((Y24-X24),0)/5+Y24/gfcf_lifespan!H$11</f>
        <v>141.51712690740746</v>
      </c>
      <c r="AH24" s="42">
        <f>MAX((Z24-Y24),0)/5+Z24/gfcf_lifespan!I$11</f>
        <v>141.96196532866162</v>
      </c>
      <c r="AI24" s="42">
        <f>MAX((AA24-Z24),0)/5+AA24/gfcf_lifespan!J$11</f>
        <v>342.21339462997742</v>
      </c>
    </row>
    <row r="25" spans="1:35" ht="15" customHeight="1" x14ac:dyDescent="0.25">
      <c r="A25" s="9" t="s">
        <v>24</v>
      </c>
      <c r="B25" s="9" t="s">
        <v>41</v>
      </c>
      <c r="C25" s="9" t="s">
        <v>42</v>
      </c>
      <c r="D25" s="42">
        <f>euref_generation_EXIOBASE!D21</f>
        <v>0</v>
      </c>
      <c r="E25" s="42">
        <f>euref_generation_EXIOBASE!E21</f>
        <v>0</v>
      </c>
      <c r="F25" s="42">
        <f>euref_generation_EXIOBASE!F21</f>
        <v>0</v>
      </c>
      <c r="G25" s="42">
        <f>euref_generation_EXIOBASE!G21</f>
        <v>0</v>
      </c>
      <c r="H25" s="42">
        <f>euref_generation_EXIOBASE!H21</f>
        <v>0</v>
      </c>
      <c r="I25" s="42">
        <f>euref_generation_EXIOBASE!I21</f>
        <v>0</v>
      </c>
      <c r="J25" s="42">
        <f>euref_generation_EXIOBASE!J21</f>
        <v>0</v>
      </c>
      <c r="K25" s="42">
        <f>euref_generation_EXIOBASE!K21</f>
        <v>0</v>
      </c>
      <c r="L25" s="42">
        <f>xdet2015_el!A25</f>
        <v>0</v>
      </c>
      <c r="M25" s="42">
        <f t="shared" si="1"/>
        <v>0</v>
      </c>
      <c r="N25" s="42">
        <f t="shared" si="2"/>
        <v>0</v>
      </c>
      <c r="O25" s="42">
        <f t="shared" si="3"/>
        <v>0</v>
      </c>
      <c r="P25" s="42">
        <f t="shared" si="4"/>
        <v>0</v>
      </c>
      <c r="Q25" s="42">
        <f t="shared" si="5"/>
        <v>0</v>
      </c>
      <c r="R25" s="42">
        <f t="shared" si="6"/>
        <v>0</v>
      </c>
      <c r="S25" s="42">
        <f t="shared" si="7"/>
        <v>0</v>
      </c>
      <c r="T25" s="42">
        <f>euref_capacity_EXIOBASE!D21</f>
        <v>0</v>
      </c>
      <c r="U25" s="42">
        <f>euref_capacity_EXIOBASE!E21</f>
        <v>0</v>
      </c>
      <c r="V25" s="42">
        <f>euref_capacity_EXIOBASE!F21</f>
        <v>0</v>
      </c>
      <c r="W25" s="42">
        <f>euref_capacity_EXIOBASE!G21</f>
        <v>0</v>
      </c>
      <c r="X25" s="42">
        <f>euref_capacity_EXIOBASE!H21</f>
        <v>0</v>
      </c>
      <c r="Y25" s="42">
        <f>euref_capacity_EXIOBASE!I21</f>
        <v>0</v>
      </c>
      <c r="Z25" s="42">
        <f>euref_capacity_EXIOBASE!J21</f>
        <v>0</v>
      </c>
      <c r="AA25" s="42">
        <f>euref_capacity_EXIOBASE!K21</f>
        <v>0</v>
      </c>
      <c r="AB25" s="42">
        <f>capacity!T25+T25/gfcf_lifespan!C$12</f>
        <v>0</v>
      </c>
      <c r="AC25" s="42">
        <f>MAX((U25-T25),0)/5+U25/gfcf_lifespan!D$12</f>
        <v>0</v>
      </c>
      <c r="AD25" s="42">
        <f>MAX((V25-U25),0)/5+V25/gfcf_lifespan!E$12</f>
        <v>0</v>
      </c>
      <c r="AE25" s="42">
        <f>MAX((W25-V25),0)/5+W25/gfcf_lifespan!F$12</f>
        <v>0</v>
      </c>
      <c r="AF25" s="42">
        <f>MAX((X25-W25),0)/5+X25/gfcf_lifespan!G$12</f>
        <v>0</v>
      </c>
      <c r="AG25" s="42">
        <f>MAX((Y25-X25),0)/5+Y25/gfcf_lifespan!H$12</f>
        <v>0</v>
      </c>
      <c r="AH25" s="42">
        <f>MAX((Z25-Y25),0)/5+Z25/gfcf_lifespan!I$12</f>
        <v>0</v>
      </c>
      <c r="AI25" s="42">
        <f>MAX((AA25-Z25),0)/5+AA25/gfcf_lifespan!J$12</f>
        <v>0</v>
      </c>
    </row>
    <row r="26" spans="1:35" ht="15" customHeight="1" x14ac:dyDescent="0.25">
      <c r="A26" s="9" t="s">
        <v>24</v>
      </c>
      <c r="B26" s="9" t="s">
        <v>43</v>
      </c>
      <c r="C26" s="9" t="s">
        <v>44</v>
      </c>
      <c r="D26" s="42">
        <f>euref_generation_EXIOBASE!D22</f>
        <v>0</v>
      </c>
      <c r="E26" s="42">
        <f>euref_generation_EXIOBASE!E22</f>
        <v>0</v>
      </c>
      <c r="F26" s="42">
        <f>euref_generation_EXIOBASE!F22</f>
        <v>0</v>
      </c>
      <c r="G26" s="42">
        <f>euref_generation_EXIOBASE!G22</f>
        <v>0</v>
      </c>
      <c r="H26" s="42">
        <f>euref_generation_EXIOBASE!H22</f>
        <v>0</v>
      </c>
      <c r="I26" s="42">
        <f>euref_generation_EXIOBASE!I22</f>
        <v>0</v>
      </c>
      <c r="J26" s="42">
        <f>euref_generation_EXIOBASE!J22</f>
        <v>0</v>
      </c>
      <c r="K26" s="42">
        <f>euref_generation_EXIOBASE!K22</f>
        <v>0</v>
      </c>
      <c r="L26" s="42">
        <f>xdet2015_el!A26</f>
        <v>0</v>
      </c>
      <c r="M26" s="42">
        <f t="shared" si="1"/>
        <v>0</v>
      </c>
      <c r="N26" s="42">
        <f t="shared" si="2"/>
        <v>0</v>
      </c>
      <c r="O26" s="42">
        <f t="shared" si="3"/>
        <v>0</v>
      </c>
      <c r="P26" s="42">
        <f t="shared" si="4"/>
        <v>0</v>
      </c>
      <c r="Q26" s="42">
        <f t="shared" si="5"/>
        <v>0</v>
      </c>
      <c r="R26" s="42">
        <f t="shared" si="6"/>
        <v>0</v>
      </c>
      <c r="S26" s="42">
        <f t="shared" si="7"/>
        <v>0</v>
      </c>
      <c r="T26" s="42">
        <f>euref_capacity_EXIOBASE!D22</f>
        <v>0</v>
      </c>
      <c r="U26" s="42">
        <f>euref_capacity_EXIOBASE!E22</f>
        <v>0</v>
      </c>
      <c r="V26" s="42">
        <f>euref_capacity_EXIOBASE!F22</f>
        <v>0</v>
      </c>
      <c r="W26" s="42">
        <f>euref_capacity_EXIOBASE!G22</f>
        <v>0</v>
      </c>
      <c r="X26" s="42">
        <f>euref_capacity_EXIOBASE!H22</f>
        <v>0</v>
      </c>
      <c r="Y26" s="42">
        <f>euref_capacity_EXIOBASE!I22</f>
        <v>0</v>
      </c>
      <c r="Z26" s="42">
        <f>euref_capacity_EXIOBASE!J22</f>
        <v>0</v>
      </c>
      <c r="AA26" s="42">
        <f>euref_capacity_EXIOBASE!K22</f>
        <v>0</v>
      </c>
      <c r="AB26" s="42">
        <f>capacity!T26+T26/gfcf_lifespan!C$13</f>
        <v>0</v>
      </c>
      <c r="AC26" s="42">
        <f>MAX((U26-T26),0)/5+U26/gfcf_lifespan!D$13</f>
        <v>0</v>
      </c>
      <c r="AD26" s="42">
        <f>MAX((V26-U26),0)/5+V26/gfcf_lifespan!E$13</f>
        <v>0</v>
      </c>
      <c r="AE26" s="42">
        <f>MAX((W26-V26),0)/5+W26/gfcf_lifespan!F$13</f>
        <v>0</v>
      </c>
      <c r="AF26" s="42">
        <f>MAX((X26-W26),0)/5+X26/gfcf_lifespan!G$13</f>
        <v>0</v>
      </c>
      <c r="AG26" s="42">
        <f>MAX((Y26-X26),0)/5+Y26/gfcf_lifespan!H$13</f>
        <v>0</v>
      </c>
      <c r="AH26" s="42">
        <f>MAX((Z26-Y26),0)/5+Z26/gfcf_lifespan!I$13</f>
        <v>0</v>
      </c>
      <c r="AI26" s="42">
        <f>MAX((AA26-Z26),0)/5+AA26/gfcf_lifespan!J$13</f>
        <v>0</v>
      </c>
    </row>
    <row r="27" spans="1:35" ht="15" customHeight="1" x14ac:dyDescent="0.25">
      <c r="A27" s="9" t="s">
        <v>24</v>
      </c>
      <c r="B27" s="9" t="s">
        <v>45</v>
      </c>
      <c r="C27" s="9" t="s">
        <v>46</v>
      </c>
      <c r="D27" s="42">
        <f>euref_generation_EXIOBASE!D23</f>
        <v>-4.5474735088646412E-13</v>
      </c>
      <c r="E27" s="42">
        <f>euref_generation_EXIOBASE!E23</f>
        <v>0</v>
      </c>
      <c r="F27" s="42">
        <f>euref_generation_EXIOBASE!F23</f>
        <v>0</v>
      </c>
      <c r="G27" s="42">
        <f>euref_generation_EXIOBASE!G23</f>
        <v>0</v>
      </c>
      <c r="H27" s="42">
        <f>euref_generation_EXIOBASE!H23</f>
        <v>-4.5474735088646412E-13</v>
      </c>
      <c r="I27" s="42">
        <f>euref_generation_EXIOBASE!I23</f>
        <v>49.031338744302047</v>
      </c>
      <c r="J27" s="42">
        <f>euref_generation_EXIOBASE!J23</f>
        <v>49.031338744302047</v>
      </c>
      <c r="K27" s="42">
        <f>euref_generation_EXIOBASE!K23</f>
        <v>49.031338744302047</v>
      </c>
      <c r="L27" s="42">
        <f>xdet2015_el!A27</f>
        <v>0</v>
      </c>
      <c r="M27" s="42">
        <f t="shared" si="1"/>
        <v>0</v>
      </c>
      <c r="N27" s="42">
        <f t="shared" si="2"/>
        <v>0</v>
      </c>
      <c r="O27" s="42">
        <f t="shared" si="3"/>
        <v>0</v>
      </c>
      <c r="P27" s="42">
        <f t="shared" si="4"/>
        <v>0</v>
      </c>
      <c r="Q27" s="44">
        <f>IFERROR($L14*I27/$D14,0)</f>
        <v>5.1177748374191117</v>
      </c>
      <c r="R27" s="44">
        <f>IFERROR($L14*J27/$D14,0)</f>
        <v>5.1177748374191117</v>
      </c>
      <c r="S27" s="44">
        <f>IFERROR($L14*K27/$D14,0)</f>
        <v>5.1177748374191117</v>
      </c>
      <c r="T27" s="42">
        <f>euref_capacity_EXIOBASE!D23</f>
        <v>0</v>
      </c>
      <c r="U27" s="42">
        <f>euref_capacity_EXIOBASE!E23</f>
        <v>0</v>
      </c>
      <c r="V27" s="42">
        <f>euref_capacity_EXIOBASE!F23</f>
        <v>0</v>
      </c>
      <c r="W27" s="42">
        <f>euref_capacity_EXIOBASE!G23</f>
        <v>0</v>
      </c>
      <c r="X27" s="42">
        <f>euref_capacity_EXIOBASE!H23</f>
        <v>0</v>
      </c>
      <c r="Y27" s="42">
        <f>euref_capacity_EXIOBASE!I23</f>
        <v>19.190000000000005</v>
      </c>
      <c r="Z27" s="42">
        <f>euref_capacity_EXIOBASE!J23</f>
        <v>19.190000000000005</v>
      </c>
      <c r="AA27" s="42">
        <f>euref_capacity_EXIOBASE!K23</f>
        <v>19.190000000000005</v>
      </c>
      <c r="AB27" s="42">
        <f>capacity!T27+T27/gfcf_lifespan!C$14</f>
        <v>0</v>
      </c>
      <c r="AC27" s="42">
        <f>MAX((U27-T27),0)/5+U27/gfcf_lifespan!D$14</f>
        <v>0</v>
      </c>
      <c r="AD27" s="42">
        <f>MAX((V27-U27),0)/5+V27/gfcf_lifespan!E$14</f>
        <v>0</v>
      </c>
      <c r="AE27" s="42">
        <f>MAX((W27-V27),0)/5+W27/gfcf_lifespan!F$14</f>
        <v>0</v>
      </c>
      <c r="AF27" s="42">
        <f>MAX((X27-W27),0)/5+X27/gfcf_lifespan!G$14</f>
        <v>0</v>
      </c>
      <c r="AG27" s="42">
        <f>MAX((Y27-X27),0)/5+Y27/gfcf_lifespan!H$14</f>
        <v>4.4776666666666678</v>
      </c>
      <c r="AH27" s="42">
        <f>MAX((Z27-Y27),0)/5+Z27/gfcf_lifespan!I$14</f>
        <v>0.63966666666666683</v>
      </c>
      <c r="AI27" s="42">
        <f>MAX((AA27-Z27),0)/5+AA27/gfcf_lifespan!J$14</f>
        <v>0.63966666666666683</v>
      </c>
    </row>
    <row r="28" spans="1:35" ht="15" customHeight="1" x14ac:dyDescent="0.25">
      <c r="A28" s="9" t="s">
        <v>23</v>
      </c>
      <c r="B28" s="9" t="s">
        <v>29</v>
      </c>
      <c r="C28" s="9" t="s">
        <v>30</v>
      </c>
      <c r="D28" s="42">
        <f>euref_generation_EXIOBASE!D24</f>
        <v>23317.161110752757</v>
      </c>
      <c r="E28" s="42">
        <f>euref_generation_EXIOBASE!E24</f>
        <v>22689.60895117675</v>
      </c>
      <c r="F28" s="42">
        <f>euref_generation_EXIOBASE!F24</f>
        <v>18563.281443529075</v>
      </c>
      <c r="G28" s="42">
        <f>euref_generation_EXIOBASE!G24</f>
        <v>17456.072154556867</v>
      </c>
      <c r="H28" s="42">
        <f>euref_generation_EXIOBASE!H24</f>
        <v>15855.795194997176</v>
      </c>
      <c r="I28" s="42">
        <f>euref_generation_EXIOBASE!I24</f>
        <v>13555.101444155234</v>
      </c>
      <c r="J28" s="42">
        <f>euref_generation_EXIOBASE!J24</f>
        <v>8180.0225384294654</v>
      </c>
      <c r="K28" s="42">
        <f>euref_generation_EXIOBASE!K24</f>
        <v>11972.152148075893</v>
      </c>
      <c r="L28" s="42">
        <f>xdet2015_el!A28</f>
        <v>160.60386892651101</v>
      </c>
      <c r="M28" s="42">
        <f t="shared" si="1"/>
        <v>156.28141713650234</v>
      </c>
      <c r="N28" s="42">
        <f t="shared" si="2"/>
        <v>127.86011151364515</v>
      </c>
      <c r="O28" s="42">
        <f t="shared" si="3"/>
        <v>120.23387885711885</v>
      </c>
      <c r="P28" s="42">
        <f t="shared" si="4"/>
        <v>109.21149625065655</v>
      </c>
      <c r="Q28" s="42">
        <f t="shared" si="5"/>
        <v>93.364785073202512</v>
      </c>
      <c r="R28" s="42">
        <f t="shared" si="6"/>
        <v>56.342333500110193</v>
      </c>
      <c r="S28" s="42">
        <f t="shared" si="7"/>
        <v>82.461751892735208</v>
      </c>
      <c r="T28" s="42">
        <f>euref_capacity_EXIOBASE!D24</f>
        <v>5312.7</v>
      </c>
      <c r="U28" s="42">
        <f>euref_capacity_EXIOBASE!E24</f>
        <v>4819.0248932222694</v>
      </c>
      <c r="V28" s="42">
        <f>euref_capacity_EXIOBASE!F24</f>
        <v>3501.3448932222682</v>
      </c>
      <c r="W28" s="42">
        <f>euref_capacity_EXIOBASE!G24</f>
        <v>3390.9448932222685</v>
      </c>
      <c r="X28" s="42">
        <f>euref_capacity_EXIOBASE!H24</f>
        <v>2378.6648932222693</v>
      </c>
      <c r="Y28" s="42">
        <f>euref_capacity_EXIOBASE!I24</f>
        <v>1799.0648932222691</v>
      </c>
      <c r="Z28" s="42">
        <f>euref_capacity_EXIOBASE!J24</f>
        <v>1589.7648932222687</v>
      </c>
      <c r="AA28" s="42">
        <f>euref_capacity_EXIOBASE!K24</f>
        <v>2179.3648932222691</v>
      </c>
      <c r="AB28" s="42">
        <f>capacity!T28+T28/gfcf_lifespan!C$2</f>
        <v>132.8175</v>
      </c>
      <c r="AC28" s="42">
        <f>MAX((U28-T28),0)/5+U28/gfcf_lifespan!D$2</f>
        <v>120.47562233055673</v>
      </c>
      <c r="AD28" s="42">
        <f>MAX((V28-U28),0)/5+V28/gfcf_lifespan!E$2</f>
        <v>87.53362233055671</v>
      </c>
      <c r="AE28" s="42">
        <f>MAX((W28-V28),0)/5+W28/gfcf_lifespan!F$2</f>
        <v>84.773622330556719</v>
      </c>
      <c r="AF28" s="42">
        <f>MAX((X28-W28),0)/5+X28/gfcf_lifespan!G$2</f>
        <v>59.466622330556731</v>
      </c>
      <c r="AG28" s="42">
        <f>MAX((Y28-X28),0)/5+Y28/gfcf_lifespan!H$2</f>
        <v>44.976622330556729</v>
      </c>
      <c r="AH28" s="42">
        <f>MAX((Z28-Y28),0)/5+Z28/gfcf_lifespan!I$2</f>
        <v>39.744122330556721</v>
      </c>
      <c r="AI28" s="42">
        <f>MAX((AA28-Z28),0)/5+AA28/gfcf_lifespan!J$2</f>
        <v>172.40412233055679</v>
      </c>
    </row>
    <row r="29" spans="1:35" ht="15" customHeight="1" x14ac:dyDescent="0.25">
      <c r="A29" s="9" t="s">
        <v>23</v>
      </c>
      <c r="B29" s="9" t="s">
        <v>31</v>
      </c>
      <c r="C29" s="9" t="s">
        <v>32</v>
      </c>
      <c r="D29" s="42">
        <f>euref_generation_EXIOBASE!D25</f>
        <v>3034.884994457941</v>
      </c>
      <c r="E29" s="42">
        <f>euref_generation_EXIOBASE!E25</f>
        <v>3873.3673689217271</v>
      </c>
      <c r="F29" s="42">
        <f>euref_generation_EXIOBASE!F25</f>
        <v>4408.4145098617028</v>
      </c>
      <c r="G29" s="42">
        <f>euref_generation_EXIOBASE!G25</f>
        <v>4119.887416898614</v>
      </c>
      <c r="H29" s="42">
        <f>euref_generation_EXIOBASE!H25</f>
        <v>8521.1064019545029</v>
      </c>
      <c r="I29" s="42">
        <f>euref_generation_EXIOBASE!I25</f>
        <v>8243.3444515029769</v>
      </c>
      <c r="J29" s="42">
        <f>euref_generation_EXIOBASE!J25</f>
        <v>6758.0631238095148</v>
      </c>
      <c r="K29" s="42">
        <f>euref_generation_EXIOBASE!K25</f>
        <v>5229.7941068331756</v>
      </c>
      <c r="L29" s="42">
        <f>xdet2015_el!A29</f>
        <v>17.033975929491898</v>
      </c>
      <c r="M29" s="42">
        <f t="shared" si="1"/>
        <v>21.740147204515903</v>
      </c>
      <c r="N29" s="42">
        <f t="shared" si="2"/>
        <v>24.743219853581095</v>
      </c>
      <c r="O29" s="42">
        <f t="shared" si="3"/>
        <v>23.123796526003783</v>
      </c>
      <c r="P29" s="42">
        <f t="shared" si="4"/>
        <v>47.826629875132113</v>
      </c>
      <c r="Q29" s="42">
        <f t="shared" si="5"/>
        <v>46.267628335778859</v>
      </c>
      <c r="R29" s="42">
        <f t="shared" si="6"/>
        <v>37.931152182430232</v>
      </c>
      <c r="S29" s="42">
        <f t="shared" si="7"/>
        <v>29.353397935893174</v>
      </c>
      <c r="T29" s="42">
        <f>euref_capacity_EXIOBASE!D25</f>
        <v>625.99199999999996</v>
      </c>
      <c r="U29" s="42">
        <f>euref_capacity_EXIOBASE!E25</f>
        <v>910.24708041689291</v>
      </c>
      <c r="V29" s="42">
        <f>euref_capacity_EXIOBASE!F25</f>
        <v>1129.0194861660075</v>
      </c>
      <c r="W29" s="42">
        <f>euref_capacity_EXIOBASE!G25</f>
        <v>1042.5694861660074</v>
      </c>
      <c r="X29" s="42">
        <f>euref_capacity_EXIOBASE!H25</f>
        <v>1432.6280419925458</v>
      </c>
      <c r="Y29" s="42">
        <f>euref_capacity_EXIOBASE!I25</f>
        <v>1270.7900629972164</v>
      </c>
      <c r="Z29" s="42">
        <f>euref_capacity_EXIOBASE!J25</f>
        <v>1516.8927875973038</v>
      </c>
      <c r="AA29" s="42">
        <f>euref_capacity_EXIOBASE!K25</f>
        <v>1477.5857464245091</v>
      </c>
      <c r="AB29" s="42">
        <f>capacity!T29+T29/gfcf_lifespan!C$3</f>
        <v>20.866399999999999</v>
      </c>
      <c r="AC29" s="42">
        <f>MAX((U29-T29),0)/5+U29/gfcf_lifespan!D$3</f>
        <v>87.192585430608347</v>
      </c>
      <c r="AD29" s="42">
        <f>MAX((V29-U29),0)/5+V29/gfcf_lifespan!E$3</f>
        <v>81.388464022023157</v>
      </c>
      <c r="AE29" s="42">
        <f>MAX((W29-V29),0)/5+W29/gfcf_lifespan!F$3</f>
        <v>34.752316205533582</v>
      </c>
      <c r="AF29" s="42">
        <f>MAX((X29-W29),0)/5+X29/gfcf_lifespan!G$3</f>
        <v>125.76597923172586</v>
      </c>
      <c r="AG29" s="42">
        <f>MAX((Y29-X29),0)/5+Y29/gfcf_lifespan!H$3</f>
        <v>42.359668766573883</v>
      </c>
      <c r="AH29" s="42">
        <f>MAX((Z29-Y29),0)/5+Z29/gfcf_lifespan!I$3</f>
        <v>99.783637839927607</v>
      </c>
      <c r="AI29" s="42">
        <f>MAX((AA29-Z29),0)/5+AA29/gfcf_lifespan!J$3</f>
        <v>49.252858214150301</v>
      </c>
    </row>
    <row r="30" spans="1:35" ht="15" customHeight="1" x14ac:dyDescent="0.25">
      <c r="A30" s="9" t="s">
        <v>23</v>
      </c>
      <c r="B30" s="9" t="s">
        <v>33</v>
      </c>
      <c r="C30" s="9" t="s">
        <v>34</v>
      </c>
      <c r="D30" s="42">
        <f>euref_generation_EXIOBASE!D26</f>
        <v>15661.825086032688</v>
      </c>
      <c r="E30" s="42">
        <f>euref_generation_EXIOBASE!E26</f>
        <v>15326.336296115911</v>
      </c>
      <c r="F30" s="42">
        <f>euref_generation_EXIOBASE!F26</f>
        <v>15326.336296115911</v>
      </c>
      <c r="G30" s="42">
        <f>euref_generation_EXIOBASE!G26</f>
        <v>15326.336296115916</v>
      </c>
      <c r="H30" s="42">
        <f>euref_generation_EXIOBASE!H26</f>
        <v>15326.336296115922</v>
      </c>
      <c r="I30" s="42">
        <f>euref_generation_EXIOBASE!I26</f>
        <v>15326.336296115922</v>
      </c>
      <c r="J30" s="42">
        <f>euref_generation_EXIOBASE!J26</f>
        <v>20147.835269271389</v>
      </c>
      <c r="K30" s="42">
        <f>euref_generation_EXIOBASE!K26</f>
        <v>20147.835269271389</v>
      </c>
      <c r="L30" s="42">
        <f>xdet2015_el!A30</f>
        <v>61.665744056833503</v>
      </c>
      <c r="M30" s="42">
        <f t="shared" si="1"/>
        <v>60.344814616024294</v>
      </c>
      <c r="N30" s="42">
        <f t="shared" si="2"/>
        <v>60.344814616024294</v>
      </c>
      <c r="O30" s="42">
        <f t="shared" si="3"/>
        <v>60.344814616024316</v>
      </c>
      <c r="P30" s="42">
        <f t="shared" si="4"/>
        <v>60.344814616024337</v>
      </c>
      <c r="Q30" s="42">
        <f t="shared" si="5"/>
        <v>60.344814616024337</v>
      </c>
      <c r="R30" s="42">
        <f t="shared" si="6"/>
        <v>79.328638022023398</v>
      </c>
      <c r="S30" s="42">
        <f t="shared" si="7"/>
        <v>79.328638022023398</v>
      </c>
      <c r="T30" s="42">
        <f>euref_capacity_EXIOBASE!D26</f>
        <v>1920</v>
      </c>
      <c r="U30" s="42">
        <f>euref_capacity_EXIOBASE!E26</f>
        <v>1920</v>
      </c>
      <c r="V30" s="42">
        <f>euref_capacity_EXIOBASE!F26</f>
        <v>1920</v>
      </c>
      <c r="W30" s="42">
        <f>euref_capacity_EXIOBASE!G26</f>
        <v>1920</v>
      </c>
      <c r="X30" s="42">
        <f>euref_capacity_EXIOBASE!H26</f>
        <v>1920</v>
      </c>
      <c r="Y30" s="42">
        <f>euref_capacity_EXIOBASE!I26</f>
        <v>1920</v>
      </c>
      <c r="Z30" s="42">
        <f>euref_capacity_EXIOBASE!J26</f>
        <v>2400</v>
      </c>
      <c r="AA30" s="42">
        <f>euref_capacity_EXIOBASE!K26</f>
        <v>2400</v>
      </c>
      <c r="AB30" s="42">
        <f>capacity!T30+T30/gfcf_lifespan!C$4</f>
        <v>32</v>
      </c>
      <c r="AC30" s="42">
        <f>MAX((U30-T30),0)/5+U30/gfcf_lifespan!D$4</f>
        <v>32</v>
      </c>
      <c r="AD30" s="42">
        <f>MAX((V30-U30),0)/5+V30/gfcf_lifespan!E$4</f>
        <v>32</v>
      </c>
      <c r="AE30" s="42">
        <f>MAX((W30-V30),0)/5+W30/gfcf_lifespan!F$4</f>
        <v>32</v>
      </c>
      <c r="AF30" s="42">
        <f>MAX((X30-W30),0)/5+X30/gfcf_lifespan!G$4</f>
        <v>32</v>
      </c>
      <c r="AG30" s="42">
        <f>MAX((Y30-X30),0)/5+Y30/gfcf_lifespan!H$4</f>
        <v>32</v>
      </c>
      <c r="AH30" s="42">
        <f>MAX((Z30-Y30),0)/5+Z30/gfcf_lifespan!I$4</f>
        <v>136</v>
      </c>
      <c r="AI30" s="42">
        <f>MAX((AA30-Z30),0)/5+AA30/gfcf_lifespan!J$4</f>
        <v>40</v>
      </c>
    </row>
    <row r="31" spans="1:35" ht="15" customHeight="1" x14ac:dyDescent="0.25">
      <c r="A31" s="9" t="s">
        <v>23</v>
      </c>
      <c r="B31" s="9" t="s">
        <v>35</v>
      </c>
      <c r="C31" s="9" t="s">
        <v>36</v>
      </c>
      <c r="D31" s="42">
        <f>euref_generation_EXIOBASE!D27</f>
        <v>4061.1240513015728</v>
      </c>
      <c r="E31" s="42">
        <f>euref_generation_EXIOBASE!E27</f>
        <v>4330.9099465661775</v>
      </c>
      <c r="F31" s="42">
        <f>euref_generation_EXIOBASE!F27</f>
        <v>4234.8324388049468</v>
      </c>
      <c r="G31" s="42">
        <f>euref_generation_EXIOBASE!G27</f>
        <v>4218.2970882045393</v>
      </c>
      <c r="H31" s="42">
        <f>euref_generation_EXIOBASE!H27</f>
        <v>4219.9992650729982</v>
      </c>
      <c r="I31" s="42">
        <f>euref_generation_EXIOBASE!I27</f>
        <v>4222.675507625826</v>
      </c>
      <c r="J31" s="42">
        <f>euref_generation_EXIOBASE!J27</f>
        <v>4222.7927237389658</v>
      </c>
      <c r="K31" s="42">
        <f>euref_generation_EXIOBASE!K27</f>
        <v>4226.9899913198051</v>
      </c>
      <c r="L31" s="42">
        <f>xdet2015_el!A31</f>
        <v>11.4319524912964</v>
      </c>
      <c r="M31" s="42">
        <f t="shared" si="1"/>
        <v>12.191392365214647</v>
      </c>
      <c r="N31" s="42">
        <f t="shared" si="2"/>
        <v>11.920936823760174</v>
      </c>
      <c r="O31" s="42">
        <f t="shared" si="3"/>
        <v>11.8743902666733</v>
      </c>
      <c r="P31" s="42">
        <f t="shared" si="4"/>
        <v>11.879181847734648</v>
      </c>
      <c r="Q31" s="42">
        <f t="shared" si="5"/>
        <v>11.886715396902964</v>
      </c>
      <c r="R31" s="42">
        <f t="shared" si="6"/>
        <v>11.88704535703708</v>
      </c>
      <c r="S31" s="42">
        <f t="shared" si="7"/>
        <v>11.898860549818998</v>
      </c>
      <c r="T31" s="42">
        <f>euref_capacity_EXIOBASE!D27</f>
        <v>2338</v>
      </c>
      <c r="U31" s="42">
        <f>euref_capacity_EXIOBASE!E27</f>
        <v>2338</v>
      </c>
      <c r="V31" s="42">
        <f>euref_capacity_EXIOBASE!F27</f>
        <v>2338</v>
      </c>
      <c r="W31" s="42">
        <f>euref_capacity_EXIOBASE!G27</f>
        <v>2338</v>
      </c>
      <c r="X31" s="42">
        <f>euref_capacity_EXIOBASE!H27</f>
        <v>2338</v>
      </c>
      <c r="Y31" s="42">
        <f>euref_capacity_EXIOBASE!I27</f>
        <v>2338</v>
      </c>
      <c r="Z31" s="42">
        <f>euref_capacity_EXIOBASE!J27</f>
        <v>2338</v>
      </c>
      <c r="AA31" s="42">
        <f>euref_capacity_EXIOBASE!K27</f>
        <v>2338</v>
      </c>
      <c r="AB31" s="42">
        <f>capacity!T31+T31/gfcf_lifespan!C$5</f>
        <v>38.966666666666669</v>
      </c>
      <c r="AC31" s="42">
        <f>MAX((U31-T31),0)/5+U31/gfcf_lifespan!D$5</f>
        <v>38.966666666666669</v>
      </c>
      <c r="AD31" s="42">
        <f>MAX((V31-U31),0)/5+V31/gfcf_lifespan!E$5</f>
        <v>38.966666666666669</v>
      </c>
      <c r="AE31" s="42">
        <f>MAX((W31-V31),0)/5+W31/gfcf_lifespan!F$5</f>
        <v>38.966666666666669</v>
      </c>
      <c r="AF31" s="42">
        <f>MAX((X31-W31),0)/5+X31/gfcf_lifespan!G$5</f>
        <v>38.966666666666669</v>
      </c>
      <c r="AG31" s="42">
        <f>MAX((Y31-X31),0)/5+Y31/gfcf_lifespan!H$5</f>
        <v>38.966666666666669</v>
      </c>
      <c r="AH31" s="42">
        <f>MAX((Z31-Y31),0)/5+Z31/gfcf_lifespan!I$5</f>
        <v>38.966666666666669</v>
      </c>
      <c r="AI31" s="42">
        <f>MAX((AA31-Z31),0)/5+AA31/gfcf_lifespan!J$5</f>
        <v>38.966666666666669</v>
      </c>
    </row>
    <row r="32" spans="1:35" ht="15" customHeight="1" x14ac:dyDescent="0.25">
      <c r="A32" s="9" t="s">
        <v>23</v>
      </c>
      <c r="B32" s="9" t="s">
        <v>79</v>
      </c>
      <c r="C32" s="9" t="s">
        <v>83</v>
      </c>
      <c r="D32" s="42">
        <f>euref_generation_EXIOBASE!D28*generation!$L32/(generation!$L32+generation!$L33)</f>
        <v>1144.1673954759112</v>
      </c>
      <c r="E32" s="42">
        <f>euref_generation_EXIOBASE!E28*generation!$L32/(generation!$L32+generation!$L33)</f>
        <v>1182.6132579253633</v>
      </c>
      <c r="F32" s="42">
        <f>euref_generation_EXIOBASE!F28*generation!$L32/(generation!$L32+generation!$L33)</f>
        <v>5050.3075834525735</v>
      </c>
      <c r="G32" s="42">
        <f>euref_generation_EXIOBASE!G28*generation!$L32/(generation!$L32+generation!$L33)</f>
        <v>5588.8429577481083</v>
      </c>
      <c r="H32" s="42">
        <f>euref_generation_EXIOBASE!H28*generation!$L32/(generation!$L32+generation!$L33)</f>
        <v>5667.1098669856383</v>
      </c>
      <c r="I32" s="42">
        <f>euref_generation_EXIOBASE!I28*generation!$L32/(generation!$L32+generation!$L33)</f>
        <v>5920.7565031910817</v>
      </c>
      <c r="J32" s="42">
        <f>euref_generation_EXIOBASE!J28*generation!$L32/(generation!$L32+generation!$L33)</f>
        <v>7307.2793013482005</v>
      </c>
      <c r="K32" s="42">
        <f>euref_generation_EXIOBASE!K28*generation!$L32/(generation!$L32+generation!$L33)</f>
        <v>7517.8060625744311</v>
      </c>
      <c r="L32" s="42">
        <f>xdet2015_el!A32</f>
        <v>3.5326861462667298</v>
      </c>
      <c r="M32" s="42">
        <f t="shared" si="1"/>
        <v>3.6513900755986466</v>
      </c>
      <c r="N32" s="42">
        <f t="shared" si="2"/>
        <v>15.593130607456059</v>
      </c>
      <c r="O32" s="42">
        <f t="shared" si="3"/>
        <v>17.255891199630668</v>
      </c>
      <c r="P32" s="42">
        <f t="shared" si="4"/>
        <v>17.497545023247561</v>
      </c>
      <c r="Q32" s="42">
        <f t="shared" si="5"/>
        <v>18.280694378239815</v>
      </c>
      <c r="R32" s="42">
        <f t="shared" si="6"/>
        <v>22.561667511978932</v>
      </c>
      <c r="S32" s="42">
        <f t="shared" si="7"/>
        <v>23.211681640805736</v>
      </c>
      <c r="T32" s="42">
        <f>euref_capacity_EXIOBASE!D28*capacity!$L32/(capacity!$L32+capacity!$L33)</f>
        <v>690.50000000000011</v>
      </c>
      <c r="U32" s="42">
        <f>euref_capacity_EXIOBASE!E28*capacity!$L32/(capacity!$L32+capacity!$L33)</f>
        <v>703.49857936101614</v>
      </c>
      <c r="V32" s="42">
        <f>euref_capacity_EXIOBASE!F28*capacity!$L32/(capacity!$L32+capacity!$L33)</f>
        <v>1953.7316666666663</v>
      </c>
      <c r="W32" s="42">
        <f>euref_capacity_EXIOBASE!G28*capacity!$L32/(capacity!$L32+capacity!$L33)</f>
        <v>2121.9801751683594</v>
      </c>
      <c r="X32" s="42">
        <f>euref_capacity_EXIOBASE!H28*capacity!$L32/(capacity!$L32+capacity!$L33)</f>
        <v>2146.107269211891</v>
      </c>
      <c r="Y32" s="42">
        <f>euref_capacity_EXIOBASE!I28*capacity!$L32/(capacity!$L32+capacity!$L33)</f>
        <v>2197.4847593757863</v>
      </c>
      <c r="Z32" s="42">
        <f>euref_capacity_EXIOBASE!J28*capacity!$L32/(capacity!$L32+capacity!$L33)</f>
        <v>2534.6979085073672</v>
      </c>
      <c r="AA32" s="42">
        <f>euref_capacity_EXIOBASE!K28*capacity!$L32/(capacity!$L32+capacity!$L33)</f>
        <v>2598.9050396549337</v>
      </c>
      <c r="AB32" s="42">
        <f>capacity!T32+T32/gfcf_lifespan!C$6</f>
        <v>34.525000000000006</v>
      </c>
      <c r="AC32" s="42">
        <f>MAX((U32-T32),0)/5+U32/gfcf_lifespan!D$6</f>
        <v>34.576924024976663</v>
      </c>
      <c r="AD32" s="42">
        <f>MAX((V32-U32),0)/5+V32/gfcf_lifespan!E$6</f>
        <v>333.18413519162652</v>
      </c>
      <c r="AE32" s="42">
        <f>MAX((W32-V32),0)/5+W32/gfcf_lifespan!F$6</f>
        <v>118.52890870707299</v>
      </c>
      <c r="AF32" s="42">
        <f>MAX((X32-W32),0)/5+X32/gfcf_lifespan!G$6</f>
        <v>90.669709577181948</v>
      </c>
      <c r="AG32" s="42">
        <f>MAX((Y32-X32),0)/5+Y32/gfcf_lifespan!H$6</f>
        <v>98.174888407810528</v>
      </c>
      <c r="AH32" s="42">
        <f>MAX((Z32-Y32),0)/5+Z32/gfcf_lifespan!I$6</f>
        <v>168.83054616661084</v>
      </c>
      <c r="AI32" s="42">
        <f>MAX((AA32-Z32),0)/5+AA32/gfcf_lifespan!J$6</f>
        <v>116.79762781571065</v>
      </c>
    </row>
    <row r="33" spans="1:35" ht="15" customHeight="1" x14ac:dyDescent="0.25">
      <c r="A33" s="9" t="s">
        <v>23</v>
      </c>
      <c r="B33" s="9" t="s">
        <v>78</v>
      </c>
      <c r="C33" s="9" t="s">
        <v>84</v>
      </c>
      <c r="D33" s="42">
        <f>euref_generation_EXIOBASE!D28*generation!$L33/(generation!$L32+generation!$L33)</f>
        <v>0</v>
      </c>
      <c r="E33" s="42">
        <f>euref_generation_EXIOBASE!E28*generation!$L33/(generation!$L32+generation!$L33)</f>
        <v>0</v>
      </c>
      <c r="F33" s="42">
        <f>euref_generation_EXIOBASE!F28*generation!$L33/(generation!$L32+generation!$L33)</f>
        <v>0</v>
      </c>
      <c r="G33" s="42">
        <f>euref_generation_EXIOBASE!G28*generation!$L33/(generation!$L32+generation!$L33)</f>
        <v>0</v>
      </c>
      <c r="H33" s="42">
        <f>euref_generation_EXIOBASE!H28*generation!$L33/(generation!$L32+generation!$L33)</f>
        <v>0</v>
      </c>
      <c r="I33" s="42">
        <f>euref_generation_EXIOBASE!I28*generation!$L33/(generation!$L32+generation!$L33)</f>
        <v>0</v>
      </c>
      <c r="J33" s="42">
        <f>euref_generation_EXIOBASE!J28*generation!$L33/(generation!$L32+generation!$L33)</f>
        <v>0</v>
      </c>
      <c r="K33" s="42">
        <f>euref_generation_EXIOBASE!K28*generation!$L33/(generation!$L32+generation!$L33)</f>
        <v>0</v>
      </c>
      <c r="L33" s="42">
        <f>xdet2015_el!A33</f>
        <v>0</v>
      </c>
      <c r="M33" s="42">
        <f t="shared" si="1"/>
        <v>0</v>
      </c>
      <c r="N33" s="42">
        <f t="shared" si="2"/>
        <v>0</v>
      </c>
      <c r="O33" s="42">
        <f t="shared" si="3"/>
        <v>0</v>
      </c>
      <c r="P33" s="42">
        <f t="shared" si="4"/>
        <v>0</v>
      </c>
      <c r="Q33" s="42">
        <f t="shared" si="5"/>
        <v>0</v>
      </c>
      <c r="R33" s="42">
        <f t="shared" si="6"/>
        <v>0</v>
      </c>
      <c r="S33" s="42">
        <f t="shared" si="7"/>
        <v>0</v>
      </c>
      <c r="T33" s="42">
        <f>euref_capacity_EXIOBASE!D28*capacity!$L33/(capacity!$L32+capacity!$L33)</f>
        <v>0</v>
      </c>
      <c r="U33" s="42">
        <f>euref_capacity_EXIOBASE!E28*capacity!$L33/(capacity!$L32+capacity!$L33)</f>
        <v>0</v>
      </c>
      <c r="V33" s="42">
        <f>euref_capacity_EXIOBASE!F28*capacity!$L33/(capacity!$L32+capacity!$L33)</f>
        <v>0</v>
      </c>
      <c r="W33" s="42">
        <f>euref_capacity_EXIOBASE!G28*capacity!$L33/(capacity!$L32+capacity!$L33)</f>
        <v>0</v>
      </c>
      <c r="X33" s="42">
        <f>euref_capacity_EXIOBASE!H28*capacity!$L33/(capacity!$L32+capacity!$L33)</f>
        <v>0</v>
      </c>
      <c r="Y33" s="42">
        <f>euref_capacity_EXIOBASE!I28*capacity!$L33/(capacity!$L32+capacity!$L33)</f>
        <v>0</v>
      </c>
      <c r="Z33" s="42">
        <f>euref_capacity_EXIOBASE!J28*capacity!$L33/(capacity!$L32+capacity!$L33)</f>
        <v>0</v>
      </c>
      <c r="AA33" s="42">
        <f>euref_capacity_EXIOBASE!K28*capacity!$L33/(capacity!$L32+capacity!$L33)</f>
        <v>0</v>
      </c>
      <c r="AB33" s="42">
        <f>capacity!T33+T33/gfcf_lifespan!C$7</f>
        <v>0</v>
      </c>
      <c r="AC33" s="42">
        <f>MAX((U33-T33),0)/5+U33/gfcf_lifespan!D$7</f>
        <v>0</v>
      </c>
      <c r="AD33" s="42">
        <f>MAX((V33-U33),0)/5+V33/gfcf_lifespan!E$7</f>
        <v>0</v>
      </c>
      <c r="AE33" s="42">
        <f>MAX((W33-V33),0)/5+W33/gfcf_lifespan!F$7</f>
        <v>0</v>
      </c>
      <c r="AF33" s="42">
        <f>MAX((X33-W33),0)/5+X33/gfcf_lifespan!G$7</f>
        <v>0</v>
      </c>
      <c r="AG33" s="42">
        <f>MAX((Y33-X33),0)/5+Y33/gfcf_lifespan!H$7</f>
        <v>0</v>
      </c>
      <c r="AH33" s="42">
        <f>MAX((Z33-Y33),0)/5+Z33/gfcf_lifespan!I$7</f>
        <v>0</v>
      </c>
      <c r="AI33" s="42">
        <f>MAX((AA33-Z33),0)/5+AA33/gfcf_lifespan!J$7</f>
        <v>0</v>
      </c>
    </row>
    <row r="34" spans="1:35" ht="15" customHeight="1" x14ac:dyDescent="0.25">
      <c r="A34" s="9" t="s">
        <v>23</v>
      </c>
      <c r="B34" s="9" t="s">
        <v>37</v>
      </c>
      <c r="C34" s="9" t="s">
        <v>38</v>
      </c>
      <c r="D34" s="42">
        <f>euref_generation_EXIOBASE!D29</f>
        <v>440.30054738376498</v>
      </c>
      <c r="E34" s="42">
        <f>euref_generation_EXIOBASE!E29</f>
        <v>70.153084616368503</v>
      </c>
      <c r="F34" s="42">
        <f>euref_generation_EXIOBASE!F29</f>
        <v>63.329081003543102</v>
      </c>
      <c r="G34" s="42">
        <f>euref_generation_EXIOBASE!G29</f>
        <v>0</v>
      </c>
      <c r="H34" s="42">
        <f>euref_generation_EXIOBASE!H29</f>
        <v>62.367870457733765</v>
      </c>
      <c r="I34" s="42">
        <f>euref_generation_EXIOBASE!I29</f>
        <v>0</v>
      </c>
      <c r="J34" s="42">
        <f>euref_generation_EXIOBASE!J29</f>
        <v>0.11850614869862452</v>
      </c>
      <c r="K34" s="42">
        <f>euref_generation_EXIOBASE!K29</f>
        <v>0.20687969715039042</v>
      </c>
      <c r="L34" s="42">
        <f>xdet2015_el!A34</f>
        <v>1.46544722877748</v>
      </c>
      <c r="M34" s="42">
        <f t="shared" si="1"/>
        <v>0.2334897016415565</v>
      </c>
      <c r="N34" s="42">
        <f t="shared" si="2"/>
        <v>0.21077744919716804</v>
      </c>
      <c r="O34" s="42">
        <f t="shared" si="3"/>
        <v>0</v>
      </c>
      <c r="P34" s="42">
        <f t="shared" si="4"/>
        <v>0.20757826323431197</v>
      </c>
      <c r="Q34" s="42">
        <f t="shared" si="5"/>
        <v>0</v>
      </c>
      <c r="R34" s="42">
        <f t="shared" si="6"/>
        <v>3.9442264661126048E-4</v>
      </c>
      <c r="S34" s="42">
        <f t="shared" si="7"/>
        <v>6.8855530768877407E-4</v>
      </c>
      <c r="T34" s="42">
        <f>euref_capacity_EXIOBASE!D29</f>
        <v>13.109999999999998</v>
      </c>
      <c r="U34" s="42">
        <f>euref_capacity_EXIOBASE!E29</f>
        <v>1.71</v>
      </c>
      <c r="V34" s="42">
        <f>euref_capacity_EXIOBASE!F29</f>
        <v>1.71</v>
      </c>
      <c r="W34" s="42">
        <f>euref_capacity_EXIOBASE!G29</f>
        <v>1.71</v>
      </c>
      <c r="X34" s="42">
        <f>euref_capacity_EXIOBASE!H29</f>
        <v>0</v>
      </c>
      <c r="Y34" s="42">
        <f>euref_capacity_EXIOBASE!I29</f>
        <v>0</v>
      </c>
      <c r="Z34" s="42">
        <f>euref_capacity_EXIOBASE!J29</f>
        <v>0</v>
      </c>
      <c r="AA34" s="42">
        <f>euref_capacity_EXIOBASE!K29</f>
        <v>0</v>
      </c>
      <c r="AB34" s="42">
        <f>capacity!T34+T34/gfcf_lifespan!C$8</f>
        <v>0.3745714285714285</v>
      </c>
      <c r="AC34" s="42">
        <f>MAX((U34-T34),0)/5+U34/gfcf_lifespan!D$8</f>
        <v>4.8857142857142856E-2</v>
      </c>
      <c r="AD34" s="42">
        <f>MAX((V34-U34),0)/5+V34/gfcf_lifespan!E$8</f>
        <v>4.8857142857142856E-2</v>
      </c>
      <c r="AE34" s="42">
        <f>MAX((W34-V34),0)/5+W34/gfcf_lifespan!F$8</f>
        <v>4.8857142857142856E-2</v>
      </c>
      <c r="AF34" s="42">
        <f>MAX((X34-W34),0)/5+X34/gfcf_lifespan!G$8</f>
        <v>0</v>
      </c>
      <c r="AG34" s="42">
        <f>MAX((Y34-X34),0)/5+Y34/gfcf_lifespan!H$8</f>
        <v>0</v>
      </c>
      <c r="AH34" s="42">
        <f>MAX((Z34-Y34),0)/5+Z34/gfcf_lifespan!I$8</f>
        <v>0</v>
      </c>
      <c r="AI34" s="42">
        <f>MAX((AA34-Z34),0)/5+AA34/gfcf_lifespan!J$8</f>
        <v>0</v>
      </c>
    </row>
    <row r="35" spans="1:35" ht="15" customHeight="1" x14ac:dyDescent="0.25">
      <c r="A35" s="9" t="s">
        <v>23</v>
      </c>
      <c r="B35" s="9" t="s">
        <v>39</v>
      </c>
      <c r="C35" s="9" t="s">
        <v>40</v>
      </c>
      <c r="D35" s="42">
        <f>euref_generation_EXIOBASE!D30</f>
        <v>54.465952419250122</v>
      </c>
      <c r="E35" s="42">
        <f>euref_generation_EXIOBASE!E30</f>
        <v>163.9330858050713</v>
      </c>
      <c r="F35" s="42">
        <f>euref_generation_EXIOBASE!F30</f>
        <v>463.15204511639979</v>
      </c>
      <c r="G35" s="42">
        <f>euref_generation_EXIOBASE!G30</f>
        <v>454.58390479496495</v>
      </c>
      <c r="H35" s="42">
        <f>euref_generation_EXIOBASE!H30</f>
        <v>1062.7862135120645</v>
      </c>
      <c r="I35" s="42">
        <f>euref_generation_EXIOBASE!I30</f>
        <v>1786.7955798537125</v>
      </c>
      <c r="J35" s="42">
        <f>euref_generation_EXIOBASE!J30</f>
        <v>1985.3459705448404</v>
      </c>
      <c r="K35" s="42">
        <f>euref_generation_EXIOBASE!K30</f>
        <v>2084.7949717488887</v>
      </c>
      <c r="L35" s="42">
        <f>xdet2015_el!A35</f>
        <v>0.538327157970518</v>
      </c>
      <c r="M35" s="42">
        <f t="shared" si="1"/>
        <v>1.620271532194683</v>
      </c>
      <c r="N35" s="42">
        <f t="shared" si="2"/>
        <v>4.5776730798087328</v>
      </c>
      <c r="O35" s="42">
        <f t="shared" si="3"/>
        <v>4.4929878329075805</v>
      </c>
      <c r="P35" s="42">
        <f t="shared" si="4"/>
        <v>10.504299593372918</v>
      </c>
      <c r="Q35" s="42">
        <f t="shared" si="5"/>
        <v>17.660217872862745</v>
      </c>
      <c r="R35" s="42">
        <f t="shared" si="6"/>
        <v>19.622637747795732</v>
      </c>
      <c r="S35" s="42">
        <f t="shared" si="7"/>
        <v>20.605565536684637</v>
      </c>
      <c r="T35" s="42">
        <f>euref_capacity_EXIOBASE!D30</f>
        <v>15.30231</v>
      </c>
      <c r="U35" s="42">
        <f>euref_capacity_EXIOBASE!E30</f>
        <v>51.010974853183285</v>
      </c>
      <c r="V35" s="42">
        <f>euref_capacity_EXIOBASE!F30</f>
        <v>94.319691763987336</v>
      </c>
      <c r="W35" s="42">
        <f>euref_capacity_EXIOBASE!G30</f>
        <v>101.19870672763294</v>
      </c>
      <c r="X35" s="42">
        <f>euref_capacity_EXIOBASE!H30</f>
        <v>112.21396088508203</v>
      </c>
      <c r="Y35" s="42">
        <f>euref_capacity_EXIOBASE!I30</f>
        <v>197.25177696854283</v>
      </c>
      <c r="Z35" s="42">
        <f>euref_capacity_EXIOBASE!J30</f>
        <v>216.05159052413288</v>
      </c>
      <c r="AA35" s="42">
        <f>euref_capacity_EXIOBASE!K30</f>
        <v>217.0194345624497</v>
      </c>
      <c r="AB35" s="42">
        <f>capacity!T35+T35/gfcf_lifespan!C$9</f>
        <v>14.6120924</v>
      </c>
      <c r="AC35" s="42">
        <f>MAX((U35-T35),0)/5+U35/gfcf_lifespan!D$9</f>
        <v>9.1821719647639881</v>
      </c>
      <c r="AD35" s="42">
        <f>MAX((V35-U35),0)/5+V35/gfcf_lifespan!E$9</f>
        <v>12.434531052720304</v>
      </c>
      <c r="AE35" s="42">
        <f>MAX((W35-V35),0)/5+W35/gfcf_lifespan!F$9</f>
        <v>5.4237512618344379</v>
      </c>
      <c r="AF35" s="42">
        <f>MAX((X35-W35),0)/5+X35/gfcf_lifespan!G$9</f>
        <v>6.6916092668930993</v>
      </c>
      <c r="AG35" s="42">
        <f>MAX((Y35-X35),0)/5+Y35/gfcf_lifespan!H$9</f>
        <v>24.897634295433871</v>
      </c>
      <c r="AH35" s="42">
        <f>MAX((Z35-Y35),0)/5+Z35/gfcf_lifespan!I$9</f>
        <v>12.402026332083324</v>
      </c>
      <c r="AI35" s="42">
        <f>MAX((AA35-Z35),0)/5+AA35/gfcf_lifespan!J$9</f>
        <v>8.8743461901613525</v>
      </c>
    </row>
    <row r="36" spans="1:35" ht="15" customHeight="1" x14ac:dyDescent="0.25">
      <c r="A36" s="9" t="s">
        <v>23</v>
      </c>
      <c r="B36" s="9" t="s">
        <v>80</v>
      </c>
      <c r="C36" s="9" t="s">
        <v>85</v>
      </c>
      <c r="D36" s="42">
        <f>euref_generation_EXIOBASE!D31*generation!$L36/(generation!$L36+generation!$L37)</f>
        <v>1027.8345960642741</v>
      </c>
      <c r="E36" s="42">
        <f>euref_generation_EXIOBASE!E31*generation!$L36/(generation!$L36+generation!$L37)</f>
        <v>1049.2453119291915</v>
      </c>
      <c r="F36" s="42">
        <f>euref_generation_EXIOBASE!F31*generation!$L36/(generation!$L36+generation!$L37)</f>
        <v>1665.3651572510666</v>
      </c>
      <c r="G36" s="42">
        <f>euref_generation_EXIOBASE!G31*generation!$L36/(generation!$L36+generation!$L37)</f>
        <v>3026.2093107278329</v>
      </c>
      <c r="H36" s="42">
        <f>euref_generation_EXIOBASE!H31*generation!$L36/(generation!$L36+generation!$L37)</f>
        <v>3311.701328647729</v>
      </c>
      <c r="I36" s="42">
        <f>euref_generation_EXIOBASE!I31*generation!$L36/(generation!$L36+generation!$L37)</f>
        <v>4141.654148259765</v>
      </c>
      <c r="J36" s="42">
        <f>euref_generation_EXIOBASE!J31*generation!$L36/(generation!$L36+generation!$L37)</f>
        <v>4256.3524660487374</v>
      </c>
      <c r="K36" s="42">
        <f>euref_generation_EXIOBASE!K31*generation!$L36/(generation!$L36+generation!$L37)</f>
        <v>5072.2313166191243</v>
      </c>
      <c r="L36" s="42">
        <f>xdet2015_el!A36</f>
        <v>1.9736976263266099</v>
      </c>
      <c r="M36" s="42">
        <f t="shared" si="1"/>
        <v>2.0148115168712111</v>
      </c>
      <c r="N36" s="42">
        <f t="shared" si="2"/>
        <v>3.1979145967839444</v>
      </c>
      <c r="O36" s="42">
        <f t="shared" si="3"/>
        <v>5.8110732565548986</v>
      </c>
      <c r="P36" s="42">
        <f t="shared" si="4"/>
        <v>6.3592888160051437</v>
      </c>
      <c r="Q36" s="42">
        <f t="shared" si="5"/>
        <v>7.9530042993171284</v>
      </c>
      <c r="R36" s="42">
        <f t="shared" si="6"/>
        <v>8.1732535480100488</v>
      </c>
      <c r="S36" s="42">
        <f t="shared" si="7"/>
        <v>9.739943516324912</v>
      </c>
      <c r="T36" s="42">
        <f>euref_capacity_EXIOBASE!D31*capacity!$L36/(capacity!$L36+capacity!$L37)</f>
        <v>915.39659999999992</v>
      </c>
      <c r="U36" s="42">
        <f>euref_capacity_EXIOBASE!E31*capacity!$L36/(capacity!$L36+capacity!$L37)</f>
        <v>929.81785347559537</v>
      </c>
      <c r="V36" s="42">
        <f>euref_capacity_EXIOBASE!F31*capacity!$L36/(capacity!$L36+capacity!$L37)</f>
        <v>1340.3743083752638</v>
      </c>
      <c r="W36" s="42">
        <f>euref_capacity_EXIOBASE!G31*capacity!$L36/(capacity!$L36+capacity!$L37)</f>
        <v>2237.5995900877147</v>
      </c>
      <c r="X36" s="42">
        <f>euref_capacity_EXIOBASE!H31*capacity!$L36/(capacity!$L36+capacity!$L37)</f>
        <v>2424.4479319418879</v>
      </c>
      <c r="Y36" s="42">
        <f>euref_capacity_EXIOBASE!I31*capacity!$L36/(capacity!$L36+capacity!$L37)</f>
        <v>2947.3478534755955</v>
      </c>
      <c r="Z36" s="42">
        <f>euref_capacity_EXIOBASE!J31*capacity!$L36/(capacity!$L36+capacity!$L37)</f>
        <v>3021.7991069511913</v>
      </c>
      <c r="AA36" s="42">
        <f>euref_capacity_EXIOBASE!K31*capacity!$L36/(capacity!$L36+capacity!$L37)</f>
        <v>3551.5455618508599</v>
      </c>
      <c r="AB36" s="42">
        <f>capacity!T36+T36/gfcf_lifespan!C$10</f>
        <v>39.225864000000009</v>
      </c>
      <c r="AC36" s="42">
        <f>MAX((U36-T36),0)/5+U36/gfcf_lifespan!D$10</f>
        <v>40.076964834142906</v>
      </c>
      <c r="AD36" s="42">
        <f>MAX((V36-U36),0)/5+V36/gfcf_lifespan!E$10</f>
        <v>135.72626331494422</v>
      </c>
      <c r="AE36" s="42">
        <f>MAX((W36-V36),0)/5+W36/gfcf_lifespan!F$10</f>
        <v>268.94903994599878</v>
      </c>
      <c r="AF36" s="42">
        <f>MAX((X36-W36),0)/5+X36/gfcf_lifespan!G$10</f>
        <v>134.34758564851018</v>
      </c>
      <c r="AG36" s="42">
        <f>MAX((Y36-X36),0)/5+Y36/gfcf_lifespan!H$10</f>
        <v>222.47389844576534</v>
      </c>
      <c r="AH36" s="42">
        <f>MAX((Z36-Y36),0)/5+Z36/gfcf_lifespan!I$10</f>
        <v>135.76221497316683</v>
      </c>
      <c r="AI36" s="42">
        <f>MAX((AA36-Z36),0)/5+AA36/gfcf_lifespan!J$10</f>
        <v>248.01111345396811</v>
      </c>
    </row>
    <row r="37" spans="1:35" ht="15" customHeight="1" x14ac:dyDescent="0.25">
      <c r="A37" s="9" t="s">
        <v>23</v>
      </c>
      <c r="B37" s="9" t="s">
        <v>81</v>
      </c>
      <c r="C37" s="9" t="s">
        <v>86</v>
      </c>
      <c r="D37" s="42">
        <f>euref_generation_EXIOBASE!D31*generation!$L37/(generation!$L36+generation!$L37)</f>
        <v>100.7898149157855</v>
      </c>
      <c r="E37" s="42">
        <f>euref_generation_EXIOBASE!E31*generation!$L37/(generation!$L36+generation!$L37)</f>
        <v>102.88935709650478</v>
      </c>
      <c r="F37" s="42">
        <f>euref_generation_EXIOBASE!F31*generation!$L37/(generation!$L36+generation!$L37)</f>
        <v>163.30628158388694</v>
      </c>
      <c r="G37" s="42">
        <f>euref_generation_EXIOBASE!G31*generation!$L37/(generation!$L36+generation!$L37)</f>
        <v>296.75112853042327</v>
      </c>
      <c r="H37" s="42">
        <f>euref_generation_EXIOBASE!H31*generation!$L37/(generation!$L36+generation!$L37)</f>
        <v>324.74657425317167</v>
      </c>
      <c r="I37" s="42">
        <f>euref_generation_EXIOBASE!I31*generation!$L37/(generation!$L36+generation!$L37)</f>
        <v>406.13203393495536</v>
      </c>
      <c r="J37" s="42">
        <f>euref_generation_EXIOBASE!J31*generation!$L37/(generation!$L36+generation!$L37)</f>
        <v>417.37939052848606</v>
      </c>
      <c r="K37" s="42">
        <f>euref_generation_EXIOBASE!K31*generation!$L37/(generation!$L36+generation!$L37)</f>
        <v>497.38475195295285</v>
      </c>
      <c r="L37" s="42">
        <f>xdet2015_el!A37</f>
        <v>0.19354146982297599</v>
      </c>
      <c r="M37" s="42">
        <f t="shared" si="1"/>
        <v>0.19757311210698325</v>
      </c>
      <c r="N37" s="42">
        <f t="shared" si="2"/>
        <v>0.31358860808980532</v>
      </c>
      <c r="O37" s="42">
        <f t="shared" si="3"/>
        <v>0.56983584735613835</v>
      </c>
      <c r="P37" s="42">
        <f t="shared" si="4"/>
        <v>0.62359405415567748</v>
      </c>
      <c r="Q37" s="42">
        <f t="shared" si="5"/>
        <v>0.77987434400631406</v>
      </c>
      <c r="R37" s="42">
        <f t="shared" si="6"/>
        <v>0.80147206128115889</v>
      </c>
      <c r="S37" s="42">
        <f t="shared" si="7"/>
        <v>0.95510221981203436</v>
      </c>
      <c r="T37" s="42">
        <f>euref_capacity_EXIOBASE!D31*capacity!$L37/(capacity!$L36+capacity!$L37)</f>
        <v>136.7834</v>
      </c>
      <c r="U37" s="42">
        <f>euref_capacity_EXIOBASE!E31*capacity!$L37/(capacity!$L36+capacity!$L37)</f>
        <v>138.93829994462919</v>
      </c>
      <c r="V37" s="42">
        <f>euref_capacity_EXIOBASE!F31*capacity!$L37/(capacity!$L36+capacity!$L37)</f>
        <v>200.28581619400495</v>
      </c>
      <c r="W37" s="42">
        <f>euref_capacity_EXIOBASE!G31*capacity!$L37/(capacity!$L36+capacity!$L37)</f>
        <v>334.35396173724473</v>
      </c>
      <c r="X37" s="42">
        <f>euref_capacity_EXIOBASE!H31*capacity!$L37/(capacity!$L36+capacity!$L37)</f>
        <v>362.27382891085676</v>
      </c>
      <c r="Y37" s="42">
        <f>euref_capacity_EXIOBASE!I31*capacity!$L37/(capacity!$L36+capacity!$L37)</f>
        <v>440.40829994462922</v>
      </c>
      <c r="Z37" s="42">
        <f>euref_capacity_EXIOBASE!J31*capacity!$L37/(capacity!$L36+capacity!$L37)</f>
        <v>451.53319988925841</v>
      </c>
      <c r="AA37" s="42">
        <f>euref_capacity_EXIOBASE!K31*capacity!$L37/(capacity!$L36+capacity!$L37)</f>
        <v>530.69071613863423</v>
      </c>
      <c r="AB37" s="42">
        <f>capacity!T37+T37/gfcf_lifespan!C$11</f>
        <v>5.8613360000000148</v>
      </c>
      <c r="AC37" s="42">
        <f>MAX((U37-T37),0)/5+U37/gfcf_lifespan!D$11</f>
        <v>5.9885119867110062</v>
      </c>
      <c r="AD37" s="42">
        <f>MAX((V37-U37),0)/5+V37/gfcf_lifespan!E$11</f>
        <v>20.280935897635352</v>
      </c>
      <c r="AE37" s="42">
        <f>MAX((W37-V37),0)/5+W37/gfcf_lifespan!F$11</f>
        <v>40.187787578137744</v>
      </c>
      <c r="AF37" s="42">
        <f>MAX((X37-W37),0)/5+X37/gfcf_lifespan!G$11</f>
        <v>20.074926591156679</v>
      </c>
      <c r="AG37" s="42">
        <f>MAX((Y37-X37),0)/5+Y37/gfcf_lifespan!H$11</f>
        <v>33.24322620453966</v>
      </c>
      <c r="AH37" s="42">
        <f>MAX((Z37-Y37),0)/5+Z37/gfcf_lifespan!I$11</f>
        <v>20.286307984496176</v>
      </c>
      <c r="AI37" s="42">
        <f>MAX((AA37-Z37),0)/5+AA37/gfcf_lifespan!J$11</f>
        <v>37.059131895420535</v>
      </c>
    </row>
    <row r="38" spans="1:35" ht="15" customHeight="1" x14ac:dyDescent="0.25">
      <c r="A38" s="9" t="s">
        <v>23</v>
      </c>
      <c r="B38" s="9" t="s">
        <v>41</v>
      </c>
      <c r="C38" s="9" t="s">
        <v>42</v>
      </c>
      <c r="D38" s="42">
        <f>euref_generation_EXIOBASE!D32</f>
        <v>0</v>
      </c>
      <c r="E38" s="42">
        <f>euref_generation_EXIOBASE!E32</f>
        <v>0</v>
      </c>
      <c r="F38" s="42">
        <f>euref_generation_EXIOBASE!F32</f>
        <v>0</v>
      </c>
      <c r="G38" s="42">
        <f>euref_generation_EXIOBASE!G32</f>
        <v>0</v>
      </c>
      <c r="H38" s="42">
        <f>euref_generation_EXIOBASE!H32</f>
        <v>0</v>
      </c>
      <c r="I38" s="42">
        <f>euref_generation_EXIOBASE!I32</f>
        <v>0</v>
      </c>
      <c r="J38" s="42">
        <f>euref_generation_EXIOBASE!J32</f>
        <v>0</v>
      </c>
      <c r="K38" s="42">
        <f>euref_generation_EXIOBASE!K32</f>
        <v>0</v>
      </c>
      <c r="L38" s="42">
        <f>xdet2015_el!A38</f>
        <v>0</v>
      </c>
      <c r="M38" s="42">
        <f t="shared" si="1"/>
        <v>0</v>
      </c>
      <c r="N38" s="42">
        <f t="shared" si="2"/>
        <v>0</v>
      </c>
      <c r="O38" s="42">
        <f t="shared" si="3"/>
        <v>0</v>
      </c>
      <c r="P38" s="42">
        <f t="shared" si="4"/>
        <v>0</v>
      </c>
      <c r="Q38" s="42">
        <f t="shared" si="5"/>
        <v>0</v>
      </c>
      <c r="R38" s="42">
        <f t="shared" si="6"/>
        <v>0</v>
      </c>
      <c r="S38" s="42">
        <f t="shared" si="7"/>
        <v>0</v>
      </c>
      <c r="T38" s="42">
        <f>euref_capacity_EXIOBASE!D32</f>
        <v>0</v>
      </c>
      <c r="U38" s="42">
        <f>euref_capacity_EXIOBASE!E32</f>
        <v>0</v>
      </c>
      <c r="V38" s="42">
        <f>euref_capacity_EXIOBASE!F32</f>
        <v>0</v>
      </c>
      <c r="W38" s="42">
        <f>euref_capacity_EXIOBASE!G32</f>
        <v>0</v>
      </c>
      <c r="X38" s="42">
        <f>euref_capacity_EXIOBASE!H32</f>
        <v>0</v>
      </c>
      <c r="Y38" s="42">
        <f>euref_capacity_EXIOBASE!I32</f>
        <v>0</v>
      </c>
      <c r="Z38" s="42">
        <f>euref_capacity_EXIOBASE!J32</f>
        <v>0</v>
      </c>
      <c r="AA38" s="42">
        <f>euref_capacity_EXIOBASE!K32</f>
        <v>0</v>
      </c>
      <c r="AB38" s="42">
        <f>capacity!T38+T38/gfcf_lifespan!C$12</f>
        <v>0</v>
      </c>
      <c r="AC38" s="42">
        <f>MAX((U38-T38),0)/5+U38/gfcf_lifespan!D$12</f>
        <v>0</v>
      </c>
      <c r="AD38" s="42">
        <f>MAX((V38-U38),0)/5+V38/gfcf_lifespan!E$12</f>
        <v>0</v>
      </c>
      <c r="AE38" s="42">
        <f>MAX((W38-V38),0)/5+W38/gfcf_lifespan!F$12</f>
        <v>0</v>
      </c>
      <c r="AF38" s="42">
        <f>MAX((X38-W38),0)/5+X38/gfcf_lifespan!G$12</f>
        <v>0</v>
      </c>
      <c r="AG38" s="42">
        <f>MAX((Y38-X38),0)/5+Y38/gfcf_lifespan!H$12</f>
        <v>0</v>
      </c>
      <c r="AH38" s="42">
        <f>MAX((Z38-Y38),0)/5+Z38/gfcf_lifespan!I$12</f>
        <v>0</v>
      </c>
      <c r="AI38" s="42">
        <f>MAX((AA38-Z38),0)/5+AA38/gfcf_lifespan!J$12</f>
        <v>0</v>
      </c>
    </row>
    <row r="39" spans="1:35" ht="15" customHeight="1" x14ac:dyDescent="0.25">
      <c r="A39" s="9" t="s">
        <v>23</v>
      </c>
      <c r="B39" s="9" t="s">
        <v>43</v>
      </c>
      <c r="C39" s="9" t="s">
        <v>44</v>
      </c>
      <c r="D39" s="42">
        <f>euref_generation_EXIOBASE!D33</f>
        <v>0</v>
      </c>
      <c r="E39" s="42">
        <f>euref_generation_EXIOBASE!E33</f>
        <v>0</v>
      </c>
      <c r="F39" s="42">
        <f>euref_generation_EXIOBASE!F33</f>
        <v>0</v>
      </c>
      <c r="G39" s="42">
        <f>euref_generation_EXIOBASE!G33</f>
        <v>0</v>
      </c>
      <c r="H39" s="42">
        <f>euref_generation_EXIOBASE!H33</f>
        <v>0</v>
      </c>
      <c r="I39" s="42">
        <f>euref_generation_EXIOBASE!I33</f>
        <v>0</v>
      </c>
      <c r="J39" s="42">
        <f>euref_generation_EXIOBASE!J33</f>
        <v>0</v>
      </c>
      <c r="K39" s="42">
        <f>euref_generation_EXIOBASE!K33</f>
        <v>0</v>
      </c>
      <c r="L39" s="42">
        <f>xdet2015_el!A39</f>
        <v>0</v>
      </c>
      <c r="M39" s="42">
        <f t="shared" si="1"/>
        <v>0</v>
      </c>
      <c r="N39" s="42">
        <f t="shared" si="2"/>
        <v>0</v>
      </c>
      <c r="O39" s="42">
        <f t="shared" si="3"/>
        <v>0</v>
      </c>
      <c r="P39" s="42">
        <f t="shared" si="4"/>
        <v>0</v>
      </c>
      <c r="Q39" s="42">
        <f t="shared" si="5"/>
        <v>0</v>
      </c>
      <c r="R39" s="42">
        <f t="shared" si="6"/>
        <v>0</v>
      </c>
      <c r="S39" s="42">
        <f t="shared" si="7"/>
        <v>0</v>
      </c>
      <c r="T39" s="42">
        <f>euref_capacity_EXIOBASE!D33</f>
        <v>0</v>
      </c>
      <c r="U39" s="42">
        <f>euref_capacity_EXIOBASE!E33</f>
        <v>0</v>
      </c>
      <c r="V39" s="42">
        <f>euref_capacity_EXIOBASE!F33</f>
        <v>0</v>
      </c>
      <c r="W39" s="42">
        <f>euref_capacity_EXIOBASE!G33</f>
        <v>0</v>
      </c>
      <c r="X39" s="42">
        <f>euref_capacity_EXIOBASE!H33</f>
        <v>0</v>
      </c>
      <c r="Y39" s="42">
        <f>euref_capacity_EXIOBASE!I33</f>
        <v>0</v>
      </c>
      <c r="Z39" s="42">
        <f>euref_capacity_EXIOBASE!J33</f>
        <v>0</v>
      </c>
      <c r="AA39" s="42">
        <f>euref_capacity_EXIOBASE!K33</f>
        <v>0</v>
      </c>
      <c r="AB39" s="42">
        <f>capacity!T39+T39/gfcf_lifespan!C$13</f>
        <v>0</v>
      </c>
      <c r="AC39" s="42">
        <f>MAX((U39-T39),0)/5+U39/gfcf_lifespan!D$13</f>
        <v>0</v>
      </c>
      <c r="AD39" s="42">
        <f>MAX((V39-U39),0)/5+V39/gfcf_lifespan!E$13</f>
        <v>0</v>
      </c>
      <c r="AE39" s="42">
        <f>MAX((W39-V39),0)/5+W39/gfcf_lifespan!F$13</f>
        <v>0</v>
      </c>
      <c r="AF39" s="42">
        <f>MAX((X39-W39),0)/5+X39/gfcf_lifespan!G$13</f>
        <v>0</v>
      </c>
      <c r="AG39" s="42">
        <f>MAX((Y39-X39),0)/5+Y39/gfcf_lifespan!H$13</f>
        <v>0</v>
      </c>
      <c r="AH39" s="42">
        <f>MAX((Z39-Y39),0)/5+Z39/gfcf_lifespan!I$13</f>
        <v>0</v>
      </c>
      <c r="AI39" s="42">
        <f>MAX((AA39-Z39),0)/5+AA39/gfcf_lifespan!J$13</f>
        <v>0</v>
      </c>
    </row>
    <row r="40" spans="1:35" ht="15" customHeight="1" x14ac:dyDescent="0.25">
      <c r="A40" s="9" t="s">
        <v>23</v>
      </c>
      <c r="B40" s="9" t="s">
        <v>45</v>
      </c>
      <c r="C40" s="9" t="s">
        <v>46</v>
      </c>
      <c r="D40" s="42">
        <f>euref_generation_EXIOBASE!D34</f>
        <v>0</v>
      </c>
      <c r="E40" s="42">
        <f>euref_generation_EXIOBASE!E34</f>
        <v>0</v>
      </c>
      <c r="F40" s="42">
        <f>euref_generation_EXIOBASE!F34</f>
        <v>0</v>
      </c>
      <c r="G40" s="42">
        <f>euref_generation_EXIOBASE!G34</f>
        <v>0</v>
      </c>
      <c r="H40" s="42">
        <f>euref_generation_EXIOBASE!H34</f>
        <v>0</v>
      </c>
      <c r="I40" s="42">
        <f>euref_generation_EXIOBASE!I34</f>
        <v>0</v>
      </c>
      <c r="J40" s="42">
        <f>euref_generation_EXIOBASE!J34</f>
        <v>0</v>
      </c>
      <c r="K40" s="42">
        <f>euref_generation_EXIOBASE!K34</f>
        <v>0</v>
      </c>
      <c r="L40" s="42">
        <f>xdet2015_el!A40</f>
        <v>0</v>
      </c>
      <c r="M40" s="42">
        <f t="shared" si="1"/>
        <v>0</v>
      </c>
      <c r="N40" s="42">
        <f t="shared" si="2"/>
        <v>0</v>
      </c>
      <c r="O40" s="42">
        <f t="shared" si="3"/>
        <v>0</v>
      </c>
      <c r="P40" s="42">
        <f t="shared" si="4"/>
        <v>0</v>
      </c>
      <c r="Q40" s="42">
        <f t="shared" si="5"/>
        <v>0</v>
      </c>
      <c r="R40" s="42">
        <f t="shared" si="6"/>
        <v>0</v>
      </c>
      <c r="S40" s="42">
        <f t="shared" si="7"/>
        <v>0</v>
      </c>
      <c r="T40" s="42">
        <f>euref_capacity_EXIOBASE!D34</f>
        <v>0</v>
      </c>
      <c r="U40" s="42">
        <f>euref_capacity_EXIOBASE!E34</f>
        <v>0</v>
      </c>
      <c r="V40" s="42">
        <f>euref_capacity_EXIOBASE!F34</f>
        <v>0</v>
      </c>
      <c r="W40" s="42">
        <f>euref_capacity_EXIOBASE!G34</f>
        <v>0</v>
      </c>
      <c r="X40" s="42">
        <f>euref_capacity_EXIOBASE!H34</f>
        <v>0</v>
      </c>
      <c r="Y40" s="42">
        <f>euref_capacity_EXIOBASE!I34</f>
        <v>0</v>
      </c>
      <c r="Z40" s="42">
        <f>euref_capacity_EXIOBASE!J34</f>
        <v>0</v>
      </c>
      <c r="AA40" s="42">
        <f>euref_capacity_EXIOBASE!K34</f>
        <v>0</v>
      </c>
      <c r="AB40" s="42">
        <f>capacity!T40+T40/gfcf_lifespan!C$14</f>
        <v>0</v>
      </c>
      <c r="AC40" s="42">
        <f>MAX((U40-T40),0)/5+U40/gfcf_lifespan!D$14</f>
        <v>0</v>
      </c>
      <c r="AD40" s="42">
        <f>MAX((V40-U40),0)/5+V40/gfcf_lifespan!E$14</f>
        <v>0</v>
      </c>
      <c r="AE40" s="42">
        <f>MAX((W40-V40),0)/5+W40/gfcf_lifespan!F$14</f>
        <v>0</v>
      </c>
      <c r="AF40" s="42">
        <f>MAX((X40-W40),0)/5+X40/gfcf_lifespan!G$14</f>
        <v>0</v>
      </c>
      <c r="AG40" s="42">
        <f>MAX((Y40-X40),0)/5+Y40/gfcf_lifespan!H$14</f>
        <v>0</v>
      </c>
      <c r="AH40" s="42">
        <f>MAX((Z40-Y40),0)/5+Z40/gfcf_lifespan!I$14</f>
        <v>0</v>
      </c>
      <c r="AI40" s="42">
        <f>MAX((AA40-Z40),0)/5+AA40/gfcf_lifespan!J$14</f>
        <v>0</v>
      </c>
    </row>
    <row r="41" spans="1:35" ht="15" customHeight="1" x14ac:dyDescent="0.25">
      <c r="A41" s="9" t="s">
        <v>22</v>
      </c>
      <c r="B41" s="9" t="s">
        <v>29</v>
      </c>
      <c r="C41" s="9" t="s">
        <v>30</v>
      </c>
      <c r="D41" s="42">
        <f>euref_generation_EXIOBASE!D35</f>
        <v>0</v>
      </c>
      <c r="E41" s="42">
        <f>euref_generation_EXIOBASE!E35</f>
        <v>0</v>
      </c>
      <c r="F41" s="42">
        <f>euref_generation_EXIOBASE!F35</f>
        <v>0</v>
      </c>
      <c r="G41" s="42">
        <f>euref_generation_EXIOBASE!G35</f>
        <v>0</v>
      </c>
      <c r="H41" s="42">
        <f>euref_generation_EXIOBASE!H35</f>
        <v>0</v>
      </c>
      <c r="I41" s="42">
        <f>euref_generation_EXIOBASE!I35</f>
        <v>0</v>
      </c>
      <c r="J41" s="42">
        <f>euref_generation_EXIOBASE!J35</f>
        <v>0</v>
      </c>
      <c r="K41" s="42">
        <f>euref_generation_EXIOBASE!K35</f>
        <v>0</v>
      </c>
      <c r="L41" s="42">
        <f>xdet2015_el!A41</f>
        <v>0</v>
      </c>
      <c r="M41" s="42">
        <f t="shared" si="1"/>
        <v>0</v>
      </c>
      <c r="N41" s="42">
        <f t="shared" si="2"/>
        <v>0</v>
      </c>
      <c r="O41" s="42">
        <f t="shared" si="3"/>
        <v>0</v>
      </c>
      <c r="P41" s="42">
        <f t="shared" si="4"/>
        <v>0</v>
      </c>
      <c r="Q41" s="42">
        <f t="shared" si="5"/>
        <v>0</v>
      </c>
      <c r="R41" s="42">
        <f t="shared" si="6"/>
        <v>0</v>
      </c>
      <c r="S41" s="42">
        <f t="shared" si="7"/>
        <v>0</v>
      </c>
      <c r="T41" s="42">
        <f>euref_capacity_EXIOBASE!D35</f>
        <v>0</v>
      </c>
      <c r="U41" s="42">
        <f>euref_capacity_EXIOBASE!E35</f>
        <v>5.2749610696095812E-4</v>
      </c>
      <c r="V41" s="42">
        <f>euref_capacity_EXIOBASE!F35</f>
        <v>5.2749610696095812E-4</v>
      </c>
      <c r="W41" s="42">
        <f>euref_capacity_EXIOBASE!G35</f>
        <v>8.7470532890013795E-3</v>
      </c>
      <c r="X41" s="42">
        <f>euref_capacity_EXIOBASE!H35</f>
        <v>8.7470532890013795E-3</v>
      </c>
      <c r="Y41" s="42">
        <f>euref_capacity_EXIOBASE!I35</f>
        <v>8.7470532890013778E-3</v>
      </c>
      <c r="Z41" s="42">
        <f>euref_capacity_EXIOBASE!J35</f>
        <v>1.09522212185098E-2</v>
      </c>
      <c r="AA41" s="42">
        <f>euref_capacity_EXIOBASE!K35</f>
        <v>1.1140977244676909E-2</v>
      </c>
      <c r="AB41" s="42">
        <f>capacity!T41+T41/gfcf_lifespan!C$2</f>
        <v>0</v>
      </c>
      <c r="AC41" s="42">
        <f>MAX((U41-T41),0)/5+U41/gfcf_lifespan!D$2</f>
        <v>1.1868662406621557E-4</v>
      </c>
      <c r="AD41" s="42">
        <f>MAX((V41-U41),0)/5+V41/gfcf_lifespan!E$2</f>
        <v>1.3187402674023953E-5</v>
      </c>
      <c r="AE41" s="42">
        <f>MAX((W41-V41),0)/5+W41/gfcf_lifespan!F$2</f>
        <v>1.8625877686331187E-3</v>
      </c>
      <c r="AF41" s="42">
        <f>MAX((X41-W41),0)/5+X41/gfcf_lifespan!G$2</f>
        <v>2.1867633222503449E-4</v>
      </c>
      <c r="AG41" s="42">
        <f>MAX((Y41-X41),0)/5+Y41/gfcf_lifespan!H$2</f>
        <v>2.1867633222503443E-4</v>
      </c>
      <c r="AH41" s="42">
        <f>MAX((Z41-Y41),0)/5+Z41/gfcf_lifespan!I$2</f>
        <v>7.1483911636442948E-4</v>
      </c>
      <c r="AI41" s="42">
        <f>MAX((AA41-Z41),0)/5+AA41/gfcf_lifespan!J$2</f>
        <v>3.1627563635034436E-4</v>
      </c>
    </row>
    <row r="42" spans="1:35" ht="15" customHeight="1" x14ac:dyDescent="0.25">
      <c r="A42" s="9" t="s">
        <v>22</v>
      </c>
      <c r="B42" s="9" t="s">
        <v>31</v>
      </c>
      <c r="C42" s="9" t="s">
        <v>32</v>
      </c>
      <c r="D42" s="42">
        <f>euref_generation_EXIOBASE!D36</f>
        <v>0</v>
      </c>
      <c r="E42" s="42">
        <f>euref_generation_EXIOBASE!E36</f>
        <v>3439.8561081431021</v>
      </c>
      <c r="F42" s="42">
        <f>euref_generation_EXIOBASE!F36</f>
        <v>4066.4977215358826</v>
      </c>
      <c r="G42" s="42">
        <f>euref_generation_EXIOBASE!G36</f>
        <v>3856.105053493533</v>
      </c>
      <c r="H42" s="42">
        <f>euref_generation_EXIOBASE!H36</f>
        <v>4238.4705855755465</v>
      </c>
      <c r="I42" s="42">
        <f>euref_generation_EXIOBASE!I36</f>
        <v>4462.5526557264611</v>
      </c>
      <c r="J42" s="42">
        <f>euref_generation_EXIOBASE!J36</f>
        <v>4456.5364379503217</v>
      </c>
      <c r="K42" s="42">
        <f>euref_generation_EXIOBASE!K36</f>
        <v>4244.7730922610699</v>
      </c>
      <c r="L42" s="42">
        <f>xdet2015_el!A42</f>
        <v>0</v>
      </c>
      <c r="M42" s="44">
        <f t="shared" ref="M42:S42" si="8">IFERROR($L146*E42/$D146,0)</f>
        <v>317.48344922625307</v>
      </c>
      <c r="N42" s="44">
        <f t="shared" si="8"/>
        <v>375.3196884740745</v>
      </c>
      <c r="O42" s="44">
        <f t="shared" si="8"/>
        <v>355.9013791489042</v>
      </c>
      <c r="P42" s="44">
        <f t="shared" si="8"/>
        <v>391.1920204356876</v>
      </c>
      <c r="Q42" s="44">
        <f t="shared" si="8"/>
        <v>411.87380080808686</v>
      </c>
      <c r="R42" s="44">
        <f t="shared" si="8"/>
        <v>411.3185306133995</v>
      </c>
      <c r="S42" s="44">
        <f t="shared" si="8"/>
        <v>391.77371382587177</v>
      </c>
      <c r="T42" s="42">
        <f>euref_capacity_EXIOBASE!D36</f>
        <v>0</v>
      </c>
      <c r="U42" s="42">
        <f>euref_capacity_EXIOBASE!E36</f>
        <v>33.754733982655104</v>
      </c>
      <c r="V42" s="42">
        <f>euref_capacity_EXIOBASE!F36</f>
        <v>513.75473398265513</v>
      </c>
      <c r="W42" s="42">
        <f>euref_capacity_EXIOBASE!G36</f>
        <v>513.75473398265513</v>
      </c>
      <c r="X42" s="42">
        <f>euref_capacity_EXIOBASE!H36</f>
        <v>753.75473398265513</v>
      </c>
      <c r="Y42" s="42">
        <f>euref_capacity_EXIOBASE!I36</f>
        <v>993.75473398265513</v>
      </c>
      <c r="Z42" s="42">
        <f>euref_capacity_EXIOBASE!J36</f>
        <v>1233.7547339826551</v>
      </c>
      <c r="AA42" s="42">
        <f>euref_capacity_EXIOBASE!K36</f>
        <v>1254.8776882838943</v>
      </c>
      <c r="AB42" s="42">
        <f>capacity!T42+T42/gfcf_lifespan!C$3</f>
        <v>0</v>
      </c>
      <c r="AC42" s="42">
        <f>MAX((U42-T42),0)/5+U42/gfcf_lifespan!D$3</f>
        <v>7.8761045959528575</v>
      </c>
      <c r="AD42" s="42">
        <f>MAX((V42-U42),0)/5+V42/gfcf_lifespan!E$3</f>
        <v>113.12515779942184</v>
      </c>
      <c r="AE42" s="42">
        <f>MAX((W42-V42),0)/5+W42/gfcf_lifespan!F$3</f>
        <v>17.125157799421839</v>
      </c>
      <c r="AF42" s="42">
        <f>MAX((X42-W42),0)/5+X42/gfcf_lifespan!G$3</f>
        <v>73.125157799421842</v>
      </c>
      <c r="AG42" s="42">
        <f>MAX((Y42-X42),0)/5+Y42/gfcf_lifespan!H$3</f>
        <v>81.125157799421828</v>
      </c>
      <c r="AH42" s="42">
        <f>MAX((Z42-Y42),0)/5+Z42/gfcf_lifespan!I$3</f>
        <v>89.125157799421828</v>
      </c>
      <c r="AI42" s="42">
        <f>MAX((AA42-Z42),0)/5+AA42/gfcf_lifespan!J$3</f>
        <v>46.053847136377641</v>
      </c>
    </row>
    <row r="43" spans="1:35" ht="15" customHeight="1" x14ac:dyDescent="0.25">
      <c r="A43" s="9" t="s">
        <v>22</v>
      </c>
      <c r="B43" s="9" t="s">
        <v>33</v>
      </c>
      <c r="C43" s="9" t="s">
        <v>34</v>
      </c>
      <c r="D43" s="42">
        <f>euref_generation_EXIOBASE!D37</f>
        <v>0</v>
      </c>
      <c r="E43" s="42">
        <f>euref_generation_EXIOBASE!E37</f>
        <v>0</v>
      </c>
      <c r="F43" s="42">
        <f>euref_generation_EXIOBASE!F37</f>
        <v>0</v>
      </c>
      <c r="G43" s="42">
        <f>euref_generation_EXIOBASE!G37</f>
        <v>0</v>
      </c>
      <c r="H43" s="42">
        <f>euref_generation_EXIOBASE!H37</f>
        <v>0</v>
      </c>
      <c r="I43" s="42">
        <f>euref_generation_EXIOBASE!I37</f>
        <v>0</v>
      </c>
      <c r="J43" s="42">
        <f>euref_generation_EXIOBASE!J37</f>
        <v>0</v>
      </c>
      <c r="K43" s="42">
        <f>euref_generation_EXIOBASE!K37</f>
        <v>0</v>
      </c>
      <c r="L43" s="42">
        <f>xdet2015_el!A43</f>
        <v>0</v>
      </c>
      <c r="M43" s="42">
        <f t="shared" si="1"/>
        <v>0</v>
      </c>
      <c r="N43" s="42">
        <f t="shared" si="2"/>
        <v>0</v>
      </c>
      <c r="O43" s="42">
        <f t="shared" si="3"/>
        <v>0</v>
      </c>
      <c r="P43" s="42">
        <f t="shared" si="4"/>
        <v>0</v>
      </c>
      <c r="Q43" s="42">
        <f t="shared" si="5"/>
        <v>0</v>
      </c>
      <c r="R43" s="42">
        <f t="shared" si="6"/>
        <v>0</v>
      </c>
      <c r="S43" s="42">
        <f t="shared" si="7"/>
        <v>0</v>
      </c>
      <c r="T43" s="42">
        <f>euref_capacity_EXIOBASE!D37</f>
        <v>0</v>
      </c>
      <c r="U43" s="42">
        <f>euref_capacity_EXIOBASE!E37</f>
        <v>0</v>
      </c>
      <c r="V43" s="42">
        <f>euref_capacity_EXIOBASE!F37</f>
        <v>0</v>
      </c>
      <c r="W43" s="42">
        <f>euref_capacity_EXIOBASE!G37</f>
        <v>0</v>
      </c>
      <c r="X43" s="42">
        <f>euref_capacity_EXIOBASE!H37</f>
        <v>0</v>
      </c>
      <c r="Y43" s="42">
        <f>euref_capacity_EXIOBASE!I37</f>
        <v>0</v>
      </c>
      <c r="Z43" s="42">
        <f>euref_capacity_EXIOBASE!J37</f>
        <v>0</v>
      </c>
      <c r="AA43" s="42">
        <f>euref_capacity_EXIOBASE!K37</f>
        <v>0</v>
      </c>
      <c r="AB43" s="42">
        <f>capacity!T43+T43/gfcf_lifespan!C$4</f>
        <v>0</v>
      </c>
      <c r="AC43" s="42">
        <f>MAX((U43-T43),0)/5+U43/gfcf_lifespan!D$4</f>
        <v>0</v>
      </c>
      <c r="AD43" s="42">
        <f>MAX((V43-U43),0)/5+V43/gfcf_lifespan!E$4</f>
        <v>0</v>
      </c>
      <c r="AE43" s="42">
        <f>MAX((W43-V43),0)/5+W43/gfcf_lifespan!F$4</f>
        <v>0</v>
      </c>
      <c r="AF43" s="42">
        <f>MAX((X43-W43),0)/5+X43/gfcf_lifespan!G$4</f>
        <v>0</v>
      </c>
      <c r="AG43" s="42">
        <f>MAX((Y43-X43),0)/5+Y43/gfcf_lifespan!H$4</f>
        <v>0</v>
      </c>
      <c r="AH43" s="42">
        <f>MAX((Z43-Y43),0)/5+Z43/gfcf_lifespan!I$4</f>
        <v>0</v>
      </c>
      <c r="AI43" s="42">
        <f>MAX((AA43-Z43),0)/5+AA43/gfcf_lifespan!J$4</f>
        <v>0</v>
      </c>
    </row>
    <row r="44" spans="1:35" ht="15" customHeight="1" x14ac:dyDescent="0.25">
      <c r="A44" s="9" t="s">
        <v>22</v>
      </c>
      <c r="B44" s="9" t="s">
        <v>35</v>
      </c>
      <c r="C44" s="9" t="s">
        <v>36</v>
      </c>
      <c r="D44" s="42">
        <f>euref_generation_EXIOBASE!D38</f>
        <v>0</v>
      </c>
      <c r="E44" s="42">
        <f>euref_generation_EXIOBASE!E38</f>
        <v>0</v>
      </c>
      <c r="F44" s="42">
        <f>euref_generation_EXIOBASE!F38</f>
        <v>0</v>
      </c>
      <c r="G44" s="42">
        <f>euref_generation_EXIOBASE!G38</f>
        <v>0</v>
      </c>
      <c r="H44" s="42">
        <f>euref_generation_EXIOBASE!H38</f>
        <v>0</v>
      </c>
      <c r="I44" s="42">
        <f>euref_generation_EXIOBASE!I38</f>
        <v>0</v>
      </c>
      <c r="J44" s="42">
        <f>euref_generation_EXIOBASE!J38</f>
        <v>0</v>
      </c>
      <c r="K44" s="42">
        <f>euref_generation_EXIOBASE!K38</f>
        <v>0</v>
      </c>
      <c r="L44" s="42">
        <f>xdet2015_el!A44</f>
        <v>0</v>
      </c>
      <c r="M44" s="42">
        <f t="shared" si="1"/>
        <v>0</v>
      </c>
      <c r="N44" s="42">
        <f t="shared" si="2"/>
        <v>0</v>
      </c>
      <c r="O44" s="42">
        <f t="shared" si="3"/>
        <v>0</v>
      </c>
      <c r="P44" s="42">
        <f t="shared" si="4"/>
        <v>0</v>
      </c>
      <c r="Q44" s="42">
        <f t="shared" si="5"/>
        <v>0</v>
      </c>
      <c r="R44" s="42">
        <f t="shared" si="6"/>
        <v>0</v>
      </c>
      <c r="S44" s="42">
        <f t="shared" si="7"/>
        <v>0</v>
      </c>
      <c r="T44" s="42">
        <f>euref_capacity_EXIOBASE!D38</f>
        <v>0</v>
      </c>
      <c r="U44" s="42">
        <f>euref_capacity_EXIOBASE!E38</f>
        <v>0</v>
      </c>
      <c r="V44" s="42">
        <f>euref_capacity_EXIOBASE!F38</f>
        <v>0</v>
      </c>
      <c r="W44" s="42">
        <f>euref_capacity_EXIOBASE!G38</f>
        <v>0</v>
      </c>
      <c r="X44" s="42">
        <f>euref_capacity_EXIOBASE!H38</f>
        <v>0</v>
      </c>
      <c r="Y44" s="42">
        <f>euref_capacity_EXIOBASE!I38</f>
        <v>0</v>
      </c>
      <c r="Z44" s="42">
        <f>euref_capacity_EXIOBASE!J38</f>
        <v>0</v>
      </c>
      <c r="AA44" s="42">
        <f>euref_capacity_EXIOBASE!K38</f>
        <v>0</v>
      </c>
      <c r="AB44" s="42">
        <f>capacity!T44+T44/gfcf_lifespan!C$5</f>
        <v>0</v>
      </c>
      <c r="AC44" s="42">
        <f>MAX((U44-T44),0)/5+U44/gfcf_lifespan!D$5</f>
        <v>0</v>
      </c>
      <c r="AD44" s="42">
        <f>MAX((V44-U44),0)/5+V44/gfcf_lifespan!E$5</f>
        <v>0</v>
      </c>
      <c r="AE44" s="42">
        <f>MAX((W44-V44),0)/5+W44/gfcf_lifespan!F$5</f>
        <v>0</v>
      </c>
      <c r="AF44" s="42">
        <f>MAX((X44-W44),0)/5+X44/gfcf_lifespan!G$5</f>
        <v>0</v>
      </c>
      <c r="AG44" s="42">
        <f>MAX((Y44-X44),0)/5+Y44/gfcf_lifespan!H$5</f>
        <v>0</v>
      </c>
      <c r="AH44" s="42">
        <f>MAX((Z44-Y44),0)/5+Z44/gfcf_lifespan!I$5</f>
        <v>0</v>
      </c>
      <c r="AI44" s="42">
        <f>MAX((AA44-Z44),0)/5+AA44/gfcf_lifespan!J$5</f>
        <v>0</v>
      </c>
    </row>
    <row r="45" spans="1:35" ht="15" customHeight="1" x14ac:dyDescent="0.25">
      <c r="A45" s="9" t="s">
        <v>22</v>
      </c>
      <c r="B45" s="9" t="s">
        <v>79</v>
      </c>
      <c r="C45" s="9" t="s">
        <v>83</v>
      </c>
      <c r="D45" s="42">
        <f>euref_generation_EXIOBASE!D39*generation!$L45/(generation!$L45+generation!$L46)</f>
        <v>247.58687072390944</v>
      </c>
      <c r="E45" s="42">
        <f>euref_generation_EXIOBASE!E39*generation!$L45/(generation!$L45+generation!$L46)</f>
        <v>421.8698523266097</v>
      </c>
      <c r="F45" s="42">
        <f>euref_generation_EXIOBASE!F39*generation!$L45/(generation!$L45+generation!$L46)</f>
        <v>421.8698523266097</v>
      </c>
      <c r="G45" s="42">
        <f>euref_generation_EXIOBASE!G39*generation!$L45/(generation!$L45+generation!$L46)</f>
        <v>463.48068102392028</v>
      </c>
      <c r="H45" s="42">
        <f>euref_generation_EXIOBASE!H39*generation!$L45/(generation!$L45+generation!$L46)</f>
        <v>463.48068102392028</v>
      </c>
      <c r="I45" s="42">
        <f>euref_generation_EXIOBASE!I39*generation!$L45/(generation!$L45+generation!$L46)</f>
        <v>477.78112303120554</v>
      </c>
      <c r="J45" s="42">
        <f>euref_generation_EXIOBASE!J39*generation!$L45/(generation!$L45+generation!$L46)</f>
        <v>493.71350978805742</v>
      </c>
      <c r="K45" s="42">
        <f>euref_generation_EXIOBASE!K39*generation!$L45/(generation!$L45+generation!$L46)</f>
        <v>915.09182413895417</v>
      </c>
      <c r="L45" s="42">
        <f>xdet2015_el!A45</f>
        <v>11.110091353515999</v>
      </c>
      <c r="M45" s="42">
        <f t="shared" si="1"/>
        <v>18.930780073025549</v>
      </c>
      <c r="N45" s="42">
        <f t="shared" si="2"/>
        <v>18.930780073025549</v>
      </c>
      <c r="O45" s="42">
        <f t="shared" si="3"/>
        <v>20.798003915594119</v>
      </c>
      <c r="P45" s="42">
        <f t="shared" si="4"/>
        <v>20.798003915594119</v>
      </c>
      <c r="Q45" s="42">
        <f t="shared" si="5"/>
        <v>21.439714910333283</v>
      </c>
      <c r="R45" s="42">
        <f t="shared" si="6"/>
        <v>22.154656990382279</v>
      </c>
      <c r="S45" s="42">
        <f t="shared" si="7"/>
        <v>41.06338003026255</v>
      </c>
      <c r="T45" s="42">
        <f>euref_capacity_EXIOBASE!D39*capacity!$L45/(capacity!$L45+capacity!$L46)</f>
        <v>157.5</v>
      </c>
      <c r="U45" s="42">
        <f>euref_capacity_EXIOBASE!E39*capacity!$L45/(capacity!$L45+capacity!$L46)</f>
        <v>215.86036827213823</v>
      </c>
      <c r="V45" s="42">
        <f>euref_capacity_EXIOBASE!F39*capacity!$L45/(capacity!$L45+capacity!$L46)</f>
        <v>215.86036827213823</v>
      </c>
      <c r="W45" s="42">
        <f>euref_capacity_EXIOBASE!G39*capacity!$L45/(capacity!$L45+capacity!$L46)</f>
        <v>228.86036827213823</v>
      </c>
      <c r="X45" s="42">
        <f>euref_capacity_EXIOBASE!H39*capacity!$L45/(capacity!$L45+capacity!$L46)</f>
        <v>228.86036827213823</v>
      </c>
      <c r="Y45" s="42">
        <f>euref_capacity_EXIOBASE!I39*capacity!$L45/(capacity!$L45+capacity!$L46)</f>
        <v>228.86036827213823</v>
      </c>
      <c r="Z45" s="42">
        <f>euref_capacity_EXIOBASE!J39*capacity!$L45/(capacity!$L45+capacity!$L46)</f>
        <v>229.71087495658841</v>
      </c>
      <c r="AA45" s="42">
        <f>euref_capacity_EXIOBASE!K39*capacity!$L45/(capacity!$L45+capacity!$L46)</f>
        <v>416.55781519596189</v>
      </c>
      <c r="AB45" s="42">
        <f>capacity!T45+T45/gfcf_lifespan!C$6</f>
        <v>18.375</v>
      </c>
      <c r="AC45" s="42">
        <f>MAX((U45-T45),0)/5+U45/gfcf_lifespan!D$6</f>
        <v>21.483908575888474</v>
      </c>
      <c r="AD45" s="42">
        <f>MAX((V45-U45),0)/5+V45/gfcf_lifespan!E$6</f>
        <v>9.1855475860484361</v>
      </c>
      <c r="AE45" s="42">
        <f>MAX((W45-V45),0)/5+W45/gfcf_lifespan!F$6</f>
        <v>11.754414730885529</v>
      </c>
      <c r="AF45" s="42">
        <f>MAX((X45-W45),0)/5+X45/gfcf_lifespan!G$6</f>
        <v>9.154414730885529</v>
      </c>
      <c r="AG45" s="42">
        <f>MAX((Y45-X45),0)/5+Y45/gfcf_lifespan!H$6</f>
        <v>9.154414730885529</v>
      </c>
      <c r="AH45" s="42">
        <f>MAX((Z45-Y45),0)/5+Z45/gfcf_lifespan!I$6</f>
        <v>9.3585363351535733</v>
      </c>
      <c r="AI45" s="42">
        <f>MAX((AA45-Z45),0)/5+AA45/gfcf_lifespan!J$6</f>
        <v>54.031700655713166</v>
      </c>
    </row>
    <row r="46" spans="1:35" ht="15" customHeight="1" x14ac:dyDescent="0.25">
      <c r="A46" s="9" t="s">
        <v>22</v>
      </c>
      <c r="B46" s="9" t="s">
        <v>78</v>
      </c>
      <c r="C46" s="9" t="s">
        <v>84</v>
      </c>
      <c r="D46" s="42">
        <f>euref_generation_EXIOBASE!D39*generation!$L46/(generation!$L45+generation!$L46)</f>
        <v>0</v>
      </c>
      <c r="E46" s="42">
        <f>euref_generation_EXIOBASE!E39*generation!$L46/(generation!$L45+generation!$L46)</f>
        <v>0</v>
      </c>
      <c r="F46" s="42">
        <f>euref_generation_EXIOBASE!F39*generation!$L46/(generation!$L45+generation!$L46)</f>
        <v>0</v>
      </c>
      <c r="G46" s="42">
        <f>euref_generation_EXIOBASE!G39*generation!$L46/(generation!$L45+generation!$L46)</f>
        <v>0</v>
      </c>
      <c r="H46" s="42">
        <f>euref_generation_EXIOBASE!H39*generation!$L46/(generation!$L45+generation!$L46)</f>
        <v>0</v>
      </c>
      <c r="I46" s="42">
        <f>euref_generation_EXIOBASE!I39*generation!$L46/(generation!$L45+generation!$L46)</f>
        <v>0</v>
      </c>
      <c r="J46" s="42">
        <f>euref_generation_EXIOBASE!J39*generation!$L46/(generation!$L45+generation!$L46)</f>
        <v>0</v>
      </c>
      <c r="K46" s="42">
        <f>euref_generation_EXIOBASE!K39*generation!$L46/(generation!$L45+generation!$L46)</f>
        <v>0</v>
      </c>
      <c r="L46" s="42">
        <f>xdet2015_el!A46</f>
        <v>0</v>
      </c>
      <c r="M46" s="42">
        <f t="shared" si="1"/>
        <v>0</v>
      </c>
      <c r="N46" s="42">
        <f t="shared" si="2"/>
        <v>0</v>
      </c>
      <c r="O46" s="42">
        <f t="shared" si="3"/>
        <v>0</v>
      </c>
      <c r="P46" s="42">
        <f t="shared" si="4"/>
        <v>0</v>
      </c>
      <c r="Q46" s="42">
        <f t="shared" si="5"/>
        <v>0</v>
      </c>
      <c r="R46" s="42">
        <f t="shared" si="6"/>
        <v>0</v>
      </c>
      <c r="S46" s="42">
        <f t="shared" si="7"/>
        <v>0</v>
      </c>
      <c r="T46" s="42">
        <f>euref_capacity_EXIOBASE!D39*capacity!$L46/(capacity!$L45+capacity!$L46)</f>
        <v>0</v>
      </c>
      <c r="U46" s="42">
        <f>euref_capacity_EXIOBASE!E39*capacity!$L46/(capacity!$L45+capacity!$L46)</f>
        <v>0</v>
      </c>
      <c r="V46" s="42">
        <f>euref_capacity_EXIOBASE!F39*capacity!$L46/(capacity!$L45+capacity!$L46)</f>
        <v>0</v>
      </c>
      <c r="W46" s="42">
        <f>euref_capacity_EXIOBASE!G39*capacity!$L46/(capacity!$L45+capacity!$L46)</f>
        <v>0</v>
      </c>
      <c r="X46" s="42">
        <f>euref_capacity_EXIOBASE!H39*capacity!$L46/(capacity!$L45+capacity!$L46)</f>
        <v>0</v>
      </c>
      <c r="Y46" s="42">
        <f>euref_capacity_EXIOBASE!I39*capacity!$L46/(capacity!$L45+capacity!$L46)</f>
        <v>0</v>
      </c>
      <c r="Z46" s="42">
        <f>euref_capacity_EXIOBASE!J39*capacity!$L46/(capacity!$L45+capacity!$L46)</f>
        <v>0</v>
      </c>
      <c r="AA46" s="42">
        <f>euref_capacity_EXIOBASE!K39*capacity!$L46/(capacity!$L45+capacity!$L46)</f>
        <v>0</v>
      </c>
      <c r="AB46" s="42">
        <f>capacity!T46+T46/gfcf_lifespan!C$7</f>
        <v>0</v>
      </c>
      <c r="AC46" s="42">
        <f>MAX((U46-T46),0)/5+U46/gfcf_lifespan!D$7</f>
        <v>0</v>
      </c>
      <c r="AD46" s="42">
        <f>MAX((V46-U46),0)/5+V46/gfcf_lifespan!E$7</f>
        <v>0</v>
      </c>
      <c r="AE46" s="42">
        <f>MAX((W46-V46),0)/5+W46/gfcf_lifespan!F$7</f>
        <v>0</v>
      </c>
      <c r="AF46" s="42">
        <f>MAX((X46-W46),0)/5+X46/gfcf_lifespan!G$7</f>
        <v>0</v>
      </c>
      <c r="AG46" s="42">
        <f>MAX((Y46-X46),0)/5+Y46/gfcf_lifespan!H$7</f>
        <v>0</v>
      </c>
      <c r="AH46" s="42">
        <f>MAX((Z46-Y46),0)/5+Z46/gfcf_lifespan!I$7</f>
        <v>0</v>
      </c>
      <c r="AI46" s="42">
        <f>MAX((AA46-Z46),0)/5+AA46/gfcf_lifespan!J$7</f>
        <v>0</v>
      </c>
    </row>
    <row r="47" spans="1:35" ht="15" customHeight="1" x14ac:dyDescent="0.25">
      <c r="A47" s="9" t="s">
        <v>22</v>
      </c>
      <c r="B47" s="9" t="s">
        <v>37</v>
      </c>
      <c r="C47" s="9" t="s">
        <v>38</v>
      </c>
      <c r="D47" s="42">
        <f>euref_generation_EXIOBASE!D40</f>
        <v>4086.276102743197</v>
      </c>
      <c r="E47" s="42">
        <f>euref_generation_EXIOBASE!E40</f>
        <v>423.4272033259947</v>
      </c>
      <c r="F47" s="42">
        <f>euref_generation_EXIOBASE!F40</f>
        <v>22.366693389962784</v>
      </c>
      <c r="G47" s="42">
        <f>euref_generation_EXIOBASE!G40</f>
        <v>22.978141427953233</v>
      </c>
      <c r="H47" s="42">
        <f>euref_generation_EXIOBASE!H40</f>
        <v>23.980764997101549</v>
      </c>
      <c r="I47" s="42">
        <f>euref_generation_EXIOBASE!I40</f>
        <v>24.410249484886204</v>
      </c>
      <c r="J47" s="42">
        <f>euref_generation_EXIOBASE!J40</f>
        <v>24.561973616032386</v>
      </c>
      <c r="K47" s="42">
        <f>euref_generation_EXIOBASE!K40</f>
        <v>24.677134162088588</v>
      </c>
      <c r="L47" s="42">
        <f>xdet2015_el!A47</f>
        <v>347.25557160300599</v>
      </c>
      <c r="M47" s="42">
        <f t="shared" si="1"/>
        <v>35.983240443425103</v>
      </c>
      <c r="N47" s="42">
        <f t="shared" si="2"/>
        <v>1.9007425594140814</v>
      </c>
      <c r="O47" s="42">
        <f t="shared" si="3"/>
        <v>1.9527039865421625</v>
      </c>
      <c r="P47" s="42">
        <f t="shared" si="4"/>
        <v>2.0379078767965466</v>
      </c>
      <c r="Q47" s="42">
        <f t="shared" si="5"/>
        <v>2.0744058709482793</v>
      </c>
      <c r="R47" s="42">
        <f t="shared" si="6"/>
        <v>2.0872995297619279</v>
      </c>
      <c r="S47" s="42">
        <f t="shared" si="7"/>
        <v>2.0970859808585671</v>
      </c>
      <c r="T47" s="42">
        <f>euref_capacity_EXIOBASE!D40</f>
        <v>1451.77592</v>
      </c>
      <c r="U47" s="42">
        <f>euref_capacity_EXIOBASE!E40</f>
        <v>1381.8259200000002</v>
      </c>
      <c r="V47" s="42">
        <f>euref_capacity_EXIOBASE!F40</f>
        <v>930.3086790117685</v>
      </c>
      <c r="W47" s="42">
        <f>euref_capacity_EXIOBASE!G40</f>
        <v>930.38775962468185</v>
      </c>
      <c r="X47" s="42">
        <f>euref_capacity_EXIOBASE!H40</f>
        <v>930.51743227295844</v>
      </c>
      <c r="Y47" s="42">
        <f>euref_capacity_EXIOBASE!I40</f>
        <v>710.14817893337852</v>
      </c>
      <c r="Z47" s="42">
        <f>euref_capacity_EXIOBASE!J40</f>
        <v>237.54808919249791</v>
      </c>
      <c r="AA47" s="42">
        <f>euref_capacity_EXIOBASE!K40</f>
        <v>184.21298328978787</v>
      </c>
      <c r="AB47" s="42">
        <f>capacity!T47+T47/gfcf_lifespan!C$8</f>
        <v>129.47931199999999</v>
      </c>
      <c r="AC47" s="42">
        <f>MAX((U47-T47),0)/5+U47/gfcf_lifespan!D$8</f>
        <v>39.480740571428576</v>
      </c>
      <c r="AD47" s="42">
        <f>MAX((V47-U47),0)/5+V47/gfcf_lifespan!E$8</f>
        <v>26.580247971764816</v>
      </c>
      <c r="AE47" s="42">
        <f>MAX((W47-V47),0)/5+W47/gfcf_lifespan!F$8</f>
        <v>26.598323540430723</v>
      </c>
      <c r="AF47" s="42">
        <f>MAX((X47-W47),0)/5+X47/gfcf_lifespan!G$8</f>
        <v>26.612146880311276</v>
      </c>
      <c r="AG47" s="42">
        <f>MAX((Y47-X47),0)/5+Y47/gfcf_lifespan!H$8</f>
        <v>20.289947969525102</v>
      </c>
      <c r="AH47" s="42">
        <f>MAX((Z47-Y47),0)/5+Z47/gfcf_lifespan!I$8</f>
        <v>6.7870882626427971</v>
      </c>
      <c r="AI47" s="42">
        <f>MAX((AA47-Z47),0)/5+AA47/gfcf_lifespan!J$8</f>
        <v>5.2632280939939395</v>
      </c>
    </row>
    <row r="48" spans="1:35" ht="15" customHeight="1" x14ac:dyDescent="0.25">
      <c r="A48" s="9" t="s">
        <v>22</v>
      </c>
      <c r="B48" s="9" t="s">
        <v>39</v>
      </c>
      <c r="C48" s="9" t="s">
        <v>40</v>
      </c>
      <c r="D48" s="42">
        <f>euref_generation_EXIOBASE!D41</f>
        <v>44.507670904396527</v>
      </c>
      <c r="E48" s="42">
        <f>euref_generation_EXIOBASE!E41</f>
        <v>59.045242480396972</v>
      </c>
      <c r="F48" s="42">
        <f>euref_generation_EXIOBASE!F41</f>
        <v>106.05979848313079</v>
      </c>
      <c r="G48" s="42">
        <f>euref_generation_EXIOBASE!G41</f>
        <v>171.80350911739311</v>
      </c>
      <c r="H48" s="42">
        <f>euref_generation_EXIOBASE!H41</f>
        <v>151.08866688731811</v>
      </c>
      <c r="I48" s="42">
        <f>euref_generation_EXIOBASE!I41</f>
        <v>173.6640126442262</v>
      </c>
      <c r="J48" s="42">
        <f>euref_generation_EXIOBASE!J41</f>
        <v>208.0219998766371</v>
      </c>
      <c r="K48" s="42">
        <f>euref_generation_EXIOBASE!K41</f>
        <v>226.41410272843788</v>
      </c>
      <c r="L48" s="42">
        <f>xdet2015_el!A48</f>
        <v>16.7349250768732</v>
      </c>
      <c r="M48" s="42">
        <f t="shared" si="1"/>
        <v>22.201065321475774</v>
      </c>
      <c r="N48" s="42">
        <f t="shared" si="2"/>
        <v>39.878581494322503</v>
      </c>
      <c r="O48" s="42">
        <f t="shared" si="3"/>
        <v>64.598276984641473</v>
      </c>
      <c r="P48" s="42">
        <f t="shared" si="4"/>
        <v>56.809477309093637</v>
      </c>
      <c r="Q48" s="42">
        <f t="shared" si="5"/>
        <v>65.297828016949808</v>
      </c>
      <c r="R48" s="42">
        <f t="shared" si="6"/>
        <v>78.216462725147167</v>
      </c>
      <c r="S48" s="42">
        <f t="shared" si="7"/>
        <v>85.131910264340419</v>
      </c>
      <c r="T48" s="42">
        <f>euref_capacity_EXIOBASE!D41</f>
        <v>10.400000000000002</v>
      </c>
      <c r="U48" s="42">
        <f>euref_capacity_EXIOBASE!E41</f>
        <v>10.498343510047155</v>
      </c>
      <c r="V48" s="42">
        <f>euref_capacity_EXIOBASE!F41</f>
        <v>10.498886480660026</v>
      </c>
      <c r="W48" s="42">
        <f>euref_capacity_EXIOBASE!G41</f>
        <v>10.50576356555734</v>
      </c>
      <c r="X48" s="42">
        <f>euref_capacity_EXIOBASE!H41</f>
        <v>10.505893149245377</v>
      </c>
      <c r="Y48" s="42">
        <f>euref_capacity_EXIOBASE!I41</f>
        <v>10.530350458261838</v>
      </c>
      <c r="Z48" s="42">
        <f>euref_capacity_EXIOBASE!J41</f>
        <v>10.534879202357086</v>
      </c>
      <c r="AA48" s="42">
        <f>euref_capacity_EXIOBASE!K41</f>
        <v>10.71444868421961</v>
      </c>
      <c r="AB48" s="42">
        <f>capacity!T48+T48/gfcf_lifespan!C$9</f>
        <v>0.41600000000000009</v>
      </c>
      <c r="AC48" s="42">
        <f>MAX((U48-T48),0)/5+U48/gfcf_lifespan!D$9</f>
        <v>0.43960244241131674</v>
      </c>
      <c r="AD48" s="42">
        <f>MAX((V48-U48),0)/5+V48/gfcf_lifespan!E$9</f>
        <v>0.42006405334897529</v>
      </c>
      <c r="AE48" s="42">
        <f>MAX((W48-V48),0)/5+W48/gfcf_lifespan!F$9</f>
        <v>0.42160595960175629</v>
      </c>
      <c r="AF48" s="42">
        <f>MAX((X48-W48),0)/5+X48/gfcf_lifespan!G$9</f>
        <v>0.42026164270742261</v>
      </c>
      <c r="AG48" s="42">
        <f>MAX((Y48-X48),0)/5+Y48/gfcf_lifespan!H$9</f>
        <v>0.42610548013376559</v>
      </c>
      <c r="AH48" s="42">
        <f>MAX((Z48-Y48),0)/5+Z48/gfcf_lifespan!I$9</f>
        <v>0.4223009169133331</v>
      </c>
      <c r="AI48" s="42">
        <f>MAX((AA48-Z48),0)/5+AA48/gfcf_lifespan!J$9</f>
        <v>0.46449184374128921</v>
      </c>
    </row>
    <row r="49" spans="1:35" ht="15" customHeight="1" x14ac:dyDescent="0.25">
      <c r="A49" s="9" t="s">
        <v>22</v>
      </c>
      <c r="B49" s="9" t="s">
        <v>80</v>
      </c>
      <c r="C49" s="9" t="s">
        <v>85</v>
      </c>
      <c r="D49" s="42">
        <f>euref_generation_EXIOBASE!D42*generation!$L49/(generation!$L49+generation!$L50)</f>
        <v>183.57709063978885</v>
      </c>
      <c r="E49" s="42">
        <f>euref_generation_EXIOBASE!E42*generation!$L49/(generation!$L49+generation!$L50)</f>
        <v>543.43126557649941</v>
      </c>
      <c r="F49" s="42">
        <f>euref_generation_EXIOBASE!F42*generation!$L49/(generation!$L49+generation!$L50)</f>
        <v>626.20851523217925</v>
      </c>
      <c r="G49" s="42">
        <f>euref_generation_EXIOBASE!G42*generation!$L49/(generation!$L49+generation!$L50)</f>
        <v>922.79617977514783</v>
      </c>
      <c r="H49" s="42">
        <f>euref_generation_EXIOBASE!H42*generation!$L49/(generation!$L49+generation!$L50)</f>
        <v>923.15529202067137</v>
      </c>
      <c r="I49" s="42">
        <f>euref_generation_EXIOBASE!I42*generation!$L49/(generation!$L49+generation!$L50)</f>
        <v>1031.7387585657259</v>
      </c>
      <c r="J49" s="42">
        <f>euref_generation_EXIOBASE!J42*generation!$L49/(generation!$L49+generation!$L50)</f>
        <v>1565.0826281385489</v>
      </c>
      <c r="K49" s="42">
        <f>euref_generation_EXIOBASE!K42*generation!$L49/(generation!$L49+generation!$L50)</f>
        <v>1750.2507769385631</v>
      </c>
      <c r="L49" s="42">
        <f>xdet2015_el!A49</f>
        <v>3.1791485145372298</v>
      </c>
      <c r="M49" s="42">
        <f t="shared" si="1"/>
        <v>9.4110256061338902</v>
      </c>
      <c r="N49" s="42">
        <f t="shared" si="2"/>
        <v>10.844544186056813</v>
      </c>
      <c r="O49" s="42">
        <f t="shared" si="3"/>
        <v>15.980785477798255</v>
      </c>
      <c r="P49" s="42">
        <f t="shared" si="4"/>
        <v>15.987004506316081</v>
      </c>
      <c r="Q49" s="42">
        <f t="shared" si="5"/>
        <v>17.867429591858826</v>
      </c>
      <c r="R49" s="42">
        <f t="shared" si="6"/>
        <v>27.103763846752368</v>
      </c>
      <c r="S49" s="42">
        <f t="shared" si="7"/>
        <v>30.310465963806088</v>
      </c>
      <c r="T49" s="42">
        <f>euref_capacity_EXIOBASE!D42*capacity!$L49/(capacity!$L49+capacity!$L50)</f>
        <v>75.543598918635411</v>
      </c>
      <c r="U49" s="42">
        <f>euref_capacity_EXIOBASE!E42*capacity!$L49/(capacity!$L49+capacity!$L50)</f>
        <v>189.23681543062963</v>
      </c>
      <c r="V49" s="42">
        <f>euref_capacity_EXIOBASE!F42*capacity!$L49/(capacity!$L49+capacity!$L50)</f>
        <v>213.73307747955033</v>
      </c>
      <c r="W49" s="42">
        <f>euref_capacity_EXIOBASE!G42*capacity!$L49/(capacity!$L49+capacity!$L50)</f>
        <v>296.27389049501789</v>
      </c>
      <c r="X49" s="42">
        <f>euref_capacity_EXIOBASE!H42*capacity!$L49/(capacity!$L49+capacity!$L50)</f>
        <v>296.27389049501789</v>
      </c>
      <c r="Y49" s="42">
        <f>euref_capacity_EXIOBASE!I42*capacity!$L49/(capacity!$L49+capacity!$L50)</f>
        <v>323.07639698579123</v>
      </c>
      <c r="Z49" s="42">
        <f>euref_capacity_EXIOBASE!J42*capacity!$L49/(capacity!$L49+capacity!$L50)</f>
        <v>444.04959073718754</v>
      </c>
      <c r="AA49" s="42">
        <f>euref_capacity_EXIOBASE!K42*capacity!$L49/(capacity!$L49+capacity!$L50)</f>
        <v>500.46395147707057</v>
      </c>
      <c r="AB49" s="42">
        <f>capacity!T49+T49/gfcf_lifespan!C$10</f>
        <v>9.7417229469627369</v>
      </c>
      <c r="AC49" s="42">
        <f>MAX((U49-T49),0)/5+U49/gfcf_lifespan!D$10</f>
        <v>30.308115919624029</v>
      </c>
      <c r="AD49" s="42">
        <f>MAX((V49-U49),0)/5+V49/gfcf_lifespan!E$10</f>
        <v>13.448575508966153</v>
      </c>
      <c r="AE49" s="42">
        <f>MAX((W49-V49),0)/5+W49/gfcf_lifespan!F$10</f>
        <v>28.359118222894232</v>
      </c>
      <c r="AF49" s="42">
        <f>MAX((X49-W49),0)/5+X49/gfcf_lifespan!G$10</f>
        <v>11.850955619800716</v>
      </c>
      <c r="AG49" s="42">
        <f>MAX((Y49-X49),0)/5+Y49/gfcf_lifespan!H$10</f>
        <v>18.283557177586317</v>
      </c>
      <c r="AH49" s="42">
        <f>MAX((Z49-Y49),0)/5+Z49/gfcf_lifespan!I$10</f>
        <v>41.956622379766763</v>
      </c>
      <c r="AI49" s="42">
        <f>MAX((AA49-Z49),0)/5+AA49/gfcf_lifespan!J$10</f>
        <v>31.301430207059425</v>
      </c>
    </row>
    <row r="50" spans="1:35" ht="15" customHeight="1" x14ac:dyDescent="0.25">
      <c r="A50" s="9" t="s">
        <v>22</v>
      </c>
      <c r="B50" s="9" t="s">
        <v>81</v>
      </c>
      <c r="C50" s="9" t="s">
        <v>86</v>
      </c>
      <c r="D50" s="42">
        <f>euref_generation_EXIOBASE!D42*generation!$L50/(generation!$L49+generation!$L50)</f>
        <v>11.115476843566471</v>
      </c>
      <c r="E50" s="42">
        <f>euref_generation_EXIOBASE!E42*generation!$L50/(generation!$L49+generation!$L50)</f>
        <v>32.904419759206995</v>
      </c>
      <c r="F50" s="42">
        <f>euref_generation_EXIOBASE!F42*generation!$L50/(generation!$L49+generation!$L50)</f>
        <v>37.916529922382239</v>
      </c>
      <c r="G50" s="42">
        <f>euref_generation_EXIOBASE!G42*generation!$L50/(generation!$L49+generation!$L50)</f>
        <v>55.874725609139091</v>
      </c>
      <c r="H50" s="42">
        <f>euref_generation_EXIOBASE!H42*generation!$L50/(generation!$L49+generation!$L50)</f>
        <v>55.89646962869756</v>
      </c>
      <c r="I50" s="42">
        <f>euref_generation_EXIOBASE!I42*generation!$L50/(generation!$L49+generation!$L50)</f>
        <v>62.471129918657127</v>
      </c>
      <c r="J50" s="42">
        <f>euref_generation_EXIOBASE!J42*generation!$L50/(generation!$L49+generation!$L50)</f>
        <v>94.764764223644434</v>
      </c>
      <c r="K50" s="42">
        <f>euref_generation_EXIOBASE!K42*generation!$L50/(generation!$L49+generation!$L50)</f>
        <v>105.97657863348957</v>
      </c>
      <c r="L50" s="42">
        <f>xdet2015_el!A50</f>
        <v>0.19249543378447101</v>
      </c>
      <c r="M50" s="42">
        <f t="shared" si="1"/>
        <v>0.56983165401859459</v>
      </c>
      <c r="N50" s="42">
        <f t="shared" si="2"/>
        <v>0.65663029825259311</v>
      </c>
      <c r="O50" s="42">
        <f t="shared" si="3"/>
        <v>0.96762646309184408</v>
      </c>
      <c r="P50" s="42">
        <f t="shared" si="4"/>
        <v>0.96800302133905491</v>
      </c>
      <c r="Q50" s="42">
        <f t="shared" si="5"/>
        <v>1.0818615721068356</v>
      </c>
      <c r="R50" s="42">
        <f t="shared" si="6"/>
        <v>1.6411157751879732</v>
      </c>
      <c r="S50" s="42">
        <f t="shared" si="7"/>
        <v>1.835279562194851</v>
      </c>
      <c r="T50" s="42">
        <f>euref_capacity_EXIOBASE!D42*capacity!$L50/(capacity!$L49+capacity!$L50)</f>
        <v>59.356106622602965</v>
      </c>
      <c r="U50" s="42">
        <f>euref_capacity_EXIOBASE!E42*capacity!$L50/(capacity!$L49+capacity!$L50)</f>
        <v>148.68712577117429</v>
      </c>
      <c r="V50" s="42">
        <f>euref_capacity_EXIOBASE!F42*capacity!$L50/(capacity!$L49+capacity!$L50)</f>
        <v>167.93432557161009</v>
      </c>
      <c r="W50" s="42">
        <f>euref_capacity_EXIOBASE!G42*capacity!$L50/(capacity!$L49+capacity!$L50)</f>
        <v>232.78828233556101</v>
      </c>
      <c r="X50" s="42">
        <f>euref_capacity_EXIOBASE!H42*capacity!$L50/(capacity!$L49+capacity!$L50)</f>
        <v>232.78828233556101</v>
      </c>
      <c r="Y50" s="42">
        <f>euref_capacity_EXIOBASE!I42*capacity!$L50/(capacity!$L49+capacity!$L50)</f>
        <v>253.84754421601266</v>
      </c>
      <c r="Z50" s="42">
        <f>euref_capacity_EXIOBASE!J42*capacity!$L50/(capacity!$L49+capacity!$L50)</f>
        <v>348.89858612518191</v>
      </c>
      <c r="AA50" s="42">
        <f>euref_capacity_EXIOBASE!K42*capacity!$L50/(capacity!$L49+capacity!$L50)</f>
        <v>393.22447023786549</v>
      </c>
      <c r="AB50" s="42">
        <f>capacity!T50+T50/gfcf_lifespan!C$11</f>
        <v>7.6542652746867947</v>
      </c>
      <c r="AC50" s="42">
        <f>MAX((U50-T50),0)/5+U50/gfcf_lifespan!D$11</f>
        <v>23.813688860561236</v>
      </c>
      <c r="AD50" s="42">
        <f>MAX((V50-U50),0)/5+V50/gfcf_lifespan!E$11</f>
        <v>10.566812982951562</v>
      </c>
      <c r="AE50" s="42">
        <f>MAX((W50-V50),0)/5+W50/gfcf_lifespan!F$11</f>
        <v>22.282322646212624</v>
      </c>
      <c r="AF50" s="42">
        <f>MAX((X50-W50),0)/5+X50/gfcf_lifespan!G$11</f>
        <v>9.3115312934224406</v>
      </c>
      <c r="AG50" s="42">
        <f>MAX((Y50-X50),0)/5+Y50/gfcf_lifespan!H$11</f>
        <v>14.36575414473084</v>
      </c>
      <c r="AH50" s="42">
        <f>MAX((Z50-Y50),0)/5+Z50/gfcf_lifespan!I$11</f>
        <v>32.966151826841127</v>
      </c>
      <c r="AI50" s="42">
        <f>MAX((AA50-Z50),0)/5+AA50/gfcf_lifespan!J$11</f>
        <v>24.594155632051336</v>
      </c>
    </row>
    <row r="51" spans="1:35" ht="15" customHeight="1" x14ac:dyDescent="0.25">
      <c r="A51" s="9" t="s">
        <v>22</v>
      </c>
      <c r="B51" s="9" t="s">
        <v>41</v>
      </c>
      <c r="C51" s="9" t="s">
        <v>42</v>
      </c>
      <c r="D51" s="42">
        <f>euref_generation_EXIOBASE!D43</f>
        <v>0</v>
      </c>
      <c r="E51" s="42">
        <f>euref_generation_EXIOBASE!E43</f>
        <v>0</v>
      </c>
      <c r="F51" s="42">
        <f>euref_generation_EXIOBASE!F43</f>
        <v>0</v>
      </c>
      <c r="G51" s="42">
        <f>euref_generation_EXIOBASE!G43</f>
        <v>0</v>
      </c>
      <c r="H51" s="42">
        <f>euref_generation_EXIOBASE!H43</f>
        <v>0</v>
      </c>
      <c r="I51" s="42">
        <f>euref_generation_EXIOBASE!I43</f>
        <v>0</v>
      </c>
      <c r="J51" s="42">
        <f>euref_generation_EXIOBASE!J43</f>
        <v>0</v>
      </c>
      <c r="K51" s="42">
        <f>euref_generation_EXIOBASE!K43</f>
        <v>0</v>
      </c>
      <c r="L51" s="42">
        <f>xdet2015_el!A51</f>
        <v>0</v>
      </c>
      <c r="M51" s="42">
        <f t="shared" si="1"/>
        <v>0</v>
      </c>
      <c r="N51" s="42">
        <f t="shared" si="2"/>
        <v>0</v>
      </c>
      <c r="O51" s="42">
        <f t="shared" si="3"/>
        <v>0</v>
      </c>
      <c r="P51" s="42">
        <f t="shared" si="4"/>
        <v>0</v>
      </c>
      <c r="Q51" s="42">
        <f t="shared" si="5"/>
        <v>0</v>
      </c>
      <c r="R51" s="42">
        <f t="shared" si="6"/>
        <v>0</v>
      </c>
      <c r="S51" s="42">
        <f t="shared" si="7"/>
        <v>0</v>
      </c>
      <c r="T51" s="42">
        <f>euref_capacity_EXIOBASE!D43</f>
        <v>0</v>
      </c>
      <c r="U51" s="42">
        <f>euref_capacity_EXIOBASE!E43</f>
        <v>0</v>
      </c>
      <c r="V51" s="42">
        <f>euref_capacity_EXIOBASE!F43</f>
        <v>0</v>
      </c>
      <c r="W51" s="42">
        <f>euref_capacity_EXIOBASE!G43</f>
        <v>0</v>
      </c>
      <c r="X51" s="42">
        <f>euref_capacity_EXIOBASE!H43</f>
        <v>0</v>
      </c>
      <c r="Y51" s="42">
        <f>euref_capacity_EXIOBASE!I43</f>
        <v>0</v>
      </c>
      <c r="Z51" s="42">
        <f>euref_capacity_EXIOBASE!J43</f>
        <v>0</v>
      </c>
      <c r="AA51" s="42">
        <f>euref_capacity_EXIOBASE!K43</f>
        <v>0</v>
      </c>
      <c r="AB51" s="42">
        <f>capacity!T51+T51/gfcf_lifespan!C$12</f>
        <v>0</v>
      </c>
      <c r="AC51" s="42">
        <f>MAX((U51-T51),0)/5+U51/gfcf_lifespan!D$12</f>
        <v>0</v>
      </c>
      <c r="AD51" s="42">
        <f>MAX((V51-U51),0)/5+V51/gfcf_lifespan!E$12</f>
        <v>0</v>
      </c>
      <c r="AE51" s="42">
        <f>MAX((W51-V51),0)/5+W51/gfcf_lifespan!F$12</f>
        <v>0</v>
      </c>
      <c r="AF51" s="42">
        <f>MAX((X51-W51),0)/5+X51/gfcf_lifespan!G$12</f>
        <v>0</v>
      </c>
      <c r="AG51" s="42">
        <f>MAX((Y51-X51),0)/5+Y51/gfcf_lifespan!H$12</f>
        <v>0</v>
      </c>
      <c r="AH51" s="42">
        <f>MAX((Z51-Y51),0)/5+Z51/gfcf_lifespan!I$12</f>
        <v>0</v>
      </c>
      <c r="AI51" s="42">
        <f>MAX((AA51-Z51),0)/5+AA51/gfcf_lifespan!J$12</f>
        <v>0</v>
      </c>
    </row>
    <row r="52" spans="1:35" ht="15" customHeight="1" x14ac:dyDescent="0.25">
      <c r="A52" s="9" t="s">
        <v>22</v>
      </c>
      <c r="B52" s="9" t="s">
        <v>43</v>
      </c>
      <c r="C52" s="9" t="s">
        <v>44</v>
      </c>
      <c r="D52" s="42">
        <f>euref_generation_EXIOBASE!D44</f>
        <v>0</v>
      </c>
      <c r="E52" s="42">
        <f>euref_generation_EXIOBASE!E44</f>
        <v>0</v>
      </c>
      <c r="F52" s="42">
        <f>euref_generation_EXIOBASE!F44</f>
        <v>0</v>
      </c>
      <c r="G52" s="42">
        <f>euref_generation_EXIOBASE!G44</f>
        <v>0</v>
      </c>
      <c r="H52" s="42">
        <f>euref_generation_EXIOBASE!H44</f>
        <v>0</v>
      </c>
      <c r="I52" s="42">
        <f>euref_generation_EXIOBASE!I44</f>
        <v>0</v>
      </c>
      <c r="J52" s="42">
        <f>euref_generation_EXIOBASE!J44</f>
        <v>0</v>
      </c>
      <c r="K52" s="42">
        <f>euref_generation_EXIOBASE!K44</f>
        <v>0</v>
      </c>
      <c r="L52" s="42">
        <f>xdet2015_el!A52</f>
        <v>0</v>
      </c>
      <c r="M52" s="42">
        <f t="shared" si="1"/>
        <v>0</v>
      </c>
      <c r="N52" s="42">
        <f t="shared" si="2"/>
        <v>0</v>
      </c>
      <c r="O52" s="42">
        <f t="shared" si="3"/>
        <v>0</v>
      </c>
      <c r="P52" s="42">
        <f t="shared" si="4"/>
        <v>0</v>
      </c>
      <c r="Q52" s="42">
        <f t="shared" si="5"/>
        <v>0</v>
      </c>
      <c r="R52" s="42">
        <f t="shared" si="6"/>
        <v>0</v>
      </c>
      <c r="S52" s="42">
        <f t="shared" si="7"/>
        <v>0</v>
      </c>
      <c r="T52" s="42">
        <f>euref_capacity_EXIOBASE!D44</f>
        <v>0</v>
      </c>
      <c r="U52" s="42">
        <f>euref_capacity_EXIOBASE!E44</f>
        <v>0</v>
      </c>
      <c r="V52" s="42">
        <f>euref_capacity_EXIOBASE!F44</f>
        <v>0</v>
      </c>
      <c r="W52" s="42">
        <f>euref_capacity_EXIOBASE!G44</f>
        <v>0</v>
      </c>
      <c r="X52" s="42">
        <f>euref_capacity_EXIOBASE!H44</f>
        <v>0</v>
      </c>
      <c r="Y52" s="42">
        <f>euref_capacity_EXIOBASE!I44</f>
        <v>0</v>
      </c>
      <c r="Z52" s="42">
        <f>euref_capacity_EXIOBASE!J44</f>
        <v>0</v>
      </c>
      <c r="AA52" s="42">
        <f>euref_capacity_EXIOBASE!K44</f>
        <v>0</v>
      </c>
      <c r="AB52" s="42">
        <f>capacity!T52+T52/gfcf_lifespan!C$13</f>
        <v>0</v>
      </c>
      <c r="AC52" s="42">
        <f>MAX((U52-T52),0)/5+U52/gfcf_lifespan!D$13</f>
        <v>0</v>
      </c>
      <c r="AD52" s="42">
        <f>MAX((V52-U52),0)/5+V52/gfcf_lifespan!E$13</f>
        <v>0</v>
      </c>
      <c r="AE52" s="42">
        <f>MAX((W52-V52),0)/5+W52/gfcf_lifespan!F$13</f>
        <v>0</v>
      </c>
      <c r="AF52" s="42">
        <f>MAX((X52-W52),0)/5+X52/gfcf_lifespan!G$13</f>
        <v>0</v>
      </c>
      <c r="AG52" s="42">
        <f>MAX((Y52-X52),0)/5+Y52/gfcf_lifespan!H$13</f>
        <v>0</v>
      </c>
      <c r="AH52" s="42">
        <f>MAX((Z52-Y52),0)/5+Z52/gfcf_lifespan!I$13</f>
        <v>0</v>
      </c>
      <c r="AI52" s="42">
        <f>MAX((AA52-Z52),0)/5+AA52/gfcf_lifespan!J$13</f>
        <v>0</v>
      </c>
    </row>
    <row r="53" spans="1:35" ht="15" customHeight="1" x14ac:dyDescent="0.25">
      <c r="A53" s="9" t="s">
        <v>22</v>
      </c>
      <c r="B53" s="9" t="s">
        <v>45</v>
      </c>
      <c r="C53" s="9" t="s">
        <v>46</v>
      </c>
      <c r="D53" s="42">
        <f>euref_generation_EXIOBASE!D45</f>
        <v>0</v>
      </c>
      <c r="E53" s="42">
        <f>euref_generation_EXIOBASE!E45</f>
        <v>0</v>
      </c>
      <c r="F53" s="42">
        <f>euref_generation_EXIOBASE!F45</f>
        <v>1.1368683772161603E-13</v>
      </c>
      <c r="G53" s="42">
        <f>euref_generation_EXIOBASE!G45</f>
        <v>1.1368683772161603E-13</v>
      </c>
      <c r="H53" s="42">
        <f>euref_generation_EXIOBASE!H45</f>
        <v>2.2737367544323206E-13</v>
      </c>
      <c r="I53" s="42">
        <f>euref_generation_EXIOBASE!I45</f>
        <v>0</v>
      </c>
      <c r="J53" s="42">
        <f>euref_generation_EXIOBASE!J45</f>
        <v>0</v>
      </c>
      <c r="K53" s="42">
        <f>euref_generation_EXIOBASE!K45</f>
        <v>0</v>
      </c>
      <c r="L53" s="42">
        <f>xdet2015_el!A53</f>
        <v>0</v>
      </c>
      <c r="M53" s="42">
        <f t="shared" si="1"/>
        <v>0</v>
      </c>
      <c r="N53" s="42">
        <f t="shared" si="2"/>
        <v>0</v>
      </c>
      <c r="O53" s="42">
        <f t="shared" si="3"/>
        <v>0</v>
      </c>
      <c r="P53" s="42">
        <f t="shared" si="4"/>
        <v>0</v>
      </c>
      <c r="Q53" s="42">
        <f t="shared" si="5"/>
        <v>0</v>
      </c>
      <c r="R53" s="42">
        <f t="shared" si="6"/>
        <v>0</v>
      </c>
      <c r="S53" s="42">
        <f t="shared" si="7"/>
        <v>0</v>
      </c>
      <c r="T53" s="42">
        <f>euref_capacity_EXIOBASE!D45</f>
        <v>0</v>
      </c>
      <c r="U53" s="42">
        <f>euref_capacity_EXIOBASE!E45</f>
        <v>0</v>
      </c>
      <c r="V53" s="42">
        <f>euref_capacity_EXIOBASE!F45</f>
        <v>0</v>
      </c>
      <c r="W53" s="42">
        <f>euref_capacity_EXIOBASE!G45</f>
        <v>0</v>
      </c>
      <c r="X53" s="42">
        <f>euref_capacity_EXIOBASE!H45</f>
        <v>0</v>
      </c>
      <c r="Y53" s="42">
        <f>euref_capacity_EXIOBASE!I45</f>
        <v>0</v>
      </c>
      <c r="Z53" s="42">
        <f>euref_capacity_EXIOBASE!J45</f>
        <v>0</v>
      </c>
      <c r="AA53" s="42">
        <f>euref_capacity_EXIOBASE!K45</f>
        <v>0</v>
      </c>
      <c r="AB53" s="42">
        <f>capacity!T53+T53/gfcf_lifespan!C$14</f>
        <v>0</v>
      </c>
      <c r="AC53" s="42">
        <f>MAX((U53-T53),0)/5+U53/gfcf_lifespan!D$14</f>
        <v>0</v>
      </c>
      <c r="AD53" s="42">
        <f>MAX((V53-U53),0)/5+V53/gfcf_lifespan!E$14</f>
        <v>0</v>
      </c>
      <c r="AE53" s="42">
        <f>MAX((W53-V53),0)/5+W53/gfcf_lifespan!F$14</f>
        <v>0</v>
      </c>
      <c r="AF53" s="42">
        <f>MAX((X53-W53),0)/5+X53/gfcf_lifespan!G$14</f>
        <v>0</v>
      </c>
      <c r="AG53" s="42">
        <f>MAX((Y53-X53),0)/5+Y53/gfcf_lifespan!H$14</f>
        <v>0</v>
      </c>
      <c r="AH53" s="42">
        <f>MAX((Z53-Y53),0)/5+Z53/gfcf_lifespan!I$14</f>
        <v>0</v>
      </c>
      <c r="AI53" s="42">
        <f>MAX((AA53-Z53),0)/5+AA53/gfcf_lifespan!J$14</f>
        <v>0</v>
      </c>
    </row>
    <row r="54" spans="1:35" ht="15" customHeight="1" x14ac:dyDescent="0.25">
      <c r="A54" s="9" t="s">
        <v>21</v>
      </c>
      <c r="B54" s="9" t="s">
        <v>29</v>
      </c>
      <c r="C54" s="9" t="s">
        <v>30</v>
      </c>
      <c r="D54" s="42">
        <f>euref_generation_EXIOBASE!D46</f>
        <v>41094.969599013049</v>
      </c>
      <c r="E54" s="42">
        <f>euref_generation_EXIOBASE!E46</f>
        <v>41990.173731825409</v>
      </c>
      <c r="F54" s="42">
        <f>euref_generation_EXIOBASE!F46</f>
        <v>40671.975039907338</v>
      </c>
      <c r="G54" s="42">
        <f>euref_generation_EXIOBASE!G46</f>
        <v>38739.174130388841</v>
      </c>
      <c r="H54" s="42">
        <f>euref_generation_EXIOBASE!H46</f>
        <v>28715.715558550772</v>
      </c>
      <c r="I54" s="42">
        <f>euref_generation_EXIOBASE!I46</f>
        <v>14514.068695864</v>
      </c>
      <c r="J54" s="42">
        <f>euref_generation_EXIOBASE!J46</f>
        <v>6972.4387052993288</v>
      </c>
      <c r="K54" s="42">
        <f>euref_generation_EXIOBASE!K46</f>
        <v>17947.895034991045</v>
      </c>
      <c r="L54" s="42">
        <f>xdet2015_el!A54</f>
        <v>2857.80172982359</v>
      </c>
      <c r="M54" s="42">
        <f t="shared" si="1"/>
        <v>2920.0554787436968</v>
      </c>
      <c r="N54" s="42">
        <f t="shared" si="2"/>
        <v>2828.3860958782784</v>
      </c>
      <c r="O54" s="42">
        <f t="shared" si="3"/>
        <v>2693.9764141940459</v>
      </c>
      <c r="P54" s="42">
        <f t="shared" si="4"/>
        <v>1996.9310695954241</v>
      </c>
      <c r="Q54" s="42">
        <f t="shared" si="5"/>
        <v>1009.328660674194</v>
      </c>
      <c r="R54" s="42">
        <f t="shared" si="6"/>
        <v>484.87315083868367</v>
      </c>
      <c r="S54" s="42">
        <f t="shared" si="7"/>
        <v>1248.1217525689924</v>
      </c>
      <c r="T54" s="42">
        <f>euref_capacity_EXIOBASE!D46</f>
        <v>9656.4015500000005</v>
      </c>
      <c r="U54" s="42">
        <f>euref_capacity_EXIOBASE!E46</f>
        <v>9486.6345500000007</v>
      </c>
      <c r="V54" s="42">
        <f>euref_capacity_EXIOBASE!F46</f>
        <v>9413.9545500000004</v>
      </c>
      <c r="W54" s="42">
        <f>euref_capacity_EXIOBASE!G46</f>
        <v>8797.2745500000019</v>
      </c>
      <c r="X54" s="42">
        <f>euref_capacity_EXIOBASE!H46</f>
        <v>5363.71674863921</v>
      </c>
      <c r="Y54" s="42">
        <f>euref_capacity_EXIOBASE!I46</f>
        <v>2303.4595954183796</v>
      </c>
      <c r="Z54" s="42">
        <f>euref_capacity_EXIOBASE!J46</f>
        <v>1880.7040821993385</v>
      </c>
      <c r="AA54" s="42">
        <f>euref_capacity_EXIOBASE!K46</f>
        <v>3097.6381523204213</v>
      </c>
      <c r="AB54" s="42">
        <f>capacity!T54+T54/gfcf_lifespan!C$2</f>
        <v>241.41003875000001</v>
      </c>
      <c r="AC54" s="42">
        <f>MAX((U54-T54),0)/5+U54/gfcf_lifespan!D$2</f>
        <v>237.16586375000003</v>
      </c>
      <c r="AD54" s="42">
        <f>MAX((V54-U54),0)/5+V54/gfcf_lifespan!E$2</f>
        <v>235.34886375000002</v>
      </c>
      <c r="AE54" s="42">
        <f>MAX((W54-V54),0)/5+W54/gfcf_lifespan!F$2</f>
        <v>219.93186375000005</v>
      </c>
      <c r="AF54" s="42">
        <f>MAX((X54-W54),0)/5+X54/gfcf_lifespan!G$2</f>
        <v>134.09291871598026</v>
      </c>
      <c r="AG54" s="42">
        <f>MAX((Y54-X54),0)/5+Y54/gfcf_lifespan!H$2</f>
        <v>57.586489885459493</v>
      </c>
      <c r="AH54" s="42">
        <f>MAX((Z54-Y54),0)/5+Z54/gfcf_lifespan!I$2</f>
        <v>47.017602054983463</v>
      </c>
      <c r="AI54" s="42">
        <f>MAX((AA54-Z54),0)/5+AA54/gfcf_lifespan!J$2</f>
        <v>320.8277678322271</v>
      </c>
    </row>
    <row r="55" spans="1:35" ht="15" customHeight="1" x14ac:dyDescent="0.25">
      <c r="A55" s="9" t="s">
        <v>21</v>
      </c>
      <c r="B55" s="9" t="s">
        <v>31</v>
      </c>
      <c r="C55" s="9" t="s">
        <v>32</v>
      </c>
      <c r="D55" s="42">
        <f>euref_generation_EXIOBASE!D47</f>
        <v>5853.3809864617451</v>
      </c>
      <c r="E55" s="42">
        <f>euref_generation_EXIOBASE!E47</f>
        <v>3590.9682007132342</v>
      </c>
      <c r="F55" s="42">
        <f>euref_generation_EXIOBASE!F47</f>
        <v>6676.9102155686924</v>
      </c>
      <c r="G55" s="42">
        <f>euref_generation_EXIOBASE!G47</f>
        <v>10047.008024818573</v>
      </c>
      <c r="H55" s="42">
        <f>euref_generation_EXIOBASE!H47</f>
        <v>12143.039309850024</v>
      </c>
      <c r="I55" s="42">
        <f>euref_generation_EXIOBASE!I47</f>
        <v>15189.311532216991</v>
      </c>
      <c r="J55" s="42">
        <f>euref_generation_EXIOBASE!J47</f>
        <v>16583.353851932759</v>
      </c>
      <c r="K55" s="42">
        <f>euref_generation_EXIOBASE!K47</f>
        <v>11839.610055081434</v>
      </c>
      <c r="L55" s="42">
        <f>xdet2015_el!A55</f>
        <v>102.987242586044</v>
      </c>
      <c r="M55" s="42">
        <f t="shared" si="1"/>
        <v>63.181247566318959</v>
      </c>
      <c r="N55" s="42">
        <f t="shared" si="2"/>
        <v>117.47681787439421</v>
      </c>
      <c r="O55" s="42">
        <f t="shared" si="3"/>
        <v>176.77196394854616</v>
      </c>
      <c r="P55" s="42">
        <f t="shared" si="4"/>
        <v>213.65056162034364</v>
      </c>
      <c r="Q55" s="42">
        <f t="shared" si="5"/>
        <v>267.24816223333158</v>
      </c>
      <c r="R55" s="42">
        <f t="shared" si="6"/>
        <v>291.77562335158757</v>
      </c>
      <c r="S55" s="42">
        <f t="shared" si="7"/>
        <v>208.31187918350383</v>
      </c>
      <c r="T55" s="42">
        <f>euref_capacity_EXIOBASE!D47</f>
        <v>1220.48046</v>
      </c>
      <c r="U55" s="42">
        <f>euref_capacity_EXIOBASE!E47</f>
        <v>932.71539457937092</v>
      </c>
      <c r="V55" s="42">
        <f>euref_capacity_EXIOBASE!F47</f>
        <v>1418.7853626210629</v>
      </c>
      <c r="W55" s="42">
        <f>euref_capacity_EXIOBASE!G47</f>
        <v>1782.6526932787206</v>
      </c>
      <c r="X55" s="42">
        <f>euref_capacity_EXIOBASE!H47</f>
        <v>1961.4047812248391</v>
      </c>
      <c r="Y55" s="42">
        <f>euref_capacity_EXIOBASE!I47</f>
        <v>2748.5770740970202</v>
      </c>
      <c r="Z55" s="42">
        <f>euref_capacity_EXIOBASE!J47</f>
        <v>3167.3305604465077</v>
      </c>
      <c r="AA55" s="42">
        <f>euref_capacity_EXIOBASE!K47</f>
        <v>3152.9616138419124</v>
      </c>
      <c r="AB55" s="42">
        <f>capacity!T55+T55/gfcf_lifespan!C$3</f>
        <v>570.682682</v>
      </c>
      <c r="AC55" s="42">
        <f>MAX((U55-T55),0)/5+U55/gfcf_lifespan!D$3</f>
        <v>31.090513152645698</v>
      </c>
      <c r="AD55" s="42">
        <f>MAX((V55-U55),0)/5+V55/gfcf_lifespan!E$3</f>
        <v>144.50683902904046</v>
      </c>
      <c r="AE55" s="42">
        <f>MAX((W55-V55),0)/5+W55/gfcf_lifespan!F$3</f>
        <v>132.19522257415554</v>
      </c>
      <c r="AF55" s="42">
        <f>MAX((X55-W55),0)/5+X55/gfcf_lifespan!G$3</f>
        <v>101.13057696338501</v>
      </c>
      <c r="AG55" s="42">
        <f>MAX((Y55-X55),0)/5+Y55/gfcf_lifespan!H$3</f>
        <v>249.05369437767021</v>
      </c>
      <c r="AH55" s="42">
        <f>MAX((Z55-Y55),0)/5+Z55/gfcf_lifespan!I$3</f>
        <v>189.3283826181144</v>
      </c>
      <c r="AI55" s="42">
        <f>MAX((AA55-Z55),0)/5+AA55/gfcf_lifespan!J$3</f>
        <v>105.09872046139708</v>
      </c>
    </row>
    <row r="56" spans="1:35" ht="15" customHeight="1" x14ac:dyDescent="0.25">
      <c r="A56" s="9" t="s">
        <v>21</v>
      </c>
      <c r="B56" s="9" t="s">
        <v>33</v>
      </c>
      <c r="C56" s="9" t="s">
        <v>34</v>
      </c>
      <c r="D56" s="42">
        <f>euref_generation_EXIOBASE!D48</f>
        <v>27596.363554668773</v>
      </c>
      <c r="E56" s="42">
        <f>euref_generation_EXIOBASE!E48</f>
        <v>27596.363554668766</v>
      </c>
      <c r="F56" s="42">
        <f>euref_generation_EXIOBASE!F48</f>
        <v>27595.775894917613</v>
      </c>
      <c r="G56" s="42">
        <f>euref_generation_EXIOBASE!G48</f>
        <v>27593.943594366065</v>
      </c>
      <c r="H56" s="42">
        <f>euref_generation_EXIOBASE!H48</f>
        <v>37667.861229001763</v>
      </c>
      <c r="I56" s="42">
        <f>euref_generation_EXIOBASE!I48</f>
        <v>47741.778863637461</v>
      </c>
      <c r="J56" s="42">
        <f>euref_generation_EXIOBASE!J48</f>
        <v>54556.139639634413</v>
      </c>
      <c r="K56" s="42">
        <f>euref_generation_EXIOBASE!K48</f>
        <v>54466.884080552816</v>
      </c>
      <c r="L56" s="42">
        <f>xdet2015_el!A56</f>
        <v>1705.85788789408</v>
      </c>
      <c r="M56" s="42">
        <f t="shared" si="1"/>
        <v>1705.8578878940796</v>
      </c>
      <c r="N56" s="42">
        <f t="shared" si="2"/>
        <v>1705.8215619477312</v>
      </c>
      <c r="O56" s="42">
        <f t="shared" si="3"/>
        <v>1705.7082990410927</v>
      </c>
      <c r="P56" s="42">
        <f t="shared" si="4"/>
        <v>2328.4233834034039</v>
      </c>
      <c r="Q56" s="42">
        <f t="shared" si="5"/>
        <v>2951.1384677657156</v>
      </c>
      <c r="R56" s="42">
        <f t="shared" si="6"/>
        <v>3372.3653825968117</v>
      </c>
      <c r="S56" s="42">
        <f t="shared" si="7"/>
        <v>3366.8480868416618</v>
      </c>
      <c r="T56" s="42">
        <f>euref_capacity_EXIOBASE!D48</f>
        <v>4006.08</v>
      </c>
      <c r="U56" s="42">
        <f>euref_capacity_EXIOBASE!E48</f>
        <v>4006.08</v>
      </c>
      <c r="V56" s="42">
        <f>euref_capacity_EXIOBASE!F48</f>
        <v>4006.08</v>
      </c>
      <c r="W56" s="42">
        <f>euref_capacity_EXIOBASE!G48</f>
        <v>4006.08</v>
      </c>
      <c r="X56" s="42">
        <f>euref_capacity_EXIOBASE!H48</f>
        <v>5206.08</v>
      </c>
      <c r="Y56" s="42">
        <f>euref_capacity_EXIOBASE!I48</f>
        <v>6406.079999999999</v>
      </c>
      <c r="Z56" s="42">
        <f>euref_capacity_EXIOBASE!J48</f>
        <v>7116.48</v>
      </c>
      <c r="AA56" s="42">
        <f>euref_capacity_EXIOBASE!K48</f>
        <v>6847.6799999999994</v>
      </c>
      <c r="AB56" s="42">
        <f>capacity!T56+T56/gfcf_lifespan!C$4</f>
        <v>66.768000000000001</v>
      </c>
      <c r="AC56" s="42">
        <f>MAX((U56-T56),0)/5+U56/gfcf_lifespan!D$4</f>
        <v>66.768000000000001</v>
      </c>
      <c r="AD56" s="42">
        <f>MAX((V56-U56),0)/5+V56/gfcf_lifespan!E$4</f>
        <v>66.768000000000001</v>
      </c>
      <c r="AE56" s="42">
        <f>MAX((W56-V56),0)/5+W56/gfcf_lifespan!F$4</f>
        <v>66.768000000000001</v>
      </c>
      <c r="AF56" s="42">
        <f>MAX((X56-W56),0)/5+X56/gfcf_lifespan!G$4</f>
        <v>326.76800000000003</v>
      </c>
      <c r="AG56" s="42">
        <f>MAX((Y56-X56),0)/5+Y56/gfcf_lifespan!H$4</f>
        <v>346.7679999999998</v>
      </c>
      <c r="AH56" s="42">
        <f>MAX((Z56-Y56),0)/5+Z56/gfcf_lifespan!I$4</f>
        <v>260.6880000000001</v>
      </c>
      <c r="AI56" s="42">
        <f>MAX((AA56-Z56),0)/5+AA56/gfcf_lifespan!J$4</f>
        <v>114.12799999999999</v>
      </c>
    </row>
    <row r="57" spans="1:35" ht="15" customHeight="1" x14ac:dyDescent="0.25">
      <c r="A57" s="9" t="s">
        <v>21</v>
      </c>
      <c r="B57" s="9" t="s">
        <v>35</v>
      </c>
      <c r="C57" s="9" t="s">
        <v>36</v>
      </c>
      <c r="D57" s="42">
        <f>euref_generation_EXIOBASE!D49</f>
        <v>2421.4270483448272</v>
      </c>
      <c r="E57" s="42">
        <f>euref_generation_EXIOBASE!E49</f>
        <v>2540.5136495969523</v>
      </c>
      <c r="F57" s="42">
        <f>euref_generation_EXIOBASE!F49</f>
        <v>2471.4330318000693</v>
      </c>
      <c r="G57" s="42">
        <f>euref_generation_EXIOBASE!G49</f>
        <v>2560.7615752226989</v>
      </c>
      <c r="H57" s="42">
        <f>euref_generation_EXIOBASE!H49</f>
        <v>2715.9355653788848</v>
      </c>
      <c r="I57" s="42">
        <f>euref_generation_EXIOBASE!I49</f>
        <v>2940.5883881532509</v>
      </c>
      <c r="J57" s="42">
        <f>euref_generation_EXIOBASE!J49</f>
        <v>3453.207182349317</v>
      </c>
      <c r="K57" s="42">
        <f>euref_generation_EXIOBASE!K49</f>
        <v>3877.1930576369673</v>
      </c>
      <c r="L57" s="42">
        <f>xdet2015_el!A57</f>
        <v>108.06680701051999</v>
      </c>
      <c r="M57" s="42">
        <f t="shared" si="1"/>
        <v>113.38156913141438</v>
      </c>
      <c r="N57" s="42">
        <f t="shared" si="2"/>
        <v>110.29854344343167</v>
      </c>
      <c r="O57" s="42">
        <f t="shared" si="3"/>
        <v>114.28522165832267</v>
      </c>
      <c r="P57" s="42">
        <f t="shared" si="4"/>
        <v>121.21054185689049</v>
      </c>
      <c r="Q57" s="42">
        <f t="shared" si="5"/>
        <v>131.23665982716795</v>
      </c>
      <c r="R57" s="42">
        <f t="shared" si="6"/>
        <v>154.11452283783288</v>
      </c>
      <c r="S57" s="42">
        <f t="shared" si="7"/>
        <v>173.03675292988399</v>
      </c>
      <c r="T57" s="42">
        <f>euref_capacity_EXIOBASE!D49</f>
        <v>1080</v>
      </c>
      <c r="U57" s="42">
        <f>euref_capacity_EXIOBASE!E49</f>
        <v>1080</v>
      </c>
      <c r="V57" s="42">
        <f>euref_capacity_EXIOBASE!F49</f>
        <v>1089.5191181992434</v>
      </c>
      <c r="W57" s="42">
        <f>euref_capacity_EXIOBASE!G49</f>
        <v>1108.572432390622</v>
      </c>
      <c r="X57" s="42">
        <f>euref_capacity_EXIOBASE!H49</f>
        <v>1141.692029014808</v>
      </c>
      <c r="Y57" s="42">
        <f>euref_capacity_EXIOBASE!I49</f>
        <v>1190.0234411788467</v>
      </c>
      <c r="Z57" s="42">
        <f>euref_capacity_EXIOBASE!J49</f>
        <v>1300.023441178847</v>
      </c>
      <c r="AA57" s="42">
        <f>euref_capacity_EXIOBASE!K49</f>
        <v>1392.7827605356542</v>
      </c>
      <c r="AB57" s="42">
        <f>capacity!T57+T57/gfcf_lifespan!C$5</f>
        <v>26</v>
      </c>
      <c r="AC57" s="42">
        <f>MAX((U57-T57),0)/5+U57/gfcf_lifespan!D$5</f>
        <v>18</v>
      </c>
      <c r="AD57" s="42">
        <f>MAX((V57-U57),0)/5+V57/gfcf_lifespan!E$5</f>
        <v>20.062475609836067</v>
      </c>
      <c r="AE57" s="42">
        <f>MAX((W57-V57),0)/5+W57/gfcf_lifespan!F$5</f>
        <v>22.286870044786088</v>
      </c>
      <c r="AF57" s="42">
        <f>MAX((X57-W57),0)/5+X57/gfcf_lifespan!G$5</f>
        <v>25.652119808417332</v>
      </c>
      <c r="AG57" s="42">
        <f>MAX((Y57-X57),0)/5+Y57/gfcf_lifespan!H$5</f>
        <v>29.500006452455192</v>
      </c>
      <c r="AH57" s="42">
        <f>MAX((Z57-Y57),0)/5+Z57/gfcf_lifespan!I$5</f>
        <v>43.667057352980834</v>
      </c>
      <c r="AI57" s="42">
        <f>MAX((AA57-Z57),0)/5+AA57/gfcf_lifespan!J$5</f>
        <v>41.764909880289025</v>
      </c>
    </row>
    <row r="58" spans="1:35" ht="15" customHeight="1" x14ac:dyDescent="0.25">
      <c r="A58" s="9" t="s">
        <v>21</v>
      </c>
      <c r="B58" s="9" t="s">
        <v>79</v>
      </c>
      <c r="C58" s="9" t="s">
        <v>83</v>
      </c>
      <c r="D58" s="42">
        <f>euref_generation_EXIOBASE!D50*generation!$L58/(generation!$L58+generation!$L59)</f>
        <v>508.20861052509071</v>
      </c>
      <c r="E58" s="42">
        <f>euref_generation_EXIOBASE!E50*generation!$L58/(generation!$L58+generation!$L59)</f>
        <v>759.38878870921076</v>
      </c>
      <c r="F58" s="42">
        <f>euref_generation_EXIOBASE!F50*generation!$L58/(generation!$L58+generation!$L59)</f>
        <v>824.17003274774652</v>
      </c>
      <c r="G58" s="42">
        <f>euref_generation_EXIOBASE!G50*generation!$L58/(generation!$L58+generation!$L59)</f>
        <v>877.58651466305992</v>
      </c>
      <c r="H58" s="42">
        <f>euref_generation_EXIOBASE!H50*generation!$L58/(generation!$L58+generation!$L59)</f>
        <v>911.62484126249433</v>
      </c>
      <c r="I58" s="42">
        <f>euref_generation_EXIOBASE!I50*generation!$L58/(generation!$L58+generation!$L59)</f>
        <v>991.28160789136416</v>
      </c>
      <c r="J58" s="42">
        <f>euref_generation_EXIOBASE!J50*generation!$L58/(generation!$L58+generation!$L59)</f>
        <v>1664.4699838702968</v>
      </c>
      <c r="K58" s="42">
        <f>euref_generation_EXIOBASE!K50*generation!$L58/(generation!$L58+generation!$L59)</f>
        <v>1782.2530087803602</v>
      </c>
      <c r="L58" s="42">
        <f>xdet2015_el!A58</f>
        <v>21.322554890018601</v>
      </c>
      <c r="M58" s="42">
        <f t="shared" si="1"/>
        <v>31.861146770785506</v>
      </c>
      <c r="N58" s="42">
        <f t="shared" si="2"/>
        <v>34.579128330421383</v>
      </c>
      <c r="O58" s="42">
        <f t="shared" si="3"/>
        <v>36.820286477061494</v>
      </c>
      <c r="P58" s="42">
        <f t="shared" si="4"/>
        <v>38.248408850924712</v>
      </c>
      <c r="Q58" s="42">
        <f t="shared" si="5"/>
        <v>41.590512356511859</v>
      </c>
      <c r="R58" s="42">
        <f t="shared" si="6"/>
        <v>69.835008417494279</v>
      </c>
      <c r="S58" s="42">
        <f t="shared" si="7"/>
        <v>74.77674880076404</v>
      </c>
      <c r="T58" s="42">
        <f>euref_capacity_EXIOBASE!D50*capacity!$L58/(capacity!$L58+capacity!$L59)</f>
        <v>281.5</v>
      </c>
      <c r="U58" s="42">
        <f>euref_capacity_EXIOBASE!E50*capacity!$L58/(capacity!$L58+capacity!$L59)</f>
        <v>408.23460559953173</v>
      </c>
      <c r="V58" s="42">
        <f>euref_capacity_EXIOBASE!F50*capacity!$L58/(capacity!$L58+capacity!$L59)</f>
        <v>452.23460559953173</v>
      </c>
      <c r="W58" s="42">
        <f>euref_capacity_EXIOBASE!G50*capacity!$L58/(capacity!$L58+capacity!$L59)</f>
        <v>487.86742159953172</v>
      </c>
      <c r="X58" s="42">
        <f>euref_capacity_EXIOBASE!H50*capacity!$L58/(capacity!$L58+capacity!$L59)</f>
        <v>514.37883159953185</v>
      </c>
      <c r="Y58" s="42">
        <f>euref_capacity_EXIOBASE!I50*capacity!$L58/(capacity!$L58+capacity!$L59)</f>
        <v>546.64034559953177</v>
      </c>
      <c r="Z58" s="42">
        <f>euref_capacity_EXIOBASE!J50*capacity!$L58/(capacity!$L58+capacity!$L59)</f>
        <v>788.77465312452966</v>
      </c>
      <c r="AA58" s="42">
        <f>euref_capacity_EXIOBASE!K50*capacity!$L58/(capacity!$L58+capacity!$L59)</f>
        <v>837.84182443662974</v>
      </c>
      <c r="AB58" s="42">
        <f>capacity!T58+T58/gfcf_lifespan!C$6</f>
        <v>17.074999999999999</v>
      </c>
      <c r="AC58" s="42">
        <f>MAX((U58-T58),0)/5+U58/gfcf_lifespan!D$6</f>
        <v>43.9030395562487</v>
      </c>
      <c r="AD58" s="42">
        <f>MAX((V58-U58),0)/5+V58/gfcf_lifespan!E$6</f>
        <v>28.044025770192839</v>
      </c>
      <c r="AE58" s="42">
        <f>MAX((W58-V58),0)/5+W58/gfcf_lifespan!F$6</f>
        <v>26.641260063981264</v>
      </c>
      <c r="AF58" s="42">
        <f>MAX((X58-W58),0)/5+X58/gfcf_lifespan!G$6</f>
        <v>25.877435263981297</v>
      </c>
      <c r="AG58" s="42">
        <f>MAX((Y58-X58),0)/5+Y58/gfcf_lifespan!H$6</f>
        <v>28.317916623981255</v>
      </c>
      <c r="AH58" s="42">
        <f>MAX((Z58-Y58),0)/5+Z58/gfcf_lifespan!I$6</f>
        <v>79.977847629980772</v>
      </c>
      <c r="AI58" s="42">
        <f>MAX((AA58-Z58),0)/5+AA58/gfcf_lifespan!J$6</f>
        <v>43.327107239885208</v>
      </c>
    </row>
    <row r="59" spans="1:35" ht="15" customHeight="1" x14ac:dyDescent="0.25">
      <c r="A59" s="9" t="s">
        <v>21</v>
      </c>
      <c r="B59" s="9" t="s">
        <v>78</v>
      </c>
      <c r="C59" s="9" t="s">
        <v>84</v>
      </c>
      <c r="D59" s="42">
        <f>euref_generation_EXIOBASE!D50*generation!$L59/(generation!$L58+generation!$L59)</f>
        <v>0</v>
      </c>
      <c r="E59" s="42">
        <f>euref_generation_EXIOBASE!E50*generation!$L59/(generation!$L58+generation!$L59)</f>
        <v>0</v>
      </c>
      <c r="F59" s="42">
        <f>euref_generation_EXIOBASE!F50*generation!$L59/(generation!$L58+generation!$L59)</f>
        <v>0</v>
      </c>
      <c r="G59" s="42">
        <f>euref_generation_EXIOBASE!G50*generation!$L59/(generation!$L58+generation!$L59)</f>
        <v>0</v>
      </c>
      <c r="H59" s="42">
        <f>euref_generation_EXIOBASE!H50*generation!$L59/(generation!$L58+generation!$L59)</f>
        <v>0</v>
      </c>
      <c r="I59" s="42">
        <f>euref_generation_EXIOBASE!I50*generation!$L59/(generation!$L58+generation!$L59)</f>
        <v>0</v>
      </c>
      <c r="J59" s="42">
        <f>euref_generation_EXIOBASE!J50*generation!$L59/(generation!$L58+generation!$L59)</f>
        <v>0</v>
      </c>
      <c r="K59" s="42">
        <f>euref_generation_EXIOBASE!K50*generation!$L59/(generation!$L58+generation!$L59)</f>
        <v>0</v>
      </c>
      <c r="L59" s="42">
        <f>xdet2015_el!A59</f>
        <v>0</v>
      </c>
      <c r="M59" s="42">
        <f t="shared" si="1"/>
        <v>0</v>
      </c>
      <c r="N59" s="42">
        <f t="shared" si="2"/>
        <v>0</v>
      </c>
      <c r="O59" s="42">
        <f t="shared" si="3"/>
        <v>0</v>
      </c>
      <c r="P59" s="42">
        <f t="shared" si="4"/>
        <v>0</v>
      </c>
      <c r="Q59" s="42">
        <f t="shared" si="5"/>
        <v>0</v>
      </c>
      <c r="R59" s="42">
        <f t="shared" si="6"/>
        <v>0</v>
      </c>
      <c r="S59" s="42">
        <f t="shared" si="7"/>
        <v>0</v>
      </c>
      <c r="T59" s="42">
        <f>euref_capacity_EXIOBASE!D50*capacity!$L59/(capacity!$L58+capacity!$L59)</f>
        <v>0</v>
      </c>
      <c r="U59" s="42">
        <f>euref_capacity_EXIOBASE!E50*capacity!$L59/(capacity!$L58+capacity!$L59)</f>
        <v>0</v>
      </c>
      <c r="V59" s="42">
        <f>euref_capacity_EXIOBASE!F50*capacity!$L59/(capacity!$L58+capacity!$L59)</f>
        <v>0</v>
      </c>
      <c r="W59" s="42">
        <f>euref_capacity_EXIOBASE!G50*capacity!$L59/(capacity!$L58+capacity!$L59)</f>
        <v>0</v>
      </c>
      <c r="X59" s="42">
        <f>euref_capacity_EXIOBASE!H50*capacity!$L59/(capacity!$L58+capacity!$L59)</f>
        <v>0</v>
      </c>
      <c r="Y59" s="42">
        <f>euref_capacity_EXIOBASE!I50*capacity!$L59/(capacity!$L58+capacity!$L59)</f>
        <v>0</v>
      </c>
      <c r="Z59" s="42">
        <f>euref_capacity_EXIOBASE!J50*capacity!$L59/(capacity!$L58+capacity!$L59)</f>
        <v>0</v>
      </c>
      <c r="AA59" s="42">
        <f>euref_capacity_EXIOBASE!K50*capacity!$L59/(capacity!$L58+capacity!$L59)</f>
        <v>0</v>
      </c>
      <c r="AB59" s="42">
        <f>capacity!T59+T59/gfcf_lifespan!C$7</f>
        <v>0</v>
      </c>
      <c r="AC59" s="42">
        <f>MAX((U59-T59),0)/5+U59/gfcf_lifespan!D$7</f>
        <v>0</v>
      </c>
      <c r="AD59" s="42">
        <f>MAX((V59-U59),0)/5+V59/gfcf_lifespan!E$7</f>
        <v>0</v>
      </c>
      <c r="AE59" s="42">
        <f>MAX((W59-V59),0)/5+W59/gfcf_lifespan!F$7</f>
        <v>0</v>
      </c>
      <c r="AF59" s="42">
        <f>MAX((X59-W59),0)/5+X59/gfcf_lifespan!G$7</f>
        <v>0</v>
      </c>
      <c r="AG59" s="42">
        <f>MAX((Y59-X59),0)/5+Y59/gfcf_lifespan!H$7</f>
        <v>0</v>
      </c>
      <c r="AH59" s="42">
        <f>MAX((Z59-Y59),0)/5+Z59/gfcf_lifespan!I$7</f>
        <v>0</v>
      </c>
      <c r="AI59" s="42">
        <f>MAX((AA59-Z59),0)/5+AA59/gfcf_lifespan!J$7</f>
        <v>0</v>
      </c>
    </row>
    <row r="60" spans="1:35" ht="15" customHeight="1" x14ac:dyDescent="0.25">
      <c r="A60" s="9" t="s">
        <v>21</v>
      </c>
      <c r="B60" s="9" t="s">
        <v>37</v>
      </c>
      <c r="C60" s="9" t="s">
        <v>38</v>
      </c>
      <c r="D60" s="42">
        <f>euref_generation_EXIOBASE!D51</f>
        <v>231.48151548915365</v>
      </c>
      <c r="E60" s="42">
        <f>euref_generation_EXIOBASE!E51</f>
        <v>0</v>
      </c>
      <c r="F60" s="42">
        <f>euref_generation_EXIOBASE!F51</f>
        <v>0</v>
      </c>
      <c r="G60" s="42">
        <f>euref_generation_EXIOBASE!G51</f>
        <v>0</v>
      </c>
      <c r="H60" s="42">
        <f>euref_generation_EXIOBASE!H51</f>
        <v>0</v>
      </c>
      <c r="I60" s="42">
        <f>euref_generation_EXIOBASE!I51</f>
        <v>0</v>
      </c>
      <c r="J60" s="42">
        <f>euref_generation_EXIOBASE!J51</f>
        <v>0</v>
      </c>
      <c r="K60" s="42">
        <f>euref_generation_EXIOBASE!K51</f>
        <v>0</v>
      </c>
      <c r="L60" s="42">
        <f>xdet2015_el!A60</f>
        <v>8.0865215949541902</v>
      </c>
      <c r="M60" s="42">
        <f t="shared" si="1"/>
        <v>0</v>
      </c>
      <c r="N60" s="42">
        <f t="shared" si="2"/>
        <v>0</v>
      </c>
      <c r="O60" s="42">
        <f t="shared" si="3"/>
        <v>0</v>
      </c>
      <c r="P60" s="42">
        <f t="shared" si="4"/>
        <v>0</v>
      </c>
      <c r="Q60" s="42">
        <f t="shared" si="5"/>
        <v>0</v>
      </c>
      <c r="R60" s="42">
        <f t="shared" si="6"/>
        <v>0</v>
      </c>
      <c r="S60" s="42">
        <f t="shared" si="7"/>
        <v>0</v>
      </c>
      <c r="T60" s="42">
        <f>euref_capacity_EXIOBASE!D51</f>
        <v>133.93011999999999</v>
      </c>
      <c r="U60" s="42">
        <f>euref_capacity_EXIOBASE!E51</f>
        <v>71.85011999999999</v>
      </c>
      <c r="V60" s="42">
        <f>euref_capacity_EXIOBASE!F51</f>
        <v>63.702119999999987</v>
      </c>
      <c r="W60" s="42">
        <f>euref_capacity_EXIOBASE!G51</f>
        <v>63.702119999999987</v>
      </c>
      <c r="X60" s="42">
        <f>euref_capacity_EXIOBASE!H51</f>
        <v>27.602119999999999</v>
      </c>
      <c r="Y60" s="42">
        <f>euref_capacity_EXIOBASE!I51</f>
        <v>23.8003</v>
      </c>
      <c r="Z60" s="42">
        <f>euref_capacity_EXIOBASE!J51</f>
        <v>23.8003</v>
      </c>
      <c r="AA60" s="42">
        <f>euref_capacity_EXIOBASE!K51</f>
        <v>23.8003</v>
      </c>
      <c r="AB60" s="42">
        <f>capacity!T60+T60/gfcf_lifespan!C$8</f>
        <v>3.8265748571428566</v>
      </c>
      <c r="AC60" s="42">
        <f>MAX((U60-T60),0)/5+U60/gfcf_lifespan!D$8</f>
        <v>2.052860571428571</v>
      </c>
      <c r="AD60" s="42">
        <f>MAX((V60-U60),0)/5+V60/gfcf_lifespan!E$8</f>
        <v>1.8200605714285711</v>
      </c>
      <c r="AE60" s="42">
        <f>MAX((W60-V60),0)/5+W60/gfcf_lifespan!F$8</f>
        <v>1.8200605714285711</v>
      </c>
      <c r="AF60" s="42">
        <f>MAX((X60-W60),0)/5+X60/gfcf_lifespan!G$8</f>
        <v>0.788632</v>
      </c>
      <c r="AG60" s="42">
        <f>MAX((Y60-X60),0)/5+Y60/gfcf_lifespan!H$8</f>
        <v>0.68000857142857141</v>
      </c>
      <c r="AH60" s="42">
        <f>MAX((Z60-Y60),0)/5+Z60/gfcf_lifespan!I$8</f>
        <v>0.68000857142857141</v>
      </c>
      <c r="AI60" s="42">
        <f>MAX((AA60-Z60),0)/5+AA60/gfcf_lifespan!J$8</f>
        <v>0.68000857142857141</v>
      </c>
    </row>
    <row r="61" spans="1:35" ht="15" customHeight="1" x14ac:dyDescent="0.25">
      <c r="A61" s="9" t="s">
        <v>21</v>
      </c>
      <c r="B61" s="9" t="s">
        <v>39</v>
      </c>
      <c r="C61" s="9" t="s">
        <v>40</v>
      </c>
      <c r="D61" s="42">
        <f>euref_generation_EXIOBASE!D52</f>
        <v>2214.2649828379508</v>
      </c>
      <c r="E61" s="42">
        <f>euref_generation_EXIOBASE!E52</f>
        <v>1096.9598578946611</v>
      </c>
      <c r="F61" s="42">
        <f>euref_generation_EXIOBASE!F52</f>
        <v>2781.4161105963826</v>
      </c>
      <c r="G61" s="42">
        <f>euref_generation_EXIOBASE!G52</f>
        <v>3668.7506570981373</v>
      </c>
      <c r="H61" s="42">
        <f>euref_generation_EXIOBASE!H52</f>
        <v>4533.4518610225296</v>
      </c>
      <c r="I61" s="42">
        <f>euref_generation_EXIOBASE!I52</f>
        <v>6602.3700653599662</v>
      </c>
      <c r="J61" s="42">
        <f>euref_generation_EXIOBASE!J52</f>
        <v>8250.9568240069075</v>
      </c>
      <c r="K61" s="42">
        <f>euref_generation_EXIOBASE!K52</f>
        <v>7608.2774943476525</v>
      </c>
      <c r="L61" s="42">
        <f>xdet2015_el!A61</f>
        <v>337.32365507763399</v>
      </c>
      <c r="M61" s="42">
        <f t="shared" si="1"/>
        <v>167.11211693562217</v>
      </c>
      <c r="N61" s="42">
        <f t="shared" si="2"/>
        <v>423.72410528557441</v>
      </c>
      <c r="O61" s="42">
        <f t="shared" si="3"/>
        <v>558.90166299549185</v>
      </c>
      <c r="P61" s="42">
        <f t="shared" si="4"/>
        <v>690.63123146112537</v>
      </c>
      <c r="Q61" s="42">
        <f t="shared" si="5"/>
        <v>1005.8125923880774</v>
      </c>
      <c r="R61" s="42">
        <f t="shared" si="6"/>
        <v>1256.9601810685572</v>
      </c>
      <c r="S61" s="42">
        <f t="shared" si="7"/>
        <v>1159.053678367309</v>
      </c>
      <c r="T61" s="42">
        <f>euref_capacity_EXIOBASE!D52</f>
        <v>171.46305000000004</v>
      </c>
      <c r="U61" s="42">
        <f>euref_capacity_EXIOBASE!E52</f>
        <v>257.53663509295041</v>
      </c>
      <c r="V61" s="42">
        <f>euref_capacity_EXIOBASE!F52</f>
        <v>263.1525815207097</v>
      </c>
      <c r="W61" s="42">
        <f>euref_capacity_EXIOBASE!G52</f>
        <v>273.65642743899951</v>
      </c>
      <c r="X61" s="42">
        <f>euref_capacity_EXIOBASE!H52</f>
        <v>278.81009424809048</v>
      </c>
      <c r="Y61" s="42">
        <f>euref_capacity_EXIOBASE!I52</f>
        <v>503.12876259301055</v>
      </c>
      <c r="Z61" s="42">
        <f>euref_capacity_EXIOBASE!J52</f>
        <v>637.59027858762875</v>
      </c>
      <c r="AA61" s="42">
        <f>euref_capacity_EXIOBASE!K52</f>
        <v>641.30624272187174</v>
      </c>
      <c r="AB61" s="42">
        <f>capacity!T61+T61/gfcf_lifespan!C$9</f>
        <v>33.858522000000001</v>
      </c>
      <c r="AC61" s="42">
        <f>MAX((U61-T61),0)/5+U61/gfcf_lifespan!D$9</f>
        <v>27.516182422308088</v>
      </c>
      <c r="AD61" s="42">
        <f>MAX((V61-U61),0)/5+V61/gfcf_lifespan!E$9</f>
        <v>11.649292546380247</v>
      </c>
      <c r="AE61" s="42">
        <f>MAX((W61-V61),0)/5+W61/gfcf_lifespan!F$9</f>
        <v>13.047026281217942</v>
      </c>
      <c r="AF61" s="42">
        <f>MAX((X61-W61),0)/5+X61/gfcf_lifespan!G$9</f>
        <v>12.183137131741812</v>
      </c>
      <c r="AG61" s="42">
        <f>MAX((Y61-X61),0)/5+Y61/gfcf_lifespan!H$9</f>
        <v>64.988884172704431</v>
      </c>
      <c r="AH61" s="42">
        <f>MAX((Z61-Y61),0)/5+Z61/gfcf_lifespan!I$9</f>
        <v>52.395914342428789</v>
      </c>
      <c r="AI61" s="42">
        <f>MAX((AA61-Z61),0)/5+AA61/gfcf_lifespan!J$9</f>
        <v>26.395442535723468</v>
      </c>
    </row>
    <row r="62" spans="1:35" ht="15" customHeight="1" x14ac:dyDescent="0.25">
      <c r="A62" s="9" t="s">
        <v>21</v>
      </c>
      <c r="B62" s="9" t="s">
        <v>80</v>
      </c>
      <c r="C62" s="9" t="s">
        <v>85</v>
      </c>
      <c r="D62" s="42">
        <f>euref_generation_EXIOBASE!D53*generation!$L62/(generation!$L62+generation!$L63)</f>
        <v>1405.6049469242462</v>
      </c>
      <c r="E62" s="42">
        <f>euref_generation_EXIOBASE!E53*generation!$L62/(generation!$L62+generation!$L63)</f>
        <v>1448.1019627553173</v>
      </c>
      <c r="F62" s="42">
        <f>euref_generation_EXIOBASE!F53*generation!$L62/(generation!$L62+generation!$L63)</f>
        <v>1474.5133532800521</v>
      </c>
      <c r="G62" s="42">
        <f>euref_generation_EXIOBASE!G53*generation!$L62/(generation!$L62+generation!$L63)</f>
        <v>1488.9202329251757</v>
      </c>
      <c r="H62" s="42">
        <f>euref_generation_EXIOBASE!H53*generation!$L62/(generation!$L62+generation!$L63)</f>
        <v>1538.295670988671</v>
      </c>
      <c r="I62" s="42">
        <f>euref_generation_EXIOBASE!I53*generation!$L62/(generation!$L62+generation!$L63)</f>
        <v>1566.3486271846223</v>
      </c>
      <c r="J62" s="42">
        <f>euref_generation_EXIOBASE!J53*generation!$L62/(generation!$L62+generation!$L63)</f>
        <v>1584.1928228409006</v>
      </c>
      <c r="K62" s="42">
        <f>euref_generation_EXIOBASE!K53*generation!$L62/(generation!$L62+generation!$L63)</f>
        <v>1940.510492721354</v>
      </c>
      <c r="L62" s="42">
        <f>xdet2015_el!A62</f>
        <v>73.433125828821801</v>
      </c>
      <c r="M62" s="42">
        <f t="shared" si="1"/>
        <v>75.653300649422135</v>
      </c>
      <c r="N62" s="42">
        <f t="shared" si="2"/>
        <v>77.033112927374745</v>
      </c>
      <c r="O62" s="42">
        <f t="shared" si="3"/>
        <v>77.785772633144887</v>
      </c>
      <c r="P62" s="42">
        <f t="shared" si="4"/>
        <v>80.365297388022725</v>
      </c>
      <c r="Q62" s="42">
        <f t="shared" si="5"/>
        <v>81.830870105816203</v>
      </c>
      <c r="R62" s="42">
        <f t="shared" si="6"/>
        <v>82.763105772607872</v>
      </c>
      <c r="S62" s="42">
        <f t="shared" si="7"/>
        <v>101.37823681964886</v>
      </c>
      <c r="T62" s="42">
        <f>euref_capacity_EXIOBASE!D53*capacity!$L62/(capacity!$L62+capacity!$L63)</f>
        <v>1452.1233148103408</v>
      </c>
      <c r="U62" s="42">
        <f>euref_capacity_EXIOBASE!E53*capacity!$L62/(capacity!$L62+capacity!$L63)</f>
        <v>1491.5400586760159</v>
      </c>
      <c r="V62" s="42">
        <f>euref_capacity_EXIOBASE!F53*capacity!$L62/(capacity!$L62+capacity!$L63)</f>
        <v>1515.7414896719492</v>
      </c>
      <c r="W62" s="42">
        <f>euref_capacity_EXIOBASE!G53*capacity!$L62/(capacity!$L62+capacity!$L63)</f>
        <v>1532.0605617067401</v>
      </c>
      <c r="X62" s="42">
        <f>euref_capacity_EXIOBASE!H53*capacity!$L62/(capacity!$L62+capacity!$L63)</f>
        <v>1545.6903090524756</v>
      </c>
      <c r="Y62" s="42">
        <f>euref_capacity_EXIOBASE!I53*capacity!$L62/(capacity!$L62+capacity!$L63)</f>
        <v>1563.5542233088081</v>
      </c>
      <c r="Z62" s="42">
        <f>euref_capacity_EXIOBASE!J53*capacity!$L62/(capacity!$L62+capacity!$L63)</f>
        <v>1582.4500558293921</v>
      </c>
      <c r="AA62" s="42">
        <f>euref_capacity_EXIOBASE!K53*capacity!$L62/(capacity!$L62+capacity!$L63)</f>
        <v>1979.6085103619096</v>
      </c>
      <c r="AB62" s="42">
        <f>capacity!T62+T62/gfcf_lifespan!C$10</f>
        <v>62.891165982121223</v>
      </c>
      <c r="AC62" s="42">
        <f>MAX((U62-T62),0)/5+U62/gfcf_lifespan!D$10</f>
        <v>67.544951120175639</v>
      </c>
      <c r="AD62" s="42">
        <f>MAX((V62-U62),0)/5+V62/gfcf_lifespan!E$10</f>
        <v>65.469945786064642</v>
      </c>
      <c r="AE62" s="42">
        <f>MAX((W62-V62),0)/5+W62/gfcf_lifespan!F$10</f>
        <v>64.546236875227791</v>
      </c>
      <c r="AF62" s="42">
        <f>MAX((X62-W62),0)/5+X62/gfcf_lifespan!G$10</f>
        <v>64.553561831246128</v>
      </c>
      <c r="AG62" s="42">
        <f>MAX((Y62-X62),0)/5+Y62/gfcf_lifespan!H$10</f>
        <v>66.114951783618821</v>
      </c>
      <c r="AH62" s="42">
        <f>MAX((Z62-Y62),0)/5+Z62/gfcf_lifespan!I$10</f>
        <v>67.077168737292482</v>
      </c>
      <c r="AI62" s="42">
        <f>MAX((AA62-Z62),0)/5+AA62/gfcf_lifespan!J$10</f>
        <v>158.61603132097986</v>
      </c>
    </row>
    <row r="63" spans="1:35" ht="15" customHeight="1" x14ac:dyDescent="0.25">
      <c r="A63" s="9" t="s">
        <v>21</v>
      </c>
      <c r="B63" s="9" t="s">
        <v>81</v>
      </c>
      <c r="C63" s="9" t="s">
        <v>86</v>
      </c>
      <c r="D63" s="42">
        <f>euref_generation_EXIOBASE!D53*generation!$L63/(generation!$L62+generation!$L63)</f>
        <v>743.2666059473396</v>
      </c>
      <c r="E63" s="42">
        <f>euref_generation_EXIOBASE!E53*generation!$L63/(generation!$L62+generation!$L63)</f>
        <v>765.73850517391008</v>
      </c>
      <c r="F63" s="42">
        <f>euref_generation_EXIOBASE!F53*generation!$L63/(generation!$L62+generation!$L63)</f>
        <v>779.70452360364413</v>
      </c>
      <c r="G63" s="42">
        <f>euref_generation_EXIOBASE!G53*generation!$L63/(generation!$L62+generation!$L63)</f>
        <v>787.32270434465136</v>
      </c>
      <c r="H63" s="42">
        <f>euref_generation_EXIOBASE!H53*generation!$L63/(generation!$L62+generation!$L63)</f>
        <v>813.43182863801871</v>
      </c>
      <c r="I63" s="42">
        <f>euref_generation_EXIOBASE!I53*generation!$L63/(generation!$L62+generation!$L63)</f>
        <v>828.26588680221357</v>
      </c>
      <c r="J63" s="42">
        <f>euref_generation_EXIOBASE!J53*generation!$L63/(generation!$L62+generation!$L63)</f>
        <v>837.70167796837632</v>
      </c>
      <c r="K63" s="42">
        <f>euref_generation_EXIOBASE!K53*generation!$L63/(generation!$L62+generation!$L63)</f>
        <v>1026.1180788288252</v>
      </c>
      <c r="L63" s="42">
        <f>xdet2015_el!A63</f>
        <v>38.830533656220702</v>
      </c>
      <c r="M63" s="42">
        <f t="shared" ref="M63:M121" si="9">IFERROR($L63*E63/$D63,0)</f>
        <v>40.004534791552707</v>
      </c>
      <c r="N63" s="42">
        <f t="shared" ref="N63:N121" si="10">IFERROR($L63*F63/$D63,0)</f>
        <v>40.734162551416858</v>
      </c>
      <c r="O63" s="42">
        <f t="shared" ref="O63:O121" si="11">IFERROR($L63*G63/$D63,0)</f>
        <v>41.13215974555397</v>
      </c>
      <c r="P63" s="42">
        <f t="shared" ref="P63:P121" si="12">IFERROR($L63*H63/$D63,0)</f>
        <v>42.496180705860482</v>
      </c>
      <c r="Q63" s="42">
        <f t="shared" ref="Q63:Q121" si="13">IFERROR($L63*I63/$D63,0)</f>
        <v>43.271157531395289</v>
      </c>
      <c r="R63" s="42">
        <f t="shared" ref="R63:R121" si="14">IFERROR($L63*J63/$D63,0)</f>
        <v>43.764112284802728</v>
      </c>
      <c r="S63" s="42">
        <f t="shared" ref="S63:S121" si="15">IFERROR($L63*K63/$D63,0)</f>
        <v>53.607564602521933</v>
      </c>
      <c r="T63" s="42">
        <f>euref_capacity_EXIOBASE!D53*capacity!$L63/(capacity!$L62+capacity!$L63)</f>
        <v>813.87668518965938</v>
      </c>
      <c r="U63" s="42">
        <f>euref_capacity_EXIOBASE!E53*capacity!$L63/(capacity!$L62+capacity!$L63)</f>
        <v>835.9687268993232</v>
      </c>
      <c r="V63" s="42">
        <f>euref_capacity_EXIOBASE!F53*capacity!$L63/(capacity!$L62+capacity!$L63)</f>
        <v>849.53298844304015</v>
      </c>
      <c r="W63" s="42">
        <f>euref_capacity_EXIOBASE!G53*capacity!$L63/(capacity!$L62+capacity!$L63)</f>
        <v>858.67939640824909</v>
      </c>
      <c r="X63" s="42">
        <f>euref_capacity_EXIOBASE!H53*capacity!$L63/(capacity!$L62+capacity!$L63)</f>
        <v>866.31850906251339</v>
      </c>
      <c r="Y63" s="42">
        <f>euref_capacity_EXIOBASE!I53*capacity!$L63/(capacity!$L62+capacity!$L63)</f>
        <v>876.3307602061808</v>
      </c>
      <c r="Z63" s="42">
        <f>euref_capacity_EXIOBASE!J53*capacity!$L63/(capacity!$L62+capacity!$L63)</f>
        <v>886.92137422559733</v>
      </c>
      <c r="AA63" s="42">
        <f>euref_capacity_EXIOBASE!K53*capacity!$L63/(capacity!$L62+capacity!$L63)</f>
        <v>1109.518176558594</v>
      </c>
      <c r="AB63" s="42">
        <f>capacity!T63+T63/gfcf_lifespan!C$11</f>
        <v>35.248834017878792</v>
      </c>
      <c r="AC63" s="42">
        <f>MAX((U63-T63),0)/5+U63/gfcf_lifespan!D$11</f>
        <v>37.85715741790569</v>
      </c>
      <c r="AD63" s="42">
        <f>MAX((V63-U63),0)/5+V63/gfcf_lifespan!E$11</f>
        <v>36.694171846464997</v>
      </c>
      <c r="AE63" s="42">
        <f>MAX((W63-V63),0)/5+W63/gfcf_lifespan!F$11</f>
        <v>36.176457449371746</v>
      </c>
      <c r="AF63" s="42">
        <f>MAX((X63-W63),0)/5+X63/gfcf_lifespan!G$11</f>
        <v>36.180562893353397</v>
      </c>
      <c r="AG63" s="42">
        <f>MAX((Y63-X63),0)/5+Y63/gfcf_lifespan!H$11</f>
        <v>37.055680636980711</v>
      </c>
      <c r="AH63" s="42">
        <f>MAX((Z63-Y63),0)/5+Z63/gfcf_lifespan!I$11</f>
        <v>37.5949777729072</v>
      </c>
      <c r="AI63" s="42">
        <f>MAX((AA63-Z63),0)/5+AA63/gfcf_lifespan!J$11</f>
        <v>88.900087528943089</v>
      </c>
    </row>
    <row r="64" spans="1:35" ht="15" customHeight="1" x14ac:dyDescent="0.25">
      <c r="A64" s="9" t="s">
        <v>21</v>
      </c>
      <c r="B64" s="9" t="s">
        <v>41</v>
      </c>
      <c r="C64" s="9" t="s">
        <v>42</v>
      </c>
      <c r="D64" s="42">
        <f>euref_generation_EXIOBASE!D54</f>
        <v>0</v>
      </c>
      <c r="E64" s="42">
        <f>euref_generation_EXIOBASE!E54</f>
        <v>0</v>
      </c>
      <c r="F64" s="42">
        <f>euref_generation_EXIOBASE!F54</f>
        <v>0</v>
      </c>
      <c r="G64" s="42">
        <f>euref_generation_EXIOBASE!G54</f>
        <v>0</v>
      </c>
      <c r="H64" s="42">
        <f>euref_generation_EXIOBASE!H54</f>
        <v>0</v>
      </c>
      <c r="I64" s="42">
        <f>euref_generation_EXIOBASE!I54</f>
        <v>0</v>
      </c>
      <c r="J64" s="42">
        <f>euref_generation_EXIOBASE!J54</f>
        <v>0</v>
      </c>
      <c r="K64" s="42">
        <f>euref_generation_EXIOBASE!K54</f>
        <v>0</v>
      </c>
      <c r="L64" s="42">
        <f>xdet2015_el!A64</f>
        <v>0</v>
      </c>
      <c r="M64" s="42">
        <f t="shared" si="9"/>
        <v>0</v>
      </c>
      <c r="N64" s="42">
        <f t="shared" si="10"/>
        <v>0</v>
      </c>
      <c r="O64" s="42">
        <f t="shared" si="11"/>
        <v>0</v>
      </c>
      <c r="P64" s="42">
        <f t="shared" si="12"/>
        <v>0</v>
      </c>
      <c r="Q64" s="42">
        <f t="shared" si="13"/>
        <v>0</v>
      </c>
      <c r="R64" s="42">
        <f t="shared" si="14"/>
        <v>0</v>
      </c>
      <c r="S64" s="42">
        <f t="shared" si="15"/>
        <v>0</v>
      </c>
      <c r="T64" s="42">
        <f>euref_capacity_EXIOBASE!D54</f>
        <v>0</v>
      </c>
      <c r="U64" s="42">
        <f>euref_capacity_EXIOBASE!E54</f>
        <v>0</v>
      </c>
      <c r="V64" s="42">
        <f>euref_capacity_EXIOBASE!F54</f>
        <v>0</v>
      </c>
      <c r="W64" s="42">
        <f>euref_capacity_EXIOBASE!G54</f>
        <v>0</v>
      </c>
      <c r="X64" s="42">
        <f>euref_capacity_EXIOBASE!H54</f>
        <v>0</v>
      </c>
      <c r="Y64" s="42">
        <f>euref_capacity_EXIOBASE!I54</f>
        <v>0</v>
      </c>
      <c r="Z64" s="42">
        <f>euref_capacity_EXIOBASE!J54</f>
        <v>0</v>
      </c>
      <c r="AA64" s="42">
        <f>euref_capacity_EXIOBASE!K54</f>
        <v>0</v>
      </c>
      <c r="AB64" s="42">
        <f>capacity!T64+T64/gfcf_lifespan!C$12</f>
        <v>0</v>
      </c>
      <c r="AC64" s="42">
        <f>MAX((U64-T64),0)/5+U64/gfcf_lifespan!D$12</f>
        <v>0</v>
      </c>
      <c r="AD64" s="42">
        <f>MAX((V64-U64),0)/5+V64/gfcf_lifespan!E$12</f>
        <v>0</v>
      </c>
      <c r="AE64" s="42">
        <f>MAX((W64-V64),0)/5+W64/gfcf_lifespan!F$12</f>
        <v>0</v>
      </c>
      <c r="AF64" s="42">
        <f>MAX((X64-W64),0)/5+X64/gfcf_lifespan!G$12</f>
        <v>0</v>
      </c>
      <c r="AG64" s="42">
        <f>MAX((Y64-X64),0)/5+Y64/gfcf_lifespan!H$12</f>
        <v>0</v>
      </c>
      <c r="AH64" s="42">
        <f>MAX((Z64-Y64),0)/5+Z64/gfcf_lifespan!I$12</f>
        <v>0</v>
      </c>
      <c r="AI64" s="42">
        <f>MAX((AA64-Z64),0)/5+AA64/gfcf_lifespan!J$12</f>
        <v>0</v>
      </c>
    </row>
    <row r="65" spans="1:35" ht="15" customHeight="1" x14ac:dyDescent="0.25">
      <c r="A65" s="9" t="s">
        <v>21</v>
      </c>
      <c r="B65" s="9" t="s">
        <v>43</v>
      </c>
      <c r="C65" s="9" t="s">
        <v>44</v>
      </c>
      <c r="D65" s="42">
        <f>euref_generation_EXIOBASE!D55</f>
        <v>0</v>
      </c>
      <c r="E65" s="42">
        <f>euref_generation_EXIOBASE!E55</f>
        <v>0</v>
      </c>
      <c r="F65" s="42">
        <f>euref_generation_EXIOBASE!F55</f>
        <v>0</v>
      </c>
      <c r="G65" s="42">
        <f>euref_generation_EXIOBASE!G55</f>
        <v>0</v>
      </c>
      <c r="H65" s="42">
        <f>euref_generation_EXIOBASE!H55</f>
        <v>0</v>
      </c>
      <c r="I65" s="42">
        <f>euref_generation_EXIOBASE!I55</f>
        <v>0</v>
      </c>
      <c r="J65" s="42">
        <f>euref_generation_EXIOBASE!J55</f>
        <v>0</v>
      </c>
      <c r="K65" s="42">
        <f>euref_generation_EXIOBASE!K55</f>
        <v>0</v>
      </c>
      <c r="L65" s="42">
        <f>xdet2015_el!A65</f>
        <v>0</v>
      </c>
      <c r="M65" s="42">
        <f t="shared" si="9"/>
        <v>0</v>
      </c>
      <c r="N65" s="42">
        <f t="shared" si="10"/>
        <v>0</v>
      </c>
      <c r="O65" s="42">
        <f t="shared" si="11"/>
        <v>0</v>
      </c>
      <c r="P65" s="42">
        <f t="shared" si="12"/>
        <v>0</v>
      </c>
      <c r="Q65" s="42">
        <f t="shared" si="13"/>
        <v>0</v>
      </c>
      <c r="R65" s="42">
        <f t="shared" si="14"/>
        <v>0</v>
      </c>
      <c r="S65" s="42">
        <f t="shared" si="15"/>
        <v>0</v>
      </c>
      <c r="T65" s="42">
        <f>euref_capacity_EXIOBASE!D55</f>
        <v>0</v>
      </c>
      <c r="U65" s="42">
        <f>euref_capacity_EXIOBASE!E55</f>
        <v>0</v>
      </c>
      <c r="V65" s="42">
        <f>euref_capacity_EXIOBASE!F55</f>
        <v>0</v>
      </c>
      <c r="W65" s="42">
        <f>euref_capacity_EXIOBASE!G55</f>
        <v>0</v>
      </c>
      <c r="X65" s="42">
        <f>euref_capacity_EXIOBASE!H55</f>
        <v>0</v>
      </c>
      <c r="Y65" s="42">
        <f>euref_capacity_EXIOBASE!I55</f>
        <v>0</v>
      </c>
      <c r="Z65" s="42">
        <f>euref_capacity_EXIOBASE!J55</f>
        <v>0</v>
      </c>
      <c r="AA65" s="42">
        <f>euref_capacity_EXIOBASE!K55</f>
        <v>0</v>
      </c>
      <c r="AB65" s="42">
        <f>capacity!T65+T65/gfcf_lifespan!C$13</f>
        <v>0</v>
      </c>
      <c r="AC65" s="42">
        <f>MAX((U65-T65),0)/5+U65/gfcf_lifespan!D$13</f>
        <v>0</v>
      </c>
      <c r="AD65" s="42">
        <f>MAX((V65-U65),0)/5+V65/gfcf_lifespan!E$13</f>
        <v>0</v>
      </c>
      <c r="AE65" s="42">
        <f>MAX((W65-V65),0)/5+W65/gfcf_lifespan!F$13</f>
        <v>0</v>
      </c>
      <c r="AF65" s="42">
        <f>MAX((X65-W65),0)/5+X65/gfcf_lifespan!G$13</f>
        <v>0</v>
      </c>
      <c r="AG65" s="42">
        <f>MAX((Y65-X65),0)/5+Y65/gfcf_lifespan!H$13</f>
        <v>0</v>
      </c>
      <c r="AH65" s="42">
        <f>MAX((Z65-Y65),0)/5+Z65/gfcf_lifespan!I$13</f>
        <v>0</v>
      </c>
      <c r="AI65" s="42">
        <f>MAX((AA65-Z65),0)/5+AA65/gfcf_lifespan!J$13</f>
        <v>0</v>
      </c>
    </row>
    <row r="66" spans="1:35" ht="15" customHeight="1" x14ac:dyDescent="0.25">
      <c r="A66" s="9" t="s">
        <v>21</v>
      </c>
      <c r="B66" s="9" t="s">
        <v>45</v>
      </c>
      <c r="C66" s="9" t="s">
        <v>46</v>
      </c>
      <c r="D66" s="42">
        <f>euref_generation_EXIOBASE!D56</f>
        <v>0</v>
      </c>
      <c r="E66" s="42">
        <f>euref_generation_EXIOBASE!E56</f>
        <v>2.0896657572193362</v>
      </c>
      <c r="F66" s="42">
        <f>euref_generation_EXIOBASE!F56</f>
        <v>2.0896657572193362</v>
      </c>
      <c r="G66" s="42">
        <f>euref_generation_EXIOBASE!G56</f>
        <v>2.0896657572193362</v>
      </c>
      <c r="H66" s="42">
        <f>euref_generation_EXIOBASE!H56</f>
        <v>2.0896657572193362</v>
      </c>
      <c r="I66" s="42">
        <f>euref_generation_EXIOBASE!I56</f>
        <v>2.0896657572188815</v>
      </c>
      <c r="J66" s="42">
        <f>euref_generation_EXIOBASE!J56</f>
        <v>2.0896657572193362</v>
      </c>
      <c r="K66" s="42">
        <f>euref_generation_EXIOBASE!K56</f>
        <v>2.0896657572193362</v>
      </c>
      <c r="L66" s="42">
        <f>xdet2015_el!A66</f>
        <v>0</v>
      </c>
      <c r="M66" s="44">
        <f t="shared" ref="M66:S66" si="16">IFERROR($L14*E66/$D14,0)</f>
        <v>0.21811435512060703</v>
      </c>
      <c r="N66" s="44">
        <f t="shared" si="16"/>
        <v>0.21811435512060703</v>
      </c>
      <c r="O66" s="44">
        <f t="shared" si="16"/>
        <v>0.21811435512060703</v>
      </c>
      <c r="P66" s="44">
        <f t="shared" si="16"/>
        <v>0.21811435512060703</v>
      </c>
      <c r="Q66" s="44">
        <f t="shared" si="16"/>
        <v>0.21811435512055957</v>
      </c>
      <c r="R66" s="44">
        <f t="shared" si="16"/>
        <v>0.21811435512060703</v>
      </c>
      <c r="S66" s="44">
        <f t="shared" si="16"/>
        <v>0.21811435512060703</v>
      </c>
      <c r="T66" s="42">
        <f>euref_capacity_EXIOBASE!D56</f>
        <v>0</v>
      </c>
      <c r="U66" s="42">
        <f>euref_capacity_EXIOBASE!E56</f>
        <v>0.3669943374111736</v>
      </c>
      <c r="V66" s="42">
        <f>euref_capacity_EXIOBASE!F56</f>
        <v>0.3669943374111736</v>
      </c>
      <c r="W66" s="42">
        <f>euref_capacity_EXIOBASE!G56</f>
        <v>0.3669943374111736</v>
      </c>
      <c r="X66" s="42">
        <f>euref_capacity_EXIOBASE!H56</f>
        <v>0.3669943374111736</v>
      </c>
      <c r="Y66" s="42">
        <f>euref_capacity_EXIOBASE!I56</f>
        <v>0.3669943374111736</v>
      </c>
      <c r="Z66" s="42">
        <f>euref_capacity_EXIOBASE!J56</f>
        <v>0.3669943374111736</v>
      </c>
      <c r="AA66" s="42">
        <f>euref_capacity_EXIOBASE!K56</f>
        <v>0.3669943374111736</v>
      </c>
      <c r="AB66" s="42">
        <f>capacity!T66+T66/gfcf_lifespan!C$14</f>
        <v>0</v>
      </c>
      <c r="AC66" s="42">
        <f>MAX((U66-T66),0)/5+U66/gfcf_lifespan!D$14</f>
        <v>8.5632012062607177E-2</v>
      </c>
      <c r="AD66" s="42">
        <f>MAX((V66-U66),0)/5+V66/gfcf_lifespan!E$14</f>
        <v>1.2233144580372453E-2</v>
      </c>
      <c r="AE66" s="42">
        <f>MAX((W66-V66),0)/5+W66/gfcf_lifespan!F$14</f>
        <v>1.2233144580372453E-2</v>
      </c>
      <c r="AF66" s="42">
        <f>MAX((X66-W66),0)/5+X66/gfcf_lifespan!G$14</f>
        <v>1.2233144580372453E-2</v>
      </c>
      <c r="AG66" s="42">
        <f>MAX((Y66-X66),0)/5+Y66/gfcf_lifespan!H$14</f>
        <v>1.2233144580372453E-2</v>
      </c>
      <c r="AH66" s="42">
        <f>MAX((Z66-Y66),0)/5+Z66/gfcf_lifespan!I$14</f>
        <v>1.2233144580372453E-2</v>
      </c>
      <c r="AI66" s="42">
        <f>MAX((AA66-Z66),0)/5+AA66/gfcf_lifespan!J$14</f>
        <v>1.2233144580372453E-2</v>
      </c>
    </row>
    <row r="67" spans="1:35" ht="15" customHeight="1" x14ac:dyDescent="0.25">
      <c r="A67" s="9" t="s">
        <v>20</v>
      </c>
      <c r="B67" s="9" t="s">
        <v>29</v>
      </c>
      <c r="C67" s="9" t="s">
        <v>30</v>
      </c>
      <c r="D67" s="42">
        <f>euref_generation_EXIOBASE!D57</f>
        <v>272894.90182842425</v>
      </c>
      <c r="E67" s="42">
        <f>euref_generation_EXIOBASE!E57</f>
        <v>273819.94652970426</v>
      </c>
      <c r="F67" s="42">
        <f>euref_generation_EXIOBASE!F57</f>
        <v>267176.18036108743</v>
      </c>
      <c r="G67" s="42">
        <f>euref_generation_EXIOBASE!G57</f>
        <v>231938.84803359254</v>
      </c>
      <c r="H67" s="42">
        <f>euref_generation_EXIOBASE!H57</f>
        <v>182946.66010443147</v>
      </c>
      <c r="I67" s="42">
        <f>euref_generation_EXIOBASE!I57</f>
        <v>160405.5616276412</v>
      </c>
      <c r="J67" s="42">
        <f>euref_generation_EXIOBASE!J57</f>
        <v>114515.83792969644</v>
      </c>
      <c r="K67" s="42">
        <f>euref_generation_EXIOBASE!K57</f>
        <v>136854.40070972565</v>
      </c>
      <c r="L67" s="42">
        <f>xdet2015_el!A67</f>
        <v>16679.140953111299</v>
      </c>
      <c r="M67" s="42">
        <f t="shared" si="9"/>
        <v>16735.679022738845</v>
      </c>
      <c r="N67" s="42">
        <f t="shared" si="10"/>
        <v>16329.616792761597</v>
      </c>
      <c r="O67" s="42">
        <f t="shared" si="11"/>
        <v>14175.936277793853</v>
      </c>
      <c r="P67" s="42">
        <f t="shared" si="12"/>
        <v>11181.568839645242</v>
      </c>
      <c r="Q67" s="42">
        <f t="shared" si="13"/>
        <v>9803.8730446218287</v>
      </c>
      <c r="R67" s="42">
        <f t="shared" si="14"/>
        <v>6999.1259983080827</v>
      </c>
      <c r="S67" s="42">
        <f t="shared" si="15"/>
        <v>8364.4429566010167</v>
      </c>
      <c r="T67" s="42">
        <f>euref_capacity_EXIOBASE!D57</f>
        <v>52819.41883000001</v>
      </c>
      <c r="U67" s="42">
        <f>euref_capacity_EXIOBASE!E57</f>
        <v>49169.984185626745</v>
      </c>
      <c r="V67" s="42">
        <f>euref_capacity_EXIOBASE!F57</f>
        <v>44015.930185626748</v>
      </c>
      <c r="W67" s="42">
        <f>euref_capacity_EXIOBASE!G57</f>
        <v>36774.890185626733</v>
      </c>
      <c r="X67" s="42">
        <f>euref_capacity_EXIOBASE!H57</f>
        <v>25733.500335626733</v>
      </c>
      <c r="Y67" s="42">
        <f>euref_capacity_EXIOBASE!I57</f>
        <v>22523.405535626734</v>
      </c>
      <c r="Z67" s="42">
        <f>euref_capacity_EXIOBASE!J57</f>
        <v>19519.563035626736</v>
      </c>
      <c r="AA67" s="42">
        <f>euref_capacity_EXIOBASE!K57</f>
        <v>24057.330678728758</v>
      </c>
      <c r="AB67" s="42">
        <f>capacity!T67+T67/gfcf_lifespan!C$2</f>
        <v>1320.4854707500003</v>
      </c>
      <c r="AC67" s="42">
        <f>MAX((U67-T67),0)/5+U67/gfcf_lifespan!D$2</f>
        <v>1229.2496046406686</v>
      </c>
      <c r="AD67" s="42">
        <f>MAX((V67-U67),0)/5+V67/gfcf_lifespan!E$2</f>
        <v>1100.3982546406687</v>
      </c>
      <c r="AE67" s="42">
        <f>MAX((W67-V67),0)/5+W67/gfcf_lifespan!F$2</f>
        <v>919.3722546406683</v>
      </c>
      <c r="AF67" s="42">
        <f>MAX((X67-W67),0)/5+X67/gfcf_lifespan!G$2</f>
        <v>643.33750839066829</v>
      </c>
      <c r="AG67" s="42">
        <f>MAX((Y67-X67),0)/5+Y67/gfcf_lifespan!H$2</f>
        <v>563.08513839066836</v>
      </c>
      <c r="AH67" s="42">
        <f>MAX((Z67-Y67),0)/5+Z67/gfcf_lifespan!I$2</f>
        <v>487.9890758906684</v>
      </c>
      <c r="AI67" s="42">
        <f>MAX((AA67-Z67),0)/5+AA67/gfcf_lifespan!J$2</f>
        <v>1508.9867955886234</v>
      </c>
    </row>
    <row r="68" spans="1:35" ht="15" customHeight="1" x14ac:dyDescent="0.25">
      <c r="A68" s="9" t="s">
        <v>20</v>
      </c>
      <c r="B68" s="9" t="s">
        <v>31</v>
      </c>
      <c r="C68" s="9" t="s">
        <v>32</v>
      </c>
      <c r="D68" s="42">
        <f>euref_generation_EXIOBASE!D58</f>
        <v>92807.723337183299</v>
      </c>
      <c r="E68" s="42">
        <f>euref_generation_EXIOBASE!E58</f>
        <v>74716.593978035293</v>
      </c>
      <c r="F68" s="42">
        <f>euref_generation_EXIOBASE!F58</f>
        <v>102227.87033354175</v>
      </c>
      <c r="G68" s="42">
        <f>euref_generation_EXIOBASE!G58</f>
        <v>108810.33293945923</v>
      </c>
      <c r="H68" s="42">
        <f>euref_generation_EXIOBASE!H58</f>
        <v>150109.98108222155</v>
      </c>
      <c r="I68" s="42">
        <f>euref_generation_EXIOBASE!I58</f>
        <v>154615.82306672444</v>
      </c>
      <c r="J68" s="42">
        <f>euref_generation_EXIOBASE!J58</f>
        <v>152777.89601358926</v>
      </c>
      <c r="K68" s="42">
        <f>euref_generation_EXIOBASE!K58</f>
        <v>124671.20181372584</v>
      </c>
      <c r="L68" s="42">
        <f>xdet2015_el!A68</f>
        <v>6424.7169930014097</v>
      </c>
      <c r="M68" s="42">
        <f t="shared" si="9"/>
        <v>5172.3386128743177</v>
      </c>
      <c r="N68" s="42">
        <f t="shared" si="10"/>
        <v>7076.8370570201268</v>
      </c>
      <c r="O68" s="42">
        <f t="shared" si="11"/>
        <v>7532.5152898153356</v>
      </c>
      <c r="P68" s="42">
        <f t="shared" si="12"/>
        <v>10391.528976249303</v>
      </c>
      <c r="Q68" s="42">
        <f t="shared" si="13"/>
        <v>10703.450856505326</v>
      </c>
      <c r="R68" s="42">
        <f t="shared" si="14"/>
        <v>10576.218329452873</v>
      </c>
      <c r="S68" s="42">
        <f t="shared" si="15"/>
        <v>8630.5014284262925</v>
      </c>
      <c r="T68" s="42">
        <f>euref_capacity_EXIOBASE!D58</f>
        <v>25177.767720000003</v>
      </c>
      <c r="U68" s="42">
        <f>euref_capacity_EXIOBASE!E58</f>
        <v>21891.232620000006</v>
      </c>
      <c r="V68" s="42">
        <f>euref_capacity_EXIOBASE!F58</f>
        <v>23078.074671303679</v>
      </c>
      <c r="W68" s="42">
        <f>euref_capacity_EXIOBASE!G58</f>
        <v>26977.983936073175</v>
      </c>
      <c r="X68" s="42">
        <f>euref_capacity_EXIOBASE!H58</f>
        <v>39086.311055375001</v>
      </c>
      <c r="Y68" s="42">
        <f>euref_capacity_EXIOBASE!I58</f>
        <v>42020.026875375006</v>
      </c>
      <c r="Z68" s="42">
        <f>euref_capacity_EXIOBASE!J58</f>
        <v>43293.332444999105</v>
      </c>
      <c r="AA68" s="42">
        <f>euref_capacity_EXIOBASE!K58</f>
        <v>41426.00244479737</v>
      </c>
      <c r="AB68" s="42">
        <f>capacity!T68+T68/gfcf_lifespan!C$3</f>
        <v>4113.2589239999998</v>
      </c>
      <c r="AC68" s="42">
        <f>MAX((U68-T68),0)/5+U68/gfcf_lifespan!D$3</f>
        <v>729.70775400000025</v>
      </c>
      <c r="AD68" s="42">
        <f>MAX((V68-U68),0)/5+V68/gfcf_lifespan!E$3</f>
        <v>1006.6375659708572</v>
      </c>
      <c r="AE68" s="42">
        <f>MAX((W68-V68),0)/5+W68/gfcf_lifespan!F$3</f>
        <v>1679.2479841563384</v>
      </c>
      <c r="AF68" s="42">
        <f>MAX((X68-W68),0)/5+X68/gfcf_lifespan!G$3</f>
        <v>3724.5424590395319</v>
      </c>
      <c r="AG68" s="42">
        <f>MAX((Y68-X68),0)/5+Y68/gfcf_lifespan!H$3</f>
        <v>1987.4107265125012</v>
      </c>
      <c r="AH68" s="42">
        <f>MAX((Z68-Y68),0)/5+Z68/gfcf_lifespan!I$3</f>
        <v>1697.77219542479</v>
      </c>
      <c r="AI68" s="42">
        <f>MAX((AA68-Z68),0)/5+AA68/gfcf_lifespan!J$3</f>
        <v>1380.8667481599123</v>
      </c>
    </row>
    <row r="69" spans="1:35" ht="15" customHeight="1" x14ac:dyDescent="0.25">
      <c r="A69" s="9" t="s">
        <v>20</v>
      </c>
      <c r="B69" s="9" t="s">
        <v>33</v>
      </c>
      <c r="C69" s="9" t="s">
        <v>34</v>
      </c>
      <c r="D69" s="42">
        <f>euref_generation_EXIOBASE!D59</f>
        <v>96915.889928257791</v>
      </c>
      <c r="E69" s="42">
        <f>euref_generation_EXIOBASE!E59</f>
        <v>34469.117375593021</v>
      </c>
      <c r="F69" s="42">
        <f>euref_generation_EXIOBASE!F59</f>
        <v>0</v>
      </c>
      <c r="G69" s="42">
        <f>euref_generation_EXIOBASE!G59</f>
        <v>0</v>
      </c>
      <c r="H69" s="42">
        <f>euref_generation_EXIOBASE!H59</f>
        <v>0</v>
      </c>
      <c r="I69" s="42">
        <f>euref_generation_EXIOBASE!I59</f>
        <v>0</v>
      </c>
      <c r="J69" s="42">
        <f>euref_generation_EXIOBASE!J59</f>
        <v>0</v>
      </c>
      <c r="K69" s="42">
        <f>euref_generation_EXIOBASE!K59</f>
        <v>0</v>
      </c>
      <c r="L69" s="42">
        <f>xdet2015_el!A69</f>
        <v>7338.9438502819203</v>
      </c>
      <c r="M69" s="42">
        <f t="shared" si="9"/>
        <v>2610.1696757416503</v>
      </c>
      <c r="N69" s="42">
        <f t="shared" si="10"/>
        <v>0</v>
      </c>
      <c r="O69" s="42">
        <f t="shared" si="11"/>
        <v>0</v>
      </c>
      <c r="P69" s="42">
        <f t="shared" si="12"/>
        <v>0</v>
      </c>
      <c r="Q69" s="42">
        <f t="shared" si="13"/>
        <v>0</v>
      </c>
      <c r="R69" s="42">
        <f t="shared" si="14"/>
        <v>0</v>
      </c>
      <c r="S69" s="42">
        <f t="shared" si="15"/>
        <v>0</v>
      </c>
      <c r="T69" s="42">
        <f>euref_capacity_EXIOBASE!D59</f>
        <v>12188.16</v>
      </c>
      <c r="U69" s="42">
        <f>euref_capacity_EXIOBASE!E59</f>
        <v>6907.2000000000007</v>
      </c>
      <c r="V69" s="42">
        <f>euref_capacity_EXIOBASE!F59</f>
        <v>0</v>
      </c>
      <c r="W69" s="42">
        <f>euref_capacity_EXIOBASE!G59</f>
        <v>0</v>
      </c>
      <c r="X69" s="42">
        <f>euref_capacity_EXIOBASE!H59</f>
        <v>0</v>
      </c>
      <c r="Y69" s="42">
        <f>euref_capacity_EXIOBASE!I59</f>
        <v>0</v>
      </c>
      <c r="Z69" s="42">
        <f>euref_capacity_EXIOBASE!J59</f>
        <v>0</v>
      </c>
      <c r="AA69" s="42">
        <f>euref_capacity_EXIOBASE!K59</f>
        <v>0</v>
      </c>
      <c r="AB69" s="42">
        <f>capacity!T69+T69/gfcf_lifespan!C$4</f>
        <v>203.136</v>
      </c>
      <c r="AC69" s="42">
        <f>MAX((U69-T69),0)/5+U69/gfcf_lifespan!D$4</f>
        <v>115.12000000000002</v>
      </c>
      <c r="AD69" s="42">
        <f>MAX((V69-U69),0)/5+V69/gfcf_lifespan!E$4</f>
        <v>0</v>
      </c>
      <c r="AE69" s="42">
        <f>MAX((W69-V69),0)/5+W69/gfcf_lifespan!F$4</f>
        <v>0</v>
      </c>
      <c r="AF69" s="42">
        <f>MAX((X69-W69),0)/5+X69/gfcf_lifespan!G$4</f>
        <v>0</v>
      </c>
      <c r="AG69" s="42">
        <f>MAX((Y69-X69),0)/5+Y69/gfcf_lifespan!H$4</f>
        <v>0</v>
      </c>
      <c r="AH69" s="42">
        <f>MAX((Z69-Y69),0)/5+Z69/gfcf_lifespan!I$4</f>
        <v>0</v>
      </c>
      <c r="AI69" s="42">
        <f>MAX((AA69-Z69),0)/5+AA69/gfcf_lifespan!J$4</f>
        <v>0</v>
      </c>
    </row>
    <row r="70" spans="1:35" ht="15" customHeight="1" x14ac:dyDescent="0.25">
      <c r="A70" s="9" t="s">
        <v>20</v>
      </c>
      <c r="B70" s="9" t="s">
        <v>35</v>
      </c>
      <c r="C70" s="9" t="s">
        <v>36</v>
      </c>
      <c r="D70" s="42">
        <f>euref_generation_EXIOBASE!D60</f>
        <v>22380.600073404945</v>
      </c>
      <c r="E70" s="42">
        <f>euref_generation_EXIOBASE!E60</f>
        <v>22504.708338409368</v>
      </c>
      <c r="F70" s="42">
        <f>euref_generation_EXIOBASE!F60</f>
        <v>23007.947075712113</v>
      </c>
      <c r="G70" s="42">
        <f>euref_generation_EXIOBASE!G60</f>
        <v>23819.686404963701</v>
      </c>
      <c r="H70" s="42">
        <f>euref_generation_EXIOBASE!H60</f>
        <v>25746.079915050799</v>
      </c>
      <c r="I70" s="42">
        <f>euref_generation_EXIOBASE!I60</f>
        <v>27375.095532500382</v>
      </c>
      <c r="J70" s="42">
        <f>euref_generation_EXIOBASE!J60</f>
        <v>29371.569897385609</v>
      </c>
      <c r="K70" s="42">
        <f>euref_generation_EXIOBASE!K60</f>
        <v>30665.145320736043</v>
      </c>
      <c r="L70" s="42">
        <f>xdet2015_el!A70</f>
        <v>1066.81086472627</v>
      </c>
      <c r="M70" s="42">
        <f t="shared" si="9"/>
        <v>1072.7267045641115</v>
      </c>
      <c r="N70" s="42">
        <f t="shared" si="10"/>
        <v>1096.7144685536773</v>
      </c>
      <c r="O70" s="42">
        <f t="shared" si="11"/>
        <v>1135.4074585955416</v>
      </c>
      <c r="P70" s="42">
        <f t="shared" si="12"/>
        <v>1227.2324105431519</v>
      </c>
      <c r="Q70" s="42">
        <f t="shared" si="13"/>
        <v>1304.8823195627538</v>
      </c>
      <c r="R70" s="42">
        <f t="shared" si="14"/>
        <v>1400.0477993363713</v>
      </c>
      <c r="S70" s="42">
        <f t="shared" si="15"/>
        <v>1461.7083585459964</v>
      </c>
      <c r="T70" s="42">
        <f>euref_capacity_EXIOBASE!D60</f>
        <v>5590</v>
      </c>
      <c r="U70" s="42">
        <f>euref_capacity_EXIOBASE!E60</f>
        <v>5591.5971726123598</v>
      </c>
      <c r="V70" s="42">
        <f>euref_capacity_EXIOBASE!F60</f>
        <v>5698.0295084346208</v>
      </c>
      <c r="W70" s="42">
        <f>euref_capacity_EXIOBASE!G60</f>
        <v>5857.4674195989719</v>
      </c>
      <c r="X70" s="42">
        <f>euref_capacity_EXIOBASE!H60</f>
        <v>6236.668115569516</v>
      </c>
      <c r="Y70" s="42">
        <f>euref_capacity_EXIOBASE!I60</f>
        <v>6557.5473045605731</v>
      </c>
      <c r="Z70" s="42">
        <f>euref_capacity_EXIOBASE!J60</f>
        <v>6950.7334079026978</v>
      </c>
      <c r="AA70" s="42">
        <f>euref_capacity_EXIOBASE!K60</f>
        <v>7170.0701743999425</v>
      </c>
      <c r="AB70" s="42">
        <f>capacity!T70+T70/gfcf_lifespan!C$5</f>
        <v>114.16666666666667</v>
      </c>
      <c r="AC70" s="42">
        <f>MAX((U70-T70),0)/5+U70/gfcf_lifespan!D$5</f>
        <v>93.512720732677963</v>
      </c>
      <c r="AD70" s="42">
        <f>MAX((V70-U70),0)/5+V70/gfcf_lifespan!E$5</f>
        <v>116.25362563836254</v>
      </c>
      <c r="AE70" s="42">
        <f>MAX((W70-V70),0)/5+W70/gfcf_lifespan!F$5</f>
        <v>129.51203922618643</v>
      </c>
      <c r="AF70" s="42">
        <f>MAX((X70-W70),0)/5+X70/gfcf_lifespan!G$5</f>
        <v>179.78460778693409</v>
      </c>
      <c r="AG70" s="42">
        <f>MAX((Y70-X70),0)/5+Y70/gfcf_lifespan!H$5</f>
        <v>173.46829287422099</v>
      </c>
      <c r="AH70" s="42">
        <f>MAX((Z70-Y70),0)/5+Z70/gfcf_lifespan!I$5</f>
        <v>194.48277746680321</v>
      </c>
      <c r="AI70" s="42">
        <f>MAX((AA70-Z70),0)/5+AA70/gfcf_lifespan!J$5</f>
        <v>163.36852287278134</v>
      </c>
    </row>
    <row r="71" spans="1:35" ht="15" customHeight="1" x14ac:dyDescent="0.25">
      <c r="A71" s="9" t="s">
        <v>20</v>
      </c>
      <c r="B71" s="9" t="s">
        <v>79</v>
      </c>
      <c r="C71" s="9" t="s">
        <v>83</v>
      </c>
      <c r="D71" s="42">
        <f>euref_generation_EXIOBASE!D61*generation!$L71/(generation!$L71+generation!$L72)</f>
        <v>59356.161971975518</v>
      </c>
      <c r="E71" s="42">
        <f>euref_generation_EXIOBASE!E61*generation!$L71/(generation!$L71+generation!$L72)</f>
        <v>98203.94010359903</v>
      </c>
      <c r="F71" s="42">
        <f>euref_generation_EXIOBASE!F61*generation!$L71/(generation!$L71+generation!$L72)</f>
        <v>101594.58139160657</v>
      </c>
      <c r="G71" s="42">
        <f>euref_generation_EXIOBASE!G61*generation!$L71/(generation!$L71+generation!$L72)</f>
        <v>115139.04989599188</v>
      </c>
      <c r="H71" s="42">
        <f>euref_generation_EXIOBASE!H61*generation!$L71/(generation!$L71+generation!$L72)</f>
        <v>116693.73704909938</v>
      </c>
      <c r="I71" s="42">
        <f>euref_generation_EXIOBASE!I61*generation!$L71/(generation!$L71+generation!$L72)</f>
        <v>124747.96058956275</v>
      </c>
      <c r="J71" s="42">
        <f>euref_generation_EXIOBASE!J61*generation!$L71/(generation!$L71+generation!$L72)</f>
        <v>160809.55379866791</v>
      </c>
      <c r="K71" s="42">
        <f>euref_generation_EXIOBASE!K61*generation!$L71/(generation!$L71+generation!$L72)</f>
        <v>175555.36048108948</v>
      </c>
      <c r="L71" s="42">
        <f>xdet2015_el!A71</f>
        <v>2935.42324384114</v>
      </c>
      <c r="M71" s="42">
        <f t="shared" si="9"/>
        <v>4856.6167157673008</v>
      </c>
      <c r="N71" s="42">
        <f t="shared" si="10"/>
        <v>5024.298838695734</v>
      </c>
      <c r="O71" s="42">
        <f t="shared" si="11"/>
        <v>5694.1323715986628</v>
      </c>
      <c r="P71" s="42">
        <f t="shared" si="12"/>
        <v>5771.0184884653108</v>
      </c>
      <c r="Q71" s="42">
        <f t="shared" si="13"/>
        <v>6169.3352631066909</v>
      </c>
      <c r="R71" s="42">
        <f t="shared" si="14"/>
        <v>7952.7396376336383</v>
      </c>
      <c r="S71" s="42">
        <f t="shared" si="15"/>
        <v>8681.9846266409295</v>
      </c>
      <c r="T71" s="42">
        <f>euref_capacity_EXIOBASE!D61*capacity!$L71/(capacity!$L71+capacity!$L72)</f>
        <v>41636.23197397936</v>
      </c>
      <c r="U71" s="42">
        <f>euref_capacity_EXIOBASE!E61*capacity!$L71/(capacity!$L71+capacity!$L72)</f>
        <v>57278.49245169339</v>
      </c>
      <c r="V71" s="42">
        <f>euref_capacity_EXIOBASE!F61*capacity!$L71/(capacity!$L71+capacity!$L72)</f>
        <v>57440.400279987422</v>
      </c>
      <c r="W71" s="42">
        <f>euref_capacity_EXIOBASE!G61*capacity!$L71/(capacity!$L71+capacity!$L72)</f>
        <v>62264.122349030164</v>
      </c>
      <c r="X71" s="42">
        <f>euref_capacity_EXIOBASE!H61*capacity!$L71/(capacity!$L71+capacity!$L72)</f>
        <v>62264.122349030164</v>
      </c>
      <c r="Y71" s="42">
        <f>euref_capacity_EXIOBASE!I61*capacity!$L71/(capacity!$L71+capacity!$L72)</f>
        <v>64293.250725087077</v>
      </c>
      <c r="Z71" s="42">
        <f>euref_capacity_EXIOBASE!J61*capacity!$L71/(capacity!$L71+capacity!$L72)</f>
        <v>75258.784073025352</v>
      </c>
      <c r="AA71" s="42">
        <f>euref_capacity_EXIOBASE!K61*capacity!$L71/(capacity!$L71+capacity!$L72)</f>
        <v>80175.220580735069</v>
      </c>
      <c r="AB71" s="42">
        <f>capacity!T71+T71/gfcf_lifespan!C$6</f>
        <v>5758.8115986989678</v>
      </c>
      <c r="AC71" s="42">
        <f>MAX((U71-T71),0)/5+U71/gfcf_lifespan!D$6</f>
        <v>5732.0199342561418</v>
      </c>
      <c r="AD71" s="42">
        <f>MAX((V71-U71),0)/5+V71/gfcf_lifespan!E$6</f>
        <v>2476.6539179986967</v>
      </c>
      <c r="AE71" s="42">
        <f>MAX((W71-V71),0)/5+W71/gfcf_lifespan!F$6</f>
        <v>3455.3093077697549</v>
      </c>
      <c r="AF71" s="42">
        <f>MAX((X71-W71),0)/5+X71/gfcf_lifespan!G$6</f>
        <v>2490.5648939612065</v>
      </c>
      <c r="AG71" s="42">
        <f>MAX((Y71-X71),0)/5+Y71/gfcf_lifespan!H$6</f>
        <v>2977.5557042148657</v>
      </c>
      <c r="AH71" s="42">
        <f>MAX((Z71-Y71),0)/5+Z71/gfcf_lifespan!I$6</f>
        <v>5203.4580325086699</v>
      </c>
      <c r="AI71" s="42">
        <f>MAX((AA71-Z71),0)/5+AA71/gfcf_lifespan!J$6</f>
        <v>4190.2961247713465</v>
      </c>
    </row>
    <row r="72" spans="1:35" ht="15" customHeight="1" x14ac:dyDescent="0.25">
      <c r="A72" s="9" t="s">
        <v>20</v>
      </c>
      <c r="B72" s="9" t="s">
        <v>78</v>
      </c>
      <c r="C72" s="9" t="s">
        <v>84</v>
      </c>
      <c r="D72" s="42">
        <f>euref_generation_EXIOBASE!D61*generation!$L72/(generation!$L71+generation!$L72)</f>
        <v>6797.1584984219689</v>
      </c>
      <c r="E72" s="42">
        <f>euref_generation_EXIOBASE!E61*generation!$L72/(generation!$L71+generation!$L72)</f>
        <v>11245.80370221474</v>
      </c>
      <c r="F72" s="42">
        <f>euref_generation_EXIOBASE!F61*generation!$L72/(generation!$L71+generation!$L72)</f>
        <v>11634.082281560255</v>
      </c>
      <c r="G72" s="42">
        <f>euref_generation_EXIOBASE!G61*generation!$L72/(generation!$L71+generation!$L72)</f>
        <v>13185.124265114691</v>
      </c>
      <c r="H72" s="42">
        <f>euref_generation_EXIOBASE!H61*generation!$L72/(generation!$L71+generation!$L72)</f>
        <v>13363.158939932806</v>
      </c>
      <c r="I72" s="42">
        <f>euref_generation_EXIOBASE!I61*generation!$L72/(generation!$L71+generation!$L72)</f>
        <v>14285.486667458359</v>
      </c>
      <c r="J72" s="42">
        <f>euref_generation_EXIOBASE!J61*generation!$L72/(generation!$L71+generation!$L72)</f>
        <v>18415.072486427493</v>
      </c>
      <c r="K72" s="42">
        <f>euref_generation_EXIOBASE!K61*generation!$L72/(generation!$L71+generation!$L72)</f>
        <v>20103.685460676599</v>
      </c>
      <c r="L72" s="42">
        <f>xdet2015_el!A72</f>
        <v>336.14938003843002</v>
      </c>
      <c r="M72" s="42">
        <f t="shared" si="9"/>
        <v>556.15444945281104</v>
      </c>
      <c r="N72" s="42">
        <f t="shared" si="10"/>
        <v>575.35653275857749</v>
      </c>
      <c r="O72" s="42">
        <f t="shared" si="11"/>
        <v>652.06237996023458</v>
      </c>
      <c r="P72" s="42">
        <f t="shared" si="12"/>
        <v>660.86697758427795</v>
      </c>
      <c r="Q72" s="42">
        <f t="shared" si="13"/>
        <v>706.48013988907758</v>
      </c>
      <c r="R72" s="42">
        <f t="shared" si="14"/>
        <v>910.70631957640455</v>
      </c>
      <c r="S72" s="42">
        <f t="shared" si="15"/>
        <v>994.21565727251198</v>
      </c>
      <c r="T72" s="42">
        <f>euref_capacity_EXIOBASE!D61*capacity!$L72/(capacity!$L71+capacity!$L72)</f>
        <v>3309.9680260206369</v>
      </c>
      <c r="U72" s="42">
        <f>euref_capacity_EXIOBASE!E61*capacity!$L72/(capacity!$L71+capacity!$L72)</f>
        <v>4553.4855006152848</v>
      </c>
      <c r="V72" s="42">
        <f>euref_capacity_EXIOBASE!F61*capacity!$L72/(capacity!$L71+capacity!$L72)</f>
        <v>4566.356735820973</v>
      </c>
      <c r="W72" s="42">
        <f>euref_capacity_EXIOBASE!G61*capacity!$L72/(capacity!$L71+capacity!$L72)</f>
        <v>4949.8296164822141</v>
      </c>
      <c r="X72" s="42">
        <f>euref_capacity_EXIOBASE!H61*capacity!$L72/(capacity!$L71+capacity!$L72)</f>
        <v>4949.8296164822141</v>
      </c>
      <c r="Y72" s="42">
        <f>euref_capacity_EXIOBASE!I61*capacity!$L72/(capacity!$L71+capacity!$L72)</f>
        <v>5111.1398438254801</v>
      </c>
      <c r="Z72" s="42">
        <f>euref_capacity_EXIOBASE!J61*capacity!$L72/(capacity!$L71+capacity!$L72)</f>
        <v>5982.8701385510385</v>
      </c>
      <c r="AA72" s="42">
        <f>euref_capacity_EXIOBASE!K61*capacity!$L72/(capacity!$L71+capacity!$L72)</f>
        <v>6373.7135667615858</v>
      </c>
      <c r="AB72" s="42">
        <f>capacity!T72+T72/gfcf_lifespan!C$7</f>
        <v>2454.4984013010317</v>
      </c>
      <c r="AC72" s="42">
        <f>MAX((U72-T72),0)/5+U72/gfcf_lifespan!D$7</f>
        <v>430.84291494354096</v>
      </c>
      <c r="AD72" s="42">
        <f>MAX((V72-U72),0)/5+V72/gfcf_lifespan!E$7</f>
        <v>168.62358288917304</v>
      </c>
      <c r="AE72" s="42">
        <f>MAX((W72-V72),0)/5+W72/gfcf_lifespan!F$7</f>
        <v>241.68889668165536</v>
      </c>
      <c r="AF72" s="42">
        <f>MAX((X72-W72),0)/5+X72/gfcf_lifespan!G$7</f>
        <v>164.99432054940715</v>
      </c>
      <c r="AG72" s="42">
        <f>MAX((Y72-X72),0)/5+Y72/gfcf_lifespan!H$7</f>
        <v>202.63337359616918</v>
      </c>
      <c r="AH72" s="42">
        <f>MAX((Z72-Y72),0)/5+Z72/gfcf_lifespan!I$7</f>
        <v>373.77506356347965</v>
      </c>
      <c r="AI72" s="42">
        <f>MAX((AA72-Z72),0)/5+AA72/gfcf_lifespan!J$7</f>
        <v>290.62580453416228</v>
      </c>
    </row>
    <row r="73" spans="1:35" ht="15" customHeight="1" x14ac:dyDescent="0.25">
      <c r="A73" s="9" t="s">
        <v>20</v>
      </c>
      <c r="B73" s="9" t="s">
        <v>37</v>
      </c>
      <c r="C73" s="9" t="s">
        <v>38</v>
      </c>
      <c r="D73" s="42">
        <f>euref_generation_EXIOBASE!D62</f>
        <v>1078.869814479232</v>
      </c>
      <c r="E73" s="42">
        <f>euref_generation_EXIOBASE!E62</f>
        <v>941.08521130463373</v>
      </c>
      <c r="F73" s="42">
        <f>euref_generation_EXIOBASE!F62</f>
        <v>1997.4666099261749</v>
      </c>
      <c r="G73" s="42">
        <f>euref_generation_EXIOBASE!G62</f>
        <v>3056.1603480066192</v>
      </c>
      <c r="H73" s="42">
        <f>euref_generation_EXIOBASE!H62</f>
        <v>3356.9465201070111</v>
      </c>
      <c r="I73" s="42">
        <f>euref_generation_EXIOBASE!I62</f>
        <v>3620.5877530863422</v>
      </c>
      <c r="J73" s="42">
        <f>euref_generation_EXIOBASE!J62</f>
        <v>3536.0774859586181</v>
      </c>
      <c r="K73" s="42">
        <f>euref_generation_EXIOBASE!K62</f>
        <v>552.36317860097006</v>
      </c>
      <c r="L73" s="42">
        <f>xdet2015_el!A73</f>
        <v>511.70890303281197</v>
      </c>
      <c r="M73" s="42">
        <f t="shared" si="9"/>
        <v>446.35754441748372</v>
      </c>
      <c r="N73" s="42">
        <f t="shared" si="10"/>
        <v>947.40017200626608</v>
      </c>
      <c r="O73" s="42">
        <f t="shared" si="11"/>
        <v>1449.5395442365934</v>
      </c>
      <c r="P73" s="42">
        <f t="shared" si="12"/>
        <v>1592.2026905284604</v>
      </c>
      <c r="Q73" s="42">
        <f t="shared" si="13"/>
        <v>1717.2479594863198</v>
      </c>
      <c r="R73" s="42">
        <f t="shared" si="14"/>
        <v>1677.1646653700491</v>
      </c>
      <c r="S73" s="42">
        <f t="shared" si="15"/>
        <v>261.98634200740304</v>
      </c>
      <c r="T73" s="42">
        <f>euref_capacity_EXIOBASE!D62</f>
        <v>5028.3810200000007</v>
      </c>
      <c r="U73" s="42">
        <f>euref_capacity_EXIOBASE!E62</f>
        <v>1673.8347000000003</v>
      </c>
      <c r="V73" s="42">
        <f>euref_capacity_EXIOBASE!F62</f>
        <v>1458.1605423920639</v>
      </c>
      <c r="W73" s="42">
        <f>euref_capacity_EXIOBASE!G62</f>
        <v>1248.1130423920638</v>
      </c>
      <c r="X73" s="42">
        <f>euref_capacity_EXIOBASE!H62</f>
        <v>1060.9728123920638</v>
      </c>
      <c r="Y73" s="42">
        <f>euref_capacity_EXIOBASE!I62</f>
        <v>862.853412392064</v>
      </c>
      <c r="Z73" s="42">
        <f>euref_capacity_EXIOBASE!J62</f>
        <v>833.37662239206395</v>
      </c>
      <c r="AA73" s="42">
        <f>euref_capacity_EXIOBASE!K62</f>
        <v>674.14537239206402</v>
      </c>
      <c r="AB73" s="42">
        <f>capacity!T73+T73/gfcf_lifespan!C$8</f>
        <v>1225.6680291428572</v>
      </c>
      <c r="AC73" s="42">
        <f>MAX((U73-T73),0)/5+U73/gfcf_lifespan!D$8</f>
        <v>47.823848571428584</v>
      </c>
      <c r="AD73" s="42">
        <f>MAX((V73-U73),0)/5+V73/gfcf_lifespan!E$8</f>
        <v>41.661729782630395</v>
      </c>
      <c r="AE73" s="42">
        <f>MAX((W73-V73),0)/5+W73/gfcf_lifespan!F$8</f>
        <v>35.66037263977325</v>
      </c>
      <c r="AF73" s="42">
        <f>MAX((X73-W73),0)/5+X73/gfcf_lifespan!G$8</f>
        <v>30.313508925487536</v>
      </c>
      <c r="AG73" s="42">
        <f>MAX((Y73-X73),0)/5+Y73/gfcf_lifespan!H$8</f>
        <v>24.652954639773256</v>
      </c>
      <c r="AH73" s="42">
        <f>MAX((Z73-Y73),0)/5+Z73/gfcf_lifespan!I$8</f>
        <v>23.810760639773257</v>
      </c>
      <c r="AI73" s="42">
        <f>MAX((AA73-Z73),0)/5+AA73/gfcf_lifespan!J$8</f>
        <v>19.26129635405897</v>
      </c>
    </row>
    <row r="74" spans="1:35" ht="15" customHeight="1" x14ac:dyDescent="0.25">
      <c r="A74" s="9" t="s">
        <v>20</v>
      </c>
      <c r="B74" s="9" t="s">
        <v>39</v>
      </c>
      <c r="C74" s="9" t="s">
        <v>40</v>
      </c>
      <c r="D74" s="42">
        <f>euref_generation_EXIOBASE!D63</f>
        <v>58714.632148678073</v>
      </c>
      <c r="E74" s="42">
        <f>euref_generation_EXIOBASE!E63</f>
        <v>33884.396520401482</v>
      </c>
      <c r="F74" s="42">
        <f>euref_generation_EXIOBASE!F63</f>
        <v>43429.409695041817</v>
      </c>
      <c r="G74" s="42">
        <f>euref_generation_EXIOBASE!G63</f>
        <v>53399.95502000799</v>
      </c>
      <c r="H74" s="42">
        <f>euref_generation_EXIOBASE!H63</f>
        <v>57464.285754116761</v>
      </c>
      <c r="I74" s="42">
        <f>euref_generation_EXIOBASE!I63</f>
        <v>67808.481030889059</v>
      </c>
      <c r="J74" s="42">
        <f>euref_generation_EXIOBASE!J63</f>
        <v>73975.461366106814</v>
      </c>
      <c r="K74" s="42">
        <f>euref_generation_EXIOBASE!K63</f>
        <v>74800.909672725247</v>
      </c>
      <c r="L74" s="42">
        <f>xdet2015_el!A74</f>
        <v>2689.1329497944098</v>
      </c>
      <c r="M74" s="42">
        <f t="shared" si="9"/>
        <v>1551.9069750139308</v>
      </c>
      <c r="N74" s="42">
        <f t="shared" si="10"/>
        <v>1989.0690331726305</v>
      </c>
      <c r="O74" s="42">
        <f t="shared" si="11"/>
        <v>2445.7204840901991</v>
      </c>
      <c r="P74" s="42">
        <f t="shared" si="12"/>
        <v>2631.8670253523169</v>
      </c>
      <c r="Q74" s="42">
        <f t="shared" si="13"/>
        <v>3105.6316618646888</v>
      </c>
      <c r="R74" s="42">
        <f t="shared" si="14"/>
        <v>3388.0796550356999</v>
      </c>
      <c r="S74" s="42">
        <f t="shared" si="15"/>
        <v>3425.8852268062728</v>
      </c>
      <c r="T74" s="42">
        <f>euref_capacity_EXIOBASE!D63</f>
        <v>3500.5210299999999</v>
      </c>
      <c r="U74" s="42">
        <f>euref_capacity_EXIOBASE!E63</f>
        <v>7100.2005303410733</v>
      </c>
      <c r="V74" s="42">
        <f>euref_capacity_EXIOBASE!F63</f>
        <v>7095.1655303410726</v>
      </c>
      <c r="W74" s="42">
        <f>euref_capacity_EXIOBASE!G63</f>
        <v>6894.2927803410721</v>
      </c>
      <c r="X74" s="42">
        <f>euref_capacity_EXIOBASE!H63</f>
        <v>6749.0615303410705</v>
      </c>
      <c r="Y74" s="42">
        <f>euref_capacity_EXIOBASE!I63</f>
        <v>7261.4793993421281</v>
      </c>
      <c r="Z74" s="42">
        <f>euref_capacity_EXIOBASE!J63</f>
        <v>7326.3943117653753</v>
      </c>
      <c r="AA74" s="42">
        <f>euref_capacity_EXIOBASE!K63</f>
        <v>6585.6729401993061</v>
      </c>
      <c r="AB74" s="42">
        <f>capacity!T74+T74/gfcf_lifespan!C$9</f>
        <v>385.02084120000001</v>
      </c>
      <c r="AC74" s="42">
        <f>MAX((U74-T74),0)/5+U74/gfcf_lifespan!D$9</f>
        <v>1003.9439212818576</v>
      </c>
      <c r="AD74" s="42">
        <f>MAX((V74-U74),0)/5+V74/gfcf_lifespan!E$9</f>
        <v>283.80662121364293</v>
      </c>
      <c r="AE74" s="42">
        <f>MAX((W74-V74),0)/5+W74/gfcf_lifespan!F$9</f>
        <v>275.7717112136429</v>
      </c>
      <c r="AF74" s="42">
        <f>MAX((X74-W74),0)/5+X74/gfcf_lifespan!G$9</f>
        <v>269.96246121364283</v>
      </c>
      <c r="AG74" s="42">
        <f>MAX((Y74-X74),0)/5+Y74/gfcf_lifespan!H$9</f>
        <v>392.94274977389671</v>
      </c>
      <c r="AH74" s="42">
        <f>MAX((Z74-Y74),0)/5+Z74/gfcf_lifespan!I$9</f>
        <v>306.03875495526444</v>
      </c>
      <c r="AI74" s="42">
        <f>MAX((AA74-Z74),0)/5+AA74/gfcf_lifespan!J$9</f>
        <v>263.42691760797226</v>
      </c>
    </row>
    <row r="75" spans="1:35" ht="15" customHeight="1" x14ac:dyDescent="0.25">
      <c r="A75" s="9" t="s">
        <v>20</v>
      </c>
      <c r="B75" s="9" t="s">
        <v>80</v>
      </c>
      <c r="C75" s="9" t="s">
        <v>85</v>
      </c>
      <c r="D75" s="42">
        <f>euref_generation_EXIOBASE!D64*generation!$L75/(generation!$L75+generation!$L76)</f>
        <v>9486.6187670523359</v>
      </c>
      <c r="E75" s="42">
        <f>euref_generation_EXIOBASE!E64*generation!$L75/(generation!$L75+generation!$L76)</f>
        <v>13283.768731916309</v>
      </c>
      <c r="F75" s="42">
        <f>euref_generation_EXIOBASE!F64*generation!$L75/(generation!$L75+generation!$L76)</f>
        <v>14191.584616536256</v>
      </c>
      <c r="G75" s="42">
        <f>euref_generation_EXIOBASE!G64*generation!$L75/(generation!$L75+generation!$L76)</f>
        <v>16585.987214899546</v>
      </c>
      <c r="H75" s="42">
        <f>euref_generation_EXIOBASE!H64*generation!$L75/(generation!$L75+generation!$L76)</f>
        <v>16713.476984601515</v>
      </c>
      <c r="I75" s="42">
        <f>euref_generation_EXIOBASE!I64*generation!$L75/(generation!$L75+generation!$L76)</f>
        <v>17502.457792189172</v>
      </c>
      <c r="J75" s="42">
        <f>euref_generation_EXIOBASE!J64*generation!$L75/(generation!$L75+generation!$L76)</f>
        <v>18860.745148526683</v>
      </c>
      <c r="K75" s="42">
        <f>euref_generation_EXIOBASE!K64*generation!$L75/(generation!$L75+generation!$L76)</f>
        <v>22761.315846419227</v>
      </c>
      <c r="L75" s="42">
        <f>xdet2015_el!A75</f>
        <v>366.67556288472701</v>
      </c>
      <c r="M75" s="42">
        <f t="shared" si="9"/>
        <v>513.44251272357235</v>
      </c>
      <c r="N75" s="42">
        <f t="shared" si="10"/>
        <v>548.53129500338821</v>
      </c>
      <c r="O75" s="42">
        <f t="shared" si="11"/>
        <v>641.07943487138391</v>
      </c>
      <c r="P75" s="42">
        <f t="shared" si="12"/>
        <v>646.00715297784677</v>
      </c>
      <c r="Q75" s="42">
        <f t="shared" si="13"/>
        <v>676.50273721405631</v>
      </c>
      <c r="R75" s="42">
        <f t="shared" si="14"/>
        <v>729.00308461644465</v>
      </c>
      <c r="S75" s="42">
        <f t="shared" si="15"/>
        <v>879.76743926604377</v>
      </c>
      <c r="T75" s="42">
        <f>euref_capacity_EXIOBASE!D64*capacity!$L75/(capacity!$L75+capacity!$L76)</f>
        <v>10623.867825200145</v>
      </c>
      <c r="U75" s="42">
        <f>euref_capacity_EXIOBASE!E64*capacity!$L75/(capacity!$L75+capacity!$L76)</f>
        <v>14110.113100520308</v>
      </c>
      <c r="V75" s="42">
        <f>euref_capacity_EXIOBASE!F64*capacity!$L75/(capacity!$L75+capacity!$L76)</f>
        <v>14937.940806492888</v>
      </c>
      <c r="W75" s="42">
        <f>euref_capacity_EXIOBASE!G64*capacity!$L75/(capacity!$L75+capacity!$L76)</f>
        <v>17091.369353830676</v>
      </c>
      <c r="X75" s="42">
        <f>euref_capacity_EXIOBASE!H64*capacity!$L75/(capacity!$L75+capacity!$L76)</f>
        <v>17091.369353830676</v>
      </c>
      <c r="Y75" s="42">
        <f>euref_capacity_EXIOBASE!I64*capacity!$L75/(capacity!$L75+capacity!$L76)</f>
        <v>17625.000594065685</v>
      </c>
      <c r="Z75" s="42">
        <f>euref_capacity_EXIOBASE!J64*capacity!$L75/(capacity!$L75+capacity!$L76)</f>
        <v>18847.413100001864</v>
      </c>
      <c r="AA75" s="42">
        <f>euref_capacity_EXIOBASE!K64*capacity!$L75/(capacity!$L75+capacity!$L76)</f>
        <v>23018.755968799986</v>
      </c>
      <c r="AB75" s="42">
        <f>capacity!T75+T75/gfcf_lifespan!C$10</f>
        <v>1022.9547130080058</v>
      </c>
      <c r="AC75" s="42">
        <f>MAX((U75-T75),0)/5+U75/gfcf_lifespan!D$10</f>
        <v>1261.653579084845</v>
      </c>
      <c r="AD75" s="42">
        <f>MAX((V75-U75),0)/5+V75/gfcf_lifespan!E$10</f>
        <v>763.08317345423166</v>
      </c>
      <c r="AE75" s="42">
        <f>MAX((W75-V75),0)/5+W75/gfcf_lifespan!F$10</f>
        <v>1114.3404836207847</v>
      </c>
      <c r="AF75" s="42">
        <f>MAX((X75-W75),0)/5+X75/gfcf_lifespan!G$10</f>
        <v>683.65477415322709</v>
      </c>
      <c r="AG75" s="42">
        <f>MAX((Y75-X75),0)/5+Y75/gfcf_lifespan!H$10</f>
        <v>811.72627180962911</v>
      </c>
      <c r="AH75" s="42">
        <f>MAX((Z75-Y75),0)/5+Z75/gfcf_lifespan!I$10</f>
        <v>998.3790251873105</v>
      </c>
      <c r="AI75" s="42">
        <f>MAX((AA75-Z75),0)/5+AA75/gfcf_lifespan!J$10</f>
        <v>1755.0188125116238</v>
      </c>
    </row>
    <row r="76" spans="1:35" ht="15" customHeight="1" x14ac:dyDescent="0.25">
      <c r="A76" s="9" t="s">
        <v>20</v>
      </c>
      <c r="B76" s="9" t="s">
        <v>81</v>
      </c>
      <c r="C76" s="9" t="s">
        <v>86</v>
      </c>
      <c r="D76" s="42">
        <f>euref_generation_EXIOBASE!D64*generation!$L76/(generation!$L75+generation!$L76)</f>
        <v>25124.976132171836</v>
      </c>
      <c r="E76" s="42">
        <f>euref_generation_EXIOBASE!E64*generation!$L76/(generation!$L75+generation!$L76)</f>
        <v>35181.594257148732</v>
      </c>
      <c r="F76" s="42">
        <f>euref_generation_EXIOBASE!F64*generation!$L76/(generation!$L75+generation!$L76)</f>
        <v>37585.912697002066</v>
      </c>
      <c r="G76" s="42">
        <f>euref_generation_EXIOBASE!G64*generation!$L76/(generation!$L75+generation!$L76)</f>
        <v>43927.403760564688</v>
      </c>
      <c r="H76" s="42">
        <f>euref_generation_EXIOBASE!H64*generation!$L76/(generation!$L75+generation!$L76)</f>
        <v>44265.055931429073</v>
      </c>
      <c r="I76" s="42">
        <f>euref_generation_EXIOBASE!I64*generation!$L76/(generation!$L75+generation!$L76)</f>
        <v>46354.643849542597</v>
      </c>
      <c r="J76" s="42">
        <f>euref_generation_EXIOBASE!J64*generation!$L76/(generation!$L75+generation!$L76)</f>
        <v>49952.020137829408</v>
      </c>
      <c r="K76" s="42">
        <f>euref_generation_EXIOBASE!K64*generation!$L76/(generation!$L75+generation!$L76)</f>
        <v>60282.544436620214</v>
      </c>
      <c r="L76" s="42">
        <f>xdet2015_el!A76</f>
        <v>971.12733123900898</v>
      </c>
      <c r="M76" s="42">
        <f t="shared" si="9"/>
        <v>1359.8344356606224</v>
      </c>
      <c r="N76" s="42">
        <f t="shared" si="10"/>
        <v>1452.7658413527349</v>
      </c>
      <c r="O76" s="42">
        <f t="shared" si="11"/>
        <v>1697.8763346020373</v>
      </c>
      <c r="P76" s="42">
        <f t="shared" si="12"/>
        <v>1710.9272226846224</v>
      </c>
      <c r="Q76" s="42">
        <f t="shared" si="13"/>
        <v>1791.6937049145677</v>
      </c>
      <c r="R76" s="42">
        <f t="shared" si="14"/>
        <v>1930.7390284177063</v>
      </c>
      <c r="S76" s="42">
        <f t="shared" si="15"/>
        <v>2330.0331188800815</v>
      </c>
      <c r="T76" s="42">
        <f>euref_capacity_EXIOBASE!D64*capacity!$L76/(capacity!$L75+capacity!$L76)</f>
        <v>29132.772174799862</v>
      </c>
      <c r="U76" s="42">
        <f>euref_capacity_EXIOBASE!E64*capacity!$L76/(capacity!$L75+capacity!$L76)</f>
        <v>38692.754567508266</v>
      </c>
      <c r="V76" s="42">
        <f>euref_capacity_EXIOBASE!F64*capacity!$L76/(capacity!$L75+capacity!$L76)</f>
        <v>40962.82384499687</v>
      </c>
      <c r="W76" s="42">
        <f>euref_capacity_EXIOBASE!G64*capacity!$L76/(capacity!$L75+capacity!$L76)</f>
        <v>46867.955977334925</v>
      </c>
      <c r="X76" s="42">
        <f>euref_capacity_EXIOBASE!H64*capacity!$L76/(capacity!$L75+capacity!$L76)</f>
        <v>46867.955977334932</v>
      </c>
      <c r="Y76" s="42">
        <f>euref_capacity_EXIOBASE!I64*capacity!$L76/(capacity!$L75+capacity!$L76)</f>
        <v>48331.279655952851</v>
      </c>
      <c r="Z76" s="42">
        <f>euref_capacity_EXIOBASE!J64*capacity!$L76/(capacity!$L75+capacity!$L76)</f>
        <v>51683.379439667369</v>
      </c>
      <c r="AA76" s="42">
        <f>euref_capacity_EXIOBASE!K64*capacity!$L76/(capacity!$L75+capacity!$L76)</f>
        <v>63122.036570869226</v>
      </c>
      <c r="AB76" s="42">
        <f>capacity!T76+T76/gfcf_lifespan!C$11</f>
        <v>1891.3108869919945</v>
      </c>
      <c r="AC76" s="42">
        <f>MAX((U76-T76),0)/5+U76/gfcf_lifespan!D$11</f>
        <v>3459.7066612420113</v>
      </c>
      <c r="AD76" s="42">
        <f>MAX((V76-U76),0)/5+V76/gfcf_lifespan!E$11</f>
        <v>2092.5268092975957</v>
      </c>
      <c r="AE76" s="42">
        <f>MAX((W76-V76),0)/5+W76/gfcf_lifespan!F$11</f>
        <v>3055.7446655610079</v>
      </c>
      <c r="AF76" s="42">
        <f>MAX((X76-W76),0)/5+X76/gfcf_lifespan!G$11</f>
        <v>1874.7182390933986</v>
      </c>
      <c r="AG76" s="42">
        <f>MAX((Y76-X76),0)/5+Y76/gfcf_lifespan!H$11</f>
        <v>2225.9159219616977</v>
      </c>
      <c r="AH76" s="42">
        <f>MAX((Z76-Y76),0)/5+Z76/gfcf_lifespan!I$11</f>
        <v>2737.7551343295986</v>
      </c>
      <c r="AI76" s="42">
        <f>MAX((AA76-Z76),0)/5+AA76/gfcf_lifespan!J$11</f>
        <v>4812.6128890751406</v>
      </c>
    </row>
    <row r="77" spans="1:35" ht="15" customHeight="1" x14ac:dyDescent="0.25">
      <c r="A77" s="9" t="s">
        <v>20</v>
      </c>
      <c r="B77" s="9" t="s">
        <v>41</v>
      </c>
      <c r="C77" s="9" t="s">
        <v>42</v>
      </c>
      <c r="D77" s="42">
        <f>euref_generation_EXIOBASE!D65</f>
        <v>0</v>
      </c>
      <c r="E77" s="42">
        <f>euref_generation_EXIOBASE!E65</f>
        <v>0</v>
      </c>
      <c r="F77" s="42">
        <f>euref_generation_EXIOBASE!F65</f>
        <v>0</v>
      </c>
      <c r="G77" s="42">
        <f>euref_generation_EXIOBASE!G65</f>
        <v>0</v>
      </c>
      <c r="H77" s="42">
        <f>euref_generation_EXIOBASE!H65</f>
        <v>0</v>
      </c>
      <c r="I77" s="42">
        <f>euref_generation_EXIOBASE!I65</f>
        <v>0</v>
      </c>
      <c r="J77" s="42">
        <f>euref_generation_EXIOBASE!J65</f>
        <v>0</v>
      </c>
      <c r="K77" s="42">
        <f>euref_generation_EXIOBASE!K65</f>
        <v>0</v>
      </c>
      <c r="L77" s="42">
        <f>xdet2015_el!A77</f>
        <v>0</v>
      </c>
      <c r="M77" s="42">
        <f t="shared" si="9"/>
        <v>0</v>
      </c>
      <c r="N77" s="42">
        <f t="shared" si="10"/>
        <v>0</v>
      </c>
      <c r="O77" s="42">
        <f t="shared" si="11"/>
        <v>0</v>
      </c>
      <c r="P77" s="42">
        <f t="shared" si="12"/>
        <v>0</v>
      </c>
      <c r="Q77" s="42">
        <f t="shared" si="13"/>
        <v>0</v>
      </c>
      <c r="R77" s="42">
        <f t="shared" si="14"/>
        <v>0</v>
      </c>
      <c r="S77" s="42">
        <f t="shared" si="15"/>
        <v>0</v>
      </c>
      <c r="T77" s="42">
        <f>euref_capacity_EXIOBASE!D65</f>
        <v>0</v>
      </c>
      <c r="U77" s="42">
        <f>euref_capacity_EXIOBASE!E65</f>
        <v>0</v>
      </c>
      <c r="V77" s="42">
        <f>euref_capacity_EXIOBASE!F65</f>
        <v>0</v>
      </c>
      <c r="W77" s="42">
        <f>euref_capacity_EXIOBASE!G65</f>
        <v>0</v>
      </c>
      <c r="X77" s="42">
        <f>euref_capacity_EXIOBASE!H65</f>
        <v>0</v>
      </c>
      <c r="Y77" s="42">
        <f>euref_capacity_EXIOBASE!I65</f>
        <v>0</v>
      </c>
      <c r="Z77" s="42">
        <f>euref_capacity_EXIOBASE!J65</f>
        <v>0</v>
      </c>
      <c r="AA77" s="42">
        <f>euref_capacity_EXIOBASE!K65</f>
        <v>0</v>
      </c>
      <c r="AB77" s="42">
        <f>capacity!T77+T77/gfcf_lifespan!C$12</f>
        <v>0</v>
      </c>
      <c r="AC77" s="42">
        <f>MAX((U77-T77),0)/5+U77/gfcf_lifespan!D$12</f>
        <v>0</v>
      </c>
      <c r="AD77" s="42">
        <f>MAX((V77-U77),0)/5+V77/gfcf_lifespan!E$12</f>
        <v>0</v>
      </c>
      <c r="AE77" s="42">
        <f>MAX((W77-V77),0)/5+W77/gfcf_lifespan!F$12</f>
        <v>0</v>
      </c>
      <c r="AF77" s="42">
        <f>MAX((X77-W77),0)/5+X77/gfcf_lifespan!G$12</f>
        <v>0</v>
      </c>
      <c r="AG77" s="42">
        <f>MAX((Y77-X77),0)/5+Y77/gfcf_lifespan!H$12</f>
        <v>0</v>
      </c>
      <c r="AH77" s="42">
        <f>MAX((Z77-Y77),0)/5+Z77/gfcf_lifespan!I$12</f>
        <v>0</v>
      </c>
      <c r="AI77" s="42">
        <f>MAX((AA77-Z77),0)/5+AA77/gfcf_lifespan!J$12</f>
        <v>0</v>
      </c>
    </row>
    <row r="78" spans="1:35" ht="15" customHeight="1" x14ac:dyDescent="0.25">
      <c r="A78" s="9" t="s">
        <v>20</v>
      </c>
      <c r="B78" s="9" t="s">
        <v>43</v>
      </c>
      <c r="C78" s="9" t="s">
        <v>44</v>
      </c>
      <c r="D78" s="42">
        <f>euref_generation_EXIOBASE!D66</f>
        <v>0</v>
      </c>
      <c r="E78" s="42">
        <f>euref_generation_EXIOBASE!E66</f>
        <v>0</v>
      </c>
      <c r="F78" s="42">
        <f>euref_generation_EXIOBASE!F66</f>
        <v>0</v>
      </c>
      <c r="G78" s="42">
        <f>euref_generation_EXIOBASE!G66</f>
        <v>0</v>
      </c>
      <c r="H78" s="42">
        <f>euref_generation_EXIOBASE!H66</f>
        <v>0</v>
      </c>
      <c r="I78" s="42">
        <f>euref_generation_EXIOBASE!I66</f>
        <v>0</v>
      </c>
      <c r="J78" s="42">
        <f>euref_generation_EXIOBASE!J66</f>
        <v>0</v>
      </c>
      <c r="K78" s="42">
        <f>euref_generation_EXIOBASE!K66</f>
        <v>0</v>
      </c>
      <c r="L78" s="42">
        <f>xdet2015_el!A78</f>
        <v>0</v>
      </c>
      <c r="M78" s="42">
        <f t="shared" si="9"/>
        <v>0</v>
      </c>
      <c r="N78" s="42">
        <f t="shared" si="10"/>
        <v>0</v>
      </c>
      <c r="O78" s="42">
        <f t="shared" si="11"/>
        <v>0</v>
      </c>
      <c r="P78" s="42">
        <f t="shared" si="12"/>
        <v>0</v>
      </c>
      <c r="Q78" s="42">
        <f t="shared" si="13"/>
        <v>0</v>
      </c>
      <c r="R78" s="42">
        <f t="shared" si="14"/>
        <v>0</v>
      </c>
      <c r="S78" s="42">
        <f t="shared" si="15"/>
        <v>0</v>
      </c>
      <c r="T78" s="42">
        <f>euref_capacity_EXIOBASE!D66</f>
        <v>0</v>
      </c>
      <c r="U78" s="42">
        <f>euref_capacity_EXIOBASE!E66</f>
        <v>0</v>
      </c>
      <c r="V78" s="42">
        <f>euref_capacity_EXIOBASE!F66</f>
        <v>0</v>
      </c>
      <c r="W78" s="42">
        <f>euref_capacity_EXIOBASE!G66</f>
        <v>0</v>
      </c>
      <c r="X78" s="42">
        <f>euref_capacity_EXIOBASE!H66</f>
        <v>0</v>
      </c>
      <c r="Y78" s="42">
        <f>euref_capacity_EXIOBASE!I66</f>
        <v>0</v>
      </c>
      <c r="Z78" s="42">
        <f>euref_capacity_EXIOBASE!J66</f>
        <v>0</v>
      </c>
      <c r="AA78" s="42">
        <f>euref_capacity_EXIOBASE!K66</f>
        <v>0</v>
      </c>
      <c r="AB78" s="42">
        <f>capacity!T78+T78/gfcf_lifespan!C$13</f>
        <v>0</v>
      </c>
      <c r="AC78" s="42">
        <f>MAX((U78-T78),0)/5+U78/gfcf_lifespan!D$13</f>
        <v>0</v>
      </c>
      <c r="AD78" s="42">
        <f>MAX((V78-U78),0)/5+V78/gfcf_lifespan!E$13</f>
        <v>0</v>
      </c>
      <c r="AE78" s="42">
        <f>MAX((W78-V78),0)/5+W78/gfcf_lifespan!F$13</f>
        <v>0</v>
      </c>
      <c r="AF78" s="42">
        <f>MAX((X78-W78),0)/5+X78/gfcf_lifespan!G$13</f>
        <v>0</v>
      </c>
      <c r="AG78" s="42">
        <f>MAX((Y78-X78),0)/5+Y78/gfcf_lifespan!H$13</f>
        <v>0</v>
      </c>
      <c r="AH78" s="42">
        <f>MAX((Z78-Y78),0)/5+Z78/gfcf_lifespan!I$13</f>
        <v>0</v>
      </c>
      <c r="AI78" s="42">
        <f>MAX((AA78-Z78),0)/5+AA78/gfcf_lifespan!J$13</f>
        <v>0</v>
      </c>
    </row>
    <row r="79" spans="1:35" ht="15" customHeight="1" x14ac:dyDescent="0.25">
      <c r="A79" s="9" t="s">
        <v>20</v>
      </c>
      <c r="B79" s="9" t="s">
        <v>45</v>
      </c>
      <c r="C79" s="9" t="s">
        <v>46</v>
      </c>
      <c r="D79" s="42">
        <f>euref_generation_EXIOBASE!D67</f>
        <v>136.65600000000268</v>
      </c>
      <c r="E79" s="42">
        <f>euref_generation_EXIOBASE!E67</f>
        <v>969.47333184156741</v>
      </c>
      <c r="F79" s="42">
        <f>euref_generation_EXIOBASE!F67</f>
        <v>969.47333184158197</v>
      </c>
      <c r="G79" s="42">
        <f>euref_generation_EXIOBASE!G67</f>
        <v>969.47333184157469</v>
      </c>
      <c r="H79" s="42">
        <f>euref_generation_EXIOBASE!H67</f>
        <v>969.47333184158197</v>
      </c>
      <c r="I79" s="42">
        <f>euref_generation_EXIOBASE!I67</f>
        <v>969.47333184158924</v>
      </c>
      <c r="J79" s="42">
        <f>euref_generation_EXIOBASE!J67</f>
        <v>969.47333184158197</v>
      </c>
      <c r="K79" s="42">
        <f>euref_generation_EXIOBASE!K67</f>
        <v>969.47333184158197</v>
      </c>
      <c r="L79" s="42">
        <f>xdet2015_el!A79</f>
        <v>53.0514460683018</v>
      </c>
      <c r="M79" s="42">
        <f t="shared" si="9"/>
        <v>376.36080507880195</v>
      </c>
      <c r="N79" s="42">
        <f t="shared" si="10"/>
        <v>376.36080507880757</v>
      </c>
      <c r="O79" s="42">
        <f t="shared" si="11"/>
        <v>376.36080507880479</v>
      </c>
      <c r="P79" s="42">
        <f t="shared" si="12"/>
        <v>376.36080507880757</v>
      </c>
      <c r="Q79" s="42">
        <f t="shared" si="13"/>
        <v>376.36080507881042</v>
      </c>
      <c r="R79" s="42">
        <f t="shared" si="14"/>
        <v>376.36080507880757</v>
      </c>
      <c r="S79" s="42">
        <f t="shared" si="15"/>
        <v>376.36080507880757</v>
      </c>
      <c r="T79" s="42">
        <f>euref_capacity_EXIOBASE!D67</f>
        <v>24</v>
      </c>
      <c r="U79" s="42">
        <f>euref_capacity_EXIOBASE!E67</f>
        <v>170.26226410986715</v>
      </c>
      <c r="V79" s="42">
        <f>euref_capacity_EXIOBASE!F67</f>
        <v>170.26226410986715</v>
      </c>
      <c r="W79" s="42">
        <f>euref_capacity_EXIOBASE!G67</f>
        <v>170.26226410986715</v>
      </c>
      <c r="X79" s="42">
        <f>euref_capacity_EXIOBASE!H67</f>
        <v>170.26226410986715</v>
      </c>
      <c r="Y79" s="42">
        <f>euref_capacity_EXIOBASE!I67</f>
        <v>170.26226410986715</v>
      </c>
      <c r="Z79" s="42">
        <f>euref_capacity_EXIOBASE!J67</f>
        <v>170.26226410986715</v>
      </c>
      <c r="AA79" s="42">
        <f>euref_capacity_EXIOBASE!K67</f>
        <v>170.26226410986717</v>
      </c>
      <c r="AB79" s="42">
        <f>capacity!T79+T79/gfcf_lifespan!C$14</f>
        <v>0.8</v>
      </c>
      <c r="AC79" s="42">
        <f>MAX((U79-T79),0)/5+U79/gfcf_lifespan!D$14</f>
        <v>34.927861625635664</v>
      </c>
      <c r="AD79" s="42">
        <f>MAX((V79-U79),0)/5+V79/gfcf_lifespan!E$14</f>
        <v>5.6754088036622381</v>
      </c>
      <c r="AE79" s="42">
        <f>MAX((W79-V79),0)/5+W79/gfcf_lifespan!F$14</f>
        <v>5.6754088036622381</v>
      </c>
      <c r="AF79" s="42">
        <f>MAX((X79-W79),0)/5+X79/gfcf_lifespan!G$14</f>
        <v>5.6754088036622381</v>
      </c>
      <c r="AG79" s="42">
        <f>MAX((Y79-X79),0)/5+Y79/gfcf_lifespan!H$14</f>
        <v>5.6754088036622381</v>
      </c>
      <c r="AH79" s="42">
        <f>MAX((Z79-Y79),0)/5+Z79/gfcf_lifespan!I$14</f>
        <v>5.6754088036622381</v>
      </c>
      <c r="AI79" s="42">
        <f>MAX((AA79-Z79),0)/5+AA79/gfcf_lifespan!J$14</f>
        <v>5.6754088036622443</v>
      </c>
    </row>
    <row r="80" spans="1:35" ht="15" customHeight="1" x14ac:dyDescent="0.25">
      <c r="A80" s="9" t="s">
        <v>19</v>
      </c>
      <c r="B80" s="9" t="s">
        <v>29</v>
      </c>
      <c r="C80" s="9" t="s">
        <v>30</v>
      </c>
      <c r="D80" s="42">
        <f>euref_generation_EXIOBASE!D68</f>
        <v>6439.7707480673398</v>
      </c>
      <c r="E80" s="42">
        <f>euref_generation_EXIOBASE!E68</f>
        <v>5417.1419477286272</v>
      </c>
      <c r="F80" s="42">
        <f>euref_generation_EXIOBASE!F68</f>
        <v>3263.3479762412417</v>
      </c>
      <c r="G80" s="42">
        <f>euref_generation_EXIOBASE!G68</f>
        <v>3144.1295350416094</v>
      </c>
      <c r="H80" s="42">
        <f>euref_generation_EXIOBASE!H68</f>
        <v>3838.1553296326219</v>
      </c>
      <c r="I80" s="42">
        <f>euref_generation_EXIOBASE!I68</f>
        <v>1688.2777421525377</v>
      </c>
      <c r="J80" s="42">
        <f>euref_generation_EXIOBASE!J68</f>
        <v>196.17234852682111</v>
      </c>
      <c r="K80" s="42">
        <f>euref_generation_EXIOBASE!K68</f>
        <v>127.17754121786999</v>
      </c>
      <c r="L80" s="42">
        <f>xdet2015_el!A80</f>
        <v>472.091150926929</v>
      </c>
      <c r="M80" s="42">
        <f t="shared" si="9"/>
        <v>397.12357425227577</v>
      </c>
      <c r="N80" s="42">
        <f t="shared" si="10"/>
        <v>239.23176185132772</v>
      </c>
      <c r="O80" s="42">
        <f t="shared" si="11"/>
        <v>230.4920142237371</v>
      </c>
      <c r="P80" s="42">
        <f t="shared" si="12"/>
        <v>281.37013534936534</v>
      </c>
      <c r="Q80" s="42">
        <f t="shared" si="13"/>
        <v>123.76542792556788</v>
      </c>
      <c r="R80" s="42">
        <f t="shared" si="14"/>
        <v>14.381137686284791</v>
      </c>
      <c r="S80" s="42">
        <f t="shared" si="15"/>
        <v>9.3232188154554745</v>
      </c>
      <c r="T80" s="42">
        <f>euref_capacity_EXIOBASE!D68</f>
        <v>4225.29</v>
      </c>
      <c r="U80" s="42">
        <f>euref_capacity_EXIOBASE!E68</f>
        <v>2365.8900000000003</v>
      </c>
      <c r="V80" s="42">
        <f>euref_capacity_EXIOBASE!F68</f>
        <v>2089.89</v>
      </c>
      <c r="W80" s="42">
        <f>euref_capacity_EXIOBASE!G68</f>
        <v>1471.6499999999999</v>
      </c>
      <c r="X80" s="42">
        <f>euref_capacity_EXIOBASE!H68</f>
        <v>1221.8</v>
      </c>
      <c r="Y80" s="42">
        <f>euref_capacity_EXIOBASE!I68</f>
        <v>404.8</v>
      </c>
      <c r="Z80" s="42">
        <f>euref_capacity_EXIOBASE!J68</f>
        <v>34.478010859698379</v>
      </c>
      <c r="AA80" s="42">
        <f>euref_capacity_EXIOBASE!K68</f>
        <v>34.478010859698379</v>
      </c>
      <c r="AB80" s="42">
        <f>capacity!T80+T80/gfcf_lifespan!C$2</f>
        <v>105.63225</v>
      </c>
      <c r="AC80" s="42">
        <f>MAX((U80-T80),0)/5+U80/gfcf_lifespan!D$2</f>
        <v>59.147250000000007</v>
      </c>
      <c r="AD80" s="42">
        <f>MAX((V80-U80),0)/5+V80/gfcf_lifespan!E$2</f>
        <v>52.247249999999994</v>
      </c>
      <c r="AE80" s="42">
        <f>MAX((W80-V80),0)/5+W80/gfcf_lifespan!F$2</f>
        <v>36.791249999999998</v>
      </c>
      <c r="AF80" s="42">
        <f>MAX((X80-W80),0)/5+X80/gfcf_lifespan!G$2</f>
        <v>30.544999999999998</v>
      </c>
      <c r="AG80" s="42">
        <f>MAX((Y80-X80),0)/5+Y80/gfcf_lifespan!H$2</f>
        <v>10.120000000000001</v>
      </c>
      <c r="AH80" s="42">
        <f>MAX((Z80-Y80),0)/5+Z80/gfcf_lifespan!I$2</f>
        <v>0.86195027149245951</v>
      </c>
      <c r="AI80" s="42">
        <f>MAX((AA80-Z80),0)/5+AA80/gfcf_lifespan!J$2</f>
        <v>0.86195027149245951</v>
      </c>
    </row>
    <row r="81" spans="1:35" ht="15" customHeight="1" x14ac:dyDescent="0.25">
      <c r="A81" s="9" t="s">
        <v>19</v>
      </c>
      <c r="B81" s="9" t="s">
        <v>31</v>
      </c>
      <c r="C81" s="9" t="s">
        <v>32</v>
      </c>
      <c r="D81" s="42">
        <f>euref_generation_EXIOBASE!D69</f>
        <v>4589.0111827167912</v>
      </c>
      <c r="E81" s="42">
        <f>euref_generation_EXIOBASE!E69</f>
        <v>751.68369957129005</v>
      </c>
      <c r="F81" s="42">
        <f>euref_generation_EXIOBASE!F69</f>
        <v>1407.4366574338337</v>
      </c>
      <c r="G81" s="42">
        <f>euref_generation_EXIOBASE!G69</f>
        <v>3346.1144604984784</v>
      </c>
      <c r="H81" s="42">
        <f>euref_generation_EXIOBASE!H69</f>
        <v>3591.5094583541509</v>
      </c>
      <c r="I81" s="42">
        <f>euref_generation_EXIOBASE!I69</f>
        <v>6490.1522665300135</v>
      </c>
      <c r="J81" s="42">
        <f>euref_generation_EXIOBASE!J69</f>
        <v>8507.1515124375783</v>
      </c>
      <c r="K81" s="42">
        <f>euref_generation_EXIOBASE!K69</f>
        <v>8405.9034759644637</v>
      </c>
      <c r="L81" s="42">
        <f>xdet2015_el!A81</f>
        <v>267.74123989092197</v>
      </c>
      <c r="M81" s="42">
        <f t="shared" si="9"/>
        <v>43.856229090700161</v>
      </c>
      <c r="N81" s="42">
        <f t="shared" si="10"/>
        <v>82.115475584040482</v>
      </c>
      <c r="O81" s="42">
        <f t="shared" si="11"/>
        <v>195.22568126330401</v>
      </c>
      <c r="P81" s="42">
        <f t="shared" si="12"/>
        <v>209.54300549131139</v>
      </c>
      <c r="Q81" s="42">
        <f t="shared" si="13"/>
        <v>378.66140345573956</v>
      </c>
      <c r="R81" s="42">
        <f t="shared" si="14"/>
        <v>496.34119490890282</v>
      </c>
      <c r="S81" s="42">
        <f t="shared" si="15"/>
        <v>490.43398009889563</v>
      </c>
      <c r="T81" s="42">
        <f>euref_capacity_EXIOBASE!D69</f>
        <v>2273.84413</v>
      </c>
      <c r="U81" s="42">
        <f>euref_capacity_EXIOBASE!E69</f>
        <v>1134.7279004101326</v>
      </c>
      <c r="V81" s="42">
        <f>euref_capacity_EXIOBASE!F69</f>
        <v>1039.2724004101326</v>
      </c>
      <c r="W81" s="42">
        <f>euref_capacity_EXIOBASE!G69</f>
        <v>998.7849966233498</v>
      </c>
      <c r="X81" s="42">
        <f>euref_capacity_EXIOBASE!H69</f>
        <v>1047.6300512691173</v>
      </c>
      <c r="Y81" s="42">
        <f>euref_capacity_EXIOBASE!I69</f>
        <v>2672.0321495807316</v>
      </c>
      <c r="Z81" s="42">
        <f>euref_capacity_EXIOBASE!J69</f>
        <v>4269.9288968306819</v>
      </c>
      <c r="AA81" s="42">
        <f>euref_capacity_EXIOBASE!K69</f>
        <v>4298.1578306334668</v>
      </c>
      <c r="AB81" s="42">
        <f>capacity!T81+T81/gfcf_lifespan!C$3</f>
        <v>75.794804333333332</v>
      </c>
      <c r="AC81" s="42">
        <f>MAX((U81-T81),0)/5+U81/gfcf_lifespan!D$3</f>
        <v>37.824263347004418</v>
      </c>
      <c r="AD81" s="42">
        <f>MAX((V81-U81),0)/5+V81/gfcf_lifespan!E$3</f>
        <v>34.642413347004421</v>
      </c>
      <c r="AE81" s="42">
        <f>MAX((W81-V81),0)/5+W81/gfcf_lifespan!F$3</f>
        <v>33.292833220778327</v>
      </c>
      <c r="AF81" s="42">
        <f>MAX((X81-W81),0)/5+X81/gfcf_lifespan!G$3</f>
        <v>44.690012638124081</v>
      </c>
      <c r="AG81" s="42">
        <f>MAX((Y81-X81),0)/5+Y81/gfcf_lifespan!H$3</f>
        <v>413.94815798168059</v>
      </c>
      <c r="AH81" s="42">
        <f>MAX((Z81-Y81),0)/5+Z81/gfcf_lifespan!I$3</f>
        <v>461.91031267767949</v>
      </c>
      <c r="AI81" s="42">
        <f>MAX((AA81-Z81),0)/5+AA81/gfcf_lifespan!J$3</f>
        <v>148.91771444833921</v>
      </c>
    </row>
    <row r="82" spans="1:35" ht="15" customHeight="1" x14ac:dyDescent="0.25">
      <c r="A82" s="9" t="s">
        <v>19</v>
      </c>
      <c r="B82" s="9" t="s">
        <v>33</v>
      </c>
      <c r="C82" s="9" t="s">
        <v>34</v>
      </c>
      <c r="D82" s="42">
        <f>euref_generation_EXIOBASE!D70</f>
        <v>0</v>
      </c>
      <c r="E82" s="42">
        <f>euref_generation_EXIOBASE!E70</f>
        <v>0</v>
      </c>
      <c r="F82" s="42">
        <f>euref_generation_EXIOBASE!F70</f>
        <v>0</v>
      </c>
      <c r="G82" s="42">
        <f>euref_generation_EXIOBASE!G70</f>
        <v>0</v>
      </c>
      <c r="H82" s="42">
        <f>euref_generation_EXIOBASE!H70</f>
        <v>0</v>
      </c>
      <c r="I82" s="42">
        <f>euref_generation_EXIOBASE!I70</f>
        <v>0</v>
      </c>
      <c r="J82" s="42">
        <f>euref_generation_EXIOBASE!J70</f>
        <v>0</v>
      </c>
      <c r="K82" s="42">
        <f>euref_generation_EXIOBASE!K70</f>
        <v>0</v>
      </c>
      <c r="L82" s="42">
        <f>xdet2015_el!A82</f>
        <v>0.120026360522832</v>
      </c>
      <c r="M82" s="42">
        <f t="shared" si="9"/>
        <v>0</v>
      </c>
      <c r="N82" s="42">
        <f t="shared" si="10"/>
        <v>0</v>
      </c>
      <c r="O82" s="42">
        <f t="shared" si="11"/>
        <v>0</v>
      </c>
      <c r="P82" s="42">
        <f t="shared" si="12"/>
        <v>0</v>
      </c>
      <c r="Q82" s="42">
        <f t="shared" si="13"/>
        <v>0</v>
      </c>
      <c r="R82" s="42">
        <f t="shared" si="14"/>
        <v>0</v>
      </c>
      <c r="S82" s="42">
        <f t="shared" si="15"/>
        <v>0</v>
      </c>
      <c r="T82" s="42">
        <f>euref_capacity_EXIOBASE!D70</f>
        <v>0</v>
      </c>
      <c r="U82" s="42">
        <f>euref_capacity_EXIOBASE!E70</f>
        <v>0</v>
      </c>
      <c r="V82" s="42">
        <f>euref_capacity_EXIOBASE!F70</f>
        <v>0</v>
      </c>
      <c r="W82" s="42">
        <f>euref_capacity_EXIOBASE!G70</f>
        <v>0</v>
      </c>
      <c r="X82" s="42">
        <f>euref_capacity_EXIOBASE!H70</f>
        <v>0</v>
      </c>
      <c r="Y82" s="42">
        <f>euref_capacity_EXIOBASE!I70</f>
        <v>0</v>
      </c>
      <c r="Z82" s="42">
        <f>euref_capacity_EXIOBASE!J70</f>
        <v>0</v>
      </c>
      <c r="AA82" s="42">
        <f>euref_capacity_EXIOBASE!K70</f>
        <v>0</v>
      </c>
      <c r="AB82" s="42">
        <f>capacity!T82+T82/gfcf_lifespan!C$4</f>
        <v>0</v>
      </c>
      <c r="AC82" s="42">
        <f>MAX((U82-T82),0)/5+U82/gfcf_lifespan!D$4</f>
        <v>0</v>
      </c>
      <c r="AD82" s="42">
        <f>MAX((V82-U82),0)/5+V82/gfcf_lifespan!E$4</f>
        <v>0</v>
      </c>
      <c r="AE82" s="42">
        <f>MAX((W82-V82),0)/5+W82/gfcf_lifespan!F$4</f>
        <v>0</v>
      </c>
      <c r="AF82" s="42">
        <f>MAX((X82-W82),0)/5+X82/gfcf_lifespan!G$4</f>
        <v>0</v>
      </c>
      <c r="AG82" s="42">
        <f>MAX((Y82-X82),0)/5+Y82/gfcf_lifespan!H$4</f>
        <v>0</v>
      </c>
      <c r="AH82" s="42">
        <f>MAX((Z82-Y82),0)/5+Z82/gfcf_lifespan!I$4</f>
        <v>0</v>
      </c>
      <c r="AI82" s="42">
        <f>MAX((AA82-Z82),0)/5+AA82/gfcf_lifespan!J$4</f>
        <v>0</v>
      </c>
    </row>
    <row r="83" spans="1:35" ht="15" customHeight="1" x14ac:dyDescent="0.25">
      <c r="A83" s="9" t="s">
        <v>19</v>
      </c>
      <c r="B83" s="9" t="s">
        <v>35</v>
      </c>
      <c r="C83" s="9" t="s">
        <v>36</v>
      </c>
      <c r="D83" s="42">
        <f>euref_generation_EXIOBASE!D71</f>
        <v>21.36363636363637</v>
      </c>
      <c r="E83" s="42">
        <f>euref_generation_EXIOBASE!E71</f>
        <v>21.36363636363637</v>
      </c>
      <c r="F83" s="42">
        <f>euref_generation_EXIOBASE!F71</f>
        <v>21.36363636363637</v>
      </c>
      <c r="G83" s="42">
        <f>euref_generation_EXIOBASE!G71</f>
        <v>23.737373737373744</v>
      </c>
      <c r="H83" s="42">
        <f>euref_generation_EXIOBASE!H71</f>
        <v>23.737373737373744</v>
      </c>
      <c r="I83" s="42">
        <f>euref_generation_EXIOBASE!I71</f>
        <v>23.737373737373741</v>
      </c>
      <c r="J83" s="42">
        <f>euref_generation_EXIOBASE!J71</f>
        <v>23.737373737373741</v>
      </c>
      <c r="K83" s="42">
        <f>euref_generation_EXIOBASE!K71</f>
        <v>23.941239638914062</v>
      </c>
      <c r="L83" s="42">
        <f>xdet2015_el!A83</f>
        <v>2.17081087927111</v>
      </c>
      <c r="M83" s="42">
        <f t="shared" si="9"/>
        <v>2.17081087927111</v>
      </c>
      <c r="N83" s="42">
        <f t="shared" si="10"/>
        <v>2.17081087927111</v>
      </c>
      <c r="O83" s="42">
        <f t="shared" si="11"/>
        <v>2.412012088079011</v>
      </c>
      <c r="P83" s="42">
        <f t="shared" si="12"/>
        <v>2.412012088079011</v>
      </c>
      <c r="Q83" s="42">
        <f t="shared" si="13"/>
        <v>2.4120120880790106</v>
      </c>
      <c r="R83" s="42">
        <f t="shared" si="14"/>
        <v>2.4120120880790106</v>
      </c>
      <c r="S83" s="42">
        <f t="shared" si="15"/>
        <v>2.4327273965332132</v>
      </c>
      <c r="T83" s="42">
        <f>euref_capacity_EXIOBASE!D71</f>
        <v>9.0000000000000018</v>
      </c>
      <c r="U83" s="42">
        <f>euref_capacity_EXIOBASE!E71</f>
        <v>9.0000000000000018</v>
      </c>
      <c r="V83" s="42">
        <f>euref_capacity_EXIOBASE!F71</f>
        <v>9.0000000000000018</v>
      </c>
      <c r="W83" s="42">
        <f>euref_capacity_EXIOBASE!G71</f>
        <v>10.000000000000002</v>
      </c>
      <c r="X83" s="42">
        <f>euref_capacity_EXIOBASE!H71</f>
        <v>10.000000000000002</v>
      </c>
      <c r="Y83" s="42">
        <f>euref_capacity_EXIOBASE!I71</f>
        <v>10.000000000000002</v>
      </c>
      <c r="Z83" s="42">
        <f>euref_capacity_EXIOBASE!J71</f>
        <v>10.000000000000002</v>
      </c>
      <c r="AA83" s="42">
        <f>euref_capacity_EXIOBASE!K71</f>
        <v>10.000000000000002</v>
      </c>
      <c r="AB83" s="42">
        <f>capacity!T83+T83/gfcf_lifespan!C$5</f>
        <v>0.15000000000000002</v>
      </c>
      <c r="AC83" s="42">
        <f>MAX((U83-T83),0)/5+U83/gfcf_lifespan!D$5</f>
        <v>0.15000000000000002</v>
      </c>
      <c r="AD83" s="42">
        <f>MAX((V83-U83),0)/5+V83/gfcf_lifespan!E$5</f>
        <v>0.15000000000000002</v>
      </c>
      <c r="AE83" s="42">
        <f>MAX((W83-V83),0)/5+W83/gfcf_lifespan!F$5</f>
        <v>0.3666666666666667</v>
      </c>
      <c r="AF83" s="42">
        <f>MAX((X83-W83),0)/5+X83/gfcf_lifespan!G$5</f>
        <v>0.16666666666666669</v>
      </c>
      <c r="AG83" s="42">
        <f>MAX((Y83-X83),0)/5+Y83/gfcf_lifespan!H$5</f>
        <v>0.16666666666666669</v>
      </c>
      <c r="AH83" s="42">
        <f>MAX((Z83-Y83),0)/5+Z83/gfcf_lifespan!I$5</f>
        <v>0.16666666666666669</v>
      </c>
      <c r="AI83" s="42">
        <f>MAX((AA83-Z83),0)/5+AA83/gfcf_lifespan!J$5</f>
        <v>0.16666666666666669</v>
      </c>
    </row>
    <row r="84" spans="1:35" ht="15" customHeight="1" x14ac:dyDescent="0.25">
      <c r="A84" s="9" t="s">
        <v>19</v>
      </c>
      <c r="B84" s="9" t="s">
        <v>79</v>
      </c>
      <c r="C84" s="9" t="s">
        <v>83</v>
      </c>
      <c r="D84" s="42">
        <f>euref_generation_EXIOBASE!D72*generation!$L84/(generation!$L84+generation!$L85)</f>
        <v>7705.1093116467191</v>
      </c>
      <c r="E84" s="42">
        <f>euref_generation_EXIOBASE!E72*generation!$L84/(D$84+D$85)</f>
        <v>12167.480679402421</v>
      </c>
      <c r="F84" s="42">
        <f>euref_generation_EXIOBASE!F72*generation!$L84/(E$84+E$85)</f>
        <v>8732.1209657108175</v>
      </c>
      <c r="G84" s="42">
        <f>euref_generation_EXIOBASE!G72*generation!$L84/(F$84+F$85)</f>
        <v>13768.63390724909</v>
      </c>
      <c r="H84" s="42">
        <f>euref_generation_EXIOBASE!H72*generation!$L84/(G$84+G$85)</f>
        <v>9084.7149021498535</v>
      </c>
      <c r="I84" s="42">
        <f>euref_generation_EXIOBASE!I72*generation!$L84/(H$84+H$85)</f>
        <v>14358.496060912721</v>
      </c>
      <c r="J84" s="42">
        <f>euref_generation_EXIOBASE!J72*generation!$L84/(I$84+I$85)</f>
        <v>9307.7956274927692</v>
      </c>
      <c r="K84" s="42">
        <f>euref_generation_EXIOBASE!K72*generation!$L84/(J$84+J$85)</f>
        <v>16338.090757794305</v>
      </c>
      <c r="L84" s="42">
        <f>xdet2015_el!A84</f>
        <v>302.31809735502202</v>
      </c>
      <c r="M84" s="42">
        <f t="shared" si="9"/>
        <v>477.40394844765416</v>
      </c>
      <c r="N84" s="42">
        <f t="shared" si="10"/>
        <v>342.61398371561882</v>
      </c>
      <c r="O84" s="42">
        <f t="shared" si="11"/>
        <v>540.22688551939382</v>
      </c>
      <c r="P84" s="42">
        <f t="shared" si="12"/>
        <v>356.44837900992587</v>
      </c>
      <c r="Q84" s="42">
        <f t="shared" si="13"/>
        <v>563.37074977681254</v>
      </c>
      <c r="R84" s="42">
        <f t="shared" si="14"/>
        <v>365.20118675274495</v>
      </c>
      <c r="S84" s="42">
        <f t="shared" si="15"/>
        <v>641.04223736891117</v>
      </c>
      <c r="T84" s="42">
        <f>euref_capacity_EXIOBASE!D72*capacity!$L84/(capacity!$L84+capacity!$L85)</f>
        <v>3796.0836721380447</v>
      </c>
      <c r="U84" s="42">
        <f>euref_capacity_EXIOBASE!E72*capacity!$L84/(T$84+T$85)</f>
        <v>4215.5350077771136</v>
      </c>
      <c r="V84" s="42">
        <f>euref_capacity_EXIOBASE!F72*capacity!$L84/(U$84+U$85)</f>
        <v>3949.0408568497542</v>
      </c>
      <c r="W84" s="42">
        <f>euref_capacity_EXIOBASE!G72*capacity!$L84/(V$84+V$85)</f>
        <v>4661.3017665722364</v>
      </c>
      <c r="X84" s="42">
        <f>euref_capacity_EXIOBASE!H72*capacity!$L84/(W$84+W$85)</f>
        <v>3949.0408568497537</v>
      </c>
      <c r="Y84" s="42">
        <f>euref_capacity_EXIOBASE!I72*capacity!$L84/(X$84+X$85)</f>
        <v>4697.4254909478541</v>
      </c>
      <c r="Z84" s="42">
        <f>euref_capacity_EXIOBASE!J72*capacity!$L84/(Y$84+Y$85)</f>
        <v>3979.409420169342</v>
      </c>
      <c r="AA84" s="42">
        <f>euref_capacity_EXIOBASE!K72*capacity!$L84/(Z$84+Z$85)</f>
        <v>5188.4511381226639</v>
      </c>
      <c r="AB84" s="42">
        <f>capacity!T84+T84/gfcf_lifespan!C$6</f>
        <v>380.36718360690236</v>
      </c>
      <c r="AC84" s="42">
        <f>MAX((U84-T84),0)/5+U84/gfcf_lifespan!D$6</f>
        <v>275.50549475404625</v>
      </c>
      <c r="AD84" s="42">
        <f>MAX((V84-U84),0)/5+V84/gfcf_lifespan!E$6</f>
        <v>168.04429178084061</v>
      </c>
      <c r="AE84" s="42">
        <f>MAX((W84-V84),0)/5+W84/gfcf_lifespan!F$6</f>
        <v>328.9042526073859</v>
      </c>
      <c r="AF84" s="42">
        <f>MAX((X84-W84),0)/5+X84/gfcf_lifespan!G$6</f>
        <v>157.96163427399014</v>
      </c>
      <c r="AG84" s="42">
        <f>MAX((Y84-X84),0)/5+Y84/gfcf_lifespan!H$6</f>
        <v>337.57394645753425</v>
      </c>
      <c r="AH84" s="42">
        <f>MAX((Z84-Y84),0)/5+Z84/gfcf_lifespan!I$6</f>
        <v>159.17637680677367</v>
      </c>
      <c r="AI84" s="42">
        <f>MAX((AA84-Z84),0)/5+AA84/gfcf_lifespan!J$6</f>
        <v>449.3463891155709</v>
      </c>
    </row>
    <row r="85" spans="1:35" ht="15" customHeight="1" x14ac:dyDescent="0.25">
      <c r="A85" s="9" t="s">
        <v>19</v>
      </c>
      <c r="B85" s="9" t="s">
        <v>78</v>
      </c>
      <c r="C85" s="9" t="s">
        <v>84</v>
      </c>
      <c r="D85" s="42">
        <f>euref_generation_EXIOBASE!D72*generation!$L85/(generation!$L84+generation!$L85)</f>
        <v>4003.7363851497166</v>
      </c>
      <c r="E85" s="42">
        <f>euref_generation_EXIOBASE!E72*generation!$L85/(D$84+D$85)</f>
        <v>6322.478129946001</v>
      </c>
      <c r="F85" s="42">
        <f>euref_generation_EXIOBASE!F72*generation!$L85/(E$84+E$85)</f>
        <v>4537.393178458783</v>
      </c>
      <c r="G85" s="42">
        <f>euref_generation_EXIOBASE!G72*generation!$L85/(F$84+F$85)</f>
        <v>7154.4709255367952</v>
      </c>
      <c r="H85" s="42">
        <f>euref_generation_EXIOBASE!H72*generation!$L85/(G$84+G$85)</f>
        <v>4720.6083822158898</v>
      </c>
      <c r="I85" s="42">
        <f>euref_generation_EXIOBASE!I72*generation!$L85/(H$84+H$85)</f>
        <v>7460.9756708070645</v>
      </c>
      <c r="J85" s="42">
        <f>euref_generation_EXIOBASE!J72*generation!$L85/(I$84+I$85)</f>
        <v>4836.5258054159694</v>
      </c>
      <c r="K85" s="42">
        <f>euref_generation_EXIOBASE!K72*generation!$L85/(J$84+J$85)</f>
        <v>8489.6145901503569</v>
      </c>
      <c r="L85" s="42">
        <f>xdet2015_el!A85</f>
        <v>157.09082341504799</v>
      </c>
      <c r="M85" s="42">
        <f t="shared" si="9"/>
        <v>248.06910343566739</v>
      </c>
      <c r="N85" s="42">
        <f t="shared" si="10"/>
        <v>178.02941102858301</v>
      </c>
      <c r="O85" s="42">
        <f t="shared" si="11"/>
        <v>280.71321902217801</v>
      </c>
      <c r="P85" s="42">
        <f t="shared" si="12"/>
        <v>185.21805294994252</v>
      </c>
      <c r="Q85" s="42">
        <f t="shared" si="13"/>
        <v>292.73925624923322</v>
      </c>
      <c r="R85" s="42">
        <f t="shared" si="14"/>
        <v>189.76619541161716</v>
      </c>
      <c r="S85" s="42">
        <f t="shared" si="15"/>
        <v>333.09899008080032</v>
      </c>
      <c r="T85" s="42">
        <f>euref_capacity_EXIOBASE!D72*capacity!$L85/(capacity!$L84+capacity!$L85)</f>
        <v>1267.7663278619555</v>
      </c>
      <c r="U85" s="42">
        <f>euref_capacity_EXIOBASE!E72*capacity!$L85/(T$84+T$85)</f>
        <v>1407.8491936330438</v>
      </c>
      <c r="V85" s="42">
        <f>euref_capacity_EXIOBASE!F72*capacity!$L85/(U$84+U$85)</f>
        <v>1318.8489659516606</v>
      </c>
      <c r="W85" s="42">
        <f>euref_capacity_EXIOBASE!G72*capacity!$L85/(V$84+V$85)</f>
        <v>1556.7205399177597</v>
      </c>
      <c r="X85" s="42">
        <f>euref_capacity_EXIOBASE!H72*capacity!$L85/(W$84+W$85)</f>
        <v>1318.8489659516601</v>
      </c>
      <c r="Y85" s="42">
        <f>euref_capacity_EXIOBASE!I72*capacity!$L85/(X$84+X$85)</f>
        <v>1568.7846684659537</v>
      </c>
      <c r="Z85" s="42">
        <f>euref_capacity_EXIOBASE!J72*capacity!$L85/(Y$84+Y$85)</f>
        <v>1328.9910611548551</v>
      </c>
      <c r="AA85" s="42">
        <f>euref_capacity_EXIOBASE!K72*capacity!$L85/(Z$84+Z$85)</f>
        <v>1732.7709857786697</v>
      </c>
      <c r="AB85" s="42">
        <f>capacity!T85+T85/gfcf_lifespan!C$7</f>
        <v>63.388316393097774</v>
      </c>
      <c r="AC85" s="42">
        <f>MAX((U85-T85),0)/5+U85/gfcf_lifespan!D$7</f>
        <v>84.330540899539415</v>
      </c>
      <c r="AD85" s="42">
        <f>MAX((V85-U85),0)/5+V85/gfcf_lifespan!E$7</f>
        <v>47.958144216424024</v>
      </c>
      <c r="AE85" s="42">
        <f>MAX((W85-V85),0)/5+W85/gfcf_lifespan!F$7</f>
        <v>99.464999457145126</v>
      </c>
      <c r="AF85" s="42">
        <f>MAX((X85-W85),0)/5+X85/gfcf_lifespan!G$7</f>
        <v>43.961632198388671</v>
      </c>
      <c r="AG85" s="42">
        <f>MAX((Y85-X85),0)/5+Y85/gfcf_lifespan!H$7</f>
        <v>102.27996278505717</v>
      </c>
      <c r="AH85" s="42">
        <f>MAX((Z85-Y85),0)/5+Z85/gfcf_lifespan!I$7</f>
        <v>44.29970203849517</v>
      </c>
      <c r="AI85" s="42">
        <f>MAX((AA85-Z85),0)/5+AA85/gfcf_lifespan!J$7</f>
        <v>138.51501778405191</v>
      </c>
    </row>
    <row r="86" spans="1:35" ht="15" customHeight="1" x14ac:dyDescent="0.25">
      <c r="A86" s="9" t="s">
        <v>19</v>
      </c>
      <c r="B86" s="9" t="s">
        <v>37</v>
      </c>
      <c r="C86" s="9" t="s">
        <v>38</v>
      </c>
      <c r="D86" s="42">
        <f>euref_generation_EXIOBASE!D73</f>
        <v>213.91814378803386</v>
      </c>
      <c r="E86" s="42">
        <f>euref_generation_EXIOBASE!E73</f>
        <v>0</v>
      </c>
      <c r="F86" s="42">
        <f>euref_generation_EXIOBASE!F73</f>
        <v>41.711702189563972</v>
      </c>
      <c r="G86" s="42">
        <f>euref_generation_EXIOBASE!G73</f>
        <v>41.266099112384488</v>
      </c>
      <c r="H86" s="42">
        <f>euref_generation_EXIOBASE!H73</f>
        <v>39.185044818717493</v>
      </c>
      <c r="I86" s="42">
        <f>euref_generation_EXIOBASE!I73</f>
        <v>68.663995959342515</v>
      </c>
      <c r="J86" s="42">
        <f>euref_generation_EXIOBASE!J73</f>
        <v>171.18571261434147</v>
      </c>
      <c r="K86" s="42">
        <f>euref_generation_EXIOBASE!K73</f>
        <v>113.61511512884788</v>
      </c>
      <c r="L86" s="42">
        <f>xdet2015_el!A86</f>
        <v>24.5478206515781</v>
      </c>
      <c r="M86" s="42">
        <f t="shared" si="9"/>
        <v>0</v>
      </c>
      <c r="N86" s="42">
        <f t="shared" si="10"/>
        <v>4.7865569805805812</v>
      </c>
      <c r="O86" s="42">
        <f t="shared" si="11"/>
        <v>4.7354225408986803</v>
      </c>
      <c r="P86" s="42">
        <f t="shared" si="12"/>
        <v>4.4966146180992332</v>
      </c>
      <c r="Q86" s="42">
        <f t="shared" si="13"/>
        <v>7.8794226061572132</v>
      </c>
      <c r="R86" s="42">
        <f t="shared" si="14"/>
        <v>19.644131614816818</v>
      </c>
      <c r="S86" s="42">
        <f t="shared" si="15"/>
        <v>13.037713492198721</v>
      </c>
      <c r="T86" s="42">
        <f>euref_capacity_EXIOBASE!D73</f>
        <v>1017.0608699999999</v>
      </c>
      <c r="U86" s="42">
        <f>euref_capacity_EXIOBASE!E73</f>
        <v>492.21786999999989</v>
      </c>
      <c r="V86" s="42">
        <f>euref_capacity_EXIOBASE!F73</f>
        <v>222.91979750356873</v>
      </c>
      <c r="W86" s="42">
        <f>euref_capacity_EXIOBASE!G73</f>
        <v>217.32429750356869</v>
      </c>
      <c r="X86" s="42">
        <f>euref_capacity_EXIOBASE!H73</f>
        <v>217.20789750356872</v>
      </c>
      <c r="Y86" s="42">
        <f>euref_capacity_EXIOBASE!I73</f>
        <v>215.00190929370223</v>
      </c>
      <c r="Z86" s="42">
        <f>euref_capacity_EXIOBASE!J73</f>
        <v>213.85108196047398</v>
      </c>
      <c r="AA86" s="42">
        <f>euref_capacity_EXIOBASE!K73</f>
        <v>57.574832990614837</v>
      </c>
      <c r="AB86" s="42">
        <f>capacity!T86+T86/gfcf_lifespan!C$8</f>
        <v>650.55888200000004</v>
      </c>
      <c r="AC86" s="42">
        <f>MAX((U86-T86),0)/5+U86/gfcf_lifespan!D$8</f>
        <v>14.063367714285711</v>
      </c>
      <c r="AD86" s="42">
        <f>MAX((V86-U86),0)/5+V86/gfcf_lifespan!E$8</f>
        <v>6.3691370715305355</v>
      </c>
      <c r="AE86" s="42">
        <f>MAX((W86-V86),0)/5+W86/gfcf_lifespan!F$8</f>
        <v>6.2092656429591058</v>
      </c>
      <c r="AF86" s="42">
        <f>MAX((X86-W86),0)/5+X86/gfcf_lifespan!G$8</f>
        <v>6.2059399286733923</v>
      </c>
      <c r="AG86" s="42">
        <f>MAX((Y86-X86),0)/5+Y86/gfcf_lifespan!H$8</f>
        <v>6.142911694105778</v>
      </c>
      <c r="AH86" s="42">
        <f>MAX((Z86-Y86),0)/5+Z86/gfcf_lifespan!I$8</f>
        <v>6.1100309131563995</v>
      </c>
      <c r="AI86" s="42">
        <f>MAX((AA86-Z86),0)/5+AA86/gfcf_lifespan!J$8</f>
        <v>1.6449952283032812</v>
      </c>
    </row>
    <row r="87" spans="1:35" ht="15" customHeight="1" x14ac:dyDescent="0.25">
      <c r="A87" s="9" t="s">
        <v>19</v>
      </c>
      <c r="B87" s="9" t="s">
        <v>39</v>
      </c>
      <c r="C87" s="9" t="s">
        <v>40</v>
      </c>
      <c r="D87" s="42">
        <f>euref_generation_EXIOBASE!D74</f>
        <v>3222.6955361749706</v>
      </c>
      <c r="E87" s="42">
        <f>euref_generation_EXIOBASE!E74</f>
        <v>8439.0426214085546</v>
      </c>
      <c r="F87" s="42">
        <f>euref_generation_EXIOBASE!F74</f>
        <v>8294.8491637309198</v>
      </c>
      <c r="G87" s="42">
        <f>euref_generation_EXIOBASE!G74</f>
        <v>8295.4115294127569</v>
      </c>
      <c r="H87" s="42">
        <f>euref_generation_EXIOBASE!H74</f>
        <v>7734.4965724045724</v>
      </c>
      <c r="I87" s="42">
        <f>euref_generation_EXIOBASE!I74</f>
        <v>8451.1353724601558</v>
      </c>
      <c r="J87" s="42">
        <f>euref_generation_EXIOBASE!J74</f>
        <v>9416.1967396995078</v>
      </c>
      <c r="K87" s="42">
        <f>euref_generation_EXIOBASE!K74</f>
        <v>9767.8792897289622</v>
      </c>
      <c r="L87" s="42">
        <f>xdet2015_el!A87</f>
        <v>208.047511344502</v>
      </c>
      <c r="M87" s="42">
        <f t="shared" si="9"/>
        <v>544.79915828415642</v>
      </c>
      <c r="N87" s="42">
        <f t="shared" si="10"/>
        <v>535.49046322275558</v>
      </c>
      <c r="O87" s="42">
        <f t="shared" si="11"/>
        <v>535.52676785633275</v>
      </c>
      <c r="P87" s="42">
        <f t="shared" si="12"/>
        <v>499.3157887019168</v>
      </c>
      <c r="Q87" s="42">
        <f t="shared" si="13"/>
        <v>545.57982984724811</v>
      </c>
      <c r="R87" s="42">
        <f t="shared" si="14"/>
        <v>607.88128324087972</v>
      </c>
      <c r="S87" s="42">
        <f t="shared" si="15"/>
        <v>630.58484877960825</v>
      </c>
      <c r="T87" s="42">
        <f>euref_capacity_EXIOBASE!D74</f>
        <v>1781.28458</v>
      </c>
      <c r="U87" s="42">
        <f>euref_capacity_EXIOBASE!E74</f>
        <v>3185.9698091380178</v>
      </c>
      <c r="V87" s="42">
        <f>euref_capacity_EXIOBASE!F74</f>
        <v>3112.7924091380178</v>
      </c>
      <c r="W87" s="42">
        <f>euref_capacity_EXIOBASE!G74</f>
        <v>2870.1519391380184</v>
      </c>
      <c r="X87" s="42">
        <f>euref_capacity_EXIOBASE!H74</f>
        <v>2766.6130512963082</v>
      </c>
      <c r="Y87" s="42">
        <f>euref_capacity_EXIOBASE!I74</f>
        <v>2662.5131368954453</v>
      </c>
      <c r="Z87" s="42">
        <f>euref_capacity_EXIOBASE!J74</f>
        <v>2616.180125975096</v>
      </c>
      <c r="AA87" s="42">
        <f>euref_capacity_EXIOBASE!K74</f>
        <v>2604.2067289291936</v>
      </c>
      <c r="AB87" s="42">
        <f>capacity!T87+T87/gfcf_lifespan!C$9</f>
        <v>71.251383200000006</v>
      </c>
      <c r="AC87" s="42">
        <f>MAX((U87-T87),0)/5+U87/gfcf_lifespan!D$9</f>
        <v>408.37583819312431</v>
      </c>
      <c r="AD87" s="42">
        <f>MAX((V87-U87),0)/5+V87/gfcf_lifespan!E$9</f>
        <v>124.51169636552071</v>
      </c>
      <c r="AE87" s="42">
        <f>MAX((W87-V87),0)/5+W87/gfcf_lifespan!F$9</f>
        <v>114.80607756552074</v>
      </c>
      <c r="AF87" s="42">
        <f>MAX((X87-W87),0)/5+X87/gfcf_lifespan!G$9</f>
        <v>110.66452205185233</v>
      </c>
      <c r="AG87" s="42">
        <f>MAX((Y87-X87),0)/5+Y87/gfcf_lifespan!H$9</f>
        <v>106.50052547581781</v>
      </c>
      <c r="AH87" s="42">
        <f>MAX((Z87-Y87),0)/5+Z87/gfcf_lifespan!I$9</f>
        <v>104.64720503900384</v>
      </c>
      <c r="AI87" s="42">
        <f>MAX((AA87-Z87),0)/5+AA87/gfcf_lifespan!J$9</f>
        <v>104.16826915716774</v>
      </c>
    </row>
    <row r="88" spans="1:35" ht="15" customHeight="1" x14ac:dyDescent="0.25">
      <c r="A88" s="9" t="s">
        <v>19</v>
      </c>
      <c r="B88" s="9" t="s">
        <v>80</v>
      </c>
      <c r="C88" s="9" t="s">
        <v>85</v>
      </c>
      <c r="D88" s="42">
        <f>euref_generation_EXIOBASE!D75*generation!$L88/(generation!$L88+generation!$L89)</f>
        <v>7.5513339604418723</v>
      </c>
      <c r="E88" s="42">
        <f>euref_generation_EXIOBASE!E75*generation!$L88/(generation!$L88+generation!$L89)</f>
        <v>7.5566444274983349</v>
      </c>
      <c r="F88" s="42">
        <f>euref_generation_EXIOBASE!F75*generation!$L88/(generation!$L88+generation!$L89)</f>
        <v>7.5566444274983349</v>
      </c>
      <c r="G88" s="42">
        <f>euref_generation_EXIOBASE!G75*generation!$L88/(generation!$L88+generation!$L89)</f>
        <v>7.5571433655166196</v>
      </c>
      <c r="H88" s="42">
        <f>euref_generation_EXIOBASE!H75*generation!$L88/(generation!$L88+generation!$L89)</f>
        <v>7.5583219802142487</v>
      </c>
      <c r="I88" s="42">
        <f>euref_generation_EXIOBASE!I75*generation!$L88/(generation!$L88+generation!$L89)</f>
        <v>7.8403878024098574</v>
      </c>
      <c r="J88" s="42">
        <f>euref_generation_EXIOBASE!J75*generation!$L88/(generation!$L88+generation!$L89)</f>
        <v>7.8596753092717613</v>
      </c>
      <c r="K88" s="42">
        <f>euref_generation_EXIOBASE!K75*generation!$L88/(generation!$L88+generation!$L89)</f>
        <v>7.8973030187872419</v>
      </c>
      <c r="L88" s="42">
        <f>xdet2015_el!A88</f>
        <v>8.4546691498265207E-3</v>
      </c>
      <c r="M88" s="42">
        <f t="shared" si="9"/>
        <v>8.4606148863319713E-3</v>
      </c>
      <c r="N88" s="42">
        <f t="shared" si="10"/>
        <v>8.4606148863319713E-3</v>
      </c>
      <c r="O88" s="42">
        <f t="shared" si="11"/>
        <v>8.4611735102642412E-3</v>
      </c>
      <c r="P88" s="42">
        <f t="shared" si="12"/>
        <v>8.4624931178164664E-3</v>
      </c>
      <c r="Q88" s="42">
        <f t="shared" si="13"/>
        <v>8.7783013203976863E-3</v>
      </c>
      <c r="R88" s="42">
        <f t="shared" si="14"/>
        <v>8.7998961128008084E-3</v>
      </c>
      <c r="S88" s="42">
        <f t="shared" si="15"/>
        <v>8.8420250712716846E-3</v>
      </c>
      <c r="T88" s="42">
        <f>euref_capacity_EXIOBASE!D75*capacity!$L88/(capacity!$L88+capacity!$L89)</f>
        <v>5.4225338112260086</v>
      </c>
      <c r="U88" s="42">
        <f>euref_capacity_EXIOBASE!E75*capacity!$L88/(capacity!$L88+capacity!$L89)</f>
        <v>5.4270277780775311</v>
      </c>
      <c r="V88" s="42">
        <f>euref_capacity_EXIOBASE!F75*capacity!$L88/(capacity!$L88+capacity!$L89)</f>
        <v>5.4270277780775311</v>
      </c>
      <c r="W88" s="42">
        <f>euref_capacity_EXIOBASE!G75*capacity!$L88/(capacity!$L88+capacity!$L89)</f>
        <v>5.4270277780775311</v>
      </c>
      <c r="X88" s="42">
        <f>euref_capacity_EXIOBASE!H75*capacity!$L88/(capacity!$L88+capacity!$L89)</f>
        <v>5.4270277780775311</v>
      </c>
      <c r="Y88" s="42">
        <f>euref_capacity_EXIOBASE!I75*capacity!$L88/(capacity!$L88+capacity!$L89)</f>
        <v>5.4270277780775311</v>
      </c>
      <c r="Z88" s="42">
        <f>euref_capacity_EXIOBASE!J75*capacity!$L88/(capacity!$L88+capacity!$L89)</f>
        <v>5.4399848481163025</v>
      </c>
      <c r="AA88" s="42">
        <f>euref_capacity_EXIOBASE!K75*capacity!$L88/(capacity!$L88+capacity!$L89)</f>
        <v>5.4658989881938469</v>
      </c>
      <c r="AB88" s="42">
        <f>capacity!T88+T88/gfcf_lifespan!C$10</f>
        <v>1.3513446626236683</v>
      </c>
      <c r="AC88" s="42">
        <f>MAX((U88-T88),0)/5+U88/gfcf_lifespan!D$10</f>
        <v>0.21797990449340574</v>
      </c>
      <c r="AD88" s="42">
        <f>MAX((V88-U88),0)/5+V88/gfcf_lifespan!E$10</f>
        <v>0.21708111112310124</v>
      </c>
      <c r="AE88" s="42">
        <f>MAX((W88-V88),0)/5+W88/gfcf_lifespan!F$10</f>
        <v>0.21708111112310124</v>
      </c>
      <c r="AF88" s="42">
        <f>MAX((X88-W88),0)/5+X88/gfcf_lifespan!G$10</f>
        <v>0.21708111112310124</v>
      </c>
      <c r="AG88" s="42">
        <f>MAX((Y88-X88),0)/5+Y88/gfcf_lifespan!H$10</f>
        <v>0.21708111112310124</v>
      </c>
      <c r="AH88" s="42">
        <f>MAX((Z88-Y88),0)/5+Z88/gfcf_lifespan!I$10</f>
        <v>0.22019080793240636</v>
      </c>
      <c r="AI88" s="42">
        <f>MAX((AA88-Z88),0)/5+AA88/gfcf_lifespan!J$10</f>
        <v>0.22381878754326279</v>
      </c>
    </row>
    <row r="89" spans="1:35" ht="15" customHeight="1" x14ac:dyDescent="0.25">
      <c r="A89" s="9" t="s">
        <v>19</v>
      </c>
      <c r="B89" s="9" t="s">
        <v>81</v>
      </c>
      <c r="C89" s="9" t="s">
        <v>86</v>
      </c>
      <c r="D89" s="42">
        <f>euref_generation_EXIOBASE!D75*generation!$L89/(generation!$L88+generation!$L89)</f>
        <v>759.96473106098608</v>
      </c>
      <c r="E89" s="42">
        <f>euref_generation_EXIOBASE!E75*generation!$L89/(generation!$L88+generation!$L89)</f>
        <v>760.49917539751198</v>
      </c>
      <c r="F89" s="42">
        <f>euref_generation_EXIOBASE!F75*generation!$L89/(generation!$L88+generation!$L89)</f>
        <v>760.49917539751198</v>
      </c>
      <c r="G89" s="42">
        <f>euref_generation_EXIOBASE!G75*generation!$L89/(generation!$L88+generation!$L89)</f>
        <v>760.54938841932619</v>
      </c>
      <c r="H89" s="42">
        <f>euref_generation_EXIOBASE!H75*generation!$L89/(generation!$L88+generation!$L89)</f>
        <v>760.66800396545352</v>
      </c>
      <c r="I89" s="42">
        <f>euref_generation_EXIOBASE!I75*generation!$L89/(generation!$L88+generation!$L89)</f>
        <v>789.05505158238066</v>
      </c>
      <c r="J89" s="42">
        <f>euref_generation_EXIOBASE!J75*generation!$L89/(generation!$L88+generation!$L89)</f>
        <v>790.99614239387552</v>
      </c>
      <c r="K89" s="42">
        <f>euref_generation_EXIOBASE!K75*generation!$L89/(generation!$L88+generation!$L89)</f>
        <v>794.7829875118606</v>
      </c>
      <c r="L89" s="42">
        <f>xdet2015_el!A89</f>
        <v>0.85087620284264998</v>
      </c>
      <c r="M89" s="42">
        <f t="shared" si="9"/>
        <v>0.85147458056875702</v>
      </c>
      <c r="N89" s="42">
        <f t="shared" si="10"/>
        <v>0.85147458056875702</v>
      </c>
      <c r="O89" s="42">
        <f t="shared" si="11"/>
        <v>0.8515308003689509</v>
      </c>
      <c r="P89" s="42">
        <f t="shared" si="12"/>
        <v>0.85166360540760844</v>
      </c>
      <c r="Q89" s="42">
        <f t="shared" si="13"/>
        <v>0.88344647940030452</v>
      </c>
      <c r="R89" s="42">
        <f t="shared" si="14"/>
        <v>0.8856197749646284</v>
      </c>
      <c r="S89" s="42">
        <f t="shared" si="15"/>
        <v>0.88985962487219705</v>
      </c>
      <c r="T89" s="42">
        <f>euref_capacity_EXIOBASE!D75*capacity!$L89/(capacity!$L88+capacity!$L89)</f>
        <v>831.57746618877388</v>
      </c>
      <c r="U89" s="42">
        <f>euref_capacity_EXIOBASE!E75*capacity!$L89/(capacity!$L88+capacity!$L89)</f>
        <v>832.26664244799576</v>
      </c>
      <c r="V89" s="42">
        <f>euref_capacity_EXIOBASE!F75*capacity!$L89/(capacity!$L88+capacity!$L89)</f>
        <v>832.26664244799576</v>
      </c>
      <c r="W89" s="42">
        <f>euref_capacity_EXIOBASE!G75*capacity!$L89/(capacity!$L88+capacity!$L89)</f>
        <v>832.26664244799576</v>
      </c>
      <c r="X89" s="42">
        <f>euref_capacity_EXIOBASE!H75*capacity!$L89/(capacity!$L88+capacity!$L89)</f>
        <v>832.26664244799576</v>
      </c>
      <c r="Y89" s="42">
        <f>euref_capacity_EXIOBASE!I75*capacity!$L89/(capacity!$L88+capacity!$L89)</f>
        <v>832.26664244799576</v>
      </c>
      <c r="Z89" s="42">
        <f>euref_capacity_EXIOBASE!J75*capacity!$L89/(capacity!$L88+capacity!$L89)</f>
        <v>834.25368537795691</v>
      </c>
      <c r="AA89" s="42">
        <f>euref_capacity_EXIOBASE!K75*capacity!$L89/(capacity!$L88+capacity!$L89)</f>
        <v>838.22777123787955</v>
      </c>
      <c r="AB89" s="42">
        <f>capacity!T89+T89/gfcf_lifespan!C$11</f>
        <v>207.23665533737622</v>
      </c>
      <c r="AC89" s="42">
        <f>MAX((U89-T89),0)/5+U89/gfcf_lifespan!D$11</f>
        <v>33.428500949764206</v>
      </c>
      <c r="AD89" s="42">
        <f>MAX((V89-U89),0)/5+V89/gfcf_lifespan!E$11</f>
        <v>33.290665697919827</v>
      </c>
      <c r="AE89" s="42">
        <f>MAX((W89-V89),0)/5+W89/gfcf_lifespan!F$11</f>
        <v>33.290665697919827</v>
      </c>
      <c r="AF89" s="42">
        <f>MAX((X89-W89),0)/5+X89/gfcf_lifespan!G$11</f>
        <v>33.290665697919827</v>
      </c>
      <c r="AG89" s="42">
        <f>MAX((Y89-X89),0)/5+Y89/gfcf_lifespan!H$11</f>
        <v>33.290665697919827</v>
      </c>
      <c r="AH89" s="42">
        <f>MAX((Z89-Y89),0)/5+Z89/gfcf_lifespan!I$11</f>
        <v>33.767556001110506</v>
      </c>
      <c r="AI89" s="42">
        <f>MAX((AA89-Z89),0)/5+AA89/gfcf_lifespan!J$11</f>
        <v>34.323928021499711</v>
      </c>
    </row>
    <row r="90" spans="1:35" ht="15" customHeight="1" x14ac:dyDescent="0.25">
      <c r="A90" s="9" t="s">
        <v>19</v>
      </c>
      <c r="B90" s="9" t="s">
        <v>41</v>
      </c>
      <c r="C90" s="9" t="s">
        <v>42</v>
      </c>
      <c r="D90" s="42">
        <f>euref_generation_EXIOBASE!D76</f>
        <v>0</v>
      </c>
      <c r="E90" s="42">
        <f>euref_generation_EXIOBASE!E76</f>
        <v>0</v>
      </c>
      <c r="F90" s="42">
        <f>euref_generation_EXIOBASE!F76</f>
        <v>0</v>
      </c>
      <c r="G90" s="42">
        <f>euref_generation_EXIOBASE!G76</f>
        <v>0</v>
      </c>
      <c r="H90" s="42">
        <f>euref_generation_EXIOBASE!H76</f>
        <v>0</v>
      </c>
      <c r="I90" s="42">
        <f>euref_generation_EXIOBASE!I76</f>
        <v>0</v>
      </c>
      <c r="J90" s="42">
        <f>euref_generation_EXIOBASE!J76</f>
        <v>0</v>
      </c>
      <c r="K90" s="42">
        <f>euref_generation_EXIOBASE!K76</f>
        <v>0</v>
      </c>
      <c r="L90" s="42">
        <f>xdet2015_el!A90</f>
        <v>9.1596022585982504E-4</v>
      </c>
      <c r="M90" s="42">
        <f t="shared" si="9"/>
        <v>0</v>
      </c>
      <c r="N90" s="42">
        <f t="shared" si="10"/>
        <v>0</v>
      </c>
      <c r="O90" s="42">
        <f t="shared" si="11"/>
        <v>0</v>
      </c>
      <c r="P90" s="42">
        <f t="shared" si="12"/>
        <v>0</v>
      </c>
      <c r="Q90" s="42">
        <f t="shared" si="13"/>
        <v>0</v>
      </c>
      <c r="R90" s="42">
        <f t="shared" si="14"/>
        <v>0</v>
      </c>
      <c r="S90" s="42">
        <f t="shared" si="15"/>
        <v>0</v>
      </c>
      <c r="T90" s="42">
        <f>euref_capacity_EXIOBASE!D76</f>
        <v>0</v>
      </c>
      <c r="U90" s="42">
        <f>euref_capacity_EXIOBASE!E76</f>
        <v>0</v>
      </c>
      <c r="V90" s="42">
        <f>euref_capacity_EXIOBASE!F76</f>
        <v>0</v>
      </c>
      <c r="W90" s="42">
        <f>euref_capacity_EXIOBASE!G76</f>
        <v>0</v>
      </c>
      <c r="X90" s="42">
        <f>euref_capacity_EXIOBASE!H76</f>
        <v>0</v>
      </c>
      <c r="Y90" s="42">
        <f>euref_capacity_EXIOBASE!I76</f>
        <v>0</v>
      </c>
      <c r="Z90" s="42">
        <f>euref_capacity_EXIOBASE!J76</f>
        <v>0</v>
      </c>
      <c r="AA90" s="42">
        <f>euref_capacity_EXIOBASE!K76</f>
        <v>0</v>
      </c>
      <c r="AB90" s="42">
        <f>capacity!T90+T90/gfcf_lifespan!C$12</f>
        <v>0</v>
      </c>
      <c r="AC90" s="42">
        <f>MAX((U90-T90),0)/5+U90/gfcf_lifespan!D$12</f>
        <v>0</v>
      </c>
      <c r="AD90" s="42">
        <f>MAX((V90-U90),0)/5+V90/gfcf_lifespan!E$12</f>
        <v>0</v>
      </c>
      <c r="AE90" s="42">
        <f>MAX((W90-V90),0)/5+W90/gfcf_lifespan!F$12</f>
        <v>0</v>
      </c>
      <c r="AF90" s="42">
        <f>MAX((X90-W90),0)/5+X90/gfcf_lifespan!G$12</f>
        <v>0</v>
      </c>
      <c r="AG90" s="42">
        <f>MAX((Y90-X90),0)/5+Y90/gfcf_lifespan!H$12</f>
        <v>0</v>
      </c>
      <c r="AH90" s="42">
        <f>MAX((Z90-Y90),0)/5+Z90/gfcf_lifespan!I$12</f>
        <v>0</v>
      </c>
      <c r="AI90" s="42">
        <f>MAX((AA90-Z90),0)/5+AA90/gfcf_lifespan!J$12</f>
        <v>0</v>
      </c>
    </row>
    <row r="91" spans="1:35" ht="15" customHeight="1" x14ac:dyDescent="0.25">
      <c r="A91" s="9" t="s">
        <v>19</v>
      </c>
      <c r="B91" s="9" t="s">
        <v>43</v>
      </c>
      <c r="C91" s="9" t="s">
        <v>44</v>
      </c>
      <c r="D91" s="42">
        <f>euref_generation_EXIOBASE!D77</f>
        <v>0</v>
      </c>
      <c r="E91" s="42">
        <f>euref_generation_EXIOBASE!E77</f>
        <v>0</v>
      </c>
      <c r="F91" s="42">
        <f>euref_generation_EXIOBASE!F77</f>
        <v>0</v>
      </c>
      <c r="G91" s="42">
        <f>euref_generation_EXIOBASE!G77</f>
        <v>0</v>
      </c>
      <c r="H91" s="42">
        <f>euref_generation_EXIOBASE!H77</f>
        <v>0</v>
      </c>
      <c r="I91" s="42">
        <f>euref_generation_EXIOBASE!I77</f>
        <v>0</v>
      </c>
      <c r="J91" s="42">
        <f>euref_generation_EXIOBASE!J77</f>
        <v>0</v>
      </c>
      <c r="K91" s="42">
        <f>euref_generation_EXIOBASE!K77</f>
        <v>0</v>
      </c>
      <c r="L91" s="42">
        <f>xdet2015_el!A91</f>
        <v>9.1767839475312798E-4</v>
      </c>
      <c r="M91" s="42">
        <f t="shared" si="9"/>
        <v>0</v>
      </c>
      <c r="N91" s="42">
        <f t="shared" si="10"/>
        <v>0</v>
      </c>
      <c r="O91" s="42">
        <f t="shared" si="11"/>
        <v>0</v>
      </c>
      <c r="P91" s="42">
        <f t="shared" si="12"/>
        <v>0</v>
      </c>
      <c r="Q91" s="42">
        <f t="shared" si="13"/>
        <v>0</v>
      </c>
      <c r="R91" s="42">
        <f t="shared" si="14"/>
        <v>0</v>
      </c>
      <c r="S91" s="42">
        <f t="shared" si="15"/>
        <v>0</v>
      </c>
      <c r="T91" s="42">
        <f>euref_capacity_EXIOBASE!D77</f>
        <v>0</v>
      </c>
      <c r="U91" s="42">
        <f>euref_capacity_EXIOBASE!E77</f>
        <v>0</v>
      </c>
      <c r="V91" s="42">
        <f>euref_capacity_EXIOBASE!F77</f>
        <v>0</v>
      </c>
      <c r="W91" s="42">
        <f>euref_capacity_EXIOBASE!G77</f>
        <v>0</v>
      </c>
      <c r="X91" s="42">
        <f>euref_capacity_EXIOBASE!H77</f>
        <v>0</v>
      </c>
      <c r="Y91" s="42">
        <f>euref_capacity_EXIOBASE!I77</f>
        <v>0</v>
      </c>
      <c r="Z91" s="42">
        <f>euref_capacity_EXIOBASE!J77</f>
        <v>0</v>
      </c>
      <c r="AA91" s="42">
        <f>euref_capacity_EXIOBASE!K77</f>
        <v>0</v>
      </c>
      <c r="AB91" s="42">
        <f>capacity!T91+T91/gfcf_lifespan!C$13</f>
        <v>0</v>
      </c>
      <c r="AC91" s="42">
        <f>MAX((U91-T91),0)/5+U91/gfcf_lifespan!D$13</f>
        <v>0</v>
      </c>
      <c r="AD91" s="42">
        <f>MAX((V91-U91),0)/5+V91/gfcf_lifespan!E$13</f>
        <v>0</v>
      </c>
      <c r="AE91" s="42">
        <f>MAX((W91-V91),0)/5+W91/gfcf_lifespan!F$13</f>
        <v>0</v>
      </c>
      <c r="AF91" s="42">
        <f>MAX((X91-W91),0)/5+X91/gfcf_lifespan!G$13</f>
        <v>0</v>
      </c>
      <c r="AG91" s="42">
        <f>MAX((Y91-X91),0)/5+Y91/gfcf_lifespan!H$13</f>
        <v>0</v>
      </c>
      <c r="AH91" s="42">
        <f>MAX((Z91-Y91),0)/5+Z91/gfcf_lifespan!I$13</f>
        <v>0</v>
      </c>
      <c r="AI91" s="42">
        <f>MAX((AA91-Z91),0)/5+AA91/gfcf_lifespan!J$13</f>
        <v>0</v>
      </c>
    </row>
    <row r="92" spans="1:35" ht="15" customHeight="1" x14ac:dyDescent="0.25">
      <c r="A92" s="9" t="s">
        <v>19</v>
      </c>
      <c r="B92" s="9" t="s">
        <v>45</v>
      </c>
      <c r="C92" s="9" t="s">
        <v>46</v>
      </c>
      <c r="D92" s="42">
        <f>euref_generation_EXIOBASE!D78</f>
        <v>0</v>
      </c>
      <c r="E92" s="42">
        <f>euref_generation_EXIOBASE!E78</f>
        <v>0</v>
      </c>
      <c r="F92" s="42">
        <f>euref_generation_EXIOBASE!F78</f>
        <v>0</v>
      </c>
      <c r="G92" s="42">
        <f>euref_generation_EXIOBASE!G78</f>
        <v>-1.1368683772161603E-13</v>
      </c>
      <c r="H92" s="42">
        <f>euref_generation_EXIOBASE!H78</f>
        <v>0</v>
      </c>
      <c r="I92" s="42">
        <f>euref_generation_EXIOBASE!I78</f>
        <v>0</v>
      </c>
      <c r="J92" s="42">
        <f>euref_generation_EXIOBASE!J78</f>
        <v>1.1368683772161603E-13</v>
      </c>
      <c r="K92" s="42">
        <f>euref_generation_EXIOBASE!K78</f>
        <v>1.1368683772161603E-13</v>
      </c>
      <c r="L92" s="42">
        <f>xdet2015_el!A92</f>
        <v>5.1179814922916603E-3</v>
      </c>
      <c r="M92" s="42">
        <f t="shared" si="9"/>
        <v>0</v>
      </c>
      <c r="N92" s="42">
        <f t="shared" si="10"/>
        <v>0</v>
      </c>
      <c r="O92" s="42">
        <f t="shared" si="11"/>
        <v>0</v>
      </c>
      <c r="P92" s="42">
        <f t="shared" si="12"/>
        <v>0</v>
      </c>
      <c r="Q92" s="42">
        <f t="shared" si="13"/>
        <v>0</v>
      </c>
      <c r="R92" s="42">
        <f t="shared" si="14"/>
        <v>0</v>
      </c>
      <c r="S92" s="42">
        <f t="shared" si="15"/>
        <v>0</v>
      </c>
      <c r="T92" s="42">
        <f>euref_capacity_EXIOBASE!D78</f>
        <v>0</v>
      </c>
      <c r="U92" s="42">
        <f>euref_capacity_EXIOBASE!E78</f>
        <v>0</v>
      </c>
      <c r="V92" s="42">
        <f>euref_capacity_EXIOBASE!F78</f>
        <v>0</v>
      </c>
      <c r="W92" s="42">
        <f>euref_capacity_EXIOBASE!G78</f>
        <v>0</v>
      </c>
      <c r="X92" s="42">
        <f>euref_capacity_EXIOBASE!H78</f>
        <v>0</v>
      </c>
      <c r="Y92" s="42">
        <f>euref_capacity_EXIOBASE!I78</f>
        <v>0</v>
      </c>
      <c r="Z92" s="42">
        <f>euref_capacity_EXIOBASE!J78</f>
        <v>0</v>
      </c>
      <c r="AA92" s="42">
        <f>euref_capacity_EXIOBASE!K78</f>
        <v>0</v>
      </c>
      <c r="AB92" s="42">
        <f>capacity!T92+T92/gfcf_lifespan!C$14</f>
        <v>0</v>
      </c>
      <c r="AC92" s="42">
        <f>MAX((U92-T92),0)/5+U92/gfcf_lifespan!D$14</f>
        <v>0</v>
      </c>
      <c r="AD92" s="42">
        <f>MAX((V92-U92),0)/5+V92/gfcf_lifespan!E$14</f>
        <v>0</v>
      </c>
      <c r="AE92" s="42">
        <f>MAX((W92-V92),0)/5+W92/gfcf_lifespan!F$14</f>
        <v>0</v>
      </c>
      <c r="AF92" s="42">
        <f>MAX((X92-W92),0)/5+X92/gfcf_lifespan!G$14</f>
        <v>0</v>
      </c>
      <c r="AG92" s="42">
        <f>MAX((Y92-X92),0)/5+Y92/gfcf_lifespan!H$14</f>
        <v>0</v>
      </c>
      <c r="AH92" s="42">
        <f>MAX((Z92-Y92),0)/5+Z92/gfcf_lifespan!I$14</f>
        <v>0</v>
      </c>
      <c r="AI92" s="42">
        <f>MAX((AA92-Z92),0)/5+AA92/gfcf_lifespan!J$14</f>
        <v>0</v>
      </c>
    </row>
    <row r="93" spans="1:35" ht="15" customHeight="1" x14ac:dyDescent="0.25">
      <c r="A93" s="9" t="s">
        <v>18</v>
      </c>
      <c r="B93" s="9" t="s">
        <v>29</v>
      </c>
      <c r="C93" s="9" t="s">
        <v>30</v>
      </c>
      <c r="D93" s="42">
        <f>euref_generation_EXIOBASE!D79</f>
        <v>8607.8449828951871</v>
      </c>
      <c r="E93" s="42">
        <f>euref_generation_EXIOBASE!E79</f>
        <v>9056.2651050721779</v>
      </c>
      <c r="F93" s="42">
        <f>euref_generation_EXIOBASE!F79</f>
        <v>9030.8818807739535</v>
      </c>
      <c r="G93" s="42">
        <f>euref_generation_EXIOBASE!G79</f>
        <v>6897.7886227344861</v>
      </c>
      <c r="H93" s="42">
        <f>euref_generation_EXIOBASE!H79</f>
        <v>4905.021371747006</v>
      </c>
      <c r="I93" s="42">
        <f>euref_generation_EXIOBASE!I79</f>
        <v>4896.4650830301098</v>
      </c>
      <c r="J93" s="42">
        <f>euref_generation_EXIOBASE!J79</f>
        <v>3231.4273916142406</v>
      </c>
      <c r="K93" s="42">
        <f>euref_generation_EXIOBASE!K79</f>
        <v>1580.286371195486</v>
      </c>
      <c r="L93" s="42">
        <f>xdet2015_el!A93</f>
        <v>557.66867299729404</v>
      </c>
      <c r="M93" s="42">
        <f t="shared" si="9"/>
        <v>586.7200621634147</v>
      </c>
      <c r="N93" s="42">
        <f t="shared" si="10"/>
        <v>585.07558215257438</v>
      </c>
      <c r="O93" s="42">
        <f t="shared" si="11"/>
        <v>446.88079716816299</v>
      </c>
      <c r="P93" s="42">
        <f t="shared" si="12"/>
        <v>317.77718637371362</v>
      </c>
      <c r="Q93" s="42">
        <f t="shared" si="13"/>
        <v>317.22285782992424</v>
      </c>
      <c r="R93" s="42">
        <f t="shared" si="14"/>
        <v>209.35156580416353</v>
      </c>
      <c r="S93" s="42">
        <f t="shared" si="15"/>
        <v>102.38058484225688</v>
      </c>
      <c r="T93" s="42">
        <f>euref_capacity_EXIOBASE!D79</f>
        <v>1871.3999999999999</v>
      </c>
      <c r="U93" s="42">
        <f>euref_capacity_EXIOBASE!E79</f>
        <v>1408.046252954822</v>
      </c>
      <c r="V93" s="42">
        <f>euref_capacity_EXIOBASE!F79</f>
        <v>1408.046252954822</v>
      </c>
      <c r="W93" s="42">
        <f>euref_capacity_EXIOBASE!G79</f>
        <v>1408.046252954822</v>
      </c>
      <c r="X93" s="42">
        <f>euref_capacity_EXIOBASE!H79</f>
        <v>631.41009073983832</v>
      </c>
      <c r="Y93" s="42">
        <f>euref_capacity_EXIOBASE!I79</f>
        <v>631.41009073983832</v>
      </c>
      <c r="Z93" s="42">
        <f>euref_capacity_EXIOBASE!J79</f>
        <v>467.61009073983837</v>
      </c>
      <c r="AA93" s="42">
        <f>euref_capacity_EXIOBASE!K79</f>
        <v>467.61009073983837</v>
      </c>
      <c r="AB93" s="42">
        <f>capacity!T93+T93/gfcf_lifespan!C$2</f>
        <v>46.784999999999997</v>
      </c>
      <c r="AC93" s="42">
        <f>MAX((U93-T93),0)/5+U93/gfcf_lifespan!D$2</f>
        <v>35.201156323870549</v>
      </c>
      <c r="AD93" s="42">
        <f>MAX((V93-U93),0)/5+V93/gfcf_lifespan!E$2</f>
        <v>35.201156323870549</v>
      </c>
      <c r="AE93" s="42">
        <f>MAX((W93-V93),0)/5+W93/gfcf_lifespan!F$2</f>
        <v>35.201156323870549</v>
      </c>
      <c r="AF93" s="42">
        <f>MAX((X93-W93),0)/5+X93/gfcf_lifespan!G$2</f>
        <v>15.785252268495958</v>
      </c>
      <c r="AG93" s="42">
        <f>MAX((Y93-X93),0)/5+Y93/gfcf_lifespan!H$2</f>
        <v>15.785252268495958</v>
      </c>
      <c r="AH93" s="42">
        <f>MAX((Z93-Y93),0)/5+Z93/gfcf_lifespan!I$2</f>
        <v>11.690252268495959</v>
      </c>
      <c r="AI93" s="42">
        <f>MAX((AA93-Z93),0)/5+AA93/gfcf_lifespan!J$2</f>
        <v>11.690252268495959</v>
      </c>
    </row>
    <row r="94" spans="1:35" ht="15" customHeight="1" x14ac:dyDescent="0.25">
      <c r="A94" s="9" t="s">
        <v>18</v>
      </c>
      <c r="B94" s="9" t="s">
        <v>31</v>
      </c>
      <c r="C94" s="9" t="s">
        <v>32</v>
      </c>
      <c r="D94" s="42">
        <f>euref_generation_EXIOBASE!D80</f>
        <v>688.81633467027382</v>
      </c>
      <c r="E94" s="42">
        <f>euref_generation_EXIOBASE!E80</f>
        <v>645.83165986200095</v>
      </c>
      <c r="F94" s="42">
        <f>euref_generation_EXIOBASE!F80</f>
        <v>631.09546993407673</v>
      </c>
      <c r="G94" s="42">
        <f>euref_generation_EXIOBASE!G80</f>
        <v>577.47778951445946</v>
      </c>
      <c r="H94" s="42">
        <f>euref_generation_EXIOBASE!H80</f>
        <v>1708.5508119172125</v>
      </c>
      <c r="I94" s="42">
        <f>euref_generation_EXIOBASE!I80</f>
        <v>1573.0649633294313</v>
      </c>
      <c r="J94" s="42">
        <f>euref_generation_EXIOBASE!J80</f>
        <v>1966.0223878935976</v>
      </c>
      <c r="K94" s="42">
        <f>euref_generation_EXIOBASE!K80</f>
        <v>1917.8852957800766</v>
      </c>
      <c r="L94" s="42">
        <f>xdet2015_el!A94</f>
        <v>25.6857017396174</v>
      </c>
      <c r="M94" s="42">
        <f t="shared" si="9"/>
        <v>24.082819402298476</v>
      </c>
      <c r="N94" s="42">
        <f t="shared" si="10"/>
        <v>23.533312428936409</v>
      </c>
      <c r="O94" s="42">
        <f t="shared" si="11"/>
        <v>21.533929316328223</v>
      </c>
      <c r="P94" s="42">
        <f t="shared" si="12"/>
        <v>63.711216405595145</v>
      </c>
      <c r="Q94" s="42">
        <f t="shared" si="13"/>
        <v>58.65900013022101</v>
      </c>
      <c r="R94" s="42">
        <f t="shared" si="14"/>
        <v>73.312234520423061</v>
      </c>
      <c r="S94" s="42">
        <f t="shared" si="15"/>
        <v>71.517220481982392</v>
      </c>
      <c r="T94" s="42">
        <f>euref_capacity_EXIOBASE!D80</f>
        <v>362.32599999999996</v>
      </c>
      <c r="U94" s="42">
        <f>euref_capacity_EXIOBASE!E80</f>
        <v>373.40837828607494</v>
      </c>
      <c r="V94" s="42">
        <f>euref_capacity_EXIOBASE!F80</f>
        <v>299.4006744915082</v>
      </c>
      <c r="W94" s="42">
        <f>euref_capacity_EXIOBASE!G80</f>
        <v>271.61086470349301</v>
      </c>
      <c r="X94" s="42">
        <f>euref_capacity_EXIOBASE!H80</f>
        <v>777.10241570877929</v>
      </c>
      <c r="Y94" s="42">
        <f>euref_capacity_EXIOBASE!I80</f>
        <v>777.18928039107652</v>
      </c>
      <c r="Z94" s="42">
        <f>euref_capacity_EXIOBASE!J80</f>
        <v>742.96104361096297</v>
      </c>
      <c r="AA94" s="42">
        <f>euref_capacity_EXIOBASE!K80</f>
        <v>959.30641862456355</v>
      </c>
      <c r="AB94" s="42">
        <f>capacity!T94+T94/gfcf_lifespan!C$3</f>
        <v>38.077533333333335</v>
      </c>
      <c r="AC94" s="42">
        <f>MAX((U94-T94),0)/5+U94/gfcf_lifespan!D$3</f>
        <v>14.66342160008416</v>
      </c>
      <c r="AD94" s="42">
        <f>MAX((V94-U94),0)/5+V94/gfcf_lifespan!E$3</f>
        <v>9.9800224830502735</v>
      </c>
      <c r="AE94" s="42">
        <f>MAX((W94-V94),0)/5+W94/gfcf_lifespan!F$3</f>
        <v>9.0536954901164339</v>
      </c>
      <c r="AF94" s="42">
        <f>MAX((X94-W94),0)/5+X94/gfcf_lifespan!G$3</f>
        <v>127.00172405801658</v>
      </c>
      <c r="AG94" s="42">
        <f>MAX((Y94-X94),0)/5+Y94/gfcf_lifespan!H$3</f>
        <v>25.923682282828661</v>
      </c>
      <c r="AH94" s="42">
        <f>MAX((Z94-Y94),0)/5+Z94/gfcf_lifespan!I$3</f>
        <v>24.765368120365434</v>
      </c>
      <c r="AI94" s="42">
        <f>MAX((AA94-Z94),0)/5+AA94/gfcf_lifespan!J$3</f>
        <v>75.245955623538904</v>
      </c>
    </row>
    <row r="95" spans="1:35" ht="15" customHeight="1" x14ac:dyDescent="0.25">
      <c r="A95" s="9" t="s">
        <v>18</v>
      </c>
      <c r="B95" s="9" t="s">
        <v>33</v>
      </c>
      <c r="C95" s="9" t="s">
        <v>34</v>
      </c>
      <c r="D95" s="42">
        <f>euref_generation_EXIOBASE!D81</f>
        <v>0</v>
      </c>
      <c r="E95" s="42">
        <f>euref_generation_EXIOBASE!E81</f>
        <v>0</v>
      </c>
      <c r="F95" s="42">
        <f>euref_generation_EXIOBASE!F81</f>
        <v>0</v>
      </c>
      <c r="G95" s="42">
        <f>euref_generation_EXIOBASE!G81</f>
        <v>0</v>
      </c>
      <c r="H95" s="42">
        <f>euref_generation_EXIOBASE!H81</f>
        <v>0</v>
      </c>
      <c r="I95" s="42">
        <f>euref_generation_EXIOBASE!I81</f>
        <v>0</v>
      </c>
      <c r="J95" s="42">
        <f>euref_generation_EXIOBASE!J81</f>
        <v>0</v>
      </c>
      <c r="K95" s="42">
        <f>euref_generation_EXIOBASE!K81</f>
        <v>0</v>
      </c>
      <c r="L95" s="42">
        <f>xdet2015_el!A95</f>
        <v>0</v>
      </c>
      <c r="M95" s="42">
        <f t="shared" si="9"/>
        <v>0</v>
      </c>
      <c r="N95" s="42">
        <f t="shared" si="10"/>
        <v>0</v>
      </c>
      <c r="O95" s="42">
        <f t="shared" si="11"/>
        <v>0</v>
      </c>
      <c r="P95" s="42">
        <f t="shared" si="12"/>
        <v>0</v>
      </c>
      <c r="Q95" s="42">
        <f t="shared" si="13"/>
        <v>0</v>
      </c>
      <c r="R95" s="42">
        <f t="shared" si="14"/>
        <v>0</v>
      </c>
      <c r="S95" s="42">
        <f t="shared" si="15"/>
        <v>0</v>
      </c>
      <c r="T95" s="42">
        <f>euref_capacity_EXIOBASE!D81</f>
        <v>0</v>
      </c>
      <c r="U95" s="42">
        <f>euref_capacity_EXIOBASE!E81</f>
        <v>0</v>
      </c>
      <c r="V95" s="42">
        <f>euref_capacity_EXIOBASE!F81</f>
        <v>0</v>
      </c>
      <c r="W95" s="42">
        <f>euref_capacity_EXIOBASE!G81</f>
        <v>0</v>
      </c>
      <c r="X95" s="42">
        <f>euref_capacity_EXIOBASE!H81</f>
        <v>0</v>
      </c>
      <c r="Y95" s="42">
        <f>euref_capacity_EXIOBASE!I81</f>
        <v>0</v>
      </c>
      <c r="Z95" s="42">
        <f>euref_capacity_EXIOBASE!J81</f>
        <v>0</v>
      </c>
      <c r="AA95" s="42">
        <f>euref_capacity_EXIOBASE!K81</f>
        <v>0</v>
      </c>
      <c r="AB95" s="42">
        <f>capacity!T95+T95/gfcf_lifespan!C$4</f>
        <v>0</v>
      </c>
      <c r="AC95" s="42">
        <f>MAX((U95-T95),0)/5+U95/gfcf_lifespan!D$4</f>
        <v>0</v>
      </c>
      <c r="AD95" s="42">
        <f>MAX((V95-U95),0)/5+V95/gfcf_lifespan!E$4</f>
        <v>0</v>
      </c>
      <c r="AE95" s="42">
        <f>MAX((W95-V95),0)/5+W95/gfcf_lifespan!F$4</f>
        <v>0</v>
      </c>
      <c r="AF95" s="42">
        <f>MAX((X95-W95),0)/5+X95/gfcf_lifespan!G$4</f>
        <v>0</v>
      </c>
      <c r="AG95" s="42">
        <f>MAX((Y95-X95),0)/5+Y95/gfcf_lifespan!H$4</f>
        <v>0</v>
      </c>
      <c r="AH95" s="42">
        <f>MAX((Z95-Y95),0)/5+Z95/gfcf_lifespan!I$4</f>
        <v>0</v>
      </c>
      <c r="AI95" s="42">
        <f>MAX((AA95-Z95),0)/5+AA95/gfcf_lifespan!J$4</f>
        <v>0</v>
      </c>
    </row>
    <row r="96" spans="1:35" ht="15" customHeight="1" x14ac:dyDescent="0.25">
      <c r="A96" s="9" t="s">
        <v>18</v>
      </c>
      <c r="B96" s="9" t="s">
        <v>35</v>
      </c>
      <c r="C96" s="9" t="s">
        <v>36</v>
      </c>
      <c r="D96" s="42">
        <f>euref_generation_EXIOBASE!D82</f>
        <v>32.914728682170541</v>
      </c>
      <c r="E96" s="42">
        <f>euref_generation_EXIOBASE!E82</f>
        <v>32.914728682170541</v>
      </c>
      <c r="F96" s="42">
        <f>euref_generation_EXIOBASE!F82</f>
        <v>32.914728682170548</v>
      </c>
      <c r="G96" s="42">
        <f>euref_generation_EXIOBASE!G82</f>
        <v>32.914728682170548</v>
      </c>
      <c r="H96" s="42">
        <f>euref_generation_EXIOBASE!H82</f>
        <v>82.286821705426362</v>
      </c>
      <c r="I96" s="42">
        <f>euref_generation_EXIOBASE!I82</f>
        <v>90.515503875969017</v>
      </c>
      <c r="J96" s="42">
        <f>euref_generation_EXIOBASE!J82</f>
        <v>94.629844961240337</v>
      </c>
      <c r="K96" s="42">
        <f>euref_generation_EXIOBASE!K82</f>
        <v>82.173126614987098</v>
      </c>
      <c r="L96" s="42">
        <f>xdet2015_el!A96</f>
        <v>2.43462764660794</v>
      </c>
      <c r="M96" s="42">
        <f t="shared" si="9"/>
        <v>2.43462764660794</v>
      </c>
      <c r="N96" s="42">
        <f t="shared" si="10"/>
        <v>2.4346276466079404</v>
      </c>
      <c r="O96" s="42">
        <f t="shared" si="11"/>
        <v>2.4346276466079404</v>
      </c>
      <c r="P96" s="42">
        <f t="shared" si="12"/>
        <v>6.0865691165198506</v>
      </c>
      <c r="Q96" s="42">
        <f t="shared" si="13"/>
        <v>6.6952260281718372</v>
      </c>
      <c r="R96" s="42">
        <f t="shared" si="14"/>
        <v>6.9995544839978292</v>
      </c>
      <c r="S96" s="42">
        <f t="shared" si="15"/>
        <v>6.0781593491740553</v>
      </c>
      <c r="T96" s="42">
        <f>euref_capacity_EXIOBASE!D82</f>
        <v>8</v>
      </c>
      <c r="U96" s="42">
        <f>euref_capacity_EXIOBASE!E82</f>
        <v>8</v>
      </c>
      <c r="V96" s="42">
        <f>euref_capacity_EXIOBASE!F82</f>
        <v>8</v>
      </c>
      <c r="W96" s="42">
        <f>euref_capacity_EXIOBASE!G82</f>
        <v>8</v>
      </c>
      <c r="X96" s="42">
        <f>euref_capacity_EXIOBASE!H82</f>
        <v>20.000000000000004</v>
      </c>
      <c r="Y96" s="42">
        <f>euref_capacity_EXIOBASE!I82</f>
        <v>22</v>
      </c>
      <c r="Z96" s="42">
        <f>euref_capacity_EXIOBASE!J82</f>
        <v>23.000000000000004</v>
      </c>
      <c r="AA96" s="42">
        <f>euref_capacity_EXIOBASE!K82</f>
        <v>20.000000000000004</v>
      </c>
      <c r="AB96" s="42">
        <f>capacity!T96+T96/gfcf_lifespan!C$5</f>
        <v>1.1333333333333333</v>
      </c>
      <c r="AC96" s="42">
        <f>MAX((U96-T96),0)/5+U96/gfcf_lifespan!D$5</f>
        <v>0.13333333333333333</v>
      </c>
      <c r="AD96" s="42">
        <f>MAX((V96-U96),0)/5+V96/gfcf_lifespan!E$5</f>
        <v>0.13333333333333333</v>
      </c>
      <c r="AE96" s="42">
        <f>MAX((W96-V96),0)/5+W96/gfcf_lifespan!F$5</f>
        <v>0.13333333333333333</v>
      </c>
      <c r="AF96" s="42">
        <f>MAX((X96-W96),0)/5+X96/gfcf_lifespan!G$5</f>
        <v>2.7333333333333343</v>
      </c>
      <c r="AG96" s="42">
        <f>MAX((Y96-X96),0)/5+Y96/gfcf_lifespan!H$5</f>
        <v>0.76666666666666594</v>
      </c>
      <c r="AH96" s="42">
        <f>MAX((Z96-Y96),0)/5+Z96/gfcf_lifespan!I$5</f>
        <v>0.58333333333333415</v>
      </c>
      <c r="AI96" s="42">
        <f>MAX((AA96-Z96),0)/5+AA96/gfcf_lifespan!J$5</f>
        <v>0.33333333333333337</v>
      </c>
    </row>
    <row r="97" spans="1:35" ht="15" customHeight="1" x14ac:dyDescent="0.25">
      <c r="A97" s="9" t="s">
        <v>18</v>
      </c>
      <c r="B97" s="9" t="s">
        <v>79</v>
      </c>
      <c r="C97" s="9" t="s">
        <v>83</v>
      </c>
      <c r="D97" s="42">
        <f>euref_generation_EXIOBASE!D83*generation!$L97/(generation!$L$97+generation!$L$98)</f>
        <v>575.40961064309829</v>
      </c>
      <c r="E97" s="42">
        <f>euref_generation_EXIOBASE!E83*generation!$L97/(generation!$L$97+generation!$L$98)</f>
        <v>667.54330532863742</v>
      </c>
      <c r="F97" s="42">
        <f>euref_generation_EXIOBASE!F83*generation!$L97/(generation!$L$97+generation!$L$98)</f>
        <v>689.35516130494921</v>
      </c>
      <c r="G97" s="42">
        <f>euref_generation_EXIOBASE!G83*generation!$L97/(generation!$L$97+generation!$L$98)</f>
        <v>1011.4813728407947</v>
      </c>
      <c r="H97" s="42">
        <f>euref_generation_EXIOBASE!H83*generation!$L97/(generation!$L$97+generation!$L$98)</f>
        <v>1891.2676883611314</v>
      </c>
      <c r="I97" s="42">
        <f>euref_generation_EXIOBASE!I83*generation!$L97/(generation!$L$97+generation!$L$98)</f>
        <v>2063.3255643706148</v>
      </c>
      <c r="J97" s="42">
        <f>euref_generation_EXIOBASE!J83*generation!$L97/(generation!$L$97+generation!$L$98)</f>
        <v>2454.2528584409984</v>
      </c>
      <c r="K97" s="42">
        <f>euref_generation_EXIOBASE!K83*generation!$L97/(generation!$L$97+generation!$L$98)</f>
        <v>4412.9789702881335</v>
      </c>
      <c r="L97" s="42">
        <f>xdet2015_el!A97</f>
        <v>18.762589471331498</v>
      </c>
      <c r="M97" s="42">
        <f t="shared" si="9"/>
        <v>21.766826206150277</v>
      </c>
      <c r="N97" s="42">
        <f t="shared" si="10"/>
        <v>22.478053289816742</v>
      </c>
      <c r="O97" s="42">
        <f t="shared" si="11"/>
        <v>32.981739278390094</v>
      </c>
      <c r="P97" s="42">
        <f t="shared" si="12"/>
        <v>61.669250149392951</v>
      </c>
      <c r="Q97" s="42">
        <f t="shared" si="13"/>
        <v>67.279603597030331</v>
      </c>
      <c r="R97" s="42">
        <f t="shared" si="14"/>
        <v>80.026711389657308</v>
      </c>
      <c r="S97" s="42">
        <f t="shared" si="15"/>
        <v>143.89560277346851</v>
      </c>
      <c r="T97" s="42">
        <f>euref_capacity_EXIOBASE!D83*capacity!$L97/(capacity!$L$97+capacity!$L$98)</f>
        <v>302.7</v>
      </c>
      <c r="U97" s="42">
        <f>euref_capacity_EXIOBASE!E83*capacity!$L97/(capacity!$L$97+capacity!$L$98)</f>
        <v>334.01362031764518</v>
      </c>
      <c r="V97" s="42">
        <f>euref_capacity_EXIOBASE!F83*capacity!$L97/(capacity!$L$97+capacity!$L$98)</f>
        <v>345.27506281799674</v>
      </c>
      <c r="W97" s="42">
        <f>euref_capacity_EXIOBASE!G83*capacity!$L97/(capacity!$L$97+capacity!$L$98)</f>
        <v>445.27792597376219</v>
      </c>
      <c r="X97" s="42">
        <f>euref_capacity_EXIOBASE!H83*capacity!$L97/(capacity!$L$97+capacity!$L$98)</f>
        <v>716.83843456928957</v>
      </c>
      <c r="Y97" s="42">
        <f>euref_capacity_EXIOBASE!I83*capacity!$L97/(capacity!$L$97+capacity!$L$98)</f>
        <v>772.40954121878224</v>
      </c>
      <c r="Z97" s="42">
        <f>euref_capacity_EXIOBASE!J83*capacity!$L97/(capacity!$L$97+capacity!$L$98)</f>
        <v>906.55255661444016</v>
      </c>
      <c r="AA97" s="42">
        <f>euref_capacity_EXIOBASE!K83*capacity!$L97/(capacity!$L$97+capacity!$L$98)</f>
        <v>1713.3549477751794</v>
      </c>
      <c r="AB97" s="42">
        <f>capacity!T97+T97/gfcf_lifespan!C$6</f>
        <v>40.134999999999998</v>
      </c>
      <c r="AC97" s="42">
        <f>MAX((U97-T97),0)/5+U97/gfcf_lifespan!D$6</f>
        <v>21.445161350694729</v>
      </c>
      <c r="AD97" s="42">
        <f>MAX((V97-U97),0)/5+V97/gfcf_lifespan!E$6</f>
        <v>16.944844364665919</v>
      </c>
      <c r="AE97" s="42">
        <f>MAX((W97-V97),0)/5+W97/gfcf_lifespan!F$6</f>
        <v>37.811689670103576</v>
      </c>
      <c r="AF97" s="42">
        <f>MAX((X97-W97),0)/5+X97/gfcf_lifespan!G$6</f>
        <v>82.985639101877069</v>
      </c>
      <c r="AG97" s="42">
        <f>MAX((Y97-X97),0)/5+Y97/gfcf_lifespan!H$6</f>
        <v>42.010602978649821</v>
      </c>
      <c r="AH97" s="42">
        <f>MAX((Z97-Y97),0)/5+Z97/gfcf_lifespan!I$6</f>
        <v>63.090705343709189</v>
      </c>
      <c r="AI97" s="42">
        <f>MAX((AA97-Z97),0)/5+AA97/gfcf_lifespan!J$6</f>
        <v>229.89467614315504</v>
      </c>
    </row>
    <row r="98" spans="1:35" ht="15" customHeight="1" x14ac:dyDescent="0.25">
      <c r="A98" s="9" t="s">
        <v>18</v>
      </c>
      <c r="B98" s="9" t="s">
        <v>78</v>
      </c>
      <c r="C98" s="9" t="s">
        <v>84</v>
      </c>
      <c r="D98" s="42">
        <f>euref_generation_EXIOBASE!D83*generation!$L98/(generation!$L$97+generation!$L$98)</f>
        <v>0</v>
      </c>
      <c r="E98" s="42">
        <f>euref_generation_EXIOBASE!E83*generation!$L98/(generation!$L$97+generation!$L$98)</f>
        <v>0</v>
      </c>
      <c r="F98" s="42">
        <f>euref_generation_EXIOBASE!F83*generation!$L98/(generation!$L$97+generation!$L$98)</f>
        <v>0</v>
      </c>
      <c r="G98" s="42">
        <f>euref_generation_EXIOBASE!G83*generation!$L98/(generation!$L$97+generation!$L$98)</f>
        <v>0</v>
      </c>
      <c r="H98" s="42">
        <f>euref_generation_EXIOBASE!H83*generation!$L98/(generation!$L$97+generation!$L$98)</f>
        <v>0</v>
      </c>
      <c r="I98" s="42">
        <f>euref_generation_EXIOBASE!I83*generation!$L98/(generation!$L$97+generation!$L$98)</f>
        <v>0</v>
      </c>
      <c r="J98" s="42">
        <f>euref_generation_EXIOBASE!J83*generation!$L98/(generation!$L$97+generation!$L$98)</f>
        <v>0</v>
      </c>
      <c r="K98" s="42">
        <f>euref_generation_EXIOBASE!K83*generation!$L98/(generation!$L$97+generation!$L$98)</f>
        <v>0</v>
      </c>
      <c r="L98" s="42">
        <f>xdet2015_el!A98</f>
        <v>0</v>
      </c>
      <c r="M98" s="42">
        <f t="shared" si="9"/>
        <v>0</v>
      </c>
      <c r="N98" s="42">
        <f t="shared" si="10"/>
        <v>0</v>
      </c>
      <c r="O98" s="42">
        <f t="shared" si="11"/>
        <v>0</v>
      </c>
      <c r="P98" s="42">
        <f t="shared" si="12"/>
        <v>0</v>
      </c>
      <c r="Q98" s="42">
        <f t="shared" si="13"/>
        <v>0</v>
      </c>
      <c r="R98" s="42">
        <f t="shared" si="14"/>
        <v>0</v>
      </c>
      <c r="S98" s="42">
        <f t="shared" si="15"/>
        <v>0</v>
      </c>
      <c r="T98" s="42">
        <f>euref_capacity_EXIOBASE!D83*capacity!$L98/(capacity!$L$97+capacity!$L$98)</f>
        <v>0</v>
      </c>
      <c r="U98" s="42">
        <f>euref_capacity_EXIOBASE!E83*capacity!$L98/(capacity!$L$97+capacity!$L$98)</f>
        <v>0</v>
      </c>
      <c r="V98" s="42">
        <f>euref_capacity_EXIOBASE!F83*capacity!$L98/(capacity!$L$97+capacity!$L$98)</f>
        <v>0</v>
      </c>
      <c r="W98" s="42">
        <f>euref_capacity_EXIOBASE!G83*capacity!$L98/(capacity!$L$97+capacity!$L$98)</f>
        <v>0</v>
      </c>
      <c r="X98" s="42">
        <f>euref_capacity_EXIOBASE!H83*capacity!$L98/(capacity!$L$97+capacity!$L$98)</f>
        <v>0</v>
      </c>
      <c r="Y98" s="42">
        <f>euref_capacity_EXIOBASE!I83*capacity!$L98/(capacity!$L$97+capacity!$L$98)</f>
        <v>0</v>
      </c>
      <c r="Z98" s="42">
        <f>euref_capacity_EXIOBASE!J83*capacity!$L98/(capacity!$L$97+capacity!$L$98)</f>
        <v>0</v>
      </c>
      <c r="AA98" s="42">
        <f>euref_capacity_EXIOBASE!K83*capacity!$L98/(capacity!$L$97+capacity!$L$98)</f>
        <v>0</v>
      </c>
      <c r="AB98" s="42">
        <f>capacity!T98+T98/gfcf_lifespan!C$7</f>
        <v>0</v>
      </c>
      <c r="AC98" s="42">
        <f>MAX((U98-T98),0)/5+U98/gfcf_lifespan!D$7</f>
        <v>0</v>
      </c>
      <c r="AD98" s="42">
        <f>MAX((V98-U98),0)/5+V98/gfcf_lifespan!E$7</f>
        <v>0</v>
      </c>
      <c r="AE98" s="42">
        <f>MAX((W98-V98),0)/5+W98/gfcf_lifespan!F$7</f>
        <v>0</v>
      </c>
      <c r="AF98" s="42">
        <f>MAX((X98-W98),0)/5+X98/gfcf_lifespan!G$7</f>
        <v>0</v>
      </c>
      <c r="AG98" s="42">
        <f>MAX((Y98-X98),0)/5+Y98/gfcf_lifespan!H$7</f>
        <v>0</v>
      </c>
      <c r="AH98" s="42">
        <f>MAX((Z98-Y98),0)/5+Z98/gfcf_lifespan!I$7</f>
        <v>0</v>
      </c>
      <c r="AI98" s="42">
        <f>MAX((AA98-Z98),0)/5+AA98/gfcf_lifespan!J$7</f>
        <v>0</v>
      </c>
    </row>
    <row r="99" spans="1:35" ht="15" customHeight="1" x14ac:dyDescent="0.25">
      <c r="A99" s="9" t="s">
        <v>18</v>
      </c>
      <c r="B99" s="9" t="s">
        <v>37</v>
      </c>
      <c r="C99" s="9" t="s">
        <v>38</v>
      </c>
      <c r="D99" s="42">
        <f>euref_generation_EXIOBASE!D84</f>
        <v>0</v>
      </c>
      <c r="E99" s="42">
        <f>euref_generation_EXIOBASE!E84</f>
        <v>0</v>
      </c>
      <c r="F99" s="42">
        <f>euref_generation_EXIOBASE!F84</f>
        <v>0</v>
      </c>
      <c r="G99" s="42">
        <f>euref_generation_EXIOBASE!G84</f>
        <v>0</v>
      </c>
      <c r="H99" s="42">
        <f>euref_generation_EXIOBASE!H84</f>
        <v>0</v>
      </c>
      <c r="I99" s="42">
        <f>euref_generation_EXIOBASE!I84</f>
        <v>0</v>
      </c>
      <c r="J99" s="42">
        <f>euref_generation_EXIOBASE!J84</f>
        <v>0</v>
      </c>
      <c r="K99" s="42">
        <f>euref_generation_EXIOBASE!K84</f>
        <v>0</v>
      </c>
      <c r="L99" s="42">
        <f>xdet2015_el!A99</f>
        <v>5.5675847025732201</v>
      </c>
      <c r="M99" s="42">
        <f t="shared" si="9"/>
        <v>0</v>
      </c>
      <c r="N99" s="42">
        <f t="shared" si="10"/>
        <v>0</v>
      </c>
      <c r="O99" s="42">
        <f t="shared" si="11"/>
        <v>0</v>
      </c>
      <c r="P99" s="42">
        <f t="shared" si="12"/>
        <v>0</v>
      </c>
      <c r="Q99" s="42">
        <f t="shared" si="13"/>
        <v>0</v>
      </c>
      <c r="R99" s="42">
        <f t="shared" si="14"/>
        <v>0</v>
      </c>
      <c r="S99" s="42">
        <f t="shared" si="15"/>
        <v>0</v>
      </c>
      <c r="T99" s="42">
        <f>euref_capacity_EXIOBASE!D84</f>
        <v>0</v>
      </c>
      <c r="U99" s="42">
        <f>euref_capacity_EXIOBASE!E84</f>
        <v>0</v>
      </c>
      <c r="V99" s="42">
        <f>euref_capacity_EXIOBASE!F84</f>
        <v>0</v>
      </c>
      <c r="W99" s="42">
        <f>euref_capacity_EXIOBASE!G84</f>
        <v>0</v>
      </c>
      <c r="X99" s="42">
        <f>euref_capacity_EXIOBASE!H84</f>
        <v>0</v>
      </c>
      <c r="Y99" s="42">
        <f>euref_capacity_EXIOBASE!I84</f>
        <v>0</v>
      </c>
      <c r="Z99" s="42">
        <f>euref_capacity_EXIOBASE!J84</f>
        <v>0</v>
      </c>
      <c r="AA99" s="42">
        <f>euref_capacity_EXIOBASE!K84</f>
        <v>0</v>
      </c>
      <c r="AB99" s="42">
        <f>capacity!T99+T99/gfcf_lifespan!C$8</f>
        <v>745</v>
      </c>
      <c r="AC99" s="42">
        <f>MAX((U99-T99),0)/5+U99/gfcf_lifespan!D$8</f>
        <v>0</v>
      </c>
      <c r="AD99" s="42">
        <f>MAX((V99-U99),0)/5+V99/gfcf_lifespan!E$8</f>
        <v>0</v>
      </c>
      <c r="AE99" s="42">
        <f>MAX((W99-V99),0)/5+W99/gfcf_lifespan!F$8</f>
        <v>0</v>
      </c>
      <c r="AF99" s="42">
        <f>MAX((X99-W99),0)/5+X99/gfcf_lifespan!G$8</f>
        <v>0</v>
      </c>
      <c r="AG99" s="42">
        <f>MAX((Y99-X99),0)/5+Y99/gfcf_lifespan!H$8</f>
        <v>0</v>
      </c>
      <c r="AH99" s="42">
        <f>MAX((Z99-Y99),0)/5+Z99/gfcf_lifespan!I$8</f>
        <v>0</v>
      </c>
      <c r="AI99" s="42">
        <f>MAX((AA99-Z99),0)/5+AA99/gfcf_lifespan!J$8</f>
        <v>0</v>
      </c>
    </row>
    <row r="100" spans="1:35" ht="15" customHeight="1" x14ac:dyDescent="0.25">
      <c r="A100" s="9" t="s">
        <v>18</v>
      </c>
      <c r="B100" s="9" t="s">
        <v>39</v>
      </c>
      <c r="C100" s="9" t="s">
        <v>40</v>
      </c>
      <c r="D100" s="42">
        <f>euref_generation_EXIOBASE!D85</f>
        <v>859.09814559661152</v>
      </c>
      <c r="E100" s="42">
        <f>euref_generation_EXIOBASE!E85</f>
        <v>873.03115667340455</v>
      </c>
      <c r="F100" s="42">
        <f>euref_generation_EXIOBASE!F85</f>
        <v>892.5974887659122</v>
      </c>
      <c r="G100" s="42">
        <f>euref_generation_EXIOBASE!G85</f>
        <v>920.33815692599217</v>
      </c>
      <c r="H100" s="42">
        <f>euref_generation_EXIOBASE!H85</f>
        <v>1173.1698540602281</v>
      </c>
      <c r="I100" s="42">
        <f>euref_generation_EXIOBASE!I85</f>
        <v>1015.4598011041079</v>
      </c>
      <c r="J100" s="42">
        <f>euref_generation_EXIOBASE!J85</f>
        <v>2459.8831277671748</v>
      </c>
      <c r="K100" s="42">
        <f>euref_generation_EXIOBASE!K85</f>
        <v>2619.6494714167134</v>
      </c>
      <c r="L100" s="42">
        <f>xdet2015_el!A100</f>
        <v>93.326991299822595</v>
      </c>
      <c r="M100" s="42">
        <f t="shared" si="9"/>
        <v>94.84058553839607</v>
      </c>
      <c r="N100" s="42">
        <f t="shared" si="10"/>
        <v>96.966148158134672</v>
      </c>
      <c r="O100" s="42">
        <f t="shared" si="11"/>
        <v>99.979718969917911</v>
      </c>
      <c r="P100" s="42">
        <f t="shared" si="12"/>
        <v>127.44575613890709</v>
      </c>
      <c r="Q100" s="42">
        <f t="shared" si="13"/>
        <v>110.3131330322551</v>
      </c>
      <c r="R100" s="42">
        <f t="shared" si="14"/>
        <v>267.22615156418169</v>
      </c>
      <c r="S100" s="42">
        <f t="shared" si="15"/>
        <v>284.5821570918506</v>
      </c>
      <c r="T100" s="42">
        <f>euref_capacity_EXIOBASE!D85</f>
        <v>143.6</v>
      </c>
      <c r="U100" s="42">
        <f>euref_capacity_EXIOBASE!E85</f>
        <v>148.10500691482972</v>
      </c>
      <c r="V100" s="42">
        <f>euref_capacity_EXIOBASE!F85</f>
        <v>148.10500691482972</v>
      </c>
      <c r="W100" s="42">
        <f>euref_capacity_EXIOBASE!G85</f>
        <v>153.78685894094647</v>
      </c>
      <c r="X100" s="42">
        <f>euref_capacity_EXIOBASE!H85</f>
        <v>158.38454833406334</v>
      </c>
      <c r="Y100" s="42">
        <f>euref_capacity_EXIOBASE!I85</f>
        <v>159.00408761208263</v>
      </c>
      <c r="Z100" s="42">
        <f>euref_capacity_EXIOBASE!J85</f>
        <v>370.9297983994112</v>
      </c>
      <c r="AA100" s="42">
        <f>euref_capacity_EXIOBASE!K85</f>
        <v>366.76649822335213</v>
      </c>
      <c r="AB100" s="42">
        <f>capacity!T100+T100/gfcf_lifespan!C$9</f>
        <v>8.7439999999999998</v>
      </c>
      <c r="AC100" s="42">
        <f>MAX((U100-T100),0)/5+U100/gfcf_lifespan!D$9</f>
        <v>6.8252016595591325</v>
      </c>
      <c r="AD100" s="42">
        <f>MAX((V100-U100),0)/5+V100/gfcf_lifespan!E$9</f>
        <v>5.9242002765931883</v>
      </c>
      <c r="AE100" s="42">
        <f>MAX((W100-V100),0)/5+W100/gfcf_lifespan!F$9</f>
        <v>7.2878447628612104</v>
      </c>
      <c r="AF100" s="42">
        <f>MAX((X100-W100),0)/5+X100/gfcf_lifespan!G$9</f>
        <v>7.2549198119859071</v>
      </c>
      <c r="AG100" s="42">
        <f>MAX((Y100-X100),0)/5+Y100/gfcf_lifespan!H$9</f>
        <v>6.4840713600871629</v>
      </c>
      <c r="AH100" s="42">
        <f>MAX((Z100-Y100),0)/5+Z100/gfcf_lifespan!I$9</f>
        <v>57.222334093442164</v>
      </c>
      <c r="AI100" s="42">
        <f>MAX((AA100-Z100),0)/5+AA100/gfcf_lifespan!J$9</f>
        <v>14.670659928934086</v>
      </c>
    </row>
    <row r="101" spans="1:35" ht="15" customHeight="1" x14ac:dyDescent="0.25">
      <c r="A101" s="9" t="s">
        <v>18</v>
      </c>
      <c r="B101" s="9" t="s">
        <v>80</v>
      </c>
      <c r="C101" s="9" t="s">
        <v>85</v>
      </c>
      <c r="D101" s="44">
        <f>euref_generation_EXIOBASE!D86*generation!$M101/(generation!$M$101+generation!$M$102)</f>
        <v>0</v>
      </c>
      <c r="E101" s="42">
        <f>euref_generation_EXIOBASE!E86*generation!$M101/(generation!$M$101+generation!$M$102)</f>
        <v>0</v>
      </c>
      <c r="F101" s="42">
        <f>euref_generation_EXIOBASE!F86*generation!$M101/(generation!$M$101+generation!$M$102)</f>
        <v>0</v>
      </c>
      <c r="G101" s="42">
        <f>euref_generation_EXIOBASE!G86*generation!$M101/(generation!$M$101+generation!$M$102)</f>
        <v>0</v>
      </c>
      <c r="H101" s="42">
        <f>euref_generation_EXIOBASE!H86*generation!$M101/(generation!$M$101+generation!$M$102)</f>
        <v>0</v>
      </c>
      <c r="I101" s="42">
        <f>euref_generation_EXIOBASE!I86*generation!$M101/(generation!$M$101+generation!$M$102)</f>
        <v>0</v>
      </c>
      <c r="J101" s="42">
        <f>euref_generation_EXIOBASE!J86*generation!$M101/(generation!$M$101+generation!$M$102)</f>
        <v>0</v>
      </c>
      <c r="K101" s="42">
        <f>euref_generation_EXIOBASE!K86*generation!$M101/(generation!$M$101+generation!$M$102)</f>
        <v>0</v>
      </c>
      <c r="L101" s="42">
        <f>xdet2015_el!A101</f>
        <v>0</v>
      </c>
      <c r="M101" s="44">
        <f t="shared" ref="M101:S102" si="17">IFERROR($L322*E101/$D322,0)</f>
        <v>0</v>
      </c>
      <c r="N101" s="44">
        <f t="shared" si="17"/>
        <v>0</v>
      </c>
      <c r="O101" s="44">
        <f t="shared" si="17"/>
        <v>0</v>
      </c>
      <c r="P101" s="44">
        <f t="shared" si="17"/>
        <v>0</v>
      </c>
      <c r="Q101" s="44">
        <f t="shared" si="17"/>
        <v>0</v>
      </c>
      <c r="R101" s="44">
        <f t="shared" si="17"/>
        <v>0</v>
      </c>
      <c r="S101" s="44">
        <f t="shared" si="17"/>
        <v>0</v>
      </c>
      <c r="T101" s="44">
        <f>euref_capacity_EXIOBASE!D86*capacity!$M101/(capacity!$M$101+capacity!$M$102)</f>
        <v>0</v>
      </c>
      <c r="U101" s="42">
        <f>euref_capacity_EXIOBASE!E86*capacity!$M101/(capacity!$M$101+capacity!$M$102)</f>
        <v>0</v>
      </c>
      <c r="V101" s="42">
        <f>euref_capacity_EXIOBASE!F86*capacity!$M101/(capacity!$M$101+capacity!$M$102)</f>
        <v>0</v>
      </c>
      <c r="W101" s="42">
        <f>euref_capacity_EXIOBASE!G86*capacity!$M101/(capacity!$M$101+capacity!$M$102)</f>
        <v>0</v>
      </c>
      <c r="X101" s="42">
        <f>euref_capacity_EXIOBASE!H86*capacity!$M101/(capacity!$M$101+capacity!$M$102)</f>
        <v>0</v>
      </c>
      <c r="Y101" s="42">
        <f>euref_capacity_EXIOBASE!I86*capacity!$M101/(capacity!$M$101+capacity!$M$102)</f>
        <v>0</v>
      </c>
      <c r="Z101" s="42">
        <f>euref_capacity_EXIOBASE!J86*capacity!$M101/(capacity!$M$101+capacity!$M$102)</f>
        <v>0</v>
      </c>
      <c r="AA101" s="42">
        <f>euref_capacity_EXIOBASE!K86*capacity!$M101/(capacity!$M$101+capacity!$M$102)</f>
        <v>0</v>
      </c>
      <c r="AB101" s="42">
        <f>capacity!T101+T101/gfcf_lifespan!C$10</f>
        <v>0</v>
      </c>
      <c r="AC101" s="42">
        <f>MAX((U101-T101),0)/5+U101/gfcf_lifespan!D$10</f>
        <v>0</v>
      </c>
      <c r="AD101" s="42">
        <f>MAX((V101-U101),0)/5+V101/gfcf_lifespan!E$10</f>
        <v>0</v>
      </c>
      <c r="AE101" s="42">
        <f>MAX((W101-V101),0)/5+W101/gfcf_lifespan!F$10</f>
        <v>0</v>
      </c>
      <c r="AF101" s="42">
        <f>MAX((X101-W101),0)/5+X101/gfcf_lifespan!G$10</f>
        <v>0</v>
      </c>
      <c r="AG101" s="42">
        <f>MAX((Y101-X101),0)/5+Y101/gfcf_lifespan!H$10</f>
        <v>0</v>
      </c>
      <c r="AH101" s="42">
        <f>MAX((Z101-Y101),0)/5+Z101/gfcf_lifespan!I$10</f>
        <v>0</v>
      </c>
      <c r="AI101" s="42">
        <f>MAX((AA101-Z101),0)/5+AA101/gfcf_lifespan!J$10</f>
        <v>0</v>
      </c>
    </row>
    <row r="102" spans="1:35" ht="15" customHeight="1" x14ac:dyDescent="0.25">
      <c r="A102" s="9" t="s">
        <v>18</v>
      </c>
      <c r="B102" s="9" t="s">
        <v>81</v>
      </c>
      <c r="C102" s="9" t="s">
        <v>86</v>
      </c>
      <c r="D102" s="44">
        <f>euref_generation_EXIOBASE!D86*generation!$M102/(generation!$M$101+generation!$M$102)</f>
        <v>0.83901768462320792</v>
      </c>
      <c r="E102" s="42">
        <f>euref_generation_EXIOBASE!E86*generation!$M102/(generation!$M$101+generation!$M$102)</f>
        <v>0.83901768462320792</v>
      </c>
      <c r="F102" s="42">
        <f>euref_generation_EXIOBASE!F86*generation!$M102/(generation!$M$101+generation!$M$102)</f>
        <v>0.83901768462320792</v>
      </c>
      <c r="G102" s="42">
        <f>euref_generation_EXIOBASE!G86*generation!$M102/(generation!$M$101+generation!$M$102)</f>
        <v>0.83901768462320792</v>
      </c>
      <c r="H102" s="42">
        <f>euref_generation_EXIOBASE!H86*generation!$M102/(generation!$M$101+generation!$M$102)</f>
        <v>0.83901768462320792</v>
      </c>
      <c r="I102" s="42">
        <f>euref_generation_EXIOBASE!I86*generation!$M102/(generation!$M$101+generation!$M$102)</f>
        <v>0.86743879724559347</v>
      </c>
      <c r="J102" s="42">
        <f>euref_generation_EXIOBASE!J86*generation!$M102/(generation!$M$101+generation!$M$102)</f>
        <v>0.86743879724559347</v>
      </c>
      <c r="K102" s="42">
        <f>euref_generation_EXIOBASE!K86*generation!$M102/(generation!$M$101+generation!$M$102)</f>
        <v>0.86743879724559347</v>
      </c>
      <c r="L102" s="42">
        <f>xdet2015_el!A102</f>
        <v>0</v>
      </c>
      <c r="M102" s="44">
        <f t="shared" si="17"/>
        <v>0.34732817011475514</v>
      </c>
      <c r="N102" s="44">
        <f t="shared" si="17"/>
        <v>0.34732817011475514</v>
      </c>
      <c r="O102" s="44">
        <f t="shared" si="17"/>
        <v>0.34732817011475514</v>
      </c>
      <c r="P102" s="44">
        <f t="shared" si="17"/>
        <v>0.34732817011475514</v>
      </c>
      <c r="Q102" s="44">
        <f t="shared" si="17"/>
        <v>0.35909365875781241</v>
      </c>
      <c r="R102" s="44">
        <f t="shared" si="17"/>
        <v>0.35909365875781241</v>
      </c>
      <c r="S102" s="44">
        <f t="shared" si="17"/>
        <v>0.35909365875781241</v>
      </c>
      <c r="T102" s="44">
        <f>euref_capacity_EXIOBASE!D86*capacity!$M102/(capacity!$M$101+capacity!$M$102)</f>
        <v>1</v>
      </c>
      <c r="U102" s="42">
        <f>euref_capacity_EXIOBASE!E86*capacity!$M102/(capacity!$M$101+capacity!$M$102)</f>
        <v>1</v>
      </c>
      <c r="V102" s="42">
        <f>euref_capacity_EXIOBASE!F86*capacity!$M102/(capacity!$M$101+capacity!$M$102)</f>
        <v>1</v>
      </c>
      <c r="W102" s="42">
        <f>euref_capacity_EXIOBASE!G86*capacity!$M102/(capacity!$M$101+capacity!$M$102)</f>
        <v>1</v>
      </c>
      <c r="X102" s="42">
        <f>euref_capacity_EXIOBASE!H86*capacity!$M102/(capacity!$M$101+capacity!$M$102)</f>
        <v>1</v>
      </c>
      <c r="Y102" s="42">
        <f>euref_capacity_EXIOBASE!I86*capacity!$M102/(capacity!$M$101+capacity!$M$102)</f>
        <v>1</v>
      </c>
      <c r="Z102" s="42">
        <f>euref_capacity_EXIOBASE!J86*capacity!$M102/(capacity!$M$101+capacity!$M$102)</f>
        <v>1</v>
      </c>
      <c r="AA102" s="42">
        <f>euref_capacity_EXIOBASE!K86*capacity!$M102/(capacity!$M$101+capacity!$M$102)</f>
        <v>1</v>
      </c>
      <c r="AB102" s="42">
        <f>capacity!T102+T102/gfcf_lifespan!C$11</f>
        <v>0.04</v>
      </c>
      <c r="AC102" s="42">
        <f>MAX((U102-T102),0)/5+U102/gfcf_lifespan!D$11</f>
        <v>0.04</v>
      </c>
      <c r="AD102" s="42">
        <f>MAX((V102-U102),0)/5+V102/gfcf_lifespan!E$11</f>
        <v>0.04</v>
      </c>
      <c r="AE102" s="42">
        <f>MAX((W102-V102),0)/5+W102/gfcf_lifespan!F$11</f>
        <v>0.04</v>
      </c>
      <c r="AF102" s="42">
        <f>MAX((X102-W102),0)/5+X102/gfcf_lifespan!G$11</f>
        <v>0.04</v>
      </c>
      <c r="AG102" s="42">
        <f>MAX((Y102-X102),0)/5+Y102/gfcf_lifespan!H$11</f>
        <v>0.04</v>
      </c>
      <c r="AH102" s="42">
        <f>MAX((Z102-Y102),0)/5+Z102/gfcf_lifespan!I$11</f>
        <v>0.04</v>
      </c>
      <c r="AI102" s="42">
        <f>MAX((AA102-Z102),0)/5+AA102/gfcf_lifespan!J$11</f>
        <v>0.04</v>
      </c>
    </row>
    <row r="103" spans="1:35" ht="15" customHeight="1" x14ac:dyDescent="0.25">
      <c r="A103" s="9" t="s">
        <v>18</v>
      </c>
      <c r="B103" s="9" t="s">
        <v>41</v>
      </c>
      <c r="C103" s="9" t="s">
        <v>42</v>
      </c>
      <c r="D103" s="42">
        <f>euref_generation_EXIOBASE!D87</f>
        <v>0</v>
      </c>
      <c r="E103" s="42">
        <f>euref_generation_EXIOBASE!E87</f>
        <v>0</v>
      </c>
      <c r="F103" s="42">
        <f>euref_generation_EXIOBASE!F87</f>
        <v>0</v>
      </c>
      <c r="G103" s="42">
        <f>euref_generation_EXIOBASE!G87</f>
        <v>0</v>
      </c>
      <c r="H103" s="42">
        <f>euref_generation_EXIOBASE!H87</f>
        <v>0</v>
      </c>
      <c r="I103" s="42">
        <f>euref_generation_EXIOBASE!I87</f>
        <v>0</v>
      </c>
      <c r="J103" s="42">
        <f>euref_generation_EXIOBASE!J87</f>
        <v>0</v>
      </c>
      <c r="K103" s="42">
        <f>euref_generation_EXIOBASE!K87</f>
        <v>0</v>
      </c>
      <c r="L103" s="42">
        <f>xdet2015_el!A103</f>
        <v>0</v>
      </c>
      <c r="M103" s="42">
        <f t="shared" si="9"/>
        <v>0</v>
      </c>
      <c r="N103" s="42">
        <f t="shared" si="10"/>
        <v>0</v>
      </c>
      <c r="O103" s="42">
        <f t="shared" si="11"/>
        <v>0</v>
      </c>
      <c r="P103" s="42">
        <f t="shared" si="12"/>
        <v>0</v>
      </c>
      <c r="Q103" s="42">
        <f t="shared" si="13"/>
        <v>0</v>
      </c>
      <c r="R103" s="42">
        <f t="shared" si="14"/>
        <v>0</v>
      </c>
      <c r="S103" s="42">
        <f t="shared" si="15"/>
        <v>0</v>
      </c>
      <c r="T103" s="42">
        <f>euref_capacity_EXIOBASE!D87</f>
        <v>0</v>
      </c>
      <c r="U103" s="42">
        <f>euref_capacity_EXIOBASE!E87</f>
        <v>0</v>
      </c>
      <c r="V103" s="42">
        <f>euref_capacity_EXIOBASE!F87</f>
        <v>0</v>
      </c>
      <c r="W103" s="42">
        <f>euref_capacity_EXIOBASE!G87</f>
        <v>0</v>
      </c>
      <c r="X103" s="42">
        <f>euref_capacity_EXIOBASE!H87</f>
        <v>0</v>
      </c>
      <c r="Y103" s="42">
        <f>euref_capacity_EXIOBASE!I87</f>
        <v>0</v>
      </c>
      <c r="Z103" s="42">
        <f>euref_capacity_EXIOBASE!J87</f>
        <v>0</v>
      </c>
      <c r="AA103" s="42">
        <f>euref_capacity_EXIOBASE!K87</f>
        <v>0</v>
      </c>
      <c r="AB103" s="42">
        <f>capacity!T103+T103/gfcf_lifespan!C$12</f>
        <v>0</v>
      </c>
      <c r="AC103" s="42">
        <f>MAX((U103-T103),0)/5+U103/gfcf_lifespan!D$12</f>
        <v>0</v>
      </c>
      <c r="AD103" s="42">
        <f>MAX((V103-U103),0)/5+V103/gfcf_lifespan!E$12</f>
        <v>0</v>
      </c>
      <c r="AE103" s="42">
        <f>MAX((W103-V103),0)/5+W103/gfcf_lifespan!F$12</f>
        <v>0</v>
      </c>
      <c r="AF103" s="42">
        <f>MAX((X103-W103),0)/5+X103/gfcf_lifespan!G$12</f>
        <v>0</v>
      </c>
      <c r="AG103" s="42">
        <f>MAX((Y103-X103),0)/5+Y103/gfcf_lifespan!H$12</f>
        <v>0</v>
      </c>
      <c r="AH103" s="42">
        <f>MAX((Z103-Y103),0)/5+Z103/gfcf_lifespan!I$12</f>
        <v>0</v>
      </c>
      <c r="AI103" s="42">
        <f>MAX((AA103-Z103),0)/5+AA103/gfcf_lifespan!J$12</f>
        <v>0</v>
      </c>
    </row>
    <row r="104" spans="1:35" ht="15" customHeight="1" x14ac:dyDescent="0.25">
      <c r="A104" s="9" t="s">
        <v>18</v>
      </c>
      <c r="B104" s="9" t="s">
        <v>43</v>
      </c>
      <c r="C104" s="9" t="s">
        <v>44</v>
      </c>
      <c r="D104" s="42">
        <f>euref_generation_EXIOBASE!D88</f>
        <v>0</v>
      </c>
      <c r="E104" s="42">
        <f>euref_generation_EXIOBASE!E88</f>
        <v>0</v>
      </c>
      <c r="F104" s="42">
        <f>euref_generation_EXIOBASE!F88</f>
        <v>0</v>
      </c>
      <c r="G104" s="42">
        <f>euref_generation_EXIOBASE!G88</f>
        <v>0</v>
      </c>
      <c r="H104" s="42">
        <f>euref_generation_EXIOBASE!H88</f>
        <v>0</v>
      </c>
      <c r="I104" s="42">
        <f>euref_generation_EXIOBASE!I88</f>
        <v>0</v>
      </c>
      <c r="J104" s="42">
        <f>euref_generation_EXIOBASE!J88</f>
        <v>0</v>
      </c>
      <c r="K104" s="42">
        <f>euref_generation_EXIOBASE!K88</f>
        <v>0</v>
      </c>
      <c r="L104" s="42">
        <f>xdet2015_el!A104</f>
        <v>0</v>
      </c>
      <c r="M104" s="42">
        <f t="shared" si="9"/>
        <v>0</v>
      </c>
      <c r="N104" s="42">
        <f t="shared" si="10"/>
        <v>0</v>
      </c>
      <c r="O104" s="42">
        <f t="shared" si="11"/>
        <v>0</v>
      </c>
      <c r="P104" s="42">
        <f t="shared" si="12"/>
        <v>0</v>
      </c>
      <c r="Q104" s="42">
        <f t="shared" si="13"/>
        <v>0</v>
      </c>
      <c r="R104" s="42">
        <f t="shared" si="14"/>
        <v>0</v>
      </c>
      <c r="S104" s="42">
        <f t="shared" si="15"/>
        <v>0</v>
      </c>
      <c r="T104" s="42">
        <f>euref_capacity_EXIOBASE!D88</f>
        <v>0</v>
      </c>
      <c r="U104" s="42">
        <f>euref_capacity_EXIOBASE!E88</f>
        <v>0</v>
      </c>
      <c r="V104" s="42">
        <f>euref_capacity_EXIOBASE!F88</f>
        <v>0</v>
      </c>
      <c r="W104" s="42">
        <f>euref_capacity_EXIOBASE!G88</f>
        <v>0</v>
      </c>
      <c r="X104" s="42">
        <f>euref_capacity_EXIOBASE!H88</f>
        <v>0</v>
      </c>
      <c r="Y104" s="42">
        <f>euref_capacity_EXIOBASE!I88</f>
        <v>0</v>
      </c>
      <c r="Z104" s="42">
        <f>euref_capacity_EXIOBASE!J88</f>
        <v>0</v>
      </c>
      <c r="AA104" s="42">
        <f>euref_capacity_EXIOBASE!K88</f>
        <v>0</v>
      </c>
      <c r="AB104" s="42">
        <f>capacity!T104+T104/gfcf_lifespan!C$13</f>
        <v>0</v>
      </c>
      <c r="AC104" s="42">
        <f>MAX((U104-T104),0)/5+U104/gfcf_lifespan!D$13</f>
        <v>0</v>
      </c>
      <c r="AD104" s="42">
        <f>MAX((V104-U104),0)/5+V104/gfcf_lifespan!E$13</f>
        <v>0</v>
      </c>
      <c r="AE104" s="42">
        <f>MAX((W104-V104),0)/5+W104/gfcf_lifespan!F$13</f>
        <v>0</v>
      </c>
      <c r="AF104" s="42">
        <f>MAX((X104-W104),0)/5+X104/gfcf_lifespan!G$13</f>
        <v>0</v>
      </c>
      <c r="AG104" s="42">
        <f>MAX((Y104-X104),0)/5+Y104/gfcf_lifespan!H$13</f>
        <v>0</v>
      </c>
      <c r="AH104" s="42">
        <f>MAX((Z104-Y104),0)/5+Z104/gfcf_lifespan!I$13</f>
        <v>0</v>
      </c>
      <c r="AI104" s="42">
        <f>MAX((AA104-Z104),0)/5+AA104/gfcf_lifespan!J$13</f>
        <v>0</v>
      </c>
    </row>
    <row r="105" spans="1:35" ht="15" customHeight="1" x14ac:dyDescent="0.25">
      <c r="A105" s="9" t="s">
        <v>18</v>
      </c>
      <c r="B105" s="9" t="s">
        <v>45</v>
      </c>
      <c r="C105" s="9" t="s">
        <v>46</v>
      </c>
      <c r="D105" s="42">
        <f>euref_generation_EXIOBASE!D89</f>
        <v>0</v>
      </c>
      <c r="E105" s="42">
        <f>euref_generation_EXIOBASE!E89</f>
        <v>0</v>
      </c>
      <c r="F105" s="42">
        <f>euref_generation_EXIOBASE!F89</f>
        <v>0</v>
      </c>
      <c r="G105" s="42">
        <f>euref_generation_EXIOBASE!G89</f>
        <v>0</v>
      </c>
      <c r="H105" s="42">
        <f>euref_generation_EXIOBASE!H89</f>
        <v>0</v>
      </c>
      <c r="I105" s="42">
        <f>euref_generation_EXIOBASE!I89</f>
        <v>-1.1102230246251565E-16</v>
      </c>
      <c r="J105" s="42">
        <f>euref_generation_EXIOBASE!J89</f>
        <v>-1.1102230246251565E-16</v>
      </c>
      <c r="K105" s="42">
        <f>euref_generation_EXIOBASE!K89</f>
        <v>-1.1102230246251565E-16</v>
      </c>
      <c r="L105" s="42">
        <f>xdet2015_el!A105</f>
        <v>0</v>
      </c>
      <c r="M105" s="42">
        <f t="shared" si="9"/>
        <v>0</v>
      </c>
      <c r="N105" s="42">
        <f t="shared" si="10"/>
        <v>0</v>
      </c>
      <c r="O105" s="42">
        <f t="shared" si="11"/>
        <v>0</v>
      </c>
      <c r="P105" s="42">
        <f t="shared" si="12"/>
        <v>0</v>
      </c>
      <c r="Q105" s="42">
        <f t="shared" si="13"/>
        <v>0</v>
      </c>
      <c r="R105" s="42">
        <f t="shared" si="14"/>
        <v>0</v>
      </c>
      <c r="S105" s="42">
        <f t="shared" si="15"/>
        <v>0</v>
      </c>
      <c r="T105" s="42">
        <f>euref_capacity_EXIOBASE!D89</f>
        <v>0</v>
      </c>
      <c r="U105" s="42">
        <f>euref_capacity_EXIOBASE!E89</f>
        <v>0</v>
      </c>
      <c r="V105" s="42">
        <f>euref_capacity_EXIOBASE!F89</f>
        <v>0</v>
      </c>
      <c r="W105" s="42">
        <f>euref_capacity_EXIOBASE!G89</f>
        <v>0</v>
      </c>
      <c r="X105" s="42">
        <f>euref_capacity_EXIOBASE!H89</f>
        <v>0</v>
      </c>
      <c r="Y105" s="42">
        <f>euref_capacity_EXIOBASE!I89</f>
        <v>0</v>
      </c>
      <c r="Z105" s="42">
        <f>euref_capacity_EXIOBASE!J89</f>
        <v>0</v>
      </c>
      <c r="AA105" s="42">
        <f>euref_capacity_EXIOBASE!K89</f>
        <v>0</v>
      </c>
      <c r="AB105" s="42">
        <f>capacity!T105+T105/gfcf_lifespan!C$14</f>
        <v>0</v>
      </c>
      <c r="AC105" s="42">
        <f>MAX((U105-T105),0)/5+U105/gfcf_lifespan!D$14</f>
        <v>0</v>
      </c>
      <c r="AD105" s="42">
        <f>MAX((V105-U105),0)/5+V105/gfcf_lifespan!E$14</f>
        <v>0</v>
      </c>
      <c r="AE105" s="42">
        <f>MAX((W105-V105),0)/5+W105/gfcf_lifespan!F$14</f>
        <v>0</v>
      </c>
      <c r="AF105" s="42">
        <f>MAX((X105-W105),0)/5+X105/gfcf_lifespan!G$14</f>
        <v>0</v>
      </c>
      <c r="AG105" s="42">
        <f>MAX((Y105-X105),0)/5+Y105/gfcf_lifespan!H$14</f>
        <v>0</v>
      </c>
      <c r="AH105" s="42">
        <f>MAX((Z105-Y105),0)/5+Z105/gfcf_lifespan!I$14</f>
        <v>0</v>
      </c>
      <c r="AI105" s="42">
        <f>MAX((AA105-Z105),0)/5+AA105/gfcf_lifespan!J$14</f>
        <v>0</v>
      </c>
    </row>
    <row r="106" spans="1:35" ht="15" customHeight="1" x14ac:dyDescent="0.25">
      <c r="A106" s="9" t="s">
        <v>17</v>
      </c>
      <c r="B106" s="9" t="s">
        <v>29</v>
      </c>
      <c r="C106" s="9" t="s">
        <v>30</v>
      </c>
      <c r="D106" s="42">
        <f>euref_generation_EXIOBASE!D90</f>
        <v>57621.193189215177</v>
      </c>
      <c r="E106" s="42">
        <f>euref_generation_EXIOBASE!E90</f>
        <v>56432.098911468958</v>
      </c>
      <c r="F106" s="42">
        <f>euref_generation_EXIOBASE!F90</f>
        <v>34503.037403548951</v>
      </c>
      <c r="G106" s="42">
        <f>euref_generation_EXIOBASE!G90</f>
        <v>15178.996386317063</v>
      </c>
      <c r="H106" s="42">
        <f>euref_generation_EXIOBASE!H90</f>
        <v>4266.3024934869827</v>
      </c>
      <c r="I106" s="42">
        <f>euref_generation_EXIOBASE!I90</f>
        <v>3206.5485207281959</v>
      </c>
      <c r="J106" s="42">
        <f>euref_generation_EXIOBASE!J90</f>
        <v>246.25169243235547</v>
      </c>
      <c r="K106" s="42">
        <f>euref_generation_EXIOBASE!K90</f>
        <v>540.10062996318641</v>
      </c>
      <c r="L106" s="42">
        <f>xdet2015_el!A106</f>
        <v>4073.9787990704099</v>
      </c>
      <c r="M106" s="42">
        <f t="shared" si="9"/>
        <v>3989.9065227167025</v>
      </c>
      <c r="N106" s="42">
        <f t="shared" si="10"/>
        <v>2439.460814773633</v>
      </c>
      <c r="O106" s="42">
        <f t="shared" si="11"/>
        <v>1073.1973089477142</v>
      </c>
      <c r="P106" s="42">
        <f t="shared" si="12"/>
        <v>301.63946539274929</v>
      </c>
      <c r="Q106" s="42">
        <f t="shared" si="13"/>
        <v>226.71190873711902</v>
      </c>
      <c r="R106" s="42">
        <f t="shared" si="14"/>
        <v>17.410680318789279</v>
      </c>
      <c r="S106" s="42">
        <f t="shared" si="15"/>
        <v>38.186618395927802</v>
      </c>
      <c r="T106" s="42">
        <f>euref_capacity_EXIOBASE!D90</f>
        <v>10316.328</v>
      </c>
      <c r="U106" s="42">
        <f>euref_capacity_EXIOBASE!E90</f>
        <v>9332.9346085110046</v>
      </c>
      <c r="V106" s="42">
        <f>euref_capacity_EXIOBASE!F90</f>
        <v>7377.9346085110046</v>
      </c>
      <c r="W106" s="42">
        <f>euref_capacity_EXIOBASE!G90</f>
        <v>3967.770608511004</v>
      </c>
      <c r="X106" s="42">
        <f>euref_capacity_EXIOBASE!H90</f>
        <v>3032.5906085110041</v>
      </c>
      <c r="Y106" s="42">
        <f>euref_capacity_EXIOBASE!I90</f>
        <v>789.44660851100389</v>
      </c>
      <c r="Z106" s="42">
        <f>euref_capacity_EXIOBASE!J90</f>
        <v>54.725135980240765</v>
      </c>
      <c r="AA106" s="42">
        <f>euref_capacity_EXIOBASE!K90</f>
        <v>96.602526489044109</v>
      </c>
      <c r="AB106" s="42">
        <f>capacity!T106+T106/gfcf_lifespan!C$2</f>
        <v>257.90819999999997</v>
      </c>
      <c r="AC106" s="42">
        <f>MAX((U106-T106),0)/5+U106/gfcf_lifespan!D$2</f>
        <v>233.32336521277512</v>
      </c>
      <c r="AD106" s="42">
        <f>MAX((V106-U106),0)/5+V106/gfcf_lifespan!E$2</f>
        <v>184.44836521277512</v>
      </c>
      <c r="AE106" s="42">
        <f>MAX((W106-V106),0)/5+W106/gfcf_lifespan!F$2</f>
        <v>99.194265212775093</v>
      </c>
      <c r="AF106" s="42">
        <f>MAX((X106-W106),0)/5+X106/gfcf_lifespan!G$2</f>
        <v>75.8147652127751</v>
      </c>
      <c r="AG106" s="42">
        <f>MAX((Y106-X106),0)/5+Y106/gfcf_lifespan!H$2</f>
        <v>19.736165212775099</v>
      </c>
      <c r="AH106" s="42">
        <f>MAX((Z106-Y106),0)/5+Z106/gfcf_lifespan!I$2</f>
        <v>1.3681283995060192</v>
      </c>
      <c r="AI106" s="42">
        <f>MAX((AA106-Z106),0)/5+AA106/gfcf_lifespan!J$2</f>
        <v>10.790541263986771</v>
      </c>
    </row>
    <row r="107" spans="1:35" ht="15" customHeight="1" x14ac:dyDescent="0.25">
      <c r="A107" s="9" t="s">
        <v>17</v>
      </c>
      <c r="B107" s="9" t="s">
        <v>31</v>
      </c>
      <c r="C107" s="9" t="s">
        <v>32</v>
      </c>
      <c r="D107" s="42">
        <f>euref_generation_EXIOBASE!D91</f>
        <v>53218.443590404619</v>
      </c>
      <c r="E107" s="42">
        <f>euref_generation_EXIOBASE!E91</f>
        <v>56357.324308838542</v>
      </c>
      <c r="F107" s="42">
        <f>euref_generation_EXIOBASE!F91</f>
        <v>56729.744896210352</v>
      </c>
      <c r="G107" s="42">
        <f>euref_generation_EXIOBASE!G91</f>
        <v>49876.062362765173</v>
      </c>
      <c r="H107" s="42">
        <f>euref_generation_EXIOBASE!H91</f>
        <v>55018.677173929631</v>
      </c>
      <c r="I107" s="42">
        <f>euref_generation_EXIOBASE!I91</f>
        <v>61980.072189746796</v>
      </c>
      <c r="J107" s="42">
        <f>euref_generation_EXIOBASE!J91</f>
        <v>64188.89151589993</v>
      </c>
      <c r="K107" s="42">
        <f>euref_generation_EXIOBASE!K91</f>
        <v>44263.442491499045</v>
      </c>
      <c r="L107" s="42">
        <f>xdet2015_el!A107</f>
        <v>9016.4945234049901</v>
      </c>
      <c r="M107" s="42">
        <f t="shared" si="9"/>
        <v>9548.2970132561568</v>
      </c>
      <c r="N107" s="42">
        <f t="shared" si="10"/>
        <v>9611.3940893804684</v>
      </c>
      <c r="O107" s="42">
        <f t="shared" si="11"/>
        <v>8450.2141138144998</v>
      </c>
      <c r="P107" s="42">
        <f t="shared" si="12"/>
        <v>9321.4977356678464</v>
      </c>
      <c r="Q107" s="42">
        <f t="shared" si="13"/>
        <v>10500.926817030369</v>
      </c>
      <c r="R107" s="42">
        <f t="shared" si="14"/>
        <v>10875.15435947285</v>
      </c>
      <c r="S107" s="42">
        <f t="shared" si="15"/>
        <v>7499.3002404078488</v>
      </c>
      <c r="T107" s="42">
        <f>euref_capacity_EXIOBASE!D91</f>
        <v>31332.784944999996</v>
      </c>
      <c r="U107" s="42">
        <f>euref_capacity_EXIOBASE!E91</f>
        <v>30273.23019769898</v>
      </c>
      <c r="V107" s="42">
        <f>euref_capacity_EXIOBASE!F91</f>
        <v>29759.595068828155</v>
      </c>
      <c r="W107" s="42">
        <f>euref_capacity_EXIOBASE!G91</f>
        <v>28090.90758561292</v>
      </c>
      <c r="X107" s="42">
        <f>euref_capacity_EXIOBASE!H91</f>
        <v>15564.084199361105</v>
      </c>
      <c r="Y107" s="42">
        <f>euref_capacity_EXIOBASE!I91</f>
        <v>12386.275760340612</v>
      </c>
      <c r="Z107" s="42">
        <f>euref_capacity_EXIOBASE!J91</f>
        <v>14545.851172238888</v>
      </c>
      <c r="AA107" s="42">
        <f>euref_capacity_EXIOBASE!K91</f>
        <v>14481.784474042162</v>
      </c>
      <c r="AB107" s="42">
        <f>capacity!T107+T107/gfcf_lifespan!C$3</f>
        <v>1044.4261648333331</v>
      </c>
      <c r="AC107" s="42">
        <f>MAX((U107-T107),0)/5+U107/gfcf_lifespan!D$3</f>
        <v>1009.1076732566327</v>
      </c>
      <c r="AD107" s="42">
        <f>MAX((V107-U107),0)/5+V107/gfcf_lifespan!E$3</f>
        <v>991.98650229427187</v>
      </c>
      <c r="AE107" s="42">
        <f>MAX((W107-V107),0)/5+W107/gfcf_lifespan!F$3</f>
        <v>936.36358618709733</v>
      </c>
      <c r="AF107" s="42">
        <f>MAX((X107-W107),0)/5+X107/gfcf_lifespan!G$3</f>
        <v>518.8028066453702</v>
      </c>
      <c r="AG107" s="42">
        <f>MAX((Y107-X107),0)/5+Y107/gfcf_lifespan!H$3</f>
        <v>412.87585867802039</v>
      </c>
      <c r="AH107" s="42">
        <f>MAX((Z107-Y107),0)/5+Z107/gfcf_lifespan!I$3</f>
        <v>916.77678812095166</v>
      </c>
      <c r="AI107" s="42">
        <f>MAX((AA107-Z107),0)/5+AA107/gfcf_lifespan!J$3</f>
        <v>482.72614913473876</v>
      </c>
    </row>
    <row r="108" spans="1:35" ht="15" customHeight="1" x14ac:dyDescent="0.25">
      <c r="A108" s="9" t="s">
        <v>17</v>
      </c>
      <c r="B108" s="9" t="s">
        <v>33</v>
      </c>
      <c r="C108" s="9" t="s">
        <v>34</v>
      </c>
      <c r="D108" s="42">
        <f>euref_generation_EXIOBASE!D92</f>
        <v>58065.92996307397</v>
      </c>
      <c r="E108" s="42">
        <f>euref_generation_EXIOBASE!E92</f>
        <v>58065.929963073977</v>
      </c>
      <c r="F108" s="42">
        <f>euref_generation_EXIOBASE!F92</f>
        <v>57757.33959311842</v>
      </c>
      <c r="G108" s="42">
        <f>euref_generation_EXIOBASE!G92</f>
        <v>57521.437232314638</v>
      </c>
      <c r="H108" s="42">
        <f>euref_generation_EXIOBASE!H92</f>
        <v>57521.437232314645</v>
      </c>
      <c r="I108" s="42">
        <f>euref_generation_EXIOBASE!I92</f>
        <v>24921.25619566159</v>
      </c>
      <c r="J108" s="42">
        <f>euref_generation_EXIOBASE!J92</f>
        <v>0</v>
      </c>
      <c r="K108" s="42">
        <f>euref_generation_EXIOBASE!K92</f>
        <v>0</v>
      </c>
      <c r="L108" s="42">
        <f>xdet2015_el!A108</f>
        <v>5603.9917203508603</v>
      </c>
      <c r="M108" s="42">
        <f t="shared" si="9"/>
        <v>5603.9917203508612</v>
      </c>
      <c r="N108" s="42">
        <f t="shared" si="10"/>
        <v>5574.2094042954614</v>
      </c>
      <c r="O108" s="42">
        <f t="shared" si="11"/>
        <v>5551.442269116601</v>
      </c>
      <c r="P108" s="42">
        <f t="shared" si="12"/>
        <v>5551.442269116601</v>
      </c>
      <c r="Q108" s="42">
        <f t="shared" si="13"/>
        <v>2405.1713882830009</v>
      </c>
      <c r="R108" s="42">
        <f t="shared" si="14"/>
        <v>0</v>
      </c>
      <c r="S108" s="42">
        <f t="shared" si="15"/>
        <v>0</v>
      </c>
      <c r="T108" s="42">
        <f>euref_capacity_EXIOBASE!D92</f>
        <v>7398.7999999999993</v>
      </c>
      <c r="U108" s="42">
        <f>euref_capacity_EXIOBASE!E92</f>
        <v>7398.7999999999993</v>
      </c>
      <c r="V108" s="42">
        <f>euref_capacity_EXIOBASE!F92</f>
        <v>7398.7999999999993</v>
      </c>
      <c r="W108" s="42">
        <f>euref_capacity_EXIOBASE!G92</f>
        <v>7398.7999999999993</v>
      </c>
      <c r="X108" s="42">
        <f>euref_capacity_EXIOBASE!H92</f>
        <v>7398.7999999999993</v>
      </c>
      <c r="Y108" s="42">
        <f>euref_capacity_EXIOBASE!I92</f>
        <v>3181.2999999999997</v>
      </c>
      <c r="Z108" s="42">
        <f>euref_capacity_EXIOBASE!J92</f>
        <v>0</v>
      </c>
      <c r="AA108" s="42">
        <f>euref_capacity_EXIOBASE!K92</f>
        <v>0</v>
      </c>
      <c r="AB108" s="42">
        <f>capacity!T108+T108/gfcf_lifespan!C$4</f>
        <v>123.31333333333332</v>
      </c>
      <c r="AC108" s="42">
        <f>MAX((U108-T108),0)/5+U108/gfcf_lifespan!D$4</f>
        <v>123.31333333333332</v>
      </c>
      <c r="AD108" s="42">
        <f>MAX((V108-U108),0)/5+V108/gfcf_lifespan!E$4</f>
        <v>123.31333333333332</v>
      </c>
      <c r="AE108" s="42">
        <f>MAX((W108-V108),0)/5+W108/gfcf_lifespan!F$4</f>
        <v>123.31333333333332</v>
      </c>
      <c r="AF108" s="42">
        <f>MAX((X108-W108),0)/5+X108/gfcf_lifespan!G$4</f>
        <v>123.31333333333332</v>
      </c>
      <c r="AG108" s="42">
        <f>MAX((Y108-X108),0)/5+Y108/gfcf_lifespan!H$4</f>
        <v>53.021666666666661</v>
      </c>
      <c r="AH108" s="42">
        <f>MAX((Z108-Y108),0)/5+Z108/gfcf_lifespan!I$4</f>
        <v>0</v>
      </c>
      <c r="AI108" s="42">
        <f>MAX((AA108-Z108),0)/5+AA108/gfcf_lifespan!J$4</f>
        <v>0</v>
      </c>
    </row>
    <row r="109" spans="1:35" ht="15" customHeight="1" x14ac:dyDescent="0.25">
      <c r="A109" s="9" t="s">
        <v>17</v>
      </c>
      <c r="B109" s="9" t="s">
        <v>35</v>
      </c>
      <c r="C109" s="9" t="s">
        <v>36</v>
      </c>
      <c r="D109" s="42">
        <f>euref_generation_EXIOBASE!D93</f>
        <v>33177.114191313143</v>
      </c>
      <c r="E109" s="42">
        <f>euref_generation_EXIOBASE!E93</f>
        <v>33275.314606881155</v>
      </c>
      <c r="F109" s="42">
        <f>euref_generation_EXIOBASE!F93</f>
        <v>33443.917927206166</v>
      </c>
      <c r="G109" s="42">
        <f>euref_generation_EXIOBASE!G93</f>
        <v>33500.456800896005</v>
      </c>
      <c r="H109" s="42">
        <f>euref_generation_EXIOBASE!H93</f>
        <v>33530.709396957231</v>
      </c>
      <c r="I109" s="42">
        <f>euref_generation_EXIOBASE!I93</f>
        <v>33515.202861317724</v>
      </c>
      <c r="J109" s="42">
        <f>euref_generation_EXIOBASE!J93</f>
        <v>34567.233280740293</v>
      </c>
      <c r="K109" s="42">
        <f>euref_generation_EXIOBASE!K93</f>
        <v>34829.343564380099</v>
      </c>
      <c r="L109" s="42">
        <f>xdet2015_el!A109</f>
        <v>2774.4967707777901</v>
      </c>
      <c r="M109" s="42">
        <f t="shared" si="9"/>
        <v>2782.7089598883736</v>
      </c>
      <c r="N109" s="42">
        <f t="shared" si="10"/>
        <v>2796.8087204970475</v>
      </c>
      <c r="O109" s="42">
        <f t="shared" si="11"/>
        <v>2801.5368870751086</v>
      </c>
      <c r="P109" s="42">
        <f t="shared" si="12"/>
        <v>2804.0668156757547</v>
      </c>
      <c r="Q109" s="42">
        <f t="shared" si="13"/>
        <v>2802.7700533109009</v>
      </c>
      <c r="R109" s="42">
        <f t="shared" si="14"/>
        <v>2890.748018622066</v>
      </c>
      <c r="S109" s="42">
        <f t="shared" si="15"/>
        <v>2912.6674698242659</v>
      </c>
      <c r="T109" s="42">
        <f>euref_capacity_EXIOBASE!D93</f>
        <v>16632</v>
      </c>
      <c r="U109" s="42">
        <f>euref_capacity_EXIOBASE!E93</f>
        <v>16794.90915049439</v>
      </c>
      <c r="V109" s="42">
        <f>euref_capacity_EXIOBASE!F93</f>
        <v>16794.90915049439</v>
      </c>
      <c r="W109" s="42">
        <f>euref_capacity_EXIOBASE!G93</f>
        <v>16794.90915049439</v>
      </c>
      <c r="X109" s="42">
        <f>euref_capacity_EXIOBASE!H93</f>
        <v>16794.90915049439</v>
      </c>
      <c r="Y109" s="42">
        <f>euref_capacity_EXIOBASE!I93</f>
        <v>16794.90915049439</v>
      </c>
      <c r="Z109" s="42">
        <f>euref_capacity_EXIOBASE!J93</f>
        <v>17157.500904691664</v>
      </c>
      <c r="AA109" s="42">
        <f>euref_capacity_EXIOBASE!K93</f>
        <v>17157.500904691664</v>
      </c>
      <c r="AB109" s="42">
        <f>capacity!T109+T109/gfcf_lifespan!C$5</f>
        <v>1107.2</v>
      </c>
      <c r="AC109" s="42">
        <f>MAX((U109-T109),0)/5+U109/gfcf_lifespan!D$5</f>
        <v>312.49698260711779</v>
      </c>
      <c r="AD109" s="42">
        <f>MAX((V109-U109),0)/5+V109/gfcf_lifespan!E$5</f>
        <v>279.91515250823983</v>
      </c>
      <c r="AE109" s="42">
        <f>MAX((W109-V109),0)/5+W109/gfcf_lifespan!F$5</f>
        <v>279.91515250823983</v>
      </c>
      <c r="AF109" s="42">
        <f>MAX((X109-W109),0)/5+X109/gfcf_lifespan!G$5</f>
        <v>279.91515250823983</v>
      </c>
      <c r="AG109" s="42">
        <f>MAX((Y109-X109),0)/5+Y109/gfcf_lifespan!H$5</f>
        <v>279.91515250823983</v>
      </c>
      <c r="AH109" s="42">
        <f>MAX((Z109-Y109),0)/5+Z109/gfcf_lifespan!I$5</f>
        <v>358.47669925098251</v>
      </c>
      <c r="AI109" s="42">
        <f>MAX((AA109-Z109),0)/5+AA109/gfcf_lifespan!J$5</f>
        <v>285.95834841152771</v>
      </c>
    </row>
    <row r="110" spans="1:35" ht="15" customHeight="1" x14ac:dyDescent="0.25">
      <c r="A110" s="9" t="s">
        <v>17</v>
      </c>
      <c r="B110" s="9" t="s">
        <v>79</v>
      </c>
      <c r="C110" s="9" t="s">
        <v>83</v>
      </c>
      <c r="D110" s="42">
        <f>euref_generation_EXIOBASE!D94*generation!$L110/(generation!$L$110+generation!$L$111)</f>
        <v>51664.998077615266</v>
      </c>
      <c r="E110" s="42">
        <f>euref_generation_EXIOBASE!E94*generation!$L110/(generation!$L$110+generation!$L$111)</f>
        <v>56321.606548033058</v>
      </c>
      <c r="F110" s="42">
        <f>euref_generation_EXIOBASE!F94*generation!$L110/(generation!$L$110+generation!$L$111)</f>
        <v>58667.5924132976</v>
      </c>
      <c r="G110" s="42">
        <f>euref_generation_EXIOBASE!G94*generation!$L110/(generation!$L$110+generation!$L$111)</f>
        <v>72043.436535716974</v>
      </c>
      <c r="H110" s="42">
        <f>euref_generation_EXIOBASE!H94*generation!$L110/(generation!$L$110+generation!$L$111)</f>
        <v>73653.025025301016</v>
      </c>
      <c r="I110" s="42">
        <f>euref_generation_EXIOBASE!I94*generation!$L110/(generation!$L$110+generation!$L$111)</f>
        <v>86104.344069036495</v>
      </c>
      <c r="J110" s="42">
        <f>euref_generation_EXIOBASE!J94*generation!$L110/(generation!$L$110+generation!$L$111)</f>
        <v>110504.27739957788</v>
      </c>
      <c r="K110" s="42">
        <f>euref_generation_EXIOBASE!K94*generation!$L110/(generation!$L$110+generation!$L$111)</f>
        <v>127647.67985563917</v>
      </c>
      <c r="L110" s="42">
        <f>xdet2015_el!A110</f>
        <v>3863.1110590047701</v>
      </c>
      <c r="M110" s="42">
        <f t="shared" si="9"/>
        <v>4211.2964136718074</v>
      </c>
      <c r="N110" s="42">
        <f t="shared" si="10"/>
        <v>4386.7111872629621</v>
      </c>
      <c r="O110" s="42">
        <f t="shared" si="11"/>
        <v>5386.8539004247023</v>
      </c>
      <c r="P110" s="42">
        <f t="shared" si="12"/>
        <v>5507.2065439149364</v>
      </c>
      <c r="Q110" s="42">
        <f t="shared" si="13"/>
        <v>6438.220384751442</v>
      </c>
      <c r="R110" s="42">
        <f t="shared" si="14"/>
        <v>8262.6596723826769</v>
      </c>
      <c r="S110" s="42">
        <f t="shared" si="15"/>
        <v>9544.5114111069997</v>
      </c>
      <c r="T110" s="42">
        <f>euref_capacity_EXIOBASE!D94*capacity!$L110/(capacity!$L$110+capacity!$L$111)</f>
        <v>23025.3</v>
      </c>
      <c r="U110" s="42">
        <f>euref_capacity_EXIOBASE!E94*capacity!$L110/(capacity!$L$110+capacity!$L$111)</f>
        <v>24976.540271484668</v>
      </c>
      <c r="V110" s="42">
        <f>euref_capacity_EXIOBASE!F94*capacity!$L110/(capacity!$L$110+capacity!$L$111)</f>
        <v>25706.029829034924</v>
      </c>
      <c r="W110" s="42">
        <f>euref_capacity_EXIOBASE!G94*capacity!$L110/(capacity!$L$110+capacity!$L$111)</f>
        <v>29887.710923206112</v>
      </c>
      <c r="X110" s="42">
        <f>euref_capacity_EXIOBASE!H94*capacity!$L110/(capacity!$L$110+capacity!$L$111)</f>
        <v>29922.710923206119</v>
      </c>
      <c r="Y110" s="42">
        <f>euref_capacity_EXIOBASE!I94*capacity!$L110/(capacity!$L$110+capacity!$L$111)</f>
        <v>33408.206641722354</v>
      </c>
      <c r="Z110" s="42">
        <f>euref_capacity_EXIOBASE!J94*capacity!$L110/(capacity!$L$110+capacity!$L$111)</f>
        <v>41405.222965545523</v>
      </c>
      <c r="AA110" s="42">
        <f>euref_capacity_EXIOBASE!K94*capacity!$L110/(capacity!$L$110+capacity!$L$111)</f>
        <v>47141.936410002083</v>
      </c>
      <c r="AB110" s="42">
        <f>capacity!T110+T110/gfcf_lifespan!C$6</f>
        <v>1169.2649999999999</v>
      </c>
      <c r="AC110" s="42">
        <f>MAX((U110-T110),0)/5+U110/gfcf_lifespan!D$6</f>
        <v>1525.5453393644184</v>
      </c>
      <c r="AD110" s="42">
        <f>MAX((V110-U110),0)/5+V110/gfcf_lifespan!E$6</f>
        <v>1239.7715212562182</v>
      </c>
      <c r="AE110" s="42">
        <f>MAX((W110-V110),0)/5+W110/gfcf_lifespan!F$6</f>
        <v>2031.844655762482</v>
      </c>
      <c r="AF110" s="42">
        <f>MAX((X110-W110),0)/5+X110/gfcf_lifespan!G$6</f>
        <v>1203.9084369282461</v>
      </c>
      <c r="AG110" s="42">
        <f>MAX((Y110-X110),0)/5+Y110/gfcf_lifespan!H$6</f>
        <v>2033.427409372141</v>
      </c>
      <c r="AH110" s="42">
        <f>MAX((Z110-Y110),0)/5+Z110/gfcf_lifespan!I$6</f>
        <v>3255.6121833864545</v>
      </c>
      <c r="AI110" s="42">
        <f>MAX((AA110-Z110),0)/5+AA110/gfcf_lifespan!J$6</f>
        <v>3033.0201452913952</v>
      </c>
    </row>
    <row r="111" spans="1:35" ht="15" customHeight="1" x14ac:dyDescent="0.25">
      <c r="A111" s="9" t="s">
        <v>17</v>
      </c>
      <c r="B111" s="9" t="s">
        <v>78</v>
      </c>
      <c r="C111" s="9" t="s">
        <v>84</v>
      </c>
      <c r="D111" s="42">
        <f>euref_generation_EXIOBASE!D94*generation!$L111/(generation!$L$110+generation!$L$111)</f>
        <v>0</v>
      </c>
      <c r="E111" s="42">
        <f>euref_generation_EXIOBASE!E94*generation!$L111/(generation!$L$110+generation!$L$111)</f>
        <v>0</v>
      </c>
      <c r="F111" s="42">
        <f>euref_generation_EXIOBASE!F94*generation!$L111/(generation!$L$110+generation!$L$111)</f>
        <v>0</v>
      </c>
      <c r="G111" s="42">
        <f>euref_generation_EXIOBASE!G94*generation!$L111/(generation!$L$110+generation!$L$111)</f>
        <v>0</v>
      </c>
      <c r="H111" s="42">
        <f>euref_generation_EXIOBASE!H94*generation!$L111/(generation!$L$110+generation!$L$111)</f>
        <v>0</v>
      </c>
      <c r="I111" s="42">
        <f>euref_generation_EXIOBASE!I94*generation!$L111/(generation!$L$110+generation!$L$111)</f>
        <v>0</v>
      </c>
      <c r="J111" s="42">
        <f>euref_generation_EXIOBASE!J94*generation!$L111/(generation!$L$110+generation!$L$111)</f>
        <v>0</v>
      </c>
      <c r="K111" s="42">
        <f>euref_generation_EXIOBASE!K94*generation!$L111/(generation!$L$110+generation!$L$111)</f>
        <v>0</v>
      </c>
      <c r="L111" s="42">
        <f>xdet2015_el!A111</f>
        <v>0</v>
      </c>
      <c r="M111" s="42">
        <f t="shared" si="9"/>
        <v>0</v>
      </c>
      <c r="N111" s="42">
        <f t="shared" si="10"/>
        <v>0</v>
      </c>
      <c r="O111" s="42">
        <f t="shared" si="11"/>
        <v>0</v>
      </c>
      <c r="P111" s="42">
        <f t="shared" si="12"/>
        <v>0</v>
      </c>
      <c r="Q111" s="42">
        <f t="shared" si="13"/>
        <v>0</v>
      </c>
      <c r="R111" s="42">
        <f t="shared" si="14"/>
        <v>0</v>
      </c>
      <c r="S111" s="42">
        <f t="shared" si="15"/>
        <v>0</v>
      </c>
      <c r="T111" s="42">
        <f>euref_capacity_EXIOBASE!D94*capacity!$L111/(capacity!$L$110+capacity!$L$111)</f>
        <v>0</v>
      </c>
      <c r="U111" s="42">
        <f>euref_capacity_EXIOBASE!E94*capacity!$L111/(capacity!$L$110+capacity!$L$111)</f>
        <v>0</v>
      </c>
      <c r="V111" s="42">
        <f>euref_capacity_EXIOBASE!F94*capacity!$L111/(capacity!$L$110+capacity!$L$111)</f>
        <v>0</v>
      </c>
      <c r="W111" s="42">
        <f>euref_capacity_EXIOBASE!G94*capacity!$L111/(capacity!$L$110+capacity!$L$111)</f>
        <v>0</v>
      </c>
      <c r="X111" s="42">
        <f>euref_capacity_EXIOBASE!H94*capacity!$L111/(capacity!$L$110+capacity!$L$111)</f>
        <v>0</v>
      </c>
      <c r="Y111" s="42">
        <f>euref_capacity_EXIOBASE!I94*capacity!$L111/(capacity!$L$110+capacity!$L$111)</f>
        <v>0</v>
      </c>
      <c r="Z111" s="42">
        <f>euref_capacity_EXIOBASE!J94*capacity!$L111/(capacity!$L$110+capacity!$L$111)</f>
        <v>0</v>
      </c>
      <c r="AA111" s="42">
        <f>euref_capacity_EXIOBASE!K94*capacity!$L111/(capacity!$L$110+capacity!$L$111)</f>
        <v>0</v>
      </c>
      <c r="AB111" s="42">
        <f>capacity!T111+T111/gfcf_lifespan!C$7</f>
        <v>0</v>
      </c>
      <c r="AC111" s="42">
        <f>MAX((U111-T111),0)/5+U111/gfcf_lifespan!D$7</f>
        <v>0</v>
      </c>
      <c r="AD111" s="42">
        <f>MAX((V111-U111),0)/5+V111/gfcf_lifespan!E$7</f>
        <v>0</v>
      </c>
      <c r="AE111" s="42">
        <f>MAX((W111-V111),0)/5+W111/gfcf_lifespan!F$7</f>
        <v>0</v>
      </c>
      <c r="AF111" s="42">
        <f>MAX((X111-W111),0)/5+X111/gfcf_lifespan!G$7</f>
        <v>0</v>
      </c>
      <c r="AG111" s="42">
        <f>MAX((Y111-X111),0)/5+Y111/gfcf_lifespan!H$7</f>
        <v>0</v>
      </c>
      <c r="AH111" s="42">
        <f>MAX((Z111-Y111),0)/5+Z111/gfcf_lifespan!I$7</f>
        <v>0</v>
      </c>
      <c r="AI111" s="42">
        <f>MAX((AA111-Z111),0)/5+AA111/gfcf_lifespan!J$7</f>
        <v>0</v>
      </c>
    </row>
    <row r="112" spans="1:35" ht="15" customHeight="1" x14ac:dyDescent="0.25">
      <c r="A112" s="9" t="s">
        <v>17</v>
      </c>
      <c r="B112" s="9" t="s">
        <v>37</v>
      </c>
      <c r="C112" s="9" t="s">
        <v>38</v>
      </c>
      <c r="D112" s="42">
        <f>euref_generation_EXIOBASE!D95</f>
        <v>4988.0810672646721</v>
      </c>
      <c r="E112" s="42">
        <f>euref_generation_EXIOBASE!E95</f>
        <v>561.2120876060269</v>
      </c>
      <c r="F112" s="42">
        <f>euref_generation_EXIOBASE!F95</f>
        <v>1706.9399009319302</v>
      </c>
      <c r="G112" s="42">
        <f>euref_generation_EXIOBASE!G95</f>
        <v>1610.9723740325144</v>
      </c>
      <c r="H112" s="42">
        <f>euref_generation_EXIOBASE!H95</f>
        <v>1518.6471315256613</v>
      </c>
      <c r="I112" s="42">
        <f>euref_generation_EXIOBASE!I95</f>
        <v>3183.8896930929354</v>
      </c>
      <c r="J112" s="42">
        <f>euref_generation_EXIOBASE!J95</f>
        <v>3271.256381536607</v>
      </c>
      <c r="K112" s="42">
        <f>euref_generation_EXIOBASE!K95</f>
        <v>1484.3043381247078</v>
      </c>
      <c r="L112" s="42">
        <f>xdet2015_el!A112</f>
        <v>1903.1896567612</v>
      </c>
      <c r="M112" s="42">
        <f t="shared" si="9"/>
        <v>214.12904601545779</v>
      </c>
      <c r="N112" s="42">
        <f t="shared" si="10"/>
        <v>651.27858195538454</v>
      </c>
      <c r="O112" s="42">
        <f t="shared" si="11"/>
        <v>614.66241591538926</v>
      </c>
      <c r="P112" s="42">
        <f t="shared" si="12"/>
        <v>579.43595423052159</v>
      </c>
      <c r="Q112" s="42">
        <f t="shared" si="13"/>
        <v>1214.8050223020846</v>
      </c>
      <c r="R112" s="42">
        <f t="shared" si="14"/>
        <v>1248.1395602835723</v>
      </c>
      <c r="S112" s="42">
        <f t="shared" si="15"/>
        <v>566.33254867163339</v>
      </c>
      <c r="T112" s="42">
        <f>euref_capacity_EXIOBASE!D95</f>
        <v>7495.5484000000024</v>
      </c>
      <c r="U112" s="42">
        <f>euref_capacity_EXIOBASE!E95</f>
        <v>4752.2901501314664</v>
      </c>
      <c r="V112" s="42">
        <f>euref_capacity_EXIOBASE!F95</f>
        <v>3423.2052153599075</v>
      </c>
      <c r="W112" s="42">
        <f>euref_capacity_EXIOBASE!G95</f>
        <v>2951.5684153599077</v>
      </c>
      <c r="X112" s="42">
        <f>euref_capacity_EXIOBASE!H95</f>
        <v>2146.9508153599077</v>
      </c>
      <c r="Y112" s="42">
        <f>euref_capacity_EXIOBASE!I95</f>
        <v>1374.170921087054</v>
      </c>
      <c r="Z112" s="42">
        <f>euref_capacity_EXIOBASE!J95</f>
        <v>929.26509794883714</v>
      </c>
      <c r="AA112" s="42">
        <f>euref_capacity_EXIOBASE!K95</f>
        <v>782.35509794883717</v>
      </c>
      <c r="AB112" s="42">
        <f>capacity!T112+T112/gfcf_lifespan!C$8</f>
        <v>214.15852571428579</v>
      </c>
      <c r="AC112" s="42">
        <f>MAX((U112-T112),0)/5+U112/gfcf_lifespan!D$8</f>
        <v>135.77971857518475</v>
      </c>
      <c r="AD112" s="42">
        <f>MAX((V112-U112),0)/5+V112/gfcf_lifespan!E$8</f>
        <v>97.805863295997355</v>
      </c>
      <c r="AE112" s="42">
        <f>MAX((W112-V112),0)/5+W112/gfcf_lifespan!F$8</f>
        <v>84.330526153140227</v>
      </c>
      <c r="AF112" s="42">
        <f>MAX((X112-W112),0)/5+X112/gfcf_lifespan!G$8</f>
        <v>61.341451867425931</v>
      </c>
      <c r="AG112" s="42">
        <f>MAX((Y112-X112),0)/5+Y112/gfcf_lifespan!H$8</f>
        <v>39.262026316772975</v>
      </c>
      <c r="AH112" s="42">
        <f>MAX((Z112-Y112),0)/5+Z112/gfcf_lifespan!I$8</f>
        <v>26.550431369966777</v>
      </c>
      <c r="AI112" s="42">
        <f>MAX((AA112-Z112),0)/5+AA112/gfcf_lifespan!J$8</f>
        <v>22.353002798538206</v>
      </c>
    </row>
    <row r="113" spans="1:35" ht="15" customHeight="1" x14ac:dyDescent="0.25">
      <c r="A113" s="9" t="s">
        <v>17</v>
      </c>
      <c r="B113" s="9" t="s">
        <v>39</v>
      </c>
      <c r="C113" s="9" t="s">
        <v>40</v>
      </c>
      <c r="D113" s="42">
        <f>euref_generation_EXIOBASE!D96</f>
        <v>4513.5560817886089</v>
      </c>
      <c r="E113" s="42">
        <f>euref_generation_EXIOBASE!E96</f>
        <v>5971.7821199844393</v>
      </c>
      <c r="F113" s="42">
        <f>euref_generation_EXIOBASE!F96</f>
        <v>7917.1014896248544</v>
      </c>
      <c r="G113" s="42">
        <f>euref_generation_EXIOBASE!G96</f>
        <v>8959.6368772220994</v>
      </c>
      <c r="H113" s="42">
        <f>euref_generation_EXIOBASE!H96</f>
        <v>10126.367767321715</v>
      </c>
      <c r="I113" s="42">
        <f>euref_generation_EXIOBASE!I96</f>
        <v>11537.794724242562</v>
      </c>
      <c r="J113" s="42">
        <f>euref_generation_EXIOBASE!J96</f>
        <v>14012.087460575789</v>
      </c>
      <c r="K113" s="42">
        <f>euref_generation_EXIOBASE!K96</f>
        <v>12517.393085922446</v>
      </c>
      <c r="L113" s="42">
        <f>xdet2015_el!A113</f>
        <v>752.71848093196104</v>
      </c>
      <c r="M113" s="42">
        <f t="shared" si="9"/>
        <v>995.90448957710737</v>
      </c>
      <c r="N113" s="42">
        <f t="shared" si="10"/>
        <v>1320.3222688867193</v>
      </c>
      <c r="O113" s="42">
        <f t="shared" si="11"/>
        <v>1494.1842169937295</v>
      </c>
      <c r="P113" s="42">
        <f t="shared" si="12"/>
        <v>1688.7580490982284</v>
      </c>
      <c r="Q113" s="42">
        <f t="shared" si="13"/>
        <v>1924.1394503056938</v>
      </c>
      <c r="R113" s="42">
        <f t="shared" si="14"/>
        <v>2336.7732663312368</v>
      </c>
      <c r="S113" s="42">
        <f t="shared" si="15"/>
        <v>2087.5054919291142</v>
      </c>
      <c r="T113" s="42">
        <f>euref_capacity_EXIOBASE!D96</f>
        <v>1187.8591600000002</v>
      </c>
      <c r="U113" s="42">
        <f>euref_capacity_EXIOBASE!E96</f>
        <v>1762.4538333782859</v>
      </c>
      <c r="V113" s="42">
        <f>euref_capacity_EXIOBASE!F96</f>
        <v>1873.3133726750386</v>
      </c>
      <c r="W113" s="42">
        <f>euref_capacity_EXIOBASE!G96</f>
        <v>1922.5499482381745</v>
      </c>
      <c r="X113" s="42">
        <f>euref_capacity_EXIOBASE!H96</f>
        <v>1906.2480482381743</v>
      </c>
      <c r="Y113" s="42">
        <f>euref_capacity_EXIOBASE!I96</f>
        <v>1869.6591774553551</v>
      </c>
      <c r="Z113" s="42">
        <f>euref_capacity_EXIOBASE!J96</f>
        <v>2234.4475387043453</v>
      </c>
      <c r="AA113" s="42">
        <f>euref_capacity_EXIOBASE!K96</f>
        <v>2152.9142722095612</v>
      </c>
      <c r="AB113" s="42">
        <f>capacity!T113+T113/gfcf_lifespan!C$9</f>
        <v>48.514366400000007</v>
      </c>
      <c r="AC113" s="42">
        <f>MAX((U113-T113),0)/5+U113/gfcf_lifespan!D$9</f>
        <v>185.41708801078858</v>
      </c>
      <c r="AD113" s="42">
        <f>MAX((V113-U113),0)/5+V113/gfcf_lifespan!E$9</f>
        <v>97.104442766352079</v>
      </c>
      <c r="AE113" s="42">
        <f>MAX((W113-V113),0)/5+W113/gfcf_lifespan!F$9</f>
        <v>86.749313042154157</v>
      </c>
      <c r="AF113" s="42">
        <f>MAX((X113-W113),0)/5+X113/gfcf_lifespan!G$9</f>
        <v>76.249921929526977</v>
      </c>
      <c r="AG113" s="42">
        <f>MAX((Y113-X113),0)/5+Y113/gfcf_lifespan!H$9</f>
        <v>74.7863670982142</v>
      </c>
      <c r="AH113" s="42">
        <f>MAX((Z113-Y113),0)/5+Z113/gfcf_lifespan!I$9</f>
        <v>162.33557379797185</v>
      </c>
      <c r="AI113" s="42">
        <f>MAX((AA113-Z113),0)/5+AA113/gfcf_lifespan!J$9</f>
        <v>86.116570888382455</v>
      </c>
    </row>
    <row r="114" spans="1:35" ht="15" customHeight="1" x14ac:dyDescent="0.25">
      <c r="A114" s="9" t="s">
        <v>17</v>
      </c>
      <c r="B114" s="9" t="s">
        <v>80</v>
      </c>
      <c r="C114" s="9" t="s">
        <v>85</v>
      </c>
      <c r="D114" s="42">
        <f>euref_generation_EXIOBASE!D97*generation!$L114/(generation!$L$114+generation!$L$115)</f>
        <v>2289.7660157392547</v>
      </c>
      <c r="E114" s="42">
        <f>euref_generation_EXIOBASE!E97*generation!$L114/(generation!$L$114+generation!$L$115)</f>
        <v>3043.4609263394891</v>
      </c>
      <c r="F114" s="42">
        <f>euref_generation_EXIOBASE!F97*generation!$L114/(generation!$L$114+generation!$L$115)</f>
        <v>5633.3948197702348</v>
      </c>
      <c r="G114" s="42">
        <f>euref_generation_EXIOBASE!G97*generation!$L114/(generation!$L$114+generation!$L$115)</f>
        <v>9192.7567612509538</v>
      </c>
      <c r="H114" s="42">
        <f>euref_generation_EXIOBASE!H97*generation!$L114/(generation!$L$114+generation!$L$115)</f>
        <v>12505.323249658002</v>
      </c>
      <c r="I114" s="42">
        <f>euref_generation_EXIOBASE!I97*generation!$L114/(generation!$L$114+generation!$L$115)</f>
        <v>15751.414714731649</v>
      </c>
      <c r="J114" s="42">
        <f>euref_generation_EXIOBASE!J97*generation!$L114/(generation!$L$114+generation!$L$115)</f>
        <v>16839.535244088347</v>
      </c>
      <c r="K114" s="42">
        <f>euref_generation_EXIOBASE!K97*generation!$L114/(generation!$L$114+generation!$L$115)</f>
        <v>20370.833519626278</v>
      </c>
      <c r="L114" s="42">
        <f>xdet2015_el!A114</f>
        <v>212.99064138872001</v>
      </c>
      <c r="M114" s="42">
        <f t="shared" si="9"/>
        <v>283.09822500936804</v>
      </c>
      <c r="N114" s="42">
        <f t="shared" si="10"/>
        <v>524.0100375371228</v>
      </c>
      <c r="O114" s="42">
        <f t="shared" si="11"/>
        <v>855.09661041816048</v>
      </c>
      <c r="P114" s="42">
        <f t="shared" si="12"/>
        <v>1163.2266360010628</v>
      </c>
      <c r="Q114" s="42">
        <f t="shared" si="13"/>
        <v>1465.1732534283769</v>
      </c>
      <c r="R114" s="42">
        <f t="shared" si="14"/>
        <v>1566.3886124925182</v>
      </c>
      <c r="S114" s="42">
        <f t="shared" si="15"/>
        <v>1894.8647447574463</v>
      </c>
      <c r="T114" s="42">
        <f>euref_capacity_EXIOBASE!D97*capacity!$L114/(capacity!$L$114+capacity!$L$115)</f>
        <v>1123.4799205401905</v>
      </c>
      <c r="U114" s="42">
        <f>euref_capacity_EXIOBASE!E97*capacity!$L114/(capacity!$L$114+capacity!$L$115)</f>
        <v>1462.3534706515231</v>
      </c>
      <c r="V114" s="42">
        <f>euref_capacity_EXIOBASE!F97*capacity!$L114/(capacity!$L$114+capacity!$L$115)</f>
        <v>2526.8829022220111</v>
      </c>
      <c r="W114" s="42">
        <f>euref_capacity_EXIOBASE!G97*capacity!$L114/(capacity!$L$114+capacity!$L$115)</f>
        <v>3872.6965438041416</v>
      </c>
      <c r="X114" s="42">
        <f>euref_capacity_EXIOBASE!H97*capacity!$L114/(capacity!$L$114+capacity!$L$115)</f>
        <v>5043.6403949470632</v>
      </c>
      <c r="Y114" s="42">
        <f>euref_capacity_EXIOBASE!I97*capacity!$L114/(capacity!$L$114+capacity!$L$115)</f>
        <v>6189.9958951765038</v>
      </c>
      <c r="Z114" s="42">
        <f>euref_capacity_EXIOBASE!J97*capacity!$L114/(capacity!$L$114+capacity!$L$115)</f>
        <v>6501.082228236929</v>
      </c>
      <c r="AA114" s="42">
        <f>euref_capacity_EXIOBASE!K97*capacity!$L114/(capacity!$L$114+capacity!$L$115)</f>
        <v>7781.830051393159</v>
      </c>
      <c r="AB114" s="42">
        <f>capacity!T114+T114/gfcf_lifespan!C$10</f>
        <v>46.583372505885194</v>
      </c>
      <c r="AC114" s="42">
        <f>MAX((U114-T114),0)/5+U114/gfcf_lifespan!D$10</f>
        <v>126.26884884832745</v>
      </c>
      <c r="AD114" s="42">
        <f>MAX((V114-U114),0)/5+V114/gfcf_lifespan!E$10</f>
        <v>313.98120240297806</v>
      </c>
      <c r="AE114" s="42">
        <f>MAX((W114-V114),0)/5+W114/gfcf_lifespan!F$10</f>
        <v>424.07059006859174</v>
      </c>
      <c r="AF114" s="42">
        <f>MAX((X114-W114),0)/5+X114/gfcf_lifespan!G$10</f>
        <v>435.93438602646688</v>
      </c>
      <c r="AG114" s="42">
        <f>MAX((Y114-X114),0)/5+Y114/gfcf_lifespan!H$10</f>
        <v>476.87093585294826</v>
      </c>
      <c r="AH114" s="42">
        <f>MAX((Z114-Y114),0)/5+Z114/gfcf_lifespan!I$10</f>
        <v>322.2605557415622</v>
      </c>
      <c r="AI114" s="42">
        <f>MAX((AA114-Z114),0)/5+AA114/gfcf_lifespan!J$10</f>
        <v>567.42276668697241</v>
      </c>
    </row>
    <row r="115" spans="1:35" ht="15" customHeight="1" x14ac:dyDescent="0.25">
      <c r="A115" s="9" t="s">
        <v>17</v>
      </c>
      <c r="B115" s="9" t="s">
        <v>81</v>
      </c>
      <c r="C115" s="9" t="s">
        <v>86</v>
      </c>
      <c r="D115" s="42">
        <f>euref_generation_EXIOBASE!D97*generation!$L115/(generation!$L$114+generation!$L$115)</f>
        <v>4894.8402582393519</v>
      </c>
      <c r="E115" s="42">
        <f>euref_generation_EXIOBASE!E97*generation!$L115/(generation!$L$114+generation!$L$115)</f>
        <v>6506.0163196698313</v>
      </c>
      <c r="F115" s="42">
        <f>euref_generation_EXIOBASE!F97*generation!$L115/(generation!$L$114+generation!$L$115)</f>
        <v>12042.526426205983</v>
      </c>
      <c r="G115" s="42">
        <f>euref_generation_EXIOBASE!G97*generation!$L115/(generation!$L$114+generation!$L$115)</f>
        <v>19651.3860236701</v>
      </c>
      <c r="H115" s="42">
        <f>euref_generation_EXIOBASE!H97*generation!$L115/(generation!$L$114+generation!$L$115)</f>
        <v>26732.670178511795</v>
      </c>
      <c r="I115" s="42">
        <f>euref_generation_EXIOBASE!I97*generation!$L115/(generation!$L$114+generation!$L$115)</f>
        <v>33671.850459794732</v>
      </c>
      <c r="J115" s="42">
        <f>euref_generation_EXIOBASE!J97*generation!$L115/(generation!$L$114+generation!$L$115)</f>
        <v>35997.929254003902</v>
      </c>
      <c r="K115" s="42">
        <f>euref_generation_EXIOBASE!K97*generation!$L115/(generation!$L$114+generation!$L$115)</f>
        <v>43546.797061518162</v>
      </c>
      <c r="L115" s="42">
        <f>xdet2015_el!A115</f>
        <v>455.31078674915898</v>
      </c>
      <c r="M115" s="42">
        <f t="shared" si="9"/>
        <v>605.17999624716003</v>
      </c>
      <c r="N115" s="42">
        <f t="shared" si="10"/>
        <v>1120.17796134079</v>
      </c>
      <c r="O115" s="42">
        <f t="shared" si="11"/>
        <v>1827.9428048928862</v>
      </c>
      <c r="P115" s="42">
        <f t="shared" si="12"/>
        <v>2486.6333626303203</v>
      </c>
      <c r="Q115" s="42">
        <f t="shared" si="13"/>
        <v>3132.1056286449079</v>
      </c>
      <c r="R115" s="42">
        <f t="shared" si="14"/>
        <v>3348.4740308719629</v>
      </c>
      <c r="S115" s="42">
        <f t="shared" si="15"/>
        <v>4050.6585270297633</v>
      </c>
      <c r="T115" s="42">
        <f>euref_capacity_EXIOBASE!D97*capacity!$L115/(capacity!$L$114+capacity!$L$115)</f>
        <v>3659.6825595916221</v>
      </c>
      <c r="U115" s="42">
        <f>euref_capacity_EXIOBASE!E97*capacity!$L115/(capacity!$L$114+capacity!$L$115)</f>
        <v>4763.5470778404624</v>
      </c>
      <c r="V115" s="42">
        <f>euref_capacity_EXIOBASE!F97*capacity!$L115/(capacity!$L$114+capacity!$L$115)</f>
        <v>8231.2012153681753</v>
      </c>
      <c r="W115" s="42">
        <f>euref_capacity_EXIOBASE!G97*capacity!$L115/(capacity!$L$114+capacity!$L$115)</f>
        <v>12615.125326971754</v>
      </c>
      <c r="X115" s="42">
        <f>euref_capacity_EXIOBASE!H97*capacity!$L115/(capacity!$L$114+capacity!$L$115)</f>
        <v>16429.419389502353</v>
      </c>
      <c r="Y115" s="42">
        <f>euref_capacity_EXIOBASE!I97*capacity!$L115/(capacity!$L$114+capacity!$L$115)</f>
        <v>20163.618065046496</v>
      </c>
      <c r="Z115" s="42">
        <f>euref_capacity_EXIOBASE!J97*capacity!$L115/(capacity!$L$114+capacity!$L$115)</f>
        <v>21176.967041573949</v>
      </c>
      <c r="AA115" s="42">
        <f>euref_capacity_EXIOBASE!K97*capacity!$L115/(capacity!$L$114+capacity!$L$115)</f>
        <v>25348.942335432457</v>
      </c>
      <c r="AB115" s="42">
        <f>capacity!T115+T115/gfcf_lifespan!C$11</f>
        <v>151.74312669938709</v>
      </c>
      <c r="AC115" s="42">
        <f>MAX((U115-T115),0)/5+U115/gfcf_lifespan!D$11</f>
        <v>411.31478676338656</v>
      </c>
      <c r="AD115" s="42">
        <f>MAX((V115-U115),0)/5+V115/gfcf_lifespan!E$11</f>
        <v>1022.7788761202696</v>
      </c>
      <c r="AE115" s="42">
        <f>MAX((W115-V115),0)/5+W115/gfcf_lifespan!F$11</f>
        <v>1381.389835399586</v>
      </c>
      <c r="AF115" s="42">
        <f>MAX((X115-W115),0)/5+X115/gfcf_lifespan!G$11</f>
        <v>1420.0355880862139</v>
      </c>
      <c r="AG115" s="42">
        <f>MAX((Y115-X115),0)/5+Y115/gfcf_lifespan!H$11</f>
        <v>1553.3844577106884</v>
      </c>
      <c r="AH115" s="42">
        <f>MAX((Z115-Y115),0)/5+Z115/gfcf_lifespan!I$11</f>
        <v>1049.7484769684486</v>
      </c>
      <c r="AI115" s="42">
        <f>MAX((AA115-Z115),0)/5+AA115/gfcf_lifespan!J$11</f>
        <v>1848.3527521889998</v>
      </c>
    </row>
    <row r="116" spans="1:35" ht="15" customHeight="1" x14ac:dyDescent="0.25">
      <c r="A116" s="9" t="s">
        <v>17</v>
      </c>
      <c r="B116" s="9" t="s">
        <v>41</v>
      </c>
      <c r="C116" s="9" t="s">
        <v>42</v>
      </c>
      <c r="D116" s="42">
        <f>euref_generation_EXIOBASE!D98</f>
        <v>4861.3780211733238</v>
      </c>
      <c r="E116" s="42">
        <f>euref_generation_EXIOBASE!E98</f>
        <v>6461.5397179916081</v>
      </c>
      <c r="F116" s="42">
        <f>euref_generation_EXIOBASE!F98</f>
        <v>11960.20098699082</v>
      </c>
      <c r="G116" s="42">
        <f>euref_generation_EXIOBASE!G98</f>
        <v>19517.044696250232</v>
      </c>
      <c r="H116" s="42">
        <f>euref_generation_EXIOBASE!H98</f>
        <v>26549.919588149714</v>
      </c>
      <c r="I116" s="42">
        <f>euref_generation_EXIOBASE!I98</f>
        <v>33441.662060767638</v>
      </c>
      <c r="J116" s="42">
        <f>euref_generation_EXIOBASE!J98</f>
        <v>35751.839253302445</v>
      </c>
      <c r="K116" s="42">
        <f>euref_generation_EXIOBASE!K98</f>
        <v>43249.101290080893</v>
      </c>
      <c r="L116" s="42">
        <f>xdet2015_el!A116</f>
        <v>117.30740872226301</v>
      </c>
      <c r="M116" s="42">
        <f t="shared" si="9"/>
        <v>155.92008631549143</v>
      </c>
      <c r="N116" s="42">
        <f t="shared" si="10"/>
        <v>288.60544879879922</v>
      </c>
      <c r="O116" s="42">
        <f t="shared" si="11"/>
        <v>470.95575148898166</v>
      </c>
      <c r="P116" s="42">
        <f t="shared" si="12"/>
        <v>640.66243256651558</v>
      </c>
      <c r="Q116" s="42">
        <f t="shared" si="13"/>
        <v>806.96351993779649</v>
      </c>
      <c r="R116" s="42">
        <f t="shared" si="14"/>
        <v>862.7092156983831</v>
      </c>
      <c r="S116" s="42">
        <f t="shared" si="15"/>
        <v>1043.6217837430313</v>
      </c>
      <c r="T116" s="42">
        <f>euref_capacity_EXIOBASE!D98</f>
        <v>2342.8375198681861</v>
      </c>
      <c r="U116" s="42">
        <f>euref_capacity_EXIOBASE!E98</f>
        <v>3049.5040594090328</v>
      </c>
      <c r="V116" s="42">
        <f>euref_capacity_EXIOBASE!F98</f>
        <v>5269.4097717319737</v>
      </c>
      <c r="W116" s="42">
        <f>euref_capacity_EXIOBASE!G98</f>
        <v>8075.8886741168226</v>
      </c>
      <c r="X116" s="42">
        <f>euref_capacity_EXIOBASE!H98</f>
        <v>10517.704622903462</v>
      </c>
      <c r="Y116" s="42">
        <f>euref_capacity_EXIOBASE!I98</f>
        <v>12908.245502132928</v>
      </c>
      <c r="Z116" s="42">
        <f>euref_capacity_EXIOBASE!J98</f>
        <v>13556.96624888356</v>
      </c>
      <c r="AA116" s="42">
        <f>euref_capacity_EXIOBASE!K98</f>
        <v>16227.760803126399</v>
      </c>
      <c r="AB116" s="42">
        <f>capacity!T116+T116/gfcf_lifespan!C$12</f>
        <v>78.0945839956062</v>
      </c>
      <c r="AC116" s="42">
        <f>MAX((U116-T116),0)/5+U116/gfcf_lifespan!D$12</f>
        <v>242.98344322180378</v>
      </c>
      <c r="AD116" s="42">
        <f>MAX((V116-U116),0)/5+V116/gfcf_lifespan!E$12</f>
        <v>619.62813485565403</v>
      </c>
      <c r="AE116" s="42">
        <f>MAX((W116-V116),0)/5+W116/gfcf_lifespan!F$12</f>
        <v>830.49206961419713</v>
      </c>
      <c r="AF116" s="42">
        <f>MAX((X116-W116),0)/5+X116/gfcf_lifespan!G$12</f>
        <v>838.95334385411002</v>
      </c>
      <c r="AG116" s="42">
        <f>MAX((Y116-X116),0)/5+Y116/gfcf_lifespan!H$12</f>
        <v>908.38302591699073</v>
      </c>
      <c r="AH116" s="42">
        <f>MAX((Z116-Y116),0)/5+Z116/gfcf_lifespan!I$12</f>
        <v>581.64302431291185</v>
      </c>
      <c r="AI116" s="42">
        <f>MAX((AA116-Z116),0)/5+AA116/gfcf_lifespan!J$12</f>
        <v>1075.084270952781</v>
      </c>
    </row>
    <row r="117" spans="1:35" ht="15" customHeight="1" x14ac:dyDescent="0.25">
      <c r="A117" s="9" t="s">
        <v>17</v>
      </c>
      <c r="B117" s="9" t="s">
        <v>43</v>
      </c>
      <c r="C117" s="9" t="s">
        <v>44</v>
      </c>
      <c r="D117" s="42">
        <f>euref_generation_EXIOBASE!D99</f>
        <v>0</v>
      </c>
      <c r="E117" s="42">
        <f>euref_generation_EXIOBASE!E99</f>
        <v>0</v>
      </c>
      <c r="F117" s="42">
        <f>euref_generation_EXIOBASE!F99</f>
        <v>0</v>
      </c>
      <c r="G117" s="42">
        <f>euref_generation_EXIOBASE!G99</f>
        <v>0</v>
      </c>
      <c r="H117" s="42">
        <f>euref_generation_EXIOBASE!H99</f>
        <v>0</v>
      </c>
      <c r="I117" s="42">
        <f>euref_generation_EXIOBASE!I99</f>
        <v>0</v>
      </c>
      <c r="J117" s="42">
        <f>euref_generation_EXIOBASE!J99</f>
        <v>0</v>
      </c>
      <c r="K117" s="42">
        <f>euref_generation_EXIOBASE!K99</f>
        <v>0</v>
      </c>
      <c r="L117" s="42">
        <f>xdet2015_el!A117</f>
        <v>0</v>
      </c>
      <c r="M117" s="42">
        <f t="shared" si="9"/>
        <v>0</v>
      </c>
      <c r="N117" s="42">
        <f t="shared" si="10"/>
        <v>0</v>
      </c>
      <c r="O117" s="42">
        <f t="shared" si="11"/>
        <v>0</v>
      </c>
      <c r="P117" s="42">
        <f t="shared" si="12"/>
        <v>0</v>
      </c>
      <c r="Q117" s="42">
        <f t="shared" si="13"/>
        <v>0</v>
      </c>
      <c r="R117" s="42">
        <f t="shared" si="14"/>
        <v>0</v>
      </c>
      <c r="S117" s="42">
        <f t="shared" si="15"/>
        <v>0</v>
      </c>
      <c r="T117" s="42">
        <f>euref_capacity_EXIOBASE!D99</f>
        <v>0</v>
      </c>
      <c r="U117" s="42">
        <f>euref_capacity_EXIOBASE!E99</f>
        <v>0</v>
      </c>
      <c r="V117" s="42">
        <f>euref_capacity_EXIOBASE!F99</f>
        <v>0</v>
      </c>
      <c r="W117" s="42">
        <f>euref_capacity_EXIOBASE!G99</f>
        <v>0</v>
      </c>
      <c r="X117" s="42">
        <f>euref_capacity_EXIOBASE!H99</f>
        <v>0</v>
      </c>
      <c r="Y117" s="42">
        <f>euref_capacity_EXIOBASE!I99</f>
        <v>0</v>
      </c>
      <c r="Z117" s="42">
        <f>euref_capacity_EXIOBASE!J99</f>
        <v>0</v>
      </c>
      <c r="AA117" s="42">
        <f>euref_capacity_EXIOBASE!K99</f>
        <v>0</v>
      </c>
      <c r="AB117" s="42">
        <f>capacity!T117+T117/gfcf_lifespan!C$13</f>
        <v>0</v>
      </c>
      <c r="AC117" s="42">
        <f>MAX((U117-T117),0)/5+U117/gfcf_lifespan!D$13</f>
        <v>0</v>
      </c>
      <c r="AD117" s="42">
        <f>MAX((V117-U117),0)/5+V117/gfcf_lifespan!E$13</f>
        <v>0</v>
      </c>
      <c r="AE117" s="42">
        <f>MAX((W117-V117),0)/5+W117/gfcf_lifespan!F$13</f>
        <v>0</v>
      </c>
      <c r="AF117" s="42">
        <f>MAX((X117-W117),0)/5+X117/gfcf_lifespan!G$13</f>
        <v>0</v>
      </c>
      <c r="AG117" s="42">
        <f>MAX((Y117-X117),0)/5+Y117/gfcf_lifespan!H$13</f>
        <v>0</v>
      </c>
      <c r="AH117" s="42">
        <f>MAX((Z117-Y117),0)/5+Z117/gfcf_lifespan!I$13</f>
        <v>0</v>
      </c>
      <c r="AI117" s="42">
        <f>MAX((AA117-Z117),0)/5+AA117/gfcf_lifespan!J$13</f>
        <v>0</v>
      </c>
    </row>
    <row r="118" spans="1:35" ht="15" customHeight="1" x14ac:dyDescent="0.25">
      <c r="A118" s="9" t="s">
        <v>17</v>
      </c>
      <c r="B118" s="9" t="s">
        <v>45</v>
      </c>
      <c r="C118" s="9" t="s">
        <v>46</v>
      </c>
      <c r="D118" s="42">
        <f>euref_generation_EXIOBASE!D100</f>
        <v>0</v>
      </c>
      <c r="E118" s="42">
        <f>euref_generation_EXIOBASE!E100</f>
        <v>0</v>
      </c>
      <c r="F118" s="42">
        <f>euref_generation_EXIOBASE!F100</f>
        <v>0</v>
      </c>
      <c r="G118" s="42">
        <f>euref_generation_EXIOBASE!G100</f>
        <v>7.2759576141834259E-12</v>
      </c>
      <c r="H118" s="42">
        <f>euref_generation_EXIOBASE!H100</f>
        <v>0</v>
      </c>
      <c r="I118" s="42">
        <f>euref_generation_EXIOBASE!I100</f>
        <v>0</v>
      </c>
      <c r="J118" s="42">
        <f>euref_generation_EXIOBASE!J100</f>
        <v>0</v>
      </c>
      <c r="K118" s="42">
        <f>euref_generation_EXIOBASE!K100</f>
        <v>2.9103830456733704E-11</v>
      </c>
      <c r="L118" s="42">
        <f>xdet2015_el!A118</f>
        <v>0</v>
      </c>
      <c r="M118" s="42">
        <f t="shared" si="9"/>
        <v>0</v>
      </c>
      <c r="N118" s="42">
        <f t="shared" si="10"/>
        <v>0</v>
      </c>
      <c r="O118" s="42">
        <f t="shared" si="11"/>
        <v>0</v>
      </c>
      <c r="P118" s="42">
        <f t="shared" si="12"/>
        <v>0</v>
      </c>
      <c r="Q118" s="42">
        <f t="shared" si="13"/>
        <v>0</v>
      </c>
      <c r="R118" s="42">
        <f t="shared" si="14"/>
        <v>0</v>
      </c>
      <c r="S118" s="42">
        <f t="shared" si="15"/>
        <v>0</v>
      </c>
      <c r="T118" s="42">
        <f>euref_capacity_EXIOBASE!D100</f>
        <v>0</v>
      </c>
      <c r="U118" s="42">
        <f>euref_capacity_EXIOBASE!E100</f>
        <v>0</v>
      </c>
      <c r="V118" s="42">
        <f>euref_capacity_EXIOBASE!F100</f>
        <v>0</v>
      </c>
      <c r="W118" s="42">
        <f>euref_capacity_EXIOBASE!G100</f>
        <v>0</v>
      </c>
      <c r="X118" s="42">
        <f>euref_capacity_EXIOBASE!H100</f>
        <v>0</v>
      </c>
      <c r="Y118" s="42">
        <f>euref_capacity_EXIOBASE!I100</f>
        <v>0</v>
      </c>
      <c r="Z118" s="42">
        <f>euref_capacity_EXIOBASE!J100</f>
        <v>0</v>
      </c>
      <c r="AA118" s="42">
        <f>euref_capacity_EXIOBASE!K100</f>
        <v>0</v>
      </c>
      <c r="AB118" s="42">
        <f>capacity!T118+T118/gfcf_lifespan!C$14</f>
        <v>0</v>
      </c>
      <c r="AC118" s="42">
        <f>MAX((U118-T118),0)/5+U118/gfcf_lifespan!D$14</f>
        <v>0</v>
      </c>
      <c r="AD118" s="42">
        <f>MAX((V118-U118),0)/5+V118/gfcf_lifespan!E$14</f>
        <v>0</v>
      </c>
      <c r="AE118" s="42">
        <f>MAX((W118-V118),0)/5+W118/gfcf_lifespan!F$14</f>
        <v>0</v>
      </c>
      <c r="AF118" s="42">
        <f>MAX((X118-W118),0)/5+X118/gfcf_lifespan!G$14</f>
        <v>0</v>
      </c>
      <c r="AG118" s="42">
        <f>MAX((Y118-X118),0)/5+Y118/gfcf_lifespan!H$14</f>
        <v>0</v>
      </c>
      <c r="AH118" s="42">
        <f>MAX((Z118-Y118),0)/5+Z118/gfcf_lifespan!I$14</f>
        <v>0</v>
      </c>
      <c r="AI118" s="42">
        <f>MAX((AA118-Z118),0)/5+AA118/gfcf_lifespan!J$14</f>
        <v>0</v>
      </c>
    </row>
    <row r="119" spans="1:35" ht="15" customHeight="1" x14ac:dyDescent="0.25">
      <c r="A119" s="9" t="s">
        <v>16</v>
      </c>
      <c r="B119" s="9" t="s">
        <v>29</v>
      </c>
      <c r="C119" s="9" t="s">
        <v>30</v>
      </c>
      <c r="D119" s="42">
        <f>euref_generation_EXIOBASE!D101</f>
        <v>8559.1299910596226</v>
      </c>
      <c r="E119" s="42">
        <f>euref_generation_EXIOBASE!E101</f>
        <v>11238.546881172937</v>
      </c>
      <c r="F119" s="42">
        <f>euref_generation_EXIOBASE!F101</f>
        <v>12135.703716820368</v>
      </c>
      <c r="G119" s="42">
        <f>euref_generation_EXIOBASE!G101</f>
        <v>9821.4660939196856</v>
      </c>
      <c r="H119" s="42">
        <f>euref_generation_EXIOBASE!H101</f>
        <v>6802.4293283262741</v>
      </c>
      <c r="I119" s="42">
        <f>euref_generation_EXIOBASE!I101</f>
        <v>2638.5114240622433</v>
      </c>
      <c r="J119" s="42">
        <f>euref_generation_EXIOBASE!J101</f>
        <v>1558.5655798676758</v>
      </c>
      <c r="K119" s="42">
        <f>euref_generation_EXIOBASE!K101</f>
        <v>1474.8773443405444</v>
      </c>
      <c r="L119" s="42">
        <f>xdet2015_el!A119</f>
        <v>260.67514133335402</v>
      </c>
      <c r="M119" s="42">
        <f t="shared" si="9"/>
        <v>342.27892317225968</v>
      </c>
      <c r="N119" s="42">
        <f t="shared" si="10"/>
        <v>369.60255129507851</v>
      </c>
      <c r="O119" s="42">
        <f t="shared" si="11"/>
        <v>299.12059576236248</v>
      </c>
      <c r="P119" s="42">
        <f t="shared" si="12"/>
        <v>207.17341931058559</v>
      </c>
      <c r="Q119" s="42">
        <f t="shared" si="13"/>
        <v>80.357973193014374</v>
      </c>
      <c r="R119" s="42">
        <f t="shared" si="14"/>
        <v>47.467359794007493</v>
      </c>
      <c r="S119" s="42">
        <f t="shared" si="15"/>
        <v>44.91856772673416</v>
      </c>
      <c r="T119" s="42">
        <f>euref_capacity_EXIOBASE!D101</f>
        <v>4339.8758000000007</v>
      </c>
      <c r="U119" s="42">
        <f>euref_capacity_EXIOBASE!E101</f>
        <v>3302.7073000000005</v>
      </c>
      <c r="V119" s="42">
        <f>euref_capacity_EXIOBASE!F101</f>
        <v>2307.7173000000003</v>
      </c>
      <c r="W119" s="42">
        <f>euref_capacity_EXIOBASE!G101</f>
        <v>1843.5974624771277</v>
      </c>
      <c r="X119" s="42">
        <f>euref_capacity_EXIOBASE!H101</f>
        <v>1159.9096729420608</v>
      </c>
      <c r="Y119" s="42">
        <f>euref_capacity_EXIOBASE!I101</f>
        <v>424.69323848922465</v>
      </c>
      <c r="Z119" s="42">
        <f>euref_capacity_EXIOBASE!J101</f>
        <v>340.64323848922464</v>
      </c>
      <c r="AA119" s="42">
        <f>euref_capacity_EXIOBASE!K101</f>
        <v>327.23893848922461</v>
      </c>
      <c r="AB119" s="42">
        <f>capacity!T119+T119/gfcf_lifespan!C$2</f>
        <v>108.49689500000002</v>
      </c>
      <c r="AC119" s="42">
        <f>MAX((U119-T119),0)/5+U119/gfcf_lifespan!D$2</f>
        <v>82.567682500000018</v>
      </c>
      <c r="AD119" s="42">
        <f>MAX((V119-U119),0)/5+V119/gfcf_lifespan!E$2</f>
        <v>57.692932500000005</v>
      </c>
      <c r="AE119" s="42">
        <f>MAX((W119-V119),0)/5+W119/gfcf_lifespan!F$2</f>
        <v>46.089936561928191</v>
      </c>
      <c r="AF119" s="42">
        <f>MAX((X119-W119),0)/5+X119/gfcf_lifespan!G$2</f>
        <v>28.997741823551518</v>
      </c>
      <c r="AG119" s="42">
        <f>MAX((Y119-X119),0)/5+Y119/gfcf_lifespan!H$2</f>
        <v>10.617330962230616</v>
      </c>
      <c r="AH119" s="42">
        <f>MAX((Z119-Y119),0)/5+Z119/gfcf_lifespan!I$2</f>
        <v>8.5160809622306157</v>
      </c>
      <c r="AI119" s="42">
        <f>MAX((AA119-Z119),0)/5+AA119/gfcf_lifespan!J$2</f>
        <v>8.1809734622306145</v>
      </c>
    </row>
    <row r="120" spans="1:35" ht="15" customHeight="1" x14ac:dyDescent="0.25">
      <c r="A120" s="9" t="s">
        <v>16</v>
      </c>
      <c r="B120" s="9" t="s">
        <v>31</v>
      </c>
      <c r="C120" s="9" t="s">
        <v>32</v>
      </c>
      <c r="D120" s="42">
        <f>euref_generation_EXIOBASE!D102</f>
        <v>7770.5160347034034</v>
      </c>
      <c r="E120" s="42">
        <f>euref_generation_EXIOBASE!E102</f>
        <v>7654.3014918247472</v>
      </c>
      <c r="F120" s="42">
        <f>euref_generation_EXIOBASE!F102</f>
        <v>10852.525957520229</v>
      </c>
      <c r="G120" s="42">
        <f>euref_generation_EXIOBASE!G102</f>
        <v>11571.720623964757</v>
      </c>
      <c r="H120" s="42">
        <f>euref_generation_EXIOBASE!H102</f>
        <v>11162.439684973449</v>
      </c>
      <c r="I120" s="42">
        <f>euref_generation_EXIOBASE!I102</f>
        <v>8204.058938792823</v>
      </c>
      <c r="J120" s="42">
        <f>euref_generation_EXIOBASE!J102</f>
        <v>6428.8992674255951</v>
      </c>
      <c r="K120" s="42">
        <f>euref_generation_EXIOBASE!K102</f>
        <v>7864.5336599071516</v>
      </c>
      <c r="L120" s="42">
        <f>xdet2015_el!A120</f>
        <v>193.34194680878201</v>
      </c>
      <c r="M120" s="42">
        <f t="shared" si="9"/>
        <v>190.45035687224447</v>
      </c>
      <c r="N120" s="42">
        <f t="shared" si="10"/>
        <v>270.02691803851241</v>
      </c>
      <c r="O120" s="42">
        <f t="shared" si="11"/>
        <v>287.92154644206664</v>
      </c>
      <c r="P120" s="42">
        <f t="shared" si="12"/>
        <v>277.73803054905483</v>
      </c>
      <c r="Q120" s="42">
        <f t="shared" si="13"/>
        <v>204.12913632456568</v>
      </c>
      <c r="R120" s="42">
        <f t="shared" si="14"/>
        <v>159.96053475090227</v>
      </c>
      <c r="S120" s="42">
        <f t="shared" si="15"/>
        <v>195.68124456070086</v>
      </c>
      <c r="T120" s="42">
        <f>euref_capacity_EXIOBASE!D102</f>
        <v>2697.7090499999999</v>
      </c>
      <c r="U120" s="42">
        <f>euref_capacity_EXIOBASE!E102</f>
        <v>2967.7361317585669</v>
      </c>
      <c r="V120" s="42">
        <f>euref_capacity_EXIOBASE!F102</f>
        <v>3171.4831321679858</v>
      </c>
      <c r="W120" s="42">
        <f>euref_capacity_EXIOBASE!G102</f>
        <v>3233.0594715630314</v>
      </c>
      <c r="X120" s="42">
        <f>euref_capacity_EXIOBASE!H102</f>
        <v>3570.4439611597063</v>
      </c>
      <c r="Y120" s="42">
        <f>euref_capacity_EXIOBASE!I102</f>
        <v>3214.6009982309533</v>
      </c>
      <c r="Z120" s="42">
        <f>euref_capacity_EXIOBASE!J102</f>
        <v>4064.8569406446841</v>
      </c>
      <c r="AA120" s="42">
        <f>euref_capacity_EXIOBASE!K102</f>
        <v>4064.5529406446844</v>
      </c>
      <c r="AB120" s="42">
        <f>capacity!T120+T120/gfcf_lifespan!C$3</f>
        <v>89.923635000000004</v>
      </c>
      <c r="AC120" s="42">
        <f>MAX((U120-T120),0)/5+U120/gfcf_lifespan!D$3</f>
        <v>152.92995407699897</v>
      </c>
      <c r="AD120" s="42">
        <f>MAX((V120-U120),0)/5+V120/gfcf_lifespan!E$3</f>
        <v>146.46550448748332</v>
      </c>
      <c r="AE120" s="42">
        <f>MAX((W120-V120),0)/5+W120/gfcf_lifespan!F$3</f>
        <v>120.08391693111015</v>
      </c>
      <c r="AF120" s="42">
        <f>MAX((X120-W120),0)/5+X120/gfcf_lifespan!G$3</f>
        <v>186.49169662465852</v>
      </c>
      <c r="AG120" s="42">
        <f>MAX((Y120-X120),0)/5+Y120/gfcf_lifespan!H$3</f>
        <v>107.15336660769844</v>
      </c>
      <c r="AH120" s="42">
        <f>MAX((Z120-Y120),0)/5+Z120/gfcf_lifespan!I$3</f>
        <v>305.54641983756892</v>
      </c>
      <c r="AI120" s="42">
        <f>MAX((AA120-Z120),0)/5+AA120/gfcf_lifespan!J$3</f>
        <v>135.48509802148948</v>
      </c>
    </row>
    <row r="121" spans="1:35" ht="15" customHeight="1" x14ac:dyDescent="0.25">
      <c r="A121" s="9" t="s">
        <v>16</v>
      </c>
      <c r="B121" s="9" t="s">
        <v>33</v>
      </c>
      <c r="C121" s="9" t="s">
        <v>34</v>
      </c>
      <c r="D121" s="42">
        <f>euref_generation_EXIOBASE!D103</f>
        <v>23137.379935161338</v>
      </c>
      <c r="E121" s="42">
        <f>euref_generation_EXIOBASE!E103</f>
        <v>36999.090600420051</v>
      </c>
      <c r="F121" s="42">
        <f>euref_generation_EXIOBASE!F103</f>
        <v>37079.424411605381</v>
      </c>
      <c r="G121" s="42">
        <f>euref_generation_EXIOBASE!G103</f>
        <v>28849.85416157082</v>
      </c>
      <c r="H121" s="42">
        <f>euref_generation_EXIOBASE!H103</f>
        <v>28849.854161570813</v>
      </c>
      <c r="I121" s="42">
        <f>euref_generation_EXIOBASE!I103</f>
        <v>35207.419161038844</v>
      </c>
      <c r="J121" s="42">
        <f>euref_generation_EXIOBASE!J103</f>
        <v>41564.98416050688</v>
      </c>
      <c r="K121" s="42">
        <f>euref_generation_EXIOBASE!K103</f>
        <v>41564.984160506865</v>
      </c>
      <c r="L121" s="42">
        <f>xdet2015_el!A121</f>
        <v>403.18469356025003</v>
      </c>
      <c r="M121" s="42">
        <f t="shared" si="9"/>
        <v>644.73449662589314</v>
      </c>
      <c r="N121" s="42">
        <f t="shared" si="10"/>
        <v>646.13436831128058</v>
      </c>
      <c r="O121" s="42">
        <f t="shared" si="11"/>
        <v>502.72846977432516</v>
      </c>
      <c r="P121" s="42">
        <f t="shared" si="12"/>
        <v>502.72846977432511</v>
      </c>
      <c r="Q121" s="42">
        <f t="shared" si="13"/>
        <v>613.51339457060863</v>
      </c>
      <c r="R121" s="42">
        <f t="shared" si="14"/>
        <v>724.29831936689231</v>
      </c>
      <c r="S121" s="42">
        <f t="shared" si="15"/>
        <v>724.29831936689197</v>
      </c>
      <c r="T121" s="42">
        <f>euref_capacity_EXIOBASE!D103</f>
        <v>2726.4</v>
      </c>
      <c r="U121" s="42">
        <f>euref_capacity_EXIOBASE!E103</f>
        <v>4377.6000000000004</v>
      </c>
      <c r="V121" s="42">
        <f>euref_capacity_EXIOBASE!F103</f>
        <v>4377.6000000000004</v>
      </c>
      <c r="W121" s="42">
        <f>euref_capacity_EXIOBASE!G103</f>
        <v>3398.4</v>
      </c>
      <c r="X121" s="42">
        <f>euref_capacity_EXIOBASE!H103</f>
        <v>3398.4</v>
      </c>
      <c r="Y121" s="42">
        <f>euref_capacity_EXIOBASE!I103</f>
        <v>4174.8</v>
      </c>
      <c r="Z121" s="42">
        <f>euref_capacity_EXIOBASE!J103</f>
        <v>4951.2</v>
      </c>
      <c r="AA121" s="42">
        <f>euref_capacity_EXIOBASE!K103</f>
        <v>4951.2</v>
      </c>
      <c r="AB121" s="42">
        <f>capacity!T121+T121/gfcf_lifespan!C$4</f>
        <v>45.440000000000005</v>
      </c>
      <c r="AC121" s="42">
        <f>MAX((U121-T121),0)/5+U121/gfcf_lifespan!D$4</f>
        <v>403.20000000000005</v>
      </c>
      <c r="AD121" s="42">
        <f>MAX((V121-U121),0)/5+V121/gfcf_lifespan!E$4</f>
        <v>72.960000000000008</v>
      </c>
      <c r="AE121" s="42">
        <f>MAX((W121-V121),0)/5+W121/gfcf_lifespan!F$4</f>
        <v>56.64</v>
      </c>
      <c r="AF121" s="42">
        <f>MAX((X121-W121),0)/5+X121/gfcf_lifespan!G$4</f>
        <v>56.64</v>
      </c>
      <c r="AG121" s="42">
        <f>MAX((Y121-X121),0)/5+Y121/gfcf_lifespan!H$4</f>
        <v>224.86</v>
      </c>
      <c r="AH121" s="42">
        <f>MAX((Z121-Y121),0)/5+Z121/gfcf_lifespan!I$4</f>
        <v>237.7999999999999</v>
      </c>
      <c r="AI121" s="42">
        <f>MAX((AA121-Z121),0)/5+AA121/gfcf_lifespan!J$4</f>
        <v>82.52</v>
      </c>
    </row>
    <row r="122" spans="1:35" ht="15" customHeight="1" x14ac:dyDescent="0.25">
      <c r="A122" s="9" t="s">
        <v>16</v>
      </c>
      <c r="B122" s="9" t="s">
        <v>35</v>
      </c>
      <c r="C122" s="9" t="s">
        <v>36</v>
      </c>
      <c r="D122" s="42">
        <f>euref_generation_EXIOBASE!D104</f>
        <v>15701.435876607999</v>
      </c>
      <c r="E122" s="42">
        <f>euref_generation_EXIOBASE!E104</f>
        <v>14122.316077241947</v>
      </c>
      <c r="F122" s="42">
        <f>euref_generation_EXIOBASE!F104</f>
        <v>14734.272894865418</v>
      </c>
      <c r="G122" s="42">
        <f>euref_generation_EXIOBASE!G104</f>
        <v>15124.116122695954</v>
      </c>
      <c r="H122" s="42">
        <f>euref_generation_EXIOBASE!H104</f>
        <v>15618.4719557552</v>
      </c>
      <c r="I122" s="42">
        <f>euref_generation_EXIOBASE!I104</f>
        <v>15710.865576530341</v>
      </c>
      <c r="J122" s="42">
        <f>euref_generation_EXIOBASE!J104</f>
        <v>15709.273055648753</v>
      </c>
      <c r="K122" s="42">
        <f>euref_generation_EXIOBASE!K104</f>
        <v>16397.603680940643</v>
      </c>
      <c r="L122" s="42">
        <f>xdet2015_el!A122</f>
        <v>209.805319990009</v>
      </c>
      <c r="M122" s="42">
        <f t="shared" ref="M122:M181" si="18">IFERROR($L122*E122/$D122,0)</f>
        <v>188.70484628733729</v>
      </c>
      <c r="N122" s="42">
        <f t="shared" ref="N122:N181" si="19">IFERROR($L122*F122/$D122,0)</f>
        <v>196.88191983338402</v>
      </c>
      <c r="O122" s="42">
        <f t="shared" ref="O122:O181" si="20">IFERROR($L122*G122/$D122,0)</f>
        <v>202.09107291999922</v>
      </c>
      <c r="P122" s="42">
        <f t="shared" ref="P122:P181" si="21">IFERROR($L122*H122/$D122,0)</f>
        <v>208.69674163456833</v>
      </c>
      <c r="Q122" s="42">
        <f t="shared" ref="Q122:Q181" si="22">IFERROR($L122*I122/$D122,0)</f>
        <v>209.93132128219429</v>
      </c>
      <c r="R122" s="42">
        <f t="shared" ref="R122:R181" si="23">IFERROR($L122*J122/$D122,0)</f>
        <v>209.91004174089767</v>
      </c>
      <c r="S122" s="42">
        <f t="shared" ref="S122:S181" si="24">IFERROR($L122*K122/$D122,0)</f>
        <v>219.10763540259825</v>
      </c>
      <c r="T122" s="42">
        <f>euref_capacity_EXIOBASE!D104</f>
        <v>3276.0000000000005</v>
      </c>
      <c r="U122" s="42">
        <f>euref_capacity_EXIOBASE!E104</f>
        <v>3276.0000000000005</v>
      </c>
      <c r="V122" s="42">
        <f>euref_capacity_EXIOBASE!F104</f>
        <v>3368.1073395533554</v>
      </c>
      <c r="W122" s="42">
        <f>euref_capacity_EXIOBASE!G104</f>
        <v>3460.7730931349547</v>
      </c>
      <c r="X122" s="42">
        <f>euref_capacity_EXIOBASE!H104</f>
        <v>3570.6934666064217</v>
      </c>
      <c r="Y122" s="42">
        <f>euref_capacity_EXIOBASE!I104</f>
        <v>3591.6055342295599</v>
      </c>
      <c r="Z122" s="42">
        <f>euref_capacity_EXIOBASE!J104</f>
        <v>3591.6055342295599</v>
      </c>
      <c r="AA122" s="42">
        <f>euref_capacity_EXIOBASE!K104</f>
        <v>3755.4902473843613</v>
      </c>
      <c r="AB122" s="42">
        <f>capacity!T122+T122/gfcf_lifespan!C$5</f>
        <v>55.600000000000009</v>
      </c>
      <c r="AC122" s="42">
        <f>MAX((U122-T122),0)/5+U122/gfcf_lifespan!D$5</f>
        <v>54.600000000000009</v>
      </c>
      <c r="AD122" s="42">
        <f>MAX((V122-U122),0)/5+V122/gfcf_lifespan!E$5</f>
        <v>74.55659023656024</v>
      </c>
      <c r="AE122" s="42">
        <f>MAX((W122-V122),0)/5+W122/gfcf_lifespan!F$5</f>
        <v>76.212702268569117</v>
      </c>
      <c r="AF122" s="42">
        <f>MAX((X122-W122),0)/5+X122/gfcf_lifespan!G$5</f>
        <v>81.495632471067083</v>
      </c>
      <c r="AG122" s="42">
        <f>MAX((Y122-X122),0)/5+Y122/gfcf_lifespan!H$5</f>
        <v>64.04250576178697</v>
      </c>
      <c r="AH122" s="42">
        <f>MAX((Z122-Y122),0)/5+Z122/gfcf_lifespan!I$5</f>
        <v>59.860092237159328</v>
      </c>
      <c r="AI122" s="42">
        <f>MAX((AA122-Z122),0)/5+AA122/gfcf_lifespan!J$5</f>
        <v>95.368446754032959</v>
      </c>
    </row>
    <row r="123" spans="1:35" ht="15" customHeight="1" x14ac:dyDescent="0.25">
      <c r="A123" s="9" t="s">
        <v>16</v>
      </c>
      <c r="B123" s="9" t="s">
        <v>79</v>
      </c>
      <c r="C123" s="9" t="s">
        <v>83</v>
      </c>
      <c r="D123" s="42">
        <f>euref_generation_EXIOBASE!D105*generation!$L123/(generation!$L$123+generation!$L$124)</f>
        <v>2291.3538171646305</v>
      </c>
      <c r="E123" s="42">
        <f>euref_generation_EXIOBASE!E105*generation!$L123/(generation!$L$123+generation!$L$124)</f>
        <v>5355.319157165296</v>
      </c>
      <c r="F123" s="42">
        <f>euref_generation_EXIOBASE!F105*generation!$L123/(generation!$L$123+generation!$L$124)</f>
        <v>6344.1792229750345</v>
      </c>
      <c r="G123" s="42">
        <f>euref_generation_EXIOBASE!G105*generation!$L123/(generation!$L$123+generation!$L$124)</f>
        <v>7145.2556649667904</v>
      </c>
      <c r="H123" s="42">
        <f>euref_generation_EXIOBASE!H105*generation!$L123/(generation!$L$123+generation!$L$124)</f>
        <v>7372.930824209614</v>
      </c>
      <c r="I123" s="42">
        <f>euref_generation_EXIOBASE!I105*generation!$L123/(generation!$L$123+generation!$L$124)</f>
        <v>7556.3710335898995</v>
      </c>
      <c r="J123" s="42">
        <f>euref_generation_EXIOBASE!J105*generation!$L123/(generation!$L$123+generation!$L$124)</f>
        <v>7848.8750480644421</v>
      </c>
      <c r="K123" s="42">
        <f>euref_generation_EXIOBASE!K105*generation!$L123/(generation!$L$123+generation!$L$124)</f>
        <v>8349.927204896936</v>
      </c>
      <c r="L123" s="42">
        <f>xdet2015_el!A123</f>
        <v>10.1111889967659</v>
      </c>
      <c r="M123" s="42">
        <f t="shared" si="18"/>
        <v>23.631725371467969</v>
      </c>
      <c r="N123" s="42">
        <f t="shared" si="19"/>
        <v>27.995325153333631</v>
      </c>
      <c r="O123" s="42">
        <f t="shared" si="20"/>
        <v>31.530281319927894</v>
      </c>
      <c r="P123" s="42">
        <f t="shared" si="21"/>
        <v>32.534956611769815</v>
      </c>
      <c r="Q123" s="42">
        <f t="shared" si="22"/>
        <v>33.344433791922434</v>
      </c>
      <c r="R123" s="42">
        <f t="shared" si="23"/>
        <v>34.635183108116912</v>
      </c>
      <c r="S123" s="42">
        <f t="shared" si="24"/>
        <v>36.846204826814024</v>
      </c>
      <c r="T123" s="42">
        <f>euref_capacity_EXIOBASE!D105*capacity!$L123/(capacity!$L$123+capacity!$L$124)</f>
        <v>996.21925373134354</v>
      </c>
      <c r="U123" s="42">
        <f>euref_capacity_EXIOBASE!E105*capacity!$L123/(capacity!$L$123+capacity!$L$124)</f>
        <v>2332.8151711276582</v>
      </c>
      <c r="V123" s="42">
        <f>euref_capacity_EXIOBASE!F105*capacity!$L123/(capacity!$L$123+capacity!$L$124)</f>
        <v>2634.4351633301662</v>
      </c>
      <c r="W123" s="42">
        <f>euref_capacity_EXIOBASE!G105*capacity!$L123/(capacity!$L$123+capacity!$L$124)</f>
        <v>2902.3267848380701</v>
      </c>
      <c r="X123" s="42">
        <f>euref_capacity_EXIOBASE!H105*capacity!$L123/(capacity!$L$123+capacity!$L$124)</f>
        <v>2981.9844962808561</v>
      </c>
      <c r="Y123" s="42">
        <f>euref_capacity_EXIOBASE!I105*capacity!$L123/(capacity!$L$123+capacity!$L$124)</f>
        <v>3045.4737977909476</v>
      </c>
      <c r="Z123" s="42">
        <f>euref_capacity_EXIOBASE!J105*capacity!$L123/(capacity!$L$123+capacity!$L$124)</f>
        <v>3070.5892250160218</v>
      </c>
      <c r="AA123" s="42">
        <f>euref_capacity_EXIOBASE!K105*capacity!$L123/(capacity!$L$123+capacity!$L$124)</f>
        <v>3126.6771399545219</v>
      </c>
      <c r="AB123" s="42">
        <f>capacity!T123+T123/gfcf_lifespan!C$6</f>
        <v>427.81096268656717</v>
      </c>
      <c r="AC123" s="42">
        <f>MAX((U123-T123),0)/5+U123/gfcf_lifespan!D$6</f>
        <v>373.35623671233833</v>
      </c>
      <c r="AD123" s="42">
        <f>MAX((V123-U123),0)/5+V123/gfcf_lifespan!E$6</f>
        <v>172.42762241199802</v>
      </c>
      <c r="AE123" s="42">
        <f>MAX((W123-V123),0)/5+W123/gfcf_lifespan!F$6</f>
        <v>169.67139569510357</v>
      </c>
      <c r="AF123" s="42">
        <f>MAX((X123-W123),0)/5+X123/gfcf_lifespan!G$6</f>
        <v>135.21092213979142</v>
      </c>
      <c r="AG123" s="42">
        <f>MAX((Y123-X123),0)/5+Y123/gfcf_lifespan!H$6</f>
        <v>134.51681221365621</v>
      </c>
      <c r="AH123" s="42">
        <f>MAX((Z123-Y123),0)/5+Z123/gfcf_lifespan!I$6</f>
        <v>127.84665444565572</v>
      </c>
      <c r="AI123" s="42">
        <f>MAX((AA123-Z123),0)/5+AA123/gfcf_lifespan!J$6</f>
        <v>136.28466858588089</v>
      </c>
    </row>
    <row r="124" spans="1:35" ht="15" customHeight="1" x14ac:dyDescent="0.25">
      <c r="A124" s="9" t="s">
        <v>16</v>
      </c>
      <c r="B124" s="9" t="s">
        <v>78</v>
      </c>
      <c r="C124" s="9" t="s">
        <v>84</v>
      </c>
      <c r="D124" s="42">
        <f>euref_generation_EXIOBASE!D105*generation!$L124/(generation!$L$123+generation!$L$124)</f>
        <v>15.651912953076254</v>
      </c>
      <c r="E124" s="42">
        <f>euref_generation_EXIOBASE!E105*generation!$L124/(generation!$L$123+generation!$L$124)</f>
        <v>36.581425642773382</v>
      </c>
      <c r="F124" s="42">
        <f>euref_generation_EXIOBASE!F105*generation!$L124/(generation!$L$123+generation!$L$124)</f>
        <v>43.33618850693005</v>
      </c>
      <c r="G124" s="42">
        <f>euref_generation_EXIOBASE!G105*generation!$L124/(generation!$L$123+generation!$L$124)</f>
        <v>48.808228069257559</v>
      </c>
      <c r="H124" s="42">
        <f>euref_generation_EXIOBASE!H105*generation!$L124/(generation!$L$123+generation!$L$124)</f>
        <v>50.363444791944254</v>
      </c>
      <c r="I124" s="42">
        <f>euref_generation_EXIOBASE!I105*generation!$L124/(generation!$L$123+generation!$L$124)</f>
        <v>51.616498845755643</v>
      </c>
      <c r="J124" s="42">
        <f>euref_generation_EXIOBASE!J105*generation!$L124/(generation!$L$123+generation!$L$124)</f>
        <v>53.61455228415744</v>
      </c>
      <c r="K124" s="42">
        <f>euref_generation_EXIOBASE!K105*generation!$L124/(generation!$L$123+generation!$L$124)</f>
        <v>57.037168505600569</v>
      </c>
      <c r="L124" s="42">
        <f>xdet2015_el!A124</f>
        <v>6.9068098014350099E-2</v>
      </c>
      <c r="M124" s="42">
        <f t="shared" si="18"/>
        <v>0.1614249644356186</v>
      </c>
      <c r="N124" s="42">
        <f t="shared" si="19"/>
        <v>0.19123209567663219</v>
      </c>
      <c r="O124" s="42">
        <f t="shared" si="20"/>
        <v>0.21537887990436816</v>
      </c>
      <c r="P124" s="42">
        <f t="shared" si="21"/>
        <v>0.22224167433455116</v>
      </c>
      <c r="Q124" s="42">
        <f t="shared" si="22"/>
        <v>0.22777109814781829</v>
      </c>
      <c r="R124" s="42">
        <f t="shared" si="23"/>
        <v>0.23658802366581519</v>
      </c>
      <c r="S124" s="42">
        <f t="shared" si="24"/>
        <v>0.25169119944738494</v>
      </c>
      <c r="T124" s="42">
        <f>euref_capacity_EXIOBASE!D105*capacity!$L124/(capacity!$L$123+capacity!$L$124)</f>
        <v>4.280746268656717</v>
      </c>
      <c r="U124" s="42">
        <f>euref_capacity_EXIOBASE!E105*capacity!$L124/(capacity!$L$123+capacity!$L$124)</f>
        <v>10.024088373987139</v>
      </c>
      <c r="V124" s="42">
        <f>euref_capacity_EXIOBASE!F105*capacity!$L124/(capacity!$L$123+capacity!$L$124)</f>
        <v>11.320147099350169</v>
      </c>
      <c r="W124" s="42">
        <f>euref_capacity_EXIOBASE!G105*capacity!$L124/(capacity!$L$123+capacity!$L$124)</f>
        <v>12.471275282106225</v>
      </c>
      <c r="X124" s="42">
        <f>euref_capacity_EXIOBASE!H105*capacity!$L124/(capacity!$L$123+capacity!$L$124)</f>
        <v>12.813563839320157</v>
      </c>
      <c r="Y124" s="42">
        <f>euref_capacity_EXIOBASE!I105*capacity!$L124/(capacity!$L$123+capacity!$L$124)</f>
        <v>13.086376866694387</v>
      </c>
      <c r="Z124" s="42">
        <f>euref_capacity_EXIOBASE!J105*capacity!$L124/(capacity!$L$123+capacity!$L$124)</f>
        <v>13.194297659207447</v>
      </c>
      <c r="AA124" s="42">
        <f>euref_capacity_EXIOBASE!K105*capacity!$L124/(capacity!$L$123+capacity!$L$124)</f>
        <v>13.435306986913604</v>
      </c>
      <c r="AB124" s="42">
        <f>capacity!T124+T124/gfcf_lifespan!C$7</f>
        <v>0.21403731343283586</v>
      </c>
      <c r="AC124" s="42">
        <f>MAX((U124-T124),0)/5+U124/gfcf_lifespan!D$7</f>
        <v>1.54963195602557</v>
      </c>
      <c r="AD124" s="42">
        <f>MAX((V124-U124),0)/5+V124/gfcf_lifespan!E$7</f>
        <v>0.67085345777624861</v>
      </c>
      <c r="AE124" s="42">
        <f>MAX((W124-V124),0)/5+W124/gfcf_lifespan!F$7</f>
        <v>0.64593481262141861</v>
      </c>
      <c r="AF124" s="42">
        <f>MAX((X124-W124),0)/5+X124/gfcf_lifespan!G$7</f>
        <v>0.4955765060867916</v>
      </c>
      <c r="AG124" s="42">
        <f>MAX((Y124-X124),0)/5+Y124/gfcf_lifespan!H$7</f>
        <v>0.49077516769799229</v>
      </c>
      <c r="AH124" s="42">
        <f>MAX((Z124-Y124),0)/5+Z124/gfcf_lifespan!I$7</f>
        <v>0.46139408047619346</v>
      </c>
      <c r="AI124" s="42">
        <f>MAX((AA124-Z124),0)/5+AA124/gfcf_lifespan!J$7</f>
        <v>0.49604543177168492</v>
      </c>
    </row>
    <row r="125" spans="1:35" ht="15" customHeight="1" x14ac:dyDescent="0.25">
      <c r="A125" s="9" t="s">
        <v>16</v>
      </c>
      <c r="B125" s="9" t="s">
        <v>37</v>
      </c>
      <c r="C125" s="9" t="s">
        <v>38</v>
      </c>
      <c r="D125" s="42">
        <f>euref_generation_EXIOBASE!D106</f>
        <v>634.88368093366398</v>
      </c>
      <c r="E125" s="42">
        <f>euref_generation_EXIOBASE!E106</f>
        <v>56.529490380360542</v>
      </c>
      <c r="F125" s="42">
        <f>euref_generation_EXIOBASE!F106</f>
        <v>253.66187417180285</v>
      </c>
      <c r="G125" s="42">
        <f>euref_generation_EXIOBASE!G106</f>
        <v>280.07358546629678</v>
      </c>
      <c r="H125" s="42">
        <f>euref_generation_EXIOBASE!H106</f>
        <v>49.943203776082072</v>
      </c>
      <c r="I125" s="42">
        <f>euref_generation_EXIOBASE!I106</f>
        <v>13.268169890783117</v>
      </c>
      <c r="J125" s="42">
        <f>euref_generation_EXIOBASE!J106</f>
        <v>12.450365834625204</v>
      </c>
      <c r="K125" s="42">
        <f>euref_generation_EXIOBASE!K106</f>
        <v>12.163365039673847</v>
      </c>
      <c r="L125" s="42">
        <f>xdet2015_el!A125</f>
        <v>11.0136239967736</v>
      </c>
      <c r="M125" s="42">
        <f t="shared" si="18"/>
        <v>0.98064349498309633</v>
      </c>
      <c r="N125" s="42">
        <f t="shared" si="19"/>
        <v>4.4003911083942908</v>
      </c>
      <c r="O125" s="42">
        <f t="shared" si="20"/>
        <v>4.8585674106755405</v>
      </c>
      <c r="P125" s="42">
        <f t="shared" si="21"/>
        <v>0.86638810242388975</v>
      </c>
      <c r="Q125" s="42">
        <f t="shared" si="22"/>
        <v>0.23016914545275008</v>
      </c>
      <c r="R125" s="42">
        <f t="shared" si="23"/>
        <v>0.21598231619874589</v>
      </c>
      <c r="S125" s="42">
        <f t="shared" si="24"/>
        <v>0.21100357924692992</v>
      </c>
      <c r="T125" s="42">
        <f>euref_capacity_EXIOBASE!D106</f>
        <v>1531.91956</v>
      </c>
      <c r="U125" s="42">
        <f>euref_capacity_EXIOBASE!E106</f>
        <v>642.98876000000018</v>
      </c>
      <c r="V125" s="42">
        <f>euref_capacity_EXIOBASE!F106</f>
        <v>627.50376000000006</v>
      </c>
      <c r="W125" s="42">
        <f>euref_capacity_EXIOBASE!G106</f>
        <v>607.38516000000004</v>
      </c>
      <c r="X125" s="42">
        <f>euref_capacity_EXIOBASE!H106</f>
        <v>412.48500000000001</v>
      </c>
      <c r="Y125" s="42">
        <f>euref_capacity_EXIOBASE!I106</f>
        <v>98.23</v>
      </c>
      <c r="Z125" s="42">
        <f>euref_capacity_EXIOBASE!J106</f>
        <v>55.575000000000003</v>
      </c>
      <c r="AA125" s="42">
        <f>euref_capacity_EXIOBASE!K106</f>
        <v>48.925000000000004</v>
      </c>
      <c r="AB125" s="42">
        <f>capacity!T125+T125/gfcf_lifespan!C$8</f>
        <v>2564.7691302857143</v>
      </c>
      <c r="AC125" s="42">
        <f>MAX((U125-T125),0)/5+U125/gfcf_lifespan!D$8</f>
        <v>18.371107428571435</v>
      </c>
      <c r="AD125" s="42">
        <f>MAX((V125-U125),0)/5+V125/gfcf_lifespan!E$8</f>
        <v>17.928678857142859</v>
      </c>
      <c r="AE125" s="42">
        <f>MAX((W125-V125),0)/5+W125/gfcf_lifespan!F$8</f>
        <v>17.353861714285717</v>
      </c>
      <c r="AF125" s="42">
        <f>MAX((X125-W125),0)/5+X125/gfcf_lifespan!G$8</f>
        <v>11.785285714285715</v>
      </c>
      <c r="AG125" s="42">
        <f>MAX((Y125-X125),0)/5+Y125/gfcf_lifespan!H$8</f>
        <v>2.8065714285714285</v>
      </c>
      <c r="AH125" s="42">
        <f>MAX((Z125-Y125),0)/5+Z125/gfcf_lifespan!I$8</f>
        <v>1.5878571428571429</v>
      </c>
      <c r="AI125" s="42">
        <f>MAX((AA125-Z125),0)/5+AA125/gfcf_lifespan!J$8</f>
        <v>1.3978571428571429</v>
      </c>
    </row>
    <row r="126" spans="1:35" ht="15" customHeight="1" x14ac:dyDescent="0.25">
      <c r="A126" s="9" t="s">
        <v>16</v>
      </c>
      <c r="B126" s="9" t="s">
        <v>39</v>
      </c>
      <c r="C126" s="9" t="s">
        <v>40</v>
      </c>
      <c r="D126" s="42">
        <f>euref_generation_EXIOBASE!D107</f>
        <v>13361.398551708357</v>
      </c>
      <c r="E126" s="42">
        <f>euref_generation_EXIOBASE!E107</f>
        <v>13373.048418426313</v>
      </c>
      <c r="F126" s="42">
        <f>euref_generation_EXIOBASE!F107</f>
        <v>15854.373945290181</v>
      </c>
      <c r="G126" s="42">
        <f>euref_generation_EXIOBASE!G107</f>
        <v>20563.642415714836</v>
      </c>
      <c r="H126" s="42">
        <f>euref_generation_EXIOBASE!H107</f>
        <v>21669.884102875749</v>
      </c>
      <c r="I126" s="42">
        <f>euref_generation_EXIOBASE!I107</f>
        <v>23665.2472061507</v>
      </c>
      <c r="J126" s="42">
        <f>euref_generation_EXIOBASE!J107</f>
        <v>23537.578673463711</v>
      </c>
      <c r="K126" s="42">
        <f>euref_generation_EXIOBASE!K107</f>
        <v>24864.010520106545</v>
      </c>
      <c r="L126" s="42">
        <f>xdet2015_el!A126</f>
        <v>197.990215538982</v>
      </c>
      <c r="M126" s="42">
        <f t="shared" si="18"/>
        <v>198.16284414620168</v>
      </c>
      <c r="N126" s="42">
        <f t="shared" si="19"/>
        <v>234.9313137031061</v>
      </c>
      <c r="O126" s="42">
        <f t="shared" si="20"/>
        <v>304.71361050998462</v>
      </c>
      <c r="P126" s="42">
        <f t="shared" si="21"/>
        <v>321.10598360113772</v>
      </c>
      <c r="Q126" s="42">
        <f t="shared" si="22"/>
        <v>350.67342516551111</v>
      </c>
      <c r="R126" s="42">
        <f t="shared" si="23"/>
        <v>348.78162318038051</v>
      </c>
      <c r="S126" s="42">
        <f t="shared" si="24"/>
        <v>368.43679072876614</v>
      </c>
      <c r="T126" s="42">
        <f>euref_capacity_EXIOBASE!D107</f>
        <v>2588.7471500000006</v>
      </c>
      <c r="U126" s="42">
        <f>euref_capacity_EXIOBASE!E107</f>
        <v>2952.9081135115048</v>
      </c>
      <c r="V126" s="42">
        <f>euref_capacity_EXIOBASE!F107</f>
        <v>2872.8984073367105</v>
      </c>
      <c r="W126" s="42">
        <f>euref_capacity_EXIOBASE!G107</f>
        <v>3329.9630283577289</v>
      </c>
      <c r="X126" s="42">
        <f>euref_capacity_EXIOBASE!H107</f>
        <v>3398.6971506455448</v>
      </c>
      <c r="Y126" s="42">
        <f>euref_capacity_EXIOBASE!I107</f>
        <v>3568.1678948791828</v>
      </c>
      <c r="Z126" s="42">
        <f>euref_capacity_EXIOBASE!J107</f>
        <v>3388.503894879183</v>
      </c>
      <c r="AA126" s="42">
        <f>euref_capacity_EXIOBASE!K107</f>
        <v>3134.0827364084107</v>
      </c>
      <c r="AB126" s="42">
        <f>capacity!T126+T126/gfcf_lifespan!C$9</f>
        <v>114.54988600000003</v>
      </c>
      <c r="AC126" s="42">
        <f>MAX((U126-T126),0)/5+U126/gfcf_lifespan!D$9</f>
        <v>190.94851724276103</v>
      </c>
      <c r="AD126" s="42">
        <f>MAX((V126-U126),0)/5+V126/gfcf_lifespan!E$9</f>
        <v>114.91593629346842</v>
      </c>
      <c r="AE126" s="42">
        <f>MAX((W126-V126),0)/5+W126/gfcf_lifespan!F$9</f>
        <v>224.61144533851282</v>
      </c>
      <c r="AF126" s="42">
        <f>MAX((X126-W126),0)/5+X126/gfcf_lifespan!G$9</f>
        <v>149.69471048338494</v>
      </c>
      <c r="AG126" s="42">
        <f>MAX((Y126-X126),0)/5+Y126/gfcf_lifespan!H$9</f>
        <v>176.62086464189491</v>
      </c>
      <c r="AH126" s="42">
        <f>MAX((Z126-Y126),0)/5+Z126/gfcf_lifespan!I$9</f>
        <v>135.54015579516732</v>
      </c>
      <c r="AI126" s="42">
        <f>MAX((AA126-Z126),0)/5+AA126/gfcf_lifespan!J$9</f>
        <v>125.36330945633642</v>
      </c>
    </row>
    <row r="127" spans="1:35" ht="15" customHeight="1" x14ac:dyDescent="0.25">
      <c r="A127" s="9" t="s">
        <v>16</v>
      </c>
      <c r="B127" s="9" t="s">
        <v>80</v>
      </c>
      <c r="C127" s="9" t="s">
        <v>85</v>
      </c>
      <c r="D127" s="42">
        <f>euref_generation_EXIOBASE!D108*generation!$L127/(generation!$L$127+generation!$L$128)</f>
        <v>0</v>
      </c>
      <c r="E127" s="42">
        <f>euref_generation_EXIOBASE!E108*generation!$L127/(generation!$L$127+generation!$L$128)</f>
        <v>0</v>
      </c>
      <c r="F127" s="42">
        <f>euref_generation_EXIOBASE!F108*generation!$L127/(generation!$L$127+generation!$L$128)</f>
        <v>0</v>
      </c>
      <c r="G127" s="42">
        <f>euref_generation_EXIOBASE!G108*generation!$L127/(generation!$L$127+generation!$L$128)</f>
        <v>0</v>
      </c>
      <c r="H127" s="42">
        <f>euref_generation_EXIOBASE!H108*generation!$L127/(generation!$L$127+generation!$L$128)</f>
        <v>0</v>
      </c>
      <c r="I127" s="42">
        <f>euref_generation_EXIOBASE!I108*generation!$L127/(generation!$L$127+generation!$L$128)</f>
        <v>0</v>
      </c>
      <c r="J127" s="42">
        <f>euref_generation_EXIOBASE!J108*generation!$L127/(generation!$L$127+generation!$L$128)</f>
        <v>0</v>
      </c>
      <c r="K127" s="42">
        <f>euref_generation_EXIOBASE!K108*generation!$L127/(generation!$L$127+generation!$L$128)</f>
        <v>0</v>
      </c>
      <c r="L127" s="42">
        <f>xdet2015_el!A127</f>
        <v>0</v>
      </c>
      <c r="M127" s="42">
        <f t="shared" si="18"/>
        <v>0</v>
      </c>
      <c r="N127" s="42">
        <f t="shared" si="19"/>
        <v>0</v>
      </c>
      <c r="O127" s="42">
        <f t="shared" si="20"/>
        <v>0</v>
      </c>
      <c r="P127" s="42">
        <f t="shared" si="21"/>
        <v>0</v>
      </c>
      <c r="Q127" s="42">
        <f t="shared" si="22"/>
        <v>0</v>
      </c>
      <c r="R127" s="42">
        <f t="shared" si="23"/>
        <v>0</v>
      </c>
      <c r="S127" s="42">
        <f t="shared" si="24"/>
        <v>0</v>
      </c>
      <c r="T127" s="42">
        <f>euref_capacity_EXIOBASE!D108*capacity!$L127/(capacity!$L$127+capacity!$L$128)</f>
        <v>0</v>
      </c>
      <c r="U127" s="42">
        <f>euref_capacity_EXIOBASE!E108*capacity!$L127/(capacity!$L$127+capacity!$L$128)</f>
        <v>0</v>
      </c>
      <c r="V127" s="42">
        <f>euref_capacity_EXIOBASE!F108*capacity!$L127/(capacity!$L$127+capacity!$L$128)</f>
        <v>0</v>
      </c>
      <c r="W127" s="42">
        <f>euref_capacity_EXIOBASE!G108*capacity!$L127/(capacity!$L$127+capacity!$L$128)</f>
        <v>0</v>
      </c>
      <c r="X127" s="42">
        <f>euref_capacity_EXIOBASE!H108*capacity!$L127/(capacity!$L$127+capacity!$L$128)</f>
        <v>0</v>
      </c>
      <c r="Y127" s="42">
        <f>euref_capacity_EXIOBASE!I108*capacity!$L127/(capacity!$L$127+capacity!$L$128)</f>
        <v>0</v>
      </c>
      <c r="Z127" s="42">
        <f>euref_capacity_EXIOBASE!J108*capacity!$L127/(capacity!$L$127+capacity!$L$128)</f>
        <v>0</v>
      </c>
      <c r="AA127" s="42">
        <f>euref_capacity_EXIOBASE!K108*capacity!$L127/(capacity!$L$127+capacity!$L$128)</f>
        <v>0</v>
      </c>
      <c r="AB127" s="42">
        <f>capacity!T127+T127/gfcf_lifespan!C$10</f>
        <v>0</v>
      </c>
      <c r="AC127" s="42">
        <f>MAX((U127-T127),0)/5+U127/gfcf_lifespan!D$10</f>
        <v>0</v>
      </c>
      <c r="AD127" s="42">
        <f>MAX((V127-U127),0)/5+V127/gfcf_lifespan!E$10</f>
        <v>0</v>
      </c>
      <c r="AE127" s="42">
        <f>MAX((W127-V127),0)/5+W127/gfcf_lifespan!F$10</f>
        <v>0</v>
      </c>
      <c r="AF127" s="42">
        <f>MAX((X127-W127),0)/5+X127/gfcf_lifespan!G$10</f>
        <v>0</v>
      </c>
      <c r="AG127" s="42">
        <f>MAX((Y127-X127),0)/5+Y127/gfcf_lifespan!H$10</f>
        <v>0</v>
      </c>
      <c r="AH127" s="42">
        <f>MAX((Z127-Y127),0)/5+Z127/gfcf_lifespan!I$10</f>
        <v>0</v>
      </c>
      <c r="AI127" s="42">
        <f>MAX((AA127-Z127),0)/5+AA127/gfcf_lifespan!J$10</f>
        <v>0</v>
      </c>
    </row>
    <row r="128" spans="1:35" ht="15" customHeight="1" x14ac:dyDescent="0.25">
      <c r="A128" s="9" t="s">
        <v>16</v>
      </c>
      <c r="B128" s="9" t="s">
        <v>81</v>
      </c>
      <c r="C128" s="9" t="s">
        <v>86</v>
      </c>
      <c r="D128" s="42">
        <f>euref_generation_EXIOBASE!D108*generation!$L128/(generation!$L$127+generation!$L$128)</f>
        <v>7.4578073089777188</v>
      </c>
      <c r="E128" s="42">
        <f>euref_generation_EXIOBASE!E108*generation!$L128/(generation!$L$127+generation!$L$128)</f>
        <v>5.6578073089750198</v>
      </c>
      <c r="F128" s="42">
        <f>euref_generation_EXIOBASE!F108*generation!$L128/(generation!$L$127+generation!$L$128)</f>
        <v>5.6578073089750198</v>
      </c>
      <c r="G128" s="42">
        <f>euref_generation_EXIOBASE!G108*generation!$L128/(generation!$L$127+generation!$L$128)</f>
        <v>14.247494792205163</v>
      </c>
      <c r="H128" s="42">
        <f>euref_generation_EXIOBASE!H108*generation!$L128/(generation!$L$127+generation!$L$128)</f>
        <v>14.112926975147625</v>
      </c>
      <c r="I128" s="42">
        <f>euref_generation_EXIOBASE!I108*generation!$L128/(generation!$L$127+generation!$L$128)</f>
        <v>22.900319235992079</v>
      </c>
      <c r="J128" s="42">
        <f>euref_generation_EXIOBASE!J108*generation!$L128/(generation!$L$127+generation!$L$128)</f>
        <v>22.283728345519425</v>
      </c>
      <c r="K128" s="42">
        <f>euref_generation_EXIOBASE!K108*generation!$L128/(generation!$L$127+generation!$L$128)</f>
        <v>20.424940680849073</v>
      </c>
      <c r="L128" s="42">
        <f>xdet2015_el!A128</f>
        <v>0.36743309048140499</v>
      </c>
      <c r="M128" s="42">
        <f t="shared" si="18"/>
        <v>0.27875024638708912</v>
      </c>
      <c r="N128" s="42">
        <f t="shared" si="19"/>
        <v>0.27875024638708912</v>
      </c>
      <c r="O128" s="42">
        <f t="shared" si="20"/>
        <v>0.70194908854989657</v>
      </c>
      <c r="P128" s="42">
        <f t="shared" si="21"/>
        <v>0.69531916813866967</v>
      </c>
      <c r="Q128" s="42">
        <f t="shared" si="22"/>
        <v>1.1282585780625021</v>
      </c>
      <c r="R128" s="42">
        <f t="shared" si="23"/>
        <v>1.0978802259460132</v>
      </c>
      <c r="S128" s="42">
        <f t="shared" si="24"/>
        <v>1.0063010166848183</v>
      </c>
      <c r="T128" s="42">
        <f>euref_capacity_EXIOBASE!D108*capacity!$L128/(capacity!$L$127+capacity!$L$128)</f>
        <v>12</v>
      </c>
      <c r="U128" s="42">
        <f>euref_capacity_EXIOBASE!E108*capacity!$L128/(capacity!$L$127+capacity!$L$128)</f>
        <v>9.0000000000000018</v>
      </c>
      <c r="V128" s="42">
        <f>euref_capacity_EXIOBASE!F108*capacity!$L128/(capacity!$L$127+capacity!$L$128)</f>
        <v>9.0000000000000018</v>
      </c>
      <c r="W128" s="42">
        <f>euref_capacity_EXIOBASE!G108*capacity!$L128/(capacity!$L$127+capacity!$L$128)</f>
        <v>19.000000000000004</v>
      </c>
      <c r="X128" s="42">
        <f>euref_capacity_EXIOBASE!H108*capacity!$L128/(capacity!$L$127+capacity!$L$128)</f>
        <v>19.000000000000004</v>
      </c>
      <c r="Y128" s="42">
        <f>euref_capacity_EXIOBASE!I108*capacity!$L128/(capacity!$L$127+capacity!$L$128)</f>
        <v>29</v>
      </c>
      <c r="Z128" s="42">
        <f>euref_capacity_EXIOBASE!J108*capacity!$L128/(capacity!$L$127+capacity!$L$128)</f>
        <v>28</v>
      </c>
      <c r="AA128" s="42">
        <f>euref_capacity_EXIOBASE!K108*capacity!$L128/(capacity!$L$127+capacity!$L$128)</f>
        <v>25</v>
      </c>
      <c r="AB128" s="42">
        <f>capacity!T128+T128/gfcf_lifespan!C$11</f>
        <v>6.48</v>
      </c>
      <c r="AC128" s="42">
        <f>MAX((U128-T128),0)/5+U128/gfcf_lifespan!D$11</f>
        <v>0.3600000000000001</v>
      </c>
      <c r="AD128" s="42">
        <f>MAX((V128-U128),0)/5+V128/gfcf_lifespan!E$11</f>
        <v>0.3600000000000001</v>
      </c>
      <c r="AE128" s="42">
        <f>MAX((W128-V128),0)/5+W128/gfcf_lifespan!F$11</f>
        <v>2.7600000000000007</v>
      </c>
      <c r="AF128" s="42">
        <f>MAX((X128-W128),0)/5+X128/gfcf_lifespan!G$11</f>
        <v>0.76000000000000012</v>
      </c>
      <c r="AG128" s="42">
        <f>MAX((Y128-X128),0)/5+Y128/gfcf_lifespan!H$11</f>
        <v>3.1599999999999993</v>
      </c>
      <c r="AH128" s="42">
        <f>MAX((Z128-Y128),0)/5+Z128/gfcf_lifespan!I$11</f>
        <v>1.1200000000000001</v>
      </c>
      <c r="AI128" s="42">
        <f>MAX((AA128-Z128),0)/5+AA128/gfcf_lifespan!J$11</f>
        <v>1</v>
      </c>
    </row>
    <row r="129" spans="1:35" ht="15" customHeight="1" x14ac:dyDescent="0.25">
      <c r="A129" s="9" t="s">
        <v>16</v>
      </c>
      <c r="B129" s="9" t="s">
        <v>41</v>
      </c>
      <c r="C129" s="9" t="s">
        <v>42</v>
      </c>
      <c r="D129" s="42">
        <f>euref_generation_EXIOBASE!D109</f>
        <v>0</v>
      </c>
      <c r="E129" s="42">
        <f>euref_generation_EXIOBASE!E109</f>
        <v>0</v>
      </c>
      <c r="F129" s="42">
        <f>euref_generation_EXIOBASE!F109</f>
        <v>0</v>
      </c>
      <c r="G129" s="42">
        <f>euref_generation_EXIOBASE!G109</f>
        <v>0</v>
      </c>
      <c r="H129" s="42">
        <f>euref_generation_EXIOBASE!H109</f>
        <v>0</v>
      </c>
      <c r="I129" s="42">
        <f>euref_generation_EXIOBASE!I109</f>
        <v>0</v>
      </c>
      <c r="J129" s="42">
        <f>euref_generation_EXIOBASE!J109</f>
        <v>0</v>
      </c>
      <c r="K129" s="42">
        <f>euref_generation_EXIOBASE!K109</f>
        <v>0</v>
      </c>
      <c r="L129" s="42">
        <f>xdet2015_el!A129</f>
        <v>0</v>
      </c>
      <c r="M129" s="42">
        <f t="shared" si="18"/>
        <v>0</v>
      </c>
      <c r="N129" s="42">
        <f t="shared" si="19"/>
        <v>0</v>
      </c>
      <c r="O129" s="42">
        <f t="shared" si="20"/>
        <v>0</v>
      </c>
      <c r="P129" s="42">
        <f t="shared" si="21"/>
        <v>0</v>
      </c>
      <c r="Q129" s="42">
        <f t="shared" si="22"/>
        <v>0</v>
      </c>
      <c r="R129" s="42">
        <f t="shared" si="23"/>
        <v>0</v>
      </c>
      <c r="S129" s="42">
        <f t="shared" si="24"/>
        <v>0</v>
      </c>
      <c r="T129" s="42">
        <f>euref_capacity_EXIOBASE!D109</f>
        <v>0</v>
      </c>
      <c r="U129" s="42">
        <f>euref_capacity_EXIOBASE!E109</f>
        <v>0</v>
      </c>
      <c r="V129" s="42">
        <f>euref_capacity_EXIOBASE!F109</f>
        <v>0</v>
      </c>
      <c r="W129" s="42">
        <f>euref_capacity_EXIOBASE!G109</f>
        <v>0</v>
      </c>
      <c r="X129" s="42">
        <f>euref_capacity_EXIOBASE!H109</f>
        <v>0</v>
      </c>
      <c r="Y129" s="42">
        <f>euref_capacity_EXIOBASE!I109</f>
        <v>0</v>
      </c>
      <c r="Z129" s="42">
        <f>euref_capacity_EXIOBASE!J109</f>
        <v>0</v>
      </c>
      <c r="AA129" s="42">
        <f>euref_capacity_EXIOBASE!K109</f>
        <v>0</v>
      </c>
      <c r="AB129" s="42">
        <f>capacity!T129+T129/gfcf_lifespan!C$12</f>
        <v>0</v>
      </c>
      <c r="AC129" s="42">
        <f>MAX((U129-T129),0)/5+U129/gfcf_lifespan!D$12</f>
        <v>0</v>
      </c>
      <c r="AD129" s="42">
        <f>MAX((V129-U129),0)/5+V129/gfcf_lifespan!E$12</f>
        <v>0</v>
      </c>
      <c r="AE129" s="42">
        <f>MAX((W129-V129),0)/5+W129/gfcf_lifespan!F$12</f>
        <v>0</v>
      </c>
      <c r="AF129" s="42">
        <f>MAX((X129-W129),0)/5+X129/gfcf_lifespan!G$12</f>
        <v>0</v>
      </c>
      <c r="AG129" s="42">
        <f>MAX((Y129-X129),0)/5+Y129/gfcf_lifespan!H$12</f>
        <v>0</v>
      </c>
      <c r="AH129" s="42">
        <f>MAX((Z129-Y129),0)/5+Z129/gfcf_lifespan!I$12</f>
        <v>0</v>
      </c>
      <c r="AI129" s="42">
        <f>MAX((AA129-Z129),0)/5+AA129/gfcf_lifespan!J$12</f>
        <v>0</v>
      </c>
    </row>
    <row r="130" spans="1:35" ht="15" customHeight="1" x14ac:dyDescent="0.25">
      <c r="A130" s="9" t="s">
        <v>16</v>
      </c>
      <c r="B130" s="9" t="s">
        <v>43</v>
      </c>
      <c r="C130" s="9" t="s">
        <v>44</v>
      </c>
      <c r="D130" s="42">
        <f>euref_generation_EXIOBASE!D110</f>
        <v>0</v>
      </c>
      <c r="E130" s="42">
        <f>euref_generation_EXIOBASE!E110</f>
        <v>0</v>
      </c>
      <c r="F130" s="42">
        <f>euref_generation_EXIOBASE!F110</f>
        <v>0</v>
      </c>
      <c r="G130" s="42">
        <f>euref_generation_EXIOBASE!G110</f>
        <v>0</v>
      </c>
      <c r="H130" s="42">
        <f>euref_generation_EXIOBASE!H110</f>
        <v>0</v>
      </c>
      <c r="I130" s="42">
        <f>euref_generation_EXIOBASE!I110</f>
        <v>0</v>
      </c>
      <c r="J130" s="42">
        <f>euref_generation_EXIOBASE!J110</f>
        <v>0</v>
      </c>
      <c r="K130" s="42">
        <f>euref_generation_EXIOBASE!K110</f>
        <v>0</v>
      </c>
      <c r="L130" s="42">
        <f>xdet2015_el!A130</f>
        <v>0</v>
      </c>
      <c r="M130" s="42">
        <f t="shared" si="18"/>
        <v>0</v>
      </c>
      <c r="N130" s="42">
        <f t="shared" si="19"/>
        <v>0</v>
      </c>
      <c r="O130" s="42">
        <f t="shared" si="20"/>
        <v>0</v>
      </c>
      <c r="P130" s="42">
        <f t="shared" si="21"/>
        <v>0</v>
      </c>
      <c r="Q130" s="42">
        <f t="shared" si="22"/>
        <v>0</v>
      </c>
      <c r="R130" s="42">
        <f t="shared" si="23"/>
        <v>0</v>
      </c>
      <c r="S130" s="42">
        <f t="shared" si="24"/>
        <v>0</v>
      </c>
      <c r="T130" s="42">
        <f>euref_capacity_EXIOBASE!D110</f>
        <v>0</v>
      </c>
      <c r="U130" s="42">
        <f>euref_capacity_EXIOBASE!E110</f>
        <v>0</v>
      </c>
      <c r="V130" s="42">
        <f>euref_capacity_EXIOBASE!F110</f>
        <v>0</v>
      </c>
      <c r="W130" s="42">
        <f>euref_capacity_EXIOBASE!G110</f>
        <v>0</v>
      </c>
      <c r="X130" s="42">
        <f>euref_capacity_EXIOBASE!H110</f>
        <v>0</v>
      </c>
      <c r="Y130" s="42">
        <f>euref_capacity_EXIOBASE!I110</f>
        <v>0</v>
      </c>
      <c r="Z130" s="42">
        <f>euref_capacity_EXIOBASE!J110</f>
        <v>0</v>
      </c>
      <c r="AA130" s="42">
        <f>euref_capacity_EXIOBASE!K110</f>
        <v>0</v>
      </c>
      <c r="AB130" s="42">
        <f>capacity!T130+T130/gfcf_lifespan!C$13</f>
        <v>0</v>
      </c>
      <c r="AC130" s="42">
        <f>MAX((U130-T130),0)/5+U130/gfcf_lifespan!D$13</f>
        <v>0</v>
      </c>
      <c r="AD130" s="42">
        <f>MAX((V130-U130),0)/5+V130/gfcf_lifespan!E$13</f>
        <v>0</v>
      </c>
      <c r="AE130" s="42">
        <f>MAX((W130-V130),0)/5+W130/gfcf_lifespan!F$13</f>
        <v>0</v>
      </c>
      <c r="AF130" s="42">
        <f>MAX((X130-W130),0)/5+X130/gfcf_lifespan!G$13</f>
        <v>0</v>
      </c>
      <c r="AG130" s="42">
        <f>MAX((Y130-X130),0)/5+Y130/gfcf_lifespan!H$13</f>
        <v>0</v>
      </c>
      <c r="AH130" s="42">
        <f>MAX((Z130-Y130),0)/5+Z130/gfcf_lifespan!I$13</f>
        <v>0</v>
      </c>
      <c r="AI130" s="42">
        <f>MAX((AA130-Z130),0)/5+AA130/gfcf_lifespan!J$13</f>
        <v>0</v>
      </c>
    </row>
    <row r="131" spans="1:35" ht="15" customHeight="1" x14ac:dyDescent="0.25">
      <c r="A131" s="9" t="s">
        <v>16</v>
      </c>
      <c r="B131" s="9" t="s">
        <v>45</v>
      </c>
      <c r="C131" s="9" t="s">
        <v>46</v>
      </c>
      <c r="D131" s="42">
        <f>euref_generation_EXIOBASE!D111</f>
        <v>0</v>
      </c>
      <c r="E131" s="42">
        <f>euref_generation_EXIOBASE!E111</f>
        <v>8.8817841970012523E-16</v>
      </c>
      <c r="F131" s="42">
        <f>euref_generation_EXIOBASE!F111</f>
        <v>0</v>
      </c>
      <c r="G131" s="42">
        <f>euref_generation_EXIOBASE!G111</f>
        <v>-1.7763568394002505E-15</v>
      </c>
      <c r="H131" s="42">
        <f>euref_generation_EXIOBASE!H111</f>
        <v>0</v>
      </c>
      <c r="I131" s="42">
        <f>euref_generation_EXIOBASE!I111</f>
        <v>0</v>
      </c>
      <c r="J131" s="42">
        <f>euref_generation_EXIOBASE!J111</f>
        <v>0</v>
      </c>
      <c r="K131" s="42">
        <f>euref_generation_EXIOBASE!K111</f>
        <v>0</v>
      </c>
      <c r="L131" s="42">
        <f>xdet2015_el!A131</f>
        <v>0</v>
      </c>
      <c r="M131" s="42">
        <f t="shared" si="18"/>
        <v>0</v>
      </c>
      <c r="N131" s="42">
        <f t="shared" si="19"/>
        <v>0</v>
      </c>
      <c r="O131" s="42">
        <f t="shared" si="20"/>
        <v>0</v>
      </c>
      <c r="P131" s="42">
        <f t="shared" si="21"/>
        <v>0</v>
      </c>
      <c r="Q131" s="42">
        <f t="shared" si="22"/>
        <v>0</v>
      </c>
      <c r="R131" s="42">
        <f t="shared" si="23"/>
        <v>0</v>
      </c>
      <c r="S131" s="42">
        <f t="shared" si="24"/>
        <v>0</v>
      </c>
      <c r="T131" s="42">
        <f>euref_capacity_EXIOBASE!D111</f>
        <v>0</v>
      </c>
      <c r="U131" s="42">
        <f>euref_capacity_EXIOBASE!E111</f>
        <v>0</v>
      </c>
      <c r="V131" s="42">
        <f>euref_capacity_EXIOBASE!F111</f>
        <v>0</v>
      </c>
      <c r="W131" s="42">
        <f>euref_capacity_EXIOBASE!G111</f>
        <v>0</v>
      </c>
      <c r="X131" s="42">
        <f>euref_capacity_EXIOBASE!H111</f>
        <v>0</v>
      </c>
      <c r="Y131" s="42">
        <f>euref_capacity_EXIOBASE!I111</f>
        <v>0</v>
      </c>
      <c r="Z131" s="42">
        <f>euref_capacity_EXIOBASE!J111</f>
        <v>0</v>
      </c>
      <c r="AA131" s="42">
        <f>euref_capacity_EXIOBASE!K111</f>
        <v>0</v>
      </c>
      <c r="AB131" s="42">
        <f>capacity!T131+T131/gfcf_lifespan!C$14</f>
        <v>0</v>
      </c>
      <c r="AC131" s="42">
        <f>MAX((U131-T131),0)/5+U131/gfcf_lifespan!D$14</f>
        <v>0</v>
      </c>
      <c r="AD131" s="42">
        <f>MAX((V131-U131),0)/5+V131/gfcf_lifespan!E$14</f>
        <v>0</v>
      </c>
      <c r="AE131" s="42">
        <f>MAX((W131-V131),0)/5+W131/gfcf_lifespan!F$14</f>
        <v>0</v>
      </c>
      <c r="AF131" s="42">
        <f>MAX((X131-W131),0)/5+X131/gfcf_lifespan!G$14</f>
        <v>0</v>
      </c>
      <c r="AG131" s="42">
        <f>MAX((Y131-X131),0)/5+Y131/gfcf_lifespan!H$14</f>
        <v>0</v>
      </c>
      <c r="AH131" s="42">
        <f>MAX((Z131-Y131),0)/5+Z131/gfcf_lifespan!I$14</f>
        <v>0</v>
      </c>
      <c r="AI131" s="42">
        <f>MAX((AA131-Z131),0)/5+AA131/gfcf_lifespan!J$14</f>
        <v>0</v>
      </c>
    </row>
    <row r="132" spans="1:35" ht="15" customHeight="1" x14ac:dyDescent="0.25">
      <c r="A132" s="9" t="s">
        <v>15</v>
      </c>
      <c r="B132" s="9" t="s">
        <v>29</v>
      </c>
      <c r="C132" s="9" t="s">
        <v>30</v>
      </c>
      <c r="D132" s="42">
        <f>euref_generation_EXIOBASE!D112</f>
        <v>8820.3738605893031</v>
      </c>
      <c r="E132" s="42">
        <f>euref_generation_EXIOBASE!E112</f>
        <v>9108.9147449581269</v>
      </c>
      <c r="F132" s="42">
        <f>euref_generation_EXIOBASE!F112</f>
        <v>361.31197196128949</v>
      </c>
      <c r="G132" s="42">
        <f>euref_generation_EXIOBASE!G112</f>
        <v>68.630942373561041</v>
      </c>
      <c r="H132" s="42">
        <f>euref_generation_EXIOBASE!H112</f>
        <v>0</v>
      </c>
      <c r="I132" s="42">
        <f>euref_generation_EXIOBASE!I112</f>
        <v>0</v>
      </c>
      <c r="J132" s="42">
        <f>euref_generation_EXIOBASE!J112</f>
        <v>0</v>
      </c>
      <c r="K132" s="42">
        <f>euref_generation_EXIOBASE!K112</f>
        <v>0</v>
      </c>
      <c r="L132" s="42">
        <f>xdet2015_el!A132</f>
        <v>1171.32780478111</v>
      </c>
      <c r="M132" s="42">
        <f t="shared" si="18"/>
        <v>1209.6454504976323</v>
      </c>
      <c r="N132" s="42">
        <f t="shared" si="19"/>
        <v>47.981498930508543</v>
      </c>
      <c r="O132" s="42">
        <f t="shared" si="20"/>
        <v>9.1140503045651151</v>
      </c>
      <c r="P132" s="42">
        <f t="shared" si="21"/>
        <v>0</v>
      </c>
      <c r="Q132" s="42">
        <f t="shared" si="22"/>
        <v>0</v>
      </c>
      <c r="R132" s="42">
        <f t="shared" si="23"/>
        <v>0</v>
      </c>
      <c r="S132" s="42">
        <f t="shared" si="24"/>
        <v>0</v>
      </c>
      <c r="T132" s="42">
        <f>euref_capacity_EXIOBASE!D112</f>
        <v>5384.8374999999996</v>
      </c>
      <c r="U132" s="42">
        <f>euref_capacity_EXIOBASE!E112</f>
        <v>3855.5254999999997</v>
      </c>
      <c r="V132" s="42">
        <f>euref_capacity_EXIOBASE!F112</f>
        <v>3833.5329999999999</v>
      </c>
      <c r="W132" s="42">
        <f>euref_capacity_EXIOBASE!G112</f>
        <v>3779.5730000000003</v>
      </c>
      <c r="X132" s="42">
        <f>euref_capacity_EXIOBASE!H112</f>
        <v>3479.9000000000005</v>
      </c>
      <c r="Y132" s="42">
        <f>euref_capacity_EXIOBASE!I112</f>
        <v>2891.56</v>
      </c>
      <c r="Z132" s="42">
        <f>euref_capacity_EXIOBASE!J112</f>
        <v>2891.56</v>
      </c>
      <c r="AA132" s="42">
        <f>euref_capacity_EXIOBASE!K112</f>
        <v>2891.56</v>
      </c>
      <c r="AB132" s="42">
        <f>capacity!T132+T132/gfcf_lifespan!C$2</f>
        <v>134.6209375</v>
      </c>
      <c r="AC132" s="42">
        <f>MAX((U132-T132),0)/5+U132/gfcf_lifespan!D$2</f>
        <v>96.388137499999999</v>
      </c>
      <c r="AD132" s="42">
        <f>MAX((V132-U132),0)/5+V132/gfcf_lifespan!E$2</f>
        <v>95.838324999999998</v>
      </c>
      <c r="AE132" s="42">
        <f>MAX((W132-V132),0)/5+W132/gfcf_lifespan!F$2</f>
        <v>94.489325000000008</v>
      </c>
      <c r="AF132" s="42">
        <f>MAX((X132-W132),0)/5+X132/gfcf_lifespan!G$2</f>
        <v>86.997500000000016</v>
      </c>
      <c r="AG132" s="42">
        <f>MAX((Y132-X132),0)/5+Y132/gfcf_lifespan!H$2</f>
        <v>72.289000000000001</v>
      </c>
      <c r="AH132" s="42">
        <f>MAX((Z132-Y132),0)/5+Z132/gfcf_lifespan!I$2</f>
        <v>72.289000000000001</v>
      </c>
      <c r="AI132" s="42">
        <f>MAX((AA132-Z132),0)/5+AA132/gfcf_lifespan!J$2</f>
        <v>72.289000000000001</v>
      </c>
    </row>
    <row r="133" spans="1:35" ht="15" customHeight="1" x14ac:dyDescent="0.25">
      <c r="A133" s="9" t="s">
        <v>15</v>
      </c>
      <c r="B133" s="9" t="s">
        <v>31</v>
      </c>
      <c r="C133" s="9" t="s">
        <v>32</v>
      </c>
      <c r="D133" s="42">
        <f>euref_generation_EXIOBASE!D113</f>
        <v>25752.510087823048</v>
      </c>
      <c r="E133" s="42">
        <f>euref_generation_EXIOBASE!E113</f>
        <v>22325.761428910697</v>
      </c>
      <c r="F133" s="42">
        <f>euref_generation_EXIOBASE!F113</f>
        <v>23670.488683692281</v>
      </c>
      <c r="G133" s="42">
        <f>euref_generation_EXIOBASE!G113</f>
        <v>12047.482358744246</v>
      </c>
      <c r="H133" s="42">
        <f>euref_generation_EXIOBASE!H113</f>
        <v>10042.34932538365</v>
      </c>
      <c r="I133" s="42">
        <f>euref_generation_EXIOBASE!I113</f>
        <v>53974.864286412907</v>
      </c>
      <c r="J133" s="42">
        <f>euref_generation_EXIOBASE!J113</f>
        <v>55879.379236047316</v>
      </c>
      <c r="K133" s="42">
        <f>euref_generation_EXIOBASE!K113</f>
        <v>39282.512439587023</v>
      </c>
      <c r="L133" s="42">
        <f>xdet2015_el!A133</f>
        <v>3891.4663529835102</v>
      </c>
      <c r="M133" s="42">
        <f t="shared" si="18"/>
        <v>3373.6497572104163</v>
      </c>
      <c r="N133" s="42">
        <f t="shared" si="19"/>
        <v>3576.8517304579409</v>
      </c>
      <c r="O133" s="42">
        <f t="shared" si="20"/>
        <v>1820.4971894908122</v>
      </c>
      <c r="P133" s="42">
        <f t="shared" si="21"/>
        <v>1517.5011822678855</v>
      </c>
      <c r="Q133" s="42">
        <f t="shared" si="22"/>
        <v>8156.151286267982</v>
      </c>
      <c r="R133" s="42">
        <f t="shared" si="23"/>
        <v>8443.9428770675459</v>
      </c>
      <c r="S133" s="42">
        <f t="shared" si="24"/>
        <v>5935.9874007618118</v>
      </c>
      <c r="T133" s="42">
        <f>euref_capacity_EXIOBASE!D113</f>
        <v>9646.1954400000031</v>
      </c>
      <c r="U133" s="42">
        <f>euref_capacity_EXIOBASE!E113</f>
        <v>9180.9182541502123</v>
      </c>
      <c r="V133" s="42">
        <f>euref_capacity_EXIOBASE!F113</f>
        <v>8902.3027766084197</v>
      </c>
      <c r="W133" s="42">
        <f>euref_capacity_EXIOBASE!G113</f>
        <v>8343.6593825100426</v>
      </c>
      <c r="X133" s="42">
        <f>euref_capacity_EXIOBASE!H113</f>
        <v>13267.273014429178</v>
      </c>
      <c r="Y133" s="42">
        <f>euref_capacity_EXIOBASE!I113</f>
        <v>23193.351935500748</v>
      </c>
      <c r="Z133" s="42">
        <f>euref_capacity_EXIOBASE!J113</f>
        <v>27259.758918804615</v>
      </c>
      <c r="AA133" s="42">
        <f>euref_capacity_EXIOBASE!K113</f>
        <v>34924.392860700216</v>
      </c>
      <c r="AB133" s="42">
        <f>capacity!T133+T133/gfcf_lifespan!C$3</f>
        <v>321.53984800000012</v>
      </c>
      <c r="AC133" s="42">
        <f>MAX((U133-T133),0)/5+U133/gfcf_lifespan!D$3</f>
        <v>306.03060847167376</v>
      </c>
      <c r="AD133" s="42">
        <f>MAX((V133-U133),0)/5+V133/gfcf_lifespan!E$3</f>
        <v>296.74342588694731</v>
      </c>
      <c r="AE133" s="42">
        <f>MAX((W133-V133),0)/5+W133/gfcf_lifespan!F$3</f>
        <v>278.1219794170014</v>
      </c>
      <c r="AF133" s="42">
        <f>MAX((X133-W133),0)/5+X133/gfcf_lifespan!G$3</f>
        <v>1426.9651601981329</v>
      </c>
      <c r="AG133" s="42">
        <f>MAX((Y133-X133),0)/5+Y133/gfcf_lifespan!H$3</f>
        <v>2758.3275153976724</v>
      </c>
      <c r="AH133" s="42">
        <f>MAX((Z133-Y133),0)/5+Z133/gfcf_lifespan!I$3</f>
        <v>1721.9400272875937</v>
      </c>
      <c r="AI133" s="42">
        <f>MAX((AA133-Z133),0)/5+AA133/gfcf_lifespan!J$3</f>
        <v>2697.0732170691276</v>
      </c>
    </row>
    <row r="134" spans="1:35" ht="15" customHeight="1" x14ac:dyDescent="0.25">
      <c r="A134" s="9" t="s">
        <v>15</v>
      </c>
      <c r="B134" s="9" t="s">
        <v>33</v>
      </c>
      <c r="C134" s="9" t="s">
        <v>34</v>
      </c>
      <c r="D134" s="42">
        <f>euref_generation_EXIOBASE!D114</f>
        <v>444338.43035141553</v>
      </c>
      <c r="E134" s="42">
        <f>euref_generation_EXIOBASE!E114</f>
        <v>396167.06912213465</v>
      </c>
      <c r="F134" s="42">
        <f>euref_generation_EXIOBASE!F114</f>
        <v>385196.11962613667</v>
      </c>
      <c r="G134" s="42">
        <f>euref_generation_EXIOBASE!G114</f>
        <v>385061.72573392111</v>
      </c>
      <c r="H134" s="42">
        <f>euref_generation_EXIOBASE!H114</f>
        <v>378941.28633465566</v>
      </c>
      <c r="I134" s="42">
        <f>euref_generation_EXIOBASE!I114</f>
        <v>299262.36641861056</v>
      </c>
      <c r="J134" s="42">
        <f>euref_generation_EXIOBASE!J114</f>
        <v>283442.83105075371</v>
      </c>
      <c r="K134" s="42">
        <f>euref_generation_EXIOBASE!K114</f>
        <v>246065.63866317988</v>
      </c>
      <c r="L134" s="42">
        <f>xdet2015_el!A134</f>
        <v>28741.9214220086</v>
      </c>
      <c r="M134" s="42">
        <f t="shared" si="18"/>
        <v>25625.968840215955</v>
      </c>
      <c r="N134" s="42">
        <f t="shared" si="19"/>
        <v>24916.315686673926</v>
      </c>
      <c r="O134" s="42">
        <f t="shared" si="20"/>
        <v>24907.622451009833</v>
      </c>
      <c r="P134" s="42">
        <f t="shared" si="21"/>
        <v>24511.723342884688</v>
      </c>
      <c r="Q134" s="42">
        <f t="shared" si="22"/>
        <v>19357.712123539368</v>
      </c>
      <c r="R134" s="42">
        <f t="shared" si="23"/>
        <v>18334.429392590278</v>
      </c>
      <c r="S134" s="42">
        <f t="shared" si="24"/>
        <v>15916.694951458743</v>
      </c>
      <c r="T134" s="42">
        <f>euref_capacity_EXIOBASE!D114</f>
        <v>63246.720000000008</v>
      </c>
      <c r="U134" s="42">
        <f>euref_capacity_EXIOBASE!E114</f>
        <v>61326.720000000008</v>
      </c>
      <c r="V134" s="42">
        <f>euref_capacity_EXIOBASE!F114</f>
        <v>59493.12000000001</v>
      </c>
      <c r="W134" s="42">
        <f>euref_capacity_EXIOBASE!G114</f>
        <v>59493.12000000001</v>
      </c>
      <c r="X134" s="42">
        <f>euref_capacity_EXIOBASE!H114</f>
        <v>56330.160000000011</v>
      </c>
      <c r="Y134" s="42">
        <f>euref_capacity_EXIOBASE!I114</f>
        <v>42452.160000000003</v>
      </c>
      <c r="Z134" s="42">
        <f>euref_capacity_EXIOBASE!J114</f>
        <v>39118.560000000012</v>
      </c>
      <c r="AA134" s="42">
        <f>euref_capacity_EXIOBASE!K114</f>
        <v>32276.400000000001</v>
      </c>
      <c r="AB134" s="42">
        <f>capacity!T134+T134/gfcf_lifespan!C$4</f>
        <v>1054.1120000000001</v>
      </c>
      <c r="AC134" s="42">
        <f>MAX((U134-T134),0)/5+U134/gfcf_lifespan!D$4</f>
        <v>1022.1120000000002</v>
      </c>
      <c r="AD134" s="42">
        <f>MAX((V134-U134),0)/5+V134/gfcf_lifespan!E$4</f>
        <v>991.55200000000013</v>
      </c>
      <c r="AE134" s="42">
        <f>MAX((W134-V134),0)/5+W134/gfcf_lifespan!F$4</f>
        <v>991.55200000000013</v>
      </c>
      <c r="AF134" s="42">
        <f>MAX((X134-W134),0)/5+X134/gfcf_lifespan!G$4</f>
        <v>938.83600000000013</v>
      </c>
      <c r="AG134" s="42">
        <f>MAX((Y134-X134),0)/5+Y134/gfcf_lifespan!H$4</f>
        <v>707.53600000000006</v>
      </c>
      <c r="AH134" s="42">
        <f>MAX((Z134-Y134),0)/5+Z134/gfcf_lifespan!I$4</f>
        <v>651.97600000000023</v>
      </c>
      <c r="AI134" s="42">
        <f>MAX((AA134-Z134),0)/5+AA134/gfcf_lifespan!J$4</f>
        <v>537.94000000000005</v>
      </c>
    </row>
    <row r="135" spans="1:35" ht="15" customHeight="1" x14ac:dyDescent="0.25">
      <c r="A135" s="9" t="s">
        <v>15</v>
      </c>
      <c r="B135" s="9" t="s">
        <v>35</v>
      </c>
      <c r="C135" s="9" t="s">
        <v>36</v>
      </c>
      <c r="D135" s="42">
        <f>euref_generation_EXIOBASE!D115</f>
        <v>63672.613230754541</v>
      </c>
      <c r="E135" s="42">
        <f>euref_generation_EXIOBASE!E115</f>
        <v>66899.279071880504</v>
      </c>
      <c r="F135" s="42">
        <f>euref_generation_EXIOBASE!F115</f>
        <v>64123.060081086296</v>
      </c>
      <c r="G135" s="42">
        <f>euref_generation_EXIOBASE!G115</f>
        <v>64139.308437833686</v>
      </c>
      <c r="H135" s="42">
        <f>euref_generation_EXIOBASE!H115</f>
        <v>65517.7126837537</v>
      </c>
      <c r="I135" s="42">
        <f>euref_generation_EXIOBASE!I115</f>
        <v>69504.476385689821</v>
      </c>
      <c r="J135" s="42">
        <f>euref_generation_EXIOBASE!J115</f>
        <v>73566.37515828613</v>
      </c>
      <c r="K135" s="42">
        <f>euref_generation_EXIOBASE!K115</f>
        <v>77814.51421205973</v>
      </c>
      <c r="L135" s="42">
        <f>xdet2015_el!A135</f>
        <v>2923.75142813299</v>
      </c>
      <c r="M135" s="42">
        <f t="shared" si="18"/>
        <v>3071.9151107968464</v>
      </c>
      <c r="N135" s="42">
        <f t="shared" si="19"/>
        <v>2944.4352756324256</v>
      </c>
      <c r="O135" s="42">
        <f t="shared" si="20"/>
        <v>2945.1813759388924</v>
      </c>
      <c r="P135" s="42">
        <f t="shared" si="21"/>
        <v>3008.4756429410613</v>
      </c>
      <c r="Q135" s="42">
        <f t="shared" si="22"/>
        <v>3191.5418856429455</v>
      </c>
      <c r="R135" s="42">
        <f t="shared" si="23"/>
        <v>3378.0582187211967</v>
      </c>
      <c r="S135" s="42">
        <f t="shared" si="24"/>
        <v>3573.1264277228474</v>
      </c>
      <c r="T135" s="42">
        <f>euref_capacity_EXIOBASE!D115</f>
        <v>23634.999999999996</v>
      </c>
      <c r="U135" s="42">
        <f>euref_capacity_EXIOBASE!E115</f>
        <v>23635.022089431954</v>
      </c>
      <c r="V135" s="42">
        <f>euref_capacity_EXIOBASE!F115</f>
        <v>23635.022089431954</v>
      </c>
      <c r="W135" s="42">
        <f>euref_capacity_EXIOBASE!G115</f>
        <v>23635.022089431954</v>
      </c>
      <c r="X135" s="42">
        <f>euref_capacity_EXIOBASE!H115</f>
        <v>23947.044533813649</v>
      </c>
      <c r="Y135" s="42">
        <f>euref_capacity_EXIOBASE!I115</f>
        <v>24780.399837884906</v>
      </c>
      <c r="Z135" s="42">
        <f>euref_capacity_EXIOBASE!J115</f>
        <v>25662.103253449579</v>
      </c>
      <c r="AA135" s="42">
        <f>euref_capacity_EXIOBASE!K115</f>
        <v>26559.270930693943</v>
      </c>
      <c r="AB135" s="42">
        <f>capacity!T135+T135/gfcf_lifespan!C$5</f>
        <v>393.91666666666663</v>
      </c>
      <c r="AC135" s="42">
        <f>MAX((U135-T135),0)/5+U135/gfcf_lifespan!D$5</f>
        <v>393.92145271025737</v>
      </c>
      <c r="AD135" s="42">
        <f>MAX((V135-U135),0)/5+V135/gfcf_lifespan!E$5</f>
        <v>393.91703482386589</v>
      </c>
      <c r="AE135" s="42">
        <f>MAX((W135-V135),0)/5+W135/gfcf_lifespan!F$5</f>
        <v>393.91703482386589</v>
      </c>
      <c r="AF135" s="42">
        <f>MAX((X135-W135),0)/5+X135/gfcf_lifespan!G$5</f>
        <v>461.52189777323315</v>
      </c>
      <c r="AG135" s="42">
        <f>MAX((Y135-X135),0)/5+Y135/gfcf_lifespan!H$5</f>
        <v>579.67772477899996</v>
      </c>
      <c r="AH135" s="42">
        <f>MAX((Z135-Y135),0)/5+Z135/gfcf_lifespan!I$5</f>
        <v>604.04240400376079</v>
      </c>
      <c r="AI135" s="42">
        <f>MAX((AA135-Z135),0)/5+AA135/gfcf_lifespan!J$5</f>
        <v>622.08805096043852</v>
      </c>
    </row>
    <row r="136" spans="1:35" ht="15" customHeight="1" x14ac:dyDescent="0.25">
      <c r="A136" s="9" t="s">
        <v>15</v>
      </c>
      <c r="B136" s="9" t="s">
        <v>79</v>
      </c>
      <c r="C136" s="9" t="s">
        <v>83</v>
      </c>
      <c r="D136" s="42">
        <f>euref_generation_EXIOBASE!D116*generation!$L136/(generation!$L$136+generation!$L$137)</f>
        <v>21516.549318470166</v>
      </c>
      <c r="E136" s="42">
        <f>euref_generation_EXIOBASE!E116*generation!$L136/(generation!$L$136+generation!$L$137)</f>
        <v>55128.602239687309</v>
      </c>
      <c r="F136" s="42">
        <f>euref_generation_EXIOBASE!F116*generation!$L136/(generation!$L$136+generation!$L$137)</f>
        <v>65349.711600884199</v>
      </c>
      <c r="G136" s="42">
        <f>euref_generation_EXIOBASE!G116*generation!$L136/(generation!$L$136+generation!$L$137)</f>
        <v>83417.634058887808</v>
      </c>
      <c r="H136" s="42">
        <f>euref_generation_EXIOBASE!H116*generation!$L136/(generation!$L$136+generation!$L$137)</f>
        <v>83550.463663565359</v>
      </c>
      <c r="I136" s="42">
        <f>euref_generation_EXIOBASE!I116*generation!$L136/(generation!$L$136+generation!$L$137)</f>
        <v>103668.0219479704</v>
      </c>
      <c r="J136" s="42">
        <f>euref_generation_EXIOBASE!J116*generation!$L136/(generation!$L$136+generation!$L$137)</f>
        <v>121762.98996037224</v>
      </c>
      <c r="K136" s="42">
        <f>euref_generation_EXIOBASE!K116*generation!$L136/(generation!$L$136+generation!$L$137)</f>
        <v>171302.31382977305</v>
      </c>
      <c r="L136" s="42">
        <f>xdet2015_el!A136</f>
        <v>808.043167795812</v>
      </c>
      <c r="M136" s="42">
        <f t="shared" si="18"/>
        <v>2070.3268786539552</v>
      </c>
      <c r="N136" s="42">
        <f t="shared" si="19"/>
        <v>2454.1754904533955</v>
      </c>
      <c r="O136" s="42">
        <f t="shared" si="20"/>
        <v>3132.7072142145907</v>
      </c>
      <c r="P136" s="42">
        <f t="shared" si="21"/>
        <v>3137.6955630874545</v>
      </c>
      <c r="Q136" s="42">
        <f t="shared" si="22"/>
        <v>3893.2003275290849</v>
      </c>
      <c r="R136" s="42">
        <f t="shared" si="23"/>
        <v>4572.7477334578662</v>
      </c>
      <c r="S136" s="42">
        <f t="shared" si="24"/>
        <v>6433.1720792673932</v>
      </c>
      <c r="T136" s="42">
        <f>euref_capacity_EXIOBASE!D116*capacity!$L136/(capacity!$L$136+capacity!$L$137)</f>
        <v>10358.200000000001</v>
      </c>
      <c r="U136" s="42">
        <f>euref_capacity_EXIOBASE!E116*capacity!$L136/(capacity!$L$136+capacity!$L$137)</f>
        <v>22129.690078874162</v>
      </c>
      <c r="V136" s="42">
        <f>euref_capacity_EXIOBASE!F116*capacity!$L136/(capacity!$L$136+capacity!$L$137)</f>
        <v>25129.690078874162</v>
      </c>
      <c r="W136" s="42">
        <f>euref_capacity_EXIOBASE!G116*capacity!$L136/(capacity!$L$136+capacity!$L$137)</f>
        <v>30771.453108045476</v>
      </c>
      <c r="X136" s="42">
        <f>euref_capacity_EXIOBASE!H116*capacity!$L136/(capacity!$L$136+capacity!$L$137)</f>
        <v>30771.453108045476</v>
      </c>
      <c r="Y136" s="42">
        <f>euref_capacity_EXIOBASE!I116*capacity!$L136/(capacity!$L$136+capacity!$L$137)</f>
        <v>36879.616031662459</v>
      </c>
      <c r="Z136" s="42">
        <f>euref_capacity_EXIOBASE!J116*capacity!$L136/(capacity!$L$136+capacity!$L$137)</f>
        <v>42841.335698432253</v>
      </c>
      <c r="AA136" s="42">
        <f>euref_capacity_EXIOBASE!K116*capacity!$L136/(capacity!$L$136+capacity!$L$137)</f>
        <v>57568.854288960967</v>
      </c>
      <c r="AB136" s="42">
        <f>capacity!T136+T136/gfcf_lifespan!C$6</f>
        <v>1614.6650000000011</v>
      </c>
      <c r="AC136" s="42">
        <f>MAX((U136-T136),0)/5+U136/gfcf_lifespan!D$6</f>
        <v>3360.1930193600219</v>
      </c>
      <c r="AD136" s="42">
        <f>MAX((V136-U136),0)/5+V136/gfcf_lifespan!E$6</f>
        <v>1669.3485139946451</v>
      </c>
      <c r="AE136" s="42">
        <f>MAX((W136-V136),0)/5+W136/gfcf_lifespan!F$6</f>
        <v>2359.2107301560818</v>
      </c>
      <c r="AF136" s="42">
        <f>MAX((X136-W136),0)/5+X136/gfcf_lifespan!G$6</f>
        <v>1230.8581243218191</v>
      </c>
      <c r="AG136" s="42">
        <f>MAX((Y136-X136),0)/5+Y136/gfcf_lifespan!H$6</f>
        <v>2696.8172259898947</v>
      </c>
      <c r="AH136" s="42">
        <f>MAX((Z136-Y136),0)/5+Z136/gfcf_lifespan!I$6</f>
        <v>2905.997361291249</v>
      </c>
      <c r="AI136" s="42">
        <f>MAX((AA136-Z136),0)/5+AA136/gfcf_lifespan!J$6</f>
        <v>5248.2578896641817</v>
      </c>
    </row>
    <row r="137" spans="1:35" ht="15" customHeight="1" x14ac:dyDescent="0.25">
      <c r="A137" s="9" t="s">
        <v>15</v>
      </c>
      <c r="B137" s="9" t="s">
        <v>78</v>
      </c>
      <c r="C137" s="9" t="s">
        <v>84</v>
      </c>
      <c r="D137" s="42">
        <f>euref_generation_EXIOBASE!D116*generation!$L137/(generation!$L$136+generation!$L$137)</f>
        <v>0</v>
      </c>
      <c r="E137" s="42">
        <f>euref_generation_EXIOBASE!E116*generation!$L137/(generation!$L$136+generation!$L$137)</f>
        <v>0</v>
      </c>
      <c r="F137" s="42">
        <f>euref_generation_EXIOBASE!F116*generation!$L137/(generation!$L$136+generation!$L$137)</f>
        <v>0</v>
      </c>
      <c r="G137" s="42">
        <f>euref_generation_EXIOBASE!G116*generation!$L137/(generation!$L$136+generation!$L$137)</f>
        <v>0</v>
      </c>
      <c r="H137" s="42">
        <f>euref_generation_EXIOBASE!H116*generation!$L137/(generation!$L$136+generation!$L$137)</f>
        <v>0</v>
      </c>
      <c r="I137" s="42">
        <f>euref_generation_EXIOBASE!I116*generation!$L137/(generation!$L$136+generation!$L$137)</f>
        <v>0</v>
      </c>
      <c r="J137" s="42">
        <f>euref_generation_EXIOBASE!J116*generation!$L137/(generation!$L$136+generation!$L$137)</f>
        <v>0</v>
      </c>
      <c r="K137" s="42">
        <f>euref_generation_EXIOBASE!K116*generation!$L137/(generation!$L$136+generation!$L$137)</f>
        <v>0</v>
      </c>
      <c r="L137" s="42">
        <f>xdet2015_el!A137</f>
        <v>0</v>
      </c>
      <c r="M137" s="42">
        <f t="shared" si="18"/>
        <v>0</v>
      </c>
      <c r="N137" s="42">
        <f t="shared" si="19"/>
        <v>0</v>
      </c>
      <c r="O137" s="42">
        <f t="shared" si="20"/>
        <v>0</v>
      </c>
      <c r="P137" s="42">
        <f t="shared" si="21"/>
        <v>0</v>
      </c>
      <c r="Q137" s="42">
        <f t="shared" si="22"/>
        <v>0</v>
      </c>
      <c r="R137" s="42">
        <f t="shared" si="23"/>
        <v>0</v>
      </c>
      <c r="S137" s="42">
        <f t="shared" si="24"/>
        <v>0</v>
      </c>
      <c r="T137" s="42">
        <f>euref_capacity_EXIOBASE!D116*capacity!$L137/(capacity!$L$136+capacity!$L$137)</f>
        <v>0</v>
      </c>
      <c r="U137" s="42">
        <f>euref_capacity_EXIOBASE!E116*capacity!$L137/(capacity!$L$136+capacity!$L$137)</f>
        <v>0</v>
      </c>
      <c r="V137" s="42">
        <f>euref_capacity_EXIOBASE!F116*capacity!$L137/(capacity!$L$136+capacity!$L$137)</f>
        <v>0</v>
      </c>
      <c r="W137" s="42">
        <f>euref_capacity_EXIOBASE!G116*capacity!$L137/(capacity!$L$136+capacity!$L$137)</f>
        <v>0</v>
      </c>
      <c r="X137" s="42">
        <f>euref_capacity_EXIOBASE!H116*capacity!$L137/(capacity!$L$136+capacity!$L$137)</f>
        <v>0</v>
      </c>
      <c r="Y137" s="42">
        <f>euref_capacity_EXIOBASE!I116*capacity!$L137/(capacity!$L$136+capacity!$L$137)</f>
        <v>0</v>
      </c>
      <c r="Z137" s="42">
        <f>euref_capacity_EXIOBASE!J116*capacity!$L137/(capacity!$L$136+capacity!$L$137)</f>
        <v>0</v>
      </c>
      <c r="AA137" s="42">
        <f>euref_capacity_EXIOBASE!K116*capacity!$L137/(capacity!$L$136+capacity!$L$137)</f>
        <v>0</v>
      </c>
      <c r="AB137" s="42">
        <f>capacity!T137+T137/gfcf_lifespan!C$7</f>
        <v>0</v>
      </c>
      <c r="AC137" s="42">
        <f>MAX((U137-T137),0)/5+U137/gfcf_lifespan!D$7</f>
        <v>0</v>
      </c>
      <c r="AD137" s="42">
        <f>MAX((V137-U137),0)/5+V137/gfcf_lifespan!E$7</f>
        <v>0</v>
      </c>
      <c r="AE137" s="42">
        <f>MAX((W137-V137),0)/5+W137/gfcf_lifespan!F$7</f>
        <v>0</v>
      </c>
      <c r="AF137" s="42">
        <f>MAX((X137-W137),0)/5+X137/gfcf_lifespan!G$7</f>
        <v>0</v>
      </c>
      <c r="AG137" s="42">
        <f>MAX((Y137-X137),0)/5+Y137/gfcf_lifespan!H$7</f>
        <v>0</v>
      </c>
      <c r="AH137" s="42">
        <f>MAX((Z137-Y137),0)/5+Z137/gfcf_lifespan!I$7</f>
        <v>0</v>
      </c>
      <c r="AI137" s="42">
        <f>MAX((AA137-Z137),0)/5+AA137/gfcf_lifespan!J$7</f>
        <v>0</v>
      </c>
    </row>
    <row r="138" spans="1:35" ht="15" customHeight="1" x14ac:dyDescent="0.25">
      <c r="A138" s="9" t="s">
        <v>15</v>
      </c>
      <c r="B138" s="9" t="s">
        <v>37</v>
      </c>
      <c r="C138" s="9" t="s">
        <v>38</v>
      </c>
      <c r="D138" s="42">
        <f>euref_generation_EXIOBASE!D117</f>
        <v>515.79300401006981</v>
      </c>
      <c r="E138" s="42">
        <f>euref_generation_EXIOBASE!E117</f>
        <v>0</v>
      </c>
      <c r="F138" s="42">
        <f>euref_generation_EXIOBASE!F117</f>
        <v>336.92955975447916</v>
      </c>
      <c r="G138" s="42">
        <f>euref_generation_EXIOBASE!G117</f>
        <v>340.57965021547511</v>
      </c>
      <c r="H138" s="42">
        <f>euref_generation_EXIOBASE!H117</f>
        <v>242.99595669940496</v>
      </c>
      <c r="I138" s="42">
        <f>euref_generation_EXIOBASE!I117</f>
        <v>93.248878055774611</v>
      </c>
      <c r="J138" s="42">
        <f>euref_generation_EXIOBASE!J117</f>
        <v>117.38089870759978</v>
      </c>
      <c r="K138" s="42">
        <f>euref_generation_EXIOBASE!K117</f>
        <v>19.568542547852886</v>
      </c>
      <c r="L138" s="42">
        <f>xdet2015_el!A138</f>
        <v>597.165081642681</v>
      </c>
      <c r="M138" s="42">
        <f t="shared" si="18"/>
        <v>0</v>
      </c>
      <c r="N138" s="42">
        <f t="shared" si="19"/>
        <v>390.08394160904135</v>
      </c>
      <c r="O138" s="42">
        <f t="shared" si="20"/>
        <v>394.3098743983532</v>
      </c>
      <c r="P138" s="42">
        <f t="shared" si="21"/>
        <v>281.33126892587438</v>
      </c>
      <c r="Q138" s="42">
        <f t="shared" si="22"/>
        <v>107.95992470688478</v>
      </c>
      <c r="R138" s="42">
        <f t="shared" si="23"/>
        <v>135.89903976023416</v>
      </c>
      <c r="S138" s="42">
        <f t="shared" si="24"/>
        <v>22.655697571246442</v>
      </c>
      <c r="T138" s="42">
        <f>euref_capacity_EXIOBASE!D117</f>
        <v>7692.8021100000005</v>
      </c>
      <c r="U138" s="42">
        <f>euref_capacity_EXIOBASE!E117</f>
        <v>5008.3338227870054</v>
      </c>
      <c r="V138" s="42">
        <f>euref_capacity_EXIOBASE!F117</f>
        <v>1849.2645527870052</v>
      </c>
      <c r="W138" s="42">
        <f>euref_capacity_EXIOBASE!G117</f>
        <v>1678.6422027870046</v>
      </c>
      <c r="X138" s="42">
        <f>euref_capacity_EXIOBASE!H117</f>
        <v>799.20990000000006</v>
      </c>
      <c r="Y138" s="42">
        <f>euref_capacity_EXIOBASE!I117</f>
        <v>708.27379999999994</v>
      </c>
      <c r="Z138" s="42">
        <f>euref_capacity_EXIOBASE!J117</f>
        <v>693.75</v>
      </c>
      <c r="AA138" s="42">
        <f>euref_capacity_EXIOBASE!K117</f>
        <v>625.02199999999993</v>
      </c>
      <c r="AB138" s="42">
        <f>capacity!T138+T138/gfcf_lifespan!C$8</f>
        <v>2554.2943460000001</v>
      </c>
      <c r="AC138" s="42">
        <f>MAX((U138-T138),0)/5+U138/gfcf_lifespan!D$8</f>
        <v>143.09525207962872</v>
      </c>
      <c r="AD138" s="42">
        <f>MAX((V138-U138),0)/5+V138/gfcf_lifespan!E$8</f>
        <v>52.836130079628717</v>
      </c>
      <c r="AE138" s="42">
        <f>MAX((W138-V138),0)/5+W138/gfcf_lifespan!F$8</f>
        <v>47.961205793914417</v>
      </c>
      <c r="AF138" s="42">
        <f>MAX((X138-W138),0)/5+X138/gfcf_lifespan!G$8</f>
        <v>22.834568571428573</v>
      </c>
      <c r="AG138" s="42">
        <f>MAX((Y138-X138),0)/5+Y138/gfcf_lifespan!H$8</f>
        <v>20.236394285714283</v>
      </c>
      <c r="AH138" s="42">
        <f>MAX((Z138-Y138),0)/5+Z138/gfcf_lifespan!I$8</f>
        <v>19.821428571428573</v>
      </c>
      <c r="AI138" s="42">
        <f>MAX((AA138-Z138),0)/5+AA138/gfcf_lifespan!J$8</f>
        <v>17.857771428571425</v>
      </c>
    </row>
    <row r="139" spans="1:35" ht="15" customHeight="1" x14ac:dyDescent="0.25">
      <c r="A139" s="9" t="s">
        <v>15</v>
      </c>
      <c r="B139" s="9" t="s">
        <v>39</v>
      </c>
      <c r="C139" s="9" t="s">
        <v>40</v>
      </c>
      <c r="D139" s="42">
        <f>euref_generation_EXIOBASE!D118</f>
        <v>10512.311793148467</v>
      </c>
      <c r="E139" s="42">
        <f>euref_generation_EXIOBASE!E118</f>
        <v>14130.560334059199</v>
      </c>
      <c r="F139" s="42">
        <f>euref_generation_EXIOBASE!F118</f>
        <v>20068.45736130952</v>
      </c>
      <c r="G139" s="42">
        <f>euref_generation_EXIOBASE!G118</f>
        <v>20255.932194670033</v>
      </c>
      <c r="H139" s="42">
        <f>euref_generation_EXIOBASE!H118</f>
        <v>20473.551863470111</v>
      </c>
      <c r="I139" s="42">
        <f>euref_generation_EXIOBASE!I118</f>
        <v>26253.476832228607</v>
      </c>
      <c r="J139" s="42">
        <f>euref_generation_EXIOBASE!J118</f>
        <v>28898.35528360754</v>
      </c>
      <c r="K139" s="42">
        <f>euref_generation_EXIOBASE!K118</f>
        <v>28904.813716988599</v>
      </c>
      <c r="L139" s="42">
        <f>xdet2015_el!A139</f>
        <v>5780.1713614313603</v>
      </c>
      <c r="M139" s="42">
        <f t="shared" si="18"/>
        <v>7769.6573095502172</v>
      </c>
      <c r="N139" s="42">
        <f t="shared" si="19"/>
        <v>11034.596841348595</v>
      </c>
      <c r="O139" s="42">
        <f t="shared" si="20"/>
        <v>11137.679463335304</v>
      </c>
      <c r="P139" s="42">
        <f t="shared" si="21"/>
        <v>11257.337156336975</v>
      </c>
      <c r="Q139" s="42">
        <f t="shared" si="22"/>
        <v>14435.416101580458</v>
      </c>
      <c r="R139" s="42">
        <f t="shared" si="23"/>
        <v>15889.696661360989</v>
      </c>
      <c r="S139" s="42">
        <f t="shared" si="24"/>
        <v>15893.247816654273</v>
      </c>
      <c r="T139" s="42">
        <f>euref_capacity_EXIOBASE!D118</f>
        <v>1248.5936799999997</v>
      </c>
      <c r="U139" s="42">
        <f>euref_capacity_EXIOBASE!E118</f>
        <v>2893.8347427938702</v>
      </c>
      <c r="V139" s="42">
        <f>euref_capacity_EXIOBASE!F118</f>
        <v>3296.1922253642597</v>
      </c>
      <c r="W139" s="42">
        <f>euref_capacity_EXIOBASE!G118</f>
        <v>3431.248925885659</v>
      </c>
      <c r="X139" s="42">
        <f>euref_capacity_EXIOBASE!H118</f>
        <v>3460.6337134417608</v>
      </c>
      <c r="Y139" s="42">
        <f>euref_capacity_EXIOBASE!I118</f>
        <v>3508.2020085683766</v>
      </c>
      <c r="Z139" s="42">
        <f>euref_capacity_EXIOBASE!J118</f>
        <v>3598.0882214959897</v>
      </c>
      <c r="AA139" s="42">
        <f>euref_capacity_EXIOBASE!K118</f>
        <v>3635.8212969923343</v>
      </c>
      <c r="AB139" s="42">
        <f>capacity!T139+T139/gfcf_lifespan!C$9</f>
        <v>78.238747200000063</v>
      </c>
      <c r="AC139" s="42">
        <f>MAX((U139-T139),0)/5+U139/gfcf_lifespan!D$9</f>
        <v>444.80160227052886</v>
      </c>
      <c r="AD139" s="42">
        <f>MAX((V139-U139),0)/5+V139/gfcf_lifespan!E$9</f>
        <v>212.31918552864829</v>
      </c>
      <c r="AE139" s="42">
        <f>MAX((W139-V139),0)/5+W139/gfcf_lifespan!F$9</f>
        <v>164.26129713970622</v>
      </c>
      <c r="AF139" s="42">
        <f>MAX((X139-W139),0)/5+X139/gfcf_lifespan!G$9</f>
        <v>144.30230604889081</v>
      </c>
      <c r="AG139" s="42">
        <f>MAX((Y139-X139),0)/5+Y139/gfcf_lifespan!H$9</f>
        <v>149.84173936805823</v>
      </c>
      <c r="AH139" s="42">
        <f>MAX((Z139-Y139),0)/5+Z139/gfcf_lifespan!I$9</f>
        <v>161.90077144536221</v>
      </c>
      <c r="AI139" s="42">
        <f>MAX((AA139-Z139),0)/5+AA139/gfcf_lifespan!J$9</f>
        <v>152.97946697896228</v>
      </c>
    </row>
    <row r="140" spans="1:35" ht="15" customHeight="1" x14ac:dyDescent="0.25">
      <c r="A140" s="9" t="s">
        <v>15</v>
      </c>
      <c r="B140" s="9" t="s">
        <v>80</v>
      </c>
      <c r="C140" s="9" t="s">
        <v>85</v>
      </c>
      <c r="D140" s="42">
        <f>euref_generation_EXIOBASE!D119*generation!$L140/(generation!$L$140+generation!$L$141)</f>
        <v>4210.5763070854009</v>
      </c>
      <c r="E140" s="42">
        <f>euref_generation_EXIOBASE!E119*generation!$L140/(generation!$L$140+generation!$L$141)</f>
        <v>15463.503839625428</v>
      </c>
      <c r="F140" s="42">
        <f>euref_generation_EXIOBASE!F119*generation!$L140/(generation!$L$140+generation!$L$141)</f>
        <v>19206.155245809285</v>
      </c>
      <c r="G140" s="42">
        <f>euref_generation_EXIOBASE!G119*generation!$L140/(generation!$L$140+generation!$L$141)</f>
        <v>20094.239003680337</v>
      </c>
      <c r="H140" s="42">
        <f>euref_generation_EXIOBASE!H119*generation!$L140/(generation!$L$140+generation!$L$141)</f>
        <v>20494.006871869573</v>
      </c>
      <c r="I140" s="42">
        <f>euref_generation_EXIOBASE!I119*generation!$L140/(generation!$L$140+generation!$L$141)</f>
        <v>25091.482241800768</v>
      </c>
      <c r="J140" s="42">
        <f>euref_generation_EXIOBASE!J119*generation!$L140/(generation!$L$140+generation!$L$141)</f>
        <v>28538.25440180401</v>
      </c>
      <c r="K140" s="42">
        <f>euref_generation_EXIOBASE!K119*generation!$L140/(generation!$L$140+generation!$L$141)</f>
        <v>37782.650662280263</v>
      </c>
      <c r="L140" s="42">
        <f>xdet2015_el!A140</f>
        <v>69.705579914365003</v>
      </c>
      <c r="M140" s="42">
        <f t="shared" si="18"/>
        <v>255.9964299507559</v>
      </c>
      <c r="N140" s="42">
        <f t="shared" si="19"/>
        <v>317.9555699018249</v>
      </c>
      <c r="O140" s="42">
        <f t="shared" si="20"/>
        <v>332.65768876635178</v>
      </c>
      <c r="P140" s="42">
        <f t="shared" si="21"/>
        <v>339.27579732226798</v>
      </c>
      <c r="Q140" s="42">
        <f t="shared" si="22"/>
        <v>415.38644428140026</v>
      </c>
      <c r="R140" s="42">
        <f t="shared" si="23"/>
        <v>472.44733920958743</v>
      </c>
      <c r="S140" s="42">
        <f t="shared" si="24"/>
        <v>625.48719772262177</v>
      </c>
      <c r="T140" s="42">
        <f>euref_capacity_EXIOBASE!D119*capacity!$L140/(capacity!$L$140+capacity!$L$141)</f>
        <v>2915.4580942448192</v>
      </c>
      <c r="U140" s="42">
        <f>euref_capacity_EXIOBASE!E119*capacity!$L140/(capacity!$L$140+capacity!$L$141)</f>
        <v>9814.441396992459</v>
      </c>
      <c r="V140" s="42">
        <f>euref_capacity_EXIOBASE!F119*capacity!$L140/(capacity!$L$140+capacity!$L$141)</f>
        <v>11724.437623974889</v>
      </c>
      <c r="W140" s="42">
        <f>euref_capacity_EXIOBASE!G119*capacity!$L140/(capacity!$L$140+capacity!$L$141)</f>
        <v>12130.678659898171</v>
      </c>
      <c r="X140" s="42">
        <f>euref_capacity_EXIOBASE!H119*capacity!$L140/(capacity!$L$140+capacity!$L$141)</f>
        <v>12297.954380572459</v>
      </c>
      <c r="Y140" s="42">
        <f>euref_capacity_EXIOBASE!I119*capacity!$L140/(capacity!$L$140+capacity!$L$141)</f>
        <v>15222.12941093991</v>
      </c>
      <c r="Z140" s="42">
        <f>euref_capacity_EXIOBASE!J119*capacity!$L140/(capacity!$L$140+capacity!$L$141)</f>
        <v>16876.846138943511</v>
      </c>
      <c r="AA140" s="42">
        <f>euref_capacity_EXIOBASE!K119*capacity!$L140/(capacity!$L$140+capacity!$L$141)</f>
        <v>21602.466838909346</v>
      </c>
      <c r="AB140" s="42">
        <f>capacity!T140+T140/gfcf_lifespan!C$10</f>
        <v>923.28732376979269</v>
      </c>
      <c r="AC140" s="42">
        <f>MAX((U140-T140),0)/5+U140/gfcf_lifespan!D$10</f>
        <v>1772.3743164292264</v>
      </c>
      <c r="AD140" s="42">
        <f>MAX((V140-U140),0)/5+V140/gfcf_lifespan!E$10</f>
        <v>850.9767503554815</v>
      </c>
      <c r="AE140" s="42">
        <f>MAX((W140-V140),0)/5+W140/gfcf_lifespan!F$10</f>
        <v>566.47535358058315</v>
      </c>
      <c r="AF140" s="42">
        <f>MAX((X140-W140),0)/5+X140/gfcf_lifespan!G$10</f>
        <v>525.37331935775592</v>
      </c>
      <c r="AG140" s="42">
        <f>MAX((Y140-X140),0)/5+Y140/gfcf_lifespan!H$10</f>
        <v>1193.7201825110865</v>
      </c>
      <c r="AH140" s="42">
        <f>MAX((Z140-Y140),0)/5+Z140/gfcf_lifespan!I$10</f>
        <v>1006.0171911584607</v>
      </c>
      <c r="AI140" s="42">
        <f>MAX((AA140-Z140),0)/5+AA140/gfcf_lifespan!J$10</f>
        <v>1809.2228135495409</v>
      </c>
    </row>
    <row r="141" spans="1:35" ht="15" customHeight="1" x14ac:dyDescent="0.25">
      <c r="A141" s="9" t="s">
        <v>15</v>
      </c>
      <c r="B141" s="9" t="s">
        <v>81</v>
      </c>
      <c r="C141" s="9" t="s">
        <v>86</v>
      </c>
      <c r="D141" s="42">
        <f>euref_generation_EXIOBASE!D119*generation!$L141/(generation!$L$140+generation!$L$141)</f>
        <v>4390.7521855162595</v>
      </c>
      <c r="E141" s="42">
        <f>euref_generation_EXIOBASE!E119*generation!$L141/(generation!$L$140+generation!$L$141)</f>
        <v>16125.206700403663</v>
      </c>
      <c r="F141" s="42">
        <f>euref_generation_EXIOBASE!F119*generation!$L141/(generation!$L$140+generation!$L$141)</f>
        <v>20028.010887487111</v>
      </c>
      <c r="G141" s="42">
        <f>euref_generation_EXIOBASE!G119*generation!$L141/(generation!$L$140+generation!$L$141)</f>
        <v>20954.09687106901</v>
      </c>
      <c r="H141" s="42">
        <f>euref_generation_EXIOBASE!H119*generation!$L141/(generation!$L$140+generation!$L$141)</f>
        <v>21370.971311272679</v>
      </c>
      <c r="I141" s="42">
        <f>euref_generation_EXIOBASE!I119*generation!$L141/(generation!$L$140+generation!$L$141)</f>
        <v>26165.178459214334</v>
      </c>
      <c r="J141" s="42">
        <f>euref_generation_EXIOBASE!J119*generation!$L141/(generation!$L$140+generation!$L$141)</f>
        <v>29759.442353457031</v>
      </c>
      <c r="K141" s="42">
        <f>euref_generation_EXIOBASE!K119*generation!$L141/(generation!$L$140+generation!$L$141)</f>
        <v>39399.41800623438</v>
      </c>
      <c r="L141" s="42">
        <f>xdet2015_el!A141</f>
        <v>72.688369721895398</v>
      </c>
      <c r="M141" s="42">
        <f t="shared" si="18"/>
        <v>266.9508405296416</v>
      </c>
      <c r="N141" s="42">
        <f t="shared" si="19"/>
        <v>331.56129033791916</v>
      </c>
      <c r="O141" s="42">
        <f t="shared" si="20"/>
        <v>346.8925314384577</v>
      </c>
      <c r="P141" s="42">
        <f t="shared" si="21"/>
        <v>353.79383721861285</v>
      </c>
      <c r="Q141" s="42">
        <f t="shared" si="22"/>
        <v>433.16135489416632</v>
      </c>
      <c r="R141" s="42">
        <f t="shared" si="23"/>
        <v>492.6639575882088</v>
      </c>
      <c r="S141" s="42">
        <f t="shared" si="24"/>
        <v>652.25258494699949</v>
      </c>
      <c r="T141" s="42">
        <f>euref_capacity_EXIOBASE!D119*capacity!$L141/(capacity!$L$140+capacity!$L$141)</f>
        <v>3184.7119057551809</v>
      </c>
      <c r="U141" s="42">
        <f>euref_capacity_EXIOBASE!E119*capacity!$L141/(capacity!$L$140+capacity!$L$141)</f>
        <v>10720.842953304244</v>
      </c>
      <c r="V141" s="42">
        <f>euref_capacity_EXIOBASE!F119*capacity!$L141/(capacity!$L$140+capacity!$L$141)</f>
        <v>12807.23470629359</v>
      </c>
      <c r="W141" s="42">
        <f>euref_capacity_EXIOBASE!G119*capacity!$L141/(capacity!$L$140+capacity!$L$141)</f>
        <v>13250.993670370315</v>
      </c>
      <c r="X141" s="42">
        <f>euref_capacity_EXIOBASE!H119*capacity!$L141/(capacity!$L$140+capacity!$L$141)</f>
        <v>13433.717949696023</v>
      </c>
      <c r="Y141" s="42">
        <f>euref_capacity_EXIOBASE!I119*capacity!$L141/(capacity!$L$140+capacity!$L$141)</f>
        <v>16627.951834280622</v>
      </c>
      <c r="Z141" s="42">
        <f>euref_capacity_EXIOBASE!J119*capacity!$L141/(capacity!$L$140+capacity!$L$141)</f>
        <v>18435.488040933022</v>
      </c>
      <c r="AA141" s="42">
        <f>euref_capacity_EXIOBASE!K119*capacity!$L141/(capacity!$L$140+capacity!$L$141)</f>
        <v>23597.538058037662</v>
      </c>
      <c r="AB141" s="42">
        <f>capacity!T141+T141/gfcf_lifespan!C$11</f>
        <v>423.81947623020727</v>
      </c>
      <c r="AC141" s="42">
        <f>MAX((U141-T141),0)/5+U141/gfcf_lifespan!D$11</f>
        <v>1936.0599276419823</v>
      </c>
      <c r="AD141" s="42">
        <f>MAX((V141-U141),0)/5+V141/gfcf_lifespan!E$11</f>
        <v>929.56773884961285</v>
      </c>
      <c r="AE141" s="42">
        <f>MAX((W141-V141),0)/5+W141/gfcf_lifespan!F$11</f>
        <v>618.79153963015767</v>
      </c>
      <c r="AF141" s="42">
        <f>MAX((X141-W141),0)/5+X141/gfcf_lifespan!G$11</f>
        <v>573.89357385298263</v>
      </c>
      <c r="AG141" s="42">
        <f>MAX((Y141-X141),0)/5+Y141/gfcf_lifespan!H$11</f>
        <v>1303.9648502881446</v>
      </c>
      <c r="AH141" s="42">
        <f>MAX((Z141-Y141),0)/5+Z141/gfcf_lifespan!I$11</f>
        <v>1098.9267629678006</v>
      </c>
      <c r="AI141" s="42">
        <f>MAX((AA141-Z141),0)/5+AA141/gfcf_lifespan!J$11</f>
        <v>1976.3115257424347</v>
      </c>
    </row>
    <row r="142" spans="1:35" ht="15" customHeight="1" x14ac:dyDescent="0.25">
      <c r="A142" s="9" t="s">
        <v>15</v>
      </c>
      <c r="B142" s="9" t="s">
        <v>41</v>
      </c>
      <c r="C142" s="9" t="s">
        <v>42</v>
      </c>
      <c r="D142" s="42">
        <f>euref_generation_EXIOBASE!D120</f>
        <v>0</v>
      </c>
      <c r="E142" s="42">
        <f>euref_generation_EXIOBASE!E120</f>
        <v>0</v>
      </c>
      <c r="F142" s="42">
        <f>euref_generation_EXIOBASE!F120</f>
        <v>0</v>
      </c>
      <c r="G142" s="42">
        <f>euref_generation_EXIOBASE!G120</f>
        <v>0</v>
      </c>
      <c r="H142" s="42">
        <f>euref_generation_EXIOBASE!H120</f>
        <v>0</v>
      </c>
      <c r="I142" s="42">
        <f>euref_generation_EXIOBASE!I120</f>
        <v>0</v>
      </c>
      <c r="J142" s="42">
        <f>euref_generation_EXIOBASE!J120</f>
        <v>0</v>
      </c>
      <c r="K142" s="42">
        <f>euref_generation_EXIOBASE!K120</f>
        <v>0</v>
      </c>
      <c r="L142" s="42">
        <f>xdet2015_el!A142</f>
        <v>0</v>
      </c>
      <c r="M142" s="42">
        <f t="shared" si="18"/>
        <v>0</v>
      </c>
      <c r="N142" s="42">
        <f t="shared" si="19"/>
        <v>0</v>
      </c>
      <c r="O142" s="42">
        <f t="shared" si="20"/>
        <v>0</v>
      </c>
      <c r="P142" s="42">
        <f t="shared" si="21"/>
        <v>0</v>
      </c>
      <c r="Q142" s="42">
        <f t="shared" si="22"/>
        <v>0</v>
      </c>
      <c r="R142" s="42">
        <f t="shared" si="23"/>
        <v>0</v>
      </c>
      <c r="S142" s="42">
        <f t="shared" si="24"/>
        <v>0</v>
      </c>
      <c r="T142" s="42">
        <f>euref_capacity_EXIOBASE!D120</f>
        <v>0</v>
      </c>
      <c r="U142" s="42">
        <f>euref_capacity_EXIOBASE!E120</f>
        <v>0</v>
      </c>
      <c r="V142" s="42">
        <f>euref_capacity_EXIOBASE!F120</f>
        <v>0</v>
      </c>
      <c r="W142" s="42">
        <f>euref_capacity_EXIOBASE!G120</f>
        <v>0</v>
      </c>
      <c r="X142" s="42">
        <f>euref_capacity_EXIOBASE!H120</f>
        <v>0</v>
      </c>
      <c r="Y142" s="42">
        <f>euref_capacity_EXIOBASE!I120</f>
        <v>0</v>
      </c>
      <c r="Z142" s="42">
        <f>euref_capacity_EXIOBASE!J120</f>
        <v>0</v>
      </c>
      <c r="AA142" s="42">
        <f>euref_capacity_EXIOBASE!K120</f>
        <v>0</v>
      </c>
      <c r="AB142" s="42">
        <f>capacity!T142+T142/gfcf_lifespan!C$12</f>
        <v>0</v>
      </c>
      <c r="AC142" s="42">
        <f>MAX((U142-T142),0)/5+U142/gfcf_lifespan!D$12</f>
        <v>0</v>
      </c>
      <c r="AD142" s="42">
        <f>MAX((V142-U142),0)/5+V142/gfcf_lifespan!E$12</f>
        <v>0</v>
      </c>
      <c r="AE142" s="42">
        <f>MAX((W142-V142),0)/5+W142/gfcf_lifespan!F$12</f>
        <v>0</v>
      </c>
      <c r="AF142" s="42">
        <f>MAX((X142-W142),0)/5+X142/gfcf_lifespan!G$12</f>
        <v>0</v>
      </c>
      <c r="AG142" s="42">
        <f>MAX((Y142-X142),0)/5+Y142/gfcf_lifespan!H$12</f>
        <v>0</v>
      </c>
      <c r="AH142" s="42">
        <f>MAX((Z142-Y142),0)/5+Z142/gfcf_lifespan!I$12</f>
        <v>0</v>
      </c>
      <c r="AI142" s="42">
        <f>MAX((AA142-Z142),0)/5+AA142/gfcf_lifespan!J$12</f>
        <v>0</v>
      </c>
    </row>
    <row r="143" spans="1:35" ht="15" customHeight="1" x14ac:dyDescent="0.25">
      <c r="A143" s="9" t="s">
        <v>15</v>
      </c>
      <c r="B143" s="9" t="s">
        <v>43</v>
      </c>
      <c r="C143" s="9" t="s">
        <v>44</v>
      </c>
      <c r="D143" s="42">
        <f>euref_generation_EXIOBASE!D121</f>
        <v>398.70958474308679</v>
      </c>
      <c r="E143" s="42">
        <f>euref_generation_EXIOBASE!E121</f>
        <v>658.18054164528166</v>
      </c>
      <c r="F143" s="42">
        <f>euref_generation_EXIOBASE!F121</f>
        <v>1008.2669508302384</v>
      </c>
      <c r="G143" s="42">
        <f>euref_generation_EXIOBASE!G121</f>
        <v>1691.9010048124305</v>
      </c>
      <c r="H143" s="42">
        <f>euref_generation_EXIOBASE!H121</f>
        <v>2778.6961784629425</v>
      </c>
      <c r="I143" s="42">
        <f>euref_generation_EXIOBASE!I121</f>
        <v>4346.9969850317148</v>
      </c>
      <c r="J143" s="42">
        <f>euref_generation_EXIOBASE!J121</f>
        <v>5555.3367682613889</v>
      </c>
      <c r="K143" s="42">
        <f>euref_generation_EXIOBASE!K121</f>
        <v>5822.2561109023654</v>
      </c>
      <c r="L143" s="42">
        <f>xdet2015_el!A143</f>
        <v>106.312481668085</v>
      </c>
      <c r="M143" s="42">
        <f t="shared" si="18"/>
        <v>175.49818074486987</v>
      </c>
      <c r="N143" s="42">
        <f t="shared" si="19"/>
        <v>268.84571083422964</v>
      </c>
      <c r="O143" s="42">
        <f t="shared" si="20"/>
        <v>451.13085173068407</v>
      </c>
      <c r="P143" s="42">
        <f t="shared" si="21"/>
        <v>740.9154377975899</v>
      </c>
      <c r="Q143" s="42">
        <f t="shared" si="22"/>
        <v>1159.089359690689</v>
      </c>
      <c r="R143" s="42">
        <f t="shared" si="23"/>
        <v>1481.282770556892</v>
      </c>
      <c r="S143" s="42">
        <f t="shared" si="24"/>
        <v>1552.4545176310464</v>
      </c>
      <c r="T143" s="42">
        <f>euref_capacity_EXIOBASE!D121</f>
        <v>225.18792647115231</v>
      </c>
      <c r="U143" s="42">
        <f>euref_capacity_EXIOBASE!E121</f>
        <v>360.33242421414502</v>
      </c>
      <c r="V143" s="42">
        <f>euref_capacity_EXIOBASE!F121</f>
        <v>534.2002992227433</v>
      </c>
      <c r="W143" s="42">
        <f>euref_capacity_EXIOBASE!G121</f>
        <v>854.82317937065409</v>
      </c>
      <c r="X143" s="42">
        <f>euref_capacity_EXIOBASE!H121</f>
        <v>1344.1201923190029</v>
      </c>
      <c r="Y143" s="42">
        <f>euref_capacity_EXIOBASE!I121</f>
        <v>2023.0189602356404</v>
      </c>
      <c r="Z143" s="42">
        <f>euref_capacity_EXIOBASE!J121</f>
        <v>2527.6197295004117</v>
      </c>
      <c r="AA143" s="42">
        <f>euref_capacity_EXIOBASE!K121</f>
        <v>2635.2821619760412</v>
      </c>
      <c r="AB143" s="42">
        <f>capacity!T143+T143/gfcf_lifespan!C$13</f>
        <v>11.259396323557615</v>
      </c>
      <c r="AC143" s="42">
        <f>MAX((U143-T143),0)/5+U143/gfcf_lifespan!D$13</f>
        <v>45.045520759305788</v>
      </c>
      <c r="AD143" s="42">
        <f>MAX((V143-U143),0)/5+V143/gfcf_lifespan!E$13</f>
        <v>61.483589962856826</v>
      </c>
      <c r="AE143" s="42">
        <f>MAX((W143-V143),0)/5+W143/gfcf_lifespan!F$13</f>
        <v>106.86573499811486</v>
      </c>
      <c r="AF143" s="42">
        <f>MAX((X143-W143),0)/5+X143/gfcf_lifespan!G$13</f>
        <v>165.06541220561991</v>
      </c>
      <c r="AG143" s="42">
        <f>MAX((Y143-X143),0)/5+Y143/gfcf_lifespan!H$13</f>
        <v>236.93070159510953</v>
      </c>
      <c r="AH143" s="42">
        <f>MAX((Z143-Y143),0)/5+Z143/gfcf_lifespan!I$13</f>
        <v>227.30114032797485</v>
      </c>
      <c r="AI143" s="42">
        <f>MAX((AA143-Z143),0)/5+AA143/gfcf_lifespan!J$13</f>
        <v>153.29659459392795</v>
      </c>
    </row>
    <row r="144" spans="1:35" ht="15" customHeight="1" x14ac:dyDescent="0.25">
      <c r="A144" s="9" t="s">
        <v>15</v>
      </c>
      <c r="B144" s="9" t="s">
        <v>45</v>
      </c>
      <c r="C144" s="9" t="s">
        <v>46</v>
      </c>
      <c r="D144" s="42">
        <f>euref_generation_EXIOBASE!D122</f>
        <v>75.206415256914298</v>
      </c>
      <c r="E144" s="42">
        <f>euref_generation_EXIOBASE!E122</f>
        <v>124.14900725522149</v>
      </c>
      <c r="F144" s="42">
        <f>euref_generation_EXIOBASE!F122</f>
        <v>190.18389799388058</v>
      </c>
      <c r="G144" s="42">
        <f>euref_generation_EXIOBASE!G122</f>
        <v>319.13406251195079</v>
      </c>
      <c r="H144" s="42">
        <f>euref_generation_EXIOBASE!H122</f>
        <v>524.13031105068842</v>
      </c>
      <c r="I144" s="42">
        <f>euref_generation_EXIOBASE!I122</f>
        <v>819.95034202025931</v>
      </c>
      <c r="J144" s="42">
        <f>euref_generation_EXIOBASE!J122</f>
        <v>1047.8728876183968</v>
      </c>
      <c r="K144" s="42">
        <f>euref_generation_EXIOBASE!K122</f>
        <v>1098.2204280109734</v>
      </c>
      <c r="L144" s="42">
        <f>xdet2015_el!A144</f>
        <v>0</v>
      </c>
      <c r="M144" s="44">
        <f t="shared" ref="M144:S144" si="25">IFERROR($L209*E144/$D209,0)</f>
        <v>10.300745712426899</v>
      </c>
      <c r="N144" s="44">
        <f t="shared" si="25"/>
        <v>15.779715159588651</v>
      </c>
      <c r="O144" s="44">
        <f t="shared" si="25"/>
        <v>26.478816857160943</v>
      </c>
      <c r="P144" s="44">
        <f t="shared" si="25"/>
        <v>43.487524980440675</v>
      </c>
      <c r="Q144" s="44">
        <f t="shared" si="25"/>
        <v>68.031957376871631</v>
      </c>
      <c r="R144" s="44">
        <f t="shared" si="25"/>
        <v>86.942879310455581</v>
      </c>
      <c r="S144" s="44">
        <f t="shared" si="25"/>
        <v>91.12025633743346</v>
      </c>
      <c r="T144" s="42">
        <f>euref_capacity_EXIOBASE!D122</f>
        <v>16.812073528847669</v>
      </c>
      <c r="U144" s="42">
        <f>euref_capacity_EXIOBASE!E122</f>
        <v>26.901687429020257</v>
      </c>
      <c r="V144" s="42">
        <f>euref_capacity_EXIOBASE!F122</f>
        <v>39.882310079424698</v>
      </c>
      <c r="W144" s="42">
        <f>euref_capacity_EXIOBASE!G122</f>
        <v>63.819363546490216</v>
      </c>
      <c r="X144" s="42">
        <f>euref_capacity_EXIOBASE!H122</f>
        <v>100.34928541238108</v>
      </c>
      <c r="Y144" s="42">
        <f>euref_capacity_EXIOBASE!I122</f>
        <v>151.03448947158162</v>
      </c>
      <c r="Z144" s="42">
        <f>euref_capacity_EXIOBASE!J122</f>
        <v>188.70695872218863</v>
      </c>
      <c r="AA144" s="42">
        <f>euref_capacity_EXIOBASE!K122</f>
        <v>196.74481740954923</v>
      </c>
      <c r="AB144" s="42">
        <f>capacity!T144+T144/gfcf_lifespan!C$14</f>
        <v>0.56040245096158903</v>
      </c>
      <c r="AC144" s="42">
        <f>MAX((U144-T144),0)/5+U144/gfcf_lifespan!D$14</f>
        <v>2.9146456943351926</v>
      </c>
      <c r="AD144" s="42">
        <f>MAX((V144-U144),0)/5+V144/gfcf_lifespan!E$14</f>
        <v>3.9255348660617115</v>
      </c>
      <c r="AE144" s="42">
        <f>MAX((W144-V144),0)/5+W144/gfcf_lifespan!F$14</f>
        <v>6.9147228116294439</v>
      </c>
      <c r="AF144" s="42">
        <f>MAX((X144-W144),0)/5+X144/gfcf_lifespan!G$14</f>
        <v>10.650960553590874</v>
      </c>
      <c r="AG144" s="42">
        <f>MAX((Y144-X144),0)/5+Y144/gfcf_lifespan!H$14</f>
        <v>15.171523794226163</v>
      </c>
      <c r="AH144" s="42">
        <f>MAX((Z144-Y144),0)/5+Z144/gfcf_lifespan!I$14</f>
        <v>13.82472580752769</v>
      </c>
      <c r="AI144" s="42">
        <f>MAX((AA144-Z144),0)/5+AA144/gfcf_lifespan!J$14</f>
        <v>8.1657323177904271</v>
      </c>
    </row>
    <row r="145" spans="1:35" ht="15" customHeight="1" x14ac:dyDescent="0.25">
      <c r="A145" s="9" t="s">
        <v>47</v>
      </c>
      <c r="B145" s="9" t="s">
        <v>29</v>
      </c>
      <c r="C145" s="9" t="s">
        <v>30</v>
      </c>
      <c r="D145" s="42">
        <f>euref_generation_EXIOBASE!D123</f>
        <v>26751.427601696563</v>
      </c>
      <c r="E145" s="42">
        <f>euref_generation_EXIOBASE!E123</f>
        <v>22885.123259353721</v>
      </c>
      <c r="F145" s="42">
        <f>euref_generation_EXIOBASE!F123</f>
        <v>19611.489106236408</v>
      </c>
      <c r="G145" s="42">
        <f>euref_generation_EXIOBASE!G123</f>
        <v>11963.253590267987</v>
      </c>
      <c r="H145" s="42">
        <f>euref_generation_EXIOBASE!H123</f>
        <v>12644.436565981399</v>
      </c>
      <c r="I145" s="42">
        <f>euref_generation_EXIOBASE!I123</f>
        <v>9364.0614956446989</v>
      </c>
      <c r="J145" s="42">
        <f>euref_generation_EXIOBASE!J123</f>
        <v>1821.4916559871513</v>
      </c>
      <c r="K145" s="42">
        <f>euref_generation_EXIOBASE!K123</f>
        <v>0</v>
      </c>
      <c r="L145" s="42">
        <f>xdet2015_el!A145</f>
        <v>2275.2684296522998</v>
      </c>
      <c r="M145" s="42">
        <f t="shared" si="18"/>
        <v>1946.4306442250138</v>
      </c>
      <c r="N145" s="42">
        <f t="shared" si="19"/>
        <v>1668.0007768654493</v>
      </c>
      <c r="O145" s="42">
        <f t="shared" si="20"/>
        <v>1017.5013317096775</v>
      </c>
      <c r="P145" s="42">
        <f t="shared" si="21"/>
        <v>1075.4374591767232</v>
      </c>
      <c r="Q145" s="42">
        <f t="shared" si="22"/>
        <v>796.43426181157827</v>
      </c>
      <c r="R145" s="42">
        <f t="shared" si="23"/>
        <v>154.92191749347305</v>
      </c>
      <c r="S145" s="42">
        <f t="shared" si="24"/>
        <v>0</v>
      </c>
      <c r="T145" s="42">
        <f>euref_capacity_EXIOBASE!D123</f>
        <v>3923.3</v>
      </c>
      <c r="U145" s="42">
        <f>euref_capacity_EXIOBASE!E123</f>
        <v>3030.044656205388</v>
      </c>
      <c r="V145" s="42">
        <f>euref_capacity_EXIOBASE!F123</f>
        <v>3099.8970831604124</v>
      </c>
      <c r="W145" s="42">
        <f>euref_capacity_EXIOBASE!G123</f>
        <v>2844.9114274242452</v>
      </c>
      <c r="X145" s="42">
        <f>euref_capacity_EXIOBASE!H123</f>
        <v>2833.6206324481027</v>
      </c>
      <c r="Y145" s="42">
        <f>euref_capacity_EXIOBASE!I123</f>
        <v>2833.6206324481027</v>
      </c>
      <c r="Z145" s="42">
        <f>euref_capacity_EXIOBASE!J123</f>
        <v>1404.620632448102</v>
      </c>
      <c r="AA145" s="42">
        <f>euref_capacity_EXIOBASE!K123</f>
        <v>832.62063244810224</v>
      </c>
      <c r="AB145" s="42">
        <f>capacity!T145+T145/gfcf_lifespan!C$2</f>
        <v>101.08250000000001</v>
      </c>
      <c r="AC145" s="42">
        <f>MAX((U145-T145),0)/5+U145/gfcf_lifespan!D$2</f>
        <v>75.751116405134695</v>
      </c>
      <c r="AD145" s="42">
        <f>MAX((V145-U145),0)/5+V145/gfcf_lifespan!E$2</f>
        <v>91.467912470015179</v>
      </c>
      <c r="AE145" s="42">
        <f>MAX((W145-V145),0)/5+W145/gfcf_lifespan!F$2</f>
        <v>71.122785685606132</v>
      </c>
      <c r="AF145" s="42">
        <f>MAX((X145-W145),0)/5+X145/gfcf_lifespan!G$2</f>
        <v>70.840515811202565</v>
      </c>
      <c r="AG145" s="42">
        <f>MAX((Y145-X145),0)/5+Y145/gfcf_lifespan!H$2</f>
        <v>70.840515811202565</v>
      </c>
      <c r="AH145" s="42">
        <f>MAX((Z145-Y145),0)/5+Z145/gfcf_lifespan!I$2</f>
        <v>35.115515811202549</v>
      </c>
      <c r="AI145" s="42">
        <f>MAX((AA145-Z145),0)/5+AA145/gfcf_lifespan!J$2</f>
        <v>20.815515811202555</v>
      </c>
    </row>
    <row r="146" spans="1:35" ht="15" customHeight="1" x14ac:dyDescent="0.25">
      <c r="A146" s="9" t="s">
        <v>47</v>
      </c>
      <c r="B146" s="9" t="s">
        <v>31</v>
      </c>
      <c r="C146" s="9" t="s">
        <v>32</v>
      </c>
      <c r="D146" s="42">
        <f>euref_generation_EXIOBASE!D124</f>
        <v>8816.7107257524149</v>
      </c>
      <c r="E146" s="42">
        <f>euref_generation_EXIOBASE!E124</f>
        <v>13839.743502759491</v>
      </c>
      <c r="F146" s="42">
        <f>euref_generation_EXIOBASE!F124</f>
        <v>11443.701953565807</v>
      </c>
      <c r="G146" s="42">
        <f>euref_generation_EXIOBASE!G124</f>
        <v>11285.962616021137</v>
      </c>
      <c r="H146" s="42">
        <f>euref_generation_EXIOBASE!H124</f>
        <v>11389.308253689644</v>
      </c>
      <c r="I146" s="42">
        <f>euref_generation_EXIOBASE!I124</f>
        <v>11642.451332680881</v>
      </c>
      <c r="J146" s="42">
        <f>euref_generation_EXIOBASE!J124</f>
        <v>12619.69679293158</v>
      </c>
      <c r="K146" s="42">
        <f>euref_generation_EXIOBASE!K124</f>
        <v>12576.469367992468</v>
      </c>
      <c r="L146" s="42">
        <f>xdet2015_el!A146</f>
        <v>813.74326252065703</v>
      </c>
      <c r="M146" s="42">
        <f t="shared" si="18"/>
        <v>1277.3468905461316</v>
      </c>
      <c r="N146" s="42">
        <f t="shared" si="19"/>
        <v>1056.2028916077377</v>
      </c>
      <c r="O146" s="42">
        <f t="shared" si="20"/>
        <v>1041.6442509588474</v>
      </c>
      <c r="P146" s="42">
        <f t="shared" si="21"/>
        <v>1051.1825945633407</v>
      </c>
      <c r="Q146" s="42">
        <f t="shared" si="22"/>
        <v>1074.5465770495955</v>
      </c>
      <c r="R146" s="42">
        <f t="shared" si="23"/>
        <v>1164.7419950284518</v>
      </c>
      <c r="S146" s="42">
        <f t="shared" si="24"/>
        <v>1160.7522955935392</v>
      </c>
      <c r="T146" s="42">
        <f>euref_capacity_EXIOBASE!D124</f>
        <v>5061.8678499999996</v>
      </c>
      <c r="U146" s="42">
        <f>euref_capacity_EXIOBASE!E124</f>
        <v>5305.937043104298</v>
      </c>
      <c r="V146" s="42">
        <f>euref_capacity_EXIOBASE!F124</f>
        <v>5272.4071506808823</v>
      </c>
      <c r="W146" s="42">
        <f>euref_capacity_EXIOBASE!G124</f>
        <v>4737.7001506808829</v>
      </c>
      <c r="X146" s="42">
        <f>euref_capacity_EXIOBASE!H124</f>
        <v>4417.8459787314023</v>
      </c>
      <c r="Y146" s="42">
        <f>euref_capacity_EXIOBASE!I124</f>
        <v>3827.0063711548182</v>
      </c>
      <c r="Z146" s="42">
        <f>euref_capacity_EXIOBASE!J124</f>
        <v>4416.2411503992607</v>
      </c>
      <c r="AA146" s="42">
        <f>euref_capacity_EXIOBASE!K124</f>
        <v>4897.3018067373296</v>
      </c>
      <c r="AB146" s="42">
        <f>capacity!T146+T146/gfcf_lifespan!C$3</f>
        <v>313.72892833333333</v>
      </c>
      <c r="AC146" s="42">
        <f>MAX((U146-T146),0)/5+U146/gfcf_lifespan!D$3</f>
        <v>225.6784067243363</v>
      </c>
      <c r="AD146" s="42">
        <f>MAX((V146-U146),0)/5+V146/gfcf_lifespan!E$3</f>
        <v>175.74690502269607</v>
      </c>
      <c r="AE146" s="42">
        <f>MAX((W146-V146),0)/5+W146/gfcf_lifespan!F$3</f>
        <v>157.92333835602943</v>
      </c>
      <c r="AF146" s="42">
        <f>MAX((X146-W146),0)/5+X146/gfcf_lifespan!G$3</f>
        <v>147.26153262438007</v>
      </c>
      <c r="AG146" s="42">
        <f>MAX((Y146-X146),0)/5+Y146/gfcf_lifespan!H$3</f>
        <v>127.56687903849394</v>
      </c>
      <c r="AH146" s="42">
        <f>MAX((Z146-Y146),0)/5+Z146/gfcf_lifespan!I$3</f>
        <v>265.05499419553053</v>
      </c>
      <c r="AI146" s="42">
        <f>MAX((AA146-Z146),0)/5+AA146/gfcf_lifespan!J$3</f>
        <v>259.45552482552478</v>
      </c>
    </row>
    <row r="147" spans="1:35" ht="15" customHeight="1" x14ac:dyDescent="0.25">
      <c r="A147" s="9" t="s">
        <v>47</v>
      </c>
      <c r="B147" s="9" t="s">
        <v>33</v>
      </c>
      <c r="C147" s="9" t="s">
        <v>34</v>
      </c>
      <c r="D147" s="42">
        <f>euref_generation_EXIOBASE!D125</f>
        <v>0</v>
      </c>
      <c r="E147" s="42">
        <f>euref_generation_EXIOBASE!E125</f>
        <v>0</v>
      </c>
      <c r="F147" s="42">
        <f>euref_generation_EXIOBASE!F125</f>
        <v>0</v>
      </c>
      <c r="G147" s="42">
        <f>euref_generation_EXIOBASE!G125</f>
        <v>0</v>
      </c>
      <c r="H147" s="42">
        <f>euref_generation_EXIOBASE!H125</f>
        <v>0</v>
      </c>
      <c r="I147" s="42">
        <f>euref_generation_EXIOBASE!I125</f>
        <v>0</v>
      </c>
      <c r="J147" s="42">
        <f>euref_generation_EXIOBASE!J125</f>
        <v>0</v>
      </c>
      <c r="K147" s="42">
        <f>euref_generation_EXIOBASE!K125</f>
        <v>0</v>
      </c>
      <c r="L147" s="42">
        <f>xdet2015_el!A147</f>
        <v>0</v>
      </c>
      <c r="M147" s="42">
        <f t="shared" si="18"/>
        <v>0</v>
      </c>
      <c r="N147" s="42">
        <f t="shared" si="19"/>
        <v>0</v>
      </c>
      <c r="O147" s="42">
        <f t="shared" si="20"/>
        <v>0</v>
      </c>
      <c r="P147" s="42">
        <f t="shared" si="21"/>
        <v>0</v>
      </c>
      <c r="Q147" s="42">
        <f t="shared" si="22"/>
        <v>0</v>
      </c>
      <c r="R147" s="42">
        <f t="shared" si="23"/>
        <v>0</v>
      </c>
      <c r="S147" s="42">
        <f t="shared" si="24"/>
        <v>0</v>
      </c>
      <c r="T147" s="42">
        <f>euref_capacity_EXIOBASE!D125</f>
        <v>0</v>
      </c>
      <c r="U147" s="42">
        <f>euref_capacity_EXIOBASE!E125</f>
        <v>0</v>
      </c>
      <c r="V147" s="42">
        <f>euref_capacity_EXIOBASE!F125</f>
        <v>0</v>
      </c>
      <c r="W147" s="42">
        <f>euref_capacity_EXIOBASE!G125</f>
        <v>0</v>
      </c>
      <c r="X147" s="42">
        <f>euref_capacity_EXIOBASE!H125</f>
        <v>0</v>
      </c>
      <c r="Y147" s="42">
        <f>euref_capacity_EXIOBASE!I125</f>
        <v>0</v>
      </c>
      <c r="Z147" s="42">
        <f>euref_capacity_EXIOBASE!J125</f>
        <v>0</v>
      </c>
      <c r="AA147" s="42">
        <f>euref_capacity_EXIOBASE!K125</f>
        <v>0</v>
      </c>
      <c r="AB147" s="42">
        <f>capacity!T147+T147/gfcf_lifespan!C$4</f>
        <v>0</v>
      </c>
      <c r="AC147" s="42">
        <f>MAX((U147-T147),0)/5+U147/gfcf_lifespan!D$4</f>
        <v>0</v>
      </c>
      <c r="AD147" s="42">
        <f>MAX((V147-U147),0)/5+V147/gfcf_lifespan!E$4</f>
        <v>0</v>
      </c>
      <c r="AE147" s="42">
        <f>MAX((W147-V147),0)/5+W147/gfcf_lifespan!F$4</f>
        <v>0</v>
      </c>
      <c r="AF147" s="42">
        <f>MAX((X147-W147),0)/5+X147/gfcf_lifespan!G$4</f>
        <v>0</v>
      </c>
      <c r="AG147" s="42">
        <f>MAX((Y147-X147),0)/5+Y147/gfcf_lifespan!H$4</f>
        <v>0</v>
      </c>
      <c r="AH147" s="42">
        <f>MAX((Z147-Y147),0)/5+Z147/gfcf_lifespan!I$4</f>
        <v>0</v>
      </c>
      <c r="AI147" s="42">
        <f>MAX((AA147-Z147),0)/5+AA147/gfcf_lifespan!J$4</f>
        <v>0</v>
      </c>
    </row>
    <row r="148" spans="1:35" ht="15" customHeight="1" x14ac:dyDescent="0.25">
      <c r="A148" s="9" t="s">
        <v>47</v>
      </c>
      <c r="B148" s="9" t="s">
        <v>35</v>
      </c>
      <c r="C148" s="9" t="s">
        <v>36</v>
      </c>
      <c r="D148" s="42">
        <f>euref_generation_EXIOBASE!D126</f>
        <v>5879.8912073408046</v>
      </c>
      <c r="E148" s="42">
        <f>euref_generation_EXIOBASE!E126</f>
        <v>5901.2637318042689</v>
      </c>
      <c r="F148" s="42">
        <f>euref_generation_EXIOBASE!F126</f>
        <v>5552.2488181965837</v>
      </c>
      <c r="G148" s="42">
        <f>euref_generation_EXIOBASE!G126</f>
        <v>5577.6967482772743</v>
      </c>
      <c r="H148" s="42">
        <f>euref_generation_EXIOBASE!H126</f>
        <v>5630.972224469182</v>
      </c>
      <c r="I148" s="42">
        <f>euref_generation_EXIOBASE!I126</f>
        <v>5618.4118389047208</v>
      </c>
      <c r="J148" s="42">
        <f>euref_generation_EXIOBASE!J126</f>
        <v>5609.3536485013228</v>
      </c>
      <c r="K148" s="42">
        <f>euref_generation_EXIOBASE!K126</f>
        <v>5607.0798135592095</v>
      </c>
      <c r="L148" s="42">
        <f>xdet2015_el!A148</f>
        <v>281.66152813769099</v>
      </c>
      <c r="M148" s="42">
        <f t="shared" si="18"/>
        <v>282.68532563466238</v>
      </c>
      <c r="N148" s="42">
        <f t="shared" si="19"/>
        <v>265.96663638632117</v>
      </c>
      <c r="O148" s="42">
        <f t="shared" si="20"/>
        <v>267.18565602830364</v>
      </c>
      <c r="P148" s="42">
        <f t="shared" si="21"/>
        <v>269.73768488518823</v>
      </c>
      <c r="Q148" s="42">
        <f t="shared" si="22"/>
        <v>269.13601093114158</v>
      </c>
      <c r="R148" s="42">
        <f t="shared" si="23"/>
        <v>268.70210090437138</v>
      </c>
      <c r="S148" s="42">
        <f t="shared" si="24"/>
        <v>268.59317851075144</v>
      </c>
      <c r="T148" s="42">
        <f>euref_capacity_EXIOBASE!D126</f>
        <v>3389</v>
      </c>
      <c r="U148" s="42">
        <f>euref_capacity_EXIOBASE!E126</f>
        <v>3578.7858782349622</v>
      </c>
      <c r="V148" s="42">
        <f>euref_capacity_EXIOBASE!F126</f>
        <v>3578.7858782349622</v>
      </c>
      <c r="W148" s="42">
        <f>euref_capacity_EXIOBASE!G126</f>
        <v>3578.7858782349622</v>
      </c>
      <c r="X148" s="42">
        <f>euref_capacity_EXIOBASE!H126</f>
        <v>3578.7858782349622</v>
      </c>
      <c r="Y148" s="42">
        <f>euref_capacity_EXIOBASE!I126</f>
        <v>3578.7858782349622</v>
      </c>
      <c r="Z148" s="42">
        <f>euref_capacity_EXIOBASE!J126</f>
        <v>3578.7858782349622</v>
      </c>
      <c r="AA148" s="42">
        <f>euref_capacity_EXIOBASE!K126</f>
        <v>3578.7858782349622</v>
      </c>
      <c r="AB148" s="42">
        <f>capacity!T148+T148/gfcf_lifespan!C$5</f>
        <v>59.483333333333334</v>
      </c>
      <c r="AC148" s="42">
        <f>MAX((U148-T148),0)/5+U148/gfcf_lifespan!D$5</f>
        <v>97.603606950908471</v>
      </c>
      <c r="AD148" s="42">
        <f>MAX((V148-U148),0)/5+V148/gfcf_lifespan!E$5</f>
        <v>59.646431303916039</v>
      </c>
      <c r="AE148" s="42">
        <f>MAX((W148-V148),0)/5+W148/gfcf_lifespan!F$5</f>
        <v>59.646431303916039</v>
      </c>
      <c r="AF148" s="42">
        <f>MAX((X148-W148),0)/5+X148/gfcf_lifespan!G$5</f>
        <v>59.646431303916039</v>
      </c>
      <c r="AG148" s="42">
        <f>MAX((Y148-X148),0)/5+Y148/gfcf_lifespan!H$5</f>
        <v>59.646431303916039</v>
      </c>
      <c r="AH148" s="42">
        <f>MAX((Z148-Y148),0)/5+Z148/gfcf_lifespan!I$5</f>
        <v>59.646431303916039</v>
      </c>
      <c r="AI148" s="42">
        <f>MAX((AA148-Z148),0)/5+AA148/gfcf_lifespan!J$5</f>
        <v>59.646431303916039</v>
      </c>
    </row>
    <row r="149" spans="1:35" ht="15" customHeight="1" x14ac:dyDescent="0.25">
      <c r="A149" s="9" t="s">
        <v>47</v>
      </c>
      <c r="B149" s="9" t="s">
        <v>79</v>
      </c>
      <c r="C149" s="9" t="s">
        <v>83</v>
      </c>
      <c r="D149" s="42">
        <f>euref_generation_EXIOBASE!D127*generation!$L149/(generation!$L$149+generation!$L$150)</f>
        <v>3834.2275638082219</v>
      </c>
      <c r="E149" s="42">
        <f>euref_generation_EXIOBASE!E127*generation!$L149/(generation!$L$149+generation!$L$150)</f>
        <v>5207.1428646442782</v>
      </c>
      <c r="F149" s="42">
        <f>euref_generation_EXIOBASE!F127*generation!$L149/(generation!$L$149+generation!$L$150)</f>
        <v>10434.323216816656</v>
      </c>
      <c r="G149" s="42">
        <f>euref_generation_EXIOBASE!G127*generation!$L149/(generation!$L$149+generation!$L$150)</f>
        <v>15949.079114100794</v>
      </c>
      <c r="H149" s="42">
        <f>euref_generation_EXIOBASE!H127*generation!$L149/(generation!$L$149+generation!$L$150)</f>
        <v>16021.165046776394</v>
      </c>
      <c r="I149" s="42">
        <f>euref_generation_EXIOBASE!I127*generation!$L149/(generation!$L$149+generation!$L$150)</f>
        <v>17857.01436298155</v>
      </c>
      <c r="J149" s="42">
        <f>euref_generation_EXIOBASE!J127*generation!$L149/(generation!$L$149+generation!$L$150)</f>
        <v>21280.93986843403</v>
      </c>
      <c r="K149" s="42">
        <f>euref_generation_EXIOBASE!K127*generation!$L149/(generation!$L$149+generation!$L$150)</f>
        <v>22199.675422667242</v>
      </c>
      <c r="L149" s="42">
        <f>xdet2015_el!A149</f>
        <v>227.89266638965</v>
      </c>
      <c r="M149" s="42">
        <f t="shared" si="18"/>
        <v>309.49380336648665</v>
      </c>
      <c r="N149" s="42">
        <f t="shared" si="19"/>
        <v>620.17856276897669</v>
      </c>
      <c r="O149" s="42">
        <f t="shared" si="20"/>
        <v>947.95577604211906</v>
      </c>
      <c r="P149" s="42">
        <f t="shared" si="21"/>
        <v>952.24030405545147</v>
      </c>
      <c r="Q149" s="42">
        <f t="shared" si="22"/>
        <v>1061.3565703169329</v>
      </c>
      <c r="R149" s="42">
        <f t="shared" si="23"/>
        <v>1264.8623612413767</v>
      </c>
      <c r="S149" s="42">
        <f t="shared" si="24"/>
        <v>1319.4686911153465</v>
      </c>
      <c r="T149" s="42">
        <f>euref_capacity_EXIOBASE!D127*capacity!$L149/(capacity!$L$149+capacity!$L$150)</f>
        <v>2151.6999999999998</v>
      </c>
      <c r="U149" s="42">
        <f>euref_capacity_EXIOBASE!E127*capacity!$L149/(capacity!$L$149+capacity!$L$150)</f>
        <v>2636.8389896177264</v>
      </c>
      <c r="V149" s="42">
        <f>euref_capacity_EXIOBASE!F127*capacity!$L149/(capacity!$L$149+capacity!$L$150)</f>
        <v>4306.073040725556</v>
      </c>
      <c r="W149" s="42">
        <f>euref_capacity_EXIOBASE!G127*capacity!$L149/(capacity!$L$149+capacity!$L$150)</f>
        <v>6037.5938976079233</v>
      </c>
      <c r="X149" s="42">
        <f>euref_capacity_EXIOBASE!H127*capacity!$L149/(capacity!$L$149+capacity!$L$150)</f>
        <v>6037.5938976079224</v>
      </c>
      <c r="Y149" s="42">
        <f>euref_capacity_EXIOBASE!I127*capacity!$L149/(capacity!$L$149+capacity!$L$150)</f>
        <v>6566.8388666366382</v>
      </c>
      <c r="Z149" s="42">
        <f>euref_capacity_EXIOBASE!J127*capacity!$L149/(capacity!$L$149+capacity!$L$150)</f>
        <v>7600.2989896177251</v>
      </c>
      <c r="AA149" s="42">
        <f>euref_capacity_EXIOBASE!K127*capacity!$L149/(capacity!$L$149+capacity!$L$150)</f>
        <v>7884.4099966885369</v>
      </c>
      <c r="AB149" s="42">
        <f>capacity!T149+T149/gfcf_lifespan!C$6</f>
        <v>220.58499999999998</v>
      </c>
      <c r="AC149" s="42">
        <f>MAX((U149-T149),0)/5+U149/gfcf_lifespan!D$6</f>
        <v>216.88411563344198</v>
      </c>
      <c r="AD149" s="42">
        <f>MAX((V149-U149),0)/5+V149/gfcf_lifespan!E$6</f>
        <v>517.08396089073858</v>
      </c>
      <c r="AE149" s="42">
        <f>MAX((W149-V149),0)/5+W149/gfcf_lifespan!F$6</f>
        <v>587.80792728079041</v>
      </c>
      <c r="AF149" s="42">
        <f>MAX((X149-W149),0)/5+X149/gfcf_lifespan!G$6</f>
        <v>241.5037559043169</v>
      </c>
      <c r="AG149" s="42">
        <f>MAX((Y149-X149),0)/5+Y149/gfcf_lifespan!H$6</f>
        <v>368.52254847120867</v>
      </c>
      <c r="AH149" s="42">
        <f>MAX((Z149-Y149),0)/5+Z149/gfcf_lifespan!I$6</f>
        <v>510.7039841809264</v>
      </c>
      <c r="AI149" s="42">
        <f>MAX((AA149-Z149),0)/5+AA149/gfcf_lifespan!J$6</f>
        <v>372.19860128170382</v>
      </c>
    </row>
    <row r="150" spans="1:35" ht="15" customHeight="1" x14ac:dyDescent="0.25">
      <c r="A150" s="9" t="s">
        <v>47</v>
      </c>
      <c r="B150" s="9" t="s">
        <v>78</v>
      </c>
      <c r="C150" s="9" t="s">
        <v>84</v>
      </c>
      <c r="D150" s="42">
        <f>euref_generation_EXIOBASE!D127*generation!$L150/(generation!$L$149+generation!$L$150)</f>
        <v>0</v>
      </c>
      <c r="E150" s="42">
        <f>euref_generation_EXIOBASE!E127*generation!$L150/(generation!$L$149+generation!$L$150)</f>
        <v>0</v>
      </c>
      <c r="F150" s="42">
        <f>euref_generation_EXIOBASE!F127*generation!$L150/(generation!$L$149+generation!$L$150)</f>
        <v>0</v>
      </c>
      <c r="G150" s="42">
        <f>euref_generation_EXIOBASE!G127*generation!$L150/(generation!$L$149+generation!$L$150)</f>
        <v>0</v>
      </c>
      <c r="H150" s="42">
        <f>euref_generation_EXIOBASE!H127*generation!$L150/(generation!$L$149+generation!$L$150)</f>
        <v>0</v>
      </c>
      <c r="I150" s="42">
        <f>euref_generation_EXIOBASE!I127*generation!$L150/(generation!$L$149+generation!$L$150)</f>
        <v>0</v>
      </c>
      <c r="J150" s="42">
        <f>euref_generation_EXIOBASE!J127*generation!$L150/(generation!$L$149+generation!$L$150)</f>
        <v>0</v>
      </c>
      <c r="K150" s="42">
        <f>euref_generation_EXIOBASE!K127*generation!$L150/(generation!$L$149+generation!$L$150)</f>
        <v>0</v>
      </c>
      <c r="L150" s="42">
        <f>xdet2015_el!A150</f>
        <v>0</v>
      </c>
      <c r="M150" s="42">
        <f t="shared" si="18"/>
        <v>0</v>
      </c>
      <c r="N150" s="42">
        <f t="shared" si="19"/>
        <v>0</v>
      </c>
      <c r="O150" s="42">
        <f t="shared" si="20"/>
        <v>0</v>
      </c>
      <c r="P150" s="42">
        <f t="shared" si="21"/>
        <v>0</v>
      </c>
      <c r="Q150" s="42">
        <f t="shared" si="22"/>
        <v>0</v>
      </c>
      <c r="R150" s="42">
        <f t="shared" si="23"/>
        <v>0</v>
      </c>
      <c r="S150" s="42">
        <f t="shared" si="24"/>
        <v>0</v>
      </c>
      <c r="T150" s="42">
        <f>euref_capacity_EXIOBASE!D127*capacity!$L150/(capacity!$L$149+capacity!$L$150)</f>
        <v>0</v>
      </c>
      <c r="U150" s="42">
        <f>euref_capacity_EXIOBASE!E127*capacity!$L150/(capacity!$L$149+capacity!$L$150)</f>
        <v>0</v>
      </c>
      <c r="V150" s="42">
        <f>euref_capacity_EXIOBASE!F127*capacity!$L150/(capacity!$L$149+capacity!$L$150)</f>
        <v>0</v>
      </c>
      <c r="W150" s="42">
        <f>euref_capacity_EXIOBASE!G127*capacity!$L150/(capacity!$L$149+capacity!$L$150)</f>
        <v>0</v>
      </c>
      <c r="X150" s="42">
        <f>euref_capacity_EXIOBASE!H127*capacity!$L150/(capacity!$L$149+capacity!$L$150)</f>
        <v>0</v>
      </c>
      <c r="Y150" s="42">
        <f>euref_capacity_EXIOBASE!I127*capacity!$L150/(capacity!$L$149+capacity!$L$150)</f>
        <v>0</v>
      </c>
      <c r="Z150" s="42">
        <f>euref_capacity_EXIOBASE!J127*capacity!$L150/(capacity!$L$149+capacity!$L$150)</f>
        <v>0</v>
      </c>
      <c r="AA150" s="42">
        <f>euref_capacity_EXIOBASE!K127*capacity!$L150/(capacity!$L$149+capacity!$L$150)</f>
        <v>0</v>
      </c>
      <c r="AB150" s="42">
        <f>capacity!T150+T150/gfcf_lifespan!C$7</f>
        <v>0</v>
      </c>
      <c r="AC150" s="42">
        <f>MAX((U150-T150),0)/5+U150/gfcf_lifespan!D$7</f>
        <v>0</v>
      </c>
      <c r="AD150" s="42">
        <f>MAX((V150-U150),0)/5+V150/gfcf_lifespan!E$7</f>
        <v>0</v>
      </c>
      <c r="AE150" s="42">
        <f>MAX((W150-V150),0)/5+W150/gfcf_lifespan!F$7</f>
        <v>0</v>
      </c>
      <c r="AF150" s="42">
        <f>MAX((X150-W150),0)/5+X150/gfcf_lifespan!G$7</f>
        <v>0</v>
      </c>
      <c r="AG150" s="42">
        <f>MAX((Y150-X150),0)/5+Y150/gfcf_lifespan!H$7</f>
        <v>0</v>
      </c>
      <c r="AH150" s="42">
        <f>MAX((Z150-Y150),0)/5+Z150/gfcf_lifespan!I$7</f>
        <v>0</v>
      </c>
      <c r="AI150" s="42">
        <f>MAX((AA150-Z150),0)/5+AA150/gfcf_lifespan!J$7</f>
        <v>0</v>
      </c>
    </row>
    <row r="151" spans="1:35" ht="15" customHeight="1" x14ac:dyDescent="0.25">
      <c r="A151" s="9" t="s">
        <v>47</v>
      </c>
      <c r="B151" s="9" t="s">
        <v>37</v>
      </c>
      <c r="C151" s="9" t="s">
        <v>38</v>
      </c>
      <c r="D151" s="42">
        <f>euref_generation_EXIOBASE!D128</f>
        <v>4846.9683229561379</v>
      </c>
      <c r="E151" s="42">
        <f>euref_generation_EXIOBASE!E128</f>
        <v>5122.2384293561317</v>
      </c>
      <c r="F151" s="42">
        <f>euref_generation_EXIOBASE!F128</f>
        <v>2383.8602431490312</v>
      </c>
      <c r="G151" s="42">
        <f>euref_generation_EXIOBASE!G128</f>
        <v>130.55725845863225</v>
      </c>
      <c r="H151" s="42">
        <f>euref_generation_EXIOBASE!H128</f>
        <v>122.58123351497794</v>
      </c>
      <c r="I151" s="42">
        <f>euref_generation_EXIOBASE!I128</f>
        <v>125.73722268533439</v>
      </c>
      <c r="J151" s="42">
        <f>euref_generation_EXIOBASE!J128</f>
        <v>56.626393937973127</v>
      </c>
      <c r="K151" s="42">
        <f>euref_generation_EXIOBASE!K128</f>
        <v>59.14864061263318</v>
      </c>
      <c r="L151" s="42">
        <f>xdet2015_el!A151</f>
        <v>454.085644171392</v>
      </c>
      <c r="M151" s="42">
        <f t="shared" si="18"/>
        <v>479.87417738580643</v>
      </c>
      <c r="N151" s="42">
        <f t="shared" si="19"/>
        <v>223.33067641438657</v>
      </c>
      <c r="O151" s="42">
        <f t="shared" si="20"/>
        <v>12.231187178933711</v>
      </c>
      <c r="P151" s="42">
        <f t="shared" si="21"/>
        <v>11.483957532865498</v>
      </c>
      <c r="Q151" s="42">
        <f t="shared" si="22"/>
        <v>11.779624696323502</v>
      </c>
      <c r="R151" s="42">
        <f t="shared" si="23"/>
        <v>5.3050135373579632</v>
      </c>
      <c r="S151" s="42">
        <f t="shared" si="24"/>
        <v>5.5413088728561819</v>
      </c>
      <c r="T151" s="42">
        <f>euref_capacity_EXIOBASE!D128</f>
        <v>2021.9790899999998</v>
      </c>
      <c r="U151" s="42">
        <f>euref_capacity_EXIOBASE!E128</f>
        <v>1823.8951066666662</v>
      </c>
      <c r="V151" s="42">
        <f>euref_capacity_EXIOBASE!F128</f>
        <v>834.08130666666648</v>
      </c>
      <c r="W151" s="42">
        <f>euref_capacity_EXIOBASE!G128</f>
        <v>732.8688999513048</v>
      </c>
      <c r="X151" s="42">
        <f>euref_capacity_EXIOBASE!H128</f>
        <v>595.28432995130481</v>
      </c>
      <c r="Y151" s="42">
        <f>euref_capacity_EXIOBASE!I128</f>
        <v>408.53119995130493</v>
      </c>
      <c r="Z151" s="42">
        <f>euref_capacity_EXIOBASE!J128</f>
        <v>378.17277080027958</v>
      </c>
      <c r="AA151" s="42">
        <f>euref_capacity_EXIOBASE!K128</f>
        <v>153.31266229062632</v>
      </c>
      <c r="AB151" s="42">
        <f>capacity!T151+T151/gfcf_lifespan!C$8</f>
        <v>57.770831142857141</v>
      </c>
      <c r="AC151" s="42">
        <f>MAX((U151-T151),0)/5+U151/gfcf_lifespan!D$8</f>
        <v>52.111288761904746</v>
      </c>
      <c r="AD151" s="42">
        <f>MAX((V151-U151),0)/5+V151/gfcf_lifespan!E$8</f>
        <v>23.830894476190469</v>
      </c>
      <c r="AE151" s="42">
        <f>MAX((W151-V151),0)/5+W151/gfcf_lifespan!F$8</f>
        <v>20.939111427180137</v>
      </c>
      <c r="AF151" s="42">
        <f>MAX((X151-W151),0)/5+X151/gfcf_lifespan!G$8</f>
        <v>17.008123712894424</v>
      </c>
      <c r="AG151" s="42">
        <f>MAX((Y151-X151),0)/5+Y151/gfcf_lifespan!H$8</f>
        <v>11.672319998608712</v>
      </c>
      <c r="AH151" s="42">
        <f>MAX((Z151-Y151),0)/5+Z151/gfcf_lifespan!I$8</f>
        <v>10.804936308579416</v>
      </c>
      <c r="AI151" s="42">
        <f>MAX((AA151-Z151),0)/5+AA151/gfcf_lifespan!J$8</f>
        <v>4.3803617797321808</v>
      </c>
    </row>
    <row r="152" spans="1:35" ht="15" customHeight="1" x14ac:dyDescent="0.25">
      <c r="A152" s="9" t="s">
        <v>47</v>
      </c>
      <c r="B152" s="9" t="s">
        <v>39</v>
      </c>
      <c r="C152" s="9" t="s">
        <v>40</v>
      </c>
      <c r="D152" s="42">
        <f>euref_generation_EXIOBASE!D129</f>
        <v>195.35737773133962</v>
      </c>
      <c r="E152" s="42">
        <f>euref_generation_EXIOBASE!E129</f>
        <v>382.12550279661298</v>
      </c>
      <c r="F152" s="42">
        <f>euref_generation_EXIOBASE!F129</f>
        <v>659.98248567998849</v>
      </c>
      <c r="G152" s="42">
        <f>euref_generation_EXIOBASE!G129</f>
        <v>811.70130446522285</v>
      </c>
      <c r="H152" s="42">
        <f>euref_generation_EXIOBASE!H129</f>
        <v>1090.8479057382531</v>
      </c>
      <c r="I152" s="42">
        <f>euref_generation_EXIOBASE!I129</f>
        <v>1060.8184591195295</v>
      </c>
      <c r="J152" s="42">
        <f>euref_generation_EXIOBASE!J129</f>
        <v>1780.9310881957488</v>
      </c>
      <c r="K152" s="42">
        <f>euref_generation_EXIOBASE!K129</f>
        <v>1784.2372339367935</v>
      </c>
      <c r="L152" s="42">
        <f>xdet2015_el!A152</f>
        <v>20.140971029117999</v>
      </c>
      <c r="M152" s="42">
        <f t="shared" si="18"/>
        <v>39.396406579013281</v>
      </c>
      <c r="N152" s="42">
        <f t="shared" si="19"/>
        <v>68.042928699044936</v>
      </c>
      <c r="O152" s="42">
        <f t="shared" si="20"/>
        <v>83.68484798160091</v>
      </c>
      <c r="P152" s="42">
        <f t="shared" si="21"/>
        <v>112.46432728464909</v>
      </c>
      <c r="Q152" s="42">
        <f t="shared" si="22"/>
        <v>109.36834892236821</v>
      </c>
      <c r="R152" s="42">
        <f t="shared" si="23"/>
        <v>183.61058010071704</v>
      </c>
      <c r="S152" s="42">
        <f t="shared" si="24"/>
        <v>183.951437386793</v>
      </c>
      <c r="T152" s="42">
        <f>euref_capacity_EXIOBASE!D129</f>
        <v>54.699909999999996</v>
      </c>
      <c r="U152" s="42">
        <f>euref_capacity_EXIOBASE!E129</f>
        <v>180.41945144701836</v>
      </c>
      <c r="V152" s="42">
        <f>euref_capacity_EXIOBASE!F129</f>
        <v>230.18872293634149</v>
      </c>
      <c r="W152" s="42">
        <f>euref_capacity_EXIOBASE!G129</f>
        <v>232.05211694925802</v>
      </c>
      <c r="X152" s="42">
        <f>euref_capacity_EXIOBASE!H129</f>
        <v>244.80171709596684</v>
      </c>
      <c r="Y152" s="42">
        <f>euref_capacity_EXIOBASE!I129</f>
        <v>248.5058424401735</v>
      </c>
      <c r="Z152" s="42">
        <f>euref_capacity_EXIOBASE!J129</f>
        <v>274.98113692803122</v>
      </c>
      <c r="AA152" s="42">
        <f>euref_capacity_EXIOBASE!K129</f>
        <v>260.21581979924275</v>
      </c>
      <c r="AB152" s="42">
        <f>capacity!T152+T152/gfcf_lifespan!C$9</f>
        <v>2610.2779963999997</v>
      </c>
      <c r="AC152" s="42">
        <f>MAX((U152-T152),0)/5+U152/gfcf_lifespan!D$9</f>
        <v>32.360686347284414</v>
      </c>
      <c r="AD152" s="42">
        <f>MAX((V152-U152),0)/5+V152/gfcf_lifespan!E$9</f>
        <v>19.161403215318288</v>
      </c>
      <c r="AE152" s="42">
        <f>MAX((W152-V152),0)/5+W152/gfcf_lifespan!F$9</f>
        <v>9.6547634805536262</v>
      </c>
      <c r="AF152" s="42">
        <f>MAX((X152-W152),0)/5+X152/gfcf_lifespan!G$9</f>
        <v>12.341988713180436</v>
      </c>
      <c r="AG152" s="42">
        <f>MAX((Y152-X152),0)/5+Y152/gfcf_lifespan!H$9</f>
        <v>10.681058766448272</v>
      </c>
      <c r="AH152" s="42">
        <f>MAX((Z152-Y152),0)/5+Z152/gfcf_lifespan!I$9</f>
        <v>16.294304374692793</v>
      </c>
      <c r="AI152" s="42">
        <f>MAX((AA152-Z152),0)/5+AA152/gfcf_lifespan!J$9</f>
        <v>10.40863279196971</v>
      </c>
    </row>
    <row r="153" spans="1:35" ht="15" customHeight="1" x14ac:dyDescent="0.25">
      <c r="A153" s="9" t="s">
        <v>47</v>
      </c>
      <c r="B153" s="9" t="s">
        <v>80</v>
      </c>
      <c r="C153" s="9" t="s">
        <v>85</v>
      </c>
      <c r="D153" s="42">
        <f>euref_generation_EXIOBASE!D130*generation!$L153/(generation!$L$153+generation!$L$154)</f>
        <v>988.12820049026095</v>
      </c>
      <c r="E153" s="42">
        <f>euref_generation_EXIOBASE!E130*generation!$L153/(generation!$L$153+generation!$L$154)</f>
        <v>1239.8640958818285</v>
      </c>
      <c r="F153" s="42">
        <f>euref_generation_EXIOBASE!F130*generation!$L153/(generation!$L$153+generation!$L$154)</f>
        <v>1955.9888885163302</v>
      </c>
      <c r="G153" s="42">
        <f>euref_generation_EXIOBASE!G130*generation!$L153/(generation!$L$153+generation!$L$154)</f>
        <v>2433.0297960649605</v>
      </c>
      <c r="H153" s="42">
        <f>euref_generation_EXIOBASE!H130*generation!$L153/(generation!$L$153+generation!$L$154)</f>
        <v>2939.4692357832432</v>
      </c>
      <c r="I153" s="42">
        <f>euref_generation_EXIOBASE!I130*generation!$L153/(generation!$L$153+generation!$L$154)</f>
        <v>3053.4669768402177</v>
      </c>
      <c r="J153" s="42">
        <f>euref_generation_EXIOBASE!J130*generation!$L153/(generation!$L$153+generation!$L$154)</f>
        <v>3643.835262313356</v>
      </c>
      <c r="K153" s="42">
        <f>euref_generation_EXIOBASE!K130*generation!$L153/(generation!$L$153+generation!$L$154)</f>
        <v>4304.4807873463733</v>
      </c>
      <c r="L153" s="42">
        <f>xdet2015_el!A153</f>
        <v>14.958021115429201</v>
      </c>
      <c r="M153" s="42">
        <f t="shared" si="18"/>
        <v>18.768731949216054</v>
      </c>
      <c r="N153" s="42">
        <f t="shared" si="19"/>
        <v>29.609238033542518</v>
      </c>
      <c r="O153" s="42">
        <f t="shared" si="20"/>
        <v>36.830556041160946</v>
      </c>
      <c r="P153" s="42">
        <f t="shared" si="21"/>
        <v>44.496901186693385</v>
      </c>
      <c r="Q153" s="42">
        <f t="shared" si="22"/>
        <v>46.222568581870881</v>
      </c>
      <c r="R153" s="42">
        <f t="shared" si="23"/>
        <v>55.15940620638716</v>
      </c>
      <c r="S153" s="42">
        <f t="shared" si="24"/>
        <v>65.160081936879166</v>
      </c>
      <c r="T153" s="42">
        <f>euref_capacity_EXIOBASE!D130*capacity!$L153/(capacity!$L$153+capacity!$L$154)</f>
        <v>682.06123130418769</v>
      </c>
      <c r="U153" s="42">
        <f>euref_capacity_EXIOBASE!E130*capacity!$L153/(capacity!$L$153+capacity!$L$154)</f>
        <v>823.94193320546071</v>
      </c>
      <c r="V153" s="42">
        <f>euref_capacity_EXIOBASE!F130*capacity!$L153/(capacity!$L$153+capacity!$L$154)</f>
        <v>1247.9786037447936</v>
      </c>
      <c r="W153" s="42">
        <f>euref_capacity_EXIOBASE!G130*capacity!$L153/(capacity!$L$153+capacity!$L$154)</f>
        <v>1470.5321725004785</v>
      </c>
      <c r="X153" s="42">
        <f>euref_capacity_EXIOBASE!H130*capacity!$L153/(capacity!$L$153+capacity!$L$154)</f>
        <v>1698.8459512710167</v>
      </c>
      <c r="Y153" s="42">
        <f>euref_capacity_EXIOBASE!I130*capacity!$L153/(capacity!$L$153+capacity!$L$154)</f>
        <v>1733.9308668160304</v>
      </c>
      <c r="Z153" s="42">
        <f>euref_capacity_EXIOBASE!J130*capacity!$L153/(capacity!$L$153+capacity!$L$154)</f>
        <v>2037.6885595571566</v>
      </c>
      <c r="AA153" s="42">
        <f>euref_capacity_EXIOBASE!K130*capacity!$L153/(capacity!$L$153+capacity!$L$154)</f>
        <v>2332.2801288286328</v>
      </c>
      <c r="AB153" s="42">
        <f>capacity!T153+T153/gfcf_lifespan!C$10</f>
        <v>29.377071075750276</v>
      </c>
      <c r="AC153" s="42">
        <f>MAX((U153-T153),0)/5+U153/gfcf_lifespan!D$10</f>
        <v>61.333817708473035</v>
      </c>
      <c r="AD153" s="42">
        <f>MAX((V153-U153),0)/5+V153/gfcf_lifespan!E$10</f>
        <v>134.72647825765833</v>
      </c>
      <c r="AE153" s="42">
        <f>MAX((W153-V153),0)/5+W153/gfcf_lifespan!F$10</f>
        <v>103.33200065115611</v>
      </c>
      <c r="AF153" s="42">
        <f>MAX((X153-W153),0)/5+X153/gfcf_lifespan!G$10</f>
        <v>113.61659380494831</v>
      </c>
      <c r="AG153" s="42">
        <f>MAX((Y153-X153),0)/5+Y153/gfcf_lifespan!H$10</f>
        <v>76.374217781643949</v>
      </c>
      <c r="AH153" s="42">
        <f>MAX((Z153-Y153),0)/5+Z153/gfcf_lifespan!I$10</f>
        <v>142.25908093051152</v>
      </c>
      <c r="AI153" s="42">
        <f>MAX((AA153-Z153),0)/5+AA153/gfcf_lifespan!J$10</f>
        <v>152.20951900744055</v>
      </c>
    </row>
    <row r="154" spans="1:35" ht="15" customHeight="1" x14ac:dyDescent="0.25">
      <c r="A154" s="9" t="s">
        <v>47</v>
      </c>
      <c r="B154" s="9" t="s">
        <v>81</v>
      </c>
      <c r="C154" s="9" t="s">
        <v>86</v>
      </c>
      <c r="D154" s="42">
        <f>euref_generation_EXIOBASE!D130*generation!$L154/(generation!$L$153+generation!$L$154)</f>
        <v>2769.2797292374139</v>
      </c>
      <c r="E154" s="42">
        <f>euref_generation_EXIOBASE!E130*generation!$L154/(generation!$L$153+generation!$L$154)</f>
        <v>3474.7824280607224</v>
      </c>
      <c r="F154" s="42">
        <f>euref_generation_EXIOBASE!F130*generation!$L154/(generation!$L$153+generation!$L$154)</f>
        <v>5481.7587200672961</v>
      </c>
      <c r="G154" s="42">
        <f>euref_generation_EXIOBASE!G130*generation!$L154/(generation!$L$153+generation!$L$154)</f>
        <v>6818.6902180611751</v>
      </c>
      <c r="H154" s="42">
        <f>euref_generation_EXIOBASE!H130*generation!$L154/(generation!$L$153+generation!$L$154)</f>
        <v>8238.0126033572906</v>
      </c>
      <c r="I154" s="42">
        <f>euref_generation_EXIOBASE!I130*generation!$L154/(generation!$L$153+generation!$L$154)</f>
        <v>8557.4970926485621</v>
      </c>
      <c r="J154" s="42">
        <f>euref_generation_EXIOBASE!J130*generation!$L154/(generation!$L$153+generation!$L$154)</f>
        <v>10212.03435303062</v>
      </c>
      <c r="K154" s="42">
        <f>euref_generation_EXIOBASE!K130*generation!$L154/(generation!$L$153+generation!$L$154)</f>
        <v>12063.52716517547</v>
      </c>
      <c r="L154" s="42">
        <f>xdet2015_el!A154</f>
        <v>41.920617834721597</v>
      </c>
      <c r="M154" s="42">
        <f t="shared" si="18"/>
        <v>52.60032949638201</v>
      </c>
      <c r="N154" s="42">
        <f t="shared" si="19"/>
        <v>82.981401243049646</v>
      </c>
      <c r="O154" s="42">
        <f t="shared" si="20"/>
        <v>103.21951363266966</v>
      </c>
      <c r="P154" s="42">
        <f t="shared" si="21"/>
        <v>124.70483729646882</v>
      </c>
      <c r="Q154" s="42">
        <f t="shared" si="22"/>
        <v>129.54110827274491</v>
      </c>
      <c r="R154" s="42">
        <f t="shared" si="23"/>
        <v>154.58705197193314</v>
      </c>
      <c r="S154" s="42">
        <f t="shared" si="24"/>
        <v>182.6144562757344</v>
      </c>
      <c r="T154" s="42">
        <f>euref_capacity_EXIOBASE!D130*capacity!$L154/(capacity!$L$153+capacity!$L$154)</f>
        <v>1922.9387686958121</v>
      </c>
      <c r="U154" s="42">
        <f>euref_capacity_EXIOBASE!E130*capacity!$L154/(capacity!$L$153+capacity!$L$154)</f>
        <v>2322.9437677983856</v>
      </c>
      <c r="V154" s="42">
        <f>euref_capacity_EXIOBASE!F130*capacity!$L154/(capacity!$L$153+capacity!$L$154)</f>
        <v>3518.4325534161153</v>
      </c>
      <c r="W154" s="42">
        <f>euref_capacity_EXIOBASE!G130*capacity!$L154/(capacity!$L$153+capacity!$L$154)</f>
        <v>4145.8789846604295</v>
      </c>
      <c r="X154" s="42">
        <f>euref_capacity_EXIOBASE!H130*capacity!$L154/(capacity!$L$153+capacity!$L$154)</f>
        <v>4789.5652058898913</v>
      </c>
      <c r="Y154" s="42">
        <f>euref_capacity_EXIOBASE!I130*capacity!$L154/(capacity!$L$153+capacity!$L$154)</f>
        <v>4888.4802903448781</v>
      </c>
      <c r="Z154" s="42">
        <f>euref_capacity_EXIOBASE!J130*capacity!$L154/(capacity!$L$153+capacity!$L$154)</f>
        <v>5744.8659297171889</v>
      </c>
      <c r="AA154" s="42">
        <f>euref_capacity_EXIOBASE!K130*capacity!$L154/(capacity!$L$153+capacity!$L$154)</f>
        <v>6575.4094696276361</v>
      </c>
      <c r="AB154" s="42">
        <f>capacity!T154+T154/gfcf_lifespan!C$11</f>
        <v>82.822928924249368</v>
      </c>
      <c r="AC154" s="42">
        <f>MAX((U154-T154),0)/5+U154/gfcf_lifespan!D$11</f>
        <v>172.91875053245013</v>
      </c>
      <c r="AD154" s="42">
        <f>MAX((V154-U154),0)/5+V154/gfcf_lifespan!E$11</f>
        <v>379.83505926019052</v>
      </c>
      <c r="AE154" s="42">
        <f>MAX((W154-V154),0)/5+W154/gfcf_lifespan!F$11</f>
        <v>291.32444563528003</v>
      </c>
      <c r="AF154" s="42">
        <f>MAX((X154-W154),0)/5+X154/gfcf_lifespan!G$11</f>
        <v>320.319852481488</v>
      </c>
      <c r="AG154" s="42">
        <f>MAX((Y154-X154),0)/5+Y154/gfcf_lifespan!H$11</f>
        <v>215.32222850479246</v>
      </c>
      <c r="AH154" s="42">
        <f>MAX((Z154-Y154),0)/5+Z154/gfcf_lifespan!I$11</f>
        <v>401.07176506314971</v>
      </c>
      <c r="AI154" s="42">
        <f>MAX((AA154-Z154),0)/5+AA154/gfcf_lifespan!J$11</f>
        <v>429.12508676719483</v>
      </c>
    </row>
    <row r="155" spans="1:35" ht="15" customHeight="1" x14ac:dyDescent="0.25">
      <c r="A155" s="9" t="s">
        <v>47</v>
      </c>
      <c r="B155" s="9" t="s">
        <v>41</v>
      </c>
      <c r="C155" s="9" t="s">
        <v>42</v>
      </c>
      <c r="D155" s="42">
        <f>euref_generation_EXIOBASE!D131</f>
        <v>0</v>
      </c>
      <c r="E155" s="42">
        <f>euref_generation_EXIOBASE!E131</f>
        <v>0</v>
      </c>
      <c r="F155" s="42">
        <f>euref_generation_EXIOBASE!F131</f>
        <v>0</v>
      </c>
      <c r="G155" s="42">
        <f>euref_generation_EXIOBASE!G131</f>
        <v>0</v>
      </c>
      <c r="H155" s="42">
        <f>euref_generation_EXIOBASE!H131</f>
        <v>0</v>
      </c>
      <c r="I155" s="42">
        <f>euref_generation_EXIOBASE!I131</f>
        <v>0</v>
      </c>
      <c r="J155" s="42">
        <f>euref_generation_EXIOBASE!J131</f>
        <v>0</v>
      </c>
      <c r="K155" s="42">
        <f>euref_generation_EXIOBASE!K131</f>
        <v>0</v>
      </c>
      <c r="L155" s="42">
        <f>xdet2015_el!A155</f>
        <v>0</v>
      </c>
      <c r="M155" s="42">
        <f t="shared" si="18"/>
        <v>0</v>
      </c>
      <c r="N155" s="42">
        <f t="shared" si="19"/>
        <v>0</v>
      </c>
      <c r="O155" s="42">
        <f t="shared" si="20"/>
        <v>0</v>
      </c>
      <c r="P155" s="42">
        <f t="shared" si="21"/>
        <v>0</v>
      </c>
      <c r="Q155" s="42">
        <f t="shared" si="22"/>
        <v>0</v>
      </c>
      <c r="R155" s="42">
        <f t="shared" si="23"/>
        <v>0</v>
      </c>
      <c r="S155" s="42">
        <f t="shared" si="24"/>
        <v>0</v>
      </c>
      <c r="T155" s="42">
        <f>euref_capacity_EXIOBASE!D131</f>
        <v>0</v>
      </c>
      <c r="U155" s="42">
        <f>euref_capacity_EXIOBASE!E131</f>
        <v>0</v>
      </c>
      <c r="V155" s="42">
        <f>euref_capacity_EXIOBASE!F131</f>
        <v>0</v>
      </c>
      <c r="W155" s="42">
        <f>euref_capacity_EXIOBASE!G131</f>
        <v>0</v>
      </c>
      <c r="X155" s="42">
        <f>euref_capacity_EXIOBASE!H131</f>
        <v>0</v>
      </c>
      <c r="Y155" s="42">
        <f>euref_capacity_EXIOBASE!I131</f>
        <v>0</v>
      </c>
      <c r="Z155" s="42">
        <f>euref_capacity_EXIOBASE!J131</f>
        <v>0</v>
      </c>
      <c r="AA155" s="42">
        <f>euref_capacity_EXIOBASE!K131</f>
        <v>0</v>
      </c>
      <c r="AB155" s="42">
        <f>capacity!T155+T155/gfcf_lifespan!C$12</f>
        <v>0</v>
      </c>
      <c r="AC155" s="42">
        <f>MAX((U155-T155),0)/5+U155/gfcf_lifespan!D$12</f>
        <v>0</v>
      </c>
      <c r="AD155" s="42">
        <f>MAX((V155-U155),0)/5+V155/gfcf_lifespan!E$12</f>
        <v>0</v>
      </c>
      <c r="AE155" s="42">
        <f>MAX((W155-V155),0)/5+W155/gfcf_lifespan!F$12</f>
        <v>0</v>
      </c>
      <c r="AF155" s="42">
        <f>MAX((X155-W155),0)/5+X155/gfcf_lifespan!G$12</f>
        <v>0</v>
      </c>
      <c r="AG155" s="42">
        <f>MAX((Y155-X155),0)/5+Y155/gfcf_lifespan!H$12</f>
        <v>0</v>
      </c>
      <c r="AH155" s="42">
        <f>MAX((Z155-Y155),0)/5+Z155/gfcf_lifespan!I$12</f>
        <v>0</v>
      </c>
      <c r="AI155" s="42">
        <f>MAX((AA155-Z155),0)/5+AA155/gfcf_lifespan!J$12</f>
        <v>0</v>
      </c>
    </row>
    <row r="156" spans="1:35" ht="15" customHeight="1" x14ac:dyDescent="0.25">
      <c r="A156" s="9" t="s">
        <v>47</v>
      </c>
      <c r="B156" s="9" t="s">
        <v>43</v>
      </c>
      <c r="C156" s="9" t="s">
        <v>44</v>
      </c>
      <c r="D156" s="42">
        <f>euref_generation_EXIOBASE!D132</f>
        <v>0</v>
      </c>
      <c r="E156" s="42">
        <f>euref_generation_EXIOBASE!E132</f>
        <v>0</v>
      </c>
      <c r="F156" s="42">
        <f>euref_generation_EXIOBASE!F132</f>
        <v>0</v>
      </c>
      <c r="G156" s="42">
        <f>euref_generation_EXIOBASE!G132</f>
        <v>0</v>
      </c>
      <c r="H156" s="42">
        <f>euref_generation_EXIOBASE!H132</f>
        <v>0</v>
      </c>
      <c r="I156" s="42">
        <f>euref_generation_EXIOBASE!I132</f>
        <v>0</v>
      </c>
      <c r="J156" s="42">
        <f>euref_generation_EXIOBASE!J132</f>
        <v>0</v>
      </c>
      <c r="K156" s="42">
        <f>euref_generation_EXIOBASE!K132</f>
        <v>0</v>
      </c>
      <c r="L156" s="42">
        <f>xdet2015_el!A156</f>
        <v>0</v>
      </c>
      <c r="M156" s="42">
        <f t="shared" si="18"/>
        <v>0</v>
      </c>
      <c r="N156" s="42">
        <f t="shared" si="19"/>
        <v>0</v>
      </c>
      <c r="O156" s="42">
        <f t="shared" si="20"/>
        <v>0</v>
      </c>
      <c r="P156" s="42">
        <f t="shared" si="21"/>
        <v>0</v>
      </c>
      <c r="Q156" s="42">
        <f t="shared" si="22"/>
        <v>0</v>
      </c>
      <c r="R156" s="42">
        <f t="shared" si="23"/>
        <v>0</v>
      </c>
      <c r="S156" s="42">
        <f t="shared" si="24"/>
        <v>0</v>
      </c>
      <c r="T156" s="42">
        <f>euref_capacity_EXIOBASE!D132</f>
        <v>0</v>
      </c>
      <c r="U156" s="42">
        <f>euref_capacity_EXIOBASE!E132</f>
        <v>0</v>
      </c>
      <c r="V156" s="42">
        <f>euref_capacity_EXIOBASE!F132</f>
        <v>0</v>
      </c>
      <c r="W156" s="42">
        <f>euref_capacity_EXIOBASE!G132</f>
        <v>0</v>
      </c>
      <c r="X156" s="42">
        <f>euref_capacity_EXIOBASE!H132</f>
        <v>0</v>
      </c>
      <c r="Y156" s="42">
        <f>euref_capacity_EXIOBASE!I132</f>
        <v>0</v>
      </c>
      <c r="Z156" s="42">
        <f>euref_capacity_EXIOBASE!J132</f>
        <v>0</v>
      </c>
      <c r="AA156" s="42">
        <f>euref_capacity_EXIOBASE!K132</f>
        <v>0</v>
      </c>
      <c r="AB156" s="42">
        <f>capacity!T156+T156/gfcf_lifespan!C$13</f>
        <v>0</v>
      </c>
      <c r="AC156" s="42">
        <f>MAX((U156-T156),0)/5+U156/gfcf_lifespan!D$13</f>
        <v>0</v>
      </c>
      <c r="AD156" s="42">
        <f>MAX((V156-U156),0)/5+V156/gfcf_lifespan!E$13</f>
        <v>0</v>
      </c>
      <c r="AE156" s="42">
        <f>MAX((W156-V156),0)/5+W156/gfcf_lifespan!F$13</f>
        <v>0</v>
      </c>
      <c r="AF156" s="42">
        <f>MAX((X156-W156),0)/5+X156/gfcf_lifespan!G$13</f>
        <v>0</v>
      </c>
      <c r="AG156" s="42">
        <f>MAX((Y156-X156),0)/5+Y156/gfcf_lifespan!H$13</f>
        <v>0</v>
      </c>
      <c r="AH156" s="42">
        <f>MAX((Z156-Y156),0)/5+Z156/gfcf_lifespan!I$13</f>
        <v>0</v>
      </c>
      <c r="AI156" s="42">
        <f>MAX((AA156-Z156),0)/5+AA156/gfcf_lifespan!J$13</f>
        <v>0</v>
      </c>
    </row>
    <row r="157" spans="1:35" ht="15" customHeight="1" x14ac:dyDescent="0.25">
      <c r="A157" s="9" t="s">
        <v>47</v>
      </c>
      <c r="B157" s="9" t="s">
        <v>45</v>
      </c>
      <c r="C157" s="9" t="s">
        <v>46</v>
      </c>
      <c r="D157" s="42">
        <f>euref_generation_EXIOBASE!D133</f>
        <v>0</v>
      </c>
      <c r="E157" s="42">
        <f>euref_generation_EXIOBASE!E133</f>
        <v>0</v>
      </c>
      <c r="F157" s="42">
        <f>euref_generation_EXIOBASE!F133</f>
        <v>0</v>
      </c>
      <c r="G157" s="42">
        <f>euref_generation_EXIOBASE!G133</f>
        <v>0</v>
      </c>
      <c r="H157" s="42">
        <f>euref_generation_EXIOBASE!H133</f>
        <v>0</v>
      </c>
      <c r="I157" s="42">
        <f>euref_generation_EXIOBASE!I133</f>
        <v>0</v>
      </c>
      <c r="J157" s="42">
        <f>euref_generation_EXIOBASE!J133</f>
        <v>0</v>
      </c>
      <c r="K157" s="42">
        <f>euref_generation_EXIOBASE!K133</f>
        <v>0</v>
      </c>
      <c r="L157" s="42">
        <f>xdet2015_el!A157</f>
        <v>0</v>
      </c>
      <c r="M157" s="42">
        <f t="shared" si="18"/>
        <v>0</v>
      </c>
      <c r="N157" s="42">
        <f t="shared" si="19"/>
        <v>0</v>
      </c>
      <c r="O157" s="42">
        <f t="shared" si="20"/>
        <v>0</v>
      </c>
      <c r="P157" s="42">
        <f t="shared" si="21"/>
        <v>0</v>
      </c>
      <c r="Q157" s="42">
        <f t="shared" si="22"/>
        <v>0</v>
      </c>
      <c r="R157" s="42">
        <f t="shared" si="23"/>
        <v>0</v>
      </c>
      <c r="S157" s="42">
        <f t="shared" si="24"/>
        <v>0</v>
      </c>
      <c r="T157" s="42">
        <f>euref_capacity_EXIOBASE!D133</f>
        <v>0</v>
      </c>
      <c r="U157" s="42">
        <f>euref_capacity_EXIOBASE!E133</f>
        <v>0</v>
      </c>
      <c r="V157" s="42">
        <f>euref_capacity_EXIOBASE!F133</f>
        <v>0</v>
      </c>
      <c r="W157" s="42">
        <f>euref_capacity_EXIOBASE!G133</f>
        <v>0</v>
      </c>
      <c r="X157" s="42">
        <f>euref_capacity_EXIOBASE!H133</f>
        <v>0</v>
      </c>
      <c r="Y157" s="42">
        <f>euref_capacity_EXIOBASE!I133</f>
        <v>0</v>
      </c>
      <c r="Z157" s="42">
        <f>euref_capacity_EXIOBASE!J133</f>
        <v>0</v>
      </c>
      <c r="AA157" s="42">
        <f>euref_capacity_EXIOBASE!K133</f>
        <v>0</v>
      </c>
      <c r="AB157" s="42">
        <f>capacity!T157+T157/gfcf_lifespan!C$14</f>
        <v>0</v>
      </c>
      <c r="AC157" s="42">
        <f>MAX((U157-T157),0)/5+U157/gfcf_lifespan!D$14</f>
        <v>0</v>
      </c>
      <c r="AD157" s="42">
        <f>MAX((V157-U157),0)/5+V157/gfcf_lifespan!E$14</f>
        <v>0</v>
      </c>
      <c r="AE157" s="42">
        <f>MAX((W157-V157),0)/5+W157/gfcf_lifespan!F$14</f>
        <v>0</v>
      </c>
      <c r="AF157" s="42">
        <f>MAX((X157-W157),0)/5+X157/gfcf_lifespan!G$14</f>
        <v>0</v>
      </c>
      <c r="AG157" s="42">
        <f>MAX((Y157-X157),0)/5+Y157/gfcf_lifespan!H$14</f>
        <v>0</v>
      </c>
      <c r="AH157" s="42">
        <f>MAX((Z157-Y157),0)/5+Z157/gfcf_lifespan!I$14</f>
        <v>0</v>
      </c>
      <c r="AI157" s="42">
        <f>MAX((AA157-Z157),0)/5+AA157/gfcf_lifespan!J$14</f>
        <v>0</v>
      </c>
    </row>
    <row r="158" spans="1:35" ht="15" customHeight="1" x14ac:dyDescent="0.25">
      <c r="A158" s="9" t="s">
        <v>14</v>
      </c>
      <c r="B158" s="9" t="s">
        <v>29</v>
      </c>
      <c r="C158" s="9" t="s">
        <v>30</v>
      </c>
      <c r="D158" s="42">
        <f>euref_generation_EXIOBASE!D134</f>
        <v>2671.0815775069527</v>
      </c>
      <c r="E158" s="42">
        <f>euref_generation_EXIOBASE!E134</f>
        <v>2734.1748314719298</v>
      </c>
      <c r="F158" s="42">
        <f>euref_generation_EXIOBASE!F134</f>
        <v>917.99737367815942</v>
      </c>
      <c r="G158" s="42">
        <f>euref_generation_EXIOBASE!G134</f>
        <v>868.2650953667594</v>
      </c>
      <c r="H158" s="42">
        <f>euref_generation_EXIOBASE!H134</f>
        <v>860.876634451972</v>
      </c>
      <c r="I158" s="42">
        <f>euref_generation_EXIOBASE!I134</f>
        <v>861.34532387360935</v>
      </c>
      <c r="J158" s="42">
        <f>euref_generation_EXIOBASE!J134</f>
        <v>15.660503220775848</v>
      </c>
      <c r="K158" s="42">
        <f>euref_generation_EXIOBASE!K134</f>
        <v>24.112285810416104</v>
      </c>
      <c r="L158" s="42">
        <f>xdet2015_el!A158</f>
        <v>256.23424233086303</v>
      </c>
      <c r="M158" s="42">
        <f t="shared" si="18"/>
        <v>262.28671645297271</v>
      </c>
      <c r="N158" s="42">
        <f t="shared" si="19"/>
        <v>88.062589883791389</v>
      </c>
      <c r="O158" s="42">
        <f t="shared" si="20"/>
        <v>83.291821083684965</v>
      </c>
      <c r="P158" s="42">
        <f t="shared" si="21"/>
        <v>82.583053257035985</v>
      </c>
      <c r="Q158" s="42">
        <f t="shared" si="22"/>
        <v>82.628014174685617</v>
      </c>
      <c r="R158" s="42">
        <f t="shared" si="23"/>
        <v>1.5022967516554984</v>
      </c>
      <c r="S158" s="42">
        <f t="shared" si="24"/>
        <v>2.3130679862139507</v>
      </c>
      <c r="T158" s="42">
        <f>euref_capacity_EXIOBASE!D134</f>
        <v>311.20845999999995</v>
      </c>
      <c r="U158" s="42">
        <f>euref_capacity_EXIOBASE!E134</f>
        <v>657.5037800755141</v>
      </c>
      <c r="V158" s="42">
        <f>euref_capacity_EXIOBASE!F134</f>
        <v>657.5037800755141</v>
      </c>
      <c r="W158" s="42">
        <f>euref_capacity_EXIOBASE!G134</f>
        <v>657.5037800755141</v>
      </c>
      <c r="X158" s="42">
        <f>euref_capacity_EXIOBASE!H134</f>
        <v>656.29471825926976</v>
      </c>
      <c r="Y158" s="42">
        <f>euref_capacity_EXIOBASE!I134</f>
        <v>656.29471825926976</v>
      </c>
      <c r="Z158" s="42">
        <f>euref_capacity_EXIOBASE!J134</f>
        <v>463.09471825926971</v>
      </c>
      <c r="AA158" s="42">
        <f>euref_capacity_EXIOBASE!K134</f>
        <v>463.09471825926971</v>
      </c>
      <c r="AB158" s="42">
        <f>capacity!T158+T158/gfcf_lifespan!C$2</f>
        <v>7.7802114999999983</v>
      </c>
      <c r="AC158" s="42">
        <f>MAX((U158-T158),0)/5+U158/gfcf_lifespan!D$2</f>
        <v>85.696658516990681</v>
      </c>
      <c r="AD158" s="42">
        <f>MAX((V158-U158),0)/5+V158/gfcf_lifespan!E$2</f>
        <v>16.437594501887851</v>
      </c>
      <c r="AE158" s="42">
        <f>MAX((W158-V158),0)/5+W158/gfcf_lifespan!F$2</f>
        <v>16.437594501887851</v>
      </c>
      <c r="AF158" s="42">
        <f>MAX((X158-W158),0)/5+X158/gfcf_lifespan!G$2</f>
        <v>16.407367956481743</v>
      </c>
      <c r="AG158" s="42">
        <f>MAX((Y158-X158),0)/5+Y158/gfcf_lifespan!H$2</f>
        <v>16.407367956481743</v>
      </c>
      <c r="AH158" s="42">
        <f>MAX((Z158-Y158),0)/5+Z158/gfcf_lifespan!I$2</f>
        <v>11.577367956481742</v>
      </c>
      <c r="AI158" s="42">
        <f>MAX((AA158-Z158),0)/5+AA158/gfcf_lifespan!J$2</f>
        <v>11.577367956481742</v>
      </c>
    </row>
    <row r="159" spans="1:35" ht="15" customHeight="1" x14ac:dyDescent="0.25">
      <c r="A159" s="9" t="s">
        <v>14</v>
      </c>
      <c r="B159" s="9" t="s">
        <v>31</v>
      </c>
      <c r="C159" s="9" t="s">
        <v>32</v>
      </c>
      <c r="D159" s="42">
        <f>euref_generation_EXIOBASE!D135</f>
        <v>2232.3716084355947</v>
      </c>
      <c r="E159" s="42">
        <f>euref_generation_EXIOBASE!E135</f>
        <v>4016.9460799522731</v>
      </c>
      <c r="F159" s="42">
        <f>euref_generation_EXIOBASE!F135</f>
        <v>5250.8665598644357</v>
      </c>
      <c r="G159" s="42">
        <f>euref_generation_EXIOBASE!G135</f>
        <v>3996.160638295215</v>
      </c>
      <c r="H159" s="42">
        <f>euref_generation_EXIOBASE!H135</f>
        <v>5576.4955769602911</v>
      </c>
      <c r="I159" s="42">
        <f>euref_generation_EXIOBASE!I135</f>
        <v>5527.8967276139738</v>
      </c>
      <c r="J159" s="42">
        <f>euref_generation_EXIOBASE!J135</f>
        <v>4296.7929791317456</v>
      </c>
      <c r="K159" s="42">
        <f>euref_generation_EXIOBASE!K135</f>
        <v>4802.1074590394765</v>
      </c>
      <c r="L159" s="42">
        <f>xdet2015_el!A159</f>
        <v>315.15340581555</v>
      </c>
      <c r="M159" s="42">
        <f t="shared" si="18"/>
        <v>567.0893830089243</v>
      </c>
      <c r="N159" s="42">
        <f t="shared" si="19"/>
        <v>741.28719142057673</v>
      </c>
      <c r="O159" s="42">
        <f t="shared" si="20"/>
        <v>564.15501370192851</v>
      </c>
      <c r="P159" s="42">
        <f t="shared" si="21"/>
        <v>787.25762635279898</v>
      </c>
      <c r="Q159" s="42">
        <f t="shared" si="22"/>
        <v>780.39671984765766</v>
      </c>
      <c r="R159" s="42">
        <f t="shared" si="23"/>
        <v>606.59656140613436</v>
      </c>
      <c r="S159" s="42">
        <f t="shared" si="24"/>
        <v>677.93395825756409</v>
      </c>
      <c r="T159" s="42">
        <f>euref_capacity_EXIOBASE!D135</f>
        <v>1706.3831</v>
      </c>
      <c r="U159" s="42">
        <f>euref_capacity_EXIOBASE!E135</f>
        <v>1393.0794628138528</v>
      </c>
      <c r="V159" s="42">
        <f>euref_capacity_EXIOBASE!F135</f>
        <v>1246.3830890038437</v>
      </c>
      <c r="W159" s="42">
        <f>euref_capacity_EXIOBASE!G135</f>
        <v>1166.1927658001107</v>
      </c>
      <c r="X159" s="42">
        <f>euref_capacity_EXIOBASE!H135</f>
        <v>958.23900841098236</v>
      </c>
      <c r="Y159" s="42">
        <f>euref_capacity_EXIOBASE!I135</f>
        <v>829.29513496416791</v>
      </c>
      <c r="Z159" s="42">
        <f>euref_capacity_EXIOBASE!J135</f>
        <v>857.40005266113405</v>
      </c>
      <c r="AA159" s="42">
        <f>euref_capacity_EXIOBASE!K135</f>
        <v>999.48760104573228</v>
      </c>
      <c r="AB159" s="42">
        <f>capacity!T159+T159/gfcf_lifespan!C$3</f>
        <v>303.87943666666666</v>
      </c>
      <c r="AC159" s="42">
        <f>MAX((U159-T159),0)/5+U159/gfcf_lifespan!D$3</f>
        <v>46.435982093795097</v>
      </c>
      <c r="AD159" s="42">
        <f>MAX((V159-U159),0)/5+V159/gfcf_lifespan!E$3</f>
        <v>41.546102966794791</v>
      </c>
      <c r="AE159" s="42">
        <f>MAX((W159-V159),0)/5+W159/gfcf_lifespan!F$3</f>
        <v>38.873092193337023</v>
      </c>
      <c r="AF159" s="42">
        <f>MAX((X159-W159),0)/5+X159/gfcf_lifespan!G$3</f>
        <v>31.941300280366079</v>
      </c>
      <c r="AG159" s="42">
        <f>MAX((Y159-X159),0)/5+Y159/gfcf_lifespan!H$3</f>
        <v>27.643171165472264</v>
      </c>
      <c r="AH159" s="42">
        <f>MAX((Z159-Y159),0)/5+Z159/gfcf_lifespan!I$3</f>
        <v>34.200985294764365</v>
      </c>
      <c r="AI159" s="42">
        <f>MAX((AA159-Z159),0)/5+AA159/gfcf_lifespan!J$3</f>
        <v>61.73376304511072</v>
      </c>
    </row>
    <row r="160" spans="1:35" ht="15" customHeight="1" x14ac:dyDescent="0.25">
      <c r="A160" s="9" t="s">
        <v>14</v>
      </c>
      <c r="B160" s="9" t="s">
        <v>33</v>
      </c>
      <c r="C160" s="9" t="s">
        <v>34</v>
      </c>
      <c r="D160" s="42">
        <f>euref_generation_EXIOBASE!D136</f>
        <v>0</v>
      </c>
      <c r="E160" s="42">
        <f>euref_generation_EXIOBASE!E136</f>
        <v>0</v>
      </c>
      <c r="F160" s="42">
        <f>euref_generation_EXIOBASE!F136</f>
        <v>0</v>
      </c>
      <c r="G160" s="42">
        <f>euref_generation_EXIOBASE!G136</f>
        <v>0</v>
      </c>
      <c r="H160" s="42">
        <f>euref_generation_EXIOBASE!H136</f>
        <v>0</v>
      </c>
      <c r="I160" s="42">
        <f>euref_generation_EXIOBASE!I136</f>
        <v>0</v>
      </c>
      <c r="J160" s="42">
        <f>euref_generation_EXIOBASE!J136</f>
        <v>0</v>
      </c>
      <c r="K160" s="42">
        <f>euref_generation_EXIOBASE!K136</f>
        <v>0</v>
      </c>
      <c r="L160" s="42">
        <f>xdet2015_el!A160</f>
        <v>0</v>
      </c>
      <c r="M160" s="42">
        <f t="shared" si="18"/>
        <v>0</v>
      </c>
      <c r="N160" s="42">
        <f t="shared" si="19"/>
        <v>0</v>
      </c>
      <c r="O160" s="42">
        <f t="shared" si="20"/>
        <v>0</v>
      </c>
      <c r="P160" s="42">
        <f t="shared" si="21"/>
        <v>0</v>
      </c>
      <c r="Q160" s="42">
        <f t="shared" si="22"/>
        <v>0</v>
      </c>
      <c r="R160" s="42">
        <f t="shared" si="23"/>
        <v>0</v>
      </c>
      <c r="S160" s="42">
        <f t="shared" si="24"/>
        <v>0</v>
      </c>
      <c r="T160" s="42">
        <f>euref_capacity_EXIOBASE!D136</f>
        <v>0</v>
      </c>
      <c r="U160" s="42">
        <f>euref_capacity_EXIOBASE!E136</f>
        <v>0</v>
      </c>
      <c r="V160" s="42">
        <f>euref_capacity_EXIOBASE!F136</f>
        <v>0</v>
      </c>
      <c r="W160" s="42">
        <f>euref_capacity_EXIOBASE!G136</f>
        <v>0</v>
      </c>
      <c r="X160" s="42">
        <f>euref_capacity_EXIOBASE!H136</f>
        <v>0</v>
      </c>
      <c r="Y160" s="42">
        <f>euref_capacity_EXIOBASE!I136</f>
        <v>0</v>
      </c>
      <c r="Z160" s="42">
        <f>euref_capacity_EXIOBASE!J136</f>
        <v>0</v>
      </c>
      <c r="AA160" s="42">
        <f>euref_capacity_EXIOBASE!K136</f>
        <v>0</v>
      </c>
      <c r="AB160" s="42">
        <f>capacity!T160+T160/gfcf_lifespan!C$4</f>
        <v>0</v>
      </c>
      <c r="AC160" s="42">
        <f>MAX((U160-T160),0)/5+U160/gfcf_lifespan!D$4</f>
        <v>0</v>
      </c>
      <c r="AD160" s="42">
        <f>MAX((V160-U160),0)/5+V160/gfcf_lifespan!E$4</f>
        <v>0</v>
      </c>
      <c r="AE160" s="42">
        <f>MAX((W160-V160),0)/5+W160/gfcf_lifespan!F$4</f>
        <v>0</v>
      </c>
      <c r="AF160" s="42">
        <f>MAX((X160-W160),0)/5+X160/gfcf_lifespan!G$4</f>
        <v>0</v>
      </c>
      <c r="AG160" s="42">
        <f>MAX((Y160-X160),0)/5+Y160/gfcf_lifespan!H$4</f>
        <v>0</v>
      </c>
      <c r="AH160" s="42">
        <f>MAX((Z160-Y160),0)/5+Z160/gfcf_lifespan!I$4</f>
        <v>0</v>
      </c>
      <c r="AI160" s="42">
        <f>MAX((AA160-Z160),0)/5+AA160/gfcf_lifespan!J$4</f>
        <v>0</v>
      </c>
    </row>
    <row r="161" spans="1:35" ht="15" customHeight="1" x14ac:dyDescent="0.25">
      <c r="A161" s="9" t="s">
        <v>14</v>
      </c>
      <c r="B161" s="9" t="s">
        <v>35</v>
      </c>
      <c r="C161" s="9" t="s">
        <v>36</v>
      </c>
      <c r="D161" s="42">
        <f>euref_generation_EXIOBASE!D137</f>
        <v>6199.2145929969656</v>
      </c>
      <c r="E161" s="42">
        <f>euref_generation_EXIOBASE!E137</f>
        <v>6323.847390626046</v>
      </c>
      <c r="F161" s="42">
        <f>euref_generation_EXIOBASE!F137</f>
        <v>6387.2186911015087</v>
      </c>
      <c r="G161" s="42">
        <f>euref_generation_EXIOBASE!G137</f>
        <v>6392.8085687155335</v>
      </c>
      <c r="H161" s="42">
        <f>euref_generation_EXIOBASE!H137</f>
        <v>6394.5922892368917</v>
      </c>
      <c r="I161" s="42">
        <f>euref_generation_EXIOBASE!I137</f>
        <v>6540.0871640680152</v>
      </c>
      <c r="J161" s="42">
        <f>euref_generation_EXIOBASE!J137</f>
        <v>6714.0749173362683</v>
      </c>
      <c r="K161" s="42">
        <f>euref_generation_EXIOBASE!K137</f>
        <v>6758.121251168971</v>
      </c>
      <c r="L161" s="42">
        <f>xdet2015_el!A161</f>
        <v>464.98139857554099</v>
      </c>
      <c r="M161" s="42">
        <f t="shared" si="18"/>
        <v>474.32966869598795</v>
      </c>
      <c r="N161" s="42">
        <f t="shared" si="19"/>
        <v>479.08292823920794</v>
      </c>
      <c r="O161" s="42">
        <f t="shared" si="20"/>
        <v>479.5022054027653</v>
      </c>
      <c r="P161" s="42">
        <f t="shared" si="21"/>
        <v>479.63599603869943</v>
      </c>
      <c r="Q161" s="42">
        <f t="shared" si="22"/>
        <v>490.54905758378186</v>
      </c>
      <c r="R161" s="42">
        <f t="shared" si="23"/>
        <v>503.59927025767115</v>
      </c>
      <c r="S161" s="42">
        <f t="shared" si="24"/>
        <v>506.90303166170315</v>
      </c>
      <c r="T161" s="42">
        <f>euref_capacity_EXIOBASE!D137</f>
        <v>2190</v>
      </c>
      <c r="U161" s="42">
        <f>euref_capacity_EXIOBASE!E137</f>
        <v>2190</v>
      </c>
      <c r="V161" s="42">
        <f>euref_capacity_EXIOBASE!F137</f>
        <v>2190</v>
      </c>
      <c r="W161" s="42">
        <f>euref_capacity_EXIOBASE!G137</f>
        <v>2190</v>
      </c>
      <c r="X161" s="42">
        <f>euref_capacity_EXIOBASE!H137</f>
        <v>2190</v>
      </c>
      <c r="Y161" s="42">
        <f>euref_capacity_EXIOBASE!I137</f>
        <v>2235.8230695102679</v>
      </c>
      <c r="Z161" s="42">
        <f>euref_capacity_EXIOBASE!J137</f>
        <v>2285.3920766192728</v>
      </c>
      <c r="AA161" s="42">
        <f>euref_capacity_EXIOBASE!K137</f>
        <v>2285.3920766192728</v>
      </c>
      <c r="AB161" s="42">
        <f>capacity!T161+T161/gfcf_lifespan!C$5</f>
        <v>51.5</v>
      </c>
      <c r="AC161" s="42">
        <f>MAX((U161-T161),0)/5+U161/gfcf_lifespan!D$5</f>
        <v>36.5</v>
      </c>
      <c r="AD161" s="42">
        <f>MAX((V161-U161),0)/5+V161/gfcf_lifespan!E$5</f>
        <v>36.5</v>
      </c>
      <c r="AE161" s="42">
        <f>MAX((W161-V161),0)/5+W161/gfcf_lifespan!F$5</f>
        <v>36.5</v>
      </c>
      <c r="AF161" s="42">
        <f>MAX((X161-W161),0)/5+X161/gfcf_lifespan!G$5</f>
        <v>36.5</v>
      </c>
      <c r="AG161" s="42">
        <f>MAX((Y161-X161),0)/5+Y161/gfcf_lifespan!H$5</f>
        <v>46.428331727224723</v>
      </c>
      <c r="AH161" s="42">
        <f>MAX((Z161-Y161),0)/5+Z161/gfcf_lifespan!I$5</f>
        <v>48.003669365455508</v>
      </c>
      <c r="AI161" s="42">
        <f>MAX((AA161-Z161),0)/5+AA161/gfcf_lifespan!J$5</f>
        <v>38.089867943654546</v>
      </c>
    </row>
    <row r="162" spans="1:35" ht="15" customHeight="1" x14ac:dyDescent="0.25">
      <c r="A162" s="9" t="s">
        <v>14</v>
      </c>
      <c r="B162" s="9" t="s">
        <v>79</v>
      </c>
      <c r="C162" s="9" t="s">
        <v>83</v>
      </c>
      <c r="D162" s="42">
        <f>euref_generation_EXIOBASE!D138*generation!$L162/(generation!$L$162+generation!$L$163)</f>
        <v>650.18804388981357</v>
      </c>
      <c r="E162" s="42">
        <f>euref_generation_EXIOBASE!E138*generation!$L162/(generation!$L$162+generation!$L$163)</f>
        <v>650.18804388981357</v>
      </c>
      <c r="F162" s="42">
        <f>euref_generation_EXIOBASE!F138*generation!$L162/(generation!$L$162+generation!$L$163)</f>
        <v>650.18804388981357</v>
      </c>
      <c r="G162" s="42">
        <f>euref_generation_EXIOBASE!G138*generation!$L162/(generation!$L$162+generation!$L$163)</f>
        <v>1242.9252137387125</v>
      </c>
      <c r="H162" s="42">
        <f>euref_generation_EXIOBASE!H138*generation!$L162/(generation!$L$162+generation!$L$163)</f>
        <v>1243.6627653002822</v>
      </c>
      <c r="I162" s="42">
        <f>euref_generation_EXIOBASE!I138*generation!$L162/(generation!$L$162+generation!$L$163)</f>
        <v>1935.9260719373929</v>
      </c>
      <c r="J162" s="42">
        <f>euref_generation_EXIOBASE!J138*generation!$L162/(generation!$L$162+generation!$L$163)</f>
        <v>2216.0648209457204</v>
      </c>
      <c r="K162" s="42">
        <f>euref_generation_EXIOBASE!K138*generation!$L162/(generation!$L$162+generation!$L$163)</f>
        <v>2620.2036888830166</v>
      </c>
      <c r="L162" s="42">
        <f>xdet2015_el!A162</f>
        <v>32.062107754498697</v>
      </c>
      <c r="M162" s="42">
        <f t="shared" si="18"/>
        <v>32.062107754498697</v>
      </c>
      <c r="N162" s="42">
        <f t="shared" si="19"/>
        <v>32.062107754498697</v>
      </c>
      <c r="O162" s="42">
        <f t="shared" si="20"/>
        <v>61.291194921491638</v>
      </c>
      <c r="P162" s="42">
        <f t="shared" si="21"/>
        <v>61.327565103723963</v>
      </c>
      <c r="Q162" s="42">
        <f t="shared" si="22"/>
        <v>95.464490475495381</v>
      </c>
      <c r="R162" s="42">
        <f t="shared" si="23"/>
        <v>109.27870751827693</v>
      </c>
      <c r="S162" s="42">
        <f t="shared" si="24"/>
        <v>129.20762508813402</v>
      </c>
      <c r="T162" s="42">
        <f>euref_capacity_EXIOBASE!D138*capacity!$L162/(capacity!$L$162+capacity!$L$163)</f>
        <v>422.7</v>
      </c>
      <c r="U162" s="42">
        <f>euref_capacity_EXIOBASE!E138*capacity!$L162/(capacity!$L$162+capacity!$L$163)</f>
        <v>422.7</v>
      </c>
      <c r="V162" s="42">
        <f>euref_capacity_EXIOBASE!F138*capacity!$L162/(capacity!$L$162+capacity!$L$163)</f>
        <v>422.7</v>
      </c>
      <c r="W162" s="42">
        <f>euref_capacity_EXIOBASE!G138*capacity!$L162/(capacity!$L$162+capacity!$L$163)</f>
        <v>682.26796246533991</v>
      </c>
      <c r="X162" s="42">
        <f>euref_capacity_EXIOBASE!H138*capacity!$L162/(capacity!$L$162+capacity!$L$163)</f>
        <v>682.26796246533991</v>
      </c>
      <c r="Y162" s="42">
        <f>euref_capacity_EXIOBASE!I138*capacity!$L162/(capacity!$L$162+capacity!$L$163)</f>
        <v>970.01173506119517</v>
      </c>
      <c r="Z162" s="42">
        <f>euref_capacity_EXIOBASE!J138*capacity!$L162/(capacity!$L$162+capacity!$L$163)</f>
        <v>1065.44</v>
      </c>
      <c r="AA162" s="42">
        <f>euref_capacity_EXIOBASE!K138*capacity!$L162/(capacity!$L$162+capacity!$L$163)</f>
        <v>1340.3999999999999</v>
      </c>
      <c r="AB162" s="42">
        <f>capacity!T162+T162/gfcf_lifespan!C$6</f>
        <v>100.13499999999999</v>
      </c>
      <c r="AC162" s="42">
        <f>MAX((U162-T162),0)/5+U162/gfcf_lifespan!D$6</f>
        <v>19.213636363636365</v>
      </c>
      <c r="AD162" s="42">
        <f>MAX((V162-U162),0)/5+V162/gfcf_lifespan!E$6</f>
        <v>17.98723404255319</v>
      </c>
      <c r="AE162" s="42">
        <f>MAX((W162-V162),0)/5+W162/gfcf_lifespan!F$6</f>
        <v>79.204310991681581</v>
      </c>
      <c r="AF162" s="42">
        <f>MAX((X162-W162),0)/5+X162/gfcf_lifespan!G$6</f>
        <v>27.290718498613597</v>
      </c>
      <c r="AG162" s="42">
        <f>MAX((Y162-X162),0)/5+Y162/gfcf_lifespan!H$6</f>
        <v>96.349223921618858</v>
      </c>
      <c r="AH162" s="42">
        <f>MAX((Z162-Y162),0)/5+Z162/gfcf_lifespan!I$6</f>
        <v>61.703252987760976</v>
      </c>
      <c r="AI162" s="42">
        <f>MAX((AA162-Z162),0)/5+AA162/gfcf_lifespan!J$6</f>
        <v>108.60799999999995</v>
      </c>
    </row>
    <row r="163" spans="1:35" ht="15" customHeight="1" x14ac:dyDescent="0.25">
      <c r="A163" s="9" t="s">
        <v>14</v>
      </c>
      <c r="B163" s="9" t="s">
        <v>78</v>
      </c>
      <c r="C163" s="9" t="s">
        <v>84</v>
      </c>
      <c r="D163" s="42">
        <f>euref_generation_EXIOBASE!D138*generation!$L163/(generation!$L$162+generation!$L$163)</f>
        <v>0</v>
      </c>
      <c r="E163" s="42">
        <f>euref_generation_EXIOBASE!E138*generation!$L163/(generation!$L$162+generation!$L$163)</f>
        <v>0</v>
      </c>
      <c r="F163" s="42">
        <f>euref_generation_EXIOBASE!F138*generation!$L163/(generation!$L$162+generation!$L$163)</f>
        <v>0</v>
      </c>
      <c r="G163" s="42">
        <f>euref_generation_EXIOBASE!G138*generation!$L163/(generation!$L$162+generation!$L$163)</f>
        <v>0</v>
      </c>
      <c r="H163" s="42">
        <f>euref_generation_EXIOBASE!H138*generation!$L163/(generation!$L$162+generation!$L$163)</f>
        <v>0</v>
      </c>
      <c r="I163" s="42">
        <f>euref_generation_EXIOBASE!I138*generation!$L163/(generation!$L$162+generation!$L$163)</f>
        <v>0</v>
      </c>
      <c r="J163" s="42">
        <f>euref_generation_EXIOBASE!J138*generation!$L163/(generation!$L$162+generation!$L$163)</f>
        <v>0</v>
      </c>
      <c r="K163" s="42">
        <f>euref_generation_EXIOBASE!K138*generation!$L163/(generation!$L$162+generation!$L$163)</f>
        <v>0</v>
      </c>
      <c r="L163" s="42">
        <f>xdet2015_el!A163</f>
        <v>0</v>
      </c>
      <c r="M163" s="42">
        <f t="shared" si="18"/>
        <v>0</v>
      </c>
      <c r="N163" s="42">
        <f t="shared" si="19"/>
        <v>0</v>
      </c>
      <c r="O163" s="42">
        <f t="shared" si="20"/>
        <v>0</v>
      </c>
      <c r="P163" s="42">
        <f t="shared" si="21"/>
        <v>0</v>
      </c>
      <c r="Q163" s="42">
        <f t="shared" si="22"/>
        <v>0</v>
      </c>
      <c r="R163" s="42">
        <f t="shared" si="23"/>
        <v>0</v>
      </c>
      <c r="S163" s="42">
        <f t="shared" si="24"/>
        <v>0</v>
      </c>
      <c r="T163" s="42">
        <f>euref_capacity_EXIOBASE!D138*capacity!$L163/(capacity!$L$162+capacity!$L$163)</f>
        <v>0</v>
      </c>
      <c r="U163" s="42">
        <f>euref_capacity_EXIOBASE!E138*capacity!$L163/(capacity!$L$162+capacity!$L$163)</f>
        <v>0</v>
      </c>
      <c r="V163" s="42">
        <f>euref_capacity_EXIOBASE!F138*capacity!$L163/(capacity!$L$162+capacity!$L$163)</f>
        <v>0</v>
      </c>
      <c r="W163" s="42">
        <f>euref_capacity_EXIOBASE!G138*capacity!$L163/(capacity!$L$162+capacity!$L$163)</f>
        <v>0</v>
      </c>
      <c r="X163" s="42">
        <f>euref_capacity_EXIOBASE!H138*capacity!$L163/(capacity!$L$162+capacity!$L$163)</f>
        <v>0</v>
      </c>
      <c r="Y163" s="42">
        <f>euref_capacity_EXIOBASE!I138*capacity!$L163/(capacity!$L$162+capacity!$L$163)</f>
        <v>0</v>
      </c>
      <c r="Z163" s="42">
        <f>euref_capacity_EXIOBASE!J138*capacity!$L163/(capacity!$L$162+capacity!$L$163)</f>
        <v>0</v>
      </c>
      <c r="AA163" s="42">
        <f>euref_capacity_EXIOBASE!K138*capacity!$L163/(capacity!$L$162+capacity!$L$163)</f>
        <v>0</v>
      </c>
      <c r="AB163" s="42">
        <f>capacity!T163+T163/gfcf_lifespan!C$7</f>
        <v>0</v>
      </c>
      <c r="AC163" s="42">
        <f>MAX((U163-T163),0)/5+U163/gfcf_lifespan!D$7</f>
        <v>0</v>
      </c>
      <c r="AD163" s="42">
        <f>MAX((V163-U163),0)/5+V163/gfcf_lifespan!E$7</f>
        <v>0</v>
      </c>
      <c r="AE163" s="42">
        <f>MAX((W163-V163),0)/5+W163/gfcf_lifespan!F$7</f>
        <v>0</v>
      </c>
      <c r="AF163" s="42">
        <f>MAX((X163-W163),0)/5+X163/gfcf_lifespan!G$7</f>
        <v>0</v>
      </c>
      <c r="AG163" s="42">
        <f>MAX((Y163-X163),0)/5+Y163/gfcf_lifespan!H$7</f>
        <v>0</v>
      </c>
      <c r="AH163" s="42">
        <f>MAX((Z163-Y163),0)/5+Z163/gfcf_lifespan!I$7</f>
        <v>0</v>
      </c>
      <c r="AI163" s="42">
        <f>MAX((AA163-Z163),0)/5+AA163/gfcf_lifespan!J$7</f>
        <v>0</v>
      </c>
    </row>
    <row r="164" spans="1:35" ht="15" customHeight="1" x14ac:dyDescent="0.25">
      <c r="A164" s="9" t="s">
        <v>14</v>
      </c>
      <c r="B164" s="9" t="s">
        <v>37</v>
      </c>
      <c r="C164" s="9" t="s">
        <v>38</v>
      </c>
      <c r="D164" s="42">
        <f>euref_generation_EXIOBASE!D139</f>
        <v>76.500978177975853</v>
      </c>
      <c r="E164" s="42">
        <f>euref_generation_EXIOBASE!E139</f>
        <v>24.921282054374476</v>
      </c>
      <c r="F164" s="42">
        <f>euref_generation_EXIOBASE!F139</f>
        <v>246.85252587052923</v>
      </c>
      <c r="G164" s="42">
        <f>euref_generation_EXIOBASE!G139</f>
        <v>262.86255161478419</v>
      </c>
      <c r="H164" s="42">
        <f>euref_generation_EXIOBASE!H139</f>
        <v>257.64492539966386</v>
      </c>
      <c r="I164" s="42">
        <f>euref_generation_EXIOBASE!I139</f>
        <v>179.83025527859093</v>
      </c>
      <c r="J164" s="42">
        <f>euref_generation_EXIOBASE!J139</f>
        <v>180.18548011270647</v>
      </c>
      <c r="K164" s="42">
        <f>euref_generation_EXIOBASE!K139</f>
        <v>77.709327893977004</v>
      </c>
      <c r="L164" s="42">
        <f>xdet2015_el!A164</f>
        <v>82.872444375944099</v>
      </c>
      <c r="M164" s="42">
        <f t="shared" si="18"/>
        <v>26.99687781800084</v>
      </c>
      <c r="N164" s="42">
        <f t="shared" si="19"/>
        <v>267.41190382786834</v>
      </c>
      <c r="O164" s="42">
        <f t="shared" si="20"/>
        <v>284.75534177530858</v>
      </c>
      <c r="P164" s="42">
        <f t="shared" si="21"/>
        <v>279.10315995246867</v>
      </c>
      <c r="Q164" s="42">
        <f t="shared" si="22"/>
        <v>194.80761138786752</v>
      </c>
      <c r="R164" s="42">
        <f t="shared" si="23"/>
        <v>195.19242150412131</v>
      </c>
      <c r="S164" s="42">
        <f t="shared" si="24"/>
        <v>84.181432796889837</v>
      </c>
      <c r="T164" s="42">
        <f>euref_capacity_EXIOBASE!D139</f>
        <v>185.39144000000002</v>
      </c>
      <c r="U164" s="42">
        <f>euref_capacity_EXIOBASE!E139</f>
        <v>149.77099812635805</v>
      </c>
      <c r="V164" s="42">
        <f>euref_capacity_EXIOBASE!F139</f>
        <v>152.90043335709549</v>
      </c>
      <c r="W164" s="42">
        <f>euref_capacity_EXIOBASE!G139</f>
        <v>106.9213835381571</v>
      </c>
      <c r="X164" s="42">
        <f>euref_capacity_EXIOBASE!H139</f>
        <v>65.198716214577487</v>
      </c>
      <c r="Y164" s="42">
        <f>euref_capacity_EXIOBASE!I139</f>
        <v>29.57371621457748</v>
      </c>
      <c r="Z164" s="42">
        <f>euref_capacity_EXIOBASE!J139</f>
        <v>29.57371621457748</v>
      </c>
      <c r="AA164" s="42">
        <f>euref_capacity_EXIOBASE!K139</f>
        <v>16.083716214577482</v>
      </c>
      <c r="AB164" s="42">
        <f>capacity!T164+T164/gfcf_lifespan!C$8</f>
        <v>795.29689828571429</v>
      </c>
      <c r="AC164" s="42">
        <f>MAX((U164-T164),0)/5+U164/gfcf_lifespan!D$8</f>
        <v>4.2791713750388016</v>
      </c>
      <c r="AD164" s="42">
        <f>MAX((V164-U164),0)/5+V164/gfcf_lifespan!E$8</f>
        <v>4.9944708563502163</v>
      </c>
      <c r="AE164" s="42">
        <f>MAX((W164-V164),0)/5+W164/gfcf_lifespan!F$8</f>
        <v>3.0548966725187743</v>
      </c>
      <c r="AF164" s="42">
        <f>MAX((X164-W164),0)/5+X164/gfcf_lifespan!G$8</f>
        <v>1.8628204632736425</v>
      </c>
      <c r="AG164" s="42">
        <f>MAX((Y164-X164),0)/5+Y164/gfcf_lifespan!H$8</f>
        <v>0.84496332041649946</v>
      </c>
      <c r="AH164" s="42">
        <f>MAX((Z164-Y164),0)/5+Z164/gfcf_lifespan!I$8</f>
        <v>0.84496332041649946</v>
      </c>
      <c r="AI164" s="42">
        <f>MAX((AA164-Z164),0)/5+AA164/gfcf_lifespan!J$8</f>
        <v>0.45953474898792807</v>
      </c>
    </row>
    <row r="165" spans="1:35" ht="15" customHeight="1" x14ac:dyDescent="0.25">
      <c r="A165" s="9" t="s">
        <v>14</v>
      </c>
      <c r="B165" s="9" t="s">
        <v>39</v>
      </c>
      <c r="C165" s="9" t="s">
        <v>40</v>
      </c>
      <c r="D165" s="42">
        <f>euref_generation_EXIOBASE!D140</f>
        <v>97.954533858692116</v>
      </c>
      <c r="E165" s="42">
        <f>euref_generation_EXIOBASE!E140</f>
        <v>290.13012709388568</v>
      </c>
      <c r="F165" s="42">
        <f>euref_generation_EXIOBASE!F140</f>
        <v>314.22055728396435</v>
      </c>
      <c r="G165" s="42">
        <f>euref_generation_EXIOBASE!G140</f>
        <v>379.27262291421727</v>
      </c>
      <c r="H165" s="42">
        <f>euref_generation_EXIOBASE!H140</f>
        <v>453.07657158113074</v>
      </c>
      <c r="I165" s="42">
        <f>euref_generation_EXIOBASE!I140</f>
        <v>719.2121391419962</v>
      </c>
      <c r="J165" s="42">
        <f>euref_generation_EXIOBASE!J140</f>
        <v>903.62929971226822</v>
      </c>
      <c r="K165" s="42">
        <f>euref_generation_EXIOBASE!K140</f>
        <v>1042.9808625759711</v>
      </c>
      <c r="L165" s="42">
        <f>xdet2015_el!A165</f>
        <v>8.0912784688369701</v>
      </c>
      <c r="M165" s="42">
        <f t="shared" si="18"/>
        <v>23.965441496584493</v>
      </c>
      <c r="N165" s="42">
        <f t="shared" si="19"/>
        <v>25.955368572172397</v>
      </c>
      <c r="O165" s="42">
        <f t="shared" si="20"/>
        <v>31.328824575206895</v>
      </c>
      <c r="P165" s="42">
        <f t="shared" si="21"/>
        <v>37.425207021630591</v>
      </c>
      <c r="Q165" s="42">
        <f t="shared" si="22"/>
        <v>59.408640587894816</v>
      </c>
      <c r="R165" s="42">
        <f t="shared" si="23"/>
        <v>74.64193854589314</v>
      </c>
      <c r="S165" s="42">
        <f t="shared" si="24"/>
        <v>86.152710490603965</v>
      </c>
      <c r="T165" s="42">
        <f>euref_capacity_EXIOBASE!D140</f>
        <v>12.64175</v>
      </c>
      <c r="U165" s="42">
        <f>euref_capacity_EXIOBASE!E140</f>
        <v>23.968927703132671</v>
      </c>
      <c r="V165" s="42">
        <f>euref_capacity_EXIOBASE!F140</f>
        <v>25.503903894292442</v>
      </c>
      <c r="W165" s="42">
        <f>euref_capacity_EXIOBASE!G140</f>
        <v>28.640940413707206</v>
      </c>
      <c r="X165" s="42">
        <f>euref_capacity_EXIOBASE!H140</f>
        <v>29.037519783391868</v>
      </c>
      <c r="Y165" s="42">
        <f>euref_capacity_EXIOBASE!I140</f>
        <v>56.548320969620256</v>
      </c>
      <c r="Z165" s="42">
        <f>euref_capacity_EXIOBASE!J140</f>
        <v>65.712124790806442</v>
      </c>
      <c r="AA165" s="42">
        <f>euref_capacity_EXIOBASE!K140</f>
        <v>84.516430404941048</v>
      </c>
      <c r="AB165" s="42">
        <f>capacity!T165+T165/gfcf_lifespan!C$9</f>
        <v>28.505669999999999</v>
      </c>
      <c r="AC165" s="42">
        <f>MAX((U165-T165),0)/5+U165/gfcf_lifespan!D$9</f>
        <v>3.2241926487518411</v>
      </c>
      <c r="AD165" s="42">
        <f>MAX((V165-U165),0)/5+V165/gfcf_lifespan!E$9</f>
        <v>1.3271513940036517</v>
      </c>
      <c r="AE165" s="42">
        <f>MAX((W165-V165),0)/5+W165/gfcf_lifespan!F$9</f>
        <v>1.7730449204312411</v>
      </c>
      <c r="AF165" s="42">
        <f>MAX((X165-W165),0)/5+X165/gfcf_lifespan!G$9</f>
        <v>1.2408166652726071</v>
      </c>
      <c r="AG165" s="42">
        <f>MAX((Y165-X165),0)/5+Y165/gfcf_lifespan!H$9</f>
        <v>7.7640930760304876</v>
      </c>
      <c r="AH165" s="42">
        <f>MAX((Z165-Y165),0)/5+Z165/gfcf_lifespan!I$9</f>
        <v>4.4612457558694949</v>
      </c>
      <c r="AI165" s="42">
        <f>MAX((AA165-Z165),0)/5+AA165/gfcf_lifespan!J$9</f>
        <v>7.1415183390245627</v>
      </c>
    </row>
    <row r="166" spans="1:35" ht="15" customHeight="1" x14ac:dyDescent="0.25">
      <c r="A166" s="9" t="s">
        <v>14</v>
      </c>
      <c r="B166" s="9" t="s">
        <v>80</v>
      </c>
      <c r="C166" s="9" t="s">
        <v>85</v>
      </c>
      <c r="D166" s="42">
        <f>euref_generation_EXIOBASE!D141*generation!$L166/(generation!$L$166+generation!$L$167)</f>
        <v>0</v>
      </c>
      <c r="E166" s="42">
        <f>euref_generation_EXIOBASE!E141*generation!$L166/(generation!$L$166+generation!$L$167)</f>
        <v>0</v>
      </c>
      <c r="F166" s="42">
        <f>euref_generation_EXIOBASE!F141*generation!$L166/(generation!$L$166+generation!$L$167)</f>
        <v>0</v>
      </c>
      <c r="G166" s="42">
        <f>euref_generation_EXIOBASE!G141*generation!$L166/(generation!$L$166+generation!$L$167)</f>
        <v>0</v>
      </c>
      <c r="H166" s="42">
        <f>euref_generation_EXIOBASE!H141*generation!$L166/(generation!$L$166+generation!$L$167)</f>
        <v>0</v>
      </c>
      <c r="I166" s="42">
        <f>euref_generation_EXIOBASE!I141*generation!$L166/(generation!$L$166+generation!$L$167)</f>
        <v>0</v>
      </c>
      <c r="J166" s="42">
        <f>euref_generation_EXIOBASE!J141*generation!$L166/(generation!$L$166+generation!$L$167)</f>
        <v>0</v>
      </c>
      <c r="K166" s="42">
        <f>euref_generation_EXIOBASE!K141*generation!$L166/(generation!$L$166+generation!$L$167)</f>
        <v>0</v>
      </c>
      <c r="L166" s="42">
        <f>xdet2015_el!A166</f>
        <v>0</v>
      </c>
      <c r="M166" s="44">
        <f t="shared" ref="M166:S167" si="26">IFERROR($L205*E166/$D205,0)</f>
        <v>0</v>
      </c>
      <c r="N166" s="44">
        <f t="shared" si="26"/>
        <v>0</v>
      </c>
      <c r="O166" s="44">
        <f t="shared" si="26"/>
        <v>0</v>
      </c>
      <c r="P166" s="44">
        <f t="shared" si="26"/>
        <v>0</v>
      </c>
      <c r="Q166" s="44">
        <f t="shared" si="26"/>
        <v>0</v>
      </c>
      <c r="R166" s="44">
        <f t="shared" si="26"/>
        <v>0</v>
      </c>
      <c r="S166" s="44">
        <f t="shared" si="26"/>
        <v>0</v>
      </c>
      <c r="T166" s="42">
        <f>euref_capacity_EXIOBASE!D141*capacity!$L166/(capacity!$L$166+capacity!$L$167)</f>
        <v>0</v>
      </c>
      <c r="U166" s="42">
        <f>euref_capacity_EXIOBASE!E141*capacity!$L166/(capacity!$L$166+capacity!$L$167)</f>
        <v>0</v>
      </c>
      <c r="V166" s="42">
        <f>euref_capacity_EXIOBASE!F141*capacity!$L166/(capacity!$L$166+capacity!$L$167)</f>
        <v>0</v>
      </c>
      <c r="W166" s="42">
        <f>euref_capacity_EXIOBASE!G141*capacity!$L166/(capacity!$L$166+capacity!$L$167)</f>
        <v>0</v>
      </c>
      <c r="X166" s="42">
        <f>euref_capacity_EXIOBASE!H141*capacity!$L166/(capacity!$L$166+capacity!$L$167)</f>
        <v>0</v>
      </c>
      <c r="Y166" s="42">
        <f>euref_capacity_EXIOBASE!I141*capacity!$L166/(capacity!$L$166+capacity!$L$167)</f>
        <v>0</v>
      </c>
      <c r="Z166" s="42">
        <f>euref_capacity_EXIOBASE!J141*capacity!$L166/(capacity!$L$166+capacity!$L$167)</f>
        <v>0</v>
      </c>
      <c r="AA166" s="42">
        <f>euref_capacity_EXIOBASE!K141*capacity!$L166/(capacity!$L$166+capacity!$L$167)</f>
        <v>0</v>
      </c>
      <c r="AB166" s="42">
        <f>capacity!T166+T166/gfcf_lifespan!C$10</f>
        <v>0</v>
      </c>
      <c r="AC166" s="42">
        <f>MAX((U166-T166),0)/5+U166/gfcf_lifespan!D$10</f>
        <v>0</v>
      </c>
      <c r="AD166" s="42">
        <f>MAX((V166-U166),0)/5+V166/gfcf_lifespan!E$10</f>
        <v>0</v>
      </c>
      <c r="AE166" s="42">
        <f>MAX((W166-V166),0)/5+W166/gfcf_lifespan!F$10</f>
        <v>0</v>
      </c>
      <c r="AF166" s="42">
        <f>MAX((X166-W166),0)/5+X166/gfcf_lifespan!G$10</f>
        <v>0</v>
      </c>
      <c r="AG166" s="42">
        <f>MAX((Y166-X166),0)/5+Y166/gfcf_lifespan!H$10</f>
        <v>0</v>
      </c>
      <c r="AH166" s="42">
        <f>MAX((Z166-Y166),0)/5+Z166/gfcf_lifespan!I$10</f>
        <v>0</v>
      </c>
      <c r="AI166" s="42">
        <f>MAX((AA166-Z166),0)/5+AA166/gfcf_lifespan!J$10</f>
        <v>0</v>
      </c>
    </row>
    <row r="167" spans="1:35" ht="15" customHeight="1" x14ac:dyDescent="0.25">
      <c r="A167" s="9" t="s">
        <v>14</v>
      </c>
      <c r="B167" s="9" t="s">
        <v>81</v>
      </c>
      <c r="C167" s="9" t="s">
        <v>86</v>
      </c>
      <c r="D167" s="42">
        <f>euref_generation_EXIOBASE!D141*generation!$L167/(generation!$L$166+generation!$L$167)</f>
        <v>67.900642034516409</v>
      </c>
      <c r="E167" s="42">
        <f>euref_generation_EXIOBASE!E141*generation!$L167/(generation!$L$166+generation!$L$167)</f>
        <v>67.900642034516409</v>
      </c>
      <c r="F167" s="42">
        <f>euref_generation_EXIOBASE!F141*generation!$L167/(generation!$L$166+generation!$L$167)</f>
        <v>821.12195648706847</v>
      </c>
      <c r="G167" s="42">
        <f>euref_generation_EXIOBASE!G141*generation!$L167/(generation!$L$166+generation!$L$167)</f>
        <v>974.32093563219439</v>
      </c>
      <c r="H167" s="42">
        <f>euref_generation_EXIOBASE!H141*generation!$L167/(generation!$L$166+generation!$L$167)</f>
        <v>974.32093563219439</v>
      </c>
      <c r="I167" s="42">
        <f>euref_generation_EXIOBASE!I141*generation!$L167/(generation!$L$166+generation!$L$167)</f>
        <v>1046.7823924133763</v>
      </c>
      <c r="J167" s="42">
        <f>euref_generation_EXIOBASE!J141*generation!$L167/(generation!$L$166+generation!$L$167)</f>
        <v>2342.6293694341434</v>
      </c>
      <c r="K167" s="42">
        <f>euref_generation_EXIOBASE!K141*generation!$L167/(generation!$L$166+generation!$L$167)</f>
        <v>3132.8084759088324</v>
      </c>
      <c r="L167" s="42">
        <f>xdet2015_el!A167</f>
        <v>0</v>
      </c>
      <c r="M167" s="44">
        <f t="shared" si="26"/>
        <v>2.6376148225696547</v>
      </c>
      <c r="N167" s="44">
        <f t="shared" si="26"/>
        <v>31.896656330093737</v>
      </c>
      <c r="O167" s="44">
        <f t="shared" si="26"/>
        <v>37.847703125650028</v>
      </c>
      <c r="P167" s="44">
        <f t="shared" si="26"/>
        <v>37.847703125650028</v>
      </c>
      <c r="Q167" s="44">
        <f t="shared" si="26"/>
        <v>40.662483763127355</v>
      </c>
      <c r="R167" s="44">
        <f t="shared" si="26"/>
        <v>90.99993407228034</v>
      </c>
      <c r="S167" s="44">
        <f t="shared" si="26"/>
        <v>121.69460883931735</v>
      </c>
      <c r="T167" s="42">
        <f>euref_capacity_EXIOBASE!D141*capacity!$L167/(capacity!$L$166+capacity!$L$167)</f>
        <v>55.365820000000006</v>
      </c>
      <c r="U167" s="42">
        <f>euref_capacity_EXIOBASE!E141*capacity!$L167/(capacity!$L$166+capacity!$L$167)</f>
        <v>55.365820000000006</v>
      </c>
      <c r="V167" s="42">
        <f>euref_capacity_EXIOBASE!F141*capacity!$L167/(capacity!$L$166+capacity!$L$167)</f>
        <v>580.75947958939219</v>
      </c>
      <c r="W167" s="42">
        <f>euref_capacity_EXIOBASE!G141*capacity!$L167/(capacity!$L$166+capacity!$L$167)</f>
        <v>686.49076729220178</v>
      </c>
      <c r="X167" s="42">
        <f>euref_capacity_EXIOBASE!H141*capacity!$L167/(capacity!$L$166+capacity!$L$167)</f>
        <v>686.49076729220178</v>
      </c>
      <c r="Y167" s="42">
        <f>euref_capacity_EXIOBASE!I141*capacity!$L167/(capacity!$L$166+capacity!$L$167)</f>
        <v>734.2696063139997</v>
      </c>
      <c r="Z167" s="42">
        <f>euref_capacity_EXIOBASE!J141*capacity!$L167/(capacity!$L$166+capacity!$L$167)</f>
        <v>1619.9738793807446</v>
      </c>
      <c r="AA167" s="42">
        <f>euref_capacity_EXIOBASE!K141*capacity!$L167/(capacity!$L$166+capacity!$L$167)</f>
        <v>2149.4859085873236</v>
      </c>
      <c r="AB167" s="42">
        <f>capacity!T167+T167/gfcf_lifespan!C$11</f>
        <v>16.553826102891929</v>
      </c>
      <c r="AC167" s="42">
        <f>MAX((U167-T167),0)/5+U167/gfcf_lifespan!D$11</f>
        <v>2.2146328000000004</v>
      </c>
      <c r="AD167" s="42">
        <f>MAX((V167-U167),0)/5+V167/gfcf_lifespan!E$11</f>
        <v>128.30911110145414</v>
      </c>
      <c r="AE167" s="42">
        <f>MAX((W167-V167),0)/5+W167/gfcf_lifespan!F$11</f>
        <v>48.605888232249995</v>
      </c>
      <c r="AF167" s="42">
        <f>MAX((X167-W167),0)/5+X167/gfcf_lifespan!G$11</f>
        <v>27.459630691688073</v>
      </c>
      <c r="AG167" s="42">
        <f>MAX((Y167-X167),0)/5+Y167/gfcf_lifespan!H$11</f>
        <v>38.926552056919576</v>
      </c>
      <c r="AH167" s="42">
        <f>MAX((Z167-Y167),0)/5+Z167/gfcf_lifespan!I$11</f>
        <v>241.93980978857877</v>
      </c>
      <c r="AI167" s="42">
        <f>MAX((AA167-Z167),0)/5+AA167/gfcf_lifespan!J$11</f>
        <v>191.88184218480876</v>
      </c>
    </row>
    <row r="168" spans="1:35" ht="15" customHeight="1" x14ac:dyDescent="0.25">
      <c r="A168" s="9" t="s">
        <v>14</v>
      </c>
      <c r="B168" s="9" t="s">
        <v>41</v>
      </c>
      <c r="C168" s="9" t="s">
        <v>42</v>
      </c>
      <c r="D168" s="42">
        <f>euref_generation_EXIOBASE!D142</f>
        <v>0</v>
      </c>
      <c r="E168" s="42">
        <f>euref_generation_EXIOBASE!E142</f>
        <v>0</v>
      </c>
      <c r="F168" s="42">
        <f>euref_generation_EXIOBASE!F142</f>
        <v>0</v>
      </c>
      <c r="G168" s="42">
        <f>euref_generation_EXIOBASE!G142</f>
        <v>0</v>
      </c>
      <c r="H168" s="42">
        <f>euref_generation_EXIOBASE!H142</f>
        <v>0</v>
      </c>
      <c r="I168" s="42">
        <f>euref_generation_EXIOBASE!I142</f>
        <v>0</v>
      </c>
      <c r="J168" s="42">
        <f>euref_generation_EXIOBASE!J142</f>
        <v>0</v>
      </c>
      <c r="K168" s="42">
        <f>euref_generation_EXIOBASE!K142</f>
        <v>0</v>
      </c>
      <c r="L168" s="42">
        <f>xdet2015_el!A168</f>
        <v>0</v>
      </c>
      <c r="M168" s="42">
        <f t="shared" si="18"/>
        <v>0</v>
      </c>
      <c r="N168" s="42">
        <f t="shared" si="19"/>
        <v>0</v>
      </c>
      <c r="O168" s="42">
        <f t="shared" si="20"/>
        <v>0</v>
      </c>
      <c r="P168" s="42">
        <f t="shared" si="21"/>
        <v>0</v>
      </c>
      <c r="Q168" s="42">
        <f t="shared" si="22"/>
        <v>0</v>
      </c>
      <c r="R168" s="42">
        <f t="shared" si="23"/>
        <v>0</v>
      </c>
      <c r="S168" s="42">
        <f t="shared" si="24"/>
        <v>0</v>
      </c>
      <c r="T168" s="42">
        <f>euref_capacity_EXIOBASE!D142</f>
        <v>0</v>
      </c>
      <c r="U168" s="42">
        <f>euref_capacity_EXIOBASE!E142</f>
        <v>0</v>
      </c>
      <c r="V168" s="42">
        <f>euref_capacity_EXIOBASE!F142</f>
        <v>0</v>
      </c>
      <c r="W168" s="42">
        <f>euref_capacity_EXIOBASE!G142</f>
        <v>0</v>
      </c>
      <c r="X168" s="42">
        <f>euref_capacity_EXIOBASE!H142</f>
        <v>0</v>
      </c>
      <c r="Y168" s="42">
        <f>euref_capacity_EXIOBASE!I142</f>
        <v>0</v>
      </c>
      <c r="Z168" s="42">
        <f>euref_capacity_EXIOBASE!J142</f>
        <v>0</v>
      </c>
      <c r="AA168" s="42">
        <f>euref_capacity_EXIOBASE!K142</f>
        <v>0</v>
      </c>
      <c r="AB168" s="42">
        <f>capacity!T168+T168/gfcf_lifespan!C$12</f>
        <v>0</v>
      </c>
      <c r="AC168" s="42">
        <f>MAX((U168-T168),0)/5+U168/gfcf_lifespan!D$12</f>
        <v>0</v>
      </c>
      <c r="AD168" s="42">
        <f>MAX((V168-U168),0)/5+V168/gfcf_lifespan!E$12</f>
        <v>0</v>
      </c>
      <c r="AE168" s="42">
        <f>MAX((W168-V168),0)/5+W168/gfcf_lifespan!F$12</f>
        <v>0</v>
      </c>
      <c r="AF168" s="42">
        <f>MAX((X168-W168),0)/5+X168/gfcf_lifespan!G$12</f>
        <v>0</v>
      </c>
      <c r="AG168" s="42">
        <f>MAX((Y168-X168),0)/5+Y168/gfcf_lifespan!H$12</f>
        <v>0</v>
      </c>
      <c r="AH168" s="42">
        <f>MAX((Z168-Y168),0)/5+Z168/gfcf_lifespan!I$12</f>
        <v>0</v>
      </c>
      <c r="AI168" s="42">
        <f>MAX((AA168-Z168),0)/5+AA168/gfcf_lifespan!J$12</f>
        <v>0</v>
      </c>
    </row>
    <row r="169" spans="1:35" ht="15" customHeight="1" x14ac:dyDescent="0.25">
      <c r="A169" s="9" t="s">
        <v>14</v>
      </c>
      <c r="B169" s="9" t="s">
        <v>43</v>
      </c>
      <c r="C169" s="9" t="s">
        <v>44</v>
      </c>
      <c r="D169" s="42">
        <f>euref_generation_EXIOBASE!D143</f>
        <v>0</v>
      </c>
      <c r="E169" s="42">
        <f>euref_generation_EXIOBASE!E143</f>
        <v>0</v>
      </c>
      <c r="F169" s="42">
        <f>euref_generation_EXIOBASE!F143</f>
        <v>0</v>
      </c>
      <c r="G169" s="42">
        <f>euref_generation_EXIOBASE!G143</f>
        <v>0</v>
      </c>
      <c r="H169" s="42">
        <f>euref_generation_EXIOBASE!H143</f>
        <v>0</v>
      </c>
      <c r="I169" s="42">
        <f>euref_generation_EXIOBASE!I143</f>
        <v>0</v>
      </c>
      <c r="J169" s="42">
        <f>euref_generation_EXIOBASE!J143</f>
        <v>0</v>
      </c>
      <c r="K169" s="42">
        <f>euref_generation_EXIOBASE!K143</f>
        <v>0</v>
      </c>
      <c r="L169" s="42">
        <f>xdet2015_el!A169</f>
        <v>2.0815879807890201E-7</v>
      </c>
      <c r="M169" s="42">
        <f t="shared" si="18"/>
        <v>0</v>
      </c>
      <c r="N169" s="42">
        <f t="shared" si="19"/>
        <v>0</v>
      </c>
      <c r="O169" s="42">
        <f t="shared" si="20"/>
        <v>0</v>
      </c>
      <c r="P169" s="42">
        <f t="shared" si="21"/>
        <v>0</v>
      </c>
      <c r="Q169" s="42">
        <f t="shared" si="22"/>
        <v>0</v>
      </c>
      <c r="R169" s="42">
        <f t="shared" si="23"/>
        <v>0</v>
      </c>
      <c r="S169" s="42">
        <f t="shared" si="24"/>
        <v>0</v>
      </c>
      <c r="T169" s="42">
        <f>euref_capacity_EXIOBASE!D143</f>
        <v>0</v>
      </c>
      <c r="U169" s="42">
        <f>euref_capacity_EXIOBASE!E143</f>
        <v>0</v>
      </c>
      <c r="V169" s="42">
        <f>euref_capacity_EXIOBASE!F143</f>
        <v>0</v>
      </c>
      <c r="W169" s="42">
        <f>euref_capacity_EXIOBASE!G143</f>
        <v>0</v>
      </c>
      <c r="X169" s="42">
        <f>euref_capacity_EXIOBASE!H143</f>
        <v>0</v>
      </c>
      <c r="Y169" s="42">
        <f>euref_capacity_EXIOBASE!I143</f>
        <v>0</v>
      </c>
      <c r="Z169" s="42">
        <f>euref_capacity_EXIOBASE!J143</f>
        <v>0</v>
      </c>
      <c r="AA169" s="42">
        <f>euref_capacity_EXIOBASE!K143</f>
        <v>0</v>
      </c>
      <c r="AB169" s="42">
        <f>capacity!T169+T169/gfcf_lifespan!C$13</f>
        <v>0</v>
      </c>
      <c r="AC169" s="42">
        <f>MAX((U169-T169),0)/5+U169/gfcf_lifespan!D$13</f>
        <v>0</v>
      </c>
      <c r="AD169" s="42">
        <f>MAX((V169-U169),0)/5+V169/gfcf_lifespan!E$13</f>
        <v>0</v>
      </c>
      <c r="AE169" s="42">
        <f>MAX((W169-V169),0)/5+W169/gfcf_lifespan!F$13</f>
        <v>0</v>
      </c>
      <c r="AF169" s="42">
        <f>MAX((X169-W169),0)/5+X169/gfcf_lifespan!G$13</f>
        <v>0</v>
      </c>
      <c r="AG169" s="42">
        <f>MAX((Y169-X169),0)/5+Y169/gfcf_lifespan!H$13</f>
        <v>0</v>
      </c>
      <c r="AH169" s="42">
        <f>MAX((Z169-Y169),0)/5+Z169/gfcf_lifespan!I$13</f>
        <v>0</v>
      </c>
      <c r="AI169" s="42">
        <f>MAX((AA169-Z169),0)/5+AA169/gfcf_lifespan!J$13</f>
        <v>0</v>
      </c>
    </row>
    <row r="170" spans="1:35" ht="15" customHeight="1" x14ac:dyDescent="0.25">
      <c r="A170" s="9" t="s">
        <v>14</v>
      </c>
      <c r="B170" s="9" t="s">
        <v>45</v>
      </c>
      <c r="C170" s="9" t="s">
        <v>46</v>
      </c>
      <c r="D170" s="42">
        <f>euref_generation_EXIOBASE!D144</f>
        <v>0</v>
      </c>
      <c r="E170" s="42">
        <f>euref_generation_EXIOBASE!E144</f>
        <v>0</v>
      </c>
      <c r="F170" s="42">
        <f>euref_generation_EXIOBASE!F144</f>
        <v>-1.1368683772161603E-13</v>
      </c>
      <c r="G170" s="42">
        <f>euref_generation_EXIOBASE!G144</f>
        <v>0</v>
      </c>
      <c r="H170" s="42">
        <f>euref_generation_EXIOBASE!H144</f>
        <v>0</v>
      </c>
      <c r="I170" s="42">
        <f>euref_generation_EXIOBASE!I144</f>
        <v>0</v>
      </c>
      <c r="J170" s="42">
        <f>euref_generation_EXIOBASE!J144</f>
        <v>0</v>
      </c>
      <c r="K170" s="42">
        <f>euref_generation_EXIOBASE!K144</f>
        <v>0</v>
      </c>
      <c r="L170" s="42">
        <f>xdet2015_el!A170</f>
        <v>0</v>
      </c>
      <c r="M170" s="42">
        <f t="shared" si="18"/>
        <v>0</v>
      </c>
      <c r="N170" s="42">
        <f t="shared" si="19"/>
        <v>0</v>
      </c>
      <c r="O170" s="42">
        <f t="shared" si="20"/>
        <v>0</v>
      </c>
      <c r="P170" s="42">
        <f t="shared" si="21"/>
        <v>0</v>
      </c>
      <c r="Q170" s="42">
        <f t="shared" si="22"/>
        <v>0</v>
      </c>
      <c r="R170" s="42">
        <f t="shared" si="23"/>
        <v>0</v>
      </c>
      <c r="S170" s="42">
        <f t="shared" si="24"/>
        <v>0</v>
      </c>
      <c r="T170" s="42">
        <f>euref_capacity_EXIOBASE!D144</f>
        <v>0</v>
      </c>
      <c r="U170" s="42">
        <f>euref_capacity_EXIOBASE!E144</f>
        <v>0</v>
      </c>
      <c r="V170" s="42">
        <f>euref_capacity_EXIOBASE!F144</f>
        <v>0</v>
      </c>
      <c r="W170" s="42">
        <f>euref_capacity_EXIOBASE!G144</f>
        <v>0</v>
      </c>
      <c r="X170" s="42">
        <f>euref_capacity_EXIOBASE!H144</f>
        <v>0</v>
      </c>
      <c r="Y170" s="42">
        <f>euref_capacity_EXIOBASE!I144</f>
        <v>0</v>
      </c>
      <c r="Z170" s="42">
        <f>euref_capacity_EXIOBASE!J144</f>
        <v>0</v>
      </c>
      <c r="AA170" s="42">
        <f>euref_capacity_EXIOBASE!K144</f>
        <v>0</v>
      </c>
      <c r="AB170" s="42">
        <f>capacity!T170+T170/gfcf_lifespan!C$14</f>
        <v>0</v>
      </c>
      <c r="AC170" s="42">
        <f>MAX((U170-T170),0)/5+U170/gfcf_lifespan!D$14</f>
        <v>0</v>
      </c>
      <c r="AD170" s="42">
        <f>MAX((V170-U170),0)/5+V170/gfcf_lifespan!E$14</f>
        <v>0</v>
      </c>
      <c r="AE170" s="42">
        <f>MAX((W170-V170),0)/5+W170/gfcf_lifespan!F$14</f>
        <v>0</v>
      </c>
      <c r="AF170" s="42">
        <f>MAX((X170-W170),0)/5+X170/gfcf_lifespan!G$14</f>
        <v>0</v>
      </c>
      <c r="AG170" s="42">
        <f>MAX((Y170-X170),0)/5+Y170/gfcf_lifespan!H$14</f>
        <v>0</v>
      </c>
      <c r="AH170" s="42">
        <f>MAX((Z170-Y170),0)/5+Z170/gfcf_lifespan!I$14</f>
        <v>0</v>
      </c>
      <c r="AI170" s="42">
        <f>MAX((AA170-Z170),0)/5+AA170/gfcf_lifespan!J$14</f>
        <v>0</v>
      </c>
    </row>
    <row r="171" spans="1:35" ht="15" customHeight="1" x14ac:dyDescent="0.25">
      <c r="A171" s="9" t="s">
        <v>13</v>
      </c>
      <c r="B171" s="9" t="s">
        <v>29</v>
      </c>
      <c r="C171" s="9" t="s">
        <v>30</v>
      </c>
      <c r="D171" s="42">
        <f>euref_generation_EXIOBASE!D145</f>
        <v>6436.2171959642519</v>
      </c>
      <c r="E171" s="42">
        <f>euref_generation_EXIOBASE!E145</f>
        <v>4940.0973868361507</v>
      </c>
      <c r="F171" s="42">
        <f>euref_generation_EXIOBASE!F145</f>
        <v>2223.6872745229011</v>
      </c>
      <c r="G171" s="42">
        <f>euref_generation_EXIOBASE!G145</f>
        <v>2112.9715177032526</v>
      </c>
      <c r="H171" s="42">
        <f>euref_generation_EXIOBASE!H145</f>
        <v>0.110988922979703</v>
      </c>
      <c r="I171" s="42">
        <f>euref_generation_EXIOBASE!I145</f>
        <v>0</v>
      </c>
      <c r="J171" s="42">
        <f>euref_generation_EXIOBASE!J145</f>
        <v>0</v>
      </c>
      <c r="K171" s="42">
        <f>euref_generation_EXIOBASE!K145</f>
        <v>0</v>
      </c>
      <c r="L171" s="42">
        <f>xdet2015_el!A171</f>
        <v>463.33961439997898</v>
      </c>
      <c r="M171" s="42">
        <f t="shared" si="18"/>
        <v>355.6348004772521</v>
      </c>
      <c r="N171" s="42">
        <f t="shared" si="19"/>
        <v>160.08198184636029</v>
      </c>
      <c r="O171" s="42">
        <f t="shared" si="20"/>
        <v>152.11161749865241</v>
      </c>
      <c r="P171" s="42">
        <f t="shared" si="21"/>
        <v>7.9900294241670878E-3</v>
      </c>
      <c r="Q171" s="42">
        <f t="shared" si="22"/>
        <v>0</v>
      </c>
      <c r="R171" s="42">
        <f t="shared" si="23"/>
        <v>0</v>
      </c>
      <c r="S171" s="42">
        <f t="shared" si="24"/>
        <v>0</v>
      </c>
      <c r="T171" s="42">
        <f>euref_capacity_EXIOBASE!D145</f>
        <v>1136.7530000000004</v>
      </c>
      <c r="U171" s="42">
        <f>euref_capacity_EXIOBASE!E145</f>
        <v>673.69815278111844</v>
      </c>
      <c r="V171" s="42">
        <f>euref_capacity_EXIOBASE!F145</f>
        <v>407.17815278111846</v>
      </c>
      <c r="W171" s="42">
        <f>euref_capacity_EXIOBASE!G145</f>
        <v>395.98515278111859</v>
      </c>
      <c r="X171" s="42">
        <f>euref_capacity_EXIOBASE!H145</f>
        <v>3.4130418282759827</v>
      </c>
      <c r="Y171" s="42">
        <f>euref_capacity_EXIOBASE!I145</f>
        <v>3.4130418282759827</v>
      </c>
      <c r="Z171" s="42">
        <f>euref_capacity_EXIOBASE!J145</f>
        <v>3.4130418282759827</v>
      </c>
      <c r="AA171" s="42">
        <f>euref_capacity_EXIOBASE!K145</f>
        <v>3.4130418282759827</v>
      </c>
      <c r="AB171" s="42">
        <f>capacity!T171+T171/gfcf_lifespan!C$2</f>
        <v>28.418825000000009</v>
      </c>
      <c r="AC171" s="42">
        <f>MAX((U171-T171),0)/5+U171/gfcf_lifespan!D$2</f>
        <v>16.842453819527961</v>
      </c>
      <c r="AD171" s="42">
        <f>MAX((V171-U171),0)/5+V171/gfcf_lifespan!E$2</f>
        <v>10.179453819527961</v>
      </c>
      <c r="AE171" s="42">
        <f>MAX((W171-V171),0)/5+W171/gfcf_lifespan!F$2</f>
        <v>9.8996288195279654</v>
      </c>
      <c r="AF171" s="42">
        <f>MAX((X171-W171),0)/5+X171/gfcf_lifespan!G$2</f>
        <v>8.532604570689957E-2</v>
      </c>
      <c r="AG171" s="42">
        <f>MAX((Y171-X171),0)/5+Y171/gfcf_lifespan!H$2</f>
        <v>8.532604570689957E-2</v>
      </c>
      <c r="AH171" s="42">
        <f>MAX((Z171-Y171),0)/5+Z171/gfcf_lifespan!I$2</f>
        <v>8.532604570689957E-2</v>
      </c>
      <c r="AI171" s="42">
        <f>MAX((AA171-Z171),0)/5+AA171/gfcf_lifespan!J$2</f>
        <v>8.532604570689957E-2</v>
      </c>
    </row>
    <row r="172" spans="1:35" ht="15" customHeight="1" x14ac:dyDescent="0.25">
      <c r="A172" s="9" t="s">
        <v>13</v>
      </c>
      <c r="B172" s="9" t="s">
        <v>31</v>
      </c>
      <c r="C172" s="9" t="s">
        <v>32</v>
      </c>
      <c r="D172" s="42">
        <f>euref_generation_EXIOBASE!D146</f>
        <v>3382.8769200311835</v>
      </c>
      <c r="E172" s="42">
        <f>euref_generation_EXIOBASE!E146</f>
        <v>9556.8105293784174</v>
      </c>
      <c r="F172" s="42">
        <f>euref_generation_EXIOBASE!F146</f>
        <v>5394.5441150417109</v>
      </c>
      <c r="G172" s="42">
        <f>euref_generation_EXIOBASE!G146</f>
        <v>2219.0680395577306</v>
      </c>
      <c r="H172" s="42">
        <f>euref_generation_EXIOBASE!H146</f>
        <v>11015.256435694888</v>
      </c>
      <c r="I172" s="42">
        <f>euref_generation_EXIOBASE!I146</f>
        <v>10740.952100951828</v>
      </c>
      <c r="J172" s="42">
        <f>euref_generation_EXIOBASE!J146</f>
        <v>11122.691727918183</v>
      </c>
      <c r="K172" s="42">
        <f>euref_generation_EXIOBASE!K146</f>
        <v>11375.650250467608</v>
      </c>
      <c r="L172" s="42">
        <f>xdet2015_el!A172</f>
        <v>1104.2887114326199</v>
      </c>
      <c r="M172" s="42">
        <f t="shared" si="18"/>
        <v>3119.6754225381937</v>
      </c>
      <c r="N172" s="42">
        <f t="shared" si="19"/>
        <v>1760.9668664832539</v>
      </c>
      <c r="O172" s="42">
        <f t="shared" si="20"/>
        <v>724.38100584573669</v>
      </c>
      <c r="P172" s="42">
        <f t="shared" si="21"/>
        <v>3595.762903298667</v>
      </c>
      <c r="Q172" s="42">
        <f t="shared" si="22"/>
        <v>3506.2204258410475</v>
      </c>
      <c r="R172" s="42">
        <f t="shared" si="23"/>
        <v>3630.8335201777927</v>
      </c>
      <c r="S172" s="42">
        <f t="shared" si="24"/>
        <v>3713.4079819496469</v>
      </c>
      <c r="T172" s="42">
        <f>euref_capacity_EXIOBASE!D146</f>
        <v>3496.2966000000006</v>
      </c>
      <c r="U172" s="42">
        <f>euref_capacity_EXIOBASE!E146</f>
        <v>3383.84341952863</v>
      </c>
      <c r="V172" s="42">
        <f>euref_capacity_EXIOBASE!F146</f>
        <v>2978.3374925327075</v>
      </c>
      <c r="W172" s="42">
        <f>euref_capacity_EXIOBASE!G146</f>
        <v>2531.1948463943763</v>
      </c>
      <c r="X172" s="42">
        <f>euref_capacity_EXIOBASE!H146</f>
        <v>3207.7295899806886</v>
      </c>
      <c r="Y172" s="42">
        <f>euref_capacity_EXIOBASE!I146</f>
        <v>3093.4391452123114</v>
      </c>
      <c r="Z172" s="42">
        <f>euref_capacity_EXIOBASE!J146</f>
        <v>3607.3841101615326</v>
      </c>
      <c r="AA172" s="42">
        <f>euref_capacity_EXIOBASE!K146</f>
        <v>3482.6535813839228</v>
      </c>
      <c r="AB172" s="42">
        <f>capacity!T172+T172/gfcf_lifespan!C$3</f>
        <v>116.54322000000002</v>
      </c>
      <c r="AC172" s="42">
        <f>MAX((U172-T172),0)/5+U172/gfcf_lifespan!D$3</f>
        <v>112.79478065095434</v>
      </c>
      <c r="AD172" s="42">
        <f>MAX((V172-U172),0)/5+V172/gfcf_lifespan!E$3</f>
        <v>99.277916417756913</v>
      </c>
      <c r="AE172" s="42">
        <f>MAX((W172-V172),0)/5+W172/gfcf_lifespan!F$3</f>
        <v>84.37316154647921</v>
      </c>
      <c r="AF172" s="42">
        <f>MAX((X172-W172),0)/5+X172/gfcf_lifespan!G$3</f>
        <v>242.2312683832854</v>
      </c>
      <c r="AG172" s="42">
        <f>MAX((Y172-X172),0)/5+Y172/gfcf_lifespan!H$3</f>
        <v>103.11463817374371</v>
      </c>
      <c r="AH172" s="42">
        <f>MAX((Z172-Y172),0)/5+Z172/gfcf_lifespan!I$3</f>
        <v>223.03512999522866</v>
      </c>
      <c r="AI172" s="42">
        <f>MAX((AA172-Z172),0)/5+AA172/gfcf_lifespan!J$3</f>
        <v>116.08845271279742</v>
      </c>
    </row>
    <row r="173" spans="1:35" ht="15" customHeight="1" x14ac:dyDescent="0.25">
      <c r="A173" s="9" t="s">
        <v>13</v>
      </c>
      <c r="B173" s="9" t="s">
        <v>33</v>
      </c>
      <c r="C173" s="9" t="s">
        <v>34</v>
      </c>
      <c r="D173" s="42">
        <f>euref_generation_EXIOBASE!D147</f>
        <v>15086.796735320864</v>
      </c>
      <c r="E173" s="42">
        <f>euref_generation_EXIOBASE!E147</f>
        <v>15024.054684995604</v>
      </c>
      <c r="F173" s="42">
        <f>euref_generation_EXIOBASE!F147</f>
        <v>24705.658486473956</v>
      </c>
      <c r="G173" s="42">
        <f>euref_generation_EXIOBASE!G147</f>
        <v>34387.262287952319</v>
      </c>
      <c r="H173" s="42">
        <f>euref_generation_EXIOBASE!H147</f>
        <v>26976.610744317968</v>
      </c>
      <c r="I173" s="42">
        <f>euref_generation_EXIOBASE!I147</f>
        <v>28346.138965153121</v>
      </c>
      <c r="J173" s="42">
        <f>euref_generation_EXIOBASE!J147</f>
        <v>28346.138965153128</v>
      </c>
      <c r="K173" s="42">
        <f>euref_generation_EXIOBASE!K147</f>
        <v>28346.138965153124</v>
      </c>
      <c r="L173" s="42">
        <f>xdet2015_el!A173</f>
        <v>1005.55405556638</v>
      </c>
      <c r="M173" s="42">
        <f t="shared" si="18"/>
        <v>1001.372218675093</v>
      </c>
      <c r="N173" s="42">
        <f t="shared" si="19"/>
        <v>1646.6633389677922</v>
      </c>
      <c r="O173" s="42">
        <f t="shared" si="20"/>
        <v>2291.9544592604921</v>
      </c>
      <c r="P173" s="42">
        <f t="shared" si="21"/>
        <v>1798.025174944971</v>
      </c>
      <c r="Q173" s="42">
        <f t="shared" si="22"/>
        <v>1889.3059604446048</v>
      </c>
      <c r="R173" s="42">
        <f t="shared" si="23"/>
        <v>1889.3059604446053</v>
      </c>
      <c r="S173" s="42">
        <f t="shared" si="24"/>
        <v>1889.305960444605</v>
      </c>
      <c r="T173" s="42">
        <f>euref_capacity_EXIOBASE!D147</f>
        <v>1960</v>
      </c>
      <c r="U173" s="42">
        <f>euref_capacity_EXIOBASE!E147</f>
        <v>1960</v>
      </c>
      <c r="V173" s="42">
        <f>euref_capacity_EXIOBASE!F147</f>
        <v>3221</v>
      </c>
      <c r="W173" s="42">
        <f>euref_capacity_EXIOBASE!G147</f>
        <v>4482</v>
      </c>
      <c r="X173" s="42">
        <f>euref_capacity_EXIOBASE!H147</f>
        <v>3522.0000000000005</v>
      </c>
      <c r="Y173" s="42">
        <f>euref_capacity_EXIOBASE!I147</f>
        <v>3692</v>
      </c>
      <c r="Z173" s="42">
        <f>euref_capacity_EXIOBASE!J147</f>
        <v>3692</v>
      </c>
      <c r="AA173" s="42">
        <f>euref_capacity_EXIOBASE!K147</f>
        <v>3692</v>
      </c>
      <c r="AB173" s="42">
        <f>capacity!T173+T173/gfcf_lifespan!C$4</f>
        <v>32.666666666666664</v>
      </c>
      <c r="AC173" s="42">
        <f>MAX((U173-T173),0)/5+U173/gfcf_lifespan!D$4</f>
        <v>32.666666666666664</v>
      </c>
      <c r="AD173" s="42">
        <f>MAX((V173-U173),0)/5+V173/gfcf_lifespan!E$4</f>
        <v>305.88333333333333</v>
      </c>
      <c r="AE173" s="42">
        <f>MAX((W173-V173),0)/5+W173/gfcf_lifespan!F$4</f>
        <v>326.89999999999998</v>
      </c>
      <c r="AF173" s="42">
        <f>MAX((X173-W173),0)/5+X173/gfcf_lifespan!G$4</f>
        <v>58.70000000000001</v>
      </c>
      <c r="AG173" s="42">
        <f>MAX((Y173-X173),0)/5+Y173/gfcf_lifespan!H$4</f>
        <v>95.533333333333246</v>
      </c>
      <c r="AH173" s="42">
        <f>MAX((Z173-Y173),0)/5+Z173/gfcf_lifespan!I$4</f>
        <v>61.533333333333331</v>
      </c>
      <c r="AI173" s="42">
        <f>MAX((AA173-Z173),0)/5+AA173/gfcf_lifespan!J$4</f>
        <v>61.533333333333331</v>
      </c>
    </row>
    <row r="174" spans="1:35" ht="15" customHeight="1" x14ac:dyDescent="0.25">
      <c r="A174" s="9" t="s">
        <v>13</v>
      </c>
      <c r="B174" s="9" t="s">
        <v>35</v>
      </c>
      <c r="C174" s="9" t="s">
        <v>36</v>
      </c>
      <c r="D174" s="42">
        <f>euref_generation_EXIOBASE!D148</f>
        <v>231.65080096200478</v>
      </c>
      <c r="E174" s="42">
        <f>euref_generation_EXIOBASE!E148</f>
        <v>231.65080096200478</v>
      </c>
      <c r="F174" s="42">
        <f>euref_generation_EXIOBASE!F148</f>
        <v>231.65080096200478</v>
      </c>
      <c r="G174" s="42">
        <f>euref_generation_EXIOBASE!G148</f>
        <v>231.65080096200478</v>
      </c>
      <c r="H174" s="42">
        <f>euref_generation_EXIOBASE!H148</f>
        <v>231.65080096200478</v>
      </c>
      <c r="I174" s="42">
        <f>euref_generation_EXIOBASE!I148</f>
        <v>235.62980591357118</v>
      </c>
      <c r="J174" s="42">
        <f>euref_generation_EXIOBASE!J148</f>
        <v>731.14180680901336</v>
      </c>
      <c r="K174" s="42">
        <f>euref_generation_EXIOBASE!K148</f>
        <v>1071.7741094210355</v>
      </c>
      <c r="L174" s="42">
        <f>xdet2015_el!A174</f>
        <v>17.808183626666199</v>
      </c>
      <c r="M174" s="42">
        <f t="shared" si="18"/>
        <v>17.808183626666199</v>
      </c>
      <c r="N174" s="42">
        <f t="shared" si="19"/>
        <v>17.808183626666199</v>
      </c>
      <c r="O174" s="42">
        <f t="shared" si="20"/>
        <v>17.808183626666199</v>
      </c>
      <c r="P174" s="42">
        <f t="shared" si="21"/>
        <v>17.808183626666199</v>
      </c>
      <c r="Q174" s="42">
        <f t="shared" si="22"/>
        <v>18.114070118466117</v>
      </c>
      <c r="R174" s="42">
        <f t="shared" si="23"/>
        <v>56.206615728140719</v>
      </c>
      <c r="S174" s="42">
        <f t="shared" si="24"/>
        <v>82.392765609331803</v>
      </c>
      <c r="T174" s="42">
        <f>euref_capacity_EXIOBASE!D148</f>
        <v>57</v>
      </c>
      <c r="U174" s="42">
        <f>euref_capacity_EXIOBASE!E148</f>
        <v>57</v>
      </c>
      <c r="V174" s="42">
        <f>euref_capacity_EXIOBASE!F148</f>
        <v>57</v>
      </c>
      <c r="W174" s="42">
        <f>euref_capacity_EXIOBASE!G148</f>
        <v>57</v>
      </c>
      <c r="X174" s="42">
        <f>euref_capacity_EXIOBASE!H148</f>
        <v>57</v>
      </c>
      <c r="Y174" s="42">
        <f>euref_capacity_EXIOBASE!I148</f>
        <v>58</v>
      </c>
      <c r="Z174" s="42">
        <f>euref_capacity_EXIOBASE!J148</f>
        <v>182.53163716229531</v>
      </c>
      <c r="AA174" s="42">
        <f>euref_capacity_EXIOBASE!K148</f>
        <v>267.05786128864383</v>
      </c>
      <c r="AB174" s="42">
        <f>capacity!T174+T174/gfcf_lifespan!C$5</f>
        <v>0.95</v>
      </c>
      <c r="AC174" s="42">
        <f>MAX((U174-T174),0)/5+U174/gfcf_lifespan!D$5</f>
        <v>0.95</v>
      </c>
      <c r="AD174" s="42">
        <f>MAX((V174-U174),0)/5+V174/gfcf_lifespan!E$5</f>
        <v>0.95</v>
      </c>
      <c r="AE174" s="42">
        <f>MAX((W174-V174),0)/5+W174/gfcf_lifespan!F$5</f>
        <v>0.95</v>
      </c>
      <c r="AF174" s="42">
        <f>MAX((X174-W174),0)/5+X174/gfcf_lifespan!G$5</f>
        <v>0.95</v>
      </c>
      <c r="AG174" s="42">
        <f>MAX((Y174-X174),0)/5+Y174/gfcf_lifespan!H$5</f>
        <v>1.1666666666666667</v>
      </c>
      <c r="AH174" s="42">
        <f>MAX((Z174-Y174),0)/5+Z174/gfcf_lifespan!I$5</f>
        <v>27.948521385163982</v>
      </c>
      <c r="AI174" s="42">
        <f>MAX((AA174-Z174),0)/5+AA174/gfcf_lifespan!J$5</f>
        <v>21.356209180080434</v>
      </c>
    </row>
    <row r="175" spans="1:35" ht="15" customHeight="1" x14ac:dyDescent="0.25">
      <c r="A175" s="9" t="s">
        <v>13</v>
      </c>
      <c r="B175" s="9" t="s">
        <v>79</v>
      </c>
      <c r="C175" s="9" t="s">
        <v>83</v>
      </c>
      <c r="D175" s="42">
        <f>euref_generation_EXIOBASE!D149*generation!$L175/(generation!$L$175+generation!$L$176)</f>
        <v>585.26585874373222</v>
      </c>
      <c r="E175" s="42">
        <f>euref_generation_EXIOBASE!E149*generation!$L175/(generation!$L$175+generation!$L$176)</f>
        <v>890.45836847201087</v>
      </c>
      <c r="F175" s="42">
        <f>euref_generation_EXIOBASE!F149*generation!$L175/(generation!$L$175+generation!$L$176)</f>
        <v>890.45836847201087</v>
      </c>
      <c r="G175" s="42">
        <f>euref_generation_EXIOBASE!G149*generation!$L175/(generation!$L$175+generation!$L$176)</f>
        <v>890.45836847201087</v>
      </c>
      <c r="H175" s="42">
        <f>euref_generation_EXIOBASE!H149*generation!$L175/(generation!$L$175+generation!$L$176)</f>
        <v>2405.8269244035773</v>
      </c>
      <c r="I175" s="42">
        <f>euref_generation_EXIOBASE!I149*generation!$L175/(generation!$L$175+generation!$L$176)</f>
        <v>2906.8872261384195</v>
      </c>
      <c r="J175" s="42">
        <f>euref_generation_EXIOBASE!J149*generation!$L175/(generation!$L$175+generation!$L$176)</f>
        <v>3158.8956099949937</v>
      </c>
      <c r="K175" s="42">
        <f>euref_generation_EXIOBASE!K149*generation!$L175/(generation!$L$175+generation!$L$176)</f>
        <v>3561.9726672523616</v>
      </c>
      <c r="L175" s="42">
        <f>xdet2015_el!A175</f>
        <v>41.285841213395599</v>
      </c>
      <c r="M175" s="42">
        <f t="shared" si="18"/>
        <v>62.814740102535424</v>
      </c>
      <c r="N175" s="42">
        <f t="shared" si="19"/>
        <v>62.814740102535424</v>
      </c>
      <c r="O175" s="42">
        <f t="shared" si="20"/>
        <v>62.814740102535424</v>
      </c>
      <c r="P175" s="42">
        <f t="shared" si="21"/>
        <v>169.71191280667148</v>
      </c>
      <c r="Q175" s="42">
        <f t="shared" si="22"/>
        <v>205.05772317081025</v>
      </c>
      <c r="R175" s="42">
        <f t="shared" si="23"/>
        <v>222.83490590735303</v>
      </c>
      <c r="S175" s="42">
        <f t="shared" si="24"/>
        <v>251.26877939249195</v>
      </c>
      <c r="T175" s="42">
        <f>euref_capacity_EXIOBASE!D149*capacity!$L175/(capacity!$L$175+capacity!$L$176)</f>
        <v>329.09548005905486</v>
      </c>
      <c r="U175" s="42">
        <f>euref_capacity_EXIOBASE!E149*capacity!$L175/(capacity!$L$175+capacity!$L$176)</f>
        <v>476.57745431347786</v>
      </c>
      <c r="V175" s="42">
        <f>euref_capacity_EXIOBASE!F149*capacity!$L175/(capacity!$L$175+capacity!$L$176)</f>
        <v>476.57745431347786</v>
      </c>
      <c r="W175" s="42">
        <f>euref_capacity_EXIOBASE!G149*capacity!$L175/(capacity!$L$175+capacity!$L$176)</f>
        <v>476.57745431347786</v>
      </c>
      <c r="X175" s="42">
        <f>euref_capacity_EXIOBASE!H149*capacity!$L175/(capacity!$L$175+capacity!$L$176)</f>
        <v>1127.7774543134781</v>
      </c>
      <c r="Y175" s="42">
        <f>euref_capacity_EXIOBASE!I149*capacity!$L175/(capacity!$L$175+capacity!$L$176)</f>
        <v>1317.1774543134779</v>
      </c>
      <c r="Z175" s="42">
        <f>euref_capacity_EXIOBASE!J149*capacity!$L175/(capacity!$L$175+capacity!$L$176)</f>
        <v>1456.5414543134777</v>
      </c>
      <c r="AA175" s="42">
        <f>euref_capacity_EXIOBASE!K149*capacity!$L175/(capacity!$L$175+capacity!$L$176)</f>
        <v>1615.9932675385494</v>
      </c>
      <c r="AB175" s="42">
        <f>capacity!T175+T175/gfcf_lifespan!C$6</f>
        <v>16.454774002952743</v>
      </c>
      <c r="AC175" s="42">
        <f>MAX((U175-T175),0)/5+U175/gfcf_lifespan!D$6</f>
        <v>51.159006410588134</v>
      </c>
      <c r="AD175" s="42">
        <f>MAX((V175-U175),0)/5+V175/gfcf_lifespan!E$6</f>
        <v>20.279891672913951</v>
      </c>
      <c r="AE175" s="42">
        <f>MAX((W175-V175),0)/5+W175/gfcf_lifespan!F$6</f>
        <v>19.063098172539114</v>
      </c>
      <c r="AF175" s="42">
        <f>MAX((X175-W175),0)/5+X175/gfcf_lifespan!G$6</f>
        <v>175.3510981725392</v>
      </c>
      <c r="AG175" s="42">
        <f>MAX((Y175-X175),0)/5+Y175/gfcf_lifespan!H$6</f>
        <v>90.56709817253909</v>
      </c>
      <c r="AH175" s="42">
        <f>MAX((Z175-Y175),0)/5+Z175/gfcf_lifespan!I$6</f>
        <v>86.13445817253907</v>
      </c>
      <c r="AI175" s="42">
        <f>MAX((AA175-Z175),0)/5+AA175/gfcf_lifespan!J$6</f>
        <v>96.530093346556299</v>
      </c>
    </row>
    <row r="176" spans="1:35" ht="15" customHeight="1" x14ac:dyDescent="0.25">
      <c r="A176" s="9" t="s">
        <v>13</v>
      </c>
      <c r="B176" s="9" t="s">
        <v>78</v>
      </c>
      <c r="C176" s="9" t="s">
        <v>84</v>
      </c>
      <c r="D176" s="42">
        <f>euref_generation_EXIOBASE!D149*generation!$L176/(generation!$L$175+generation!$L$176)</f>
        <v>0</v>
      </c>
      <c r="E176" s="42">
        <f>euref_generation_EXIOBASE!E149*generation!$L176/(generation!$L$175+generation!$L$176)</f>
        <v>0</v>
      </c>
      <c r="F176" s="42">
        <f>euref_generation_EXIOBASE!F149*generation!$L176/(generation!$L$175+generation!$L$176)</f>
        <v>0</v>
      </c>
      <c r="G176" s="42">
        <f>euref_generation_EXIOBASE!G149*generation!$L176/(generation!$L$175+generation!$L$176)</f>
        <v>0</v>
      </c>
      <c r="H176" s="42">
        <f>euref_generation_EXIOBASE!H149*generation!$L176/(generation!$L$175+generation!$L$176)</f>
        <v>0</v>
      </c>
      <c r="I176" s="42">
        <f>euref_generation_EXIOBASE!I149*generation!$L176/(generation!$L$175+generation!$L$176)</f>
        <v>0</v>
      </c>
      <c r="J176" s="42">
        <f>euref_generation_EXIOBASE!J149*generation!$L176/(generation!$L$175+generation!$L$176)</f>
        <v>0</v>
      </c>
      <c r="K176" s="42">
        <f>euref_generation_EXIOBASE!K149*generation!$L176/(generation!$L$175+generation!$L$176)</f>
        <v>0</v>
      </c>
      <c r="L176" s="42">
        <f>xdet2015_el!A176</f>
        <v>0</v>
      </c>
      <c r="M176" s="42">
        <f t="shared" si="18"/>
        <v>0</v>
      </c>
      <c r="N176" s="42">
        <f t="shared" si="19"/>
        <v>0</v>
      </c>
      <c r="O176" s="42">
        <f t="shared" si="20"/>
        <v>0</v>
      </c>
      <c r="P176" s="42">
        <f t="shared" si="21"/>
        <v>0</v>
      </c>
      <c r="Q176" s="42">
        <f t="shared" si="22"/>
        <v>0</v>
      </c>
      <c r="R176" s="42">
        <f t="shared" si="23"/>
        <v>0</v>
      </c>
      <c r="S176" s="42">
        <f t="shared" si="24"/>
        <v>0</v>
      </c>
      <c r="T176" s="42">
        <f>euref_capacity_EXIOBASE!D149*capacity!$L176/(capacity!$L$175+capacity!$L$176)</f>
        <v>0</v>
      </c>
      <c r="U176" s="42">
        <f>euref_capacity_EXIOBASE!E149*capacity!$L176/(capacity!$L$175+capacity!$L$176)</f>
        <v>0</v>
      </c>
      <c r="V176" s="42">
        <f>euref_capacity_EXIOBASE!F149*capacity!$L176/(capacity!$L$175+capacity!$L$176)</f>
        <v>0</v>
      </c>
      <c r="W176" s="42">
        <f>euref_capacity_EXIOBASE!G149*capacity!$L176/(capacity!$L$175+capacity!$L$176)</f>
        <v>0</v>
      </c>
      <c r="X176" s="42">
        <f>euref_capacity_EXIOBASE!H149*capacity!$L176/(capacity!$L$175+capacity!$L$176)</f>
        <v>0</v>
      </c>
      <c r="Y176" s="42">
        <f>euref_capacity_EXIOBASE!I149*capacity!$L176/(capacity!$L$175+capacity!$L$176)</f>
        <v>0</v>
      </c>
      <c r="Z176" s="42">
        <f>euref_capacity_EXIOBASE!J149*capacity!$L176/(capacity!$L$175+capacity!$L$176)</f>
        <v>0</v>
      </c>
      <c r="AA176" s="42">
        <f>euref_capacity_EXIOBASE!K149*capacity!$L176/(capacity!$L$175+capacity!$L$176)</f>
        <v>0</v>
      </c>
      <c r="AB176" s="42">
        <f>capacity!T176+T176/gfcf_lifespan!C$7</f>
        <v>0</v>
      </c>
      <c r="AC176" s="42">
        <f>MAX((U176-T176),0)/5+U176/gfcf_lifespan!D$7</f>
        <v>0</v>
      </c>
      <c r="AD176" s="42">
        <f>MAX((V176-U176),0)/5+V176/gfcf_lifespan!E$7</f>
        <v>0</v>
      </c>
      <c r="AE176" s="42">
        <f>MAX((W176-V176),0)/5+W176/gfcf_lifespan!F$7</f>
        <v>0</v>
      </c>
      <c r="AF176" s="42">
        <f>MAX((X176-W176),0)/5+X176/gfcf_lifespan!G$7</f>
        <v>0</v>
      </c>
      <c r="AG176" s="42">
        <f>MAX((Y176-X176),0)/5+Y176/gfcf_lifespan!H$7</f>
        <v>0</v>
      </c>
      <c r="AH176" s="42">
        <f>MAX((Z176-Y176),0)/5+Z176/gfcf_lifespan!I$7</f>
        <v>0</v>
      </c>
      <c r="AI176" s="42">
        <f>MAX((AA176-Z176),0)/5+AA176/gfcf_lifespan!J$7</f>
        <v>0</v>
      </c>
    </row>
    <row r="177" spans="1:35" ht="15" customHeight="1" x14ac:dyDescent="0.25">
      <c r="A177" s="9" t="s">
        <v>13</v>
      </c>
      <c r="B177" s="9" t="s">
        <v>37</v>
      </c>
      <c r="C177" s="9" t="s">
        <v>38</v>
      </c>
      <c r="D177" s="42">
        <f>euref_generation_EXIOBASE!D150</f>
        <v>51.883813903512824</v>
      </c>
      <c r="E177" s="42">
        <f>euref_generation_EXIOBASE!E150</f>
        <v>0</v>
      </c>
      <c r="F177" s="42">
        <f>euref_generation_EXIOBASE!F150</f>
        <v>0</v>
      </c>
      <c r="G177" s="42">
        <f>euref_generation_EXIOBASE!G150</f>
        <v>0</v>
      </c>
      <c r="H177" s="42">
        <f>euref_generation_EXIOBASE!H150</f>
        <v>0</v>
      </c>
      <c r="I177" s="42">
        <f>euref_generation_EXIOBASE!I150</f>
        <v>0</v>
      </c>
      <c r="J177" s="42">
        <f>euref_generation_EXIOBASE!J150</f>
        <v>0</v>
      </c>
      <c r="K177" s="42">
        <f>euref_generation_EXIOBASE!K150</f>
        <v>0</v>
      </c>
      <c r="L177" s="42">
        <f>xdet2015_el!A177</f>
        <v>13.1459692177891</v>
      </c>
      <c r="M177" s="42">
        <f t="shared" si="18"/>
        <v>0</v>
      </c>
      <c r="N177" s="42">
        <f t="shared" si="19"/>
        <v>0</v>
      </c>
      <c r="O177" s="42">
        <f t="shared" si="20"/>
        <v>0</v>
      </c>
      <c r="P177" s="42">
        <f t="shared" si="21"/>
        <v>0</v>
      </c>
      <c r="Q177" s="42">
        <f t="shared" si="22"/>
        <v>0</v>
      </c>
      <c r="R177" s="42">
        <f t="shared" si="23"/>
        <v>0</v>
      </c>
      <c r="S177" s="42">
        <f t="shared" si="24"/>
        <v>0</v>
      </c>
      <c r="T177" s="42">
        <f>euref_capacity_EXIOBASE!D150</f>
        <v>91.305699999999987</v>
      </c>
      <c r="U177" s="42">
        <f>euref_capacity_EXIOBASE!E150</f>
        <v>10.783320000000002</v>
      </c>
      <c r="V177" s="42">
        <f>euref_capacity_EXIOBASE!F150</f>
        <v>10.783320000000002</v>
      </c>
      <c r="W177" s="42">
        <f>euref_capacity_EXIOBASE!G150</f>
        <v>5.0564399999999994</v>
      </c>
      <c r="X177" s="42">
        <f>euref_capacity_EXIOBASE!H150</f>
        <v>5.0564399999999994</v>
      </c>
      <c r="Y177" s="42">
        <f>euref_capacity_EXIOBASE!I150</f>
        <v>4.18344</v>
      </c>
      <c r="Z177" s="42">
        <f>euref_capacity_EXIOBASE!J150</f>
        <v>0</v>
      </c>
      <c r="AA177" s="42">
        <f>euref_capacity_EXIOBASE!K150</f>
        <v>0</v>
      </c>
      <c r="AB177" s="42">
        <f>capacity!T177+T177/gfcf_lifespan!C$8</f>
        <v>2.6087342857142852</v>
      </c>
      <c r="AC177" s="42">
        <f>MAX((U177-T177),0)/5+U177/gfcf_lifespan!D$8</f>
        <v>0.30809485714285717</v>
      </c>
      <c r="AD177" s="42">
        <f>MAX((V177-U177),0)/5+V177/gfcf_lifespan!E$8</f>
        <v>0.30809485714285717</v>
      </c>
      <c r="AE177" s="42">
        <f>MAX((W177-V177),0)/5+W177/gfcf_lifespan!F$8</f>
        <v>0.14446971428571426</v>
      </c>
      <c r="AF177" s="42">
        <f>MAX((X177-W177),0)/5+X177/gfcf_lifespan!G$8</f>
        <v>0.14446971428571426</v>
      </c>
      <c r="AG177" s="42">
        <f>MAX((Y177-X177),0)/5+Y177/gfcf_lifespan!H$8</f>
        <v>0.11952685714285714</v>
      </c>
      <c r="AH177" s="42">
        <f>MAX((Z177-Y177),0)/5+Z177/gfcf_lifespan!I$8</f>
        <v>0</v>
      </c>
      <c r="AI177" s="42">
        <f>MAX((AA177-Z177),0)/5+AA177/gfcf_lifespan!J$8</f>
        <v>0</v>
      </c>
    </row>
    <row r="178" spans="1:35" ht="15" customHeight="1" x14ac:dyDescent="0.25">
      <c r="A178" s="9" t="s">
        <v>13</v>
      </c>
      <c r="B178" s="9" t="s">
        <v>39</v>
      </c>
      <c r="C178" s="9" t="s">
        <v>40</v>
      </c>
      <c r="D178" s="42">
        <f>euref_generation_EXIOBASE!D151</f>
        <v>2014.9187820598804</v>
      </c>
      <c r="E178" s="42">
        <f>euref_generation_EXIOBASE!E151</f>
        <v>2240.5446068061815</v>
      </c>
      <c r="F178" s="42">
        <f>euref_generation_EXIOBASE!F151</f>
        <v>2340.0417551827973</v>
      </c>
      <c r="G178" s="42">
        <f>euref_generation_EXIOBASE!G151</f>
        <v>1921.4765999657902</v>
      </c>
      <c r="H178" s="42">
        <f>euref_generation_EXIOBASE!H151</f>
        <v>2395.2603059069406</v>
      </c>
      <c r="I178" s="42">
        <f>euref_generation_EXIOBASE!I151</f>
        <v>2722.3117211239437</v>
      </c>
      <c r="J178" s="42">
        <f>euref_generation_EXIOBASE!J151</f>
        <v>2971.3784314037771</v>
      </c>
      <c r="K178" s="42">
        <f>euref_generation_EXIOBASE!K151</f>
        <v>3558.3458423118145</v>
      </c>
      <c r="L178" s="42">
        <f>xdet2015_el!A178</f>
        <v>169.97155186753201</v>
      </c>
      <c r="M178" s="42">
        <f t="shared" si="18"/>
        <v>189.00456298191295</v>
      </c>
      <c r="N178" s="42">
        <f t="shared" si="19"/>
        <v>197.3977969259027</v>
      </c>
      <c r="O178" s="42">
        <f t="shared" si="20"/>
        <v>162.08909385392212</v>
      </c>
      <c r="P178" s="42">
        <f t="shared" si="21"/>
        <v>202.05584212456012</v>
      </c>
      <c r="Q178" s="42">
        <f t="shared" si="22"/>
        <v>229.64476386168181</v>
      </c>
      <c r="R178" s="42">
        <f t="shared" si="23"/>
        <v>250.65516668373766</v>
      </c>
      <c r="S178" s="42">
        <f t="shared" si="24"/>
        <v>300.16969928723665</v>
      </c>
      <c r="T178" s="42">
        <f>euref_capacity_EXIOBASE!D151</f>
        <v>349.12209000000001</v>
      </c>
      <c r="U178" s="42">
        <f>euref_capacity_EXIOBASE!E151</f>
        <v>355.54245909850641</v>
      </c>
      <c r="V178" s="42">
        <f>euref_capacity_EXIOBASE!F151</f>
        <v>357.31568854073265</v>
      </c>
      <c r="W178" s="42">
        <f>euref_capacity_EXIOBASE!G151</f>
        <v>357.31568854073265</v>
      </c>
      <c r="X178" s="42">
        <f>euref_capacity_EXIOBASE!H151</f>
        <v>359.16911308925194</v>
      </c>
      <c r="Y178" s="42">
        <f>euref_capacity_EXIOBASE!I151</f>
        <v>386.18608857151099</v>
      </c>
      <c r="Z178" s="42">
        <f>euref_capacity_EXIOBASE!J151</f>
        <v>417.48123762617075</v>
      </c>
      <c r="AA178" s="42">
        <f>euref_capacity_EXIOBASE!K151</f>
        <v>388.34521556245033</v>
      </c>
      <c r="AB178" s="42">
        <f>capacity!T178+T178/gfcf_lifespan!C$9</f>
        <v>13.9648836</v>
      </c>
      <c r="AC178" s="42">
        <f>MAX((U178-T178),0)/5+U178/gfcf_lifespan!D$9</f>
        <v>15.505772183641536</v>
      </c>
      <c r="AD178" s="42">
        <f>MAX((V178-U178),0)/5+V178/gfcf_lifespan!E$9</f>
        <v>14.647273430074554</v>
      </c>
      <c r="AE178" s="42">
        <f>MAX((W178-V178),0)/5+W178/gfcf_lifespan!F$9</f>
        <v>14.292627541629306</v>
      </c>
      <c r="AF178" s="42">
        <f>MAX((X178-W178),0)/5+X178/gfcf_lifespan!G$9</f>
        <v>14.737449433273936</v>
      </c>
      <c r="AG178" s="42">
        <f>MAX((Y178-X178),0)/5+Y178/gfcf_lifespan!H$9</f>
        <v>20.850838639312251</v>
      </c>
      <c r="AH178" s="42">
        <f>MAX((Z178-Y178),0)/5+Z178/gfcf_lifespan!I$9</f>
        <v>22.958279315978782</v>
      </c>
      <c r="AI178" s="42">
        <f>MAX((AA178-Z178),0)/5+AA178/gfcf_lifespan!J$9</f>
        <v>15.533808622498013</v>
      </c>
    </row>
    <row r="179" spans="1:35" ht="15" customHeight="1" x14ac:dyDescent="0.25">
      <c r="A179" s="9" t="s">
        <v>13</v>
      </c>
      <c r="B179" s="9" t="s">
        <v>80</v>
      </c>
      <c r="C179" s="9" t="s">
        <v>85</v>
      </c>
      <c r="D179" s="42">
        <f>euref_generation_EXIOBASE!D152*generation!$L179/(generation!$L$179+generation!$L$180)</f>
        <v>0.22736362182107536</v>
      </c>
      <c r="E179" s="42">
        <f>euref_generation_EXIOBASE!E152*generation!$L179/(generation!$L$179+generation!$L$180)</f>
        <v>0.68587383950121605</v>
      </c>
      <c r="F179" s="42">
        <f>euref_generation_EXIOBASE!F152*generation!$L179/(generation!$L$179+generation!$L$180)</f>
        <v>0.68587383950121605</v>
      </c>
      <c r="G179" s="42">
        <f>euref_generation_EXIOBASE!G152*generation!$L179/(generation!$L$179+generation!$L$180)</f>
        <v>0.68587383950121605</v>
      </c>
      <c r="H179" s="42">
        <f>euref_generation_EXIOBASE!H152*generation!$L179/(generation!$L$179+generation!$L$180)</f>
        <v>0.68620386854706805</v>
      </c>
      <c r="I179" s="42">
        <f>euref_generation_EXIOBASE!I152*generation!$L179/(generation!$L$179+generation!$L$180)</f>
        <v>1.7986861263181846</v>
      </c>
      <c r="J179" s="42">
        <f>euref_generation_EXIOBASE!J152*generation!$L179/(generation!$L$179+generation!$L$180)</f>
        <v>2.6608348149155776</v>
      </c>
      <c r="K179" s="42">
        <f>euref_generation_EXIOBASE!K152*generation!$L179/(generation!$L$179+generation!$L$180)</f>
        <v>4.4386734032392283</v>
      </c>
      <c r="L179" s="42">
        <f>xdet2015_el!A179</f>
        <v>7.4454641785041201E-3</v>
      </c>
      <c r="M179" s="42">
        <f t="shared" si="18"/>
        <v>2.2460273380928479E-2</v>
      </c>
      <c r="N179" s="42">
        <f t="shared" si="19"/>
        <v>2.2460273380928479E-2</v>
      </c>
      <c r="O179" s="42">
        <f t="shared" si="20"/>
        <v>2.2460273380928479E-2</v>
      </c>
      <c r="P179" s="42">
        <f t="shared" si="21"/>
        <v>2.2471080824173251E-2</v>
      </c>
      <c r="Q179" s="42">
        <f t="shared" si="22"/>
        <v>5.8901476914426112E-2</v>
      </c>
      <c r="R179" s="42">
        <f t="shared" si="23"/>
        <v>8.7134213207427841E-2</v>
      </c>
      <c r="S179" s="42">
        <f t="shared" si="24"/>
        <v>0.14535299692711565</v>
      </c>
      <c r="T179" s="42">
        <f>euref_capacity_EXIOBASE!D152*capacity!$L179/(capacity!$L$179+capacity!$L$180)</f>
        <v>4.1860465116279073</v>
      </c>
      <c r="U179" s="42">
        <f>euref_capacity_EXIOBASE!E152*capacity!$L179/(capacity!$L$179+capacity!$L$180)</f>
        <v>9.856426358449772</v>
      </c>
      <c r="V179" s="42">
        <f>euref_capacity_EXIOBASE!F152*capacity!$L179/(capacity!$L$179+capacity!$L$180)</f>
        <v>9.856426358449772</v>
      </c>
      <c r="W179" s="42">
        <f>euref_capacity_EXIOBASE!G152*capacity!$L179/(capacity!$L$179+capacity!$L$180)</f>
        <v>9.856426358449772</v>
      </c>
      <c r="X179" s="42">
        <f>euref_capacity_EXIOBASE!H152*capacity!$L179/(capacity!$L$179+capacity!$L$180)</f>
        <v>9.856426358449772</v>
      </c>
      <c r="Y179" s="42">
        <f>euref_capacity_EXIOBASE!I152*capacity!$L179/(capacity!$L$179+capacity!$L$180)</f>
        <v>23.198739284966848</v>
      </c>
      <c r="Z179" s="42">
        <f>euref_capacity_EXIOBASE!J152*capacity!$L179/(capacity!$L$179+capacity!$L$180)</f>
        <v>33.484773311801163</v>
      </c>
      <c r="AA179" s="42">
        <f>euref_capacity_EXIOBASE!K152*capacity!$L179/(capacity!$L$179+capacity!$L$180)</f>
        <v>55.023651091436427</v>
      </c>
      <c r="AB179" s="42">
        <f>capacity!T179+T179/gfcf_lifespan!C$10</f>
        <v>16.167441860465118</v>
      </c>
      <c r="AC179" s="42">
        <f>MAX((U179-T179),0)/5+U179/gfcf_lifespan!D$10</f>
        <v>1.5283330237023638</v>
      </c>
      <c r="AD179" s="42">
        <f>MAX((V179-U179),0)/5+V179/gfcf_lifespan!E$10</f>
        <v>0.39425705433799085</v>
      </c>
      <c r="AE179" s="42">
        <f>MAX((W179-V179),0)/5+W179/gfcf_lifespan!F$10</f>
        <v>0.39425705433799085</v>
      </c>
      <c r="AF179" s="42">
        <f>MAX((X179-W179),0)/5+X179/gfcf_lifespan!G$10</f>
        <v>0.39425705433799085</v>
      </c>
      <c r="AG179" s="42">
        <f>MAX((Y179-X179),0)/5+Y179/gfcf_lifespan!H$10</f>
        <v>3.5964121567020895</v>
      </c>
      <c r="AH179" s="42">
        <f>MAX((Z179-Y179),0)/5+Z179/gfcf_lifespan!I$10</f>
        <v>3.3965977378389094</v>
      </c>
      <c r="AI179" s="42">
        <f>MAX((AA179-Z179),0)/5+AA179/gfcf_lifespan!J$10</f>
        <v>6.5087215995845105</v>
      </c>
    </row>
    <row r="180" spans="1:35" ht="15" customHeight="1" x14ac:dyDescent="0.25">
      <c r="A180" s="9" t="s">
        <v>13</v>
      </c>
      <c r="B180" s="9" t="s">
        <v>81</v>
      </c>
      <c r="C180" s="9" t="s">
        <v>86</v>
      </c>
      <c r="D180" s="42">
        <f>euref_generation_EXIOBASE!D152*generation!$L180/(generation!$L$179+generation!$L$180)</f>
        <v>31.830907054950551</v>
      </c>
      <c r="E180" s="42">
        <f>euref_generation_EXIOBASE!E152*generation!$L180/(generation!$L$179+generation!$L$180)</f>
        <v>96.022337530170248</v>
      </c>
      <c r="F180" s="42">
        <f>euref_generation_EXIOBASE!F152*generation!$L180/(generation!$L$179+generation!$L$180)</f>
        <v>96.022337530170248</v>
      </c>
      <c r="G180" s="42">
        <f>euref_generation_EXIOBASE!G152*generation!$L180/(generation!$L$179+generation!$L$180)</f>
        <v>96.022337530170248</v>
      </c>
      <c r="H180" s="42">
        <f>euref_generation_EXIOBASE!H152*generation!$L180/(generation!$L$179+generation!$L$180)</f>
        <v>96.068541596589526</v>
      </c>
      <c r="I180" s="42">
        <f>euref_generation_EXIOBASE!I152*generation!$L180/(generation!$L$179+generation!$L$180)</f>
        <v>251.8160576845458</v>
      </c>
      <c r="J180" s="42">
        <f>euref_generation_EXIOBASE!J152*generation!$L180/(generation!$L$179+generation!$L$180)</f>
        <v>372.51687408818088</v>
      </c>
      <c r="K180" s="42">
        <f>euref_generation_EXIOBASE!K152*generation!$L180/(generation!$L$179+generation!$L$180)</f>
        <v>621.41427645349199</v>
      </c>
      <c r="L180" s="42">
        <f>xdet2015_el!A180</f>
        <v>1.0423649849905801</v>
      </c>
      <c r="M180" s="42">
        <f t="shared" si="18"/>
        <v>3.1444382733299969</v>
      </c>
      <c r="N180" s="42">
        <f t="shared" si="19"/>
        <v>3.1444382733299969</v>
      </c>
      <c r="O180" s="42">
        <f t="shared" si="20"/>
        <v>3.1444382733299969</v>
      </c>
      <c r="P180" s="42">
        <f t="shared" si="21"/>
        <v>3.1459513153842646</v>
      </c>
      <c r="Q180" s="42">
        <f t="shared" si="22"/>
        <v>8.2462067680196807</v>
      </c>
      <c r="R180" s="42">
        <f t="shared" si="23"/>
        <v>12.198789849039937</v>
      </c>
      <c r="S180" s="42">
        <f t="shared" si="24"/>
        <v>20.349419569796254</v>
      </c>
      <c r="T180" s="42">
        <f>euref_capacity_EXIOBASE!D152*capacity!$L180/(capacity!$L$179+capacity!$L$180)</f>
        <v>40.8139534883721</v>
      </c>
      <c r="U180" s="42">
        <f>euref_capacity_EXIOBASE!E152*capacity!$L180/(capacity!$L$179+capacity!$L$180)</f>
        <v>96.100156994885282</v>
      </c>
      <c r="V180" s="42">
        <f>euref_capacity_EXIOBASE!F152*capacity!$L180/(capacity!$L$179+capacity!$L$180)</f>
        <v>96.100156994885282</v>
      </c>
      <c r="W180" s="42">
        <f>euref_capacity_EXIOBASE!G152*capacity!$L180/(capacity!$L$179+capacity!$L$180)</f>
        <v>96.100156994885282</v>
      </c>
      <c r="X180" s="42">
        <f>euref_capacity_EXIOBASE!H152*capacity!$L180/(capacity!$L$179+capacity!$L$180)</f>
        <v>96.100156994885282</v>
      </c>
      <c r="Y180" s="42">
        <f>euref_capacity_EXIOBASE!I152*capacity!$L180/(capacity!$L$179+capacity!$L$180)</f>
        <v>226.18770802842675</v>
      </c>
      <c r="Z180" s="42">
        <f>euref_capacity_EXIOBASE!J152*capacity!$L180/(capacity!$L$179+capacity!$L$180)</f>
        <v>326.47653979006134</v>
      </c>
      <c r="AA180" s="42">
        <f>euref_capacity_EXIOBASE!K152*capacity!$L180/(capacity!$L$179+capacity!$L$180)</f>
        <v>536.4805981415052</v>
      </c>
      <c r="AB180" s="42">
        <f>capacity!T180+T180/gfcf_lifespan!C$11</f>
        <v>68.632558139534879</v>
      </c>
      <c r="AC180" s="42">
        <f>MAX((U180-T180),0)/5+U180/gfcf_lifespan!D$11</f>
        <v>14.901246981098048</v>
      </c>
      <c r="AD180" s="42">
        <f>MAX((V180-U180),0)/5+V180/gfcf_lifespan!E$11</f>
        <v>3.8440062797954111</v>
      </c>
      <c r="AE180" s="42">
        <f>MAX((W180-V180),0)/5+W180/gfcf_lifespan!F$11</f>
        <v>3.8440062797954111</v>
      </c>
      <c r="AF180" s="42">
        <f>MAX((X180-W180),0)/5+X180/gfcf_lifespan!G$11</f>
        <v>3.8440062797954111</v>
      </c>
      <c r="AG180" s="42">
        <f>MAX((Y180-X180),0)/5+Y180/gfcf_lifespan!H$11</f>
        <v>35.065018527845368</v>
      </c>
      <c r="AH180" s="42">
        <f>MAX((Z180-Y180),0)/5+Z180/gfcf_lifespan!I$11</f>
        <v>33.116827943929366</v>
      </c>
      <c r="AI180" s="42">
        <f>MAX((AA180-Z180),0)/5+AA180/gfcf_lifespan!J$11</f>
        <v>63.46003559594898</v>
      </c>
    </row>
    <row r="181" spans="1:35" ht="15" customHeight="1" x14ac:dyDescent="0.25">
      <c r="A181" s="9" t="s">
        <v>13</v>
      </c>
      <c r="B181" s="9" t="s">
        <v>41</v>
      </c>
      <c r="C181" s="9" t="s">
        <v>42</v>
      </c>
      <c r="D181" s="42">
        <f>euref_generation_EXIOBASE!D153</f>
        <v>0</v>
      </c>
      <c r="E181" s="42">
        <f>euref_generation_EXIOBASE!E153</f>
        <v>0</v>
      </c>
      <c r="F181" s="42">
        <f>euref_generation_EXIOBASE!F153</f>
        <v>0</v>
      </c>
      <c r="G181" s="42">
        <f>euref_generation_EXIOBASE!G153</f>
        <v>0</v>
      </c>
      <c r="H181" s="42">
        <f>euref_generation_EXIOBASE!H153</f>
        <v>0</v>
      </c>
      <c r="I181" s="42">
        <f>euref_generation_EXIOBASE!I153</f>
        <v>0</v>
      </c>
      <c r="J181" s="42">
        <f>euref_generation_EXIOBASE!J153</f>
        <v>0</v>
      </c>
      <c r="K181" s="42">
        <f>euref_generation_EXIOBASE!K153</f>
        <v>0</v>
      </c>
      <c r="L181" s="42">
        <f>xdet2015_el!A181</f>
        <v>0</v>
      </c>
      <c r="M181" s="42">
        <f t="shared" si="18"/>
        <v>0</v>
      </c>
      <c r="N181" s="42">
        <f t="shared" si="19"/>
        <v>0</v>
      </c>
      <c r="O181" s="42">
        <f t="shared" si="20"/>
        <v>0</v>
      </c>
      <c r="P181" s="42">
        <f t="shared" si="21"/>
        <v>0</v>
      </c>
      <c r="Q181" s="42">
        <f t="shared" si="22"/>
        <v>0</v>
      </c>
      <c r="R181" s="42">
        <f t="shared" si="23"/>
        <v>0</v>
      </c>
      <c r="S181" s="42">
        <f t="shared" si="24"/>
        <v>0</v>
      </c>
      <c r="T181" s="42">
        <f>euref_capacity_EXIOBASE!D153</f>
        <v>0</v>
      </c>
      <c r="U181" s="42">
        <f>euref_capacity_EXIOBASE!E153</f>
        <v>0</v>
      </c>
      <c r="V181" s="42">
        <f>euref_capacity_EXIOBASE!F153</f>
        <v>0</v>
      </c>
      <c r="W181" s="42">
        <f>euref_capacity_EXIOBASE!G153</f>
        <v>0</v>
      </c>
      <c r="X181" s="42">
        <f>euref_capacity_EXIOBASE!H153</f>
        <v>0</v>
      </c>
      <c r="Y181" s="42">
        <f>euref_capacity_EXIOBASE!I153</f>
        <v>0</v>
      </c>
      <c r="Z181" s="42">
        <f>euref_capacity_EXIOBASE!J153</f>
        <v>0</v>
      </c>
      <c r="AA181" s="42">
        <f>euref_capacity_EXIOBASE!K153</f>
        <v>0</v>
      </c>
      <c r="AB181" s="42">
        <f>capacity!T181+T181/gfcf_lifespan!C$12</f>
        <v>0</v>
      </c>
      <c r="AC181" s="42">
        <f>MAX((U181-T181),0)/5+U181/gfcf_lifespan!D$12</f>
        <v>0</v>
      </c>
      <c r="AD181" s="42">
        <f>MAX((V181-U181),0)/5+V181/gfcf_lifespan!E$12</f>
        <v>0</v>
      </c>
      <c r="AE181" s="42">
        <f>MAX((W181-V181),0)/5+W181/gfcf_lifespan!F$12</f>
        <v>0</v>
      </c>
      <c r="AF181" s="42">
        <f>MAX((X181-W181),0)/5+X181/gfcf_lifespan!G$12</f>
        <v>0</v>
      </c>
      <c r="AG181" s="42">
        <f>MAX((Y181-X181),0)/5+Y181/gfcf_lifespan!H$12</f>
        <v>0</v>
      </c>
      <c r="AH181" s="42">
        <f>MAX((Z181-Y181),0)/5+Z181/gfcf_lifespan!I$12</f>
        <v>0</v>
      </c>
      <c r="AI181" s="42">
        <f>MAX((AA181-Z181),0)/5+AA181/gfcf_lifespan!J$12</f>
        <v>0</v>
      </c>
    </row>
    <row r="182" spans="1:35" ht="15" customHeight="1" x14ac:dyDescent="0.25">
      <c r="A182" s="9" t="s">
        <v>13</v>
      </c>
      <c r="B182" s="9" t="s">
        <v>43</v>
      </c>
      <c r="C182" s="9" t="s">
        <v>44</v>
      </c>
      <c r="D182" s="42">
        <f>euref_generation_EXIOBASE!D154</f>
        <v>0</v>
      </c>
      <c r="E182" s="42">
        <f>euref_generation_EXIOBASE!E154</f>
        <v>0</v>
      </c>
      <c r="F182" s="42">
        <f>euref_generation_EXIOBASE!F154</f>
        <v>0</v>
      </c>
      <c r="G182" s="42">
        <f>euref_generation_EXIOBASE!G154</f>
        <v>0</v>
      </c>
      <c r="H182" s="42">
        <f>euref_generation_EXIOBASE!H154</f>
        <v>0</v>
      </c>
      <c r="I182" s="42">
        <f>euref_generation_EXIOBASE!I154</f>
        <v>0</v>
      </c>
      <c r="J182" s="42">
        <f>euref_generation_EXIOBASE!J154</f>
        <v>0</v>
      </c>
      <c r="K182" s="42">
        <f>euref_generation_EXIOBASE!K154</f>
        <v>0</v>
      </c>
      <c r="L182" s="42">
        <f>xdet2015_el!A182</f>
        <v>0</v>
      </c>
      <c r="M182" s="42">
        <f t="shared" ref="M182:M240" si="27">IFERROR($L182*E182/$D182,0)</f>
        <v>0</v>
      </c>
      <c r="N182" s="42">
        <f t="shared" ref="N182:N240" si="28">IFERROR($L182*F182/$D182,0)</f>
        <v>0</v>
      </c>
      <c r="O182" s="42">
        <f t="shared" ref="O182:O240" si="29">IFERROR($L182*G182/$D182,0)</f>
        <v>0</v>
      </c>
      <c r="P182" s="42">
        <f t="shared" ref="P182:P240" si="30">IFERROR($L182*H182/$D182,0)</f>
        <v>0</v>
      </c>
      <c r="Q182" s="42">
        <f t="shared" ref="Q182:Q240" si="31">IFERROR($L182*I182/$D182,0)</f>
        <v>0</v>
      </c>
      <c r="R182" s="42">
        <f t="shared" ref="R182:R240" si="32">IFERROR($L182*J182/$D182,0)</f>
        <v>0</v>
      </c>
      <c r="S182" s="42">
        <f t="shared" ref="S182:S240" si="33">IFERROR($L182*K182/$D182,0)</f>
        <v>0</v>
      </c>
      <c r="T182" s="42">
        <f>euref_capacity_EXIOBASE!D154</f>
        <v>0</v>
      </c>
      <c r="U182" s="42">
        <f>euref_capacity_EXIOBASE!E154</f>
        <v>0</v>
      </c>
      <c r="V182" s="42">
        <f>euref_capacity_EXIOBASE!F154</f>
        <v>0</v>
      </c>
      <c r="W182" s="42">
        <f>euref_capacity_EXIOBASE!G154</f>
        <v>0</v>
      </c>
      <c r="X182" s="42">
        <f>euref_capacity_EXIOBASE!H154</f>
        <v>0</v>
      </c>
      <c r="Y182" s="42">
        <f>euref_capacity_EXIOBASE!I154</f>
        <v>0</v>
      </c>
      <c r="Z182" s="42">
        <f>euref_capacity_EXIOBASE!J154</f>
        <v>0</v>
      </c>
      <c r="AA182" s="42">
        <f>euref_capacity_EXIOBASE!K154</f>
        <v>0</v>
      </c>
      <c r="AB182" s="42">
        <f>capacity!T182+T182/gfcf_lifespan!C$13</f>
        <v>0</v>
      </c>
      <c r="AC182" s="42">
        <f>MAX((U182-T182),0)/5+U182/gfcf_lifespan!D$13</f>
        <v>0</v>
      </c>
      <c r="AD182" s="42">
        <f>MAX((V182-U182),0)/5+V182/gfcf_lifespan!E$13</f>
        <v>0</v>
      </c>
      <c r="AE182" s="42">
        <f>MAX((W182-V182),0)/5+W182/gfcf_lifespan!F$13</f>
        <v>0</v>
      </c>
      <c r="AF182" s="42">
        <f>MAX((X182-W182),0)/5+X182/gfcf_lifespan!G$13</f>
        <v>0</v>
      </c>
      <c r="AG182" s="42">
        <f>MAX((Y182-X182),0)/5+Y182/gfcf_lifespan!H$13</f>
        <v>0</v>
      </c>
      <c r="AH182" s="42">
        <f>MAX((Z182-Y182),0)/5+Z182/gfcf_lifespan!I$13</f>
        <v>0</v>
      </c>
      <c r="AI182" s="42">
        <f>MAX((AA182-Z182),0)/5+AA182/gfcf_lifespan!J$13</f>
        <v>0</v>
      </c>
    </row>
    <row r="183" spans="1:35" ht="15" customHeight="1" x14ac:dyDescent="0.25">
      <c r="A183" s="9" t="s">
        <v>13</v>
      </c>
      <c r="B183" s="9" t="s">
        <v>45</v>
      </c>
      <c r="C183" s="9" t="s">
        <v>46</v>
      </c>
      <c r="D183" s="42">
        <f>euref_generation_EXIOBASE!D155</f>
        <v>37.500000000000014</v>
      </c>
      <c r="E183" s="42">
        <f>euref_generation_EXIOBASE!E155</f>
        <v>65</v>
      </c>
      <c r="F183" s="42">
        <f>euref_generation_EXIOBASE!F155</f>
        <v>65</v>
      </c>
      <c r="G183" s="42">
        <f>euref_generation_EXIOBASE!G155</f>
        <v>65</v>
      </c>
      <c r="H183" s="42">
        <f>euref_generation_EXIOBASE!H155</f>
        <v>64.999999999999986</v>
      </c>
      <c r="I183" s="42">
        <f>euref_generation_EXIOBASE!I155</f>
        <v>65</v>
      </c>
      <c r="J183" s="42">
        <f>euref_generation_EXIOBASE!J155</f>
        <v>65.000000000000057</v>
      </c>
      <c r="K183" s="42">
        <f>euref_generation_EXIOBASE!K155</f>
        <v>65</v>
      </c>
      <c r="L183" s="42">
        <f>xdet2015_el!A183</f>
        <v>0</v>
      </c>
      <c r="M183" s="44">
        <f t="shared" ref="M183:S183" si="34">IFERROR($L14*E183/$D14,0)</f>
        <v>6.7845458221533947</v>
      </c>
      <c r="N183" s="44">
        <f t="shared" si="34"/>
        <v>6.7845458221533947</v>
      </c>
      <c r="O183" s="44">
        <f t="shared" si="34"/>
        <v>6.7845458221533947</v>
      </c>
      <c r="P183" s="44">
        <f t="shared" si="34"/>
        <v>6.784545822153393</v>
      </c>
      <c r="Q183" s="44">
        <f t="shared" si="34"/>
        <v>6.7845458221533947</v>
      </c>
      <c r="R183" s="44">
        <f t="shared" si="34"/>
        <v>6.7845458221533992</v>
      </c>
      <c r="S183" s="44">
        <f t="shared" si="34"/>
        <v>6.7845458221533947</v>
      </c>
      <c r="T183" s="42">
        <f>euref_capacity_EXIOBASE!D155</f>
        <v>30</v>
      </c>
      <c r="U183" s="42">
        <f>euref_capacity_EXIOBASE!E155</f>
        <v>52</v>
      </c>
      <c r="V183" s="42">
        <f>euref_capacity_EXIOBASE!F155</f>
        <v>52</v>
      </c>
      <c r="W183" s="42">
        <f>euref_capacity_EXIOBASE!G155</f>
        <v>52</v>
      </c>
      <c r="X183" s="42">
        <f>euref_capacity_EXIOBASE!H155</f>
        <v>52</v>
      </c>
      <c r="Y183" s="42">
        <f>euref_capacity_EXIOBASE!I155</f>
        <v>52</v>
      </c>
      <c r="Z183" s="42">
        <f>euref_capacity_EXIOBASE!J155</f>
        <v>52</v>
      </c>
      <c r="AA183" s="42">
        <f>euref_capacity_EXIOBASE!K155</f>
        <v>52</v>
      </c>
      <c r="AB183" s="42">
        <f>capacity!T183+T183/gfcf_lifespan!C$14</f>
        <v>1</v>
      </c>
      <c r="AC183" s="42">
        <f>MAX((U183-T183),0)/5+U183/gfcf_lifespan!D$14</f>
        <v>6.1333333333333337</v>
      </c>
      <c r="AD183" s="42">
        <f>MAX((V183-U183),0)/5+V183/gfcf_lifespan!E$14</f>
        <v>1.7333333333333334</v>
      </c>
      <c r="AE183" s="42">
        <f>MAX((W183-V183),0)/5+W183/gfcf_lifespan!F$14</f>
        <v>1.7333333333333334</v>
      </c>
      <c r="AF183" s="42">
        <f>MAX((X183-W183),0)/5+X183/gfcf_lifespan!G$14</f>
        <v>1.7333333333333334</v>
      </c>
      <c r="AG183" s="42">
        <f>MAX((Y183-X183),0)/5+Y183/gfcf_lifespan!H$14</f>
        <v>1.7333333333333334</v>
      </c>
      <c r="AH183" s="42">
        <f>MAX((Z183-Y183),0)/5+Z183/gfcf_lifespan!I$14</f>
        <v>1.7333333333333334</v>
      </c>
      <c r="AI183" s="42">
        <f>MAX((AA183-Z183),0)/5+AA183/gfcf_lifespan!J$14</f>
        <v>1.7333333333333334</v>
      </c>
    </row>
    <row r="184" spans="1:35" ht="15" customHeight="1" x14ac:dyDescent="0.25">
      <c r="A184" s="9" t="s">
        <v>12</v>
      </c>
      <c r="B184" s="9" t="s">
        <v>29</v>
      </c>
      <c r="C184" s="9" t="s">
        <v>30</v>
      </c>
      <c r="D184" s="42">
        <f>euref_generation_EXIOBASE!D156</f>
        <v>6792.8221178513968</v>
      </c>
      <c r="E184" s="42">
        <f>euref_generation_EXIOBASE!E156</f>
        <v>6070.2927517295029</v>
      </c>
      <c r="F184" s="42">
        <f>euref_generation_EXIOBASE!F156</f>
        <v>5095.8562561054732</v>
      </c>
      <c r="G184" s="42">
        <f>euref_generation_EXIOBASE!G156</f>
        <v>3882.941050672629</v>
      </c>
      <c r="H184" s="42">
        <f>euref_generation_EXIOBASE!H156</f>
        <v>3814.5384891956246</v>
      </c>
      <c r="I184" s="42">
        <f>euref_generation_EXIOBASE!I156</f>
        <v>3786.9631383767951</v>
      </c>
      <c r="J184" s="42">
        <f>euref_generation_EXIOBASE!J156</f>
        <v>0</v>
      </c>
      <c r="K184" s="42">
        <f>euref_generation_EXIOBASE!K156</f>
        <v>0</v>
      </c>
      <c r="L184" s="42">
        <f>xdet2015_el!A184</f>
        <v>738.17817168768602</v>
      </c>
      <c r="M184" s="42">
        <f t="shared" si="27"/>
        <v>659.66067230066756</v>
      </c>
      <c r="N184" s="42">
        <f t="shared" si="28"/>
        <v>553.7683438566213</v>
      </c>
      <c r="O184" s="42">
        <f t="shared" si="29"/>
        <v>421.96045705716335</v>
      </c>
      <c r="P184" s="42">
        <f t="shared" si="30"/>
        <v>414.52712862697314</v>
      </c>
      <c r="Q184" s="42">
        <f t="shared" si="31"/>
        <v>411.53050635453116</v>
      </c>
      <c r="R184" s="42">
        <f t="shared" si="32"/>
        <v>0</v>
      </c>
      <c r="S184" s="42">
        <f t="shared" si="33"/>
        <v>0</v>
      </c>
      <c r="T184" s="42">
        <f>euref_capacity_EXIOBASE!D156</f>
        <v>1185.78</v>
      </c>
      <c r="U184" s="42">
        <f>euref_capacity_EXIOBASE!E156</f>
        <v>841.99817278040075</v>
      </c>
      <c r="V184" s="42">
        <f>euref_capacity_EXIOBASE!F156</f>
        <v>841.99817278040075</v>
      </c>
      <c r="W184" s="42">
        <f>euref_capacity_EXIOBASE!G156</f>
        <v>841.99817278040075</v>
      </c>
      <c r="X184" s="42">
        <f>euref_capacity_EXIOBASE!H156</f>
        <v>841.99817278040075</v>
      </c>
      <c r="Y184" s="42">
        <f>euref_capacity_EXIOBASE!I156</f>
        <v>841.99817278040075</v>
      </c>
      <c r="Z184" s="42">
        <f>euref_capacity_EXIOBASE!J156</f>
        <v>561.39817278040073</v>
      </c>
      <c r="AA184" s="42">
        <f>euref_capacity_EXIOBASE!K156</f>
        <v>0.19817278040064695</v>
      </c>
      <c r="AB184" s="42">
        <f>capacity!T184+T184/gfcf_lifespan!C$2</f>
        <v>29.644500000000001</v>
      </c>
      <c r="AC184" s="42">
        <f>MAX((U184-T184),0)/5+U184/gfcf_lifespan!D$2</f>
        <v>21.049954319510018</v>
      </c>
      <c r="AD184" s="42">
        <f>MAX((V184-U184),0)/5+V184/gfcf_lifespan!E$2</f>
        <v>21.049954319510018</v>
      </c>
      <c r="AE184" s="42">
        <f>MAX((W184-V184),0)/5+W184/gfcf_lifespan!F$2</f>
        <v>21.049954319510018</v>
      </c>
      <c r="AF184" s="42">
        <f>MAX((X184-W184),0)/5+X184/gfcf_lifespan!G$2</f>
        <v>21.049954319510018</v>
      </c>
      <c r="AG184" s="42">
        <f>MAX((Y184-X184),0)/5+Y184/gfcf_lifespan!H$2</f>
        <v>21.049954319510018</v>
      </c>
      <c r="AH184" s="42">
        <f>MAX((Z184-Y184),0)/5+Z184/gfcf_lifespan!I$2</f>
        <v>14.034954319510017</v>
      </c>
      <c r="AI184" s="42">
        <f>MAX((AA184-Z184),0)/5+AA184/gfcf_lifespan!J$2</f>
        <v>4.9543195100161738E-3</v>
      </c>
    </row>
    <row r="185" spans="1:35" ht="15" customHeight="1" x14ac:dyDescent="0.25">
      <c r="A185" s="9" t="s">
        <v>12</v>
      </c>
      <c r="B185" s="9" t="s">
        <v>31</v>
      </c>
      <c r="C185" s="9" t="s">
        <v>32</v>
      </c>
      <c r="D185" s="42">
        <f>euref_generation_EXIOBASE!D157</f>
        <v>12617.481410921277</v>
      </c>
      <c r="E185" s="42">
        <f>euref_generation_EXIOBASE!E157</f>
        <v>12490.723988240155</v>
      </c>
      <c r="F185" s="42">
        <f>euref_generation_EXIOBASE!F157</f>
        <v>14280.74046841024</v>
      </c>
      <c r="G185" s="42">
        <f>euref_generation_EXIOBASE!G157</f>
        <v>14763.879732418485</v>
      </c>
      <c r="H185" s="42">
        <f>euref_generation_EXIOBASE!H157</f>
        <v>14396.206599360388</v>
      </c>
      <c r="I185" s="42">
        <f>euref_generation_EXIOBASE!I157</f>
        <v>14471.134155961241</v>
      </c>
      <c r="J185" s="42">
        <f>euref_generation_EXIOBASE!J157</f>
        <v>15915.022925346884</v>
      </c>
      <c r="K185" s="42">
        <f>euref_generation_EXIOBASE!K157</f>
        <v>14722.592452835204</v>
      </c>
      <c r="L185" s="42">
        <f>xdet2015_el!A185</f>
        <v>1164.6160552045001</v>
      </c>
      <c r="M185" s="42">
        <f t="shared" si="27"/>
        <v>1152.9161188413684</v>
      </c>
      <c r="N185" s="42">
        <f t="shared" si="28"/>
        <v>1318.1378349662912</v>
      </c>
      <c r="O185" s="42">
        <f t="shared" si="29"/>
        <v>1362.7324513908227</v>
      </c>
      <c r="P185" s="42">
        <f t="shared" si="30"/>
        <v>1328.7955649487974</v>
      </c>
      <c r="Q185" s="42">
        <f t="shared" si="31"/>
        <v>1335.7115121614531</v>
      </c>
      <c r="R185" s="42">
        <f t="shared" si="32"/>
        <v>1468.9850227766913</v>
      </c>
      <c r="S185" s="42">
        <f t="shared" si="33"/>
        <v>1358.9215617915095</v>
      </c>
      <c r="T185" s="42">
        <f>euref_capacity_EXIOBASE!D157</f>
        <v>3969.2192000000005</v>
      </c>
      <c r="U185" s="42">
        <f>euref_capacity_EXIOBASE!E157</f>
        <v>3623.6392419133781</v>
      </c>
      <c r="V185" s="42">
        <f>euref_capacity_EXIOBASE!F157</f>
        <v>3497.5268205270499</v>
      </c>
      <c r="W185" s="42">
        <f>euref_capacity_EXIOBASE!G157</f>
        <v>3164.7446671961247</v>
      </c>
      <c r="X185" s="42">
        <f>euref_capacity_EXIOBASE!H157</f>
        <v>3191.9331793092056</v>
      </c>
      <c r="Y185" s="42">
        <f>euref_capacity_EXIOBASE!I157</f>
        <v>3537.9021193842245</v>
      </c>
      <c r="Z185" s="42">
        <f>euref_capacity_EXIOBASE!J157</f>
        <v>3938.19783543723</v>
      </c>
      <c r="AA185" s="42">
        <f>euref_capacity_EXIOBASE!K157</f>
        <v>4627.0286475902476</v>
      </c>
      <c r="AB185" s="42">
        <f>capacity!T185+T185/gfcf_lifespan!C$3</f>
        <v>132.30730666666668</v>
      </c>
      <c r="AC185" s="42">
        <f>MAX((U185-T185),0)/5+U185/gfcf_lifespan!D$3</f>
        <v>120.78797473044594</v>
      </c>
      <c r="AD185" s="42">
        <f>MAX((V185-U185),0)/5+V185/gfcf_lifespan!E$3</f>
        <v>116.58422735090167</v>
      </c>
      <c r="AE185" s="42">
        <f>MAX((W185-V185),0)/5+W185/gfcf_lifespan!F$3</f>
        <v>105.4914889065375</v>
      </c>
      <c r="AF185" s="42">
        <f>MAX((X185-W185),0)/5+X185/gfcf_lifespan!G$3</f>
        <v>111.83547506625635</v>
      </c>
      <c r="AG185" s="42">
        <f>MAX((Y185-X185),0)/5+Y185/gfcf_lifespan!H$3</f>
        <v>187.1238586611446</v>
      </c>
      <c r="AH185" s="42">
        <f>MAX((Z185-Y185),0)/5+Z185/gfcf_lifespan!I$3</f>
        <v>211.33240439184209</v>
      </c>
      <c r="AI185" s="42">
        <f>MAX((AA185-Z185),0)/5+AA185/gfcf_lifespan!J$3</f>
        <v>292.0004506836118</v>
      </c>
    </row>
    <row r="186" spans="1:35" ht="15" customHeight="1" x14ac:dyDescent="0.25">
      <c r="A186" s="9" t="s">
        <v>12</v>
      </c>
      <c r="B186" s="9" t="s">
        <v>33</v>
      </c>
      <c r="C186" s="9" t="s">
        <v>34</v>
      </c>
      <c r="D186" s="42">
        <f>euref_generation_EXIOBASE!D158</f>
        <v>0</v>
      </c>
      <c r="E186" s="42">
        <f>euref_generation_EXIOBASE!E158</f>
        <v>0</v>
      </c>
      <c r="F186" s="42">
        <f>euref_generation_EXIOBASE!F158</f>
        <v>0</v>
      </c>
      <c r="G186" s="42">
        <f>euref_generation_EXIOBASE!G158</f>
        <v>0</v>
      </c>
      <c r="H186" s="42">
        <f>euref_generation_EXIOBASE!H158</f>
        <v>0</v>
      </c>
      <c r="I186" s="42">
        <f>euref_generation_EXIOBASE!I158</f>
        <v>0</v>
      </c>
      <c r="J186" s="42">
        <f>euref_generation_EXIOBASE!J158</f>
        <v>0</v>
      </c>
      <c r="K186" s="42">
        <f>euref_generation_EXIOBASE!K158</f>
        <v>0</v>
      </c>
      <c r="L186" s="42">
        <f>xdet2015_el!A186</f>
        <v>0</v>
      </c>
      <c r="M186" s="42">
        <f t="shared" si="27"/>
        <v>0</v>
      </c>
      <c r="N186" s="42">
        <f t="shared" si="28"/>
        <v>0</v>
      </c>
      <c r="O186" s="42">
        <f t="shared" si="29"/>
        <v>0</v>
      </c>
      <c r="P186" s="42">
        <f t="shared" si="30"/>
        <v>0</v>
      </c>
      <c r="Q186" s="42">
        <f t="shared" si="31"/>
        <v>0</v>
      </c>
      <c r="R186" s="42">
        <f t="shared" si="32"/>
        <v>0</v>
      </c>
      <c r="S186" s="42">
        <f t="shared" si="33"/>
        <v>0</v>
      </c>
      <c r="T186" s="42">
        <f>euref_capacity_EXIOBASE!D158</f>
        <v>0</v>
      </c>
      <c r="U186" s="42">
        <f>euref_capacity_EXIOBASE!E158</f>
        <v>0</v>
      </c>
      <c r="V186" s="42">
        <f>euref_capacity_EXIOBASE!F158</f>
        <v>0</v>
      </c>
      <c r="W186" s="42">
        <f>euref_capacity_EXIOBASE!G158</f>
        <v>0</v>
      </c>
      <c r="X186" s="42">
        <f>euref_capacity_EXIOBASE!H158</f>
        <v>0</v>
      </c>
      <c r="Y186" s="42">
        <f>euref_capacity_EXIOBASE!I158</f>
        <v>0</v>
      </c>
      <c r="Z186" s="42">
        <f>euref_capacity_EXIOBASE!J158</f>
        <v>0</v>
      </c>
      <c r="AA186" s="42">
        <f>euref_capacity_EXIOBASE!K158</f>
        <v>0</v>
      </c>
      <c r="AB186" s="42">
        <f>capacity!T186+T186/gfcf_lifespan!C$4</f>
        <v>0</v>
      </c>
      <c r="AC186" s="42">
        <f>MAX((U186-T186),0)/5+U186/gfcf_lifespan!D$4</f>
        <v>0</v>
      </c>
      <c r="AD186" s="42">
        <f>MAX((V186-U186),0)/5+V186/gfcf_lifespan!E$4</f>
        <v>0</v>
      </c>
      <c r="AE186" s="42">
        <f>MAX((W186-V186),0)/5+W186/gfcf_lifespan!F$4</f>
        <v>0</v>
      </c>
      <c r="AF186" s="42">
        <f>MAX((X186-W186),0)/5+X186/gfcf_lifespan!G$4</f>
        <v>0</v>
      </c>
      <c r="AG186" s="42">
        <f>MAX((Y186-X186),0)/5+Y186/gfcf_lifespan!H$4</f>
        <v>0</v>
      </c>
      <c r="AH186" s="42">
        <f>MAX((Z186-Y186),0)/5+Z186/gfcf_lifespan!I$4</f>
        <v>0</v>
      </c>
      <c r="AI186" s="42">
        <f>MAX((AA186-Z186),0)/5+AA186/gfcf_lifespan!J$4</f>
        <v>0</v>
      </c>
    </row>
    <row r="187" spans="1:35" ht="15" customHeight="1" x14ac:dyDescent="0.25">
      <c r="A187" s="9" t="s">
        <v>12</v>
      </c>
      <c r="B187" s="9" t="s">
        <v>35</v>
      </c>
      <c r="C187" s="9" t="s">
        <v>36</v>
      </c>
      <c r="D187" s="42">
        <f>euref_generation_EXIOBASE!D159</f>
        <v>721.25061271491904</v>
      </c>
      <c r="E187" s="42">
        <f>euref_generation_EXIOBASE!E159</f>
        <v>918.04198559016311</v>
      </c>
      <c r="F187" s="42">
        <f>euref_generation_EXIOBASE!F159</f>
        <v>906.35611070238974</v>
      </c>
      <c r="G187" s="42">
        <f>euref_generation_EXIOBASE!G159</f>
        <v>906.37057706689973</v>
      </c>
      <c r="H187" s="42">
        <f>euref_generation_EXIOBASE!H159</f>
        <v>930.14885480279054</v>
      </c>
      <c r="I187" s="42">
        <f>euref_generation_EXIOBASE!I159</f>
        <v>1108.9303359923338</v>
      </c>
      <c r="J187" s="42">
        <f>euref_generation_EXIOBASE!J159</f>
        <v>1358.8641445203518</v>
      </c>
      <c r="K187" s="42">
        <f>euref_generation_EXIOBASE!K159</f>
        <v>1499.4932833595676</v>
      </c>
      <c r="L187" s="42">
        <f>xdet2015_el!A187</f>
        <v>86.247896923717093</v>
      </c>
      <c r="M187" s="42">
        <f t="shared" si="27"/>
        <v>109.78041356080104</v>
      </c>
      <c r="N187" s="42">
        <f t="shared" si="28"/>
        <v>108.38300451182945</v>
      </c>
      <c r="O187" s="42">
        <f t="shared" si="29"/>
        <v>108.38473441471359</v>
      </c>
      <c r="P187" s="42">
        <f t="shared" si="30"/>
        <v>111.22816554812911</v>
      </c>
      <c r="Q187" s="42">
        <f t="shared" si="31"/>
        <v>132.60704064324102</v>
      </c>
      <c r="R187" s="42">
        <f t="shared" si="32"/>
        <v>162.49438489732051</v>
      </c>
      <c r="S187" s="42">
        <f t="shared" si="33"/>
        <v>179.31096329220068</v>
      </c>
      <c r="T187" s="42">
        <f>euref_capacity_EXIOBASE!D159</f>
        <v>237.00000000000003</v>
      </c>
      <c r="U187" s="42">
        <f>euref_capacity_EXIOBASE!E159</f>
        <v>294.98953302260446</v>
      </c>
      <c r="V187" s="42">
        <f>euref_capacity_EXIOBASE!F159</f>
        <v>294.98953302260446</v>
      </c>
      <c r="W187" s="42">
        <f>euref_capacity_EXIOBASE!G159</f>
        <v>294.98953302260446</v>
      </c>
      <c r="X187" s="42">
        <f>euref_capacity_EXIOBASE!H159</f>
        <v>300.98953302260446</v>
      </c>
      <c r="Y187" s="42">
        <f>euref_capacity_EXIOBASE!I159</f>
        <v>345.98953302260441</v>
      </c>
      <c r="Z187" s="42">
        <f>euref_capacity_EXIOBASE!J159</f>
        <v>408.98953302260446</v>
      </c>
      <c r="AA187" s="42">
        <f>euref_capacity_EXIOBASE!K159</f>
        <v>441.9614670303497</v>
      </c>
      <c r="AB187" s="42">
        <f>capacity!T187+T187/gfcf_lifespan!C$5</f>
        <v>3.9500000000000006</v>
      </c>
      <c r="AC187" s="42">
        <f>MAX((U187-T187),0)/5+U187/gfcf_lifespan!D$5</f>
        <v>16.514398821564296</v>
      </c>
      <c r="AD187" s="42">
        <f>MAX((V187-U187),0)/5+V187/gfcf_lifespan!E$5</f>
        <v>4.916492217043408</v>
      </c>
      <c r="AE187" s="42">
        <f>MAX((W187-V187),0)/5+W187/gfcf_lifespan!F$5</f>
        <v>4.916492217043408</v>
      </c>
      <c r="AF187" s="42">
        <f>MAX((X187-W187),0)/5+X187/gfcf_lifespan!G$5</f>
        <v>6.2164922170434078</v>
      </c>
      <c r="AG187" s="42">
        <f>MAX((Y187-X187),0)/5+Y187/gfcf_lifespan!H$5</f>
        <v>14.766492217043396</v>
      </c>
      <c r="AH187" s="42">
        <f>MAX((Z187-Y187),0)/5+Z187/gfcf_lifespan!I$5</f>
        <v>19.41649221704342</v>
      </c>
      <c r="AI187" s="42">
        <f>MAX((AA187-Z187),0)/5+AA187/gfcf_lifespan!J$5</f>
        <v>13.960411252054875</v>
      </c>
    </row>
    <row r="188" spans="1:35" ht="15" customHeight="1" x14ac:dyDescent="0.25">
      <c r="A188" s="9" t="s">
        <v>12</v>
      </c>
      <c r="B188" s="9" t="s">
        <v>79</v>
      </c>
      <c r="C188" s="9" t="s">
        <v>83</v>
      </c>
      <c r="D188" s="42">
        <f>euref_generation_EXIOBASE!D160*generation!$L188/(generation!$L$188+generation!$L$189)</f>
        <v>6049.4196317691567</v>
      </c>
      <c r="E188" s="42">
        <f>euref_generation_EXIOBASE!E160*generation!$L188/(generation!$L$188+generation!$L$189)</f>
        <v>10869.106414715041</v>
      </c>
      <c r="F188" s="42">
        <f>euref_generation_EXIOBASE!F160*generation!$L188/(generation!$L$188+generation!$L$189)</f>
        <v>11009.347428463036</v>
      </c>
      <c r="G188" s="42">
        <f>euref_generation_EXIOBASE!G160*generation!$L188/(generation!$L$188+generation!$L$189)</f>
        <v>11491.383916167659</v>
      </c>
      <c r="H188" s="42">
        <f>euref_generation_EXIOBASE!H160*generation!$L188/(generation!$L$188+generation!$L$189)</f>
        <v>11814.498416059641</v>
      </c>
      <c r="I188" s="42">
        <f>euref_generation_EXIOBASE!I160*generation!$L188/(generation!$L$188+generation!$L$189)</f>
        <v>12342.229294686118</v>
      </c>
      <c r="J188" s="42">
        <f>euref_generation_EXIOBASE!J160*generation!$L188/(generation!$L$188+generation!$L$189)</f>
        <v>14838.46325276853</v>
      </c>
      <c r="K188" s="42">
        <f>euref_generation_EXIOBASE!K160*generation!$L188/(generation!$L$188+generation!$L$189)</f>
        <v>17515.706271123312</v>
      </c>
      <c r="L188" s="42">
        <f>xdet2015_el!A188</f>
        <v>506.677314137628</v>
      </c>
      <c r="M188" s="42">
        <f t="shared" si="27"/>
        <v>910.3566921300378</v>
      </c>
      <c r="N188" s="42">
        <f t="shared" si="28"/>
        <v>922.10276770472751</v>
      </c>
      <c r="O188" s="42">
        <f t="shared" si="29"/>
        <v>962.4763849727176</v>
      </c>
      <c r="P188" s="42">
        <f t="shared" si="30"/>
        <v>989.5392764448892</v>
      </c>
      <c r="Q188" s="42">
        <f t="shared" si="31"/>
        <v>1033.7400891585141</v>
      </c>
      <c r="R188" s="42">
        <f t="shared" si="32"/>
        <v>1242.8155367763625</v>
      </c>
      <c r="S188" s="42">
        <f t="shared" si="33"/>
        <v>1467.0516427839414</v>
      </c>
      <c r="T188" s="42">
        <f>euref_capacity_EXIOBASE!D160*capacity!$L188/(capacity!$L$188+capacity!$L$189)</f>
        <v>2486.3000000000006</v>
      </c>
      <c r="U188" s="42">
        <f>euref_capacity_EXIOBASE!E160*capacity!$L188/(capacity!$L$188+capacity!$L$189)</f>
        <v>3945.3209972769323</v>
      </c>
      <c r="V188" s="42">
        <f>euref_capacity_EXIOBASE!F160*capacity!$L188/(capacity!$L$188+capacity!$L$189)</f>
        <v>3987.4758432769318</v>
      </c>
      <c r="W188" s="42">
        <f>euref_capacity_EXIOBASE!G160*capacity!$L188/(capacity!$L$188+capacity!$L$189)</f>
        <v>4134.5670048577649</v>
      </c>
      <c r="X188" s="42">
        <f>euref_capacity_EXIOBASE!H160*capacity!$L188/(capacity!$L$188+capacity!$L$189)</f>
        <v>4201.4654763107656</v>
      </c>
      <c r="Y188" s="42">
        <f>euref_capacity_EXIOBASE!I160*capacity!$L188/(capacity!$L$188+capacity!$L$189)</f>
        <v>4301.9115802635042</v>
      </c>
      <c r="Z188" s="42">
        <f>euref_capacity_EXIOBASE!J160*capacity!$L188/(capacity!$L$188+capacity!$L$189)</f>
        <v>5005.3149893033687</v>
      </c>
      <c r="AA188" s="42">
        <f>euref_capacity_EXIOBASE!K160*capacity!$L188/(capacity!$L$188+capacity!$L$189)</f>
        <v>5753.4604594246111</v>
      </c>
      <c r="AB188" s="42">
        <f>capacity!T188+T188/gfcf_lifespan!C$6</f>
        <v>292.21599999999989</v>
      </c>
      <c r="AC188" s="42">
        <f>MAX((U188-T188),0)/5+U188/gfcf_lifespan!D$6</f>
        <v>471.1369720588832</v>
      </c>
      <c r="AD188" s="42">
        <f>MAX((V188-U188),0)/5+V188/gfcf_lifespan!E$6</f>
        <v>178.1107923181672</v>
      </c>
      <c r="AE188" s="42">
        <f>MAX((W188-V188),0)/5+W188/gfcf_lifespan!F$6</f>
        <v>194.80091251047725</v>
      </c>
      <c r="AF188" s="42">
        <f>MAX((X188-W188),0)/5+X188/gfcf_lifespan!G$6</f>
        <v>181.43831334303076</v>
      </c>
      <c r="AG188" s="42">
        <f>MAX((Y188-X188),0)/5+Y188/gfcf_lifespan!H$6</f>
        <v>192.1656840010879</v>
      </c>
      <c r="AH188" s="42">
        <f>MAX((Z188-Y188),0)/5+Z188/gfcf_lifespan!I$6</f>
        <v>340.89328138010768</v>
      </c>
      <c r="AI188" s="42">
        <f>MAX((AA188-Z188),0)/5+AA188/gfcf_lifespan!J$6</f>
        <v>379.76751240123292</v>
      </c>
    </row>
    <row r="189" spans="1:35" ht="15" customHeight="1" x14ac:dyDescent="0.25">
      <c r="A189" s="9" t="s">
        <v>12</v>
      </c>
      <c r="B189" s="9" t="s">
        <v>78</v>
      </c>
      <c r="C189" s="9" t="s">
        <v>84</v>
      </c>
      <c r="D189" s="42">
        <f>euref_generation_EXIOBASE!D160*generation!$L189/(generation!$L$188+generation!$L$189)</f>
        <v>0</v>
      </c>
      <c r="E189" s="42">
        <f>euref_generation_EXIOBASE!E160*generation!$L189/(generation!$L$188+generation!$L$189)</f>
        <v>0</v>
      </c>
      <c r="F189" s="42">
        <f>euref_generation_EXIOBASE!F160*generation!$L189/(generation!$L$188+generation!$L$189)</f>
        <v>0</v>
      </c>
      <c r="G189" s="42">
        <f>euref_generation_EXIOBASE!G160*generation!$L189/(generation!$L$188+generation!$L$189)</f>
        <v>0</v>
      </c>
      <c r="H189" s="42">
        <f>euref_generation_EXIOBASE!H160*generation!$L189/(generation!$L$188+generation!$L$189)</f>
        <v>0</v>
      </c>
      <c r="I189" s="42">
        <f>euref_generation_EXIOBASE!I160*generation!$L189/(generation!$L$188+generation!$L$189)</f>
        <v>0</v>
      </c>
      <c r="J189" s="42">
        <f>euref_generation_EXIOBASE!J160*generation!$L189/(generation!$L$188+generation!$L$189)</f>
        <v>0</v>
      </c>
      <c r="K189" s="42">
        <f>euref_generation_EXIOBASE!K160*generation!$L189/(generation!$L$188+generation!$L$189)</f>
        <v>0</v>
      </c>
      <c r="L189" s="42">
        <f>xdet2015_el!A189</f>
        <v>0</v>
      </c>
      <c r="M189" s="42">
        <f t="shared" si="27"/>
        <v>0</v>
      </c>
      <c r="N189" s="42">
        <f t="shared" si="28"/>
        <v>0</v>
      </c>
      <c r="O189" s="42">
        <f t="shared" si="29"/>
        <v>0</v>
      </c>
      <c r="P189" s="42">
        <f t="shared" si="30"/>
        <v>0</v>
      </c>
      <c r="Q189" s="42">
        <f t="shared" si="31"/>
        <v>0</v>
      </c>
      <c r="R189" s="42">
        <f t="shared" si="32"/>
        <v>0</v>
      </c>
      <c r="S189" s="42">
        <f t="shared" si="33"/>
        <v>0</v>
      </c>
      <c r="T189" s="42">
        <f>euref_capacity_EXIOBASE!D160*capacity!$L189/(capacity!$L$188+capacity!$L$189)</f>
        <v>0</v>
      </c>
      <c r="U189" s="42">
        <f>euref_capacity_EXIOBASE!E160*capacity!$L189/(capacity!$L$188+capacity!$L$189)</f>
        <v>0</v>
      </c>
      <c r="V189" s="42">
        <f>euref_capacity_EXIOBASE!F160*capacity!$L189/(capacity!$L$188+capacity!$L$189)</f>
        <v>0</v>
      </c>
      <c r="W189" s="42">
        <f>euref_capacity_EXIOBASE!G160*capacity!$L189/(capacity!$L$188+capacity!$L$189)</f>
        <v>0</v>
      </c>
      <c r="X189" s="42">
        <f>euref_capacity_EXIOBASE!H160*capacity!$L189/(capacity!$L$188+capacity!$L$189)</f>
        <v>0</v>
      </c>
      <c r="Y189" s="42">
        <f>euref_capacity_EXIOBASE!I160*capacity!$L189/(capacity!$L$188+capacity!$L$189)</f>
        <v>0</v>
      </c>
      <c r="Z189" s="42">
        <f>euref_capacity_EXIOBASE!J160*capacity!$L189/(capacity!$L$188+capacity!$L$189)</f>
        <v>0</v>
      </c>
      <c r="AA189" s="42">
        <f>euref_capacity_EXIOBASE!K160*capacity!$L189/(capacity!$L$188+capacity!$L$189)</f>
        <v>0</v>
      </c>
      <c r="AB189" s="42">
        <f>capacity!T189+T189/gfcf_lifespan!C$7</f>
        <v>0</v>
      </c>
      <c r="AC189" s="42">
        <f>MAX((U189-T189),0)/5+U189/gfcf_lifespan!D$7</f>
        <v>0</v>
      </c>
      <c r="AD189" s="42">
        <f>MAX((V189-U189),0)/5+V189/gfcf_lifespan!E$7</f>
        <v>0</v>
      </c>
      <c r="AE189" s="42">
        <f>MAX((W189-V189),0)/5+W189/gfcf_lifespan!F$7</f>
        <v>0</v>
      </c>
      <c r="AF189" s="42">
        <f>MAX((X189-W189),0)/5+X189/gfcf_lifespan!G$7</f>
        <v>0</v>
      </c>
      <c r="AG189" s="42">
        <f>MAX((Y189-X189),0)/5+Y189/gfcf_lifespan!H$7</f>
        <v>0</v>
      </c>
      <c r="AH189" s="42">
        <f>MAX((Z189-Y189),0)/5+Z189/gfcf_lifespan!I$7</f>
        <v>0</v>
      </c>
      <c r="AI189" s="42">
        <f>MAX((AA189-Z189),0)/5+AA189/gfcf_lifespan!J$7</f>
        <v>0</v>
      </c>
    </row>
    <row r="190" spans="1:35" ht="15" customHeight="1" x14ac:dyDescent="0.25">
      <c r="A190" s="9" t="s">
        <v>12</v>
      </c>
      <c r="B190" s="9" t="s">
        <v>37</v>
      </c>
      <c r="C190" s="9" t="s">
        <v>38</v>
      </c>
      <c r="D190" s="42">
        <f>euref_generation_EXIOBASE!D161</f>
        <v>15.147944604997036</v>
      </c>
      <c r="E190" s="42">
        <f>euref_generation_EXIOBASE!E161</f>
        <v>3.0928260759649646</v>
      </c>
      <c r="F190" s="42">
        <f>euref_generation_EXIOBASE!F161</f>
        <v>16.211047300656876</v>
      </c>
      <c r="G190" s="42">
        <f>euref_generation_EXIOBASE!G161</f>
        <v>6.282177433156515</v>
      </c>
      <c r="H190" s="42">
        <f>euref_generation_EXIOBASE!H161</f>
        <v>6.4196093955839659</v>
      </c>
      <c r="I190" s="42">
        <f>euref_generation_EXIOBASE!I161</f>
        <v>6.4937466057344357</v>
      </c>
      <c r="J190" s="42">
        <f>euref_generation_EXIOBASE!J161</f>
        <v>6.5059165020478193</v>
      </c>
      <c r="K190" s="42">
        <f>euref_generation_EXIOBASE!K161</f>
        <v>6.5524456949442254</v>
      </c>
      <c r="L190" s="42">
        <f>xdet2015_el!A190</f>
        <v>62.673112519820101</v>
      </c>
      <c r="M190" s="42">
        <f t="shared" si="27"/>
        <v>12.796259936100013</v>
      </c>
      <c r="N190" s="42">
        <f t="shared" si="28"/>
        <v>67.071594069801066</v>
      </c>
      <c r="O190" s="42">
        <f t="shared" si="29"/>
        <v>25.991883612236773</v>
      </c>
      <c r="P190" s="42">
        <f t="shared" si="30"/>
        <v>26.560494672657072</v>
      </c>
      <c r="Q190" s="42">
        <f t="shared" si="31"/>
        <v>26.867229997800337</v>
      </c>
      <c r="R190" s="42">
        <f t="shared" si="32"/>
        <v>26.917581732038371</v>
      </c>
      <c r="S190" s="42">
        <f t="shared" si="33"/>
        <v>27.110091634727802</v>
      </c>
      <c r="T190" s="42">
        <f>euref_capacity_EXIOBASE!D161</f>
        <v>1142.7181</v>
      </c>
      <c r="U190" s="42">
        <f>euref_capacity_EXIOBASE!E161</f>
        <v>800.71809999999994</v>
      </c>
      <c r="V190" s="42">
        <f>euref_capacity_EXIOBASE!F161</f>
        <v>325.71809999999994</v>
      </c>
      <c r="W190" s="42">
        <f>euref_capacity_EXIOBASE!G161</f>
        <v>173.33732305513755</v>
      </c>
      <c r="X190" s="42">
        <f>euref_capacity_EXIOBASE!H161</f>
        <v>124.83732305513755</v>
      </c>
      <c r="Y190" s="42">
        <f>euref_capacity_EXIOBASE!I161</f>
        <v>7.19207305513756</v>
      </c>
      <c r="Z190" s="42">
        <f>euref_capacity_EXIOBASE!J161</f>
        <v>1.2468530704003662</v>
      </c>
      <c r="AA190" s="42">
        <f>euref_capacity_EXIOBASE!K161</f>
        <v>1.2720337943157844</v>
      </c>
      <c r="AB190" s="42">
        <f>capacity!T190+T190/gfcf_lifespan!C$8</f>
        <v>618.64908857142859</v>
      </c>
      <c r="AC190" s="42">
        <f>MAX((U190-T190),0)/5+U190/gfcf_lifespan!D$8</f>
        <v>22.877659999999999</v>
      </c>
      <c r="AD190" s="42">
        <f>MAX((V190-U190),0)/5+V190/gfcf_lifespan!E$8</f>
        <v>9.3062314285714276</v>
      </c>
      <c r="AE190" s="42">
        <f>MAX((W190-V190),0)/5+W190/gfcf_lifespan!F$8</f>
        <v>4.9524949444325017</v>
      </c>
      <c r="AF190" s="42">
        <f>MAX((X190-W190),0)/5+X190/gfcf_lifespan!G$8</f>
        <v>3.5667806587182156</v>
      </c>
      <c r="AG190" s="42">
        <f>MAX((Y190-X190),0)/5+Y190/gfcf_lifespan!H$8</f>
        <v>0.20548780157535887</v>
      </c>
      <c r="AH190" s="42">
        <f>MAX((Z190-Y190),0)/5+Z190/gfcf_lifespan!I$8</f>
        <v>3.5624373440010459E-2</v>
      </c>
      <c r="AI190" s="42">
        <f>MAX((AA190-Z190),0)/5+AA190/gfcf_lifespan!J$8</f>
        <v>4.1379967477820349E-2</v>
      </c>
    </row>
    <row r="191" spans="1:35" ht="15" customHeight="1" x14ac:dyDescent="0.25">
      <c r="A191" s="9" t="s">
        <v>12</v>
      </c>
      <c r="B191" s="9" t="s">
        <v>39</v>
      </c>
      <c r="C191" s="9" t="s">
        <v>40</v>
      </c>
      <c r="D191" s="42">
        <f>euref_generation_EXIOBASE!D162</f>
        <v>660.23344370260111</v>
      </c>
      <c r="E191" s="42">
        <f>euref_generation_EXIOBASE!E162</f>
        <v>682.29106805300569</v>
      </c>
      <c r="F191" s="42">
        <f>euref_generation_EXIOBASE!F162</f>
        <v>926.72772710574861</v>
      </c>
      <c r="G191" s="42">
        <f>euref_generation_EXIOBASE!G162</f>
        <v>1164.6538397843924</v>
      </c>
      <c r="H191" s="42">
        <f>euref_generation_EXIOBASE!H162</f>
        <v>1673.6488804546223</v>
      </c>
      <c r="I191" s="42">
        <f>euref_generation_EXIOBASE!I162</f>
        <v>1962.4540324816471</v>
      </c>
      <c r="J191" s="42">
        <f>euref_generation_EXIOBASE!J162</f>
        <v>2189.7682655804178</v>
      </c>
      <c r="K191" s="42">
        <f>euref_generation_EXIOBASE!K162</f>
        <v>2338.6500120161891</v>
      </c>
      <c r="L191" s="42">
        <f>xdet2015_el!A191</f>
        <v>37.8263535021335</v>
      </c>
      <c r="M191" s="42">
        <f t="shared" si="27"/>
        <v>39.090087570823762</v>
      </c>
      <c r="N191" s="42">
        <f t="shared" si="28"/>
        <v>53.094448547082358</v>
      </c>
      <c r="O191" s="42">
        <f t="shared" si="29"/>
        <v>66.725804746034285</v>
      </c>
      <c r="P191" s="42">
        <f t="shared" si="30"/>
        <v>95.887348322578021</v>
      </c>
      <c r="Q191" s="42">
        <f t="shared" si="31"/>
        <v>112.43368640649445</v>
      </c>
      <c r="R191" s="42">
        <f t="shared" si="32"/>
        <v>125.4570626369382</v>
      </c>
      <c r="S191" s="42">
        <f t="shared" si="33"/>
        <v>133.98685406815088</v>
      </c>
      <c r="T191" s="42">
        <f>euref_capacity_EXIOBASE!D162</f>
        <v>68.746639999999999</v>
      </c>
      <c r="U191" s="42">
        <f>euref_capacity_EXIOBASE!E162</f>
        <v>197.27411712913451</v>
      </c>
      <c r="V191" s="42">
        <f>euref_capacity_EXIOBASE!F162</f>
        <v>197.76665976191757</v>
      </c>
      <c r="W191" s="42">
        <f>euref_capacity_EXIOBASE!G162</f>
        <v>207.99108938971949</v>
      </c>
      <c r="X191" s="42">
        <f>euref_capacity_EXIOBASE!H162</f>
        <v>213.17625810582044</v>
      </c>
      <c r="Y191" s="42">
        <f>euref_capacity_EXIOBASE!I162</f>
        <v>258.89495161089502</v>
      </c>
      <c r="Z191" s="42">
        <f>euref_capacity_EXIOBASE!J162</f>
        <v>287.33524204443256</v>
      </c>
      <c r="AA191" s="42">
        <f>euref_capacity_EXIOBASE!K162</f>
        <v>312.98789134819197</v>
      </c>
      <c r="AB191" s="42">
        <f>capacity!T191+T191/gfcf_lifespan!C$9</f>
        <v>2.7498656000000001</v>
      </c>
      <c r="AC191" s="42">
        <f>MAX((U191-T191),0)/5+U191/gfcf_lifespan!D$9</f>
        <v>33.596460110992282</v>
      </c>
      <c r="AD191" s="42">
        <f>MAX((V191-U191),0)/5+V191/gfcf_lifespan!E$9</f>
        <v>8.0091749170333131</v>
      </c>
      <c r="AE191" s="42">
        <f>MAX((W191-V191),0)/5+W191/gfcf_lifespan!F$9</f>
        <v>10.364529501149164</v>
      </c>
      <c r="AF191" s="42">
        <f>MAX((X191-W191),0)/5+X191/gfcf_lifespan!G$9</f>
        <v>9.5640840674530061</v>
      </c>
      <c r="AG191" s="42">
        <f>MAX((Y191-X191),0)/5+Y191/gfcf_lifespan!H$9</f>
        <v>19.499536765450717</v>
      </c>
      <c r="AH191" s="42">
        <f>MAX((Z191-Y191),0)/5+Z191/gfcf_lifespan!I$9</f>
        <v>17.181467768484811</v>
      </c>
      <c r="AI191" s="42">
        <f>MAX((AA191-Z191),0)/5+AA191/gfcf_lifespan!J$9</f>
        <v>17.650045514679558</v>
      </c>
    </row>
    <row r="192" spans="1:35" ht="15" customHeight="1" x14ac:dyDescent="0.25">
      <c r="A192" s="9" t="s">
        <v>12</v>
      </c>
      <c r="B192" s="9" t="s">
        <v>80</v>
      </c>
      <c r="C192" s="9" t="s">
        <v>85</v>
      </c>
      <c r="D192" s="42">
        <f>euref_generation_EXIOBASE!D163*generation!$L192/(generation!$L$192+generation!$L$193)</f>
        <v>0</v>
      </c>
      <c r="E192" s="42">
        <f>euref_generation_EXIOBASE!E163*generation!$L192/(generation!$L$192+generation!$L$193)</f>
        <v>0</v>
      </c>
      <c r="F192" s="42">
        <f>euref_generation_EXIOBASE!F163*generation!$L192/(generation!$L$192+generation!$L$193)</f>
        <v>0</v>
      </c>
      <c r="G192" s="42">
        <f>euref_generation_EXIOBASE!G163*generation!$L192/(generation!$L$192+generation!$L$193)</f>
        <v>0</v>
      </c>
      <c r="H192" s="42">
        <f>euref_generation_EXIOBASE!H163*generation!$L192/(generation!$L$192+generation!$L$193)</f>
        <v>0</v>
      </c>
      <c r="I192" s="42">
        <f>euref_generation_EXIOBASE!I163*generation!$L192/(generation!$L$192+generation!$L$193)</f>
        <v>0</v>
      </c>
      <c r="J192" s="42">
        <f>euref_generation_EXIOBASE!J163*generation!$L192/(generation!$L$192+generation!$L$193)</f>
        <v>0</v>
      </c>
      <c r="K192" s="42">
        <f>euref_generation_EXIOBASE!K163*generation!$L192/(generation!$L$192+generation!$L$193)</f>
        <v>0</v>
      </c>
      <c r="L192" s="42">
        <f>xdet2015_el!A192</f>
        <v>0</v>
      </c>
      <c r="M192" s="44">
        <f t="shared" ref="M192:S193" si="35">IFERROR($L361*E192/$D361,0)</f>
        <v>0</v>
      </c>
      <c r="N192" s="44">
        <f t="shared" si="35"/>
        <v>0</v>
      </c>
      <c r="O192" s="44">
        <f t="shared" si="35"/>
        <v>0</v>
      </c>
      <c r="P192" s="44">
        <f t="shared" si="35"/>
        <v>0</v>
      </c>
      <c r="Q192" s="44">
        <f t="shared" si="35"/>
        <v>0</v>
      </c>
      <c r="R192" s="44">
        <f t="shared" si="35"/>
        <v>0</v>
      </c>
      <c r="S192" s="44">
        <f t="shared" si="35"/>
        <v>0</v>
      </c>
      <c r="T192" s="42">
        <f>euref_capacity_EXIOBASE!D163*capacity!$L192/(capacity!$L$192+capacity!$L$193)</f>
        <v>0</v>
      </c>
      <c r="U192" s="42">
        <f>euref_capacity_EXIOBASE!E163*capacity!$L192/(capacity!$L$192+capacity!$L$193)</f>
        <v>0</v>
      </c>
      <c r="V192" s="42">
        <f>euref_capacity_EXIOBASE!F163*capacity!$L192/(capacity!$L$192+capacity!$L$193)</f>
        <v>0</v>
      </c>
      <c r="W192" s="42">
        <f>euref_capacity_EXIOBASE!G163*capacity!$L192/(capacity!$L$192+capacity!$L$193)</f>
        <v>0</v>
      </c>
      <c r="X192" s="42">
        <f>euref_capacity_EXIOBASE!H163*capacity!$L192/(capacity!$L$192+capacity!$L$193)</f>
        <v>0</v>
      </c>
      <c r="Y192" s="42">
        <f>euref_capacity_EXIOBASE!I163*capacity!$L192/(capacity!$L$192+capacity!$L$193)</f>
        <v>0</v>
      </c>
      <c r="Z192" s="42">
        <f>euref_capacity_EXIOBASE!J163*capacity!$L192/(capacity!$L$192+capacity!$L$193)</f>
        <v>0</v>
      </c>
      <c r="AA192" s="42">
        <f>euref_capacity_EXIOBASE!K163*capacity!$L192/(capacity!$L$192+capacity!$L$193)</f>
        <v>0</v>
      </c>
      <c r="AB192" s="42">
        <f>capacity!T192+T192/gfcf_lifespan!C$10</f>
        <v>0</v>
      </c>
      <c r="AC192" s="42">
        <f>MAX((U192-T192),0)/5+U192/gfcf_lifespan!D$10</f>
        <v>0</v>
      </c>
      <c r="AD192" s="42">
        <f>MAX((V192-U192),0)/5+V192/gfcf_lifespan!E$10</f>
        <v>0</v>
      </c>
      <c r="AE192" s="42">
        <f>MAX((W192-V192),0)/5+W192/gfcf_lifespan!F$10</f>
        <v>0</v>
      </c>
      <c r="AF192" s="42">
        <f>MAX((X192-W192),0)/5+X192/gfcf_lifespan!G$10</f>
        <v>0</v>
      </c>
      <c r="AG192" s="42">
        <f>MAX((Y192-X192),0)/5+Y192/gfcf_lifespan!H$10</f>
        <v>0</v>
      </c>
      <c r="AH192" s="42">
        <f>MAX((Z192-Y192),0)/5+Z192/gfcf_lifespan!I$10</f>
        <v>0</v>
      </c>
      <c r="AI192" s="42">
        <f>MAX((AA192-Z192),0)/5+AA192/gfcf_lifespan!J$10</f>
        <v>0</v>
      </c>
    </row>
    <row r="193" spans="1:35" ht="15" customHeight="1" x14ac:dyDescent="0.25">
      <c r="A193" s="9" t="s">
        <v>12</v>
      </c>
      <c r="B193" s="9" t="s">
        <v>81</v>
      </c>
      <c r="C193" s="9" t="s">
        <v>86</v>
      </c>
      <c r="D193" s="42">
        <f>euref_generation_EXIOBASE!D163*generation!$L193/(generation!$L$192+generation!$L$193)</f>
        <v>0.75917978772089101</v>
      </c>
      <c r="E193" s="42">
        <f>euref_generation_EXIOBASE!E163*generation!$L193/(generation!$L$192+generation!$L$193)</f>
        <v>15.550039120424056</v>
      </c>
      <c r="F193" s="42">
        <f>euref_generation_EXIOBASE!F163*generation!$L193/(generation!$L$192+generation!$L$193)</f>
        <v>15.550039120424056</v>
      </c>
      <c r="G193" s="42">
        <f>euref_generation_EXIOBASE!G163*generation!$L193/(generation!$L$192+generation!$L$193)</f>
        <v>15.550039120424056</v>
      </c>
      <c r="H193" s="42">
        <f>euref_generation_EXIOBASE!H163*generation!$L193/(generation!$L$192+generation!$L$193)</f>
        <v>15.550039120424056</v>
      </c>
      <c r="I193" s="42">
        <f>euref_generation_EXIOBASE!I163*generation!$L193/(generation!$L$192+generation!$L$193)</f>
        <v>15.578638120404731</v>
      </c>
      <c r="J193" s="42">
        <f>euref_generation_EXIOBASE!J163*generation!$L193/(generation!$L$192+generation!$L$193)</f>
        <v>15.956411072878625</v>
      </c>
      <c r="K193" s="42">
        <f>euref_generation_EXIOBASE!K163*generation!$L193/(generation!$L$192+generation!$L$193)</f>
        <v>15.956411072878625</v>
      </c>
      <c r="L193" s="42">
        <f>xdet2015_el!A193</f>
        <v>0</v>
      </c>
      <c r="M193" s="44">
        <f t="shared" si="35"/>
        <v>0.16055625929930673</v>
      </c>
      <c r="N193" s="44">
        <f t="shared" si="35"/>
        <v>0.16055625929930673</v>
      </c>
      <c r="O193" s="44">
        <f t="shared" si="35"/>
        <v>0.16055625929930673</v>
      </c>
      <c r="P193" s="44">
        <f t="shared" si="35"/>
        <v>0.16055625929930673</v>
      </c>
      <c r="Q193" s="44">
        <f t="shared" si="35"/>
        <v>0.16085154784623823</v>
      </c>
      <c r="R193" s="44">
        <f t="shared" si="35"/>
        <v>0.16475210472869634</v>
      </c>
      <c r="S193" s="44">
        <f t="shared" si="35"/>
        <v>0.16475210472869634</v>
      </c>
      <c r="T193" s="42">
        <f>euref_capacity_EXIOBASE!D163*capacity!$L193/(capacity!$L$192+capacity!$L$193)</f>
        <v>1.1930000000000001</v>
      </c>
      <c r="U193" s="42">
        <f>euref_capacity_EXIOBASE!E163*capacity!$L193/(capacity!$L$192+capacity!$L$193)</f>
        <v>18.67968906756392</v>
      </c>
      <c r="V193" s="42">
        <f>euref_capacity_EXIOBASE!F163*capacity!$L193/(capacity!$L$192+capacity!$L$193)</f>
        <v>18.67968906756392</v>
      </c>
      <c r="W193" s="42">
        <f>euref_capacity_EXIOBASE!G163*capacity!$L193/(capacity!$L$192+capacity!$L$193)</f>
        <v>18.67968906756392</v>
      </c>
      <c r="X193" s="42">
        <f>euref_capacity_EXIOBASE!H163*capacity!$L193/(capacity!$L$192+capacity!$L$193)</f>
        <v>18.67968906756392</v>
      </c>
      <c r="Y193" s="42">
        <f>euref_capacity_EXIOBASE!I163*capacity!$L193/(capacity!$L$192+capacity!$L$193)</f>
        <v>18.67968906756392</v>
      </c>
      <c r="Z193" s="42">
        <f>euref_capacity_EXIOBASE!J163*capacity!$L193/(capacity!$L$192+capacity!$L$193)</f>
        <v>18.67968906756392</v>
      </c>
      <c r="AA193" s="42">
        <f>euref_capacity_EXIOBASE!K163*capacity!$L193/(capacity!$L$192+capacity!$L$193)</f>
        <v>18.67968906756392</v>
      </c>
      <c r="AB193" s="42">
        <f>capacity!T193+T193/gfcf_lifespan!C$11</f>
        <v>0.77071999999999985</v>
      </c>
      <c r="AC193" s="42">
        <f>MAX((U193-T193),0)/5+U193/gfcf_lifespan!D$11</f>
        <v>4.244525376215341</v>
      </c>
      <c r="AD193" s="42">
        <f>MAX((V193-U193),0)/5+V193/gfcf_lifespan!E$11</f>
        <v>0.74718756270255682</v>
      </c>
      <c r="AE193" s="42">
        <f>MAX((W193-V193),0)/5+W193/gfcf_lifespan!F$11</f>
        <v>0.74718756270255682</v>
      </c>
      <c r="AF193" s="42">
        <f>MAX((X193-W193),0)/5+X193/gfcf_lifespan!G$11</f>
        <v>0.74718756270255682</v>
      </c>
      <c r="AG193" s="42">
        <f>MAX((Y193-X193),0)/5+Y193/gfcf_lifespan!H$11</f>
        <v>0.74718756270255682</v>
      </c>
      <c r="AH193" s="42">
        <f>MAX((Z193-Y193),0)/5+Z193/gfcf_lifespan!I$11</f>
        <v>0.74718756270255682</v>
      </c>
      <c r="AI193" s="42">
        <f>MAX((AA193-Z193),0)/5+AA193/gfcf_lifespan!J$11</f>
        <v>0.74718756270255682</v>
      </c>
    </row>
    <row r="194" spans="1:35" ht="15" customHeight="1" x14ac:dyDescent="0.25">
      <c r="A194" s="9" t="s">
        <v>12</v>
      </c>
      <c r="B194" s="9" t="s">
        <v>41</v>
      </c>
      <c r="C194" s="9" t="s">
        <v>42</v>
      </c>
      <c r="D194" s="42">
        <f>euref_generation_EXIOBASE!D164</f>
        <v>0</v>
      </c>
      <c r="E194" s="42">
        <f>euref_generation_EXIOBASE!E164</f>
        <v>0</v>
      </c>
      <c r="F194" s="42">
        <f>euref_generation_EXIOBASE!F164</f>
        <v>0</v>
      </c>
      <c r="G194" s="42">
        <f>euref_generation_EXIOBASE!G164</f>
        <v>0</v>
      </c>
      <c r="H194" s="42">
        <f>euref_generation_EXIOBASE!H164</f>
        <v>0</v>
      </c>
      <c r="I194" s="42">
        <f>euref_generation_EXIOBASE!I164</f>
        <v>0</v>
      </c>
      <c r="J194" s="42">
        <f>euref_generation_EXIOBASE!J164</f>
        <v>0</v>
      </c>
      <c r="K194" s="42">
        <f>euref_generation_EXIOBASE!K164</f>
        <v>0</v>
      </c>
      <c r="L194" s="42">
        <f>xdet2015_el!A194</f>
        <v>0</v>
      </c>
      <c r="M194" s="42">
        <f t="shared" si="27"/>
        <v>0</v>
      </c>
      <c r="N194" s="42">
        <f t="shared" si="28"/>
        <v>0</v>
      </c>
      <c r="O194" s="42">
        <f t="shared" si="29"/>
        <v>0</v>
      </c>
      <c r="P194" s="42">
        <f t="shared" si="30"/>
        <v>0</v>
      </c>
      <c r="Q194" s="42">
        <f t="shared" si="31"/>
        <v>0</v>
      </c>
      <c r="R194" s="42">
        <f t="shared" si="32"/>
        <v>0</v>
      </c>
      <c r="S194" s="42">
        <f t="shared" si="33"/>
        <v>0</v>
      </c>
      <c r="T194" s="42">
        <f>euref_capacity_EXIOBASE!D164</f>
        <v>0</v>
      </c>
      <c r="U194" s="42">
        <f>euref_capacity_EXIOBASE!E164</f>
        <v>0</v>
      </c>
      <c r="V194" s="42">
        <f>euref_capacity_EXIOBASE!F164</f>
        <v>0</v>
      </c>
      <c r="W194" s="42">
        <f>euref_capacity_EXIOBASE!G164</f>
        <v>0</v>
      </c>
      <c r="X194" s="42">
        <f>euref_capacity_EXIOBASE!H164</f>
        <v>0</v>
      </c>
      <c r="Y194" s="42">
        <f>euref_capacity_EXIOBASE!I164</f>
        <v>0</v>
      </c>
      <c r="Z194" s="42">
        <f>euref_capacity_EXIOBASE!J164</f>
        <v>0</v>
      </c>
      <c r="AA194" s="42">
        <f>euref_capacity_EXIOBASE!K164</f>
        <v>0</v>
      </c>
      <c r="AB194" s="42">
        <f>capacity!T194+T194/gfcf_lifespan!C$12</f>
        <v>0</v>
      </c>
      <c r="AC194" s="42">
        <f>MAX((U194-T194),0)/5+U194/gfcf_lifespan!D$12</f>
        <v>0</v>
      </c>
      <c r="AD194" s="42">
        <f>MAX((V194-U194),0)/5+V194/gfcf_lifespan!E$12</f>
        <v>0</v>
      </c>
      <c r="AE194" s="42">
        <f>MAX((W194-V194),0)/5+W194/gfcf_lifespan!F$12</f>
        <v>0</v>
      </c>
      <c r="AF194" s="42">
        <f>MAX((X194-W194),0)/5+X194/gfcf_lifespan!G$12</f>
        <v>0</v>
      </c>
      <c r="AG194" s="42">
        <f>MAX((Y194-X194),0)/5+Y194/gfcf_lifespan!H$12</f>
        <v>0</v>
      </c>
      <c r="AH194" s="42">
        <f>MAX((Z194-Y194),0)/5+Z194/gfcf_lifespan!I$12</f>
        <v>0</v>
      </c>
      <c r="AI194" s="42">
        <f>MAX((AA194-Z194),0)/5+AA194/gfcf_lifespan!J$12</f>
        <v>0</v>
      </c>
    </row>
    <row r="195" spans="1:35" ht="15" customHeight="1" x14ac:dyDescent="0.25">
      <c r="A195" s="9" t="s">
        <v>12</v>
      </c>
      <c r="B195" s="9" t="s">
        <v>43</v>
      </c>
      <c r="C195" s="9" t="s">
        <v>44</v>
      </c>
      <c r="D195" s="42">
        <f>euref_generation_EXIOBASE!D165</f>
        <v>0</v>
      </c>
      <c r="E195" s="42">
        <f>euref_generation_EXIOBASE!E165</f>
        <v>0</v>
      </c>
      <c r="F195" s="42">
        <f>euref_generation_EXIOBASE!F165</f>
        <v>0</v>
      </c>
      <c r="G195" s="42">
        <f>euref_generation_EXIOBASE!G165</f>
        <v>0</v>
      </c>
      <c r="H195" s="42">
        <f>euref_generation_EXIOBASE!H165</f>
        <v>0</v>
      </c>
      <c r="I195" s="42">
        <f>euref_generation_EXIOBASE!I165</f>
        <v>0</v>
      </c>
      <c r="J195" s="42">
        <f>euref_generation_EXIOBASE!J165</f>
        <v>0</v>
      </c>
      <c r="K195" s="42">
        <f>euref_generation_EXIOBASE!K165</f>
        <v>0</v>
      </c>
      <c r="L195" s="42">
        <f>xdet2015_el!A195</f>
        <v>0</v>
      </c>
      <c r="M195" s="42">
        <f t="shared" si="27"/>
        <v>0</v>
      </c>
      <c r="N195" s="42">
        <f t="shared" si="28"/>
        <v>0</v>
      </c>
      <c r="O195" s="42">
        <f t="shared" si="29"/>
        <v>0</v>
      </c>
      <c r="P195" s="42">
        <f t="shared" si="30"/>
        <v>0</v>
      </c>
      <c r="Q195" s="42">
        <f t="shared" si="31"/>
        <v>0</v>
      </c>
      <c r="R195" s="42">
        <f t="shared" si="32"/>
        <v>0</v>
      </c>
      <c r="S195" s="42">
        <f t="shared" si="33"/>
        <v>0</v>
      </c>
      <c r="T195" s="42">
        <f>euref_capacity_EXIOBASE!D165</f>
        <v>0</v>
      </c>
      <c r="U195" s="42">
        <f>euref_capacity_EXIOBASE!E165</f>
        <v>0</v>
      </c>
      <c r="V195" s="42">
        <f>euref_capacity_EXIOBASE!F165</f>
        <v>0</v>
      </c>
      <c r="W195" s="42">
        <f>euref_capacity_EXIOBASE!G165</f>
        <v>0</v>
      </c>
      <c r="X195" s="42">
        <f>euref_capacity_EXIOBASE!H165</f>
        <v>0</v>
      </c>
      <c r="Y195" s="42">
        <f>euref_capacity_EXIOBASE!I165</f>
        <v>0</v>
      </c>
      <c r="Z195" s="42">
        <f>euref_capacity_EXIOBASE!J165</f>
        <v>0</v>
      </c>
      <c r="AA195" s="42">
        <f>euref_capacity_EXIOBASE!K165</f>
        <v>0</v>
      </c>
      <c r="AB195" s="42">
        <f>capacity!T195+T195/gfcf_lifespan!C$13</f>
        <v>0</v>
      </c>
      <c r="AC195" s="42">
        <f>MAX((U195-T195),0)/5+U195/gfcf_lifespan!D$13</f>
        <v>0</v>
      </c>
      <c r="AD195" s="42">
        <f>MAX((V195-U195),0)/5+V195/gfcf_lifespan!E$13</f>
        <v>0</v>
      </c>
      <c r="AE195" s="42">
        <f>MAX((W195-V195),0)/5+W195/gfcf_lifespan!F$13</f>
        <v>0</v>
      </c>
      <c r="AF195" s="42">
        <f>MAX((X195-W195),0)/5+X195/gfcf_lifespan!G$13</f>
        <v>0</v>
      </c>
      <c r="AG195" s="42">
        <f>MAX((Y195-X195),0)/5+Y195/gfcf_lifespan!H$13</f>
        <v>0</v>
      </c>
      <c r="AH195" s="42">
        <f>MAX((Z195-Y195),0)/5+Z195/gfcf_lifespan!I$13</f>
        <v>0</v>
      </c>
      <c r="AI195" s="42">
        <f>MAX((AA195-Z195),0)/5+AA195/gfcf_lifespan!J$13</f>
        <v>0</v>
      </c>
    </row>
    <row r="196" spans="1:35" ht="15" customHeight="1" x14ac:dyDescent="0.25">
      <c r="A196" s="9" t="s">
        <v>12</v>
      </c>
      <c r="B196" s="9" t="s">
        <v>45</v>
      </c>
      <c r="C196" s="9" t="s">
        <v>46</v>
      </c>
      <c r="D196" s="42">
        <f>euref_generation_EXIOBASE!D166</f>
        <v>0</v>
      </c>
      <c r="E196" s="42">
        <f>euref_generation_EXIOBASE!E166</f>
        <v>0</v>
      </c>
      <c r="F196" s="42">
        <f>euref_generation_EXIOBASE!F166</f>
        <v>0</v>
      </c>
      <c r="G196" s="42">
        <f>euref_generation_EXIOBASE!G166</f>
        <v>0</v>
      </c>
      <c r="H196" s="42">
        <f>euref_generation_EXIOBASE!H166</f>
        <v>0</v>
      </c>
      <c r="I196" s="42">
        <f>euref_generation_EXIOBASE!I166</f>
        <v>0</v>
      </c>
      <c r="J196" s="42">
        <f>euref_generation_EXIOBASE!J166</f>
        <v>0</v>
      </c>
      <c r="K196" s="42">
        <f>euref_generation_EXIOBASE!K166</f>
        <v>0</v>
      </c>
      <c r="L196" s="42">
        <f>xdet2015_el!A196</f>
        <v>0</v>
      </c>
      <c r="M196" s="42">
        <f t="shared" si="27"/>
        <v>0</v>
      </c>
      <c r="N196" s="42">
        <f t="shared" si="28"/>
        <v>0</v>
      </c>
      <c r="O196" s="42">
        <f t="shared" si="29"/>
        <v>0</v>
      </c>
      <c r="P196" s="42">
        <f t="shared" si="30"/>
        <v>0</v>
      </c>
      <c r="Q196" s="42">
        <f t="shared" si="31"/>
        <v>0</v>
      </c>
      <c r="R196" s="42">
        <f t="shared" si="32"/>
        <v>0</v>
      </c>
      <c r="S196" s="42">
        <f t="shared" si="33"/>
        <v>0</v>
      </c>
      <c r="T196" s="42">
        <f>euref_capacity_EXIOBASE!D166</f>
        <v>0</v>
      </c>
      <c r="U196" s="42">
        <f>euref_capacity_EXIOBASE!E166</f>
        <v>0</v>
      </c>
      <c r="V196" s="42">
        <f>euref_capacity_EXIOBASE!F166</f>
        <v>0</v>
      </c>
      <c r="W196" s="42">
        <f>euref_capacity_EXIOBASE!G166</f>
        <v>0</v>
      </c>
      <c r="X196" s="42">
        <f>euref_capacity_EXIOBASE!H166</f>
        <v>0</v>
      </c>
      <c r="Y196" s="42">
        <f>euref_capacity_EXIOBASE!I166</f>
        <v>0</v>
      </c>
      <c r="Z196" s="42">
        <f>euref_capacity_EXIOBASE!J166</f>
        <v>0</v>
      </c>
      <c r="AA196" s="42">
        <f>euref_capacity_EXIOBASE!K166</f>
        <v>0</v>
      </c>
      <c r="AB196" s="42">
        <f>capacity!T196+T196/gfcf_lifespan!C$14</f>
        <v>0</v>
      </c>
      <c r="AC196" s="42">
        <f>MAX((U196-T196),0)/5+U196/gfcf_lifespan!D$14</f>
        <v>0</v>
      </c>
      <c r="AD196" s="42">
        <f>MAX((V196-U196),0)/5+V196/gfcf_lifespan!E$14</f>
        <v>0</v>
      </c>
      <c r="AE196" s="42">
        <f>MAX((W196-V196),0)/5+W196/gfcf_lifespan!F$14</f>
        <v>0</v>
      </c>
      <c r="AF196" s="42">
        <f>MAX((X196-W196),0)/5+X196/gfcf_lifespan!G$14</f>
        <v>0</v>
      </c>
      <c r="AG196" s="42">
        <f>MAX((Y196-X196),0)/5+Y196/gfcf_lifespan!H$14</f>
        <v>0</v>
      </c>
      <c r="AH196" s="42">
        <f>MAX((Z196-Y196),0)/5+Z196/gfcf_lifespan!I$14</f>
        <v>0</v>
      </c>
      <c r="AI196" s="42">
        <f>MAX((AA196-Z196),0)/5+AA196/gfcf_lifespan!J$14</f>
        <v>0</v>
      </c>
    </row>
    <row r="197" spans="1:35" ht="15" customHeight="1" x14ac:dyDescent="0.25">
      <c r="A197" s="9" t="s">
        <v>11</v>
      </c>
      <c r="B197" s="9" t="s">
        <v>29</v>
      </c>
      <c r="C197" s="9" t="s">
        <v>30</v>
      </c>
      <c r="D197" s="42">
        <f>euref_generation_EXIOBASE!D167</f>
        <v>58855.803237411325</v>
      </c>
      <c r="E197" s="42">
        <f>euref_generation_EXIOBASE!E167</f>
        <v>67162.826428955086</v>
      </c>
      <c r="F197" s="42">
        <f>euref_generation_EXIOBASE!F167</f>
        <v>45093.27364829868</v>
      </c>
      <c r="G197" s="42">
        <f>euref_generation_EXIOBASE!G167</f>
        <v>44667.6530477216</v>
      </c>
      <c r="H197" s="42">
        <f>euref_generation_EXIOBASE!H167</f>
        <v>38750.780303287851</v>
      </c>
      <c r="I197" s="42">
        <f>euref_generation_EXIOBASE!I167</f>
        <v>9867.4614237767873</v>
      </c>
      <c r="J197" s="42">
        <f>euref_generation_EXIOBASE!J167</f>
        <v>9203.7542295982166</v>
      </c>
      <c r="K197" s="42">
        <f>euref_generation_EXIOBASE!K167</f>
        <v>0</v>
      </c>
      <c r="L197" s="42">
        <f>xdet2015_el!A197</f>
        <v>3448.4171122817302</v>
      </c>
      <c r="M197" s="42">
        <f t="shared" si="27"/>
        <v>3935.1334486519727</v>
      </c>
      <c r="N197" s="42">
        <f t="shared" si="28"/>
        <v>2642.0575023051101</v>
      </c>
      <c r="O197" s="42">
        <f t="shared" si="29"/>
        <v>2617.1199892369564</v>
      </c>
      <c r="P197" s="42">
        <f t="shared" si="30"/>
        <v>2270.4448255187058</v>
      </c>
      <c r="Q197" s="42">
        <f t="shared" si="31"/>
        <v>578.14388653016613</v>
      </c>
      <c r="R197" s="42">
        <f t="shared" si="32"/>
        <v>539.25665502441973</v>
      </c>
      <c r="S197" s="42">
        <f t="shared" si="33"/>
        <v>0</v>
      </c>
      <c r="T197" s="42">
        <f>euref_capacity_EXIOBASE!D167</f>
        <v>9511.49</v>
      </c>
      <c r="U197" s="42">
        <f>euref_capacity_EXIOBASE!E167</f>
        <v>8858.0188836439738</v>
      </c>
      <c r="V197" s="42">
        <f>euref_capacity_EXIOBASE!F167</f>
        <v>5103.4988836439725</v>
      </c>
      <c r="W197" s="42">
        <f>euref_capacity_EXIOBASE!G167</f>
        <v>5098.3688836439724</v>
      </c>
      <c r="X197" s="42">
        <f>euref_capacity_EXIOBASE!H167</f>
        <v>4803.0488836439727</v>
      </c>
      <c r="Y197" s="42">
        <f>euref_capacity_EXIOBASE!I167</f>
        <v>2226.1288836439717</v>
      </c>
      <c r="Z197" s="42">
        <f>euref_capacity_EXIOBASE!J167</f>
        <v>2214.1688836439721</v>
      </c>
      <c r="AA197" s="42">
        <f>euref_capacity_EXIOBASE!K167</f>
        <v>1901.3688836439719</v>
      </c>
      <c r="AB197" s="42">
        <f>capacity!T197+T197/gfcf_lifespan!C$2</f>
        <v>252.28725</v>
      </c>
      <c r="AC197" s="42">
        <f>MAX((U197-T197),0)/5+U197/gfcf_lifespan!D$2</f>
        <v>221.45047209109936</v>
      </c>
      <c r="AD197" s="42">
        <f>MAX((V197-U197),0)/5+V197/gfcf_lifespan!E$2</f>
        <v>127.58747209109931</v>
      </c>
      <c r="AE197" s="42">
        <f>MAX((W197-V197),0)/5+W197/gfcf_lifespan!F$2</f>
        <v>127.45922209109931</v>
      </c>
      <c r="AF197" s="42">
        <f>MAX((X197-W197),0)/5+X197/gfcf_lifespan!G$2</f>
        <v>120.07622209109931</v>
      </c>
      <c r="AG197" s="42">
        <f>MAX((Y197-X197),0)/5+Y197/gfcf_lifespan!H$2</f>
        <v>55.653222091099295</v>
      </c>
      <c r="AH197" s="42">
        <f>MAX((Z197-Y197),0)/5+Z197/gfcf_lifespan!I$2</f>
        <v>55.354222091099302</v>
      </c>
      <c r="AI197" s="42">
        <f>MAX((AA197-Z197),0)/5+AA197/gfcf_lifespan!J$2</f>
        <v>47.534222091099295</v>
      </c>
    </row>
    <row r="198" spans="1:35" ht="15" customHeight="1" x14ac:dyDescent="0.25">
      <c r="A198" s="9" t="s">
        <v>11</v>
      </c>
      <c r="B198" s="9" t="s">
        <v>31</v>
      </c>
      <c r="C198" s="9" t="s">
        <v>32</v>
      </c>
      <c r="D198" s="42">
        <f>euref_generation_EXIOBASE!D168</f>
        <v>110292.9368074716</v>
      </c>
      <c r="E198" s="42">
        <f>euref_generation_EXIOBASE!E168</f>
        <v>126166.10968805461</v>
      </c>
      <c r="F198" s="42">
        <f>euref_generation_EXIOBASE!F168</f>
        <v>124245.64708026242</v>
      </c>
      <c r="G198" s="42">
        <f>euref_generation_EXIOBASE!G168</f>
        <v>122447.14897149582</v>
      </c>
      <c r="H198" s="42">
        <f>euref_generation_EXIOBASE!H168</f>
        <v>136376.71087450511</v>
      </c>
      <c r="I198" s="42">
        <f>euref_generation_EXIOBASE!I168</f>
        <v>167625.92175917284</v>
      </c>
      <c r="J198" s="42">
        <f>euref_generation_EXIOBASE!J168</f>
        <v>146745.22123605417</v>
      </c>
      <c r="K198" s="42">
        <f>euref_generation_EXIOBASE!K168</f>
        <v>143733.52292275956</v>
      </c>
      <c r="L198" s="42">
        <f>xdet2015_el!A198</f>
        <v>18577.429100048201</v>
      </c>
      <c r="M198" s="42">
        <f t="shared" si="27"/>
        <v>21251.061268321937</v>
      </c>
      <c r="N198" s="42">
        <f t="shared" si="28"/>
        <v>20927.583999801729</v>
      </c>
      <c r="O198" s="42">
        <f t="shared" si="29"/>
        <v>20624.650085180288</v>
      </c>
      <c r="P198" s="42">
        <f t="shared" si="30"/>
        <v>22970.905939257402</v>
      </c>
      <c r="Q198" s="42">
        <f t="shared" si="31"/>
        <v>28234.43428881752</v>
      </c>
      <c r="R198" s="42">
        <f t="shared" si="32"/>
        <v>24717.348383264794</v>
      </c>
      <c r="S198" s="42">
        <f t="shared" si="33"/>
        <v>24210.066471063725</v>
      </c>
      <c r="T198" s="42">
        <f>euref_capacity_EXIOBASE!D168</f>
        <v>52044.520139999986</v>
      </c>
      <c r="U198" s="42">
        <f>euref_capacity_EXIOBASE!E168</f>
        <v>51352.575464723224</v>
      </c>
      <c r="V198" s="42">
        <f>euref_capacity_EXIOBASE!F168</f>
        <v>47623.093404199491</v>
      </c>
      <c r="W198" s="42">
        <f>euref_capacity_EXIOBASE!G168</f>
        <v>41739.442986253227</v>
      </c>
      <c r="X198" s="42">
        <f>euref_capacity_EXIOBASE!H168</f>
        <v>35862.127868081072</v>
      </c>
      <c r="Y198" s="42">
        <f>euref_capacity_EXIOBASE!I168</f>
        <v>45213.078353154167</v>
      </c>
      <c r="Z198" s="42">
        <f>euref_capacity_EXIOBASE!J168</f>
        <v>45081.499711662109</v>
      </c>
      <c r="AA198" s="42">
        <f>euref_capacity_EXIOBASE!K168</f>
        <v>45061.631377116908</v>
      </c>
      <c r="AB198" s="42">
        <f>capacity!T198+T198/gfcf_lifespan!C$3</f>
        <v>1734.8173379999996</v>
      </c>
      <c r="AC198" s="42">
        <f>MAX((U198-T198),0)/5+U198/gfcf_lifespan!D$3</f>
        <v>1711.7525154907742</v>
      </c>
      <c r="AD198" s="42">
        <f>MAX((V198-U198),0)/5+V198/gfcf_lifespan!E$3</f>
        <v>1587.4364468066497</v>
      </c>
      <c r="AE198" s="42">
        <f>MAX((W198-V198),0)/5+W198/gfcf_lifespan!F$3</f>
        <v>1391.3147662084409</v>
      </c>
      <c r="AF198" s="42">
        <f>MAX((X198-W198),0)/5+X198/gfcf_lifespan!G$3</f>
        <v>1195.4042622693692</v>
      </c>
      <c r="AG198" s="42">
        <f>MAX((Y198-X198),0)/5+Y198/gfcf_lifespan!H$3</f>
        <v>3377.2927087864246</v>
      </c>
      <c r="AH198" s="42">
        <f>MAX((Z198-Y198),0)/5+Z198/gfcf_lifespan!I$3</f>
        <v>1502.7166570554036</v>
      </c>
      <c r="AI198" s="42">
        <f>MAX((AA198-Z198),0)/5+AA198/gfcf_lifespan!J$3</f>
        <v>1502.0543792372303</v>
      </c>
    </row>
    <row r="199" spans="1:35" ht="15" customHeight="1" x14ac:dyDescent="0.25">
      <c r="A199" s="9" t="s">
        <v>11</v>
      </c>
      <c r="B199" s="9" t="s">
        <v>33</v>
      </c>
      <c r="C199" s="9" t="s">
        <v>34</v>
      </c>
      <c r="D199" s="42">
        <f>euref_generation_EXIOBASE!D169</f>
        <v>0</v>
      </c>
      <c r="E199" s="42">
        <f>euref_generation_EXIOBASE!E169</f>
        <v>0</v>
      </c>
      <c r="F199" s="42">
        <f>euref_generation_EXIOBASE!F169</f>
        <v>0</v>
      </c>
      <c r="G199" s="42">
        <f>euref_generation_EXIOBASE!G169</f>
        <v>0</v>
      </c>
      <c r="H199" s="42">
        <f>euref_generation_EXIOBASE!H169</f>
        <v>0</v>
      </c>
      <c r="I199" s="42">
        <f>euref_generation_EXIOBASE!I169</f>
        <v>0</v>
      </c>
      <c r="J199" s="42">
        <f>euref_generation_EXIOBASE!J169</f>
        <v>0</v>
      </c>
      <c r="K199" s="42">
        <f>euref_generation_EXIOBASE!K169</f>
        <v>0</v>
      </c>
      <c r="L199" s="42">
        <f>xdet2015_el!A199</f>
        <v>0</v>
      </c>
      <c r="M199" s="42">
        <f t="shared" si="27"/>
        <v>0</v>
      </c>
      <c r="N199" s="42">
        <f t="shared" si="28"/>
        <v>0</v>
      </c>
      <c r="O199" s="42">
        <f t="shared" si="29"/>
        <v>0</v>
      </c>
      <c r="P199" s="42">
        <f t="shared" si="30"/>
        <v>0</v>
      </c>
      <c r="Q199" s="42">
        <f t="shared" si="31"/>
        <v>0</v>
      </c>
      <c r="R199" s="42">
        <f t="shared" si="32"/>
        <v>0</v>
      </c>
      <c r="S199" s="42">
        <f t="shared" si="33"/>
        <v>0</v>
      </c>
      <c r="T199" s="42">
        <f>euref_capacity_EXIOBASE!D169</f>
        <v>0</v>
      </c>
      <c r="U199" s="42">
        <f>euref_capacity_EXIOBASE!E169</f>
        <v>0</v>
      </c>
      <c r="V199" s="42">
        <f>euref_capacity_EXIOBASE!F169</f>
        <v>0</v>
      </c>
      <c r="W199" s="42">
        <f>euref_capacity_EXIOBASE!G169</f>
        <v>0</v>
      </c>
      <c r="X199" s="42">
        <f>euref_capacity_EXIOBASE!H169</f>
        <v>0</v>
      </c>
      <c r="Y199" s="42">
        <f>euref_capacity_EXIOBASE!I169</f>
        <v>0</v>
      </c>
      <c r="Z199" s="42">
        <f>euref_capacity_EXIOBASE!J169</f>
        <v>0</v>
      </c>
      <c r="AA199" s="42">
        <f>euref_capacity_EXIOBASE!K169</f>
        <v>0</v>
      </c>
      <c r="AB199" s="42">
        <f>capacity!T199+T199/gfcf_lifespan!C$4</f>
        <v>0</v>
      </c>
      <c r="AC199" s="42">
        <f>MAX((U199-T199),0)/5+U199/gfcf_lifespan!D$4</f>
        <v>0</v>
      </c>
      <c r="AD199" s="42">
        <f>MAX((V199-U199),0)/5+V199/gfcf_lifespan!E$4</f>
        <v>0</v>
      </c>
      <c r="AE199" s="42">
        <f>MAX((W199-V199),0)/5+W199/gfcf_lifespan!F$4</f>
        <v>0</v>
      </c>
      <c r="AF199" s="42">
        <f>MAX((X199-W199),0)/5+X199/gfcf_lifespan!G$4</f>
        <v>0</v>
      </c>
      <c r="AG199" s="42">
        <f>MAX((Y199-X199),0)/5+Y199/gfcf_lifespan!H$4</f>
        <v>0</v>
      </c>
      <c r="AH199" s="42">
        <f>MAX((Z199-Y199),0)/5+Z199/gfcf_lifespan!I$4</f>
        <v>0</v>
      </c>
      <c r="AI199" s="42">
        <f>MAX((AA199-Z199),0)/5+AA199/gfcf_lifespan!J$4</f>
        <v>0</v>
      </c>
    </row>
    <row r="200" spans="1:35" ht="15" customHeight="1" x14ac:dyDescent="0.25">
      <c r="A200" s="9" t="s">
        <v>11</v>
      </c>
      <c r="B200" s="9" t="s">
        <v>35</v>
      </c>
      <c r="C200" s="9" t="s">
        <v>36</v>
      </c>
      <c r="D200" s="42">
        <f>euref_generation_EXIOBASE!D170</f>
        <v>48123.105233164519</v>
      </c>
      <c r="E200" s="42">
        <f>euref_generation_EXIOBASE!E170</f>
        <v>47548.769618448277</v>
      </c>
      <c r="F200" s="42">
        <f>euref_generation_EXIOBASE!F170</f>
        <v>48993.79240421384</v>
      </c>
      <c r="G200" s="42">
        <f>euref_generation_EXIOBASE!G170</f>
        <v>49748.85885810644</v>
      </c>
      <c r="H200" s="42">
        <f>euref_generation_EXIOBASE!H170</f>
        <v>51342.444923292845</v>
      </c>
      <c r="I200" s="42">
        <f>euref_generation_EXIOBASE!I170</f>
        <v>52626.040243142619</v>
      </c>
      <c r="J200" s="42">
        <f>euref_generation_EXIOBASE!J170</f>
        <v>53324.274451986537</v>
      </c>
      <c r="K200" s="42">
        <f>euref_generation_EXIOBASE!K170</f>
        <v>53875.383565522447</v>
      </c>
      <c r="L200" s="42">
        <f>xdet2015_el!A200</f>
        <v>4116.4161495299904</v>
      </c>
      <c r="M200" s="42">
        <f t="shared" si="27"/>
        <v>4067.2878900751361</v>
      </c>
      <c r="N200" s="42">
        <f t="shared" si="28"/>
        <v>4190.8941100591455</v>
      </c>
      <c r="O200" s="42">
        <f t="shared" si="29"/>
        <v>4255.4819567850009</v>
      </c>
      <c r="P200" s="42">
        <f t="shared" si="30"/>
        <v>4391.7961738874847</v>
      </c>
      <c r="Q200" s="42">
        <f t="shared" si="31"/>
        <v>4501.5940034018058</v>
      </c>
      <c r="R200" s="42">
        <f t="shared" si="32"/>
        <v>4561.3204603607519</v>
      </c>
      <c r="S200" s="42">
        <f t="shared" si="33"/>
        <v>4608.4619414459939</v>
      </c>
      <c r="T200" s="42">
        <f>euref_capacity_EXIOBASE!D170</f>
        <v>18512</v>
      </c>
      <c r="U200" s="42">
        <f>euref_capacity_EXIOBASE!E170</f>
        <v>18808.292812593216</v>
      </c>
      <c r="V200" s="42">
        <f>euref_capacity_EXIOBASE!F170</f>
        <v>18808.292812593216</v>
      </c>
      <c r="W200" s="42">
        <f>euref_capacity_EXIOBASE!G170</f>
        <v>18938.804771848467</v>
      </c>
      <c r="X200" s="42">
        <f>euref_capacity_EXIOBASE!H170</f>
        <v>19204.671150248898</v>
      </c>
      <c r="Y200" s="42">
        <f>euref_capacity_EXIOBASE!I170</f>
        <v>19417.980014859419</v>
      </c>
      <c r="Z200" s="42">
        <f>euref_capacity_EXIOBASE!J170</f>
        <v>19524.139482315772</v>
      </c>
      <c r="AA200" s="42">
        <f>euref_capacity_EXIOBASE!K170</f>
        <v>19587.922366133833</v>
      </c>
      <c r="AB200" s="42">
        <f>capacity!T200+T200/gfcf_lifespan!C$5</f>
        <v>430.53333333333336</v>
      </c>
      <c r="AC200" s="42">
        <f>MAX((U200-T200),0)/5+U200/gfcf_lifespan!D$5</f>
        <v>372.73010939519673</v>
      </c>
      <c r="AD200" s="42">
        <f>MAX((V200-U200),0)/5+V200/gfcf_lifespan!E$5</f>
        <v>313.47154687655359</v>
      </c>
      <c r="AE200" s="42">
        <f>MAX((W200-V200),0)/5+W200/gfcf_lifespan!F$5</f>
        <v>341.74913804852463</v>
      </c>
      <c r="AF200" s="42">
        <f>MAX((X200-W200),0)/5+X200/gfcf_lifespan!G$5</f>
        <v>373.25112818423457</v>
      </c>
      <c r="AG200" s="42">
        <f>MAX((Y200-X200),0)/5+Y200/gfcf_lifespan!H$5</f>
        <v>366.29477316976113</v>
      </c>
      <c r="AH200" s="42">
        <f>MAX((Z200-Y200),0)/5+Z200/gfcf_lifespan!I$5</f>
        <v>346.63421819653348</v>
      </c>
      <c r="AI200" s="42">
        <f>MAX((AA200-Z200),0)/5+AA200/gfcf_lifespan!J$5</f>
        <v>339.22194953250948</v>
      </c>
    </row>
    <row r="201" spans="1:35" ht="15" customHeight="1" x14ac:dyDescent="0.25">
      <c r="A201" s="9" t="s">
        <v>11</v>
      </c>
      <c r="B201" s="9" t="s">
        <v>79</v>
      </c>
      <c r="C201" s="9" t="s">
        <v>83</v>
      </c>
      <c r="D201" s="42">
        <f>euref_generation_EXIOBASE!D171*generation!$L201/(generation!$L$201+generation!$L$202)</f>
        <v>14627.998112011875</v>
      </c>
      <c r="E201" s="42">
        <f>euref_generation_EXIOBASE!E171*generation!$L201/(generation!$L$201+generation!$L$202)</f>
        <v>14645.5380916048</v>
      </c>
      <c r="F201" s="42">
        <f>euref_generation_EXIOBASE!F171*generation!$L201/(generation!$L$201+generation!$L$202)</f>
        <v>25587.731003884721</v>
      </c>
      <c r="G201" s="42">
        <f>euref_generation_EXIOBASE!G171*generation!$L201/(generation!$L$201+generation!$L$202)</f>
        <v>32732.246950413293</v>
      </c>
      <c r="H201" s="42">
        <f>euref_generation_EXIOBASE!H171*generation!$L201/(generation!$L$201+generation!$L$202)</f>
        <v>33760.850351018918</v>
      </c>
      <c r="I201" s="42">
        <f>euref_generation_EXIOBASE!I171*generation!$L201/(generation!$L$201+generation!$L$202)</f>
        <v>39768.467599635303</v>
      </c>
      <c r="J201" s="42">
        <f>euref_generation_EXIOBASE!J171*generation!$L201/(generation!$L$201+generation!$L$202)</f>
        <v>46429.276918426716</v>
      </c>
      <c r="K201" s="42">
        <f>euref_generation_EXIOBASE!K171*generation!$L201/(generation!$L$201+generation!$L$202)</f>
        <v>62046.572211263985</v>
      </c>
      <c r="L201" s="42">
        <f>xdet2015_el!A201</f>
        <v>873.45539064584102</v>
      </c>
      <c r="M201" s="42">
        <f t="shared" si="27"/>
        <v>874.50272395898094</v>
      </c>
      <c r="N201" s="42">
        <f t="shared" si="28"/>
        <v>1527.8742455802062</v>
      </c>
      <c r="O201" s="42">
        <f t="shared" si="29"/>
        <v>1954.4819002480174</v>
      </c>
      <c r="P201" s="42">
        <f t="shared" si="30"/>
        <v>2015.9010485290025</v>
      </c>
      <c r="Q201" s="42">
        <f t="shared" si="31"/>
        <v>2374.6231122426962</v>
      </c>
      <c r="R201" s="42">
        <f t="shared" si="32"/>
        <v>2772.3480614129448</v>
      </c>
      <c r="S201" s="42">
        <f t="shared" si="33"/>
        <v>3704.8755786017273</v>
      </c>
      <c r="T201" s="42">
        <f>euref_capacity_EXIOBASE!D171*capacity!$L201/(capacity!$L$201+capacity!$L$202)</f>
        <v>8957.7999999999993</v>
      </c>
      <c r="U201" s="42">
        <f>euref_capacity_EXIOBASE!E171*capacity!$L201/(capacity!$L$201+capacity!$L$202)</f>
        <v>8963.4827562516166</v>
      </c>
      <c r="V201" s="42">
        <f>euref_capacity_EXIOBASE!F171*capacity!$L201/(capacity!$L$201+capacity!$L$202)</f>
        <v>12569.66648184246</v>
      </c>
      <c r="W201" s="42">
        <f>euref_capacity_EXIOBASE!G171*capacity!$L201/(capacity!$L$201+capacity!$L$202)</f>
        <v>15577.442076106545</v>
      </c>
      <c r="X201" s="42">
        <f>euref_capacity_EXIOBASE!H171*capacity!$L201/(capacity!$L$201+capacity!$L$202)</f>
        <v>15846.269430245631</v>
      </c>
      <c r="Y201" s="42">
        <f>euref_capacity_EXIOBASE!I171*capacity!$L201/(capacity!$L$201+capacity!$L$202)</f>
        <v>17735.692239690394</v>
      </c>
      <c r="Z201" s="42">
        <f>euref_capacity_EXIOBASE!J171*capacity!$L201/(capacity!$L$201+capacity!$L$202)</f>
        <v>19793.164398544523</v>
      </c>
      <c r="AA201" s="42">
        <f>euref_capacity_EXIOBASE!K171*capacity!$L201/(capacity!$L$201+capacity!$L$202)</f>
        <v>25957.27877079726</v>
      </c>
      <c r="AB201" s="42">
        <f>capacity!T201+T201/gfcf_lifespan!C$6</f>
        <v>901.89</v>
      </c>
      <c r="AC201" s="42">
        <f>MAX((U201-T201),0)/5+U201/gfcf_lifespan!D$6</f>
        <v>408.56758562539693</v>
      </c>
      <c r="AD201" s="42">
        <f>MAX((V201-U201),0)/5+V201/gfcf_lifespan!E$6</f>
        <v>1256.1161698774222</v>
      </c>
      <c r="AE201" s="42">
        <f>MAX((W201-V201),0)/5+W201/gfcf_lifespan!F$6</f>
        <v>1224.6528018970789</v>
      </c>
      <c r="AF201" s="42">
        <f>MAX((X201-W201),0)/5+X201/gfcf_lifespan!G$6</f>
        <v>687.61624803764244</v>
      </c>
      <c r="AG201" s="42">
        <f>MAX((Y201-X201),0)/5+Y201/gfcf_lifespan!H$6</f>
        <v>1087.3122514765682</v>
      </c>
      <c r="AH201" s="42">
        <f>MAX((Z201-Y201),0)/5+Z201/gfcf_lifespan!I$6</f>
        <v>1203.2210077126067</v>
      </c>
      <c r="AI201" s="42">
        <f>MAX((AA201-Z201),0)/5+AA201/gfcf_lifespan!J$6</f>
        <v>2271.114025282438</v>
      </c>
    </row>
    <row r="202" spans="1:35" ht="15" customHeight="1" x14ac:dyDescent="0.25">
      <c r="A202" s="9" t="s">
        <v>11</v>
      </c>
      <c r="B202" s="9" t="s">
        <v>78</v>
      </c>
      <c r="C202" s="9" t="s">
        <v>84</v>
      </c>
      <c r="D202" s="42">
        <f>euref_generation_EXIOBASE!D171*generation!$L202/(generation!$L$201+generation!$L$202)</f>
        <v>0</v>
      </c>
      <c r="E202" s="42">
        <f>euref_generation_EXIOBASE!E171*generation!$L202/(generation!$L$201+generation!$L$202)</f>
        <v>0</v>
      </c>
      <c r="F202" s="42">
        <f>euref_generation_EXIOBASE!F171*generation!$L202/(generation!$L$201+generation!$L$202)</f>
        <v>0</v>
      </c>
      <c r="G202" s="42">
        <f>euref_generation_EXIOBASE!G171*generation!$L202/(generation!$L$201+generation!$L$202)</f>
        <v>0</v>
      </c>
      <c r="H202" s="42">
        <f>euref_generation_EXIOBASE!H171*generation!$L202/(generation!$L$201+generation!$L$202)</f>
        <v>0</v>
      </c>
      <c r="I202" s="42">
        <f>euref_generation_EXIOBASE!I171*generation!$L202/(generation!$L$201+generation!$L$202)</f>
        <v>0</v>
      </c>
      <c r="J202" s="42">
        <f>euref_generation_EXIOBASE!J171*generation!$L202/(generation!$L$201+generation!$L$202)</f>
        <v>0</v>
      </c>
      <c r="K202" s="42">
        <f>euref_generation_EXIOBASE!K171*generation!$L202/(generation!$L$201+generation!$L$202)</f>
        <v>0</v>
      </c>
      <c r="L202" s="42">
        <f>xdet2015_el!A202</f>
        <v>0</v>
      </c>
      <c r="M202" s="42">
        <f t="shared" si="27"/>
        <v>0</v>
      </c>
      <c r="N202" s="42">
        <f t="shared" si="28"/>
        <v>0</v>
      </c>
      <c r="O202" s="42">
        <f t="shared" si="29"/>
        <v>0</v>
      </c>
      <c r="P202" s="42">
        <f t="shared" si="30"/>
        <v>0</v>
      </c>
      <c r="Q202" s="42">
        <f t="shared" si="31"/>
        <v>0</v>
      </c>
      <c r="R202" s="42">
        <f t="shared" si="32"/>
        <v>0</v>
      </c>
      <c r="S202" s="42">
        <f t="shared" si="33"/>
        <v>0</v>
      </c>
      <c r="T202" s="42">
        <f>euref_capacity_EXIOBASE!D171*capacity!$L202/(capacity!$L$201+capacity!$L$202)</f>
        <v>0</v>
      </c>
      <c r="U202" s="42">
        <f>euref_capacity_EXIOBASE!E171*capacity!$L202/(capacity!$L$201+capacity!$L$202)</f>
        <v>0</v>
      </c>
      <c r="V202" s="42">
        <f>euref_capacity_EXIOBASE!F171*capacity!$L202/(capacity!$L$201+capacity!$L$202)</f>
        <v>0</v>
      </c>
      <c r="W202" s="42">
        <f>euref_capacity_EXIOBASE!G171*capacity!$L202/(capacity!$L$201+capacity!$L$202)</f>
        <v>0</v>
      </c>
      <c r="X202" s="42">
        <f>euref_capacity_EXIOBASE!H171*capacity!$L202/(capacity!$L$201+capacity!$L$202)</f>
        <v>0</v>
      </c>
      <c r="Y202" s="42">
        <f>euref_capacity_EXIOBASE!I171*capacity!$L202/(capacity!$L$201+capacity!$L$202)</f>
        <v>0</v>
      </c>
      <c r="Z202" s="42">
        <f>euref_capacity_EXIOBASE!J171*capacity!$L202/(capacity!$L$201+capacity!$L$202)</f>
        <v>0</v>
      </c>
      <c r="AA202" s="42">
        <f>euref_capacity_EXIOBASE!K171*capacity!$L202/(capacity!$L$201+capacity!$L$202)</f>
        <v>0</v>
      </c>
      <c r="AB202" s="42">
        <f>capacity!T202+T202/gfcf_lifespan!C$7</f>
        <v>0</v>
      </c>
      <c r="AC202" s="42">
        <f>MAX((U202-T202),0)/5+U202/gfcf_lifespan!D$7</f>
        <v>0</v>
      </c>
      <c r="AD202" s="42">
        <f>MAX((V202-U202),0)/5+V202/gfcf_lifespan!E$7</f>
        <v>0</v>
      </c>
      <c r="AE202" s="42">
        <f>MAX((W202-V202),0)/5+W202/gfcf_lifespan!F$7</f>
        <v>0</v>
      </c>
      <c r="AF202" s="42">
        <f>MAX((X202-W202),0)/5+X202/gfcf_lifespan!G$7</f>
        <v>0</v>
      </c>
      <c r="AG202" s="42">
        <f>MAX((Y202-X202),0)/5+Y202/gfcf_lifespan!H$7</f>
        <v>0</v>
      </c>
      <c r="AH202" s="42">
        <f>MAX((Z202-Y202),0)/5+Z202/gfcf_lifespan!I$7</f>
        <v>0</v>
      </c>
      <c r="AI202" s="42">
        <f>MAX((AA202-Z202),0)/5+AA202/gfcf_lifespan!J$7</f>
        <v>0</v>
      </c>
    </row>
    <row r="203" spans="1:35" ht="15" customHeight="1" x14ac:dyDescent="0.25">
      <c r="A203" s="9" t="s">
        <v>11</v>
      </c>
      <c r="B203" s="9" t="s">
        <v>37</v>
      </c>
      <c r="C203" s="9" t="s">
        <v>38</v>
      </c>
      <c r="D203" s="42">
        <f>euref_generation_EXIOBASE!D172</f>
        <v>8781.4612180416443</v>
      </c>
      <c r="E203" s="42">
        <f>euref_generation_EXIOBASE!E172</f>
        <v>7791.3199957498</v>
      </c>
      <c r="F203" s="42">
        <f>euref_generation_EXIOBASE!F172</f>
        <v>8009.0519923489819</v>
      </c>
      <c r="G203" s="42">
        <f>euref_generation_EXIOBASE!G172</f>
        <v>7759.9231945264855</v>
      </c>
      <c r="H203" s="42">
        <f>euref_generation_EXIOBASE!H172</f>
        <v>5066.9810470132243</v>
      </c>
      <c r="I203" s="42">
        <f>euref_generation_EXIOBASE!I172</f>
        <v>4492.0049892799016</v>
      </c>
      <c r="J203" s="42">
        <f>euref_generation_EXIOBASE!J172</f>
        <v>2811.1992184372862</v>
      </c>
      <c r="K203" s="42">
        <f>euref_generation_EXIOBASE!K172</f>
        <v>864.43166316101031</v>
      </c>
      <c r="L203" s="42">
        <f>xdet2015_el!A203</f>
        <v>2131.8749316158601</v>
      </c>
      <c r="M203" s="42">
        <f t="shared" si="27"/>
        <v>1891.4983931160166</v>
      </c>
      <c r="N203" s="42">
        <f t="shared" si="28"/>
        <v>1944.357179807098</v>
      </c>
      <c r="O203" s="42">
        <f t="shared" si="29"/>
        <v>1883.8761931428055</v>
      </c>
      <c r="P203" s="42">
        <f t="shared" si="30"/>
        <v>1230.1107531975381</v>
      </c>
      <c r="Q203" s="42">
        <f t="shared" si="31"/>
        <v>1090.5238423947428</v>
      </c>
      <c r="R203" s="42">
        <f t="shared" si="32"/>
        <v>682.47470355521045</v>
      </c>
      <c r="S203" s="42">
        <f t="shared" si="33"/>
        <v>209.85803467443196</v>
      </c>
      <c r="T203" s="42">
        <f>euref_capacity_EXIOBASE!D172</f>
        <v>13927.99768</v>
      </c>
      <c r="U203" s="42">
        <f>euref_capacity_EXIOBASE!E172</f>
        <v>8629.2116280374812</v>
      </c>
      <c r="V203" s="42">
        <f>euref_capacity_EXIOBASE!F172</f>
        <v>6039.6877909933619</v>
      </c>
      <c r="W203" s="42">
        <f>euref_capacity_EXIOBASE!G172</f>
        <v>2331.9670034559167</v>
      </c>
      <c r="X203" s="42">
        <f>euref_capacity_EXIOBASE!H172</f>
        <v>797.77677413312915</v>
      </c>
      <c r="Y203" s="42">
        <f>euref_capacity_EXIOBASE!I172</f>
        <v>603.40888901077165</v>
      </c>
      <c r="Z203" s="42">
        <f>euref_capacity_EXIOBASE!J172</f>
        <v>483.39818350521296</v>
      </c>
      <c r="AA203" s="42">
        <f>euref_capacity_EXIOBASE!K172</f>
        <v>128.12163478751378</v>
      </c>
      <c r="AB203" s="42">
        <f>capacity!T203+T203/gfcf_lifespan!C$8</f>
        <v>397.94279085714288</v>
      </c>
      <c r="AC203" s="42">
        <f>MAX((U203-T203),0)/5+U203/gfcf_lifespan!D$8</f>
        <v>246.54890365821376</v>
      </c>
      <c r="AD203" s="42">
        <f>MAX((V203-U203),0)/5+V203/gfcf_lifespan!E$8</f>
        <v>172.56250831409605</v>
      </c>
      <c r="AE203" s="42">
        <f>MAX((W203-V203),0)/5+W203/gfcf_lifespan!F$8</f>
        <v>66.627628670169045</v>
      </c>
      <c r="AF203" s="42">
        <f>MAX((X203-W203),0)/5+X203/gfcf_lifespan!G$8</f>
        <v>22.793622118089406</v>
      </c>
      <c r="AG203" s="42">
        <f>MAX((Y203-X203),0)/5+Y203/gfcf_lifespan!H$8</f>
        <v>17.240253971736333</v>
      </c>
      <c r="AH203" s="42">
        <f>MAX((Z203-Y203),0)/5+Z203/gfcf_lifespan!I$8</f>
        <v>13.811376671577513</v>
      </c>
      <c r="AI203" s="42">
        <f>MAX((AA203-Z203),0)/5+AA203/gfcf_lifespan!J$8</f>
        <v>3.6606181367861081</v>
      </c>
    </row>
    <row r="204" spans="1:35" ht="15" customHeight="1" x14ac:dyDescent="0.25">
      <c r="A204" s="9" t="s">
        <v>11</v>
      </c>
      <c r="B204" s="9" t="s">
        <v>39</v>
      </c>
      <c r="C204" s="9" t="s">
        <v>40</v>
      </c>
      <c r="D204" s="42">
        <f>euref_generation_EXIOBASE!D173</f>
        <v>18671.387296836689</v>
      </c>
      <c r="E204" s="42">
        <f>euref_generation_EXIOBASE!E173</f>
        <v>21446.056838126442</v>
      </c>
      <c r="F204" s="42">
        <f>euref_generation_EXIOBASE!F173</f>
        <v>24171.263047906541</v>
      </c>
      <c r="G204" s="42">
        <f>euref_generation_EXIOBASE!G173</f>
        <v>25555.705360331223</v>
      </c>
      <c r="H204" s="42">
        <f>euref_generation_EXIOBASE!H173</f>
        <v>43427.154620829257</v>
      </c>
      <c r="I204" s="42">
        <f>euref_generation_EXIOBASE!I173</f>
        <v>58282.039198093815</v>
      </c>
      <c r="J204" s="42">
        <f>euref_generation_EXIOBASE!J173</f>
        <v>61677.272929686631</v>
      </c>
      <c r="K204" s="42">
        <f>euref_generation_EXIOBASE!K173</f>
        <v>63655.093008614895</v>
      </c>
      <c r="L204" s="42">
        <f>xdet2015_el!A204</f>
        <v>1972.31975945008</v>
      </c>
      <c r="M204" s="42">
        <f t="shared" si="27"/>
        <v>2265.4171857541887</v>
      </c>
      <c r="N204" s="42">
        <f t="shared" si="28"/>
        <v>2553.2896384366941</v>
      </c>
      <c r="O204" s="42">
        <f t="shared" si="29"/>
        <v>2699.5328117587201</v>
      </c>
      <c r="P204" s="42">
        <f t="shared" si="30"/>
        <v>4587.3524978974974</v>
      </c>
      <c r="Q204" s="42">
        <f t="shared" si="31"/>
        <v>6156.5225820643509</v>
      </c>
      <c r="R204" s="42">
        <f t="shared" si="32"/>
        <v>6515.1722351571589</v>
      </c>
      <c r="S204" s="42">
        <f t="shared" si="33"/>
        <v>6724.0958443293712</v>
      </c>
      <c r="T204" s="42">
        <f>euref_capacity_EXIOBASE!D173</f>
        <v>4809.9395999999988</v>
      </c>
      <c r="U204" s="42">
        <f>euref_capacity_EXIOBASE!E173</f>
        <v>5387.6217304920183</v>
      </c>
      <c r="V204" s="42">
        <f>euref_capacity_EXIOBASE!F173</f>
        <v>5442.7299949309618</v>
      </c>
      <c r="W204" s="42">
        <f>euref_capacity_EXIOBASE!G173</f>
        <v>5409.0102949309612</v>
      </c>
      <c r="X204" s="42">
        <f>euref_capacity_EXIOBASE!H173</f>
        <v>5485.0802513018634</v>
      </c>
      <c r="Y204" s="42">
        <f>euref_capacity_EXIOBASE!I173</f>
        <v>6150.5521220678747</v>
      </c>
      <c r="Z204" s="42">
        <f>euref_capacity_EXIOBASE!J173</f>
        <v>6157.0161271124025</v>
      </c>
      <c r="AA204" s="42">
        <f>euref_capacity_EXIOBASE!K173</f>
        <v>6113.6180257230635</v>
      </c>
      <c r="AB204" s="42">
        <f>capacity!T204+T204/gfcf_lifespan!C$9</f>
        <v>213.39758399999994</v>
      </c>
      <c r="AC204" s="42">
        <f>MAX((U204-T204),0)/5+U204/gfcf_lifespan!D$9</f>
        <v>331.04129531808462</v>
      </c>
      <c r="AD204" s="42">
        <f>MAX((V204-U204),0)/5+V204/gfcf_lifespan!E$9</f>
        <v>228.73085268502717</v>
      </c>
      <c r="AE204" s="42">
        <f>MAX((W204-V204),0)/5+W204/gfcf_lifespan!F$9</f>
        <v>216.36041179723844</v>
      </c>
      <c r="AF204" s="42">
        <f>MAX((X204-W204),0)/5+X204/gfcf_lifespan!G$9</f>
        <v>234.61720132625499</v>
      </c>
      <c r="AG204" s="42">
        <f>MAX((Y204-X204),0)/5+Y204/gfcf_lifespan!H$9</f>
        <v>379.11645903591727</v>
      </c>
      <c r="AH204" s="42">
        <f>MAX((Z204-Y204),0)/5+Z204/gfcf_lifespan!I$9</f>
        <v>247.57344609340163</v>
      </c>
      <c r="AI204" s="42">
        <f>MAX((AA204-Z204),0)/5+AA204/gfcf_lifespan!J$9</f>
        <v>244.54472102892254</v>
      </c>
    </row>
    <row r="205" spans="1:35" ht="15" customHeight="1" x14ac:dyDescent="0.25">
      <c r="A205" s="9" t="s">
        <v>11</v>
      </c>
      <c r="B205" s="9" t="s">
        <v>80</v>
      </c>
      <c r="C205" s="9" t="s">
        <v>85</v>
      </c>
      <c r="D205" s="42">
        <f>euref_generation_EXIOBASE!D174*generation!$L205/(generation!$L$205+generation!$L$206)</f>
        <v>5670.7307895108261</v>
      </c>
      <c r="E205" s="42">
        <f>euref_generation_EXIOBASE!E174*generation!$L205/(generation!$L$205+generation!$L$206)</f>
        <v>6189.8790544724934</v>
      </c>
      <c r="F205" s="42">
        <f>euref_generation_EXIOBASE!F174*generation!$L205/(generation!$L$205+generation!$L$206)</f>
        <v>7624.1350009151738</v>
      </c>
      <c r="G205" s="42">
        <f>euref_generation_EXIOBASE!G174*generation!$L205/(generation!$L$205+generation!$L$206)</f>
        <v>8242.7741014814837</v>
      </c>
      <c r="H205" s="42">
        <f>euref_generation_EXIOBASE!H174*generation!$L205/(generation!$L$205+generation!$L$206)</f>
        <v>8885.230587411872</v>
      </c>
      <c r="I205" s="42">
        <f>euref_generation_EXIOBASE!I174*generation!$L205/(generation!$L$205+generation!$L$206)</f>
        <v>9663.3021470114272</v>
      </c>
      <c r="J205" s="42">
        <f>euref_generation_EXIOBASE!J174*generation!$L205/(generation!$L$205+generation!$L$206)</f>
        <v>17937.434381173927</v>
      </c>
      <c r="K205" s="42">
        <f>euref_generation_EXIOBASE!K174*generation!$L205/(generation!$L$205+generation!$L$206)</f>
        <v>21299.992543056353</v>
      </c>
      <c r="L205" s="42">
        <f>xdet2015_el!A205</f>
        <v>220.280738694821</v>
      </c>
      <c r="M205" s="42">
        <f t="shared" si="27"/>
        <v>240.44716301343263</v>
      </c>
      <c r="N205" s="42">
        <f t="shared" si="28"/>
        <v>296.16113905761847</v>
      </c>
      <c r="O205" s="42">
        <f t="shared" si="29"/>
        <v>320.19230595947761</v>
      </c>
      <c r="P205" s="42">
        <f t="shared" si="30"/>
        <v>345.1486642408118</v>
      </c>
      <c r="Q205" s="42">
        <f t="shared" si="31"/>
        <v>375.37301878485925</v>
      </c>
      <c r="R205" s="42">
        <f t="shared" si="32"/>
        <v>696.78343805062207</v>
      </c>
      <c r="S205" s="42">
        <f t="shared" si="33"/>
        <v>827.40272210724652</v>
      </c>
      <c r="T205" s="42">
        <f>euref_capacity_EXIOBASE!D174*capacity!$L205/(capacity!$L$205+capacity!$L$206)</f>
        <v>4148.867522564944</v>
      </c>
      <c r="U205" s="42">
        <f>euref_capacity_EXIOBASE!E174*capacity!$L205/(capacity!$L$205+capacity!$L$206)</f>
        <v>4401.6548512431191</v>
      </c>
      <c r="V205" s="42">
        <f>euref_capacity_EXIOBASE!F174*capacity!$L205/(capacity!$L$205+capacity!$L$206)</f>
        <v>5050.8451957039306</v>
      </c>
      <c r="W205" s="42">
        <f>euref_capacity_EXIOBASE!G174*capacity!$L205/(capacity!$L$205+capacity!$L$206)</f>
        <v>5390.3623867515125</v>
      </c>
      <c r="X205" s="42">
        <f>euref_capacity_EXIOBASE!H174*capacity!$L205/(capacity!$L$205+capacity!$L$206)</f>
        <v>5642.5211085122655</v>
      </c>
      <c r="Y205" s="42">
        <f>euref_capacity_EXIOBASE!I174*capacity!$L205/(capacity!$L$205+capacity!$L$206)</f>
        <v>5936.4758986578445</v>
      </c>
      <c r="Z205" s="42">
        <f>euref_capacity_EXIOBASE!J174*capacity!$L205/(capacity!$L$205+capacity!$L$206)</f>
        <v>10803.421310504216</v>
      </c>
      <c r="AA205" s="42">
        <f>euref_capacity_EXIOBASE!K174*capacity!$L205/(capacity!$L$205+capacity!$L$206)</f>
        <v>12457.526332941376</v>
      </c>
      <c r="AB205" s="42">
        <f>capacity!T205+T205/gfcf_lifespan!C$10</f>
        <v>196.95470090259775</v>
      </c>
      <c r="AC205" s="42">
        <f>MAX((U205-T205),0)/5+U205/gfcf_lifespan!D$10</f>
        <v>226.62365978535979</v>
      </c>
      <c r="AD205" s="42">
        <f>MAX((V205-U205),0)/5+V205/gfcf_lifespan!E$10</f>
        <v>331.87187672031951</v>
      </c>
      <c r="AE205" s="42">
        <f>MAX((W205-V205),0)/5+W205/gfcf_lifespan!F$10</f>
        <v>283.51793367957691</v>
      </c>
      <c r="AF205" s="42">
        <f>MAX((X205-W205),0)/5+X205/gfcf_lifespan!G$10</f>
        <v>276.13258869264121</v>
      </c>
      <c r="AG205" s="42">
        <f>MAX((Y205-X205),0)/5+Y205/gfcf_lifespan!H$10</f>
        <v>296.24999397542956</v>
      </c>
      <c r="AH205" s="42">
        <f>MAX((Z205-Y205),0)/5+Z205/gfcf_lifespan!I$10</f>
        <v>1405.525934789443</v>
      </c>
      <c r="AI205" s="42">
        <f>MAX((AA205-Z205),0)/5+AA205/gfcf_lifespan!J$10</f>
        <v>829.12205780508691</v>
      </c>
    </row>
    <row r="206" spans="1:35" ht="15" customHeight="1" x14ac:dyDescent="0.25">
      <c r="A206" s="9" t="s">
        <v>11</v>
      </c>
      <c r="B206" s="9" t="s">
        <v>81</v>
      </c>
      <c r="C206" s="9" t="s">
        <v>86</v>
      </c>
      <c r="D206" s="42">
        <f>euref_generation_EXIOBASE!D174*generation!$L206/(generation!$L$205+generation!$L$206)</f>
        <v>17738.570521702492</v>
      </c>
      <c r="E206" s="42">
        <f>euref_generation_EXIOBASE!E174*generation!$L206/(generation!$L$205+generation!$L$206)</f>
        <v>19362.514322081068</v>
      </c>
      <c r="F206" s="42">
        <f>euref_generation_EXIOBASE!F174*generation!$L206/(generation!$L$205+generation!$L$206)</f>
        <v>23848.999608810631</v>
      </c>
      <c r="G206" s="42">
        <f>euref_generation_EXIOBASE!G174*generation!$L206/(generation!$L$205+generation!$L$206)</f>
        <v>25784.159947082429</v>
      </c>
      <c r="H206" s="42">
        <f>euref_generation_EXIOBASE!H174*generation!$L206/(generation!$L$205+generation!$L$206)</f>
        <v>27793.823270173179</v>
      </c>
      <c r="I206" s="42">
        <f>euref_generation_EXIOBASE!I174*generation!$L206/(generation!$L$205+generation!$L$206)</f>
        <v>30227.703089757833</v>
      </c>
      <c r="J206" s="42">
        <f>euref_generation_EXIOBASE!J174*generation!$L206/(generation!$L$205+generation!$L$206)</f>
        <v>56109.954176878156</v>
      </c>
      <c r="K206" s="42">
        <f>euref_generation_EXIOBASE!K174*generation!$L206/(generation!$L$205+generation!$L$206)</f>
        <v>66628.347185096252</v>
      </c>
      <c r="L206" s="42">
        <f>xdet2015_el!A206</f>
        <v>689.05852930603805</v>
      </c>
      <c r="M206" s="42">
        <f t="shared" si="27"/>
        <v>752.1409702161144</v>
      </c>
      <c r="N206" s="42">
        <f t="shared" si="28"/>
        <v>926.41944150808092</v>
      </c>
      <c r="O206" s="42">
        <f t="shared" si="29"/>
        <v>1001.5911547546206</v>
      </c>
      <c r="P206" s="42">
        <f t="shared" si="30"/>
        <v>1079.6569522277018</v>
      </c>
      <c r="Q206" s="42">
        <f t="shared" si="31"/>
        <v>1174.2015293647826</v>
      </c>
      <c r="R206" s="42">
        <f t="shared" si="32"/>
        <v>2179.6030552318762</v>
      </c>
      <c r="S206" s="42">
        <f t="shared" si="33"/>
        <v>2588.1922596459681</v>
      </c>
      <c r="T206" s="42">
        <f>euref_capacity_EXIOBASE!D174*capacity!$L206/(capacity!$L$205+capacity!$L$206)</f>
        <v>14756.085477435057</v>
      </c>
      <c r="U206" s="42">
        <f>euref_capacity_EXIOBASE!E174*capacity!$L206/(capacity!$L$205+capacity!$L$206)</f>
        <v>15655.162492861557</v>
      </c>
      <c r="V206" s="42">
        <f>euref_capacity_EXIOBASE!F174*capacity!$L206/(capacity!$L$205+capacity!$L$206)</f>
        <v>17964.107804296069</v>
      </c>
      <c r="W206" s="42">
        <f>euref_capacity_EXIOBASE!G174*capacity!$L206/(capacity!$L$205+capacity!$L$206)</f>
        <v>19171.652915078364</v>
      </c>
      <c r="X206" s="42">
        <f>euref_capacity_EXIOBASE!H174*capacity!$L206/(capacity!$L$205+capacity!$L$206)</f>
        <v>20068.494193317612</v>
      </c>
      <c r="Y206" s="42">
        <f>euref_capacity_EXIOBASE!I174*capacity!$L206/(capacity!$L$205+capacity!$L$206)</f>
        <v>21113.989617381674</v>
      </c>
      <c r="Z206" s="42">
        <f>euref_capacity_EXIOBASE!J174*capacity!$L206/(capacity!$L$205+capacity!$L$206)</f>
        <v>38424.029554934597</v>
      </c>
      <c r="AA206" s="42">
        <f>euref_capacity_EXIOBASE!K174*capacity!$L206/(capacity!$L$205+capacity!$L$206)</f>
        <v>44307.108483578624</v>
      </c>
      <c r="AB206" s="42">
        <f>capacity!T206+T206/gfcf_lifespan!C$11</f>
        <v>866.24341909740224</v>
      </c>
      <c r="AC206" s="42">
        <f>MAX((U206-T206),0)/5+U206/gfcf_lifespan!D$11</f>
        <v>806.02190279976207</v>
      </c>
      <c r="AD206" s="42">
        <f>MAX((V206-U206),0)/5+V206/gfcf_lifespan!E$11</f>
        <v>1180.3533744587453</v>
      </c>
      <c r="AE206" s="42">
        <f>MAX((W206-V206),0)/5+W206/gfcf_lifespan!F$11</f>
        <v>1008.3751387595937</v>
      </c>
      <c r="AF206" s="42">
        <f>MAX((X206-W206),0)/5+X206/gfcf_lifespan!G$11</f>
        <v>982.10802338055419</v>
      </c>
      <c r="AG206" s="42">
        <f>MAX((Y206-X206),0)/5+Y206/gfcf_lifespan!H$11</f>
        <v>1053.6586695080794</v>
      </c>
      <c r="AH206" s="42">
        <f>MAX((Z206-Y206),0)/5+Z206/gfcf_lifespan!I$11</f>
        <v>4998.9691697079688</v>
      </c>
      <c r="AI206" s="42">
        <f>MAX((AA206-Z206),0)/5+AA206/gfcf_lifespan!J$11</f>
        <v>2948.9001250719502</v>
      </c>
    </row>
    <row r="207" spans="1:35" ht="15" customHeight="1" x14ac:dyDescent="0.25">
      <c r="A207" s="9" t="s">
        <v>11</v>
      </c>
      <c r="B207" s="9" t="s">
        <v>41</v>
      </c>
      <c r="C207" s="9" t="s">
        <v>42</v>
      </c>
      <c r="D207" s="42">
        <f>euref_generation_EXIOBASE!D175</f>
        <v>0</v>
      </c>
      <c r="E207" s="42">
        <f>euref_generation_EXIOBASE!E175</f>
        <v>0</v>
      </c>
      <c r="F207" s="42">
        <f>euref_generation_EXIOBASE!F175</f>
        <v>0</v>
      </c>
      <c r="G207" s="42">
        <f>euref_generation_EXIOBASE!G175</f>
        <v>0</v>
      </c>
      <c r="H207" s="42">
        <f>euref_generation_EXIOBASE!H175</f>
        <v>0</v>
      </c>
      <c r="I207" s="42">
        <f>euref_generation_EXIOBASE!I175</f>
        <v>0</v>
      </c>
      <c r="J207" s="42">
        <f>euref_generation_EXIOBASE!J175</f>
        <v>0</v>
      </c>
      <c r="K207" s="42">
        <f>euref_generation_EXIOBASE!K175</f>
        <v>0</v>
      </c>
      <c r="L207" s="42">
        <f>xdet2015_el!A207</f>
        <v>6.25989161185882E-4</v>
      </c>
      <c r="M207" s="42">
        <f t="shared" si="27"/>
        <v>0</v>
      </c>
      <c r="N207" s="42">
        <f t="shared" si="28"/>
        <v>0</v>
      </c>
      <c r="O207" s="42">
        <f t="shared" si="29"/>
        <v>0</v>
      </c>
      <c r="P207" s="42">
        <f t="shared" si="30"/>
        <v>0</v>
      </c>
      <c r="Q207" s="42">
        <f t="shared" si="31"/>
        <v>0</v>
      </c>
      <c r="R207" s="42">
        <f t="shared" si="32"/>
        <v>0</v>
      </c>
      <c r="S207" s="42">
        <f t="shared" si="33"/>
        <v>0</v>
      </c>
      <c r="T207" s="42">
        <f>euref_capacity_EXIOBASE!D175</f>
        <v>0</v>
      </c>
      <c r="U207" s="42">
        <f>euref_capacity_EXIOBASE!E175</f>
        <v>0</v>
      </c>
      <c r="V207" s="42">
        <f>euref_capacity_EXIOBASE!F175</f>
        <v>0</v>
      </c>
      <c r="W207" s="42">
        <f>euref_capacity_EXIOBASE!G175</f>
        <v>0</v>
      </c>
      <c r="X207" s="42">
        <f>euref_capacity_EXIOBASE!H175</f>
        <v>0</v>
      </c>
      <c r="Y207" s="42">
        <f>euref_capacity_EXIOBASE!I175</f>
        <v>0</v>
      </c>
      <c r="Z207" s="42">
        <f>euref_capacity_EXIOBASE!J175</f>
        <v>0</v>
      </c>
      <c r="AA207" s="42">
        <f>euref_capacity_EXIOBASE!K175</f>
        <v>0</v>
      </c>
      <c r="AB207" s="42">
        <f>capacity!T207+T207/gfcf_lifespan!C$12</f>
        <v>0</v>
      </c>
      <c r="AC207" s="42">
        <f>MAX((U207-T207),0)/5+U207/gfcf_lifespan!D$12</f>
        <v>0</v>
      </c>
      <c r="AD207" s="42">
        <f>MAX((V207-U207),0)/5+V207/gfcf_lifespan!E$12</f>
        <v>0</v>
      </c>
      <c r="AE207" s="42">
        <f>MAX((W207-V207),0)/5+W207/gfcf_lifespan!F$12</f>
        <v>0</v>
      </c>
      <c r="AF207" s="42">
        <f>MAX((X207-W207),0)/5+X207/gfcf_lifespan!G$12</f>
        <v>0</v>
      </c>
      <c r="AG207" s="42">
        <f>MAX((Y207-X207),0)/5+Y207/gfcf_lifespan!H$12</f>
        <v>0</v>
      </c>
      <c r="AH207" s="42">
        <f>MAX((Z207-Y207),0)/5+Z207/gfcf_lifespan!I$12</f>
        <v>0</v>
      </c>
      <c r="AI207" s="42">
        <f>MAX((AA207-Z207),0)/5+AA207/gfcf_lifespan!J$12</f>
        <v>0</v>
      </c>
    </row>
    <row r="208" spans="1:35" ht="15" customHeight="1" x14ac:dyDescent="0.25">
      <c r="A208" s="9" t="s">
        <v>11</v>
      </c>
      <c r="B208" s="9" t="s">
        <v>43</v>
      </c>
      <c r="C208" s="9" t="s">
        <v>44</v>
      </c>
      <c r="D208" s="42">
        <f>euref_generation_EXIOBASE!D176</f>
        <v>0</v>
      </c>
      <c r="E208" s="42">
        <f>euref_generation_EXIOBASE!E176</f>
        <v>0</v>
      </c>
      <c r="F208" s="42">
        <f>euref_generation_EXIOBASE!F176</f>
        <v>0</v>
      </c>
      <c r="G208" s="42">
        <f>euref_generation_EXIOBASE!G176</f>
        <v>0</v>
      </c>
      <c r="H208" s="42">
        <f>euref_generation_EXIOBASE!H176</f>
        <v>0</v>
      </c>
      <c r="I208" s="42">
        <f>euref_generation_EXIOBASE!I176</f>
        <v>0</v>
      </c>
      <c r="J208" s="42">
        <f>euref_generation_EXIOBASE!J176</f>
        <v>0</v>
      </c>
      <c r="K208" s="42">
        <f>euref_generation_EXIOBASE!K176</f>
        <v>0</v>
      </c>
      <c r="L208" s="42">
        <f>xdet2015_el!A208</f>
        <v>6.2765262026114304E-4</v>
      </c>
      <c r="M208" s="42">
        <f t="shared" si="27"/>
        <v>0</v>
      </c>
      <c r="N208" s="42">
        <f t="shared" si="28"/>
        <v>0</v>
      </c>
      <c r="O208" s="42">
        <f t="shared" si="29"/>
        <v>0</v>
      </c>
      <c r="P208" s="42">
        <f t="shared" si="30"/>
        <v>0</v>
      </c>
      <c r="Q208" s="42">
        <f t="shared" si="31"/>
        <v>0</v>
      </c>
      <c r="R208" s="42">
        <f t="shared" si="32"/>
        <v>0</v>
      </c>
      <c r="S208" s="42">
        <f t="shared" si="33"/>
        <v>0</v>
      </c>
      <c r="T208" s="42">
        <f>euref_capacity_EXIOBASE!D176</f>
        <v>0</v>
      </c>
      <c r="U208" s="42">
        <f>euref_capacity_EXIOBASE!E176</f>
        <v>0</v>
      </c>
      <c r="V208" s="42">
        <f>euref_capacity_EXIOBASE!F176</f>
        <v>0</v>
      </c>
      <c r="W208" s="42">
        <f>euref_capacity_EXIOBASE!G176</f>
        <v>0</v>
      </c>
      <c r="X208" s="42">
        <f>euref_capacity_EXIOBASE!H176</f>
        <v>0</v>
      </c>
      <c r="Y208" s="42">
        <f>euref_capacity_EXIOBASE!I176</f>
        <v>0</v>
      </c>
      <c r="Z208" s="42">
        <f>euref_capacity_EXIOBASE!J176</f>
        <v>0</v>
      </c>
      <c r="AA208" s="42">
        <f>euref_capacity_EXIOBASE!K176</f>
        <v>0</v>
      </c>
      <c r="AB208" s="42">
        <f>capacity!T208+T208/gfcf_lifespan!C$13</f>
        <v>0</v>
      </c>
      <c r="AC208" s="42">
        <f>MAX((U208-T208),0)/5+U208/gfcf_lifespan!D$13</f>
        <v>0</v>
      </c>
      <c r="AD208" s="42">
        <f>MAX((V208-U208),0)/5+V208/gfcf_lifespan!E$13</f>
        <v>0</v>
      </c>
      <c r="AE208" s="42">
        <f>MAX((W208-V208),0)/5+W208/gfcf_lifespan!F$13</f>
        <v>0</v>
      </c>
      <c r="AF208" s="42">
        <f>MAX((X208-W208),0)/5+X208/gfcf_lifespan!G$13</f>
        <v>0</v>
      </c>
      <c r="AG208" s="42">
        <f>MAX((Y208-X208),0)/5+Y208/gfcf_lifespan!H$13</f>
        <v>0</v>
      </c>
      <c r="AH208" s="42">
        <f>MAX((Z208-Y208),0)/5+Z208/gfcf_lifespan!I$13</f>
        <v>0</v>
      </c>
      <c r="AI208" s="42">
        <f>MAX((AA208-Z208),0)/5+AA208/gfcf_lifespan!J$13</f>
        <v>0</v>
      </c>
    </row>
    <row r="209" spans="1:35" ht="15" customHeight="1" x14ac:dyDescent="0.25">
      <c r="A209" s="9" t="s">
        <v>11</v>
      </c>
      <c r="B209" s="9" t="s">
        <v>45</v>
      </c>
      <c r="C209" s="9" t="s">
        <v>46</v>
      </c>
      <c r="D209" s="42">
        <f>euref_generation_EXIOBASE!D177</f>
        <v>6210.4020000000055</v>
      </c>
      <c r="E209" s="42">
        <f>euref_generation_EXIOBASE!E177</f>
        <v>6210.4020000000019</v>
      </c>
      <c r="F209" s="42">
        <f>euref_generation_EXIOBASE!F177</f>
        <v>6210.4020000000019</v>
      </c>
      <c r="G209" s="42">
        <f>euref_generation_EXIOBASE!G177</f>
        <v>6210.4020000000019</v>
      </c>
      <c r="H209" s="42">
        <f>euref_generation_EXIOBASE!H177</f>
        <v>6210.4020000000019</v>
      </c>
      <c r="I209" s="42">
        <f>euref_generation_EXIOBASE!I177</f>
        <v>6210.4019999999946</v>
      </c>
      <c r="J209" s="42">
        <f>euref_generation_EXIOBASE!J177</f>
        <v>5749.1879999999946</v>
      </c>
      <c r="K209" s="42">
        <f>euref_generation_EXIOBASE!K177</f>
        <v>5749.1880000000092</v>
      </c>
      <c r="L209" s="42">
        <f>xdet2015_el!A209</f>
        <v>515.28218540190505</v>
      </c>
      <c r="M209" s="42">
        <f t="shared" si="27"/>
        <v>515.28218540190483</v>
      </c>
      <c r="N209" s="42">
        <f t="shared" si="28"/>
        <v>515.28218540190483</v>
      </c>
      <c r="O209" s="42">
        <f t="shared" si="29"/>
        <v>515.28218540190483</v>
      </c>
      <c r="P209" s="42">
        <f t="shared" si="30"/>
        <v>515.28218540190483</v>
      </c>
      <c r="Q209" s="42">
        <f t="shared" si="31"/>
        <v>515.28218540190414</v>
      </c>
      <c r="R209" s="42">
        <f t="shared" si="32"/>
        <v>477.014878735129</v>
      </c>
      <c r="S209" s="42">
        <f t="shared" si="33"/>
        <v>477.0148787351302</v>
      </c>
      <c r="T209" s="42">
        <f>euref_capacity_EXIOBASE!D177</f>
        <v>772.99999999999989</v>
      </c>
      <c r="U209" s="42">
        <f>euref_capacity_EXIOBASE!E177</f>
        <v>772.99999999999989</v>
      </c>
      <c r="V209" s="42">
        <f>euref_capacity_EXIOBASE!F177</f>
        <v>772.99999999999989</v>
      </c>
      <c r="W209" s="42">
        <f>euref_capacity_EXIOBASE!G177</f>
        <v>772.99999999999989</v>
      </c>
      <c r="X209" s="42">
        <f>euref_capacity_EXIOBASE!H177</f>
        <v>772.99999999999989</v>
      </c>
      <c r="Y209" s="42">
        <f>euref_capacity_EXIOBASE!I177</f>
        <v>772.99999999999989</v>
      </c>
      <c r="Z209" s="42">
        <f>euref_capacity_EXIOBASE!J177</f>
        <v>692</v>
      </c>
      <c r="AA209" s="42">
        <f>euref_capacity_EXIOBASE!K177</f>
        <v>692</v>
      </c>
      <c r="AB209" s="42">
        <f>capacity!T209+T209/gfcf_lifespan!C$14</f>
        <v>25.766666666666662</v>
      </c>
      <c r="AC209" s="42">
        <f>MAX((U209-T209),0)/5+U209/gfcf_lifespan!D$14</f>
        <v>25.766666666666662</v>
      </c>
      <c r="AD209" s="42">
        <f>MAX((V209-U209),0)/5+V209/gfcf_lifespan!E$14</f>
        <v>25.766666666666662</v>
      </c>
      <c r="AE209" s="42">
        <f>MAX((W209-V209),0)/5+W209/gfcf_lifespan!F$14</f>
        <v>25.766666666666662</v>
      </c>
      <c r="AF209" s="42">
        <f>MAX((X209-W209),0)/5+X209/gfcf_lifespan!G$14</f>
        <v>25.766666666666662</v>
      </c>
      <c r="AG209" s="42">
        <f>MAX((Y209-X209),0)/5+Y209/gfcf_lifespan!H$14</f>
        <v>25.766666666666662</v>
      </c>
      <c r="AH209" s="42">
        <f>MAX((Z209-Y209),0)/5+Z209/gfcf_lifespan!I$14</f>
        <v>23.066666666666666</v>
      </c>
      <c r="AI209" s="42">
        <f>MAX((AA209-Z209),0)/5+AA209/gfcf_lifespan!J$14</f>
        <v>23.066666666666666</v>
      </c>
    </row>
    <row r="210" spans="1:35" ht="15" customHeight="1" x14ac:dyDescent="0.25">
      <c r="A210" s="9" t="s">
        <v>10</v>
      </c>
      <c r="B210" s="9" t="s">
        <v>29</v>
      </c>
      <c r="C210" s="9" t="s">
        <v>30</v>
      </c>
      <c r="D210" s="42">
        <f>euref_generation_EXIOBASE!D178</f>
        <v>0</v>
      </c>
      <c r="E210" s="42">
        <f>euref_generation_EXIOBASE!E178</f>
        <v>0</v>
      </c>
      <c r="F210" s="42">
        <f>euref_generation_EXIOBASE!F178</f>
        <v>0</v>
      </c>
      <c r="G210" s="42">
        <f>euref_generation_EXIOBASE!G178</f>
        <v>0</v>
      </c>
      <c r="H210" s="42">
        <f>euref_generation_EXIOBASE!H178</f>
        <v>0</v>
      </c>
      <c r="I210" s="42">
        <f>euref_generation_EXIOBASE!I178</f>
        <v>0</v>
      </c>
      <c r="J210" s="42">
        <f>euref_generation_EXIOBASE!J178</f>
        <v>0</v>
      </c>
      <c r="K210" s="42">
        <f>euref_generation_EXIOBASE!K178</f>
        <v>0</v>
      </c>
      <c r="L210" s="42">
        <f>xdet2015_el!A210</f>
        <v>0</v>
      </c>
      <c r="M210" s="42">
        <f t="shared" si="27"/>
        <v>0</v>
      </c>
      <c r="N210" s="42">
        <f t="shared" si="28"/>
        <v>0</v>
      </c>
      <c r="O210" s="42">
        <f t="shared" si="29"/>
        <v>0</v>
      </c>
      <c r="P210" s="42">
        <f t="shared" si="30"/>
        <v>0</v>
      </c>
      <c r="Q210" s="42">
        <f t="shared" si="31"/>
        <v>0</v>
      </c>
      <c r="R210" s="42">
        <f t="shared" si="32"/>
        <v>0</v>
      </c>
      <c r="S210" s="42">
        <f t="shared" si="33"/>
        <v>0</v>
      </c>
      <c r="T210" s="42">
        <f>euref_capacity_EXIOBASE!D178</f>
        <v>0</v>
      </c>
      <c r="U210" s="42">
        <f>euref_capacity_EXIOBASE!E178</f>
        <v>0</v>
      </c>
      <c r="V210" s="42">
        <f>euref_capacity_EXIOBASE!F178</f>
        <v>0</v>
      </c>
      <c r="W210" s="42">
        <f>euref_capacity_EXIOBASE!G178</f>
        <v>0</v>
      </c>
      <c r="X210" s="42">
        <f>euref_capacity_EXIOBASE!H178</f>
        <v>0</v>
      </c>
      <c r="Y210" s="42">
        <f>euref_capacity_EXIOBASE!I178</f>
        <v>0</v>
      </c>
      <c r="Z210" s="42">
        <f>euref_capacity_EXIOBASE!J178</f>
        <v>0</v>
      </c>
      <c r="AA210" s="42">
        <f>euref_capacity_EXIOBASE!K178</f>
        <v>0</v>
      </c>
      <c r="AB210" s="42">
        <f>capacity!T210+T210/gfcf_lifespan!C$2</f>
        <v>0</v>
      </c>
      <c r="AC210" s="42">
        <f>MAX((U210-T210),0)/5+U210/gfcf_lifespan!D$2</f>
        <v>0</v>
      </c>
      <c r="AD210" s="42">
        <f>MAX((V210-U210),0)/5+V210/gfcf_lifespan!E$2</f>
        <v>0</v>
      </c>
      <c r="AE210" s="42">
        <f>MAX((W210-V210),0)/5+W210/gfcf_lifespan!F$2</f>
        <v>0</v>
      </c>
      <c r="AF210" s="42">
        <f>MAX((X210-W210),0)/5+X210/gfcf_lifespan!G$2</f>
        <v>0</v>
      </c>
      <c r="AG210" s="42">
        <f>MAX((Y210-X210),0)/5+Y210/gfcf_lifespan!H$2</f>
        <v>0</v>
      </c>
      <c r="AH210" s="42">
        <f>MAX((Z210-Y210),0)/5+Z210/gfcf_lifespan!I$2</f>
        <v>0</v>
      </c>
      <c r="AI210" s="42">
        <f>MAX((AA210-Z210),0)/5+AA210/gfcf_lifespan!J$2</f>
        <v>0</v>
      </c>
    </row>
    <row r="211" spans="1:35" ht="15" customHeight="1" x14ac:dyDescent="0.25">
      <c r="A211" s="9" t="s">
        <v>10</v>
      </c>
      <c r="B211" s="9" t="s">
        <v>31</v>
      </c>
      <c r="C211" s="9" t="s">
        <v>32</v>
      </c>
      <c r="D211" s="42">
        <f>euref_generation_EXIOBASE!D179</f>
        <v>3027.8684819545338</v>
      </c>
      <c r="E211" s="42">
        <f>euref_generation_EXIOBASE!E179</f>
        <v>3977.8296680264289</v>
      </c>
      <c r="F211" s="42">
        <f>euref_generation_EXIOBASE!F179</f>
        <v>6294.776760024738</v>
      </c>
      <c r="G211" s="42">
        <f>euref_generation_EXIOBASE!G179</f>
        <v>2739.19836649954</v>
      </c>
      <c r="H211" s="42">
        <f>euref_generation_EXIOBASE!H179</f>
        <v>3333.7786587451274</v>
      </c>
      <c r="I211" s="42">
        <f>euref_generation_EXIOBASE!I179</f>
        <v>3290.489230449753</v>
      </c>
      <c r="J211" s="42">
        <f>euref_generation_EXIOBASE!J179</f>
        <v>3230.2100668782587</v>
      </c>
      <c r="K211" s="42">
        <f>euref_generation_EXIOBASE!K179</f>
        <v>3199.9872566447661</v>
      </c>
      <c r="L211" s="42">
        <f>xdet2015_el!A211</f>
        <v>226.12210217398001</v>
      </c>
      <c r="M211" s="42">
        <f t="shared" si="27"/>
        <v>297.06548087700844</v>
      </c>
      <c r="N211" s="42">
        <f t="shared" si="28"/>
        <v>470.0957661060267</v>
      </c>
      <c r="O211" s="42">
        <f t="shared" si="29"/>
        <v>204.5641336788118</v>
      </c>
      <c r="P211" s="42">
        <f t="shared" si="30"/>
        <v>248.96756348267289</v>
      </c>
      <c r="Q211" s="42">
        <f t="shared" si="31"/>
        <v>245.73469633986318</v>
      </c>
      <c r="R211" s="42">
        <f t="shared" si="32"/>
        <v>241.23303080672986</v>
      </c>
      <c r="S211" s="42">
        <f t="shared" si="33"/>
        <v>238.97598251538824</v>
      </c>
      <c r="T211" s="42">
        <f>euref_capacity_EXIOBASE!D179</f>
        <v>1992.459325</v>
      </c>
      <c r="U211" s="42">
        <f>euref_capacity_EXIOBASE!E179</f>
        <v>1521.2710455855502</v>
      </c>
      <c r="V211" s="42">
        <f>euref_capacity_EXIOBASE!F179</f>
        <v>1521.2710455855502</v>
      </c>
      <c r="W211" s="42">
        <f>euref_capacity_EXIOBASE!G179</f>
        <v>1350.2710455855502</v>
      </c>
      <c r="X211" s="42">
        <f>euref_capacity_EXIOBASE!H179</f>
        <v>1122.2710455855502</v>
      </c>
      <c r="Y211" s="42">
        <f>euref_capacity_EXIOBASE!I179</f>
        <v>993.54604558555025</v>
      </c>
      <c r="Z211" s="42">
        <f>euref_capacity_EXIOBASE!J179</f>
        <v>501.0450783800444</v>
      </c>
      <c r="AA211" s="42">
        <f>euref_capacity_EXIOBASE!K179</f>
        <v>495.25007838004439</v>
      </c>
      <c r="AB211" s="42">
        <f>capacity!T211+T211/gfcf_lifespan!C$3</f>
        <v>2167.4153108333335</v>
      </c>
      <c r="AC211" s="42">
        <f>MAX((U211-T211),0)/5+U211/gfcf_lifespan!D$3</f>
        <v>50.709034852851673</v>
      </c>
      <c r="AD211" s="42">
        <f>MAX((V211-U211),0)/5+V211/gfcf_lifespan!E$3</f>
        <v>50.709034852851673</v>
      </c>
      <c r="AE211" s="42">
        <f>MAX((W211-V211),0)/5+W211/gfcf_lifespan!F$3</f>
        <v>45.00903485285167</v>
      </c>
      <c r="AF211" s="42">
        <f>MAX((X211-W211),0)/5+X211/gfcf_lifespan!G$3</f>
        <v>37.409034852851669</v>
      </c>
      <c r="AG211" s="42">
        <f>MAX((Y211-X211),0)/5+Y211/gfcf_lifespan!H$3</f>
        <v>33.118201519518344</v>
      </c>
      <c r="AH211" s="42">
        <f>MAX((Z211-Y211),0)/5+Z211/gfcf_lifespan!I$3</f>
        <v>16.701502612668147</v>
      </c>
      <c r="AI211" s="42">
        <f>MAX((AA211-Z211),0)/5+AA211/gfcf_lifespan!J$3</f>
        <v>16.50833594600148</v>
      </c>
    </row>
    <row r="212" spans="1:35" ht="15" customHeight="1" x14ac:dyDescent="0.25">
      <c r="A212" s="9" t="s">
        <v>10</v>
      </c>
      <c r="B212" s="9" t="s">
        <v>33</v>
      </c>
      <c r="C212" s="9" t="s">
        <v>34</v>
      </c>
      <c r="D212" s="42">
        <f>euref_generation_EXIOBASE!D180</f>
        <v>0</v>
      </c>
      <c r="E212" s="42">
        <f>euref_generation_EXIOBASE!E180</f>
        <v>0</v>
      </c>
      <c r="F212" s="42">
        <f>euref_generation_EXIOBASE!F180</f>
        <v>0</v>
      </c>
      <c r="G212" s="42">
        <f>euref_generation_EXIOBASE!G180</f>
        <v>9377.1383315733892</v>
      </c>
      <c r="H212" s="42">
        <f>euref_generation_EXIOBASE!H180</f>
        <v>9377.138331573391</v>
      </c>
      <c r="I212" s="42">
        <f>euref_generation_EXIOBASE!I180</f>
        <v>9377.1383315733874</v>
      </c>
      <c r="J212" s="42">
        <f>euref_generation_EXIOBASE!J180</f>
        <v>9377.1383315733929</v>
      </c>
      <c r="K212" s="42">
        <f>euref_generation_EXIOBASE!K180</f>
        <v>9377.1383315733874</v>
      </c>
      <c r="L212" s="42">
        <f>xdet2015_el!A212</f>
        <v>0</v>
      </c>
      <c r="M212" s="42">
        <f t="shared" si="27"/>
        <v>0</v>
      </c>
      <c r="N212" s="42">
        <f t="shared" si="28"/>
        <v>0</v>
      </c>
      <c r="O212" s="44">
        <f>IFERROR($L121*G212/$D121,0)</f>
        <v>163.40305839651364</v>
      </c>
      <c r="P212" s="44">
        <f>IFERROR($L121*H212/$D121,0)</f>
        <v>163.40305839651367</v>
      </c>
      <c r="Q212" s="44">
        <f>IFERROR($L121*I212/$D121,0)</f>
        <v>163.40305839651361</v>
      </c>
      <c r="R212" s="44">
        <f>IFERROR($L121*J212/$D121,0)</f>
        <v>163.4030583965137</v>
      </c>
      <c r="S212" s="44">
        <f>IFERROR($L121*K212/$D121,0)</f>
        <v>163.40305839651361</v>
      </c>
      <c r="T212" s="42">
        <f>euref_capacity_EXIOBASE!D180</f>
        <v>0</v>
      </c>
      <c r="U212" s="42">
        <f>euref_capacity_EXIOBASE!E180</f>
        <v>0</v>
      </c>
      <c r="V212" s="42">
        <f>euref_capacity_EXIOBASE!F180</f>
        <v>0</v>
      </c>
      <c r="W212" s="42">
        <f>euref_capacity_EXIOBASE!G180</f>
        <v>1117</v>
      </c>
      <c r="X212" s="42">
        <f>euref_capacity_EXIOBASE!H180</f>
        <v>1117</v>
      </c>
      <c r="Y212" s="42">
        <f>euref_capacity_EXIOBASE!I180</f>
        <v>1117</v>
      </c>
      <c r="Z212" s="42">
        <f>euref_capacity_EXIOBASE!J180</f>
        <v>1117</v>
      </c>
      <c r="AA212" s="42">
        <f>euref_capacity_EXIOBASE!K180</f>
        <v>1117</v>
      </c>
      <c r="AB212" s="42">
        <f>capacity!T212+T212/gfcf_lifespan!C$4</f>
        <v>0</v>
      </c>
      <c r="AC212" s="42">
        <f>MAX((U212-T212),0)/5+U212/gfcf_lifespan!D$4</f>
        <v>0</v>
      </c>
      <c r="AD212" s="42">
        <f>MAX((V212-U212),0)/5+V212/gfcf_lifespan!E$4</f>
        <v>0</v>
      </c>
      <c r="AE212" s="42">
        <f>MAX((W212-V212),0)/5+W212/gfcf_lifespan!F$4</f>
        <v>242.01666666666668</v>
      </c>
      <c r="AF212" s="42">
        <f>MAX((X212-W212),0)/5+X212/gfcf_lifespan!G$4</f>
        <v>18.616666666666667</v>
      </c>
      <c r="AG212" s="42">
        <f>MAX((Y212-X212),0)/5+Y212/gfcf_lifespan!H$4</f>
        <v>18.616666666666667</v>
      </c>
      <c r="AH212" s="42">
        <f>MAX((Z212-Y212),0)/5+Z212/gfcf_lifespan!I$4</f>
        <v>18.616666666666667</v>
      </c>
      <c r="AI212" s="42">
        <f>MAX((AA212-Z212),0)/5+AA212/gfcf_lifespan!J$4</f>
        <v>18.616666666666667</v>
      </c>
    </row>
    <row r="213" spans="1:35" ht="15" customHeight="1" x14ac:dyDescent="0.25">
      <c r="A213" s="9" t="s">
        <v>10</v>
      </c>
      <c r="B213" s="9" t="s">
        <v>35</v>
      </c>
      <c r="C213" s="9" t="s">
        <v>36</v>
      </c>
      <c r="D213" s="42">
        <f>euref_generation_EXIOBASE!D181</f>
        <v>440.36209165056658</v>
      </c>
      <c r="E213" s="42">
        <f>euref_generation_EXIOBASE!E181</f>
        <v>440.36209165056664</v>
      </c>
      <c r="F213" s="42">
        <f>euref_generation_EXIOBASE!F181</f>
        <v>440.36209165056664</v>
      </c>
      <c r="G213" s="42">
        <f>euref_generation_EXIOBASE!G181</f>
        <v>440.36209165056664</v>
      </c>
      <c r="H213" s="42">
        <f>euref_generation_EXIOBASE!H181</f>
        <v>440.36209165056664</v>
      </c>
      <c r="I213" s="42">
        <f>euref_generation_EXIOBASE!I181</f>
        <v>484.97710777681164</v>
      </c>
      <c r="J213" s="42">
        <f>euref_generation_EXIOBASE!J181</f>
        <v>573.29562148240302</v>
      </c>
      <c r="K213" s="42">
        <f>euref_generation_EXIOBASE!K181</f>
        <v>1078.6416205198445</v>
      </c>
      <c r="L213" s="42">
        <f>xdet2015_el!A213</f>
        <v>38.767446001007997</v>
      </c>
      <c r="M213" s="42">
        <f t="shared" si="27"/>
        <v>38.767446001008004</v>
      </c>
      <c r="N213" s="42">
        <f t="shared" si="28"/>
        <v>38.767446001008004</v>
      </c>
      <c r="O213" s="42">
        <f t="shared" si="29"/>
        <v>38.767446001008004</v>
      </c>
      <c r="P213" s="42">
        <f t="shared" si="30"/>
        <v>38.767446001008004</v>
      </c>
      <c r="Q213" s="42">
        <f t="shared" si="31"/>
        <v>42.695146094413801</v>
      </c>
      <c r="R213" s="42">
        <f t="shared" si="32"/>
        <v>50.470300395587607</v>
      </c>
      <c r="S213" s="42">
        <f t="shared" si="33"/>
        <v>94.958629661348212</v>
      </c>
      <c r="T213" s="42">
        <f>euref_capacity_EXIOBASE!D181</f>
        <v>116</v>
      </c>
      <c r="U213" s="42">
        <f>euref_capacity_EXIOBASE!E181</f>
        <v>116</v>
      </c>
      <c r="V213" s="42">
        <f>euref_capacity_EXIOBASE!F181</f>
        <v>116</v>
      </c>
      <c r="W213" s="42">
        <f>euref_capacity_EXIOBASE!G181</f>
        <v>116</v>
      </c>
      <c r="X213" s="42">
        <f>euref_capacity_EXIOBASE!H181</f>
        <v>116</v>
      </c>
      <c r="Y213" s="42">
        <f>euref_capacity_EXIOBASE!I181</f>
        <v>128</v>
      </c>
      <c r="Z213" s="42">
        <f>euref_capacity_EXIOBASE!J181</f>
        <v>151.75483091764812</v>
      </c>
      <c r="AA213" s="42">
        <f>euref_capacity_EXIOBASE!K181</f>
        <v>285.75483091764823</v>
      </c>
      <c r="AB213" s="42">
        <f>capacity!T213+T213/gfcf_lifespan!C$5</f>
        <v>1.9333333333333333</v>
      </c>
      <c r="AC213" s="42">
        <f>MAX((U213-T213),0)/5+U213/gfcf_lifespan!D$5</f>
        <v>1.9333333333333333</v>
      </c>
      <c r="AD213" s="42">
        <f>MAX((V213-U213),0)/5+V213/gfcf_lifespan!E$5</f>
        <v>1.9333333333333333</v>
      </c>
      <c r="AE213" s="42">
        <f>MAX((W213-V213),0)/5+W213/gfcf_lifespan!F$5</f>
        <v>1.9333333333333333</v>
      </c>
      <c r="AF213" s="42">
        <f>MAX((X213-W213),0)/5+X213/gfcf_lifespan!G$5</f>
        <v>1.9333333333333333</v>
      </c>
      <c r="AG213" s="42">
        <f>MAX((Y213-X213),0)/5+Y213/gfcf_lifespan!H$5</f>
        <v>4.5333333333333332</v>
      </c>
      <c r="AH213" s="42">
        <f>MAX((Z213-Y213),0)/5+Z213/gfcf_lifespan!I$5</f>
        <v>7.2802133654904271</v>
      </c>
      <c r="AI213" s="42">
        <f>MAX((AA213-Z213),0)/5+AA213/gfcf_lifespan!J$5</f>
        <v>31.562580515294158</v>
      </c>
    </row>
    <row r="214" spans="1:35" ht="15" customHeight="1" x14ac:dyDescent="0.25">
      <c r="A214" s="9" t="s">
        <v>10</v>
      </c>
      <c r="B214" s="9" t="s">
        <v>79</v>
      </c>
      <c r="C214" s="9" t="s">
        <v>83</v>
      </c>
      <c r="D214" s="42">
        <f>euref_generation_EXIOBASE!D182*generation!$L214/(generation!$L$214+generation!$L$215)</f>
        <v>695.21995851018858</v>
      </c>
      <c r="E214" s="42">
        <f>euref_generation_EXIOBASE!E182*generation!$L214/(generation!$L$214+generation!$L$215)</f>
        <v>695.21995851018858</v>
      </c>
      <c r="F214" s="42">
        <f>euref_generation_EXIOBASE!F182*generation!$L214/(generation!$L$214+generation!$L$215)</f>
        <v>828.48384888161411</v>
      </c>
      <c r="G214" s="42">
        <f>euref_generation_EXIOBASE!G182*generation!$L214/(generation!$L$214+generation!$L$215)</f>
        <v>828.48384888161411</v>
      </c>
      <c r="H214" s="42">
        <f>euref_generation_EXIOBASE!H182*generation!$L214/(generation!$L$214+generation!$L$215)</f>
        <v>828.60576434438281</v>
      </c>
      <c r="I214" s="42">
        <f>euref_generation_EXIOBASE!I182*generation!$L214/(generation!$L$214+generation!$L$215)</f>
        <v>849.58401456949207</v>
      </c>
      <c r="J214" s="42">
        <f>euref_generation_EXIOBASE!J182*generation!$L214/(generation!$L$214+generation!$L$215)</f>
        <v>1502.3444397877943</v>
      </c>
      <c r="K214" s="42">
        <f>euref_generation_EXIOBASE!K182*generation!$L214/(generation!$L$214+generation!$L$215)</f>
        <v>2337.5488291503266</v>
      </c>
      <c r="L214" s="42">
        <f>xdet2015_el!A214</f>
        <v>34.098401253534099</v>
      </c>
      <c r="M214" s="42">
        <f t="shared" si="27"/>
        <v>34.098401253534099</v>
      </c>
      <c r="N214" s="42">
        <f t="shared" si="28"/>
        <v>40.634585307037867</v>
      </c>
      <c r="O214" s="42">
        <f t="shared" si="29"/>
        <v>40.634585307037867</v>
      </c>
      <c r="P214" s="42">
        <f t="shared" si="30"/>
        <v>40.640564885612406</v>
      </c>
      <c r="Q214" s="42">
        <f t="shared" si="31"/>
        <v>41.669483553749771</v>
      </c>
      <c r="R214" s="42">
        <f t="shared" si="32"/>
        <v>73.685375256886218</v>
      </c>
      <c r="S214" s="42">
        <f t="shared" si="33"/>
        <v>114.64958240972096</v>
      </c>
      <c r="T214" s="42">
        <f>euref_capacity_EXIOBASE!D182*capacity!$L214/(capacity!$L$214+capacity!$L$215)</f>
        <v>424.29999999999995</v>
      </c>
      <c r="U214" s="42">
        <f>euref_capacity_EXIOBASE!E182*capacity!$L214/(capacity!$L$214+capacity!$L$215)</f>
        <v>424.29999999999995</v>
      </c>
      <c r="V214" s="42">
        <f>euref_capacity_EXIOBASE!F182*capacity!$L214/(capacity!$L$214+capacity!$L$215)</f>
        <v>467.37758345476743</v>
      </c>
      <c r="W214" s="42">
        <f>euref_capacity_EXIOBASE!G182*capacity!$L214/(capacity!$L$214+capacity!$L$215)</f>
        <v>467.37758345476743</v>
      </c>
      <c r="X214" s="42">
        <f>euref_capacity_EXIOBASE!H182*capacity!$L214/(capacity!$L$214+capacity!$L$215)</f>
        <v>467.37758345476749</v>
      </c>
      <c r="Y214" s="42">
        <f>euref_capacity_EXIOBASE!I182*capacity!$L214/(capacity!$L$214+capacity!$L$215)</f>
        <v>468.37758345476738</v>
      </c>
      <c r="Z214" s="42">
        <f>euref_capacity_EXIOBASE!J182*capacity!$L214/(capacity!$L$214+capacity!$L$215)</f>
        <v>753.53569165129534</v>
      </c>
      <c r="AA214" s="42">
        <f>euref_capacity_EXIOBASE!K182*capacity!$L214/(capacity!$L$214+capacity!$L$215)</f>
        <v>1143.8412121844699</v>
      </c>
      <c r="AB214" s="42">
        <f>capacity!T214+T214/gfcf_lifespan!C$6</f>
        <v>169.215</v>
      </c>
      <c r="AC214" s="42">
        <f>MAX((U214-T214),0)/5+U214/gfcf_lifespan!D$6</f>
        <v>19.286363636363635</v>
      </c>
      <c r="AD214" s="42">
        <f>MAX((V214-U214),0)/5+V214/gfcf_lifespan!E$6</f>
        <v>28.503924497539344</v>
      </c>
      <c r="AE214" s="42">
        <f>MAX((W214-V214),0)/5+W214/gfcf_lifespan!F$6</f>
        <v>18.695103338190698</v>
      </c>
      <c r="AF214" s="42">
        <f>MAX((X214-W214),0)/5+X214/gfcf_lifespan!G$6</f>
        <v>18.695103338190709</v>
      </c>
      <c r="AG214" s="42">
        <f>MAX((Y214-X214),0)/5+Y214/gfcf_lifespan!H$6</f>
        <v>18.935103338190672</v>
      </c>
      <c r="AH214" s="42">
        <f>MAX((Z214-Y214),0)/5+Z214/gfcf_lifespan!I$6</f>
        <v>87.173049305357409</v>
      </c>
      <c r="AI214" s="42">
        <f>MAX((AA214-Z214),0)/5+AA214/gfcf_lifespan!J$6</f>
        <v>123.81475259401371</v>
      </c>
    </row>
    <row r="215" spans="1:35" ht="15" customHeight="1" x14ac:dyDescent="0.25">
      <c r="A215" s="9" t="s">
        <v>10</v>
      </c>
      <c r="B215" s="9" t="s">
        <v>78</v>
      </c>
      <c r="C215" s="9" t="s">
        <v>84</v>
      </c>
      <c r="D215" s="42">
        <f>euref_generation_EXIOBASE!D182*generation!$L215/(generation!$L$214+generation!$L$215)</f>
        <v>0</v>
      </c>
      <c r="E215" s="42">
        <f>euref_generation_EXIOBASE!E182*generation!$L215/(generation!$L$214+generation!$L$215)</f>
        <v>0</v>
      </c>
      <c r="F215" s="42">
        <f>euref_generation_EXIOBASE!F182*generation!$L215/(generation!$L$214+generation!$L$215)</f>
        <v>0</v>
      </c>
      <c r="G215" s="42">
        <f>euref_generation_EXIOBASE!G182*generation!$L215/(generation!$L$214+generation!$L$215)</f>
        <v>0</v>
      </c>
      <c r="H215" s="42">
        <f>euref_generation_EXIOBASE!H182*generation!$L215/(generation!$L$214+generation!$L$215)</f>
        <v>0</v>
      </c>
      <c r="I215" s="42">
        <f>euref_generation_EXIOBASE!I182*generation!$L215/(generation!$L$214+generation!$L$215)</f>
        <v>0</v>
      </c>
      <c r="J215" s="42">
        <f>euref_generation_EXIOBASE!J182*generation!$L215/(generation!$L$214+generation!$L$215)</f>
        <v>0</v>
      </c>
      <c r="K215" s="42">
        <f>euref_generation_EXIOBASE!K182*generation!$L215/(generation!$L$214+generation!$L$215)</f>
        <v>0</v>
      </c>
      <c r="L215" s="42">
        <f>xdet2015_el!A215</f>
        <v>0</v>
      </c>
      <c r="M215" s="42">
        <f t="shared" si="27"/>
        <v>0</v>
      </c>
      <c r="N215" s="42">
        <f t="shared" si="28"/>
        <v>0</v>
      </c>
      <c r="O215" s="42">
        <f t="shared" si="29"/>
        <v>0</v>
      </c>
      <c r="P215" s="42">
        <f t="shared" si="30"/>
        <v>0</v>
      </c>
      <c r="Q215" s="42">
        <f t="shared" si="31"/>
        <v>0</v>
      </c>
      <c r="R215" s="42">
        <f t="shared" si="32"/>
        <v>0</v>
      </c>
      <c r="S215" s="42">
        <f t="shared" si="33"/>
        <v>0</v>
      </c>
      <c r="T215" s="42">
        <f>euref_capacity_EXIOBASE!D182*capacity!$L215/(capacity!$L$214+capacity!$L$215)</f>
        <v>0</v>
      </c>
      <c r="U215" s="42">
        <f>euref_capacity_EXIOBASE!E182*capacity!$L215/(capacity!$L$214+capacity!$L$215)</f>
        <v>0</v>
      </c>
      <c r="V215" s="42">
        <f>euref_capacity_EXIOBASE!F182*capacity!$L215/(capacity!$L$214+capacity!$L$215)</f>
        <v>0</v>
      </c>
      <c r="W215" s="42">
        <f>euref_capacity_EXIOBASE!G182*capacity!$L215/(capacity!$L$214+capacity!$L$215)</f>
        <v>0</v>
      </c>
      <c r="X215" s="42">
        <f>euref_capacity_EXIOBASE!H182*capacity!$L215/(capacity!$L$214+capacity!$L$215)</f>
        <v>0</v>
      </c>
      <c r="Y215" s="42">
        <f>euref_capacity_EXIOBASE!I182*capacity!$L215/(capacity!$L$214+capacity!$L$215)</f>
        <v>0</v>
      </c>
      <c r="Z215" s="42">
        <f>euref_capacity_EXIOBASE!J182*capacity!$L215/(capacity!$L$214+capacity!$L$215)</f>
        <v>0</v>
      </c>
      <c r="AA215" s="42">
        <f>euref_capacity_EXIOBASE!K182*capacity!$L215/(capacity!$L$214+capacity!$L$215)</f>
        <v>0</v>
      </c>
      <c r="AB215" s="42">
        <f>capacity!T215+T215/gfcf_lifespan!C$7</f>
        <v>0</v>
      </c>
      <c r="AC215" s="42">
        <f>MAX((U215-T215),0)/5+U215/gfcf_lifespan!D$7</f>
        <v>0</v>
      </c>
      <c r="AD215" s="42">
        <f>MAX((V215-U215),0)/5+V215/gfcf_lifespan!E$7</f>
        <v>0</v>
      </c>
      <c r="AE215" s="42">
        <f>MAX((W215-V215),0)/5+W215/gfcf_lifespan!F$7</f>
        <v>0</v>
      </c>
      <c r="AF215" s="42">
        <f>MAX((X215-W215),0)/5+X215/gfcf_lifespan!G$7</f>
        <v>0</v>
      </c>
      <c r="AG215" s="42">
        <f>MAX((Y215-X215),0)/5+Y215/gfcf_lifespan!H$7</f>
        <v>0</v>
      </c>
      <c r="AH215" s="42">
        <f>MAX((Z215-Y215),0)/5+Z215/gfcf_lifespan!I$7</f>
        <v>0</v>
      </c>
      <c r="AI215" s="42">
        <f>MAX((AA215-Z215),0)/5+AA215/gfcf_lifespan!J$7</f>
        <v>0</v>
      </c>
    </row>
    <row r="216" spans="1:35" ht="15" customHeight="1" x14ac:dyDescent="0.25">
      <c r="A216" s="9" t="s">
        <v>10</v>
      </c>
      <c r="B216" s="9" t="s">
        <v>37</v>
      </c>
      <c r="C216" s="9" t="s">
        <v>38</v>
      </c>
      <c r="D216" s="42">
        <f>euref_generation_EXIOBASE!D183</f>
        <v>182.37267571572434</v>
      </c>
      <c r="E216" s="42">
        <f>euref_generation_EXIOBASE!E183</f>
        <v>0</v>
      </c>
      <c r="F216" s="42">
        <f>euref_generation_EXIOBASE!F183</f>
        <v>0</v>
      </c>
      <c r="G216" s="42">
        <f>euref_generation_EXIOBASE!G183</f>
        <v>0</v>
      </c>
      <c r="H216" s="42">
        <f>euref_generation_EXIOBASE!H183</f>
        <v>0</v>
      </c>
      <c r="I216" s="42">
        <f>euref_generation_EXIOBASE!I183</f>
        <v>0</v>
      </c>
      <c r="J216" s="42">
        <f>euref_generation_EXIOBASE!J183</f>
        <v>0</v>
      </c>
      <c r="K216" s="42">
        <f>euref_generation_EXIOBASE!K183</f>
        <v>0</v>
      </c>
      <c r="L216" s="42">
        <f>xdet2015_el!A216</f>
        <v>20.047471821970898</v>
      </c>
      <c r="M216" s="42">
        <f t="shared" si="27"/>
        <v>0</v>
      </c>
      <c r="N216" s="42">
        <f t="shared" si="28"/>
        <v>0</v>
      </c>
      <c r="O216" s="42">
        <f t="shared" si="29"/>
        <v>0</v>
      </c>
      <c r="P216" s="42">
        <f t="shared" si="30"/>
        <v>0</v>
      </c>
      <c r="Q216" s="42">
        <f t="shared" si="31"/>
        <v>0</v>
      </c>
      <c r="R216" s="42">
        <f t="shared" si="32"/>
        <v>0</v>
      </c>
      <c r="S216" s="42">
        <f t="shared" si="33"/>
        <v>0</v>
      </c>
      <c r="T216" s="42">
        <f>euref_capacity_EXIOBASE!D183</f>
        <v>770.11239999999998</v>
      </c>
      <c r="U216" s="42">
        <f>euref_capacity_EXIOBASE!E183</f>
        <v>199.56270000000001</v>
      </c>
      <c r="V216" s="42">
        <f>euref_capacity_EXIOBASE!F183</f>
        <v>47.5627</v>
      </c>
      <c r="W216" s="42">
        <f>euref_capacity_EXIOBASE!G183</f>
        <v>6.2700000000000006E-2</v>
      </c>
      <c r="X216" s="42">
        <f>euref_capacity_EXIOBASE!H183</f>
        <v>4.1799999999999997E-2</v>
      </c>
      <c r="Y216" s="42">
        <f>euref_capacity_EXIOBASE!I183</f>
        <v>4.1799999999999997E-2</v>
      </c>
      <c r="Z216" s="42">
        <f>euref_capacity_EXIOBASE!J183</f>
        <v>4.1799999999999997E-2</v>
      </c>
      <c r="AA216" s="42">
        <f>euref_capacity_EXIOBASE!K183</f>
        <v>0</v>
      </c>
      <c r="AB216" s="42">
        <f>capacity!T216+T216/gfcf_lifespan!C$8</f>
        <v>182.00321142857143</v>
      </c>
      <c r="AC216" s="42">
        <f>MAX((U216-T216),0)/5+U216/gfcf_lifespan!D$8</f>
        <v>5.7017914285714291</v>
      </c>
      <c r="AD216" s="42">
        <f>MAX((V216-U216),0)/5+V216/gfcf_lifespan!E$8</f>
        <v>1.3589342857142857</v>
      </c>
      <c r="AE216" s="42">
        <f>MAX((W216-V216),0)/5+W216/gfcf_lifespan!F$8</f>
        <v>1.7914285714285716E-3</v>
      </c>
      <c r="AF216" s="42">
        <f>MAX((X216-W216),0)/5+X216/gfcf_lifespan!G$8</f>
        <v>1.1942857142857141E-3</v>
      </c>
      <c r="AG216" s="42">
        <f>MAX((Y216-X216),0)/5+Y216/gfcf_lifespan!H$8</f>
        <v>1.1942857142857141E-3</v>
      </c>
      <c r="AH216" s="42">
        <f>MAX((Z216-Y216),0)/5+Z216/gfcf_lifespan!I$8</f>
        <v>1.1942857142857141E-3</v>
      </c>
      <c r="AI216" s="42">
        <f>MAX((AA216-Z216),0)/5+AA216/gfcf_lifespan!J$8</f>
        <v>0</v>
      </c>
    </row>
    <row r="217" spans="1:35" ht="15" customHeight="1" x14ac:dyDescent="0.25">
      <c r="A217" s="9" t="s">
        <v>10</v>
      </c>
      <c r="B217" s="9" t="s">
        <v>39</v>
      </c>
      <c r="C217" s="9" t="s">
        <v>40</v>
      </c>
      <c r="D217" s="42">
        <f>euref_generation_EXIOBASE!D184</f>
        <v>656.53092585991703</v>
      </c>
      <c r="E217" s="42">
        <f>euref_generation_EXIOBASE!E184</f>
        <v>725.25879461183422</v>
      </c>
      <c r="F217" s="42">
        <f>euref_generation_EXIOBASE!F184</f>
        <v>794.19475382168082</v>
      </c>
      <c r="G217" s="42">
        <f>euref_generation_EXIOBASE!G184</f>
        <v>971.68309548200818</v>
      </c>
      <c r="H217" s="42">
        <f>euref_generation_EXIOBASE!H184</f>
        <v>1097.3525109959403</v>
      </c>
      <c r="I217" s="42">
        <f>euref_generation_EXIOBASE!I184</f>
        <v>1168.927854531076</v>
      </c>
      <c r="J217" s="42">
        <f>euref_generation_EXIOBASE!J184</f>
        <v>1342.2808888346385</v>
      </c>
      <c r="K217" s="42">
        <f>euref_generation_EXIOBASE!K184</f>
        <v>1474.3053472387417</v>
      </c>
      <c r="L217" s="42">
        <f>xdet2015_el!A217</f>
        <v>22.539599762475302</v>
      </c>
      <c r="M217" s="42">
        <f t="shared" si="27"/>
        <v>24.899120987110919</v>
      </c>
      <c r="N217" s="42">
        <f t="shared" si="28"/>
        <v>27.265786240232284</v>
      </c>
      <c r="O217" s="42">
        <f t="shared" si="29"/>
        <v>33.359202446467222</v>
      </c>
      <c r="P217" s="42">
        <f t="shared" si="30"/>
        <v>37.673604428914906</v>
      </c>
      <c r="Q217" s="42">
        <f t="shared" si="31"/>
        <v>40.13088333627266</v>
      </c>
      <c r="R217" s="42">
        <f t="shared" si="32"/>
        <v>46.08232881569954</v>
      </c>
      <c r="S217" s="42">
        <f t="shared" si="33"/>
        <v>50.614908065318915</v>
      </c>
      <c r="T217" s="42">
        <f>euref_capacity_EXIOBASE!D184</f>
        <v>66.501840000000001</v>
      </c>
      <c r="U217" s="42">
        <f>euref_capacity_EXIOBASE!E184</f>
        <v>89.6079247132718</v>
      </c>
      <c r="V217" s="42">
        <f>euref_capacity_EXIOBASE!F184</f>
        <v>109.66704035635225</v>
      </c>
      <c r="W217" s="42">
        <f>euref_capacity_EXIOBASE!G184</f>
        <v>138.54167367743918</v>
      </c>
      <c r="X217" s="42">
        <f>euref_capacity_EXIOBASE!H184</f>
        <v>151.59294929196028</v>
      </c>
      <c r="Y217" s="42">
        <f>euref_capacity_EXIOBASE!I184</f>
        <v>158.82573815329533</v>
      </c>
      <c r="Z217" s="42">
        <f>euref_capacity_EXIOBASE!J184</f>
        <v>166.68047105922474</v>
      </c>
      <c r="AA217" s="42">
        <f>euref_capacity_EXIOBASE!K184</f>
        <v>166.16643020963571</v>
      </c>
      <c r="AB217" s="42">
        <f>capacity!T217+T217/gfcf_lifespan!C$9</f>
        <v>2.6600736</v>
      </c>
      <c r="AC217" s="42">
        <f>MAX((U217-T217),0)/5+U217/gfcf_lifespan!D$9</f>
        <v>8.2055339311852311</v>
      </c>
      <c r="AD217" s="42">
        <f>MAX((V217-U217),0)/5+V217/gfcf_lifespan!E$9</f>
        <v>8.3985047428701787</v>
      </c>
      <c r="AE217" s="42">
        <f>MAX((W217-V217),0)/5+W217/gfcf_lifespan!F$9</f>
        <v>11.316593611314953</v>
      </c>
      <c r="AF217" s="42">
        <f>MAX((X217-W217),0)/5+X217/gfcf_lifespan!G$9</f>
        <v>8.6739730945826317</v>
      </c>
      <c r="AG217" s="42">
        <f>MAX((Y217-X217),0)/5+Y217/gfcf_lifespan!H$9</f>
        <v>7.7995872983988237</v>
      </c>
      <c r="AH217" s="42">
        <f>MAX((Z217-Y217),0)/5+Z217/gfcf_lifespan!I$9</f>
        <v>8.2381654235548716</v>
      </c>
      <c r="AI217" s="42">
        <f>MAX((AA217-Z217),0)/5+AA217/gfcf_lifespan!J$9</f>
        <v>6.6466572083854283</v>
      </c>
    </row>
    <row r="218" spans="1:35" ht="15" customHeight="1" x14ac:dyDescent="0.25">
      <c r="A218" s="9" t="s">
        <v>10</v>
      </c>
      <c r="B218" s="9" t="s">
        <v>80</v>
      </c>
      <c r="C218" s="9" t="s">
        <v>85</v>
      </c>
      <c r="D218" s="42">
        <f>euref_generation_EXIOBASE!D185*generation!$L218/(generation!$L$218+generation!$L$219)</f>
        <v>8.4297890728094824</v>
      </c>
      <c r="E218" s="42">
        <f>euref_generation_EXIOBASE!E185*generation!$L218/(generation!$L$218+generation!$L$219)</f>
        <v>8.4297890728094824</v>
      </c>
      <c r="F218" s="42">
        <f>euref_generation_EXIOBASE!F185*generation!$L218/(generation!$L$218+generation!$L$219)</f>
        <v>8.4297890728094824</v>
      </c>
      <c r="G218" s="42">
        <f>euref_generation_EXIOBASE!G185*generation!$L218/(generation!$L$218+generation!$L$219)</f>
        <v>8.4297890728094824</v>
      </c>
      <c r="H218" s="42">
        <f>euref_generation_EXIOBASE!H185*generation!$L218/(generation!$L$218+generation!$L$219)</f>
        <v>8.4297890728094824</v>
      </c>
      <c r="I218" s="42">
        <f>euref_generation_EXIOBASE!I185*generation!$L218/(generation!$L$218+generation!$L$219)</f>
        <v>8.7438554866349048</v>
      </c>
      <c r="J218" s="42">
        <f>euref_generation_EXIOBASE!J185*generation!$L218/(generation!$L$218+generation!$L$219)</f>
        <v>8.7438554866349048</v>
      </c>
      <c r="K218" s="42">
        <f>euref_generation_EXIOBASE!K185*generation!$L218/(generation!$L$218+generation!$L$219)</f>
        <v>8.7438554866349048</v>
      </c>
      <c r="L218" s="42">
        <f>xdet2015_el!A218</f>
        <v>0</v>
      </c>
      <c r="M218" s="44">
        <f t="shared" ref="M218:S219" si="36">IFERROR($L322*E218/$D322,0)</f>
        <v>3.4896799754908172</v>
      </c>
      <c r="N218" s="44">
        <f t="shared" si="36"/>
        <v>3.4896799754908172</v>
      </c>
      <c r="O218" s="44">
        <f t="shared" si="36"/>
        <v>3.4896799754908172</v>
      </c>
      <c r="P218" s="44">
        <f t="shared" si="36"/>
        <v>3.4896799754908172</v>
      </c>
      <c r="Q218" s="44">
        <f t="shared" si="36"/>
        <v>3.6196940560134174</v>
      </c>
      <c r="R218" s="44">
        <f t="shared" si="36"/>
        <v>3.6196940560134174</v>
      </c>
      <c r="S218" s="44">
        <f t="shared" si="36"/>
        <v>3.6196940560134174</v>
      </c>
      <c r="T218" s="42">
        <f>euref_capacity_EXIOBASE!D185*capacity!$L218/(capacity!$L$218+capacity!$L$219)</f>
        <v>9.0002105234491907</v>
      </c>
      <c r="U218" s="42">
        <f>euref_capacity_EXIOBASE!E185*capacity!$L218/(capacity!$L$218+capacity!$L$219)</f>
        <v>9.0002105234491907</v>
      </c>
      <c r="V218" s="42">
        <f>euref_capacity_EXIOBASE!F185*capacity!$L218/(capacity!$L$218+capacity!$L$219)</f>
        <v>9.0002105234491907</v>
      </c>
      <c r="W218" s="42">
        <f>euref_capacity_EXIOBASE!G185*capacity!$L218/(capacity!$L$218+capacity!$L$219)</f>
        <v>9.0002105234491907</v>
      </c>
      <c r="X218" s="42">
        <f>euref_capacity_EXIOBASE!H185*capacity!$L218/(capacity!$L$218+capacity!$L$219)</f>
        <v>9.0002105234491907</v>
      </c>
      <c r="Y218" s="42">
        <f>euref_capacity_EXIOBASE!I185*capacity!$L218/(capacity!$L$218+capacity!$L$219)</f>
        <v>9.0002105234491907</v>
      </c>
      <c r="Z218" s="42">
        <f>euref_capacity_EXIOBASE!J185*capacity!$L218/(capacity!$L$218+capacity!$L$219)</f>
        <v>9.0002105234491907</v>
      </c>
      <c r="AA218" s="42">
        <f>euref_capacity_EXIOBASE!K185*capacity!$L218/(capacity!$L$218+capacity!$L$219)</f>
        <v>9.0002105234491907</v>
      </c>
      <c r="AB218" s="42">
        <f>capacity!T218+T218/gfcf_lifespan!C$10</f>
        <v>0.36000842093796764</v>
      </c>
      <c r="AC218" s="42">
        <f>MAX((U218-T218),0)/5+U218/gfcf_lifespan!D$10</f>
        <v>0.36000842093796764</v>
      </c>
      <c r="AD218" s="42">
        <f>MAX((V218-U218),0)/5+V218/gfcf_lifespan!E$10</f>
        <v>0.36000842093796764</v>
      </c>
      <c r="AE218" s="42">
        <f>MAX((W218-V218),0)/5+W218/gfcf_lifespan!F$10</f>
        <v>0.36000842093796764</v>
      </c>
      <c r="AF218" s="42">
        <f>MAX((X218-W218),0)/5+X218/gfcf_lifespan!G$10</f>
        <v>0.36000842093796764</v>
      </c>
      <c r="AG218" s="42">
        <f>MAX((Y218-X218),0)/5+Y218/gfcf_lifespan!H$10</f>
        <v>0.36000842093796764</v>
      </c>
      <c r="AH218" s="42">
        <f>MAX((Z218-Y218),0)/5+Z218/gfcf_lifespan!I$10</f>
        <v>0.36000842093796764</v>
      </c>
      <c r="AI218" s="42">
        <f>MAX((AA218-Z218),0)/5+AA218/gfcf_lifespan!J$10</f>
        <v>0.36000842093796764</v>
      </c>
    </row>
    <row r="219" spans="1:35" ht="15" customHeight="1" x14ac:dyDescent="0.25">
      <c r="A219" s="9" t="s">
        <v>10</v>
      </c>
      <c r="B219" s="9" t="s">
        <v>81</v>
      </c>
      <c r="C219" s="9" t="s">
        <v>86</v>
      </c>
      <c r="D219" s="42">
        <f>euref_generation_EXIOBASE!D185*generation!$L219/(generation!$L$218+generation!$L$219)</f>
        <v>55.261950588417719</v>
      </c>
      <c r="E219" s="42">
        <f>euref_generation_EXIOBASE!E185*generation!$L219/(generation!$L$218+generation!$L$219)</f>
        <v>55.261950588417719</v>
      </c>
      <c r="F219" s="42">
        <f>euref_generation_EXIOBASE!F185*generation!$L219/(generation!$L$218+generation!$L$219)</f>
        <v>55.261950588417719</v>
      </c>
      <c r="G219" s="42">
        <f>euref_generation_EXIOBASE!G185*generation!$L219/(generation!$L$218+generation!$L$219)</f>
        <v>55.261950588417719</v>
      </c>
      <c r="H219" s="42">
        <f>euref_generation_EXIOBASE!H185*generation!$L219/(generation!$L$218+generation!$L$219)</f>
        <v>55.261950588417719</v>
      </c>
      <c r="I219" s="42">
        <f>euref_generation_EXIOBASE!I185*generation!$L219/(generation!$L$218+generation!$L$219)</f>
        <v>57.320830412384382</v>
      </c>
      <c r="J219" s="42">
        <f>euref_generation_EXIOBASE!J185*generation!$L219/(generation!$L$218+generation!$L$219)</f>
        <v>57.320830412384382</v>
      </c>
      <c r="K219" s="42">
        <f>euref_generation_EXIOBASE!K185*generation!$L219/(generation!$L$218+generation!$L$219)</f>
        <v>57.320830412384382</v>
      </c>
      <c r="L219" s="42">
        <f>xdet2015_el!A219</f>
        <v>0</v>
      </c>
      <c r="M219" s="44">
        <f t="shared" si="36"/>
        <v>22.876790950439784</v>
      </c>
      <c r="N219" s="44">
        <f t="shared" si="36"/>
        <v>22.876790950439784</v>
      </c>
      <c r="O219" s="44">
        <f t="shared" si="36"/>
        <v>22.876790950439784</v>
      </c>
      <c r="P219" s="44">
        <f t="shared" si="36"/>
        <v>22.876790950439784</v>
      </c>
      <c r="Q219" s="44">
        <f t="shared" si="36"/>
        <v>23.729105478310167</v>
      </c>
      <c r="R219" s="44">
        <f t="shared" si="36"/>
        <v>23.729105478310167</v>
      </c>
      <c r="S219" s="44">
        <f t="shared" si="36"/>
        <v>23.729105478310167</v>
      </c>
      <c r="T219" s="42">
        <f>euref_capacity_EXIOBASE!D185*capacity!$L219/(capacity!$L$218+capacity!$L$219)</f>
        <v>64.678835576550952</v>
      </c>
      <c r="U219" s="42">
        <f>euref_capacity_EXIOBASE!E185*capacity!$L219/(capacity!$L$218+capacity!$L$219)</f>
        <v>64.678835576550952</v>
      </c>
      <c r="V219" s="42">
        <f>euref_capacity_EXIOBASE!F185*capacity!$L219/(capacity!$L$218+capacity!$L$219)</f>
        <v>64.678835576550952</v>
      </c>
      <c r="W219" s="42">
        <f>euref_capacity_EXIOBASE!G185*capacity!$L219/(capacity!$L$218+capacity!$L$219)</f>
        <v>64.678835576550952</v>
      </c>
      <c r="X219" s="42">
        <f>euref_capacity_EXIOBASE!H185*capacity!$L219/(capacity!$L$218+capacity!$L$219)</f>
        <v>64.678835576550952</v>
      </c>
      <c r="Y219" s="42">
        <f>euref_capacity_EXIOBASE!I185*capacity!$L219/(capacity!$L$218+capacity!$L$219)</f>
        <v>64.678835576550952</v>
      </c>
      <c r="Z219" s="42">
        <f>euref_capacity_EXIOBASE!J185*capacity!$L219/(capacity!$L$218+capacity!$L$219)</f>
        <v>64.678835576550952</v>
      </c>
      <c r="AA219" s="42">
        <f>euref_capacity_EXIOBASE!K185*capacity!$L219/(capacity!$L$218+capacity!$L$219)</f>
        <v>64.678835576550952</v>
      </c>
      <c r="AB219" s="42">
        <f>capacity!T219+T219/gfcf_lifespan!C$11</f>
        <v>2.5871534230620381</v>
      </c>
      <c r="AC219" s="42">
        <f>MAX((U219-T219),0)/5+U219/gfcf_lifespan!D$11</f>
        <v>2.5871534230620381</v>
      </c>
      <c r="AD219" s="42">
        <f>MAX((V219-U219),0)/5+V219/gfcf_lifespan!E$11</f>
        <v>2.5871534230620381</v>
      </c>
      <c r="AE219" s="42">
        <f>MAX((W219-V219),0)/5+W219/gfcf_lifespan!F$11</f>
        <v>2.5871534230620381</v>
      </c>
      <c r="AF219" s="42">
        <f>MAX((X219-W219),0)/5+X219/gfcf_lifespan!G$11</f>
        <v>2.5871534230620381</v>
      </c>
      <c r="AG219" s="42">
        <f>MAX((Y219-X219),0)/5+Y219/gfcf_lifespan!H$11</f>
        <v>2.5871534230620381</v>
      </c>
      <c r="AH219" s="42">
        <f>MAX((Z219-Y219),0)/5+Z219/gfcf_lifespan!I$11</f>
        <v>2.5871534230620381</v>
      </c>
      <c r="AI219" s="42">
        <f>MAX((AA219-Z219),0)/5+AA219/gfcf_lifespan!J$11</f>
        <v>2.5871534230620381</v>
      </c>
    </row>
    <row r="220" spans="1:35" ht="15" customHeight="1" x14ac:dyDescent="0.25">
      <c r="A220" s="9" t="s">
        <v>10</v>
      </c>
      <c r="B220" s="9" t="s">
        <v>41</v>
      </c>
      <c r="C220" s="9" t="s">
        <v>42</v>
      </c>
      <c r="D220" s="42">
        <f>euref_generation_EXIOBASE!D186</f>
        <v>0</v>
      </c>
      <c r="E220" s="42">
        <f>euref_generation_EXIOBASE!E186</f>
        <v>0</v>
      </c>
      <c r="F220" s="42">
        <f>euref_generation_EXIOBASE!F186</f>
        <v>0</v>
      </c>
      <c r="G220" s="42">
        <f>euref_generation_EXIOBASE!G186</f>
        <v>0</v>
      </c>
      <c r="H220" s="42">
        <f>euref_generation_EXIOBASE!H186</f>
        <v>0</v>
      </c>
      <c r="I220" s="42">
        <f>euref_generation_EXIOBASE!I186</f>
        <v>0</v>
      </c>
      <c r="J220" s="42">
        <f>euref_generation_EXIOBASE!J186</f>
        <v>0</v>
      </c>
      <c r="K220" s="42">
        <f>euref_generation_EXIOBASE!K186</f>
        <v>0</v>
      </c>
      <c r="L220" s="42">
        <f>xdet2015_el!A220</f>
        <v>0</v>
      </c>
      <c r="M220" s="42">
        <f t="shared" si="27"/>
        <v>0</v>
      </c>
      <c r="N220" s="42">
        <f t="shared" si="28"/>
        <v>0</v>
      </c>
      <c r="O220" s="42">
        <f t="shared" si="29"/>
        <v>0</v>
      </c>
      <c r="P220" s="42">
        <f t="shared" si="30"/>
        <v>0</v>
      </c>
      <c r="Q220" s="42">
        <f t="shared" si="31"/>
        <v>0</v>
      </c>
      <c r="R220" s="42">
        <f t="shared" si="32"/>
        <v>0</v>
      </c>
      <c r="S220" s="42">
        <f t="shared" si="33"/>
        <v>0</v>
      </c>
      <c r="T220" s="42">
        <f>euref_capacity_EXIOBASE!D186</f>
        <v>0</v>
      </c>
      <c r="U220" s="42">
        <f>euref_capacity_EXIOBASE!E186</f>
        <v>0</v>
      </c>
      <c r="V220" s="42">
        <f>euref_capacity_EXIOBASE!F186</f>
        <v>0</v>
      </c>
      <c r="W220" s="42">
        <f>euref_capacity_EXIOBASE!G186</f>
        <v>0</v>
      </c>
      <c r="X220" s="42">
        <f>euref_capacity_EXIOBASE!H186</f>
        <v>0</v>
      </c>
      <c r="Y220" s="42">
        <f>euref_capacity_EXIOBASE!I186</f>
        <v>0</v>
      </c>
      <c r="Z220" s="42">
        <f>euref_capacity_EXIOBASE!J186</f>
        <v>0</v>
      </c>
      <c r="AA220" s="42">
        <f>euref_capacity_EXIOBASE!K186</f>
        <v>0</v>
      </c>
      <c r="AB220" s="42">
        <f>capacity!T220+T220/gfcf_lifespan!C$12</f>
        <v>0</v>
      </c>
      <c r="AC220" s="42">
        <f>MAX((U220-T220),0)/5+U220/gfcf_lifespan!D$12</f>
        <v>0</v>
      </c>
      <c r="AD220" s="42">
        <f>MAX((V220-U220),0)/5+V220/gfcf_lifespan!E$12</f>
        <v>0</v>
      </c>
      <c r="AE220" s="42">
        <f>MAX((W220-V220),0)/5+W220/gfcf_lifespan!F$12</f>
        <v>0</v>
      </c>
      <c r="AF220" s="42">
        <f>MAX((X220-W220),0)/5+X220/gfcf_lifespan!G$12</f>
        <v>0</v>
      </c>
      <c r="AG220" s="42">
        <f>MAX((Y220-X220),0)/5+Y220/gfcf_lifespan!H$12</f>
        <v>0</v>
      </c>
      <c r="AH220" s="42">
        <f>MAX((Z220-Y220),0)/5+Z220/gfcf_lifespan!I$12</f>
        <v>0</v>
      </c>
      <c r="AI220" s="42">
        <f>MAX((AA220-Z220),0)/5+AA220/gfcf_lifespan!J$12</f>
        <v>0</v>
      </c>
    </row>
    <row r="221" spans="1:35" ht="15" customHeight="1" x14ac:dyDescent="0.25">
      <c r="A221" s="9" t="s">
        <v>10</v>
      </c>
      <c r="B221" s="9" t="s">
        <v>43</v>
      </c>
      <c r="C221" s="9" t="s">
        <v>44</v>
      </c>
      <c r="D221" s="42">
        <f>euref_generation_EXIOBASE!D187</f>
        <v>0</v>
      </c>
      <c r="E221" s="42">
        <f>euref_generation_EXIOBASE!E187</f>
        <v>0</v>
      </c>
      <c r="F221" s="42">
        <f>euref_generation_EXIOBASE!F187</f>
        <v>0</v>
      </c>
      <c r="G221" s="42">
        <f>euref_generation_EXIOBASE!G187</f>
        <v>0</v>
      </c>
      <c r="H221" s="42">
        <f>euref_generation_EXIOBASE!H187</f>
        <v>0</v>
      </c>
      <c r="I221" s="42">
        <f>euref_generation_EXIOBASE!I187</f>
        <v>0</v>
      </c>
      <c r="J221" s="42">
        <f>euref_generation_EXIOBASE!J187</f>
        <v>0</v>
      </c>
      <c r="K221" s="42">
        <f>euref_generation_EXIOBASE!K187</f>
        <v>0</v>
      </c>
      <c r="L221" s="42">
        <f>xdet2015_el!A221</f>
        <v>0</v>
      </c>
      <c r="M221" s="42">
        <f t="shared" si="27"/>
        <v>0</v>
      </c>
      <c r="N221" s="42">
        <f t="shared" si="28"/>
        <v>0</v>
      </c>
      <c r="O221" s="42">
        <f t="shared" si="29"/>
        <v>0</v>
      </c>
      <c r="P221" s="42">
        <f t="shared" si="30"/>
        <v>0</v>
      </c>
      <c r="Q221" s="42">
        <f t="shared" si="31"/>
        <v>0</v>
      </c>
      <c r="R221" s="42">
        <f t="shared" si="32"/>
        <v>0</v>
      </c>
      <c r="S221" s="42">
        <f t="shared" si="33"/>
        <v>0</v>
      </c>
      <c r="T221" s="42">
        <f>euref_capacity_EXIOBASE!D187</f>
        <v>0</v>
      </c>
      <c r="U221" s="42">
        <f>euref_capacity_EXIOBASE!E187</f>
        <v>0</v>
      </c>
      <c r="V221" s="42">
        <f>euref_capacity_EXIOBASE!F187</f>
        <v>0</v>
      </c>
      <c r="W221" s="42">
        <f>euref_capacity_EXIOBASE!G187</f>
        <v>0</v>
      </c>
      <c r="X221" s="42">
        <f>euref_capacity_EXIOBASE!H187</f>
        <v>0</v>
      </c>
      <c r="Y221" s="42">
        <f>euref_capacity_EXIOBASE!I187</f>
        <v>0</v>
      </c>
      <c r="Z221" s="42">
        <f>euref_capacity_EXIOBASE!J187</f>
        <v>0</v>
      </c>
      <c r="AA221" s="42">
        <f>euref_capacity_EXIOBASE!K187</f>
        <v>0</v>
      </c>
      <c r="AB221" s="42">
        <f>capacity!T221+T221/gfcf_lifespan!C$13</f>
        <v>0</v>
      </c>
      <c r="AC221" s="42">
        <f>MAX((U221-T221),0)/5+U221/gfcf_lifespan!D$13</f>
        <v>0</v>
      </c>
      <c r="AD221" s="42">
        <f>MAX((V221-U221),0)/5+V221/gfcf_lifespan!E$13</f>
        <v>0</v>
      </c>
      <c r="AE221" s="42">
        <f>MAX((W221-V221),0)/5+W221/gfcf_lifespan!F$13</f>
        <v>0</v>
      </c>
      <c r="AF221" s="42">
        <f>MAX((X221-W221),0)/5+X221/gfcf_lifespan!G$13</f>
        <v>0</v>
      </c>
      <c r="AG221" s="42">
        <f>MAX((Y221-X221),0)/5+Y221/gfcf_lifespan!H$13</f>
        <v>0</v>
      </c>
      <c r="AH221" s="42">
        <f>MAX((Z221-Y221),0)/5+Z221/gfcf_lifespan!I$13</f>
        <v>0</v>
      </c>
      <c r="AI221" s="42">
        <f>MAX((AA221-Z221),0)/5+AA221/gfcf_lifespan!J$13</f>
        <v>0</v>
      </c>
    </row>
    <row r="222" spans="1:35" ht="15" customHeight="1" x14ac:dyDescent="0.25">
      <c r="A222" s="9" t="s">
        <v>10</v>
      </c>
      <c r="B222" s="9" t="s">
        <v>45</v>
      </c>
      <c r="C222" s="9" t="s">
        <v>46</v>
      </c>
      <c r="D222" s="42">
        <f>euref_generation_EXIOBASE!D188</f>
        <v>0</v>
      </c>
      <c r="E222" s="42">
        <f>euref_generation_EXIOBASE!E188</f>
        <v>0</v>
      </c>
      <c r="F222" s="42">
        <f>euref_generation_EXIOBASE!F188</f>
        <v>0</v>
      </c>
      <c r="G222" s="42">
        <f>euref_generation_EXIOBASE!G188</f>
        <v>0</v>
      </c>
      <c r="H222" s="42">
        <f>euref_generation_EXIOBASE!H188</f>
        <v>0</v>
      </c>
      <c r="I222" s="42">
        <f>euref_generation_EXIOBASE!I188</f>
        <v>0</v>
      </c>
      <c r="J222" s="42">
        <f>euref_generation_EXIOBASE!J188</f>
        <v>0</v>
      </c>
      <c r="K222" s="42">
        <f>euref_generation_EXIOBASE!K188</f>
        <v>0</v>
      </c>
      <c r="L222" s="42">
        <f>xdet2015_el!A222</f>
        <v>0</v>
      </c>
      <c r="M222" s="42">
        <f t="shared" si="27"/>
        <v>0</v>
      </c>
      <c r="N222" s="42">
        <f t="shared" si="28"/>
        <v>0</v>
      </c>
      <c r="O222" s="42">
        <f t="shared" si="29"/>
        <v>0</v>
      </c>
      <c r="P222" s="42">
        <f t="shared" si="30"/>
        <v>0</v>
      </c>
      <c r="Q222" s="42">
        <f t="shared" si="31"/>
        <v>0</v>
      </c>
      <c r="R222" s="42">
        <f t="shared" si="32"/>
        <v>0</v>
      </c>
      <c r="S222" s="42">
        <f t="shared" si="33"/>
        <v>0</v>
      </c>
      <c r="T222" s="42">
        <f>euref_capacity_EXIOBASE!D188</f>
        <v>0</v>
      </c>
      <c r="U222" s="42">
        <f>euref_capacity_EXIOBASE!E188</f>
        <v>0</v>
      </c>
      <c r="V222" s="42">
        <f>euref_capacity_EXIOBASE!F188</f>
        <v>0</v>
      </c>
      <c r="W222" s="42">
        <f>euref_capacity_EXIOBASE!G188</f>
        <v>0</v>
      </c>
      <c r="X222" s="42">
        <f>euref_capacity_EXIOBASE!H188</f>
        <v>0</v>
      </c>
      <c r="Y222" s="42">
        <f>euref_capacity_EXIOBASE!I188</f>
        <v>0</v>
      </c>
      <c r="Z222" s="42">
        <f>euref_capacity_EXIOBASE!J188</f>
        <v>0</v>
      </c>
      <c r="AA222" s="42">
        <f>euref_capacity_EXIOBASE!K188</f>
        <v>0</v>
      </c>
      <c r="AB222" s="42">
        <f>capacity!T222+T222/gfcf_lifespan!C$14</f>
        <v>0</v>
      </c>
      <c r="AC222" s="42">
        <f>MAX((U222-T222),0)/5+U222/gfcf_lifespan!D$14</f>
        <v>0</v>
      </c>
      <c r="AD222" s="42">
        <f>MAX((V222-U222),0)/5+V222/gfcf_lifespan!E$14</f>
        <v>0</v>
      </c>
      <c r="AE222" s="42">
        <f>MAX((W222-V222),0)/5+W222/gfcf_lifespan!F$14</f>
        <v>0</v>
      </c>
      <c r="AF222" s="42">
        <f>MAX((X222-W222),0)/5+X222/gfcf_lifespan!G$14</f>
        <v>0</v>
      </c>
      <c r="AG222" s="42">
        <f>MAX((Y222-X222),0)/5+Y222/gfcf_lifespan!H$14</f>
        <v>0</v>
      </c>
      <c r="AH222" s="42">
        <f>MAX((Z222-Y222),0)/5+Z222/gfcf_lifespan!I$14</f>
        <v>0</v>
      </c>
      <c r="AI222" s="42">
        <f>MAX((AA222-Z222),0)/5+AA222/gfcf_lifespan!J$14</f>
        <v>0</v>
      </c>
    </row>
    <row r="223" spans="1:35" ht="15" customHeight="1" x14ac:dyDescent="0.25">
      <c r="A223" s="9" t="s">
        <v>9</v>
      </c>
      <c r="B223" s="9" t="s">
        <v>29</v>
      </c>
      <c r="C223" s="9" t="s">
        <v>30</v>
      </c>
      <c r="D223" s="42">
        <f>euref_generation_EXIOBASE!D189</f>
        <v>0</v>
      </c>
      <c r="E223" s="42">
        <f>euref_generation_EXIOBASE!E189</f>
        <v>0</v>
      </c>
      <c r="F223" s="42">
        <f>euref_generation_EXIOBASE!F189</f>
        <v>0</v>
      </c>
      <c r="G223" s="42">
        <f>euref_generation_EXIOBASE!G189</f>
        <v>0</v>
      </c>
      <c r="H223" s="42">
        <f>euref_generation_EXIOBASE!H189</f>
        <v>0</v>
      </c>
      <c r="I223" s="42">
        <f>euref_generation_EXIOBASE!I189</f>
        <v>0</v>
      </c>
      <c r="J223" s="42">
        <f>euref_generation_EXIOBASE!J189</f>
        <v>0</v>
      </c>
      <c r="K223" s="42">
        <f>euref_generation_EXIOBASE!K189</f>
        <v>0</v>
      </c>
      <c r="L223" s="42">
        <f>xdet2015_el!A223</f>
        <v>0</v>
      </c>
      <c r="M223" s="42">
        <f t="shared" si="27"/>
        <v>0</v>
      </c>
      <c r="N223" s="42">
        <f t="shared" si="28"/>
        <v>0</v>
      </c>
      <c r="O223" s="42">
        <f t="shared" si="29"/>
        <v>0</v>
      </c>
      <c r="P223" s="42">
        <f t="shared" si="30"/>
        <v>0</v>
      </c>
      <c r="Q223" s="42">
        <f t="shared" si="31"/>
        <v>0</v>
      </c>
      <c r="R223" s="42">
        <f t="shared" si="32"/>
        <v>0</v>
      </c>
      <c r="S223" s="42">
        <f t="shared" si="33"/>
        <v>0</v>
      </c>
      <c r="T223" s="42">
        <f>euref_capacity_EXIOBASE!D189</f>
        <v>0</v>
      </c>
      <c r="U223" s="42">
        <f>euref_capacity_EXIOBASE!E189</f>
        <v>0</v>
      </c>
      <c r="V223" s="42">
        <f>euref_capacity_EXIOBASE!F189</f>
        <v>0</v>
      </c>
      <c r="W223" s="42">
        <f>euref_capacity_EXIOBASE!G189</f>
        <v>0</v>
      </c>
      <c r="X223" s="42">
        <f>euref_capacity_EXIOBASE!H189</f>
        <v>0</v>
      </c>
      <c r="Y223" s="42">
        <f>euref_capacity_EXIOBASE!I189</f>
        <v>0</v>
      </c>
      <c r="Z223" s="42">
        <f>euref_capacity_EXIOBASE!J189</f>
        <v>1.4824372030532547E-4</v>
      </c>
      <c r="AA223" s="42">
        <f>euref_capacity_EXIOBASE!K189</f>
        <v>1.6358452191528872E-4</v>
      </c>
      <c r="AB223" s="42">
        <f>capacity!T223+T223/gfcf_lifespan!C$2</f>
        <v>0</v>
      </c>
      <c r="AC223" s="42">
        <f>MAX((U223-T223),0)/5+U223/gfcf_lifespan!D$2</f>
        <v>0</v>
      </c>
      <c r="AD223" s="42">
        <f>MAX((V223-U223),0)/5+V223/gfcf_lifespan!E$2</f>
        <v>0</v>
      </c>
      <c r="AE223" s="42">
        <f>MAX((W223-V223),0)/5+W223/gfcf_lifespan!F$2</f>
        <v>0</v>
      </c>
      <c r="AF223" s="42">
        <f>MAX((X223-W223),0)/5+X223/gfcf_lifespan!G$2</f>
        <v>0</v>
      </c>
      <c r="AG223" s="42">
        <f>MAX((Y223-X223),0)/5+Y223/gfcf_lifespan!H$2</f>
        <v>0</v>
      </c>
      <c r="AH223" s="42">
        <f>MAX((Z223-Y223),0)/5+Z223/gfcf_lifespan!I$2</f>
        <v>3.335483706869823E-5</v>
      </c>
      <c r="AI223" s="42">
        <f>MAX((AA223-Z223),0)/5+AA223/gfcf_lifespan!J$2</f>
        <v>7.1577733698748679E-6</v>
      </c>
    </row>
    <row r="224" spans="1:35" ht="15" customHeight="1" x14ac:dyDescent="0.25">
      <c r="A224" s="9" t="s">
        <v>9</v>
      </c>
      <c r="B224" s="9" t="s">
        <v>31</v>
      </c>
      <c r="C224" s="9" t="s">
        <v>32</v>
      </c>
      <c r="D224" s="42">
        <f>euref_generation_EXIOBASE!D190</f>
        <v>2303.7019633071513</v>
      </c>
      <c r="E224" s="42">
        <f>euref_generation_EXIOBASE!E190</f>
        <v>2229.9590542723554</v>
      </c>
      <c r="F224" s="42">
        <f>euref_generation_EXIOBASE!F190</f>
        <v>2856.8656788813487</v>
      </c>
      <c r="G224" s="42">
        <f>euref_generation_EXIOBASE!G190</f>
        <v>3503.230377537162</v>
      </c>
      <c r="H224" s="42">
        <f>euref_generation_EXIOBASE!H190</f>
        <v>5158.3000753522438</v>
      </c>
      <c r="I224" s="42">
        <f>euref_generation_EXIOBASE!I190</f>
        <v>6747.066963898963</v>
      </c>
      <c r="J224" s="42">
        <f>euref_generation_EXIOBASE!J190</f>
        <v>8223.4869736241671</v>
      </c>
      <c r="K224" s="42">
        <f>euref_generation_EXIOBASE!K190</f>
        <v>7227.4498611154759</v>
      </c>
      <c r="L224" s="42">
        <f>xdet2015_el!A224</f>
        <v>390.547578395649</v>
      </c>
      <c r="M224" s="42">
        <f t="shared" si="27"/>
        <v>378.04591151073424</v>
      </c>
      <c r="N224" s="42">
        <f t="shared" si="28"/>
        <v>484.32565950806162</v>
      </c>
      <c r="O224" s="42">
        <f t="shared" si="29"/>
        <v>593.90414311453856</v>
      </c>
      <c r="P224" s="42">
        <f t="shared" si="30"/>
        <v>874.48881632884741</v>
      </c>
      <c r="Q224" s="42">
        <f t="shared" si="31"/>
        <v>1143.833145951395</v>
      </c>
      <c r="R224" s="42">
        <f t="shared" si="32"/>
        <v>1394.1312611925198</v>
      </c>
      <c r="S224" s="42">
        <f t="shared" si="33"/>
        <v>1225.2726638225618</v>
      </c>
      <c r="T224" s="42">
        <f>euref_capacity_EXIOBASE!D190</f>
        <v>468.97680000000003</v>
      </c>
      <c r="U224" s="42">
        <f>euref_capacity_EXIOBASE!E190</f>
        <v>468.97680000000003</v>
      </c>
      <c r="V224" s="42">
        <f>euref_capacity_EXIOBASE!F190</f>
        <v>457.33679999999998</v>
      </c>
      <c r="W224" s="42">
        <f>euref_capacity_EXIOBASE!G190</f>
        <v>682.2278</v>
      </c>
      <c r="X224" s="42">
        <f>euref_capacity_EXIOBASE!H190</f>
        <v>782.50066000000004</v>
      </c>
      <c r="Y224" s="42">
        <f>euref_capacity_EXIOBASE!I190</f>
        <v>1014.5827599999999</v>
      </c>
      <c r="Z224" s="42">
        <f>euref_capacity_EXIOBASE!J190</f>
        <v>1244.3066100000001</v>
      </c>
      <c r="AA224" s="42">
        <f>euref_capacity_EXIOBASE!K190</f>
        <v>1244.3066100000001</v>
      </c>
      <c r="AB224" s="42">
        <f>capacity!T224+T224/gfcf_lifespan!C$3</f>
        <v>15.632560000000002</v>
      </c>
      <c r="AC224" s="42">
        <f>MAX((U224-T224),0)/5+U224/gfcf_lifespan!D$3</f>
        <v>15.632560000000002</v>
      </c>
      <c r="AD224" s="42">
        <f>MAX((V224-U224),0)/5+V224/gfcf_lifespan!E$3</f>
        <v>15.24456</v>
      </c>
      <c r="AE224" s="42">
        <f>MAX((W224-V224),0)/5+W224/gfcf_lifespan!F$3</f>
        <v>67.719126666666668</v>
      </c>
      <c r="AF224" s="42">
        <f>MAX((X224-W224),0)/5+X224/gfcf_lifespan!G$3</f>
        <v>46.137927333333337</v>
      </c>
      <c r="AG224" s="42">
        <f>MAX((Y224-X224),0)/5+Y224/gfcf_lifespan!H$3</f>
        <v>80.235845333333302</v>
      </c>
      <c r="AH224" s="42">
        <f>MAX((Z224-Y224),0)/5+Z224/gfcf_lifespan!I$3</f>
        <v>87.421657000000039</v>
      </c>
      <c r="AI224" s="42">
        <f>MAX((AA224-Z224),0)/5+AA224/gfcf_lifespan!J$3</f>
        <v>41.476887000000005</v>
      </c>
    </row>
    <row r="225" spans="1:35" ht="15" customHeight="1" x14ac:dyDescent="0.25">
      <c r="A225" s="9" t="s">
        <v>9</v>
      </c>
      <c r="B225" s="9" t="s">
        <v>33</v>
      </c>
      <c r="C225" s="9" t="s">
        <v>34</v>
      </c>
      <c r="D225" s="42">
        <f>euref_generation_EXIOBASE!D191</f>
        <v>0</v>
      </c>
      <c r="E225" s="42">
        <f>euref_generation_EXIOBASE!E191</f>
        <v>0</v>
      </c>
      <c r="F225" s="42">
        <f>euref_generation_EXIOBASE!F191</f>
        <v>0</v>
      </c>
      <c r="G225" s="42">
        <f>euref_generation_EXIOBASE!G191</f>
        <v>0</v>
      </c>
      <c r="H225" s="42">
        <f>euref_generation_EXIOBASE!H191</f>
        <v>0</v>
      </c>
      <c r="I225" s="42">
        <f>euref_generation_EXIOBASE!I191</f>
        <v>0</v>
      </c>
      <c r="J225" s="42">
        <f>euref_generation_EXIOBASE!J191</f>
        <v>0</v>
      </c>
      <c r="K225" s="42">
        <f>euref_generation_EXIOBASE!K191</f>
        <v>0</v>
      </c>
      <c r="L225" s="42">
        <f>xdet2015_el!A225</f>
        <v>0</v>
      </c>
      <c r="M225" s="42">
        <f t="shared" si="27"/>
        <v>0</v>
      </c>
      <c r="N225" s="42">
        <f t="shared" si="28"/>
        <v>0</v>
      </c>
      <c r="O225" s="42">
        <f t="shared" si="29"/>
        <v>0</v>
      </c>
      <c r="P225" s="42">
        <f t="shared" si="30"/>
        <v>0</v>
      </c>
      <c r="Q225" s="42">
        <f t="shared" si="31"/>
        <v>0</v>
      </c>
      <c r="R225" s="42">
        <f t="shared" si="32"/>
        <v>0</v>
      </c>
      <c r="S225" s="42">
        <f t="shared" si="33"/>
        <v>0</v>
      </c>
      <c r="T225" s="42">
        <f>euref_capacity_EXIOBASE!D191</f>
        <v>0</v>
      </c>
      <c r="U225" s="42">
        <f>euref_capacity_EXIOBASE!E191</f>
        <v>0</v>
      </c>
      <c r="V225" s="42">
        <f>euref_capacity_EXIOBASE!F191</f>
        <v>0</v>
      </c>
      <c r="W225" s="42">
        <f>euref_capacity_EXIOBASE!G191</f>
        <v>0</v>
      </c>
      <c r="X225" s="42">
        <f>euref_capacity_EXIOBASE!H191</f>
        <v>0</v>
      </c>
      <c r="Y225" s="42">
        <f>euref_capacity_EXIOBASE!I191</f>
        <v>0</v>
      </c>
      <c r="Z225" s="42">
        <f>euref_capacity_EXIOBASE!J191</f>
        <v>0</v>
      </c>
      <c r="AA225" s="42">
        <f>euref_capacity_EXIOBASE!K191</f>
        <v>0</v>
      </c>
      <c r="AB225" s="42">
        <f>capacity!T225+T225/gfcf_lifespan!C$4</f>
        <v>0</v>
      </c>
      <c r="AC225" s="42">
        <f>MAX((U225-T225),0)/5+U225/gfcf_lifespan!D$4</f>
        <v>0</v>
      </c>
      <c r="AD225" s="42">
        <f>MAX((V225-U225),0)/5+V225/gfcf_lifespan!E$4</f>
        <v>0</v>
      </c>
      <c r="AE225" s="42">
        <f>MAX((W225-V225),0)/5+W225/gfcf_lifespan!F$4</f>
        <v>0</v>
      </c>
      <c r="AF225" s="42">
        <f>MAX((X225-W225),0)/5+X225/gfcf_lifespan!G$4</f>
        <v>0</v>
      </c>
      <c r="AG225" s="42">
        <f>MAX((Y225-X225),0)/5+Y225/gfcf_lifespan!H$4</f>
        <v>0</v>
      </c>
      <c r="AH225" s="42">
        <f>MAX((Z225-Y225),0)/5+Z225/gfcf_lifespan!I$4</f>
        <v>0</v>
      </c>
      <c r="AI225" s="42">
        <f>MAX((AA225-Z225),0)/5+AA225/gfcf_lifespan!J$4</f>
        <v>0</v>
      </c>
    </row>
    <row r="226" spans="1:35" ht="15" customHeight="1" x14ac:dyDescent="0.25">
      <c r="A226" s="9" t="s">
        <v>9</v>
      </c>
      <c r="B226" s="9" t="s">
        <v>35</v>
      </c>
      <c r="C226" s="9" t="s">
        <v>36</v>
      </c>
      <c r="D226" s="42">
        <f>euref_generation_EXIOBASE!D192</f>
        <v>110.40654548663899</v>
      </c>
      <c r="E226" s="42">
        <f>euref_generation_EXIOBASE!E192</f>
        <v>145.74315370286416</v>
      </c>
      <c r="F226" s="42">
        <f>euref_generation_EXIOBASE!F192</f>
        <v>145.74315370286413</v>
      </c>
      <c r="G226" s="42">
        <f>euref_generation_EXIOBASE!G192</f>
        <v>145.74315370286413</v>
      </c>
      <c r="H226" s="42">
        <f>euref_generation_EXIOBASE!H192</f>
        <v>145.74315370286413</v>
      </c>
      <c r="I226" s="42">
        <f>euref_generation_EXIOBASE!I192</f>
        <v>145.74315370286413</v>
      </c>
      <c r="J226" s="42">
        <f>euref_generation_EXIOBASE!J192</f>
        <v>155.38041048910739</v>
      </c>
      <c r="K226" s="42">
        <f>euref_generation_EXIOBASE!K192</f>
        <v>159.87711480657737</v>
      </c>
      <c r="L226" s="42">
        <f>xdet2015_el!A226</f>
        <v>9.56100747435333</v>
      </c>
      <c r="M226" s="42">
        <f t="shared" si="27"/>
        <v>12.62109393738382</v>
      </c>
      <c r="N226" s="42">
        <f t="shared" si="28"/>
        <v>12.621093937383819</v>
      </c>
      <c r="O226" s="42">
        <f t="shared" si="29"/>
        <v>12.621093937383819</v>
      </c>
      <c r="P226" s="42">
        <f t="shared" si="30"/>
        <v>12.621093937383819</v>
      </c>
      <c r="Q226" s="42">
        <f t="shared" si="31"/>
        <v>12.621093937383819</v>
      </c>
      <c r="R226" s="42">
        <f t="shared" si="32"/>
        <v>13.455662972755773</v>
      </c>
      <c r="S226" s="42">
        <f t="shared" si="33"/>
        <v>13.84506944679938</v>
      </c>
      <c r="T226" s="42">
        <f>euref_capacity_EXIOBASE!D192</f>
        <v>34</v>
      </c>
      <c r="U226" s="42">
        <f>euref_capacity_EXIOBASE!E192</f>
        <v>45</v>
      </c>
      <c r="V226" s="42">
        <f>euref_capacity_EXIOBASE!F192</f>
        <v>45</v>
      </c>
      <c r="W226" s="42">
        <f>euref_capacity_EXIOBASE!G192</f>
        <v>45</v>
      </c>
      <c r="X226" s="42">
        <f>euref_capacity_EXIOBASE!H192</f>
        <v>45</v>
      </c>
      <c r="Y226" s="42">
        <f>euref_capacity_EXIOBASE!I192</f>
        <v>45</v>
      </c>
      <c r="Z226" s="42">
        <f>euref_capacity_EXIOBASE!J192</f>
        <v>48</v>
      </c>
      <c r="AA226" s="42">
        <f>euref_capacity_EXIOBASE!K192</f>
        <v>49</v>
      </c>
      <c r="AB226" s="42">
        <f>capacity!T226+T226/gfcf_lifespan!C$5</f>
        <v>0.56666666666666665</v>
      </c>
      <c r="AC226" s="42">
        <f>MAX((U226-T226),0)/5+U226/gfcf_lifespan!D$5</f>
        <v>2.95</v>
      </c>
      <c r="AD226" s="42">
        <f>MAX((V226-U226),0)/5+V226/gfcf_lifespan!E$5</f>
        <v>0.75</v>
      </c>
      <c r="AE226" s="42">
        <f>MAX((W226-V226),0)/5+W226/gfcf_lifespan!F$5</f>
        <v>0.75</v>
      </c>
      <c r="AF226" s="42">
        <f>MAX((X226-W226),0)/5+X226/gfcf_lifespan!G$5</f>
        <v>0.75</v>
      </c>
      <c r="AG226" s="42">
        <f>MAX((Y226-X226),0)/5+Y226/gfcf_lifespan!H$5</f>
        <v>0.75</v>
      </c>
      <c r="AH226" s="42">
        <f>MAX((Z226-Y226),0)/5+Z226/gfcf_lifespan!I$5</f>
        <v>1.4</v>
      </c>
      <c r="AI226" s="42">
        <f>MAX((AA226-Z226),0)/5+AA226/gfcf_lifespan!J$5</f>
        <v>1.0166666666666666</v>
      </c>
    </row>
    <row r="227" spans="1:35" ht="15" customHeight="1" x14ac:dyDescent="0.25">
      <c r="A227" s="9" t="s">
        <v>9</v>
      </c>
      <c r="B227" s="9" t="s">
        <v>79</v>
      </c>
      <c r="C227" s="9" t="s">
        <v>83</v>
      </c>
      <c r="D227" s="42">
        <f>euref_generation_EXIOBASE!D193*generation!$L227/(generation!$L$227+generation!$L$228)</f>
        <v>77.772228654509291</v>
      </c>
      <c r="E227" s="42">
        <f>euref_generation_EXIOBASE!E193*generation!$L227/(generation!$L$227+generation!$L$228)</f>
        <v>500.90754116441519</v>
      </c>
      <c r="F227" s="42">
        <f>euref_generation_EXIOBASE!F193*generation!$L227/(generation!$L$227+generation!$L$228)</f>
        <v>491.0961760299291</v>
      </c>
      <c r="G227" s="42">
        <f>euref_generation_EXIOBASE!G193*generation!$L227/(generation!$L$227+generation!$L$228)</f>
        <v>512.08331178742537</v>
      </c>
      <c r="H227" s="42">
        <f>euref_generation_EXIOBASE!H193*generation!$L227/(generation!$L$227+generation!$L$228)</f>
        <v>514.95622117001017</v>
      </c>
      <c r="I227" s="42">
        <f>euref_generation_EXIOBASE!I193*generation!$L227/(generation!$L$227+generation!$L$228)</f>
        <v>522.94923023724618</v>
      </c>
      <c r="J227" s="42">
        <f>euref_generation_EXIOBASE!J193*generation!$L227/(generation!$L$227+generation!$L$228)</f>
        <v>662.55971571009638</v>
      </c>
      <c r="K227" s="42">
        <f>euref_generation_EXIOBASE!K193*generation!$L227/(generation!$L$227+generation!$L$228)</f>
        <v>989.53985732196998</v>
      </c>
      <c r="L227" s="42">
        <f>xdet2015_el!A227</f>
        <v>12.121465922336</v>
      </c>
      <c r="M227" s="42">
        <f t="shared" si="27"/>
        <v>78.070717472149127</v>
      </c>
      <c r="N227" s="42">
        <f t="shared" si="28"/>
        <v>76.541532438020965</v>
      </c>
      <c r="O227" s="42">
        <f t="shared" si="29"/>
        <v>79.812556752137496</v>
      </c>
      <c r="P227" s="42">
        <f t="shared" si="30"/>
        <v>80.260324210797592</v>
      </c>
      <c r="Q227" s="42">
        <f t="shared" si="31"/>
        <v>81.506102925148568</v>
      </c>
      <c r="R227" s="42">
        <f t="shared" si="32"/>
        <v>103.26558920112555</v>
      </c>
      <c r="S227" s="42">
        <f t="shared" si="33"/>
        <v>154.22823631049471</v>
      </c>
      <c r="T227" s="42">
        <f>euref_capacity_EXIOBASE!D193*capacity!$L227/(capacity!$L$227+capacity!$L$228)</f>
        <v>58.3</v>
      </c>
      <c r="U227" s="42">
        <f>euref_capacity_EXIOBASE!E193*capacity!$L227/(capacity!$L$227+capacity!$L$228)</f>
        <v>301.92750000000012</v>
      </c>
      <c r="V227" s="42">
        <f>euref_capacity_EXIOBASE!F193*capacity!$L227/(capacity!$L$227+capacity!$L$228)</f>
        <v>287.92750000000012</v>
      </c>
      <c r="W227" s="42">
        <f>euref_capacity_EXIOBASE!G193*capacity!$L227/(capacity!$L$227+capacity!$L$228)</f>
        <v>301.92750000000012</v>
      </c>
      <c r="X227" s="42">
        <f>euref_capacity_EXIOBASE!H193*capacity!$L227/(capacity!$L$227+capacity!$L$228)</f>
        <v>301.92750000000018</v>
      </c>
      <c r="Y227" s="42">
        <f>euref_capacity_EXIOBASE!I193*capacity!$L227/(capacity!$L$227+capacity!$L$228)</f>
        <v>305.04894358462457</v>
      </c>
      <c r="Z227" s="42">
        <f>euref_capacity_EXIOBASE!J193*capacity!$L227/(capacity!$L$227+capacity!$L$228)</f>
        <v>370.64750000000015</v>
      </c>
      <c r="AA227" s="42">
        <f>euref_capacity_EXIOBASE!K193*capacity!$L227/(capacity!$L$227+capacity!$L$228)</f>
        <v>484.82729959562113</v>
      </c>
      <c r="AB227" s="42">
        <f>capacity!T227+T227/gfcf_lifespan!C$6</f>
        <v>8.3669999999999973</v>
      </c>
      <c r="AC227" s="42">
        <f>MAX((U227-T227),0)/5+U227/gfcf_lifespan!D$6</f>
        <v>62.449477272727307</v>
      </c>
      <c r="AD227" s="42">
        <f>MAX((V227-U227),0)/5+V227/gfcf_lifespan!E$6</f>
        <v>12.252234042553196</v>
      </c>
      <c r="AE227" s="42">
        <f>MAX((W227-V227),0)/5+W227/gfcf_lifespan!F$6</f>
        <v>14.877100000000006</v>
      </c>
      <c r="AF227" s="42">
        <f>MAX((X227-W227),0)/5+X227/gfcf_lifespan!G$6</f>
        <v>12.077100000000017</v>
      </c>
      <c r="AG227" s="42">
        <f>MAX((Y227-X227),0)/5+Y227/gfcf_lifespan!H$6</f>
        <v>12.826246460309859</v>
      </c>
      <c r="AH227" s="42">
        <f>MAX((Z227-Y227),0)/5+Z227/gfcf_lifespan!I$6</f>
        <v>27.945611283075124</v>
      </c>
      <c r="AI227" s="42">
        <f>MAX((AA227-Z227),0)/5+AA227/gfcf_lifespan!J$6</f>
        <v>42.229051902949038</v>
      </c>
    </row>
    <row r="228" spans="1:35" ht="15" customHeight="1" x14ac:dyDescent="0.25">
      <c r="A228" s="9" t="s">
        <v>9</v>
      </c>
      <c r="B228" s="9" t="s">
        <v>78</v>
      </c>
      <c r="C228" s="9" t="s">
        <v>84</v>
      </c>
      <c r="D228" s="42">
        <f>euref_generation_EXIOBASE!D193*generation!$L228/(generation!$L$227+generation!$L$228)</f>
        <v>0</v>
      </c>
      <c r="E228" s="42">
        <f>euref_generation_EXIOBASE!E193*generation!$L228/(generation!$L$227+generation!$L$228)</f>
        <v>0</v>
      </c>
      <c r="F228" s="42">
        <f>euref_generation_EXIOBASE!F193*generation!$L228/(generation!$L$227+generation!$L$228)</f>
        <v>0</v>
      </c>
      <c r="G228" s="42">
        <f>euref_generation_EXIOBASE!G193*generation!$L228/(generation!$L$227+generation!$L$228)</f>
        <v>0</v>
      </c>
      <c r="H228" s="42">
        <f>euref_generation_EXIOBASE!H193*generation!$L228/(generation!$L$227+generation!$L$228)</f>
        <v>0</v>
      </c>
      <c r="I228" s="42">
        <f>euref_generation_EXIOBASE!I193*generation!$L228/(generation!$L$227+generation!$L$228)</f>
        <v>0</v>
      </c>
      <c r="J228" s="42">
        <f>euref_generation_EXIOBASE!J193*generation!$L228/(generation!$L$227+generation!$L$228)</f>
        <v>0</v>
      </c>
      <c r="K228" s="42">
        <f>euref_generation_EXIOBASE!K193*generation!$L228/(generation!$L$227+generation!$L$228)</f>
        <v>0</v>
      </c>
      <c r="L228" s="42">
        <f>xdet2015_el!A228</f>
        <v>0</v>
      </c>
      <c r="M228" s="42">
        <f t="shared" si="27"/>
        <v>0</v>
      </c>
      <c r="N228" s="42">
        <f t="shared" si="28"/>
        <v>0</v>
      </c>
      <c r="O228" s="42">
        <f t="shared" si="29"/>
        <v>0</v>
      </c>
      <c r="P228" s="42">
        <f t="shared" si="30"/>
        <v>0</v>
      </c>
      <c r="Q228" s="42">
        <f t="shared" si="31"/>
        <v>0</v>
      </c>
      <c r="R228" s="42">
        <f t="shared" si="32"/>
        <v>0</v>
      </c>
      <c r="S228" s="42">
        <f t="shared" si="33"/>
        <v>0</v>
      </c>
      <c r="T228" s="42">
        <f>euref_capacity_EXIOBASE!D193*capacity!$L228/(capacity!$L$227+capacity!$L$228)</f>
        <v>0</v>
      </c>
      <c r="U228" s="42">
        <f>euref_capacity_EXIOBASE!E193*capacity!$L228/(capacity!$L$227+capacity!$L$228)</f>
        <v>0</v>
      </c>
      <c r="V228" s="42">
        <f>euref_capacity_EXIOBASE!F193*capacity!$L228/(capacity!$L$227+capacity!$L$228)</f>
        <v>0</v>
      </c>
      <c r="W228" s="42">
        <f>euref_capacity_EXIOBASE!G193*capacity!$L228/(capacity!$L$227+capacity!$L$228)</f>
        <v>0</v>
      </c>
      <c r="X228" s="42">
        <f>euref_capacity_EXIOBASE!H193*capacity!$L228/(capacity!$L$227+capacity!$L$228)</f>
        <v>0</v>
      </c>
      <c r="Y228" s="42">
        <f>euref_capacity_EXIOBASE!I193*capacity!$L228/(capacity!$L$227+capacity!$L$228)</f>
        <v>0</v>
      </c>
      <c r="Z228" s="42">
        <f>euref_capacity_EXIOBASE!J193*capacity!$L228/(capacity!$L$227+capacity!$L$228)</f>
        <v>0</v>
      </c>
      <c r="AA228" s="42">
        <f>euref_capacity_EXIOBASE!K193*capacity!$L228/(capacity!$L$227+capacity!$L$228)</f>
        <v>0</v>
      </c>
      <c r="AB228" s="42">
        <f>capacity!T228+T228/gfcf_lifespan!C$7</f>
        <v>0</v>
      </c>
      <c r="AC228" s="42">
        <f>MAX((U228-T228),0)/5+U228/gfcf_lifespan!D$7</f>
        <v>0</v>
      </c>
      <c r="AD228" s="42">
        <f>MAX((V228-U228),0)/5+V228/gfcf_lifespan!E$7</f>
        <v>0</v>
      </c>
      <c r="AE228" s="42">
        <f>MAX((W228-V228),0)/5+W228/gfcf_lifespan!F$7</f>
        <v>0</v>
      </c>
      <c r="AF228" s="42">
        <f>MAX((X228-W228),0)/5+X228/gfcf_lifespan!G$7</f>
        <v>0</v>
      </c>
      <c r="AG228" s="42">
        <f>MAX((Y228-X228),0)/5+Y228/gfcf_lifespan!H$7</f>
        <v>0</v>
      </c>
      <c r="AH228" s="42">
        <f>MAX((Z228-Y228),0)/5+Z228/gfcf_lifespan!I$7</f>
        <v>0</v>
      </c>
      <c r="AI228" s="42">
        <f>MAX((AA228-Z228),0)/5+AA228/gfcf_lifespan!J$7</f>
        <v>0</v>
      </c>
    </row>
    <row r="229" spans="1:35" ht="15" customHeight="1" x14ac:dyDescent="0.25">
      <c r="A229" s="9" t="s">
        <v>9</v>
      </c>
      <c r="B229" s="9" t="s">
        <v>37</v>
      </c>
      <c r="C229" s="9" t="s">
        <v>38</v>
      </c>
      <c r="D229" s="42">
        <f>euref_generation_EXIOBASE!D194</f>
        <v>0</v>
      </c>
      <c r="E229" s="42">
        <f>euref_generation_EXIOBASE!E194</f>
        <v>2.886597938144329</v>
      </c>
      <c r="F229" s="42">
        <f>euref_generation_EXIOBASE!F194</f>
        <v>24.156852650832906</v>
      </c>
      <c r="G229" s="42">
        <f>euref_generation_EXIOBASE!G194</f>
        <v>24.15685265083291</v>
      </c>
      <c r="H229" s="42">
        <f>euref_generation_EXIOBASE!H194</f>
        <v>24.156852650832906</v>
      </c>
      <c r="I229" s="42">
        <f>euref_generation_EXIOBASE!I194</f>
        <v>24.156852650832903</v>
      </c>
      <c r="J229" s="42">
        <f>euref_generation_EXIOBASE!J194</f>
        <v>24.15685265083291</v>
      </c>
      <c r="K229" s="42">
        <f>euref_generation_EXIOBASE!K194</f>
        <v>0.83743755856220747</v>
      </c>
      <c r="L229" s="42">
        <f>xdet2015_el!A229</f>
        <v>2.8097339253206401</v>
      </c>
      <c r="M229" s="42">
        <f t="shared" si="27"/>
        <v>0</v>
      </c>
      <c r="N229" s="42">
        <f t="shared" si="28"/>
        <v>0</v>
      </c>
      <c r="O229" s="42">
        <f t="shared" si="29"/>
        <v>0</v>
      </c>
      <c r="P229" s="42">
        <f t="shared" si="30"/>
        <v>0</v>
      </c>
      <c r="Q229" s="42">
        <f t="shared" si="31"/>
        <v>0</v>
      </c>
      <c r="R229" s="42">
        <f t="shared" si="32"/>
        <v>0</v>
      </c>
      <c r="S229" s="42">
        <f t="shared" si="33"/>
        <v>0</v>
      </c>
      <c r="T229" s="42">
        <f>euref_capacity_EXIOBASE!D194</f>
        <v>1.2357800000000001</v>
      </c>
      <c r="U229" s="42">
        <f>euref_capacity_EXIOBASE!E194</f>
        <v>1.6091133333333334</v>
      </c>
      <c r="V229" s="42">
        <f>euref_capacity_EXIOBASE!F194</f>
        <v>4.3600662761743898</v>
      </c>
      <c r="W229" s="42">
        <f>euref_capacity_EXIOBASE!G194</f>
        <v>4.3600662761743898</v>
      </c>
      <c r="X229" s="42">
        <f>euref_capacity_EXIOBASE!H194</f>
        <v>4.0797362761743896</v>
      </c>
      <c r="Y229" s="42">
        <f>euref_capacity_EXIOBASE!I194</f>
        <v>3.3037362761743894</v>
      </c>
      <c r="Z229" s="42">
        <f>euref_capacity_EXIOBASE!J194</f>
        <v>3.1242862761743893</v>
      </c>
      <c r="AA229" s="42">
        <f>euref_capacity_EXIOBASE!K194</f>
        <v>3.1242862761743893</v>
      </c>
      <c r="AB229" s="42">
        <f>capacity!T229+T229/gfcf_lifespan!C$8</f>
        <v>3.5308000000000006E-2</v>
      </c>
      <c r="AC229" s="42">
        <f>MAX((U229-T229),0)/5+U229/gfcf_lifespan!D$8</f>
        <v>0.12064133333333332</v>
      </c>
      <c r="AD229" s="42">
        <f>MAX((V229-U229),0)/5+V229/gfcf_lifespan!E$8</f>
        <v>0.6747639107446225</v>
      </c>
      <c r="AE229" s="42">
        <f>MAX((W229-V229),0)/5+W229/gfcf_lifespan!F$8</f>
        <v>0.12457332217641114</v>
      </c>
      <c r="AF229" s="42">
        <f>MAX((X229-W229),0)/5+X229/gfcf_lifespan!G$8</f>
        <v>0.11656389360498257</v>
      </c>
      <c r="AG229" s="42">
        <f>MAX((Y229-X229),0)/5+Y229/gfcf_lifespan!H$8</f>
        <v>9.4392465033553988E-2</v>
      </c>
      <c r="AH229" s="42">
        <f>MAX((Z229-Y229),0)/5+Z229/gfcf_lifespan!I$8</f>
        <v>8.9265322176411116E-2</v>
      </c>
      <c r="AI229" s="42">
        <f>MAX((AA229-Z229),0)/5+AA229/gfcf_lifespan!J$8</f>
        <v>8.9265322176411116E-2</v>
      </c>
    </row>
    <row r="230" spans="1:35" ht="15" customHeight="1" x14ac:dyDescent="0.25">
      <c r="A230" s="9" t="s">
        <v>9</v>
      </c>
      <c r="B230" s="9" t="s">
        <v>39</v>
      </c>
      <c r="C230" s="9" t="s">
        <v>40</v>
      </c>
      <c r="D230" s="42">
        <f>euref_generation_EXIOBASE!D195</f>
        <v>157.53274827843455</v>
      </c>
      <c r="E230" s="42">
        <f>euref_generation_EXIOBASE!E195</f>
        <v>175.31215770066837</v>
      </c>
      <c r="F230" s="42">
        <f>euref_generation_EXIOBASE!F195</f>
        <v>197.68397621308878</v>
      </c>
      <c r="G230" s="42">
        <f>euref_generation_EXIOBASE!G195</f>
        <v>239.24498410743698</v>
      </c>
      <c r="H230" s="42">
        <f>euref_generation_EXIOBASE!H195</f>
        <v>223.36732634421898</v>
      </c>
      <c r="I230" s="42">
        <f>euref_generation_EXIOBASE!I195</f>
        <v>268.099615435808</v>
      </c>
      <c r="J230" s="42">
        <f>euref_generation_EXIOBASE!J195</f>
        <v>305.28077309781747</v>
      </c>
      <c r="K230" s="42">
        <f>euref_generation_EXIOBASE!K195</f>
        <v>328.20284958222248</v>
      </c>
      <c r="L230" s="42">
        <f>xdet2015_el!A230</f>
        <v>880.71933790500304</v>
      </c>
      <c r="M230" s="42">
        <f t="shared" si="27"/>
        <v>980.11879526110454</v>
      </c>
      <c r="N230" s="42">
        <f t="shared" si="28"/>
        <v>1105.193063331162</v>
      </c>
      <c r="O230" s="42">
        <f t="shared" si="29"/>
        <v>1337.5484545459408</v>
      </c>
      <c r="P230" s="42">
        <f t="shared" si="30"/>
        <v>1248.7811322874115</v>
      </c>
      <c r="Q230" s="42">
        <f t="shared" si="31"/>
        <v>1498.8662254649084</v>
      </c>
      <c r="R230" s="42">
        <f t="shared" si="32"/>
        <v>1706.7351601244413</v>
      </c>
      <c r="S230" s="42">
        <f t="shared" si="33"/>
        <v>1834.8857589387999</v>
      </c>
      <c r="T230" s="42">
        <f>euref_capacity_EXIOBASE!D195</f>
        <v>19.65635</v>
      </c>
      <c r="U230" s="42">
        <f>euref_capacity_EXIOBASE!E195</f>
        <v>33.896581046355045</v>
      </c>
      <c r="V230" s="42">
        <f>euref_capacity_EXIOBASE!F195</f>
        <v>34.812562940676052</v>
      </c>
      <c r="W230" s="42">
        <f>euref_capacity_EXIOBASE!G195</f>
        <v>34.842579801892086</v>
      </c>
      <c r="X230" s="42">
        <f>euref_capacity_EXIOBASE!H195</f>
        <v>34.254747492220623</v>
      </c>
      <c r="Y230" s="42">
        <f>euref_capacity_EXIOBASE!I195</f>
        <v>34.294717720716697</v>
      </c>
      <c r="Z230" s="42">
        <f>euref_capacity_EXIOBASE!J195</f>
        <v>30.176785298352172</v>
      </c>
      <c r="AA230" s="42">
        <f>euref_capacity_EXIOBASE!K195</f>
        <v>37.411628886085332</v>
      </c>
      <c r="AB230" s="42">
        <f>capacity!T230+T230/gfcf_lifespan!C$9</f>
        <v>2.4152539999999978</v>
      </c>
      <c r="AC230" s="42">
        <f>MAX((U230-T230),0)/5+U230/gfcf_lifespan!D$9</f>
        <v>4.2039094511252113</v>
      </c>
      <c r="AD230" s="42">
        <f>MAX((V230-U230),0)/5+V230/gfcf_lifespan!E$9</f>
        <v>1.5756988964912435</v>
      </c>
      <c r="AE230" s="42">
        <f>MAX((W230-V230),0)/5+W230/gfcf_lifespan!F$9</f>
        <v>1.3997065643188902</v>
      </c>
      <c r="AF230" s="42">
        <f>MAX((X230-W230),0)/5+X230/gfcf_lifespan!G$9</f>
        <v>1.3701898996888249</v>
      </c>
      <c r="AG230" s="42">
        <f>MAX((Y230-X230),0)/5+Y230/gfcf_lifespan!H$9</f>
        <v>1.3797827545278827</v>
      </c>
      <c r="AH230" s="42">
        <f>MAX((Z230-Y230),0)/5+Z230/gfcf_lifespan!I$9</f>
        <v>1.2070714119340868</v>
      </c>
      <c r="AI230" s="42">
        <f>MAX((AA230-Z230),0)/5+AA230/gfcf_lifespan!J$9</f>
        <v>2.9434338729900453</v>
      </c>
    </row>
    <row r="231" spans="1:35" ht="15" customHeight="1" x14ac:dyDescent="0.25">
      <c r="A231" s="9" t="s">
        <v>9</v>
      </c>
      <c r="B231" s="9" t="s">
        <v>80</v>
      </c>
      <c r="C231" s="9" t="s">
        <v>85</v>
      </c>
      <c r="D231" s="42">
        <f>euref_generation_EXIOBASE!D196*generation!$L231/(generation!$L$231+generation!$L$232)</f>
        <v>0</v>
      </c>
      <c r="E231" s="42">
        <f>euref_generation_EXIOBASE!E196*generation!$L231/(generation!$L$231+generation!$L$232)</f>
        <v>0</v>
      </c>
      <c r="F231" s="42">
        <f>euref_generation_EXIOBASE!F196*generation!$L231/(generation!$L$231+generation!$L$232)</f>
        <v>0</v>
      </c>
      <c r="G231" s="42">
        <f>euref_generation_EXIOBASE!G196*generation!$L231/(generation!$L$231+generation!$L$232)</f>
        <v>0</v>
      </c>
      <c r="H231" s="42">
        <f>euref_generation_EXIOBASE!H196*generation!$L231/(generation!$L$231+generation!$L$232)</f>
        <v>0</v>
      </c>
      <c r="I231" s="42">
        <f>euref_generation_EXIOBASE!I196*generation!$L231/(generation!$L$231+generation!$L$232)</f>
        <v>0</v>
      </c>
      <c r="J231" s="42">
        <f>euref_generation_EXIOBASE!J196*generation!$L231/(generation!$L$231+generation!$L$232)</f>
        <v>0</v>
      </c>
      <c r="K231" s="42">
        <f>euref_generation_EXIOBASE!K196*generation!$L231/(generation!$L$231+generation!$L$232)</f>
        <v>0</v>
      </c>
      <c r="L231" s="42">
        <f>xdet2015_el!A231</f>
        <v>0</v>
      </c>
      <c r="M231" s="42">
        <f t="shared" si="27"/>
        <v>0</v>
      </c>
      <c r="N231" s="42">
        <f t="shared" si="28"/>
        <v>0</v>
      </c>
      <c r="O231" s="42">
        <f t="shared" si="29"/>
        <v>0</v>
      </c>
      <c r="P231" s="42">
        <f t="shared" si="30"/>
        <v>0</v>
      </c>
      <c r="Q231" s="42">
        <f t="shared" si="31"/>
        <v>0</v>
      </c>
      <c r="R231" s="42">
        <f t="shared" si="32"/>
        <v>0</v>
      </c>
      <c r="S231" s="42">
        <f t="shared" si="33"/>
        <v>0</v>
      </c>
      <c r="T231" s="42">
        <f>euref_capacity_EXIOBASE!D196*capacity!$L231/(capacity!$L$231+capacity!$L$232)</f>
        <v>0</v>
      </c>
      <c r="U231" s="42">
        <f>euref_capacity_EXIOBASE!E196*capacity!$L231/(capacity!$L$231+capacity!$L$232)</f>
        <v>0</v>
      </c>
      <c r="V231" s="42">
        <f>euref_capacity_EXIOBASE!F196*capacity!$L231/(capacity!$L$231+capacity!$L$232)</f>
        <v>0</v>
      </c>
      <c r="W231" s="42">
        <f>euref_capacity_EXIOBASE!G196*capacity!$L231/(capacity!$L$231+capacity!$L$232)</f>
        <v>0</v>
      </c>
      <c r="X231" s="42">
        <f>euref_capacity_EXIOBASE!H196*capacity!$L231/(capacity!$L$231+capacity!$L$232)</f>
        <v>0</v>
      </c>
      <c r="Y231" s="42">
        <f>euref_capacity_EXIOBASE!I196*capacity!$L231/(capacity!$L$231+capacity!$L$232)</f>
        <v>0</v>
      </c>
      <c r="Z231" s="42">
        <f>euref_capacity_EXIOBASE!J196*capacity!$L231/(capacity!$L$231+capacity!$L$232)</f>
        <v>0</v>
      </c>
      <c r="AA231" s="42">
        <f>euref_capacity_EXIOBASE!K196*capacity!$L231/(capacity!$L$231+capacity!$L$232)</f>
        <v>0</v>
      </c>
      <c r="AB231" s="42">
        <f>capacity!T231+T231/gfcf_lifespan!C$10</f>
        <v>0</v>
      </c>
      <c r="AC231" s="42">
        <f>MAX((U231-T231),0)/5+U231/gfcf_lifespan!D$10</f>
        <v>0</v>
      </c>
      <c r="AD231" s="42">
        <f>MAX((V231-U231),0)/5+V231/gfcf_lifespan!E$10</f>
        <v>0</v>
      </c>
      <c r="AE231" s="42">
        <f>MAX((W231-V231),0)/5+W231/gfcf_lifespan!F$10</f>
        <v>0</v>
      </c>
      <c r="AF231" s="42">
        <f>MAX((X231-W231),0)/5+X231/gfcf_lifespan!G$10</f>
        <v>0</v>
      </c>
      <c r="AG231" s="42">
        <f>MAX((Y231-X231),0)/5+Y231/gfcf_lifespan!H$10</f>
        <v>0</v>
      </c>
      <c r="AH231" s="42">
        <f>MAX((Z231-Y231),0)/5+Z231/gfcf_lifespan!I$10</f>
        <v>0</v>
      </c>
      <c r="AI231" s="42">
        <f>MAX((AA231-Z231),0)/5+AA231/gfcf_lifespan!J$10</f>
        <v>0</v>
      </c>
    </row>
    <row r="232" spans="1:35" ht="15" customHeight="1" x14ac:dyDescent="0.25">
      <c r="A232" s="9" t="s">
        <v>9</v>
      </c>
      <c r="B232" s="9" t="s">
        <v>81</v>
      </c>
      <c r="C232" s="9" t="s">
        <v>86</v>
      </c>
      <c r="D232" s="42">
        <f>euref_generation_EXIOBASE!D196*generation!$L232/(generation!$L$231+generation!$L$232)</f>
        <v>112.19138755980894</v>
      </c>
      <c r="E232" s="42">
        <f>euref_generation_EXIOBASE!E196*generation!$L232/(generation!$L$231+generation!$L$232)</f>
        <v>121.42713150712919</v>
      </c>
      <c r="F232" s="42">
        <f>euref_generation_EXIOBASE!F196*generation!$L232/(generation!$L$231+generation!$L$232)</f>
        <v>121.42713150712919</v>
      </c>
      <c r="G232" s="42">
        <f>euref_generation_EXIOBASE!G196*generation!$L232/(generation!$L$231+generation!$L$232)</f>
        <v>122.04758318143641</v>
      </c>
      <c r="H232" s="42">
        <f>euref_generation_EXIOBASE!H196*generation!$L232/(generation!$L$231+generation!$L$232)</f>
        <v>122.20025609047831</v>
      </c>
      <c r="I232" s="42">
        <f>euref_generation_EXIOBASE!I196*generation!$L232/(generation!$L$231+generation!$L$232)</f>
        <v>125.40500404785512</v>
      </c>
      <c r="J232" s="42">
        <f>euref_generation_EXIOBASE!J196*generation!$L232/(generation!$L$231+generation!$L$232)</f>
        <v>149.16262518585359</v>
      </c>
      <c r="K232" s="42">
        <f>euref_generation_EXIOBASE!K196*generation!$L232/(generation!$L$231+generation!$L$232)</f>
        <v>154.03676353034331</v>
      </c>
      <c r="L232" s="42">
        <f>xdet2015_el!A232</f>
        <v>6.9728959684909402</v>
      </c>
      <c r="M232" s="42">
        <f t="shared" si="27"/>
        <v>7.5469140204733396</v>
      </c>
      <c r="N232" s="42">
        <f t="shared" si="28"/>
        <v>7.5469140204733396</v>
      </c>
      <c r="O232" s="42">
        <f t="shared" si="29"/>
        <v>7.5854762049022817</v>
      </c>
      <c r="P232" s="42">
        <f t="shared" si="30"/>
        <v>7.594965100040409</v>
      </c>
      <c r="Q232" s="42">
        <f t="shared" si="31"/>
        <v>7.7941459337751686</v>
      </c>
      <c r="R232" s="42">
        <f t="shared" si="32"/>
        <v>9.2707247002671327</v>
      </c>
      <c r="S232" s="42">
        <f t="shared" si="33"/>
        <v>9.5736611408565793</v>
      </c>
      <c r="T232" s="42">
        <f>euref_capacity_EXIOBASE!D196*capacity!$L232/(capacity!$L$231+capacity!$L$232)</f>
        <v>120</v>
      </c>
      <c r="U232" s="42">
        <f>euref_capacity_EXIOBASE!E196*capacity!$L232/(capacity!$L$231+capacity!$L$232)</f>
        <v>130.65213989563819</v>
      </c>
      <c r="V232" s="42">
        <f>euref_capacity_EXIOBASE!F196*capacity!$L232/(capacity!$L$231+capacity!$L$232)</f>
        <v>130.65213989563819</v>
      </c>
      <c r="W232" s="42">
        <f>euref_capacity_EXIOBASE!G196*capacity!$L232/(capacity!$L$231+capacity!$L$232)</f>
        <v>130.65213989563821</v>
      </c>
      <c r="X232" s="42">
        <f>euref_capacity_EXIOBASE!H196*capacity!$L232/(capacity!$L$231+capacity!$L$232)</f>
        <v>130.65213989563821</v>
      </c>
      <c r="Y232" s="42">
        <f>euref_capacity_EXIOBASE!I196*capacity!$L232/(capacity!$L$231+capacity!$L$232)</f>
        <v>130.65213989563819</v>
      </c>
      <c r="Z232" s="42">
        <f>euref_capacity_EXIOBASE!J196*capacity!$L232/(capacity!$L$231+capacity!$L$232)</f>
        <v>154.65213989563819</v>
      </c>
      <c r="AA232" s="42">
        <f>euref_capacity_EXIOBASE!K196*capacity!$L232/(capacity!$L$231+capacity!$L$232)</f>
        <v>159.65213989563821</v>
      </c>
      <c r="AB232" s="42">
        <f>capacity!T232+T232/gfcf_lifespan!C$11</f>
        <v>11.138999999999999</v>
      </c>
      <c r="AC232" s="42">
        <f>MAX((U232-T232),0)/5+U232/gfcf_lifespan!D$11</f>
        <v>7.3565135749531638</v>
      </c>
      <c r="AD232" s="42">
        <f>MAX((V232-U232),0)/5+V232/gfcf_lifespan!E$11</f>
        <v>5.226085595825527</v>
      </c>
      <c r="AE232" s="42">
        <f>MAX((W232-V232),0)/5+W232/gfcf_lifespan!F$11</f>
        <v>5.2260855958255341</v>
      </c>
      <c r="AF232" s="42">
        <f>MAX((X232-W232),0)/5+X232/gfcf_lifespan!G$11</f>
        <v>5.2260855958255288</v>
      </c>
      <c r="AG232" s="42">
        <f>MAX((Y232-X232),0)/5+Y232/gfcf_lifespan!H$11</f>
        <v>5.226085595825527</v>
      </c>
      <c r="AH232" s="42">
        <f>MAX((Z232-Y232),0)/5+Z232/gfcf_lifespan!I$11</f>
        <v>10.986085595825529</v>
      </c>
      <c r="AI232" s="42">
        <f>MAX((AA232-Z232),0)/5+AA232/gfcf_lifespan!J$11</f>
        <v>7.3860855958255343</v>
      </c>
    </row>
    <row r="233" spans="1:35" ht="15" customHeight="1" x14ac:dyDescent="0.25">
      <c r="A233" s="9" t="s">
        <v>9</v>
      </c>
      <c r="B233" s="9" t="s">
        <v>41</v>
      </c>
      <c r="C233" s="9" t="s">
        <v>42</v>
      </c>
      <c r="D233" s="42">
        <f>euref_generation_EXIOBASE!D197</f>
        <v>0</v>
      </c>
      <c r="E233" s="42">
        <f>euref_generation_EXIOBASE!E197</f>
        <v>0</v>
      </c>
      <c r="F233" s="42">
        <f>euref_generation_EXIOBASE!F197</f>
        <v>0</v>
      </c>
      <c r="G233" s="42">
        <f>euref_generation_EXIOBASE!G197</f>
        <v>0</v>
      </c>
      <c r="H233" s="42">
        <f>euref_generation_EXIOBASE!H197</f>
        <v>0</v>
      </c>
      <c r="I233" s="42">
        <f>euref_generation_EXIOBASE!I197</f>
        <v>0</v>
      </c>
      <c r="J233" s="42">
        <f>euref_generation_EXIOBASE!J197</f>
        <v>0</v>
      </c>
      <c r="K233" s="42">
        <f>euref_generation_EXIOBASE!K197</f>
        <v>0</v>
      </c>
      <c r="L233" s="42">
        <f>xdet2015_el!A233</f>
        <v>0</v>
      </c>
      <c r="M233" s="42">
        <f t="shared" si="27"/>
        <v>0</v>
      </c>
      <c r="N233" s="42">
        <f t="shared" si="28"/>
        <v>0</v>
      </c>
      <c r="O233" s="42">
        <f t="shared" si="29"/>
        <v>0</v>
      </c>
      <c r="P233" s="42">
        <f t="shared" si="30"/>
        <v>0</v>
      </c>
      <c r="Q233" s="42">
        <f t="shared" si="31"/>
        <v>0</v>
      </c>
      <c r="R233" s="42">
        <f t="shared" si="32"/>
        <v>0</v>
      </c>
      <c r="S233" s="42">
        <f t="shared" si="33"/>
        <v>0</v>
      </c>
      <c r="T233" s="42">
        <f>euref_capacity_EXIOBASE!D197</f>
        <v>0</v>
      </c>
      <c r="U233" s="42">
        <f>euref_capacity_EXIOBASE!E197</f>
        <v>0</v>
      </c>
      <c r="V233" s="42">
        <f>euref_capacity_EXIOBASE!F197</f>
        <v>0</v>
      </c>
      <c r="W233" s="42">
        <f>euref_capacity_EXIOBASE!G197</f>
        <v>0</v>
      </c>
      <c r="X233" s="42">
        <f>euref_capacity_EXIOBASE!H197</f>
        <v>0</v>
      </c>
      <c r="Y233" s="42">
        <f>euref_capacity_EXIOBASE!I197</f>
        <v>0</v>
      </c>
      <c r="Z233" s="42">
        <f>euref_capacity_EXIOBASE!J197</f>
        <v>0</v>
      </c>
      <c r="AA233" s="42">
        <f>euref_capacity_EXIOBASE!K197</f>
        <v>0</v>
      </c>
      <c r="AB233" s="42">
        <f>capacity!T233+T233/gfcf_lifespan!C$12</f>
        <v>0</v>
      </c>
      <c r="AC233" s="42">
        <f>MAX((U233-T233),0)/5+U233/gfcf_lifespan!D$12</f>
        <v>0</v>
      </c>
      <c r="AD233" s="42">
        <f>MAX((V233-U233),0)/5+V233/gfcf_lifespan!E$12</f>
        <v>0</v>
      </c>
      <c r="AE233" s="42">
        <f>MAX((W233-V233),0)/5+W233/gfcf_lifespan!F$12</f>
        <v>0</v>
      </c>
      <c r="AF233" s="42">
        <f>MAX((X233-W233),0)/5+X233/gfcf_lifespan!G$12</f>
        <v>0</v>
      </c>
      <c r="AG233" s="42">
        <f>MAX((Y233-X233),0)/5+Y233/gfcf_lifespan!H$12</f>
        <v>0</v>
      </c>
      <c r="AH233" s="42">
        <f>MAX((Z233-Y233),0)/5+Z233/gfcf_lifespan!I$12</f>
        <v>0</v>
      </c>
      <c r="AI233" s="42">
        <f>MAX((AA233-Z233),0)/5+AA233/gfcf_lifespan!J$12</f>
        <v>0</v>
      </c>
    </row>
    <row r="234" spans="1:35" ht="15" customHeight="1" x14ac:dyDescent="0.25">
      <c r="A234" s="9" t="s">
        <v>9</v>
      </c>
      <c r="B234" s="9" t="s">
        <v>43</v>
      </c>
      <c r="C234" s="9" t="s">
        <v>44</v>
      </c>
      <c r="D234" s="42">
        <f>euref_generation_EXIOBASE!D198</f>
        <v>0</v>
      </c>
      <c r="E234" s="42">
        <f>euref_generation_EXIOBASE!E198</f>
        <v>0</v>
      </c>
      <c r="F234" s="42">
        <f>euref_generation_EXIOBASE!F198</f>
        <v>0</v>
      </c>
      <c r="G234" s="42">
        <f>euref_generation_EXIOBASE!G198</f>
        <v>0</v>
      </c>
      <c r="H234" s="42">
        <f>euref_generation_EXIOBASE!H198</f>
        <v>0</v>
      </c>
      <c r="I234" s="42">
        <f>euref_generation_EXIOBASE!I198</f>
        <v>0</v>
      </c>
      <c r="J234" s="42">
        <f>euref_generation_EXIOBASE!J198</f>
        <v>0</v>
      </c>
      <c r="K234" s="42">
        <f>euref_generation_EXIOBASE!K198</f>
        <v>0</v>
      </c>
      <c r="L234" s="42">
        <f>xdet2015_el!A234</f>
        <v>6.3112014928019399E-4</v>
      </c>
      <c r="M234" s="42">
        <f t="shared" si="27"/>
        <v>0</v>
      </c>
      <c r="N234" s="42">
        <f t="shared" si="28"/>
        <v>0</v>
      </c>
      <c r="O234" s="42">
        <f t="shared" si="29"/>
        <v>0</v>
      </c>
      <c r="P234" s="42">
        <f t="shared" si="30"/>
        <v>0</v>
      </c>
      <c r="Q234" s="42">
        <f t="shared" si="31"/>
        <v>0</v>
      </c>
      <c r="R234" s="42">
        <f t="shared" si="32"/>
        <v>0</v>
      </c>
      <c r="S234" s="42">
        <f t="shared" si="33"/>
        <v>0</v>
      </c>
      <c r="T234" s="42">
        <f>euref_capacity_EXIOBASE!D198</f>
        <v>0</v>
      </c>
      <c r="U234" s="42">
        <f>euref_capacity_EXIOBASE!E198</f>
        <v>0</v>
      </c>
      <c r="V234" s="42">
        <f>euref_capacity_EXIOBASE!F198</f>
        <v>0</v>
      </c>
      <c r="W234" s="42">
        <f>euref_capacity_EXIOBASE!G198</f>
        <v>0</v>
      </c>
      <c r="X234" s="42">
        <f>euref_capacity_EXIOBASE!H198</f>
        <v>0</v>
      </c>
      <c r="Y234" s="42">
        <f>euref_capacity_EXIOBASE!I198</f>
        <v>0</v>
      </c>
      <c r="Z234" s="42">
        <f>euref_capacity_EXIOBASE!J198</f>
        <v>0</v>
      </c>
      <c r="AA234" s="42">
        <f>euref_capacity_EXIOBASE!K198</f>
        <v>0</v>
      </c>
      <c r="AB234" s="42">
        <f>capacity!T234+T234/gfcf_lifespan!C$13</f>
        <v>0</v>
      </c>
      <c r="AC234" s="42">
        <f>MAX((U234-T234),0)/5+U234/gfcf_lifespan!D$13</f>
        <v>0</v>
      </c>
      <c r="AD234" s="42">
        <f>MAX((V234-U234),0)/5+V234/gfcf_lifespan!E$13</f>
        <v>0</v>
      </c>
      <c r="AE234" s="42">
        <f>MAX((W234-V234),0)/5+W234/gfcf_lifespan!F$13</f>
        <v>0</v>
      </c>
      <c r="AF234" s="42">
        <f>MAX((X234-W234),0)/5+X234/gfcf_lifespan!G$13</f>
        <v>0</v>
      </c>
      <c r="AG234" s="42">
        <f>MAX((Y234-X234),0)/5+Y234/gfcf_lifespan!H$13</f>
        <v>0</v>
      </c>
      <c r="AH234" s="42">
        <f>MAX((Z234-Y234),0)/5+Z234/gfcf_lifespan!I$13</f>
        <v>0</v>
      </c>
      <c r="AI234" s="42">
        <f>MAX((AA234-Z234),0)/5+AA234/gfcf_lifespan!J$13</f>
        <v>0</v>
      </c>
    </row>
    <row r="235" spans="1:35" ht="15" customHeight="1" x14ac:dyDescent="0.25">
      <c r="A235" s="9" t="s">
        <v>9</v>
      </c>
      <c r="B235" s="9" t="s">
        <v>45</v>
      </c>
      <c r="C235" s="9" t="s">
        <v>46</v>
      </c>
      <c r="D235" s="42">
        <f>euref_generation_EXIOBASE!D199</f>
        <v>0</v>
      </c>
      <c r="E235" s="42">
        <f>euref_generation_EXIOBASE!E199</f>
        <v>0</v>
      </c>
      <c r="F235" s="42">
        <f>euref_generation_EXIOBASE!F199</f>
        <v>0</v>
      </c>
      <c r="G235" s="42">
        <f>euref_generation_EXIOBASE!G199</f>
        <v>-2.8421709430404007E-14</v>
      </c>
      <c r="H235" s="42">
        <f>euref_generation_EXIOBASE!H199</f>
        <v>0</v>
      </c>
      <c r="I235" s="42">
        <f>euref_generation_EXIOBASE!I199</f>
        <v>0</v>
      </c>
      <c r="J235" s="42">
        <f>euref_generation_EXIOBASE!J199</f>
        <v>0</v>
      </c>
      <c r="K235" s="42">
        <f>euref_generation_EXIOBASE!K199</f>
        <v>0</v>
      </c>
      <c r="L235" s="42">
        <f>xdet2015_el!A235</f>
        <v>0</v>
      </c>
      <c r="M235" s="42">
        <f t="shared" si="27"/>
        <v>0</v>
      </c>
      <c r="N235" s="42">
        <f t="shared" si="28"/>
        <v>0</v>
      </c>
      <c r="O235" s="42">
        <f t="shared" si="29"/>
        <v>0</v>
      </c>
      <c r="P235" s="42">
        <f t="shared" si="30"/>
        <v>0</v>
      </c>
      <c r="Q235" s="42">
        <f t="shared" si="31"/>
        <v>0</v>
      </c>
      <c r="R235" s="42">
        <f t="shared" si="32"/>
        <v>0</v>
      </c>
      <c r="S235" s="42">
        <f t="shared" si="33"/>
        <v>0</v>
      </c>
      <c r="T235" s="42">
        <f>euref_capacity_EXIOBASE!D199</f>
        <v>0</v>
      </c>
      <c r="U235" s="42">
        <f>euref_capacity_EXIOBASE!E199</f>
        <v>0</v>
      </c>
      <c r="V235" s="42">
        <f>euref_capacity_EXIOBASE!F199</f>
        <v>0</v>
      </c>
      <c r="W235" s="42">
        <f>euref_capacity_EXIOBASE!G199</f>
        <v>0</v>
      </c>
      <c r="X235" s="42">
        <f>euref_capacity_EXIOBASE!H199</f>
        <v>0</v>
      </c>
      <c r="Y235" s="42">
        <f>euref_capacity_EXIOBASE!I199</f>
        <v>0</v>
      </c>
      <c r="Z235" s="42">
        <f>euref_capacity_EXIOBASE!J199</f>
        <v>0</v>
      </c>
      <c r="AA235" s="42">
        <f>euref_capacity_EXIOBASE!K199</f>
        <v>0</v>
      </c>
      <c r="AB235" s="42">
        <f>capacity!T235+T235/gfcf_lifespan!C$14</f>
        <v>0</v>
      </c>
      <c r="AC235" s="42">
        <f>MAX((U235-T235),0)/5+U235/gfcf_lifespan!D$14</f>
        <v>0</v>
      </c>
      <c r="AD235" s="42">
        <f>MAX((V235-U235),0)/5+V235/gfcf_lifespan!E$14</f>
        <v>0</v>
      </c>
      <c r="AE235" s="42">
        <f>MAX((W235-V235),0)/5+W235/gfcf_lifespan!F$14</f>
        <v>0</v>
      </c>
      <c r="AF235" s="42">
        <f>MAX((X235-W235),0)/5+X235/gfcf_lifespan!G$14</f>
        <v>0</v>
      </c>
      <c r="AG235" s="42">
        <f>MAX((Y235-X235),0)/5+Y235/gfcf_lifespan!H$14</f>
        <v>0</v>
      </c>
      <c r="AH235" s="42">
        <f>MAX((Z235-Y235),0)/5+Z235/gfcf_lifespan!I$14</f>
        <v>0</v>
      </c>
      <c r="AI235" s="42">
        <f>MAX((AA235-Z235),0)/5+AA235/gfcf_lifespan!J$14</f>
        <v>0</v>
      </c>
    </row>
    <row r="236" spans="1:35" ht="15" customHeight="1" x14ac:dyDescent="0.25">
      <c r="A236" s="9" t="s">
        <v>8</v>
      </c>
      <c r="B236" s="9" t="s">
        <v>29</v>
      </c>
      <c r="C236" s="9" t="s">
        <v>30</v>
      </c>
      <c r="D236" s="42">
        <f>euref_generation_EXIOBASE!D200</f>
        <v>78.057123805708926</v>
      </c>
      <c r="E236" s="42">
        <f>euref_generation_EXIOBASE!E200</f>
        <v>110.73973229381457</v>
      </c>
      <c r="F236" s="42">
        <f>euref_generation_EXIOBASE!F200</f>
        <v>88.194799551572444</v>
      </c>
      <c r="G236" s="42">
        <f>euref_generation_EXIOBASE!G200</f>
        <v>88.194799551572444</v>
      </c>
      <c r="H236" s="42">
        <f>euref_generation_EXIOBASE!H200</f>
        <v>88.943851273791267</v>
      </c>
      <c r="I236" s="42">
        <f>euref_generation_EXIOBASE!I200</f>
        <v>95.632188508236439</v>
      </c>
      <c r="J236" s="42">
        <f>euref_generation_EXIOBASE!J200</f>
        <v>91.732873907671319</v>
      </c>
      <c r="K236" s="42">
        <f>euref_generation_EXIOBASE!K200</f>
        <v>75.647195316829283</v>
      </c>
      <c r="L236" s="42">
        <f>xdet2015_el!A236</f>
        <v>0.79492795545933004</v>
      </c>
      <c r="M236" s="42">
        <f t="shared" si="27"/>
        <v>1.1277652146080897</v>
      </c>
      <c r="N236" s="42">
        <f t="shared" si="28"/>
        <v>0.89816929283973101</v>
      </c>
      <c r="O236" s="42">
        <f t="shared" si="29"/>
        <v>0.89816929283973101</v>
      </c>
      <c r="P236" s="42">
        <f t="shared" si="30"/>
        <v>0.90579757998439714</v>
      </c>
      <c r="Q236" s="42">
        <f t="shared" si="31"/>
        <v>0.9739111099734582</v>
      </c>
      <c r="R236" s="42">
        <f t="shared" si="32"/>
        <v>0.9342007794873477</v>
      </c>
      <c r="S236" s="42">
        <f t="shared" si="33"/>
        <v>0.77038542259280163</v>
      </c>
      <c r="T236" s="42">
        <f>euref_capacity_EXIOBASE!D200</f>
        <v>21.16</v>
      </c>
      <c r="U236" s="42">
        <f>euref_capacity_EXIOBASE!E200</f>
        <v>21.16</v>
      </c>
      <c r="V236" s="42">
        <f>euref_capacity_EXIOBASE!F200</f>
        <v>21.16</v>
      </c>
      <c r="W236" s="42">
        <f>euref_capacity_EXIOBASE!G200</f>
        <v>21.16</v>
      </c>
      <c r="X236" s="42">
        <f>euref_capacity_EXIOBASE!H200</f>
        <v>21.16</v>
      </c>
      <c r="Y236" s="42">
        <f>euref_capacity_EXIOBASE!I200</f>
        <v>21.16</v>
      </c>
      <c r="Z236" s="42">
        <f>euref_capacity_EXIOBASE!J200</f>
        <v>21.16</v>
      </c>
      <c r="AA236" s="42">
        <f>euref_capacity_EXIOBASE!K200</f>
        <v>21.16</v>
      </c>
      <c r="AB236" s="42">
        <f>capacity!T236+T236/gfcf_lifespan!C$2</f>
        <v>0.52900000000000003</v>
      </c>
      <c r="AC236" s="42">
        <f>MAX((U236-T236),0)/5+U236/gfcf_lifespan!D$2</f>
        <v>0.52900000000000003</v>
      </c>
      <c r="AD236" s="42">
        <f>MAX((V236-U236),0)/5+V236/gfcf_lifespan!E$2</f>
        <v>0.52900000000000003</v>
      </c>
      <c r="AE236" s="42">
        <f>MAX((W236-V236),0)/5+W236/gfcf_lifespan!F$2</f>
        <v>0.52900000000000003</v>
      </c>
      <c r="AF236" s="42">
        <f>MAX((X236-W236),0)/5+X236/gfcf_lifespan!G$2</f>
        <v>0.52900000000000003</v>
      </c>
      <c r="AG236" s="42">
        <f>MAX((Y236-X236),0)/5+Y236/gfcf_lifespan!H$2</f>
        <v>0.52900000000000003</v>
      </c>
      <c r="AH236" s="42">
        <f>MAX((Z236-Y236),0)/5+Z236/gfcf_lifespan!I$2</f>
        <v>0.52900000000000003</v>
      </c>
      <c r="AI236" s="42">
        <f>MAX((AA236-Z236),0)/5+AA236/gfcf_lifespan!J$2</f>
        <v>0.52900000000000003</v>
      </c>
    </row>
    <row r="237" spans="1:35" ht="15" customHeight="1" x14ac:dyDescent="0.25">
      <c r="A237" s="9" t="s">
        <v>8</v>
      </c>
      <c r="B237" s="9" t="s">
        <v>31</v>
      </c>
      <c r="C237" s="9" t="s">
        <v>32</v>
      </c>
      <c r="D237" s="42">
        <f>euref_generation_EXIOBASE!D201</f>
        <v>2023.0114125562141</v>
      </c>
      <c r="E237" s="42">
        <f>euref_generation_EXIOBASE!E201</f>
        <v>2056.7288356615445</v>
      </c>
      <c r="F237" s="42">
        <f>euref_generation_EXIOBASE!F201</f>
        <v>3362.4218149049721</v>
      </c>
      <c r="G237" s="42">
        <f>euref_generation_EXIOBASE!G201</f>
        <v>2825.6425033434712</v>
      </c>
      <c r="H237" s="42">
        <f>euref_generation_EXIOBASE!H201</f>
        <v>3288.6699339532452</v>
      </c>
      <c r="I237" s="42">
        <f>euref_generation_EXIOBASE!I201</f>
        <v>3051.2963761995557</v>
      </c>
      <c r="J237" s="42">
        <f>euref_generation_EXIOBASE!J201</f>
        <v>3302.9046269348246</v>
      </c>
      <c r="K237" s="42">
        <f>euref_generation_EXIOBASE!K201</f>
        <v>2810.1345676075202</v>
      </c>
      <c r="L237" s="42">
        <f>xdet2015_el!A237</f>
        <v>292.14010959125801</v>
      </c>
      <c r="M237" s="42">
        <f t="shared" si="27"/>
        <v>297.00919318613484</v>
      </c>
      <c r="N237" s="42">
        <f t="shared" si="28"/>
        <v>485.56240039060071</v>
      </c>
      <c r="O237" s="42">
        <f t="shared" si="29"/>
        <v>408.04688765913738</v>
      </c>
      <c r="P237" s="42">
        <f t="shared" si="30"/>
        <v>474.91199948328494</v>
      </c>
      <c r="Q237" s="42">
        <f t="shared" si="31"/>
        <v>440.63323232170688</v>
      </c>
      <c r="R237" s="42">
        <f t="shared" si="32"/>
        <v>476.96761060926565</v>
      </c>
      <c r="S237" s="42">
        <f t="shared" si="33"/>
        <v>405.80740941530962</v>
      </c>
      <c r="T237" s="42">
        <f>euref_capacity_EXIOBASE!D201</f>
        <v>1098.1699000000001</v>
      </c>
      <c r="U237" s="42">
        <f>euref_capacity_EXIOBASE!E201</f>
        <v>1098.1699000000001</v>
      </c>
      <c r="V237" s="42">
        <f>euref_capacity_EXIOBASE!F201</f>
        <v>1090.6813729865066</v>
      </c>
      <c r="W237" s="42">
        <f>euref_capacity_EXIOBASE!G201</f>
        <v>1090.6813729865066</v>
      </c>
      <c r="X237" s="42">
        <f>euref_capacity_EXIOBASE!H201</f>
        <v>947.28812298650666</v>
      </c>
      <c r="Y237" s="42">
        <f>euref_capacity_EXIOBASE!I201</f>
        <v>867.05305568204108</v>
      </c>
      <c r="Z237" s="42">
        <f>euref_capacity_EXIOBASE!J201</f>
        <v>812.11797016072444</v>
      </c>
      <c r="AA237" s="42">
        <f>euref_capacity_EXIOBASE!K201</f>
        <v>802.71171376283087</v>
      </c>
      <c r="AB237" s="42">
        <f>capacity!T237+T237/gfcf_lifespan!C$3</f>
        <v>141.60566333333333</v>
      </c>
      <c r="AC237" s="42">
        <f>MAX((U237-T237),0)/5+U237/gfcf_lifespan!D$3</f>
        <v>36.605663333333339</v>
      </c>
      <c r="AD237" s="42">
        <f>MAX((V237-U237),0)/5+V237/gfcf_lifespan!E$3</f>
        <v>36.356045766216887</v>
      </c>
      <c r="AE237" s="42">
        <f>MAX((W237-V237),0)/5+W237/gfcf_lifespan!F$3</f>
        <v>36.356045766216887</v>
      </c>
      <c r="AF237" s="42">
        <f>MAX((X237-W237),0)/5+X237/gfcf_lifespan!G$3</f>
        <v>31.57627076621689</v>
      </c>
      <c r="AG237" s="42">
        <f>MAX((Y237-X237),0)/5+Y237/gfcf_lifespan!H$3</f>
        <v>28.901768522734702</v>
      </c>
      <c r="AH237" s="42">
        <f>MAX((Z237-Y237),0)/5+Z237/gfcf_lifespan!I$3</f>
        <v>27.070599005357483</v>
      </c>
      <c r="AI237" s="42">
        <f>MAX((AA237-Z237),0)/5+AA237/gfcf_lifespan!J$3</f>
        <v>26.757057125427696</v>
      </c>
    </row>
    <row r="238" spans="1:35" ht="15" customHeight="1" x14ac:dyDescent="0.25">
      <c r="A238" s="9" t="s">
        <v>8</v>
      </c>
      <c r="B238" s="9" t="s">
        <v>33</v>
      </c>
      <c r="C238" s="9" t="s">
        <v>34</v>
      </c>
      <c r="D238" s="42">
        <f>euref_generation_EXIOBASE!D202</f>
        <v>0</v>
      </c>
      <c r="E238" s="42">
        <f>euref_generation_EXIOBASE!E202</f>
        <v>0</v>
      </c>
      <c r="F238" s="42">
        <f>euref_generation_EXIOBASE!F202</f>
        <v>0</v>
      </c>
      <c r="G238" s="42">
        <f>euref_generation_EXIOBASE!G202</f>
        <v>0</v>
      </c>
      <c r="H238" s="42">
        <f>euref_generation_EXIOBASE!H202</f>
        <v>0</v>
      </c>
      <c r="I238" s="42">
        <f>euref_generation_EXIOBASE!I202</f>
        <v>0</v>
      </c>
      <c r="J238" s="42">
        <f>euref_generation_EXIOBASE!J202</f>
        <v>0</v>
      </c>
      <c r="K238" s="42">
        <f>euref_generation_EXIOBASE!K202</f>
        <v>0</v>
      </c>
      <c r="L238" s="42">
        <f>xdet2015_el!A238</f>
        <v>0</v>
      </c>
      <c r="M238" s="42">
        <f t="shared" si="27"/>
        <v>0</v>
      </c>
      <c r="N238" s="42">
        <f t="shared" si="28"/>
        <v>0</v>
      </c>
      <c r="O238" s="42">
        <f t="shared" si="29"/>
        <v>0</v>
      </c>
      <c r="P238" s="42">
        <f t="shared" si="30"/>
        <v>0</v>
      </c>
      <c r="Q238" s="42">
        <f t="shared" si="31"/>
        <v>0</v>
      </c>
      <c r="R238" s="42">
        <f t="shared" si="32"/>
        <v>0</v>
      </c>
      <c r="S238" s="42">
        <f t="shared" si="33"/>
        <v>0</v>
      </c>
      <c r="T238" s="42">
        <f>euref_capacity_EXIOBASE!D202</f>
        <v>0</v>
      </c>
      <c r="U238" s="42">
        <f>euref_capacity_EXIOBASE!E202</f>
        <v>0</v>
      </c>
      <c r="V238" s="42">
        <f>euref_capacity_EXIOBASE!F202</f>
        <v>0</v>
      </c>
      <c r="W238" s="42">
        <f>euref_capacity_EXIOBASE!G202</f>
        <v>0</v>
      </c>
      <c r="X238" s="42">
        <f>euref_capacity_EXIOBASE!H202</f>
        <v>0</v>
      </c>
      <c r="Y238" s="42">
        <f>euref_capacity_EXIOBASE!I202</f>
        <v>0</v>
      </c>
      <c r="Z238" s="42">
        <f>euref_capacity_EXIOBASE!J202</f>
        <v>0</v>
      </c>
      <c r="AA238" s="42">
        <f>euref_capacity_EXIOBASE!K202</f>
        <v>0</v>
      </c>
      <c r="AB238" s="42">
        <f>capacity!T238+T238/gfcf_lifespan!C$4</f>
        <v>0</v>
      </c>
      <c r="AC238" s="42">
        <f>MAX((U238-T238),0)/5+U238/gfcf_lifespan!D$4</f>
        <v>0</v>
      </c>
      <c r="AD238" s="42">
        <f>MAX((V238-U238),0)/5+V238/gfcf_lifespan!E$4</f>
        <v>0</v>
      </c>
      <c r="AE238" s="42">
        <f>MAX((W238-V238),0)/5+W238/gfcf_lifespan!F$4</f>
        <v>0</v>
      </c>
      <c r="AF238" s="42">
        <f>MAX((X238-W238),0)/5+X238/gfcf_lifespan!G$4</f>
        <v>0</v>
      </c>
      <c r="AG238" s="42">
        <f>MAX((Y238-X238),0)/5+Y238/gfcf_lifespan!H$4</f>
        <v>0</v>
      </c>
      <c r="AH238" s="42">
        <f>MAX((Z238-Y238),0)/5+Z238/gfcf_lifespan!I$4</f>
        <v>0</v>
      </c>
      <c r="AI238" s="42">
        <f>MAX((AA238-Z238),0)/5+AA238/gfcf_lifespan!J$4</f>
        <v>0</v>
      </c>
    </row>
    <row r="239" spans="1:35" ht="15" customHeight="1" x14ac:dyDescent="0.25">
      <c r="A239" s="9" t="s">
        <v>8</v>
      </c>
      <c r="B239" s="9" t="s">
        <v>35</v>
      </c>
      <c r="C239" s="9" t="s">
        <v>36</v>
      </c>
      <c r="D239" s="42">
        <f>euref_generation_EXIOBASE!D203</f>
        <v>2878.2955150238781</v>
      </c>
      <c r="E239" s="42">
        <f>euref_generation_EXIOBASE!E203</f>
        <v>3159.7957873285509</v>
      </c>
      <c r="F239" s="42">
        <f>euref_generation_EXIOBASE!F203</f>
        <v>3159.7957873285509</v>
      </c>
      <c r="G239" s="42">
        <f>euref_generation_EXIOBASE!G203</f>
        <v>3159.7957873285509</v>
      </c>
      <c r="H239" s="42">
        <f>euref_generation_EXIOBASE!H203</f>
        <v>3159.7957873285509</v>
      </c>
      <c r="I239" s="42">
        <f>euref_generation_EXIOBASE!I203</f>
        <v>3204.9951400444888</v>
      </c>
      <c r="J239" s="42">
        <f>euref_generation_EXIOBASE!J203</f>
        <v>3221.3890835701814</v>
      </c>
      <c r="K239" s="42">
        <f>euref_generation_EXIOBASE!K203</f>
        <v>3329.8412181131866</v>
      </c>
      <c r="L239" s="42">
        <f>xdet2015_el!A239</f>
        <v>371.16660169776299</v>
      </c>
      <c r="M239" s="42">
        <f t="shared" si="27"/>
        <v>407.46707845664559</v>
      </c>
      <c r="N239" s="42">
        <f t="shared" si="28"/>
        <v>407.46707845664559</v>
      </c>
      <c r="O239" s="42">
        <f t="shared" si="29"/>
        <v>407.46707845664559</v>
      </c>
      <c r="P239" s="42">
        <f t="shared" si="30"/>
        <v>407.46707845664559</v>
      </c>
      <c r="Q239" s="42">
        <f t="shared" si="31"/>
        <v>413.29569822794593</v>
      </c>
      <c r="R239" s="42">
        <f t="shared" si="32"/>
        <v>415.40975645271641</v>
      </c>
      <c r="S239" s="42">
        <f t="shared" si="33"/>
        <v>429.39505087960293</v>
      </c>
      <c r="T239" s="42">
        <f>euref_capacity_EXIOBASE!D203</f>
        <v>1589</v>
      </c>
      <c r="U239" s="42">
        <f>euref_capacity_EXIOBASE!E203</f>
        <v>1589</v>
      </c>
      <c r="V239" s="42">
        <f>euref_capacity_EXIOBASE!F203</f>
        <v>1589</v>
      </c>
      <c r="W239" s="42">
        <f>euref_capacity_EXIOBASE!G203</f>
        <v>1589</v>
      </c>
      <c r="X239" s="42">
        <f>euref_capacity_EXIOBASE!H203</f>
        <v>1589</v>
      </c>
      <c r="Y239" s="42">
        <f>euref_capacity_EXIOBASE!I203</f>
        <v>1611.9999999999998</v>
      </c>
      <c r="Z239" s="42">
        <f>euref_capacity_EXIOBASE!J203</f>
        <v>1620.3421703726735</v>
      </c>
      <c r="AA239" s="42">
        <f>euref_capacity_EXIOBASE!K203</f>
        <v>1664.9999999999998</v>
      </c>
      <c r="AB239" s="42">
        <f>capacity!T239+T239/gfcf_lifespan!C$5</f>
        <v>26.483333333333334</v>
      </c>
      <c r="AC239" s="42">
        <f>MAX((U239-T239),0)/5+U239/gfcf_lifespan!D$5</f>
        <v>26.483333333333334</v>
      </c>
      <c r="AD239" s="42">
        <f>MAX((V239-U239),0)/5+V239/gfcf_lifespan!E$5</f>
        <v>26.483333333333334</v>
      </c>
      <c r="AE239" s="42">
        <f>MAX((W239-V239),0)/5+W239/gfcf_lifespan!F$5</f>
        <v>26.483333333333334</v>
      </c>
      <c r="AF239" s="42">
        <f>MAX((X239-W239),0)/5+X239/gfcf_lifespan!G$5</f>
        <v>26.483333333333334</v>
      </c>
      <c r="AG239" s="42">
        <f>MAX((Y239-X239),0)/5+Y239/gfcf_lifespan!H$5</f>
        <v>31.466666666666619</v>
      </c>
      <c r="AH239" s="42">
        <f>MAX((Z239-Y239),0)/5+Z239/gfcf_lifespan!I$5</f>
        <v>28.674136914079309</v>
      </c>
      <c r="AI239" s="42">
        <f>MAX((AA239-Z239),0)/5+AA239/gfcf_lifespan!J$5</f>
        <v>36.681565925465243</v>
      </c>
    </row>
    <row r="240" spans="1:35" ht="15" customHeight="1" x14ac:dyDescent="0.25">
      <c r="A240" s="9" t="s">
        <v>8</v>
      </c>
      <c r="B240" s="9" t="s">
        <v>79</v>
      </c>
      <c r="C240" s="9" t="s">
        <v>83</v>
      </c>
      <c r="D240" s="42">
        <f>euref_generation_EXIOBASE!D204*generation!$L240/(generation!$L$240+generation!$L$241)</f>
        <v>95.426957085261137</v>
      </c>
      <c r="E240" s="42">
        <f>euref_generation_EXIOBASE!E204*generation!$L240/(generation!$L$240+generation!$L$241)</f>
        <v>633.59507670821904</v>
      </c>
      <c r="F240" s="42">
        <f>euref_generation_EXIOBASE!F204*generation!$L240/(generation!$L$240+generation!$L$241)</f>
        <v>646.20890039297922</v>
      </c>
      <c r="G240" s="42">
        <f>euref_generation_EXIOBASE!G204*generation!$L240/(generation!$L$240+generation!$L$241)</f>
        <v>652.80906623718431</v>
      </c>
      <c r="H240" s="42">
        <f>euref_generation_EXIOBASE!H204*generation!$L240/(generation!$L$240+generation!$L$241)</f>
        <v>658.28568419100202</v>
      </c>
      <c r="I240" s="42">
        <f>euref_generation_EXIOBASE!I204*generation!$L240/(generation!$L$240+generation!$L$241)</f>
        <v>659.32036849339465</v>
      </c>
      <c r="J240" s="42">
        <f>euref_generation_EXIOBASE!J204*generation!$L240/(generation!$L$240+generation!$L$241)</f>
        <v>668.1929181932685</v>
      </c>
      <c r="K240" s="42">
        <f>euref_generation_EXIOBASE!K204*generation!$L240/(generation!$L$240+generation!$L$241)</f>
        <v>1860.556021237112</v>
      </c>
      <c r="L240" s="42">
        <f>xdet2015_el!A240</f>
        <v>10.292689630800201</v>
      </c>
      <c r="M240" s="42">
        <f t="shared" si="27"/>
        <v>68.339153582504679</v>
      </c>
      <c r="N240" s="42">
        <f t="shared" si="28"/>
        <v>69.699672415027791</v>
      </c>
      <c r="O240" s="42">
        <f t="shared" si="29"/>
        <v>70.411562017517326</v>
      </c>
      <c r="P240" s="42">
        <f t="shared" si="30"/>
        <v>71.002266474065692</v>
      </c>
      <c r="Q240" s="42">
        <f t="shared" si="31"/>
        <v>71.113866851104575</v>
      </c>
      <c r="R240" s="42">
        <f t="shared" si="32"/>
        <v>72.070854300815</v>
      </c>
      <c r="S240" s="42">
        <f t="shared" si="33"/>
        <v>200.67836439759927</v>
      </c>
      <c r="T240" s="42">
        <f>euref_capacity_EXIOBASE!D204*capacity!$L240/(capacity!$L$240+capacity!$L$241)</f>
        <v>61.7</v>
      </c>
      <c r="U240" s="42">
        <f>euref_capacity_EXIOBASE!E204*capacity!$L240/(capacity!$L$240+capacity!$L$241)</f>
        <v>282.82270795133576</v>
      </c>
      <c r="V240" s="42">
        <f>euref_capacity_EXIOBASE!F204*capacity!$L240/(capacity!$L$240+capacity!$L$241)</f>
        <v>284.38456551391187</v>
      </c>
      <c r="W240" s="42">
        <f>euref_capacity_EXIOBASE!G204*capacity!$L240/(capacity!$L$240+capacity!$L$241)</f>
        <v>286.25790996575239</v>
      </c>
      <c r="X240" s="42">
        <f>euref_capacity_EXIOBASE!H204*capacity!$L240/(capacity!$L$240+capacity!$L$241)</f>
        <v>286.31222751455545</v>
      </c>
      <c r="Y240" s="42">
        <f>euref_capacity_EXIOBASE!I204*capacity!$L240/(capacity!$L$240+capacity!$L$241)</f>
        <v>286.31222751455545</v>
      </c>
      <c r="Z240" s="42">
        <f>euref_capacity_EXIOBASE!J204*capacity!$L240/(capacity!$L$240+capacity!$L$241)</f>
        <v>286.31222751455545</v>
      </c>
      <c r="AA240" s="42">
        <f>euref_capacity_EXIOBASE!K204*capacity!$L240/(capacity!$L$240+capacity!$L$241)</f>
        <v>682.69280545276047</v>
      </c>
      <c r="AB240" s="42">
        <f>capacity!T240+T240/gfcf_lifespan!C$6</f>
        <v>3.085</v>
      </c>
      <c r="AC240" s="42">
        <f>MAX((U240-T240),0)/5+U240/gfcf_lifespan!D$6</f>
        <v>57.08011922441878</v>
      </c>
      <c r="AD240" s="42">
        <f>MAX((V240-U240),0)/5+V240/gfcf_lifespan!E$6</f>
        <v>12.413842385447643</v>
      </c>
      <c r="AE240" s="42">
        <f>MAX((W240-V240),0)/5+W240/gfcf_lifespan!F$6</f>
        <v>11.824985288998199</v>
      </c>
      <c r="AF240" s="42">
        <f>MAX((X240-W240),0)/5+X240/gfcf_lifespan!G$6</f>
        <v>11.463352610342829</v>
      </c>
      <c r="AG240" s="42">
        <f>MAX((Y240-X240),0)/5+Y240/gfcf_lifespan!H$6</f>
        <v>11.452489100582218</v>
      </c>
      <c r="AH240" s="42">
        <f>MAX((Z240-Y240),0)/5+Z240/gfcf_lifespan!I$6</f>
        <v>11.452489100582218</v>
      </c>
      <c r="AI240" s="42">
        <f>MAX((AA240-Z240),0)/5+AA240/gfcf_lifespan!J$6</f>
        <v>106.58382780575141</v>
      </c>
    </row>
    <row r="241" spans="1:35" ht="15" customHeight="1" x14ac:dyDescent="0.25">
      <c r="A241" s="9" t="s">
        <v>8</v>
      </c>
      <c r="B241" s="9" t="s">
        <v>78</v>
      </c>
      <c r="C241" s="9" t="s">
        <v>84</v>
      </c>
      <c r="D241" s="42">
        <f>euref_generation_EXIOBASE!D204*generation!$L241/(generation!$L$240+generation!$L$241)</f>
        <v>0</v>
      </c>
      <c r="E241" s="42">
        <f>euref_generation_EXIOBASE!E204*generation!$L241/(generation!$L$240+generation!$L$241)</f>
        <v>0</v>
      </c>
      <c r="F241" s="42">
        <f>euref_generation_EXIOBASE!F204*generation!$L241/(generation!$L$240+generation!$L$241)</f>
        <v>0</v>
      </c>
      <c r="G241" s="42">
        <f>euref_generation_EXIOBASE!G204*generation!$L241/(generation!$L$240+generation!$L$241)</f>
        <v>0</v>
      </c>
      <c r="H241" s="42">
        <f>euref_generation_EXIOBASE!H204*generation!$L241/(generation!$L$240+generation!$L$241)</f>
        <v>0</v>
      </c>
      <c r="I241" s="42">
        <f>euref_generation_EXIOBASE!I204*generation!$L241/(generation!$L$240+generation!$L$241)</f>
        <v>0</v>
      </c>
      <c r="J241" s="42">
        <f>euref_generation_EXIOBASE!J204*generation!$L241/(generation!$L$240+generation!$L$241)</f>
        <v>0</v>
      </c>
      <c r="K241" s="42">
        <f>euref_generation_EXIOBASE!K204*generation!$L241/(generation!$L$240+generation!$L$241)</f>
        <v>0</v>
      </c>
      <c r="L241" s="42">
        <f>xdet2015_el!A241</f>
        <v>0</v>
      </c>
      <c r="M241" s="42">
        <f t="shared" ref="M241:M300" si="37">IFERROR($L241*E241/$D241,0)</f>
        <v>0</v>
      </c>
      <c r="N241" s="42">
        <f t="shared" ref="N241:N300" si="38">IFERROR($L241*F241/$D241,0)</f>
        <v>0</v>
      </c>
      <c r="O241" s="42">
        <f t="shared" ref="O241:O300" si="39">IFERROR($L241*G241/$D241,0)</f>
        <v>0</v>
      </c>
      <c r="P241" s="42">
        <f t="shared" ref="P241:P300" si="40">IFERROR($L241*H241/$D241,0)</f>
        <v>0</v>
      </c>
      <c r="Q241" s="42">
        <f t="shared" ref="Q241:Q300" si="41">IFERROR($L241*I241/$D241,0)</f>
        <v>0</v>
      </c>
      <c r="R241" s="42">
        <f t="shared" ref="R241:R300" si="42">IFERROR($L241*J241/$D241,0)</f>
        <v>0</v>
      </c>
      <c r="S241" s="42">
        <f t="shared" ref="S241:S300" si="43">IFERROR($L241*K241/$D241,0)</f>
        <v>0</v>
      </c>
      <c r="T241" s="42">
        <f>euref_capacity_EXIOBASE!D204*capacity!$L241/(capacity!$L$240+capacity!$L$241)</f>
        <v>0</v>
      </c>
      <c r="U241" s="42">
        <f>euref_capacity_EXIOBASE!E204*capacity!$L241/(capacity!$L$240+capacity!$L$241)</f>
        <v>0</v>
      </c>
      <c r="V241" s="42">
        <f>euref_capacity_EXIOBASE!F204*capacity!$L241/(capacity!$L$240+capacity!$L$241)</f>
        <v>0</v>
      </c>
      <c r="W241" s="42">
        <f>euref_capacity_EXIOBASE!G204*capacity!$L241/(capacity!$L$240+capacity!$L$241)</f>
        <v>0</v>
      </c>
      <c r="X241" s="42">
        <f>euref_capacity_EXIOBASE!H204*capacity!$L241/(capacity!$L$240+capacity!$L$241)</f>
        <v>0</v>
      </c>
      <c r="Y241" s="42">
        <f>euref_capacity_EXIOBASE!I204*capacity!$L241/(capacity!$L$240+capacity!$L$241)</f>
        <v>0</v>
      </c>
      <c r="Z241" s="42">
        <f>euref_capacity_EXIOBASE!J204*capacity!$L241/(capacity!$L$240+capacity!$L$241)</f>
        <v>0</v>
      </c>
      <c r="AA241" s="42">
        <f>euref_capacity_EXIOBASE!K204*capacity!$L241/(capacity!$L$240+capacity!$L$241)</f>
        <v>0</v>
      </c>
      <c r="AB241" s="42">
        <f>capacity!T241+T241/gfcf_lifespan!C$7</f>
        <v>0</v>
      </c>
      <c r="AC241" s="42">
        <f>MAX((U241-T241),0)/5+U241/gfcf_lifespan!D$7</f>
        <v>0</v>
      </c>
      <c r="AD241" s="42">
        <f>MAX((V241-U241),0)/5+V241/gfcf_lifespan!E$7</f>
        <v>0</v>
      </c>
      <c r="AE241" s="42">
        <f>MAX((W241-V241),0)/5+W241/gfcf_lifespan!F$7</f>
        <v>0</v>
      </c>
      <c r="AF241" s="42">
        <f>MAX((X241-W241),0)/5+X241/gfcf_lifespan!G$7</f>
        <v>0</v>
      </c>
      <c r="AG241" s="42">
        <f>MAX((Y241-X241),0)/5+Y241/gfcf_lifespan!H$7</f>
        <v>0</v>
      </c>
      <c r="AH241" s="42">
        <f>MAX((Z241-Y241),0)/5+Z241/gfcf_lifespan!I$7</f>
        <v>0</v>
      </c>
      <c r="AI241" s="42">
        <f>MAX((AA241-Z241),0)/5+AA241/gfcf_lifespan!J$7</f>
        <v>0</v>
      </c>
    </row>
    <row r="242" spans="1:35" ht="15" customHeight="1" x14ac:dyDescent="0.25">
      <c r="A242" s="9" t="s">
        <v>8</v>
      </c>
      <c r="B242" s="9" t="s">
        <v>37</v>
      </c>
      <c r="C242" s="9" t="s">
        <v>38</v>
      </c>
      <c r="D242" s="42">
        <f>euref_generation_EXIOBASE!D205</f>
        <v>0</v>
      </c>
      <c r="E242" s="42">
        <f>euref_generation_EXIOBASE!E205</f>
        <v>0</v>
      </c>
      <c r="F242" s="42">
        <f>euref_generation_EXIOBASE!F205</f>
        <v>0</v>
      </c>
      <c r="G242" s="42">
        <f>euref_generation_EXIOBASE!G205</f>
        <v>0</v>
      </c>
      <c r="H242" s="42">
        <f>euref_generation_EXIOBASE!H205</f>
        <v>0</v>
      </c>
      <c r="I242" s="42">
        <f>euref_generation_EXIOBASE!I205</f>
        <v>0</v>
      </c>
      <c r="J242" s="42">
        <f>euref_generation_EXIOBASE!J205</f>
        <v>0</v>
      </c>
      <c r="K242" s="42">
        <f>euref_generation_EXIOBASE!K205</f>
        <v>0</v>
      </c>
      <c r="L242" s="42">
        <f>xdet2015_el!A242</f>
        <v>1.93506744363692</v>
      </c>
      <c r="M242" s="42">
        <f t="shared" si="37"/>
        <v>0</v>
      </c>
      <c r="N242" s="42">
        <f t="shared" si="38"/>
        <v>0</v>
      </c>
      <c r="O242" s="42">
        <f t="shared" si="39"/>
        <v>0</v>
      </c>
      <c r="P242" s="42">
        <f t="shared" si="40"/>
        <v>0</v>
      </c>
      <c r="Q242" s="42">
        <f t="shared" si="41"/>
        <v>0</v>
      </c>
      <c r="R242" s="42">
        <f t="shared" si="42"/>
        <v>0</v>
      </c>
      <c r="S242" s="42">
        <f t="shared" si="43"/>
        <v>0</v>
      </c>
      <c r="T242" s="42">
        <f>euref_capacity_EXIOBASE!D205</f>
        <v>15.214499999999999</v>
      </c>
      <c r="U242" s="42">
        <f>euref_capacity_EXIOBASE!E205</f>
        <v>15.214499999999999</v>
      </c>
      <c r="V242" s="42">
        <f>euref_capacity_EXIOBASE!F205</f>
        <v>15.214499999999999</v>
      </c>
      <c r="W242" s="42">
        <f>euref_capacity_EXIOBASE!G205</f>
        <v>15.214499999999999</v>
      </c>
      <c r="X242" s="42">
        <f>euref_capacity_EXIOBASE!H205</f>
        <v>15.214499999999999</v>
      </c>
      <c r="Y242" s="42">
        <f>euref_capacity_EXIOBASE!I205</f>
        <v>7.6</v>
      </c>
      <c r="Z242" s="42">
        <f>euref_capacity_EXIOBASE!J205</f>
        <v>0</v>
      </c>
      <c r="AA242" s="42">
        <f>euref_capacity_EXIOBASE!K205</f>
        <v>0</v>
      </c>
      <c r="AB242" s="42">
        <f>capacity!T242+T242/gfcf_lifespan!C$8</f>
        <v>0.43469999999999998</v>
      </c>
      <c r="AC242" s="42">
        <f>MAX((U242-T242),0)/5+U242/gfcf_lifespan!D$8</f>
        <v>0.43469999999999998</v>
      </c>
      <c r="AD242" s="42">
        <f>MAX((V242-U242),0)/5+V242/gfcf_lifespan!E$8</f>
        <v>0.43469999999999998</v>
      </c>
      <c r="AE242" s="42">
        <f>MAX((W242-V242),0)/5+W242/gfcf_lifespan!F$8</f>
        <v>0.43469999999999998</v>
      </c>
      <c r="AF242" s="42">
        <f>MAX((X242-W242),0)/5+X242/gfcf_lifespan!G$8</f>
        <v>0.43469999999999998</v>
      </c>
      <c r="AG242" s="42">
        <f>MAX((Y242-X242),0)/5+Y242/gfcf_lifespan!H$8</f>
        <v>0.21714285714285714</v>
      </c>
      <c r="AH242" s="42">
        <f>MAX((Z242-Y242),0)/5+Z242/gfcf_lifespan!I$8</f>
        <v>0</v>
      </c>
      <c r="AI242" s="42">
        <f>MAX((AA242-Z242),0)/5+AA242/gfcf_lifespan!J$8</f>
        <v>0</v>
      </c>
    </row>
    <row r="243" spans="1:35" ht="15" customHeight="1" x14ac:dyDescent="0.25">
      <c r="A243" s="9" t="s">
        <v>8</v>
      </c>
      <c r="B243" s="9" t="s">
        <v>39</v>
      </c>
      <c r="C243" s="9" t="s">
        <v>40</v>
      </c>
      <c r="D243" s="42">
        <f>euref_generation_EXIOBASE!D206</f>
        <v>511.13278006020545</v>
      </c>
      <c r="E243" s="42">
        <f>euref_generation_EXIOBASE!E206</f>
        <v>663.3146972115328</v>
      </c>
      <c r="F243" s="42">
        <f>euref_generation_EXIOBASE!F206</f>
        <v>795.60703600541331</v>
      </c>
      <c r="G243" s="42">
        <f>euref_generation_EXIOBASE!G206</f>
        <v>811.21338642956118</v>
      </c>
      <c r="H243" s="42">
        <f>euref_generation_EXIOBASE!H206</f>
        <v>808.68558237843183</v>
      </c>
      <c r="I243" s="42">
        <f>euref_generation_EXIOBASE!I206</f>
        <v>1036.9303582178206</v>
      </c>
      <c r="J243" s="42">
        <f>euref_generation_EXIOBASE!J206</f>
        <v>1406.6586830762915</v>
      </c>
      <c r="K243" s="42">
        <f>euref_generation_EXIOBASE!K206</f>
        <v>1540.7285347676539</v>
      </c>
      <c r="L243" s="42">
        <f>xdet2015_el!A243</f>
        <v>16.812082518528499</v>
      </c>
      <c r="M243" s="42">
        <f t="shared" si="37"/>
        <v>21.81762129198502</v>
      </c>
      <c r="N243" s="42">
        <f t="shared" si="38"/>
        <v>26.168955824099893</v>
      </c>
      <c r="O243" s="42">
        <f t="shared" si="39"/>
        <v>26.682276944128514</v>
      </c>
      <c r="P243" s="42">
        <f t="shared" si="40"/>
        <v>26.599132892414101</v>
      </c>
      <c r="Q243" s="42">
        <f t="shared" si="41"/>
        <v>34.106516796422092</v>
      </c>
      <c r="R243" s="42">
        <f t="shared" si="42"/>
        <v>46.267550777114479</v>
      </c>
      <c r="S243" s="42">
        <f t="shared" si="43"/>
        <v>50.677350926532725</v>
      </c>
      <c r="T243" s="42">
        <f>euref_capacity_EXIOBASE!D206</f>
        <v>50.408929999999998</v>
      </c>
      <c r="U243" s="42">
        <f>euref_capacity_EXIOBASE!E206</f>
        <v>94.838921929017403</v>
      </c>
      <c r="V243" s="42">
        <f>euref_capacity_EXIOBASE!F206</f>
        <v>105.05540402681549</v>
      </c>
      <c r="W243" s="42">
        <f>euref_capacity_EXIOBASE!G206</f>
        <v>108.47204716410772</v>
      </c>
      <c r="X243" s="42">
        <f>euref_capacity_EXIOBASE!H206</f>
        <v>108.47204716410772</v>
      </c>
      <c r="Y243" s="42">
        <f>euref_capacity_EXIOBASE!I206</f>
        <v>131.70939766273233</v>
      </c>
      <c r="Z243" s="42">
        <f>euref_capacity_EXIOBASE!J206</f>
        <v>161.11649237335251</v>
      </c>
      <c r="AA243" s="42">
        <f>euref_capacity_EXIOBASE!K206</f>
        <v>134.16115447581038</v>
      </c>
      <c r="AB243" s="42">
        <f>capacity!T243+T243/gfcf_lifespan!C$9</f>
        <v>7.0163571999999998</v>
      </c>
      <c r="AC243" s="42">
        <f>MAX((U243-T243),0)/5+U243/gfcf_lifespan!D$9</f>
        <v>12.679555262964177</v>
      </c>
      <c r="AD243" s="42">
        <f>MAX((V243-U243),0)/5+V243/gfcf_lifespan!E$9</f>
        <v>6.2455125806322389</v>
      </c>
      <c r="AE243" s="42">
        <f>MAX((W243-V243),0)/5+W243/gfcf_lifespan!F$9</f>
        <v>5.0222105140227544</v>
      </c>
      <c r="AF243" s="42">
        <f>MAX((X243-W243),0)/5+X243/gfcf_lifespan!G$9</f>
        <v>4.3388818865643088</v>
      </c>
      <c r="AG243" s="42">
        <f>MAX((Y243-X243),0)/5+Y243/gfcf_lifespan!H$9</f>
        <v>9.9158460062342151</v>
      </c>
      <c r="AH243" s="42">
        <f>MAX((Z243-Y243),0)/5+Z243/gfcf_lifespan!I$9</f>
        <v>12.326078637058139</v>
      </c>
      <c r="AI243" s="42">
        <f>MAX((AA243-Z243),0)/5+AA243/gfcf_lifespan!J$9</f>
        <v>5.3664461790324154</v>
      </c>
    </row>
    <row r="244" spans="1:35" ht="15" customHeight="1" x14ac:dyDescent="0.25">
      <c r="A244" s="9" t="s">
        <v>8</v>
      </c>
      <c r="B244" s="9" t="s">
        <v>80</v>
      </c>
      <c r="C244" s="9" t="s">
        <v>85</v>
      </c>
      <c r="D244" s="42">
        <f>euref_generation_EXIOBASE!D207*generation!$L244/(generation!$L$244+generation!$L$245)</f>
        <v>0</v>
      </c>
      <c r="E244" s="42">
        <f>euref_generation_EXIOBASE!E207*generation!$L244/(generation!$L$244+generation!$L$245)</f>
        <v>0</v>
      </c>
      <c r="F244" s="42">
        <f>euref_generation_EXIOBASE!F207*generation!$L244/(generation!$L$244+generation!$L$245)</f>
        <v>0</v>
      </c>
      <c r="G244" s="42">
        <f>euref_generation_EXIOBASE!G207*generation!$L244/(generation!$L$244+generation!$L$245)</f>
        <v>0</v>
      </c>
      <c r="H244" s="42">
        <f>euref_generation_EXIOBASE!H207*generation!$L244/(generation!$L$244+generation!$L$245)</f>
        <v>0</v>
      </c>
      <c r="I244" s="42">
        <f>euref_generation_EXIOBASE!I207*generation!$L244/(generation!$L$244+generation!$L$245)</f>
        <v>0</v>
      </c>
      <c r="J244" s="42">
        <f>euref_generation_EXIOBASE!J207*generation!$L244/(generation!$L$244+generation!$L$245)</f>
        <v>0</v>
      </c>
      <c r="K244" s="42">
        <f>euref_generation_EXIOBASE!K207*generation!$L244/(generation!$L$244+generation!$L$245)</f>
        <v>0</v>
      </c>
      <c r="L244" s="42">
        <f>xdet2015_el!A244</f>
        <v>0</v>
      </c>
      <c r="M244" s="44">
        <f t="shared" ref="M244:S245" si="44">IFERROR($L322*E244/$D322,0)</f>
        <v>0</v>
      </c>
      <c r="N244" s="44">
        <f t="shared" si="44"/>
        <v>0</v>
      </c>
      <c r="O244" s="44">
        <f t="shared" si="44"/>
        <v>0</v>
      </c>
      <c r="P244" s="44">
        <f t="shared" si="44"/>
        <v>0</v>
      </c>
      <c r="Q244" s="44">
        <f t="shared" si="44"/>
        <v>0</v>
      </c>
      <c r="R244" s="44">
        <f t="shared" si="44"/>
        <v>0</v>
      </c>
      <c r="S244" s="44">
        <f t="shared" si="44"/>
        <v>0</v>
      </c>
      <c r="T244" s="44">
        <f>euref_capacity_EXIOBASE!D207*capacity!$M244/(capacity!$M$244+capacity!$M$245)</f>
        <v>0</v>
      </c>
      <c r="U244" s="42">
        <f>euref_capacity_EXIOBASE!E207*capacity!$M244/(capacity!$M$244+capacity!$M$245)</f>
        <v>0</v>
      </c>
      <c r="V244" s="42">
        <f>euref_capacity_EXIOBASE!F207*capacity!$M244/(capacity!$M$244+capacity!$M$245)</f>
        <v>0</v>
      </c>
      <c r="W244" s="42">
        <f>euref_capacity_EXIOBASE!G207*capacity!$M244/(capacity!$M$244+capacity!$M$245)</f>
        <v>0</v>
      </c>
      <c r="X244" s="42">
        <f>euref_capacity_EXIOBASE!H207*capacity!$M244/(capacity!$M$244+capacity!$M$245)</f>
        <v>0</v>
      </c>
      <c r="Y244" s="42">
        <f>euref_capacity_EXIOBASE!I207*capacity!$M244/(capacity!$M$244+capacity!$M$245)</f>
        <v>0</v>
      </c>
      <c r="Z244" s="42">
        <f>euref_capacity_EXIOBASE!J207*capacity!$M244/(capacity!$M$244+capacity!$M$245)</f>
        <v>0</v>
      </c>
      <c r="AA244" s="42">
        <f>euref_capacity_EXIOBASE!K207*capacity!$M244/(capacity!$M$244+capacity!$M$245)</f>
        <v>0</v>
      </c>
      <c r="AB244" s="42">
        <f>capacity!T244+T244/gfcf_lifespan!C$10</f>
        <v>0</v>
      </c>
      <c r="AC244" s="42">
        <f>MAX((U244-T244),0)/5+U244/gfcf_lifespan!D$10</f>
        <v>0</v>
      </c>
      <c r="AD244" s="42">
        <f>MAX((V244-U244),0)/5+V244/gfcf_lifespan!E$10</f>
        <v>0</v>
      </c>
      <c r="AE244" s="42">
        <f>MAX((W244-V244),0)/5+W244/gfcf_lifespan!F$10</f>
        <v>0</v>
      </c>
      <c r="AF244" s="42">
        <f>MAX((X244-W244),0)/5+X244/gfcf_lifespan!G$10</f>
        <v>0</v>
      </c>
      <c r="AG244" s="42">
        <f>MAX((Y244-X244),0)/5+Y244/gfcf_lifespan!H$10</f>
        <v>0</v>
      </c>
      <c r="AH244" s="42">
        <f>MAX((Z244-Y244),0)/5+Z244/gfcf_lifespan!I$10</f>
        <v>0</v>
      </c>
      <c r="AI244" s="42">
        <f>MAX((AA244-Z244),0)/5+AA244/gfcf_lifespan!J$10</f>
        <v>0</v>
      </c>
    </row>
    <row r="245" spans="1:35" ht="15" customHeight="1" x14ac:dyDescent="0.25">
      <c r="A245" s="9" t="s">
        <v>8</v>
      </c>
      <c r="B245" s="9" t="s">
        <v>81</v>
      </c>
      <c r="C245" s="9" t="s">
        <v>86</v>
      </c>
      <c r="D245" s="42">
        <f>euref_generation_EXIOBASE!D207*generation!$L245/(generation!$L$244+generation!$L$245)</f>
        <v>0.98960663645898084</v>
      </c>
      <c r="E245" s="42">
        <f>euref_generation_EXIOBASE!E207*generation!$L245/(generation!$L$244+generation!$L$245)</f>
        <v>1.5656507627068215</v>
      </c>
      <c r="F245" s="42">
        <f>euref_generation_EXIOBASE!F207*generation!$L245/(generation!$L$244+generation!$L$245)</f>
        <v>1.5656507627068215</v>
      </c>
      <c r="G245" s="42">
        <f>euref_generation_EXIOBASE!G207*generation!$L245/(generation!$L$244+generation!$L$245)</f>
        <v>1.5656507627068215</v>
      </c>
      <c r="H245" s="42">
        <f>euref_generation_EXIOBASE!H207*generation!$L245/(generation!$L$244+generation!$L$245)</f>
        <v>1.5656507627068215</v>
      </c>
      <c r="I245" s="42">
        <f>euref_generation_EXIOBASE!I207*generation!$L245/(generation!$L$244+generation!$L$245)</f>
        <v>1.6048699365729264</v>
      </c>
      <c r="J245" s="42">
        <f>euref_generation_EXIOBASE!J207*generation!$L245/(generation!$L$244+generation!$L$245)</f>
        <v>1.6183616170916011</v>
      </c>
      <c r="K245" s="42">
        <f>euref_generation_EXIOBASE!K207*generation!$L245/(generation!$L$244+generation!$L$245)</f>
        <v>1.6183616170916011</v>
      </c>
      <c r="L245" s="42">
        <f>xdet2015_el!A245</f>
        <v>0</v>
      </c>
      <c r="M245" s="44">
        <f t="shared" si="44"/>
        <v>0.64813248208700414</v>
      </c>
      <c r="N245" s="44">
        <f t="shared" si="44"/>
        <v>0.64813248208700414</v>
      </c>
      <c r="O245" s="44">
        <f t="shared" si="44"/>
        <v>0.64813248208700414</v>
      </c>
      <c r="P245" s="44">
        <f t="shared" si="44"/>
        <v>0.64813248208700414</v>
      </c>
      <c r="Q245" s="44">
        <f t="shared" si="44"/>
        <v>0.664368044390371</v>
      </c>
      <c r="R245" s="44">
        <f t="shared" si="44"/>
        <v>0.66995319568361056</v>
      </c>
      <c r="S245" s="44">
        <f t="shared" si="44"/>
        <v>0.66995319568361056</v>
      </c>
      <c r="T245" s="44">
        <f>euref_capacity_EXIOBASE!D207*capacity!$M245/(capacity!$M$244+capacity!$M$245)</f>
        <v>1.2</v>
      </c>
      <c r="U245" s="42">
        <f>euref_capacity_EXIOBASE!E207*capacity!$M245/(capacity!$M$244+capacity!$M$245)</f>
        <v>1.8194832025918763</v>
      </c>
      <c r="V245" s="42">
        <f>euref_capacity_EXIOBASE!F207*capacity!$M245/(capacity!$M$244+capacity!$M$245)</f>
        <v>1.8194832025918763</v>
      </c>
      <c r="W245" s="42">
        <f>euref_capacity_EXIOBASE!G207*capacity!$M245/(capacity!$M$244+capacity!$M$245)</f>
        <v>1.8194832025918763</v>
      </c>
      <c r="X245" s="42">
        <f>euref_capacity_EXIOBASE!H207*capacity!$M245/(capacity!$M$244+capacity!$M$245)</f>
        <v>1.8194832025918763</v>
      </c>
      <c r="Y245" s="42">
        <f>euref_capacity_EXIOBASE!I207*capacity!$M245/(capacity!$M$244+capacity!$M$245)</f>
        <v>1.8194832025918763</v>
      </c>
      <c r="Z245" s="42">
        <f>euref_capacity_EXIOBASE!J207*capacity!$M245/(capacity!$M$244+capacity!$M$245)</f>
        <v>1.8194832025918763</v>
      </c>
      <c r="AA245" s="42">
        <f>euref_capacity_EXIOBASE!K207*capacity!$M245/(capacity!$M$244+capacity!$M$245)</f>
        <v>1.8194832025918763</v>
      </c>
      <c r="AB245" s="42">
        <f>capacity!T245+T245/gfcf_lifespan!C$11</f>
        <v>4.8000000000000001E-2</v>
      </c>
      <c r="AC245" s="42">
        <f>MAX((U245-T245),0)/5+U245/gfcf_lifespan!D$11</f>
        <v>0.19667596862205033</v>
      </c>
      <c r="AD245" s="42">
        <f>MAX((V245-U245),0)/5+V245/gfcf_lifespan!E$11</f>
        <v>7.2779328103675059E-2</v>
      </c>
      <c r="AE245" s="42">
        <f>MAX((W245-V245),0)/5+W245/gfcf_lifespan!F$11</f>
        <v>7.2779328103675059E-2</v>
      </c>
      <c r="AF245" s="42">
        <f>MAX((X245-W245),0)/5+X245/gfcf_lifespan!G$11</f>
        <v>7.2779328103675059E-2</v>
      </c>
      <c r="AG245" s="42">
        <f>MAX((Y245-X245),0)/5+Y245/gfcf_lifespan!H$11</f>
        <v>7.2779328103675059E-2</v>
      </c>
      <c r="AH245" s="42">
        <f>MAX((Z245-Y245),0)/5+Z245/gfcf_lifespan!I$11</f>
        <v>7.2779328103675059E-2</v>
      </c>
      <c r="AI245" s="42">
        <f>MAX((AA245-Z245),0)/5+AA245/gfcf_lifespan!J$11</f>
        <v>7.2779328103675059E-2</v>
      </c>
    </row>
    <row r="246" spans="1:35" ht="15" customHeight="1" x14ac:dyDescent="0.25">
      <c r="A246" s="9" t="s">
        <v>8</v>
      </c>
      <c r="B246" s="9" t="s">
        <v>41</v>
      </c>
      <c r="C246" s="9" t="s">
        <v>42</v>
      </c>
      <c r="D246" s="42">
        <f>euref_generation_EXIOBASE!D208</f>
        <v>0</v>
      </c>
      <c r="E246" s="42">
        <f>euref_generation_EXIOBASE!E208</f>
        <v>0</v>
      </c>
      <c r="F246" s="42">
        <f>euref_generation_EXIOBASE!F208</f>
        <v>0</v>
      </c>
      <c r="G246" s="42">
        <f>euref_generation_EXIOBASE!G208</f>
        <v>0</v>
      </c>
      <c r="H246" s="42">
        <f>euref_generation_EXIOBASE!H208</f>
        <v>0</v>
      </c>
      <c r="I246" s="42">
        <f>euref_generation_EXIOBASE!I208</f>
        <v>0</v>
      </c>
      <c r="J246" s="42">
        <f>euref_generation_EXIOBASE!J208</f>
        <v>0</v>
      </c>
      <c r="K246" s="42">
        <f>euref_generation_EXIOBASE!K208</f>
        <v>0</v>
      </c>
      <c r="L246" s="42">
        <f>xdet2015_el!A246</f>
        <v>0</v>
      </c>
      <c r="M246" s="42">
        <f t="shared" si="37"/>
        <v>0</v>
      </c>
      <c r="N246" s="42">
        <f t="shared" si="38"/>
        <v>0</v>
      </c>
      <c r="O246" s="42">
        <f t="shared" si="39"/>
        <v>0</v>
      </c>
      <c r="P246" s="42">
        <f t="shared" si="40"/>
        <v>0</v>
      </c>
      <c r="Q246" s="42">
        <f t="shared" si="41"/>
        <v>0</v>
      </c>
      <c r="R246" s="42">
        <f t="shared" si="42"/>
        <v>0</v>
      </c>
      <c r="S246" s="42">
        <f t="shared" si="43"/>
        <v>0</v>
      </c>
      <c r="T246" s="42">
        <f>euref_capacity_EXIOBASE!D208</f>
        <v>0</v>
      </c>
      <c r="U246" s="42">
        <f>euref_capacity_EXIOBASE!E208</f>
        <v>0</v>
      </c>
      <c r="V246" s="42">
        <f>euref_capacity_EXIOBASE!F208</f>
        <v>0</v>
      </c>
      <c r="W246" s="42">
        <f>euref_capacity_EXIOBASE!G208</f>
        <v>0</v>
      </c>
      <c r="X246" s="42">
        <f>euref_capacity_EXIOBASE!H208</f>
        <v>0</v>
      </c>
      <c r="Y246" s="42">
        <f>euref_capacity_EXIOBASE!I208</f>
        <v>0</v>
      </c>
      <c r="Z246" s="42">
        <f>euref_capacity_EXIOBASE!J208</f>
        <v>0</v>
      </c>
      <c r="AA246" s="42">
        <f>euref_capacity_EXIOBASE!K208</f>
        <v>0</v>
      </c>
      <c r="AB246" s="42">
        <f>capacity!T246+T246/gfcf_lifespan!C$12</f>
        <v>0</v>
      </c>
      <c r="AC246" s="42">
        <f>MAX((U246-T246),0)/5+U246/gfcf_lifespan!D$12</f>
        <v>0</v>
      </c>
      <c r="AD246" s="42">
        <f>MAX((V246-U246),0)/5+V246/gfcf_lifespan!E$12</f>
        <v>0</v>
      </c>
      <c r="AE246" s="42">
        <f>MAX((W246-V246),0)/5+W246/gfcf_lifespan!F$12</f>
        <v>0</v>
      </c>
      <c r="AF246" s="42">
        <f>MAX((X246-W246),0)/5+X246/gfcf_lifespan!G$12</f>
        <v>0</v>
      </c>
      <c r="AG246" s="42">
        <f>MAX((Y246-X246),0)/5+Y246/gfcf_lifespan!H$12</f>
        <v>0</v>
      </c>
      <c r="AH246" s="42">
        <f>MAX((Z246-Y246),0)/5+Z246/gfcf_lifespan!I$12</f>
        <v>0</v>
      </c>
      <c r="AI246" s="42">
        <f>MAX((AA246-Z246),0)/5+AA246/gfcf_lifespan!J$12</f>
        <v>0</v>
      </c>
    </row>
    <row r="247" spans="1:35" ht="15" customHeight="1" x14ac:dyDescent="0.25">
      <c r="A247" s="9" t="s">
        <v>8</v>
      </c>
      <c r="B247" s="9" t="s">
        <v>43</v>
      </c>
      <c r="C247" s="9" t="s">
        <v>44</v>
      </c>
      <c r="D247" s="42">
        <f>euref_generation_EXIOBASE!D209</f>
        <v>0</v>
      </c>
      <c r="E247" s="42">
        <f>euref_generation_EXIOBASE!E209</f>
        <v>0</v>
      </c>
      <c r="F247" s="42">
        <f>euref_generation_EXIOBASE!F209</f>
        <v>0</v>
      </c>
      <c r="G247" s="42">
        <f>euref_generation_EXIOBASE!G209</f>
        <v>0</v>
      </c>
      <c r="H247" s="42">
        <f>euref_generation_EXIOBASE!H209</f>
        <v>0</v>
      </c>
      <c r="I247" s="42">
        <f>euref_generation_EXIOBASE!I209</f>
        <v>0</v>
      </c>
      <c r="J247" s="42">
        <f>euref_generation_EXIOBASE!J209</f>
        <v>0</v>
      </c>
      <c r="K247" s="42">
        <f>euref_generation_EXIOBASE!K209</f>
        <v>0</v>
      </c>
      <c r="L247" s="42">
        <f>xdet2015_el!A247</f>
        <v>0</v>
      </c>
      <c r="M247" s="42">
        <f t="shared" si="37"/>
        <v>0</v>
      </c>
      <c r="N247" s="42">
        <f t="shared" si="38"/>
        <v>0</v>
      </c>
      <c r="O247" s="42">
        <f t="shared" si="39"/>
        <v>0</v>
      </c>
      <c r="P247" s="42">
        <f t="shared" si="40"/>
        <v>0</v>
      </c>
      <c r="Q247" s="42">
        <f t="shared" si="41"/>
        <v>0</v>
      </c>
      <c r="R247" s="42">
        <f t="shared" si="42"/>
        <v>0</v>
      </c>
      <c r="S247" s="42">
        <f t="shared" si="43"/>
        <v>0</v>
      </c>
      <c r="T247" s="42">
        <f>euref_capacity_EXIOBASE!D209</f>
        <v>0</v>
      </c>
      <c r="U247" s="42">
        <f>euref_capacity_EXIOBASE!E209</f>
        <v>0</v>
      </c>
      <c r="V247" s="42">
        <f>euref_capacity_EXIOBASE!F209</f>
        <v>0</v>
      </c>
      <c r="W247" s="42">
        <f>euref_capacity_EXIOBASE!G209</f>
        <v>0</v>
      </c>
      <c r="X247" s="42">
        <f>euref_capacity_EXIOBASE!H209</f>
        <v>0</v>
      </c>
      <c r="Y247" s="42">
        <f>euref_capacity_EXIOBASE!I209</f>
        <v>0</v>
      </c>
      <c r="Z247" s="42">
        <f>euref_capacity_EXIOBASE!J209</f>
        <v>0</v>
      </c>
      <c r="AA247" s="42">
        <f>euref_capacity_EXIOBASE!K209</f>
        <v>0</v>
      </c>
      <c r="AB247" s="42">
        <f>capacity!T247+T247/gfcf_lifespan!C$13</f>
        <v>0</v>
      </c>
      <c r="AC247" s="42">
        <f>MAX((U247-T247),0)/5+U247/gfcf_lifespan!D$13</f>
        <v>0</v>
      </c>
      <c r="AD247" s="42">
        <f>MAX((V247-U247),0)/5+V247/gfcf_lifespan!E$13</f>
        <v>0</v>
      </c>
      <c r="AE247" s="42">
        <f>MAX((W247-V247),0)/5+W247/gfcf_lifespan!F$13</f>
        <v>0</v>
      </c>
      <c r="AF247" s="42">
        <f>MAX((X247-W247),0)/5+X247/gfcf_lifespan!G$13</f>
        <v>0</v>
      </c>
      <c r="AG247" s="42">
        <f>MAX((Y247-X247),0)/5+Y247/gfcf_lifespan!H$13</f>
        <v>0</v>
      </c>
      <c r="AH247" s="42">
        <f>MAX((Z247-Y247),0)/5+Z247/gfcf_lifespan!I$13</f>
        <v>0</v>
      </c>
      <c r="AI247" s="42">
        <f>MAX((AA247-Z247),0)/5+AA247/gfcf_lifespan!J$13</f>
        <v>0</v>
      </c>
    </row>
    <row r="248" spans="1:35" ht="15" customHeight="1" x14ac:dyDescent="0.25">
      <c r="A248" s="9" t="s">
        <v>8</v>
      </c>
      <c r="B248" s="9" t="s">
        <v>45</v>
      </c>
      <c r="C248" s="9" t="s">
        <v>46</v>
      </c>
      <c r="D248" s="42">
        <f>euref_generation_EXIOBASE!D210</f>
        <v>0</v>
      </c>
      <c r="E248" s="42">
        <f>euref_generation_EXIOBASE!E210</f>
        <v>0</v>
      </c>
      <c r="F248" s="42">
        <f>euref_generation_EXIOBASE!F210</f>
        <v>0</v>
      </c>
      <c r="G248" s="42">
        <f>euref_generation_EXIOBASE!G210</f>
        <v>0</v>
      </c>
      <c r="H248" s="42">
        <f>euref_generation_EXIOBASE!H210</f>
        <v>0</v>
      </c>
      <c r="I248" s="42">
        <f>euref_generation_EXIOBASE!I210</f>
        <v>-2.2204460492503131E-16</v>
      </c>
      <c r="J248" s="42">
        <f>euref_generation_EXIOBASE!J210</f>
        <v>0</v>
      </c>
      <c r="K248" s="42">
        <f>euref_generation_EXIOBASE!K210</f>
        <v>0</v>
      </c>
      <c r="L248" s="42">
        <f>xdet2015_el!A248</f>
        <v>0</v>
      </c>
      <c r="M248" s="42">
        <f t="shared" si="37"/>
        <v>0</v>
      </c>
      <c r="N248" s="42">
        <f t="shared" si="38"/>
        <v>0</v>
      </c>
      <c r="O248" s="42">
        <f t="shared" si="39"/>
        <v>0</v>
      </c>
      <c r="P248" s="42">
        <f t="shared" si="40"/>
        <v>0</v>
      </c>
      <c r="Q248" s="42">
        <f t="shared" si="41"/>
        <v>0</v>
      </c>
      <c r="R248" s="42">
        <f t="shared" si="42"/>
        <v>0</v>
      </c>
      <c r="S248" s="42">
        <f t="shared" si="43"/>
        <v>0</v>
      </c>
      <c r="T248" s="42">
        <f>euref_capacity_EXIOBASE!D210</f>
        <v>0</v>
      </c>
      <c r="U248" s="42">
        <f>euref_capacity_EXIOBASE!E210</f>
        <v>0</v>
      </c>
      <c r="V248" s="42">
        <f>euref_capacity_EXIOBASE!F210</f>
        <v>0</v>
      </c>
      <c r="W248" s="42">
        <f>euref_capacity_EXIOBASE!G210</f>
        <v>0</v>
      </c>
      <c r="X248" s="42">
        <f>euref_capacity_EXIOBASE!H210</f>
        <v>0</v>
      </c>
      <c r="Y248" s="42">
        <f>euref_capacity_EXIOBASE!I210</f>
        <v>0</v>
      </c>
      <c r="Z248" s="42">
        <f>euref_capacity_EXIOBASE!J210</f>
        <v>0</v>
      </c>
      <c r="AA248" s="42">
        <f>euref_capacity_EXIOBASE!K210</f>
        <v>0</v>
      </c>
      <c r="AB248" s="42">
        <f>capacity!T248+T248/gfcf_lifespan!C$14</f>
        <v>0</v>
      </c>
      <c r="AC248" s="42">
        <f>MAX((U248-T248),0)/5+U248/gfcf_lifespan!D$14</f>
        <v>0</v>
      </c>
      <c r="AD248" s="42">
        <f>MAX((V248-U248),0)/5+V248/gfcf_lifespan!E$14</f>
        <v>0</v>
      </c>
      <c r="AE248" s="42">
        <f>MAX((W248-V248),0)/5+W248/gfcf_lifespan!F$14</f>
        <v>0</v>
      </c>
      <c r="AF248" s="42">
        <f>MAX((X248-W248),0)/5+X248/gfcf_lifespan!G$14</f>
        <v>0</v>
      </c>
      <c r="AG248" s="42">
        <f>MAX((Y248-X248),0)/5+Y248/gfcf_lifespan!H$14</f>
        <v>0</v>
      </c>
      <c r="AH248" s="42">
        <f>MAX((Z248-Y248),0)/5+Z248/gfcf_lifespan!I$14</f>
        <v>0</v>
      </c>
      <c r="AI248" s="42">
        <f>MAX((AA248-Z248),0)/5+AA248/gfcf_lifespan!J$14</f>
        <v>0</v>
      </c>
    </row>
    <row r="249" spans="1:35" ht="15" customHeight="1" x14ac:dyDescent="0.25">
      <c r="A249" s="9" t="s">
        <v>7</v>
      </c>
      <c r="B249" s="9" t="s">
        <v>29</v>
      </c>
      <c r="C249" s="9" t="s">
        <v>30</v>
      </c>
      <c r="D249" s="42">
        <f>euref_generation_EXIOBASE!D211</f>
        <v>0</v>
      </c>
      <c r="E249" s="42">
        <f>euref_generation_EXIOBASE!E211</f>
        <v>0</v>
      </c>
      <c r="F249" s="42">
        <f>euref_generation_EXIOBASE!F211</f>
        <v>0</v>
      </c>
      <c r="G249" s="42">
        <f>euref_generation_EXIOBASE!G211</f>
        <v>0</v>
      </c>
      <c r="H249" s="42">
        <f>euref_generation_EXIOBASE!H211</f>
        <v>0</v>
      </c>
      <c r="I249" s="42">
        <f>euref_generation_EXIOBASE!I211</f>
        <v>0</v>
      </c>
      <c r="J249" s="42">
        <f>euref_generation_EXIOBASE!J211</f>
        <v>0</v>
      </c>
      <c r="K249" s="42">
        <f>euref_generation_EXIOBASE!K211</f>
        <v>0</v>
      </c>
      <c r="L249" s="42">
        <f>xdet2015_el!A249</f>
        <v>1.7913453179358801E-3</v>
      </c>
      <c r="M249" s="42">
        <f t="shared" si="37"/>
        <v>0</v>
      </c>
      <c r="N249" s="42">
        <f t="shared" si="38"/>
        <v>0</v>
      </c>
      <c r="O249" s="42">
        <f t="shared" si="39"/>
        <v>0</v>
      </c>
      <c r="P249" s="42">
        <f t="shared" si="40"/>
        <v>0</v>
      </c>
      <c r="Q249" s="42">
        <f t="shared" si="41"/>
        <v>0</v>
      </c>
      <c r="R249" s="42">
        <f t="shared" si="42"/>
        <v>0</v>
      </c>
      <c r="S249" s="42">
        <f t="shared" si="43"/>
        <v>0</v>
      </c>
      <c r="T249" s="42">
        <f>euref_capacity_EXIOBASE!D211</f>
        <v>0</v>
      </c>
      <c r="U249" s="42">
        <f>euref_capacity_EXIOBASE!E211</f>
        <v>0</v>
      </c>
      <c r="V249" s="42">
        <f>euref_capacity_EXIOBASE!F211</f>
        <v>0</v>
      </c>
      <c r="W249" s="42">
        <f>euref_capacity_EXIOBASE!G211</f>
        <v>0</v>
      </c>
      <c r="X249" s="42">
        <f>euref_capacity_EXIOBASE!H211</f>
        <v>0</v>
      </c>
      <c r="Y249" s="42">
        <f>euref_capacity_EXIOBASE!I211</f>
        <v>0</v>
      </c>
      <c r="Z249" s="42">
        <f>euref_capacity_EXIOBASE!J211</f>
        <v>0</v>
      </c>
      <c r="AA249" s="42">
        <f>euref_capacity_EXIOBASE!K211</f>
        <v>0</v>
      </c>
      <c r="AB249" s="42">
        <f>capacity!T249+T249/gfcf_lifespan!C$2</f>
        <v>0</v>
      </c>
      <c r="AC249" s="42">
        <f>MAX((U249-T249),0)/5+U249/gfcf_lifespan!D$2</f>
        <v>0</v>
      </c>
      <c r="AD249" s="42">
        <f>MAX((V249-U249),0)/5+V249/gfcf_lifespan!E$2</f>
        <v>0</v>
      </c>
      <c r="AE249" s="42">
        <f>MAX((W249-V249),0)/5+W249/gfcf_lifespan!F$2</f>
        <v>0</v>
      </c>
      <c r="AF249" s="42">
        <f>MAX((X249-W249),0)/5+X249/gfcf_lifespan!G$2</f>
        <v>0</v>
      </c>
      <c r="AG249" s="42">
        <f>MAX((Y249-X249),0)/5+Y249/gfcf_lifespan!H$2</f>
        <v>0</v>
      </c>
      <c r="AH249" s="42">
        <f>MAX((Z249-Y249),0)/5+Z249/gfcf_lifespan!I$2</f>
        <v>0</v>
      </c>
      <c r="AI249" s="42">
        <f>MAX((AA249-Z249),0)/5+AA249/gfcf_lifespan!J$2</f>
        <v>0</v>
      </c>
    </row>
    <row r="250" spans="1:35" ht="15" customHeight="1" x14ac:dyDescent="0.25">
      <c r="A250" s="9" t="s">
        <v>7</v>
      </c>
      <c r="B250" s="9" t="s">
        <v>31</v>
      </c>
      <c r="C250" s="9" t="s">
        <v>32</v>
      </c>
      <c r="D250" s="42">
        <f>euref_generation_EXIOBASE!D212</f>
        <v>0</v>
      </c>
      <c r="E250" s="42">
        <f>euref_generation_EXIOBASE!E212</f>
        <v>2125.7855869753553</v>
      </c>
      <c r="F250" s="42">
        <f>euref_generation_EXIOBASE!F212</f>
        <v>2320.6311411554193</v>
      </c>
      <c r="G250" s="42">
        <f>euref_generation_EXIOBASE!G212</f>
        <v>2427.1765321863409</v>
      </c>
      <c r="H250" s="42">
        <f>euref_generation_EXIOBASE!H212</f>
        <v>2402.1038622534716</v>
      </c>
      <c r="I250" s="42">
        <f>euref_generation_EXIOBASE!I212</f>
        <v>2376.6065479062518</v>
      </c>
      <c r="J250" s="42">
        <f>euref_generation_EXIOBASE!J212</f>
        <v>2462.0063050028843</v>
      </c>
      <c r="K250" s="42">
        <f>euref_generation_EXIOBASE!K212</f>
        <v>2674.3584159034153</v>
      </c>
      <c r="L250" s="42">
        <f>xdet2015_el!A250</f>
        <v>7.1612065285584501E-4</v>
      </c>
      <c r="M250" s="44">
        <f t="shared" ref="M250:S250" si="45">IFERROR($L198*E250/$D198,0)</f>
        <v>358.06128812106959</v>
      </c>
      <c r="N250" s="44">
        <f t="shared" si="45"/>
        <v>390.88052000496054</v>
      </c>
      <c r="O250" s="44">
        <f t="shared" si="45"/>
        <v>408.82672313552916</v>
      </c>
      <c r="P250" s="44">
        <f t="shared" si="45"/>
        <v>404.6035538056575</v>
      </c>
      <c r="Q250" s="44">
        <f t="shared" si="45"/>
        <v>400.30885857640664</v>
      </c>
      <c r="R250" s="44">
        <f t="shared" si="45"/>
        <v>414.69335116992102</v>
      </c>
      <c r="S250" s="44">
        <f t="shared" si="45"/>
        <v>450.46133775809705</v>
      </c>
      <c r="T250" s="42">
        <f>euref_capacity_EXIOBASE!D212</f>
        <v>0</v>
      </c>
      <c r="U250" s="42">
        <f>euref_capacity_EXIOBASE!E212</f>
        <v>232.75831526080344</v>
      </c>
      <c r="V250" s="42">
        <f>euref_capacity_EXIOBASE!F212</f>
        <v>472.75831526080344</v>
      </c>
      <c r="W250" s="42">
        <f>euref_capacity_EXIOBASE!G212</f>
        <v>712.75831526080344</v>
      </c>
      <c r="X250" s="42">
        <f>euref_capacity_EXIOBASE!H212</f>
        <v>712.75831526080344</v>
      </c>
      <c r="Y250" s="42">
        <f>euref_capacity_EXIOBASE!I212</f>
        <v>712.75831526080344</v>
      </c>
      <c r="Z250" s="42">
        <f>euref_capacity_EXIOBASE!J212</f>
        <v>712.75831526080344</v>
      </c>
      <c r="AA250" s="42">
        <f>euref_capacity_EXIOBASE!K212</f>
        <v>712.75831526080344</v>
      </c>
      <c r="AB250" s="42">
        <f>capacity!T250+T250/gfcf_lifespan!C$3</f>
        <v>0</v>
      </c>
      <c r="AC250" s="42">
        <f>MAX((U250-T250),0)/5+U250/gfcf_lifespan!D$3</f>
        <v>54.310273560854142</v>
      </c>
      <c r="AD250" s="42">
        <f>MAX((V250-U250),0)/5+V250/gfcf_lifespan!E$3</f>
        <v>63.758610508693451</v>
      </c>
      <c r="AE250" s="42">
        <f>MAX((W250-V250),0)/5+W250/gfcf_lifespan!F$3</f>
        <v>71.758610508693451</v>
      </c>
      <c r="AF250" s="42">
        <f>MAX((X250-W250),0)/5+X250/gfcf_lifespan!G$3</f>
        <v>23.758610508693447</v>
      </c>
      <c r="AG250" s="42">
        <f>MAX((Y250-X250),0)/5+Y250/gfcf_lifespan!H$3</f>
        <v>23.758610508693447</v>
      </c>
      <c r="AH250" s="42">
        <f>MAX((Z250-Y250),0)/5+Z250/gfcf_lifespan!I$3</f>
        <v>23.758610508693447</v>
      </c>
      <c r="AI250" s="42">
        <f>MAX((AA250-Z250),0)/5+AA250/gfcf_lifespan!J$3</f>
        <v>23.758610508693447</v>
      </c>
    </row>
    <row r="251" spans="1:35" ht="15" customHeight="1" x14ac:dyDescent="0.25">
      <c r="A251" s="9" t="s">
        <v>7</v>
      </c>
      <c r="B251" s="9" t="s">
        <v>33</v>
      </c>
      <c r="C251" s="9" t="s">
        <v>34</v>
      </c>
      <c r="D251" s="42">
        <f>euref_generation_EXIOBASE!D213</f>
        <v>0</v>
      </c>
      <c r="E251" s="42">
        <f>euref_generation_EXIOBASE!E213</f>
        <v>0</v>
      </c>
      <c r="F251" s="42">
        <f>euref_generation_EXIOBASE!F213</f>
        <v>0</v>
      </c>
      <c r="G251" s="42">
        <f>euref_generation_EXIOBASE!G213</f>
        <v>0</v>
      </c>
      <c r="H251" s="42">
        <f>euref_generation_EXIOBASE!H213</f>
        <v>0</v>
      </c>
      <c r="I251" s="42">
        <f>euref_generation_EXIOBASE!I213</f>
        <v>0</v>
      </c>
      <c r="J251" s="42">
        <f>euref_generation_EXIOBASE!J213</f>
        <v>0</v>
      </c>
      <c r="K251" s="42">
        <f>euref_generation_EXIOBASE!K213</f>
        <v>0</v>
      </c>
      <c r="L251" s="42">
        <f>xdet2015_el!A251</f>
        <v>2.55745878614116E-9</v>
      </c>
      <c r="M251" s="42">
        <f t="shared" si="37"/>
        <v>0</v>
      </c>
      <c r="N251" s="42">
        <f t="shared" si="38"/>
        <v>0</v>
      </c>
      <c r="O251" s="42">
        <f t="shared" si="39"/>
        <v>0</v>
      </c>
      <c r="P251" s="42">
        <f t="shared" si="40"/>
        <v>0</v>
      </c>
      <c r="Q251" s="42">
        <f t="shared" si="41"/>
        <v>0</v>
      </c>
      <c r="R251" s="42">
        <f t="shared" si="42"/>
        <v>0</v>
      </c>
      <c r="S251" s="42">
        <f t="shared" si="43"/>
        <v>0</v>
      </c>
      <c r="T251" s="42">
        <f>euref_capacity_EXIOBASE!D213</f>
        <v>0</v>
      </c>
      <c r="U251" s="42">
        <f>euref_capacity_EXIOBASE!E213</f>
        <v>0</v>
      </c>
      <c r="V251" s="42">
        <f>euref_capacity_EXIOBASE!F213</f>
        <v>0</v>
      </c>
      <c r="W251" s="42">
        <f>euref_capacity_EXIOBASE!G213</f>
        <v>0</v>
      </c>
      <c r="X251" s="42">
        <f>euref_capacity_EXIOBASE!H213</f>
        <v>0</v>
      </c>
      <c r="Y251" s="42">
        <f>euref_capacity_EXIOBASE!I213</f>
        <v>0</v>
      </c>
      <c r="Z251" s="42">
        <f>euref_capacity_EXIOBASE!J213</f>
        <v>0</v>
      </c>
      <c r="AA251" s="42">
        <f>euref_capacity_EXIOBASE!K213</f>
        <v>0</v>
      </c>
      <c r="AB251" s="42">
        <f>capacity!T251+T251/gfcf_lifespan!C$4</f>
        <v>0</v>
      </c>
      <c r="AC251" s="42">
        <f>MAX((U251-T251),0)/5+U251/gfcf_lifespan!D$4</f>
        <v>0</v>
      </c>
      <c r="AD251" s="42">
        <f>MAX((V251-U251),0)/5+V251/gfcf_lifespan!E$4</f>
        <v>0</v>
      </c>
      <c r="AE251" s="42">
        <f>MAX((W251-V251),0)/5+W251/gfcf_lifespan!F$4</f>
        <v>0</v>
      </c>
      <c r="AF251" s="42">
        <f>MAX((X251-W251),0)/5+X251/gfcf_lifespan!G$4</f>
        <v>0</v>
      </c>
      <c r="AG251" s="42">
        <f>MAX((Y251-X251),0)/5+Y251/gfcf_lifespan!H$4</f>
        <v>0</v>
      </c>
      <c r="AH251" s="42">
        <f>MAX((Z251-Y251),0)/5+Z251/gfcf_lifespan!I$4</f>
        <v>0</v>
      </c>
      <c r="AI251" s="42">
        <f>MAX((AA251-Z251),0)/5+AA251/gfcf_lifespan!J$4</f>
        <v>0</v>
      </c>
    </row>
    <row r="252" spans="1:35" ht="15" customHeight="1" x14ac:dyDescent="0.25">
      <c r="A252" s="9" t="s">
        <v>7</v>
      </c>
      <c r="B252" s="9" t="s">
        <v>35</v>
      </c>
      <c r="C252" s="9" t="s">
        <v>36</v>
      </c>
      <c r="D252" s="42">
        <f>euref_generation_EXIOBASE!D214</f>
        <v>0</v>
      </c>
      <c r="E252" s="42">
        <f>euref_generation_EXIOBASE!E214</f>
        <v>0</v>
      </c>
      <c r="F252" s="42">
        <f>euref_generation_EXIOBASE!F214</f>
        <v>0</v>
      </c>
      <c r="G252" s="42">
        <f>euref_generation_EXIOBASE!G214</f>
        <v>0</v>
      </c>
      <c r="H252" s="42">
        <f>euref_generation_EXIOBASE!H214</f>
        <v>0</v>
      </c>
      <c r="I252" s="42">
        <f>euref_generation_EXIOBASE!I214</f>
        <v>0</v>
      </c>
      <c r="J252" s="42">
        <f>euref_generation_EXIOBASE!J214</f>
        <v>0</v>
      </c>
      <c r="K252" s="42">
        <f>euref_generation_EXIOBASE!K214</f>
        <v>0</v>
      </c>
      <c r="L252" s="42">
        <f>xdet2015_el!A252</f>
        <v>1.916439473222E-3</v>
      </c>
      <c r="M252" s="42">
        <f t="shared" si="37"/>
        <v>0</v>
      </c>
      <c r="N252" s="42">
        <f t="shared" si="38"/>
        <v>0</v>
      </c>
      <c r="O252" s="42">
        <f t="shared" si="39"/>
        <v>0</v>
      </c>
      <c r="P252" s="42">
        <f t="shared" si="40"/>
        <v>0</v>
      </c>
      <c r="Q252" s="42">
        <f t="shared" si="41"/>
        <v>0</v>
      </c>
      <c r="R252" s="42">
        <f t="shared" si="42"/>
        <v>0</v>
      </c>
      <c r="S252" s="42">
        <f t="shared" si="43"/>
        <v>0</v>
      </c>
      <c r="T252" s="42">
        <f>euref_capacity_EXIOBASE!D214</f>
        <v>0</v>
      </c>
      <c r="U252" s="42">
        <f>euref_capacity_EXIOBASE!E214</f>
        <v>0</v>
      </c>
      <c r="V252" s="42">
        <f>euref_capacity_EXIOBASE!F214</f>
        <v>0</v>
      </c>
      <c r="W252" s="42">
        <f>euref_capacity_EXIOBASE!G214</f>
        <v>0</v>
      </c>
      <c r="X252" s="42">
        <f>euref_capacity_EXIOBASE!H214</f>
        <v>0</v>
      </c>
      <c r="Y252" s="42">
        <f>euref_capacity_EXIOBASE!I214</f>
        <v>0</v>
      </c>
      <c r="Z252" s="42">
        <f>euref_capacity_EXIOBASE!J214</f>
        <v>0</v>
      </c>
      <c r="AA252" s="42">
        <f>euref_capacity_EXIOBASE!K214</f>
        <v>0</v>
      </c>
      <c r="AB252" s="42">
        <f>capacity!T252+T252/gfcf_lifespan!C$5</f>
        <v>0</v>
      </c>
      <c r="AC252" s="42">
        <f>MAX((U252-T252),0)/5+U252/gfcf_lifespan!D$5</f>
        <v>0</v>
      </c>
      <c r="AD252" s="42">
        <f>MAX((V252-U252),0)/5+V252/gfcf_lifespan!E$5</f>
        <v>0</v>
      </c>
      <c r="AE252" s="42">
        <f>MAX((W252-V252),0)/5+W252/gfcf_lifespan!F$5</f>
        <v>0</v>
      </c>
      <c r="AF252" s="42">
        <f>MAX((X252-W252),0)/5+X252/gfcf_lifespan!G$5</f>
        <v>0</v>
      </c>
      <c r="AG252" s="42">
        <f>MAX((Y252-X252),0)/5+Y252/gfcf_lifespan!H$5</f>
        <v>0</v>
      </c>
      <c r="AH252" s="42">
        <f>MAX((Z252-Y252),0)/5+Z252/gfcf_lifespan!I$5</f>
        <v>0</v>
      </c>
      <c r="AI252" s="42">
        <f>MAX((AA252-Z252),0)/5+AA252/gfcf_lifespan!J$5</f>
        <v>0</v>
      </c>
    </row>
    <row r="253" spans="1:35" ht="15" customHeight="1" x14ac:dyDescent="0.25">
      <c r="A253" s="9" t="s">
        <v>7</v>
      </c>
      <c r="B253" s="9" t="s">
        <v>79</v>
      </c>
      <c r="C253" s="9" t="s">
        <v>83</v>
      </c>
      <c r="D253" s="42">
        <f>euref_generation_EXIOBASE!D215*generation!$L253/(generation!$L$253+generation!$L$254)</f>
        <v>0</v>
      </c>
      <c r="E253" s="42">
        <f>euref_generation_EXIOBASE!E215*generation!$L253/(generation!$L$253+generation!$L$254)</f>
        <v>0</v>
      </c>
      <c r="F253" s="42">
        <f>euref_generation_EXIOBASE!F215*generation!$L253/(generation!$L$253+generation!$L$254)</f>
        <v>0</v>
      </c>
      <c r="G253" s="42">
        <f>euref_generation_EXIOBASE!G215*generation!$L253/(generation!$L$253+generation!$L$254)</f>
        <v>0</v>
      </c>
      <c r="H253" s="42">
        <f>euref_generation_EXIOBASE!H215*generation!$L253/(generation!$L$253+generation!$L$254)</f>
        <v>0</v>
      </c>
      <c r="I253" s="42">
        <f>euref_generation_EXIOBASE!I215*generation!$L253/(generation!$L$253+generation!$L$254)</f>
        <v>0</v>
      </c>
      <c r="J253" s="42">
        <f>euref_generation_EXIOBASE!J215*generation!$L253/(generation!$L$253+generation!$L$254)</f>
        <v>0.4108252234707272</v>
      </c>
      <c r="K253" s="42">
        <f>euref_generation_EXIOBASE!K215*generation!$L253/(generation!$L$253+generation!$L$254)</f>
        <v>86.347639220144814</v>
      </c>
      <c r="L253" s="42">
        <f>xdet2015_el!A253</f>
        <v>2.30414899029468E-4</v>
      </c>
      <c r="M253" s="42">
        <f t="shared" si="37"/>
        <v>0</v>
      </c>
      <c r="N253" s="42">
        <f t="shared" si="38"/>
        <v>0</v>
      </c>
      <c r="O253" s="42">
        <f t="shared" si="39"/>
        <v>0</v>
      </c>
      <c r="P253" s="42">
        <f t="shared" si="40"/>
        <v>0</v>
      </c>
      <c r="Q253" s="42">
        <f t="shared" si="41"/>
        <v>0</v>
      </c>
      <c r="R253" s="44">
        <f>IFERROR($L201*J253/$D201,0)</f>
        <v>2.4530869043463112E-2</v>
      </c>
      <c r="S253" s="44">
        <f>IFERROR($L201*K253/$D201,0)</f>
        <v>5.1559215669056897</v>
      </c>
      <c r="T253" s="42">
        <f>euref_capacity_EXIOBASE!D215*capacity!$L253/(capacity!$L$253+capacity!$L$254)</f>
        <v>0</v>
      </c>
      <c r="U253" s="42">
        <f>euref_capacity_EXIOBASE!E215*capacity!$L253/(capacity!$L$253+capacity!$L$254)</f>
        <v>0</v>
      </c>
      <c r="V253" s="42">
        <f>euref_capacity_EXIOBASE!F215*capacity!$L253/(capacity!$L$253+capacity!$L$254)</f>
        <v>0</v>
      </c>
      <c r="W253" s="42">
        <f>euref_capacity_EXIOBASE!G215*capacity!$L253/(capacity!$L$253+capacity!$L$254)</f>
        <v>0</v>
      </c>
      <c r="X253" s="42">
        <f>euref_capacity_EXIOBASE!H215*capacity!$L253/(capacity!$L$253+capacity!$L$254)</f>
        <v>0</v>
      </c>
      <c r="Y253" s="42">
        <f>euref_capacity_EXIOBASE!I215*capacity!$L253/(capacity!$L$253+capacity!$L$254)</f>
        <v>0</v>
      </c>
      <c r="Z253" s="42">
        <f>euref_capacity_EXIOBASE!J215*capacity!$L253/(capacity!$L$253+capacity!$L$254)</f>
        <v>0.19582031641195585</v>
      </c>
      <c r="AA253" s="42">
        <f>euref_capacity_EXIOBASE!K215*capacity!$L253/(capacity!$L$253+capacity!$L$254)</f>
        <v>54.013512548639163</v>
      </c>
      <c r="AB253" s="42">
        <f>capacity!T253+T253/gfcf_lifespan!C$6</f>
        <v>0</v>
      </c>
      <c r="AC253" s="42">
        <f>MAX((U253-T253),0)/5+U253/gfcf_lifespan!D$6</f>
        <v>0</v>
      </c>
      <c r="AD253" s="42">
        <f>MAX((V253-U253),0)/5+V253/gfcf_lifespan!E$6</f>
        <v>0</v>
      </c>
      <c r="AE253" s="42">
        <f>MAX((W253-V253),0)/5+W253/gfcf_lifespan!F$6</f>
        <v>0</v>
      </c>
      <c r="AF253" s="42">
        <f>MAX((X253-W253),0)/5+X253/gfcf_lifespan!G$6</f>
        <v>0</v>
      </c>
      <c r="AG253" s="42">
        <f>MAX((Y253-X253),0)/5+Y253/gfcf_lifespan!H$6</f>
        <v>0</v>
      </c>
      <c r="AH253" s="42">
        <f>MAX((Z253-Y253),0)/5+Z253/gfcf_lifespan!I$6</f>
        <v>4.6996875938869406E-2</v>
      </c>
      <c r="AI253" s="42">
        <f>MAX((AA253-Z253),0)/5+AA253/gfcf_lifespan!J$6</f>
        <v>12.924078948391008</v>
      </c>
    </row>
    <row r="254" spans="1:35" ht="15" customHeight="1" x14ac:dyDescent="0.25">
      <c r="A254" s="9" t="s">
        <v>7</v>
      </c>
      <c r="B254" s="9" t="s">
        <v>78</v>
      </c>
      <c r="C254" s="9" t="s">
        <v>84</v>
      </c>
      <c r="D254" s="42">
        <f>euref_generation_EXIOBASE!D215*generation!$L254/(generation!$L$253+generation!$L$254)</f>
        <v>0</v>
      </c>
      <c r="E254" s="42">
        <f>euref_generation_EXIOBASE!E215*generation!$L254/(generation!$L$253+generation!$L$254)</f>
        <v>0</v>
      </c>
      <c r="F254" s="42">
        <f>euref_generation_EXIOBASE!F215*generation!$L254/(generation!$L$253+generation!$L$254)</f>
        <v>0</v>
      </c>
      <c r="G254" s="42">
        <f>euref_generation_EXIOBASE!G215*generation!$L254/(generation!$L$253+generation!$L$254)</f>
        <v>0</v>
      </c>
      <c r="H254" s="42">
        <f>euref_generation_EXIOBASE!H215*generation!$L254/(generation!$L$253+generation!$L$254)</f>
        <v>0</v>
      </c>
      <c r="I254" s="42">
        <f>euref_generation_EXIOBASE!I215*generation!$L254/(generation!$L$253+generation!$L$254)</f>
        <v>0</v>
      </c>
      <c r="J254" s="42">
        <f>euref_generation_EXIOBASE!J215*generation!$L254/(generation!$L$253+generation!$L$254)</f>
        <v>0</v>
      </c>
      <c r="K254" s="42">
        <f>euref_generation_EXIOBASE!K215*generation!$L254/(generation!$L$253+generation!$L$254)</f>
        <v>0</v>
      </c>
      <c r="L254" s="42">
        <f>xdet2015_el!A254</f>
        <v>0</v>
      </c>
      <c r="M254" s="42">
        <f t="shared" si="37"/>
        <v>0</v>
      </c>
      <c r="N254" s="42">
        <f t="shared" si="38"/>
        <v>0</v>
      </c>
      <c r="O254" s="42">
        <f t="shared" si="39"/>
        <v>0</v>
      </c>
      <c r="P254" s="42">
        <f t="shared" si="40"/>
        <v>0</v>
      </c>
      <c r="Q254" s="42">
        <f t="shared" si="41"/>
        <v>0</v>
      </c>
      <c r="R254" s="44">
        <f>IFERROR($L202*J254/$D202,0)</f>
        <v>0</v>
      </c>
      <c r="S254" s="44">
        <f>IFERROR($L202*K254/$D202,0)</f>
        <v>0</v>
      </c>
      <c r="T254" s="42">
        <f>euref_capacity_EXIOBASE!D215*capacity!$L254/(capacity!$L$253+capacity!$L$254)</f>
        <v>0</v>
      </c>
      <c r="U254" s="42">
        <f>euref_capacity_EXIOBASE!E215*capacity!$L254/(capacity!$L$253+capacity!$L$254)</f>
        <v>0</v>
      </c>
      <c r="V254" s="42">
        <f>euref_capacity_EXIOBASE!F215*capacity!$L254/(capacity!$L$253+capacity!$L$254)</f>
        <v>0</v>
      </c>
      <c r="W254" s="42">
        <f>euref_capacity_EXIOBASE!G215*capacity!$L254/(capacity!$L$253+capacity!$L$254)</f>
        <v>0</v>
      </c>
      <c r="X254" s="42">
        <f>euref_capacity_EXIOBASE!H215*capacity!$L254/(capacity!$L$253+capacity!$L$254)</f>
        <v>0</v>
      </c>
      <c r="Y254" s="42">
        <f>euref_capacity_EXIOBASE!I215*capacity!$L254/(capacity!$L$253+capacity!$L$254)</f>
        <v>0</v>
      </c>
      <c r="Z254" s="42">
        <f>euref_capacity_EXIOBASE!J215*capacity!$L254/(capacity!$L$253+capacity!$L$254)</f>
        <v>0</v>
      </c>
      <c r="AA254" s="42">
        <f>euref_capacity_EXIOBASE!K215*capacity!$L254/(capacity!$L$253+capacity!$L$254)</f>
        <v>0</v>
      </c>
      <c r="AB254" s="42">
        <f>capacity!T254+T254/gfcf_lifespan!C$7</f>
        <v>0</v>
      </c>
      <c r="AC254" s="42">
        <f>MAX((U254-T254),0)/5+U254/gfcf_lifespan!D$7</f>
        <v>0</v>
      </c>
      <c r="AD254" s="42">
        <f>MAX((V254-U254),0)/5+V254/gfcf_lifespan!E$7</f>
        <v>0</v>
      </c>
      <c r="AE254" s="42">
        <f>MAX((W254-V254),0)/5+W254/gfcf_lifespan!F$7</f>
        <v>0</v>
      </c>
      <c r="AF254" s="42">
        <f>MAX((X254-W254),0)/5+X254/gfcf_lifespan!G$7</f>
        <v>0</v>
      </c>
      <c r="AG254" s="42">
        <f>MAX((Y254-X254),0)/5+Y254/gfcf_lifespan!H$7</f>
        <v>0</v>
      </c>
      <c r="AH254" s="42">
        <f>MAX((Z254-Y254),0)/5+Z254/gfcf_lifespan!I$7</f>
        <v>0</v>
      </c>
      <c r="AI254" s="42">
        <f>MAX((AA254-Z254),0)/5+AA254/gfcf_lifespan!J$7</f>
        <v>0</v>
      </c>
    </row>
    <row r="255" spans="1:35" ht="15" customHeight="1" x14ac:dyDescent="0.25">
      <c r="A255" s="9" t="s">
        <v>7</v>
      </c>
      <c r="B255" s="9" t="s">
        <v>37</v>
      </c>
      <c r="C255" s="9" t="s">
        <v>38</v>
      </c>
      <c r="D255" s="42">
        <f>euref_generation_EXIOBASE!D216</f>
        <v>1293.4458392972037</v>
      </c>
      <c r="E255" s="42">
        <f>euref_generation_EXIOBASE!E216</f>
        <v>0</v>
      </c>
      <c r="F255" s="42">
        <f>euref_generation_EXIOBASE!F216</f>
        <v>0</v>
      </c>
      <c r="G255" s="42">
        <f>euref_generation_EXIOBASE!G216</f>
        <v>0</v>
      </c>
      <c r="H255" s="42">
        <f>euref_generation_EXIOBASE!H216</f>
        <v>0</v>
      </c>
      <c r="I255" s="42">
        <f>euref_generation_EXIOBASE!I216</f>
        <v>0</v>
      </c>
      <c r="J255" s="42">
        <f>euref_generation_EXIOBASE!J216</f>
        <v>0</v>
      </c>
      <c r="K255" s="42">
        <f>euref_generation_EXIOBASE!K216</f>
        <v>0</v>
      </c>
      <c r="L255" s="42">
        <f>xdet2015_el!A255</f>
        <v>299.85266353762103</v>
      </c>
      <c r="M255" s="42">
        <f t="shared" si="37"/>
        <v>0</v>
      </c>
      <c r="N255" s="42">
        <f t="shared" si="38"/>
        <v>0</v>
      </c>
      <c r="O255" s="42">
        <f t="shared" si="39"/>
        <v>0</v>
      </c>
      <c r="P255" s="42">
        <f t="shared" si="40"/>
        <v>0</v>
      </c>
      <c r="Q255" s="42">
        <f t="shared" si="41"/>
        <v>0</v>
      </c>
      <c r="R255" s="42">
        <f t="shared" si="42"/>
        <v>0</v>
      </c>
      <c r="S255" s="42">
        <f t="shared" si="43"/>
        <v>0</v>
      </c>
      <c r="T255" s="42">
        <f>euref_capacity_EXIOBASE!D216</f>
        <v>479.351</v>
      </c>
      <c r="U255" s="42">
        <f>euref_capacity_EXIOBASE!E216</f>
        <v>361.47100000000006</v>
      </c>
      <c r="V255" s="42">
        <f>euref_capacity_EXIOBASE!F216</f>
        <v>252.83100000000002</v>
      </c>
      <c r="W255" s="42">
        <f>euref_capacity_EXIOBASE!G216</f>
        <v>144.38249999999999</v>
      </c>
      <c r="X255" s="42">
        <f>euref_capacity_EXIOBASE!H216</f>
        <v>136.88925</v>
      </c>
      <c r="Y255" s="42">
        <f>euref_capacity_EXIOBASE!I216</f>
        <v>136.88925</v>
      </c>
      <c r="Z255" s="42">
        <f>euref_capacity_EXIOBASE!J216</f>
        <v>136.88925</v>
      </c>
      <c r="AA255" s="42">
        <f>euref_capacity_EXIOBASE!K216</f>
        <v>136.88925</v>
      </c>
      <c r="AB255" s="42">
        <f>capacity!T255+T255/gfcf_lifespan!C$8</f>
        <v>13.695742857142857</v>
      </c>
      <c r="AC255" s="42">
        <f>MAX((U255-T255),0)/5+U255/gfcf_lifespan!D$8</f>
        <v>10.327742857142859</v>
      </c>
      <c r="AD255" s="42">
        <f>MAX((V255-U255),0)/5+V255/gfcf_lifespan!E$8</f>
        <v>7.2237428571428577</v>
      </c>
      <c r="AE255" s="42">
        <f>MAX((W255-V255),0)/5+W255/gfcf_lifespan!F$8</f>
        <v>4.1252142857142857</v>
      </c>
      <c r="AF255" s="42">
        <f>MAX((X255-W255),0)/5+X255/gfcf_lifespan!G$8</f>
        <v>3.9111214285714286</v>
      </c>
      <c r="AG255" s="42">
        <f>MAX((Y255-X255),0)/5+Y255/gfcf_lifespan!H$8</f>
        <v>3.9111214285714286</v>
      </c>
      <c r="AH255" s="42">
        <f>MAX((Z255-Y255),0)/5+Z255/gfcf_lifespan!I$8</f>
        <v>3.9111214285714286</v>
      </c>
      <c r="AI255" s="42">
        <f>MAX((AA255-Z255),0)/5+AA255/gfcf_lifespan!J$8</f>
        <v>3.9111214285714286</v>
      </c>
    </row>
    <row r="256" spans="1:35" ht="15" customHeight="1" x14ac:dyDescent="0.25">
      <c r="A256" s="9" t="s">
        <v>7</v>
      </c>
      <c r="B256" s="9" t="s">
        <v>39</v>
      </c>
      <c r="C256" s="9" t="s">
        <v>40</v>
      </c>
      <c r="D256" s="42">
        <f>euref_generation_EXIOBASE!D217</f>
        <v>5.5176523990028761</v>
      </c>
      <c r="E256" s="42">
        <f>euref_generation_EXIOBASE!E217</f>
        <v>8.0554797886321019</v>
      </c>
      <c r="F256" s="42">
        <f>euref_generation_EXIOBASE!F217</f>
        <v>9.0167895697701486</v>
      </c>
      <c r="G256" s="42">
        <f>euref_generation_EXIOBASE!G217</f>
        <v>10.523164171509563</v>
      </c>
      <c r="H256" s="42">
        <f>euref_generation_EXIOBASE!H217</f>
        <v>16.788981058442427</v>
      </c>
      <c r="I256" s="42">
        <f>euref_generation_EXIOBASE!I217</f>
        <v>17.744259054669637</v>
      </c>
      <c r="J256" s="42">
        <f>euref_generation_EXIOBASE!J217</f>
        <v>48.395864973484585</v>
      </c>
      <c r="K256" s="42">
        <f>euref_generation_EXIOBASE!K217</f>
        <v>56.697606355871883</v>
      </c>
      <c r="L256" s="42">
        <f>xdet2015_el!A256</f>
        <v>49.725104901590498</v>
      </c>
      <c r="M256" s="42">
        <f t="shared" si="37"/>
        <v>72.596015217406688</v>
      </c>
      <c r="N256" s="42">
        <f t="shared" si="38"/>
        <v>81.259342707672801</v>
      </c>
      <c r="O256" s="42">
        <f t="shared" si="39"/>
        <v>94.834796483289466</v>
      </c>
      <c r="P256" s="42">
        <f t="shared" si="40"/>
        <v>151.30236266292036</v>
      </c>
      <c r="Q256" s="42">
        <f t="shared" si="41"/>
        <v>159.91133168408655</v>
      </c>
      <c r="R256" s="42">
        <f t="shared" si="42"/>
        <v>436.1437235597914</v>
      </c>
      <c r="S256" s="42">
        <f t="shared" si="43"/>
        <v>510.95904921888575</v>
      </c>
      <c r="T256" s="42">
        <f>euref_capacity_EXIOBASE!D217</f>
        <v>1.649</v>
      </c>
      <c r="U256" s="42">
        <f>euref_capacity_EXIOBASE!E217</f>
        <v>1.9453527467889615</v>
      </c>
      <c r="V256" s="42">
        <f>euref_capacity_EXIOBASE!F217</f>
        <v>2.0576089212315334</v>
      </c>
      <c r="W256" s="42">
        <f>euref_capacity_EXIOBASE!G217</f>
        <v>2.2448698029734189</v>
      </c>
      <c r="X256" s="42">
        <f>euref_capacity_EXIOBASE!H217</f>
        <v>2.9885281197750708</v>
      </c>
      <c r="Y256" s="42">
        <f>euref_capacity_EXIOBASE!I217</f>
        <v>3.1101585110187413</v>
      </c>
      <c r="Z256" s="42">
        <f>euref_capacity_EXIOBASE!J217</f>
        <v>3.2718324723549377</v>
      </c>
      <c r="AA256" s="42">
        <f>euref_capacity_EXIOBASE!K217</f>
        <v>3.6073316203341363</v>
      </c>
      <c r="AB256" s="42">
        <f>capacity!T256+T256/gfcf_lifespan!C$9</f>
        <v>6.5960000000000005E-2</v>
      </c>
      <c r="AC256" s="42">
        <f>MAX((U256-T256),0)/5+U256/gfcf_lifespan!D$9</f>
        <v>0.13708465922935076</v>
      </c>
      <c r="AD256" s="42">
        <f>MAX((V256-U256),0)/5+V256/gfcf_lifespan!E$9</f>
        <v>0.10475559173777571</v>
      </c>
      <c r="AE256" s="42">
        <f>MAX((W256-V256),0)/5+W256/gfcf_lifespan!F$9</f>
        <v>0.12724696846731387</v>
      </c>
      <c r="AF256" s="42">
        <f>MAX((X256-W256),0)/5+X256/gfcf_lifespan!G$9</f>
        <v>0.26827278815133321</v>
      </c>
      <c r="AG256" s="42">
        <f>MAX((Y256-X256),0)/5+Y256/gfcf_lifespan!H$9</f>
        <v>0.14873241868948375</v>
      </c>
      <c r="AH256" s="42">
        <f>MAX((Z256-Y256),0)/5+Z256/gfcf_lifespan!I$9</f>
        <v>0.16320809116143681</v>
      </c>
      <c r="AI256" s="42">
        <f>MAX((AA256-Z256),0)/5+AA256/gfcf_lifespan!J$9</f>
        <v>0.2113930944092052</v>
      </c>
    </row>
    <row r="257" spans="1:35" ht="15" customHeight="1" x14ac:dyDescent="0.25">
      <c r="A257" s="9" t="s">
        <v>7</v>
      </c>
      <c r="B257" s="9" t="s">
        <v>80</v>
      </c>
      <c r="C257" s="9" t="s">
        <v>85</v>
      </c>
      <c r="D257" s="42">
        <f>euref_generation_EXIOBASE!D218*generation!$L257/(generation!$L$257+generation!$L$258)</f>
        <v>3.6574376701043234</v>
      </c>
      <c r="E257" s="42">
        <f>euref_generation_EXIOBASE!E218*generation!$L257/(generation!$L$257+generation!$L$258)</f>
        <v>11.583111405299487</v>
      </c>
      <c r="F257" s="42">
        <f>euref_generation_EXIOBASE!F218*generation!$L257/(generation!$L$257+generation!$L$258)</f>
        <v>11.619282955167733</v>
      </c>
      <c r="G257" s="42">
        <f>euref_generation_EXIOBASE!G218*generation!$L257/(generation!$L$257+generation!$L$258)</f>
        <v>12.463774457952088</v>
      </c>
      <c r="H257" s="42">
        <f>euref_generation_EXIOBASE!H218*generation!$L257/(generation!$L$257+generation!$L$258)</f>
        <v>14.340293770414995</v>
      </c>
      <c r="I257" s="42">
        <f>euref_generation_EXIOBASE!I218*generation!$L257/(generation!$L$257+generation!$L$258)</f>
        <v>20.804084770008949</v>
      </c>
      <c r="J257" s="42">
        <f>euref_generation_EXIOBASE!J218*generation!$L257/(generation!$L$257+generation!$L$258)</f>
        <v>21.259803982008052</v>
      </c>
      <c r="K257" s="42">
        <f>euref_generation_EXIOBASE!K218*generation!$L257/(generation!$L$257+generation!$L$258)</f>
        <v>21.223632432139805</v>
      </c>
      <c r="L257" s="42">
        <f>xdet2015_el!A257</f>
        <v>4.7056554712838497E-2</v>
      </c>
      <c r="M257" s="42">
        <f t="shared" si="37"/>
        <v>0.14902818988377503</v>
      </c>
      <c r="N257" s="42">
        <f t="shared" si="38"/>
        <v>0.14949357266509658</v>
      </c>
      <c r="O257" s="42">
        <f t="shared" si="39"/>
        <v>0.1603587914848518</v>
      </c>
      <c r="P257" s="42">
        <f t="shared" si="40"/>
        <v>0.18450206928241716</v>
      </c>
      <c r="Q257" s="42">
        <f t="shared" si="41"/>
        <v>0.2676651365059442</v>
      </c>
      <c r="R257" s="42">
        <f t="shared" si="42"/>
        <v>0.2735284151089985</v>
      </c>
      <c r="S257" s="42">
        <f t="shared" si="43"/>
        <v>0.27306303232767692</v>
      </c>
      <c r="T257" s="42">
        <f>euref_capacity_EXIOBASE!D218*capacity!$L257/(capacity!$L$257+capacity!$L$258)</f>
        <v>1.5925133689839572</v>
      </c>
      <c r="U257" s="42">
        <f>euref_capacity_EXIOBASE!E218*capacity!$L257/(capacity!$L$257+capacity!$L$258)</f>
        <v>4.9354825592296381</v>
      </c>
      <c r="V257" s="42">
        <f>euref_capacity_EXIOBASE!F218*capacity!$L257/(capacity!$L$257+capacity!$L$258)</f>
        <v>4.9490440144287726</v>
      </c>
      <c r="W257" s="42">
        <f>euref_capacity_EXIOBASE!G218*capacity!$L257/(capacity!$L$257+capacity!$L$258)</f>
        <v>5.2960707418796416</v>
      </c>
      <c r="X257" s="42">
        <f>euref_capacity_EXIOBASE!H218*capacity!$L257/(capacity!$L$257+capacity!$L$258)</f>
        <v>6.1115628151604033</v>
      </c>
      <c r="Y257" s="42">
        <f>euref_capacity_EXIOBASE!I218*capacity!$L257/(capacity!$L$257+capacity!$L$258)</f>
        <v>8.7624020378322172</v>
      </c>
      <c r="Z257" s="42">
        <f>euref_capacity_EXIOBASE!J218*capacity!$L257/(capacity!$L$257+capacity!$L$258)</f>
        <v>8.3718618247078851</v>
      </c>
      <c r="AA257" s="42">
        <f>euref_capacity_EXIOBASE!K218*capacity!$L257/(capacity!$L$257+capacity!$L$258)</f>
        <v>8.358300369508747</v>
      </c>
      <c r="AB257" s="42">
        <f>capacity!T257+T257/gfcf_lifespan!C$10</f>
        <v>6.3700534759358288E-2</v>
      </c>
      <c r="AC257" s="42">
        <f>MAX((U257-T257),0)/5+U257/gfcf_lifespan!D$10</f>
        <v>0.86601314041832156</v>
      </c>
      <c r="AD257" s="42">
        <f>MAX((V257-U257),0)/5+V257/gfcf_lifespan!E$10</f>
        <v>0.20067405161697779</v>
      </c>
      <c r="AE257" s="42">
        <f>MAX((W257-V257),0)/5+W257/gfcf_lifespan!F$10</f>
        <v>0.28124817516535944</v>
      </c>
      <c r="AF257" s="42">
        <f>MAX((X257-W257),0)/5+X257/gfcf_lifespan!G$10</f>
        <v>0.40756092726256848</v>
      </c>
      <c r="AG257" s="42">
        <f>MAX((Y257-X257),0)/5+Y257/gfcf_lifespan!H$10</f>
        <v>0.88066392604765142</v>
      </c>
      <c r="AH257" s="42">
        <f>MAX((Z257-Y257),0)/5+Z257/gfcf_lifespan!I$10</f>
        <v>0.33487447298831541</v>
      </c>
      <c r="AI257" s="42">
        <f>MAX((AA257-Z257),0)/5+AA257/gfcf_lifespan!J$10</f>
        <v>0.33433201478034991</v>
      </c>
    </row>
    <row r="258" spans="1:35" ht="15" customHeight="1" x14ac:dyDescent="0.25">
      <c r="A258" s="9" t="s">
        <v>7</v>
      </c>
      <c r="B258" s="9" t="s">
        <v>81</v>
      </c>
      <c r="C258" s="9" t="s">
        <v>86</v>
      </c>
      <c r="D258" s="42">
        <f>euref_generation_EXIOBASE!D218*generation!$L258/(generation!$L$257+generation!$L$258)</f>
        <v>99.266511998435007</v>
      </c>
      <c r="E258" s="42">
        <f>euref_generation_EXIOBASE!E218*generation!$L258/(generation!$L$257+generation!$L$258)</f>
        <v>314.37721459804777</v>
      </c>
      <c r="F258" s="42">
        <f>euref_generation_EXIOBASE!F218*generation!$L258/(generation!$L$257+generation!$L$258)</f>
        <v>315.35894659538229</v>
      </c>
      <c r="G258" s="42">
        <f>euref_generation_EXIOBASE!G218*generation!$L258/(generation!$L$257+generation!$L$258)</f>
        <v>338.27928959368927</v>
      </c>
      <c r="H258" s="42">
        <f>euref_generation_EXIOBASE!H218*generation!$L258/(generation!$L$257+generation!$L$258)</f>
        <v>389.20989830057147</v>
      </c>
      <c r="I258" s="42">
        <f>euref_generation_EXIOBASE!I218*generation!$L258/(generation!$L$257+generation!$L$258)</f>
        <v>564.6436430944417</v>
      </c>
      <c r="J258" s="42">
        <f>euref_generation_EXIOBASE!J218*generation!$L258/(generation!$L$257+generation!$L$258)</f>
        <v>577.01231775309577</v>
      </c>
      <c r="K258" s="42">
        <f>euref_generation_EXIOBASE!K218*generation!$L258/(generation!$L$257+generation!$L$258)</f>
        <v>576.03058575576119</v>
      </c>
      <c r="L258" s="42">
        <f>xdet2015_el!A258</f>
        <v>1.2771619024949099</v>
      </c>
      <c r="M258" s="42">
        <f t="shared" si="37"/>
        <v>4.0447739465593724</v>
      </c>
      <c r="N258" s="42">
        <f t="shared" si="38"/>
        <v>4.0574049001429495</v>
      </c>
      <c r="O258" s="42">
        <f t="shared" si="39"/>
        <v>4.3522977928237676</v>
      </c>
      <c r="P258" s="42">
        <f t="shared" si="40"/>
        <v>5.0075704704044108</v>
      </c>
      <c r="Q258" s="42">
        <f t="shared" si="41"/>
        <v>7.2646991913801031</v>
      </c>
      <c r="R258" s="42">
        <f t="shared" si="42"/>
        <v>7.4238344298443719</v>
      </c>
      <c r="S258" s="42">
        <f t="shared" si="43"/>
        <v>7.4112034762607939</v>
      </c>
      <c r="T258" s="42">
        <f>euref_capacity_EXIOBASE!D218*capacity!$L258/(capacity!$L$257+capacity!$L$258)</f>
        <v>57.967486631016044</v>
      </c>
      <c r="U258" s="42">
        <f>euref_capacity_EXIOBASE!E218*capacity!$L258/(capacity!$L$257+capacity!$L$258)</f>
        <v>179.65156515595882</v>
      </c>
      <c r="V258" s="42">
        <f>euref_capacity_EXIOBASE!F218*capacity!$L258/(capacity!$L$257+capacity!$L$258)</f>
        <v>180.14520212520731</v>
      </c>
      <c r="W258" s="42">
        <f>euref_capacity_EXIOBASE!G218*capacity!$L258/(capacity!$L$257+capacity!$L$258)</f>
        <v>192.77697500441894</v>
      </c>
      <c r="X258" s="42">
        <f>euref_capacity_EXIOBASE!H218*capacity!$L258/(capacity!$L$257+capacity!$L$258)</f>
        <v>222.46088647183868</v>
      </c>
      <c r="Y258" s="42">
        <f>euref_capacity_EXIOBASE!I218*capacity!$L258/(capacity!$L$257+capacity!$L$258)</f>
        <v>318.95143417709272</v>
      </c>
      <c r="Z258" s="42">
        <f>euref_capacity_EXIOBASE!J218*capacity!$L258/(capacity!$L$257+capacity!$L$258)</f>
        <v>304.73577041936699</v>
      </c>
      <c r="AA258" s="42">
        <f>euref_capacity_EXIOBASE!K218*capacity!$L258/(capacity!$L$257+capacity!$L$258)</f>
        <v>304.24213345011839</v>
      </c>
      <c r="AB258" s="42">
        <f>capacity!T258+T258/gfcf_lifespan!C$11</f>
        <v>22.518699465240644</v>
      </c>
      <c r="AC258" s="42">
        <f>MAX((U258-T258),0)/5+U258/gfcf_lifespan!D$11</f>
        <v>31.522878311226908</v>
      </c>
      <c r="AD258" s="42">
        <f>MAX((V258-U258),0)/5+V258/gfcf_lifespan!E$11</f>
        <v>7.3045354788579893</v>
      </c>
      <c r="AE258" s="42">
        <f>MAX((W258-V258),0)/5+W258/gfcf_lifespan!F$11</f>
        <v>10.237433576019086</v>
      </c>
      <c r="AF258" s="42">
        <f>MAX((X258-W258),0)/5+X258/gfcf_lifespan!G$11</f>
        <v>14.835217752357494</v>
      </c>
      <c r="AG258" s="42">
        <f>MAX((Y258-X258),0)/5+Y258/gfcf_lifespan!H$11</f>
        <v>32.056166908134514</v>
      </c>
      <c r="AH258" s="42">
        <f>MAX((Z258-Y258),0)/5+Z258/gfcf_lifespan!I$11</f>
        <v>12.18943081677468</v>
      </c>
      <c r="AI258" s="42">
        <f>MAX((AA258-Z258),0)/5+AA258/gfcf_lifespan!J$11</f>
        <v>12.169685338004735</v>
      </c>
    </row>
    <row r="259" spans="1:35" ht="15" customHeight="1" x14ac:dyDescent="0.25">
      <c r="A259" s="9" t="s">
        <v>7</v>
      </c>
      <c r="B259" s="9" t="s">
        <v>41</v>
      </c>
      <c r="C259" s="9" t="s">
        <v>42</v>
      </c>
      <c r="D259" s="42">
        <f>euref_generation_EXIOBASE!D219</f>
        <v>0</v>
      </c>
      <c r="E259" s="42">
        <f>euref_generation_EXIOBASE!E219</f>
        <v>0</v>
      </c>
      <c r="F259" s="42">
        <f>euref_generation_EXIOBASE!F219</f>
        <v>0</v>
      </c>
      <c r="G259" s="42">
        <f>euref_generation_EXIOBASE!G219</f>
        <v>0</v>
      </c>
      <c r="H259" s="42">
        <f>euref_generation_EXIOBASE!H219</f>
        <v>0</v>
      </c>
      <c r="I259" s="42">
        <f>euref_generation_EXIOBASE!I219</f>
        <v>0</v>
      </c>
      <c r="J259" s="42">
        <f>euref_generation_EXIOBASE!J219</f>
        <v>0</v>
      </c>
      <c r="K259" s="42">
        <f>euref_generation_EXIOBASE!K219</f>
        <v>0</v>
      </c>
      <c r="L259" s="42">
        <f>xdet2015_el!A259</f>
        <v>0</v>
      </c>
      <c r="M259" s="42">
        <f t="shared" si="37"/>
        <v>0</v>
      </c>
      <c r="N259" s="42">
        <f t="shared" si="38"/>
        <v>0</v>
      </c>
      <c r="O259" s="42">
        <f t="shared" si="39"/>
        <v>0</v>
      </c>
      <c r="P259" s="42">
        <f t="shared" si="40"/>
        <v>0</v>
      </c>
      <c r="Q259" s="42">
        <f t="shared" si="41"/>
        <v>0</v>
      </c>
      <c r="R259" s="42">
        <f t="shared" si="42"/>
        <v>0</v>
      </c>
      <c r="S259" s="42">
        <f t="shared" si="43"/>
        <v>0</v>
      </c>
      <c r="T259" s="42">
        <f>euref_capacity_EXIOBASE!D219</f>
        <v>0</v>
      </c>
      <c r="U259" s="42">
        <f>euref_capacity_EXIOBASE!E219</f>
        <v>0</v>
      </c>
      <c r="V259" s="42">
        <f>euref_capacity_EXIOBASE!F219</f>
        <v>0</v>
      </c>
      <c r="W259" s="42">
        <f>euref_capacity_EXIOBASE!G219</f>
        <v>0</v>
      </c>
      <c r="X259" s="42">
        <f>euref_capacity_EXIOBASE!H219</f>
        <v>0</v>
      </c>
      <c r="Y259" s="42">
        <f>euref_capacity_EXIOBASE!I219</f>
        <v>0</v>
      </c>
      <c r="Z259" s="42">
        <f>euref_capacity_EXIOBASE!J219</f>
        <v>0</v>
      </c>
      <c r="AA259" s="42">
        <f>euref_capacity_EXIOBASE!K219</f>
        <v>0</v>
      </c>
      <c r="AB259" s="42">
        <f>capacity!T259+T259/gfcf_lifespan!C$12</f>
        <v>0</v>
      </c>
      <c r="AC259" s="42">
        <f>MAX((U259-T259),0)/5+U259/gfcf_lifespan!D$12</f>
        <v>0</v>
      </c>
      <c r="AD259" s="42">
        <f>MAX((V259-U259),0)/5+V259/gfcf_lifespan!E$12</f>
        <v>0</v>
      </c>
      <c r="AE259" s="42">
        <f>MAX((W259-V259),0)/5+W259/gfcf_lifespan!F$12</f>
        <v>0</v>
      </c>
      <c r="AF259" s="42">
        <f>MAX((X259-W259),0)/5+X259/gfcf_lifespan!G$12</f>
        <v>0</v>
      </c>
      <c r="AG259" s="42">
        <f>MAX((Y259-X259),0)/5+Y259/gfcf_lifespan!H$12</f>
        <v>0</v>
      </c>
      <c r="AH259" s="42">
        <f>MAX((Z259-Y259),0)/5+Z259/gfcf_lifespan!I$12</f>
        <v>0</v>
      </c>
      <c r="AI259" s="42">
        <f>MAX((AA259-Z259),0)/5+AA259/gfcf_lifespan!J$12</f>
        <v>0</v>
      </c>
    </row>
    <row r="260" spans="1:35" ht="15" customHeight="1" x14ac:dyDescent="0.25">
      <c r="A260" s="9" t="s">
        <v>7</v>
      </c>
      <c r="B260" s="9" t="s">
        <v>43</v>
      </c>
      <c r="C260" s="9" t="s">
        <v>44</v>
      </c>
      <c r="D260" s="42">
        <f>euref_generation_EXIOBASE!D220</f>
        <v>0</v>
      </c>
      <c r="E260" s="42">
        <f>euref_generation_EXIOBASE!E220</f>
        <v>0</v>
      </c>
      <c r="F260" s="42">
        <f>euref_generation_EXIOBASE!F220</f>
        <v>0</v>
      </c>
      <c r="G260" s="42">
        <f>euref_generation_EXIOBASE!G220</f>
        <v>0</v>
      </c>
      <c r="H260" s="42">
        <f>euref_generation_EXIOBASE!H220</f>
        <v>0</v>
      </c>
      <c r="I260" s="42">
        <f>euref_generation_EXIOBASE!I220</f>
        <v>0</v>
      </c>
      <c r="J260" s="42">
        <f>euref_generation_EXIOBASE!J220</f>
        <v>0</v>
      </c>
      <c r="K260" s="42">
        <f>euref_generation_EXIOBASE!K220</f>
        <v>0</v>
      </c>
      <c r="L260" s="42">
        <f>xdet2015_el!A260</f>
        <v>4.4375307872424898E-4</v>
      </c>
      <c r="M260" s="42">
        <f t="shared" si="37"/>
        <v>0</v>
      </c>
      <c r="N260" s="42">
        <f t="shared" si="38"/>
        <v>0</v>
      </c>
      <c r="O260" s="42">
        <f t="shared" si="39"/>
        <v>0</v>
      </c>
      <c r="P260" s="42">
        <f t="shared" si="40"/>
        <v>0</v>
      </c>
      <c r="Q260" s="42">
        <f t="shared" si="41"/>
        <v>0</v>
      </c>
      <c r="R260" s="42">
        <f t="shared" si="42"/>
        <v>0</v>
      </c>
      <c r="S260" s="42">
        <f t="shared" si="43"/>
        <v>0</v>
      </c>
      <c r="T260" s="42">
        <f>euref_capacity_EXIOBASE!D220</f>
        <v>0</v>
      </c>
      <c r="U260" s="42">
        <f>euref_capacity_EXIOBASE!E220</f>
        <v>0</v>
      </c>
      <c r="V260" s="42">
        <f>euref_capacity_EXIOBASE!F220</f>
        <v>0</v>
      </c>
      <c r="W260" s="42">
        <f>euref_capacity_EXIOBASE!G220</f>
        <v>0</v>
      </c>
      <c r="X260" s="42">
        <f>euref_capacity_EXIOBASE!H220</f>
        <v>0</v>
      </c>
      <c r="Y260" s="42">
        <f>euref_capacity_EXIOBASE!I220</f>
        <v>0</v>
      </c>
      <c r="Z260" s="42">
        <f>euref_capacity_EXIOBASE!J220</f>
        <v>0</v>
      </c>
      <c r="AA260" s="42">
        <f>euref_capacity_EXIOBASE!K220</f>
        <v>0</v>
      </c>
      <c r="AB260" s="42">
        <f>capacity!T260+T260/gfcf_lifespan!C$13</f>
        <v>0</v>
      </c>
      <c r="AC260" s="42">
        <f>MAX((U260-T260),0)/5+U260/gfcf_lifespan!D$13</f>
        <v>0</v>
      </c>
      <c r="AD260" s="42">
        <f>MAX((V260-U260),0)/5+V260/gfcf_lifespan!E$13</f>
        <v>0</v>
      </c>
      <c r="AE260" s="42">
        <f>MAX((W260-V260),0)/5+W260/gfcf_lifespan!F$13</f>
        <v>0</v>
      </c>
      <c r="AF260" s="42">
        <f>MAX((X260-W260),0)/5+X260/gfcf_lifespan!G$13</f>
        <v>0</v>
      </c>
      <c r="AG260" s="42">
        <f>MAX((Y260-X260),0)/5+Y260/gfcf_lifespan!H$13</f>
        <v>0</v>
      </c>
      <c r="AH260" s="42">
        <f>MAX((Z260-Y260),0)/5+Z260/gfcf_lifespan!I$13</f>
        <v>0</v>
      </c>
      <c r="AI260" s="42">
        <f>MAX((AA260-Z260),0)/5+AA260/gfcf_lifespan!J$13</f>
        <v>0</v>
      </c>
    </row>
    <row r="261" spans="1:35" ht="15" customHeight="1" x14ac:dyDescent="0.25">
      <c r="A261" s="9" t="s">
        <v>7</v>
      </c>
      <c r="B261" s="9" t="s">
        <v>45</v>
      </c>
      <c r="C261" s="9" t="s">
        <v>46</v>
      </c>
      <c r="D261" s="42">
        <f>euref_generation_EXIOBASE!D221</f>
        <v>1.4210854715202004E-14</v>
      </c>
      <c r="E261" s="42">
        <f>euref_generation_EXIOBASE!E221</f>
        <v>0</v>
      </c>
      <c r="F261" s="42">
        <f>euref_generation_EXIOBASE!F221</f>
        <v>0</v>
      </c>
      <c r="G261" s="42">
        <f>euref_generation_EXIOBASE!G221</f>
        <v>0</v>
      </c>
      <c r="H261" s="42">
        <f>euref_generation_EXIOBASE!H221</f>
        <v>0</v>
      </c>
      <c r="I261" s="42">
        <f>euref_generation_EXIOBASE!I221</f>
        <v>0</v>
      </c>
      <c r="J261" s="42">
        <f>euref_generation_EXIOBASE!J221</f>
        <v>0</v>
      </c>
      <c r="K261" s="42">
        <f>euref_generation_EXIOBASE!K221</f>
        <v>0</v>
      </c>
      <c r="L261" s="42">
        <f>xdet2015_el!A261</f>
        <v>6.1149766637487299E-13</v>
      </c>
      <c r="M261" s="42">
        <f t="shared" si="37"/>
        <v>0</v>
      </c>
      <c r="N261" s="42">
        <f t="shared" si="38"/>
        <v>0</v>
      </c>
      <c r="O261" s="42">
        <f t="shared" si="39"/>
        <v>0</v>
      </c>
      <c r="P261" s="42">
        <f t="shared" si="40"/>
        <v>0</v>
      </c>
      <c r="Q261" s="42">
        <f t="shared" si="41"/>
        <v>0</v>
      </c>
      <c r="R261" s="42">
        <f t="shared" si="42"/>
        <v>0</v>
      </c>
      <c r="S261" s="42">
        <f t="shared" si="43"/>
        <v>0</v>
      </c>
      <c r="T261" s="42">
        <f>euref_capacity_EXIOBASE!D221</f>
        <v>0</v>
      </c>
      <c r="U261" s="42">
        <f>euref_capacity_EXIOBASE!E221</f>
        <v>0</v>
      </c>
      <c r="V261" s="42">
        <f>euref_capacity_EXIOBASE!F221</f>
        <v>0</v>
      </c>
      <c r="W261" s="42">
        <f>euref_capacity_EXIOBASE!G221</f>
        <v>0</v>
      </c>
      <c r="X261" s="42">
        <f>euref_capacity_EXIOBASE!H221</f>
        <v>0</v>
      </c>
      <c r="Y261" s="42">
        <f>euref_capacity_EXIOBASE!I221</f>
        <v>0</v>
      </c>
      <c r="Z261" s="42">
        <f>euref_capacity_EXIOBASE!J221</f>
        <v>0</v>
      </c>
      <c r="AA261" s="42">
        <f>euref_capacity_EXIOBASE!K221</f>
        <v>0</v>
      </c>
      <c r="AB261" s="42">
        <f>capacity!T261+T261/gfcf_lifespan!C$14</f>
        <v>0</v>
      </c>
      <c r="AC261" s="42">
        <f>MAX((U261-T261),0)/5+U261/gfcf_lifespan!D$14</f>
        <v>0</v>
      </c>
      <c r="AD261" s="42">
        <f>MAX((V261-U261),0)/5+V261/gfcf_lifespan!E$14</f>
        <v>0</v>
      </c>
      <c r="AE261" s="42">
        <f>MAX((W261-V261),0)/5+W261/gfcf_lifespan!F$14</f>
        <v>0</v>
      </c>
      <c r="AF261" s="42">
        <f>MAX((X261-W261),0)/5+X261/gfcf_lifespan!G$14</f>
        <v>0</v>
      </c>
      <c r="AG261" s="42">
        <f>MAX((Y261-X261),0)/5+Y261/gfcf_lifespan!H$14</f>
        <v>0</v>
      </c>
      <c r="AH261" s="42">
        <f>MAX((Z261-Y261),0)/5+Z261/gfcf_lifespan!I$14</f>
        <v>0</v>
      </c>
      <c r="AI261" s="42">
        <f>MAX((AA261-Z261),0)/5+AA261/gfcf_lifespan!J$14</f>
        <v>0</v>
      </c>
    </row>
    <row r="262" spans="1:35" ht="15" customHeight="1" x14ac:dyDescent="0.25">
      <c r="A262" s="9" t="s">
        <v>6</v>
      </c>
      <c r="B262" s="9" t="s">
        <v>29</v>
      </c>
      <c r="C262" s="9" t="s">
        <v>30</v>
      </c>
      <c r="D262" s="42">
        <f>euref_generation_EXIOBASE!D222</f>
        <v>29437.4484177546</v>
      </c>
      <c r="E262" s="42">
        <f>euref_generation_EXIOBASE!E222</f>
        <v>23752.741274894372</v>
      </c>
      <c r="F262" s="42">
        <f>euref_generation_EXIOBASE!F222</f>
        <v>24221.680544342471</v>
      </c>
      <c r="G262" s="42">
        <f>euref_generation_EXIOBASE!G222</f>
        <v>20753.5009199181</v>
      </c>
      <c r="H262" s="42">
        <f>euref_generation_EXIOBASE!H222</f>
        <v>18462.480513599625</v>
      </c>
      <c r="I262" s="42">
        <f>euref_generation_EXIOBASE!I222</f>
        <v>15953.352211275709</v>
      </c>
      <c r="J262" s="42">
        <f>euref_generation_EXIOBASE!J222</f>
        <v>7829.2964575301976</v>
      </c>
      <c r="K262" s="42">
        <f>euref_generation_EXIOBASE!K222</f>
        <v>2096.5641460231727</v>
      </c>
      <c r="L262" s="42">
        <f>xdet2015_el!A262</f>
        <v>2203.3529961702998</v>
      </c>
      <c r="M262" s="42">
        <f t="shared" si="37"/>
        <v>1777.8603944400038</v>
      </c>
      <c r="N262" s="42">
        <f t="shared" si="38"/>
        <v>1812.9598612720952</v>
      </c>
      <c r="O262" s="42">
        <f t="shared" si="39"/>
        <v>1553.3713311016838</v>
      </c>
      <c r="P262" s="42">
        <f t="shared" si="40"/>
        <v>1381.8915681510146</v>
      </c>
      <c r="Q262" s="42">
        <f t="shared" si="41"/>
        <v>1194.0867256848892</v>
      </c>
      <c r="R262" s="42">
        <f t="shared" si="42"/>
        <v>586.01219653264047</v>
      </c>
      <c r="S262" s="42">
        <f t="shared" si="43"/>
        <v>156.9249762155759</v>
      </c>
      <c r="T262" s="42">
        <f>euref_capacity_EXIOBASE!D222</f>
        <v>6975.44</v>
      </c>
      <c r="U262" s="42">
        <f>euref_capacity_EXIOBASE!E222</f>
        <v>5388.4400000000005</v>
      </c>
      <c r="V262" s="42">
        <f>euref_capacity_EXIOBASE!F222</f>
        <v>5054.2399999999989</v>
      </c>
      <c r="W262" s="42">
        <f>euref_capacity_EXIOBASE!G222</f>
        <v>4428.6399999999994</v>
      </c>
      <c r="X262" s="42">
        <f>euref_capacity_EXIOBASE!H222</f>
        <v>4036.72</v>
      </c>
      <c r="Y262" s="42">
        <f>euref_capacity_EXIOBASE!I222</f>
        <v>3484.7200000000003</v>
      </c>
      <c r="Z262" s="42">
        <f>euref_capacity_EXIOBASE!J222</f>
        <v>3485.126106316181</v>
      </c>
      <c r="AA262" s="42">
        <f>euref_capacity_EXIOBASE!K222</f>
        <v>3496.3482920491788</v>
      </c>
      <c r="AB262" s="42">
        <f>capacity!T262+T262/gfcf_lifespan!C$2</f>
        <v>174.386</v>
      </c>
      <c r="AC262" s="42">
        <f>MAX((U262-T262),0)/5+U262/gfcf_lifespan!D$2</f>
        <v>134.71100000000001</v>
      </c>
      <c r="AD262" s="42">
        <f>MAX((V262-U262),0)/5+V262/gfcf_lifespan!E$2</f>
        <v>126.35599999999997</v>
      </c>
      <c r="AE262" s="42">
        <f>MAX((W262-V262),0)/5+W262/gfcf_lifespan!F$2</f>
        <v>110.71599999999998</v>
      </c>
      <c r="AF262" s="42">
        <f>MAX((X262-W262),0)/5+X262/gfcf_lifespan!G$2</f>
        <v>100.91799999999999</v>
      </c>
      <c r="AG262" s="42">
        <f>MAX((Y262-X262),0)/5+Y262/gfcf_lifespan!H$2</f>
        <v>87.118000000000009</v>
      </c>
      <c r="AH262" s="42">
        <f>MAX((Z262-Y262),0)/5+Z262/gfcf_lifespan!I$2</f>
        <v>87.209373921140667</v>
      </c>
      <c r="AI262" s="42">
        <f>MAX((AA262-Z262),0)/5+AA262/gfcf_lifespan!J$2</f>
        <v>89.653144447829021</v>
      </c>
    </row>
    <row r="263" spans="1:35" ht="15" customHeight="1" x14ac:dyDescent="0.25">
      <c r="A263" s="9" t="s">
        <v>6</v>
      </c>
      <c r="B263" s="9" t="s">
        <v>31</v>
      </c>
      <c r="C263" s="9" t="s">
        <v>32</v>
      </c>
      <c r="D263" s="42">
        <f>euref_generation_EXIOBASE!D223</f>
        <v>56701.682479278439</v>
      </c>
      <c r="E263" s="42">
        <f>euref_generation_EXIOBASE!E223</f>
        <v>46304.588242671889</v>
      </c>
      <c r="F263" s="42">
        <f>euref_generation_EXIOBASE!F223</f>
        <v>58572.16109169933</v>
      </c>
      <c r="G263" s="42">
        <f>euref_generation_EXIOBASE!G223</f>
        <v>61569.088540871337</v>
      </c>
      <c r="H263" s="42">
        <f>euref_generation_EXIOBASE!H223</f>
        <v>70683.856406478779</v>
      </c>
      <c r="I263" s="42">
        <f>euref_generation_EXIOBASE!I223</f>
        <v>77074.515955892901</v>
      </c>
      <c r="J263" s="42">
        <f>euref_generation_EXIOBASE!J223</f>
        <v>87906.869612168928</v>
      </c>
      <c r="K263" s="42">
        <f>euref_generation_EXIOBASE!K223</f>
        <v>87522.12978338926</v>
      </c>
      <c r="L263" s="42">
        <f>xdet2015_el!A263</f>
        <v>8671.6895685322397</v>
      </c>
      <c r="M263" s="42">
        <f t="shared" si="37"/>
        <v>7081.6067051608279</v>
      </c>
      <c r="N263" s="42">
        <f t="shared" si="38"/>
        <v>8957.7518009434298</v>
      </c>
      <c r="O263" s="42">
        <f t="shared" si="39"/>
        <v>9416.0878389989193</v>
      </c>
      <c r="P263" s="42">
        <f t="shared" si="40"/>
        <v>10810.057717206082</v>
      </c>
      <c r="Q263" s="42">
        <f t="shared" si="41"/>
        <v>11787.415236904861</v>
      </c>
      <c r="R263" s="42">
        <f t="shared" si="42"/>
        <v>13444.06463594358</v>
      </c>
      <c r="S263" s="42">
        <f t="shared" si="43"/>
        <v>13385.224329731383</v>
      </c>
      <c r="T263" s="42">
        <f>euref_capacity_EXIOBASE!D223</f>
        <v>17356.29</v>
      </c>
      <c r="U263" s="42">
        <f>euref_capacity_EXIOBASE!E223</f>
        <v>14406.37760996695</v>
      </c>
      <c r="V263" s="42">
        <f>euref_capacity_EXIOBASE!F223</f>
        <v>13613.793819782693</v>
      </c>
      <c r="W263" s="42">
        <f>euref_capacity_EXIOBASE!G223</f>
        <v>12288.689577910642</v>
      </c>
      <c r="X263" s="42">
        <f>euref_capacity_EXIOBASE!H223</f>
        <v>13414.048767095588</v>
      </c>
      <c r="Y263" s="42">
        <f>euref_capacity_EXIOBASE!I223</f>
        <v>15005.392010264361</v>
      </c>
      <c r="Z263" s="42">
        <f>euref_capacity_EXIOBASE!J223</f>
        <v>16103.547865475948</v>
      </c>
      <c r="AA263" s="42">
        <f>euref_capacity_EXIOBASE!K223</f>
        <v>17788.295661277123</v>
      </c>
      <c r="AB263" s="42">
        <f>capacity!T263+T263/gfcf_lifespan!C$3</f>
        <v>578.54300000000001</v>
      </c>
      <c r="AC263" s="42">
        <f>MAX((U263-T263),0)/5+U263/gfcf_lifespan!D$3</f>
        <v>480.21258699889836</v>
      </c>
      <c r="AD263" s="42">
        <f>MAX((V263-U263),0)/5+V263/gfcf_lifespan!E$3</f>
        <v>453.7931273260898</v>
      </c>
      <c r="AE263" s="42">
        <f>MAX((W263-V263),0)/5+W263/gfcf_lifespan!F$3</f>
        <v>409.62298593035473</v>
      </c>
      <c r="AF263" s="42">
        <f>MAX((X263-W263),0)/5+X263/gfcf_lifespan!G$3</f>
        <v>672.20679674017561</v>
      </c>
      <c r="AG263" s="42">
        <f>MAX((Y263-X263),0)/5+Y263/gfcf_lifespan!H$3</f>
        <v>818.44838230923324</v>
      </c>
      <c r="AH263" s="42">
        <f>MAX((Z263-Y263),0)/5+Z263/gfcf_lifespan!I$3</f>
        <v>756.41609989151584</v>
      </c>
      <c r="AI263" s="42">
        <f>MAX((AA263-Z263),0)/5+AA263/gfcf_lifespan!J$3</f>
        <v>929.89274786947249</v>
      </c>
    </row>
    <row r="264" spans="1:35" ht="15" customHeight="1" x14ac:dyDescent="0.25">
      <c r="A264" s="9" t="s">
        <v>6</v>
      </c>
      <c r="B264" s="9" t="s">
        <v>33</v>
      </c>
      <c r="C264" s="9" t="s">
        <v>34</v>
      </c>
      <c r="D264" s="42">
        <f>euref_generation_EXIOBASE!D224</f>
        <v>3906.8121744463465</v>
      </c>
      <c r="E264" s="42">
        <f>euref_generation_EXIOBASE!E224</f>
        <v>3907.4339147958826</v>
      </c>
      <c r="F264" s="42">
        <f>euref_generation_EXIOBASE!F224</f>
        <v>4046.6271238584814</v>
      </c>
      <c r="G264" s="42">
        <f>euref_generation_EXIOBASE!G224</f>
        <v>4046.62712385848</v>
      </c>
      <c r="H264" s="42">
        <f>euref_generation_EXIOBASE!H224</f>
        <v>0</v>
      </c>
      <c r="I264" s="42">
        <f>euref_generation_EXIOBASE!I224</f>
        <v>0</v>
      </c>
      <c r="J264" s="42">
        <f>euref_generation_EXIOBASE!J224</f>
        <v>0</v>
      </c>
      <c r="K264" s="42">
        <f>euref_generation_EXIOBASE!K224</f>
        <v>0</v>
      </c>
      <c r="L264" s="42">
        <f>xdet2015_el!A264</f>
        <v>530.64502463172505</v>
      </c>
      <c r="M264" s="42">
        <f t="shared" si="37"/>
        <v>530.72947287452826</v>
      </c>
      <c r="N264" s="42">
        <f t="shared" si="38"/>
        <v>549.63547105245675</v>
      </c>
      <c r="O264" s="42">
        <f t="shared" si="39"/>
        <v>549.63547105245652</v>
      </c>
      <c r="P264" s="42">
        <f t="shared" si="40"/>
        <v>0</v>
      </c>
      <c r="Q264" s="42">
        <f t="shared" si="41"/>
        <v>0</v>
      </c>
      <c r="R264" s="42">
        <f t="shared" si="42"/>
        <v>0</v>
      </c>
      <c r="S264" s="42">
        <f t="shared" si="43"/>
        <v>0</v>
      </c>
      <c r="T264" s="42">
        <f>euref_capacity_EXIOBASE!D224</f>
        <v>485</v>
      </c>
      <c r="U264" s="42">
        <f>euref_capacity_EXIOBASE!E224</f>
        <v>485</v>
      </c>
      <c r="V264" s="42">
        <f>euref_capacity_EXIOBASE!F224</f>
        <v>485</v>
      </c>
      <c r="W264" s="42">
        <f>euref_capacity_EXIOBASE!G224</f>
        <v>485</v>
      </c>
      <c r="X264" s="42">
        <f>euref_capacity_EXIOBASE!H224</f>
        <v>0</v>
      </c>
      <c r="Y264" s="42">
        <f>euref_capacity_EXIOBASE!I224</f>
        <v>0</v>
      </c>
      <c r="Z264" s="42">
        <f>euref_capacity_EXIOBASE!J224</f>
        <v>0</v>
      </c>
      <c r="AA264" s="42">
        <f>euref_capacity_EXIOBASE!K224</f>
        <v>0</v>
      </c>
      <c r="AB264" s="42">
        <f>capacity!T264+T264/gfcf_lifespan!C$4</f>
        <v>8.0833333333333339</v>
      </c>
      <c r="AC264" s="42">
        <f>MAX((U264-T264),0)/5+U264/gfcf_lifespan!D$4</f>
        <v>8.0833333333333339</v>
      </c>
      <c r="AD264" s="42">
        <f>MAX((V264-U264),0)/5+V264/gfcf_lifespan!E$4</f>
        <v>8.0833333333333339</v>
      </c>
      <c r="AE264" s="42">
        <f>MAX((W264-V264),0)/5+W264/gfcf_lifespan!F$4</f>
        <v>8.0833333333333339</v>
      </c>
      <c r="AF264" s="42">
        <f>MAX((X264-W264),0)/5+X264/gfcf_lifespan!G$4</f>
        <v>0</v>
      </c>
      <c r="AG264" s="42">
        <f>MAX((Y264-X264),0)/5+Y264/gfcf_lifespan!H$4</f>
        <v>0</v>
      </c>
      <c r="AH264" s="42">
        <f>MAX((Z264-Y264),0)/5+Z264/gfcf_lifespan!I$4</f>
        <v>0</v>
      </c>
      <c r="AI264" s="42">
        <f>MAX((AA264-Z264),0)/5+AA264/gfcf_lifespan!J$4</f>
        <v>0</v>
      </c>
    </row>
    <row r="265" spans="1:35" ht="15" customHeight="1" x14ac:dyDescent="0.25">
      <c r="A265" s="9" t="s">
        <v>6</v>
      </c>
      <c r="B265" s="9" t="s">
        <v>35</v>
      </c>
      <c r="C265" s="9" t="s">
        <v>36</v>
      </c>
      <c r="D265" s="42">
        <f>euref_generation_EXIOBASE!D225</f>
        <v>100.11494418604651</v>
      </c>
      <c r="E265" s="42">
        <f>euref_generation_EXIOBASE!E225</f>
        <v>103.7184</v>
      </c>
      <c r="F265" s="42">
        <f>euref_generation_EXIOBASE!F225</f>
        <v>105.07739194103662</v>
      </c>
      <c r="G265" s="42">
        <f>euref_generation_EXIOBASE!G225</f>
        <v>105.05068524263031</v>
      </c>
      <c r="H265" s="42">
        <f>euref_generation_EXIOBASE!H225</f>
        <v>105.03755073090126</v>
      </c>
      <c r="I265" s="42">
        <f>euref_generation_EXIOBASE!I225</f>
        <v>105.02794418198928</v>
      </c>
      <c r="J265" s="42">
        <f>euref_generation_EXIOBASE!J225</f>
        <v>105.01227563092647</v>
      </c>
      <c r="K265" s="42">
        <f>euref_generation_EXIOBASE!K225</f>
        <v>105.029877533633</v>
      </c>
      <c r="L265" s="42">
        <f>xdet2015_el!A265</f>
        <v>10.071623406729</v>
      </c>
      <c r="M265" s="42">
        <f t="shared" si="37"/>
        <v>10.434133221981794</v>
      </c>
      <c r="N265" s="42">
        <f t="shared" si="38"/>
        <v>10.570848626002448</v>
      </c>
      <c r="O265" s="42">
        <f t="shared" si="39"/>
        <v>10.568161916131386</v>
      </c>
      <c r="P265" s="42">
        <f t="shared" si="40"/>
        <v>10.566840576376949</v>
      </c>
      <c r="Q265" s="42">
        <f t="shared" si="41"/>
        <v>10.56587415179702</v>
      </c>
      <c r="R265" s="42">
        <f t="shared" si="42"/>
        <v>10.564297886166381</v>
      </c>
      <c r="S265" s="42">
        <f t="shared" si="43"/>
        <v>10.566068648131472</v>
      </c>
      <c r="T265" s="42">
        <f>euref_capacity_EXIOBASE!D225</f>
        <v>37</v>
      </c>
      <c r="U265" s="42">
        <f>euref_capacity_EXIOBASE!E225</f>
        <v>37</v>
      </c>
      <c r="V265" s="42">
        <f>euref_capacity_EXIOBASE!F225</f>
        <v>37</v>
      </c>
      <c r="W265" s="42">
        <f>euref_capacity_EXIOBASE!G225</f>
        <v>37</v>
      </c>
      <c r="X265" s="42">
        <f>euref_capacity_EXIOBASE!H225</f>
        <v>37</v>
      </c>
      <c r="Y265" s="42">
        <f>euref_capacity_EXIOBASE!I225</f>
        <v>37</v>
      </c>
      <c r="Z265" s="42">
        <f>euref_capacity_EXIOBASE!J225</f>
        <v>37</v>
      </c>
      <c r="AA265" s="42">
        <f>euref_capacity_EXIOBASE!K225</f>
        <v>37</v>
      </c>
      <c r="AB265" s="42">
        <f>capacity!T265+T265/gfcf_lifespan!C$5</f>
        <v>0.6166666666666667</v>
      </c>
      <c r="AC265" s="42">
        <f>MAX((U265-T265),0)/5+U265/gfcf_lifespan!D$5</f>
        <v>0.6166666666666667</v>
      </c>
      <c r="AD265" s="42">
        <f>MAX((V265-U265),0)/5+V265/gfcf_lifespan!E$5</f>
        <v>0.6166666666666667</v>
      </c>
      <c r="AE265" s="42">
        <f>MAX((W265-V265),0)/5+W265/gfcf_lifespan!F$5</f>
        <v>0.6166666666666667</v>
      </c>
      <c r="AF265" s="42">
        <f>MAX((X265-W265),0)/5+X265/gfcf_lifespan!G$5</f>
        <v>0.6166666666666667</v>
      </c>
      <c r="AG265" s="42">
        <f>MAX((Y265-X265),0)/5+Y265/gfcf_lifespan!H$5</f>
        <v>0.6166666666666667</v>
      </c>
      <c r="AH265" s="42">
        <f>MAX((Z265-Y265),0)/5+Z265/gfcf_lifespan!I$5</f>
        <v>0.6166666666666667</v>
      </c>
      <c r="AI265" s="42">
        <f>MAX((AA265-Z265),0)/5+AA265/gfcf_lifespan!J$5</f>
        <v>0.6166666666666667</v>
      </c>
    </row>
    <row r="266" spans="1:35" ht="15" customHeight="1" x14ac:dyDescent="0.25">
      <c r="A266" s="9" t="s">
        <v>6</v>
      </c>
      <c r="B266" s="9" t="s">
        <v>79</v>
      </c>
      <c r="C266" s="9" t="s">
        <v>83</v>
      </c>
      <c r="D266" s="42">
        <f>euref_generation_EXIOBASE!D226*generation!$L266/(generation!$L$266+generation!$L$267)</f>
        <v>6109.4744137443304</v>
      </c>
      <c r="E266" s="42">
        <f>euref_generation_EXIOBASE!E226*generation!$L266/(generation!$L$266+generation!$L$267)</f>
        <v>23468.00867549684</v>
      </c>
      <c r="F266" s="42">
        <f>euref_generation_EXIOBASE!F226*generation!$L266/(generation!$L$266+generation!$L$267)</f>
        <v>23468.008675496836</v>
      </c>
      <c r="G266" s="42">
        <f>euref_generation_EXIOBASE!G226*generation!$L266/(generation!$L$266+generation!$L$267)</f>
        <v>23468.008675496836</v>
      </c>
      <c r="H266" s="42">
        <f>euref_generation_EXIOBASE!H226*generation!$L266/(generation!$L$266+generation!$L$267)</f>
        <v>23616.830268738118</v>
      </c>
      <c r="I266" s="42">
        <f>euref_generation_EXIOBASE!I226*generation!$L266/(generation!$L$266+generation!$L$267)</f>
        <v>23835.494087394891</v>
      </c>
      <c r="J266" s="42">
        <f>euref_generation_EXIOBASE!J226*generation!$L266/(generation!$L$266+generation!$L$267)</f>
        <v>24580.90130106486</v>
      </c>
      <c r="K266" s="42">
        <f>euref_generation_EXIOBASE!K226*generation!$L266/(generation!$L$266+generation!$L$267)</f>
        <v>33463.430151301356</v>
      </c>
      <c r="L266" s="42">
        <f>xdet2015_el!A266</f>
        <v>532.32351297286402</v>
      </c>
      <c r="M266" s="42">
        <f t="shared" si="37"/>
        <v>2044.786830191792</v>
      </c>
      <c r="N266" s="42">
        <f t="shared" si="38"/>
        <v>2044.7868301917918</v>
      </c>
      <c r="O266" s="42">
        <f t="shared" si="39"/>
        <v>2044.7868301917918</v>
      </c>
      <c r="P266" s="42">
        <f t="shared" si="40"/>
        <v>2057.753777584549</v>
      </c>
      <c r="Q266" s="42">
        <f t="shared" si="41"/>
        <v>2076.8061353201952</v>
      </c>
      <c r="R266" s="42">
        <f t="shared" si="42"/>
        <v>2141.7540767803389</v>
      </c>
      <c r="S266" s="42">
        <f t="shared" si="43"/>
        <v>2915.6960955902368</v>
      </c>
      <c r="T266" s="42">
        <f>euref_capacity_EXIOBASE!D226*capacity!$L266/(capacity!$L$266+capacity!$L$267)</f>
        <v>3069.7888528457684</v>
      </c>
      <c r="U266" s="42">
        <f>euref_capacity_EXIOBASE!E226*capacity!$L266/(capacity!$L$266+capacity!$L$267)</f>
        <v>9032.9609574205824</v>
      </c>
      <c r="V266" s="42">
        <f>euref_capacity_EXIOBASE!F226*capacity!$L266/(capacity!$L$266+capacity!$L$267)</f>
        <v>9032.9609574205824</v>
      </c>
      <c r="W266" s="42">
        <f>euref_capacity_EXIOBASE!G226*capacity!$L266/(capacity!$L$266+capacity!$L$267)</f>
        <v>9032.9609574205824</v>
      </c>
      <c r="X266" s="42">
        <f>euref_capacity_EXIOBASE!H226*capacity!$L266/(capacity!$L$266+capacity!$L$267)</f>
        <v>9032.9609574205824</v>
      </c>
      <c r="Y266" s="42">
        <f>euref_capacity_EXIOBASE!I226*capacity!$L266/(capacity!$L$266+capacity!$L$267)</f>
        <v>9032.3301058175639</v>
      </c>
      <c r="Z266" s="42">
        <f>euref_capacity_EXIOBASE!J226*capacity!$L266/(capacity!$L$266+capacity!$L$267)</f>
        <v>9312.3149020097608</v>
      </c>
      <c r="AA266" s="42">
        <f>euref_capacity_EXIOBASE!K226*capacity!$L266/(capacity!$L$266+capacity!$L$267)</f>
        <v>11457.999453217933</v>
      </c>
      <c r="AB266" s="42">
        <f>capacity!T266+T266/gfcf_lifespan!C$6</f>
        <v>550.4894426422884</v>
      </c>
      <c r="AC266" s="42">
        <f>MAX((U266-T266),0)/5+U266/gfcf_lifespan!D$6</f>
        <v>1603.2235553431713</v>
      </c>
      <c r="AD266" s="42">
        <f>MAX((V266-U266),0)/5+V266/gfcf_lifespan!E$6</f>
        <v>384.38131733704608</v>
      </c>
      <c r="AE266" s="42">
        <f>MAX((W266-V266),0)/5+W266/gfcf_lifespan!F$6</f>
        <v>361.31843829682327</v>
      </c>
      <c r="AF266" s="42">
        <f>MAX((X266-W266),0)/5+X266/gfcf_lifespan!G$6</f>
        <v>361.31843829682327</v>
      </c>
      <c r="AG266" s="42">
        <f>MAX((Y266-X266),0)/5+Y266/gfcf_lifespan!H$6</f>
        <v>361.29320423270258</v>
      </c>
      <c r="AH266" s="42">
        <f>MAX((Z266-Y266),0)/5+Z266/gfcf_lifespan!I$6</f>
        <v>428.48955531882984</v>
      </c>
      <c r="AI266" s="42">
        <f>MAX((AA266-Z266),0)/5+AA266/gfcf_lifespan!J$6</f>
        <v>887.45688837035186</v>
      </c>
    </row>
    <row r="267" spans="1:35" ht="15" customHeight="1" x14ac:dyDescent="0.25">
      <c r="A267" s="9" t="s">
        <v>6</v>
      </c>
      <c r="B267" s="9" t="s">
        <v>78</v>
      </c>
      <c r="C267" s="9" t="s">
        <v>84</v>
      </c>
      <c r="D267" s="42">
        <f>euref_generation_EXIOBASE!D226*generation!$L267/(generation!$L$266+generation!$L$267)</f>
        <v>1075.2630583846644</v>
      </c>
      <c r="E267" s="42">
        <f>euref_generation_EXIOBASE!E226*generation!$L267/(generation!$L$266+generation!$L$267)</f>
        <v>4130.3524777587481</v>
      </c>
      <c r="F267" s="42">
        <f>euref_generation_EXIOBASE!F226*generation!$L267/(generation!$L$266+generation!$L$267)</f>
        <v>4130.3524777587472</v>
      </c>
      <c r="G267" s="42">
        <f>euref_generation_EXIOBASE!G226*generation!$L267/(generation!$L$266+generation!$L$267)</f>
        <v>4130.3524777587472</v>
      </c>
      <c r="H267" s="42">
        <f>euref_generation_EXIOBASE!H226*generation!$L267/(generation!$L$266+generation!$L$267)</f>
        <v>4156.5449700527324</v>
      </c>
      <c r="I267" s="42">
        <f>euref_generation_EXIOBASE!I226*generation!$L267/(generation!$L$266+generation!$L$267)</f>
        <v>4195.0296432805972</v>
      </c>
      <c r="J267" s="42">
        <f>euref_generation_EXIOBASE!J226*generation!$L267/(generation!$L$266+generation!$L$267)</f>
        <v>4326.2207713602284</v>
      </c>
      <c r="K267" s="42">
        <f>euref_generation_EXIOBASE!K226*generation!$L267/(generation!$L$266+generation!$L$267)</f>
        <v>5889.5393959883204</v>
      </c>
      <c r="L267" s="42">
        <f>xdet2015_el!A267</f>
        <v>93.688551558802502</v>
      </c>
      <c r="M267" s="42">
        <f t="shared" si="37"/>
        <v>359.8809966091988</v>
      </c>
      <c r="N267" s="42">
        <f t="shared" si="38"/>
        <v>359.88099660919869</v>
      </c>
      <c r="O267" s="42">
        <f t="shared" si="39"/>
        <v>359.88099660919869</v>
      </c>
      <c r="P267" s="42">
        <f t="shared" si="40"/>
        <v>362.16316993004637</v>
      </c>
      <c r="Q267" s="42">
        <f t="shared" si="41"/>
        <v>365.51637105029039</v>
      </c>
      <c r="R267" s="42">
        <f t="shared" si="42"/>
        <v>376.94716156364683</v>
      </c>
      <c r="S267" s="42">
        <f t="shared" si="43"/>
        <v>513.160394617831</v>
      </c>
      <c r="T267" s="42">
        <f>euref_capacity_EXIOBASE!D226*capacity!$L267/(capacity!$L$266+capacity!$L$267)</f>
        <v>361.21114715423181</v>
      </c>
      <c r="U267" s="42">
        <f>euref_capacity_EXIOBASE!E226*capacity!$L267/(capacity!$L$266+capacity!$L$267)</f>
        <v>1062.8764211599039</v>
      </c>
      <c r="V267" s="42">
        <f>euref_capacity_EXIOBASE!F226*capacity!$L267/(capacity!$L$266+capacity!$L$267)</f>
        <v>1062.8764211599039</v>
      </c>
      <c r="W267" s="42">
        <f>euref_capacity_EXIOBASE!G226*capacity!$L267/(capacity!$L$266+capacity!$L$267)</f>
        <v>1062.8764211599039</v>
      </c>
      <c r="X267" s="42">
        <f>euref_capacity_EXIOBASE!H226*capacity!$L267/(capacity!$L$266+capacity!$L$267)</f>
        <v>1062.8764211599039</v>
      </c>
      <c r="Y267" s="42">
        <f>euref_capacity_EXIOBASE!I226*capacity!$L267/(capacity!$L$266+capacity!$L$267)</f>
        <v>1062.8021910932334</v>
      </c>
      <c r="Z267" s="42">
        <f>euref_capacity_EXIOBASE!J226*capacity!$L267/(capacity!$L$266+capacity!$L$267)</f>
        <v>1095.7470072569165</v>
      </c>
      <c r="AA267" s="42">
        <f>euref_capacity_EXIOBASE!K226*capacity!$L267/(capacity!$L$266+capacity!$L$267)</f>
        <v>1348.2220846403434</v>
      </c>
      <c r="AB267" s="42">
        <f>capacity!T267+T267/gfcf_lifespan!C$7</f>
        <v>147.06055735771159</v>
      </c>
      <c r="AC267" s="42">
        <f>MAX((U267-T267),0)/5+U267/gfcf_lifespan!D$7</f>
        <v>182.84811164753057</v>
      </c>
      <c r="AD267" s="42">
        <f>MAX((V267-U267),0)/5+V267/gfcf_lifespan!E$7</f>
        <v>38.650051678541956</v>
      </c>
      <c r="AE267" s="42">
        <f>MAX((W267-V267),0)/5+W267/gfcf_lifespan!F$7</f>
        <v>35.42921403866346</v>
      </c>
      <c r="AF267" s="42">
        <f>MAX((X267-W267),0)/5+X267/gfcf_lifespan!G$7</f>
        <v>35.42921403866346</v>
      </c>
      <c r="AG267" s="42">
        <f>MAX((Y267-X267),0)/5+Y267/gfcf_lifespan!H$7</f>
        <v>35.426739703107778</v>
      </c>
      <c r="AH267" s="42">
        <f>MAX((Z267-Y267),0)/5+Z267/gfcf_lifespan!I$7</f>
        <v>43.113863474633831</v>
      </c>
      <c r="AI267" s="42">
        <f>MAX((AA267-Z267),0)/5+AA267/gfcf_lifespan!J$7</f>
        <v>95.435751631363487</v>
      </c>
    </row>
    <row r="268" spans="1:35" ht="15" customHeight="1" x14ac:dyDescent="0.25">
      <c r="A268" s="9" t="s">
        <v>6</v>
      </c>
      <c r="B268" s="9" t="s">
        <v>37</v>
      </c>
      <c r="C268" s="9" t="s">
        <v>38</v>
      </c>
      <c r="D268" s="42">
        <f>euref_generation_EXIOBASE!D227</f>
        <v>799.49911638383787</v>
      </c>
      <c r="E268" s="42">
        <f>euref_generation_EXIOBASE!E227</f>
        <v>0</v>
      </c>
      <c r="F268" s="42">
        <f>euref_generation_EXIOBASE!F227</f>
        <v>56.806087804715489</v>
      </c>
      <c r="G268" s="42">
        <f>euref_generation_EXIOBASE!G227</f>
        <v>56.949672166741685</v>
      </c>
      <c r="H268" s="42">
        <f>euref_generation_EXIOBASE!H227</f>
        <v>500.56687493097985</v>
      </c>
      <c r="I268" s="42">
        <f>euref_generation_EXIOBASE!I227</f>
        <v>442.80088051841057</v>
      </c>
      <c r="J268" s="42">
        <f>euref_generation_EXIOBASE!J227</f>
        <v>223.56568692451881</v>
      </c>
      <c r="K268" s="42">
        <f>euref_generation_EXIOBASE!K227</f>
        <v>109.00544121183415</v>
      </c>
      <c r="L268" s="42">
        <f>xdet2015_el!A268</f>
        <v>158.30031748758299</v>
      </c>
      <c r="M268" s="42">
        <f t="shared" si="37"/>
        <v>0</v>
      </c>
      <c r="N268" s="42">
        <f t="shared" si="38"/>
        <v>11.247569322386513</v>
      </c>
      <c r="O268" s="42">
        <f t="shared" si="39"/>
        <v>11.275998934914172</v>
      </c>
      <c r="P268" s="42">
        <f t="shared" si="40"/>
        <v>99.111923454957832</v>
      </c>
      <c r="Q268" s="42">
        <f t="shared" si="41"/>
        <v>87.674293233606264</v>
      </c>
      <c r="R268" s="42">
        <f t="shared" si="42"/>
        <v>44.265864081943512</v>
      </c>
      <c r="S268" s="42">
        <f t="shared" si="43"/>
        <v>21.583008158601931</v>
      </c>
      <c r="T268" s="42">
        <f>euref_capacity_EXIOBASE!D227</f>
        <v>204.10042999999999</v>
      </c>
      <c r="U268" s="42">
        <f>euref_capacity_EXIOBASE!E227</f>
        <v>77.000429999999994</v>
      </c>
      <c r="V268" s="42">
        <f>euref_capacity_EXIOBASE!F227</f>
        <v>76.979234282587697</v>
      </c>
      <c r="W268" s="42">
        <f>euref_capacity_EXIOBASE!G227</f>
        <v>65.762713104690988</v>
      </c>
      <c r="X268" s="42">
        <f>euref_capacity_EXIOBASE!H227</f>
        <v>59.606713104690989</v>
      </c>
      <c r="Y268" s="42">
        <f>euref_capacity_EXIOBASE!I227</f>
        <v>60.85759190935083</v>
      </c>
      <c r="Z268" s="42">
        <f>euref_capacity_EXIOBASE!J227</f>
        <v>44.003815633210301</v>
      </c>
      <c r="AA268" s="42">
        <f>euref_capacity_EXIOBASE!K227</f>
        <v>57.745351675156698</v>
      </c>
      <c r="AB268" s="42">
        <f>capacity!T268+T268/gfcf_lifespan!C$8</f>
        <v>5.8314408571428569</v>
      </c>
      <c r="AC268" s="42">
        <f>MAX((U268-T268),0)/5+U268/gfcf_lifespan!D$8</f>
        <v>2.2000122857142856</v>
      </c>
      <c r="AD268" s="42">
        <f>MAX((V268-U268),0)/5+V268/gfcf_lifespan!E$8</f>
        <v>2.19940669378822</v>
      </c>
      <c r="AE268" s="42">
        <f>MAX((W268-V268),0)/5+W268/gfcf_lifespan!F$8</f>
        <v>1.8789346601340282</v>
      </c>
      <c r="AF268" s="42">
        <f>MAX((X268-W268),0)/5+X268/gfcf_lifespan!G$8</f>
        <v>1.703048945848314</v>
      </c>
      <c r="AG268" s="42">
        <f>MAX((Y268-X268),0)/5+Y268/gfcf_lifespan!H$8</f>
        <v>1.988964101199135</v>
      </c>
      <c r="AH268" s="42">
        <f>MAX((Z268-Y268),0)/5+Z268/gfcf_lifespan!I$8</f>
        <v>1.25725187523458</v>
      </c>
      <c r="AI268" s="42">
        <f>MAX((AA268-Z268),0)/5+AA268/gfcf_lifespan!J$8</f>
        <v>4.3981743991080418</v>
      </c>
    </row>
    <row r="269" spans="1:35" ht="15" customHeight="1" x14ac:dyDescent="0.25">
      <c r="A269" s="9" t="s">
        <v>6</v>
      </c>
      <c r="B269" s="9" t="s">
        <v>39</v>
      </c>
      <c r="C269" s="9" t="s">
        <v>40</v>
      </c>
      <c r="D269" s="42">
        <f>euref_generation_EXIOBASE!D228</f>
        <v>8343.3134018344845</v>
      </c>
      <c r="E269" s="42">
        <f>euref_generation_EXIOBASE!E228</f>
        <v>15859.172165153532</v>
      </c>
      <c r="F269" s="42">
        <f>euref_generation_EXIOBASE!F228</f>
        <v>16030.14134021905</v>
      </c>
      <c r="G269" s="42">
        <f>euref_generation_EXIOBASE!G228</f>
        <v>17606.737280027399</v>
      </c>
      <c r="H269" s="42">
        <f>euref_generation_EXIOBASE!H228</f>
        <v>18500.50581382907</v>
      </c>
      <c r="I269" s="42">
        <f>euref_generation_EXIOBASE!I228</f>
        <v>19143.639810897526</v>
      </c>
      <c r="J269" s="42">
        <f>euref_generation_EXIOBASE!J228</f>
        <v>19995.268186058966</v>
      </c>
      <c r="K269" s="42">
        <f>euref_generation_EXIOBASE!K228</f>
        <v>21693.008548983904</v>
      </c>
      <c r="L269" s="42">
        <f>xdet2015_el!A269</f>
        <v>1108.2265959578499</v>
      </c>
      <c r="M269" s="42">
        <f t="shared" si="37"/>
        <v>2106.5439516431397</v>
      </c>
      <c r="N269" s="42">
        <f t="shared" si="38"/>
        <v>2129.2534649708932</v>
      </c>
      <c r="O269" s="42">
        <f t="shared" si="39"/>
        <v>2338.6697325164228</v>
      </c>
      <c r="P269" s="42">
        <f t="shared" si="40"/>
        <v>2457.3873225294597</v>
      </c>
      <c r="Q269" s="42">
        <f t="shared" si="41"/>
        <v>2542.8135993560295</v>
      </c>
      <c r="R269" s="42">
        <f t="shared" si="42"/>
        <v>2655.9337915111942</v>
      </c>
      <c r="S269" s="42">
        <f t="shared" si="43"/>
        <v>2881.441444479241</v>
      </c>
      <c r="T269" s="42">
        <f>euref_capacity_EXIOBASE!D228</f>
        <v>1138.11103</v>
      </c>
      <c r="U269" s="42">
        <f>euref_capacity_EXIOBASE!E228</f>
        <v>2253.6337396771419</v>
      </c>
      <c r="V269" s="42">
        <f>euref_capacity_EXIOBASE!F228</f>
        <v>2256.9395677870043</v>
      </c>
      <c r="W269" s="42">
        <f>euref_capacity_EXIOBASE!G228</f>
        <v>2308.4158789687053</v>
      </c>
      <c r="X269" s="42">
        <f>euref_capacity_EXIOBASE!H228</f>
        <v>2334.4659051923591</v>
      </c>
      <c r="Y269" s="42">
        <f>euref_capacity_EXIOBASE!I228</f>
        <v>2434.32459539091</v>
      </c>
      <c r="Z269" s="42">
        <f>euref_capacity_EXIOBASE!J228</f>
        <v>2522.3029715484581</v>
      </c>
      <c r="AA269" s="42">
        <f>euref_capacity_EXIOBASE!K228</f>
        <v>2644.3855952488871</v>
      </c>
      <c r="AB269" s="42">
        <f>capacity!T269+T269/gfcf_lifespan!C$9</f>
        <v>75.334441199999944</v>
      </c>
      <c r="AC269" s="42">
        <f>MAX((U269-T269),0)/5+U269/gfcf_lifespan!D$9</f>
        <v>313.24989152251402</v>
      </c>
      <c r="AD269" s="42">
        <f>MAX((V269-U269),0)/5+V269/gfcf_lifespan!E$9</f>
        <v>90.938748333452665</v>
      </c>
      <c r="AE269" s="42">
        <f>MAX((W269-V269),0)/5+W269/gfcf_lifespan!F$9</f>
        <v>102.63189739508842</v>
      </c>
      <c r="AF269" s="42">
        <f>MAX((X269-W269),0)/5+X269/gfcf_lifespan!G$9</f>
        <v>98.588641452425108</v>
      </c>
      <c r="AG269" s="42">
        <f>MAX((Y269-X269),0)/5+Y269/gfcf_lifespan!H$9</f>
        <v>117.34472185534659</v>
      </c>
      <c r="AH269" s="42">
        <f>MAX((Z269-Y269),0)/5+Z269/gfcf_lifespan!I$9</f>
        <v>118.48779409344796</v>
      </c>
      <c r="AI269" s="42">
        <f>MAX((AA269-Z269),0)/5+AA269/gfcf_lifespan!J$9</f>
        <v>130.19194855004127</v>
      </c>
    </row>
    <row r="270" spans="1:35" ht="15" customHeight="1" x14ac:dyDescent="0.25">
      <c r="A270" s="9" t="s">
        <v>6</v>
      </c>
      <c r="B270" s="9" t="s">
        <v>80</v>
      </c>
      <c r="C270" s="9" t="s">
        <v>85</v>
      </c>
      <c r="D270" s="42">
        <f>euref_generation_EXIOBASE!D229*generation!$L270/(generation!$L$270+generation!$L$271)</f>
        <v>112.97123990441497</v>
      </c>
      <c r="E270" s="42">
        <f>euref_generation_EXIOBASE!E229*generation!$L270/(generation!$L$270+generation!$L$271)</f>
        <v>507.71408606178659</v>
      </c>
      <c r="F270" s="42">
        <f>euref_generation_EXIOBASE!F229*generation!$L270/(generation!$L$270+generation!$L$271)</f>
        <v>507.71408606178659</v>
      </c>
      <c r="G270" s="42">
        <f>euref_generation_EXIOBASE!G229*generation!$L270/(generation!$L$270+generation!$L$271)</f>
        <v>507.81020393926758</v>
      </c>
      <c r="H270" s="42">
        <f>euref_generation_EXIOBASE!H229*generation!$L270/(generation!$L$270+generation!$L$271)</f>
        <v>507.92059802662817</v>
      </c>
      <c r="I270" s="42">
        <f>euref_generation_EXIOBASE!I229*generation!$L270/(generation!$L$270+generation!$L$271)</f>
        <v>518.03545491627767</v>
      </c>
      <c r="J270" s="42">
        <f>euref_generation_EXIOBASE!J229*generation!$L270/(generation!$L$270+generation!$L$271)</f>
        <v>539.95264641278686</v>
      </c>
      <c r="K270" s="42">
        <f>euref_generation_EXIOBASE!K229*generation!$L270/(generation!$L$270+generation!$L$271)</f>
        <v>549.63127405554928</v>
      </c>
      <c r="L270" s="42">
        <f>xdet2015_el!A270</f>
        <v>1.41038067081469</v>
      </c>
      <c r="M270" s="42">
        <f t="shared" si="37"/>
        <v>6.3385170764502297</v>
      </c>
      <c r="N270" s="42">
        <f t="shared" si="38"/>
        <v>6.3385170764502297</v>
      </c>
      <c r="O270" s="42">
        <f t="shared" si="39"/>
        <v>6.3397170526267645</v>
      </c>
      <c r="P270" s="42">
        <f t="shared" si="40"/>
        <v>6.3410952590367966</v>
      </c>
      <c r="Q270" s="42">
        <f t="shared" si="41"/>
        <v>6.467373404317744</v>
      </c>
      <c r="R270" s="42">
        <f t="shared" si="42"/>
        <v>6.7409968793842738</v>
      </c>
      <c r="S270" s="42">
        <f t="shared" si="43"/>
        <v>6.8618289545116653</v>
      </c>
      <c r="T270" s="42">
        <f>euref_capacity_EXIOBASE!D229*capacity!$L270/(capacity!$L$270+capacity!$L$271)</f>
        <v>85.448220000000006</v>
      </c>
      <c r="U270" s="42">
        <f>euref_capacity_EXIOBASE!E229*capacity!$L270/(capacity!$L$270+capacity!$L$271)</f>
        <v>385.41153742228539</v>
      </c>
      <c r="V270" s="42">
        <f>euref_capacity_EXIOBASE!F229*capacity!$L270/(capacity!$L$270+capacity!$L$271)</f>
        <v>385.41153742228539</v>
      </c>
      <c r="W270" s="42">
        <f>euref_capacity_EXIOBASE!G229*capacity!$L270/(capacity!$L$270+capacity!$L$271)</f>
        <v>385.41153742228539</v>
      </c>
      <c r="X270" s="42">
        <f>euref_capacity_EXIOBASE!H229*capacity!$L270/(capacity!$L$270+capacity!$L$271)</f>
        <v>385.41153742228533</v>
      </c>
      <c r="Y270" s="42">
        <f>euref_capacity_EXIOBASE!I229*capacity!$L270/(capacity!$L$270+capacity!$L$271)</f>
        <v>390.24153742228532</v>
      </c>
      <c r="Z270" s="42">
        <f>euref_capacity_EXIOBASE!J229*capacity!$L270/(capacity!$L$270+capacity!$L$271)</f>
        <v>397.69353742228537</v>
      </c>
      <c r="AA270" s="42">
        <f>euref_capacity_EXIOBASE!K229*capacity!$L270/(capacity!$L$270+capacity!$L$271)</f>
        <v>405.07653742228536</v>
      </c>
      <c r="AB270" s="42">
        <f>capacity!T270+T270/gfcf_lifespan!C$10</f>
        <v>39.228928800000006</v>
      </c>
      <c r="AC270" s="42">
        <f>MAX((U270-T270),0)/5+U270/gfcf_lifespan!D$10</f>
        <v>75.409124981348498</v>
      </c>
      <c r="AD270" s="42">
        <f>MAX((V270-U270),0)/5+V270/gfcf_lifespan!E$10</f>
        <v>15.416461496891415</v>
      </c>
      <c r="AE270" s="42">
        <f>MAX((W270-V270),0)/5+W270/gfcf_lifespan!F$10</f>
        <v>15.416461496891415</v>
      </c>
      <c r="AF270" s="42">
        <f>MAX((X270-W270),0)/5+X270/gfcf_lifespan!G$10</f>
        <v>15.416461496891413</v>
      </c>
      <c r="AG270" s="42">
        <f>MAX((Y270-X270),0)/5+Y270/gfcf_lifespan!H$10</f>
        <v>16.57566149689141</v>
      </c>
      <c r="AH270" s="42">
        <f>MAX((Z270-Y270),0)/5+Z270/gfcf_lifespan!I$10</f>
        <v>17.398141496891427</v>
      </c>
      <c r="AI270" s="42">
        <f>MAX((AA270-Z270),0)/5+AA270/gfcf_lifespan!J$10</f>
        <v>17.679661496891413</v>
      </c>
    </row>
    <row r="271" spans="1:35" ht="15" customHeight="1" x14ac:dyDescent="0.25">
      <c r="A271" s="9" t="s">
        <v>6</v>
      </c>
      <c r="B271" s="9" t="s">
        <v>81</v>
      </c>
      <c r="C271" s="9" t="s">
        <v>86</v>
      </c>
      <c r="D271" s="42">
        <f>euref_generation_EXIOBASE!D229*generation!$L271/(generation!$L$270+generation!$L$271)</f>
        <v>1000.3173511645001</v>
      </c>
      <c r="E271" s="42">
        <f>euref_generation_EXIOBASE!E229*generation!$L271/(generation!$L$270+generation!$L$271)</f>
        <v>4495.6150799791612</v>
      </c>
      <c r="F271" s="42">
        <f>euref_generation_EXIOBASE!F229*generation!$L271/(generation!$L$270+generation!$L$271)</f>
        <v>4495.6150799791612</v>
      </c>
      <c r="G271" s="42">
        <f>euref_generation_EXIOBASE!G229*generation!$L271/(generation!$L$270+generation!$L$271)</f>
        <v>4496.4661672176708</v>
      </c>
      <c r="H271" s="42">
        <f>euref_generation_EXIOBASE!H229*generation!$L271/(generation!$L$270+generation!$L$271)</f>
        <v>4497.4436648634983</v>
      </c>
      <c r="I271" s="42">
        <f>euref_generation_EXIOBASE!I229*generation!$L271/(generation!$L$270+generation!$L$271)</f>
        <v>4587.0068745779636</v>
      </c>
      <c r="J271" s="42">
        <f>euref_generation_EXIOBASE!J229*generation!$L271/(generation!$L$270+generation!$L$271)</f>
        <v>4781.0752672175695</v>
      </c>
      <c r="K271" s="42">
        <f>euref_generation_EXIOBASE!K229*generation!$L271/(generation!$L$270+generation!$L$271)</f>
        <v>4866.7758329076269</v>
      </c>
      <c r="L271" s="42">
        <f>xdet2015_el!A271</f>
        <v>12.488384282200199</v>
      </c>
      <c r="M271" s="42">
        <f t="shared" si="37"/>
        <v>56.125157319600817</v>
      </c>
      <c r="N271" s="42">
        <f t="shared" si="38"/>
        <v>56.125157319600817</v>
      </c>
      <c r="O271" s="42">
        <f t="shared" si="39"/>
        <v>56.135782652131354</v>
      </c>
      <c r="P271" s="42">
        <f t="shared" si="40"/>
        <v>56.147986145574535</v>
      </c>
      <c r="Q271" s="42">
        <f t="shared" si="41"/>
        <v>57.266131081438587</v>
      </c>
      <c r="R271" s="42">
        <f t="shared" si="42"/>
        <v>59.688962857265452</v>
      </c>
      <c r="S271" s="42">
        <f t="shared" si="43"/>
        <v>60.758884913794269</v>
      </c>
      <c r="T271" s="42">
        <f>euref_capacity_EXIOBASE!D229*capacity!$L271/(capacity!$L$270+capacity!$L$271)</f>
        <v>1152.9317799999999</v>
      </c>
      <c r="U271" s="42">
        <f>euref_capacity_EXIOBASE!E229*capacity!$L271/(capacity!$L$270+capacity!$L$271)</f>
        <v>5200.2629179731548</v>
      </c>
      <c r="V271" s="42">
        <f>euref_capacity_EXIOBASE!F229*capacity!$L271/(capacity!$L$270+capacity!$L$271)</f>
        <v>5200.2629179731548</v>
      </c>
      <c r="W271" s="42">
        <f>euref_capacity_EXIOBASE!G229*capacity!$L271/(capacity!$L$270+capacity!$L$271)</f>
        <v>5200.2629179731548</v>
      </c>
      <c r="X271" s="42">
        <f>euref_capacity_EXIOBASE!H229*capacity!$L271/(capacity!$L$270+capacity!$L$271)</f>
        <v>5200.2629179731539</v>
      </c>
      <c r="Y271" s="42">
        <f>euref_capacity_EXIOBASE!I229*capacity!$L271/(capacity!$L$270+capacity!$L$271)</f>
        <v>5265.432917973154</v>
      </c>
      <c r="Z271" s="42">
        <f>euref_capacity_EXIOBASE!J229*capacity!$L271/(capacity!$L$270+capacity!$L$271)</f>
        <v>5365.9809179731546</v>
      </c>
      <c r="AA271" s="42">
        <f>euref_capacity_EXIOBASE!K229*capacity!$L271/(capacity!$L$270+capacity!$L$271)</f>
        <v>5465.5979179731548</v>
      </c>
      <c r="AB271" s="42">
        <f>capacity!T271+T271/gfcf_lifespan!C$11</f>
        <v>529.30627120000008</v>
      </c>
      <c r="AC271" s="42">
        <f>MAX((U271-T271),0)/5+U271/gfcf_lifespan!D$11</f>
        <v>1017.4767443135571</v>
      </c>
      <c r="AD271" s="42">
        <f>MAX((V271-U271),0)/5+V271/gfcf_lifespan!E$11</f>
        <v>208.0105167189262</v>
      </c>
      <c r="AE271" s="42">
        <f>MAX((W271-V271),0)/5+W271/gfcf_lifespan!F$11</f>
        <v>208.0105167189262</v>
      </c>
      <c r="AF271" s="42">
        <f>MAX((X271-W271),0)/5+X271/gfcf_lifespan!G$11</f>
        <v>208.01051671892617</v>
      </c>
      <c r="AG271" s="42">
        <f>MAX((Y271-X271),0)/5+Y271/gfcf_lifespan!H$11</f>
        <v>223.65131671892618</v>
      </c>
      <c r="AH271" s="42">
        <f>MAX((Z271-Y271),0)/5+Z271/gfcf_lifespan!I$11</f>
        <v>234.74883671892633</v>
      </c>
      <c r="AI271" s="42">
        <f>MAX((AA271-Z271),0)/5+AA271/gfcf_lifespan!J$11</f>
        <v>238.54731671892623</v>
      </c>
    </row>
    <row r="272" spans="1:35" ht="15" customHeight="1" x14ac:dyDescent="0.25">
      <c r="A272" s="9" t="s">
        <v>6</v>
      </c>
      <c r="B272" s="9" t="s">
        <v>41</v>
      </c>
      <c r="C272" s="9" t="s">
        <v>42</v>
      </c>
      <c r="D272" s="42">
        <f>euref_generation_EXIOBASE!D230</f>
        <v>0</v>
      </c>
      <c r="E272" s="42">
        <f>euref_generation_EXIOBASE!E230</f>
        <v>0</v>
      </c>
      <c r="F272" s="42">
        <f>euref_generation_EXIOBASE!F230</f>
        <v>0</v>
      </c>
      <c r="G272" s="42">
        <f>euref_generation_EXIOBASE!G230</f>
        <v>0</v>
      </c>
      <c r="H272" s="42">
        <f>euref_generation_EXIOBASE!H230</f>
        <v>0</v>
      </c>
      <c r="I272" s="42">
        <f>euref_generation_EXIOBASE!I230</f>
        <v>0</v>
      </c>
      <c r="J272" s="42">
        <f>euref_generation_EXIOBASE!J230</f>
        <v>0</v>
      </c>
      <c r="K272" s="42">
        <f>euref_generation_EXIOBASE!K230</f>
        <v>0</v>
      </c>
      <c r="L272" s="42">
        <f>xdet2015_el!A272</f>
        <v>1.5127557199382601E-4</v>
      </c>
      <c r="M272" s="42">
        <f t="shared" si="37"/>
        <v>0</v>
      </c>
      <c r="N272" s="42">
        <f t="shared" si="38"/>
        <v>0</v>
      </c>
      <c r="O272" s="42">
        <f t="shared" si="39"/>
        <v>0</v>
      </c>
      <c r="P272" s="42">
        <f t="shared" si="40"/>
        <v>0</v>
      </c>
      <c r="Q272" s="42">
        <f t="shared" si="41"/>
        <v>0</v>
      </c>
      <c r="R272" s="42">
        <f t="shared" si="42"/>
        <v>0</v>
      </c>
      <c r="S272" s="42">
        <f t="shared" si="43"/>
        <v>0</v>
      </c>
      <c r="T272" s="42">
        <f>euref_capacity_EXIOBASE!D230</f>
        <v>0</v>
      </c>
      <c r="U272" s="42">
        <f>euref_capacity_EXIOBASE!E230</f>
        <v>0</v>
      </c>
      <c r="V272" s="42">
        <f>euref_capacity_EXIOBASE!F230</f>
        <v>0</v>
      </c>
      <c r="W272" s="42">
        <f>euref_capacity_EXIOBASE!G230</f>
        <v>0</v>
      </c>
      <c r="X272" s="42">
        <f>euref_capacity_EXIOBASE!H230</f>
        <v>0</v>
      </c>
      <c r="Y272" s="42">
        <f>euref_capacity_EXIOBASE!I230</f>
        <v>0</v>
      </c>
      <c r="Z272" s="42">
        <f>euref_capacity_EXIOBASE!J230</f>
        <v>0</v>
      </c>
      <c r="AA272" s="42">
        <f>euref_capacity_EXIOBASE!K230</f>
        <v>0</v>
      </c>
      <c r="AB272" s="42">
        <f>capacity!T272+T272/gfcf_lifespan!C$12</f>
        <v>0</v>
      </c>
      <c r="AC272" s="42">
        <f>MAX((U272-T272),0)/5+U272/gfcf_lifespan!D$12</f>
        <v>0</v>
      </c>
      <c r="AD272" s="42">
        <f>MAX((V272-U272),0)/5+V272/gfcf_lifespan!E$12</f>
        <v>0</v>
      </c>
      <c r="AE272" s="42">
        <f>MAX((W272-V272),0)/5+W272/gfcf_lifespan!F$12</f>
        <v>0</v>
      </c>
      <c r="AF272" s="42">
        <f>MAX((X272-W272),0)/5+X272/gfcf_lifespan!G$12</f>
        <v>0</v>
      </c>
      <c r="AG272" s="42">
        <f>MAX((Y272-X272),0)/5+Y272/gfcf_lifespan!H$12</f>
        <v>0</v>
      </c>
      <c r="AH272" s="42">
        <f>MAX((Z272-Y272),0)/5+Z272/gfcf_lifespan!I$12</f>
        <v>0</v>
      </c>
      <c r="AI272" s="42">
        <f>MAX((AA272-Z272),0)/5+AA272/gfcf_lifespan!J$12</f>
        <v>0</v>
      </c>
    </row>
    <row r="273" spans="1:35" ht="15" customHeight="1" x14ac:dyDescent="0.25">
      <c r="A273" s="9" t="s">
        <v>6</v>
      </c>
      <c r="B273" s="9" t="s">
        <v>43</v>
      </c>
      <c r="C273" s="9" t="s">
        <v>44</v>
      </c>
      <c r="D273" s="42">
        <f>euref_generation_EXIOBASE!D231</f>
        <v>0</v>
      </c>
      <c r="E273" s="42">
        <f>euref_generation_EXIOBASE!E231</f>
        <v>0</v>
      </c>
      <c r="F273" s="42">
        <f>euref_generation_EXIOBASE!F231</f>
        <v>0</v>
      </c>
      <c r="G273" s="42">
        <f>euref_generation_EXIOBASE!G231</f>
        <v>0</v>
      </c>
      <c r="H273" s="42">
        <f>euref_generation_EXIOBASE!H231</f>
        <v>0</v>
      </c>
      <c r="I273" s="42">
        <f>euref_generation_EXIOBASE!I231</f>
        <v>0</v>
      </c>
      <c r="J273" s="42">
        <f>euref_generation_EXIOBASE!J231</f>
        <v>0</v>
      </c>
      <c r="K273" s="42">
        <f>euref_generation_EXIOBASE!K231</f>
        <v>0</v>
      </c>
      <c r="L273" s="42">
        <f>xdet2015_el!A273</f>
        <v>1.5739120709218799E-4</v>
      </c>
      <c r="M273" s="42">
        <f t="shared" si="37"/>
        <v>0</v>
      </c>
      <c r="N273" s="42">
        <f t="shared" si="38"/>
        <v>0</v>
      </c>
      <c r="O273" s="42">
        <f t="shared" si="39"/>
        <v>0</v>
      </c>
      <c r="P273" s="42">
        <f t="shared" si="40"/>
        <v>0</v>
      </c>
      <c r="Q273" s="42">
        <f t="shared" si="41"/>
        <v>0</v>
      </c>
      <c r="R273" s="42">
        <f t="shared" si="42"/>
        <v>0</v>
      </c>
      <c r="S273" s="42">
        <f t="shared" si="43"/>
        <v>0</v>
      </c>
      <c r="T273" s="42">
        <f>euref_capacity_EXIOBASE!D231</f>
        <v>0</v>
      </c>
      <c r="U273" s="42">
        <f>euref_capacity_EXIOBASE!E231</f>
        <v>0</v>
      </c>
      <c r="V273" s="42">
        <f>euref_capacity_EXIOBASE!F231</f>
        <v>0</v>
      </c>
      <c r="W273" s="42">
        <f>euref_capacity_EXIOBASE!G231</f>
        <v>0</v>
      </c>
      <c r="X273" s="42">
        <f>euref_capacity_EXIOBASE!H231</f>
        <v>0</v>
      </c>
      <c r="Y273" s="42">
        <f>euref_capacity_EXIOBASE!I231</f>
        <v>0</v>
      </c>
      <c r="Z273" s="42">
        <f>euref_capacity_EXIOBASE!J231</f>
        <v>0</v>
      </c>
      <c r="AA273" s="42">
        <f>euref_capacity_EXIOBASE!K231</f>
        <v>0</v>
      </c>
      <c r="AB273" s="42">
        <f>capacity!T273+T273/gfcf_lifespan!C$13</f>
        <v>0</v>
      </c>
      <c r="AC273" s="42">
        <f>MAX((U273-T273),0)/5+U273/gfcf_lifespan!D$13</f>
        <v>0</v>
      </c>
      <c r="AD273" s="42">
        <f>MAX((V273-U273),0)/5+V273/gfcf_lifespan!E$13</f>
        <v>0</v>
      </c>
      <c r="AE273" s="42">
        <f>MAX((W273-V273),0)/5+W273/gfcf_lifespan!F$13</f>
        <v>0</v>
      </c>
      <c r="AF273" s="42">
        <f>MAX((X273-W273),0)/5+X273/gfcf_lifespan!G$13</f>
        <v>0</v>
      </c>
      <c r="AG273" s="42">
        <f>MAX((Y273-X273),0)/5+Y273/gfcf_lifespan!H$13</f>
        <v>0</v>
      </c>
      <c r="AH273" s="42">
        <f>MAX((Z273-Y273),0)/5+Z273/gfcf_lifespan!I$13</f>
        <v>0</v>
      </c>
      <c r="AI273" s="42">
        <f>MAX((AA273-Z273),0)/5+AA273/gfcf_lifespan!J$13</f>
        <v>0</v>
      </c>
    </row>
    <row r="274" spans="1:35" ht="15" customHeight="1" x14ac:dyDescent="0.25">
      <c r="A274" s="9" t="s">
        <v>6</v>
      </c>
      <c r="B274" s="9" t="s">
        <v>45</v>
      </c>
      <c r="C274" s="9" t="s">
        <v>46</v>
      </c>
      <c r="D274" s="42">
        <f>euref_generation_EXIOBASE!D232</f>
        <v>0</v>
      </c>
      <c r="E274" s="42">
        <f>euref_generation_EXIOBASE!E232</f>
        <v>0</v>
      </c>
      <c r="F274" s="42">
        <f>euref_generation_EXIOBASE!F232</f>
        <v>0</v>
      </c>
      <c r="G274" s="42">
        <f>euref_generation_EXIOBASE!G232</f>
        <v>0</v>
      </c>
      <c r="H274" s="42">
        <f>euref_generation_EXIOBASE!H232</f>
        <v>0</v>
      </c>
      <c r="I274" s="42">
        <f>euref_generation_EXIOBASE!I232</f>
        <v>0</v>
      </c>
      <c r="J274" s="42">
        <f>euref_generation_EXIOBASE!J232</f>
        <v>0</v>
      </c>
      <c r="K274" s="42">
        <f>euref_generation_EXIOBASE!K232</f>
        <v>0</v>
      </c>
      <c r="L274" s="42">
        <f>xdet2015_el!A274</f>
        <v>1.18215567162125E-3</v>
      </c>
      <c r="M274" s="42">
        <f t="shared" si="37"/>
        <v>0</v>
      </c>
      <c r="N274" s="42">
        <f t="shared" si="38"/>
        <v>0</v>
      </c>
      <c r="O274" s="42">
        <f t="shared" si="39"/>
        <v>0</v>
      </c>
      <c r="P274" s="42">
        <f t="shared" si="40"/>
        <v>0</v>
      </c>
      <c r="Q274" s="42">
        <f t="shared" si="41"/>
        <v>0</v>
      </c>
      <c r="R274" s="42">
        <f t="shared" si="42"/>
        <v>0</v>
      </c>
      <c r="S274" s="42">
        <f t="shared" si="43"/>
        <v>0</v>
      </c>
      <c r="T274" s="42">
        <f>euref_capacity_EXIOBASE!D232</f>
        <v>0</v>
      </c>
      <c r="U274" s="42">
        <f>euref_capacity_EXIOBASE!E232</f>
        <v>0</v>
      </c>
      <c r="V274" s="42">
        <f>euref_capacity_EXIOBASE!F232</f>
        <v>0</v>
      </c>
      <c r="W274" s="42">
        <f>euref_capacity_EXIOBASE!G232</f>
        <v>0</v>
      </c>
      <c r="X274" s="42">
        <f>euref_capacity_EXIOBASE!H232</f>
        <v>0</v>
      </c>
      <c r="Y274" s="42">
        <f>euref_capacity_EXIOBASE!I232</f>
        <v>0</v>
      </c>
      <c r="Z274" s="42">
        <f>euref_capacity_EXIOBASE!J232</f>
        <v>0</v>
      </c>
      <c r="AA274" s="42">
        <f>euref_capacity_EXIOBASE!K232</f>
        <v>0</v>
      </c>
      <c r="AB274" s="42">
        <f>capacity!T274+T274/gfcf_lifespan!C$14</f>
        <v>0</v>
      </c>
      <c r="AC274" s="42">
        <f>MAX((U274-T274),0)/5+U274/gfcf_lifespan!D$14</f>
        <v>0</v>
      </c>
      <c r="AD274" s="42">
        <f>MAX((V274-U274),0)/5+V274/gfcf_lifespan!E$14</f>
        <v>0</v>
      </c>
      <c r="AE274" s="42">
        <f>MAX((W274-V274),0)/5+W274/gfcf_lifespan!F$14</f>
        <v>0</v>
      </c>
      <c r="AF274" s="42">
        <f>MAX((X274-W274),0)/5+X274/gfcf_lifespan!G$14</f>
        <v>0</v>
      </c>
      <c r="AG274" s="42">
        <f>MAX((Y274-X274),0)/5+Y274/gfcf_lifespan!H$14</f>
        <v>0</v>
      </c>
      <c r="AH274" s="42">
        <f>MAX((Z274-Y274),0)/5+Z274/gfcf_lifespan!I$14</f>
        <v>0</v>
      </c>
      <c r="AI274" s="42">
        <f>MAX((AA274-Z274),0)/5+AA274/gfcf_lifespan!J$14</f>
        <v>0</v>
      </c>
    </row>
    <row r="275" spans="1:35" ht="15" customHeight="1" x14ac:dyDescent="0.25">
      <c r="A275" s="9" t="s">
        <v>5</v>
      </c>
      <c r="B275" s="9" t="s">
        <v>29</v>
      </c>
      <c r="C275" s="9" t="s">
        <v>30</v>
      </c>
      <c r="D275" s="42">
        <f>euref_generation_EXIOBASE!D233</f>
        <v>137628.49928848972</v>
      </c>
      <c r="E275" s="42">
        <f>euref_generation_EXIOBASE!E233</f>
        <v>141227.95740891725</v>
      </c>
      <c r="F275" s="42">
        <f>euref_generation_EXIOBASE!F233</f>
        <v>131371.55614844576</v>
      </c>
      <c r="G275" s="42">
        <f>euref_generation_EXIOBASE!G233</f>
        <v>132074.61398316437</v>
      </c>
      <c r="H275" s="42">
        <f>euref_generation_EXIOBASE!H233</f>
        <v>105487.46557560869</v>
      </c>
      <c r="I275" s="42">
        <f>euref_generation_EXIOBASE!I233</f>
        <v>76601.229933664523</v>
      </c>
      <c r="J275" s="42">
        <f>euref_generation_EXIOBASE!J233</f>
        <v>69230.38357930354</v>
      </c>
      <c r="K275" s="42">
        <f>euref_generation_EXIOBASE!K233</f>
        <v>63562.755977947098</v>
      </c>
      <c r="L275" s="42">
        <f>xdet2015_el!A275</f>
        <v>2946.13244089924</v>
      </c>
      <c r="M275" s="42">
        <f t="shared" si="37"/>
        <v>3023.1839265513595</v>
      </c>
      <c r="N275" s="42">
        <f t="shared" si="38"/>
        <v>2812.1937344464031</v>
      </c>
      <c r="O275" s="42">
        <f t="shared" si="39"/>
        <v>2827.2436805360653</v>
      </c>
      <c r="P275" s="42">
        <f t="shared" si="40"/>
        <v>2258.1082119416383</v>
      </c>
      <c r="Q275" s="42">
        <f t="shared" si="41"/>
        <v>1639.7575334109965</v>
      </c>
      <c r="R275" s="42">
        <f t="shared" si="42"/>
        <v>1481.9741551591717</v>
      </c>
      <c r="S275" s="42">
        <f t="shared" si="43"/>
        <v>1360.6505802774057</v>
      </c>
      <c r="T275" s="42">
        <f>euref_capacity_EXIOBASE!D233</f>
        <v>28543.311000000002</v>
      </c>
      <c r="U275" s="42">
        <f>euref_capacity_EXIOBASE!E233</f>
        <v>22966.557550218291</v>
      </c>
      <c r="V275" s="42">
        <f>euref_capacity_EXIOBASE!F233</f>
        <v>20694.978193362629</v>
      </c>
      <c r="W275" s="42">
        <f>euref_capacity_EXIOBASE!G233</f>
        <v>20703.92261566297</v>
      </c>
      <c r="X275" s="42">
        <f>euref_capacity_EXIOBASE!H233</f>
        <v>17464.458553103774</v>
      </c>
      <c r="Y275" s="42">
        <f>euref_capacity_EXIOBASE!I233</f>
        <v>12707.736669891965</v>
      </c>
      <c r="Z275" s="42">
        <f>euref_capacity_EXIOBASE!J233</f>
        <v>9951.7958573748456</v>
      </c>
      <c r="AA275" s="42">
        <f>euref_capacity_EXIOBASE!K233</f>
        <v>9982.9742325852003</v>
      </c>
      <c r="AB275" s="42">
        <f>capacity!T275+T275/gfcf_lifespan!C$2</f>
        <v>1021.5827750000001</v>
      </c>
      <c r="AC275" s="42">
        <f>MAX((U275-T275),0)/5+U275/gfcf_lifespan!D$2</f>
        <v>574.16393875545725</v>
      </c>
      <c r="AD275" s="42">
        <f>MAX((V275-U275),0)/5+V275/gfcf_lifespan!E$2</f>
        <v>517.37445483406577</v>
      </c>
      <c r="AE275" s="42">
        <f>MAX((W275-V275),0)/5+W275/gfcf_lifespan!F$2</f>
        <v>519.38694985164238</v>
      </c>
      <c r="AF275" s="42">
        <f>MAX((X275-W275),0)/5+X275/gfcf_lifespan!G$2</f>
        <v>436.61146382759432</v>
      </c>
      <c r="AG275" s="42">
        <f>MAX((Y275-X275),0)/5+Y275/gfcf_lifespan!H$2</f>
        <v>317.69341674729912</v>
      </c>
      <c r="AH275" s="42">
        <f>MAX((Z275-Y275),0)/5+Z275/gfcf_lifespan!I$2</f>
        <v>248.79489643437114</v>
      </c>
      <c r="AI275" s="42">
        <f>MAX((AA275-Z275),0)/5+AA275/gfcf_lifespan!J$2</f>
        <v>255.81003085670093</v>
      </c>
    </row>
    <row r="276" spans="1:35" ht="15" customHeight="1" x14ac:dyDescent="0.25">
      <c r="A276" s="9" t="s">
        <v>5</v>
      </c>
      <c r="B276" s="9" t="s">
        <v>31</v>
      </c>
      <c r="C276" s="9" t="s">
        <v>32</v>
      </c>
      <c r="D276" s="42">
        <f>euref_generation_EXIOBASE!D234</f>
        <v>2968.4840134977239</v>
      </c>
      <c r="E276" s="42">
        <f>euref_generation_EXIOBASE!E234</f>
        <v>9649.0002963256156</v>
      </c>
      <c r="F276" s="42">
        <f>euref_generation_EXIOBASE!F234</f>
        <v>20733.193368327316</v>
      </c>
      <c r="G276" s="42">
        <f>euref_generation_EXIOBASE!G234</f>
        <v>30214.177101196736</v>
      </c>
      <c r="H276" s="42">
        <f>euref_generation_EXIOBASE!H234</f>
        <v>35885.577564964631</v>
      </c>
      <c r="I276" s="42">
        <f>euref_generation_EXIOBASE!I234</f>
        <v>43645.98522441322</v>
      </c>
      <c r="J276" s="42">
        <f>euref_generation_EXIOBASE!J234</f>
        <v>45153.937188655065</v>
      </c>
      <c r="K276" s="42">
        <f>euref_generation_EXIOBASE!K234</f>
        <v>41709.682061381041</v>
      </c>
      <c r="L276" s="42">
        <f>xdet2015_el!A276</f>
        <v>160.66460638872201</v>
      </c>
      <c r="M276" s="42">
        <f t="shared" si="37"/>
        <v>522.23721859535146</v>
      </c>
      <c r="N276" s="42">
        <f t="shared" si="38"/>
        <v>1122.1520266092293</v>
      </c>
      <c r="O276" s="42">
        <f t="shared" si="39"/>
        <v>1635.2956085497319</v>
      </c>
      <c r="P276" s="42">
        <f t="shared" si="40"/>
        <v>1942.2513876749958</v>
      </c>
      <c r="Q276" s="42">
        <f t="shared" si="41"/>
        <v>2362.2714505596255</v>
      </c>
      <c r="R276" s="42">
        <f t="shared" si="42"/>
        <v>2443.8870185351952</v>
      </c>
      <c r="S276" s="42">
        <f t="shared" si="43"/>
        <v>2257.4720364063915</v>
      </c>
      <c r="T276" s="42">
        <f>euref_capacity_EXIOBASE!D234</f>
        <v>1659.44173</v>
      </c>
      <c r="U276" s="42">
        <f>euref_capacity_EXIOBASE!E234</f>
        <v>1711.5870694117882</v>
      </c>
      <c r="V276" s="42">
        <f>euref_capacity_EXIOBASE!F234</f>
        <v>3289.6528993370544</v>
      </c>
      <c r="W276" s="42">
        <f>euref_capacity_EXIOBASE!G234</f>
        <v>5403.3261420239714</v>
      </c>
      <c r="X276" s="42">
        <f>euref_capacity_EXIOBASE!H234</f>
        <v>6517.8438151430446</v>
      </c>
      <c r="Y276" s="42">
        <f>euref_capacity_EXIOBASE!I234</f>
        <v>8035.9184058606952</v>
      </c>
      <c r="Z276" s="42">
        <f>euref_capacity_EXIOBASE!J234</f>
        <v>9237.1239385917488</v>
      </c>
      <c r="AA276" s="42">
        <f>euref_capacity_EXIOBASE!K234</f>
        <v>9143.4283483897925</v>
      </c>
      <c r="AB276" s="42">
        <f>capacity!T276+T276/gfcf_lifespan!C$3</f>
        <v>55.314724333333331</v>
      </c>
      <c r="AC276" s="42">
        <f>MAX((U276-T276),0)/5+U276/gfcf_lifespan!D$3</f>
        <v>67.481970196083907</v>
      </c>
      <c r="AD276" s="42">
        <f>MAX((V276-U276),0)/5+V276/gfcf_lifespan!E$3</f>
        <v>425.26826262962169</v>
      </c>
      <c r="AE276" s="42">
        <f>MAX((W276-V276),0)/5+W276/gfcf_lifespan!F$3</f>
        <v>602.84551993818241</v>
      </c>
      <c r="AF276" s="42">
        <f>MAX((X276-W276),0)/5+X276/gfcf_lifespan!G$3</f>
        <v>440.1649951285828</v>
      </c>
      <c r="AG276" s="42">
        <f>MAX((Y276-X276),0)/5+Y276/gfcf_lifespan!H$3</f>
        <v>571.4788650055533</v>
      </c>
      <c r="AH276" s="42">
        <f>MAX((Z276-Y276),0)/5+Z276/gfcf_lifespan!I$3</f>
        <v>548.14523783260233</v>
      </c>
      <c r="AI276" s="42">
        <f>MAX((AA276-Z276),0)/5+AA276/gfcf_lifespan!J$3</f>
        <v>304.78094494632643</v>
      </c>
    </row>
    <row r="277" spans="1:35" ht="15" customHeight="1" x14ac:dyDescent="0.25">
      <c r="A277" s="9" t="s">
        <v>5</v>
      </c>
      <c r="B277" s="9" t="s">
        <v>33</v>
      </c>
      <c r="C277" s="9" t="s">
        <v>34</v>
      </c>
      <c r="D277" s="42">
        <f>euref_generation_EXIOBASE!D235</f>
        <v>0</v>
      </c>
      <c r="E277" s="42">
        <f>euref_generation_EXIOBASE!E235</f>
        <v>0</v>
      </c>
      <c r="F277" s="42">
        <f>euref_generation_EXIOBASE!F235</f>
        <v>0</v>
      </c>
      <c r="G277" s="42">
        <f>euref_generation_EXIOBASE!G235</f>
        <v>0</v>
      </c>
      <c r="H277" s="42">
        <f>euref_generation_EXIOBASE!H235</f>
        <v>27703.273495248151</v>
      </c>
      <c r="I277" s="42">
        <f>euref_generation_EXIOBASE!I235</f>
        <v>41554.910242872225</v>
      </c>
      <c r="J277" s="42">
        <f>euref_generation_EXIOBASE!J235</f>
        <v>55406.546990496303</v>
      </c>
      <c r="K277" s="42">
        <f>euref_generation_EXIOBASE!K235</f>
        <v>69258.18373812038</v>
      </c>
      <c r="L277" s="42">
        <f>xdet2015_el!A277</f>
        <v>0</v>
      </c>
      <c r="M277" s="42">
        <f t="shared" si="37"/>
        <v>0</v>
      </c>
      <c r="N277" s="42">
        <f t="shared" si="38"/>
        <v>0</v>
      </c>
      <c r="O277" s="42">
        <f t="shared" si="39"/>
        <v>0</v>
      </c>
      <c r="P277" s="44">
        <f>IFERROR($L56*H277/$D56,0)</f>
        <v>1712.466481996355</v>
      </c>
      <c r="Q277" s="44">
        <f>IFERROR($L56*I277/$D56,0)</f>
        <v>2568.6997229945323</v>
      </c>
      <c r="R277" s="44">
        <f>IFERROR($L56*J277/$D56,0)</f>
        <v>3424.93296399271</v>
      </c>
      <c r="S277" s="44">
        <f>IFERROR($L56*K277/$D56,0)</f>
        <v>4281.1662049908873</v>
      </c>
      <c r="T277" s="42">
        <f>euref_capacity_EXIOBASE!D235</f>
        <v>0</v>
      </c>
      <c r="U277" s="42">
        <f>euref_capacity_EXIOBASE!E235</f>
        <v>0</v>
      </c>
      <c r="V277" s="42">
        <f>euref_capacity_EXIOBASE!F235</f>
        <v>0</v>
      </c>
      <c r="W277" s="42">
        <f>euref_capacity_EXIOBASE!G235</f>
        <v>0</v>
      </c>
      <c r="X277" s="42">
        <f>euref_capacity_EXIOBASE!H235</f>
        <v>3300.0000000000005</v>
      </c>
      <c r="Y277" s="42">
        <f>euref_capacity_EXIOBASE!I235</f>
        <v>4950</v>
      </c>
      <c r="Z277" s="42">
        <f>euref_capacity_EXIOBASE!J235</f>
        <v>6600.0000000000009</v>
      </c>
      <c r="AA277" s="42">
        <f>euref_capacity_EXIOBASE!K235</f>
        <v>8250</v>
      </c>
      <c r="AB277" s="42">
        <f>capacity!T277+T277/gfcf_lifespan!C$4</f>
        <v>0</v>
      </c>
      <c r="AC277" s="42">
        <f>MAX((U277-T277),0)/5+U277/gfcf_lifespan!D$4</f>
        <v>0</v>
      </c>
      <c r="AD277" s="42">
        <f>MAX((V277-U277),0)/5+V277/gfcf_lifespan!E$4</f>
        <v>0</v>
      </c>
      <c r="AE277" s="42">
        <f>MAX((W277-V277),0)/5+W277/gfcf_lifespan!F$4</f>
        <v>0</v>
      </c>
      <c r="AF277" s="42">
        <f>MAX((X277-W277),0)/5+X277/gfcf_lifespan!G$4</f>
        <v>715.00000000000011</v>
      </c>
      <c r="AG277" s="42">
        <f>MAX((Y277-X277),0)/5+Y277/gfcf_lifespan!H$4</f>
        <v>412.49999999999989</v>
      </c>
      <c r="AH277" s="42">
        <f>MAX((Z277-Y277),0)/5+Z277/gfcf_lifespan!I$4</f>
        <v>440.00000000000017</v>
      </c>
      <c r="AI277" s="42">
        <f>MAX((AA277-Z277),0)/5+AA277/gfcf_lifespan!J$4</f>
        <v>467.49999999999983</v>
      </c>
    </row>
    <row r="278" spans="1:35" ht="15" customHeight="1" x14ac:dyDescent="0.25">
      <c r="A278" s="9" t="s">
        <v>5</v>
      </c>
      <c r="B278" s="9" t="s">
        <v>35</v>
      </c>
      <c r="C278" s="9" t="s">
        <v>36</v>
      </c>
      <c r="D278" s="42">
        <f>euref_generation_EXIOBASE!D236</f>
        <v>2397.0376900250035</v>
      </c>
      <c r="E278" s="42">
        <f>euref_generation_EXIOBASE!E236</f>
        <v>2427.1425542465263</v>
      </c>
      <c r="F278" s="42">
        <f>euref_generation_EXIOBASE!F236</f>
        <v>2553.4837978870219</v>
      </c>
      <c r="G278" s="42">
        <f>euref_generation_EXIOBASE!G236</f>
        <v>2764.8866371059903</v>
      </c>
      <c r="H278" s="42">
        <f>euref_generation_EXIOBASE!H236</f>
        <v>2765.5210964794296</v>
      </c>
      <c r="I278" s="42">
        <f>euref_generation_EXIOBASE!I236</f>
        <v>3242.5636127067783</v>
      </c>
      <c r="J278" s="42">
        <f>euref_generation_EXIOBASE!J236</f>
        <v>4018.5768227953345</v>
      </c>
      <c r="K278" s="42">
        <f>euref_generation_EXIOBASE!K236</f>
        <v>4402.7237363241074</v>
      </c>
      <c r="L278" s="42">
        <f>xdet2015_el!A278</f>
        <v>50.610963806364701</v>
      </c>
      <c r="M278" s="42">
        <f t="shared" si="37"/>
        <v>51.246596779451217</v>
      </c>
      <c r="N278" s="42">
        <f t="shared" si="38"/>
        <v>53.914161055035684</v>
      </c>
      <c r="O278" s="42">
        <f t="shared" si="39"/>
        <v>58.377712666592672</v>
      </c>
      <c r="P278" s="42">
        <f t="shared" si="40"/>
        <v>58.391108617986923</v>
      </c>
      <c r="Q278" s="42">
        <f t="shared" si="41"/>
        <v>68.463366398225517</v>
      </c>
      <c r="R278" s="42">
        <f t="shared" si="42"/>
        <v>84.848080185785165</v>
      </c>
      <c r="S278" s="42">
        <f t="shared" si="43"/>
        <v>92.958943697793032</v>
      </c>
      <c r="T278" s="42">
        <f>euref_capacity_EXIOBASE!D236</f>
        <v>949</v>
      </c>
      <c r="U278" s="42">
        <f>euref_capacity_EXIOBASE!E236</f>
        <v>949</v>
      </c>
      <c r="V278" s="42">
        <f>euref_capacity_EXIOBASE!F236</f>
        <v>988.10604958701174</v>
      </c>
      <c r="W278" s="42">
        <f>euref_capacity_EXIOBASE!G236</f>
        <v>1039.220983756469</v>
      </c>
      <c r="X278" s="42">
        <f>euref_capacity_EXIOBASE!H236</f>
        <v>1039.220983756469</v>
      </c>
      <c r="Y278" s="42">
        <f>euref_capacity_EXIOBASE!I236</f>
        <v>1154.6190937595134</v>
      </c>
      <c r="Z278" s="42">
        <f>euref_capacity_EXIOBASE!J236</f>
        <v>1342.3672037256601</v>
      </c>
      <c r="AA278" s="42">
        <f>euref_capacity_EXIOBASE!K236</f>
        <v>1427.4295017649495</v>
      </c>
      <c r="AB278" s="42">
        <f>capacity!T278+T278/gfcf_lifespan!C$5</f>
        <v>21.816666666666666</v>
      </c>
      <c r="AC278" s="42">
        <f>MAX((U278-T278),0)/5+U278/gfcf_lifespan!D$5</f>
        <v>15.816666666666666</v>
      </c>
      <c r="AD278" s="42">
        <f>MAX((V278-U278),0)/5+V278/gfcf_lifespan!E$5</f>
        <v>24.289644077185876</v>
      </c>
      <c r="AE278" s="42">
        <f>MAX((W278-V278),0)/5+W278/gfcf_lifespan!F$5</f>
        <v>27.54333656316593</v>
      </c>
      <c r="AF278" s="42">
        <f>MAX((X278-W278),0)/5+X278/gfcf_lifespan!G$5</f>
        <v>17.320349729274483</v>
      </c>
      <c r="AG278" s="42">
        <f>MAX((Y278-X278),0)/5+Y278/gfcf_lifespan!H$5</f>
        <v>42.323273563267435</v>
      </c>
      <c r="AH278" s="42">
        <f>MAX((Z278-Y278),0)/5+Z278/gfcf_lifespan!I$5</f>
        <v>59.922408721990365</v>
      </c>
      <c r="AI278" s="42">
        <f>MAX((AA278-Z278),0)/5+AA278/gfcf_lifespan!J$5</f>
        <v>40.802951303940354</v>
      </c>
    </row>
    <row r="279" spans="1:35" ht="15" customHeight="1" x14ac:dyDescent="0.25">
      <c r="A279" s="9" t="s">
        <v>5</v>
      </c>
      <c r="B279" s="9" t="s">
        <v>79</v>
      </c>
      <c r="C279" s="9" t="s">
        <v>83</v>
      </c>
      <c r="D279" s="42">
        <f>euref_generation_EXIOBASE!D237*generation!$L279/(generation!$L$279+generation!$L$280)</f>
        <v>9668.7198238400288</v>
      </c>
      <c r="E279" s="42">
        <f>euref_generation_EXIOBASE!E237*generation!$L279/(generation!$L$279+generation!$L$280)</f>
        <v>11437.322457105982</v>
      </c>
      <c r="F279" s="42">
        <f>euref_generation_EXIOBASE!F237*generation!$L279/(generation!$L$279+generation!$L$280)</f>
        <v>20135.351848226746</v>
      </c>
      <c r="G279" s="42">
        <f>euref_generation_EXIOBASE!G237*generation!$L279/(generation!$L$279+generation!$L$280)</f>
        <v>21665.06196816768</v>
      </c>
      <c r="H279" s="42">
        <f>euref_generation_EXIOBASE!H237*generation!$L279/(generation!$L$279+generation!$L$280)</f>
        <v>21686.738241690855</v>
      </c>
      <c r="I279" s="42">
        <f>euref_generation_EXIOBASE!I237*generation!$L279/(generation!$L$279+generation!$L$280)</f>
        <v>32411.310714126317</v>
      </c>
      <c r="J279" s="42">
        <f>euref_generation_EXIOBASE!J237*generation!$L279/(generation!$L$279+generation!$L$280)</f>
        <v>37072.984520291946</v>
      </c>
      <c r="K279" s="42">
        <f>euref_generation_EXIOBASE!K237*generation!$L279/(generation!$L$279+generation!$L$280)</f>
        <v>44967.704783117661</v>
      </c>
      <c r="L279" s="42">
        <f>xdet2015_el!A279</f>
        <v>70.714759438288993</v>
      </c>
      <c r="M279" s="42">
        <f t="shared" si="37"/>
        <v>83.649906182840638</v>
      </c>
      <c r="N279" s="42">
        <f t="shared" si="38"/>
        <v>147.26526242304115</v>
      </c>
      <c r="O279" s="42">
        <f t="shared" si="39"/>
        <v>158.45320509930099</v>
      </c>
      <c r="P279" s="42">
        <f t="shared" si="40"/>
        <v>158.61174030309604</v>
      </c>
      <c r="Q279" s="42">
        <f t="shared" si="41"/>
        <v>237.04875950359343</v>
      </c>
      <c r="R279" s="42">
        <f t="shared" si="42"/>
        <v>271.14315336222654</v>
      </c>
      <c r="S279" s="42">
        <f t="shared" si="43"/>
        <v>328.88329418643156</v>
      </c>
      <c r="T279" s="42">
        <f>euref_capacity_EXIOBASE!D237*capacity!$L279/(capacity!$L$279+capacity!$L$280)</f>
        <v>5100</v>
      </c>
      <c r="U279" s="42">
        <f>euref_capacity_EXIOBASE!E237*capacity!$L279/(capacity!$L$279+capacity!$L$280)</f>
        <v>5728.1115322664964</v>
      </c>
      <c r="V279" s="42">
        <f>euref_capacity_EXIOBASE!F237*capacity!$L279/(capacity!$L$279+capacity!$L$280)</f>
        <v>9669.1476499743749</v>
      </c>
      <c r="W279" s="42">
        <f>euref_capacity_EXIOBASE!G237*capacity!$L279/(capacity!$L$279+capacity!$L$280)</f>
        <v>10339.029275749419</v>
      </c>
      <c r="X279" s="42">
        <f>euref_capacity_EXIOBASE!H237*capacity!$L279/(capacity!$L$279+capacity!$L$280)</f>
        <v>10339.029275749419</v>
      </c>
      <c r="Y279" s="42">
        <f>euref_capacity_EXIOBASE!I237*capacity!$L279/(capacity!$L$279+capacity!$L$280)</f>
        <v>14663.790328510233</v>
      </c>
      <c r="Z279" s="42">
        <f>euref_capacity_EXIOBASE!J237*capacity!$L279/(capacity!$L$279+capacity!$L$280)</f>
        <v>15276.260510101392</v>
      </c>
      <c r="AA279" s="42">
        <f>euref_capacity_EXIOBASE!K237*capacity!$L279/(capacity!$L$279+capacity!$L$280)</f>
        <v>18876.997711725988</v>
      </c>
      <c r="AB279" s="42">
        <f>capacity!T279+T279/gfcf_lifespan!C$6</f>
        <v>1305</v>
      </c>
      <c r="AC279" s="42">
        <f>MAX((U279-T279),0)/5+U279/gfcf_lifespan!D$6</f>
        <v>385.99101246541272</v>
      </c>
      <c r="AD279" s="42">
        <f>MAX((V279-U279),0)/5+V279/gfcf_lifespan!E$6</f>
        <v>1199.660315029847</v>
      </c>
      <c r="AE279" s="42">
        <f>MAX((W279-V279),0)/5+W279/gfcf_lifespan!F$6</f>
        <v>547.53749618498557</v>
      </c>
      <c r="AF279" s="42">
        <f>MAX((X279-W279),0)/5+X279/gfcf_lifespan!G$6</f>
        <v>413.56117102997678</v>
      </c>
      <c r="AG279" s="42">
        <f>MAX((Y279-X279),0)/5+Y279/gfcf_lifespan!H$6</f>
        <v>1451.503823692572</v>
      </c>
      <c r="AH279" s="42">
        <f>MAX((Z279-Y279),0)/5+Z279/gfcf_lifespan!I$6</f>
        <v>733.54445672228758</v>
      </c>
      <c r="AI279" s="42">
        <f>MAX((AA279-Z279),0)/5+AA279/gfcf_lifespan!J$6</f>
        <v>1475.2273487939588</v>
      </c>
    </row>
    <row r="280" spans="1:35" ht="15" customHeight="1" x14ac:dyDescent="0.25">
      <c r="A280" s="9" t="s">
        <v>5</v>
      </c>
      <c r="B280" s="9" t="s">
        <v>78</v>
      </c>
      <c r="C280" s="9" t="s">
        <v>84</v>
      </c>
      <c r="D280" s="42">
        <f>euref_generation_EXIOBASE!D237*generation!$L280/(generation!$L$279+generation!$L$280)</f>
        <v>0</v>
      </c>
      <c r="E280" s="42">
        <f>euref_generation_EXIOBASE!E237*generation!$L280/(generation!$L$279+generation!$L$280)</f>
        <v>0</v>
      </c>
      <c r="F280" s="42">
        <f>euref_generation_EXIOBASE!F237*generation!$L280/(generation!$L$279+generation!$L$280)</f>
        <v>0</v>
      </c>
      <c r="G280" s="42">
        <f>euref_generation_EXIOBASE!G237*generation!$L280/(generation!$L$279+generation!$L$280)</f>
        <v>0</v>
      </c>
      <c r="H280" s="42">
        <f>euref_generation_EXIOBASE!H237*generation!$L280/(generation!$L$279+generation!$L$280)</f>
        <v>0</v>
      </c>
      <c r="I280" s="42">
        <f>euref_generation_EXIOBASE!I237*generation!$L280/(generation!$L$279+generation!$L$280)</f>
        <v>0</v>
      </c>
      <c r="J280" s="42">
        <f>euref_generation_EXIOBASE!J237*generation!$L280/(generation!$L$279+generation!$L$280)</f>
        <v>0</v>
      </c>
      <c r="K280" s="42">
        <f>euref_generation_EXIOBASE!K237*generation!$L280/(generation!$L$279+generation!$L$280)</f>
        <v>0</v>
      </c>
      <c r="L280" s="42">
        <f>xdet2015_el!A280</f>
        <v>0</v>
      </c>
      <c r="M280" s="42">
        <f t="shared" si="37"/>
        <v>0</v>
      </c>
      <c r="N280" s="42">
        <f t="shared" si="38"/>
        <v>0</v>
      </c>
      <c r="O280" s="42">
        <f t="shared" si="39"/>
        <v>0</v>
      </c>
      <c r="P280" s="42">
        <f t="shared" si="40"/>
        <v>0</v>
      </c>
      <c r="Q280" s="42">
        <f t="shared" si="41"/>
        <v>0</v>
      </c>
      <c r="R280" s="42">
        <f t="shared" si="42"/>
        <v>0</v>
      </c>
      <c r="S280" s="42">
        <f t="shared" si="43"/>
        <v>0</v>
      </c>
      <c r="T280" s="42">
        <f>euref_capacity_EXIOBASE!D237*capacity!$L280/(capacity!$L$279+capacity!$L$280)</f>
        <v>0</v>
      </c>
      <c r="U280" s="42">
        <f>euref_capacity_EXIOBASE!E237*capacity!$L280/(capacity!$L$279+capacity!$L$280)</f>
        <v>0</v>
      </c>
      <c r="V280" s="42">
        <f>euref_capacity_EXIOBASE!F237*capacity!$L280/(capacity!$L$279+capacity!$L$280)</f>
        <v>0</v>
      </c>
      <c r="W280" s="42">
        <f>euref_capacity_EXIOBASE!G237*capacity!$L280/(capacity!$L$279+capacity!$L$280)</f>
        <v>0</v>
      </c>
      <c r="X280" s="42">
        <f>euref_capacity_EXIOBASE!H237*capacity!$L280/(capacity!$L$279+capacity!$L$280)</f>
        <v>0</v>
      </c>
      <c r="Y280" s="42">
        <f>euref_capacity_EXIOBASE!I237*capacity!$L280/(capacity!$L$279+capacity!$L$280)</f>
        <v>0</v>
      </c>
      <c r="Z280" s="42">
        <f>euref_capacity_EXIOBASE!J237*capacity!$L280/(capacity!$L$279+capacity!$L$280)</f>
        <v>0</v>
      </c>
      <c r="AA280" s="42">
        <f>euref_capacity_EXIOBASE!K237*capacity!$L280/(capacity!$L$279+capacity!$L$280)</f>
        <v>0</v>
      </c>
      <c r="AB280" s="42">
        <f>capacity!T280+T280/gfcf_lifespan!C$7</f>
        <v>0</v>
      </c>
      <c r="AC280" s="42">
        <f>MAX((U280-T280),0)/5+U280/gfcf_lifespan!D$7</f>
        <v>0</v>
      </c>
      <c r="AD280" s="42">
        <f>MAX((V280-U280),0)/5+V280/gfcf_lifespan!E$7</f>
        <v>0</v>
      </c>
      <c r="AE280" s="42">
        <f>MAX((W280-V280),0)/5+W280/gfcf_lifespan!F$7</f>
        <v>0</v>
      </c>
      <c r="AF280" s="42">
        <f>MAX((X280-W280),0)/5+X280/gfcf_lifespan!G$7</f>
        <v>0</v>
      </c>
      <c r="AG280" s="42">
        <f>MAX((Y280-X280),0)/5+Y280/gfcf_lifespan!H$7</f>
        <v>0</v>
      </c>
      <c r="AH280" s="42">
        <f>MAX((Z280-Y280),0)/5+Z280/gfcf_lifespan!I$7</f>
        <v>0</v>
      </c>
      <c r="AI280" s="42">
        <f>MAX((AA280-Z280),0)/5+AA280/gfcf_lifespan!J$7</f>
        <v>0</v>
      </c>
    </row>
    <row r="281" spans="1:35" ht="15" customHeight="1" x14ac:dyDescent="0.25">
      <c r="A281" s="9" t="s">
        <v>5</v>
      </c>
      <c r="B281" s="9" t="s">
        <v>37</v>
      </c>
      <c r="C281" s="9" t="s">
        <v>38</v>
      </c>
      <c r="D281" s="42">
        <f>euref_generation_EXIOBASE!D238</f>
        <v>8.5364146799815028</v>
      </c>
      <c r="E281" s="42">
        <f>euref_generation_EXIOBASE!E238</f>
        <v>0</v>
      </c>
      <c r="F281" s="42">
        <f>euref_generation_EXIOBASE!F238</f>
        <v>470.55554573896495</v>
      </c>
      <c r="G281" s="42">
        <f>euref_generation_EXIOBASE!G238</f>
        <v>470.76381946771386</v>
      </c>
      <c r="H281" s="42">
        <f>euref_generation_EXIOBASE!H238</f>
        <v>447.36579632901709</v>
      </c>
      <c r="I281" s="42">
        <f>euref_generation_EXIOBASE!I238</f>
        <v>283.46187131698326</v>
      </c>
      <c r="J281" s="42">
        <f>euref_generation_EXIOBASE!J238</f>
        <v>279.23758564276483</v>
      </c>
      <c r="K281" s="42">
        <f>euref_generation_EXIOBASE!K238</f>
        <v>292.28089939289492</v>
      </c>
      <c r="L281" s="42">
        <f>xdet2015_el!A281</f>
        <v>56.293287989076397</v>
      </c>
      <c r="M281" s="42">
        <f t="shared" si="37"/>
        <v>0</v>
      </c>
      <c r="N281" s="42">
        <f t="shared" si="38"/>
        <v>3103.0731102203158</v>
      </c>
      <c r="O281" s="42">
        <f t="shared" si="39"/>
        <v>3104.4465689184408</v>
      </c>
      <c r="P281" s="42">
        <f t="shared" si="40"/>
        <v>2950.1485756390675</v>
      </c>
      <c r="Q281" s="42">
        <f t="shared" si="41"/>
        <v>1869.2860356690205</v>
      </c>
      <c r="R281" s="42">
        <f t="shared" si="42"/>
        <v>1841.4290325920069</v>
      </c>
      <c r="S281" s="42">
        <f t="shared" si="43"/>
        <v>1927.4430144326295</v>
      </c>
      <c r="T281" s="42">
        <f>euref_capacity_EXIOBASE!D238</f>
        <v>398.42050000000006</v>
      </c>
      <c r="U281" s="42">
        <f>euref_capacity_EXIOBASE!E238</f>
        <v>170.61788312982065</v>
      </c>
      <c r="V281" s="42">
        <f>euref_capacity_EXIOBASE!F238</f>
        <v>161.90756726264442</v>
      </c>
      <c r="W281" s="42">
        <f>euref_capacity_EXIOBASE!G238</f>
        <v>155.2974827362126</v>
      </c>
      <c r="X281" s="42">
        <f>euref_capacity_EXIOBASE!H238</f>
        <v>147.82169218321249</v>
      </c>
      <c r="Y281" s="42">
        <f>euref_capacity_EXIOBASE!I238</f>
        <v>95.60266256315883</v>
      </c>
      <c r="Z281" s="42">
        <f>euref_capacity_EXIOBASE!J238</f>
        <v>68.31145938305302</v>
      </c>
      <c r="AA281" s="42">
        <f>euref_capacity_EXIOBASE!K238</f>
        <v>63.211198780634611</v>
      </c>
      <c r="AB281" s="42">
        <f>capacity!T281+T281/gfcf_lifespan!C$8</f>
        <v>11.383442857142859</v>
      </c>
      <c r="AC281" s="42">
        <f>MAX((U281-T281),0)/5+U281/gfcf_lifespan!D$8</f>
        <v>4.8747966608520183</v>
      </c>
      <c r="AD281" s="42">
        <f>MAX((V281-U281),0)/5+V281/gfcf_lifespan!E$8</f>
        <v>4.6259304932184122</v>
      </c>
      <c r="AE281" s="42">
        <f>MAX((W281-V281),0)/5+W281/gfcf_lifespan!F$8</f>
        <v>4.4370709353203601</v>
      </c>
      <c r="AF281" s="42">
        <f>MAX((X281-W281),0)/5+X281/gfcf_lifespan!G$8</f>
        <v>4.2234769195203565</v>
      </c>
      <c r="AG281" s="42">
        <f>MAX((Y281-X281),0)/5+Y281/gfcf_lifespan!H$8</f>
        <v>2.7315046446616811</v>
      </c>
      <c r="AH281" s="42">
        <f>MAX((Z281-Y281),0)/5+Z281/gfcf_lifespan!I$8</f>
        <v>1.9517559823729433</v>
      </c>
      <c r="AI281" s="42">
        <f>MAX((AA281-Z281),0)/5+AA281/gfcf_lifespan!J$8</f>
        <v>1.8060342508752747</v>
      </c>
    </row>
    <row r="282" spans="1:35" ht="15" customHeight="1" x14ac:dyDescent="0.25">
      <c r="A282" s="9" t="s">
        <v>5</v>
      </c>
      <c r="B282" s="9" t="s">
        <v>39</v>
      </c>
      <c r="C282" s="9" t="s">
        <v>40</v>
      </c>
      <c r="D282" s="42">
        <f>euref_generation_EXIOBASE!D239</f>
        <v>9666.5570422306027</v>
      </c>
      <c r="E282" s="42">
        <f>euref_generation_EXIOBASE!E239</f>
        <v>11435.508386064186</v>
      </c>
      <c r="F282" s="42">
        <f>euref_generation_EXIOBASE!F239</f>
        <v>13081.99423727947</v>
      </c>
      <c r="G282" s="42">
        <f>euref_generation_EXIOBASE!G239</f>
        <v>15892.19475712555</v>
      </c>
      <c r="H282" s="42">
        <f>euref_generation_EXIOBASE!H239</f>
        <v>17444.241660932545</v>
      </c>
      <c r="I282" s="42">
        <f>euref_generation_EXIOBASE!I239</f>
        <v>21299.061151648166</v>
      </c>
      <c r="J282" s="42">
        <f>euref_generation_EXIOBASE!J239</f>
        <v>20772.458126809699</v>
      </c>
      <c r="K282" s="42">
        <f>euref_generation_EXIOBASE!K239</f>
        <v>20850.171736009754</v>
      </c>
      <c r="L282" s="42">
        <f>xdet2015_el!A282</f>
        <v>174.19415489501</v>
      </c>
      <c r="M282" s="42">
        <f t="shared" si="37"/>
        <v>206.07116995252198</v>
      </c>
      <c r="N282" s="42">
        <f t="shared" si="38"/>
        <v>235.7413213979693</v>
      </c>
      <c r="O282" s="42">
        <f t="shared" si="39"/>
        <v>286.38194789006172</v>
      </c>
      <c r="P282" s="42">
        <f t="shared" si="40"/>
        <v>314.35028217753933</v>
      </c>
      <c r="Q282" s="42">
        <f t="shared" si="41"/>
        <v>383.81524478257785</v>
      </c>
      <c r="R282" s="42">
        <f t="shared" si="42"/>
        <v>374.32570590372535</v>
      </c>
      <c r="S282" s="42">
        <f t="shared" si="43"/>
        <v>375.7261276277481</v>
      </c>
      <c r="T282" s="42">
        <f>euref_capacity_EXIOBASE!D239</f>
        <v>1574.4969999999998</v>
      </c>
      <c r="U282" s="42">
        <f>euref_capacity_EXIOBASE!E239</f>
        <v>1978.0774451405791</v>
      </c>
      <c r="V282" s="42">
        <f>euref_capacity_EXIOBASE!F239</f>
        <v>2055.2690735826018</v>
      </c>
      <c r="W282" s="42">
        <f>euref_capacity_EXIOBASE!G239</f>
        <v>2104.5217443489828</v>
      </c>
      <c r="X282" s="42">
        <f>euref_capacity_EXIOBASE!H239</f>
        <v>2114.7749198080323</v>
      </c>
      <c r="Y282" s="42">
        <f>euref_capacity_EXIOBASE!I239</f>
        <v>2493.5523712370232</v>
      </c>
      <c r="Z282" s="42">
        <f>euref_capacity_EXIOBASE!J239</f>
        <v>3150.6241962870376</v>
      </c>
      <c r="AA282" s="42">
        <f>euref_capacity_EXIOBASE!K239</f>
        <v>3015.5574037879537</v>
      </c>
      <c r="AB282" s="42">
        <f>capacity!T282+T282/gfcf_lifespan!C$9</f>
        <v>214.97987999999998</v>
      </c>
      <c r="AC282" s="42">
        <f>MAX((U282-T282),0)/5+U282/gfcf_lifespan!D$9</f>
        <v>159.83918683373901</v>
      </c>
      <c r="AD282" s="42">
        <f>MAX((V282-U282),0)/5+V282/gfcf_lifespan!E$9</f>
        <v>97.649088631708608</v>
      </c>
      <c r="AE282" s="42">
        <f>MAX((W282-V282),0)/5+W282/gfcf_lifespan!F$9</f>
        <v>94.031403927235516</v>
      </c>
      <c r="AF282" s="42">
        <f>MAX((X282-W282),0)/5+X282/gfcf_lifespan!G$9</f>
        <v>86.641631884131201</v>
      </c>
      <c r="AG282" s="42">
        <f>MAX((Y282-X282),0)/5+Y282/gfcf_lifespan!H$9</f>
        <v>175.49758513527911</v>
      </c>
      <c r="AH282" s="42">
        <f>MAX((Z282-Y282),0)/5+Z282/gfcf_lifespan!I$9</f>
        <v>257.43933286148439</v>
      </c>
      <c r="AI282" s="42">
        <f>MAX((AA282-Z282),0)/5+AA282/gfcf_lifespan!J$9</f>
        <v>120.62229615151814</v>
      </c>
    </row>
    <row r="283" spans="1:35" ht="15" customHeight="1" x14ac:dyDescent="0.25">
      <c r="A283" s="9" t="s">
        <v>5</v>
      </c>
      <c r="B283" s="9" t="s">
        <v>80</v>
      </c>
      <c r="C283" s="9" t="s">
        <v>85</v>
      </c>
      <c r="D283" s="42">
        <f>euref_generation_EXIOBASE!D240*generation!$L283/(generation!$L$283+generation!$L$284)</f>
        <v>12.154296820179052</v>
      </c>
      <c r="E283" s="42">
        <f>euref_generation_EXIOBASE!E240*generation!$L283/(generation!$L$283+generation!$L$284)</f>
        <v>27.615212347413745</v>
      </c>
      <c r="F283" s="42">
        <f>euref_generation_EXIOBASE!F240*generation!$L283/(generation!$L$283+generation!$L$284)</f>
        <v>27.615212347413745</v>
      </c>
      <c r="G283" s="42">
        <f>euref_generation_EXIOBASE!G240*generation!$L283/(generation!$L$283+generation!$L$284)</f>
        <v>34.786349229455347</v>
      </c>
      <c r="H283" s="42">
        <f>euref_generation_EXIOBASE!H240*generation!$L283/(generation!$L$283+generation!$L$284)</f>
        <v>54.476948533641398</v>
      </c>
      <c r="I283" s="42">
        <f>euref_generation_EXIOBASE!I240*generation!$L283/(generation!$L$283+generation!$L$284)</f>
        <v>78.272582600753495</v>
      </c>
      <c r="J283" s="42">
        <f>euref_generation_EXIOBASE!J240*generation!$L283/(generation!$L$283+generation!$L$284)</f>
        <v>99.543614225582516</v>
      </c>
      <c r="K283" s="42">
        <f>euref_generation_EXIOBASE!K240*generation!$L283/(generation!$L$283+generation!$L$284)</f>
        <v>125.06869531552125</v>
      </c>
      <c r="L283" s="42">
        <f>xdet2015_el!A283</f>
        <v>0</v>
      </c>
      <c r="M283" s="44">
        <f t="shared" ref="M283:S284" si="46">IFERROR($L62*E283/$D62,0)</f>
        <v>1.4427036327203231</v>
      </c>
      <c r="N283" s="44">
        <f t="shared" si="46"/>
        <v>1.4427036327203231</v>
      </c>
      <c r="O283" s="44">
        <f t="shared" si="46"/>
        <v>1.8173458806342717</v>
      </c>
      <c r="P283" s="44">
        <f t="shared" si="46"/>
        <v>2.8460433532158995</v>
      </c>
      <c r="Q283" s="44">
        <f t="shared" si="46"/>
        <v>4.0892004682007936</v>
      </c>
      <c r="R283" s="44">
        <f t="shared" si="46"/>
        <v>5.2004645863535455</v>
      </c>
      <c r="S283" s="44">
        <f t="shared" si="46"/>
        <v>6.5339733332954903</v>
      </c>
      <c r="T283" s="42">
        <f>euref_capacity_EXIOBASE!D240*capacity!$L283/(capacity!$L$283+capacity!$L$284)</f>
        <v>11.793750057990108</v>
      </c>
      <c r="U283" s="42">
        <f>euref_capacity_EXIOBASE!E240*capacity!$L283/(capacity!$L$283+capacity!$L$284)</f>
        <v>26.728644136782439</v>
      </c>
      <c r="V283" s="42">
        <f>euref_capacity_EXIOBASE!F240*capacity!$L283/(capacity!$L$283+capacity!$L$284)</f>
        <v>26.728644136782439</v>
      </c>
      <c r="W283" s="42">
        <f>euref_capacity_EXIOBASE!G240*capacity!$L283/(capacity!$L$283+capacity!$L$284)</f>
        <v>33.512089054065342</v>
      </c>
      <c r="X283" s="42">
        <f>euref_capacity_EXIOBASE!H240*capacity!$L283/(capacity!$L$283+capacity!$L$284)</f>
        <v>52.09852305095523</v>
      </c>
      <c r="Y283" s="42">
        <f>euref_capacity_EXIOBASE!I240*capacity!$L283/(capacity!$L$283+capacity!$L$284)</f>
        <v>74.119580716214458</v>
      </c>
      <c r="Z283" s="42">
        <f>euref_capacity_EXIOBASE!J240*capacity!$L283/(capacity!$L$283+capacity!$L$284)</f>
        <v>93.783237209720866</v>
      </c>
      <c r="AA283" s="42">
        <f>euref_capacity_EXIOBASE!K240*capacity!$L283/(capacity!$L$283+capacity!$L$284)</f>
        <v>117.82581805348248</v>
      </c>
      <c r="AB283" s="42">
        <f>capacity!T283+T283/gfcf_lifespan!C$10</f>
        <v>24.856750002319604</v>
      </c>
      <c r="AC283" s="42">
        <f>MAX((U283-T283),0)/5+U283/gfcf_lifespan!D$10</f>
        <v>4.0561245812297635</v>
      </c>
      <c r="AD283" s="42">
        <f>MAX((V283-U283),0)/5+V283/gfcf_lifespan!E$10</f>
        <v>1.0691457654712975</v>
      </c>
      <c r="AE283" s="42">
        <f>MAX((W283-V283),0)/5+W283/gfcf_lifespan!F$10</f>
        <v>2.6971725456191944</v>
      </c>
      <c r="AF283" s="42">
        <f>MAX((X283-W283),0)/5+X283/gfcf_lifespan!G$10</f>
        <v>5.8012277214161863</v>
      </c>
      <c r="AG283" s="42">
        <f>MAX((Y283-X283),0)/5+Y283/gfcf_lifespan!H$10</f>
        <v>7.3689947617004243</v>
      </c>
      <c r="AH283" s="42">
        <f>MAX((Z283-Y283),0)/5+Z283/gfcf_lifespan!I$10</f>
        <v>7.6840607870901163</v>
      </c>
      <c r="AI283" s="42">
        <f>MAX((AA283-Z283),0)/5+AA283/gfcf_lifespan!J$10</f>
        <v>9.5215488908916228</v>
      </c>
    </row>
    <row r="284" spans="1:35" ht="15" customHeight="1" x14ac:dyDescent="0.25">
      <c r="A284" s="9" t="s">
        <v>5</v>
      </c>
      <c r="B284" s="9" t="s">
        <v>81</v>
      </c>
      <c r="C284" s="9" t="s">
        <v>86</v>
      </c>
      <c r="D284" s="42">
        <f>euref_generation_EXIOBASE!D240*generation!$L284/(generation!$L$283+generation!$L$284)</f>
        <v>17.316972150878847</v>
      </c>
      <c r="E284" s="42">
        <f>euref_generation_EXIOBASE!E240*generation!$L284/(generation!$L$283+generation!$L$284)</f>
        <v>39.345086781723396</v>
      </c>
      <c r="F284" s="42">
        <f>euref_generation_EXIOBASE!F240*generation!$L284/(generation!$L$283+generation!$L$284)</f>
        <v>39.345086781723396</v>
      </c>
      <c r="G284" s="42">
        <f>euref_generation_EXIOBASE!G240*generation!$L284/(generation!$L$283+generation!$L$284)</f>
        <v>49.562245331799453</v>
      </c>
      <c r="H284" s="42">
        <f>euref_generation_EXIOBASE!H240*generation!$L284/(generation!$L$283+generation!$L$284)</f>
        <v>77.616649862927318</v>
      </c>
      <c r="I284" s="42">
        <f>euref_generation_EXIOBASE!I240*generation!$L284/(generation!$L$283+generation!$L$284)</f>
        <v>111.51974919883885</v>
      </c>
      <c r="J284" s="42">
        <f>euref_generation_EXIOBASE!J240*generation!$L284/(generation!$L$283+generation!$L$284)</f>
        <v>141.82589259136142</v>
      </c>
      <c r="K284" s="42">
        <f>euref_generation_EXIOBASE!K240*generation!$L284/(generation!$L$283+generation!$L$284)</f>
        <v>178.19304117453069</v>
      </c>
      <c r="L284" s="42">
        <f>xdet2015_el!A284</f>
        <v>0</v>
      </c>
      <c r="M284" s="44">
        <f t="shared" si="46"/>
        <v>2.0555083522652953</v>
      </c>
      <c r="N284" s="44">
        <f t="shared" si="46"/>
        <v>2.0555083522652953</v>
      </c>
      <c r="O284" s="44">
        <f t="shared" si="46"/>
        <v>2.5892841411614</v>
      </c>
      <c r="P284" s="44">
        <f t="shared" si="46"/>
        <v>4.0549325244393284</v>
      </c>
      <c r="Q284" s="44">
        <f t="shared" si="46"/>
        <v>5.8261347139085782</v>
      </c>
      <c r="R284" s="44">
        <f t="shared" si="46"/>
        <v>7.4094208612711236</v>
      </c>
      <c r="S284" s="44">
        <f t="shared" si="46"/>
        <v>9.3093525624130748</v>
      </c>
      <c r="T284" s="42">
        <f>euref_capacity_EXIOBASE!D240*capacity!$L284/(capacity!$L$283+capacity!$L$284)</f>
        <v>23.20624994200989</v>
      </c>
      <c r="U284" s="42">
        <f>euref_capacity_EXIOBASE!E240*capacity!$L284/(capacity!$L$283+capacity!$L$284)</f>
        <v>52.593245863217582</v>
      </c>
      <c r="V284" s="42">
        <f>euref_capacity_EXIOBASE!F240*capacity!$L284/(capacity!$L$283+capacity!$L$284)</f>
        <v>52.593245863217582</v>
      </c>
      <c r="W284" s="42">
        <f>euref_capacity_EXIOBASE!G240*capacity!$L284/(capacity!$L$283+capacity!$L$284)</f>
        <v>65.940850945934656</v>
      </c>
      <c r="X284" s="42">
        <f>euref_capacity_EXIOBASE!H240*capacity!$L284/(capacity!$L$283+capacity!$L$284)</f>
        <v>102.51288534904481</v>
      </c>
      <c r="Y284" s="42">
        <f>euref_capacity_EXIOBASE!I240*capacity!$L284/(capacity!$L$283+capacity!$L$284)</f>
        <v>145.84313786878556</v>
      </c>
      <c r="Z284" s="42">
        <f>euref_capacity_EXIOBASE!J240*capacity!$L284/(capacity!$L$283+capacity!$L$284)</f>
        <v>184.53479447659919</v>
      </c>
      <c r="AA284" s="42">
        <f>euref_capacity_EXIOBASE!K240*capacity!$L284/(capacity!$L$283+capacity!$L$284)</f>
        <v>231.84274466783759</v>
      </c>
      <c r="AB284" s="42">
        <f>capacity!T284+T284/gfcf_lifespan!C$11</f>
        <v>57.170249997680386</v>
      </c>
      <c r="AC284" s="42">
        <f>MAX((U284-T284),0)/5+U284/gfcf_lifespan!D$11</f>
        <v>7.9811290187702415</v>
      </c>
      <c r="AD284" s="42">
        <f>MAX((V284-U284),0)/5+V284/gfcf_lifespan!E$11</f>
        <v>2.1037298345287034</v>
      </c>
      <c r="AE284" s="42">
        <f>MAX((W284-V284),0)/5+W284/gfcf_lifespan!F$11</f>
        <v>5.307155054380801</v>
      </c>
      <c r="AF284" s="42">
        <f>MAX((X284-W284),0)/5+X284/gfcf_lifespan!G$11</f>
        <v>11.414922294583823</v>
      </c>
      <c r="AG284" s="42">
        <f>MAX((Y284-X284),0)/5+Y284/gfcf_lifespan!H$11</f>
        <v>14.499776018699574</v>
      </c>
      <c r="AH284" s="42">
        <f>MAX((Z284-Y284),0)/5+Z284/gfcf_lifespan!I$11</f>
        <v>15.119723100626693</v>
      </c>
      <c r="AI284" s="42">
        <f>MAX((AA284-Z284),0)/5+AA284/gfcf_lifespan!J$11</f>
        <v>18.735299824961185</v>
      </c>
    </row>
    <row r="285" spans="1:35" ht="15" customHeight="1" x14ac:dyDescent="0.25">
      <c r="A285" s="9" t="s">
        <v>5</v>
      </c>
      <c r="B285" s="9" t="s">
        <v>41</v>
      </c>
      <c r="C285" s="9" t="s">
        <v>42</v>
      </c>
      <c r="D285" s="42">
        <f>euref_generation_EXIOBASE!D241</f>
        <v>0</v>
      </c>
      <c r="E285" s="42">
        <f>euref_generation_EXIOBASE!E241</f>
        <v>0</v>
      </c>
      <c r="F285" s="42">
        <f>euref_generation_EXIOBASE!F241</f>
        <v>0</v>
      </c>
      <c r="G285" s="42">
        <f>euref_generation_EXIOBASE!G241</f>
        <v>0</v>
      </c>
      <c r="H285" s="42">
        <f>euref_generation_EXIOBASE!H241</f>
        <v>0</v>
      </c>
      <c r="I285" s="42">
        <f>euref_generation_EXIOBASE!I241</f>
        <v>0</v>
      </c>
      <c r="J285" s="42">
        <f>euref_generation_EXIOBASE!J241</f>
        <v>0</v>
      </c>
      <c r="K285" s="42">
        <f>euref_generation_EXIOBASE!K241</f>
        <v>0</v>
      </c>
      <c r="L285" s="42">
        <f>xdet2015_el!A285</f>
        <v>0</v>
      </c>
      <c r="M285" s="42">
        <f t="shared" si="37"/>
        <v>0</v>
      </c>
      <c r="N285" s="42">
        <f t="shared" si="38"/>
        <v>0</v>
      </c>
      <c r="O285" s="42">
        <f t="shared" si="39"/>
        <v>0</v>
      </c>
      <c r="P285" s="42">
        <f t="shared" si="40"/>
        <v>0</v>
      </c>
      <c r="Q285" s="42">
        <f t="shared" si="41"/>
        <v>0</v>
      </c>
      <c r="R285" s="42">
        <f t="shared" si="42"/>
        <v>0</v>
      </c>
      <c r="S285" s="42">
        <f t="shared" si="43"/>
        <v>0</v>
      </c>
      <c r="T285" s="42">
        <f>euref_capacity_EXIOBASE!D241</f>
        <v>0</v>
      </c>
      <c r="U285" s="42">
        <f>euref_capacity_EXIOBASE!E241</f>
        <v>0</v>
      </c>
      <c r="V285" s="42">
        <f>euref_capacity_EXIOBASE!F241</f>
        <v>0</v>
      </c>
      <c r="W285" s="42">
        <f>euref_capacity_EXIOBASE!G241</f>
        <v>0</v>
      </c>
      <c r="X285" s="42">
        <f>euref_capacity_EXIOBASE!H241</f>
        <v>0</v>
      </c>
      <c r="Y285" s="42">
        <f>euref_capacity_EXIOBASE!I241</f>
        <v>0</v>
      </c>
      <c r="Z285" s="42">
        <f>euref_capacity_EXIOBASE!J241</f>
        <v>0</v>
      </c>
      <c r="AA285" s="42">
        <f>euref_capacity_EXIOBASE!K241</f>
        <v>0</v>
      </c>
      <c r="AB285" s="42">
        <f>capacity!T285+T285/gfcf_lifespan!C$12</f>
        <v>0</v>
      </c>
      <c r="AC285" s="42">
        <f>MAX((U285-T285),0)/5+U285/gfcf_lifespan!D$12</f>
        <v>0</v>
      </c>
      <c r="AD285" s="42">
        <f>MAX((V285-U285),0)/5+V285/gfcf_lifespan!E$12</f>
        <v>0</v>
      </c>
      <c r="AE285" s="42">
        <f>MAX((W285-V285),0)/5+W285/gfcf_lifespan!F$12</f>
        <v>0</v>
      </c>
      <c r="AF285" s="42">
        <f>MAX((X285-W285),0)/5+X285/gfcf_lifespan!G$12</f>
        <v>0</v>
      </c>
      <c r="AG285" s="42">
        <f>MAX((Y285-X285),0)/5+Y285/gfcf_lifespan!H$12</f>
        <v>0</v>
      </c>
      <c r="AH285" s="42">
        <f>MAX((Z285-Y285),0)/5+Z285/gfcf_lifespan!I$12</f>
        <v>0</v>
      </c>
      <c r="AI285" s="42">
        <f>MAX((AA285-Z285),0)/5+AA285/gfcf_lifespan!J$12</f>
        <v>0</v>
      </c>
    </row>
    <row r="286" spans="1:35" ht="15" customHeight="1" x14ac:dyDescent="0.25">
      <c r="A286" s="9" t="s">
        <v>5</v>
      </c>
      <c r="B286" s="9" t="s">
        <v>43</v>
      </c>
      <c r="C286" s="9" t="s">
        <v>44</v>
      </c>
      <c r="D286" s="42">
        <f>euref_generation_EXIOBASE!D242</f>
        <v>0</v>
      </c>
      <c r="E286" s="42">
        <f>euref_generation_EXIOBASE!E242</f>
        <v>0</v>
      </c>
      <c r="F286" s="42">
        <f>euref_generation_EXIOBASE!F242</f>
        <v>0</v>
      </c>
      <c r="G286" s="42">
        <f>euref_generation_EXIOBASE!G242</f>
        <v>0</v>
      </c>
      <c r="H286" s="42">
        <f>euref_generation_EXIOBASE!H242</f>
        <v>0</v>
      </c>
      <c r="I286" s="42">
        <f>euref_generation_EXIOBASE!I242</f>
        <v>0</v>
      </c>
      <c r="J286" s="42">
        <f>euref_generation_EXIOBASE!J242</f>
        <v>0</v>
      </c>
      <c r="K286" s="42">
        <f>euref_generation_EXIOBASE!K242</f>
        <v>0</v>
      </c>
      <c r="L286" s="42">
        <f>xdet2015_el!A286</f>
        <v>0</v>
      </c>
      <c r="M286" s="42">
        <f t="shared" si="37"/>
        <v>0</v>
      </c>
      <c r="N286" s="42">
        <f t="shared" si="38"/>
        <v>0</v>
      </c>
      <c r="O286" s="42">
        <f t="shared" si="39"/>
        <v>0</v>
      </c>
      <c r="P286" s="42">
        <f t="shared" si="40"/>
        <v>0</v>
      </c>
      <c r="Q286" s="42">
        <f t="shared" si="41"/>
        <v>0</v>
      </c>
      <c r="R286" s="42">
        <f t="shared" si="42"/>
        <v>0</v>
      </c>
      <c r="S286" s="42">
        <f t="shared" si="43"/>
        <v>0</v>
      </c>
      <c r="T286" s="42">
        <f>euref_capacity_EXIOBASE!D242</f>
        <v>0</v>
      </c>
      <c r="U286" s="42">
        <f>euref_capacity_EXIOBASE!E242</f>
        <v>0</v>
      </c>
      <c r="V286" s="42">
        <f>euref_capacity_EXIOBASE!F242</f>
        <v>0</v>
      </c>
      <c r="W286" s="42">
        <f>euref_capacity_EXIOBASE!G242</f>
        <v>0</v>
      </c>
      <c r="X286" s="42">
        <f>euref_capacity_EXIOBASE!H242</f>
        <v>0</v>
      </c>
      <c r="Y286" s="42">
        <f>euref_capacity_EXIOBASE!I242</f>
        <v>0</v>
      </c>
      <c r="Z286" s="42">
        <f>euref_capacity_EXIOBASE!J242</f>
        <v>0</v>
      </c>
      <c r="AA286" s="42">
        <f>euref_capacity_EXIOBASE!K242</f>
        <v>0</v>
      </c>
      <c r="AB286" s="42">
        <f>capacity!T286+T286/gfcf_lifespan!C$13</f>
        <v>0</v>
      </c>
      <c r="AC286" s="42">
        <f>MAX((U286-T286),0)/5+U286/gfcf_lifespan!D$13</f>
        <v>0</v>
      </c>
      <c r="AD286" s="42">
        <f>MAX((V286-U286),0)/5+V286/gfcf_lifespan!E$13</f>
        <v>0</v>
      </c>
      <c r="AE286" s="42">
        <f>MAX((W286-V286),0)/5+W286/gfcf_lifespan!F$13</f>
        <v>0</v>
      </c>
      <c r="AF286" s="42">
        <f>MAX((X286-W286),0)/5+X286/gfcf_lifespan!G$13</f>
        <v>0</v>
      </c>
      <c r="AG286" s="42">
        <f>MAX((Y286-X286),0)/5+Y286/gfcf_lifespan!H$13</f>
        <v>0</v>
      </c>
      <c r="AH286" s="42">
        <f>MAX((Z286-Y286),0)/5+Z286/gfcf_lifespan!I$13</f>
        <v>0</v>
      </c>
      <c r="AI286" s="42">
        <f>MAX((AA286-Z286),0)/5+AA286/gfcf_lifespan!J$13</f>
        <v>0</v>
      </c>
    </row>
    <row r="287" spans="1:35" ht="15" customHeight="1" x14ac:dyDescent="0.25">
      <c r="A287" s="9" t="s">
        <v>5</v>
      </c>
      <c r="B287" s="9" t="s">
        <v>45</v>
      </c>
      <c r="C287" s="9" t="s">
        <v>46</v>
      </c>
      <c r="D287" s="42">
        <f>euref_generation_EXIOBASE!D243</f>
        <v>0</v>
      </c>
      <c r="E287" s="42">
        <f>euref_generation_EXIOBASE!E243</f>
        <v>0</v>
      </c>
      <c r="F287" s="42">
        <f>euref_generation_EXIOBASE!F243</f>
        <v>0</v>
      </c>
      <c r="G287" s="42">
        <f>euref_generation_EXIOBASE!G243</f>
        <v>0</v>
      </c>
      <c r="H287" s="42">
        <f>euref_generation_EXIOBASE!H243</f>
        <v>0</v>
      </c>
      <c r="I287" s="42">
        <f>euref_generation_EXIOBASE!I243</f>
        <v>0</v>
      </c>
      <c r="J287" s="42">
        <f>euref_generation_EXIOBASE!J243</f>
        <v>-2.8421709430404007E-14</v>
      </c>
      <c r="K287" s="42">
        <f>euref_generation_EXIOBASE!K243</f>
        <v>0</v>
      </c>
      <c r="L287" s="42">
        <f>xdet2015_el!A287</f>
        <v>0</v>
      </c>
      <c r="M287" s="42">
        <f t="shared" si="37"/>
        <v>0</v>
      </c>
      <c r="N287" s="42">
        <f t="shared" si="38"/>
        <v>0</v>
      </c>
      <c r="O287" s="42">
        <f t="shared" si="39"/>
        <v>0</v>
      </c>
      <c r="P287" s="42">
        <f t="shared" si="40"/>
        <v>0</v>
      </c>
      <c r="Q287" s="42">
        <f t="shared" si="41"/>
        <v>0</v>
      </c>
      <c r="R287" s="42">
        <f t="shared" si="42"/>
        <v>0</v>
      </c>
      <c r="S287" s="42">
        <f t="shared" si="43"/>
        <v>0</v>
      </c>
      <c r="T287" s="42">
        <f>euref_capacity_EXIOBASE!D243</f>
        <v>0</v>
      </c>
      <c r="U287" s="42">
        <f>euref_capacity_EXIOBASE!E243</f>
        <v>0</v>
      </c>
      <c r="V287" s="42">
        <f>euref_capacity_EXIOBASE!F243</f>
        <v>0</v>
      </c>
      <c r="W287" s="42">
        <f>euref_capacity_EXIOBASE!G243</f>
        <v>0</v>
      </c>
      <c r="X287" s="42">
        <f>euref_capacity_EXIOBASE!H243</f>
        <v>0</v>
      </c>
      <c r="Y287" s="42">
        <f>euref_capacity_EXIOBASE!I243</f>
        <v>0</v>
      </c>
      <c r="Z287" s="42">
        <f>euref_capacity_EXIOBASE!J243</f>
        <v>0</v>
      </c>
      <c r="AA287" s="42">
        <f>euref_capacity_EXIOBASE!K243</f>
        <v>0</v>
      </c>
      <c r="AB287" s="42">
        <f>capacity!T287+T287/gfcf_lifespan!C$14</f>
        <v>0</v>
      </c>
      <c r="AC287" s="42">
        <f>MAX((U287-T287),0)/5+U287/gfcf_lifespan!D$14</f>
        <v>0</v>
      </c>
      <c r="AD287" s="42">
        <f>MAX((V287-U287),0)/5+V287/gfcf_lifespan!E$14</f>
        <v>0</v>
      </c>
      <c r="AE287" s="42">
        <f>MAX((W287-V287),0)/5+W287/gfcf_lifespan!F$14</f>
        <v>0</v>
      </c>
      <c r="AF287" s="42">
        <f>MAX((X287-W287),0)/5+X287/gfcf_lifespan!G$14</f>
        <v>0</v>
      </c>
      <c r="AG287" s="42">
        <f>MAX((Y287-X287),0)/5+Y287/gfcf_lifespan!H$14</f>
        <v>0</v>
      </c>
      <c r="AH287" s="42">
        <f>MAX((Z287-Y287),0)/5+Z287/gfcf_lifespan!I$14</f>
        <v>0</v>
      </c>
      <c r="AI287" s="42">
        <f>MAX((AA287-Z287),0)/5+AA287/gfcf_lifespan!J$14</f>
        <v>0</v>
      </c>
    </row>
    <row r="288" spans="1:35" ht="15" customHeight="1" x14ac:dyDescent="0.25">
      <c r="A288" s="9" t="s">
        <v>4</v>
      </c>
      <c r="B288" s="9" t="s">
        <v>29</v>
      </c>
      <c r="C288" s="9" t="s">
        <v>30</v>
      </c>
      <c r="D288" s="42">
        <f>euref_generation_EXIOBASE!D244</f>
        <v>14861.990938495255</v>
      </c>
      <c r="E288" s="42">
        <f>euref_generation_EXIOBASE!E244</f>
        <v>3528.2751334436925</v>
      </c>
      <c r="F288" s="42">
        <f>euref_generation_EXIOBASE!F244</f>
        <v>0</v>
      </c>
      <c r="G288" s="42">
        <f>euref_generation_EXIOBASE!G244</f>
        <v>0</v>
      </c>
      <c r="H288" s="42">
        <f>euref_generation_EXIOBASE!H244</f>
        <v>0</v>
      </c>
      <c r="I288" s="42">
        <f>euref_generation_EXIOBASE!I244</f>
        <v>0</v>
      </c>
      <c r="J288" s="42">
        <f>euref_generation_EXIOBASE!J244</f>
        <v>0</v>
      </c>
      <c r="K288" s="42">
        <f>euref_generation_EXIOBASE!K244</f>
        <v>0</v>
      </c>
      <c r="L288" s="42">
        <f>xdet2015_el!A288</f>
        <v>742.30776273756305</v>
      </c>
      <c r="M288" s="42">
        <f t="shared" si="37"/>
        <v>176.22578505584389</v>
      </c>
      <c r="N288" s="42">
        <f t="shared" si="38"/>
        <v>0</v>
      </c>
      <c r="O288" s="42">
        <f t="shared" si="39"/>
        <v>0</v>
      </c>
      <c r="P288" s="42">
        <f t="shared" si="40"/>
        <v>0</v>
      </c>
      <c r="Q288" s="42">
        <f t="shared" si="41"/>
        <v>0</v>
      </c>
      <c r="R288" s="42">
        <f t="shared" si="42"/>
        <v>0</v>
      </c>
      <c r="S288" s="42">
        <f t="shared" si="43"/>
        <v>0</v>
      </c>
      <c r="T288" s="42">
        <f>euref_capacity_EXIOBASE!D244</f>
        <v>1727.76</v>
      </c>
      <c r="U288" s="42">
        <f>euref_capacity_EXIOBASE!E244</f>
        <v>577.7600000000001</v>
      </c>
      <c r="V288" s="42">
        <f>euref_capacity_EXIOBASE!F244</f>
        <v>0</v>
      </c>
      <c r="W288" s="42">
        <f>euref_capacity_EXIOBASE!G244</f>
        <v>0</v>
      </c>
      <c r="X288" s="42">
        <f>euref_capacity_EXIOBASE!H244</f>
        <v>0</v>
      </c>
      <c r="Y288" s="42">
        <f>euref_capacity_EXIOBASE!I244</f>
        <v>0</v>
      </c>
      <c r="Z288" s="42">
        <f>euref_capacity_EXIOBASE!J244</f>
        <v>0</v>
      </c>
      <c r="AA288" s="42">
        <f>euref_capacity_EXIOBASE!K244</f>
        <v>0</v>
      </c>
      <c r="AB288" s="42">
        <f>capacity!T288+T288/gfcf_lifespan!C$2</f>
        <v>43.194000000000003</v>
      </c>
      <c r="AC288" s="42">
        <f>MAX((U288-T288),0)/5+U288/gfcf_lifespan!D$2</f>
        <v>14.444000000000003</v>
      </c>
      <c r="AD288" s="42">
        <f>MAX((V288-U288),0)/5+V288/gfcf_lifespan!E$2</f>
        <v>0</v>
      </c>
      <c r="AE288" s="42">
        <f>MAX((W288-V288),0)/5+W288/gfcf_lifespan!F$2</f>
        <v>0</v>
      </c>
      <c r="AF288" s="42">
        <f>MAX((X288-W288),0)/5+X288/gfcf_lifespan!G$2</f>
        <v>0</v>
      </c>
      <c r="AG288" s="42">
        <f>MAX((Y288-X288),0)/5+Y288/gfcf_lifespan!H$2</f>
        <v>0</v>
      </c>
      <c r="AH288" s="42">
        <f>MAX((Z288-Y288),0)/5+Z288/gfcf_lifespan!I$2</f>
        <v>0</v>
      </c>
      <c r="AI288" s="42">
        <f>MAX((AA288-Z288),0)/5+AA288/gfcf_lifespan!J$2</f>
        <v>0</v>
      </c>
    </row>
    <row r="289" spans="1:35" ht="15" customHeight="1" x14ac:dyDescent="0.25">
      <c r="A289" s="9" t="s">
        <v>4</v>
      </c>
      <c r="B289" s="9" t="s">
        <v>31</v>
      </c>
      <c r="C289" s="9" t="s">
        <v>32</v>
      </c>
      <c r="D289" s="42">
        <f>euref_generation_EXIOBASE!D245</f>
        <v>9527.5509543118915</v>
      </c>
      <c r="E289" s="42">
        <f>euref_generation_EXIOBASE!E245</f>
        <v>8631.6527296951463</v>
      </c>
      <c r="F289" s="42">
        <f>euref_generation_EXIOBASE!F245</f>
        <v>10868.002452662084</v>
      </c>
      <c r="G289" s="42">
        <f>euref_generation_EXIOBASE!G245</f>
        <v>5139.1643462727998</v>
      </c>
      <c r="H289" s="42">
        <f>euref_generation_EXIOBASE!H245</f>
        <v>4851.9383706093595</v>
      </c>
      <c r="I289" s="42">
        <f>euref_generation_EXIOBASE!I245</f>
        <v>3560.4619637520773</v>
      </c>
      <c r="J289" s="42">
        <f>euref_generation_EXIOBASE!J245</f>
        <v>3501.1414560525009</v>
      </c>
      <c r="K289" s="42">
        <f>euref_generation_EXIOBASE!K245</f>
        <v>1379.0752352342165</v>
      </c>
      <c r="L289" s="42">
        <f>xdet2015_el!A289</f>
        <v>1330.2872780566599</v>
      </c>
      <c r="M289" s="42">
        <f t="shared" si="37"/>
        <v>1205.1972085984821</v>
      </c>
      <c r="N289" s="42">
        <f t="shared" si="38"/>
        <v>1517.4482372221662</v>
      </c>
      <c r="O289" s="42">
        <f t="shared" si="39"/>
        <v>717.55742713661868</v>
      </c>
      <c r="P289" s="42">
        <f t="shared" si="40"/>
        <v>677.4534105656486</v>
      </c>
      <c r="Q289" s="42">
        <f t="shared" si="41"/>
        <v>497.13061384787954</v>
      </c>
      <c r="R289" s="42">
        <f t="shared" si="42"/>
        <v>488.84796943075423</v>
      </c>
      <c r="S289" s="42">
        <f t="shared" si="43"/>
        <v>192.55381049259071</v>
      </c>
      <c r="T289" s="42">
        <f>euref_capacity_EXIOBASE!D245</f>
        <v>5061.6811700000007</v>
      </c>
      <c r="U289" s="42">
        <f>euref_capacity_EXIOBASE!E245</f>
        <v>4990.9593965516215</v>
      </c>
      <c r="V289" s="42">
        <f>euref_capacity_EXIOBASE!F245</f>
        <v>4443.7863965516208</v>
      </c>
      <c r="W289" s="42">
        <f>euref_capacity_EXIOBASE!G245</f>
        <v>4368.0264565516209</v>
      </c>
      <c r="X289" s="42">
        <f>euref_capacity_EXIOBASE!H245</f>
        <v>3405.9185165516205</v>
      </c>
      <c r="Y289" s="42">
        <f>euref_capacity_EXIOBASE!I245</f>
        <v>1018.8945673874858</v>
      </c>
      <c r="Z289" s="42">
        <f>euref_capacity_EXIOBASE!J245</f>
        <v>751.29990473288183</v>
      </c>
      <c r="AA289" s="42">
        <f>euref_capacity_EXIOBASE!K245</f>
        <v>630.54440473288184</v>
      </c>
      <c r="AB289" s="42">
        <f>capacity!T289+T289/gfcf_lifespan!C$3</f>
        <v>188.72270566666668</v>
      </c>
      <c r="AC289" s="42">
        <f>MAX((U289-T289),0)/5+U289/gfcf_lifespan!D$3</f>
        <v>166.36531321838737</v>
      </c>
      <c r="AD289" s="42">
        <f>MAX((V289-U289),0)/5+V289/gfcf_lifespan!E$3</f>
        <v>148.12621321838736</v>
      </c>
      <c r="AE289" s="42">
        <f>MAX((W289-V289),0)/5+W289/gfcf_lifespan!F$3</f>
        <v>145.60088188505404</v>
      </c>
      <c r="AF289" s="42">
        <f>MAX((X289-W289),0)/5+X289/gfcf_lifespan!G$3</f>
        <v>113.53061721838735</v>
      </c>
      <c r="AG289" s="42">
        <f>MAX((Y289-X289),0)/5+Y289/gfcf_lifespan!H$3</f>
        <v>33.963152246249528</v>
      </c>
      <c r="AH289" s="42">
        <f>MAX((Z289-Y289),0)/5+Z289/gfcf_lifespan!I$3</f>
        <v>25.043330157762728</v>
      </c>
      <c r="AI289" s="42">
        <f>MAX((AA289-Z289),0)/5+AA289/gfcf_lifespan!J$3</f>
        <v>21.018146824429394</v>
      </c>
    </row>
    <row r="290" spans="1:35" ht="15" customHeight="1" x14ac:dyDescent="0.25">
      <c r="A290" s="9" t="s">
        <v>4</v>
      </c>
      <c r="B290" s="9" t="s">
        <v>33</v>
      </c>
      <c r="C290" s="9" t="s">
        <v>34</v>
      </c>
      <c r="D290" s="42">
        <f>euref_generation_EXIOBASE!D246</f>
        <v>0</v>
      </c>
      <c r="E290" s="42">
        <f>euref_generation_EXIOBASE!E246</f>
        <v>0</v>
      </c>
      <c r="F290" s="42">
        <f>euref_generation_EXIOBASE!F246</f>
        <v>0</v>
      </c>
      <c r="G290" s="42">
        <f>euref_generation_EXIOBASE!G246</f>
        <v>0</v>
      </c>
      <c r="H290" s="42">
        <f>euref_generation_EXIOBASE!H246</f>
        <v>0</v>
      </c>
      <c r="I290" s="42">
        <f>euref_generation_EXIOBASE!I246</f>
        <v>0</v>
      </c>
      <c r="J290" s="42">
        <f>euref_generation_EXIOBASE!J246</f>
        <v>0</v>
      </c>
      <c r="K290" s="42">
        <f>euref_generation_EXIOBASE!K246</f>
        <v>0</v>
      </c>
      <c r="L290" s="42">
        <f>xdet2015_el!A290</f>
        <v>0</v>
      </c>
      <c r="M290" s="42">
        <f t="shared" si="37"/>
        <v>0</v>
      </c>
      <c r="N290" s="42">
        <f t="shared" si="38"/>
        <v>0</v>
      </c>
      <c r="O290" s="42">
        <f t="shared" si="39"/>
        <v>0</v>
      </c>
      <c r="P290" s="42">
        <f t="shared" si="40"/>
        <v>0</v>
      </c>
      <c r="Q290" s="42">
        <f t="shared" si="41"/>
        <v>0</v>
      </c>
      <c r="R290" s="42">
        <f t="shared" si="42"/>
        <v>0</v>
      </c>
      <c r="S290" s="42">
        <f t="shared" si="43"/>
        <v>0</v>
      </c>
      <c r="T290" s="42">
        <f>euref_capacity_EXIOBASE!D246</f>
        <v>0</v>
      </c>
      <c r="U290" s="42">
        <f>euref_capacity_EXIOBASE!E246</f>
        <v>0</v>
      </c>
      <c r="V290" s="42">
        <f>euref_capacity_EXIOBASE!F246</f>
        <v>0</v>
      </c>
      <c r="W290" s="42">
        <f>euref_capacity_EXIOBASE!G246</f>
        <v>0</v>
      </c>
      <c r="X290" s="42">
        <f>euref_capacity_EXIOBASE!H246</f>
        <v>0</v>
      </c>
      <c r="Y290" s="42">
        <f>euref_capacity_EXIOBASE!I246</f>
        <v>0</v>
      </c>
      <c r="Z290" s="42">
        <f>euref_capacity_EXIOBASE!J246</f>
        <v>0</v>
      </c>
      <c r="AA290" s="42">
        <f>euref_capacity_EXIOBASE!K246</f>
        <v>0</v>
      </c>
      <c r="AB290" s="42">
        <f>capacity!T290+T290/gfcf_lifespan!C$4</f>
        <v>0</v>
      </c>
      <c r="AC290" s="42">
        <f>MAX((U290-T290),0)/5+U290/gfcf_lifespan!D$4</f>
        <v>0</v>
      </c>
      <c r="AD290" s="42">
        <f>MAX((V290-U290),0)/5+V290/gfcf_lifespan!E$4</f>
        <v>0</v>
      </c>
      <c r="AE290" s="42">
        <f>MAX((W290-V290),0)/5+W290/gfcf_lifespan!F$4</f>
        <v>0</v>
      </c>
      <c r="AF290" s="42">
        <f>MAX((X290-W290),0)/5+X290/gfcf_lifespan!G$4</f>
        <v>0</v>
      </c>
      <c r="AG290" s="42">
        <f>MAX((Y290-X290),0)/5+Y290/gfcf_lifespan!H$4</f>
        <v>0</v>
      </c>
      <c r="AH290" s="42">
        <f>MAX((Z290-Y290),0)/5+Z290/gfcf_lifespan!I$4</f>
        <v>0</v>
      </c>
      <c r="AI290" s="42">
        <f>MAX((AA290-Z290),0)/5+AA290/gfcf_lifespan!J$4</f>
        <v>0</v>
      </c>
    </row>
    <row r="291" spans="1:35" ht="15" customHeight="1" x14ac:dyDescent="0.25">
      <c r="A291" s="9" t="s">
        <v>4</v>
      </c>
      <c r="B291" s="9" t="s">
        <v>35</v>
      </c>
      <c r="C291" s="9" t="s">
        <v>36</v>
      </c>
      <c r="D291" s="42">
        <f>euref_generation_EXIOBASE!D247</f>
        <v>9539.9906355935873</v>
      </c>
      <c r="E291" s="42">
        <f>euref_generation_EXIOBASE!E247</f>
        <v>18540.211769768386</v>
      </c>
      <c r="F291" s="42">
        <f>euref_generation_EXIOBASE!F247</f>
        <v>18170.274833652504</v>
      </c>
      <c r="G291" s="42">
        <f>euref_generation_EXIOBASE!G247</f>
        <v>18871.091426578416</v>
      </c>
      <c r="H291" s="42">
        <f>euref_generation_EXIOBASE!H247</f>
        <v>18891.52947758243</v>
      </c>
      <c r="I291" s="42">
        <f>euref_generation_EXIOBASE!I247</f>
        <v>18936.109442706555</v>
      </c>
      <c r="J291" s="42">
        <f>euref_generation_EXIOBASE!J247</f>
        <v>18943.706296962024</v>
      </c>
      <c r="K291" s="42">
        <f>euref_generation_EXIOBASE!K247</f>
        <v>19136.031951150453</v>
      </c>
      <c r="L291" s="42">
        <f>xdet2015_el!A291</f>
        <v>1033.9430348306801</v>
      </c>
      <c r="M291" s="42">
        <f t="shared" si="37"/>
        <v>2009.3859161786352</v>
      </c>
      <c r="N291" s="42">
        <f t="shared" si="38"/>
        <v>1969.2921956464011</v>
      </c>
      <c r="O291" s="42">
        <f t="shared" si="39"/>
        <v>2045.2466134889116</v>
      </c>
      <c r="P291" s="42">
        <f t="shared" si="40"/>
        <v>2047.4616869924719</v>
      </c>
      <c r="Q291" s="42">
        <f t="shared" si="41"/>
        <v>2052.2932582375329</v>
      </c>
      <c r="R291" s="42">
        <f t="shared" si="42"/>
        <v>2053.1166043857729</v>
      </c>
      <c r="S291" s="42">
        <f t="shared" si="43"/>
        <v>2073.9608355976425</v>
      </c>
      <c r="T291" s="42">
        <f>euref_capacity_EXIOBASE!D247</f>
        <v>7065</v>
      </c>
      <c r="U291" s="42">
        <f>euref_capacity_EXIOBASE!E247</f>
        <v>9183.4997793853563</v>
      </c>
      <c r="V291" s="42">
        <f>euref_capacity_EXIOBASE!F247</f>
        <v>9408.4997793853581</v>
      </c>
      <c r="W291" s="42">
        <f>euref_capacity_EXIOBASE!G247</f>
        <v>9971.4997793853563</v>
      </c>
      <c r="X291" s="42">
        <f>euref_capacity_EXIOBASE!H247</f>
        <v>9971.4997793853563</v>
      </c>
      <c r="Y291" s="42">
        <f>euref_capacity_EXIOBASE!I247</f>
        <v>9971.4997793853563</v>
      </c>
      <c r="Z291" s="42">
        <f>euref_capacity_EXIOBASE!J247</f>
        <v>9971.4997793853563</v>
      </c>
      <c r="AA291" s="42">
        <f>euref_capacity_EXIOBASE!K247</f>
        <v>9971.4997793853563</v>
      </c>
      <c r="AB291" s="42">
        <f>capacity!T291+T291/gfcf_lifespan!C$5</f>
        <v>570.75</v>
      </c>
      <c r="AC291" s="42">
        <f>MAX((U291-T291),0)/5+U291/gfcf_lifespan!D$5</f>
        <v>576.7582855334939</v>
      </c>
      <c r="AD291" s="42">
        <f>MAX((V291-U291),0)/5+V291/gfcf_lifespan!E$5</f>
        <v>201.80832965642301</v>
      </c>
      <c r="AE291" s="42">
        <f>MAX((W291-V291),0)/5+W291/gfcf_lifespan!F$5</f>
        <v>278.79166298975559</v>
      </c>
      <c r="AF291" s="42">
        <f>MAX((X291-W291),0)/5+X291/gfcf_lifespan!G$5</f>
        <v>166.19166298975594</v>
      </c>
      <c r="AG291" s="42">
        <f>MAX((Y291-X291),0)/5+Y291/gfcf_lifespan!H$5</f>
        <v>166.19166298975594</v>
      </c>
      <c r="AH291" s="42">
        <f>MAX((Z291-Y291),0)/5+Z291/gfcf_lifespan!I$5</f>
        <v>166.19166298975594</v>
      </c>
      <c r="AI291" s="42">
        <f>MAX((AA291-Z291),0)/5+AA291/gfcf_lifespan!J$5</f>
        <v>166.19166298975594</v>
      </c>
    </row>
    <row r="292" spans="1:35" ht="15" customHeight="1" x14ac:dyDescent="0.25">
      <c r="A292" s="9" t="s">
        <v>4</v>
      </c>
      <c r="B292" s="9" t="s">
        <v>79</v>
      </c>
      <c r="C292" s="9" t="s">
        <v>83</v>
      </c>
      <c r="D292" s="42">
        <f>euref_generation_EXIOBASE!D248*generation!$L292/(generation!$L$292+generation!$L$293)</f>
        <v>11671.2239960805</v>
      </c>
      <c r="E292" s="42">
        <f>euref_generation_EXIOBASE!E248*generation!$L292/(generation!$L$292+generation!$L$293)</f>
        <v>11762.715253902141</v>
      </c>
      <c r="F292" s="42">
        <f>euref_generation_EXIOBASE!F248*generation!$L292/(generation!$L$292+generation!$L$293)</f>
        <v>11776.217998942704</v>
      </c>
      <c r="G292" s="42">
        <f>euref_generation_EXIOBASE!G248*generation!$L292/(generation!$L$292+generation!$L$293)</f>
        <v>15582.014767010853</v>
      </c>
      <c r="H292" s="42">
        <f>euref_generation_EXIOBASE!H248*generation!$L292/(generation!$L$292+generation!$L$293)</f>
        <v>15787.951331709653</v>
      </c>
      <c r="I292" s="42">
        <f>euref_generation_EXIOBASE!I248*generation!$L292/(generation!$L$292+generation!$L$293)</f>
        <v>16813.457771059653</v>
      </c>
      <c r="J292" s="42">
        <f>euref_generation_EXIOBASE!J248*generation!$L292/(generation!$L$292+generation!$L$293)</f>
        <v>17782.120264067464</v>
      </c>
      <c r="K292" s="42">
        <f>euref_generation_EXIOBASE!K248*generation!$L292/(generation!$L$292+generation!$L$293)</f>
        <v>19212.091820839756</v>
      </c>
      <c r="L292" s="42">
        <f>xdet2015_el!A292</f>
        <v>813.34140385887599</v>
      </c>
      <c r="M292" s="42">
        <f t="shared" si="37"/>
        <v>819.71722426147107</v>
      </c>
      <c r="N292" s="42">
        <f t="shared" si="38"/>
        <v>820.65820025601363</v>
      </c>
      <c r="O292" s="42">
        <f t="shared" si="39"/>
        <v>1085.8756347925832</v>
      </c>
      <c r="P292" s="42">
        <f t="shared" si="40"/>
        <v>1100.2268917553702</v>
      </c>
      <c r="Q292" s="42">
        <f t="shared" si="41"/>
        <v>1171.6921337323347</v>
      </c>
      <c r="R292" s="42">
        <f t="shared" si="42"/>
        <v>1239.1960486767307</v>
      </c>
      <c r="S292" s="42">
        <f t="shared" si="43"/>
        <v>1338.8475568522247</v>
      </c>
      <c r="T292" s="42">
        <f>euref_capacity_EXIOBASE!D248*capacity!$L292/(capacity!$L$292+capacity!$L$293)</f>
        <v>5076.9424076706591</v>
      </c>
      <c r="U292" s="42">
        <f>euref_capacity_EXIOBASE!E248*capacity!$L292/(capacity!$L$292+capacity!$L$293)</f>
        <v>5110.9097451401331</v>
      </c>
      <c r="V292" s="42">
        <f>euref_capacity_EXIOBASE!F248*capacity!$L292/(capacity!$L$292+capacity!$L$293)</f>
        <v>5110.9097451401331</v>
      </c>
      <c r="W292" s="42">
        <f>euref_capacity_EXIOBASE!G248*capacity!$L292/(capacity!$L$292+capacity!$L$293)</f>
        <v>6299.8813531464612</v>
      </c>
      <c r="X292" s="42">
        <f>euref_capacity_EXIOBASE!H248*capacity!$L292/(capacity!$L$292+capacity!$L$293)</f>
        <v>6299.8813531464621</v>
      </c>
      <c r="Y292" s="42">
        <f>euref_capacity_EXIOBASE!I248*capacity!$L292/(capacity!$L$292+capacity!$L$293)</f>
        <v>6531.4365646386041</v>
      </c>
      <c r="Z292" s="42">
        <f>euref_capacity_EXIOBASE!J248*capacity!$L292/(capacity!$L$292+capacity!$L$293)</f>
        <v>7000.1593031180546</v>
      </c>
      <c r="AA292" s="42">
        <f>euref_capacity_EXIOBASE!K248*capacity!$L292/(capacity!$L$292+capacity!$L$293)</f>
        <v>7100.2696736036851</v>
      </c>
      <c r="AB292" s="42">
        <f>capacity!T292+T292/gfcf_lifespan!C$6</f>
        <v>334.12912038353312</v>
      </c>
      <c r="AC292" s="42">
        <f>MAX((U292-T292),0)/5+U292/gfcf_lifespan!D$6</f>
        <v>239.10754681844628</v>
      </c>
      <c r="AD292" s="42">
        <f>MAX((V292-U292),0)/5+V292/gfcf_lifespan!E$6</f>
        <v>217.4855210697929</v>
      </c>
      <c r="AE292" s="42">
        <f>MAX((W292-V292),0)/5+W292/gfcf_lifespan!F$6</f>
        <v>489.78957572712409</v>
      </c>
      <c r="AF292" s="42">
        <f>MAX((X292-W292),0)/5+X292/gfcf_lifespan!G$6</f>
        <v>251.99525412585865</v>
      </c>
      <c r="AG292" s="42">
        <f>MAX((Y292-X292),0)/5+Y292/gfcf_lifespan!H$6</f>
        <v>307.56850488397254</v>
      </c>
      <c r="AH292" s="42">
        <f>MAX((Z292-Y292),0)/5+Z292/gfcf_lifespan!I$6</f>
        <v>373.7509198206123</v>
      </c>
      <c r="AI292" s="42">
        <f>MAX((AA292-Z292),0)/5+AA292/gfcf_lifespan!J$6</f>
        <v>304.03286104127352</v>
      </c>
    </row>
    <row r="293" spans="1:35" ht="15" customHeight="1" x14ac:dyDescent="0.25">
      <c r="A293" s="9" t="s">
        <v>4</v>
      </c>
      <c r="B293" s="9" t="s">
        <v>78</v>
      </c>
      <c r="C293" s="9" t="s">
        <v>84</v>
      </c>
      <c r="D293" s="42">
        <f>euref_generation_EXIOBASE!D248*generation!$L293/(generation!$L$292+generation!$L$293)</f>
        <v>4.4318180423118907</v>
      </c>
      <c r="E293" s="42">
        <f>euref_generation_EXIOBASE!E248*generation!$L293/(generation!$L$292+generation!$L$293)</f>
        <v>4.4665592663055289</v>
      </c>
      <c r="F293" s="42">
        <f>euref_generation_EXIOBASE!F248*generation!$L293/(generation!$L$292+generation!$L$293)</f>
        <v>4.471686552793356</v>
      </c>
      <c r="G293" s="42">
        <f>euref_generation_EXIOBASE!G248*generation!$L293/(generation!$L$292+generation!$L$293)</f>
        <v>5.9168305057978516</v>
      </c>
      <c r="H293" s="42">
        <f>euref_generation_EXIOBASE!H248*generation!$L293/(generation!$L$292+generation!$L$293)</f>
        <v>5.9950291063311258</v>
      </c>
      <c r="I293" s="42">
        <f>euref_generation_EXIOBASE!I248*generation!$L293/(generation!$L$292+generation!$L$293)</f>
        <v>6.3844362449435499</v>
      </c>
      <c r="J293" s="42">
        <f>euref_generation_EXIOBASE!J248*generation!$L293/(generation!$L$292+generation!$L$293)</f>
        <v>6.7522584986218694</v>
      </c>
      <c r="K293" s="42">
        <f>euref_generation_EXIOBASE!K248*generation!$L293/(generation!$L$292+generation!$L$293)</f>
        <v>7.2952498547490858</v>
      </c>
      <c r="L293" s="42">
        <f>xdet2015_el!A293</f>
        <v>0.30884345201425001</v>
      </c>
      <c r="M293" s="42">
        <f t="shared" si="37"/>
        <v>0.31126448993660077</v>
      </c>
      <c r="N293" s="42">
        <f t="shared" si="38"/>
        <v>0.31162179902358228</v>
      </c>
      <c r="O293" s="42">
        <f t="shared" si="39"/>
        <v>0.41233063743757992</v>
      </c>
      <c r="P293" s="42">
        <f t="shared" si="40"/>
        <v>0.41778012238953455</v>
      </c>
      <c r="Q293" s="42">
        <f t="shared" si="41"/>
        <v>0.44491703184290982</v>
      </c>
      <c r="R293" s="42">
        <f t="shared" si="42"/>
        <v>0.47054973911317788</v>
      </c>
      <c r="S293" s="42">
        <f t="shared" si="43"/>
        <v>0.50838958796057032</v>
      </c>
      <c r="T293" s="42">
        <f>euref_capacity_EXIOBASE!D248*capacity!$L293/(capacity!$L$292+capacity!$L$293)</f>
        <v>2.0575923293411695</v>
      </c>
      <c r="U293" s="42">
        <f>euref_capacity_EXIOBASE!E248*capacity!$L293/(capacity!$L$292+capacity!$L$293)</f>
        <v>2.0713586728237616</v>
      </c>
      <c r="V293" s="42">
        <f>euref_capacity_EXIOBASE!F248*capacity!$L293/(capacity!$L$292+capacity!$L$293)</f>
        <v>2.0713586728237616</v>
      </c>
      <c r="W293" s="42">
        <f>euref_capacity_EXIOBASE!G248*capacity!$L293/(capacity!$L$292+capacity!$L$293)</f>
        <v>2.5532272196762937</v>
      </c>
      <c r="X293" s="42">
        <f>euref_capacity_EXIOBASE!H248*capacity!$L293/(capacity!$L$292+capacity!$L$293)</f>
        <v>2.5532272196762942</v>
      </c>
      <c r="Y293" s="42">
        <f>euref_capacity_EXIOBASE!I248*capacity!$L293/(capacity!$L$292+capacity!$L$293)</f>
        <v>2.6470723313059534</v>
      </c>
      <c r="Z293" s="42">
        <f>euref_capacity_EXIOBASE!J248*capacity!$L293/(capacity!$L$292+capacity!$L$293)</f>
        <v>2.8370371238602177</v>
      </c>
      <c r="AA293" s="42">
        <f>euref_capacity_EXIOBASE!K248*capacity!$L293/(capacity!$L$292+capacity!$L$293)</f>
        <v>2.8776100344544986</v>
      </c>
      <c r="AB293" s="42">
        <f>capacity!T293+T293/gfcf_lifespan!C$7</f>
        <v>0.10287961646705848</v>
      </c>
      <c r="AC293" s="42">
        <f>MAX((U293-T293),0)/5+U293/gfcf_lifespan!D$7</f>
        <v>8.5607615609468876E-2</v>
      </c>
      <c r="AD293" s="42">
        <f>MAX((V293-U293),0)/5+V293/gfcf_lifespan!E$7</f>
        <v>7.5322133557227694E-2</v>
      </c>
      <c r="AE293" s="42">
        <f>MAX((W293-V293),0)/5+W293/gfcf_lifespan!F$7</f>
        <v>0.18148128335971619</v>
      </c>
      <c r="AF293" s="42">
        <f>MAX((X293-W293),0)/5+X293/gfcf_lifespan!G$7</f>
        <v>8.5107573989209886E-2</v>
      </c>
      <c r="AG293" s="42">
        <f>MAX((Y293-X293),0)/5+Y293/gfcf_lifespan!H$7</f>
        <v>0.10700476670279696</v>
      </c>
      <c r="AH293" s="42">
        <f>MAX((Z293-Y293),0)/5+Z293/gfcf_lifespan!I$7</f>
        <v>0.13256086263952677</v>
      </c>
      <c r="AI293" s="42">
        <f>MAX((AA293-Z293),0)/5+AA293/gfcf_lifespan!J$7</f>
        <v>0.10403491660067281</v>
      </c>
    </row>
    <row r="294" spans="1:35" ht="15" customHeight="1" x14ac:dyDescent="0.25">
      <c r="A294" s="9" t="s">
        <v>4</v>
      </c>
      <c r="B294" s="9" t="s">
        <v>37</v>
      </c>
      <c r="C294" s="9" t="s">
        <v>38</v>
      </c>
      <c r="D294" s="42">
        <f>euref_generation_EXIOBASE!D249</f>
        <v>769.56374573727442</v>
      </c>
      <c r="E294" s="42">
        <f>euref_generation_EXIOBASE!E249</f>
        <v>1968.676364702176</v>
      </c>
      <c r="F294" s="42">
        <f>euref_generation_EXIOBASE!F249</f>
        <v>1456.6767601408969</v>
      </c>
      <c r="G294" s="42">
        <f>euref_generation_EXIOBASE!G249</f>
        <v>1289.4989037917746</v>
      </c>
      <c r="H294" s="42">
        <f>euref_generation_EXIOBASE!H249</f>
        <v>1044.5166423559986</v>
      </c>
      <c r="I294" s="42">
        <f>euref_generation_EXIOBASE!I249</f>
        <v>547.35828860847403</v>
      </c>
      <c r="J294" s="42">
        <f>euref_generation_EXIOBASE!J249</f>
        <v>633.40648304640195</v>
      </c>
      <c r="K294" s="42">
        <f>euref_generation_EXIOBASE!K249</f>
        <v>475.77083894082062</v>
      </c>
      <c r="L294" s="42">
        <f>xdet2015_el!A294</f>
        <v>238.750243859699</v>
      </c>
      <c r="M294" s="42">
        <f t="shared" si="37"/>
        <v>610.76416964415273</v>
      </c>
      <c r="N294" s="42">
        <f t="shared" si="38"/>
        <v>451.92088847065645</v>
      </c>
      <c r="O294" s="42">
        <f t="shared" si="39"/>
        <v>400.05545926822487</v>
      </c>
      <c r="P294" s="42">
        <f t="shared" si="40"/>
        <v>324.05191182582735</v>
      </c>
      <c r="Q294" s="42">
        <f t="shared" si="41"/>
        <v>169.81299548967434</v>
      </c>
      <c r="R294" s="42">
        <f t="shared" si="42"/>
        <v>196.508675372645</v>
      </c>
      <c r="S294" s="42">
        <f t="shared" si="43"/>
        <v>147.60363185980145</v>
      </c>
      <c r="T294" s="42">
        <f>euref_capacity_EXIOBASE!D249</f>
        <v>1144.2179300000003</v>
      </c>
      <c r="U294" s="42">
        <f>euref_capacity_EXIOBASE!E249</f>
        <v>782.99938999999995</v>
      </c>
      <c r="V294" s="42">
        <f>euref_capacity_EXIOBASE!F249</f>
        <v>717.21452377317235</v>
      </c>
      <c r="W294" s="42">
        <f>euref_capacity_EXIOBASE!G249</f>
        <v>691.33266377317227</v>
      </c>
      <c r="X294" s="42">
        <f>euref_capacity_EXIOBASE!H249</f>
        <v>633.50416377317219</v>
      </c>
      <c r="Y294" s="42">
        <f>euref_capacity_EXIOBASE!I249</f>
        <v>336.25320822073968</v>
      </c>
      <c r="Z294" s="42">
        <f>euref_capacity_EXIOBASE!J249</f>
        <v>153.4384282207397</v>
      </c>
      <c r="AA294" s="42">
        <f>euref_capacity_EXIOBASE!K249</f>
        <v>122.70342822073968</v>
      </c>
      <c r="AB294" s="42">
        <f>capacity!T294+T294/gfcf_lifespan!C$8</f>
        <v>32.691940857142868</v>
      </c>
      <c r="AC294" s="42">
        <f>MAX((U294-T294),0)/5+U294/gfcf_lifespan!D$8</f>
        <v>22.371411142857141</v>
      </c>
      <c r="AD294" s="42">
        <f>MAX((V294-U294),0)/5+V294/gfcf_lifespan!E$8</f>
        <v>20.491843536376354</v>
      </c>
      <c r="AE294" s="42">
        <f>MAX((W294-V294),0)/5+W294/gfcf_lifespan!F$8</f>
        <v>19.752361822090638</v>
      </c>
      <c r="AF294" s="42">
        <f>MAX((X294-W294),0)/5+X294/gfcf_lifespan!G$8</f>
        <v>18.100118964947779</v>
      </c>
      <c r="AG294" s="42">
        <f>MAX((Y294-X294),0)/5+Y294/gfcf_lifespan!H$8</f>
        <v>9.6072345205925629</v>
      </c>
      <c r="AH294" s="42">
        <f>MAX((Z294-Y294),0)/5+Z294/gfcf_lifespan!I$8</f>
        <v>4.3839550920211341</v>
      </c>
      <c r="AI294" s="42">
        <f>MAX((AA294-Z294),0)/5+AA294/gfcf_lifespan!J$8</f>
        <v>3.5058122348782765</v>
      </c>
    </row>
    <row r="295" spans="1:35" ht="15" customHeight="1" x14ac:dyDescent="0.25">
      <c r="A295" s="9" t="s">
        <v>4</v>
      </c>
      <c r="B295" s="9" t="s">
        <v>39</v>
      </c>
      <c r="C295" s="9" t="s">
        <v>40</v>
      </c>
      <c r="D295" s="42">
        <f>euref_generation_EXIOBASE!D250</f>
        <v>2936.070550025684</v>
      </c>
      <c r="E295" s="42">
        <f>euref_generation_EXIOBASE!E250</f>
        <v>3074.3898253398593</v>
      </c>
      <c r="F295" s="42">
        <f>euref_generation_EXIOBASE!F250</f>
        <v>3738.7289347731548</v>
      </c>
      <c r="G295" s="42">
        <f>euref_generation_EXIOBASE!G250</f>
        <v>2918.6618512696359</v>
      </c>
      <c r="H295" s="42">
        <f>euref_generation_EXIOBASE!H250</f>
        <v>3049.8510070496368</v>
      </c>
      <c r="I295" s="42">
        <f>euref_generation_EXIOBASE!I250</f>
        <v>3243.0812987091622</v>
      </c>
      <c r="J295" s="42">
        <f>euref_generation_EXIOBASE!J250</f>
        <v>4052.4696090874218</v>
      </c>
      <c r="K295" s="42">
        <f>euref_generation_EXIOBASE!K250</f>
        <v>3985.4421779182157</v>
      </c>
      <c r="L295" s="42">
        <f>xdet2015_el!A295</f>
        <v>264.11167195347701</v>
      </c>
      <c r="M295" s="42">
        <f t="shared" si="37"/>
        <v>276.5540620269378</v>
      </c>
      <c r="N295" s="42">
        <f t="shared" si="38"/>
        <v>336.31410864263535</v>
      </c>
      <c r="O295" s="42">
        <f t="shared" si="39"/>
        <v>262.54568760240136</v>
      </c>
      <c r="P295" s="42">
        <f t="shared" si="40"/>
        <v>274.34669397635179</v>
      </c>
      <c r="Q295" s="42">
        <f t="shared" si="41"/>
        <v>291.72855675271074</v>
      </c>
      <c r="R295" s="42">
        <f t="shared" si="42"/>
        <v>364.53637804696814</v>
      </c>
      <c r="S295" s="42">
        <f t="shared" si="43"/>
        <v>358.50698378984077</v>
      </c>
      <c r="T295" s="42">
        <f>euref_capacity_EXIOBASE!D250</f>
        <v>521.29667000000006</v>
      </c>
      <c r="U295" s="42">
        <f>euref_capacity_EXIOBASE!E250</f>
        <v>643.26099358548333</v>
      </c>
      <c r="V295" s="42">
        <f>euref_capacity_EXIOBASE!F250</f>
        <v>654.70580588836344</v>
      </c>
      <c r="W295" s="42">
        <f>euref_capacity_EXIOBASE!G250</f>
        <v>663.71014824106146</v>
      </c>
      <c r="X295" s="42">
        <f>euref_capacity_EXIOBASE!H250</f>
        <v>667.09674827034939</v>
      </c>
      <c r="Y295" s="42">
        <f>euref_capacity_EXIOBASE!I250</f>
        <v>677.94495421795034</v>
      </c>
      <c r="Z295" s="42">
        <f>euref_capacity_EXIOBASE!J250</f>
        <v>661.21861725303654</v>
      </c>
      <c r="AA295" s="42">
        <f>euref_capacity_EXIOBASE!K250</f>
        <v>568.86404459394305</v>
      </c>
      <c r="AB295" s="42">
        <f>capacity!T295+T295/gfcf_lifespan!C$9</f>
        <v>25.851866800000003</v>
      </c>
      <c r="AC295" s="42">
        <f>MAX((U295-T295),0)/5+U295/gfcf_lifespan!D$9</f>
        <v>50.123304460515982</v>
      </c>
      <c r="AD295" s="42">
        <f>MAX((V295-U295),0)/5+V295/gfcf_lifespan!E$9</f>
        <v>28.477194696110562</v>
      </c>
      <c r="AE295" s="42">
        <f>MAX((W295-V295),0)/5+W295/gfcf_lifespan!F$9</f>
        <v>28.349274400182065</v>
      </c>
      <c r="AF295" s="42">
        <f>MAX((X295-W295),0)/5+X295/gfcf_lifespan!G$9</f>
        <v>27.361189936671565</v>
      </c>
      <c r="AG295" s="42">
        <f>MAX((Y295-X295),0)/5+Y295/gfcf_lifespan!H$9</f>
        <v>29.287439358238203</v>
      </c>
      <c r="AH295" s="42">
        <f>MAX((Z295-Y295),0)/5+Z295/gfcf_lifespan!I$9</f>
        <v>26.448744690121462</v>
      </c>
      <c r="AI295" s="42">
        <f>MAX((AA295-Z295),0)/5+AA295/gfcf_lifespan!J$9</f>
        <v>22.754561783757723</v>
      </c>
    </row>
    <row r="296" spans="1:35" ht="15" customHeight="1" x14ac:dyDescent="0.25">
      <c r="A296" s="9" t="s">
        <v>4</v>
      </c>
      <c r="B296" s="9" t="s">
        <v>80</v>
      </c>
      <c r="C296" s="9" t="s">
        <v>85</v>
      </c>
      <c r="D296" s="42">
        <f>euref_generation_EXIOBASE!D251*generation!$L296/(generation!$L$296+generation!$L$297)</f>
        <v>427.24836861492497</v>
      </c>
      <c r="E296" s="42">
        <f>euref_generation_EXIOBASE!E251*generation!$L296/(generation!$L$296+generation!$L$297)</f>
        <v>495.47943154767216</v>
      </c>
      <c r="F296" s="42">
        <f>euref_generation_EXIOBASE!F251*generation!$L296/(generation!$L$296+generation!$L$297)</f>
        <v>1108.9415418117915</v>
      </c>
      <c r="G296" s="42">
        <f>euref_generation_EXIOBASE!G251*generation!$L296/(generation!$L$296+generation!$L$297)</f>
        <v>2655.8070342003189</v>
      </c>
      <c r="H296" s="42">
        <f>euref_generation_EXIOBASE!H251*generation!$L296/(generation!$L$296+generation!$L$297)</f>
        <v>2660.1288419802495</v>
      </c>
      <c r="I296" s="42">
        <f>euref_generation_EXIOBASE!I251*generation!$L296/(generation!$L$296+generation!$L$297)</f>
        <v>3660.9868578994901</v>
      </c>
      <c r="J296" s="42">
        <f>euref_generation_EXIOBASE!J251*generation!$L296/(generation!$L$296+generation!$L$297)</f>
        <v>3775.6692969902297</v>
      </c>
      <c r="K296" s="42">
        <f>euref_generation_EXIOBASE!K251*generation!$L296/(generation!$L$296+generation!$L$297)</f>
        <v>4824.0709350781226</v>
      </c>
      <c r="L296" s="42">
        <f>xdet2015_el!A296</f>
        <v>16.372901453199599</v>
      </c>
      <c r="M296" s="42">
        <f t="shared" si="37"/>
        <v>18.987634595578893</v>
      </c>
      <c r="N296" s="42">
        <f t="shared" si="38"/>
        <v>42.496570882890964</v>
      </c>
      <c r="O296" s="42">
        <f t="shared" si="39"/>
        <v>101.77515010915627</v>
      </c>
      <c r="P296" s="42">
        <f t="shared" si="40"/>
        <v>101.94076930885005</v>
      </c>
      <c r="Q296" s="42">
        <f t="shared" si="41"/>
        <v>140.29539127362111</v>
      </c>
      <c r="R296" s="42">
        <f t="shared" si="42"/>
        <v>144.69022203618766</v>
      </c>
      <c r="S296" s="42">
        <f t="shared" si="43"/>
        <v>184.86679839020317</v>
      </c>
      <c r="T296" s="42">
        <f>euref_capacity_EXIOBASE!D251*capacity!$L296/(capacity!$L$296+capacity!$L$297)</f>
        <v>278.20485615212527</v>
      </c>
      <c r="U296" s="42">
        <f>euref_capacity_EXIOBASE!E251*capacity!$L296/(capacity!$L$296+capacity!$L$297)</f>
        <v>316.41966466737347</v>
      </c>
      <c r="V296" s="42">
        <f>euref_capacity_EXIOBASE!F251*capacity!$L296/(capacity!$L$296+capacity!$L$297)</f>
        <v>606.69515118260085</v>
      </c>
      <c r="W296" s="42">
        <f>euref_capacity_EXIOBASE!G251*capacity!$L296/(capacity!$L$296+capacity!$L$297)</f>
        <v>1295.021040470021</v>
      </c>
      <c r="X296" s="42">
        <f>euref_capacity_EXIOBASE!H251*capacity!$L296/(capacity!$L$296+capacity!$L$297)</f>
        <v>1295.021040470021</v>
      </c>
      <c r="Y296" s="42">
        <f>euref_capacity_EXIOBASE!I251*capacity!$L296/(capacity!$L$296+capacity!$L$297)</f>
        <v>1710.6940718262099</v>
      </c>
      <c r="Z296" s="42">
        <f>euref_capacity_EXIOBASE!J251*capacity!$L296/(capacity!$L$296+capacity!$L$297)</f>
        <v>1757.8541823548812</v>
      </c>
      <c r="AA296" s="42">
        <f>euref_capacity_EXIOBASE!K251*capacity!$L296/(capacity!$L$296+capacity!$L$297)</f>
        <v>2186.4836733443803</v>
      </c>
      <c r="AB296" s="42">
        <f>capacity!T296+T296/gfcf_lifespan!C$10</f>
        <v>32.333194246084993</v>
      </c>
      <c r="AC296" s="42">
        <f>MAX((U296-T296),0)/5+U296/gfcf_lifespan!D$10</f>
        <v>20.299748289744578</v>
      </c>
      <c r="AD296" s="42">
        <f>MAX((V296-U296),0)/5+V296/gfcf_lifespan!E$10</f>
        <v>82.32290335034952</v>
      </c>
      <c r="AE296" s="42">
        <f>MAX((W296-V296),0)/5+W296/gfcf_lifespan!F$10</f>
        <v>189.46601947628486</v>
      </c>
      <c r="AF296" s="42">
        <f>MAX((X296-W296),0)/5+X296/gfcf_lifespan!G$10</f>
        <v>51.800841618800838</v>
      </c>
      <c r="AG296" s="42">
        <f>MAX((Y296-X296),0)/5+Y296/gfcf_lifespan!H$10</f>
        <v>151.56236914428615</v>
      </c>
      <c r="AH296" s="42">
        <f>MAX((Z296-Y296),0)/5+Z296/gfcf_lifespan!I$10</f>
        <v>79.746189399929506</v>
      </c>
      <c r="AI296" s="42">
        <f>MAX((AA296-Z296),0)/5+AA296/gfcf_lifespan!J$10</f>
        <v>173.18524513167503</v>
      </c>
    </row>
    <row r="297" spans="1:35" ht="15" customHeight="1" x14ac:dyDescent="0.25">
      <c r="A297" s="9" t="s">
        <v>4</v>
      </c>
      <c r="B297" s="9" t="s">
        <v>81</v>
      </c>
      <c r="C297" s="9" t="s">
        <v>86</v>
      </c>
      <c r="D297" s="42">
        <f>euref_generation_EXIOBASE!D251*generation!$L297/(generation!$L$296+generation!$L$297)</f>
        <v>253.09477699900444</v>
      </c>
      <c r="E297" s="42">
        <f>euref_generation_EXIOBASE!E251*generation!$L297/(generation!$L$296+generation!$L$297)</f>
        <v>293.51371578477898</v>
      </c>
      <c r="F297" s="42">
        <f>euref_generation_EXIOBASE!F251*generation!$L297/(generation!$L$296+generation!$L$297)</f>
        <v>656.91839418759821</v>
      </c>
      <c r="G297" s="42">
        <f>euref_generation_EXIOBASE!G251*generation!$L297/(generation!$L$296+generation!$L$297)</f>
        <v>1573.2556013084245</v>
      </c>
      <c r="H297" s="42">
        <f>euref_generation_EXIOBASE!H251*generation!$L297/(generation!$L$296+generation!$L$297)</f>
        <v>1575.8157678453736</v>
      </c>
      <c r="I297" s="42">
        <f>euref_generation_EXIOBASE!I251*generation!$L297/(generation!$L$296+generation!$L$297)</f>
        <v>2168.7072917333303</v>
      </c>
      <c r="J297" s="42">
        <f>euref_generation_EXIOBASE!J251*generation!$L297/(generation!$L$296+generation!$L$297)</f>
        <v>2236.643247677338</v>
      </c>
      <c r="K297" s="42">
        <f>euref_generation_EXIOBASE!K251*generation!$L297/(generation!$L$296+generation!$L$297)</f>
        <v>2857.6988169647166</v>
      </c>
      <c r="L297" s="42">
        <f>xdet2015_el!A297</f>
        <v>9.6990325687096597</v>
      </c>
      <c r="M297" s="42">
        <f t="shared" si="37"/>
        <v>11.247956684506216</v>
      </c>
      <c r="N297" s="42">
        <f t="shared" si="38"/>
        <v>25.174256757716609</v>
      </c>
      <c r="O297" s="42">
        <f t="shared" si="39"/>
        <v>60.28989415319041</v>
      </c>
      <c r="P297" s="42">
        <f t="shared" si="40"/>
        <v>60.388004192906038</v>
      </c>
      <c r="Q297" s="42">
        <f t="shared" si="41"/>
        <v>83.108639790707471</v>
      </c>
      <c r="R297" s="42">
        <f t="shared" si="42"/>
        <v>85.712063919408266</v>
      </c>
      <c r="S297" s="42">
        <f t="shared" si="43"/>
        <v>109.51199477898699</v>
      </c>
      <c r="T297" s="42">
        <f>euref_capacity_EXIOBASE!D251*capacity!$L297/(capacity!$L$296+capacity!$L$297)</f>
        <v>188.30514384787472</v>
      </c>
      <c r="U297" s="42">
        <f>euref_capacity_EXIOBASE!E251*capacity!$L297/(capacity!$L$296+capacity!$L$297)</f>
        <v>214.17113739705968</v>
      </c>
      <c r="V297" s="42">
        <f>euref_capacity_EXIOBASE!F251*capacity!$L297/(capacity!$L$296+capacity!$L$297)</f>
        <v>410.64638229311885</v>
      </c>
      <c r="W297" s="42">
        <f>euref_capacity_EXIOBASE!G251*capacity!$L297/(capacity!$L$296+capacity!$L$297)</f>
        <v>876.54517136964375</v>
      </c>
      <c r="X297" s="42">
        <f>euref_capacity_EXIOBASE!H251*capacity!$L297/(capacity!$L$296+capacity!$L$297)</f>
        <v>876.54517136964375</v>
      </c>
      <c r="Y297" s="42">
        <f>euref_capacity_EXIOBASE!I251*capacity!$L297/(capacity!$L$296+capacity!$L$297)</f>
        <v>1157.896730238223</v>
      </c>
      <c r="Z297" s="42">
        <f>euref_capacity_EXIOBASE!J251*capacity!$L297/(capacity!$L$296+capacity!$L$297)</f>
        <v>1189.8174217739852</v>
      </c>
      <c r="AA297" s="42">
        <f>euref_capacity_EXIOBASE!K251*capacity!$L297/(capacity!$L$296+capacity!$L$297)</f>
        <v>1479.9386621957706</v>
      </c>
      <c r="AB297" s="42">
        <f>capacity!T297+T297/gfcf_lifespan!C$11</f>
        <v>18.327205753915003</v>
      </c>
      <c r="AC297" s="42">
        <f>MAX((U297-T297),0)/5+U297/gfcf_lifespan!D$11</f>
        <v>13.740044205719379</v>
      </c>
      <c r="AD297" s="42">
        <f>MAX((V297-U297),0)/5+V297/gfcf_lifespan!E$11</f>
        <v>55.720904270936586</v>
      </c>
      <c r="AE297" s="42">
        <f>MAX((W297-V297),0)/5+W297/gfcf_lifespan!F$11</f>
        <v>128.24156467009072</v>
      </c>
      <c r="AF297" s="42">
        <f>MAX((X297-W297),0)/5+X297/gfcf_lifespan!G$11</f>
        <v>35.06180685478575</v>
      </c>
      <c r="AG297" s="42">
        <f>MAX((Y297-X297),0)/5+Y297/gfcf_lifespan!H$11</f>
        <v>102.58618098324476</v>
      </c>
      <c r="AH297" s="42">
        <f>MAX((Z297-Y297),0)/5+Z297/gfcf_lifespan!I$11</f>
        <v>53.976835178111848</v>
      </c>
      <c r="AI297" s="42">
        <f>MAX((AA297-Z297),0)/5+AA297/gfcf_lifespan!J$11</f>
        <v>117.22179457218789</v>
      </c>
    </row>
    <row r="298" spans="1:35" ht="15" customHeight="1" x14ac:dyDescent="0.25">
      <c r="A298" s="9" t="s">
        <v>4</v>
      </c>
      <c r="B298" s="9" t="s">
        <v>41</v>
      </c>
      <c r="C298" s="9" t="s">
        <v>42</v>
      </c>
      <c r="D298" s="42">
        <f>euref_generation_EXIOBASE!D252</f>
        <v>0</v>
      </c>
      <c r="E298" s="42">
        <f>euref_generation_EXIOBASE!E252</f>
        <v>0</v>
      </c>
      <c r="F298" s="42">
        <f>euref_generation_EXIOBASE!F252</f>
        <v>0</v>
      </c>
      <c r="G298" s="42">
        <f>euref_generation_EXIOBASE!G252</f>
        <v>0</v>
      </c>
      <c r="H298" s="42">
        <f>euref_generation_EXIOBASE!H252</f>
        <v>0</v>
      </c>
      <c r="I298" s="42">
        <f>euref_generation_EXIOBASE!I252</f>
        <v>0</v>
      </c>
      <c r="J298" s="42">
        <f>euref_generation_EXIOBASE!J252</f>
        <v>0</v>
      </c>
      <c r="K298" s="42">
        <f>euref_generation_EXIOBASE!K252</f>
        <v>0</v>
      </c>
      <c r="L298" s="42">
        <f>xdet2015_el!A298</f>
        <v>0</v>
      </c>
      <c r="M298" s="42">
        <f t="shared" si="37"/>
        <v>0</v>
      </c>
      <c r="N298" s="42">
        <f t="shared" si="38"/>
        <v>0</v>
      </c>
      <c r="O298" s="42">
        <f t="shared" si="39"/>
        <v>0</v>
      </c>
      <c r="P298" s="42">
        <f t="shared" si="40"/>
        <v>0</v>
      </c>
      <c r="Q298" s="42">
        <f t="shared" si="41"/>
        <v>0</v>
      </c>
      <c r="R298" s="42">
        <f t="shared" si="42"/>
        <v>0</v>
      </c>
      <c r="S298" s="42">
        <f t="shared" si="43"/>
        <v>0</v>
      </c>
      <c r="T298" s="42">
        <f>euref_capacity_EXIOBASE!D252</f>
        <v>0</v>
      </c>
      <c r="U298" s="42">
        <f>euref_capacity_EXIOBASE!E252</f>
        <v>0</v>
      </c>
      <c r="V298" s="42">
        <f>euref_capacity_EXIOBASE!F252</f>
        <v>0</v>
      </c>
      <c r="W298" s="42">
        <f>euref_capacity_EXIOBASE!G252</f>
        <v>0</v>
      </c>
      <c r="X298" s="42">
        <f>euref_capacity_EXIOBASE!H252</f>
        <v>0</v>
      </c>
      <c r="Y298" s="42">
        <f>euref_capacity_EXIOBASE!I252</f>
        <v>0</v>
      </c>
      <c r="Z298" s="42">
        <f>euref_capacity_EXIOBASE!J252</f>
        <v>0</v>
      </c>
      <c r="AA298" s="42">
        <f>euref_capacity_EXIOBASE!K252</f>
        <v>0</v>
      </c>
      <c r="AB298" s="42">
        <f>capacity!T298+T298/gfcf_lifespan!C$12</f>
        <v>0</v>
      </c>
      <c r="AC298" s="42">
        <f>MAX((U298-T298),0)/5+U298/gfcf_lifespan!D$12</f>
        <v>0</v>
      </c>
      <c r="AD298" s="42">
        <f>MAX((V298-U298),0)/5+V298/gfcf_lifespan!E$12</f>
        <v>0</v>
      </c>
      <c r="AE298" s="42">
        <f>MAX((W298-V298),0)/5+W298/gfcf_lifespan!F$12</f>
        <v>0</v>
      </c>
      <c r="AF298" s="42">
        <f>MAX((X298-W298),0)/5+X298/gfcf_lifespan!G$12</f>
        <v>0</v>
      </c>
      <c r="AG298" s="42">
        <f>MAX((Y298-X298),0)/5+Y298/gfcf_lifespan!H$12</f>
        <v>0</v>
      </c>
      <c r="AH298" s="42">
        <f>MAX((Z298-Y298),0)/5+Z298/gfcf_lifespan!I$12</f>
        <v>0</v>
      </c>
      <c r="AI298" s="42">
        <f>MAX((AA298-Z298),0)/5+AA298/gfcf_lifespan!J$12</f>
        <v>0</v>
      </c>
    </row>
    <row r="299" spans="1:35" ht="15" customHeight="1" x14ac:dyDescent="0.25">
      <c r="A299" s="9" t="s">
        <v>4</v>
      </c>
      <c r="B299" s="9" t="s">
        <v>43</v>
      </c>
      <c r="C299" s="9" t="s">
        <v>44</v>
      </c>
      <c r="D299" s="42">
        <f>euref_generation_EXIOBASE!D253</f>
        <v>0</v>
      </c>
      <c r="E299" s="42">
        <f>euref_generation_EXIOBASE!E253</f>
        <v>0</v>
      </c>
      <c r="F299" s="42">
        <f>euref_generation_EXIOBASE!F253</f>
        <v>0</v>
      </c>
      <c r="G299" s="42">
        <f>euref_generation_EXIOBASE!G253</f>
        <v>0</v>
      </c>
      <c r="H299" s="42">
        <f>euref_generation_EXIOBASE!H253</f>
        <v>0</v>
      </c>
      <c r="I299" s="42">
        <f>euref_generation_EXIOBASE!I253</f>
        <v>0</v>
      </c>
      <c r="J299" s="42">
        <f>euref_generation_EXIOBASE!J253</f>
        <v>0</v>
      </c>
      <c r="K299" s="42">
        <f>euref_generation_EXIOBASE!K253</f>
        <v>0</v>
      </c>
      <c r="L299" s="42">
        <f>xdet2015_el!A299</f>
        <v>0</v>
      </c>
      <c r="M299" s="42">
        <f t="shared" si="37"/>
        <v>0</v>
      </c>
      <c r="N299" s="42">
        <f t="shared" si="38"/>
        <v>0</v>
      </c>
      <c r="O299" s="42">
        <f t="shared" si="39"/>
        <v>0</v>
      </c>
      <c r="P299" s="42">
        <f t="shared" si="40"/>
        <v>0</v>
      </c>
      <c r="Q299" s="42">
        <f t="shared" si="41"/>
        <v>0</v>
      </c>
      <c r="R299" s="42">
        <f t="shared" si="42"/>
        <v>0</v>
      </c>
      <c r="S299" s="42">
        <f t="shared" si="43"/>
        <v>0</v>
      </c>
      <c r="T299" s="42">
        <f>euref_capacity_EXIOBASE!D253</f>
        <v>0</v>
      </c>
      <c r="U299" s="42">
        <f>euref_capacity_EXIOBASE!E253</f>
        <v>0</v>
      </c>
      <c r="V299" s="42">
        <f>euref_capacity_EXIOBASE!F253</f>
        <v>0</v>
      </c>
      <c r="W299" s="42">
        <f>euref_capacity_EXIOBASE!G253</f>
        <v>0</v>
      </c>
      <c r="X299" s="42">
        <f>euref_capacity_EXIOBASE!H253</f>
        <v>0</v>
      </c>
      <c r="Y299" s="42">
        <f>euref_capacity_EXIOBASE!I253</f>
        <v>0</v>
      </c>
      <c r="Z299" s="42">
        <f>euref_capacity_EXIOBASE!J253</f>
        <v>0</v>
      </c>
      <c r="AA299" s="42">
        <f>euref_capacity_EXIOBASE!K253</f>
        <v>0</v>
      </c>
      <c r="AB299" s="42">
        <f>capacity!T299+T299/gfcf_lifespan!C$13</f>
        <v>0</v>
      </c>
      <c r="AC299" s="42">
        <f>MAX((U299-T299),0)/5+U299/gfcf_lifespan!D$13</f>
        <v>0</v>
      </c>
      <c r="AD299" s="42">
        <f>MAX((V299-U299),0)/5+V299/gfcf_lifespan!E$13</f>
        <v>0</v>
      </c>
      <c r="AE299" s="42">
        <f>MAX((W299-V299),0)/5+W299/gfcf_lifespan!F$13</f>
        <v>0</v>
      </c>
      <c r="AF299" s="42">
        <f>MAX((X299-W299),0)/5+X299/gfcf_lifespan!G$13</f>
        <v>0</v>
      </c>
      <c r="AG299" s="42">
        <f>MAX((Y299-X299),0)/5+Y299/gfcf_lifespan!H$13</f>
        <v>0</v>
      </c>
      <c r="AH299" s="42">
        <f>MAX((Z299-Y299),0)/5+Z299/gfcf_lifespan!I$13</f>
        <v>0</v>
      </c>
      <c r="AI299" s="42">
        <f>MAX((AA299-Z299),0)/5+AA299/gfcf_lifespan!J$13</f>
        <v>0</v>
      </c>
    </row>
    <row r="300" spans="1:35" ht="15" customHeight="1" x14ac:dyDescent="0.25">
      <c r="A300" s="9" t="s">
        <v>4</v>
      </c>
      <c r="B300" s="9" t="s">
        <v>45</v>
      </c>
      <c r="C300" s="9" t="s">
        <v>46</v>
      </c>
      <c r="D300" s="42">
        <f>euref_generation_EXIOBASE!D254</f>
        <v>208.04999999999984</v>
      </c>
      <c r="E300" s="42">
        <f>euref_generation_EXIOBASE!E254</f>
        <v>208.04999999999995</v>
      </c>
      <c r="F300" s="42">
        <f>euref_generation_EXIOBASE!F254</f>
        <v>208.04999999999995</v>
      </c>
      <c r="G300" s="42">
        <f>euref_generation_EXIOBASE!G254</f>
        <v>208.05000000000018</v>
      </c>
      <c r="H300" s="42">
        <f>euref_generation_EXIOBASE!H254</f>
        <v>208.05000000000018</v>
      </c>
      <c r="I300" s="42">
        <f>euref_generation_EXIOBASE!I254</f>
        <v>208.05000000000018</v>
      </c>
      <c r="J300" s="42">
        <f>euref_generation_EXIOBASE!J254</f>
        <v>208.05000000000018</v>
      </c>
      <c r="K300" s="42">
        <f>euref_generation_EXIOBASE!K254</f>
        <v>208.04999999999927</v>
      </c>
      <c r="L300" s="42">
        <f>xdet2015_el!A300</f>
        <v>20.6957124102804</v>
      </c>
      <c r="M300" s="42">
        <f t="shared" si="37"/>
        <v>20.695712410280411</v>
      </c>
      <c r="N300" s="42">
        <f t="shared" si="38"/>
        <v>20.695712410280411</v>
      </c>
      <c r="O300" s="42">
        <f t="shared" si="39"/>
        <v>20.695712410280432</v>
      </c>
      <c r="P300" s="42">
        <f t="shared" si="40"/>
        <v>20.695712410280432</v>
      </c>
      <c r="Q300" s="42">
        <f t="shared" si="41"/>
        <v>20.695712410280432</v>
      </c>
      <c r="R300" s="42">
        <f t="shared" si="42"/>
        <v>20.695712410280432</v>
      </c>
      <c r="S300" s="42">
        <f t="shared" si="43"/>
        <v>20.695712410280343</v>
      </c>
      <c r="T300" s="42">
        <f>euref_capacity_EXIOBASE!D254</f>
        <v>28.999999999999996</v>
      </c>
      <c r="U300" s="42">
        <f>euref_capacity_EXIOBASE!E254</f>
        <v>28.999999999999996</v>
      </c>
      <c r="V300" s="42">
        <f>euref_capacity_EXIOBASE!F254</f>
        <v>28.999999999999996</v>
      </c>
      <c r="W300" s="42">
        <f>euref_capacity_EXIOBASE!G254</f>
        <v>28.999999999999996</v>
      </c>
      <c r="X300" s="42">
        <f>euref_capacity_EXIOBASE!H254</f>
        <v>28.999999999999996</v>
      </c>
      <c r="Y300" s="42">
        <f>euref_capacity_EXIOBASE!I254</f>
        <v>28.999999999999996</v>
      </c>
      <c r="Z300" s="42">
        <f>euref_capacity_EXIOBASE!J254</f>
        <v>28.999999999999996</v>
      </c>
      <c r="AA300" s="42">
        <f>euref_capacity_EXIOBASE!K254</f>
        <v>28.999999999999996</v>
      </c>
      <c r="AB300" s="42">
        <f>capacity!T300+T300/gfcf_lifespan!C$14</f>
        <v>0.96666666666666656</v>
      </c>
      <c r="AC300" s="42">
        <f>MAX((U300-T300),0)/5+U300/gfcf_lifespan!D$14</f>
        <v>0.96666666666666656</v>
      </c>
      <c r="AD300" s="42">
        <f>MAX((V300-U300),0)/5+V300/gfcf_lifespan!E$14</f>
        <v>0.96666666666666656</v>
      </c>
      <c r="AE300" s="42">
        <f>MAX((W300-V300),0)/5+W300/gfcf_lifespan!F$14</f>
        <v>0.96666666666666656</v>
      </c>
      <c r="AF300" s="42">
        <f>MAX((X300-W300),0)/5+X300/gfcf_lifespan!G$14</f>
        <v>0.96666666666666656</v>
      </c>
      <c r="AG300" s="42">
        <f>MAX((Y300-X300),0)/5+Y300/gfcf_lifespan!H$14</f>
        <v>0.96666666666666656</v>
      </c>
      <c r="AH300" s="42">
        <f>MAX((Z300-Y300),0)/5+Z300/gfcf_lifespan!I$14</f>
        <v>0.96666666666666656</v>
      </c>
      <c r="AI300" s="42">
        <f>MAX((AA300-Z300),0)/5+AA300/gfcf_lifespan!J$14</f>
        <v>0.96666666666666656</v>
      </c>
    </row>
    <row r="301" spans="1:35" ht="15" customHeight="1" x14ac:dyDescent="0.25">
      <c r="A301" s="9" t="s">
        <v>3</v>
      </c>
      <c r="B301" s="9" t="s">
        <v>29</v>
      </c>
      <c r="C301" s="9" t="s">
        <v>30</v>
      </c>
      <c r="D301" s="42">
        <f>euref_generation_EXIOBASE!D255</f>
        <v>21981.638522694113</v>
      </c>
      <c r="E301" s="42">
        <f>euref_generation_EXIOBASE!E255</f>
        <v>22415.415295245126</v>
      </c>
      <c r="F301" s="42">
        <f>euref_generation_EXIOBASE!F255</f>
        <v>16310.976082062358</v>
      </c>
      <c r="G301" s="42">
        <f>euref_generation_EXIOBASE!G255</f>
        <v>9019.9945566699243</v>
      </c>
      <c r="H301" s="42">
        <f>euref_generation_EXIOBASE!H255</f>
        <v>4868.6929810333886</v>
      </c>
      <c r="I301" s="42">
        <f>euref_generation_EXIOBASE!I255</f>
        <v>4413.7232080890244</v>
      </c>
      <c r="J301" s="42">
        <f>euref_generation_EXIOBASE!J255</f>
        <v>3729.8720631034189</v>
      </c>
      <c r="K301" s="42">
        <f>euref_generation_EXIOBASE!K255</f>
        <v>8511.2055218518362</v>
      </c>
      <c r="L301" s="42">
        <f>xdet2015_el!A301</f>
        <v>1575.48585076427</v>
      </c>
      <c r="M301" s="42">
        <f t="shared" ref="M301:M359" si="47">IFERROR($L301*E301/$D301,0)</f>
        <v>1606.5758519413321</v>
      </c>
      <c r="N301" s="42">
        <f t="shared" ref="N301:N359" si="48">IFERROR($L301*F301/$D301,0)</f>
        <v>1169.0535263289423</v>
      </c>
      <c r="O301" s="42">
        <f t="shared" ref="O301:O359" si="49">IFERROR($L301*G301/$D301,0)</f>
        <v>646.48837634795609</v>
      </c>
      <c r="P301" s="42">
        <f t="shared" ref="P301:P359" si="50">IFERROR($L301*H301/$D301,0)</f>
        <v>348.95291792803533</v>
      </c>
      <c r="Q301" s="42">
        <f t="shared" ref="Q301:Q359" si="51">IFERROR($L301*I301/$D301,0)</f>
        <v>316.34395481278591</v>
      </c>
      <c r="R301" s="42">
        <f t="shared" ref="R301:R359" si="52">IFERROR($L301*J301/$D301,0)</f>
        <v>267.330420091912</v>
      </c>
      <c r="S301" s="42">
        <f t="shared" ref="S301:S359" si="53">IFERROR($L301*K301/$D301,0)</f>
        <v>610.02203538104698</v>
      </c>
      <c r="T301" s="42">
        <f>euref_capacity_EXIOBASE!D255</f>
        <v>6441.34</v>
      </c>
      <c r="U301" s="42">
        <f>euref_capacity_EXIOBASE!E255</f>
        <v>5625.9800000000005</v>
      </c>
      <c r="V301" s="42">
        <f>euref_capacity_EXIOBASE!F255</f>
        <v>3094.08</v>
      </c>
      <c r="W301" s="42">
        <f>euref_capacity_EXIOBASE!G255</f>
        <v>1909.26</v>
      </c>
      <c r="X301" s="42">
        <f>euref_capacity_EXIOBASE!H255</f>
        <v>860.91282293625306</v>
      </c>
      <c r="Y301" s="42">
        <f>euref_capacity_EXIOBASE!I255</f>
        <v>769.91282293625306</v>
      </c>
      <c r="Z301" s="42">
        <f>euref_capacity_EXIOBASE!J255</f>
        <v>666.17282293625294</v>
      </c>
      <c r="AA301" s="42">
        <f>euref_capacity_EXIOBASE!K255</f>
        <v>885.34321240055408</v>
      </c>
      <c r="AB301" s="42">
        <f>capacity!T301+T301/gfcf_lifespan!C$2</f>
        <v>853.0335</v>
      </c>
      <c r="AC301" s="42">
        <f>MAX((U301-T301),0)/5+U301/gfcf_lifespan!D$2</f>
        <v>140.64950000000002</v>
      </c>
      <c r="AD301" s="42">
        <f>MAX((V301-U301),0)/5+V301/gfcf_lifespan!E$2</f>
        <v>77.352000000000004</v>
      </c>
      <c r="AE301" s="42">
        <f>MAX((W301-V301),0)/5+W301/gfcf_lifespan!F$2</f>
        <v>47.731499999999997</v>
      </c>
      <c r="AF301" s="42">
        <f>MAX((X301-W301),0)/5+X301/gfcf_lifespan!G$2</f>
        <v>21.522820573406328</v>
      </c>
      <c r="AG301" s="42">
        <f>MAX((Y301-X301),0)/5+Y301/gfcf_lifespan!H$2</f>
        <v>19.247820573406326</v>
      </c>
      <c r="AH301" s="42">
        <f>MAX((Z301-Y301),0)/5+Z301/gfcf_lifespan!I$2</f>
        <v>16.654320573406324</v>
      </c>
      <c r="AI301" s="42">
        <f>MAX((AA301-Z301),0)/5+AA301/gfcf_lifespan!J$2</f>
        <v>65.967658202874077</v>
      </c>
    </row>
    <row r="302" spans="1:35" ht="15" customHeight="1" x14ac:dyDescent="0.25">
      <c r="A302" s="9" t="s">
        <v>3</v>
      </c>
      <c r="B302" s="9" t="s">
        <v>31</v>
      </c>
      <c r="C302" s="9" t="s">
        <v>32</v>
      </c>
      <c r="D302" s="42">
        <f>euref_generation_EXIOBASE!D256</f>
        <v>8032.4269520550934</v>
      </c>
      <c r="E302" s="42">
        <f>euref_generation_EXIOBASE!E256</f>
        <v>10725.929246319587</v>
      </c>
      <c r="F302" s="42">
        <f>euref_generation_EXIOBASE!F256</f>
        <v>5443.0647840148595</v>
      </c>
      <c r="G302" s="42">
        <f>euref_generation_EXIOBASE!G256</f>
        <v>8621.9369898292553</v>
      </c>
      <c r="H302" s="42">
        <f>euref_generation_EXIOBASE!H256</f>
        <v>12186.237984114436</v>
      </c>
      <c r="I302" s="42">
        <f>euref_generation_EXIOBASE!I256</f>
        <v>13135.081016304008</v>
      </c>
      <c r="J302" s="42">
        <f>euref_generation_EXIOBASE!J256</f>
        <v>12401.627462512532</v>
      </c>
      <c r="K302" s="42">
        <f>euref_generation_EXIOBASE!K256</f>
        <v>13025.444907085697</v>
      </c>
      <c r="L302" s="42">
        <f>xdet2015_el!A302</f>
        <v>1203.7118069502801</v>
      </c>
      <c r="M302" s="42">
        <f t="shared" si="47"/>
        <v>1607.3507734801062</v>
      </c>
      <c r="N302" s="42">
        <f t="shared" si="48"/>
        <v>815.67892065768069</v>
      </c>
      <c r="O302" s="42">
        <f t="shared" si="49"/>
        <v>1292.0537485602083</v>
      </c>
      <c r="P302" s="42">
        <f t="shared" si="50"/>
        <v>1826.1876057312343</v>
      </c>
      <c r="Q302" s="42">
        <f t="shared" si="51"/>
        <v>1968.3779508917187</v>
      </c>
      <c r="R302" s="42">
        <f t="shared" si="52"/>
        <v>1858.4651302936352</v>
      </c>
      <c r="S302" s="42">
        <f t="shared" si="53"/>
        <v>1951.9482615933421</v>
      </c>
      <c r="T302" s="42">
        <f>euref_capacity_EXIOBASE!D256</f>
        <v>4172.5733500000006</v>
      </c>
      <c r="U302" s="42">
        <f>euref_capacity_EXIOBASE!E256</f>
        <v>4221.2801599910626</v>
      </c>
      <c r="V302" s="42">
        <f>euref_capacity_EXIOBASE!F256</f>
        <v>4169.8024403270647</v>
      </c>
      <c r="W302" s="42">
        <f>euref_capacity_EXIOBASE!G256</f>
        <v>3958.9024403270641</v>
      </c>
      <c r="X302" s="42">
        <f>euref_capacity_EXIOBASE!H256</f>
        <v>2248.1625659214119</v>
      </c>
      <c r="Y302" s="42">
        <f>euref_capacity_EXIOBASE!I256</f>
        <v>2338.1861961500231</v>
      </c>
      <c r="Z302" s="42">
        <f>euref_capacity_EXIOBASE!J256</f>
        <v>2204.6752601561629</v>
      </c>
      <c r="AA302" s="42">
        <f>euref_capacity_EXIOBASE!K256</f>
        <v>3257.1564172640146</v>
      </c>
      <c r="AB302" s="42">
        <f>capacity!T302+T302/gfcf_lifespan!C$3</f>
        <v>3001.0857783333336</v>
      </c>
      <c r="AC302" s="42">
        <f>MAX((U302-T302),0)/5+U302/gfcf_lifespan!D$3</f>
        <v>150.45070066458118</v>
      </c>
      <c r="AD302" s="42">
        <f>MAX((V302-U302),0)/5+V302/gfcf_lifespan!E$3</f>
        <v>138.99341467756884</v>
      </c>
      <c r="AE302" s="42">
        <f>MAX((W302-V302),0)/5+W302/gfcf_lifespan!F$3</f>
        <v>131.96341467756881</v>
      </c>
      <c r="AF302" s="42">
        <f>MAX((X302-W302),0)/5+X302/gfcf_lifespan!G$3</f>
        <v>74.938752197380396</v>
      </c>
      <c r="AG302" s="42">
        <f>MAX((Y302-X302),0)/5+Y302/gfcf_lifespan!H$3</f>
        <v>95.944265917389671</v>
      </c>
      <c r="AH302" s="42">
        <f>MAX((Z302-Y302),0)/5+Z302/gfcf_lifespan!I$3</f>
        <v>73.489175338538772</v>
      </c>
      <c r="AI302" s="42">
        <f>MAX((AA302-Z302),0)/5+AA302/gfcf_lifespan!J$3</f>
        <v>319.06811199703748</v>
      </c>
    </row>
    <row r="303" spans="1:35" ht="15" customHeight="1" x14ac:dyDescent="0.25">
      <c r="A303" s="9" t="s">
        <v>3</v>
      </c>
      <c r="B303" s="9" t="s">
        <v>33</v>
      </c>
      <c r="C303" s="9" t="s">
        <v>34</v>
      </c>
      <c r="D303" s="42">
        <f>euref_generation_EXIOBASE!D257</f>
        <v>11890.446807433553</v>
      </c>
      <c r="E303" s="42">
        <f>euref_generation_EXIOBASE!E257</f>
        <v>11921.96944115828</v>
      </c>
      <c r="F303" s="42">
        <f>euref_generation_EXIOBASE!F257</f>
        <v>23792.402387303999</v>
      </c>
      <c r="G303" s="42">
        <f>euref_generation_EXIOBASE!G257</f>
        <v>23605.867928504966</v>
      </c>
      <c r="H303" s="42">
        <f>euref_generation_EXIOBASE!H257</f>
        <v>23605.867928504962</v>
      </c>
      <c r="I303" s="42">
        <f>euref_generation_EXIOBASE!I257</f>
        <v>23419.333469705925</v>
      </c>
      <c r="J303" s="42">
        <f>euref_generation_EXIOBASE!J257</f>
        <v>23419.333469705933</v>
      </c>
      <c r="K303" s="42">
        <f>euref_generation_EXIOBASE!K257</f>
        <v>23419.333469705925</v>
      </c>
      <c r="L303" s="42">
        <f>xdet2015_el!A303</f>
        <v>385.00694147127001</v>
      </c>
      <c r="M303" s="42">
        <f t="shared" si="47"/>
        <v>386.02762917073386</v>
      </c>
      <c r="N303" s="42">
        <f t="shared" si="48"/>
        <v>770.38653145169837</v>
      </c>
      <c r="O303" s="42">
        <f t="shared" si="49"/>
        <v>764.34663550629818</v>
      </c>
      <c r="P303" s="42">
        <f t="shared" si="50"/>
        <v>764.34663550629807</v>
      </c>
      <c r="Q303" s="42">
        <f t="shared" si="51"/>
        <v>758.30673956089777</v>
      </c>
      <c r="R303" s="42">
        <f t="shared" si="52"/>
        <v>758.30673956089811</v>
      </c>
      <c r="S303" s="42">
        <f t="shared" si="53"/>
        <v>758.30673956089777</v>
      </c>
      <c r="T303" s="42">
        <f>euref_capacity_EXIOBASE!D257</f>
        <v>1414</v>
      </c>
      <c r="U303" s="42">
        <f>euref_capacity_EXIOBASE!E257</f>
        <v>1414</v>
      </c>
      <c r="V303" s="42">
        <f>euref_capacity_EXIOBASE!F257</f>
        <v>2828</v>
      </c>
      <c r="W303" s="42">
        <f>euref_capacity_EXIOBASE!G257</f>
        <v>2828</v>
      </c>
      <c r="X303" s="42">
        <f>euref_capacity_EXIOBASE!H257</f>
        <v>2828</v>
      </c>
      <c r="Y303" s="42">
        <f>euref_capacity_EXIOBASE!I257</f>
        <v>2828</v>
      </c>
      <c r="Z303" s="42">
        <f>euref_capacity_EXIOBASE!J257</f>
        <v>2828</v>
      </c>
      <c r="AA303" s="42">
        <f>euref_capacity_EXIOBASE!K257</f>
        <v>2828</v>
      </c>
      <c r="AB303" s="42">
        <f>capacity!T303+T303/gfcf_lifespan!C$4</f>
        <v>23.566666666666666</v>
      </c>
      <c r="AC303" s="42">
        <f>MAX((U303-T303),0)/5+U303/gfcf_lifespan!D$4</f>
        <v>23.566666666666666</v>
      </c>
      <c r="AD303" s="42">
        <f>MAX((V303-U303),0)/5+V303/gfcf_lifespan!E$4</f>
        <v>329.93333333333334</v>
      </c>
      <c r="AE303" s="42">
        <f>MAX((W303-V303),0)/5+W303/gfcf_lifespan!F$4</f>
        <v>47.133333333333333</v>
      </c>
      <c r="AF303" s="42">
        <f>MAX((X303-W303),0)/5+X303/gfcf_lifespan!G$4</f>
        <v>47.133333333333333</v>
      </c>
      <c r="AG303" s="42">
        <f>MAX((Y303-X303),0)/5+Y303/gfcf_lifespan!H$4</f>
        <v>47.133333333333333</v>
      </c>
      <c r="AH303" s="42">
        <f>MAX((Z303-Y303),0)/5+Z303/gfcf_lifespan!I$4</f>
        <v>47.133333333333333</v>
      </c>
      <c r="AI303" s="42">
        <f>MAX((AA303-Z303),0)/5+AA303/gfcf_lifespan!J$4</f>
        <v>47.133333333333333</v>
      </c>
    </row>
    <row r="304" spans="1:35" ht="15" customHeight="1" x14ac:dyDescent="0.25">
      <c r="A304" s="9" t="s">
        <v>3</v>
      </c>
      <c r="B304" s="9" t="s">
        <v>35</v>
      </c>
      <c r="C304" s="9" t="s">
        <v>36</v>
      </c>
      <c r="D304" s="42">
        <f>euref_generation_EXIOBASE!D258</f>
        <v>16112.024983201658</v>
      </c>
      <c r="E304" s="42">
        <f>euref_generation_EXIOBASE!E258</f>
        <v>16724.204202063371</v>
      </c>
      <c r="F304" s="42">
        <f>euref_generation_EXIOBASE!F258</f>
        <v>16777.627177213242</v>
      </c>
      <c r="G304" s="42">
        <f>euref_generation_EXIOBASE!G258</f>
        <v>16778.135892128746</v>
      </c>
      <c r="H304" s="42">
        <f>euref_generation_EXIOBASE!H258</f>
        <v>16796.025486515584</v>
      </c>
      <c r="I304" s="42">
        <f>euref_generation_EXIOBASE!I258</f>
        <v>16972.157266955033</v>
      </c>
      <c r="J304" s="42">
        <f>euref_generation_EXIOBASE!J258</f>
        <v>16962.317743024283</v>
      </c>
      <c r="K304" s="42">
        <f>euref_generation_EXIOBASE!K258</f>
        <v>17015.297569931561</v>
      </c>
      <c r="L304" s="42">
        <f>xdet2015_el!A304</f>
        <v>447.60075056255602</v>
      </c>
      <c r="M304" s="42">
        <f t="shared" si="47"/>
        <v>464.60741968868922</v>
      </c>
      <c r="N304" s="42">
        <f t="shared" si="48"/>
        <v>466.09153877361473</v>
      </c>
      <c r="O304" s="42">
        <f t="shared" si="49"/>
        <v>466.10567114854831</v>
      </c>
      <c r="P304" s="42">
        <f t="shared" si="50"/>
        <v>466.60265373659405</v>
      </c>
      <c r="Q304" s="42">
        <f t="shared" si="51"/>
        <v>471.4956896650271</v>
      </c>
      <c r="R304" s="42">
        <f t="shared" si="52"/>
        <v>471.22234237930888</v>
      </c>
      <c r="S304" s="42">
        <f t="shared" si="53"/>
        <v>472.69415056686421</v>
      </c>
      <c r="T304" s="42">
        <f>euref_capacity_EXIOBASE!D258</f>
        <v>6644.9630638483322</v>
      </c>
      <c r="U304" s="42">
        <f>euref_capacity_EXIOBASE!E258</f>
        <v>6644.9630638483322</v>
      </c>
      <c r="V304" s="42">
        <f>euref_capacity_EXIOBASE!F258</f>
        <v>6644.9630638483322</v>
      </c>
      <c r="W304" s="42">
        <f>euref_capacity_EXIOBASE!G258</f>
        <v>6644.9630638483322</v>
      </c>
      <c r="X304" s="42">
        <f>euref_capacity_EXIOBASE!H258</f>
        <v>6644.9630638483322</v>
      </c>
      <c r="Y304" s="42">
        <f>euref_capacity_EXIOBASE!I258</f>
        <v>6685.6367943823388</v>
      </c>
      <c r="Z304" s="42">
        <f>euref_capacity_EXIOBASE!J258</f>
        <v>6685.6367943823388</v>
      </c>
      <c r="AA304" s="42">
        <f>euref_capacity_EXIOBASE!K258</f>
        <v>6685.6367943823388</v>
      </c>
      <c r="AB304" s="42">
        <f>capacity!T304+T304/gfcf_lifespan!C$5</f>
        <v>227.7493843974722</v>
      </c>
      <c r="AC304" s="42">
        <f>MAX((U304-T304),0)/5+U304/gfcf_lifespan!D$5</f>
        <v>110.7493843974722</v>
      </c>
      <c r="AD304" s="42">
        <f>MAX((V304-U304),0)/5+V304/gfcf_lifespan!E$5</f>
        <v>110.7493843974722</v>
      </c>
      <c r="AE304" s="42">
        <f>MAX((W304-V304),0)/5+W304/gfcf_lifespan!F$5</f>
        <v>110.7493843974722</v>
      </c>
      <c r="AF304" s="42">
        <f>MAX((X304-W304),0)/5+X304/gfcf_lifespan!G$5</f>
        <v>110.7493843974722</v>
      </c>
      <c r="AG304" s="42">
        <f>MAX((Y304-X304),0)/5+Y304/gfcf_lifespan!H$5</f>
        <v>119.56202601317364</v>
      </c>
      <c r="AH304" s="42">
        <f>MAX((Z304-Y304),0)/5+Z304/gfcf_lifespan!I$5</f>
        <v>111.42727990637232</v>
      </c>
      <c r="AI304" s="42">
        <f>MAX((AA304-Z304),0)/5+AA304/gfcf_lifespan!J$5</f>
        <v>111.42727990637232</v>
      </c>
    </row>
    <row r="305" spans="1:35" ht="15" customHeight="1" x14ac:dyDescent="0.25">
      <c r="A305" s="9" t="s">
        <v>3</v>
      </c>
      <c r="B305" s="9" t="s">
        <v>79</v>
      </c>
      <c r="C305" s="9" t="s">
        <v>83</v>
      </c>
      <c r="D305" s="42">
        <f>euref_generation_EXIOBASE!D259*generation!$L305/(generation!$L$305+generation!$L$306)</f>
        <v>6473.2141091021949</v>
      </c>
      <c r="E305" s="42">
        <f>euref_generation_EXIOBASE!E259*generation!$L305/(generation!$L$305+generation!$L$306)</f>
        <v>6511.5501081199836</v>
      </c>
      <c r="F305" s="42">
        <f>euref_generation_EXIOBASE!F259*generation!$L305/(generation!$L$305+generation!$L$306)</f>
        <v>10579.324300204229</v>
      </c>
      <c r="G305" s="42">
        <f>euref_generation_EXIOBASE!G259*generation!$L305/(generation!$L$305+generation!$L$306)</f>
        <v>13286.71934834449</v>
      </c>
      <c r="H305" s="42">
        <f>euref_generation_EXIOBASE!H259*generation!$L305/(generation!$L$305+generation!$L$306)</f>
        <v>13859.359419951714</v>
      </c>
      <c r="I305" s="42">
        <f>euref_generation_EXIOBASE!I259*generation!$L305/(generation!$L$305+generation!$L$306)</f>
        <v>14478.049945964091</v>
      </c>
      <c r="J305" s="42">
        <f>euref_generation_EXIOBASE!J259*generation!$L305/(generation!$L$305+generation!$L$306)</f>
        <v>15532.481495547909</v>
      </c>
      <c r="K305" s="42">
        <f>euref_generation_EXIOBASE!K259*generation!$L305/(generation!$L$305+generation!$L$306)</f>
        <v>16428.031039661684</v>
      </c>
      <c r="L305" s="42">
        <f>xdet2015_el!A305</f>
        <v>33.331533400885299</v>
      </c>
      <c r="M305" s="42">
        <f t="shared" si="47"/>
        <v>33.528931109377744</v>
      </c>
      <c r="N305" s="42">
        <f t="shared" si="48"/>
        <v>54.47449988950887</v>
      </c>
      <c r="O305" s="42">
        <f t="shared" si="49"/>
        <v>68.415275979332151</v>
      </c>
      <c r="P305" s="42">
        <f t="shared" si="50"/>
        <v>71.363884097611859</v>
      </c>
      <c r="Q305" s="42">
        <f t="shared" si="51"/>
        <v>74.54961279204754</v>
      </c>
      <c r="R305" s="42">
        <f t="shared" si="52"/>
        <v>79.979036231708008</v>
      </c>
      <c r="S305" s="42">
        <f t="shared" si="53"/>
        <v>84.590352810871195</v>
      </c>
      <c r="T305" s="42">
        <f>euref_capacity_EXIOBASE!D259*capacity!$L305/(capacity!$L$305+capacity!$L$306)</f>
        <v>2975.8999999999992</v>
      </c>
      <c r="U305" s="42">
        <f>euref_capacity_EXIOBASE!E259*capacity!$L305/(capacity!$L$305+capacity!$L$306)</f>
        <v>2988.7854276054809</v>
      </c>
      <c r="V305" s="42">
        <f>euref_capacity_EXIOBASE!F259*capacity!$L305/(capacity!$L$305+capacity!$L$306)</f>
        <v>4831.88</v>
      </c>
      <c r="W305" s="42">
        <f>euref_capacity_EXIOBASE!G259*capacity!$L305/(capacity!$L$305+capacity!$L$306)</f>
        <v>6017.4864576035679</v>
      </c>
      <c r="X305" s="42">
        <f>euref_capacity_EXIOBASE!H259*capacity!$L305/(capacity!$L$305+capacity!$L$306)</f>
        <v>6264.068345101462</v>
      </c>
      <c r="Y305" s="42">
        <f>euref_capacity_EXIOBASE!I259*capacity!$L305/(capacity!$L$305+capacity!$L$306)</f>
        <v>6498.4341424011809</v>
      </c>
      <c r="Z305" s="42">
        <f>euref_capacity_EXIOBASE!J259*capacity!$L305/(capacity!$L$305+capacity!$L$306)</f>
        <v>6802.7847513608804</v>
      </c>
      <c r="AA305" s="42">
        <f>euref_capacity_EXIOBASE!K259*capacity!$L305/(capacity!$L$305+capacity!$L$306)</f>
        <v>7449.5099204220314</v>
      </c>
      <c r="AB305" s="42">
        <f>capacity!T305+T305/gfcf_lifespan!C$6</f>
        <v>148.79499999999996</v>
      </c>
      <c r="AC305" s="42">
        <f>MAX((U305-T305),0)/5+U305/gfcf_lifespan!D$6</f>
        <v>138.43096859407274</v>
      </c>
      <c r="AD305" s="42">
        <f>MAX((V305-U305),0)/5+V305/gfcf_lifespan!E$6</f>
        <v>574.23082937252082</v>
      </c>
      <c r="AE305" s="42">
        <f>MAX((W305-V305),0)/5+W305/gfcf_lifespan!F$6</f>
        <v>477.82074982485631</v>
      </c>
      <c r="AF305" s="42">
        <f>MAX((X305-W305),0)/5+X305/gfcf_lifespan!G$6</f>
        <v>299.87911130363727</v>
      </c>
      <c r="AG305" s="42">
        <f>MAX((Y305-X305),0)/5+Y305/gfcf_lifespan!H$6</f>
        <v>306.810525155991</v>
      </c>
      <c r="AH305" s="42">
        <f>MAX((Z305-Y305),0)/5+Z305/gfcf_lifespan!I$6</f>
        <v>332.9815118463751</v>
      </c>
      <c r="AI305" s="42">
        <f>MAX((AA305-Z305),0)/5+AA305/gfcf_lifespan!J$6</f>
        <v>427.32543062911145</v>
      </c>
    </row>
    <row r="306" spans="1:35" ht="15" customHeight="1" x14ac:dyDescent="0.25">
      <c r="A306" s="9" t="s">
        <v>3</v>
      </c>
      <c r="B306" s="9" t="s">
        <v>78</v>
      </c>
      <c r="C306" s="9" t="s">
        <v>84</v>
      </c>
      <c r="D306" s="42">
        <f>euref_generation_EXIOBASE!D259*generation!$L306/(generation!$L$305+generation!$L$306)</f>
        <v>0</v>
      </c>
      <c r="E306" s="42">
        <f>euref_generation_EXIOBASE!E259*generation!$L306/(generation!$L$305+generation!$L$306)</f>
        <v>0</v>
      </c>
      <c r="F306" s="42">
        <f>euref_generation_EXIOBASE!F259*generation!$L306/(generation!$L$305+generation!$L$306)</f>
        <v>0</v>
      </c>
      <c r="G306" s="42">
        <f>euref_generation_EXIOBASE!G259*generation!$L306/(generation!$L$305+generation!$L$306)</f>
        <v>0</v>
      </c>
      <c r="H306" s="42">
        <f>euref_generation_EXIOBASE!H259*generation!$L306/(generation!$L$305+generation!$L$306)</f>
        <v>0</v>
      </c>
      <c r="I306" s="42">
        <f>euref_generation_EXIOBASE!I259*generation!$L306/(generation!$L$305+generation!$L$306)</f>
        <v>0</v>
      </c>
      <c r="J306" s="42">
        <f>euref_generation_EXIOBASE!J259*generation!$L306/(generation!$L$305+generation!$L$306)</f>
        <v>0</v>
      </c>
      <c r="K306" s="42">
        <f>euref_generation_EXIOBASE!K259*generation!$L306/(generation!$L$305+generation!$L$306)</f>
        <v>0</v>
      </c>
      <c r="L306" s="42">
        <f>xdet2015_el!A306</f>
        <v>0</v>
      </c>
      <c r="M306" s="42">
        <f t="shared" si="47"/>
        <v>0</v>
      </c>
      <c r="N306" s="42">
        <f t="shared" si="48"/>
        <v>0</v>
      </c>
      <c r="O306" s="42">
        <f t="shared" si="49"/>
        <v>0</v>
      </c>
      <c r="P306" s="42">
        <f t="shared" si="50"/>
        <v>0</v>
      </c>
      <c r="Q306" s="42">
        <f t="shared" si="51"/>
        <v>0</v>
      </c>
      <c r="R306" s="42">
        <f t="shared" si="52"/>
        <v>0</v>
      </c>
      <c r="S306" s="42">
        <f t="shared" si="53"/>
        <v>0</v>
      </c>
      <c r="T306" s="42">
        <f>euref_capacity_EXIOBASE!D259*capacity!$L306/(capacity!$L$305+capacity!$L$306)</f>
        <v>0</v>
      </c>
      <c r="U306" s="42">
        <f>euref_capacity_EXIOBASE!E259*capacity!$L306/(capacity!$L$305+capacity!$L$306)</f>
        <v>0</v>
      </c>
      <c r="V306" s="42">
        <f>euref_capacity_EXIOBASE!F259*capacity!$L306/(capacity!$L$305+capacity!$L$306)</f>
        <v>0</v>
      </c>
      <c r="W306" s="42">
        <f>euref_capacity_EXIOBASE!G259*capacity!$L306/(capacity!$L$305+capacity!$L$306)</f>
        <v>0</v>
      </c>
      <c r="X306" s="42">
        <f>euref_capacity_EXIOBASE!H259*capacity!$L306/(capacity!$L$305+capacity!$L$306)</f>
        <v>0</v>
      </c>
      <c r="Y306" s="42">
        <f>euref_capacity_EXIOBASE!I259*capacity!$L306/(capacity!$L$305+capacity!$L$306)</f>
        <v>0</v>
      </c>
      <c r="Z306" s="42">
        <f>euref_capacity_EXIOBASE!J259*capacity!$L306/(capacity!$L$305+capacity!$L$306)</f>
        <v>0</v>
      </c>
      <c r="AA306" s="42">
        <f>euref_capacity_EXIOBASE!K259*capacity!$L306/(capacity!$L$305+capacity!$L$306)</f>
        <v>0</v>
      </c>
      <c r="AB306" s="42">
        <f>capacity!T306+T306/gfcf_lifespan!C$7</f>
        <v>0</v>
      </c>
      <c r="AC306" s="42">
        <f>MAX((U306-T306),0)/5+U306/gfcf_lifespan!D$7</f>
        <v>0</v>
      </c>
      <c r="AD306" s="42">
        <f>MAX((V306-U306),0)/5+V306/gfcf_lifespan!E$7</f>
        <v>0</v>
      </c>
      <c r="AE306" s="42">
        <f>MAX((W306-V306),0)/5+W306/gfcf_lifespan!F$7</f>
        <v>0</v>
      </c>
      <c r="AF306" s="42">
        <f>MAX((X306-W306),0)/5+X306/gfcf_lifespan!G$7</f>
        <v>0</v>
      </c>
      <c r="AG306" s="42">
        <f>MAX((Y306-X306),0)/5+Y306/gfcf_lifespan!H$7</f>
        <v>0</v>
      </c>
      <c r="AH306" s="42">
        <f>MAX((Z306-Y306),0)/5+Z306/gfcf_lifespan!I$7</f>
        <v>0</v>
      </c>
      <c r="AI306" s="42">
        <f>MAX((AA306-Z306),0)/5+AA306/gfcf_lifespan!J$7</f>
        <v>0</v>
      </c>
    </row>
    <row r="307" spans="1:35" ht="15" customHeight="1" x14ac:dyDescent="0.25">
      <c r="A307" s="9" t="s">
        <v>3</v>
      </c>
      <c r="B307" s="9" t="s">
        <v>37</v>
      </c>
      <c r="C307" s="9" t="s">
        <v>38</v>
      </c>
      <c r="D307" s="42">
        <f>euref_generation_EXIOBASE!D260</f>
        <v>625.26302549648608</v>
      </c>
      <c r="E307" s="42">
        <f>euref_generation_EXIOBASE!E260</f>
        <v>405.00757149709528</v>
      </c>
      <c r="F307" s="42">
        <f>euref_generation_EXIOBASE!F260</f>
        <v>238.26246612634577</v>
      </c>
      <c r="G307" s="42">
        <f>euref_generation_EXIOBASE!G260</f>
        <v>226.38260577340037</v>
      </c>
      <c r="H307" s="42">
        <f>euref_generation_EXIOBASE!H260</f>
        <v>216.3833997236768</v>
      </c>
      <c r="I307" s="42">
        <f>euref_generation_EXIOBASE!I260</f>
        <v>231.46047298214256</v>
      </c>
      <c r="J307" s="42">
        <f>euref_generation_EXIOBASE!J260</f>
        <v>231.46047298214256</v>
      </c>
      <c r="K307" s="42">
        <f>euref_generation_EXIOBASE!K260</f>
        <v>217.49923569929277</v>
      </c>
      <c r="L307" s="42">
        <f>xdet2015_el!A307</f>
        <v>74.210093052693495</v>
      </c>
      <c r="M307" s="42">
        <f t="shared" si="47"/>
        <v>48.068809992369786</v>
      </c>
      <c r="N307" s="42">
        <f t="shared" si="48"/>
        <v>28.278466919038571</v>
      </c>
      <c r="O307" s="42">
        <f t="shared" si="49"/>
        <v>26.868491426652707</v>
      </c>
      <c r="P307" s="42">
        <f t="shared" si="50"/>
        <v>25.681723648702256</v>
      </c>
      <c r="Q307" s="42">
        <f t="shared" si="51"/>
        <v>27.471164194278398</v>
      </c>
      <c r="R307" s="42">
        <f t="shared" si="52"/>
        <v>27.471164194278398</v>
      </c>
      <c r="S307" s="42">
        <f t="shared" si="53"/>
        <v>25.814157981463659</v>
      </c>
      <c r="T307" s="42">
        <f>euref_capacity_EXIOBASE!D260</f>
        <v>1359.9014</v>
      </c>
      <c r="U307" s="42">
        <f>euref_capacity_EXIOBASE!E260</f>
        <v>1131.6779999999999</v>
      </c>
      <c r="V307" s="42">
        <f>euref_capacity_EXIOBASE!F260</f>
        <v>770.678</v>
      </c>
      <c r="W307" s="42">
        <f>euref_capacity_EXIOBASE!G260</f>
        <v>675.678</v>
      </c>
      <c r="X307" s="42">
        <f>euref_capacity_EXIOBASE!H260</f>
        <v>119.49123969996511</v>
      </c>
      <c r="Y307" s="42">
        <f>euref_capacity_EXIOBASE!I260</f>
        <v>119.49123969996511</v>
      </c>
      <c r="Z307" s="42">
        <f>euref_capacity_EXIOBASE!J260</f>
        <v>119.39623969996512</v>
      </c>
      <c r="AA307" s="42">
        <f>euref_capacity_EXIOBASE!K260</f>
        <v>114.95000000000002</v>
      </c>
      <c r="AB307" s="42">
        <f>capacity!T307+T307/gfcf_lifespan!C$8</f>
        <v>38.854325714285714</v>
      </c>
      <c r="AC307" s="42">
        <f>MAX((U307-T307),0)/5+U307/gfcf_lifespan!D$8</f>
        <v>32.333657142857142</v>
      </c>
      <c r="AD307" s="42">
        <f>MAX((V307-U307),0)/5+V307/gfcf_lifespan!E$8</f>
        <v>22.019371428571429</v>
      </c>
      <c r="AE307" s="42">
        <f>MAX((W307-V307),0)/5+W307/gfcf_lifespan!F$8</f>
        <v>19.305085714285713</v>
      </c>
      <c r="AF307" s="42">
        <f>MAX((X307-W307),0)/5+X307/gfcf_lifespan!G$8</f>
        <v>3.4140354199990028</v>
      </c>
      <c r="AG307" s="42">
        <f>MAX((Y307-X307),0)/5+Y307/gfcf_lifespan!H$8</f>
        <v>3.4140354199990028</v>
      </c>
      <c r="AH307" s="42">
        <f>MAX((Z307-Y307),0)/5+Z307/gfcf_lifespan!I$8</f>
        <v>3.4113211342847176</v>
      </c>
      <c r="AI307" s="42">
        <f>MAX((AA307-Z307),0)/5+AA307/gfcf_lifespan!J$8</f>
        <v>3.2842857142857147</v>
      </c>
    </row>
    <row r="308" spans="1:35" ht="15" customHeight="1" x14ac:dyDescent="0.25">
      <c r="A308" s="9" t="s">
        <v>3</v>
      </c>
      <c r="B308" s="9" t="s">
        <v>39</v>
      </c>
      <c r="C308" s="9" t="s">
        <v>40</v>
      </c>
      <c r="D308" s="42">
        <f>euref_generation_EXIOBASE!D261</f>
        <v>522.12586232613785</v>
      </c>
      <c r="E308" s="42">
        <f>euref_generation_EXIOBASE!E261</f>
        <v>762.81097558982674</v>
      </c>
      <c r="F308" s="42">
        <f>euref_generation_EXIOBASE!F261</f>
        <v>854.41976431776641</v>
      </c>
      <c r="G308" s="42">
        <f>euref_generation_EXIOBASE!G261</f>
        <v>1154.927409198144</v>
      </c>
      <c r="H308" s="42">
        <f>euref_generation_EXIOBASE!H261</f>
        <v>1959.5963507154961</v>
      </c>
      <c r="I308" s="42">
        <f>euref_generation_EXIOBASE!I261</f>
        <v>3001.2292334126296</v>
      </c>
      <c r="J308" s="42">
        <f>euref_generation_EXIOBASE!J261</f>
        <v>3960.5812703723623</v>
      </c>
      <c r="K308" s="42">
        <f>euref_generation_EXIOBASE!K261</f>
        <v>3841.2672130382343</v>
      </c>
      <c r="L308" s="42">
        <f>xdet2015_el!A308</f>
        <v>45.724240074797201</v>
      </c>
      <c r="M308" s="42">
        <f t="shared" si="47"/>
        <v>66.801809096698051</v>
      </c>
      <c r="N308" s="42">
        <f t="shared" si="48"/>
        <v>74.824285191056418</v>
      </c>
      <c r="O308" s="42">
        <f t="shared" si="49"/>
        <v>101.14070559897618</v>
      </c>
      <c r="P308" s="42">
        <f t="shared" si="50"/>
        <v>171.6081513193536</v>
      </c>
      <c r="Q308" s="42">
        <f t="shared" si="51"/>
        <v>262.82729106098316</v>
      </c>
      <c r="R308" s="42">
        <f t="shared" si="52"/>
        <v>346.84083265948863</v>
      </c>
      <c r="S308" s="42">
        <f t="shared" si="53"/>
        <v>336.39211713802678</v>
      </c>
      <c r="T308" s="42">
        <f>euref_capacity_EXIOBASE!D261</f>
        <v>95.899979999999999</v>
      </c>
      <c r="U308" s="42">
        <f>euref_capacity_EXIOBASE!E261</f>
        <v>139.37033202856753</v>
      </c>
      <c r="V308" s="42">
        <f>euref_capacity_EXIOBASE!F261</f>
        <v>150.20273735482814</v>
      </c>
      <c r="W308" s="42">
        <f>euref_capacity_EXIOBASE!G261</f>
        <v>156.98165925531009</v>
      </c>
      <c r="X308" s="42">
        <f>euref_capacity_EXIOBASE!H261</f>
        <v>169.15067943954193</v>
      </c>
      <c r="Y308" s="42">
        <f>euref_capacity_EXIOBASE!I261</f>
        <v>252.22977462882457</v>
      </c>
      <c r="Z308" s="42">
        <f>euref_capacity_EXIOBASE!J261</f>
        <v>312.98740987643436</v>
      </c>
      <c r="AA308" s="42">
        <f>euref_capacity_EXIOBASE!K261</f>
        <v>305.64821519928836</v>
      </c>
      <c r="AB308" s="42">
        <f>capacity!T308+T308/gfcf_lifespan!C$9</f>
        <v>27.8359992</v>
      </c>
      <c r="AC308" s="42">
        <f>MAX((U308-T308),0)/5+U308/gfcf_lifespan!D$9</f>
        <v>14.268883686856208</v>
      </c>
      <c r="AD308" s="42">
        <f>MAX((V308-U308),0)/5+V308/gfcf_lifespan!E$9</f>
        <v>8.1745905594452477</v>
      </c>
      <c r="AE308" s="42">
        <f>MAX((W308-V308),0)/5+W308/gfcf_lifespan!F$9</f>
        <v>7.6350507503087925</v>
      </c>
      <c r="AF308" s="42">
        <f>MAX((X308-W308),0)/5+X308/gfcf_lifespan!G$9</f>
        <v>9.1998312144280447</v>
      </c>
      <c r="AG308" s="42">
        <f>MAX((Y308-X308),0)/5+Y308/gfcf_lifespan!H$9</f>
        <v>26.705010023009514</v>
      </c>
      <c r="AH308" s="42">
        <f>MAX((Z308-Y308),0)/5+Z308/gfcf_lifespan!I$9</f>
        <v>24.67102344457933</v>
      </c>
      <c r="AI308" s="42">
        <f>MAX((AA308-Z308),0)/5+AA308/gfcf_lifespan!J$9</f>
        <v>12.225928607971534</v>
      </c>
    </row>
    <row r="309" spans="1:35" ht="15" customHeight="1" x14ac:dyDescent="0.25">
      <c r="A309" s="9" t="s">
        <v>3</v>
      </c>
      <c r="B309" s="9" t="s">
        <v>80</v>
      </c>
      <c r="C309" s="9" t="s">
        <v>85</v>
      </c>
      <c r="D309" s="42">
        <f>euref_generation_EXIOBASE!D262*generation!$L309/(generation!$L$309+generation!$L$310)</f>
        <v>1890.6675283001916</v>
      </c>
      <c r="E309" s="42">
        <f>euref_generation_EXIOBASE!E262*generation!$L309/(generation!$L$309+generation!$L$310)</f>
        <v>1950.491230924192</v>
      </c>
      <c r="F309" s="42">
        <f>euref_generation_EXIOBASE!F262*generation!$L309/(generation!$L$309+generation!$L$310)</f>
        <v>1950.491230924192</v>
      </c>
      <c r="G309" s="42">
        <f>euref_generation_EXIOBASE!G262*generation!$L309/(generation!$L$309+generation!$L$310)</f>
        <v>2770.2824489411041</v>
      </c>
      <c r="H309" s="42">
        <f>euref_generation_EXIOBASE!H262*generation!$L309/(generation!$L$309+generation!$L$310)</f>
        <v>2894.6786599987158</v>
      </c>
      <c r="I309" s="42">
        <f>euref_generation_EXIOBASE!I262*generation!$L309/(generation!$L$309+generation!$L$310)</f>
        <v>3047.5106499868275</v>
      </c>
      <c r="J309" s="42">
        <f>euref_generation_EXIOBASE!J262*generation!$L309/(generation!$L$309+generation!$L$310)</f>
        <v>5562.2649517286809</v>
      </c>
      <c r="K309" s="42">
        <f>euref_generation_EXIOBASE!K262*generation!$L309/(generation!$L$309+generation!$L$310)</f>
        <v>5657.2344011967907</v>
      </c>
      <c r="L309" s="42">
        <f>xdet2015_el!A309</f>
        <v>0.60449915167244594</v>
      </c>
      <c r="M309" s="42">
        <f t="shared" si="47"/>
        <v>0.62362645826908791</v>
      </c>
      <c r="N309" s="42">
        <f t="shared" si="48"/>
        <v>0.62362645826908791</v>
      </c>
      <c r="O309" s="42">
        <f t="shared" si="49"/>
        <v>0.88573657991764743</v>
      </c>
      <c r="P309" s="42">
        <f t="shared" si="50"/>
        <v>0.92550951880299392</v>
      </c>
      <c r="Q309" s="42">
        <f t="shared" si="51"/>
        <v>0.97437416946914557</v>
      </c>
      <c r="R309" s="42">
        <f t="shared" si="52"/>
        <v>1.7784112724040513</v>
      </c>
      <c r="S309" s="42">
        <f t="shared" si="53"/>
        <v>1.808775654707631</v>
      </c>
      <c r="T309" s="42">
        <f>euref_capacity_EXIOBASE!D262*capacity!$L309/(capacity!$L$309+capacity!$L$310)</f>
        <v>1791.7090000000001</v>
      </c>
      <c r="U309" s="42">
        <f>euref_capacity_EXIOBASE!E262*capacity!$L309/(capacity!$L$309+capacity!$L$310)</f>
        <v>1823.5336574652583</v>
      </c>
      <c r="V309" s="42">
        <f>euref_capacity_EXIOBASE!F262*capacity!$L309/(capacity!$L$309+capacity!$L$310)</f>
        <v>1823.5336574652583</v>
      </c>
      <c r="W309" s="42">
        <f>euref_capacity_EXIOBASE!G262*capacity!$L309/(capacity!$L$309+capacity!$L$310)</f>
        <v>2222.5336574652583</v>
      </c>
      <c r="X309" s="42">
        <f>euref_capacity_EXIOBASE!H262*capacity!$L309/(capacity!$L$309+capacity!$L$310)</f>
        <v>2304.5336574652579</v>
      </c>
      <c r="Y309" s="42">
        <f>euref_capacity_EXIOBASE!I262*capacity!$L309/(capacity!$L$309+capacity!$L$310)</f>
        <v>2374.5336574652583</v>
      </c>
      <c r="Z309" s="42">
        <f>euref_capacity_EXIOBASE!J262*capacity!$L309/(capacity!$L$309+capacity!$L$310)</f>
        <v>4074.6296989598832</v>
      </c>
      <c r="AA309" s="42">
        <f>euref_capacity_EXIOBASE!K262*capacity!$L309/(capacity!$L$309+capacity!$L$310)</f>
        <v>4142.6296989598832</v>
      </c>
      <c r="AB309" s="42">
        <f>capacity!T309+T309/gfcf_lifespan!C$10</f>
        <v>104.66836000000001</v>
      </c>
      <c r="AC309" s="42">
        <f>MAX((U309-T309),0)/5+U309/gfcf_lifespan!D$10</f>
        <v>79.306277791661984</v>
      </c>
      <c r="AD309" s="42">
        <f>MAX((V309-U309),0)/5+V309/gfcf_lifespan!E$10</f>
        <v>72.941346298610327</v>
      </c>
      <c r="AE309" s="42">
        <f>MAX((W309-V309),0)/5+W309/gfcf_lifespan!F$10</f>
        <v>168.70134629861033</v>
      </c>
      <c r="AF309" s="42">
        <f>MAX((X309-W309),0)/5+X309/gfcf_lifespan!G$10</f>
        <v>108.58134629861023</v>
      </c>
      <c r="AG309" s="42">
        <f>MAX((Y309-X309),0)/5+Y309/gfcf_lifespan!H$10</f>
        <v>108.98134629861042</v>
      </c>
      <c r="AH309" s="42">
        <f>MAX((Z309-Y309),0)/5+Z309/gfcf_lifespan!I$10</f>
        <v>503.00439625732031</v>
      </c>
      <c r="AI309" s="42">
        <f>MAX((AA309-Z309),0)/5+AA309/gfcf_lifespan!J$10</f>
        <v>179.30518795839532</v>
      </c>
    </row>
    <row r="310" spans="1:35" ht="15" customHeight="1" x14ac:dyDescent="0.25">
      <c r="A310" s="9" t="s">
        <v>3</v>
      </c>
      <c r="B310" s="9" t="s">
        <v>81</v>
      </c>
      <c r="C310" s="9" t="s">
        <v>86</v>
      </c>
      <c r="D310" s="42">
        <f>euref_generation_EXIOBASE!D262*generation!$L310/(generation!$L$309+generation!$L$310)</f>
        <v>0</v>
      </c>
      <c r="E310" s="42">
        <f>euref_generation_EXIOBASE!E262*generation!$L310/(generation!$L$309+generation!$L$310)</f>
        <v>0</v>
      </c>
      <c r="F310" s="42">
        <f>euref_generation_EXIOBASE!F262*generation!$L310/(generation!$L$309+generation!$L$310)</f>
        <v>0</v>
      </c>
      <c r="G310" s="42">
        <f>euref_generation_EXIOBASE!G262*generation!$L310/(generation!$L$309+generation!$L$310)</f>
        <v>0</v>
      </c>
      <c r="H310" s="42">
        <f>euref_generation_EXIOBASE!H262*generation!$L310/(generation!$L$309+generation!$L$310)</f>
        <v>0</v>
      </c>
      <c r="I310" s="42">
        <f>euref_generation_EXIOBASE!I262*generation!$L310/(generation!$L$309+generation!$L$310)</f>
        <v>0</v>
      </c>
      <c r="J310" s="42">
        <f>euref_generation_EXIOBASE!J262*generation!$L310/(generation!$L$309+generation!$L$310)</f>
        <v>0</v>
      </c>
      <c r="K310" s="42">
        <f>euref_generation_EXIOBASE!K262*generation!$L310/(generation!$L$309+generation!$L$310)</f>
        <v>0</v>
      </c>
      <c r="L310" s="42">
        <f>xdet2015_el!A310</f>
        <v>0</v>
      </c>
      <c r="M310" s="42">
        <f t="shared" si="47"/>
        <v>0</v>
      </c>
      <c r="N310" s="42">
        <f t="shared" si="48"/>
        <v>0</v>
      </c>
      <c r="O310" s="42">
        <f t="shared" si="49"/>
        <v>0</v>
      </c>
      <c r="P310" s="42">
        <f t="shared" si="50"/>
        <v>0</v>
      </c>
      <c r="Q310" s="42">
        <f t="shared" si="51"/>
        <v>0</v>
      </c>
      <c r="R310" s="42">
        <f t="shared" si="52"/>
        <v>0</v>
      </c>
      <c r="S310" s="42">
        <f t="shared" si="53"/>
        <v>0</v>
      </c>
      <c r="T310" s="42">
        <f>euref_capacity_EXIOBASE!D262*capacity!$L310/(capacity!$L$309+capacity!$L$310)</f>
        <v>0</v>
      </c>
      <c r="U310" s="42">
        <f>euref_capacity_EXIOBASE!E262*capacity!$L310/(capacity!$L$309+capacity!$L$310)</f>
        <v>0</v>
      </c>
      <c r="V310" s="42">
        <f>euref_capacity_EXIOBASE!F262*capacity!$L310/(capacity!$L$309+capacity!$L$310)</f>
        <v>0</v>
      </c>
      <c r="W310" s="42">
        <f>euref_capacity_EXIOBASE!G262*capacity!$L310/(capacity!$L$309+capacity!$L$310)</f>
        <v>0</v>
      </c>
      <c r="X310" s="42">
        <f>euref_capacity_EXIOBASE!H262*capacity!$L310/(capacity!$L$309+capacity!$L$310)</f>
        <v>0</v>
      </c>
      <c r="Y310" s="42">
        <f>euref_capacity_EXIOBASE!I262*capacity!$L310/(capacity!$L$309+capacity!$L$310)</f>
        <v>0</v>
      </c>
      <c r="Z310" s="42">
        <f>euref_capacity_EXIOBASE!J262*capacity!$L310/(capacity!$L$309+capacity!$L$310)</f>
        <v>0</v>
      </c>
      <c r="AA310" s="42">
        <f>euref_capacity_EXIOBASE!K262*capacity!$L310/(capacity!$L$309+capacity!$L$310)</f>
        <v>0</v>
      </c>
      <c r="AB310" s="42">
        <f>capacity!T310+T310/gfcf_lifespan!C$11</f>
        <v>0</v>
      </c>
      <c r="AC310" s="42">
        <f>MAX((U310-T310),0)/5+U310/gfcf_lifespan!D$11</f>
        <v>0</v>
      </c>
      <c r="AD310" s="42">
        <f>MAX((V310-U310),0)/5+V310/gfcf_lifespan!E$11</f>
        <v>0</v>
      </c>
      <c r="AE310" s="42">
        <f>MAX((W310-V310),0)/5+W310/gfcf_lifespan!F$11</f>
        <v>0</v>
      </c>
      <c r="AF310" s="42">
        <f>MAX((X310-W310),0)/5+X310/gfcf_lifespan!G$11</f>
        <v>0</v>
      </c>
      <c r="AG310" s="42">
        <f>MAX((Y310-X310),0)/5+Y310/gfcf_lifespan!H$11</f>
        <v>0</v>
      </c>
      <c r="AH310" s="42">
        <f>MAX((Z310-Y310),0)/5+Z310/gfcf_lifespan!I$11</f>
        <v>0</v>
      </c>
      <c r="AI310" s="42">
        <f>MAX((AA310-Z310),0)/5+AA310/gfcf_lifespan!J$11</f>
        <v>0</v>
      </c>
    </row>
    <row r="311" spans="1:35" ht="15" customHeight="1" x14ac:dyDescent="0.25">
      <c r="A311" s="9" t="s">
        <v>3</v>
      </c>
      <c r="B311" s="9" t="s">
        <v>41</v>
      </c>
      <c r="C311" s="9" t="s">
        <v>42</v>
      </c>
      <c r="D311" s="42">
        <f>euref_generation_EXIOBASE!D263</f>
        <v>0</v>
      </c>
      <c r="E311" s="42">
        <f>euref_generation_EXIOBASE!E263</f>
        <v>0</v>
      </c>
      <c r="F311" s="42">
        <f>euref_generation_EXIOBASE!F263</f>
        <v>0</v>
      </c>
      <c r="G311" s="42">
        <f>euref_generation_EXIOBASE!G263</f>
        <v>0</v>
      </c>
      <c r="H311" s="42">
        <f>euref_generation_EXIOBASE!H263</f>
        <v>0</v>
      </c>
      <c r="I311" s="42">
        <f>euref_generation_EXIOBASE!I263</f>
        <v>0</v>
      </c>
      <c r="J311" s="42">
        <f>euref_generation_EXIOBASE!J263</f>
        <v>0</v>
      </c>
      <c r="K311" s="42">
        <f>euref_generation_EXIOBASE!K263</f>
        <v>0</v>
      </c>
      <c r="L311" s="42">
        <f>xdet2015_el!A311</f>
        <v>0</v>
      </c>
      <c r="M311" s="42">
        <f t="shared" si="47"/>
        <v>0</v>
      </c>
      <c r="N311" s="42">
        <f t="shared" si="48"/>
        <v>0</v>
      </c>
      <c r="O311" s="42">
        <f t="shared" si="49"/>
        <v>0</v>
      </c>
      <c r="P311" s="42">
        <f t="shared" si="50"/>
        <v>0</v>
      </c>
      <c r="Q311" s="42">
        <f t="shared" si="51"/>
        <v>0</v>
      </c>
      <c r="R311" s="42">
        <f t="shared" si="52"/>
        <v>0</v>
      </c>
      <c r="S311" s="42">
        <f t="shared" si="53"/>
        <v>0</v>
      </c>
      <c r="T311" s="42">
        <f>euref_capacity_EXIOBASE!D263</f>
        <v>0</v>
      </c>
      <c r="U311" s="42">
        <f>euref_capacity_EXIOBASE!E263</f>
        <v>0</v>
      </c>
      <c r="V311" s="42">
        <f>euref_capacity_EXIOBASE!F263</f>
        <v>0</v>
      </c>
      <c r="W311" s="42">
        <f>euref_capacity_EXIOBASE!G263</f>
        <v>0</v>
      </c>
      <c r="X311" s="42">
        <f>euref_capacity_EXIOBASE!H263</f>
        <v>0</v>
      </c>
      <c r="Y311" s="42">
        <f>euref_capacity_EXIOBASE!I263</f>
        <v>0</v>
      </c>
      <c r="Z311" s="42">
        <f>euref_capacity_EXIOBASE!J263</f>
        <v>0</v>
      </c>
      <c r="AA311" s="42">
        <f>euref_capacity_EXIOBASE!K263</f>
        <v>0</v>
      </c>
      <c r="AB311" s="42">
        <f>capacity!T311+T311/gfcf_lifespan!C$12</f>
        <v>0</v>
      </c>
      <c r="AC311" s="42">
        <f>MAX((U311-T311),0)/5+U311/gfcf_lifespan!D$12</f>
        <v>0</v>
      </c>
      <c r="AD311" s="42">
        <f>MAX((V311-U311),0)/5+V311/gfcf_lifespan!E$12</f>
        <v>0</v>
      </c>
      <c r="AE311" s="42">
        <f>MAX((W311-V311),0)/5+W311/gfcf_lifespan!F$12</f>
        <v>0</v>
      </c>
      <c r="AF311" s="42">
        <f>MAX((X311-W311),0)/5+X311/gfcf_lifespan!G$12</f>
        <v>0</v>
      </c>
      <c r="AG311" s="42">
        <f>MAX((Y311-X311),0)/5+Y311/gfcf_lifespan!H$12</f>
        <v>0</v>
      </c>
      <c r="AH311" s="42">
        <f>MAX((Z311-Y311),0)/5+Z311/gfcf_lifespan!I$12</f>
        <v>0</v>
      </c>
      <c r="AI311" s="42">
        <f>MAX((AA311-Z311),0)/5+AA311/gfcf_lifespan!J$12</f>
        <v>0</v>
      </c>
    </row>
    <row r="312" spans="1:35" ht="15" customHeight="1" x14ac:dyDescent="0.25">
      <c r="A312" s="9" t="s">
        <v>3</v>
      </c>
      <c r="B312" s="9" t="s">
        <v>43</v>
      </c>
      <c r="C312" s="9" t="s">
        <v>44</v>
      </c>
      <c r="D312" s="42">
        <f>euref_generation_EXIOBASE!D264</f>
        <v>0</v>
      </c>
      <c r="E312" s="42">
        <f>euref_generation_EXIOBASE!E264</f>
        <v>0</v>
      </c>
      <c r="F312" s="42">
        <f>euref_generation_EXIOBASE!F264</f>
        <v>0</v>
      </c>
      <c r="G312" s="42">
        <f>euref_generation_EXIOBASE!G264</f>
        <v>0</v>
      </c>
      <c r="H312" s="42">
        <f>euref_generation_EXIOBASE!H264</f>
        <v>0</v>
      </c>
      <c r="I312" s="42">
        <f>euref_generation_EXIOBASE!I264</f>
        <v>0</v>
      </c>
      <c r="J312" s="42">
        <f>euref_generation_EXIOBASE!J264</f>
        <v>0</v>
      </c>
      <c r="K312" s="42">
        <f>euref_generation_EXIOBASE!K264</f>
        <v>0</v>
      </c>
      <c r="L312" s="42">
        <f>xdet2015_el!A312</f>
        <v>0</v>
      </c>
      <c r="M312" s="42">
        <f t="shared" si="47"/>
        <v>0</v>
      </c>
      <c r="N312" s="42">
        <f t="shared" si="48"/>
        <v>0</v>
      </c>
      <c r="O312" s="42">
        <f t="shared" si="49"/>
        <v>0</v>
      </c>
      <c r="P312" s="42">
        <f t="shared" si="50"/>
        <v>0</v>
      </c>
      <c r="Q312" s="42">
        <f t="shared" si="51"/>
        <v>0</v>
      </c>
      <c r="R312" s="42">
        <f t="shared" si="52"/>
        <v>0</v>
      </c>
      <c r="S312" s="42">
        <f t="shared" si="53"/>
        <v>0</v>
      </c>
      <c r="T312" s="42">
        <f>euref_capacity_EXIOBASE!D264</f>
        <v>0</v>
      </c>
      <c r="U312" s="42">
        <f>euref_capacity_EXIOBASE!E264</f>
        <v>0</v>
      </c>
      <c r="V312" s="42">
        <f>euref_capacity_EXIOBASE!F264</f>
        <v>0</v>
      </c>
      <c r="W312" s="42">
        <f>euref_capacity_EXIOBASE!G264</f>
        <v>0</v>
      </c>
      <c r="X312" s="42">
        <f>euref_capacity_EXIOBASE!H264</f>
        <v>0</v>
      </c>
      <c r="Y312" s="42">
        <f>euref_capacity_EXIOBASE!I264</f>
        <v>0</v>
      </c>
      <c r="Z312" s="42">
        <f>euref_capacity_EXIOBASE!J264</f>
        <v>0</v>
      </c>
      <c r="AA312" s="42">
        <f>euref_capacity_EXIOBASE!K264</f>
        <v>0</v>
      </c>
      <c r="AB312" s="42">
        <f>capacity!T312+T312/gfcf_lifespan!C$13</f>
        <v>0</v>
      </c>
      <c r="AC312" s="42">
        <f>MAX((U312-T312),0)/5+U312/gfcf_lifespan!D$13</f>
        <v>0</v>
      </c>
      <c r="AD312" s="42">
        <f>MAX((V312-U312),0)/5+V312/gfcf_lifespan!E$13</f>
        <v>0</v>
      </c>
      <c r="AE312" s="42">
        <f>MAX((W312-V312),0)/5+W312/gfcf_lifespan!F$13</f>
        <v>0</v>
      </c>
      <c r="AF312" s="42">
        <f>MAX((X312-W312),0)/5+X312/gfcf_lifespan!G$13</f>
        <v>0</v>
      </c>
      <c r="AG312" s="42">
        <f>MAX((Y312-X312),0)/5+Y312/gfcf_lifespan!H$13</f>
        <v>0</v>
      </c>
      <c r="AH312" s="42">
        <f>MAX((Z312-Y312),0)/5+Z312/gfcf_lifespan!I$13</f>
        <v>0</v>
      </c>
      <c r="AI312" s="42">
        <f>MAX((AA312-Z312),0)/5+AA312/gfcf_lifespan!J$13</f>
        <v>0</v>
      </c>
    </row>
    <row r="313" spans="1:35" ht="15" customHeight="1" x14ac:dyDescent="0.25">
      <c r="A313" s="9" t="s">
        <v>3</v>
      </c>
      <c r="B313" s="9" t="s">
        <v>45</v>
      </c>
      <c r="C313" s="9" t="s">
        <v>46</v>
      </c>
      <c r="D313" s="42">
        <f>euref_generation_EXIOBASE!D265</f>
        <v>0</v>
      </c>
      <c r="E313" s="42">
        <f>euref_generation_EXIOBASE!E265</f>
        <v>0</v>
      </c>
      <c r="F313" s="42">
        <f>euref_generation_EXIOBASE!F265</f>
        <v>-2.2737367544323206E-13</v>
      </c>
      <c r="G313" s="42">
        <f>euref_generation_EXIOBASE!G265</f>
        <v>0</v>
      </c>
      <c r="H313" s="42">
        <f>euref_generation_EXIOBASE!H265</f>
        <v>0</v>
      </c>
      <c r="I313" s="42">
        <f>euref_generation_EXIOBASE!I265</f>
        <v>0</v>
      </c>
      <c r="J313" s="42">
        <f>euref_generation_EXIOBASE!J265</f>
        <v>0</v>
      </c>
      <c r="K313" s="42">
        <f>euref_generation_EXIOBASE!K265</f>
        <v>0</v>
      </c>
      <c r="L313" s="42">
        <f>xdet2015_el!A313</f>
        <v>0</v>
      </c>
      <c r="M313" s="42">
        <f t="shared" si="47"/>
        <v>0</v>
      </c>
      <c r="N313" s="42">
        <f t="shared" si="48"/>
        <v>0</v>
      </c>
      <c r="O313" s="42">
        <f t="shared" si="49"/>
        <v>0</v>
      </c>
      <c r="P313" s="42">
        <f t="shared" si="50"/>
        <v>0</v>
      </c>
      <c r="Q313" s="42">
        <f t="shared" si="51"/>
        <v>0</v>
      </c>
      <c r="R313" s="42">
        <f t="shared" si="52"/>
        <v>0</v>
      </c>
      <c r="S313" s="42">
        <f t="shared" si="53"/>
        <v>0</v>
      </c>
      <c r="T313" s="42">
        <f>euref_capacity_EXIOBASE!D265</f>
        <v>0</v>
      </c>
      <c r="U313" s="42">
        <f>euref_capacity_EXIOBASE!E265</f>
        <v>0</v>
      </c>
      <c r="V313" s="42">
        <f>euref_capacity_EXIOBASE!F265</f>
        <v>0</v>
      </c>
      <c r="W313" s="42">
        <f>euref_capacity_EXIOBASE!G265</f>
        <v>0</v>
      </c>
      <c r="X313" s="42">
        <f>euref_capacity_EXIOBASE!H265</f>
        <v>0</v>
      </c>
      <c r="Y313" s="42">
        <f>euref_capacity_EXIOBASE!I265</f>
        <v>0</v>
      </c>
      <c r="Z313" s="42">
        <f>euref_capacity_EXIOBASE!J265</f>
        <v>0</v>
      </c>
      <c r="AA313" s="42">
        <f>euref_capacity_EXIOBASE!K265</f>
        <v>0</v>
      </c>
      <c r="AB313" s="42">
        <f>capacity!T313+T313/gfcf_lifespan!C$14</f>
        <v>0</v>
      </c>
      <c r="AC313" s="42">
        <f>MAX((U313-T313),0)/5+U313/gfcf_lifespan!D$14</f>
        <v>0</v>
      </c>
      <c r="AD313" s="42">
        <f>MAX((V313-U313),0)/5+V313/gfcf_lifespan!E$14</f>
        <v>0</v>
      </c>
      <c r="AE313" s="42">
        <f>MAX((W313-V313),0)/5+W313/gfcf_lifespan!F$14</f>
        <v>0</v>
      </c>
      <c r="AF313" s="42">
        <f>MAX((X313-W313),0)/5+X313/gfcf_lifespan!G$14</f>
        <v>0</v>
      </c>
      <c r="AG313" s="42">
        <f>MAX((Y313-X313),0)/5+Y313/gfcf_lifespan!H$14</f>
        <v>0</v>
      </c>
      <c r="AH313" s="42">
        <f>MAX((Z313-Y313),0)/5+Z313/gfcf_lifespan!I$14</f>
        <v>0</v>
      </c>
      <c r="AI313" s="42">
        <f>MAX((AA313-Z313),0)/5+AA313/gfcf_lifespan!J$14</f>
        <v>0</v>
      </c>
    </row>
    <row r="314" spans="1:35" ht="15" customHeight="1" x14ac:dyDescent="0.25">
      <c r="A314" s="9" t="s">
        <v>2</v>
      </c>
      <c r="B314" s="9" t="s">
        <v>29</v>
      </c>
      <c r="C314" s="9" t="s">
        <v>30</v>
      </c>
      <c r="D314" s="42">
        <f>euref_generation_EXIOBASE!D266</f>
        <v>1540.0868289524192</v>
      </c>
      <c r="E314" s="42">
        <f>euref_generation_EXIOBASE!E266</f>
        <v>1106.7175036160766</v>
      </c>
      <c r="F314" s="42">
        <f>euref_generation_EXIOBASE!F266</f>
        <v>731.49176120910022</v>
      </c>
      <c r="G314" s="42">
        <f>euref_generation_EXIOBASE!G266</f>
        <v>714.72318352382604</v>
      </c>
      <c r="H314" s="42">
        <f>euref_generation_EXIOBASE!H266</f>
        <v>132.55684551934311</v>
      </c>
      <c r="I314" s="42">
        <f>euref_generation_EXIOBASE!I266</f>
        <v>95.23588343690183</v>
      </c>
      <c r="J314" s="42">
        <f>euref_generation_EXIOBASE!J266</f>
        <v>102.5715113731967</v>
      </c>
      <c r="K314" s="42">
        <f>euref_generation_EXIOBASE!K266</f>
        <v>8.8261695259525865</v>
      </c>
      <c r="L314" s="42">
        <f>xdet2015_el!A314</f>
        <v>29.214741755861901</v>
      </c>
      <c r="M314" s="42">
        <f t="shared" si="47"/>
        <v>20.993924145711102</v>
      </c>
      <c r="N314" s="42">
        <f t="shared" si="48"/>
        <v>13.876063672851979</v>
      </c>
      <c r="O314" s="42">
        <f t="shared" si="49"/>
        <v>13.557971434493172</v>
      </c>
      <c r="P314" s="42">
        <f t="shared" si="50"/>
        <v>2.5145426459191755</v>
      </c>
      <c r="Q314" s="42">
        <f t="shared" si="51"/>
        <v>1.8065810889331431</v>
      </c>
      <c r="R314" s="42">
        <f t="shared" si="52"/>
        <v>1.9457345910260837</v>
      </c>
      <c r="S314" s="42">
        <f t="shared" si="53"/>
        <v>0.16742839335205384</v>
      </c>
      <c r="T314" s="42">
        <f>euref_capacity_EXIOBASE!D266</f>
        <v>355.67500000000001</v>
      </c>
      <c r="U314" s="42">
        <f>euref_capacity_EXIOBASE!E266</f>
        <v>135.61500000000001</v>
      </c>
      <c r="V314" s="42">
        <f>euref_capacity_EXIOBASE!F266</f>
        <v>135.61500000000001</v>
      </c>
      <c r="W314" s="42">
        <f>euref_capacity_EXIOBASE!G266</f>
        <v>128.23900000000003</v>
      </c>
      <c r="X314" s="42">
        <f>euref_capacity_EXIOBASE!H266</f>
        <v>18.626999999999999</v>
      </c>
      <c r="Y314" s="42">
        <f>euref_capacity_EXIOBASE!I266</f>
        <v>18.626999999999999</v>
      </c>
      <c r="Z314" s="42">
        <f>euref_capacity_EXIOBASE!J266</f>
        <v>18.626999999999999</v>
      </c>
      <c r="AA314" s="42">
        <f>euref_capacity_EXIOBASE!K266</f>
        <v>7.9799999999999995</v>
      </c>
      <c r="AB314" s="42">
        <f>capacity!T314+T314/gfcf_lifespan!C$2</f>
        <v>8.8918750000000006</v>
      </c>
      <c r="AC314" s="42">
        <f>MAX((U314-T314),0)/5+U314/gfcf_lifespan!D$2</f>
        <v>3.3903750000000001</v>
      </c>
      <c r="AD314" s="42">
        <f>MAX((V314-U314),0)/5+V314/gfcf_lifespan!E$2</f>
        <v>3.3903750000000001</v>
      </c>
      <c r="AE314" s="42">
        <f>MAX((W314-V314),0)/5+W314/gfcf_lifespan!F$2</f>
        <v>3.2059750000000009</v>
      </c>
      <c r="AF314" s="42">
        <f>MAX((X314-W314),0)/5+X314/gfcf_lifespan!G$2</f>
        <v>0.46567499999999995</v>
      </c>
      <c r="AG314" s="42">
        <f>MAX((Y314-X314),0)/5+Y314/gfcf_lifespan!H$2</f>
        <v>0.46567499999999995</v>
      </c>
      <c r="AH314" s="42">
        <f>MAX((Z314-Y314),0)/5+Z314/gfcf_lifespan!I$2</f>
        <v>0.46567499999999995</v>
      </c>
      <c r="AI314" s="42">
        <f>MAX((AA314-Z314),0)/5+AA314/gfcf_lifespan!J$2</f>
        <v>0.19949999999999998</v>
      </c>
    </row>
    <row r="315" spans="1:35" ht="15" customHeight="1" x14ac:dyDescent="0.25">
      <c r="A315" s="9" t="s">
        <v>2</v>
      </c>
      <c r="B315" s="9" t="s">
        <v>31</v>
      </c>
      <c r="C315" s="9" t="s">
        <v>32</v>
      </c>
      <c r="D315" s="42">
        <f>euref_generation_EXIOBASE!D267</f>
        <v>471.16902860342338</v>
      </c>
      <c r="E315" s="42">
        <f>euref_generation_EXIOBASE!E267</f>
        <v>7163.8480537232545</v>
      </c>
      <c r="F315" s="42">
        <f>euref_generation_EXIOBASE!F267</f>
        <v>10964.034005046262</v>
      </c>
      <c r="G315" s="42">
        <f>euref_generation_EXIOBASE!G267</f>
        <v>11142.841615360554</v>
      </c>
      <c r="H315" s="42">
        <f>euref_generation_EXIOBASE!H267</f>
        <v>15750.591095529846</v>
      </c>
      <c r="I315" s="42">
        <f>euref_generation_EXIOBASE!I267</f>
        <v>8835.4417710561574</v>
      </c>
      <c r="J315" s="42">
        <f>euref_generation_EXIOBASE!J267</f>
        <v>11627.801310835182</v>
      </c>
      <c r="K315" s="42">
        <f>euref_generation_EXIOBASE!K267</f>
        <v>11743.644069583936</v>
      </c>
      <c r="L315" s="42">
        <f>xdet2015_el!A315</f>
        <v>29.417582974518599</v>
      </c>
      <c r="M315" s="42">
        <f t="shared" si="47"/>
        <v>447.27705291220877</v>
      </c>
      <c r="N315" s="42">
        <f t="shared" si="48"/>
        <v>684.54282963994558</v>
      </c>
      <c r="O315" s="42">
        <f t="shared" si="49"/>
        <v>695.7067376932556</v>
      </c>
      <c r="P315" s="42">
        <f t="shared" si="50"/>
        <v>983.39299130897189</v>
      </c>
      <c r="Q315" s="42">
        <f t="shared" si="51"/>
        <v>551.64351992104514</v>
      </c>
      <c r="R315" s="42">
        <f t="shared" si="52"/>
        <v>725.98534518833776</v>
      </c>
      <c r="S315" s="42">
        <f t="shared" si="53"/>
        <v>733.21802340063357</v>
      </c>
      <c r="T315" s="42">
        <f>euref_capacity_EXIOBASE!D267</f>
        <v>1168.3065500000002</v>
      </c>
      <c r="U315" s="42">
        <f>euref_capacity_EXIOBASE!E267</f>
        <v>1992.0373719271208</v>
      </c>
      <c r="V315" s="42">
        <f>euref_capacity_EXIOBASE!F267</f>
        <v>3281.088633248693</v>
      </c>
      <c r="W315" s="42">
        <f>euref_capacity_EXIOBASE!G267</f>
        <v>3280.482533248693</v>
      </c>
      <c r="X315" s="42">
        <f>euref_capacity_EXIOBASE!H267</f>
        <v>4430.4807396875285</v>
      </c>
      <c r="Y315" s="42">
        <f>euref_capacity_EXIOBASE!I267</f>
        <v>4380.7950379138683</v>
      </c>
      <c r="Z315" s="42">
        <f>euref_capacity_EXIOBASE!J267</f>
        <v>4253.4880379138694</v>
      </c>
      <c r="AA315" s="42">
        <f>euref_capacity_EXIOBASE!K267</f>
        <v>4734.4022294257265</v>
      </c>
      <c r="AB315" s="42">
        <f>capacity!T315+T315/gfcf_lifespan!C$3</f>
        <v>38.943551666666671</v>
      </c>
      <c r="AC315" s="42">
        <f>MAX((U315-T315),0)/5+U315/gfcf_lifespan!D$3</f>
        <v>231.14741011632816</v>
      </c>
      <c r="AD315" s="42">
        <f>MAX((V315-U315),0)/5+V315/gfcf_lifespan!E$3</f>
        <v>367.17987337260422</v>
      </c>
      <c r="AE315" s="42">
        <f>MAX((W315-V315),0)/5+W315/gfcf_lifespan!F$3</f>
        <v>109.34941777495644</v>
      </c>
      <c r="AF315" s="42">
        <f>MAX((X315-W315),0)/5+X315/gfcf_lifespan!G$3</f>
        <v>377.68233261068474</v>
      </c>
      <c r="AG315" s="42">
        <f>MAX((Y315-X315),0)/5+Y315/gfcf_lifespan!H$3</f>
        <v>146.02650126379561</v>
      </c>
      <c r="AH315" s="42">
        <f>MAX((Z315-Y315),0)/5+Z315/gfcf_lifespan!I$3</f>
        <v>141.78293459712899</v>
      </c>
      <c r="AI315" s="42">
        <f>MAX((AA315-Z315),0)/5+AA315/gfcf_lifespan!J$3</f>
        <v>253.99624594989564</v>
      </c>
    </row>
    <row r="316" spans="1:35" ht="15" customHeight="1" x14ac:dyDescent="0.25">
      <c r="A316" s="9" t="s">
        <v>2</v>
      </c>
      <c r="B316" s="9" t="s">
        <v>33</v>
      </c>
      <c r="C316" s="9" t="s">
        <v>34</v>
      </c>
      <c r="D316" s="42">
        <f>euref_generation_EXIOBASE!D268</f>
        <v>57851.036458039518</v>
      </c>
      <c r="E316" s="42">
        <f>euref_generation_EXIOBASE!E268</f>
        <v>49379.192366662763</v>
      </c>
      <c r="F316" s="42">
        <f>euref_generation_EXIOBASE!F268</f>
        <v>49379.19236666277</v>
      </c>
      <c r="G316" s="42">
        <f>euref_generation_EXIOBASE!G268</f>
        <v>49738.084672169505</v>
      </c>
      <c r="H316" s="42">
        <f>euref_generation_EXIOBASE!H268</f>
        <v>49738.084672169483</v>
      </c>
      <c r="I316" s="42">
        <f>euref_generation_EXIOBASE!I268</f>
        <v>67776.099455696429</v>
      </c>
      <c r="J316" s="42">
        <f>euref_generation_EXIOBASE!J268</f>
        <v>65100.205482576566</v>
      </c>
      <c r="K316" s="42">
        <f>euref_generation_EXIOBASE!K268</f>
        <v>65100.205482576566</v>
      </c>
      <c r="L316" s="42">
        <f>xdet2015_el!A316</f>
        <v>572.40182529320498</v>
      </c>
      <c r="M316" s="42">
        <f t="shared" si="47"/>
        <v>488.57793347718194</v>
      </c>
      <c r="N316" s="42">
        <f t="shared" si="48"/>
        <v>488.577933477182</v>
      </c>
      <c r="O316" s="42">
        <f t="shared" si="49"/>
        <v>492.12896079377543</v>
      </c>
      <c r="P316" s="42">
        <f t="shared" si="50"/>
        <v>492.12896079377526</v>
      </c>
      <c r="Q316" s="42">
        <f t="shared" si="51"/>
        <v>670.60445957322338</v>
      </c>
      <c r="R316" s="42">
        <f t="shared" si="52"/>
        <v>644.12806972295925</v>
      </c>
      <c r="S316" s="42">
        <f t="shared" si="53"/>
        <v>644.12806972295925</v>
      </c>
      <c r="T316" s="42">
        <f>euref_capacity_EXIOBASE!D268</f>
        <v>9531.8399999999983</v>
      </c>
      <c r="U316" s="42">
        <f>euref_capacity_EXIOBASE!E268</f>
        <v>6949.4400000000005</v>
      </c>
      <c r="V316" s="42">
        <f>euref_capacity_EXIOBASE!F268</f>
        <v>6949.4400000000005</v>
      </c>
      <c r="W316" s="42">
        <f>euref_capacity_EXIOBASE!G268</f>
        <v>6949.4400000000005</v>
      </c>
      <c r="X316" s="42">
        <f>euref_capacity_EXIOBASE!H268</f>
        <v>6949.4400000000005</v>
      </c>
      <c r="Y316" s="42">
        <f>euref_capacity_EXIOBASE!I268</f>
        <v>9449.4399999999987</v>
      </c>
      <c r="Z316" s="42">
        <f>euref_capacity_EXIOBASE!J268</f>
        <v>9022.64</v>
      </c>
      <c r="AA316" s="42">
        <f>euref_capacity_EXIOBASE!K268</f>
        <v>9022.64</v>
      </c>
      <c r="AB316" s="42">
        <f>capacity!T316+T316/gfcf_lifespan!C$4</f>
        <v>339.86399999999998</v>
      </c>
      <c r="AC316" s="42">
        <f>MAX((U316-T316),0)/5+U316/gfcf_lifespan!D$4</f>
        <v>115.82400000000001</v>
      </c>
      <c r="AD316" s="42">
        <f>MAX((V316-U316),0)/5+V316/gfcf_lifespan!E$4</f>
        <v>115.82400000000001</v>
      </c>
      <c r="AE316" s="42">
        <f>MAX((W316-V316),0)/5+W316/gfcf_lifespan!F$4</f>
        <v>115.82400000000001</v>
      </c>
      <c r="AF316" s="42">
        <f>MAX((X316-W316),0)/5+X316/gfcf_lifespan!G$4</f>
        <v>115.82400000000001</v>
      </c>
      <c r="AG316" s="42">
        <f>MAX((Y316-X316),0)/5+Y316/gfcf_lifespan!H$4</f>
        <v>657.49066666666636</v>
      </c>
      <c r="AH316" s="42">
        <f>MAX((Z316-Y316),0)/5+Z316/gfcf_lifespan!I$4</f>
        <v>150.37733333333333</v>
      </c>
      <c r="AI316" s="42">
        <f>MAX((AA316-Z316),0)/5+AA316/gfcf_lifespan!J$4</f>
        <v>150.37733333333333</v>
      </c>
    </row>
    <row r="317" spans="1:35" ht="15" customHeight="1" x14ac:dyDescent="0.25">
      <c r="A317" s="9" t="s">
        <v>2</v>
      </c>
      <c r="B317" s="9" t="s">
        <v>35</v>
      </c>
      <c r="C317" s="9" t="s">
        <v>36</v>
      </c>
      <c r="D317" s="42">
        <f>euref_generation_EXIOBASE!D269</f>
        <v>72128.184004873125</v>
      </c>
      <c r="E317" s="42">
        <f>euref_generation_EXIOBASE!E269</f>
        <v>70379.414857069103</v>
      </c>
      <c r="F317" s="42">
        <f>euref_generation_EXIOBASE!F269</f>
        <v>69835.134819845145</v>
      </c>
      <c r="G317" s="42">
        <f>euref_generation_EXIOBASE!G269</f>
        <v>69799.942853284942</v>
      </c>
      <c r="H317" s="42">
        <f>euref_generation_EXIOBASE!H269</f>
        <v>71291.457077098166</v>
      </c>
      <c r="I317" s="42">
        <f>euref_generation_EXIOBASE!I269</f>
        <v>71281.863655141031</v>
      </c>
      <c r="J317" s="42">
        <f>euref_generation_EXIOBASE!J269</f>
        <v>73472.792272578794</v>
      </c>
      <c r="K317" s="42">
        <f>euref_generation_EXIOBASE!K269</f>
        <v>75686.583260751693</v>
      </c>
      <c r="L317" s="42">
        <f>xdet2015_el!A317</f>
        <v>576.142424784794</v>
      </c>
      <c r="M317" s="42">
        <f t="shared" si="47"/>
        <v>562.17368134413596</v>
      </c>
      <c r="N317" s="42">
        <f t="shared" si="48"/>
        <v>557.82610453023779</v>
      </c>
      <c r="O317" s="42">
        <f t="shared" si="49"/>
        <v>557.54499964417028</v>
      </c>
      <c r="P317" s="42">
        <f t="shared" si="50"/>
        <v>569.4588532003711</v>
      </c>
      <c r="Q317" s="42">
        <f t="shared" si="51"/>
        <v>569.3822232745714</v>
      </c>
      <c r="R317" s="42">
        <f t="shared" si="52"/>
        <v>586.88282922488486</v>
      </c>
      <c r="S317" s="42">
        <f t="shared" si="53"/>
        <v>604.56605424281247</v>
      </c>
      <c r="T317" s="42">
        <f>euref_capacity_EXIOBASE!D269</f>
        <v>16395</v>
      </c>
      <c r="U317" s="42">
        <f>euref_capacity_EXIOBASE!E269</f>
        <v>16642.057144427556</v>
      </c>
      <c r="V317" s="42">
        <f>euref_capacity_EXIOBASE!F269</f>
        <v>16739.632571544971</v>
      </c>
      <c r="W317" s="42">
        <f>euref_capacity_EXIOBASE!G269</f>
        <v>16742.054727082079</v>
      </c>
      <c r="X317" s="42">
        <f>euref_capacity_EXIOBASE!H269</f>
        <v>17075.481920547518</v>
      </c>
      <c r="Y317" s="42">
        <f>euref_capacity_EXIOBASE!I269</f>
        <v>17075.481920547518</v>
      </c>
      <c r="Z317" s="42">
        <f>euref_capacity_EXIOBASE!J269</f>
        <v>17508.620678606028</v>
      </c>
      <c r="AA317" s="42">
        <f>euref_capacity_EXIOBASE!K269</f>
        <v>17909.144955842916</v>
      </c>
      <c r="AB317" s="42">
        <f>capacity!T317+T317/gfcf_lifespan!C$5</f>
        <v>606.25</v>
      </c>
      <c r="AC317" s="42">
        <f>MAX((U317-T317),0)/5+U317/gfcf_lifespan!D$5</f>
        <v>326.77904795930368</v>
      </c>
      <c r="AD317" s="42">
        <f>MAX((V317-U317),0)/5+V317/gfcf_lifespan!E$5</f>
        <v>298.5089616158993</v>
      </c>
      <c r="AE317" s="42">
        <f>MAX((W317-V317),0)/5+W317/gfcf_lifespan!F$5</f>
        <v>279.51867655878954</v>
      </c>
      <c r="AF317" s="42">
        <f>MAX((X317-W317),0)/5+X317/gfcf_lifespan!G$5</f>
        <v>351.27680403554643</v>
      </c>
      <c r="AG317" s="42">
        <f>MAX((Y317-X317),0)/5+Y317/gfcf_lifespan!H$5</f>
        <v>284.59136534245863</v>
      </c>
      <c r="AH317" s="42">
        <f>MAX((Z317-Y317),0)/5+Z317/gfcf_lifespan!I$5</f>
        <v>378.43809625513586</v>
      </c>
      <c r="AI317" s="42">
        <f>MAX((AA317-Z317),0)/5+AA317/gfcf_lifespan!J$5</f>
        <v>378.59060471142607</v>
      </c>
    </row>
    <row r="318" spans="1:35" ht="15" customHeight="1" x14ac:dyDescent="0.25">
      <c r="A318" s="9" t="s">
        <v>2</v>
      </c>
      <c r="B318" s="9" t="s">
        <v>79</v>
      </c>
      <c r="C318" s="9" t="s">
        <v>83</v>
      </c>
      <c r="D318" s="42">
        <f>euref_generation_EXIOBASE!D270*generation!$L318/(generation!$L$318+generation!$L$319)</f>
        <v>12752.103613874515</v>
      </c>
      <c r="E318" s="42">
        <f>euref_generation_EXIOBASE!E270*generation!$L318/(generation!$L$318+generation!$L$319)</f>
        <v>13890.817488753648</v>
      </c>
      <c r="F318" s="42">
        <f>euref_generation_EXIOBASE!F270*generation!$L318/(generation!$L$318+generation!$L$319)</f>
        <v>18657.357651269158</v>
      </c>
      <c r="G318" s="42">
        <f>euref_generation_EXIOBASE!G270*generation!$L318/(generation!$L$318+generation!$L$319)</f>
        <v>21395.825969162048</v>
      </c>
      <c r="H318" s="42">
        <f>euref_generation_EXIOBASE!H270*generation!$L318/(generation!$L$318+generation!$L$319)</f>
        <v>21450.139306130463</v>
      </c>
      <c r="I318" s="42">
        <f>euref_generation_EXIOBASE!I270*generation!$L318/(generation!$L$318+generation!$L$319)</f>
        <v>21818.856576876711</v>
      </c>
      <c r="J318" s="42">
        <f>euref_generation_EXIOBASE!J270*generation!$L318/(generation!$L$318+generation!$L$319)</f>
        <v>24807.572246909691</v>
      </c>
      <c r="K318" s="42">
        <f>euref_generation_EXIOBASE!K270*generation!$L318/(generation!$L$318+generation!$L$319)</f>
        <v>28671.723687270129</v>
      </c>
      <c r="L318" s="42">
        <f>xdet2015_el!A318</f>
        <v>61.303251053035702</v>
      </c>
      <c r="M318" s="42">
        <f t="shared" si="47"/>
        <v>66.777395920658904</v>
      </c>
      <c r="N318" s="42">
        <f t="shared" si="48"/>
        <v>89.691608123196403</v>
      </c>
      <c r="O318" s="42">
        <f t="shared" si="49"/>
        <v>102.85626047199941</v>
      </c>
      <c r="P318" s="42">
        <f t="shared" si="50"/>
        <v>103.11736124662612</v>
      </c>
      <c r="Q318" s="42">
        <f t="shared" si="51"/>
        <v>104.88989761400275</v>
      </c>
      <c r="R318" s="42">
        <f t="shared" si="52"/>
        <v>119.25756530193065</v>
      </c>
      <c r="S318" s="42">
        <f t="shared" si="53"/>
        <v>137.83371971755432</v>
      </c>
      <c r="T318" s="42">
        <f>euref_capacity_EXIOBASE!D270*capacity!$L318/(capacity!$L$318+capacity!$L$319)</f>
        <v>5804.3952630498943</v>
      </c>
      <c r="U318" s="42">
        <f>euref_capacity_EXIOBASE!E270*capacity!$L318/(capacity!$L$318+capacity!$L$319)</f>
        <v>6268.5511213875379</v>
      </c>
      <c r="V318" s="42">
        <f>euref_capacity_EXIOBASE!F270*capacity!$L318/(capacity!$L$318+capacity!$L$319)</f>
        <v>7820.8414621637166</v>
      </c>
      <c r="W318" s="42">
        <f>euref_capacity_EXIOBASE!G270*capacity!$L318/(capacity!$L$318+capacity!$L$319)</f>
        <v>8682.7785367238375</v>
      </c>
      <c r="X318" s="42">
        <f>euref_capacity_EXIOBASE!H270*capacity!$L318/(capacity!$L$318+capacity!$L$319)</f>
        <v>8682.7785367238375</v>
      </c>
      <c r="Y318" s="42">
        <f>euref_capacity_EXIOBASE!I270*capacity!$L318/(capacity!$L$318+capacity!$L$319)</f>
        <v>8650.0251839440589</v>
      </c>
      <c r="Z318" s="42">
        <f>euref_capacity_EXIOBASE!J270*capacity!$L318/(capacity!$L$318+capacity!$L$319)</f>
        <v>9053.1704041570338</v>
      </c>
      <c r="AA318" s="42">
        <f>euref_capacity_EXIOBASE!K270*capacity!$L318/(capacity!$L$318+capacity!$L$319)</f>
        <v>10809.039998778717</v>
      </c>
      <c r="AB318" s="42">
        <f>capacity!T318+T318/gfcf_lifespan!C$6</f>
        <v>1021.2197631524947</v>
      </c>
      <c r="AC318" s="42">
        <f>MAX((U318-T318),0)/5+U318/gfcf_lifespan!D$6</f>
        <v>377.76531354878045</v>
      </c>
      <c r="AD318" s="42">
        <f>MAX((V318-U318),0)/5+V318/gfcf_lifespan!E$6</f>
        <v>643.25983250262789</v>
      </c>
      <c r="AE318" s="42">
        <f>MAX((W318-V318),0)/5+W318/gfcf_lifespan!F$6</f>
        <v>519.69855638097772</v>
      </c>
      <c r="AF318" s="42">
        <f>MAX((X318-W318),0)/5+X318/gfcf_lifespan!G$6</f>
        <v>347.31114146895351</v>
      </c>
      <c r="AG318" s="42">
        <f>MAX((Y318-X318),0)/5+Y318/gfcf_lifespan!H$6</f>
        <v>346.00100735776238</v>
      </c>
      <c r="AH318" s="42">
        <f>MAX((Z318-Y318),0)/5+Z318/gfcf_lifespan!I$6</f>
        <v>442.75586020887636</v>
      </c>
      <c r="AI318" s="42">
        <f>MAX((AA318-Z318),0)/5+AA318/gfcf_lifespan!J$6</f>
        <v>783.5355188754852</v>
      </c>
    </row>
    <row r="319" spans="1:35" ht="15" customHeight="1" x14ac:dyDescent="0.25">
      <c r="A319" s="9" t="s">
        <v>2</v>
      </c>
      <c r="B319" s="9" t="s">
        <v>78</v>
      </c>
      <c r="C319" s="9" t="s">
        <v>84</v>
      </c>
      <c r="D319" s="42">
        <f>euref_generation_EXIOBASE!D270*generation!$L319/(generation!$L$318+generation!$L$319)</f>
        <v>583.35481678026679</v>
      </c>
      <c r="E319" s="42">
        <f>euref_generation_EXIOBASE!E270*generation!$L319/(generation!$L$318+generation!$L$319)</f>
        <v>635.44616138967876</v>
      </c>
      <c r="F319" s="42">
        <f>euref_generation_EXIOBASE!F270*generation!$L319/(generation!$L$318+generation!$L$319)</f>
        <v>853.49521802961169</v>
      </c>
      <c r="G319" s="42">
        <f>euref_generation_EXIOBASE!G270*generation!$L319/(generation!$L$318+generation!$L$319)</f>
        <v>978.76856368411711</v>
      </c>
      <c r="H319" s="42">
        <f>euref_generation_EXIOBASE!H270*generation!$L319/(generation!$L$318+generation!$L$319)</f>
        <v>981.25316918100646</v>
      </c>
      <c r="I319" s="42">
        <f>euref_generation_EXIOBASE!I270*generation!$L319/(generation!$L$318+generation!$L$319)</f>
        <v>998.12042515953181</v>
      </c>
      <c r="J319" s="42">
        <f>euref_generation_EXIOBASE!J270*generation!$L319/(generation!$L$318+generation!$L$319)</f>
        <v>1134.8415289783136</v>
      </c>
      <c r="K319" s="42">
        <f>euref_generation_EXIOBASE!K270*generation!$L319/(generation!$L$318+generation!$L$319)</f>
        <v>1311.6101174212502</v>
      </c>
      <c r="L319" s="42">
        <f>xdet2015_el!A319</f>
        <v>2.8043645087049902</v>
      </c>
      <c r="M319" s="42">
        <f t="shared" si="47"/>
        <v>3.0547834884258371</v>
      </c>
      <c r="N319" s="42">
        <f t="shared" si="48"/>
        <v>4.1030118016377646</v>
      </c>
      <c r="O319" s="42">
        <f t="shared" si="49"/>
        <v>4.7052389785371309</v>
      </c>
      <c r="P319" s="42">
        <f t="shared" si="50"/>
        <v>4.7171832348853808</v>
      </c>
      <c r="Q319" s="42">
        <f t="shared" si="51"/>
        <v>4.7982692783443071</v>
      </c>
      <c r="R319" s="42">
        <f t="shared" si="52"/>
        <v>5.4555293199371135</v>
      </c>
      <c r="S319" s="42">
        <f t="shared" si="53"/>
        <v>6.3053098333120046</v>
      </c>
      <c r="T319" s="42">
        <f>euref_capacity_EXIOBASE!D270*capacity!$L319/(capacity!$L$318+capacity!$L$319)</f>
        <v>220.53802908127497</v>
      </c>
      <c r="U319" s="42">
        <f>euref_capacity_EXIOBASE!E270*capacity!$L319/(capacity!$L$318+capacity!$L$319)</f>
        <v>238.17363340270168</v>
      </c>
      <c r="V319" s="42">
        <f>euref_capacity_EXIOBASE!F270*capacity!$L319/(capacity!$L$318+capacity!$L$319)</f>
        <v>297.15291320743336</v>
      </c>
      <c r="W319" s="42">
        <f>euref_capacity_EXIOBASE!G270*capacity!$L319/(capacity!$L$318+capacity!$L$319)</f>
        <v>329.90221696792315</v>
      </c>
      <c r="X319" s="42">
        <f>euref_capacity_EXIOBASE!H270*capacity!$L319/(capacity!$L$318+capacity!$L$319)</f>
        <v>329.90221696792315</v>
      </c>
      <c r="Y319" s="42">
        <f>euref_capacity_EXIOBASE!I270*capacity!$L319/(capacity!$L$318+capacity!$L$319)</f>
        <v>328.65775315377891</v>
      </c>
      <c r="Z319" s="42">
        <f>euref_capacity_EXIOBASE!J270*capacity!$L319/(capacity!$L$318+capacity!$L$319)</f>
        <v>343.97525795316596</v>
      </c>
      <c r="AA319" s="42">
        <f>euref_capacity_EXIOBASE!K270*capacity!$L319/(capacity!$L$318+capacity!$L$319)</f>
        <v>410.68953259719348</v>
      </c>
      <c r="AB319" s="42">
        <f>capacity!T319+T319/gfcf_lifespan!C$7</f>
        <v>11.026901454063749</v>
      </c>
      <c r="AC319" s="42">
        <f>MAX((U319-T319),0)/5+U319/gfcf_lifespan!D$7</f>
        <v>13.054066200393409</v>
      </c>
      <c r="AD319" s="42">
        <f>MAX((V319-U319),0)/5+V319/gfcf_lifespan!E$7</f>
        <v>22.601416441216639</v>
      </c>
      <c r="AE319" s="42">
        <f>MAX((W319-V319),0)/5+W319/gfcf_lifespan!F$7</f>
        <v>17.546601317695398</v>
      </c>
      <c r="AF319" s="42">
        <f>MAX((X319-W319),0)/5+X319/gfcf_lifespan!G$7</f>
        <v>10.996740565597438</v>
      </c>
      <c r="AG319" s="42">
        <f>MAX((Y319-X319),0)/5+Y319/gfcf_lifespan!H$7</f>
        <v>10.955258438459298</v>
      </c>
      <c r="AH319" s="42">
        <f>MAX((Z319-Y319),0)/5+Z319/gfcf_lifespan!I$7</f>
        <v>14.529342891649609</v>
      </c>
      <c r="AI319" s="42">
        <f>MAX((AA319-Z319),0)/5+AA319/gfcf_lifespan!J$7</f>
        <v>27.032506015378619</v>
      </c>
    </row>
    <row r="320" spans="1:35" ht="15" customHeight="1" x14ac:dyDescent="0.25">
      <c r="A320" s="9" t="s">
        <v>2</v>
      </c>
      <c r="B320" s="9" t="s">
        <v>37</v>
      </c>
      <c r="C320" s="9" t="s">
        <v>38</v>
      </c>
      <c r="D320" s="42">
        <f>euref_generation_EXIOBASE!D271</f>
        <v>249.3142043107122</v>
      </c>
      <c r="E320" s="42">
        <f>euref_generation_EXIOBASE!E271</f>
        <v>273.45153602633809</v>
      </c>
      <c r="F320" s="42">
        <f>euref_generation_EXIOBASE!F271</f>
        <v>191.02123588231913</v>
      </c>
      <c r="G320" s="42">
        <f>euref_generation_EXIOBASE!G271</f>
        <v>0</v>
      </c>
      <c r="H320" s="42">
        <f>euref_generation_EXIOBASE!H271</f>
        <v>117.83280675836313</v>
      </c>
      <c r="I320" s="42">
        <f>euref_generation_EXIOBASE!I271</f>
        <v>2.7657537075407506</v>
      </c>
      <c r="J320" s="42">
        <f>euref_generation_EXIOBASE!J271</f>
        <v>0</v>
      </c>
      <c r="K320" s="42">
        <f>euref_generation_EXIOBASE!K271</f>
        <v>0</v>
      </c>
      <c r="L320" s="42">
        <f>xdet2015_el!A320</f>
        <v>19.243639959354098</v>
      </c>
      <c r="M320" s="42">
        <f t="shared" si="47"/>
        <v>21.106711188685761</v>
      </c>
      <c r="N320" s="42">
        <f t="shared" si="48"/>
        <v>14.744221646228354</v>
      </c>
      <c r="O320" s="42">
        <f t="shared" si="49"/>
        <v>0</v>
      </c>
      <c r="P320" s="42">
        <f t="shared" si="50"/>
        <v>9.0950778954902027</v>
      </c>
      <c r="Q320" s="42">
        <f t="shared" si="51"/>
        <v>0.21347828420490886</v>
      </c>
      <c r="R320" s="42">
        <f t="shared" si="52"/>
        <v>0</v>
      </c>
      <c r="S320" s="42">
        <f t="shared" si="53"/>
        <v>0</v>
      </c>
      <c r="T320" s="42">
        <f>euref_capacity_EXIOBASE!D271</f>
        <v>2958.0640399999997</v>
      </c>
      <c r="U320" s="42">
        <f>euref_capacity_EXIOBASE!E271</f>
        <v>558.79734395235039</v>
      </c>
      <c r="V320" s="42">
        <f>euref_capacity_EXIOBASE!F271</f>
        <v>509.54734395235033</v>
      </c>
      <c r="W320" s="42">
        <f>euref_capacity_EXIOBASE!G271</f>
        <v>509.54734395235033</v>
      </c>
      <c r="X320" s="42">
        <f>euref_capacity_EXIOBASE!H271</f>
        <v>292.50960000000003</v>
      </c>
      <c r="Y320" s="42">
        <f>euref_capacity_EXIOBASE!I271</f>
        <v>14.523000000000001</v>
      </c>
      <c r="Z320" s="42">
        <f>euref_capacity_EXIOBASE!J271</f>
        <v>0</v>
      </c>
      <c r="AA320" s="42">
        <f>euref_capacity_EXIOBASE!K271</f>
        <v>0</v>
      </c>
      <c r="AB320" s="42">
        <f>capacity!T320+T320/gfcf_lifespan!C$8</f>
        <v>84.516115428571425</v>
      </c>
      <c r="AC320" s="42">
        <f>MAX((U320-T320),0)/5+U320/gfcf_lifespan!D$8</f>
        <v>15.965638398638582</v>
      </c>
      <c r="AD320" s="42">
        <f>MAX((V320-U320),0)/5+V320/gfcf_lifespan!E$8</f>
        <v>14.558495541495724</v>
      </c>
      <c r="AE320" s="42">
        <f>MAX((W320-V320),0)/5+W320/gfcf_lifespan!F$8</f>
        <v>14.558495541495724</v>
      </c>
      <c r="AF320" s="42">
        <f>MAX((X320-W320),0)/5+X320/gfcf_lifespan!G$8</f>
        <v>8.3574171428571447</v>
      </c>
      <c r="AG320" s="42">
        <f>MAX((Y320-X320),0)/5+Y320/gfcf_lifespan!H$8</f>
        <v>0.41494285714285717</v>
      </c>
      <c r="AH320" s="42">
        <f>MAX((Z320-Y320),0)/5+Z320/gfcf_lifespan!I$8</f>
        <v>0</v>
      </c>
      <c r="AI320" s="42">
        <f>MAX((AA320-Z320),0)/5+AA320/gfcf_lifespan!J$8</f>
        <v>0</v>
      </c>
    </row>
    <row r="321" spans="1:35" ht="15" customHeight="1" x14ac:dyDescent="0.25">
      <c r="A321" s="9" t="s">
        <v>2</v>
      </c>
      <c r="B321" s="9" t="s">
        <v>39</v>
      </c>
      <c r="C321" s="9" t="s">
        <v>40</v>
      </c>
      <c r="D321" s="42">
        <f>euref_generation_EXIOBASE!D272</f>
        <v>14846.194556521092</v>
      </c>
      <c r="E321" s="42">
        <f>euref_generation_EXIOBASE!E272</f>
        <v>17306.768925366971</v>
      </c>
      <c r="F321" s="42">
        <f>euref_generation_EXIOBASE!F272</f>
        <v>16195.089766083182</v>
      </c>
      <c r="G321" s="42">
        <f>euref_generation_EXIOBASE!G272</f>
        <v>20889.980624241427</v>
      </c>
      <c r="H321" s="42">
        <f>euref_generation_EXIOBASE!H272</f>
        <v>23299.432498661427</v>
      </c>
      <c r="I321" s="42">
        <f>euref_generation_EXIOBASE!I272</f>
        <v>22662.225133076761</v>
      </c>
      <c r="J321" s="42">
        <f>euref_generation_EXIOBASE!J272</f>
        <v>26439.64026056536</v>
      </c>
      <c r="K321" s="42">
        <f>euref_generation_EXIOBASE!K272</f>
        <v>27121.110099240836</v>
      </c>
      <c r="L321" s="42">
        <f>xdet2015_el!A321</f>
        <v>229.67399843541199</v>
      </c>
      <c r="M321" s="42">
        <f t="shared" si="47"/>
        <v>267.739642233155</v>
      </c>
      <c r="N321" s="42">
        <f t="shared" si="48"/>
        <v>250.54171339570243</v>
      </c>
      <c r="O321" s="42">
        <f t="shared" si="49"/>
        <v>323.17274025621418</v>
      </c>
      <c r="P321" s="42">
        <f t="shared" si="50"/>
        <v>360.44750746534174</v>
      </c>
      <c r="Q321" s="42">
        <f t="shared" si="51"/>
        <v>350.5897649354863</v>
      </c>
      <c r="R321" s="42">
        <f t="shared" si="52"/>
        <v>409.02723406454618</v>
      </c>
      <c r="S321" s="42">
        <f t="shared" si="53"/>
        <v>419.56972709640422</v>
      </c>
      <c r="T321" s="42">
        <f>euref_capacity_EXIOBASE!D272</f>
        <v>3161.1063900000004</v>
      </c>
      <c r="U321" s="42">
        <f>euref_capacity_EXIOBASE!E272</f>
        <v>2588.7639463896894</v>
      </c>
      <c r="V321" s="42">
        <f>euref_capacity_EXIOBASE!F272</f>
        <v>2604.2782470900215</v>
      </c>
      <c r="W321" s="42">
        <f>euref_capacity_EXIOBASE!G272</f>
        <v>3160.5510713068511</v>
      </c>
      <c r="X321" s="42">
        <f>euref_capacity_EXIOBASE!H272</f>
        <v>2893.9667392706538</v>
      </c>
      <c r="Y321" s="42">
        <f>euref_capacity_EXIOBASE!I272</f>
        <v>3066.4269562835502</v>
      </c>
      <c r="Z321" s="42">
        <f>euref_capacity_EXIOBASE!J272</f>
        <v>3276.6078650658515</v>
      </c>
      <c r="AA321" s="42">
        <f>euref_capacity_EXIOBASE!K272</f>
        <v>3412.2756052020154</v>
      </c>
      <c r="AB321" s="42">
        <f>capacity!T321+T321/gfcf_lifespan!C$9</f>
        <v>459.44425560000002</v>
      </c>
      <c r="AC321" s="42">
        <f>MAX((U321-T321),0)/5+U321/gfcf_lifespan!D$9</f>
        <v>103.55055785558757</v>
      </c>
      <c r="AD321" s="42">
        <f>MAX((V321-U321),0)/5+V321/gfcf_lifespan!E$9</f>
        <v>107.27399002366728</v>
      </c>
      <c r="AE321" s="42">
        <f>MAX((W321-V321),0)/5+W321/gfcf_lifespan!F$9</f>
        <v>237.67660769563997</v>
      </c>
      <c r="AF321" s="42">
        <f>MAX((X321-W321),0)/5+X321/gfcf_lifespan!G$9</f>
        <v>115.75866957082616</v>
      </c>
      <c r="AG321" s="42">
        <f>MAX((Y321-X321),0)/5+Y321/gfcf_lifespan!H$9</f>
        <v>157.1491216539213</v>
      </c>
      <c r="AH321" s="42">
        <f>MAX((Z321-Y321),0)/5+Z321/gfcf_lifespan!I$9</f>
        <v>173.10049635909431</v>
      </c>
      <c r="AI321" s="42">
        <f>MAX((AA321-Z321),0)/5+AA321/gfcf_lifespan!J$9</f>
        <v>163.62457223531339</v>
      </c>
    </row>
    <row r="322" spans="1:35" ht="15" customHeight="1" x14ac:dyDescent="0.25">
      <c r="A322" s="9" t="s">
        <v>2</v>
      </c>
      <c r="B322" s="9" t="s">
        <v>80</v>
      </c>
      <c r="C322" s="9" t="s">
        <v>85</v>
      </c>
      <c r="D322" s="42">
        <f>euref_generation_EXIOBASE!D273*generation!$L322/(generation!$L$322+generation!$L$323)</f>
        <v>2.1109933070458999</v>
      </c>
      <c r="E322" s="42">
        <f>euref_generation_EXIOBASE!E273*generation!$L322/(generation!$L$322+generation!$L$323)</f>
        <v>2.280496834650553</v>
      </c>
      <c r="F322" s="42">
        <f>euref_generation_EXIOBASE!F273*generation!$L322/(generation!$L$322+generation!$L$323)</f>
        <v>2.280496834650553</v>
      </c>
      <c r="G322" s="42">
        <f>euref_generation_EXIOBASE!G273*generation!$L322/(generation!$L$322+generation!$L$323)</f>
        <v>2.281218037762474</v>
      </c>
      <c r="H322" s="42">
        <f>euref_generation_EXIOBASE!H273*generation!$L322/(generation!$L$322+generation!$L$323)</f>
        <v>2.2871808466786856</v>
      </c>
      <c r="I322" s="42">
        <f>euref_generation_EXIOBASE!I273*generation!$L322/(generation!$L$322+generation!$L$323)</f>
        <v>2.3556004086844746</v>
      </c>
      <c r="J322" s="42">
        <f>euref_generation_EXIOBASE!J273*generation!$L322/(generation!$L$322+generation!$L$323)</f>
        <v>2.3892727739103079</v>
      </c>
      <c r="K322" s="42">
        <f>euref_generation_EXIOBASE!K273*generation!$L322/(generation!$L$322+generation!$L$323)</f>
        <v>2.5796376670323191</v>
      </c>
      <c r="L322" s="42">
        <f>xdet2015_el!A322</f>
        <v>0.87388794765395506</v>
      </c>
      <c r="M322" s="42">
        <f t="shared" si="47"/>
        <v>0.94405732685763577</v>
      </c>
      <c r="N322" s="42">
        <f t="shared" si="48"/>
        <v>0.94405732685763577</v>
      </c>
      <c r="O322" s="42">
        <f t="shared" si="49"/>
        <v>0.94435588332639142</v>
      </c>
      <c r="P322" s="42">
        <f t="shared" si="50"/>
        <v>0.94682430746996804</v>
      </c>
      <c r="Q322" s="42">
        <f t="shared" si="51"/>
        <v>0.97514795512013164</v>
      </c>
      <c r="R322" s="42">
        <f t="shared" si="52"/>
        <v>0.9890873049236778</v>
      </c>
      <c r="S322" s="42">
        <f t="shared" si="53"/>
        <v>1.0678926640882496</v>
      </c>
      <c r="T322" s="42">
        <f>euref_capacity_EXIOBASE!D273*capacity!$L322/(capacity!$L$322+capacity!$L$323)</f>
        <v>2.6557377049180326</v>
      </c>
      <c r="U322" s="42">
        <f>euref_capacity_EXIOBASE!E273*capacity!$L322/(capacity!$L$322+capacity!$L$323)</f>
        <v>2.8728414448574884</v>
      </c>
      <c r="V322" s="42">
        <f>euref_capacity_EXIOBASE!F273*capacity!$L322/(capacity!$L$322+capacity!$L$323)</f>
        <v>2.8728414448574884</v>
      </c>
      <c r="W322" s="42">
        <f>euref_capacity_EXIOBASE!G273*capacity!$L322/(capacity!$L$322+capacity!$L$323)</f>
        <v>2.8728414448574884</v>
      </c>
      <c r="X322" s="42">
        <f>euref_capacity_EXIOBASE!H273*capacity!$L322/(capacity!$L$322+capacity!$L$323)</f>
        <v>2.8728414448574884</v>
      </c>
      <c r="Y322" s="42">
        <f>euref_capacity_EXIOBASE!I273*capacity!$L322/(capacity!$L$322+capacity!$L$323)</f>
        <v>2.8728414448574879</v>
      </c>
      <c r="Z322" s="42">
        <f>euref_capacity_EXIOBASE!J273*capacity!$L322/(capacity!$L$322+capacity!$L$323)</f>
        <v>2.9056283301033901</v>
      </c>
      <c r="AA322" s="42">
        <f>euref_capacity_EXIOBASE!K273*capacity!$L322/(capacity!$L$322+capacity!$L$323)</f>
        <v>3.1351365268247018</v>
      </c>
      <c r="AB322" s="42">
        <f>capacity!T322+T322/gfcf_lifespan!C$10</f>
        <v>1.5488524590163932</v>
      </c>
      <c r="AC322" s="42">
        <f>MAX((U322-T322),0)/5+U322/gfcf_lifespan!D$10</f>
        <v>0.15833440578219068</v>
      </c>
      <c r="AD322" s="42">
        <f>MAX((V322-U322),0)/5+V322/gfcf_lifespan!E$10</f>
        <v>0.11491365779429953</v>
      </c>
      <c r="AE322" s="42">
        <f>MAX((W322-V322),0)/5+W322/gfcf_lifespan!F$10</f>
        <v>0.11491365779429953</v>
      </c>
      <c r="AF322" s="42">
        <f>MAX((X322-W322),0)/5+X322/gfcf_lifespan!G$10</f>
        <v>0.11491365779429953</v>
      </c>
      <c r="AG322" s="42">
        <f>MAX((Y322-X322),0)/5+Y322/gfcf_lifespan!H$10</f>
        <v>0.11491365779429952</v>
      </c>
      <c r="AH322" s="42">
        <f>MAX((Z322-Y322),0)/5+Z322/gfcf_lifespan!I$10</f>
        <v>0.12278251025331603</v>
      </c>
      <c r="AI322" s="42">
        <f>MAX((AA322-Z322),0)/5+AA322/gfcf_lifespan!J$10</f>
        <v>0.17130710041725045</v>
      </c>
    </row>
    <row r="323" spans="1:35" ht="15" customHeight="1" x14ac:dyDescent="0.25">
      <c r="A323" s="9" t="s">
        <v>2</v>
      </c>
      <c r="B323" s="9" t="s">
        <v>81</v>
      </c>
      <c r="C323" s="9" t="s">
        <v>86</v>
      </c>
      <c r="D323" s="42">
        <f>euref_generation_EXIOBASE!D273*generation!$L323/(generation!$L$322+generation!$L$323)</f>
        <v>67.250215353033667</v>
      </c>
      <c r="E323" s="42">
        <f>euref_generation_EXIOBASE!E273*generation!$L323/(generation!$L$322+generation!$L$323)</f>
        <v>72.65011344672476</v>
      </c>
      <c r="F323" s="42">
        <f>euref_generation_EXIOBASE!F273*generation!$L323/(generation!$L$322+generation!$L$323)</f>
        <v>72.65011344672476</v>
      </c>
      <c r="G323" s="42">
        <f>euref_generation_EXIOBASE!G273*generation!$L323/(generation!$L$322+generation!$L$323)</f>
        <v>72.673088917290229</v>
      </c>
      <c r="H323" s="42">
        <f>euref_generation_EXIOBASE!H273*generation!$L323/(generation!$L$322+generation!$L$323)</f>
        <v>72.86304697276384</v>
      </c>
      <c r="I323" s="42">
        <f>euref_generation_EXIOBASE!I273*generation!$L323/(generation!$L$322+generation!$L$323)</f>
        <v>75.042698733805409</v>
      </c>
      <c r="J323" s="42">
        <f>euref_generation_EXIOBASE!J273*generation!$L323/(generation!$L$322+generation!$L$323)</f>
        <v>76.115404083142664</v>
      </c>
      <c r="K323" s="42">
        <f>euref_generation_EXIOBASE!K273*generation!$L323/(generation!$L$322+generation!$L$323)</f>
        <v>82.179885678315301</v>
      </c>
      <c r="L323" s="42">
        <f>xdet2015_el!A323</f>
        <v>27.839573189547401</v>
      </c>
      <c r="M323" s="42">
        <f t="shared" si="47"/>
        <v>30.074969127036088</v>
      </c>
      <c r="N323" s="42">
        <f t="shared" si="48"/>
        <v>30.074969127036088</v>
      </c>
      <c r="O323" s="42">
        <f t="shared" si="49"/>
        <v>30.084480283112153</v>
      </c>
      <c r="P323" s="42">
        <f t="shared" si="50"/>
        <v>30.1631172236861</v>
      </c>
      <c r="Q323" s="42">
        <f t="shared" si="51"/>
        <v>31.065427713112737</v>
      </c>
      <c r="R323" s="42">
        <f t="shared" si="52"/>
        <v>31.509495571139997</v>
      </c>
      <c r="S323" s="42">
        <f t="shared" si="53"/>
        <v>34.020009155954206</v>
      </c>
      <c r="T323" s="42">
        <f>euref_capacity_EXIOBASE!D273*capacity!$L323/(capacity!$L$322+capacity!$L$323)</f>
        <v>78.344262295081975</v>
      </c>
      <c r="U323" s="42">
        <f>euref_capacity_EXIOBASE!E273*capacity!$L323/(capacity!$L$322+capacity!$L$323)</f>
        <v>84.748822623295922</v>
      </c>
      <c r="V323" s="42">
        <f>euref_capacity_EXIOBASE!F273*capacity!$L323/(capacity!$L$322+capacity!$L$323)</f>
        <v>84.748822623295922</v>
      </c>
      <c r="W323" s="42">
        <f>euref_capacity_EXIOBASE!G273*capacity!$L323/(capacity!$L$322+capacity!$L$323)</f>
        <v>84.748822623295922</v>
      </c>
      <c r="X323" s="42">
        <f>euref_capacity_EXIOBASE!H273*capacity!$L323/(capacity!$L$322+capacity!$L$323)</f>
        <v>84.748822623295922</v>
      </c>
      <c r="Y323" s="42">
        <f>euref_capacity_EXIOBASE!I273*capacity!$L323/(capacity!$L$322+capacity!$L$323)</f>
        <v>84.748822623295908</v>
      </c>
      <c r="Z323" s="42">
        <f>euref_capacity_EXIOBASE!J273*capacity!$L323/(capacity!$L$322+capacity!$L$323)</f>
        <v>85.71603573805001</v>
      </c>
      <c r="AA323" s="42">
        <f>euref_capacity_EXIOBASE!K273*capacity!$L323/(capacity!$L$322+capacity!$L$323)</f>
        <v>92.486527541328698</v>
      </c>
      <c r="AB323" s="42">
        <f>capacity!T323+T323/gfcf_lifespan!C$11</f>
        <v>45.691147540983607</v>
      </c>
      <c r="AC323" s="42">
        <f>MAX((U323-T323),0)/5+U323/gfcf_lifespan!D$11</f>
        <v>4.6708649705746268</v>
      </c>
      <c r="AD323" s="42">
        <f>MAX((V323-U323),0)/5+V323/gfcf_lifespan!E$11</f>
        <v>3.3899529049318371</v>
      </c>
      <c r="AE323" s="42">
        <f>MAX((W323-V323),0)/5+W323/gfcf_lifespan!F$11</f>
        <v>3.3899529049318371</v>
      </c>
      <c r="AF323" s="42">
        <f>MAX((X323-W323),0)/5+X323/gfcf_lifespan!G$11</f>
        <v>3.3899529049318371</v>
      </c>
      <c r="AG323" s="42">
        <f>MAX((Y323-X323),0)/5+Y323/gfcf_lifespan!H$11</f>
        <v>3.3899529049318362</v>
      </c>
      <c r="AH323" s="42">
        <f>MAX((Z323-Y323),0)/5+Z323/gfcf_lifespan!I$11</f>
        <v>3.6220840524728208</v>
      </c>
      <c r="AI323" s="42">
        <f>MAX((AA323-Z323),0)/5+AA323/gfcf_lifespan!J$11</f>
        <v>5.0535594623088853</v>
      </c>
    </row>
    <row r="324" spans="1:35" ht="15" customHeight="1" x14ac:dyDescent="0.25">
      <c r="A324" s="9" t="s">
        <v>2</v>
      </c>
      <c r="B324" s="9" t="s">
        <v>41</v>
      </c>
      <c r="C324" s="9" t="s">
        <v>42</v>
      </c>
      <c r="D324" s="42">
        <f>euref_generation_EXIOBASE!D274</f>
        <v>0</v>
      </c>
      <c r="E324" s="42">
        <f>euref_generation_EXIOBASE!E274</f>
        <v>0</v>
      </c>
      <c r="F324" s="42">
        <f>euref_generation_EXIOBASE!F274</f>
        <v>0</v>
      </c>
      <c r="G324" s="42">
        <f>euref_generation_EXIOBASE!G274</f>
        <v>0</v>
      </c>
      <c r="H324" s="42">
        <f>euref_generation_EXIOBASE!H274</f>
        <v>0</v>
      </c>
      <c r="I324" s="42">
        <f>euref_generation_EXIOBASE!I274</f>
        <v>0</v>
      </c>
      <c r="J324" s="42">
        <f>euref_generation_EXIOBASE!J274</f>
        <v>0</v>
      </c>
      <c r="K324" s="42">
        <f>euref_generation_EXIOBASE!K274</f>
        <v>0</v>
      </c>
      <c r="L324" s="42">
        <f>xdet2015_el!A324</f>
        <v>0</v>
      </c>
      <c r="M324" s="42">
        <f t="shared" si="47"/>
        <v>0</v>
      </c>
      <c r="N324" s="42">
        <f t="shared" si="48"/>
        <v>0</v>
      </c>
      <c r="O324" s="42">
        <f t="shared" si="49"/>
        <v>0</v>
      </c>
      <c r="P324" s="42">
        <f t="shared" si="50"/>
        <v>0</v>
      </c>
      <c r="Q324" s="42">
        <f t="shared" si="51"/>
        <v>0</v>
      </c>
      <c r="R324" s="42">
        <f t="shared" si="52"/>
        <v>0</v>
      </c>
      <c r="S324" s="42">
        <f t="shared" si="53"/>
        <v>0</v>
      </c>
      <c r="T324" s="42">
        <f>euref_capacity_EXIOBASE!D274</f>
        <v>0</v>
      </c>
      <c r="U324" s="42">
        <f>euref_capacity_EXIOBASE!E274</f>
        <v>0</v>
      </c>
      <c r="V324" s="42">
        <f>euref_capacity_EXIOBASE!F274</f>
        <v>0</v>
      </c>
      <c r="W324" s="42">
        <f>euref_capacity_EXIOBASE!G274</f>
        <v>0</v>
      </c>
      <c r="X324" s="42">
        <f>euref_capacity_EXIOBASE!H274</f>
        <v>0</v>
      </c>
      <c r="Y324" s="42">
        <f>euref_capacity_EXIOBASE!I274</f>
        <v>0</v>
      </c>
      <c r="Z324" s="42">
        <f>euref_capacity_EXIOBASE!J274</f>
        <v>0</v>
      </c>
      <c r="AA324" s="42">
        <f>euref_capacity_EXIOBASE!K274</f>
        <v>0</v>
      </c>
      <c r="AB324" s="42">
        <f>capacity!T324+T324/gfcf_lifespan!C$12</f>
        <v>0</v>
      </c>
      <c r="AC324" s="42">
        <f>MAX((U324-T324),0)/5+U324/gfcf_lifespan!D$12</f>
        <v>0</v>
      </c>
      <c r="AD324" s="42">
        <f>MAX((V324-U324),0)/5+V324/gfcf_lifespan!E$12</f>
        <v>0</v>
      </c>
      <c r="AE324" s="42">
        <f>MAX((W324-V324),0)/5+W324/gfcf_lifespan!F$12</f>
        <v>0</v>
      </c>
      <c r="AF324" s="42">
        <f>MAX((X324-W324),0)/5+X324/gfcf_lifespan!G$12</f>
        <v>0</v>
      </c>
      <c r="AG324" s="42">
        <f>MAX((Y324-X324),0)/5+Y324/gfcf_lifespan!H$12</f>
        <v>0</v>
      </c>
      <c r="AH324" s="42">
        <f>MAX((Z324-Y324),0)/5+Z324/gfcf_lifespan!I$12</f>
        <v>0</v>
      </c>
      <c r="AI324" s="42">
        <f>MAX((AA324-Z324),0)/5+AA324/gfcf_lifespan!J$12</f>
        <v>0</v>
      </c>
    </row>
    <row r="325" spans="1:35" ht="15" customHeight="1" x14ac:dyDescent="0.25">
      <c r="A325" s="9" t="s">
        <v>2</v>
      </c>
      <c r="B325" s="9" t="s">
        <v>43</v>
      </c>
      <c r="C325" s="9" t="s">
        <v>44</v>
      </c>
      <c r="D325" s="42">
        <f>euref_generation_EXIOBASE!D275</f>
        <v>0</v>
      </c>
      <c r="E325" s="42">
        <f>euref_generation_EXIOBASE!E275</f>
        <v>0</v>
      </c>
      <c r="F325" s="42">
        <f>euref_generation_EXIOBASE!F275</f>
        <v>0</v>
      </c>
      <c r="G325" s="42">
        <f>euref_generation_EXIOBASE!G275</f>
        <v>0</v>
      </c>
      <c r="H325" s="42">
        <f>euref_generation_EXIOBASE!H275</f>
        <v>0</v>
      </c>
      <c r="I325" s="42">
        <f>euref_generation_EXIOBASE!I275</f>
        <v>0</v>
      </c>
      <c r="J325" s="42">
        <f>euref_generation_EXIOBASE!J275</f>
        <v>0</v>
      </c>
      <c r="K325" s="42">
        <f>euref_generation_EXIOBASE!K275</f>
        <v>0</v>
      </c>
      <c r="L325" s="42">
        <f>xdet2015_el!A325</f>
        <v>0</v>
      </c>
      <c r="M325" s="42">
        <f t="shared" si="47"/>
        <v>0</v>
      </c>
      <c r="N325" s="42">
        <f t="shared" si="48"/>
        <v>0</v>
      </c>
      <c r="O325" s="42">
        <f t="shared" si="49"/>
        <v>0</v>
      </c>
      <c r="P325" s="42">
        <f t="shared" si="50"/>
        <v>0</v>
      </c>
      <c r="Q325" s="42">
        <f t="shared" si="51"/>
        <v>0</v>
      </c>
      <c r="R325" s="42">
        <f t="shared" si="52"/>
        <v>0</v>
      </c>
      <c r="S325" s="42">
        <f t="shared" si="53"/>
        <v>0</v>
      </c>
      <c r="T325" s="42">
        <f>euref_capacity_EXIOBASE!D275</f>
        <v>0</v>
      </c>
      <c r="U325" s="42">
        <f>euref_capacity_EXIOBASE!E275</f>
        <v>0</v>
      </c>
      <c r="V325" s="42">
        <f>euref_capacity_EXIOBASE!F275</f>
        <v>0</v>
      </c>
      <c r="W325" s="42">
        <f>euref_capacity_EXIOBASE!G275</f>
        <v>0</v>
      </c>
      <c r="X325" s="42">
        <f>euref_capacity_EXIOBASE!H275</f>
        <v>0</v>
      </c>
      <c r="Y325" s="42">
        <f>euref_capacity_EXIOBASE!I275</f>
        <v>0</v>
      </c>
      <c r="Z325" s="42">
        <f>euref_capacity_EXIOBASE!J275</f>
        <v>0</v>
      </c>
      <c r="AA325" s="42">
        <f>euref_capacity_EXIOBASE!K275</f>
        <v>0</v>
      </c>
      <c r="AB325" s="42">
        <f>capacity!T325+T325/gfcf_lifespan!C$13</f>
        <v>0</v>
      </c>
      <c r="AC325" s="42">
        <f>MAX((U325-T325),0)/5+U325/gfcf_lifespan!D$13</f>
        <v>0</v>
      </c>
      <c r="AD325" s="42">
        <f>MAX((V325-U325),0)/5+V325/gfcf_lifespan!E$13</f>
        <v>0</v>
      </c>
      <c r="AE325" s="42">
        <f>MAX((W325-V325),0)/5+W325/gfcf_lifespan!F$13</f>
        <v>0</v>
      </c>
      <c r="AF325" s="42">
        <f>MAX((X325-W325),0)/5+X325/gfcf_lifespan!G$13</f>
        <v>0</v>
      </c>
      <c r="AG325" s="42">
        <f>MAX((Y325-X325),0)/5+Y325/gfcf_lifespan!H$13</f>
        <v>0</v>
      </c>
      <c r="AH325" s="42">
        <f>MAX((Z325-Y325),0)/5+Z325/gfcf_lifespan!I$13</f>
        <v>0</v>
      </c>
      <c r="AI325" s="42">
        <f>MAX((AA325-Z325),0)/5+AA325/gfcf_lifespan!J$13</f>
        <v>0</v>
      </c>
    </row>
    <row r="326" spans="1:35" ht="15" customHeight="1" x14ac:dyDescent="0.25">
      <c r="A326" s="9" t="s">
        <v>2</v>
      </c>
      <c r="B326" s="9" t="s">
        <v>45</v>
      </c>
      <c r="C326" s="9" t="s">
        <v>46</v>
      </c>
      <c r="D326" s="42">
        <f>euref_generation_EXIOBASE!D276</f>
        <v>0</v>
      </c>
      <c r="E326" s="42">
        <f>euref_generation_EXIOBASE!E276</f>
        <v>0</v>
      </c>
      <c r="F326" s="42">
        <f>euref_generation_EXIOBASE!F276</f>
        <v>0</v>
      </c>
      <c r="G326" s="42">
        <f>euref_generation_EXIOBASE!G276</f>
        <v>0</v>
      </c>
      <c r="H326" s="42">
        <f>euref_generation_EXIOBASE!H276</f>
        <v>0</v>
      </c>
      <c r="I326" s="42">
        <f>euref_generation_EXIOBASE!I276</f>
        <v>0</v>
      </c>
      <c r="J326" s="42">
        <f>euref_generation_EXIOBASE!J276</f>
        <v>0</v>
      </c>
      <c r="K326" s="42">
        <f>euref_generation_EXIOBASE!K276</f>
        <v>0</v>
      </c>
      <c r="L326" s="42">
        <f>xdet2015_el!A326</f>
        <v>0</v>
      </c>
      <c r="M326" s="42">
        <f t="shared" si="47"/>
        <v>0</v>
      </c>
      <c r="N326" s="42">
        <f t="shared" si="48"/>
        <v>0</v>
      </c>
      <c r="O326" s="42">
        <f t="shared" si="49"/>
        <v>0</v>
      </c>
      <c r="P326" s="42">
        <f t="shared" si="50"/>
        <v>0</v>
      </c>
      <c r="Q326" s="42">
        <f t="shared" si="51"/>
        <v>0</v>
      </c>
      <c r="R326" s="42">
        <f t="shared" si="52"/>
        <v>0</v>
      </c>
      <c r="S326" s="42">
        <f t="shared" si="53"/>
        <v>0</v>
      </c>
      <c r="T326" s="42">
        <f>euref_capacity_EXIOBASE!D276</f>
        <v>0</v>
      </c>
      <c r="U326" s="42">
        <f>euref_capacity_EXIOBASE!E276</f>
        <v>0</v>
      </c>
      <c r="V326" s="42">
        <f>euref_capacity_EXIOBASE!F276</f>
        <v>0</v>
      </c>
      <c r="W326" s="42">
        <f>euref_capacity_EXIOBASE!G276</f>
        <v>0</v>
      </c>
      <c r="X326" s="42">
        <f>euref_capacity_EXIOBASE!H276</f>
        <v>0</v>
      </c>
      <c r="Y326" s="42">
        <f>euref_capacity_EXIOBASE!I276</f>
        <v>0</v>
      </c>
      <c r="Z326" s="42">
        <f>euref_capacity_EXIOBASE!J276</f>
        <v>0</v>
      </c>
      <c r="AA326" s="42">
        <f>euref_capacity_EXIOBASE!K276</f>
        <v>0</v>
      </c>
      <c r="AB326" s="42">
        <f>capacity!T326+T326/gfcf_lifespan!C$14</f>
        <v>0</v>
      </c>
      <c r="AC326" s="42">
        <f>MAX((U326-T326),0)/5+U326/gfcf_lifespan!D$14</f>
        <v>0</v>
      </c>
      <c r="AD326" s="42">
        <f>MAX((V326-U326),0)/5+V326/gfcf_lifespan!E$14</f>
        <v>0</v>
      </c>
      <c r="AE326" s="42">
        <f>MAX((W326-V326),0)/5+W326/gfcf_lifespan!F$14</f>
        <v>0</v>
      </c>
      <c r="AF326" s="42">
        <f>MAX((X326-W326),0)/5+X326/gfcf_lifespan!G$14</f>
        <v>0</v>
      </c>
      <c r="AG326" s="42">
        <f>MAX((Y326-X326),0)/5+Y326/gfcf_lifespan!H$14</f>
        <v>0</v>
      </c>
      <c r="AH326" s="42">
        <f>MAX((Z326-Y326),0)/5+Z326/gfcf_lifespan!I$14</f>
        <v>0</v>
      </c>
      <c r="AI326" s="42">
        <f>MAX((AA326-Z326),0)/5+AA326/gfcf_lifespan!J$14</f>
        <v>0</v>
      </c>
    </row>
    <row r="327" spans="1:35" ht="15" customHeight="1" x14ac:dyDescent="0.25">
      <c r="A327" s="9" t="s">
        <v>1</v>
      </c>
      <c r="B327" s="9" t="s">
        <v>29</v>
      </c>
      <c r="C327" s="9" t="s">
        <v>30</v>
      </c>
      <c r="D327" s="42">
        <f>euref_generation_EXIOBASE!D277</f>
        <v>4857.7109905957086</v>
      </c>
      <c r="E327" s="42">
        <f>euref_generation_EXIOBASE!E277</f>
        <v>5182.4493797990945</v>
      </c>
      <c r="F327" s="42">
        <f>euref_generation_EXIOBASE!F277</f>
        <v>4753.7509436812106</v>
      </c>
      <c r="G327" s="42">
        <f>euref_generation_EXIOBASE!G277</f>
        <v>4465.1611477220858</v>
      </c>
      <c r="H327" s="42">
        <f>euref_generation_EXIOBASE!H277</f>
        <v>3725.7774856190586</v>
      </c>
      <c r="I327" s="42">
        <f>euref_generation_EXIOBASE!I277</f>
        <v>2209.9447513812156</v>
      </c>
      <c r="J327" s="42">
        <f>euref_generation_EXIOBASE!J277</f>
        <v>174.19936403692012</v>
      </c>
      <c r="K327" s="42">
        <f>euref_generation_EXIOBASE!K277</f>
        <v>36.93118707934844</v>
      </c>
      <c r="L327" s="42">
        <f>xdet2015_el!A327</f>
        <v>432.72968923219702</v>
      </c>
      <c r="M327" s="42">
        <f t="shared" si="47"/>
        <v>461.65770543443568</v>
      </c>
      <c r="N327" s="42">
        <f t="shared" si="48"/>
        <v>423.46882565242311</v>
      </c>
      <c r="O327" s="42">
        <f t="shared" si="49"/>
        <v>397.7609618122853</v>
      </c>
      <c r="P327" s="42">
        <f t="shared" si="50"/>
        <v>331.89593547691447</v>
      </c>
      <c r="Q327" s="42">
        <f t="shared" si="51"/>
        <v>196.86405949981076</v>
      </c>
      <c r="R327" s="42">
        <f t="shared" si="52"/>
        <v>15.517851269883529</v>
      </c>
      <c r="S327" s="42">
        <f t="shared" si="53"/>
        <v>3.2898665932908413</v>
      </c>
      <c r="T327" s="42">
        <f>euref_capacity_EXIOBASE!D277</f>
        <v>792.03</v>
      </c>
      <c r="U327" s="42">
        <f>euref_capacity_EXIOBASE!E277</f>
        <v>792.03</v>
      </c>
      <c r="V327" s="42">
        <f>euref_capacity_EXIOBASE!F277</f>
        <v>678.28</v>
      </c>
      <c r="W327" s="42">
        <f>euref_capacity_EXIOBASE!G277</f>
        <v>632.28000000000009</v>
      </c>
      <c r="X327" s="42">
        <f>euref_capacity_EXIOBASE!H277</f>
        <v>564.20000000000005</v>
      </c>
      <c r="Y327" s="42">
        <f>euref_capacity_EXIOBASE!I277</f>
        <v>250</v>
      </c>
      <c r="Z327" s="42">
        <f>euref_capacity_EXIOBASE!J277</f>
        <v>250</v>
      </c>
      <c r="AA327" s="42">
        <f>euref_capacity_EXIOBASE!K277</f>
        <v>250</v>
      </c>
      <c r="AB327" s="42">
        <f>capacity!T327+T327/gfcf_lifespan!C$2</f>
        <v>472.80074999999999</v>
      </c>
      <c r="AC327" s="42">
        <f>MAX((U327-T327),0)/5+U327/gfcf_lifespan!D$2</f>
        <v>19.800750000000001</v>
      </c>
      <c r="AD327" s="42">
        <f>MAX((V327-U327),0)/5+V327/gfcf_lifespan!E$2</f>
        <v>16.957000000000001</v>
      </c>
      <c r="AE327" s="42">
        <f>MAX((W327-V327),0)/5+W327/gfcf_lifespan!F$2</f>
        <v>15.807000000000002</v>
      </c>
      <c r="AF327" s="42">
        <f>MAX((X327-W327),0)/5+X327/gfcf_lifespan!G$2</f>
        <v>14.105</v>
      </c>
      <c r="AG327" s="42">
        <f>MAX((Y327-X327),0)/5+Y327/gfcf_lifespan!H$2</f>
        <v>6.25</v>
      </c>
      <c r="AH327" s="42">
        <f>MAX((Z327-Y327),0)/5+Z327/gfcf_lifespan!I$2</f>
        <v>6.25</v>
      </c>
      <c r="AI327" s="42">
        <f>MAX((AA327-Z327),0)/5+AA327/gfcf_lifespan!J$2</f>
        <v>6.25</v>
      </c>
    </row>
    <row r="328" spans="1:35" ht="15" customHeight="1" x14ac:dyDescent="0.25">
      <c r="A328" s="9" t="s">
        <v>1</v>
      </c>
      <c r="B328" s="9" t="s">
        <v>31</v>
      </c>
      <c r="C328" s="9" t="s">
        <v>32</v>
      </c>
      <c r="D328" s="42">
        <f>euref_generation_EXIOBASE!D278</f>
        <v>14.131475886259796</v>
      </c>
      <c r="E328" s="42">
        <f>euref_generation_EXIOBASE!E278</f>
        <v>117.24741529944086</v>
      </c>
      <c r="F328" s="42">
        <f>euref_generation_EXIOBASE!F278</f>
        <v>417.75189776235237</v>
      </c>
      <c r="G328" s="42">
        <f>euref_generation_EXIOBASE!G278</f>
        <v>1703.916781149416</v>
      </c>
      <c r="H328" s="42">
        <f>euref_generation_EXIOBASE!H278</f>
        <v>3002.2048303693832</v>
      </c>
      <c r="I328" s="42">
        <f>euref_generation_EXIOBASE!I278</f>
        <v>4482.0539804357986</v>
      </c>
      <c r="J328" s="42">
        <f>euref_generation_EXIOBASE!J278</f>
        <v>3042.7824908683101</v>
      </c>
      <c r="K328" s="42">
        <f>euref_generation_EXIOBASE!K278</f>
        <v>2822.4212200707448</v>
      </c>
      <c r="L328" s="42">
        <f>xdet2015_el!A328</f>
        <v>41.802497683727701</v>
      </c>
      <c r="M328" s="42">
        <f t="shared" si="47"/>
        <v>346.83106321848987</v>
      </c>
      <c r="N328" s="42">
        <f t="shared" si="48"/>
        <v>1235.7571763302615</v>
      </c>
      <c r="O328" s="42">
        <f t="shared" si="49"/>
        <v>5040.3777970932988</v>
      </c>
      <c r="P328" s="42">
        <f t="shared" si="50"/>
        <v>8880.8601081516954</v>
      </c>
      <c r="Q328" s="42">
        <f t="shared" si="51"/>
        <v>13258.420609674848</v>
      </c>
      <c r="R328" s="42">
        <f t="shared" si="52"/>
        <v>9000.8933992721777</v>
      </c>
      <c r="S328" s="42">
        <f t="shared" si="53"/>
        <v>8349.0399349744293</v>
      </c>
      <c r="T328" s="42">
        <f>euref_capacity_EXIOBASE!D278</f>
        <v>469.91209999999995</v>
      </c>
      <c r="U328" s="42">
        <f>euref_capacity_EXIOBASE!E278</f>
        <v>469.8291627461528</v>
      </c>
      <c r="V328" s="42">
        <f>euref_capacity_EXIOBASE!F278</f>
        <v>387.63579818287582</v>
      </c>
      <c r="W328" s="42">
        <f>euref_capacity_EXIOBASE!G278</f>
        <v>404.40479818287582</v>
      </c>
      <c r="X328" s="42">
        <f>euref_capacity_EXIOBASE!H278</f>
        <v>636.88428785174801</v>
      </c>
      <c r="Y328" s="42">
        <f>euref_capacity_EXIOBASE!I278</f>
        <v>860.71083918622674</v>
      </c>
      <c r="Z328" s="42">
        <f>euref_capacity_EXIOBASE!J278</f>
        <v>833.48058612332727</v>
      </c>
      <c r="AA328" s="42">
        <f>euref_capacity_EXIOBASE!K278</f>
        <v>819.27048612332726</v>
      </c>
      <c r="AB328" s="42">
        <f>capacity!T328+T328/gfcf_lifespan!C$3</f>
        <v>66.663736666666665</v>
      </c>
      <c r="AC328" s="42">
        <f>MAX((U328-T328),0)/5+U328/gfcf_lifespan!D$3</f>
        <v>15.660972091538428</v>
      </c>
      <c r="AD328" s="42">
        <f>MAX((V328-U328),0)/5+V328/gfcf_lifespan!E$3</f>
        <v>12.921193272762528</v>
      </c>
      <c r="AE328" s="42">
        <f>MAX((W328-V328),0)/5+W328/gfcf_lifespan!F$3</f>
        <v>16.833959939429196</v>
      </c>
      <c r="AF328" s="42">
        <f>MAX((X328-W328),0)/5+X328/gfcf_lifespan!G$3</f>
        <v>67.72537419549937</v>
      </c>
      <c r="AG328" s="42">
        <f>MAX((Y328-X328),0)/5+Y328/gfcf_lifespan!H$3</f>
        <v>73.455671573103302</v>
      </c>
      <c r="AH328" s="42">
        <f>MAX((Z328-Y328),0)/5+Z328/gfcf_lifespan!I$3</f>
        <v>27.78268620411091</v>
      </c>
      <c r="AI328" s="42">
        <f>MAX((AA328-Z328),0)/5+AA328/gfcf_lifespan!J$3</f>
        <v>27.309016204110907</v>
      </c>
    </row>
    <row r="329" spans="1:35" ht="15" customHeight="1" x14ac:dyDescent="0.25">
      <c r="A329" s="9" t="s">
        <v>1</v>
      </c>
      <c r="B329" s="9" t="s">
        <v>33</v>
      </c>
      <c r="C329" s="9" t="s">
        <v>34</v>
      </c>
      <c r="D329" s="42">
        <f>euref_generation_EXIOBASE!D279</f>
        <v>5420.5333978061199</v>
      </c>
      <c r="E329" s="42">
        <f>euref_generation_EXIOBASE!E279</f>
        <v>5627.8762053724759</v>
      </c>
      <c r="F329" s="42">
        <f>euref_generation_EXIOBASE!F279</f>
        <v>5800.7448242273604</v>
      </c>
      <c r="G329" s="42">
        <f>euref_generation_EXIOBASE!G279</f>
        <v>5800.7448242273604</v>
      </c>
      <c r="H329" s="42">
        <f>euref_generation_EXIOBASE!H279</f>
        <v>5800.7448242273604</v>
      </c>
      <c r="I329" s="42">
        <f>euref_generation_EXIOBASE!I279</f>
        <v>5800.7448242273585</v>
      </c>
      <c r="J329" s="42">
        <f>euref_generation_EXIOBASE!J279</f>
        <v>9377.1383315733892</v>
      </c>
      <c r="K329" s="42">
        <f>euref_generation_EXIOBASE!K279</f>
        <v>9377.1383315733874</v>
      </c>
      <c r="L329" s="42">
        <f>xdet2015_el!A329</f>
        <v>436.54604276615601</v>
      </c>
      <c r="M329" s="42">
        <f t="shared" si="47"/>
        <v>453.24452527633696</v>
      </c>
      <c r="N329" s="42">
        <f t="shared" si="48"/>
        <v>467.16660746664212</v>
      </c>
      <c r="O329" s="42">
        <f t="shared" si="49"/>
        <v>467.16660746664212</v>
      </c>
      <c r="P329" s="42">
        <f t="shared" si="50"/>
        <v>467.16660746664212</v>
      </c>
      <c r="Q329" s="42">
        <f t="shared" si="51"/>
        <v>467.16660746664195</v>
      </c>
      <c r="R329" s="42">
        <f t="shared" si="52"/>
        <v>755.19369233588748</v>
      </c>
      <c r="S329" s="42">
        <f t="shared" si="53"/>
        <v>755.19369233588736</v>
      </c>
      <c r="T329" s="42">
        <f>euref_capacity_EXIOBASE!D279</f>
        <v>700.00000000000011</v>
      </c>
      <c r="U329" s="42">
        <f>euref_capacity_EXIOBASE!E279</f>
        <v>700.00000000000011</v>
      </c>
      <c r="V329" s="42">
        <f>euref_capacity_EXIOBASE!F279</f>
        <v>700.00000000000011</v>
      </c>
      <c r="W329" s="42">
        <f>euref_capacity_EXIOBASE!G279</f>
        <v>700.00000000000011</v>
      </c>
      <c r="X329" s="42">
        <f>euref_capacity_EXIOBASE!H279</f>
        <v>700.00000000000011</v>
      </c>
      <c r="Y329" s="42">
        <f>euref_capacity_EXIOBASE!I279</f>
        <v>700.00000000000011</v>
      </c>
      <c r="Z329" s="42">
        <f>euref_capacity_EXIOBASE!J279</f>
        <v>1117</v>
      </c>
      <c r="AA329" s="42">
        <f>euref_capacity_EXIOBASE!K279</f>
        <v>1117</v>
      </c>
      <c r="AB329" s="42">
        <f>capacity!T329+T329/gfcf_lifespan!C$4</f>
        <v>11.666666666666668</v>
      </c>
      <c r="AC329" s="42">
        <f>MAX((U329-T329),0)/5+U329/gfcf_lifespan!D$4</f>
        <v>11.666666666666668</v>
      </c>
      <c r="AD329" s="42">
        <f>MAX((V329-U329),0)/5+V329/gfcf_lifespan!E$4</f>
        <v>11.666666666666668</v>
      </c>
      <c r="AE329" s="42">
        <f>MAX((W329-V329),0)/5+W329/gfcf_lifespan!F$4</f>
        <v>11.666666666666668</v>
      </c>
      <c r="AF329" s="42">
        <f>MAX((X329-W329),0)/5+X329/gfcf_lifespan!G$4</f>
        <v>11.666666666666668</v>
      </c>
      <c r="AG329" s="42">
        <f>MAX((Y329-X329),0)/5+Y329/gfcf_lifespan!H$4</f>
        <v>11.666666666666668</v>
      </c>
      <c r="AH329" s="42">
        <f>MAX((Z329-Y329),0)/5+Z329/gfcf_lifespan!I$4</f>
        <v>102.01666666666665</v>
      </c>
      <c r="AI329" s="42">
        <f>MAX((AA329-Z329),0)/5+AA329/gfcf_lifespan!J$4</f>
        <v>18.616666666666667</v>
      </c>
    </row>
    <row r="330" spans="1:35" ht="15" customHeight="1" x14ac:dyDescent="0.25">
      <c r="A330" s="9" t="s">
        <v>1</v>
      </c>
      <c r="B330" s="9" t="s">
        <v>35</v>
      </c>
      <c r="C330" s="9" t="s">
        <v>36</v>
      </c>
      <c r="D330" s="42">
        <f>euref_generation_EXIOBASE!D280</f>
        <v>4422.5527031806423</v>
      </c>
      <c r="E330" s="42">
        <f>euref_generation_EXIOBASE!E280</f>
        <v>4541.9392838935746</v>
      </c>
      <c r="F330" s="42">
        <f>euref_generation_EXIOBASE!F280</f>
        <v>4734.3642134503552</v>
      </c>
      <c r="G330" s="42">
        <f>euref_generation_EXIOBASE!G280</f>
        <v>5000.7704353361896</v>
      </c>
      <c r="H330" s="42">
        <f>euref_generation_EXIOBASE!H280</f>
        <v>5131.4619648898943</v>
      </c>
      <c r="I330" s="42">
        <f>euref_generation_EXIOBASE!I280</f>
        <v>5334.7210711172402</v>
      </c>
      <c r="J330" s="42">
        <f>euref_generation_EXIOBASE!J280</f>
        <v>5337.0383267537081</v>
      </c>
      <c r="K330" s="42">
        <f>euref_generation_EXIOBASE!K280</f>
        <v>5750.6485908537506</v>
      </c>
      <c r="L330" s="42">
        <f>xdet2015_el!A330</f>
        <v>216.71051817341399</v>
      </c>
      <c r="M330" s="42">
        <f t="shared" si="47"/>
        <v>222.56060736526118</v>
      </c>
      <c r="N330" s="42">
        <f t="shared" si="48"/>
        <v>231.98966542119845</v>
      </c>
      <c r="O330" s="42">
        <f t="shared" si="49"/>
        <v>245.04389773096381</v>
      </c>
      <c r="P330" s="42">
        <f t="shared" si="50"/>
        <v>251.44794331081414</v>
      </c>
      <c r="Q330" s="42">
        <f t="shared" si="51"/>
        <v>261.40788933979292</v>
      </c>
      <c r="R330" s="42">
        <f t="shared" si="52"/>
        <v>261.52143771409675</v>
      </c>
      <c r="S330" s="42">
        <f t="shared" si="53"/>
        <v>281.78884901944969</v>
      </c>
      <c r="T330" s="42">
        <f>euref_capacity_EXIOBASE!D280</f>
        <v>1119</v>
      </c>
      <c r="U330" s="42">
        <f>euref_capacity_EXIOBASE!E280</f>
        <v>1220</v>
      </c>
      <c r="V330" s="42">
        <f>euref_capacity_EXIOBASE!F280</f>
        <v>1220</v>
      </c>
      <c r="W330" s="42">
        <f>euref_capacity_EXIOBASE!G280</f>
        <v>1284.4255015027254</v>
      </c>
      <c r="X330" s="42">
        <f>euref_capacity_EXIOBASE!H280</f>
        <v>1315.7554683799244</v>
      </c>
      <c r="Y330" s="42">
        <f>euref_capacity_EXIOBASE!I280</f>
        <v>1366.2528316564212</v>
      </c>
      <c r="Z330" s="42">
        <f>euref_capacity_EXIOBASE!J280</f>
        <v>1366.2528316564212</v>
      </c>
      <c r="AA330" s="42">
        <f>euref_capacity_EXIOBASE!K280</f>
        <v>1465.0283843292164</v>
      </c>
      <c r="AB330" s="42">
        <f>capacity!T330+T330/gfcf_lifespan!C$5</f>
        <v>18.649999999999999</v>
      </c>
      <c r="AC330" s="42">
        <f>MAX((U330-T330),0)/5+U330/gfcf_lifespan!D$5</f>
        <v>40.533333333333331</v>
      </c>
      <c r="AD330" s="42">
        <f>MAX((V330-U330),0)/5+V330/gfcf_lifespan!E$5</f>
        <v>20.333333333333332</v>
      </c>
      <c r="AE330" s="42">
        <f>MAX((W330-V330),0)/5+W330/gfcf_lifespan!F$5</f>
        <v>34.292191992257173</v>
      </c>
      <c r="AF330" s="42">
        <f>MAX((X330-W330),0)/5+X330/gfcf_lifespan!G$5</f>
        <v>28.195251181771877</v>
      </c>
      <c r="AG330" s="42">
        <f>MAX((Y330-X330),0)/5+Y330/gfcf_lifespan!H$5</f>
        <v>32.870353182906378</v>
      </c>
      <c r="AH330" s="42">
        <f>MAX((Z330-Y330),0)/5+Z330/gfcf_lifespan!I$5</f>
        <v>22.770880527607019</v>
      </c>
      <c r="AI330" s="42">
        <f>MAX((AA330-Z330),0)/5+AA330/gfcf_lifespan!J$5</f>
        <v>44.172250273379298</v>
      </c>
    </row>
    <row r="331" spans="1:35" ht="15" customHeight="1" x14ac:dyDescent="0.25">
      <c r="A331" s="9" t="s">
        <v>1</v>
      </c>
      <c r="B331" s="9" t="s">
        <v>79</v>
      </c>
      <c r="C331" s="9" t="s">
        <v>83</v>
      </c>
      <c r="D331" s="42">
        <f>euref_generation_EXIOBASE!D281*generation!$L331/(generation!$L$331+generation!$L$332)</f>
        <v>5.0414107420723617</v>
      </c>
      <c r="E331" s="42">
        <f>euref_generation_EXIOBASE!E281*generation!$L331/(generation!$L$331+generation!$L$332)</f>
        <v>284.35727716873362</v>
      </c>
      <c r="F331" s="42">
        <f>euref_generation_EXIOBASE!F281*generation!$L331/(generation!$L$331+generation!$L$332)</f>
        <v>300.8579437092929</v>
      </c>
      <c r="G331" s="42">
        <f>euref_generation_EXIOBASE!G281*generation!$L331/(generation!$L$331+generation!$L$332)</f>
        <v>345.67907228547142</v>
      </c>
      <c r="H331" s="42">
        <f>euref_generation_EXIOBASE!H281*generation!$L331/(generation!$L$331+generation!$L$332)</f>
        <v>376.16957749099299</v>
      </c>
      <c r="I331" s="42">
        <f>euref_generation_EXIOBASE!I281*generation!$L331/(generation!$L$331+generation!$L$332)</f>
        <v>399.41911841619236</v>
      </c>
      <c r="J331" s="42">
        <f>euref_generation_EXIOBASE!J281*generation!$L331/(generation!$L$331+generation!$L$332)</f>
        <v>400.00447349601711</v>
      </c>
      <c r="K331" s="42">
        <f>euref_generation_EXIOBASE!K281*generation!$L331/(generation!$L$331+generation!$L$332)</f>
        <v>440.40081305800067</v>
      </c>
      <c r="L331" s="42">
        <f>xdet2015_el!A331</f>
        <v>0</v>
      </c>
      <c r="M331" s="44">
        <f t="shared" ref="M331:S332" si="54">IFERROR($L6*E331/$D6,0)</f>
        <v>12.15009561183234</v>
      </c>
      <c r="N331" s="44">
        <f t="shared" si="54"/>
        <v>12.855140610585066</v>
      </c>
      <c r="O331" s="44">
        <f t="shared" si="54"/>
        <v>14.770270066926193</v>
      </c>
      <c r="P331" s="44">
        <f t="shared" si="54"/>
        <v>16.073076723357676</v>
      </c>
      <c r="Q331" s="44">
        <f t="shared" si="54"/>
        <v>17.066489475037525</v>
      </c>
      <c r="R331" s="44">
        <f t="shared" si="54"/>
        <v>17.091500687191321</v>
      </c>
      <c r="S331" s="44">
        <f t="shared" si="54"/>
        <v>18.81756654677859</v>
      </c>
      <c r="T331" s="42">
        <f>euref_capacity_EXIOBASE!D281*capacity!$L331/(capacity!$L$331+capacity!$L$332)</f>
        <v>3.7</v>
      </c>
      <c r="U331" s="42">
        <f>euref_capacity_EXIOBASE!E281*capacity!$L331/(capacity!$L$331+capacity!$L$332)</f>
        <v>200.40995088935958</v>
      </c>
      <c r="V331" s="42">
        <f>euref_capacity_EXIOBASE!F281*capacity!$L331/(capacity!$L$331+capacity!$L$332)</f>
        <v>211.71400000000003</v>
      </c>
      <c r="W331" s="42">
        <f>euref_capacity_EXIOBASE!G281*capacity!$L331/(capacity!$L$331+capacity!$L$332)</f>
        <v>241.6130680441378</v>
      </c>
      <c r="X331" s="42">
        <f>euref_capacity_EXIOBASE!H281*capacity!$L331/(capacity!$L$331+capacity!$L$332)</f>
        <v>261.61306804413783</v>
      </c>
      <c r="Y331" s="42">
        <f>euref_capacity_EXIOBASE!I281*capacity!$L331/(capacity!$L$331+capacity!$L$332)</f>
        <v>276.61306804413783</v>
      </c>
      <c r="Z331" s="42">
        <f>euref_capacity_EXIOBASE!J281*capacity!$L331/(capacity!$L$331+capacity!$L$332)</f>
        <v>276.61306804413778</v>
      </c>
      <c r="AA331" s="42">
        <f>euref_capacity_EXIOBASE!K281*capacity!$L331/(capacity!$L$331+capacity!$L$332)</f>
        <v>280.31306804413782</v>
      </c>
      <c r="AB331" s="42">
        <f>capacity!T331+T331/gfcf_lifespan!C$6</f>
        <v>1.1850000000000001</v>
      </c>
      <c r="AC331" s="42">
        <f>MAX((U331-T331),0)/5+U331/gfcf_lifespan!D$6</f>
        <v>48.451533400115537</v>
      </c>
      <c r="AD331" s="42">
        <f>MAX((V331-U331),0)/5+V331/gfcf_lifespan!E$6</f>
        <v>11.269916205106815</v>
      </c>
      <c r="AE331" s="42">
        <f>MAX((W331-V331),0)/5+W331/gfcf_lifespan!F$6</f>
        <v>15.644336330593068</v>
      </c>
      <c r="AF331" s="42">
        <f>MAX((X331-W331),0)/5+X331/gfcf_lifespan!G$6</f>
        <v>14.464522721765519</v>
      </c>
      <c r="AG331" s="42">
        <f>MAX((Y331-X331),0)/5+Y331/gfcf_lifespan!H$6</f>
        <v>14.064522721765513</v>
      </c>
      <c r="AH331" s="42">
        <f>MAX((Z331-Y331),0)/5+Z331/gfcf_lifespan!I$6</f>
        <v>11.064522721765512</v>
      </c>
      <c r="AI331" s="42">
        <f>MAX((AA331-Z331),0)/5+AA331/gfcf_lifespan!J$6</f>
        <v>11.952522721765522</v>
      </c>
    </row>
    <row r="332" spans="1:35" ht="15" customHeight="1" x14ac:dyDescent="0.25">
      <c r="A332" s="9" t="s">
        <v>1</v>
      </c>
      <c r="B332" s="9" t="s">
        <v>78</v>
      </c>
      <c r="C332" s="9" t="s">
        <v>84</v>
      </c>
      <c r="D332" s="42">
        <f>euref_generation_EXIOBASE!D281*generation!$L332/(generation!$L$331+generation!$L$332)</f>
        <v>0</v>
      </c>
      <c r="E332" s="42">
        <f>euref_generation_EXIOBASE!E281*generation!$L332/(generation!$L$331+generation!$L$332)</f>
        <v>0</v>
      </c>
      <c r="F332" s="42">
        <f>euref_generation_EXIOBASE!F281*generation!$L332/(generation!$L$331+generation!$L$332)</f>
        <v>0</v>
      </c>
      <c r="G332" s="42">
        <f>euref_generation_EXIOBASE!G281*generation!$L332/(generation!$L$331+generation!$L$332)</f>
        <v>0</v>
      </c>
      <c r="H332" s="42">
        <f>euref_generation_EXIOBASE!H281*generation!$L332/(generation!$L$331+generation!$L$332)</f>
        <v>0</v>
      </c>
      <c r="I332" s="42">
        <f>euref_generation_EXIOBASE!I281*generation!$L332/(generation!$L$331+generation!$L$332)</f>
        <v>0</v>
      </c>
      <c r="J332" s="42">
        <f>euref_generation_EXIOBASE!J281*generation!$L332/(generation!$L$331+generation!$L$332)</f>
        <v>0</v>
      </c>
      <c r="K332" s="42">
        <f>euref_generation_EXIOBASE!K281*generation!$L332/(generation!$L$331+generation!$L$332)</f>
        <v>0</v>
      </c>
      <c r="L332" s="42">
        <f>xdet2015_el!A332</f>
        <v>0</v>
      </c>
      <c r="M332" s="44">
        <f t="shared" si="54"/>
        <v>0</v>
      </c>
      <c r="N332" s="44">
        <f t="shared" si="54"/>
        <v>0</v>
      </c>
      <c r="O332" s="44">
        <f t="shared" si="54"/>
        <v>0</v>
      </c>
      <c r="P332" s="44">
        <f t="shared" si="54"/>
        <v>0</v>
      </c>
      <c r="Q332" s="44">
        <f t="shared" si="54"/>
        <v>0</v>
      </c>
      <c r="R332" s="44">
        <f t="shared" si="54"/>
        <v>0</v>
      </c>
      <c r="S332" s="44">
        <f t="shared" si="54"/>
        <v>0</v>
      </c>
      <c r="T332" s="42">
        <f>euref_capacity_EXIOBASE!D281*capacity!$L332/(capacity!$L$331+capacity!$L$332)</f>
        <v>0</v>
      </c>
      <c r="U332" s="42">
        <f>euref_capacity_EXIOBASE!E281*capacity!$L332/(capacity!$L$331+capacity!$L$332)</f>
        <v>0</v>
      </c>
      <c r="V332" s="42">
        <f>euref_capacity_EXIOBASE!F281*capacity!$L332/(capacity!$L$331+capacity!$L$332)</f>
        <v>0</v>
      </c>
      <c r="W332" s="42">
        <f>euref_capacity_EXIOBASE!G281*capacity!$L332/(capacity!$L$331+capacity!$L$332)</f>
        <v>0</v>
      </c>
      <c r="X332" s="42">
        <f>euref_capacity_EXIOBASE!H281*capacity!$L332/(capacity!$L$331+capacity!$L$332)</f>
        <v>0</v>
      </c>
      <c r="Y332" s="42">
        <f>euref_capacity_EXIOBASE!I281*capacity!$L332/(capacity!$L$331+capacity!$L$332)</f>
        <v>0</v>
      </c>
      <c r="Z332" s="42">
        <f>euref_capacity_EXIOBASE!J281*capacity!$L332/(capacity!$L$331+capacity!$L$332)</f>
        <v>0</v>
      </c>
      <c r="AA332" s="42">
        <f>euref_capacity_EXIOBASE!K281*capacity!$L332/(capacity!$L$331+capacity!$L$332)</f>
        <v>0</v>
      </c>
      <c r="AB332" s="42">
        <f>capacity!T332+T332/gfcf_lifespan!C$7</f>
        <v>0</v>
      </c>
      <c r="AC332" s="42">
        <f>MAX((U332-T332),0)/5+U332/gfcf_lifespan!D$7</f>
        <v>0</v>
      </c>
      <c r="AD332" s="42">
        <f>MAX((V332-U332),0)/5+V332/gfcf_lifespan!E$7</f>
        <v>0</v>
      </c>
      <c r="AE332" s="42">
        <f>MAX((W332-V332),0)/5+W332/gfcf_lifespan!F$7</f>
        <v>0</v>
      </c>
      <c r="AF332" s="42">
        <f>MAX((X332-W332),0)/5+X332/gfcf_lifespan!G$7</f>
        <v>0</v>
      </c>
      <c r="AG332" s="42">
        <f>MAX((Y332-X332),0)/5+Y332/gfcf_lifespan!H$7</f>
        <v>0</v>
      </c>
      <c r="AH332" s="42">
        <f>MAX((Z332-Y332),0)/5+Z332/gfcf_lifespan!I$7</f>
        <v>0</v>
      </c>
      <c r="AI332" s="42">
        <f>MAX((AA332-Z332),0)/5+AA332/gfcf_lifespan!J$7</f>
        <v>0</v>
      </c>
    </row>
    <row r="333" spans="1:35" ht="15" customHeight="1" x14ac:dyDescent="0.25">
      <c r="A333" s="9" t="s">
        <v>1</v>
      </c>
      <c r="B333" s="9" t="s">
        <v>37</v>
      </c>
      <c r="C333" s="9" t="s">
        <v>38</v>
      </c>
      <c r="D333" s="42">
        <f>euref_generation_EXIOBASE!D282</f>
        <v>0.4618640992137889</v>
      </c>
      <c r="E333" s="42">
        <f>euref_generation_EXIOBASE!E282</f>
        <v>0</v>
      </c>
      <c r="F333" s="42">
        <f>euref_generation_EXIOBASE!F282</f>
        <v>0</v>
      </c>
      <c r="G333" s="42">
        <f>euref_generation_EXIOBASE!G282</f>
        <v>0</v>
      </c>
      <c r="H333" s="42">
        <f>euref_generation_EXIOBASE!H282</f>
        <v>0</v>
      </c>
      <c r="I333" s="42">
        <f>euref_generation_EXIOBASE!I282</f>
        <v>0</v>
      </c>
      <c r="J333" s="42">
        <f>euref_generation_EXIOBASE!J282</f>
        <v>0</v>
      </c>
      <c r="K333" s="42">
        <f>euref_generation_EXIOBASE!K282</f>
        <v>0</v>
      </c>
      <c r="L333" s="42">
        <f>xdet2015_el!A333</f>
        <v>1.64709183479702</v>
      </c>
      <c r="M333" s="42">
        <f t="shared" si="47"/>
        <v>0</v>
      </c>
      <c r="N333" s="42">
        <f t="shared" si="48"/>
        <v>0</v>
      </c>
      <c r="O333" s="42">
        <f t="shared" si="49"/>
        <v>0</v>
      </c>
      <c r="P333" s="42">
        <f t="shared" si="50"/>
        <v>0</v>
      </c>
      <c r="Q333" s="42">
        <f t="shared" si="51"/>
        <v>0</v>
      </c>
      <c r="R333" s="42">
        <f t="shared" si="52"/>
        <v>0</v>
      </c>
      <c r="S333" s="42">
        <f t="shared" si="53"/>
        <v>0</v>
      </c>
      <c r="T333" s="42">
        <f>euref_capacity_EXIOBASE!D282</f>
        <v>92.032499999999985</v>
      </c>
      <c r="U333" s="42">
        <f>euref_capacity_EXIOBASE!E282</f>
        <v>29.022500000000001</v>
      </c>
      <c r="V333" s="42">
        <f>euref_capacity_EXIOBASE!F282</f>
        <v>16.197500000000002</v>
      </c>
      <c r="W333" s="42">
        <f>euref_capacity_EXIOBASE!G282</f>
        <v>16.197500000000002</v>
      </c>
      <c r="X333" s="42">
        <f>euref_capacity_EXIOBASE!H282</f>
        <v>16.197500000000002</v>
      </c>
      <c r="Y333" s="42">
        <f>euref_capacity_EXIOBASE!I282</f>
        <v>13.965</v>
      </c>
      <c r="Z333" s="42">
        <f>euref_capacity_EXIOBASE!J282</f>
        <v>13.965</v>
      </c>
      <c r="AA333" s="42">
        <f>euref_capacity_EXIOBASE!K282</f>
        <v>0</v>
      </c>
      <c r="AB333" s="42">
        <f>capacity!T333+T333/gfcf_lifespan!C$8</f>
        <v>2.6294999999999997</v>
      </c>
      <c r="AC333" s="42">
        <f>MAX((U333-T333),0)/5+U333/gfcf_lifespan!D$8</f>
        <v>0.82921428571428579</v>
      </c>
      <c r="AD333" s="42">
        <f>MAX((V333-U333),0)/5+V333/gfcf_lifespan!E$8</f>
        <v>0.46278571428571436</v>
      </c>
      <c r="AE333" s="42">
        <f>MAX((W333-V333),0)/5+W333/gfcf_lifespan!F$8</f>
        <v>0.46278571428571436</v>
      </c>
      <c r="AF333" s="42">
        <f>MAX((X333-W333),0)/5+X333/gfcf_lifespan!G$8</f>
        <v>0.46278571428571436</v>
      </c>
      <c r="AG333" s="42">
        <f>MAX((Y333-X333),0)/5+Y333/gfcf_lifespan!H$8</f>
        <v>0.39900000000000002</v>
      </c>
      <c r="AH333" s="42">
        <f>MAX((Z333-Y333),0)/5+Z333/gfcf_lifespan!I$8</f>
        <v>0.39900000000000002</v>
      </c>
      <c r="AI333" s="42">
        <f>MAX((AA333-Z333),0)/5+AA333/gfcf_lifespan!J$8</f>
        <v>0</v>
      </c>
    </row>
    <row r="334" spans="1:35" ht="15" customHeight="1" x14ac:dyDescent="0.25">
      <c r="A334" s="9" t="s">
        <v>1</v>
      </c>
      <c r="B334" s="9" t="s">
        <v>39</v>
      </c>
      <c r="C334" s="9" t="s">
        <v>40</v>
      </c>
      <c r="D334" s="42">
        <f>euref_generation_EXIOBASE!D283</f>
        <v>110.71886145660177</v>
      </c>
      <c r="E334" s="42">
        <f>euref_generation_EXIOBASE!E283</f>
        <v>299.6497485288055</v>
      </c>
      <c r="F334" s="42">
        <f>euref_generation_EXIOBASE!F283</f>
        <v>511.02626745507564</v>
      </c>
      <c r="G334" s="42">
        <f>euref_generation_EXIOBASE!G283</f>
        <v>621.55192993479432</v>
      </c>
      <c r="H334" s="42">
        <f>euref_generation_EXIOBASE!H283</f>
        <v>926.26819993862739</v>
      </c>
      <c r="I334" s="42">
        <f>euref_generation_EXIOBASE!I283</f>
        <v>2137.0481661240256</v>
      </c>
      <c r="J334" s="42">
        <f>euref_generation_EXIOBASE!J283</f>
        <v>2005.563222198427</v>
      </c>
      <c r="K334" s="42">
        <f>euref_generation_EXIOBASE!K283</f>
        <v>2237.8723366427739</v>
      </c>
      <c r="L334" s="42">
        <f>xdet2015_el!A334</f>
        <v>50.647878929467403</v>
      </c>
      <c r="M334" s="42">
        <f t="shared" si="47"/>
        <v>137.07352103400234</v>
      </c>
      <c r="N334" s="42">
        <f t="shared" si="48"/>
        <v>233.76682331571271</v>
      </c>
      <c r="O334" s="42">
        <f t="shared" si="49"/>
        <v>284.32632418328762</v>
      </c>
      <c r="P334" s="42">
        <f t="shared" si="50"/>
        <v>423.71750422213194</v>
      </c>
      <c r="Q334" s="42">
        <f t="shared" si="51"/>
        <v>977.58372295686388</v>
      </c>
      <c r="R334" s="42">
        <f t="shared" si="52"/>
        <v>917.43648667407558</v>
      </c>
      <c r="S334" s="42">
        <f t="shared" si="53"/>
        <v>1023.7053170052199</v>
      </c>
      <c r="T334" s="42">
        <f>euref_capacity_EXIOBASE!D283</f>
        <v>51.075590000000005</v>
      </c>
      <c r="U334" s="42">
        <f>euref_capacity_EXIOBASE!E283</f>
        <v>124.18519946380516</v>
      </c>
      <c r="V334" s="42">
        <f>euref_capacity_EXIOBASE!F283</f>
        <v>124.27407103515426</v>
      </c>
      <c r="W334" s="42">
        <f>euref_capacity_EXIOBASE!G283</f>
        <v>118.48993603546897</v>
      </c>
      <c r="X334" s="42">
        <f>euref_capacity_EXIOBASE!H283</f>
        <v>123.19839359015477</v>
      </c>
      <c r="Y334" s="42">
        <f>euref_capacity_EXIOBASE!I283</f>
        <v>219.76065414049251</v>
      </c>
      <c r="Z334" s="42">
        <f>euref_capacity_EXIOBASE!J283</f>
        <v>218.16263563556612</v>
      </c>
      <c r="AA334" s="42">
        <f>euref_capacity_EXIOBASE!K283</f>
        <v>164.56663298342406</v>
      </c>
      <c r="AB334" s="42">
        <f>capacity!T334+T334/gfcf_lifespan!C$9</f>
        <v>2.0430236000000002</v>
      </c>
      <c r="AC334" s="42">
        <f>MAX((U334-T334),0)/5+U334/gfcf_lifespan!D$9</f>
        <v>19.58932987131324</v>
      </c>
      <c r="AD334" s="42">
        <f>MAX((V334-U334),0)/5+V334/gfcf_lifespan!E$9</f>
        <v>4.9887371556759907</v>
      </c>
      <c r="AE334" s="42">
        <f>MAX((W334-V334),0)/5+W334/gfcf_lifespan!F$9</f>
        <v>4.7395974414187592</v>
      </c>
      <c r="AF334" s="42">
        <f>MAX((X334-W334),0)/5+X334/gfcf_lifespan!G$9</f>
        <v>5.8696272545433494</v>
      </c>
      <c r="AG334" s="42">
        <f>MAX((Y334-X334),0)/5+Y334/gfcf_lifespan!H$9</f>
        <v>28.102878275687246</v>
      </c>
      <c r="AH334" s="42">
        <f>MAX((Z334-Y334),0)/5+Z334/gfcf_lifespan!I$9</f>
        <v>8.7265054254226442</v>
      </c>
      <c r="AI334" s="42">
        <f>MAX((AA334-Z334),0)/5+AA334/gfcf_lifespan!J$9</f>
        <v>6.5826653193369626</v>
      </c>
    </row>
    <row r="335" spans="1:35" ht="15" customHeight="1" x14ac:dyDescent="0.25">
      <c r="A335" s="9" t="s">
        <v>1</v>
      </c>
      <c r="B335" s="9" t="s">
        <v>80</v>
      </c>
      <c r="C335" s="9" t="s">
        <v>85</v>
      </c>
      <c r="D335" s="42">
        <f>euref_generation_EXIOBASE!D284*generation!$L335/(generation!$L$335+generation!$L$336)</f>
        <v>0</v>
      </c>
      <c r="E335" s="42">
        <f>euref_generation_EXIOBASE!E284*generation!$L335/(generation!$L$335+generation!$L$336)</f>
        <v>0</v>
      </c>
      <c r="F335" s="42">
        <f>euref_generation_EXIOBASE!F284*generation!$L335/(generation!$L$335+generation!$L$336)</f>
        <v>0</v>
      </c>
      <c r="G335" s="42">
        <f>euref_generation_EXIOBASE!G284*generation!$L335/(generation!$L$335+generation!$L$336)</f>
        <v>0</v>
      </c>
      <c r="H335" s="42">
        <f>euref_generation_EXIOBASE!H284*generation!$L335/(generation!$L$335+generation!$L$336)</f>
        <v>0</v>
      </c>
      <c r="I335" s="42">
        <f>euref_generation_EXIOBASE!I284*generation!$L335/(generation!$L$335+generation!$L$336)</f>
        <v>0</v>
      </c>
      <c r="J335" s="42">
        <f>euref_generation_EXIOBASE!J284*generation!$L335/(generation!$L$335+generation!$L$336)</f>
        <v>0</v>
      </c>
      <c r="K335" s="42">
        <f>euref_generation_EXIOBASE!K284*generation!$L335/(generation!$L$335+generation!$L$336)</f>
        <v>0</v>
      </c>
      <c r="L335" s="42">
        <f>xdet2015_el!A335</f>
        <v>0</v>
      </c>
      <c r="M335" s="42">
        <f t="shared" si="47"/>
        <v>0</v>
      </c>
      <c r="N335" s="42">
        <f t="shared" si="48"/>
        <v>0</v>
      </c>
      <c r="O335" s="42">
        <f t="shared" si="49"/>
        <v>0</v>
      </c>
      <c r="P335" s="42">
        <f t="shared" si="50"/>
        <v>0</v>
      </c>
      <c r="Q335" s="42">
        <f t="shared" si="51"/>
        <v>0</v>
      </c>
      <c r="R335" s="42">
        <f t="shared" si="52"/>
        <v>0</v>
      </c>
      <c r="S335" s="42">
        <f t="shared" si="53"/>
        <v>0</v>
      </c>
      <c r="T335" s="42">
        <f>euref_capacity_EXIOBASE!D284*capacity!$L335/(capacity!$L$335+capacity!$L$336)</f>
        <v>0</v>
      </c>
      <c r="U335" s="42">
        <f>euref_capacity_EXIOBASE!E284*capacity!$L335/(capacity!$L$335+capacity!$L$336)</f>
        <v>0</v>
      </c>
      <c r="V335" s="42">
        <f>euref_capacity_EXIOBASE!F284*capacity!$L335/(capacity!$L$335+capacity!$L$336)</f>
        <v>0</v>
      </c>
      <c r="W335" s="42">
        <f>euref_capacity_EXIOBASE!G284*capacity!$L335/(capacity!$L$335+capacity!$L$336)</f>
        <v>0</v>
      </c>
      <c r="X335" s="42">
        <f>euref_capacity_EXIOBASE!H284*capacity!$L335/(capacity!$L$335+capacity!$L$336)</f>
        <v>0</v>
      </c>
      <c r="Y335" s="42">
        <f>euref_capacity_EXIOBASE!I284*capacity!$L335/(capacity!$L$335+capacity!$L$336)</f>
        <v>0</v>
      </c>
      <c r="Z335" s="42">
        <f>euref_capacity_EXIOBASE!J284*capacity!$L335/(capacity!$L$335+capacity!$L$336)</f>
        <v>0</v>
      </c>
      <c r="AA335" s="42">
        <f>euref_capacity_EXIOBASE!K284*capacity!$L335/(capacity!$L$335+capacity!$L$336)</f>
        <v>0</v>
      </c>
      <c r="AB335" s="42">
        <f>capacity!T335+T335/gfcf_lifespan!C$10</f>
        <v>0</v>
      </c>
      <c r="AC335" s="42">
        <f>MAX((U335-T335),0)/5+U335/gfcf_lifespan!D$10</f>
        <v>0</v>
      </c>
      <c r="AD335" s="42">
        <f>MAX((V335-U335),0)/5+V335/gfcf_lifespan!E$10</f>
        <v>0</v>
      </c>
      <c r="AE335" s="42">
        <f>MAX((W335-V335),0)/5+W335/gfcf_lifespan!F$10</f>
        <v>0</v>
      </c>
      <c r="AF335" s="42">
        <f>MAX((X335-W335),0)/5+X335/gfcf_lifespan!G$10</f>
        <v>0</v>
      </c>
      <c r="AG335" s="42">
        <f>MAX((Y335-X335),0)/5+Y335/gfcf_lifespan!H$10</f>
        <v>0</v>
      </c>
      <c r="AH335" s="42">
        <f>MAX((Z335-Y335),0)/5+Z335/gfcf_lifespan!I$10</f>
        <v>0</v>
      </c>
      <c r="AI335" s="42">
        <f>MAX((AA335-Z335),0)/5+AA335/gfcf_lifespan!J$10</f>
        <v>0</v>
      </c>
    </row>
    <row r="336" spans="1:35" ht="15" customHeight="1" x14ac:dyDescent="0.25">
      <c r="A336" s="9" t="s">
        <v>1</v>
      </c>
      <c r="B336" s="9" t="s">
        <v>81</v>
      </c>
      <c r="C336" s="9" t="s">
        <v>86</v>
      </c>
      <c r="D336" s="42">
        <f>euref_generation_EXIOBASE!D284*generation!$L336/(generation!$L$335+generation!$L$336)</f>
        <v>294.75965859658413</v>
      </c>
      <c r="E336" s="42">
        <f>euref_generation_EXIOBASE!E284*generation!$L336/(generation!$L$335+generation!$L$336)</f>
        <v>390.58839399236166</v>
      </c>
      <c r="F336" s="42">
        <f>euref_generation_EXIOBASE!F284*generation!$L336/(generation!$L$335+generation!$L$336)</f>
        <v>622.15989885401041</v>
      </c>
      <c r="G336" s="42">
        <f>euref_generation_EXIOBASE!G284*generation!$L336/(generation!$L$335+generation!$L$336)</f>
        <v>848.89347456971211</v>
      </c>
      <c r="H336" s="42">
        <f>euref_generation_EXIOBASE!H284*generation!$L336/(generation!$L$335+generation!$L$336)</f>
        <v>849.3423721486264</v>
      </c>
      <c r="I336" s="42">
        <f>euref_generation_EXIOBASE!I284*generation!$L336/(generation!$L$335+generation!$L$336)</f>
        <v>859.23424304188688</v>
      </c>
      <c r="J336" s="42">
        <f>euref_generation_EXIOBASE!J284*generation!$L336/(generation!$L$335+generation!$L$336)</f>
        <v>861.50482108643075</v>
      </c>
      <c r="K336" s="42">
        <f>euref_generation_EXIOBASE!K284*generation!$L336/(generation!$L$335+generation!$L$336)</f>
        <v>961.64878636491596</v>
      </c>
      <c r="L336" s="42">
        <f>xdet2015_el!A336</f>
        <v>12.402730996992799</v>
      </c>
      <c r="M336" s="42">
        <f t="shared" si="47"/>
        <v>16.434958583884178</v>
      </c>
      <c r="N336" s="42">
        <f t="shared" si="48"/>
        <v>26.178894016034675</v>
      </c>
      <c r="O336" s="42">
        <f t="shared" si="49"/>
        <v>35.71926178880674</v>
      </c>
      <c r="P336" s="42">
        <f t="shared" si="50"/>
        <v>35.738150248452079</v>
      </c>
      <c r="Q336" s="42">
        <f t="shared" si="51"/>
        <v>36.154374823857779</v>
      </c>
      <c r="R336" s="42">
        <f t="shared" si="52"/>
        <v>36.249914928729112</v>
      </c>
      <c r="S336" s="42">
        <f t="shared" si="53"/>
        <v>40.46371632962282</v>
      </c>
      <c r="T336" s="42">
        <f>euref_capacity_EXIOBASE!D284*capacity!$L336/(capacity!$L$335+capacity!$L$336)</f>
        <v>262</v>
      </c>
      <c r="U336" s="42">
        <f>euref_capacity_EXIOBASE!E284*capacity!$L336/(capacity!$L$335+capacity!$L$336)</f>
        <v>352.23967924335909</v>
      </c>
      <c r="V336" s="42">
        <f>euref_capacity_EXIOBASE!F284*capacity!$L336/(capacity!$L$335+capacity!$L$336)</f>
        <v>568.83253637054861</v>
      </c>
      <c r="W336" s="42">
        <f>euref_capacity_EXIOBASE!G284*capacity!$L336/(capacity!$L$335+capacity!$L$336)</f>
        <v>779.21487239814417</v>
      </c>
      <c r="X336" s="42">
        <f>euref_capacity_EXIOBASE!H284*capacity!$L336/(capacity!$L$335+capacity!$L$336)</f>
        <v>779.21487239814417</v>
      </c>
      <c r="Y336" s="42">
        <f>euref_capacity_EXIOBASE!I284*capacity!$L336/(capacity!$L$335+capacity!$L$336)</f>
        <v>779.21487239814417</v>
      </c>
      <c r="Z336" s="42">
        <f>euref_capacity_EXIOBASE!J284*capacity!$L336/(capacity!$L$335+capacity!$L$336)</f>
        <v>779.21487239814417</v>
      </c>
      <c r="AA336" s="42">
        <f>euref_capacity_EXIOBASE!K284*capacity!$L336/(capacity!$L$335+capacity!$L$336)</f>
        <v>866.95701959063297</v>
      </c>
      <c r="AB336" s="42">
        <f>capacity!T336+T336/gfcf_lifespan!C$11</f>
        <v>25.48</v>
      </c>
      <c r="AC336" s="42">
        <f>MAX((U336-T336),0)/5+U336/gfcf_lifespan!D$11</f>
        <v>32.137523018406185</v>
      </c>
      <c r="AD336" s="42">
        <f>MAX((V336-U336),0)/5+V336/gfcf_lifespan!E$11</f>
        <v>66.071872880259846</v>
      </c>
      <c r="AE336" s="42">
        <f>MAX((W336-V336),0)/5+W336/gfcf_lifespan!F$11</f>
        <v>73.245062101444873</v>
      </c>
      <c r="AF336" s="42">
        <f>MAX((X336-W336),0)/5+X336/gfcf_lifespan!G$11</f>
        <v>31.168594895925768</v>
      </c>
      <c r="AG336" s="42">
        <f>MAX((Y336-X336),0)/5+Y336/gfcf_lifespan!H$11</f>
        <v>31.168594895925768</v>
      </c>
      <c r="AH336" s="42">
        <f>MAX((Z336-Y336),0)/5+Z336/gfcf_lifespan!I$11</f>
        <v>31.168594895925768</v>
      </c>
      <c r="AI336" s="42">
        <f>MAX((AA336-Z336),0)/5+AA336/gfcf_lifespan!J$11</f>
        <v>52.226710222123074</v>
      </c>
    </row>
    <row r="337" spans="1:35" ht="15" customHeight="1" x14ac:dyDescent="0.25">
      <c r="A337" s="9" t="s">
        <v>1</v>
      </c>
      <c r="B337" s="9" t="s">
        <v>41</v>
      </c>
      <c r="C337" s="9" t="s">
        <v>42</v>
      </c>
      <c r="D337" s="42">
        <f>euref_generation_EXIOBASE!D285</f>
        <v>0</v>
      </c>
      <c r="E337" s="42">
        <f>euref_generation_EXIOBASE!E285</f>
        <v>0</v>
      </c>
      <c r="F337" s="42">
        <f>euref_generation_EXIOBASE!F285</f>
        <v>0</v>
      </c>
      <c r="G337" s="42">
        <f>euref_generation_EXIOBASE!G285</f>
        <v>0</v>
      </c>
      <c r="H337" s="42">
        <f>euref_generation_EXIOBASE!H285</f>
        <v>0</v>
      </c>
      <c r="I337" s="42">
        <f>euref_generation_EXIOBASE!I285</f>
        <v>0</v>
      </c>
      <c r="J337" s="42">
        <f>euref_generation_EXIOBASE!J285</f>
        <v>0</v>
      </c>
      <c r="K337" s="42">
        <f>euref_generation_EXIOBASE!K285</f>
        <v>0</v>
      </c>
      <c r="L337" s="42">
        <f>xdet2015_el!A337</f>
        <v>0</v>
      </c>
      <c r="M337" s="42">
        <f t="shared" si="47"/>
        <v>0</v>
      </c>
      <c r="N337" s="42">
        <f t="shared" si="48"/>
        <v>0</v>
      </c>
      <c r="O337" s="42">
        <f t="shared" si="49"/>
        <v>0</v>
      </c>
      <c r="P337" s="42">
        <f t="shared" si="50"/>
        <v>0</v>
      </c>
      <c r="Q337" s="42">
        <f t="shared" si="51"/>
        <v>0</v>
      </c>
      <c r="R337" s="42">
        <f t="shared" si="52"/>
        <v>0</v>
      </c>
      <c r="S337" s="42">
        <f t="shared" si="53"/>
        <v>0</v>
      </c>
      <c r="T337" s="42">
        <f>euref_capacity_EXIOBASE!D285</f>
        <v>0</v>
      </c>
      <c r="U337" s="42">
        <f>euref_capacity_EXIOBASE!E285</f>
        <v>0</v>
      </c>
      <c r="V337" s="42">
        <f>euref_capacity_EXIOBASE!F285</f>
        <v>0</v>
      </c>
      <c r="W337" s="42">
        <f>euref_capacity_EXIOBASE!G285</f>
        <v>0</v>
      </c>
      <c r="X337" s="42">
        <f>euref_capacity_EXIOBASE!H285</f>
        <v>0</v>
      </c>
      <c r="Y337" s="42">
        <f>euref_capacity_EXIOBASE!I285</f>
        <v>0</v>
      </c>
      <c r="Z337" s="42">
        <f>euref_capacity_EXIOBASE!J285</f>
        <v>0</v>
      </c>
      <c r="AA337" s="42">
        <f>euref_capacity_EXIOBASE!K285</f>
        <v>0</v>
      </c>
      <c r="AB337" s="42">
        <f>capacity!T337+T337/gfcf_lifespan!C$12</f>
        <v>0</v>
      </c>
      <c r="AC337" s="42">
        <f>MAX((U337-T337),0)/5+U337/gfcf_lifespan!D$12</f>
        <v>0</v>
      </c>
      <c r="AD337" s="42">
        <f>MAX((V337-U337),0)/5+V337/gfcf_lifespan!E$12</f>
        <v>0</v>
      </c>
      <c r="AE337" s="42">
        <f>MAX((W337-V337),0)/5+W337/gfcf_lifespan!F$12</f>
        <v>0</v>
      </c>
      <c r="AF337" s="42">
        <f>MAX((X337-W337),0)/5+X337/gfcf_lifespan!G$12</f>
        <v>0</v>
      </c>
      <c r="AG337" s="42">
        <f>MAX((Y337-X337),0)/5+Y337/gfcf_lifespan!H$12</f>
        <v>0</v>
      </c>
      <c r="AH337" s="42">
        <f>MAX((Z337-Y337),0)/5+Z337/gfcf_lifespan!I$12</f>
        <v>0</v>
      </c>
      <c r="AI337" s="42">
        <f>MAX((AA337-Z337),0)/5+AA337/gfcf_lifespan!J$12</f>
        <v>0</v>
      </c>
    </row>
    <row r="338" spans="1:35" ht="15" customHeight="1" x14ac:dyDescent="0.25">
      <c r="A338" s="9" t="s">
        <v>1</v>
      </c>
      <c r="B338" s="9" t="s">
        <v>43</v>
      </c>
      <c r="C338" s="9" t="s">
        <v>44</v>
      </c>
      <c r="D338" s="42">
        <f>euref_generation_EXIOBASE!D286</f>
        <v>0</v>
      </c>
      <c r="E338" s="42">
        <f>euref_generation_EXIOBASE!E286</f>
        <v>0</v>
      </c>
      <c r="F338" s="42">
        <f>euref_generation_EXIOBASE!F286</f>
        <v>0</v>
      </c>
      <c r="G338" s="42">
        <f>euref_generation_EXIOBASE!G286</f>
        <v>0</v>
      </c>
      <c r="H338" s="42">
        <f>euref_generation_EXIOBASE!H286</f>
        <v>0</v>
      </c>
      <c r="I338" s="42">
        <f>euref_generation_EXIOBASE!I286</f>
        <v>0</v>
      </c>
      <c r="J338" s="42">
        <f>euref_generation_EXIOBASE!J286</f>
        <v>0</v>
      </c>
      <c r="K338" s="42">
        <f>euref_generation_EXIOBASE!K286</f>
        <v>0</v>
      </c>
      <c r="L338" s="42">
        <f>xdet2015_el!A338</f>
        <v>0</v>
      </c>
      <c r="M338" s="42">
        <f t="shared" si="47"/>
        <v>0</v>
      </c>
      <c r="N338" s="42">
        <f t="shared" si="48"/>
        <v>0</v>
      </c>
      <c r="O338" s="42">
        <f t="shared" si="49"/>
        <v>0</v>
      </c>
      <c r="P338" s="42">
        <f t="shared" si="50"/>
        <v>0</v>
      </c>
      <c r="Q338" s="42">
        <f t="shared" si="51"/>
        <v>0</v>
      </c>
      <c r="R338" s="42">
        <f t="shared" si="52"/>
        <v>0</v>
      </c>
      <c r="S338" s="42">
        <f t="shared" si="53"/>
        <v>0</v>
      </c>
      <c r="T338" s="42">
        <f>euref_capacity_EXIOBASE!D286</f>
        <v>0</v>
      </c>
      <c r="U338" s="42">
        <f>euref_capacity_EXIOBASE!E286</f>
        <v>0</v>
      </c>
      <c r="V338" s="42">
        <f>euref_capacity_EXIOBASE!F286</f>
        <v>0</v>
      </c>
      <c r="W338" s="42">
        <f>euref_capacity_EXIOBASE!G286</f>
        <v>0</v>
      </c>
      <c r="X338" s="42">
        <f>euref_capacity_EXIOBASE!H286</f>
        <v>0</v>
      </c>
      <c r="Y338" s="42">
        <f>euref_capacity_EXIOBASE!I286</f>
        <v>0</v>
      </c>
      <c r="Z338" s="42">
        <f>euref_capacity_EXIOBASE!J286</f>
        <v>0</v>
      </c>
      <c r="AA338" s="42">
        <f>euref_capacity_EXIOBASE!K286</f>
        <v>0</v>
      </c>
      <c r="AB338" s="42">
        <f>capacity!T338+T338/gfcf_lifespan!C$13</f>
        <v>0</v>
      </c>
      <c r="AC338" s="42">
        <f>MAX((U338-T338),0)/5+U338/gfcf_lifespan!D$13</f>
        <v>0</v>
      </c>
      <c r="AD338" s="42">
        <f>MAX((V338-U338),0)/5+V338/gfcf_lifespan!E$13</f>
        <v>0</v>
      </c>
      <c r="AE338" s="42">
        <f>MAX((W338-V338),0)/5+W338/gfcf_lifespan!F$13</f>
        <v>0</v>
      </c>
      <c r="AF338" s="42">
        <f>MAX((X338-W338),0)/5+X338/gfcf_lifespan!G$13</f>
        <v>0</v>
      </c>
      <c r="AG338" s="42">
        <f>MAX((Y338-X338),0)/5+Y338/gfcf_lifespan!H$13</f>
        <v>0</v>
      </c>
      <c r="AH338" s="42">
        <f>MAX((Z338-Y338),0)/5+Z338/gfcf_lifespan!I$13</f>
        <v>0</v>
      </c>
      <c r="AI338" s="42">
        <f>MAX((AA338-Z338),0)/5+AA338/gfcf_lifespan!J$13</f>
        <v>0</v>
      </c>
    </row>
    <row r="339" spans="1:35" ht="15" customHeight="1" x14ac:dyDescent="0.25">
      <c r="A339" s="9" t="s">
        <v>1</v>
      </c>
      <c r="B339" s="9" t="s">
        <v>45</v>
      </c>
      <c r="C339" s="9" t="s">
        <v>46</v>
      </c>
      <c r="D339" s="42">
        <f>euref_generation_EXIOBASE!D287</f>
        <v>0</v>
      </c>
      <c r="E339" s="42">
        <f>euref_generation_EXIOBASE!E287</f>
        <v>-5.6843418860808015E-14</v>
      </c>
      <c r="F339" s="42">
        <f>euref_generation_EXIOBASE!F287</f>
        <v>0</v>
      </c>
      <c r="G339" s="42">
        <f>euref_generation_EXIOBASE!G287</f>
        <v>0</v>
      </c>
      <c r="H339" s="42">
        <f>euref_generation_EXIOBASE!H287</f>
        <v>-1.1368683772161603E-13</v>
      </c>
      <c r="I339" s="42">
        <f>euref_generation_EXIOBASE!I287</f>
        <v>-1.1368683772161603E-13</v>
      </c>
      <c r="J339" s="42">
        <f>euref_generation_EXIOBASE!J287</f>
        <v>-1.1368683772161603E-13</v>
      </c>
      <c r="K339" s="42">
        <f>euref_generation_EXIOBASE!K287</f>
        <v>0</v>
      </c>
      <c r="L339" s="42">
        <f>xdet2015_el!A339</f>
        <v>0</v>
      </c>
      <c r="M339" s="42">
        <f t="shared" si="47"/>
        <v>0</v>
      </c>
      <c r="N339" s="42">
        <f t="shared" si="48"/>
        <v>0</v>
      </c>
      <c r="O339" s="42">
        <f t="shared" si="49"/>
        <v>0</v>
      </c>
      <c r="P339" s="42">
        <f t="shared" si="50"/>
        <v>0</v>
      </c>
      <c r="Q339" s="42">
        <f t="shared" si="51"/>
        <v>0</v>
      </c>
      <c r="R339" s="42">
        <f t="shared" si="52"/>
        <v>0</v>
      </c>
      <c r="S339" s="42">
        <f t="shared" si="53"/>
        <v>0</v>
      </c>
      <c r="T339" s="42">
        <f>euref_capacity_EXIOBASE!D287</f>
        <v>0</v>
      </c>
      <c r="U339" s="42">
        <f>euref_capacity_EXIOBASE!E287</f>
        <v>0</v>
      </c>
      <c r="V339" s="42">
        <f>euref_capacity_EXIOBASE!F287</f>
        <v>0</v>
      </c>
      <c r="W339" s="42">
        <f>euref_capacity_EXIOBASE!G287</f>
        <v>0</v>
      </c>
      <c r="X339" s="42">
        <f>euref_capacity_EXIOBASE!H287</f>
        <v>0</v>
      </c>
      <c r="Y339" s="42">
        <f>euref_capacity_EXIOBASE!I287</f>
        <v>0</v>
      </c>
      <c r="Z339" s="42">
        <f>euref_capacity_EXIOBASE!J287</f>
        <v>0</v>
      </c>
      <c r="AA339" s="42">
        <f>euref_capacity_EXIOBASE!K287</f>
        <v>0</v>
      </c>
      <c r="AB339" s="42">
        <f>capacity!T339+T339/gfcf_lifespan!C$14</f>
        <v>0</v>
      </c>
      <c r="AC339" s="42">
        <f>MAX((U339-T339),0)/5+U339/gfcf_lifespan!D$14</f>
        <v>0</v>
      </c>
      <c r="AD339" s="42">
        <f>MAX((V339-U339),0)/5+V339/gfcf_lifespan!E$14</f>
        <v>0</v>
      </c>
      <c r="AE339" s="42">
        <f>MAX((W339-V339),0)/5+W339/gfcf_lifespan!F$14</f>
        <v>0</v>
      </c>
      <c r="AF339" s="42">
        <f>MAX((X339-W339),0)/5+X339/gfcf_lifespan!G$14</f>
        <v>0</v>
      </c>
      <c r="AG339" s="42">
        <f>MAX((Y339-X339),0)/5+Y339/gfcf_lifespan!H$14</f>
        <v>0</v>
      </c>
      <c r="AH339" s="42">
        <f>MAX((Z339-Y339),0)/5+Z339/gfcf_lifespan!I$14</f>
        <v>0</v>
      </c>
      <c r="AI339" s="42">
        <f>MAX((AA339-Z339),0)/5+AA339/gfcf_lifespan!J$14</f>
        <v>0</v>
      </c>
    </row>
    <row r="340" spans="1:35" ht="15" customHeight="1" x14ac:dyDescent="0.25">
      <c r="A340" s="9" t="s">
        <v>0</v>
      </c>
      <c r="B340" s="9" t="s">
        <v>29</v>
      </c>
      <c r="C340" s="9" t="s">
        <v>30</v>
      </c>
      <c r="D340" s="42">
        <f>euref_generation_EXIOBASE!D288</f>
        <v>4118.8019843794582</v>
      </c>
      <c r="E340" s="42">
        <f>euref_generation_EXIOBASE!E288</f>
        <v>4615.1738411941951</v>
      </c>
      <c r="F340" s="42">
        <f>euref_generation_EXIOBASE!F288</f>
        <v>3539.1714361012664</v>
      </c>
      <c r="G340" s="42">
        <f>euref_generation_EXIOBASE!G288</f>
        <v>1876.9547129495686</v>
      </c>
      <c r="H340" s="42">
        <f>euref_generation_EXIOBASE!H288</f>
        <v>1639.1116178427542</v>
      </c>
      <c r="I340" s="42">
        <f>euref_generation_EXIOBASE!I288</f>
        <v>1591.7841060159335</v>
      </c>
      <c r="J340" s="42">
        <f>euref_generation_EXIOBASE!J288</f>
        <v>648.27459335968649</v>
      </c>
      <c r="K340" s="42">
        <f>euref_generation_EXIOBASE!K288</f>
        <v>3170.1171205523588</v>
      </c>
      <c r="L340" s="42">
        <f>xdet2015_el!A340</f>
        <v>437.80162645580998</v>
      </c>
      <c r="M340" s="42">
        <f t="shared" si="47"/>
        <v>490.56269801606919</v>
      </c>
      <c r="N340" s="42">
        <f t="shared" si="48"/>
        <v>376.19070227395775</v>
      </c>
      <c r="O340" s="42">
        <f t="shared" si="49"/>
        <v>199.50797082006895</v>
      </c>
      <c r="P340" s="42">
        <f t="shared" si="50"/>
        <v>174.22681035788781</v>
      </c>
      <c r="Q340" s="42">
        <f t="shared" si="51"/>
        <v>169.19620637826716</v>
      </c>
      <c r="R340" s="42">
        <f t="shared" si="52"/>
        <v>68.907335783370868</v>
      </c>
      <c r="S340" s="42">
        <f t="shared" si="53"/>
        <v>336.96264998821766</v>
      </c>
      <c r="T340" s="42">
        <f>euref_capacity_EXIOBASE!D288</f>
        <v>1274.2630000000001</v>
      </c>
      <c r="U340" s="42">
        <f>euref_capacity_EXIOBASE!E288</f>
        <v>791.94300000000032</v>
      </c>
      <c r="V340" s="42">
        <f>euref_capacity_EXIOBASE!F288</f>
        <v>711.49800000000005</v>
      </c>
      <c r="W340" s="42">
        <f>euref_capacity_EXIOBASE!G288</f>
        <v>482.64351240039798</v>
      </c>
      <c r="X340" s="42">
        <f>euref_capacity_EXIOBASE!H288</f>
        <v>477.13351240039799</v>
      </c>
      <c r="Y340" s="42">
        <f>euref_capacity_EXIOBASE!I288</f>
        <v>455.99232999511827</v>
      </c>
      <c r="Z340" s="42">
        <f>euref_capacity_EXIOBASE!J288</f>
        <v>212.24881759472032</v>
      </c>
      <c r="AA340" s="42">
        <f>euref_capacity_EXIOBASE!K288</f>
        <v>449.18881759472032</v>
      </c>
      <c r="AB340" s="42">
        <f>capacity!T340+T340/gfcf_lifespan!C$2</f>
        <v>31.856575000000003</v>
      </c>
      <c r="AC340" s="42">
        <f>MAX((U340-T340),0)/5+U340/gfcf_lifespan!D$2</f>
        <v>19.798575000000007</v>
      </c>
      <c r="AD340" s="42">
        <f>MAX((V340-U340),0)/5+V340/gfcf_lifespan!E$2</f>
        <v>17.78745</v>
      </c>
      <c r="AE340" s="42">
        <f>MAX((W340-V340),0)/5+W340/gfcf_lifespan!F$2</f>
        <v>12.06608781000995</v>
      </c>
      <c r="AF340" s="42">
        <f>MAX((X340-W340),0)/5+X340/gfcf_lifespan!G$2</f>
        <v>11.92833781000995</v>
      </c>
      <c r="AG340" s="42">
        <f>MAX((Y340-X340),0)/5+Y340/gfcf_lifespan!H$2</f>
        <v>11.399808249877957</v>
      </c>
      <c r="AH340" s="42">
        <f>MAX((Z340-Y340),0)/5+Z340/gfcf_lifespan!I$2</f>
        <v>5.3062204398680084</v>
      </c>
      <c r="AI340" s="42">
        <f>MAX((AA340-Z340),0)/5+AA340/gfcf_lifespan!J$2</f>
        <v>58.617720439868009</v>
      </c>
    </row>
    <row r="341" spans="1:35" ht="15" customHeight="1" x14ac:dyDescent="0.25">
      <c r="A341" s="9" t="s">
        <v>0</v>
      </c>
      <c r="B341" s="9" t="s">
        <v>31</v>
      </c>
      <c r="C341" s="9" t="s">
        <v>32</v>
      </c>
      <c r="D341" s="42">
        <f>euref_generation_EXIOBASE!D289</f>
        <v>1729.7089304822832</v>
      </c>
      <c r="E341" s="42">
        <f>euref_generation_EXIOBASE!E289</f>
        <v>984.46068016116692</v>
      </c>
      <c r="F341" s="42">
        <f>euref_generation_EXIOBASE!F289</f>
        <v>3617.0541336375145</v>
      </c>
      <c r="G341" s="42">
        <f>euref_generation_EXIOBASE!G289</f>
        <v>345.85277594355409</v>
      </c>
      <c r="H341" s="42">
        <f>euref_generation_EXIOBASE!H289</f>
        <v>395.27625446196259</v>
      </c>
      <c r="I341" s="42">
        <f>euref_generation_EXIOBASE!I289</f>
        <v>335.34046254595819</v>
      </c>
      <c r="J341" s="42">
        <f>euref_generation_EXIOBASE!J289</f>
        <v>4851.7848407885995</v>
      </c>
      <c r="K341" s="42">
        <f>euref_generation_EXIOBASE!K289</f>
        <v>3676.2368147119419</v>
      </c>
      <c r="L341" s="42">
        <f>xdet2015_el!A341</f>
        <v>518.47391099122103</v>
      </c>
      <c r="M341" s="42">
        <f t="shared" si="47"/>
        <v>295.08847995478726</v>
      </c>
      <c r="N341" s="42">
        <f t="shared" si="48"/>
        <v>1084.1987168390892</v>
      </c>
      <c r="O341" s="42">
        <f t="shared" si="49"/>
        <v>103.668101731213</v>
      </c>
      <c r="P341" s="42">
        <f t="shared" si="50"/>
        <v>118.4826082361225</v>
      </c>
      <c r="Q341" s="42">
        <f t="shared" si="51"/>
        <v>100.51707432725708</v>
      </c>
      <c r="R341" s="42">
        <f t="shared" si="52"/>
        <v>1454.3047199219798</v>
      </c>
      <c r="S341" s="42">
        <f t="shared" si="53"/>
        <v>1101.9385085340125</v>
      </c>
      <c r="T341" s="42">
        <f>euref_capacity_EXIOBASE!D289</f>
        <v>1738.1471500000002</v>
      </c>
      <c r="U341" s="42">
        <f>euref_capacity_EXIOBASE!E289</f>
        <v>1323.4861910958907</v>
      </c>
      <c r="V341" s="42">
        <f>euref_capacity_EXIOBASE!F289</f>
        <v>1321.5822579373789</v>
      </c>
      <c r="W341" s="42">
        <f>euref_capacity_EXIOBASE!G289</f>
        <v>1097.1278854845423</v>
      </c>
      <c r="X341" s="42">
        <f>euref_capacity_EXIOBASE!H289</f>
        <v>862.57604955354384</v>
      </c>
      <c r="Y341" s="42">
        <f>euref_capacity_EXIOBASE!I289</f>
        <v>781.61954955354372</v>
      </c>
      <c r="Z341" s="42">
        <f>euref_capacity_EXIOBASE!J289</f>
        <v>1060.5743611519731</v>
      </c>
      <c r="AA341" s="42">
        <f>euref_capacity_EXIOBASE!K289</f>
        <v>958.26277032877056</v>
      </c>
      <c r="AB341" s="42">
        <f>capacity!T341+T341/gfcf_lifespan!C$3</f>
        <v>74.938238333333345</v>
      </c>
      <c r="AC341" s="42">
        <f>MAX((U341-T341),0)/5+U341/gfcf_lifespan!D$3</f>
        <v>44.116206369863022</v>
      </c>
      <c r="AD341" s="42">
        <f>MAX((V341-U341),0)/5+V341/gfcf_lifespan!E$3</f>
        <v>44.052741931245961</v>
      </c>
      <c r="AE341" s="42">
        <f>MAX((W341-V341),0)/5+W341/gfcf_lifespan!F$3</f>
        <v>36.570929516151409</v>
      </c>
      <c r="AF341" s="42">
        <f>MAX((X341-W341),0)/5+X341/gfcf_lifespan!G$3</f>
        <v>28.752534985118128</v>
      </c>
      <c r="AG341" s="42">
        <f>MAX((Y341-X341),0)/5+Y341/gfcf_lifespan!H$3</f>
        <v>26.053984985118124</v>
      </c>
      <c r="AH341" s="42">
        <f>MAX((Z341-Y341),0)/5+Z341/gfcf_lifespan!I$3</f>
        <v>91.143441024751638</v>
      </c>
      <c r="AI341" s="42">
        <f>MAX((AA341-Z341),0)/5+AA341/gfcf_lifespan!J$3</f>
        <v>31.942092344292352</v>
      </c>
    </row>
    <row r="342" spans="1:35" ht="15" customHeight="1" x14ac:dyDescent="0.25">
      <c r="A342" s="9" t="s">
        <v>0</v>
      </c>
      <c r="B342" s="9" t="s">
        <v>33</v>
      </c>
      <c r="C342" s="9" t="s">
        <v>34</v>
      </c>
      <c r="D342" s="42">
        <f>euref_generation_EXIOBASE!D290</f>
        <v>14661.731244829709</v>
      </c>
      <c r="E342" s="42">
        <f>euref_generation_EXIOBASE!E290</f>
        <v>20320.288396034099</v>
      </c>
      <c r="F342" s="42">
        <f>euref_generation_EXIOBASE!F290</f>
        <v>22049.270843562554</v>
      </c>
      <c r="G342" s="42">
        <f>euref_generation_EXIOBASE!G290</f>
        <v>29383.502852569451</v>
      </c>
      <c r="H342" s="42">
        <f>euref_generation_EXIOBASE!H290</f>
        <v>30757.412182688586</v>
      </c>
      <c r="I342" s="42">
        <f>euref_generation_EXIOBASE!I290</f>
        <v>31945.436290960151</v>
      </c>
      <c r="J342" s="42">
        <f>euref_generation_EXIOBASE!J290</f>
        <v>24479.467704572722</v>
      </c>
      <c r="K342" s="42">
        <f>euref_generation_EXIOBASE!K290</f>
        <v>24479.467704572722</v>
      </c>
      <c r="L342" s="42">
        <f>xdet2015_el!A342</f>
        <v>1795.82912003512</v>
      </c>
      <c r="M342" s="42">
        <f t="shared" si="47"/>
        <v>2488.9124633203314</v>
      </c>
      <c r="N342" s="42">
        <f t="shared" si="48"/>
        <v>2700.6853416696135</v>
      </c>
      <c r="O342" s="42">
        <f t="shared" si="49"/>
        <v>3599.0122305568229</v>
      </c>
      <c r="P342" s="42">
        <f t="shared" si="50"/>
        <v>3767.294293712629</v>
      </c>
      <c r="Q342" s="42">
        <f t="shared" si="51"/>
        <v>3912.8083706870098</v>
      </c>
      <c r="R342" s="42">
        <f t="shared" si="52"/>
        <v>2998.3458442080837</v>
      </c>
      <c r="S342" s="42">
        <f t="shared" si="53"/>
        <v>2998.3458442080837</v>
      </c>
      <c r="T342" s="42">
        <f>euref_capacity_EXIOBASE!D290</f>
        <v>1940</v>
      </c>
      <c r="U342" s="42">
        <f>euref_capacity_EXIOBASE!E290</f>
        <v>2820</v>
      </c>
      <c r="V342" s="42">
        <f>euref_capacity_EXIOBASE!F290</f>
        <v>2820</v>
      </c>
      <c r="W342" s="42">
        <f>euref_capacity_EXIOBASE!G290</f>
        <v>4020.0000000000005</v>
      </c>
      <c r="X342" s="42">
        <f>euref_capacity_EXIOBASE!H290</f>
        <v>4020.0000000000005</v>
      </c>
      <c r="Y342" s="42">
        <f>euref_capacity_EXIOBASE!I290</f>
        <v>4020.0000000000005</v>
      </c>
      <c r="Z342" s="42">
        <f>euref_capacity_EXIOBASE!J290</f>
        <v>3020</v>
      </c>
      <c r="AA342" s="42">
        <f>euref_capacity_EXIOBASE!K290</f>
        <v>3020</v>
      </c>
      <c r="AB342" s="42">
        <f>capacity!T342+T342/gfcf_lifespan!C$4</f>
        <v>32.333333333333336</v>
      </c>
      <c r="AC342" s="42">
        <f>MAX((U342-T342),0)/5+U342/gfcf_lifespan!D$4</f>
        <v>223</v>
      </c>
      <c r="AD342" s="42">
        <f>MAX((V342-U342),0)/5+V342/gfcf_lifespan!E$4</f>
        <v>47</v>
      </c>
      <c r="AE342" s="42">
        <f>MAX((W342-V342),0)/5+W342/gfcf_lifespan!F$4</f>
        <v>307.00000000000011</v>
      </c>
      <c r="AF342" s="42">
        <f>MAX((X342-W342),0)/5+X342/gfcf_lifespan!G$4</f>
        <v>67.000000000000014</v>
      </c>
      <c r="AG342" s="42">
        <f>MAX((Y342-X342),0)/5+Y342/gfcf_lifespan!H$4</f>
        <v>67.000000000000014</v>
      </c>
      <c r="AH342" s="42">
        <f>MAX((Z342-Y342),0)/5+Z342/gfcf_lifespan!I$4</f>
        <v>50.333333333333336</v>
      </c>
      <c r="AI342" s="42">
        <f>MAX((AA342-Z342),0)/5+AA342/gfcf_lifespan!J$4</f>
        <v>50.333333333333336</v>
      </c>
    </row>
    <row r="343" spans="1:35" ht="15" customHeight="1" x14ac:dyDescent="0.25">
      <c r="A343" s="9" t="s">
        <v>0</v>
      </c>
      <c r="B343" s="9" t="s">
        <v>35</v>
      </c>
      <c r="C343" s="9" t="s">
        <v>36</v>
      </c>
      <c r="D343" s="42">
        <f>euref_generation_EXIOBASE!D291</f>
        <v>4737.5490480075241</v>
      </c>
      <c r="E343" s="42">
        <f>euref_generation_EXIOBASE!E291</f>
        <v>5475.4971442906317</v>
      </c>
      <c r="F343" s="42">
        <f>euref_generation_EXIOBASE!F291</f>
        <v>5049.2337016028632</v>
      </c>
      <c r="G343" s="42">
        <f>euref_generation_EXIOBASE!G291</f>
        <v>5044.7233044661925</v>
      </c>
      <c r="H343" s="42">
        <f>euref_generation_EXIOBASE!H291</f>
        <v>5039.9058113438377</v>
      </c>
      <c r="I343" s="42">
        <f>euref_generation_EXIOBASE!I291</f>
        <v>5035.6483481419082</v>
      </c>
      <c r="J343" s="42">
        <f>euref_generation_EXIOBASE!J291</f>
        <v>5614.7247084666142</v>
      </c>
      <c r="K343" s="42">
        <f>euref_generation_EXIOBASE!K291</f>
        <v>5751.0470934113782</v>
      </c>
      <c r="L343" s="42">
        <f>xdet2015_el!A343</f>
        <v>446.64187022932902</v>
      </c>
      <c r="M343" s="42">
        <f t="shared" si="47"/>
        <v>516.213396458631</v>
      </c>
      <c r="N343" s="42">
        <f t="shared" si="48"/>
        <v>476.02656159461441</v>
      </c>
      <c r="O343" s="42">
        <f t="shared" si="49"/>
        <v>475.60133492314662</v>
      </c>
      <c r="P343" s="42">
        <f t="shared" si="50"/>
        <v>475.14715616611818</v>
      </c>
      <c r="Q343" s="42">
        <f t="shared" si="51"/>
        <v>474.7457753450073</v>
      </c>
      <c r="R343" s="42">
        <f t="shared" si="52"/>
        <v>529.33935231067392</v>
      </c>
      <c r="S343" s="42">
        <f t="shared" si="53"/>
        <v>542.19141660570415</v>
      </c>
      <c r="T343" s="42">
        <f>euref_capacity_EXIOBASE!D291</f>
        <v>1607</v>
      </c>
      <c r="U343" s="42">
        <f>euref_capacity_EXIOBASE!E291</f>
        <v>1724.7817105036077</v>
      </c>
      <c r="V343" s="42">
        <f>euref_capacity_EXIOBASE!F291</f>
        <v>1724.7817105036077</v>
      </c>
      <c r="W343" s="42">
        <f>euref_capacity_EXIOBASE!G291</f>
        <v>1724.7817105036077</v>
      </c>
      <c r="X343" s="42">
        <f>euref_capacity_EXIOBASE!H291</f>
        <v>1724.7817105036077</v>
      </c>
      <c r="Y343" s="42">
        <f>euref_capacity_EXIOBASE!I291</f>
        <v>1724.7817105036077</v>
      </c>
      <c r="Z343" s="42">
        <f>euref_capacity_EXIOBASE!J291</f>
        <v>1858.7434517545264</v>
      </c>
      <c r="AA343" s="42">
        <f>euref_capacity_EXIOBASE!K291</f>
        <v>1887.5038086460645</v>
      </c>
      <c r="AB343" s="42">
        <f>capacity!T343+T343/gfcf_lifespan!C$5</f>
        <v>26.783333333333335</v>
      </c>
      <c r="AC343" s="42">
        <f>MAX((U343-T343),0)/5+U343/gfcf_lifespan!D$5</f>
        <v>52.302703942448325</v>
      </c>
      <c r="AD343" s="42">
        <f>MAX((V343-U343),0)/5+V343/gfcf_lifespan!E$5</f>
        <v>28.746361841726795</v>
      </c>
      <c r="AE343" s="42">
        <f>MAX((W343-V343),0)/5+W343/gfcf_lifespan!F$5</f>
        <v>28.746361841726795</v>
      </c>
      <c r="AF343" s="42">
        <f>MAX((X343-W343),0)/5+X343/gfcf_lifespan!G$5</f>
        <v>28.746361841726795</v>
      </c>
      <c r="AG343" s="42">
        <f>MAX((Y343-X343),0)/5+Y343/gfcf_lifespan!H$5</f>
        <v>28.746361841726795</v>
      </c>
      <c r="AH343" s="42">
        <f>MAX((Z343-Y343),0)/5+Z343/gfcf_lifespan!I$5</f>
        <v>57.771405779425855</v>
      </c>
      <c r="AI343" s="42">
        <f>MAX((AA343-Z343),0)/5+AA343/gfcf_lifespan!J$5</f>
        <v>37.210468189075357</v>
      </c>
    </row>
    <row r="344" spans="1:35" ht="15" customHeight="1" x14ac:dyDescent="0.25">
      <c r="A344" s="9" t="s">
        <v>0</v>
      </c>
      <c r="B344" s="9" t="s">
        <v>79</v>
      </c>
      <c r="C344" s="9" t="s">
        <v>83</v>
      </c>
      <c r="D344" s="42">
        <f>euref_generation_EXIOBASE!D292*generation!$L344/(generation!$L$344+generation!$L$345)</f>
        <v>5.956801435602781</v>
      </c>
      <c r="E344" s="42">
        <f>euref_generation_EXIOBASE!E292*generation!$L344/(generation!$L$344+generation!$L$345)</f>
        <v>25.990930808408574</v>
      </c>
      <c r="F344" s="42">
        <f>euref_generation_EXIOBASE!F292*generation!$L344/(generation!$L$344+generation!$L$345)</f>
        <v>25.990930808408574</v>
      </c>
      <c r="G344" s="42">
        <f>euref_generation_EXIOBASE!G292*generation!$L344/(generation!$L$344+generation!$L$345)</f>
        <v>25.990930808408574</v>
      </c>
      <c r="H344" s="42">
        <f>euref_generation_EXIOBASE!H292*generation!$L344/(generation!$L$344+generation!$L$345)</f>
        <v>26.529821589252563</v>
      </c>
      <c r="I344" s="42">
        <f>euref_generation_EXIOBASE!I292*generation!$L344/(generation!$L$344+generation!$L$345)</f>
        <v>33.242338182502216</v>
      </c>
      <c r="J344" s="42">
        <f>euref_generation_EXIOBASE!J292*generation!$L344/(generation!$L$344+generation!$L$345)</f>
        <v>272.87730761107485</v>
      </c>
      <c r="K344" s="42">
        <f>euref_generation_EXIOBASE!K292*generation!$L344/(generation!$L$344+generation!$L$345)</f>
        <v>372.624141043593</v>
      </c>
      <c r="L344" s="42">
        <f>xdet2015_el!A344</f>
        <v>0.92010546308047503</v>
      </c>
      <c r="M344" s="42">
        <f t="shared" si="47"/>
        <v>4.0146373327858651</v>
      </c>
      <c r="N344" s="42">
        <f t="shared" si="48"/>
        <v>4.0146373327858651</v>
      </c>
      <c r="O344" s="42">
        <f t="shared" si="49"/>
        <v>4.0146373327858651</v>
      </c>
      <c r="P344" s="42">
        <f t="shared" si="50"/>
        <v>4.0978760233513629</v>
      </c>
      <c r="Q344" s="42">
        <f t="shared" si="51"/>
        <v>5.134711522274177</v>
      </c>
      <c r="R344" s="42">
        <f t="shared" si="52"/>
        <v>42.149449532261336</v>
      </c>
      <c r="S344" s="42">
        <f t="shared" si="53"/>
        <v>57.556645383662229</v>
      </c>
      <c r="T344" s="42">
        <f>euref_capacity_EXIOBASE!D292*capacity!$L344/(capacity!$L$344+capacity!$L$345)</f>
        <v>5</v>
      </c>
      <c r="U344" s="42">
        <f>euref_capacity_EXIOBASE!E292*capacity!$L344/(capacity!$L$344+capacity!$L$345)</f>
        <v>19.105117648676696</v>
      </c>
      <c r="V344" s="42">
        <f>euref_capacity_EXIOBASE!F292*capacity!$L344/(capacity!$L$344+capacity!$L$345)</f>
        <v>19.105117648676696</v>
      </c>
      <c r="W344" s="42">
        <f>euref_capacity_EXIOBASE!G292*capacity!$L344/(capacity!$L$344+capacity!$L$345)</f>
        <v>19.105117648676696</v>
      </c>
      <c r="X344" s="42">
        <f>euref_capacity_EXIOBASE!H292*capacity!$L344/(capacity!$L$344+capacity!$L$345)</f>
        <v>19.105117648676696</v>
      </c>
      <c r="Y344" s="42">
        <f>euref_capacity_EXIOBASE!I292*capacity!$L344/(capacity!$L$344+capacity!$L$345)</f>
        <v>24.105117648676696</v>
      </c>
      <c r="Z344" s="42">
        <f>euref_capacity_EXIOBASE!J292*capacity!$L344/(capacity!$L$344+capacity!$L$345)</f>
        <v>124.10511764867671</v>
      </c>
      <c r="AA344" s="42">
        <f>euref_capacity_EXIOBASE!K292*capacity!$L344/(capacity!$L$344+capacity!$L$345)</f>
        <v>164.10511764867672</v>
      </c>
      <c r="AB344" s="42">
        <f>capacity!T344+T344/gfcf_lifespan!C$6</f>
        <v>0.25</v>
      </c>
      <c r="AC344" s="42">
        <f>MAX((U344-T344),0)/5+U344/gfcf_lifespan!D$6</f>
        <v>3.689437968311553</v>
      </c>
      <c r="AD344" s="42">
        <f>MAX((V344-U344),0)/5+V344/gfcf_lifespan!E$6</f>
        <v>0.81298372973092325</v>
      </c>
      <c r="AE344" s="42">
        <f>MAX((W344-V344),0)/5+W344/gfcf_lifespan!F$6</f>
        <v>0.7642047059470678</v>
      </c>
      <c r="AF344" s="42">
        <f>MAX((X344-W344),0)/5+X344/gfcf_lifespan!G$6</f>
        <v>0.7642047059470678</v>
      </c>
      <c r="AG344" s="42">
        <f>MAX((Y344-X344),0)/5+Y344/gfcf_lifespan!H$6</f>
        <v>1.964204705947068</v>
      </c>
      <c r="AH344" s="42">
        <f>MAX((Z344-Y344),0)/5+Z344/gfcf_lifespan!I$6</f>
        <v>24.964204705947072</v>
      </c>
      <c r="AI344" s="42">
        <f>MAX((AA344-Z344),0)/5+AA344/gfcf_lifespan!J$6</f>
        <v>14.564204705947073</v>
      </c>
    </row>
    <row r="345" spans="1:35" ht="15" customHeight="1" x14ac:dyDescent="0.25">
      <c r="A345" s="9" t="s">
        <v>0</v>
      </c>
      <c r="B345" s="9" t="s">
        <v>78</v>
      </c>
      <c r="C345" s="9" t="s">
        <v>84</v>
      </c>
      <c r="D345" s="42">
        <f>euref_generation_EXIOBASE!D292*generation!$L345/(generation!$L$344+generation!$L$345)</f>
        <v>0</v>
      </c>
      <c r="E345" s="42">
        <f>euref_generation_EXIOBASE!E292*generation!$L345/(generation!$L$344+generation!$L$345)</f>
        <v>0</v>
      </c>
      <c r="F345" s="42">
        <f>euref_generation_EXIOBASE!F292*generation!$L345/(generation!$L$344+generation!$L$345)</f>
        <v>0</v>
      </c>
      <c r="G345" s="42">
        <f>euref_generation_EXIOBASE!G292*generation!$L345/(generation!$L$344+generation!$L$345)</f>
        <v>0</v>
      </c>
      <c r="H345" s="42">
        <f>euref_generation_EXIOBASE!H292*generation!$L345/(generation!$L$344+generation!$L$345)</f>
        <v>0</v>
      </c>
      <c r="I345" s="42">
        <f>euref_generation_EXIOBASE!I292*generation!$L345/(generation!$L$344+generation!$L$345)</f>
        <v>0</v>
      </c>
      <c r="J345" s="42">
        <f>euref_generation_EXIOBASE!J292*generation!$L345/(generation!$L$344+generation!$L$345)</f>
        <v>0</v>
      </c>
      <c r="K345" s="42">
        <f>euref_generation_EXIOBASE!K292*generation!$L345/(generation!$L$344+generation!$L$345)</f>
        <v>0</v>
      </c>
      <c r="L345" s="42">
        <f>xdet2015_el!A345</f>
        <v>0</v>
      </c>
      <c r="M345" s="42">
        <f t="shared" si="47"/>
        <v>0</v>
      </c>
      <c r="N345" s="42">
        <f t="shared" si="48"/>
        <v>0</v>
      </c>
      <c r="O345" s="42">
        <f t="shared" si="49"/>
        <v>0</v>
      </c>
      <c r="P345" s="42">
        <f t="shared" si="50"/>
        <v>0</v>
      </c>
      <c r="Q345" s="42">
        <f t="shared" si="51"/>
        <v>0</v>
      </c>
      <c r="R345" s="42">
        <f t="shared" si="52"/>
        <v>0</v>
      </c>
      <c r="S345" s="42">
        <f t="shared" si="53"/>
        <v>0</v>
      </c>
      <c r="T345" s="42">
        <f>euref_capacity_EXIOBASE!D292*capacity!$L345/(capacity!$L$344+capacity!$L$345)</f>
        <v>0</v>
      </c>
      <c r="U345" s="42">
        <f>euref_capacity_EXIOBASE!E292*capacity!$L345/(capacity!$L$344+capacity!$L$345)</f>
        <v>0</v>
      </c>
      <c r="V345" s="42">
        <f>euref_capacity_EXIOBASE!F292*capacity!$L345/(capacity!$L$344+capacity!$L$345)</f>
        <v>0</v>
      </c>
      <c r="W345" s="42">
        <f>euref_capacity_EXIOBASE!G292*capacity!$L345/(capacity!$L$344+capacity!$L$345)</f>
        <v>0</v>
      </c>
      <c r="X345" s="42">
        <f>euref_capacity_EXIOBASE!H292*capacity!$L345/(capacity!$L$344+capacity!$L$345)</f>
        <v>0</v>
      </c>
      <c r="Y345" s="42">
        <f>euref_capacity_EXIOBASE!I292*capacity!$L345/(capacity!$L$344+capacity!$L$345)</f>
        <v>0</v>
      </c>
      <c r="Z345" s="42">
        <f>euref_capacity_EXIOBASE!J292*capacity!$L345/(capacity!$L$344+capacity!$L$345)</f>
        <v>0</v>
      </c>
      <c r="AA345" s="42">
        <f>euref_capacity_EXIOBASE!K292*capacity!$L345/(capacity!$L$344+capacity!$L$345)</f>
        <v>0</v>
      </c>
      <c r="AB345" s="42">
        <f>capacity!T345+T345/gfcf_lifespan!C$7</f>
        <v>0</v>
      </c>
      <c r="AC345" s="42">
        <f>MAX((U345-T345),0)/5+U345/gfcf_lifespan!D$7</f>
        <v>0</v>
      </c>
      <c r="AD345" s="42">
        <f>MAX((V345-U345),0)/5+V345/gfcf_lifespan!E$7</f>
        <v>0</v>
      </c>
      <c r="AE345" s="42">
        <f>MAX((W345-V345),0)/5+W345/gfcf_lifespan!F$7</f>
        <v>0</v>
      </c>
      <c r="AF345" s="42">
        <f>MAX((X345-W345),0)/5+X345/gfcf_lifespan!G$7</f>
        <v>0</v>
      </c>
      <c r="AG345" s="42">
        <f>MAX((Y345-X345),0)/5+Y345/gfcf_lifespan!H$7</f>
        <v>0</v>
      </c>
      <c r="AH345" s="42">
        <f>MAX((Z345-Y345),0)/5+Z345/gfcf_lifespan!I$7</f>
        <v>0</v>
      </c>
      <c r="AI345" s="42">
        <f>MAX((AA345-Z345),0)/5+AA345/gfcf_lifespan!J$7</f>
        <v>0</v>
      </c>
    </row>
    <row r="346" spans="1:35" ht="15" customHeight="1" x14ac:dyDescent="0.25">
      <c r="A346" s="9" t="s">
        <v>0</v>
      </c>
      <c r="B346" s="9" t="s">
        <v>37</v>
      </c>
      <c r="C346" s="9" t="s">
        <v>38</v>
      </c>
      <c r="D346" s="42">
        <f>euref_generation_EXIOBASE!D293</f>
        <v>162.71966122829693</v>
      </c>
      <c r="E346" s="42">
        <f>euref_generation_EXIOBASE!E293</f>
        <v>8.4482427464968648</v>
      </c>
      <c r="F346" s="42">
        <f>euref_generation_EXIOBASE!F293</f>
        <v>91.061806928529862</v>
      </c>
      <c r="G346" s="42">
        <f>euref_generation_EXIOBASE!G293</f>
        <v>91.716228783236076</v>
      </c>
      <c r="H346" s="42">
        <f>euref_generation_EXIOBASE!H293</f>
        <v>0</v>
      </c>
      <c r="I346" s="42">
        <f>euref_generation_EXIOBASE!I293</f>
        <v>0</v>
      </c>
      <c r="J346" s="42">
        <f>euref_generation_EXIOBASE!J293</f>
        <v>3.339314111231225</v>
      </c>
      <c r="K346" s="42">
        <f>euref_generation_EXIOBASE!K293</f>
        <v>0</v>
      </c>
      <c r="L346" s="42">
        <f>xdet2015_el!A346</f>
        <v>72.508751686121997</v>
      </c>
      <c r="M346" s="42">
        <f t="shared" si="47"/>
        <v>3.7645821707456726</v>
      </c>
      <c r="N346" s="42">
        <f t="shared" si="48"/>
        <v>40.577628399844116</v>
      </c>
      <c r="O346" s="42">
        <f t="shared" si="49"/>
        <v>40.869242279830573</v>
      </c>
      <c r="P346" s="42">
        <f t="shared" si="50"/>
        <v>0</v>
      </c>
      <c r="Q346" s="42">
        <f t="shared" si="51"/>
        <v>0</v>
      </c>
      <c r="R346" s="42">
        <f t="shared" si="52"/>
        <v>1.4880162351955646</v>
      </c>
      <c r="S346" s="42">
        <f t="shared" si="53"/>
        <v>0</v>
      </c>
      <c r="T346" s="42">
        <f>euref_capacity_EXIOBASE!D293</f>
        <v>84.1905</v>
      </c>
      <c r="U346" s="42">
        <f>euref_capacity_EXIOBASE!E293</f>
        <v>84.1905</v>
      </c>
      <c r="V346" s="42">
        <f>euref_capacity_EXIOBASE!F293</f>
        <v>84.1905</v>
      </c>
      <c r="W346" s="42">
        <f>euref_capacity_EXIOBASE!G293</f>
        <v>84.1905</v>
      </c>
      <c r="X346" s="42">
        <f>euref_capacity_EXIOBASE!H293</f>
        <v>30.040499999999998</v>
      </c>
      <c r="Y346" s="42">
        <f>euref_capacity_EXIOBASE!I293</f>
        <v>30.040499999999998</v>
      </c>
      <c r="Z346" s="42">
        <f>euref_capacity_EXIOBASE!J293</f>
        <v>30.040499999999998</v>
      </c>
      <c r="AA346" s="42">
        <f>euref_capacity_EXIOBASE!K293</f>
        <v>3.298</v>
      </c>
      <c r="AB346" s="42">
        <f>capacity!T346+T346/gfcf_lifespan!C$8</f>
        <v>99.905442857142859</v>
      </c>
      <c r="AC346" s="42">
        <f>MAX((U346-T346),0)/5+U346/gfcf_lifespan!D$8</f>
        <v>2.405442857142857</v>
      </c>
      <c r="AD346" s="42">
        <f>MAX((V346-U346),0)/5+V346/gfcf_lifespan!E$8</f>
        <v>2.405442857142857</v>
      </c>
      <c r="AE346" s="42">
        <f>MAX((W346-V346),0)/5+W346/gfcf_lifespan!F$8</f>
        <v>2.405442857142857</v>
      </c>
      <c r="AF346" s="42">
        <f>MAX((X346-W346),0)/5+X346/gfcf_lifespan!G$8</f>
        <v>0.85829999999999995</v>
      </c>
      <c r="AG346" s="42">
        <f>MAX((Y346-X346),0)/5+Y346/gfcf_lifespan!H$8</f>
        <v>0.85829999999999995</v>
      </c>
      <c r="AH346" s="42">
        <f>MAX((Z346-Y346),0)/5+Z346/gfcf_lifespan!I$8</f>
        <v>0.85829999999999995</v>
      </c>
      <c r="AI346" s="42">
        <f>MAX((AA346-Z346),0)/5+AA346/gfcf_lifespan!J$8</f>
        <v>9.4228571428571425E-2</v>
      </c>
    </row>
    <row r="347" spans="1:35" ht="15" customHeight="1" x14ac:dyDescent="0.25">
      <c r="A347" s="9" t="s">
        <v>0</v>
      </c>
      <c r="B347" s="9" t="s">
        <v>39</v>
      </c>
      <c r="C347" s="9" t="s">
        <v>40</v>
      </c>
      <c r="D347" s="42">
        <f>euref_generation_EXIOBASE!D294</f>
        <v>1131.2183710287622</v>
      </c>
      <c r="E347" s="42">
        <f>euref_generation_EXIOBASE!E294</f>
        <v>1971.8303570502119</v>
      </c>
      <c r="F347" s="42">
        <f>euref_generation_EXIOBASE!F294</f>
        <v>1581.0904171198135</v>
      </c>
      <c r="G347" s="42">
        <f>euref_generation_EXIOBASE!G294</f>
        <v>907.85652695090448</v>
      </c>
      <c r="H347" s="42">
        <f>euref_generation_EXIOBASE!H294</f>
        <v>1093.8456379413039</v>
      </c>
      <c r="I347" s="42">
        <f>euref_generation_EXIOBASE!I294</f>
        <v>1123.4422530119843</v>
      </c>
      <c r="J347" s="42">
        <f>euref_generation_EXIOBASE!J294</f>
        <v>3324.1133981832177</v>
      </c>
      <c r="K347" s="42">
        <f>euref_generation_EXIOBASE!K294</f>
        <v>3096.5664299719033</v>
      </c>
      <c r="L347" s="42">
        <f>xdet2015_el!A347</f>
        <v>131.40072574984001</v>
      </c>
      <c r="M347" s="42">
        <f t="shared" si="47"/>
        <v>229.04502491091188</v>
      </c>
      <c r="N347" s="42">
        <f t="shared" si="48"/>
        <v>183.65722623185576</v>
      </c>
      <c r="O347" s="42">
        <f t="shared" si="49"/>
        <v>105.45532991087262</v>
      </c>
      <c r="P347" s="42">
        <f t="shared" si="50"/>
        <v>127.05956194211201</v>
      </c>
      <c r="Q347" s="42">
        <f t="shared" si="51"/>
        <v>130.49746288115819</v>
      </c>
      <c r="R347" s="42">
        <f t="shared" si="52"/>
        <v>386.12431002054149</v>
      </c>
      <c r="S347" s="42">
        <f t="shared" si="53"/>
        <v>359.69277608253554</v>
      </c>
      <c r="T347" s="42">
        <f>euref_capacity_EXIOBASE!D294</f>
        <v>240.66912000000002</v>
      </c>
      <c r="U347" s="42">
        <f>euref_capacity_EXIOBASE!E294</f>
        <v>327.46354647523589</v>
      </c>
      <c r="V347" s="42">
        <f>euref_capacity_EXIOBASE!F294</f>
        <v>331.073256650134</v>
      </c>
      <c r="W347" s="42">
        <f>euref_capacity_EXIOBASE!G294</f>
        <v>332.48882430737916</v>
      </c>
      <c r="X347" s="42">
        <f>euref_capacity_EXIOBASE!H294</f>
        <v>332.48882430737916</v>
      </c>
      <c r="Y347" s="42">
        <f>euref_capacity_EXIOBASE!I294</f>
        <v>335.12193314781229</v>
      </c>
      <c r="Z347" s="42">
        <f>euref_capacity_EXIOBASE!J294</f>
        <v>510.92843455322446</v>
      </c>
      <c r="AA347" s="42">
        <f>euref_capacity_EXIOBASE!K294</f>
        <v>462.02747718255569</v>
      </c>
      <c r="AB347" s="42">
        <f>capacity!T347+T347/gfcf_lifespan!C$9</f>
        <v>14.6267648</v>
      </c>
      <c r="AC347" s="42">
        <f>MAX((U347-T347),0)/5+U347/gfcf_lifespan!D$9</f>
        <v>30.45742715405661</v>
      </c>
      <c r="AD347" s="42">
        <f>MAX((V347-U347),0)/5+V347/gfcf_lifespan!E$9</f>
        <v>13.964872300984982</v>
      </c>
      <c r="AE347" s="42">
        <f>MAX((W347-V347),0)/5+W347/gfcf_lifespan!F$9</f>
        <v>13.5826665037442</v>
      </c>
      <c r="AF347" s="42">
        <f>MAX((X347-W347),0)/5+X347/gfcf_lifespan!G$9</f>
        <v>13.299552972295167</v>
      </c>
      <c r="AG347" s="42">
        <f>MAX((Y347-X347),0)/5+Y347/gfcf_lifespan!H$9</f>
        <v>13.931499093999115</v>
      </c>
      <c r="AH347" s="42">
        <f>MAX((Z347-Y347),0)/5+Z347/gfcf_lifespan!I$9</f>
        <v>55.598437663211413</v>
      </c>
      <c r="AI347" s="42">
        <f>MAX((AA347-Z347),0)/5+AA347/gfcf_lifespan!J$9</f>
        <v>18.481099087302226</v>
      </c>
    </row>
    <row r="348" spans="1:35" ht="15" customHeight="1" x14ac:dyDescent="0.25">
      <c r="A348" s="9" t="s">
        <v>0</v>
      </c>
      <c r="B348" s="9" t="s">
        <v>80</v>
      </c>
      <c r="C348" s="9" t="s">
        <v>85</v>
      </c>
      <c r="D348" s="42">
        <f>euref_generation_EXIOBASE!D295*generation!$L348/(generation!$L$348+generation!$L$349)</f>
        <v>478.15322497841237</v>
      </c>
      <c r="E348" s="42">
        <f>euref_generation_EXIOBASE!E295*generation!$L348/(generation!$L$348+generation!$L$349)</f>
        <v>489.61364847415172</v>
      </c>
      <c r="F348" s="42">
        <f>euref_generation_EXIOBASE!F295*generation!$L348/(generation!$L$348+generation!$L$349)</f>
        <v>489.61364847415172</v>
      </c>
      <c r="G348" s="42">
        <f>euref_generation_EXIOBASE!G295*generation!$L348/(generation!$L$348+generation!$L$349)</f>
        <v>569.57893273440891</v>
      </c>
      <c r="H348" s="42">
        <f>euref_generation_EXIOBASE!H295*generation!$L348/(generation!$L$348+generation!$L$349)</f>
        <v>650.50795740056935</v>
      </c>
      <c r="I348" s="42">
        <f>euref_generation_EXIOBASE!I295*generation!$L348/(generation!$L$348+generation!$L$349)</f>
        <v>747.1565297504651</v>
      </c>
      <c r="J348" s="42">
        <f>euref_generation_EXIOBASE!J295*generation!$L348/(generation!$L$348+generation!$L$349)</f>
        <v>1151.1502617173412</v>
      </c>
      <c r="K348" s="42">
        <f>euref_generation_EXIOBASE!K295*generation!$L348/(generation!$L$348+generation!$L$349)</f>
        <v>1166.5845717262405</v>
      </c>
      <c r="L348" s="42">
        <f>xdet2015_el!A348</f>
        <v>42.565381971123898</v>
      </c>
      <c r="M348" s="42">
        <f t="shared" si="47"/>
        <v>43.585593230117318</v>
      </c>
      <c r="N348" s="42">
        <f t="shared" si="48"/>
        <v>43.585593230117318</v>
      </c>
      <c r="O348" s="42">
        <f t="shared" si="49"/>
        <v>50.704133252765956</v>
      </c>
      <c r="P348" s="42">
        <f t="shared" si="50"/>
        <v>57.908465812942985</v>
      </c>
      <c r="Q348" s="42">
        <f t="shared" si="51"/>
        <v>66.51215848744674</v>
      </c>
      <c r="R348" s="42">
        <f t="shared" si="52"/>
        <v>102.47583418133399</v>
      </c>
      <c r="S348" s="42">
        <f t="shared" si="53"/>
        <v>103.84980232934595</v>
      </c>
      <c r="T348" s="42">
        <f>euref_capacity_EXIOBASE!D295*capacity!$L348/(capacity!$L$348+capacity!$L$349)</f>
        <v>536.70031198385016</v>
      </c>
      <c r="U348" s="42">
        <f>euref_capacity_EXIOBASE!E295*capacity!$L348/(capacity!$L$348+capacity!$L$349)</f>
        <v>547.07042598127691</v>
      </c>
      <c r="V348" s="42">
        <f>euref_capacity_EXIOBASE!F295*capacity!$L348/(capacity!$L$348+capacity!$L$349)</f>
        <v>547.07042598127691</v>
      </c>
      <c r="W348" s="42">
        <f>euref_capacity_EXIOBASE!G295*capacity!$L348/(capacity!$L$348+capacity!$L$349)</f>
        <v>600.03427255863051</v>
      </c>
      <c r="X348" s="42">
        <f>euref_capacity_EXIOBASE!H295*capacity!$L348/(capacity!$L$348+capacity!$L$349)</f>
        <v>652.9981191359841</v>
      </c>
      <c r="Y348" s="42">
        <f>euref_capacity_EXIOBASE!I295*capacity!$L348/(capacity!$L$348+capacity!$L$349)</f>
        <v>705.9619657133378</v>
      </c>
      <c r="Z348" s="42">
        <f>euref_capacity_EXIOBASE!J295*capacity!$L348/(capacity!$L$348+capacity!$L$349)</f>
        <v>970.78119860010611</v>
      </c>
      <c r="AA348" s="42">
        <f>euref_capacity_EXIOBASE!K295*capacity!$L348/(capacity!$L$348+capacity!$L$349)</f>
        <v>987.55308334960114</v>
      </c>
      <c r="AB348" s="42">
        <f>capacity!T348+T348/gfcf_lifespan!C$10</f>
        <v>21.468012479354005</v>
      </c>
      <c r="AC348" s="42">
        <f>MAX((U348-T348),0)/5+U348/gfcf_lifespan!D$10</f>
        <v>23.956839838736428</v>
      </c>
      <c r="AD348" s="42">
        <f>MAX((V348-U348),0)/5+V348/gfcf_lifespan!E$10</f>
        <v>21.882817039251076</v>
      </c>
      <c r="AE348" s="42">
        <f>MAX((W348-V348),0)/5+W348/gfcf_lifespan!F$10</f>
        <v>34.594140217815934</v>
      </c>
      <c r="AF348" s="42">
        <f>MAX((X348-W348),0)/5+X348/gfcf_lifespan!G$10</f>
        <v>36.712694080910083</v>
      </c>
      <c r="AG348" s="42">
        <f>MAX((Y348-X348),0)/5+Y348/gfcf_lifespan!H$10</f>
        <v>38.831247944004254</v>
      </c>
      <c r="AH348" s="42">
        <f>MAX((Z348-Y348),0)/5+Z348/gfcf_lifespan!I$10</f>
        <v>91.79509452135791</v>
      </c>
      <c r="AI348" s="42">
        <f>MAX((AA348-Z348),0)/5+AA348/gfcf_lifespan!J$10</f>
        <v>42.856500283883051</v>
      </c>
    </row>
    <row r="349" spans="1:35" ht="15" customHeight="1" x14ac:dyDescent="0.25">
      <c r="A349" s="9" t="s">
        <v>0</v>
      </c>
      <c r="B349" s="9" t="s">
        <v>81</v>
      </c>
      <c r="C349" s="9" t="s">
        <v>86</v>
      </c>
      <c r="D349" s="42">
        <f>euref_generation_EXIOBASE!D295*generation!$L349/(generation!$L$348+generation!$L$349)</f>
        <v>41.686188448449307</v>
      </c>
      <c r="E349" s="42">
        <f>euref_generation_EXIOBASE!E295*generation!$L349/(generation!$L$348+generation!$L$349)</f>
        <v>42.685327110672063</v>
      </c>
      <c r="F349" s="42">
        <f>euref_generation_EXIOBASE!F295*generation!$L349/(generation!$L$348+generation!$L$349)</f>
        <v>42.685327110672063</v>
      </c>
      <c r="G349" s="42">
        <f>euref_generation_EXIOBASE!G295*generation!$L349/(generation!$L$348+generation!$L$349)</f>
        <v>49.656832759635108</v>
      </c>
      <c r="H349" s="42">
        <f>euref_generation_EXIOBASE!H295*generation!$L349/(generation!$L$348+generation!$L$349)</f>
        <v>56.712358890061338</v>
      </c>
      <c r="I349" s="42">
        <f>euref_generation_EXIOBASE!I295*generation!$L349/(generation!$L$348+generation!$L$349)</f>
        <v>65.138341168928619</v>
      </c>
      <c r="J349" s="42">
        <f>euref_generation_EXIOBASE!J295*generation!$L349/(generation!$L$348+generation!$L$349)</f>
        <v>100.3591824453288</v>
      </c>
      <c r="K349" s="42">
        <f>euref_generation_EXIOBASE!K295*generation!$L349/(generation!$L$348+generation!$L$349)</f>
        <v>101.70477110183488</v>
      </c>
      <c r="L349" s="42">
        <f>xdet2015_el!A349</f>
        <v>3.7109203525890799</v>
      </c>
      <c r="M349" s="42">
        <f t="shared" si="47"/>
        <v>3.7998640563600823</v>
      </c>
      <c r="N349" s="42">
        <f t="shared" si="48"/>
        <v>3.7998640563600823</v>
      </c>
      <c r="O349" s="42">
        <f t="shared" si="49"/>
        <v>4.4204701411048983</v>
      </c>
      <c r="P349" s="42">
        <f t="shared" si="50"/>
        <v>5.0485557610699141</v>
      </c>
      <c r="Q349" s="42">
        <f t="shared" si="51"/>
        <v>5.7986399086736435</v>
      </c>
      <c r="R349" s="42">
        <f t="shared" si="52"/>
        <v>8.934012596669179</v>
      </c>
      <c r="S349" s="42">
        <f t="shared" si="53"/>
        <v>9.0537974107165553</v>
      </c>
      <c r="T349" s="42">
        <f>euref_capacity_EXIOBASE!D295*capacity!$L349/(capacity!$L$348+capacity!$L$349)</f>
        <v>71.29968801614973</v>
      </c>
      <c r="U349" s="42">
        <f>euref_capacity_EXIOBASE!E295*capacity!$L349/(capacity!$L$348+capacity!$L$349)</f>
        <v>72.677339335142605</v>
      </c>
      <c r="V349" s="42">
        <f>euref_capacity_EXIOBASE!F295*capacity!$L349/(capacity!$L$348+capacity!$L$349)</f>
        <v>72.677339335142605</v>
      </c>
      <c r="W349" s="42">
        <f>euref_capacity_EXIOBASE!G295*capacity!$L349/(capacity!$L$348+capacity!$L$349)</f>
        <v>79.713492757788941</v>
      </c>
      <c r="X349" s="42">
        <f>euref_capacity_EXIOBASE!H295*capacity!$L349/(capacity!$L$348+capacity!$L$349)</f>
        <v>86.74964618043532</v>
      </c>
      <c r="Y349" s="42">
        <f>euref_capacity_EXIOBASE!I295*capacity!$L349/(capacity!$L$348+capacity!$L$349)</f>
        <v>93.785799603081671</v>
      </c>
      <c r="Z349" s="42">
        <f>euref_capacity_EXIOBASE!J295*capacity!$L349/(capacity!$L$348+capacity!$L$349)</f>
        <v>128.96656671631348</v>
      </c>
      <c r="AA349" s="42">
        <f>euref_capacity_EXIOBASE!K295*capacity!$L349/(capacity!$L$348+capacity!$L$349)</f>
        <v>131.19468196681814</v>
      </c>
      <c r="AB349" s="42">
        <f>capacity!T349+T349/gfcf_lifespan!C$11</f>
        <v>2.8519875206459893</v>
      </c>
      <c r="AC349" s="42">
        <f>MAX((U349-T349),0)/5+U349/gfcf_lifespan!D$11</f>
        <v>3.1826238372042792</v>
      </c>
      <c r="AD349" s="42">
        <f>MAX((V349-U349),0)/5+V349/gfcf_lifespan!E$11</f>
        <v>2.9070935734057044</v>
      </c>
      <c r="AE349" s="42">
        <f>MAX((W349-V349),0)/5+W349/gfcf_lifespan!F$11</f>
        <v>4.5957703948408248</v>
      </c>
      <c r="AF349" s="42">
        <f>MAX((X349-W349),0)/5+X349/gfcf_lifespan!G$11</f>
        <v>4.8772165317466882</v>
      </c>
      <c r="AG349" s="42">
        <f>MAX((Y349-X349),0)/5+Y349/gfcf_lifespan!H$11</f>
        <v>5.1586626686525365</v>
      </c>
      <c r="AH349" s="42">
        <f>MAX((Z349-Y349),0)/5+Z349/gfcf_lifespan!I$11</f>
        <v>12.1948160912989</v>
      </c>
      <c r="AI349" s="42">
        <f>MAX((AA349-Z349),0)/5+AA349/gfcf_lifespan!J$11</f>
        <v>5.6934103287736573</v>
      </c>
    </row>
    <row r="350" spans="1:35" ht="15" customHeight="1" x14ac:dyDescent="0.25">
      <c r="A350" s="9" t="s">
        <v>0</v>
      </c>
      <c r="B350" s="9" t="s">
        <v>41</v>
      </c>
      <c r="C350" s="9" t="s">
        <v>42</v>
      </c>
      <c r="D350" s="42">
        <f>euref_generation_EXIOBASE!D296</f>
        <v>0</v>
      </c>
      <c r="E350" s="42">
        <f>euref_generation_EXIOBASE!E296</f>
        <v>0</v>
      </c>
      <c r="F350" s="42">
        <f>euref_generation_EXIOBASE!F296</f>
        <v>0</v>
      </c>
      <c r="G350" s="42">
        <f>euref_generation_EXIOBASE!G296</f>
        <v>0</v>
      </c>
      <c r="H350" s="42">
        <f>euref_generation_EXIOBASE!H296</f>
        <v>0</v>
      </c>
      <c r="I350" s="42">
        <f>euref_generation_EXIOBASE!I296</f>
        <v>0</v>
      </c>
      <c r="J350" s="42">
        <f>euref_generation_EXIOBASE!J296</f>
        <v>0</v>
      </c>
      <c r="K350" s="42">
        <f>euref_generation_EXIOBASE!K296</f>
        <v>0</v>
      </c>
      <c r="L350" s="42">
        <f>xdet2015_el!A350</f>
        <v>0</v>
      </c>
      <c r="M350" s="42">
        <f t="shared" si="47"/>
        <v>0</v>
      </c>
      <c r="N350" s="42">
        <f t="shared" si="48"/>
        <v>0</v>
      </c>
      <c r="O350" s="42">
        <f t="shared" si="49"/>
        <v>0</v>
      </c>
      <c r="P350" s="42">
        <f t="shared" si="50"/>
        <v>0</v>
      </c>
      <c r="Q350" s="42">
        <f t="shared" si="51"/>
        <v>0</v>
      </c>
      <c r="R350" s="42">
        <f t="shared" si="52"/>
        <v>0</v>
      </c>
      <c r="S350" s="42">
        <f t="shared" si="53"/>
        <v>0</v>
      </c>
      <c r="T350" s="42">
        <f>euref_capacity_EXIOBASE!D296</f>
        <v>0</v>
      </c>
      <c r="U350" s="42">
        <f>euref_capacity_EXIOBASE!E296</f>
        <v>0</v>
      </c>
      <c r="V350" s="42">
        <f>euref_capacity_EXIOBASE!F296</f>
        <v>0</v>
      </c>
      <c r="W350" s="42">
        <f>euref_capacity_EXIOBASE!G296</f>
        <v>0</v>
      </c>
      <c r="X350" s="42">
        <f>euref_capacity_EXIOBASE!H296</f>
        <v>0</v>
      </c>
      <c r="Y350" s="42">
        <f>euref_capacity_EXIOBASE!I296</f>
        <v>0</v>
      </c>
      <c r="Z350" s="42">
        <f>euref_capacity_EXIOBASE!J296</f>
        <v>0</v>
      </c>
      <c r="AA350" s="42">
        <f>euref_capacity_EXIOBASE!K296</f>
        <v>0</v>
      </c>
      <c r="AB350" s="42">
        <f>capacity!T350+T350/gfcf_lifespan!C$12</f>
        <v>0</v>
      </c>
      <c r="AC350" s="42">
        <f>MAX((U350-T350),0)/5+U350/gfcf_lifespan!D$12</f>
        <v>0</v>
      </c>
      <c r="AD350" s="42">
        <f>MAX((V350-U350),0)/5+V350/gfcf_lifespan!E$12</f>
        <v>0</v>
      </c>
      <c r="AE350" s="42">
        <f>MAX((W350-V350),0)/5+W350/gfcf_lifespan!F$12</f>
        <v>0</v>
      </c>
      <c r="AF350" s="42">
        <f>MAX((X350-W350),0)/5+X350/gfcf_lifespan!G$12</f>
        <v>0</v>
      </c>
      <c r="AG350" s="42">
        <f>MAX((Y350-X350),0)/5+Y350/gfcf_lifespan!H$12</f>
        <v>0</v>
      </c>
      <c r="AH350" s="42">
        <f>MAX((Z350-Y350),0)/5+Z350/gfcf_lifespan!I$12</f>
        <v>0</v>
      </c>
      <c r="AI350" s="42">
        <f>MAX((AA350-Z350),0)/5+AA350/gfcf_lifespan!J$12</f>
        <v>0</v>
      </c>
    </row>
    <row r="351" spans="1:35" ht="15" customHeight="1" x14ac:dyDescent="0.25">
      <c r="A351" s="9" t="s">
        <v>0</v>
      </c>
      <c r="B351" s="9" t="s">
        <v>43</v>
      </c>
      <c r="C351" s="9" t="s">
        <v>44</v>
      </c>
      <c r="D351" s="42">
        <f>euref_generation_EXIOBASE!D297</f>
        <v>0</v>
      </c>
      <c r="E351" s="42">
        <f>euref_generation_EXIOBASE!E297</f>
        <v>0</v>
      </c>
      <c r="F351" s="42">
        <f>euref_generation_EXIOBASE!F297</f>
        <v>0</v>
      </c>
      <c r="G351" s="42">
        <f>euref_generation_EXIOBASE!G297</f>
        <v>0</v>
      </c>
      <c r="H351" s="42">
        <f>euref_generation_EXIOBASE!H297</f>
        <v>0</v>
      </c>
      <c r="I351" s="42">
        <f>euref_generation_EXIOBASE!I297</f>
        <v>0</v>
      </c>
      <c r="J351" s="42">
        <f>euref_generation_EXIOBASE!J297</f>
        <v>0</v>
      </c>
      <c r="K351" s="42">
        <f>euref_generation_EXIOBASE!K297</f>
        <v>0</v>
      </c>
      <c r="L351" s="42">
        <f>xdet2015_el!A351</f>
        <v>0</v>
      </c>
      <c r="M351" s="42">
        <f t="shared" si="47"/>
        <v>0</v>
      </c>
      <c r="N351" s="42">
        <f t="shared" si="48"/>
        <v>0</v>
      </c>
      <c r="O351" s="42">
        <f t="shared" si="49"/>
        <v>0</v>
      </c>
      <c r="P351" s="42">
        <f t="shared" si="50"/>
        <v>0</v>
      </c>
      <c r="Q351" s="42">
        <f t="shared" si="51"/>
        <v>0</v>
      </c>
      <c r="R351" s="42">
        <f t="shared" si="52"/>
        <v>0</v>
      </c>
      <c r="S351" s="42">
        <f t="shared" si="53"/>
        <v>0</v>
      </c>
      <c r="T351" s="42">
        <f>euref_capacity_EXIOBASE!D297</f>
        <v>0</v>
      </c>
      <c r="U351" s="42">
        <f>euref_capacity_EXIOBASE!E297</f>
        <v>0</v>
      </c>
      <c r="V351" s="42">
        <f>euref_capacity_EXIOBASE!F297</f>
        <v>0</v>
      </c>
      <c r="W351" s="42">
        <f>euref_capacity_EXIOBASE!G297</f>
        <v>0</v>
      </c>
      <c r="X351" s="42">
        <f>euref_capacity_EXIOBASE!H297</f>
        <v>0</v>
      </c>
      <c r="Y351" s="42">
        <f>euref_capacity_EXIOBASE!I297</f>
        <v>0</v>
      </c>
      <c r="Z351" s="42">
        <f>euref_capacity_EXIOBASE!J297</f>
        <v>0</v>
      </c>
      <c r="AA351" s="42">
        <f>euref_capacity_EXIOBASE!K297</f>
        <v>0</v>
      </c>
      <c r="AB351" s="42">
        <f>capacity!T351+T351/gfcf_lifespan!C$13</f>
        <v>0</v>
      </c>
      <c r="AC351" s="42">
        <f>MAX((U351-T351),0)/5+U351/gfcf_lifespan!D$13</f>
        <v>0</v>
      </c>
      <c r="AD351" s="42">
        <f>MAX((V351-U351),0)/5+V351/gfcf_lifespan!E$13</f>
        <v>0</v>
      </c>
      <c r="AE351" s="42">
        <f>MAX((W351-V351),0)/5+W351/gfcf_lifespan!F$13</f>
        <v>0</v>
      </c>
      <c r="AF351" s="42">
        <f>MAX((X351-W351),0)/5+X351/gfcf_lifespan!G$13</f>
        <v>0</v>
      </c>
      <c r="AG351" s="42">
        <f>MAX((Y351-X351),0)/5+Y351/gfcf_lifespan!H$13</f>
        <v>0</v>
      </c>
      <c r="AH351" s="42">
        <f>MAX((Z351-Y351),0)/5+Z351/gfcf_lifespan!I$13</f>
        <v>0</v>
      </c>
      <c r="AI351" s="42">
        <f>MAX((AA351-Z351),0)/5+AA351/gfcf_lifespan!J$13</f>
        <v>0</v>
      </c>
    </row>
    <row r="352" spans="1:35" ht="15" customHeight="1" x14ac:dyDescent="0.25">
      <c r="A352" s="9" t="s">
        <v>0</v>
      </c>
      <c r="B352" s="9" t="s">
        <v>45</v>
      </c>
      <c r="C352" s="9" t="s">
        <v>46</v>
      </c>
      <c r="D352" s="42">
        <f>euref_generation_EXIOBASE!D298</f>
        <v>0</v>
      </c>
      <c r="E352" s="42">
        <f>euref_generation_EXIOBASE!E298</f>
        <v>0</v>
      </c>
      <c r="F352" s="42">
        <f>euref_generation_EXIOBASE!F298</f>
        <v>0</v>
      </c>
      <c r="G352" s="42">
        <f>euref_generation_EXIOBASE!G298</f>
        <v>0</v>
      </c>
      <c r="H352" s="42">
        <f>euref_generation_EXIOBASE!H298</f>
        <v>0</v>
      </c>
      <c r="I352" s="42">
        <f>euref_generation_EXIOBASE!I298</f>
        <v>-1.1368683772161603E-13</v>
      </c>
      <c r="J352" s="42">
        <f>euref_generation_EXIOBASE!J298</f>
        <v>0</v>
      </c>
      <c r="K352" s="42">
        <f>euref_generation_EXIOBASE!K298</f>
        <v>0</v>
      </c>
      <c r="L352" s="42">
        <f>xdet2015_el!A352</f>
        <v>1.6311504409076999E-4</v>
      </c>
      <c r="M352" s="42">
        <f t="shared" si="47"/>
        <v>0</v>
      </c>
      <c r="N352" s="42">
        <f t="shared" si="48"/>
        <v>0</v>
      </c>
      <c r="O352" s="42">
        <f t="shared" si="49"/>
        <v>0</v>
      </c>
      <c r="P352" s="42">
        <f t="shared" si="50"/>
        <v>0</v>
      </c>
      <c r="Q352" s="42">
        <f t="shared" si="51"/>
        <v>0</v>
      </c>
      <c r="R352" s="42">
        <f t="shared" si="52"/>
        <v>0</v>
      </c>
      <c r="S352" s="42">
        <f t="shared" si="53"/>
        <v>0</v>
      </c>
      <c r="T352" s="42">
        <f>euref_capacity_EXIOBASE!D298</f>
        <v>0</v>
      </c>
      <c r="U352" s="42">
        <f>euref_capacity_EXIOBASE!E298</f>
        <v>0</v>
      </c>
      <c r="V352" s="42">
        <f>euref_capacity_EXIOBASE!F298</f>
        <v>0</v>
      </c>
      <c r="W352" s="42">
        <f>euref_capacity_EXIOBASE!G298</f>
        <v>0</v>
      </c>
      <c r="X352" s="42">
        <f>euref_capacity_EXIOBASE!H298</f>
        <v>0</v>
      </c>
      <c r="Y352" s="42">
        <f>euref_capacity_EXIOBASE!I298</f>
        <v>0</v>
      </c>
      <c r="Z352" s="42">
        <f>euref_capacity_EXIOBASE!J298</f>
        <v>0</v>
      </c>
      <c r="AA352" s="42">
        <f>euref_capacity_EXIOBASE!K298</f>
        <v>0</v>
      </c>
      <c r="AB352" s="42">
        <f>capacity!T352+T352/gfcf_lifespan!C$14</f>
        <v>0</v>
      </c>
      <c r="AC352" s="42">
        <f>MAX((U352-T352),0)/5+U352/gfcf_lifespan!D$14</f>
        <v>0</v>
      </c>
      <c r="AD352" s="42">
        <f>MAX((V352-U352),0)/5+V352/gfcf_lifespan!E$14</f>
        <v>0</v>
      </c>
      <c r="AE352" s="42">
        <f>MAX((W352-V352),0)/5+W352/gfcf_lifespan!F$14</f>
        <v>0</v>
      </c>
      <c r="AF352" s="42">
        <f>MAX((X352-W352),0)/5+X352/gfcf_lifespan!G$14</f>
        <v>0</v>
      </c>
      <c r="AG352" s="42">
        <f>MAX((Y352-X352),0)/5+Y352/gfcf_lifespan!H$14</f>
        <v>0</v>
      </c>
      <c r="AH352" s="42">
        <f>MAX((Z352-Y352),0)/5+Z352/gfcf_lifespan!I$14</f>
        <v>0</v>
      </c>
      <c r="AI352" s="42">
        <f>MAX((AA352-Z352),0)/5+AA352/gfcf_lifespan!J$14</f>
        <v>0</v>
      </c>
    </row>
    <row r="353" spans="1:35" ht="15" customHeight="1" x14ac:dyDescent="0.25">
      <c r="A353" s="9" t="s">
        <v>48</v>
      </c>
      <c r="B353" s="9" t="s">
        <v>29</v>
      </c>
      <c r="C353" s="9" t="s">
        <v>30</v>
      </c>
      <c r="D353" s="42">
        <f>euref_generation_EXIOBASE!D299</f>
        <v>96298.666065668061</v>
      </c>
      <c r="E353" s="42">
        <f>euref_generation_EXIOBASE!E299</f>
        <v>26642.730273758149</v>
      </c>
      <c r="F353" s="42">
        <f>euref_generation_EXIOBASE!F299</f>
        <v>12098.964899704621</v>
      </c>
      <c r="G353" s="42">
        <f>euref_generation_EXIOBASE!G299</f>
        <v>3676.3565471170714</v>
      </c>
      <c r="H353" s="42">
        <f>euref_generation_EXIOBASE!H299</f>
        <v>3615.0389773795791</v>
      </c>
      <c r="I353" s="42">
        <f>euref_generation_EXIOBASE!I299</f>
        <v>3555.7332707638875</v>
      </c>
      <c r="J353" s="42">
        <f>euref_generation_EXIOBASE!J299</f>
        <v>3546.2625295826947</v>
      </c>
      <c r="K353" s="42">
        <f>euref_generation_EXIOBASE!K299</f>
        <v>3536.8421052631579</v>
      </c>
      <c r="L353" s="42">
        <f>xdet2015_el!A353</f>
        <v>4747.0379948793598</v>
      </c>
      <c r="M353" s="42">
        <f t="shared" si="47"/>
        <v>1313.3520749976663</v>
      </c>
      <c r="N353" s="42">
        <f t="shared" si="48"/>
        <v>596.41787808819663</v>
      </c>
      <c r="O353" s="42">
        <f t="shared" si="49"/>
        <v>181.22581469599464</v>
      </c>
      <c r="P353" s="42">
        <f t="shared" si="50"/>
        <v>178.20316811957116</v>
      </c>
      <c r="Q353" s="42">
        <f t="shared" si="51"/>
        <v>175.27969623652476</v>
      </c>
      <c r="R353" s="42">
        <f t="shared" si="52"/>
        <v>174.81283651703359</v>
      </c>
      <c r="S353" s="42">
        <f t="shared" si="53"/>
        <v>174.34845716475647</v>
      </c>
      <c r="T353" s="42">
        <f>euref_capacity_EXIOBASE!D299</f>
        <v>18734.876000000004</v>
      </c>
      <c r="U353" s="42">
        <f>euref_capacity_EXIOBASE!E299</f>
        <v>11149.485000000001</v>
      </c>
      <c r="V353" s="42">
        <f>euref_capacity_EXIOBASE!F299</f>
        <v>2322.61</v>
      </c>
      <c r="W353" s="42">
        <f>euref_capacity_EXIOBASE!G299</f>
        <v>501.00999999999993</v>
      </c>
      <c r="X353" s="42">
        <f>euref_capacity_EXIOBASE!H299</f>
        <v>477.64</v>
      </c>
      <c r="Y353" s="42">
        <f>euref_capacity_EXIOBASE!I299</f>
        <v>449.14</v>
      </c>
      <c r="Z353" s="42">
        <f>euref_capacity_EXIOBASE!J299</f>
        <v>449.14</v>
      </c>
      <c r="AA353" s="42">
        <f>euref_capacity_EXIOBASE!K299</f>
        <v>448</v>
      </c>
      <c r="AB353" s="42">
        <f>capacity!T353+T353/gfcf_lifespan!C$2</f>
        <v>468.3719000000001</v>
      </c>
      <c r="AC353" s="42">
        <f>MAX((U353-T353),0)/5+U353/gfcf_lifespan!D$2</f>
        <v>278.73712499999999</v>
      </c>
      <c r="AD353" s="42">
        <f>MAX((V353-U353),0)/5+V353/gfcf_lifespan!E$2</f>
        <v>58.065250000000006</v>
      </c>
      <c r="AE353" s="42">
        <f>MAX((W353-V353),0)/5+W353/gfcf_lifespan!F$2</f>
        <v>12.525249999999998</v>
      </c>
      <c r="AF353" s="42">
        <f>MAX((X353-W353),0)/5+X353/gfcf_lifespan!G$2</f>
        <v>11.940999999999999</v>
      </c>
      <c r="AG353" s="42">
        <f>MAX((Y353-X353),0)/5+Y353/gfcf_lifespan!H$2</f>
        <v>11.2285</v>
      </c>
      <c r="AH353" s="42">
        <f>MAX((Z353-Y353),0)/5+Z353/gfcf_lifespan!I$2</f>
        <v>11.2285</v>
      </c>
      <c r="AI353" s="42">
        <f>MAX((AA353-Z353),0)/5+AA353/gfcf_lifespan!J$2</f>
        <v>11.2</v>
      </c>
    </row>
    <row r="354" spans="1:35" ht="15" customHeight="1" x14ac:dyDescent="0.25">
      <c r="A354" s="9" t="s">
        <v>48</v>
      </c>
      <c r="B354" s="9" t="s">
        <v>31</v>
      </c>
      <c r="C354" s="9" t="s">
        <v>32</v>
      </c>
      <c r="D354" s="42">
        <f>euref_generation_EXIOBASE!D300</f>
        <v>117630.87910048939</v>
      </c>
      <c r="E354" s="42">
        <f>euref_generation_EXIOBASE!E300</f>
        <v>115535.24106936551</v>
      </c>
      <c r="F354" s="42">
        <f>euref_generation_EXIOBASE!F300</f>
        <v>133245.39616842702</v>
      </c>
      <c r="G354" s="42">
        <f>euref_generation_EXIOBASE!G300</f>
        <v>108349.93202281145</v>
      </c>
      <c r="H354" s="42">
        <f>euref_generation_EXIOBASE!H300</f>
        <v>137885.35250678909</v>
      </c>
      <c r="I354" s="42">
        <f>euref_generation_EXIOBASE!I300</f>
        <v>160861.49914355998</v>
      </c>
      <c r="J354" s="42">
        <f>euref_generation_EXIOBASE!J300</f>
        <v>174884.69478236814</v>
      </c>
      <c r="K354" s="42">
        <f>euref_generation_EXIOBASE!K300</f>
        <v>147690.2942084627</v>
      </c>
      <c r="L354" s="42">
        <f>xdet2015_el!A354</f>
        <v>13679.144968537499</v>
      </c>
      <c r="M354" s="42">
        <f t="shared" si="47"/>
        <v>13435.445893528165</v>
      </c>
      <c r="N354" s="42">
        <f t="shared" si="48"/>
        <v>15494.937252156788</v>
      </c>
      <c r="O354" s="42">
        <f t="shared" si="49"/>
        <v>12599.875464715924</v>
      </c>
      <c r="P354" s="42">
        <f t="shared" si="50"/>
        <v>16034.511859483471</v>
      </c>
      <c r="Q354" s="42">
        <f t="shared" si="51"/>
        <v>18706.378660668135</v>
      </c>
      <c r="R354" s="42">
        <f t="shared" si="52"/>
        <v>20337.118203994574</v>
      </c>
      <c r="S354" s="42">
        <f t="shared" si="53"/>
        <v>17174.716030113479</v>
      </c>
      <c r="T354" s="42">
        <f>euref_capacity_EXIOBASE!D300</f>
        <v>33953.492630000001</v>
      </c>
      <c r="U354" s="42">
        <f>euref_capacity_EXIOBASE!E300</f>
        <v>35331.531182178383</v>
      </c>
      <c r="V354" s="42">
        <f>euref_capacity_EXIOBASE!F300</f>
        <v>35530.196440909982</v>
      </c>
      <c r="W354" s="42">
        <f>euref_capacity_EXIOBASE!G300</f>
        <v>35927.500154962276</v>
      </c>
      <c r="X354" s="42">
        <f>euref_capacity_EXIOBASE!H300</f>
        <v>40676.899664826313</v>
      </c>
      <c r="Y354" s="42">
        <f>euref_capacity_EXIOBASE!I300</f>
        <v>46345.398576232881</v>
      </c>
      <c r="Z354" s="42">
        <f>euref_capacity_EXIOBASE!J300</f>
        <v>47021.427069184174</v>
      </c>
      <c r="AA354" s="42">
        <f>euref_capacity_EXIOBASE!K300</f>
        <v>46101.520602326986</v>
      </c>
      <c r="AB354" s="42">
        <f>capacity!T354+T354/gfcf_lifespan!C$3</f>
        <v>1131.7830876666667</v>
      </c>
      <c r="AC354" s="42">
        <f>MAX((U354-T354),0)/5+U354/gfcf_lifespan!D$3</f>
        <v>1453.3254165082894</v>
      </c>
      <c r="AD354" s="42">
        <f>MAX((V354-U354),0)/5+V354/gfcf_lifespan!E$3</f>
        <v>1224.0729331099858</v>
      </c>
      <c r="AE354" s="42">
        <f>MAX((W354-V354),0)/5+W354/gfcf_lifespan!F$3</f>
        <v>1277.0440813092011</v>
      </c>
      <c r="AF354" s="42">
        <f>MAX((X354-W354),0)/5+X354/gfcf_lifespan!G$3</f>
        <v>2305.7765574670175</v>
      </c>
      <c r="AG354" s="42">
        <f>MAX((Y354-X354),0)/5+Y354/gfcf_lifespan!H$3</f>
        <v>2678.5464014890763</v>
      </c>
      <c r="AH354" s="42">
        <f>MAX((Z354-Y354),0)/5+Z354/gfcf_lifespan!I$3</f>
        <v>1702.5866008963978</v>
      </c>
      <c r="AI354" s="42">
        <f>MAX((AA354-Z354),0)/5+AA354/gfcf_lifespan!J$3</f>
        <v>1536.7173534108995</v>
      </c>
    </row>
    <row r="355" spans="1:35" ht="15" customHeight="1" x14ac:dyDescent="0.25">
      <c r="A355" s="9" t="s">
        <v>48</v>
      </c>
      <c r="B355" s="9" t="s">
        <v>33</v>
      </c>
      <c r="C355" s="9" t="s">
        <v>34</v>
      </c>
      <c r="D355" s="42">
        <f>euref_generation_EXIOBASE!D301</f>
        <v>64688.839163007353</v>
      </c>
      <c r="E355" s="42">
        <f>euref_generation_EXIOBASE!E301</f>
        <v>62973.882196704595</v>
      </c>
      <c r="F355" s="42">
        <f>euref_generation_EXIOBASE!F301</f>
        <v>59945.598630609085</v>
      </c>
      <c r="G355" s="42">
        <f>euref_generation_EXIOBASE!G301</f>
        <v>107050.56287050604</v>
      </c>
      <c r="H355" s="42">
        <f>euref_generation_EXIOBASE!H301</f>
        <v>97643.522793889308</v>
      </c>
      <c r="I355" s="42">
        <f>euref_generation_EXIOBASE!I301</f>
        <v>103373.89781530874</v>
      </c>
      <c r="J355" s="42">
        <f>euref_generation_EXIOBASE!J301</f>
        <v>117225.53456293282</v>
      </c>
      <c r="K355" s="42">
        <f>euref_generation_EXIOBASE!K301</f>
        <v>144928.80805818099</v>
      </c>
      <c r="L355" s="42">
        <f>xdet2015_el!A355</f>
        <v>3183.5109833353099</v>
      </c>
      <c r="M355" s="42">
        <f t="shared" si="47"/>
        <v>3099.1133591266762</v>
      </c>
      <c r="N355" s="42">
        <f t="shared" si="48"/>
        <v>2950.0834164339981</v>
      </c>
      <c r="O355" s="42">
        <f t="shared" si="49"/>
        <v>5268.2448329567405</v>
      </c>
      <c r="P355" s="42">
        <f t="shared" si="50"/>
        <v>4805.2992028903036</v>
      </c>
      <c r="Q355" s="42">
        <f t="shared" si="51"/>
        <v>5087.3063011062704</v>
      </c>
      <c r="R355" s="42">
        <f t="shared" si="52"/>
        <v>5768.9824340186888</v>
      </c>
      <c r="S355" s="42">
        <f t="shared" si="53"/>
        <v>7132.3346998435254</v>
      </c>
      <c r="T355" s="42">
        <f>euref_capacity_EXIOBASE!D301</f>
        <v>9374</v>
      </c>
      <c r="U355" s="42">
        <f>euref_capacity_EXIOBASE!E301</f>
        <v>8884</v>
      </c>
      <c r="V355" s="42">
        <f>euref_capacity_EXIOBASE!F301</f>
        <v>7811</v>
      </c>
      <c r="W355" s="42">
        <f>euref_capacity_EXIOBASE!G301</f>
        <v>13107.000000000004</v>
      </c>
      <c r="X355" s="42">
        <f>euref_capacity_EXIOBASE!H301</f>
        <v>11922.000000000002</v>
      </c>
      <c r="Y355" s="42">
        <f>euref_capacity_EXIOBASE!I301</f>
        <v>12352.000000000002</v>
      </c>
      <c r="Z355" s="42">
        <f>euref_capacity_EXIOBASE!J301</f>
        <v>14002.000000000002</v>
      </c>
      <c r="AA355" s="42">
        <f>euref_capacity_EXIOBASE!K301</f>
        <v>17302.000000000004</v>
      </c>
      <c r="AB355" s="42">
        <f>capacity!T355+T355/gfcf_lifespan!C$4</f>
        <v>156.23333333333332</v>
      </c>
      <c r="AC355" s="42">
        <f>MAX((U355-T355),0)/5+U355/gfcf_lifespan!D$4</f>
        <v>148.06666666666666</v>
      </c>
      <c r="AD355" s="42">
        <f>MAX((V355-U355),0)/5+V355/gfcf_lifespan!E$4</f>
        <v>130.18333333333334</v>
      </c>
      <c r="AE355" s="42">
        <f>MAX((W355-V355),0)/5+W355/gfcf_lifespan!F$4</f>
        <v>1277.6500000000008</v>
      </c>
      <c r="AF355" s="42">
        <f>MAX((X355-W355),0)/5+X355/gfcf_lifespan!G$4</f>
        <v>198.70000000000002</v>
      </c>
      <c r="AG355" s="42">
        <f>MAX((Y355-X355),0)/5+Y355/gfcf_lifespan!H$4</f>
        <v>291.86666666666667</v>
      </c>
      <c r="AH355" s="42">
        <f>MAX((Z355-Y355),0)/5+Z355/gfcf_lifespan!I$4</f>
        <v>563.36666666666667</v>
      </c>
      <c r="AI355" s="42">
        <f>MAX((AA355-Z355),0)/5+AA355/gfcf_lifespan!J$4</f>
        <v>948.36666666666702</v>
      </c>
    </row>
    <row r="356" spans="1:35" ht="15" customHeight="1" x14ac:dyDescent="0.25">
      <c r="A356" s="9" t="s">
        <v>48</v>
      </c>
      <c r="B356" s="9" t="s">
        <v>35</v>
      </c>
      <c r="C356" s="9" t="s">
        <v>36</v>
      </c>
      <c r="D356" s="42">
        <f>euref_generation_EXIOBASE!D302</f>
        <v>5549.9340933220128</v>
      </c>
      <c r="E356" s="42">
        <f>euref_generation_EXIOBASE!E302</f>
        <v>5416.2956134476408</v>
      </c>
      <c r="F356" s="42">
        <f>euref_generation_EXIOBASE!F302</f>
        <v>5463.6909933817851</v>
      </c>
      <c r="G356" s="42">
        <f>euref_generation_EXIOBASE!G302</f>
        <v>5468.6478817394345</v>
      </c>
      <c r="H356" s="42">
        <f>euref_generation_EXIOBASE!H302</f>
        <v>5471.1133917794123</v>
      </c>
      <c r="I356" s="42">
        <f>euref_generation_EXIOBASE!I302</f>
        <v>5467.822629274342</v>
      </c>
      <c r="J356" s="42">
        <f>euref_generation_EXIOBASE!J302</f>
        <v>5473.6980695911498</v>
      </c>
      <c r="K356" s="42">
        <f>euref_generation_EXIOBASE!K302</f>
        <v>5556.7541347223887</v>
      </c>
      <c r="L356" s="42">
        <f>xdet2015_el!A356</f>
        <v>342.84879995247297</v>
      </c>
      <c r="M356" s="42">
        <f t="shared" si="47"/>
        <v>334.59324381757551</v>
      </c>
      <c r="N356" s="42">
        <f t="shared" si="48"/>
        <v>337.52110725892072</v>
      </c>
      <c r="O356" s="42">
        <f t="shared" si="49"/>
        <v>337.82732048530181</v>
      </c>
      <c r="P356" s="42">
        <f t="shared" si="50"/>
        <v>337.97962808828652</v>
      </c>
      <c r="Q356" s="42">
        <f t="shared" si="51"/>
        <v>337.77634027318447</v>
      </c>
      <c r="R356" s="42">
        <f t="shared" si="52"/>
        <v>338.13929731518499</v>
      </c>
      <c r="S356" s="42">
        <f t="shared" si="53"/>
        <v>343.2701100023632</v>
      </c>
      <c r="T356" s="42">
        <f>euref_capacity_EXIOBASE!D302</f>
        <v>1692.9999999999998</v>
      </c>
      <c r="U356" s="42">
        <f>euref_capacity_EXIOBASE!E302</f>
        <v>1790.5139637448647</v>
      </c>
      <c r="V356" s="42">
        <f>euref_capacity_EXIOBASE!F302</f>
        <v>1790.5139637448647</v>
      </c>
      <c r="W356" s="42">
        <f>euref_capacity_EXIOBASE!G302</f>
        <v>1790.5139637448647</v>
      </c>
      <c r="X356" s="42">
        <f>euref_capacity_EXIOBASE!H302</f>
        <v>1790.5139637448647</v>
      </c>
      <c r="Y356" s="42">
        <f>euref_capacity_EXIOBASE!I302</f>
        <v>1790.5139637448647</v>
      </c>
      <c r="Z356" s="42">
        <f>euref_capacity_EXIOBASE!J302</f>
        <v>1792.2332964244374</v>
      </c>
      <c r="AA356" s="42">
        <f>euref_capacity_EXIOBASE!K302</f>
        <v>1818.3035843044149</v>
      </c>
      <c r="AB356" s="42">
        <f>capacity!T356+T356/gfcf_lifespan!C$5</f>
        <v>231.19066666666683</v>
      </c>
      <c r="AC356" s="42">
        <f>MAX((U356-T356),0)/5+U356/gfcf_lifespan!D$5</f>
        <v>49.344692144720725</v>
      </c>
      <c r="AD356" s="42">
        <f>MAX((V356-U356),0)/5+V356/gfcf_lifespan!E$5</f>
        <v>29.841899395747745</v>
      </c>
      <c r="AE356" s="42">
        <f>MAX((W356-V356),0)/5+W356/gfcf_lifespan!F$5</f>
        <v>29.841899395747745</v>
      </c>
      <c r="AF356" s="42">
        <f>MAX((X356-W356),0)/5+X356/gfcf_lifespan!G$5</f>
        <v>29.841899395747745</v>
      </c>
      <c r="AG356" s="42">
        <f>MAX((Y356-X356),0)/5+Y356/gfcf_lifespan!H$5</f>
        <v>29.841899395747745</v>
      </c>
      <c r="AH356" s="42">
        <f>MAX((Z356-Y356),0)/5+Z356/gfcf_lifespan!I$5</f>
        <v>30.214421476321842</v>
      </c>
      <c r="AI356" s="42">
        <f>MAX((AA356-Z356),0)/5+AA356/gfcf_lifespan!J$5</f>
        <v>35.519117314402415</v>
      </c>
    </row>
    <row r="357" spans="1:35" ht="15" customHeight="1" x14ac:dyDescent="0.25">
      <c r="A357" s="9" t="s">
        <v>48</v>
      </c>
      <c r="B357" s="9" t="s">
        <v>79</v>
      </c>
      <c r="C357" s="9" t="s">
        <v>83</v>
      </c>
      <c r="D357" s="42">
        <f>euref_generation_EXIOBASE!D303*generation!$L357/(generation!$L$357+generation!$L$358)</f>
        <v>19586.865549078721</v>
      </c>
      <c r="E357" s="42">
        <f>euref_generation_EXIOBASE!E303*generation!$L357/(generation!$L$357+generation!$L$358)</f>
        <v>54127.052416092272</v>
      </c>
      <c r="F357" s="42">
        <f>euref_generation_EXIOBASE!F303*generation!$L357/(generation!$L$357+generation!$L$358)</f>
        <v>54127.052416092272</v>
      </c>
      <c r="G357" s="42">
        <f>euref_generation_EXIOBASE!G303*generation!$L357/(generation!$L$357+generation!$L$358)</f>
        <v>54127.052416092272</v>
      </c>
      <c r="H357" s="42">
        <f>euref_generation_EXIOBASE!H303*generation!$L357/(generation!$L$357+generation!$L$358)</f>
        <v>54273.254007743875</v>
      </c>
      <c r="I357" s="42">
        <f>euref_generation_EXIOBASE!I303*generation!$L357/(generation!$L$357+generation!$L$358)</f>
        <v>56510.074442657329</v>
      </c>
      <c r="J357" s="42">
        <f>euref_generation_EXIOBASE!J303*generation!$L357/(generation!$L$357+generation!$L$358)</f>
        <v>64627.576221997653</v>
      </c>
      <c r="K357" s="42">
        <f>euref_generation_EXIOBASE!K303*generation!$L357/(generation!$L$357+generation!$L$358)</f>
        <v>74112.022180755259</v>
      </c>
      <c r="L357" s="42">
        <f>xdet2015_el!A357</f>
        <v>439.34251126274199</v>
      </c>
      <c r="M357" s="42">
        <f t="shared" si="47"/>
        <v>1214.094979931823</v>
      </c>
      <c r="N357" s="42">
        <f t="shared" si="48"/>
        <v>1214.094979931823</v>
      </c>
      <c r="O357" s="42">
        <f t="shared" si="49"/>
        <v>1214.094979931823</v>
      </c>
      <c r="P357" s="42">
        <f t="shared" si="50"/>
        <v>1217.3743496842665</v>
      </c>
      <c r="Q357" s="42">
        <f t="shared" si="51"/>
        <v>1267.5472732006031</v>
      </c>
      <c r="R357" s="42">
        <f t="shared" si="52"/>
        <v>1449.6266165227357</v>
      </c>
      <c r="S357" s="42">
        <f t="shared" si="53"/>
        <v>1662.3671540536284</v>
      </c>
      <c r="T357" s="42">
        <f>euref_capacity_EXIOBASE!D303*capacity!$L357/(capacity!$L$357+capacity!$L$358)</f>
        <v>8759.4449141506066</v>
      </c>
      <c r="U357" s="42">
        <f>euref_capacity_EXIOBASE!E303*capacity!$L357/(capacity!$L$357+capacity!$L$358)</f>
        <v>21521.546583127245</v>
      </c>
      <c r="V357" s="42">
        <f>euref_capacity_EXIOBASE!F303*capacity!$L357/(capacity!$L$357+capacity!$L$358)</f>
        <v>21521.546583127245</v>
      </c>
      <c r="W357" s="42">
        <f>euref_capacity_EXIOBASE!G303*capacity!$L357/(capacity!$L$357+capacity!$L$358)</f>
        <v>21521.546583127245</v>
      </c>
      <c r="X357" s="42">
        <f>euref_capacity_EXIOBASE!H303*capacity!$L357/(capacity!$L$357+capacity!$L$358)</f>
        <v>21521.546583127245</v>
      </c>
      <c r="Y357" s="42">
        <f>euref_capacity_EXIOBASE!I303*capacity!$L357/(capacity!$L$357+capacity!$L$358)</f>
        <v>22141.164776642443</v>
      </c>
      <c r="Z357" s="42">
        <f>euref_capacity_EXIOBASE!J303*capacity!$L357/(capacity!$L$357+capacity!$L$358)</f>
        <v>24688.048279528863</v>
      </c>
      <c r="AA357" s="42">
        <f>euref_capacity_EXIOBASE!K303*capacity!$L357/(capacity!$L$357+capacity!$L$358)</f>
        <v>26703.828278652367</v>
      </c>
      <c r="AB357" s="42">
        <f>capacity!T357+T357/gfcf_lifespan!C$6</f>
        <v>1077.5532457075306</v>
      </c>
      <c r="AC357" s="42">
        <f>MAX((U357-T357),0)/5+U357/gfcf_lifespan!D$6</f>
        <v>3530.6724512102023</v>
      </c>
      <c r="AD357" s="42">
        <f>MAX((V357-U357),0)/5+V357/gfcf_lifespan!E$6</f>
        <v>915.81049289903171</v>
      </c>
      <c r="AE357" s="42">
        <f>MAX((W357-V357),0)/5+W357/gfcf_lifespan!F$6</f>
        <v>860.86186332508976</v>
      </c>
      <c r="AF357" s="42">
        <f>MAX((X357-W357),0)/5+X357/gfcf_lifespan!G$6</f>
        <v>860.86186332508976</v>
      </c>
      <c r="AG357" s="42">
        <f>MAX((Y357-X357),0)/5+Y357/gfcf_lifespan!H$6</f>
        <v>1009.5702297687374</v>
      </c>
      <c r="AH357" s="42">
        <f>MAX((Z357-Y357),0)/5+Z357/gfcf_lifespan!I$6</f>
        <v>1496.8986317584386</v>
      </c>
      <c r="AI357" s="42">
        <f>MAX((AA357-Z357),0)/5+AA357/gfcf_lifespan!J$6</f>
        <v>1471.3091309707956</v>
      </c>
    </row>
    <row r="358" spans="1:35" ht="15" customHeight="1" x14ac:dyDescent="0.25">
      <c r="A358" s="9" t="s">
        <v>48</v>
      </c>
      <c r="B358" s="9" t="s">
        <v>78</v>
      </c>
      <c r="C358" s="9" t="s">
        <v>84</v>
      </c>
      <c r="D358" s="42">
        <f>euref_generation_EXIOBASE!D303*generation!$L358/(generation!$L$357+generation!$L$358)</f>
        <v>14933.360097886058</v>
      </c>
      <c r="E358" s="42">
        <f>euref_generation_EXIOBASE!E303*generation!$L358/(generation!$L$357+generation!$L$358)</f>
        <v>41267.38720604933</v>
      </c>
      <c r="F358" s="42">
        <f>euref_generation_EXIOBASE!F303*generation!$L358/(generation!$L$357+generation!$L$358)</f>
        <v>41267.38720604933</v>
      </c>
      <c r="G358" s="42">
        <f>euref_generation_EXIOBASE!G303*generation!$L358/(generation!$L$357+generation!$L$358)</f>
        <v>41267.38720604933</v>
      </c>
      <c r="H358" s="42">
        <f>euref_generation_EXIOBASE!H303*generation!$L358/(generation!$L$357+generation!$L$358)</f>
        <v>41378.85379112119</v>
      </c>
      <c r="I358" s="42">
        <f>euref_generation_EXIOBASE!I303*generation!$L358/(generation!$L$357+generation!$L$358)</f>
        <v>43084.243811039101</v>
      </c>
      <c r="J358" s="42">
        <f>euref_generation_EXIOBASE!J303*generation!$L358/(generation!$L$357+generation!$L$358)</f>
        <v>49273.165507692167</v>
      </c>
      <c r="K358" s="42">
        <f>euref_generation_EXIOBASE!K303*generation!$L358/(generation!$L$357+generation!$L$358)</f>
        <v>56504.268742468259</v>
      </c>
      <c r="L358" s="42">
        <f>xdet2015_el!A358</f>
        <v>334.96221794939902</v>
      </c>
      <c r="M358" s="42">
        <f t="shared" si="47"/>
        <v>925.64670354876796</v>
      </c>
      <c r="N358" s="42">
        <f t="shared" si="48"/>
        <v>925.64670354876796</v>
      </c>
      <c r="O358" s="42">
        <f t="shared" si="49"/>
        <v>925.64670354876796</v>
      </c>
      <c r="P358" s="42">
        <f t="shared" si="50"/>
        <v>928.14695093570413</v>
      </c>
      <c r="Q358" s="42">
        <f t="shared" si="51"/>
        <v>966.39964288152669</v>
      </c>
      <c r="R358" s="42">
        <f t="shared" si="52"/>
        <v>1105.220037262797</v>
      </c>
      <c r="S358" s="42">
        <f t="shared" si="53"/>
        <v>1267.4170486430121</v>
      </c>
      <c r="T358" s="42">
        <f>euref_capacity_EXIOBASE!D303*capacity!$L358/(capacity!$L$357+capacity!$L$358)</f>
        <v>4843.0550858493934</v>
      </c>
      <c r="U358" s="42">
        <f>euref_capacity_EXIOBASE!E303*capacity!$L358/(capacity!$L$357+capacity!$L$358)</f>
        <v>11899.159896122948</v>
      </c>
      <c r="V358" s="42">
        <f>euref_capacity_EXIOBASE!F303*capacity!$L358/(capacity!$L$357+capacity!$L$358)</f>
        <v>11899.159896122948</v>
      </c>
      <c r="W358" s="42">
        <f>euref_capacity_EXIOBASE!G303*capacity!$L358/(capacity!$L$357+capacity!$L$358)</f>
        <v>11899.159896122948</v>
      </c>
      <c r="X358" s="42">
        <f>euref_capacity_EXIOBASE!H303*capacity!$L358/(capacity!$L$357+capacity!$L$358)</f>
        <v>11899.159896122948</v>
      </c>
      <c r="Y358" s="42">
        <f>euref_capacity_EXIOBASE!I303*capacity!$L358/(capacity!$L$357+capacity!$L$358)</f>
        <v>12241.743823848872</v>
      </c>
      <c r="Z358" s="42">
        <f>euref_capacity_EXIOBASE!J303*capacity!$L358/(capacity!$L$357+capacity!$L$358)</f>
        <v>13649.903498646723</v>
      </c>
      <c r="AA358" s="42">
        <f>euref_capacity_EXIOBASE!K303*capacity!$L358/(capacity!$L$357+capacity!$L$358)</f>
        <v>14764.418593197692</v>
      </c>
      <c r="AB358" s="42">
        <f>capacity!T358+T358/gfcf_lifespan!C$7</f>
        <v>834.25275429246915</v>
      </c>
      <c r="AC358" s="42">
        <f>MAX((U358-T358),0)/5+U358/gfcf_lifespan!D$7</f>
        <v>1887.187357899629</v>
      </c>
      <c r="AD358" s="42">
        <f>MAX((V358-U358),0)/5+V358/gfcf_lifespan!E$7</f>
        <v>432.69672349537996</v>
      </c>
      <c r="AE358" s="42">
        <f>MAX((W358-V358),0)/5+W358/gfcf_lifespan!F$7</f>
        <v>396.63866320409829</v>
      </c>
      <c r="AF358" s="42">
        <f>MAX((X358-W358),0)/5+X358/gfcf_lifespan!G$7</f>
        <v>396.63866320409829</v>
      </c>
      <c r="AG358" s="42">
        <f>MAX((Y358-X358),0)/5+Y358/gfcf_lifespan!H$7</f>
        <v>476.5749130068138</v>
      </c>
      <c r="AH358" s="42">
        <f>MAX((Z358-Y358),0)/5+Z358/gfcf_lifespan!I$7</f>
        <v>736.62871824779427</v>
      </c>
      <c r="AI358" s="42">
        <f>MAX((AA358-Z358),0)/5+AA358/gfcf_lifespan!J$7</f>
        <v>715.05030535011679</v>
      </c>
    </row>
    <row r="359" spans="1:35" ht="15" customHeight="1" x14ac:dyDescent="0.25">
      <c r="A359" s="9" t="s">
        <v>48</v>
      </c>
      <c r="B359" s="9" t="s">
        <v>37</v>
      </c>
      <c r="C359" s="9" t="s">
        <v>38</v>
      </c>
      <c r="D359" s="42">
        <f>euref_generation_EXIOBASE!D304</f>
        <v>4252.0295668529061</v>
      </c>
      <c r="E359" s="42">
        <f>euref_generation_EXIOBASE!E304</f>
        <v>3292.9813811514841</v>
      </c>
      <c r="F359" s="42">
        <f>euref_generation_EXIOBASE!F304</f>
        <v>2892.9504793034275</v>
      </c>
      <c r="G359" s="42">
        <f>euref_generation_EXIOBASE!G304</f>
        <v>2892.7460175284532</v>
      </c>
      <c r="H359" s="42">
        <f>euref_generation_EXIOBASE!H304</f>
        <v>1027.2660220142777</v>
      </c>
      <c r="I359" s="42">
        <f>euref_generation_EXIOBASE!I304</f>
        <v>633.54815091884916</v>
      </c>
      <c r="J359" s="42">
        <f>euref_generation_EXIOBASE!J304</f>
        <v>605.09313560269311</v>
      </c>
      <c r="K359" s="42">
        <f>euref_generation_EXIOBASE!K304</f>
        <v>534.31605641229567</v>
      </c>
      <c r="L359" s="42">
        <f>xdet2015_el!A359</f>
        <v>297.70033912813898</v>
      </c>
      <c r="M359" s="42">
        <f t="shared" si="47"/>
        <v>230.55382341497187</v>
      </c>
      <c r="N359" s="42">
        <f t="shared" si="48"/>
        <v>202.54617829644454</v>
      </c>
      <c r="O359" s="42">
        <f t="shared" si="49"/>
        <v>202.5318631702697</v>
      </c>
      <c r="P359" s="42">
        <f t="shared" si="50"/>
        <v>71.922699106443943</v>
      </c>
      <c r="Q359" s="42">
        <f t="shared" si="51"/>
        <v>44.357052653832461</v>
      </c>
      <c r="R359" s="42">
        <f t="shared" si="52"/>
        <v>42.364811636612572</v>
      </c>
      <c r="S359" s="42">
        <f t="shared" si="53"/>
        <v>37.409446170262946</v>
      </c>
      <c r="T359" s="42">
        <f>euref_capacity_EXIOBASE!D304</f>
        <v>2227.2223200000003</v>
      </c>
      <c r="U359" s="42">
        <f>euref_capacity_EXIOBASE!E304</f>
        <v>1235.1521557338597</v>
      </c>
      <c r="V359" s="42">
        <f>euref_capacity_EXIOBASE!F304</f>
        <v>1206.4182557338597</v>
      </c>
      <c r="W359" s="42">
        <f>euref_capacity_EXIOBASE!G304</f>
        <v>1166.8910857338592</v>
      </c>
      <c r="X359" s="42">
        <f>euref_capacity_EXIOBASE!H304</f>
        <v>674.13447000000019</v>
      </c>
      <c r="Y359" s="42">
        <f>euref_capacity_EXIOBASE!I304</f>
        <v>484.67390999999998</v>
      </c>
      <c r="Z359" s="42">
        <f>euref_capacity_EXIOBASE!J304</f>
        <v>392.26152000000002</v>
      </c>
      <c r="AA359" s="42">
        <f>euref_capacity_EXIOBASE!K304</f>
        <v>338.60282000000001</v>
      </c>
      <c r="AB359" s="42">
        <f>capacity!T359+T359/gfcf_lifespan!C$8</f>
        <v>63.63492342857144</v>
      </c>
      <c r="AC359" s="42">
        <f>MAX((U359-T359),0)/5+U359/gfcf_lifespan!D$8</f>
        <v>35.290061592395993</v>
      </c>
      <c r="AD359" s="42">
        <f>MAX((V359-U359),0)/5+V359/gfcf_lifespan!E$8</f>
        <v>34.469093020967421</v>
      </c>
      <c r="AE359" s="42">
        <f>MAX((W359-V359),0)/5+W359/gfcf_lifespan!F$8</f>
        <v>33.339745306681692</v>
      </c>
      <c r="AF359" s="42">
        <f>MAX((X359-W359),0)/5+X359/gfcf_lifespan!G$8</f>
        <v>19.260984857142862</v>
      </c>
      <c r="AG359" s="42">
        <f>MAX((Y359-X359),0)/5+Y359/gfcf_lifespan!H$8</f>
        <v>13.847826</v>
      </c>
      <c r="AH359" s="42">
        <f>MAX((Z359-Y359),0)/5+Z359/gfcf_lifespan!I$8</f>
        <v>11.207472000000001</v>
      </c>
      <c r="AI359" s="42">
        <f>MAX((AA359-Z359),0)/5+AA359/gfcf_lifespan!J$8</f>
        <v>9.6743662857142851</v>
      </c>
    </row>
    <row r="360" spans="1:35" ht="15" customHeight="1" x14ac:dyDescent="0.25">
      <c r="A360" s="9" t="s">
        <v>48</v>
      </c>
      <c r="B360" s="9" t="s">
        <v>39</v>
      </c>
      <c r="C360" s="9" t="s">
        <v>40</v>
      </c>
      <c r="D360" s="42">
        <f>euref_generation_EXIOBASE!D305</f>
        <v>26283.362064488116</v>
      </c>
      <c r="E360" s="42">
        <f>euref_generation_EXIOBASE!E305</f>
        <v>51006.700290379966</v>
      </c>
      <c r="F360" s="42">
        <f>euref_generation_EXIOBASE!F305</f>
        <v>59784.863446560594</v>
      </c>
      <c r="G360" s="42">
        <f>euref_generation_EXIOBASE!G305</f>
        <v>65944.762221990575</v>
      </c>
      <c r="H360" s="42">
        <f>euref_generation_EXIOBASE!H305</f>
        <v>67827.38693614988</v>
      </c>
      <c r="I360" s="42">
        <f>euref_generation_EXIOBASE!I305</f>
        <v>64512.11034371717</v>
      </c>
      <c r="J360" s="42">
        <f>euref_generation_EXIOBASE!J305</f>
        <v>52216.649365927253</v>
      </c>
      <c r="K360" s="42">
        <f>euref_generation_EXIOBASE!K305</f>
        <v>55324.029716828991</v>
      </c>
      <c r="L360" s="42">
        <f>xdet2015_el!A360</f>
        <v>909.03382110868995</v>
      </c>
      <c r="M360" s="42">
        <f t="shared" ref="M360:M365" si="55">IFERROR($L360*E360/$D360,0)</f>
        <v>1764.1128084506661</v>
      </c>
      <c r="N360" s="42">
        <f t="shared" ref="N360:N365" si="56">IFERROR($L360*F360/$D360,0)</f>
        <v>2067.7135113059458</v>
      </c>
      <c r="O360" s="42">
        <f t="shared" ref="O360:O365" si="57">IFERROR($L360*G360/$D360,0)</f>
        <v>2280.759175240908</v>
      </c>
      <c r="P360" s="42">
        <f t="shared" ref="P360:P365" si="58">IFERROR($L360*H360/$D360,0)</f>
        <v>2345.8714517231524</v>
      </c>
      <c r="Q360" s="42">
        <f t="shared" ref="Q360:Q365" si="59">IFERROR($L360*I360/$D360,0)</f>
        <v>2231.2096157884275</v>
      </c>
      <c r="R360" s="42">
        <f t="shared" ref="R360:R365" si="60">IFERROR($L360*J360/$D360,0)</f>
        <v>1805.9599902835316</v>
      </c>
      <c r="S360" s="42">
        <f t="shared" ref="S360:S365" si="61">IFERROR($L360*K360/$D360,0)</f>
        <v>1913.431546893665</v>
      </c>
      <c r="T360" s="42">
        <f>euref_capacity_EXIOBASE!D305</f>
        <v>3633.9492999999993</v>
      </c>
      <c r="U360" s="42">
        <f>euref_capacity_EXIOBASE!E305</f>
        <v>17238.346493374396</v>
      </c>
      <c r="V360" s="42">
        <f>euref_capacity_EXIOBASE!F305</f>
        <v>17244.038912726734</v>
      </c>
      <c r="W360" s="42">
        <f>euref_capacity_EXIOBASE!G305</f>
        <v>17244.038912726734</v>
      </c>
      <c r="X360" s="42">
        <f>euref_capacity_EXIOBASE!H305</f>
        <v>17147.816062726732</v>
      </c>
      <c r="Y360" s="42">
        <f>euref_capacity_EXIOBASE!I305</f>
        <v>17072.331612726732</v>
      </c>
      <c r="Z360" s="42">
        <f>euref_capacity_EXIOBASE!J305</f>
        <v>17658.471072726734</v>
      </c>
      <c r="AA360" s="42">
        <f>euref_capacity_EXIOBASE!K305</f>
        <v>18032.039813170904</v>
      </c>
      <c r="AB360" s="42">
        <f>capacity!T360+T360/gfcf_lifespan!C$9</f>
        <v>823.88297199999965</v>
      </c>
      <c r="AC360" s="42">
        <f>MAX((U360-T360),0)/5+U360/gfcf_lifespan!D$9</f>
        <v>3410.4132984098551</v>
      </c>
      <c r="AD360" s="42">
        <f>MAX((V360-U360),0)/5+V360/gfcf_lifespan!E$9</f>
        <v>690.90004037953679</v>
      </c>
      <c r="AE360" s="42">
        <f>MAX((W360-V360),0)/5+W360/gfcf_lifespan!F$9</f>
        <v>689.76155650906935</v>
      </c>
      <c r="AF360" s="42">
        <f>MAX((X360-W360),0)/5+X360/gfcf_lifespan!G$9</f>
        <v>685.91264250906931</v>
      </c>
      <c r="AG360" s="42">
        <f>MAX((Y360-X360),0)/5+Y360/gfcf_lifespan!H$9</f>
        <v>682.89326450906924</v>
      </c>
      <c r="AH360" s="42">
        <f>MAX((Z360-Y360),0)/5+Z360/gfcf_lifespan!I$9</f>
        <v>823.56673490906985</v>
      </c>
      <c r="AI360" s="42">
        <f>MAX((AA360-Z360),0)/5+AA360/gfcf_lifespan!J$9</f>
        <v>795.99534061567033</v>
      </c>
    </row>
    <row r="361" spans="1:35" ht="15" customHeight="1" x14ac:dyDescent="0.25">
      <c r="A361" s="9" t="s">
        <v>48</v>
      </c>
      <c r="B361" s="9" t="s">
        <v>80</v>
      </c>
      <c r="C361" s="9" t="s">
        <v>85</v>
      </c>
      <c r="D361" s="42">
        <f>euref_generation_EXIOBASE!D306*generation!$L361/(generation!$L$361+generation!$L$362)</f>
        <v>4955.8871081193656</v>
      </c>
      <c r="E361" s="42">
        <f>euref_generation_EXIOBASE!E306*generation!$L361/(generation!$L$361+generation!$L$362)</f>
        <v>5637.6800461399607</v>
      </c>
      <c r="F361" s="42">
        <f>euref_generation_EXIOBASE!F306*generation!$L361/(generation!$L$361+generation!$L$362)</f>
        <v>5637.6800461399607</v>
      </c>
      <c r="G361" s="42">
        <f>euref_generation_EXIOBASE!G306*generation!$L361/(generation!$L$361+generation!$L$362)</f>
        <v>5637.7274231573574</v>
      </c>
      <c r="H361" s="42">
        <f>euref_generation_EXIOBASE!H306*generation!$L361/(generation!$L$361+generation!$L$362)</f>
        <v>5639.2089366125911</v>
      </c>
      <c r="I361" s="42">
        <f>euref_generation_EXIOBASE!I306*generation!$L361/(generation!$L$361+generation!$L$362)</f>
        <v>5810.110131338316</v>
      </c>
      <c r="J361" s="42">
        <f>euref_generation_EXIOBASE!J306*generation!$L361/(generation!$L$361+generation!$L$362)</f>
        <v>5862.0791225096655</v>
      </c>
      <c r="K361" s="42">
        <f>euref_generation_EXIOBASE!K306*generation!$L361/(generation!$L$361+generation!$L$362)</f>
        <v>5933.6449781763704</v>
      </c>
      <c r="L361" s="42">
        <f>xdet2015_el!A361</f>
        <v>51.170205388371102</v>
      </c>
      <c r="M361" s="42">
        <f t="shared" si="55"/>
        <v>58.209809784059964</v>
      </c>
      <c r="N361" s="42">
        <f t="shared" si="56"/>
        <v>58.209809784059964</v>
      </c>
      <c r="O361" s="42">
        <f t="shared" si="57"/>
        <v>58.210298958179138</v>
      </c>
      <c r="P361" s="42">
        <f t="shared" si="58"/>
        <v>58.225595785192361</v>
      </c>
      <c r="Q361" s="42">
        <f t="shared" si="59"/>
        <v>59.990173759720086</v>
      </c>
      <c r="R361" s="42">
        <f t="shared" si="60"/>
        <v>60.526760629850287</v>
      </c>
      <c r="S361" s="42">
        <f t="shared" si="61"/>
        <v>61.265687779191559</v>
      </c>
      <c r="T361" s="42">
        <f>euref_capacity_EXIOBASE!D306*capacity!$L361/(capacity!$L$361+capacity!$L$362)</f>
        <v>6099.2026980493511</v>
      </c>
      <c r="U361" s="42">
        <f>euref_capacity_EXIOBASE!E306*capacity!$L361/(capacity!$L$361+capacity!$L$362)</f>
        <v>6929.0251248643217</v>
      </c>
      <c r="V361" s="42">
        <f>euref_capacity_EXIOBASE!F306*capacity!$L361/(capacity!$L$361+capacity!$L$362)</f>
        <v>6929.0251248643217</v>
      </c>
      <c r="W361" s="42">
        <f>euref_capacity_EXIOBASE!G306*capacity!$L361/(capacity!$L$361+capacity!$L$362)</f>
        <v>6929.0251248643217</v>
      </c>
      <c r="X361" s="42">
        <f>euref_capacity_EXIOBASE!H306*capacity!$L361/(capacity!$L$361+capacity!$L$362)</f>
        <v>6929.0251248643217</v>
      </c>
      <c r="Y361" s="42">
        <f>euref_capacity_EXIOBASE!I306*capacity!$L361/(capacity!$L$361+capacity!$L$362)</f>
        <v>6929.0251248643217</v>
      </c>
      <c r="Z361" s="42">
        <f>euref_capacity_EXIOBASE!J306*capacity!$L361/(capacity!$L$361+capacity!$L$362)</f>
        <v>6972.3178364765326</v>
      </c>
      <c r="AA361" s="42">
        <f>euref_capacity_EXIOBASE!K306*capacity!$L361/(capacity!$L$361+capacity!$L$362)</f>
        <v>7062.0404127163411</v>
      </c>
      <c r="AB361" s="42">
        <f>capacity!T361+T361/gfcf_lifespan!C$10</f>
        <v>3151.0911079219741</v>
      </c>
      <c r="AC361" s="42">
        <f>MAX((U361-T361),0)/5+U361/gfcf_lifespan!D$10</f>
        <v>443.125490357567</v>
      </c>
      <c r="AD361" s="42">
        <f>MAX((V361-U361),0)/5+V361/gfcf_lifespan!E$10</f>
        <v>277.16100499457286</v>
      </c>
      <c r="AE361" s="42">
        <f>MAX((W361-V361),0)/5+W361/gfcf_lifespan!F$10</f>
        <v>277.16100499457286</v>
      </c>
      <c r="AF361" s="42">
        <f>MAX((X361-W361),0)/5+X361/gfcf_lifespan!G$10</f>
        <v>277.16100499457286</v>
      </c>
      <c r="AG361" s="42">
        <f>MAX((Y361-X361),0)/5+Y361/gfcf_lifespan!H$10</f>
        <v>277.16100499457286</v>
      </c>
      <c r="AH361" s="42">
        <f>MAX((Z361-Y361),0)/5+Z361/gfcf_lifespan!I$10</f>
        <v>287.55125578150353</v>
      </c>
      <c r="AI361" s="42">
        <f>MAX((AA361-Z361),0)/5+AA361/gfcf_lifespan!J$10</f>
        <v>300.42613175661535</v>
      </c>
    </row>
    <row r="362" spans="1:35" ht="15" customHeight="1" x14ac:dyDescent="0.25">
      <c r="A362" s="9" t="s">
        <v>48</v>
      </c>
      <c r="B362" s="9" t="s">
        <v>81</v>
      </c>
      <c r="C362" s="9" t="s">
        <v>86</v>
      </c>
      <c r="D362" s="42">
        <f>euref_generation_EXIOBASE!D306*generation!$L362/(generation!$L$361+generation!$L$362)</f>
        <v>2942.8151639338571</v>
      </c>
      <c r="E362" s="42">
        <f>euref_generation_EXIOBASE!E306*generation!$L362/(generation!$L$361+generation!$L$362)</f>
        <v>3347.6651035910586</v>
      </c>
      <c r="F362" s="42">
        <f>euref_generation_EXIOBASE!F306*generation!$L362/(generation!$L$361+generation!$L$362)</f>
        <v>3347.6651035910586</v>
      </c>
      <c r="G362" s="42">
        <f>euref_generation_EXIOBASE!G306*generation!$L362/(generation!$L$361+generation!$L$362)</f>
        <v>3347.6932361538416</v>
      </c>
      <c r="H362" s="42">
        <f>euref_generation_EXIOBASE!H306*generation!$L362/(generation!$L$361+generation!$L$362)</f>
        <v>3348.5729616533367</v>
      </c>
      <c r="I362" s="42">
        <f>euref_generation_EXIOBASE!I306*generation!$L362/(generation!$L$361+generation!$L$362)</f>
        <v>3450.0544152056805</v>
      </c>
      <c r="J362" s="42">
        <f>euref_generation_EXIOBASE!J306*generation!$L362/(generation!$L$361+generation!$L$362)</f>
        <v>3480.913700725489</v>
      </c>
      <c r="K362" s="42">
        <f>euref_generation_EXIOBASE!K306*generation!$L362/(generation!$L$361+generation!$L$362)</f>
        <v>3523.4096415492504</v>
      </c>
      <c r="L362" s="42">
        <f>xdet2015_el!A362</f>
        <v>30.3849650069312</v>
      </c>
      <c r="M362" s="42">
        <f t="shared" si="55"/>
        <v>34.565095448116722</v>
      </c>
      <c r="N362" s="42">
        <f t="shared" si="56"/>
        <v>34.565095448116722</v>
      </c>
      <c r="O362" s="42">
        <f t="shared" si="57"/>
        <v>34.565385920636437</v>
      </c>
      <c r="P362" s="42">
        <f t="shared" si="58"/>
        <v>34.574469205528217</v>
      </c>
      <c r="Q362" s="42">
        <f t="shared" si="59"/>
        <v>35.62227895342911</v>
      </c>
      <c r="R362" s="42">
        <f t="shared" si="60"/>
        <v>35.940905254581118</v>
      </c>
      <c r="S362" s="42">
        <f t="shared" si="61"/>
        <v>36.379681597278953</v>
      </c>
      <c r="T362" s="42">
        <f>euref_capacity_EXIOBASE!D306*capacity!$L362/(capacity!$L$361+capacity!$L$362)</f>
        <v>3621.7173019506481</v>
      </c>
      <c r="U362" s="42">
        <f>euref_capacity_EXIOBASE!E306*capacity!$L362/(capacity!$L$361+capacity!$L$362)</f>
        <v>4114.467320195432</v>
      </c>
      <c r="V362" s="42">
        <f>euref_capacity_EXIOBASE!F306*capacity!$L362/(capacity!$L$361+capacity!$L$362)</f>
        <v>4114.467320195432</v>
      </c>
      <c r="W362" s="42">
        <f>euref_capacity_EXIOBASE!G306*capacity!$L362/(capacity!$L$361+capacity!$L$362)</f>
        <v>4114.467320195432</v>
      </c>
      <c r="X362" s="42">
        <f>euref_capacity_EXIOBASE!H306*capacity!$L362/(capacity!$L$361+capacity!$L$362)</f>
        <v>4114.467320195432</v>
      </c>
      <c r="Y362" s="42">
        <f>euref_capacity_EXIOBASE!I306*capacity!$L362/(capacity!$L$361+capacity!$L$362)</f>
        <v>4114.467320195432</v>
      </c>
      <c r="Z362" s="42">
        <f>euref_capacity_EXIOBASE!J306*capacity!$L362/(capacity!$L$361+capacity!$L$362)</f>
        <v>4140.1746085832156</v>
      </c>
      <c r="AA362" s="42">
        <f>euref_capacity_EXIOBASE!K306*capacity!$L362/(capacity!$L$361+capacity!$L$362)</f>
        <v>4193.4520323434108</v>
      </c>
      <c r="AB362" s="42">
        <f>capacity!T362+T362/gfcf_lifespan!C$11</f>
        <v>1310.9636920780263</v>
      </c>
      <c r="AC362" s="42">
        <f>MAX((U362-T362),0)/5+U362/gfcf_lifespan!D$11</f>
        <v>263.12869645677404</v>
      </c>
      <c r="AD362" s="42">
        <f>MAX((V362-U362),0)/5+V362/gfcf_lifespan!E$11</f>
        <v>164.57869280781728</v>
      </c>
      <c r="AE362" s="42">
        <f>MAX((W362-V362),0)/5+W362/gfcf_lifespan!F$11</f>
        <v>164.57869280781728</v>
      </c>
      <c r="AF362" s="42">
        <f>MAX((X362-W362),0)/5+X362/gfcf_lifespan!G$11</f>
        <v>164.57869280781728</v>
      </c>
      <c r="AG362" s="42">
        <f>MAX((Y362-X362),0)/5+Y362/gfcf_lifespan!H$11</f>
        <v>164.57869280781728</v>
      </c>
      <c r="AH362" s="42">
        <f>MAX((Z362-Y362),0)/5+Z362/gfcf_lifespan!I$11</f>
        <v>170.74844202088536</v>
      </c>
      <c r="AI362" s="42">
        <f>MAX((AA362-Z362),0)/5+AA362/gfcf_lifespan!J$11</f>
        <v>178.39356604577549</v>
      </c>
    </row>
    <row r="363" spans="1:35" ht="15" customHeight="1" x14ac:dyDescent="0.25">
      <c r="A363" s="9" t="s">
        <v>48</v>
      </c>
      <c r="B363" s="9" t="s">
        <v>41</v>
      </c>
      <c r="C363" s="9" t="s">
        <v>42</v>
      </c>
      <c r="D363" s="42">
        <f>euref_generation_EXIOBASE!D307</f>
        <v>0</v>
      </c>
      <c r="E363" s="42">
        <f>euref_generation_EXIOBASE!E307</f>
        <v>0</v>
      </c>
      <c r="F363" s="42">
        <f>euref_generation_EXIOBASE!F307</f>
        <v>0</v>
      </c>
      <c r="G363" s="42">
        <f>euref_generation_EXIOBASE!G307</f>
        <v>0</v>
      </c>
      <c r="H363" s="42">
        <f>euref_generation_EXIOBASE!H307</f>
        <v>0</v>
      </c>
      <c r="I363" s="42">
        <f>euref_generation_EXIOBASE!I307</f>
        <v>0</v>
      </c>
      <c r="J363" s="42">
        <f>euref_generation_EXIOBASE!J307</f>
        <v>0</v>
      </c>
      <c r="K363" s="42">
        <f>euref_generation_EXIOBASE!K307</f>
        <v>0</v>
      </c>
      <c r="L363" s="42">
        <f>xdet2015_el!A363</f>
        <v>0</v>
      </c>
      <c r="M363" s="42">
        <f t="shared" si="55"/>
        <v>0</v>
      </c>
      <c r="N363" s="42">
        <f t="shared" si="56"/>
        <v>0</v>
      </c>
      <c r="O363" s="42">
        <f t="shared" si="57"/>
        <v>0</v>
      </c>
      <c r="P363" s="42">
        <f t="shared" si="58"/>
        <v>0</v>
      </c>
      <c r="Q363" s="42">
        <f t="shared" si="59"/>
        <v>0</v>
      </c>
      <c r="R363" s="42">
        <f t="shared" si="60"/>
        <v>0</v>
      </c>
      <c r="S363" s="42">
        <f t="shared" si="61"/>
        <v>0</v>
      </c>
      <c r="T363" s="42">
        <f>euref_capacity_EXIOBASE!D307</f>
        <v>0</v>
      </c>
      <c r="U363" s="42">
        <f>euref_capacity_EXIOBASE!E307</f>
        <v>0</v>
      </c>
      <c r="V363" s="42">
        <f>euref_capacity_EXIOBASE!F307</f>
        <v>0</v>
      </c>
      <c r="W363" s="42">
        <f>euref_capacity_EXIOBASE!G307</f>
        <v>0</v>
      </c>
      <c r="X363" s="42">
        <f>euref_capacity_EXIOBASE!H307</f>
        <v>0</v>
      </c>
      <c r="Y363" s="42">
        <f>euref_capacity_EXIOBASE!I307</f>
        <v>0</v>
      </c>
      <c r="Z363" s="42">
        <f>euref_capacity_EXIOBASE!J307</f>
        <v>0</v>
      </c>
      <c r="AA363" s="42">
        <f>euref_capacity_EXIOBASE!K307</f>
        <v>0</v>
      </c>
      <c r="AB363" s="42">
        <f>capacity!T363+T363/gfcf_lifespan!C$12</f>
        <v>0</v>
      </c>
      <c r="AC363" s="42">
        <f>MAX((U363-T363),0)/5+U363/gfcf_lifespan!D$12</f>
        <v>0</v>
      </c>
      <c r="AD363" s="42">
        <f>MAX((V363-U363),0)/5+V363/gfcf_lifespan!E$12</f>
        <v>0</v>
      </c>
      <c r="AE363" s="42">
        <f>MAX((W363-V363),0)/5+W363/gfcf_lifespan!F$12</f>
        <v>0</v>
      </c>
      <c r="AF363" s="42">
        <f>MAX((X363-W363),0)/5+X363/gfcf_lifespan!G$12</f>
        <v>0</v>
      </c>
      <c r="AG363" s="42">
        <f>MAX((Y363-X363),0)/5+Y363/gfcf_lifespan!H$12</f>
        <v>0</v>
      </c>
      <c r="AH363" s="42">
        <f>MAX((Z363-Y363),0)/5+Z363/gfcf_lifespan!I$12</f>
        <v>0</v>
      </c>
      <c r="AI363" s="42">
        <f>MAX((AA363-Z363),0)/5+AA363/gfcf_lifespan!J$12</f>
        <v>0</v>
      </c>
    </row>
    <row r="364" spans="1:35" ht="15" customHeight="1" x14ac:dyDescent="0.25">
      <c r="A364" s="9" t="s">
        <v>48</v>
      </c>
      <c r="B364" s="9" t="s">
        <v>43</v>
      </c>
      <c r="C364" s="9" t="s">
        <v>44</v>
      </c>
      <c r="D364" s="42">
        <f>euref_generation_EXIOBASE!D308</f>
        <v>7.8773790330624252</v>
      </c>
      <c r="E364" s="42">
        <f>euref_generation_EXIOBASE!E308</f>
        <v>212.38638698512477</v>
      </c>
      <c r="F364" s="42">
        <f>euref_generation_EXIOBASE!F308</f>
        <v>251.519421993984</v>
      </c>
      <c r="G364" s="42">
        <f>euref_generation_EXIOBASE!G308</f>
        <v>258.36638007144757</v>
      </c>
      <c r="H364" s="42">
        <f>euref_generation_EXIOBASE!H308</f>
        <v>262.79876052945838</v>
      </c>
      <c r="I364" s="42">
        <f>euref_generation_EXIOBASE!I308</f>
        <v>279.69802396521482</v>
      </c>
      <c r="J364" s="42">
        <f>euref_generation_EXIOBASE!J308</f>
        <v>279.69802396521482</v>
      </c>
      <c r="K364" s="42">
        <f>euref_generation_EXIOBASE!K308</f>
        <v>279.69802396521482</v>
      </c>
      <c r="L364" s="42">
        <f>xdet2015_el!A364</f>
        <v>0</v>
      </c>
      <c r="M364" s="44">
        <f t="shared" ref="M364:S364" si="62">IFERROR($L143*E364/$D143,0)</f>
        <v>56.631003459463201</v>
      </c>
      <c r="N364" s="44">
        <f t="shared" si="62"/>
        <v>67.06549068072384</v>
      </c>
      <c r="O364" s="44">
        <f t="shared" si="62"/>
        <v>68.891173164784348</v>
      </c>
      <c r="P364" s="44">
        <f t="shared" si="62"/>
        <v>70.073029293203959</v>
      </c>
      <c r="Q364" s="44">
        <f t="shared" si="62"/>
        <v>74.579072546153725</v>
      </c>
      <c r="R364" s="44">
        <f t="shared" si="62"/>
        <v>74.579072546153725</v>
      </c>
      <c r="S364" s="44">
        <f t="shared" si="62"/>
        <v>74.579072546153725</v>
      </c>
      <c r="T364" s="42">
        <f>euref_capacity_EXIOBASE!D308</f>
        <v>4</v>
      </c>
      <c r="U364" s="42">
        <f>euref_capacity_EXIOBASE!E308</f>
        <v>101.58137891728711</v>
      </c>
      <c r="V364" s="42">
        <f>euref_capacity_EXIOBASE!F308</f>
        <v>119.15305525681863</v>
      </c>
      <c r="W364" s="42">
        <f>euref_capacity_EXIOBASE!G308</f>
        <v>122.05636960494805</v>
      </c>
      <c r="X364" s="42">
        <f>euref_capacity_EXIOBASE!H308</f>
        <v>123.86058117512256</v>
      </c>
      <c r="Y364" s="42">
        <f>euref_capacity_EXIOBASE!I308</f>
        <v>130.47465441149401</v>
      </c>
      <c r="Z364" s="42">
        <f>euref_capacity_EXIOBASE!J308</f>
        <v>130.47465441149401</v>
      </c>
      <c r="AA364" s="42">
        <f>euref_capacity_EXIOBASE!K308</f>
        <v>130.47465441149401</v>
      </c>
      <c r="AB364" s="42">
        <f>capacity!T364+T364/gfcf_lifespan!C$13</f>
        <v>0.2</v>
      </c>
      <c r="AC364" s="42">
        <f>MAX((U364-T364),0)/5+U364/gfcf_lifespan!D$13</f>
        <v>24.595344729321781</v>
      </c>
      <c r="AD364" s="42">
        <f>MAX((V364-U364),0)/5+V364/gfcf_lifespan!E$13</f>
        <v>9.4719880307472355</v>
      </c>
      <c r="AE364" s="42">
        <f>MAX((W364-V364),0)/5+W364/gfcf_lifespan!F$13</f>
        <v>6.6834813498732846</v>
      </c>
      <c r="AF364" s="42">
        <f>MAX((X364-W364),0)/5+X364/gfcf_lifespan!G$13</f>
        <v>6.5538713727910309</v>
      </c>
      <c r="AG364" s="42">
        <f>MAX((Y364-X364),0)/5+Y364/gfcf_lifespan!H$13</f>
        <v>7.8465473678489914</v>
      </c>
      <c r="AH364" s="42">
        <f>MAX((Z364-Y364),0)/5+Z364/gfcf_lifespan!I$13</f>
        <v>6.5237327205747011</v>
      </c>
      <c r="AI364" s="42">
        <f>MAX((AA364-Z364),0)/5+AA364/gfcf_lifespan!J$13</f>
        <v>6.5237327205747011</v>
      </c>
    </row>
    <row r="365" spans="1:35" ht="15" customHeight="1" x14ac:dyDescent="0.25">
      <c r="A365" s="9" t="s">
        <v>48</v>
      </c>
      <c r="B365" s="9" t="s">
        <v>45</v>
      </c>
      <c r="C365" s="9" t="s">
        <v>46</v>
      </c>
      <c r="D365" s="42">
        <f>euref_generation_EXIOBASE!D309</f>
        <v>0</v>
      </c>
      <c r="E365" s="42">
        <f>euref_generation_EXIOBASE!E309</f>
        <v>0</v>
      </c>
      <c r="F365" s="42">
        <f>euref_generation_EXIOBASE!F309</f>
        <v>0</v>
      </c>
      <c r="G365" s="42">
        <f>euref_generation_EXIOBASE!G309</f>
        <v>0</v>
      </c>
      <c r="H365" s="42">
        <f>euref_generation_EXIOBASE!H309</f>
        <v>0</v>
      </c>
      <c r="I365" s="42">
        <f>euref_generation_EXIOBASE!I309</f>
        <v>0</v>
      </c>
      <c r="J365" s="42">
        <f>euref_generation_EXIOBASE!J309</f>
        <v>0</v>
      </c>
      <c r="K365" s="42">
        <f>euref_generation_EXIOBASE!K309</f>
        <v>0</v>
      </c>
      <c r="L365" s="42">
        <f>xdet2015_el!A365</f>
        <v>0</v>
      </c>
      <c r="M365" s="42">
        <f t="shared" si="55"/>
        <v>0</v>
      </c>
      <c r="N365" s="42">
        <f t="shared" si="56"/>
        <v>0</v>
      </c>
      <c r="O365" s="42">
        <f t="shared" si="57"/>
        <v>0</v>
      </c>
      <c r="P365" s="42">
        <f t="shared" si="58"/>
        <v>0</v>
      </c>
      <c r="Q365" s="42">
        <f t="shared" si="59"/>
        <v>0</v>
      </c>
      <c r="R365" s="42">
        <f t="shared" si="60"/>
        <v>0</v>
      </c>
      <c r="S365" s="42">
        <f t="shared" si="61"/>
        <v>0</v>
      </c>
      <c r="T365" s="42">
        <f>euref_capacity_EXIOBASE!D309</f>
        <v>0</v>
      </c>
      <c r="U365" s="42">
        <f>euref_capacity_EXIOBASE!E309</f>
        <v>0</v>
      </c>
      <c r="V365" s="42">
        <f>euref_capacity_EXIOBASE!F309</f>
        <v>0</v>
      </c>
      <c r="W365" s="42">
        <f>euref_capacity_EXIOBASE!G309</f>
        <v>0</v>
      </c>
      <c r="X365" s="42">
        <f>euref_capacity_EXIOBASE!H309</f>
        <v>0</v>
      </c>
      <c r="Y365" s="42">
        <f>euref_capacity_EXIOBASE!I309</f>
        <v>0</v>
      </c>
      <c r="Z365" s="42">
        <f>euref_capacity_EXIOBASE!J309</f>
        <v>0</v>
      </c>
      <c r="AA365" s="42">
        <f>euref_capacity_EXIOBASE!K309</f>
        <v>0</v>
      </c>
      <c r="AB365" s="42">
        <f>capacity!T365+T365/gfcf_lifespan!C$14</f>
        <v>0</v>
      </c>
      <c r="AC365" s="42">
        <f>MAX((U365-T365),0)/5+U365/gfcf_lifespan!D$14</f>
        <v>0</v>
      </c>
      <c r="AD365" s="42">
        <f>MAX((V365-U365),0)/5+V365/gfcf_lifespan!E$14</f>
        <v>0</v>
      </c>
      <c r="AE365" s="42">
        <f>MAX((W365-V365),0)/5+W365/gfcf_lifespan!F$14</f>
        <v>0</v>
      </c>
      <c r="AF365" s="42">
        <f>MAX((X365-W365),0)/5+X365/gfcf_lifespan!G$14</f>
        <v>0</v>
      </c>
      <c r="AG365" s="42">
        <f>MAX((Y365-X365),0)/5+Y365/gfcf_lifespan!H$14</f>
        <v>0</v>
      </c>
      <c r="AH365" s="42">
        <f>MAX((Z365-Y365),0)/5+Z365/gfcf_lifespan!I$14</f>
        <v>0</v>
      </c>
      <c r="AI365" s="42">
        <f>MAX((AA365-Z365),0)/5+AA365/gfcf_lifespan!J$14</f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365"/>
  <sheetViews>
    <sheetView zoomScale="75" zoomScaleNormal="7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1" defaultRowHeight="14.25" x14ac:dyDescent="0.2"/>
  <cols>
    <col min="1" max="1" width="11.75" customWidth="1"/>
    <col min="2" max="2" width="48.625" customWidth="1"/>
    <col min="3" max="3" width="12.25" customWidth="1"/>
    <col min="4" max="35" width="10.25" customWidth="1"/>
  </cols>
  <sheetData>
    <row r="1" spans="1:35" ht="15" customHeight="1" x14ac:dyDescent="0.25">
      <c r="A1" s="3" t="s">
        <v>26</v>
      </c>
      <c r="B1" s="3" t="s">
        <v>27</v>
      </c>
      <c r="C1" s="3" t="s">
        <v>28</v>
      </c>
      <c r="D1" s="37" t="s">
        <v>50</v>
      </c>
      <c r="E1" s="37" t="s">
        <v>51</v>
      </c>
      <c r="F1" s="37" t="s">
        <v>52</v>
      </c>
      <c r="G1" s="37" t="s">
        <v>53</v>
      </c>
      <c r="H1" s="37" t="s">
        <v>54</v>
      </c>
      <c r="I1" s="37" t="s">
        <v>55</v>
      </c>
      <c r="J1" s="37" t="s">
        <v>56</v>
      </c>
      <c r="K1" s="37" t="s">
        <v>57</v>
      </c>
      <c r="L1" s="37" t="s">
        <v>187</v>
      </c>
      <c r="M1" s="37" t="s">
        <v>188</v>
      </c>
      <c r="N1" s="37" t="s">
        <v>189</v>
      </c>
      <c r="O1" s="37" t="s">
        <v>190</v>
      </c>
      <c r="P1" s="37" t="s">
        <v>191</v>
      </c>
      <c r="Q1" s="37" t="s">
        <v>192</v>
      </c>
      <c r="R1" s="37" t="s">
        <v>193</v>
      </c>
      <c r="S1" s="37" t="s">
        <v>194</v>
      </c>
      <c r="T1" s="37" t="s">
        <v>94</v>
      </c>
      <c r="U1" s="37" t="s">
        <v>173</v>
      </c>
      <c r="V1" s="37" t="s">
        <v>174</v>
      </c>
      <c r="W1" s="37" t="s">
        <v>175</v>
      </c>
      <c r="X1" s="37" t="s">
        <v>176</v>
      </c>
      <c r="Y1" s="37" t="s">
        <v>177</v>
      </c>
      <c r="Z1" s="37" t="s">
        <v>178</v>
      </c>
      <c r="AA1" s="37" t="s">
        <v>179</v>
      </c>
      <c r="AB1" s="37" t="s">
        <v>59</v>
      </c>
      <c r="AC1" s="37" t="s">
        <v>180</v>
      </c>
      <c r="AD1" s="37" t="s">
        <v>181</v>
      </c>
      <c r="AE1" s="37" t="s">
        <v>182</v>
      </c>
      <c r="AF1" s="37" t="s">
        <v>183</v>
      </c>
      <c r="AG1" s="37" t="s">
        <v>184</v>
      </c>
      <c r="AH1" s="37" t="s">
        <v>185</v>
      </c>
      <c r="AI1" s="37" t="s">
        <v>186</v>
      </c>
    </row>
    <row r="2" spans="1:35" ht="15" customHeight="1" x14ac:dyDescent="0.25">
      <c r="A2" s="9" t="s">
        <v>25</v>
      </c>
      <c r="B2" s="9" t="s">
        <v>29</v>
      </c>
      <c r="C2" s="9" t="s">
        <v>30</v>
      </c>
      <c r="D2" s="42">
        <f>stanford_generation_EXIOBASE!D2</f>
        <v>4193.8964184914348</v>
      </c>
      <c r="E2" s="42">
        <f>stanford_generation_EXIOBASE!E2</f>
        <v>3355.1171347931477</v>
      </c>
      <c r="F2" s="42">
        <f>stanford_generation_EXIOBASE!F2</f>
        <v>2096.9482092457174</v>
      </c>
      <c r="G2" s="42">
        <f>stanford_generation_EXIOBASE!G2</f>
        <v>838.77928369828669</v>
      </c>
      <c r="H2" s="42">
        <f>stanford_generation_EXIOBASE!H2</f>
        <v>524.23705231142935</v>
      </c>
      <c r="I2" s="42">
        <f>stanford_generation_EXIOBASE!I2</f>
        <v>209.69482092457201</v>
      </c>
      <c r="J2" s="42">
        <f>stanford_generation_EXIOBASE!J2</f>
        <v>104.84741046228601</v>
      </c>
      <c r="K2" s="42">
        <f>stanford_generation_EXIOBASE!K2</f>
        <v>0</v>
      </c>
      <c r="L2" s="42">
        <f>xdet2015_el!A2</f>
        <v>547.89409582733799</v>
      </c>
      <c r="M2" s="42">
        <f>IFERROR($L2*E2/$D2,0)</f>
        <v>438.31527666187037</v>
      </c>
      <c r="N2" s="42">
        <f t="shared" ref="N2:S14" si="0">IFERROR($L2*F2/$D2,0)</f>
        <v>273.947047913669</v>
      </c>
      <c r="O2" s="42">
        <f t="shared" si="0"/>
        <v>109.57881916546756</v>
      </c>
      <c r="P2" s="42">
        <f t="shared" si="0"/>
        <v>68.486761978417249</v>
      </c>
      <c r="Q2" s="42">
        <f t="shared" si="0"/>
        <v>27.394704791366937</v>
      </c>
      <c r="R2" s="42">
        <f t="shared" si="0"/>
        <v>13.697352395683469</v>
      </c>
      <c r="S2" s="42">
        <f t="shared" si="0"/>
        <v>0</v>
      </c>
      <c r="T2" s="42">
        <f>stanford_capacity_EXIOBASE!D2</f>
        <v>872.75400000000002</v>
      </c>
      <c r="U2" s="42">
        <f>stanford_capacity_EXIOBASE!E2</f>
        <v>698.20320000000004</v>
      </c>
      <c r="V2" s="42">
        <f>stanford_capacity_EXIOBASE!F2</f>
        <v>436.37700000000001</v>
      </c>
      <c r="W2" s="42">
        <f>stanford_capacity_EXIOBASE!G2</f>
        <v>174.55079999999998</v>
      </c>
      <c r="X2" s="42">
        <f>stanford_capacity_EXIOBASE!H2</f>
        <v>109.09424999999999</v>
      </c>
      <c r="Y2" s="42">
        <f>stanford_capacity_EXIOBASE!I2</f>
        <v>43.637699999999995</v>
      </c>
      <c r="Z2" s="42">
        <f>stanford_capacity_EXIOBASE!J2</f>
        <v>21.818849999999998</v>
      </c>
      <c r="AA2" s="42">
        <f>stanford_capacity_EXIOBASE!K2</f>
        <v>0</v>
      </c>
      <c r="AB2" s="42">
        <f>capacity!T2+T2/gfcf_lifespan!C$2</f>
        <v>21.818850000000001</v>
      </c>
      <c r="AC2" s="42">
        <f>MAX((U2-T2),0)/5+U2/gfcf_lifespan!D$2</f>
        <v>17.455080000000002</v>
      </c>
      <c r="AD2" s="42">
        <f>MAX((V2-U2),0)/5+V2/gfcf_lifespan!E$2</f>
        <v>10.909425000000001</v>
      </c>
      <c r="AE2" s="42">
        <f>MAX((W2-V2),0)/5+W2/gfcf_lifespan!F$2</f>
        <v>4.3637699999999997</v>
      </c>
      <c r="AF2" s="42">
        <f>MAX((X2-W2),0)/5+X2/gfcf_lifespan!G$2</f>
        <v>2.7273562499999997</v>
      </c>
      <c r="AG2" s="42">
        <f>MAX((Y2-X2),0)/5+Y2/gfcf_lifespan!H$2</f>
        <v>1.0909424999999999</v>
      </c>
      <c r="AH2" s="42">
        <f>MAX((Z2-Y2),0)/5+Z2/gfcf_lifespan!I$2</f>
        <v>0.54547124999999996</v>
      </c>
      <c r="AI2" s="42">
        <f>MAX((AA2-Z2),0)/5+AA2/gfcf_lifespan!J$2</f>
        <v>0</v>
      </c>
    </row>
    <row r="3" spans="1:35" ht="15" customHeight="1" x14ac:dyDescent="0.25">
      <c r="A3" s="9" t="s">
        <v>25</v>
      </c>
      <c r="B3" s="9" t="s">
        <v>31</v>
      </c>
      <c r="C3" s="9" t="s">
        <v>32</v>
      </c>
      <c r="D3" s="42">
        <f>stanford_generation_EXIOBASE!D3</f>
        <v>6773.8910056218829</v>
      </c>
      <c r="E3" s="42">
        <f>stanford_generation_EXIOBASE!E3</f>
        <v>5419.1128044975067</v>
      </c>
      <c r="F3" s="42">
        <f>stanford_generation_EXIOBASE!F3</f>
        <v>3386.9455028109414</v>
      </c>
      <c r="G3" s="42">
        <f>stanford_generation_EXIOBASE!G3</f>
        <v>1354.7782011243762</v>
      </c>
      <c r="H3" s="42">
        <f>stanford_generation_EXIOBASE!H3</f>
        <v>846.73637570273513</v>
      </c>
      <c r="I3" s="42">
        <f>stanford_generation_EXIOBASE!I3</f>
        <v>338.69455028109405</v>
      </c>
      <c r="J3" s="42">
        <f>stanford_generation_EXIOBASE!J3</f>
        <v>169.34727514054703</v>
      </c>
      <c r="K3" s="42">
        <f>stanford_generation_EXIOBASE!K3</f>
        <v>0</v>
      </c>
      <c r="L3" s="42">
        <f>xdet2015_el!A3</f>
        <v>1621.8502427476601</v>
      </c>
      <c r="M3" s="42">
        <f t="shared" ref="M3:M62" si="1">IFERROR($L3*E3/$D3,0)</f>
        <v>1297.4801941981282</v>
      </c>
      <c r="N3" s="42">
        <f t="shared" si="0"/>
        <v>810.92512137383005</v>
      </c>
      <c r="O3" s="42">
        <f t="shared" si="0"/>
        <v>324.37004854953193</v>
      </c>
      <c r="P3" s="42">
        <f t="shared" si="0"/>
        <v>202.73128034345746</v>
      </c>
      <c r="Q3" s="42">
        <f t="shared" si="0"/>
        <v>81.092512137382982</v>
      </c>
      <c r="R3" s="42">
        <f t="shared" si="0"/>
        <v>40.546256068691491</v>
      </c>
      <c r="S3" s="42">
        <f t="shared" si="0"/>
        <v>0</v>
      </c>
      <c r="T3" s="42">
        <f>stanford_capacity_EXIOBASE!D3</f>
        <v>4073.8726500000012</v>
      </c>
      <c r="U3" s="42">
        <f>stanford_capacity_EXIOBASE!E3</f>
        <v>3259.098120000001</v>
      </c>
      <c r="V3" s="42">
        <f>stanford_capacity_EXIOBASE!F3</f>
        <v>2036.9363250000006</v>
      </c>
      <c r="W3" s="42">
        <f>stanford_capacity_EXIOBASE!G3</f>
        <v>814.77453000000014</v>
      </c>
      <c r="X3" s="42">
        <f>stanford_capacity_EXIOBASE!H3</f>
        <v>509.23408125000014</v>
      </c>
      <c r="Y3" s="42">
        <f>stanford_capacity_EXIOBASE!I3</f>
        <v>203.69363250000015</v>
      </c>
      <c r="Z3" s="42">
        <f>stanford_capacity_EXIOBASE!J3</f>
        <v>101.84681625000007</v>
      </c>
      <c r="AA3" s="42">
        <f>stanford_capacity_EXIOBASE!K3</f>
        <v>0</v>
      </c>
      <c r="AB3" s="42">
        <f>capacity!T3+T3/gfcf_lifespan!C$3</f>
        <v>135.79575500000004</v>
      </c>
      <c r="AC3" s="42">
        <f>MAX((U3-T3),0)/5+U3/gfcf_lifespan!D$3</f>
        <v>108.63660400000003</v>
      </c>
      <c r="AD3" s="42">
        <f>MAX((V3-U3),0)/5+V3/gfcf_lifespan!E$3</f>
        <v>67.897877500000021</v>
      </c>
      <c r="AE3" s="42">
        <f>MAX((W3-V3),0)/5+W3/gfcf_lifespan!F$3</f>
        <v>27.159151000000005</v>
      </c>
      <c r="AF3" s="42">
        <f>MAX((X3-W3),0)/5+X3/gfcf_lifespan!G$3</f>
        <v>16.974469375000005</v>
      </c>
      <c r="AG3" s="42">
        <f>MAX((Y3-X3),0)/5+Y3/gfcf_lifespan!H$3</f>
        <v>6.7897877500000048</v>
      </c>
      <c r="AH3" s="42">
        <f>MAX((Z3-Y3),0)/5+Z3/gfcf_lifespan!I$3</f>
        <v>3.3948938750000024</v>
      </c>
      <c r="AI3" s="42">
        <f>MAX((AA3-Z3),0)/5+AA3/gfcf_lifespan!J$3</f>
        <v>0</v>
      </c>
    </row>
    <row r="4" spans="1:35" ht="15" customHeight="1" x14ac:dyDescent="0.25">
      <c r="A4" s="9" t="s">
        <v>25</v>
      </c>
      <c r="B4" s="9" t="s">
        <v>33</v>
      </c>
      <c r="C4" s="9" t="s">
        <v>34</v>
      </c>
      <c r="D4" s="42">
        <f>stanford_generation_EXIOBASE!D4</f>
        <v>0</v>
      </c>
      <c r="E4" s="42">
        <f>stanford_generation_EXIOBASE!E4</f>
        <v>0</v>
      </c>
      <c r="F4" s="42">
        <f>stanford_generation_EXIOBASE!F4</f>
        <v>0</v>
      </c>
      <c r="G4" s="42">
        <f>stanford_generation_EXIOBASE!G4</f>
        <v>0</v>
      </c>
      <c r="H4" s="42">
        <f>stanford_generation_EXIOBASE!H4</f>
        <v>0</v>
      </c>
      <c r="I4" s="42">
        <f>stanford_generation_EXIOBASE!I4</f>
        <v>0</v>
      </c>
      <c r="J4" s="42">
        <f>stanford_generation_EXIOBASE!J4</f>
        <v>0</v>
      </c>
      <c r="K4" s="42">
        <f>stanford_generation_EXIOBASE!K4</f>
        <v>0</v>
      </c>
      <c r="L4" s="42">
        <f>xdet2015_el!A4</f>
        <v>0</v>
      </c>
      <c r="M4" s="42">
        <f t="shared" si="1"/>
        <v>0</v>
      </c>
      <c r="N4" s="42">
        <f t="shared" si="0"/>
        <v>0</v>
      </c>
      <c r="O4" s="42">
        <f t="shared" si="0"/>
        <v>0</v>
      </c>
      <c r="P4" s="42">
        <f t="shared" si="0"/>
        <v>0</v>
      </c>
      <c r="Q4" s="42">
        <f t="shared" si="0"/>
        <v>0</v>
      </c>
      <c r="R4" s="42">
        <f t="shared" si="0"/>
        <v>0</v>
      </c>
      <c r="S4" s="42">
        <f t="shared" si="0"/>
        <v>0</v>
      </c>
      <c r="T4" s="42">
        <f>stanford_capacity_EXIOBASE!D4</f>
        <v>0</v>
      </c>
      <c r="U4" s="42">
        <f>stanford_capacity_EXIOBASE!E4</f>
        <v>0</v>
      </c>
      <c r="V4" s="42">
        <f>stanford_capacity_EXIOBASE!F4</f>
        <v>0</v>
      </c>
      <c r="W4" s="42">
        <f>stanford_capacity_EXIOBASE!G4</f>
        <v>0</v>
      </c>
      <c r="X4" s="42">
        <f>stanford_capacity_EXIOBASE!H4</f>
        <v>0</v>
      </c>
      <c r="Y4" s="42">
        <f>stanford_capacity_EXIOBASE!I4</f>
        <v>0</v>
      </c>
      <c r="Z4" s="42">
        <f>stanford_capacity_EXIOBASE!J4</f>
        <v>0</v>
      </c>
      <c r="AA4" s="42">
        <f>stanford_capacity_EXIOBASE!K4</f>
        <v>0</v>
      </c>
      <c r="AB4" s="42">
        <f>capacity!T4+T4/gfcf_lifespan!C$4</f>
        <v>0</v>
      </c>
      <c r="AC4" s="42">
        <f>MAX((U4-T4),0)/5+U4/gfcf_lifespan!D$4</f>
        <v>0</v>
      </c>
      <c r="AD4" s="42">
        <f>MAX((V4-U4),0)/5+V4/gfcf_lifespan!E$4</f>
        <v>0</v>
      </c>
      <c r="AE4" s="42">
        <f>MAX((W4-V4),0)/5+W4/gfcf_lifespan!F$4</f>
        <v>0</v>
      </c>
      <c r="AF4" s="42">
        <f>MAX((X4-W4),0)/5+X4/gfcf_lifespan!G$4</f>
        <v>0</v>
      </c>
      <c r="AG4" s="42">
        <f>MAX((Y4-X4),0)/5+Y4/gfcf_lifespan!H$4</f>
        <v>0</v>
      </c>
      <c r="AH4" s="42">
        <f>MAX((Z4-Y4),0)/5+Z4/gfcf_lifespan!I$4</f>
        <v>0</v>
      </c>
      <c r="AI4" s="42">
        <f>MAX((AA4-Z4),0)/5+AA4/gfcf_lifespan!J$4</f>
        <v>0</v>
      </c>
    </row>
    <row r="5" spans="1:35" ht="15" customHeight="1" x14ac:dyDescent="0.25">
      <c r="A5" s="9" t="s">
        <v>25</v>
      </c>
      <c r="B5" s="9" t="s">
        <v>35</v>
      </c>
      <c r="C5" s="9" t="s">
        <v>36</v>
      </c>
      <c r="D5" s="42">
        <f>stanford_generation_EXIOBASE!D5</f>
        <v>41009.203623529931</v>
      </c>
      <c r="E5" s="42">
        <f>stanford_generation_EXIOBASE!E5</f>
        <v>40013.623735233938</v>
      </c>
      <c r="F5" s="42">
        <f>stanford_generation_EXIOBASE!F5</f>
        <v>38520.253902789947</v>
      </c>
      <c r="G5" s="42">
        <f>stanford_generation_EXIOBASE!G5</f>
        <v>37026.884070345957</v>
      </c>
      <c r="H5" s="42">
        <f>stanford_generation_EXIOBASE!H5</f>
        <v>36653.541612234956</v>
      </c>
      <c r="I5" s="42">
        <f>stanford_generation_EXIOBASE!I5</f>
        <v>36280.199154123962</v>
      </c>
      <c r="J5" s="42">
        <f>stanford_generation_EXIOBASE!J5</f>
        <v>36155.751668086959</v>
      </c>
      <c r="K5" s="42">
        <f>stanford_generation_EXIOBASE!K5</f>
        <v>36031.304182049964</v>
      </c>
      <c r="L5" s="42">
        <f>xdet2015_el!A5</f>
        <v>3291.97376217893</v>
      </c>
      <c r="M5" s="42">
        <f t="shared" si="1"/>
        <v>3212.054559150492</v>
      </c>
      <c r="N5" s="42">
        <f t="shared" si="0"/>
        <v>3092.1757546078352</v>
      </c>
      <c r="O5" s="42">
        <f t="shared" si="0"/>
        <v>2972.2969500651784</v>
      </c>
      <c r="P5" s="42">
        <f t="shared" si="0"/>
        <v>2942.3272489295141</v>
      </c>
      <c r="Q5" s="42">
        <f t="shared" si="0"/>
        <v>2912.3575477938498</v>
      </c>
      <c r="R5" s="42">
        <f t="shared" si="0"/>
        <v>2902.3676474152949</v>
      </c>
      <c r="S5" s="42">
        <f t="shared" si="0"/>
        <v>2892.3777470367404</v>
      </c>
      <c r="T5" s="42">
        <f>stanford_capacity_EXIOBASE!D5</f>
        <v>13149</v>
      </c>
      <c r="U5" s="42">
        <f>stanford_capacity_EXIOBASE!E5</f>
        <v>12302.8</v>
      </c>
      <c r="V5" s="42">
        <f>stanford_capacity_EXIOBASE!F5</f>
        <v>11033.5</v>
      </c>
      <c r="W5" s="42">
        <f>stanford_capacity_EXIOBASE!G5</f>
        <v>9764.2000000000007</v>
      </c>
      <c r="X5" s="42">
        <f>stanford_capacity_EXIOBASE!H5</f>
        <v>9446.875</v>
      </c>
      <c r="Y5" s="42">
        <f>stanford_capacity_EXIOBASE!I5</f>
        <v>9129.5499999999993</v>
      </c>
      <c r="Z5" s="42">
        <f>stanford_capacity_EXIOBASE!J5</f>
        <v>9023.7749999999996</v>
      </c>
      <c r="AA5" s="42">
        <f>stanford_capacity_EXIOBASE!K5</f>
        <v>8918</v>
      </c>
      <c r="AB5" s="42">
        <f>capacity!T5+T5/gfcf_lifespan!C$5</f>
        <v>336.55300000000022</v>
      </c>
      <c r="AC5" s="42">
        <f>MAX((U5-T5),0)/5+U5/gfcf_lifespan!D$5</f>
        <v>205.04666666666665</v>
      </c>
      <c r="AD5" s="42">
        <f>MAX((V5-U5),0)/5+V5/gfcf_lifespan!E$5</f>
        <v>183.89166666666668</v>
      </c>
      <c r="AE5" s="42">
        <f>MAX((W5-V5),0)/5+W5/gfcf_lifespan!F$5</f>
        <v>162.73666666666668</v>
      </c>
      <c r="AF5" s="42">
        <f>MAX((X5-W5),0)/5+X5/gfcf_lifespan!G$5</f>
        <v>157.44791666666666</v>
      </c>
      <c r="AG5" s="42">
        <f>MAX((Y5-X5),0)/5+Y5/gfcf_lifespan!H$5</f>
        <v>152.15916666666666</v>
      </c>
      <c r="AH5" s="42">
        <f>MAX((Z5-Y5),0)/5+Z5/gfcf_lifespan!I$5</f>
        <v>150.39624999999998</v>
      </c>
      <c r="AI5" s="42">
        <f>MAX((AA5-Z5),0)/5+AA5/gfcf_lifespan!J$5</f>
        <v>148.63333333333333</v>
      </c>
    </row>
    <row r="6" spans="1:35" ht="15" customHeight="1" x14ac:dyDescent="0.25">
      <c r="A6" s="9" t="s">
        <v>25</v>
      </c>
      <c r="B6" s="9" t="s">
        <v>79</v>
      </c>
      <c r="C6" s="9" t="s">
        <v>83</v>
      </c>
      <c r="D6" s="42">
        <f>stanford_generation_EXIOBASE!D6</f>
        <v>3958.2121963833001</v>
      </c>
      <c r="E6" s="42">
        <f>stanford_generation_EXIOBASE!E6</f>
        <v>16479.747839873507</v>
      </c>
      <c r="F6" s="42">
        <f>stanford_generation_EXIOBASE!F6</f>
        <v>35262.051305108813</v>
      </c>
      <c r="G6" s="42">
        <f>stanford_generation_EXIOBASE!G6</f>
        <v>54044.354770344122</v>
      </c>
      <c r="H6" s="42">
        <f>stanford_generation_EXIOBASE!H6</f>
        <v>58739.930636652949</v>
      </c>
      <c r="I6" s="42">
        <f>stanford_generation_EXIOBASE!I6</f>
        <v>63435.506502961769</v>
      </c>
      <c r="J6" s="42">
        <f>stanford_generation_EXIOBASE!J6</f>
        <v>65000.698458398045</v>
      </c>
      <c r="K6" s="42">
        <f>stanford_generation_EXIOBASE!K6</f>
        <v>66565.89041383432</v>
      </c>
      <c r="L6" s="42">
        <f>xdet2015_el!A6</f>
        <v>169.127574707506</v>
      </c>
      <c r="M6" s="42">
        <f t="shared" si="1"/>
        <v>704.15117878111005</v>
      </c>
      <c r="N6" s="42">
        <f t="shared" si="0"/>
        <v>1506.6865848915156</v>
      </c>
      <c r="O6" s="42">
        <f t="shared" si="0"/>
        <v>2309.2219910019217</v>
      </c>
      <c r="P6" s="42">
        <f t="shared" si="0"/>
        <v>2509.8558425295232</v>
      </c>
      <c r="Q6" s="42">
        <f t="shared" si="0"/>
        <v>2710.4896940571243</v>
      </c>
      <c r="R6" s="42">
        <f t="shared" si="0"/>
        <v>2777.367644566325</v>
      </c>
      <c r="S6" s="42">
        <f t="shared" si="0"/>
        <v>2844.2455950755252</v>
      </c>
      <c r="T6" s="42">
        <f>stanford_capacity_EXIOBASE!D6</f>
        <v>2411.5000000000005</v>
      </c>
      <c r="U6" s="42">
        <f>stanford_capacity_EXIOBASE!E6</f>
        <v>8014.8087911023667</v>
      </c>
      <c r="V6" s="42">
        <f>stanford_capacity_EXIOBASE!F6</f>
        <v>16419.771977755918</v>
      </c>
      <c r="W6" s="42">
        <f>stanford_capacity_EXIOBASE!G6</f>
        <v>24824.735164409467</v>
      </c>
      <c r="X6" s="42">
        <f>stanford_capacity_EXIOBASE!H6</f>
        <v>26925.975961072851</v>
      </c>
      <c r="Y6" s="42">
        <f>stanford_capacity_EXIOBASE!I6</f>
        <v>29027.216757736238</v>
      </c>
      <c r="Z6" s="42">
        <f>stanford_capacity_EXIOBASE!J6</f>
        <v>29727.630356624035</v>
      </c>
      <c r="AA6" s="42">
        <f>stanford_capacity_EXIOBASE!K6</f>
        <v>30428.043955511832</v>
      </c>
      <c r="AB6" s="42">
        <f>capacity!T6+T6/gfcf_lifespan!C$6</f>
        <v>499.02600000000007</v>
      </c>
      <c r="AC6" s="42">
        <f>MAX((U6-T6),0)/5+U6/gfcf_lifespan!D$6</f>
        <v>1484.9712487251263</v>
      </c>
      <c r="AD6" s="42">
        <f>MAX((V6-U6),0)/5+V6/gfcf_lifespan!E$6</f>
        <v>2379.7063385118131</v>
      </c>
      <c r="AE6" s="42">
        <f>MAX((W6-V6),0)/5+W6/gfcf_lifespan!F$6</f>
        <v>2673.9820439070886</v>
      </c>
      <c r="AF6" s="42">
        <f>MAX((X6-W6),0)/5+X6/gfcf_lifespan!G$6</f>
        <v>1497.2871977755908</v>
      </c>
      <c r="AG6" s="42">
        <f>MAX((Y6-X6),0)/5+Y6/gfcf_lifespan!H$6</f>
        <v>1581.336829642127</v>
      </c>
      <c r="AH6" s="42">
        <f>MAX((Z6-Y6),0)/5+Z6/gfcf_lifespan!I$6</f>
        <v>1329.1879340425207</v>
      </c>
      <c r="AI6" s="42">
        <f>MAX((AA6-Z6),0)/5+AA6/gfcf_lifespan!J$6</f>
        <v>1357.2044779980326</v>
      </c>
    </row>
    <row r="7" spans="1:35" ht="15" customHeight="1" x14ac:dyDescent="0.25">
      <c r="A7" s="9" t="s">
        <v>25</v>
      </c>
      <c r="B7" s="9" t="s">
        <v>78</v>
      </c>
      <c r="C7" s="9" t="s">
        <v>84</v>
      </c>
      <c r="D7" s="42">
        <f>stanford_generation_EXIOBASE!D7</f>
        <v>0</v>
      </c>
      <c r="E7" s="42">
        <f>stanford_generation_EXIOBASE!E7</f>
        <v>0</v>
      </c>
      <c r="F7" s="42">
        <f>stanford_generation_EXIOBASE!F7</f>
        <v>0</v>
      </c>
      <c r="G7" s="42">
        <f>stanford_generation_EXIOBASE!G7</f>
        <v>0</v>
      </c>
      <c r="H7" s="42">
        <f>stanford_generation_EXIOBASE!H7</f>
        <v>0</v>
      </c>
      <c r="I7" s="42">
        <f>stanford_generation_EXIOBASE!I7</f>
        <v>0</v>
      </c>
      <c r="J7" s="42">
        <f>stanford_generation_EXIOBASE!J7</f>
        <v>0</v>
      </c>
      <c r="K7" s="42">
        <f>stanford_generation_EXIOBASE!K7</f>
        <v>0</v>
      </c>
      <c r="L7" s="42">
        <f>xdet2015_el!A7</f>
        <v>0</v>
      </c>
      <c r="M7" s="42">
        <f t="shared" si="1"/>
        <v>0</v>
      </c>
      <c r="N7" s="42">
        <f t="shared" si="0"/>
        <v>0</v>
      </c>
      <c r="O7" s="42">
        <f t="shared" si="0"/>
        <v>0</v>
      </c>
      <c r="P7" s="42">
        <f t="shared" si="0"/>
        <v>0</v>
      </c>
      <c r="Q7" s="42">
        <f t="shared" si="0"/>
        <v>0</v>
      </c>
      <c r="R7" s="42">
        <f t="shared" si="0"/>
        <v>0</v>
      </c>
      <c r="S7" s="42">
        <f t="shared" si="0"/>
        <v>0</v>
      </c>
      <c r="T7" s="42">
        <f>stanford_capacity_EXIOBASE!D7</f>
        <v>0</v>
      </c>
      <c r="U7" s="42">
        <f>stanford_capacity_EXIOBASE!E7</f>
        <v>0</v>
      </c>
      <c r="V7" s="42">
        <f>stanford_capacity_EXIOBASE!F7</f>
        <v>0</v>
      </c>
      <c r="W7" s="42">
        <f>stanford_capacity_EXIOBASE!G7</f>
        <v>0</v>
      </c>
      <c r="X7" s="42">
        <f>stanford_capacity_EXIOBASE!H7</f>
        <v>0</v>
      </c>
      <c r="Y7" s="42">
        <f>stanford_capacity_EXIOBASE!I7</f>
        <v>0</v>
      </c>
      <c r="Z7" s="42">
        <f>stanford_capacity_EXIOBASE!J7</f>
        <v>0</v>
      </c>
      <c r="AA7" s="42">
        <f>stanford_capacity_EXIOBASE!K7</f>
        <v>0</v>
      </c>
      <c r="AB7" s="42">
        <f>capacity!T7+T7/gfcf_lifespan!C$7</f>
        <v>0</v>
      </c>
      <c r="AC7" s="42">
        <f>MAX((U7-T7),0)/5+U7/gfcf_lifespan!D$7</f>
        <v>0</v>
      </c>
      <c r="AD7" s="42">
        <f>MAX((V7-U7),0)/5+V7/gfcf_lifespan!E$7</f>
        <v>0</v>
      </c>
      <c r="AE7" s="42">
        <f>MAX((W7-V7),0)/5+W7/gfcf_lifespan!F$7</f>
        <v>0</v>
      </c>
      <c r="AF7" s="42">
        <f>MAX((X7-W7),0)/5+X7/gfcf_lifespan!G$7</f>
        <v>0</v>
      </c>
      <c r="AG7" s="42">
        <f>MAX((Y7-X7),0)/5+Y7/gfcf_lifespan!H$7</f>
        <v>0</v>
      </c>
      <c r="AH7" s="42">
        <f>MAX((Z7-Y7),0)/5+Z7/gfcf_lifespan!I$7</f>
        <v>0</v>
      </c>
      <c r="AI7" s="42">
        <f>MAX((AA7-Z7),0)/5+AA7/gfcf_lifespan!J$7</f>
        <v>0</v>
      </c>
    </row>
    <row r="8" spans="1:35" ht="15" customHeight="1" x14ac:dyDescent="0.25">
      <c r="A8" s="9" t="s">
        <v>25</v>
      </c>
      <c r="B8" s="9" t="s">
        <v>37</v>
      </c>
      <c r="C8" s="9" t="s">
        <v>38</v>
      </c>
      <c r="D8" s="42">
        <f>stanford_generation_EXIOBASE!D8</f>
        <v>208.07635323304697</v>
      </c>
      <c r="E8" s="42">
        <f>stanford_generation_EXIOBASE!E8</f>
        <v>166.46108258643758</v>
      </c>
      <c r="F8" s="42">
        <f>stanford_generation_EXIOBASE!F8</f>
        <v>104.03817661652349</v>
      </c>
      <c r="G8" s="42">
        <f>stanford_generation_EXIOBASE!G8</f>
        <v>41.615270646609389</v>
      </c>
      <c r="H8" s="42">
        <f>stanford_generation_EXIOBASE!H8</f>
        <v>26.009544154130879</v>
      </c>
      <c r="I8" s="42">
        <f>stanford_generation_EXIOBASE!I8</f>
        <v>10.403817661652369</v>
      </c>
      <c r="J8" s="42">
        <f>stanford_generation_EXIOBASE!J8</f>
        <v>5.2019088308261843</v>
      </c>
      <c r="K8" s="42">
        <f>stanford_generation_EXIOBASE!K8</f>
        <v>0</v>
      </c>
      <c r="L8" s="42">
        <f>xdet2015_el!A8</f>
        <v>128.79769478846501</v>
      </c>
      <c r="M8" s="42">
        <f t="shared" si="1"/>
        <v>103.03815583077201</v>
      </c>
      <c r="N8" s="42">
        <f t="shared" si="0"/>
        <v>64.398847394232504</v>
      </c>
      <c r="O8" s="42">
        <f t="shared" si="0"/>
        <v>25.759538957693</v>
      </c>
      <c r="P8" s="42">
        <f t="shared" si="0"/>
        <v>16.09971184855813</v>
      </c>
      <c r="Q8" s="42">
        <f t="shared" si="0"/>
        <v>6.4398847394232623</v>
      </c>
      <c r="R8" s="42">
        <f t="shared" si="0"/>
        <v>3.2199423697116312</v>
      </c>
      <c r="S8" s="42">
        <f t="shared" si="0"/>
        <v>0</v>
      </c>
      <c r="T8" s="42">
        <f>stanford_capacity_EXIOBASE!D8</f>
        <v>970.58312000000001</v>
      </c>
      <c r="U8" s="42">
        <f>stanford_capacity_EXIOBASE!E8</f>
        <v>776.46649600000001</v>
      </c>
      <c r="V8" s="42">
        <f>stanford_capacity_EXIOBASE!F8</f>
        <v>485.29156</v>
      </c>
      <c r="W8" s="42">
        <f>stanford_capacity_EXIOBASE!G8</f>
        <v>194.116624</v>
      </c>
      <c r="X8" s="42">
        <f>stanford_capacity_EXIOBASE!H8</f>
        <v>121.32289000000003</v>
      </c>
      <c r="Y8" s="42">
        <f>stanford_capacity_EXIOBASE!I8</f>
        <v>48.529156000000057</v>
      </c>
      <c r="Z8" s="42">
        <f>stanford_capacity_EXIOBASE!J8</f>
        <v>24.264578000000029</v>
      </c>
      <c r="AA8" s="42">
        <f>stanford_capacity_EXIOBASE!K8</f>
        <v>0</v>
      </c>
      <c r="AB8" s="42">
        <f>capacity!T8+T8/gfcf_lifespan!C$8</f>
        <v>38.730946285714282</v>
      </c>
      <c r="AC8" s="42">
        <f>MAX((U8-T8),0)/5+U8/gfcf_lifespan!D$8</f>
        <v>22.184757028571429</v>
      </c>
      <c r="AD8" s="42">
        <f>MAX((V8-U8),0)/5+V8/gfcf_lifespan!E$8</f>
        <v>13.865473142857143</v>
      </c>
      <c r="AE8" s="42">
        <f>MAX((W8-V8),0)/5+W8/gfcf_lifespan!F$8</f>
        <v>5.5461892571428573</v>
      </c>
      <c r="AF8" s="42">
        <f>MAX((X8-W8),0)/5+X8/gfcf_lifespan!G$8</f>
        <v>3.4663682857142866</v>
      </c>
      <c r="AG8" s="42">
        <f>MAX((Y8-X8),0)/5+Y8/gfcf_lifespan!H$8</f>
        <v>1.3865473142857159</v>
      </c>
      <c r="AH8" s="42">
        <f>MAX((Z8-Y8),0)/5+Z8/gfcf_lifespan!I$8</f>
        <v>0.69327365714285794</v>
      </c>
      <c r="AI8" s="42">
        <f>MAX((AA8-Z8),0)/5+AA8/gfcf_lifespan!J$8</f>
        <v>0</v>
      </c>
    </row>
    <row r="9" spans="1:35" ht="15" customHeight="1" x14ac:dyDescent="0.25">
      <c r="A9" s="9" t="s">
        <v>25</v>
      </c>
      <c r="B9" s="9" t="s">
        <v>39</v>
      </c>
      <c r="C9" s="9" t="s">
        <v>40</v>
      </c>
      <c r="D9" s="42">
        <f>stanford_generation_EXIOBASE!D9</f>
        <v>2591.5291228024653</v>
      </c>
      <c r="E9" s="42">
        <f>stanford_generation_EXIOBASE!E9</f>
        <v>2073.2232982419723</v>
      </c>
      <c r="F9" s="42">
        <f>stanford_generation_EXIOBASE!F9</f>
        <v>1295.7645614012326</v>
      </c>
      <c r="G9" s="42">
        <f>stanford_generation_EXIOBASE!G9</f>
        <v>518.30582456049297</v>
      </c>
      <c r="H9" s="42">
        <f>stanford_generation_EXIOBASE!H9</f>
        <v>323.94114035030816</v>
      </c>
      <c r="I9" s="42">
        <f>stanford_generation_EXIOBASE!I9</f>
        <v>129.57645614012335</v>
      </c>
      <c r="J9" s="42">
        <f>stanford_generation_EXIOBASE!J9</f>
        <v>64.788228070061677</v>
      </c>
      <c r="K9" s="42">
        <f>stanford_generation_EXIOBASE!K9</f>
        <v>0</v>
      </c>
      <c r="L9" s="42">
        <f>xdet2015_el!A9</f>
        <v>626.48910590719595</v>
      </c>
      <c r="M9" s="42">
        <f t="shared" si="1"/>
        <v>501.19128472575676</v>
      </c>
      <c r="N9" s="42">
        <f t="shared" si="0"/>
        <v>313.24455295359797</v>
      </c>
      <c r="O9" s="42">
        <f t="shared" si="0"/>
        <v>125.29782118143916</v>
      </c>
      <c r="P9" s="42">
        <f t="shared" si="0"/>
        <v>78.311138238399494</v>
      </c>
      <c r="Q9" s="42">
        <f t="shared" si="0"/>
        <v>31.324455295359819</v>
      </c>
      <c r="R9" s="42">
        <f t="shared" si="0"/>
        <v>15.662227647679909</v>
      </c>
      <c r="S9" s="42">
        <f t="shared" si="0"/>
        <v>0</v>
      </c>
      <c r="T9" s="42">
        <f>stanford_capacity_EXIOBASE!D9</f>
        <v>633.2825600000001</v>
      </c>
      <c r="U9" s="42">
        <f>stanford_capacity_EXIOBASE!E9</f>
        <v>506.62604800000008</v>
      </c>
      <c r="V9" s="42">
        <f>stanford_capacity_EXIOBASE!F9</f>
        <v>316.64128000000005</v>
      </c>
      <c r="W9" s="42">
        <f>stanford_capacity_EXIOBASE!G9</f>
        <v>126.65651200000002</v>
      </c>
      <c r="X9" s="42">
        <f>stanford_capacity_EXIOBASE!H9</f>
        <v>79.160320000000013</v>
      </c>
      <c r="Y9" s="42">
        <f>stanford_capacity_EXIOBASE!I9</f>
        <v>31.664128000000005</v>
      </c>
      <c r="Z9" s="42">
        <f>stanford_capacity_EXIOBASE!J9</f>
        <v>15.832064000000003</v>
      </c>
      <c r="AA9" s="42">
        <f>stanford_capacity_EXIOBASE!K9</f>
        <v>0</v>
      </c>
      <c r="AB9" s="42">
        <f>capacity!T9+T9/gfcf_lifespan!C$9</f>
        <v>56.168302399999995</v>
      </c>
      <c r="AC9" s="42">
        <f>MAX((U9-T9),0)/5+U9/gfcf_lifespan!D$9</f>
        <v>20.265041920000002</v>
      </c>
      <c r="AD9" s="42">
        <f>MAX((V9-U9),0)/5+V9/gfcf_lifespan!E$9</f>
        <v>12.665651200000003</v>
      </c>
      <c r="AE9" s="42">
        <f>MAX((W9-V9),0)/5+W9/gfcf_lifespan!F$9</f>
        <v>5.0662604800000004</v>
      </c>
      <c r="AF9" s="42">
        <f>MAX((X9-W9),0)/5+X9/gfcf_lifespan!G$9</f>
        <v>3.1664128000000007</v>
      </c>
      <c r="AG9" s="42">
        <f>MAX((Y9-X9),0)/5+Y9/gfcf_lifespan!H$9</f>
        <v>1.2665651200000001</v>
      </c>
      <c r="AH9" s="42">
        <f>MAX((Z9-Y9),0)/5+Z9/gfcf_lifespan!I$9</f>
        <v>0.63328256000000005</v>
      </c>
      <c r="AI9" s="42">
        <f>MAX((AA9-Z9),0)/5+AA9/gfcf_lifespan!J$9</f>
        <v>0</v>
      </c>
    </row>
    <row r="10" spans="1:35" ht="15" customHeight="1" x14ac:dyDescent="0.25">
      <c r="A10" s="9" t="s">
        <v>25</v>
      </c>
      <c r="B10" s="9" t="s">
        <v>80</v>
      </c>
      <c r="C10" s="9" t="s">
        <v>85</v>
      </c>
      <c r="D10" s="42">
        <f>stanford_generation_EXIOBASE!D10</f>
        <v>21.628655253999149</v>
      </c>
      <c r="E10" s="42">
        <f>stanford_generation_EXIOBASE!E10</f>
        <v>9076.9973759353506</v>
      </c>
      <c r="F10" s="42">
        <f>stanford_generation_EXIOBASE!F10</f>
        <v>22660.050456957379</v>
      </c>
      <c r="G10" s="42">
        <f>stanford_generation_EXIOBASE!G10</f>
        <v>36243.103537979405</v>
      </c>
      <c r="H10" s="42">
        <f>stanford_generation_EXIOBASE!H10</f>
        <v>39638.86680823491</v>
      </c>
      <c r="I10" s="42">
        <f>stanford_generation_EXIOBASE!I10</f>
        <v>43034.630078490416</v>
      </c>
      <c r="J10" s="42">
        <f>stanford_generation_EXIOBASE!J10</f>
        <v>44166.551168575585</v>
      </c>
      <c r="K10" s="42">
        <f>stanford_generation_EXIOBASE!K10</f>
        <v>45298.472258660753</v>
      </c>
      <c r="L10" s="42">
        <f>xdet2015_el!A10</f>
        <v>0.375373571120933</v>
      </c>
      <c r="M10" s="42">
        <f t="shared" si="1"/>
        <v>157.53475563073602</v>
      </c>
      <c r="N10" s="42">
        <f t="shared" si="0"/>
        <v>393.27382872015869</v>
      </c>
      <c r="O10" s="42">
        <f t="shared" si="0"/>
        <v>629.01290180958119</v>
      </c>
      <c r="P10" s="42">
        <f t="shared" si="0"/>
        <v>687.94767008193685</v>
      </c>
      <c r="Q10" s="42">
        <f t="shared" si="0"/>
        <v>746.8824383542925</v>
      </c>
      <c r="R10" s="42">
        <f t="shared" si="0"/>
        <v>766.52736111174443</v>
      </c>
      <c r="S10" s="42">
        <f t="shared" si="0"/>
        <v>786.17228386919635</v>
      </c>
      <c r="T10" s="42">
        <f>stanford_capacity_EXIOBASE!D10</f>
        <v>20.201981009456851</v>
      </c>
      <c r="U10" s="42">
        <f>stanford_capacity_EXIOBASE!E10</f>
        <v>4426.3080079458196</v>
      </c>
      <c r="V10" s="42">
        <f>stanford_capacity_EXIOBASE!F10</f>
        <v>11035.467048350363</v>
      </c>
      <c r="W10" s="42">
        <f>stanford_capacity_EXIOBASE!G10</f>
        <v>17644.626088754907</v>
      </c>
      <c r="X10" s="42">
        <f>stanford_capacity_EXIOBASE!H10</f>
        <v>19296.915848856042</v>
      </c>
      <c r="Y10" s="42">
        <f>stanford_capacity_EXIOBASE!I10</f>
        <v>20949.205608957178</v>
      </c>
      <c r="Z10" s="42">
        <f>stanford_capacity_EXIOBASE!J10</f>
        <v>21499.968862324225</v>
      </c>
      <c r="AA10" s="42">
        <f>stanford_capacity_EXIOBASE!K10</f>
        <v>22050.732115691269</v>
      </c>
      <c r="AB10" s="42">
        <f>capacity!T10+T10/gfcf_lifespan!C$10</f>
        <v>6.215079240378274</v>
      </c>
      <c r="AC10" s="42">
        <f>MAX((U10-T10),0)/5+U10/gfcf_lifespan!D$10</f>
        <v>1058.2735257051052</v>
      </c>
      <c r="AD10" s="42">
        <f>MAX((V10-U10),0)/5+V10/gfcf_lifespan!E$10</f>
        <v>1763.2504900149233</v>
      </c>
      <c r="AE10" s="42">
        <f>MAX((W10-V10),0)/5+W10/gfcf_lifespan!F$10</f>
        <v>2027.616851631105</v>
      </c>
      <c r="AF10" s="42">
        <f>MAX((X10-W10),0)/5+X10/gfcf_lifespan!G$10</f>
        <v>1102.3345859744688</v>
      </c>
      <c r="AG10" s="42">
        <f>MAX((Y10-X10),0)/5+Y10/gfcf_lifespan!H$10</f>
        <v>1168.4261763785141</v>
      </c>
      <c r="AH10" s="42">
        <f>MAX((Z10-Y10),0)/5+Z10/gfcf_lifespan!I$10</f>
        <v>970.15140516637859</v>
      </c>
      <c r="AI10" s="42">
        <f>MAX((AA10-Z10),0)/5+AA10/gfcf_lifespan!J$10</f>
        <v>992.18193530105953</v>
      </c>
    </row>
    <row r="11" spans="1:35" ht="15" customHeight="1" x14ac:dyDescent="0.25">
      <c r="A11" s="9" t="s">
        <v>25</v>
      </c>
      <c r="B11" s="9" t="s">
        <v>81</v>
      </c>
      <c r="C11" s="9" t="s">
        <v>86</v>
      </c>
      <c r="D11" s="42">
        <f>stanford_generation_EXIOBASE!D11</f>
        <v>849.82072049680016</v>
      </c>
      <c r="E11" s="42">
        <f>stanford_generation_EXIOBASE!E11</f>
        <v>7891.8242258247883</v>
      </c>
      <c r="F11" s="42">
        <f>stanford_generation_EXIOBASE!F11</f>
        <v>18454.829483816768</v>
      </c>
      <c r="G11" s="42">
        <f>stanford_generation_EXIOBASE!G11</f>
        <v>29017.834741808751</v>
      </c>
      <c r="H11" s="42">
        <f>stanford_generation_EXIOBASE!H11</f>
        <v>31658.586056306744</v>
      </c>
      <c r="I11" s="42">
        <f>stanford_generation_EXIOBASE!I11</f>
        <v>34299.337370804737</v>
      </c>
      <c r="J11" s="42">
        <f>stanford_generation_EXIOBASE!J11</f>
        <v>35179.58780897074</v>
      </c>
      <c r="K11" s="42">
        <f>stanford_generation_EXIOBASE!K11</f>
        <v>36059.838247136737</v>
      </c>
      <c r="L11" s="42">
        <f>xdet2015_el!A11</f>
        <v>14.7489631194924</v>
      </c>
      <c r="M11" s="42">
        <f t="shared" si="1"/>
        <v>136.96562303654107</v>
      </c>
      <c r="N11" s="42">
        <f t="shared" si="0"/>
        <v>320.29061291211406</v>
      </c>
      <c r="O11" s="42">
        <f t="shared" si="0"/>
        <v>503.61560278768701</v>
      </c>
      <c r="P11" s="42">
        <f t="shared" si="0"/>
        <v>549.44685025658021</v>
      </c>
      <c r="Q11" s="42">
        <f t="shared" si="0"/>
        <v>595.27809772547346</v>
      </c>
      <c r="R11" s="42">
        <f t="shared" si="0"/>
        <v>610.55518021510466</v>
      </c>
      <c r="S11" s="42">
        <f t="shared" si="0"/>
        <v>625.83226270473574</v>
      </c>
      <c r="T11" s="42">
        <f>stanford_capacity_EXIOBASE!D11</f>
        <v>855.79801899054303</v>
      </c>
      <c r="U11" s="42">
        <f>stanford_capacity_EXIOBASE!E11</f>
        <v>4550.8644923708507</v>
      </c>
      <c r="V11" s="42">
        <f>stanford_capacity_EXIOBASE!F11</f>
        <v>10093.464202441311</v>
      </c>
      <c r="W11" s="42">
        <f>stanford_capacity_EXIOBASE!G11</f>
        <v>15636.063912511774</v>
      </c>
      <c r="X11" s="42">
        <f>stanford_capacity_EXIOBASE!H11</f>
        <v>17021.713840029388</v>
      </c>
      <c r="Y11" s="42">
        <f>stanford_capacity_EXIOBASE!I11</f>
        <v>18407.363767547002</v>
      </c>
      <c r="Z11" s="42">
        <f>stanford_capacity_EXIOBASE!J11</f>
        <v>18869.247076719541</v>
      </c>
      <c r="AA11" s="42">
        <f>stanford_capacity_EXIOBASE!K11</f>
        <v>19331.13038589208</v>
      </c>
      <c r="AB11" s="42">
        <f>capacity!T11+T11/gfcf_lifespan!C$11</f>
        <v>180.67692075962165</v>
      </c>
      <c r="AC11" s="42">
        <f>MAX((U11-T11),0)/5+U11/gfcf_lifespan!D$11</f>
        <v>921.04787437089567</v>
      </c>
      <c r="AD11" s="42">
        <f>MAX((V11-U11),0)/5+V11/gfcf_lifespan!E$11</f>
        <v>1512.2585101117445</v>
      </c>
      <c r="AE11" s="42">
        <f>MAX((W11-V11),0)/5+W11/gfcf_lifespan!F$11</f>
        <v>1733.9624985145633</v>
      </c>
      <c r="AF11" s="42">
        <f>MAX((X11-W11),0)/5+X11/gfcf_lifespan!G$11</f>
        <v>957.99853910469835</v>
      </c>
      <c r="AG11" s="42">
        <f>MAX((Y11-X11),0)/5+Y11/gfcf_lifespan!H$11</f>
        <v>1013.4245362054029</v>
      </c>
      <c r="AH11" s="42">
        <f>MAX((Z11-Y11),0)/5+Z11/gfcf_lifespan!I$11</f>
        <v>847.1465449032894</v>
      </c>
      <c r="AI11" s="42">
        <f>MAX((AA11-Z11),0)/5+AA11/gfcf_lifespan!J$11</f>
        <v>865.62187727019102</v>
      </c>
    </row>
    <row r="12" spans="1:35" ht="15" customHeight="1" x14ac:dyDescent="0.25">
      <c r="A12" s="9" t="s">
        <v>25</v>
      </c>
      <c r="B12" s="9" t="s">
        <v>41</v>
      </c>
      <c r="C12" s="9" t="s">
        <v>42</v>
      </c>
      <c r="D12" s="42">
        <f>stanford_generation_EXIOBASE!D12</f>
        <v>0</v>
      </c>
      <c r="E12" s="42">
        <f>stanford_generation_EXIOBASE!E12</f>
        <v>0</v>
      </c>
      <c r="F12" s="42">
        <f>stanford_generation_EXIOBASE!F12</f>
        <v>0</v>
      </c>
      <c r="G12" s="42">
        <f>stanford_generation_EXIOBASE!G12</f>
        <v>0</v>
      </c>
      <c r="H12" s="42">
        <f>stanford_generation_EXIOBASE!H12</f>
        <v>0</v>
      </c>
      <c r="I12" s="42">
        <f>stanford_generation_EXIOBASE!I12</f>
        <v>0</v>
      </c>
      <c r="J12" s="42">
        <f>stanford_generation_EXIOBASE!J12</f>
        <v>0</v>
      </c>
      <c r="K12" s="42">
        <f>stanford_generation_EXIOBASE!K12</f>
        <v>0</v>
      </c>
      <c r="L12" s="42">
        <f>xdet2015_el!A12</f>
        <v>0</v>
      </c>
      <c r="M12" s="42">
        <f t="shared" si="1"/>
        <v>0</v>
      </c>
      <c r="N12" s="42">
        <f t="shared" si="0"/>
        <v>0</v>
      </c>
      <c r="O12" s="42">
        <f t="shared" si="0"/>
        <v>0</v>
      </c>
      <c r="P12" s="42">
        <f t="shared" si="0"/>
        <v>0</v>
      </c>
      <c r="Q12" s="42">
        <f t="shared" si="0"/>
        <v>0</v>
      </c>
      <c r="R12" s="42">
        <f t="shared" si="0"/>
        <v>0</v>
      </c>
      <c r="S12" s="42">
        <f t="shared" si="0"/>
        <v>0</v>
      </c>
      <c r="T12" s="42">
        <f>stanford_capacity_EXIOBASE!D12</f>
        <v>0</v>
      </c>
      <c r="U12" s="42">
        <f>stanford_capacity_EXIOBASE!E12</f>
        <v>0</v>
      </c>
      <c r="V12" s="42">
        <f>stanford_capacity_EXIOBASE!F12</f>
        <v>0</v>
      </c>
      <c r="W12" s="42">
        <f>stanford_capacity_EXIOBASE!G12</f>
        <v>0</v>
      </c>
      <c r="X12" s="42">
        <f>stanford_capacity_EXIOBASE!H12</f>
        <v>0</v>
      </c>
      <c r="Y12" s="42">
        <f>stanford_capacity_EXIOBASE!I12</f>
        <v>0</v>
      </c>
      <c r="Z12" s="42">
        <f>stanford_capacity_EXIOBASE!J12</f>
        <v>0</v>
      </c>
      <c r="AA12" s="42">
        <f>stanford_capacity_EXIOBASE!K12</f>
        <v>0</v>
      </c>
      <c r="AB12" s="42">
        <f>capacity!T12+T12/gfcf_lifespan!C$12</f>
        <v>0</v>
      </c>
      <c r="AC12" s="42">
        <f>MAX((U12-T12),0)/5+U12/gfcf_lifespan!D$12</f>
        <v>0</v>
      </c>
      <c r="AD12" s="42">
        <f>MAX((V12-U12),0)/5+V12/gfcf_lifespan!E$12</f>
        <v>0</v>
      </c>
      <c r="AE12" s="42">
        <f>MAX((W12-V12),0)/5+W12/gfcf_lifespan!F$12</f>
        <v>0</v>
      </c>
      <c r="AF12" s="42">
        <f>MAX((X12-W12),0)/5+X12/gfcf_lifespan!G$12</f>
        <v>0</v>
      </c>
      <c r="AG12" s="42">
        <f>MAX((Y12-X12),0)/5+Y12/gfcf_lifespan!H$12</f>
        <v>0</v>
      </c>
      <c r="AH12" s="42">
        <f>MAX((Z12-Y12),0)/5+Z12/gfcf_lifespan!I$12</f>
        <v>0</v>
      </c>
      <c r="AI12" s="42">
        <f>MAX((AA12-Z12),0)/5+AA12/gfcf_lifespan!J$12</f>
        <v>0</v>
      </c>
    </row>
    <row r="13" spans="1:35" ht="15" customHeight="1" x14ac:dyDescent="0.25">
      <c r="A13" s="9" t="s">
        <v>25</v>
      </c>
      <c r="B13" s="9" t="s">
        <v>43</v>
      </c>
      <c r="C13" s="9" t="s">
        <v>44</v>
      </c>
      <c r="D13" s="42">
        <f>stanford_generation_EXIOBASE!D13</f>
        <v>0</v>
      </c>
      <c r="E13" s="42">
        <f>stanford_generation_EXIOBASE!E13</f>
        <v>0</v>
      </c>
      <c r="F13" s="42">
        <f>stanford_generation_EXIOBASE!F13</f>
        <v>0</v>
      </c>
      <c r="G13" s="42">
        <f>stanford_generation_EXIOBASE!G13</f>
        <v>0</v>
      </c>
      <c r="H13" s="42">
        <f>stanford_generation_EXIOBASE!H13</f>
        <v>0</v>
      </c>
      <c r="I13" s="42">
        <f>stanford_generation_EXIOBASE!I13</f>
        <v>0</v>
      </c>
      <c r="J13" s="42">
        <f>stanford_generation_EXIOBASE!J13</f>
        <v>0</v>
      </c>
      <c r="K13" s="42">
        <f>stanford_generation_EXIOBASE!K13</f>
        <v>0</v>
      </c>
      <c r="L13" s="42">
        <f>xdet2015_el!A13</f>
        <v>0</v>
      </c>
      <c r="M13" s="42">
        <f t="shared" si="1"/>
        <v>0</v>
      </c>
      <c r="N13" s="42">
        <f t="shared" si="0"/>
        <v>0</v>
      </c>
      <c r="O13" s="42">
        <f t="shared" si="0"/>
        <v>0</v>
      </c>
      <c r="P13" s="42">
        <f t="shared" si="0"/>
        <v>0</v>
      </c>
      <c r="Q13" s="42">
        <f t="shared" si="0"/>
        <v>0</v>
      </c>
      <c r="R13" s="42">
        <f t="shared" si="0"/>
        <v>0</v>
      </c>
      <c r="S13" s="42">
        <f t="shared" si="0"/>
        <v>0</v>
      </c>
      <c r="T13" s="42">
        <f>stanford_capacity_EXIOBASE!D13</f>
        <v>0</v>
      </c>
      <c r="U13" s="42">
        <f>stanford_capacity_EXIOBASE!E13</f>
        <v>0</v>
      </c>
      <c r="V13" s="42">
        <f>stanford_capacity_EXIOBASE!F13</f>
        <v>0</v>
      </c>
      <c r="W13" s="42">
        <f>stanford_capacity_EXIOBASE!G13</f>
        <v>0</v>
      </c>
      <c r="X13" s="42">
        <f>stanford_capacity_EXIOBASE!H13</f>
        <v>0</v>
      </c>
      <c r="Y13" s="42">
        <f>stanford_capacity_EXIOBASE!I13</f>
        <v>0</v>
      </c>
      <c r="Z13" s="42">
        <f>stanford_capacity_EXIOBASE!J13</f>
        <v>0</v>
      </c>
      <c r="AA13" s="42">
        <f>stanford_capacity_EXIOBASE!K13</f>
        <v>0</v>
      </c>
      <c r="AB13" s="42">
        <f>capacity!T13+T13/gfcf_lifespan!C$13</f>
        <v>0</v>
      </c>
      <c r="AC13" s="42">
        <f>MAX((U13-T13),0)/5+U13/gfcf_lifespan!D$13</f>
        <v>0</v>
      </c>
      <c r="AD13" s="42">
        <f>MAX((V13-U13),0)/5+V13/gfcf_lifespan!E$13</f>
        <v>0</v>
      </c>
      <c r="AE13" s="42">
        <f>MAX((W13-V13),0)/5+W13/gfcf_lifespan!F$13</f>
        <v>0</v>
      </c>
      <c r="AF13" s="42">
        <f>MAX((X13-W13),0)/5+X13/gfcf_lifespan!G$13</f>
        <v>0</v>
      </c>
      <c r="AG13" s="42">
        <f>MAX((Y13-X13),0)/5+Y13/gfcf_lifespan!H$13</f>
        <v>0</v>
      </c>
      <c r="AH13" s="42">
        <f>MAX((Z13-Y13),0)/5+Z13/gfcf_lifespan!I$13</f>
        <v>0</v>
      </c>
      <c r="AI13" s="42">
        <f>MAX((AA13-Z13),0)/5+AA13/gfcf_lifespan!J$13</f>
        <v>0</v>
      </c>
    </row>
    <row r="14" spans="1:35" ht="15" customHeight="1" x14ac:dyDescent="0.25">
      <c r="A14" s="9" t="s">
        <v>25</v>
      </c>
      <c r="B14" s="9" t="s">
        <v>45</v>
      </c>
      <c r="C14" s="9" t="s">
        <v>46</v>
      </c>
      <c r="D14" s="42">
        <f>stanford_generation_EXIOBASE!D14</f>
        <v>11.388000000000147</v>
      </c>
      <c r="E14" s="42">
        <f>stanford_generation_EXIOBASE!E14</f>
        <v>10.856448056115624</v>
      </c>
      <c r="F14" s="42">
        <f>stanford_generation_EXIOBASE!F14</f>
        <v>10.05912014028884</v>
      </c>
      <c r="G14" s="42">
        <f>stanford_generation_EXIOBASE!G14</f>
        <v>9.2617922244620576</v>
      </c>
      <c r="H14" s="42">
        <f>stanford_generation_EXIOBASE!H14</f>
        <v>9.0624602455053616</v>
      </c>
      <c r="I14" s="42">
        <f>stanford_generation_EXIOBASE!I14</f>
        <v>8.8631282665486655</v>
      </c>
      <c r="J14" s="42">
        <f>stanford_generation_EXIOBASE!J14</f>
        <v>8.7966842735631001</v>
      </c>
      <c r="K14" s="42">
        <f>stanford_generation_EXIOBASE!K14</f>
        <v>8.7302402805775348</v>
      </c>
      <c r="L14" s="42">
        <f>xdet2015_el!A14</f>
        <v>1.18865242804129</v>
      </c>
      <c r="M14" s="42">
        <f t="shared" si="1"/>
        <v>1.1331702969622244</v>
      </c>
      <c r="N14" s="42">
        <f t="shared" si="0"/>
        <v>1.0499471003436265</v>
      </c>
      <c r="O14" s="42">
        <f t="shared" si="0"/>
        <v>0.96672390372502837</v>
      </c>
      <c r="P14" s="42">
        <f t="shared" si="0"/>
        <v>0.94591810457037884</v>
      </c>
      <c r="Q14" s="42">
        <f t="shared" si="0"/>
        <v>0.9251123054157292</v>
      </c>
      <c r="R14" s="42">
        <f t="shared" si="0"/>
        <v>0.91817703903084613</v>
      </c>
      <c r="S14" s="42">
        <f t="shared" si="0"/>
        <v>0.91124177264596284</v>
      </c>
      <c r="T14" s="42">
        <f>stanford_capacity_EXIOBASE!D14</f>
        <v>2</v>
      </c>
      <c r="U14" s="42">
        <f>stanford_capacity_EXIOBASE!E14</f>
        <v>1.8399999999999999</v>
      </c>
      <c r="V14" s="42">
        <f>stanford_capacity_EXIOBASE!F14</f>
        <v>1.6</v>
      </c>
      <c r="W14" s="42">
        <f>stanford_capacity_EXIOBASE!G14</f>
        <v>1.3599999999999999</v>
      </c>
      <c r="X14" s="42">
        <f>stanford_capacity_EXIOBASE!H14</f>
        <v>1.2999999999999998</v>
      </c>
      <c r="Y14" s="42">
        <f>stanford_capacity_EXIOBASE!I14</f>
        <v>1.24</v>
      </c>
      <c r="Z14" s="42">
        <f>stanford_capacity_EXIOBASE!J14</f>
        <v>1.22</v>
      </c>
      <c r="AA14" s="42">
        <f>stanford_capacity_EXIOBASE!K14</f>
        <v>1.2</v>
      </c>
      <c r="AB14" s="42">
        <f>capacity!T14+T14/gfcf_lifespan!C$14</f>
        <v>6.6666666666666666E-2</v>
      </c>
      <c r="AC14" s="42">
        <f>MAX((U14-T14),0)/5+U14/gfcf_lifespan!D$14</f>
        <v>6.133333333333333E-2</v>
      </c>
      <c r="AD14" s="42">
        <f>MAX((V14-U14),0)/5+V14/gfcf_lifespan!E$14</f>
        <v>5.3333333333333337E-2</v>
      </c>
      <c r="AE14" s="42">
        <f>MAX((W14-V14),0)/5+W14/gfcf_lifespan!F$14</f>
        <v>4.533333333333333E-2</v>
      </c>
      <c r="AF14" s="42">
        <f>MAX((X14-W14),0)/5+X14/gfcf_lifespan!G$14</f>
        <v>4.3333333333333328E-2</v>
      </c>
      <c r="AG14" s="42">
        <f>MAX((Y14-X14),0)/5+Y14/gfcf_lifespan!H$14</f>
        <v>4.1333333333333333E-2</v>
      </c>
      <c r="AH14" s="42">
        <f>MAX((Z14-Y14),0)/5+Z14/gfcf_lifespan!I$14</f>
        <v>4.0666666666666663E-2</v>
      </c>
      <c r="AI14" s="42">
        <f>MAX((AA14-Z14),0)/5+AA14/gfcf_lifespan!J$14</f>
        <v>0.04</v>
      </c>
    </row>
    <row r="15" spans="1:35" ht="15" customHeight="1" x14ac:dyDescent="0.25">
      <c r="A15" s="9" t="s">
        <v>24</v>
      </c>
      <c r="B15" s="9" t="s">
        <v>29</v>
      </c>
      <c r="C15" s="9" t="s">
        <v>30</v>
      </c>
      <c r="D15" s="42">
        <f>stanford_generation_EXIOBASE!D15</f>
        <v>2974.5284851687406</v>
      </c>
      <c r="E15" s="42">
        <f>stanford_generation_EXIOBASE!E15</f>
        <v>2379.6227881349923</v>
      </c>
      <c r="F15" s="42">
        <f>stanford_generation_EXIOBASE!F15</f>
        <v>1487.2642425843703</v>
      </c>
      <c r="G15" s="42">
        <f>stanford_generation_EXIOBASE!G15</f>
        <v>594.90569703374786</v>
      </c>
      <c r="H15" s="42">
        <f>stanford_generation_EXIOBASE!H15</f>
        <v>371.81606064609241</v>
      </c>
      <c r="I15" s="42">
        <f>stanford_generation_EXIOBASE!I15</f>
        <v>148.72642425843696</v>
      </c>
      <c r="J15" s="42">
        <f>stanford_generation_EXIOBASE!J15</f>
        <v>74.363212129218482</v>
      </c>
      <c r="K15" s="42">
        <f>stanford_generation_EXIOBASE!K15</f>
        <v>0</v>
      </c>
      <c r="L15" s="42">
        <f>xdet2015_el!A15</f>
        <v>252.54654659715101</v>
      </c>
      <c r="M15" s="42">
        <f t="shared" si="1"/>
        <v>202.03723727772078</v>
      </c>
      <c r="N15" s="42">
        <f t="shared" ref="N15:N27" si="2">IFERROR($L15*F15/$D15,0)</f>
        <v>126.27327329857552</v>
      </c>
      <c r="O15" s="42">
        <f t="shared" ref="O15:O27" si="3">IFERROR($L15*G15/$D15,0)</f>
        <v>50.509309319430173</v>
      </c>
      <c r="P15" s="42">
        <f t="shared" ref="P15:P27" si="4">IFERROR($L15*H15/$D15,0)</f>
        <v>31.568318324643862</v>
      </c>
      <c r="Q15" s="42">
        <f t="shared" ref="Q15:Q27" si="5">IFERROR($L15*I15/$D15,0)</f>
        <v>12.627327329857543</v>
      </c>
      <c r="R15" s="42">
        <f t="shared" ref="R15:R27" si="6">IFERROR($L15*J15/$D15,0)</f>
        <v>6.3136636649287716</v>
      </c>
      <c r="S15" s="42">
        <f t="shared" ref="S15:S27" si="7">IFERROR($L15*K15/$D15,0)</f>
        <v>0</v>
      </c>
      <c r="T15" s="42">
        <f>stanford_capacity_EXIOBASE!D15</f>
        <v>825.24900000000002</v>
      </c>
      <c r="U15" s="42">
        <f>stanford_capacity_EXIOBASE!E15</f>
        <v>660.19920000000002</v>
      </c>
      <c r="V15" s="42">
        <f>stanford_capacity_EXIOBASE!F15</f>
        <v>412.62450000000001</v>
      </c>
      <c r="W15" s="42">
        <f>stanford_capacity_EXIOBASE!G15</f>
        <v>165.0498</v>
      </c>
      <c r="X15" s="42">
        <f>stanford_capacity_EXIOBASE!H15</f>
        <v>103.15612500000003</v>
      </c>
      <c r="Y15" s="42">
        <f>stanford_capacity_EXIOBASE!I15</f>
        <v>41.262450000000058</v>
      </c>
      <c r="Z15" s="42">
        <f>stanford_capacity_EXIOBASE!J15</f>
        <v>20.631225000000029</v>
      </c>
      <c r="AA15" s="42">
        <f>stanford_capacity_EXIOBASE!K15</f>
        <v>0</v>
      </c>
      <c r="AB15" s="42">
        <f>capacity!T15+T15/gfcf_lifespan!C$2</f>
        <v>80.631225000000001</v>
      </c>
      <c r="AC15" s="42">
        <f>MAX((U15-T15),0)/5+U15/gfcf_lifespan!D$2</f>
        <v>16.50498</v>
      </c>
      <c r="AD15" s="42">
        <f>MAX((V15-U15),0)/5+V15/gfcf_lifespan!E$2</f>
        <v>10.3156125</v>
      </c>
      <c r="AE15" s="42">
        <f>MAX((W15-V15),0)/5+W15/gfcf_lifespan!F$2</f>
        <v>4.1262449999999999</v>
      </c>
      <c r="AF15" s="42">
        <f>MAX((X15-W15),0)/5+X15/gfcf_lifespan!G$2</f>
        <v>2.578903125000001</v>
      </c>
      <c r="AG15" s="42">
        <f>MAX((Y15-X15),0)/5+Y15/gfcf_lifespan!H$2</f>
        <v>1.0315612500000015</v>
      </c>
      <c r="AH15" s="42">
        <f>MAX((Z15-Y15),0)/5+Z15/gfcf_lifespan!I$2</f>
        <v>0.51578062500000077</v>
      </c>
      <c r="AI15" s="42">
        <f>MAX((AA15-Z15),0)/5+AA15/gfcf_lifespan!J$2</f>
        <v>0</v>
      </c>
    </row>
    <row r="16" spans="1:35" ht="15" customHeight="1" x14ac:dyDescent="0.25">
      <c r="A16" s="9" t="s">
        <v>24</v>
      </c>
      <c r="B16" s="9" t="s">
        <v>31</v>
      </c>
      <c r="C16" s="9" t="s">
        <v>32</v>
      </c>
      <c r="D16" s="42">
        <f>stanford_generation_EXIOBASE!D16</f>
        <v>23812.499016720965</v>
      </c>
      <c r="E16" s="42">
        <f>stanford_generation_EXIOBASE!E16</f>
        <v>19049.999213376774</v>
      </c>
      <c r="F16" s="42">
        <f>stanford_generation_EXIOBASE!F16</f>
        <v>11906.249508360483</v>
      </c>
      <c r="G16" s="42">
        <f>stanford_generation_EXIOBASE!G16</f>
        <v>4762.4998033441916</v>
      </c>
      <c r="H16" s="42">
        <f>stanford_generation_EXIOBASE!H16</f>
        <v>2976.5623770901202</v>
      </c>
      <c r="I16" s="42">
        <f>stanford_generation_EXIOBASE!I16</f>
        <v>1190.6249508360488</v>
      </c>
      <c r="J16" s="42">
        <f>stanford_generation_EXIOBASE!J16</f>
        <v>595.31247541802441</v>
      </c>
      <c r="K16" s="42">
        <f>stanford_generation_EXIOBASE!K16</f>
        <v>0</v>
      </c>
      <c r="L16" s="42">
        <f>xdet2015_el!A16</f>
        <v>1536.86106893343</v>
      </c>
      <c r="M16" s="42">
        <f t="shared" si="1"/>
        <v>1229.4888551467441</v>
      </c>
      <c r="N16" s="42">
        <f t="shared" si="2"/>
        <v>768.43053446671513</v>
      </c>
      <c r="O16" s="42">
        <f t="shared" si="3"/>
        <v>307.3722137866859</v>
      </c>
      <c r="P16" s="42">
        <f t="shared" si="4"/>
        <v>192.10763361667873</v>
      </c>
      <c r="Q16" s="42">
        <f t="shared" si="5"/>
        <v>76.843053446671533</v>
      </c>
      <c r="R16" s="42">
        <f t="shared" si="6"/>
        <v>38.421526723335766</v>
      </c>
      <c r="S16" s="42">
        <f t="shared" si="7"/>
        <v>0</v>
      </c>
      <c r="T16" s="42">
        <f>stanford_capacity_EXIOBASE!D16</f>
        <v>6799.3825099999995</v>
      </c>
      <c r="U16" s="42">
        <f>stanford_capacity_EXIOBASE!E16</f>
        <v>5439.5060079999994</v>
      </c>
      <c r="V16" s="42">
        <f>stanford_capacity_EXIOBASE!F16</f>
        <v>3399.6912549999997</v>
      </c>
      <c r="W16" s="42">
        <f>stanford_capacity_EXIOBASE!G16</f>
        <v>1359.8765019999992</v>
      </c>
      <c r="X16" s="42">
        <f>stanford_capacity_EXIOBASE!H16</f>
        <v>849.92281374999993</v>
      </c>
      <c r="Y16" s="42">
        <f>stanford_capacity_EXIOBASE!I16</f>
        <v>339.9691255000007</v>
      </c>
      <c r="Z16" s="42">
        <f>stanford_capacity_EXIOBASE!J16</f>
        <v>169.98456275000035</v>
      </c>
      <c r="AA16" s="42">
        <f>stanford_capacity_EXIOBASE!K16</f>
        <v>0</v>
      </c>
      <c r="AB16" s="42">
        <f>capacity!T16+T16/gfcf_lifespan!C$3</f>
        <v>226.64608366666664</v>
      </c>
      <c r="AC16" s="42">
        <f>MAX((U16-T16),0)/5+U16/gfcf_lifespan!D$3</f>
        <v>181.3168669333333</v>
      </c>
      <c r="AD16" s="42">
        <f>MAX((V16-U16),0)/5+V16/gfcf_lifespan!E$3</f>
        <v>113.32304183333332</v>
      </c>
      <c r="AE16" s="42">
        <f>MAX((W16-V16),0)/5+W16/gfcf_lifespan!F$3</f>
        <v>45.329216733333304</v>
      </c>
      <c r="AF16" s="42">
        <f>MAX((X16-W16),0)/5+X16/gfcf_lifespan!G$3</f>
        <v>28.33076045833333</v>
      </c>
      <c r="AG16" s="42">
        <f>MAX((Y16-X16),0)/5+Y16/gfcf_lifespan!H$3</f>
        <v>11.332304183333356</v>
      </c>
      <c r="AH16" s="42">
        <f>MAX((Z16-Y16),0)/5+Z16/gfcf_lifespan!I$3</f>
        <v>5.6661520916666781</v>
      </c>
      <c r="AI16" s="42">
        <f>MAX((AA16-Z16),0)/5+AA16/gfcf_lifespan!J$3</f>
        <v>0</v>
      </c>
    </row>
    <row r="17" spans="1:35" ht="15" customHeight="1" x14ac:dyDescent="0.25">
      <c r="A17" s="9" t="s">
        <v>24</v>
      </c>
      <c r="B17" s="9" t="s">
        <v>33</v>
      </c>
      <c r="C17" s="9" t="s">
        <v>34</v>
      </c>
      <c r="D17" s="42">
        <f>stanford_generation_EXIOBASE!D17</f>
        <v>28180.147338810923</v>
      </c>
      <c r="E17" s="42">
        <f>stanford_generation_EXIOBASE!E17</f>
        <v>22544.117871048737</v>
      </c>
      <c r="F17" s="42">
        <f>stanford_generation_EXIOBASE!F17</f>
        <v>14090.073669405461</v>
      </c>
      <c r="G17" s="42">
        <f>stanford_generation_EXIOBASE!G17</f>
        <v>5636.0294677621823</v>
      </c>
      <c r="H17" s="42">
        <f>stanford_generation_EXIOBASE!H17</f>
        <v>3522.5184173513644</v>
      </c>
      <c r="I17" s="42">
        <f>stanford_generation_EXIOBASE!I17</f>
        <v>1409.0073669405465</v>
      </c>
      <c r="J17" s="42">
        <f>stanford_generation_EXIOBASE!J17</f>
        <v>704.50368347027324</v>
      </c>
      <c r="K17" s="42">
        <f>stanford_generation_EXIOBASE!K17</f>
        <v>0</v>
      </c>
      <c r="L17" s="42">
        <f>xdet2015_el!A17</f>
        <v>3449.6229946747299</v>
      </c>
      <c r="M17" s="42">
        <f t="shared" si="1"/>
        <v>2759.6983957397838</v>
      </c>
      <c r="N17" s="42">
        <f t="shared" si="2"/>
        <v>1724.8114973373649</v>
      </c>
      <c r="O17" s="42">
        <f t="shared" si="3"/>
        <v>689.92459893494572</v>
      </c>
      <c r="P17" s="42">
        <f t="shared" si="4"/>
        <v>431.20287433434112</v>
      </c>
      <c r="Q17" s="42">
        <f t="shared" si="5"/>
        <v>172.48114973373652</v>
      </c>
      <c r="R17" s="42">
        <f t="shared" si="6"/>
        <v>86.240574866868258</v>
      </c>
      <c r="S17" s="42">
        <f t="shared" si="7"/>
        <v>0</v>
      </c>
      <c r="T17" s="42">
        <f>stanford_capacity_EXIOBASE!D17</f>
        <v>3906.92</v>
      </c>
      <c r="U17" s="42">
        <f>stanford_capacity_EXIOBASE!E17</f>
        <v>3125.5360000000001</v>
      </c>
      <c r="V17" s="42">
        <f>stanford_capacity_EXIOBASE!F17</f>
        <v>1953.46</v>
      </c>
      <c r="W17" s="42">
        <f>stanford_capacity_EXIOBASE!G17</f>
        <v>781.38400000000001</v>
      </c>
      <c r="X17" s="42">
        <f>stanford_capacity_EXIOBASE!H17</f>
        <v>488.36500000000001</v>
      </c>
      <c r="Y17" s="42">
        <f>stanford_capacity_EXIOBASE!I17</f>
        <v>195.346</v>
      </c>
      <c r="Z17" s="42">
        <f>stanford_capacity_EXIOBASE!J17</f>
        <v>97.673000000000002</v>
      </c>
      <c r="AA17" s="42">
        <f>stanford_capacity_EXIOBASE!K17</f>
        <v>0</v>
      </c>
      <c r="AB17" s="42">
        <f>capacity!T17+T17/gfcf_lifespan!C$4</f>
        <v>65.115333333333339</v>
      </c>
      <c r="AC17" s="42">
        <f>MAX((U17-T17),0)/5+U17/gfcf_lifespan!D$4</f>
        <v>52.092266666666667</v>
      </c>
      <c r="AD17" s="42">
        <f>MAX((V17-U17),0)/5+V17/gfcf_lifespan!E$4</f>
        <v>32.55766666666667</v>
      </c>
      <c r="AE17" s="42">
        <f>MAX((W17-V17),0)/5+W17/gfcf_lifespan!F$4</f>
        <v>13.023066666666667</v>
      </c>
      <c r="AF17" s="42">
        <f>MAX((X17-W17),0)/5+X17/gfcf_lifespan!G$4</f>
        <v>8.1394166666666674</v>
      </c>
      <c r="AG17" s="42">
        <f>MAX((Y17-X17),0)/5+Y17/gfcf_lifespan!H$4</f>
        <v>3.2557666666666667</v>
      </c>
      <c r="AH17" s="42">
        <f>MAX((Z17-Y17),0)/5+Z17/gfcf_lifespan!I$4</f>
        <v>1.6278833333333333</v>
      </c>
      <c r="AI17" s="42">
        <f>MAX((AA17-Z17),0)/5+AA17/gfcf_lifespan!J$4</f>
        <v>0</v>
      </c>
    </row>
    <row r="18" spans="1:35" ht="15" customHeight="1" x14ac:dyDescent="0.25">
      <c r="A18" s="9" t="s">
        <v>24</v>
      </c>
      <c r="B18" s="9" t="s">
        <v>35</v>
      </c>
      <c r="C18" s="9" t="s">
        <v>36</v>
      </c>
      <c r="D18" s="42">
        <f>stanford_generation_EXIOBASE!D18</f>
        <v>365.41392762372766</v>
      </c>
      <c r="E18" s="42">
        <f>stanford_generation_EXIOBASE!E18</f>
        <v>389.18634604428763</v>
      </c>
      <c r="F18" s="42">
        <f>stanford_generation_EXIOBASE!F18</f>
        <v>424.84497367512756</v>
      </c>
      <c r="G18" s="42">
        <f>stanford_generation_EXIOBASE!G18</f>
        <v>460.50360130596755</v>
      </c>
      <c r="H18" s="42">
        <f>stanford_generation_EXIOBASE!H18</f>
        <v>469.41825821367752</v>
      </c>
      <c r="I18" s="42">
        <f>stanford_generation_EXIOBASE!I18</f>
        <v>478.33291512138754</v>
      </c>
      <c r="J18" s="42">
        <f>stanford_generation_EXIOBASE!J18</f>
        <v>481.30446742395753</v>
      </c>
      <c r="K18" s="42">
        <f>stanford_generation_EXIOBASE!K18</f>
        <v>484.27601972652752</v>
      </c>
      <c r="L18" s="42">
        <f>xdet2015_el!A18</f>
        <v>11.675901682729</v>
      </c>
      <c r="M18" s="42">
        <f t="shared" si="1"/>
        <v>12.435490738472291</v>
      </c>
      <c r="N18" s="42">
        <f t="shared" si="2"/>
        <v>13.574874322087222</v>
      </c>
      <c r="O18" s="42">
        <f t="shared" si="3"/>
        <v>14.71425790570216</v>
      </c>
      <c r="P18" s="42">
        <f t="shared" si="4"/>
        <v>14.999103801605893</v>
      </c>
      <c r="Q18" s="42">
        <f t="shared" si="5"/>
        <v>15.283949697509625</v>
      </c>
      <c r="R18" s="42">
        <f t="shared" si="6"/>
        <v>15.378898329477538</v>
      </c>
      <c r="S18" s="42">
        <f t="shared" si="7"/>
        <v>15.473846961445449</v>
      </c>
      <c r="T18" s="42">
        <f>stanford_capacity_EXIOBASE!D18</f>
        <v>118.99999999999999</v>
      </c>
      <c r="U18" s="42">
        <f>stanford_capacity_EXIOBASE!E18</f>
        <v>119.19999999999999</v>
      </c>
      <c r="V18" s="42">
        <f>stanford_capacity_EXIOBASE!F18</f>
        <v>119.5</v>
      </c>
      <c r="W18" s="42">
        <f>stanford_capacity_EXIOBASE!G18</f>
        <v>119.8</v>
      </c>
      <c r="X18" s="42">
        <f>stanford_capacity_EXIOBASE!H18</f>
        <v>119.875</v>
      </c>
      <c r="Y18" s="42">
        <f>stanford_capacity_EXIOBASE!I18</f>
        <v>119.95</v>
      </c>
      <c r="Z18" s="42">
        <f>stanford_capacity_EXIOBASE!J18</f>
        <v>119.97499999999999</v>
      </c>
      <c r="AA18" s="42">
        <f>stanford_capacity_EXIOBASE!K18</f>
        <v>120</v>
      </c>
      <c r="AB18" s="42">
        <f>capacity!T18+T18/gfcf_lifespan!C$5</f>
        <v>1.9833333333333332</v>
      </c>
      <c r="AC18" s="42">
        <f>MAX((U18-T18),0)/5+U18/gfcf_lifespan!D$5</f>
        <v>2.0266666666666673</v>
      </c>
      <c r="AD18" s="42">
        <f>MAX((V18-U18),0)/5+V18/gfcf_lifespan!E$5</f>
        <v>2.051666666666669</v>
      </c>
      <c r="AE18" s="42">
        <f>MAX((W18-V18),0)/5+W18/gfcf_lifespan!F$5</f>
        <v>2.0566666666666662</v>
      </c>
      <c r="AF18" s="42">
        <f>MAX((X18-W18),0)/5+X18/gfcf_lifespan!G$5</f>
        <v>2.0129166666666674</v>
      </c>
      <c r="AG18" s="42">
        <f>MAX((Y18-X18),0)/5+Y18/gfcf_lifespan!H$5</f>
        <v>2.0141666666666671</v>
      </c>
      <c r="AH18" s="42">
        <f>MAX((Z18-Y18),0)/5+Z18/gfcf_lifespan!I$5</f>
        <v>2.0045833333333314</v>
      </c>
      <c r="AI18" s="42">
        <f>MAX((AA18-Z18),0)/5+AA18/gfcf_lifespan!J$5</f>
        <v>2.0050000000000012</v>
      </c>
    </row>
    <row r="19" spans="1:35" ht="15" customHeight="1" x14ac:dyDescent="0.25">
      <c r="A19" s="9" t="s">
        <v>24</v>
      </c>
      <c r="B19" s="9" t="s">
        <v>79</v>
      </c>
      <c r="C19" s="9" t="s">
        <v>83</v>
      </c>
      <c r="D19" s="42">
        <f>stanford_generation_EXIOBASE!D19</f>
        <v>2660.6964727674999</v>
      </c>
      <c r="E19" s="42">
        <f>stanford_generation_EXIOBASE!E19</f>
        <v>6200.6492618740958</v>
      </c>
      <c r="F19" s="42">
        <f>stanford_generation_EXIOBASE!F19</f>
        <v>11510.578445533989</v>
      </c>
      <c r="G19" s="42">
        <f>stanford_generation_EXIOBASE!G19</f>
        <v>16820.507629193882</v>
      </c>
      <c r="H19" s="42">
        <f>stanford_generation_EXIOBASE!H19</f>
        <v>18147.989925108857</v>
      </c>
      <c r="I19" s="42">
        <f>stanford_generation_EXIOBASE!I19</f>
        <v>19475.472221023829</v>
      </c>
      <c r="J19" s="42">
        <f>stanford_generation_EXIOBASE!J19</f>
        <v>19917.966319662155</v>
      </c>
      <c r="K19" s="42">
        <f>stanford_generation_EXIOBASE!K19</f>
        <v>20360.460418300478</v>
      </c>
      <c r="L19" s="42">
        <f>xdet2015_el!A19</f>
        <v>76.892549247684698</v>
      </c>
      <c r="M19" s="42">
        <f t="shared" si="1"/>
        <v>179.19508430074751</v>
      </c>
      <c r="N19" s="42">
        <f t="shared" si="2"/>
        <v>332.64888688034171</v>
      </c>
      <c r="O19" s="42">
        <f t="shared" si="3"/>
        <v>486.10268945993585</v>
      </c>
      <c r="P19" s="42">
        <f t="shared" si="4"/>
        <v>524.46614010483449</v>
      </c>
      <c r="Q19" s="42">
        <f t="shared" si="5"/>
        <v>562.82959074973303</v>
      </c>
      <c r="R19" s="42">
        <f t="shared" si="6"/>
        <v>575.61740763136584</v>
      </c>
      <c r="S19" s="42">
        <f t="shared" si="7"/>
        <v>588.40522451299876</v>
      </c>
      <c r="T19" s="42">
        <f>stanford_capacity_EXIOBASE!D19</f>
        <v>1499.45625</v>
      </c>
      <c r="U19" s="42">
        <f>stanford_capacity_EXIOBASE!E19</f>
        <v>2838.1770000000006</v>
      </c>
      <c r="V19" s="42">
        <f>stanford_capacity_EXIOBASE!F19</f>
        <v>4846.2581250000003</v>
      </c>
      <c r="W19" s="42">
        <f>stanford_capacity_EXIOBASE!G19</f>
        <v>6854.3392500000018</v>
      </c>
      <c r="X19" s="42">
        <f>stanford_capacity_EXIOBASE!H19</f>
        <v>7356.359531250002</v>
      </c>
      <c r="Y19" s="42">
        <f>stanford_capacity_EXIOBASE!I19</f>
        <v>7858.3798125000012</v>
      </c>
      <c r="Z19" s="42">
        <f>stanford_capacity_EXIOBASE!J19</f>
        <v>8025.7199062500013</v>
      </c>
      <c r="AA19" s="42">
        <f>stanford_capacity_EXIOBASE!K19</f>
        <v>8193.0600000000013</v>
      </c>
      <c r="AB19" s="42">
        <f>capacity!T19+T19/gfcf_lifespan!C$6</f>
        <v>302.67281250000008</v>
      </c>
      <c r="AC19" s="42">
        <f>MAX((U19-T19),0)/5+U19/gfcf_lifespan!D$6</f>
        <v>396.75219545454559</v>
      </c>
      <c r="AD19" s="42">
        <f>MAX((V19-U19),0)/5+V19/gfcf_lifespan!E$6</f>
        <v>607.83997499999998</v>
      </c>
      <c r="AE19" s="42">
        <f>MAX((W19-V19),0)/5+W19/gfcf_lifespan!F$6</f>
        <v>675.78979500000037</v>
      </c>
      <c r="AF19" s="42">
        <f>MAX((X19-W19),0)/5+X19/gfcf_lifespan!G$6</f>
        <v>394.6584375000001</v>
      </c>
      <c r="AG19" s="42">
        <f>MAX((Y19-X19),0)/5+Y19/gfcf_lifespan!H$6</f>
        <v>414.73924874999989</v>
      </c>
      <c r="AH19" s="42">
        <f>MAX((Z19-Y19),0)/5+Z19/gfcf_lifespan!I$6</f>
        <v>354.49681500000003</v>
      </c>
      <c r="AI19" s="42">
        <f>MAX((AA19-Z19),0)/5+AA19/gfcf_lifespan!J$6</f>
        <v>361.19041875000005</v>
      </c>
    </row>
    <row r="20" spans="1:35" ht="15" customHeight="1" x14ac:dyDescent="0.25">
      <c r="A20" s="9" t="s">
        <v>24</v>
      </c>
      <c r="B20" s="9" t="s">
        <v>78</v>
      </c>
      <c r="C20" s="9" t="s">
        <v>84</v>
      </c>
      <c r="D20" s="42">
        <f>stanford_generation_EXIOBASE!D20</f>
        <v>2348.3288376911746</v>
      </c>
      <c r="E20" s="42">
        <f>stanford_generation_EXIOBASE!E20</f>
        <v>13457.639535376855</v>
      </c>
      <c r="F20" s="42">
        <f>stanford_generation_EXIOBASE!F20</f>
        <v>30121.605581905373</v>
      </c>
      <c r="G20" s="42">
        <f>stanford_generation_EXIOBASE!G20</f>
        <v>46785.571628433892</v>
      </c>
      <c r="H20" s="42">
        <f>stanford_generation_EXIOBASE!H20</f>
        <v>50951.56314006602</v>
      </c>
      <c r="I20" s="42">
        <f>stanford_generation_EXIOBASE!I20</f>
        <v>55117.554651698149</v>
      </c>
      <c r="J20" s="42">
        <f>stanford_generation_EXIOBASE!J20</f>
        <v>56506.21848890886</v>
      </c>
      <c r="K20" s="42">
        <f>stanford_generation_EXIOBASE!K20</f>
        <v>57894.882326119572</v>
      </c>
      <c r="L20" s="42">
        <f>xdet2015_el!A20</f>
        <v>67.865309948003798</v>
      </c>
      <c r="M20" s="42">
        <f t="shared" si="1"/>
        <v>388.91779702147818</v>
      </c>
      <c r="N20" s="42">
        <f t="shared" si="2"/>
        <v>870.49652763168979</v>
      </c>
      <c r="O20" s="42">
        <f t="shared" si="3"/>
        <v>1352.0752582419013</v>
      </c>
      <c r="P20" s="42">
        <f t="shared" si="4"/>
        <v>1472.4699408944541</v>
      </c>
      <c r="Q20" s="42">
        <f t="shared" si="5"/>
        <v>1592.8646235470069</v>
      </c>
      <c r="R20" s="42">
        <f t="shared" si="6"/>
        <v>1632.9961844311913</v>
      </c>
      <c r="S20" s="42">
        <f t="shared" si="7"/>
        <v>1673.1277453153757</v>
      </c>
      <c r="T20" s="42">
        <f>stanford_capacity_EXIOBASE!D20</f>
        <v>729.24374999999998</v>
      </c>
      <c r="U20" s="42">
        <f>stanford_capacity_EXIOBASE!E20</f>
        <v>3715.395</v>
      </c>
      <c r="V20" s="42">
        <f>stanford_capacity_EXIOBASE!F20</f>
        <v>8194.6218749999989</v>
      </c>
      <c r="W20" s="42">
        <f>stanford_capacity_EXIOBASE!G20</f>
        <v>12673.848749999999</v>
      </c>
      <c r="X20" s="42">
        <f>stanford_capacity_EXIOBASE!H20</f>
        <v>13793.655468749999</v>
      </c>
      <c r="Y20" s="42">
        <f>stanford_capacity_EXIOBASE!I20</f>
        <v>14913.462187499998</v>
      </c>
      <c r="Z20" s="42">
        <f>stanford_capacity_EXIOBASE!J20</f>
        <v>15286.731093749997</v>
      </c>
      <c r="AA20" s="42">
        <f>stanford_capacity_EXIOBASE!K20</f>
        <v>15659.999999999998</v>
      </c>
      <c r="AB20" s="42">
        <f>capacity!T20+T20/gfcf_lifespan!C$7</f>
        <v>40.762187499999953</v>
      </c>
      <c r="AC20" s="42">
        <f>MAX((U20-T20),0)/5+U20/gfcf_lifespan!D$7</f>
        <v>745.84604999999999</v>
      </c>
      <c r="AD20" s="42">
        <f>MAX((V20-U20),0)/5+V20/gfcf_lifespan!E$7</f>
        <v>1193.8316249999996</v>
      </c>
      <c r="AE20" s="42">
        <f>MAX((W20-V20),0)/5+W20/gfcf_lifespan!F$7</f>
        <v>1318.307</v>
      </c>
      <c r="AF20" s="42">
        <f>MAX((X20-W20),0)/5+X20/gfcf_lifespan!G$7</f>
        <v>683.74985937500003</v>
      </c>
      <c r="AG20" s="42">
        <f>MAX((Y20-X20),0)/5+Y20/gfcf_lifespan!H$7</f>
        <v>721.07674999999961</v>
      </c>
      <c r="AH20" s="42">
        <f>MAX((Z20-Y20),0)/5+Z20/gfcf_lifespan!I$7</f>
        <v>584.21148437499971</v>
      </c>
      <c r="AI20" s="42">
        <f>MAX((AA20-Z20),0)/5+AA20/gfcf_lifespan!J$7</f>
        <v>596.65378125000018</v>
      </c>
    </row>
    <row r="21" spans="1:35" ht="15" customHeight="1" x14ac:dyDescent="0.25">
      <c r="A21" s="9" t="s">
        <v>24</v>
      </c>
      <c r="B21" s="9" t="s">
        <v>37</v>
      </c>
      <c r="C21" s="9" t="s">
        <v>38</v>
      </c>
      <c r="D21" s="42">
        <f>stanford_generation_EXIOBASE!D21</f>
        <v>96.095012407692423</v>
      </c>
      <c r="E21" s="42">
        <f>stanford_generation_EXIOBASE!E21</f>
        <v>76.876009926153941</v>
      </c>
      <c r="F21" s="42">
        <f>stanford_generation_EXIOBASE!F21</f>
        <v>48.047506203846211</v>
      </c>
      <c r="G21" s="42">
        <f>stanford_generation_EXIOBASE!G21</f>
        <v>19.219002481538482</v>
      </c>
      <c r="H21" s="42">
        <f>stanford_generation_EXIOBASE!H21</f>
        <v>12.011876550961553</v>
      </c>
      <c r="I21" s="42">
        <f>stanford_generation_EXIOBASE!I21</f>
        <v>4.804750620384624</v>
      </c>
      <c r="J21" s="42">
        <f>stanford_generation_EXIOBASE!J21</f>
        <v>2.402375310192312</v>
      </c>
      <c r="K21" s="42">
        <f>stanford_generation_EXIOBASE!K21</f>
        <v>0</v>
      </c>
      <c r="L21" s="42">
        <f>xdet2015_el!A21</f>
        <v>31.087004912266998</v>
      </c>
      <c r="M21" s="42">
        <f t="shared" si="1"/>
        <v>24.869603929813596</v>
      </c>
      <c r="N21" s="42">
        <f t="shared" si="2"/>
        <v>15.543502456133499</v>
      </c>
      <c r="O21" s="42">
        <f t="shared" si="3"/>
        <v>6.2174009824533982</v>
      </c>
      <c r="P21" s="42">
        <f t="shared" si="4"/>
        <v>3.8858756140333748</v>
      </c>
      <c r="Q21" s="42">
        <f t="shared" si="5"/>
        <v>1.5543502456133507</v>
      </c>
      <c r="R21" s="42">
        <f t="shared" si="6"/>
        <v>0.77717512280667533</v>
      </c>
      <c r="S21" s="42">
        <f t="shared" si="7"/>
        <v>0</v>
      </c>
      <c r="T21" s="42">
        <f>stanford_capacity_EXIOBASE!D21</f>
        <v>646.05138999999997</v>
      </c>
      <c r="U21" s="42">
        <f>stanford_capacity_EXIOBASE!E21</f>
        <v>516.84111199999995</v>
      </c>
      <c r="V21" s="42">
        <f>stanford_capacity_EXIOBASE!F21</f>
        <v>323.02569499999998</v>
      </c>
      <c r="W21" s="42">
        <f>stanford_capacity_EXIOBASE!G21</f>
        <v>129.21027800000002</v>
      </c>
      <c r="X21" s="42">
        <f>stanford_capacity_EXIOBASE!H21</f>
        <v>80.75642375000001</v>
      </c>
      <c r="Y21" s="42">
        <f>stanford_capacity_EXIOBASE!I21</f>
        <v>32.302569500000004</v>
      </c>
      <c r="Z21" s="42">
        <f>stanford_capacity_EXIOBASE!J21</f>
        <v>16.151284750000002</v>
      </c>
      <c r="AA21" s="42">
        <f>stanford_capacity_EXIOBASE!K21</f>
        <v>0</v>
      </c>
      <c r="AB21" s="42">
        <f>capacity!T21+T21/gfcf_lifespan!C$8</f>
        <v>94.458611142857137</v>
      </c>
      <c r="AC21" s="42">
        <f>MAX((U21-T21),0)/5+U21/gfcf_lifespan!D$8</f>
        <v>14.766888914285714</v>
      </c>
      <c r="AD21" s="42">
        <f>MAX((V21-U21),0)/5+V21/gfcf_lifespan!E$8</f>
        <v>9.2293055714285703</v>
      </c>
      <c r="AE21" s="42">
        <f>MAX((W21-V21),0)/5+W21/gfcf_lifespan!F$8</f>
        <v>3.6917222285714288</v>
      </c>
      <c r="AF21" s="42">
        <f>MAX((X21-W21),0)/5+X21/gfcf_lifespan!G$8</f>
        <v>2.307326392857143</v>
      </c>
      <c r="AG21" s="42">
        <f>MAX((Y21-X21),0)/5+Y21/gfcf_lifespan!H$8</f>
        <v>0.92293055714285721</v>
      </c>
      <c r="AH21" s="42">
        <f>MAX((Z21-Y21),0)/5+Z21/gfcf_lifespan!I$8</f>
        <v>0.46146527857142861</v>
      </c>
      <c r="AI21" s="42">
        <f>MAX((AA21-Z21),0)/5+AA21/gfcf_lifespan!J$8</f>
        <v>0</v>
      </c>
    </row>
    <row r="22" spans="1:35" ht="15" customHeight="1" x14ac:dyDescent="0.25">
      <c r="A22" s="9" t="s">
        <v>24</v>
      </c>
      <c r="B22" s="9" t="s">
        <v>39</v>
      </c>
      <c r="C22" s="9" t="s">
        <v>40</v>
      </c>
      <c r="D22" s="42">
        <f>stanford_generation_EXIOBASE!D22</f>
        <v>5913.9739080354284</v>
      </c>
      <c r="E22" s="42">
        <f>stanford_generation_EXIOBASE!E22</f>
        <v>4731.1791264283429</v>
      </c>
      <c r="F22" s="42">
        <f>stanford_generation_EXIOBASE!F22</f>
        <v>2956.9869540177142</v>
      </c>
      <c r="G22" s="42">
        <f>stanford_generation_EXIOBASE!G22</f>
        <v>1182.7947816070855</v>
      </c>
      <c r="H22" s="42">
        <f>stanford_generation_EXIOBASE!H22</f>
        <v>739.24673850442878</v>
      </c>
      <c r="I22" s="42">
        <f>stanford_generation_EXIOBASE!I22</f>
        <v>295.69869540177206</v>
      </c>
      <c r="J22" s="42">
        <f>stanford_generation_EXIOBASE!J22</f>
        <v>147.84934770088603</v>
      </c>
      <c r="K22" s="42">
        <f>stanford_generation_EXIOBASE!K22</f>
        <v>0</v>
      </c>
      <c r="L22" s="42">
        <f>xdet2015_el!A22</f>
        <v>520.68263761597404</v>
      </c>
      <c r="M22" s="42">
        <f t="shared" si="1"/>
        <v>416.5461100927792</v>
      </c>
      <c r="N22" s="42">
        <f t="shared" si="2"/>
        <v>260.34131880798702</v>
      </c>
      <c r="O22" s="42">
        <f t="shared" si="3"/>
        <v>104.13652752319479</v>
      </c>
      <c r="P22" s="42">
        <f t="shared" si="4"/>
        <v>65.08532970199677</v>
      </c>
      <c r="Q22" s="42">
        <f t="shared" si="5"/>
        <v>26.034131880798757</v>
      </c>
      <c r="R22" s="42">
        <f t="shared" si="6"/>
        <v>13.017065940399378</v>
      </c>
      <c r="S22" s="42">
        <f t="shared" si="7"/>
        <v>0</v>
      </c>
      <c r="T22" s="42">
        <f>stanford_capacity_EXIOBASE!D22</f>
        <v>777.34955999999977</v>
      </c>
      <c r="U22" s="42">
        <f>stanford_capacity_EXIOBASE!E22</f>
        <v>621.87964799999986</v>
      </c>
      <c r="V22" s="42">
        <f>stanford_capacity_EXIOBASE!F22</f>
        <v>388.67477999999988</v>
      </c>
      <c r="W22" s="42">
        <f>stanford_capacity_EXIOBASE!G22</f>
        <v>155.46991199999991</v>
      </c>
      <c r="X22" s="42">
        <f>stanford_capacity_EXIOBASE!H22</f>
        <v>97.168694999999957</v>
      </c>
      <c r="Y22" s="42">
        <f>stanford_capacity_EXIOBASE!I22</f>
        <v>38.867478000000006</v>
      </c>
      <c r="Z22" s="42">
        <f>stanford_capacity_EXIOBASE!J22</f>
        <v>19.433739000000003</v>
      </c>
      <c r="AA22" s="42">
        <f>stanford_capacity_EXIOBASE!K22</f>
        <v>0</v>
      </c>
      <c r="AB22" s="42">
        <f>capacity!T22+T22/gfcf_lifespan!C$9</f>
        <v>59.093982399999987</v>
      </c>
      <c r="AC22" s="42">
        <f>MAX((U22-T22),0)/5+U22/gfcf_lifespan!D$9</f>
        <v>24.875185919999993</v>
      </c>
      <c r="AD22" s="42">
        <f>MAX((V22-U22),0)/5+V22/gfcf_lifespan!E$9</f>
        <v>15.546991199999995</v>
      </c>
      <c r="AE22" s="42">
        <f>MAX((W22-V22),0)/5+W22/gfcf_lifespan!F$9</f>
        <v>6.2187964799999964</v>
      </c>
      <c r="AF22" s="42">
        <f>MAX((X22-W22),0)/5+X22/gfcf_lifespan!G$9</f>
        <v>3.8867477999999984</v>
      </c>
      <c r="AG22" s="42">
        <f>MAX((Y22-X22),0)/5+Y22/gfcf_lifespan!H$9</f>
        <v>1.5546991200000002</v>
      </c>
      <c r="AH22" s="42">
        <f>MAX((Z22-Y22),0)/5+Z22/gfcf_lifespan!I$9</f>
        <v>0.77734956000000011</v>
      </c>
      <c r="AI22" s="42">
        <f>MAX((AA22-Z22),0)/5+AA22/gfcf_lifespan!J$9</f>
        <v>0</v>
      </c>
    </row>
    <row r="23" spans="1:35" ht="15" customHeight="1" x14ac:dyDescent="0.25">
      <c r="A23" s="9" t="s">
        <v>24</v>
      </c>
      <c r="B23" s="9" t="s">
        <v>80</v>
      </c>
      <c r="C23" s="9" t="s">
        <v>85</v>
      </c>
      <c r="D23" s="42">
        <f>stanford_generation_EXIOBASE!D23</f>
        <v>251.99399556326287</v>
      </c>
      <c r="E23" s="42">
        <f>stanford_generation_EXIOBASE!E23</f>
        <v>33846.013621284117</v>
      </c>
      <c r="F23" s="42">
        <f>stanford_generation_EXIOBASE!F23</f>
        <v>84237.043059865377</v>
      </c>
      <c r="G23" s="42">
        <f>stanford_generation_EXIOBASE!G23</f>
        <v>134628.07249844668</v>
      </c>
      <c r="H23" s="42">
        <f>stanford_generation_EXIOBASE!H23</f>
        <v>147225.82985809198</v>
      </c>
      <c r="I23" s="42">
        <f>stanford_generation_EXIOBASE!I23</f>
        <v>159823.58721773728</v>
      </c>
      <c r="J23" s="42">
        <f>stanford_generation_EXIOBASE!J23</f>
        <v>164022.83967095241</v>
      </c>
      <c r="K23" s="42">
        <f>stanford_generation_EXIOBASE!K23</f>
        <v>168222.09212416751</v>
      </c>
      <c r="L23" s="42">
        <f>xdet2015_el!A23</f>
        <v>6.7396648787856801</v>
      </c>
      <c r="M23" s="42">
        <f t="shared" si="1"/>
        <v>905.22311367138627</v>
      </c>
      <c r="N23" s="42">
        <f t="shared" si="2"/>
        <v>2252.9482868602863</v>
      </c>
      <c r="O23" s="42">
        <f t="shared" si="3"/>
        <v>3600.6734600491877</v>
      </c>
      <c r="P23" s="42">
        <f t="shared" si="4"/>
        <v>3937.6047533464121</v>
      </c>
      <c r="Q23" s="42">
        <f t="shared" si="5"/>
        <v>4274.5360466436368</v>
      </c>
      <c r="R23" s="42">
        <f t="shared" si="6"/>
        <v>4386.8464777427125</v>
      </c>
      <c r="S23" s="42">
        <f t="shared" si="7"/>
        <v>4499.1569088417873</v>
      </c>
      <c r="T23" s="42">
        <f>stanford_capacity_EXIOBASE!D23</f>
        <v>235.2895644399029</v>
      </c>
      <c r="U23" s="42">
        <f>stanford_capacity_EXIOBASE!E23</f>
        <v>17182.722235753801</v>
      </c>
      <c r="V23" s="42">
        <f>stanford_capacity_EXIOBASE!F23</f>
        <v>42603.87124272465</v>
      </c>
      <c r="W23" s="42">
        <f>stanford_capacity_EXIOBASE!G23</f>
        <v>68025.020249695488</v>
      </c>
      <c r="X23" s="42">
        <f>stanford_capacity_EXIOBASE!H23</f>
        <v>74380.30750143819</v>
      </c>
      <c r="Y23" s="42">
        <f>stanford_capacity_EXIOBASE!I23</f>
        <v>80735.594753180907</v>
      </c>
      <c r="Z23" s="42">
        <f>stanford_capacity_EXIOBASE!J23</f>
        <v>82854.023837095156</v>
      </c>
      <c r="AA23" s="42">
        <f>stanford_capacity_EXIOBASE!K23</f>
        <v>84972.45292100939</v>
      </c>
      <c r="AB23" s="42">
        <f>capacity!T23+T23/gfcf_lifespan!C$10</f>
        <v>12.111582577596133</v>
      </c>
      <c r="AC23" s="42">
        <f>MAX((U23-T23),0)/5+U23/gfcf_lifespan!D$10</f>
        <v>4076.7954236929318</v>
      </c>
      <c r="AD23" s="42">
        <f>MAX((V23-U23),0)/5+V23/gfcf_lifespan!E$10</f>
        <v>6788.3846511031561</v>
      </c>
      <c r="AE23" s="42">
        <f>MAX((W23-V23),0)/5+W23/gfcf_lifespan!F$10</f>
        <v>7805.2306113819868</v>
      </c>
      <c r="AF23" s="42">
        <f>MAX((X23-W23),0)/5+X23/gfcf_lifespan!G$10</f>
        <v>4246.2697504060679</v>
      </c>
      <c r="AG23" s="42">
        <f>MAX((Y23-X23),0)/5+Y23/gfcf_lifespan!H$10</f>
        <v>4500.4812404757795</v>
      </c>
      <c r="AH23" s="42">
        <f>MAX((Z23-Y23),0)/5+Z23/gfcf_lifespan!I$10</f>
        <v>3737.8467702666558</v>
      </c>
      <c r="AI23" s="42">
        <f>MAX((AA23-Z23),0)/5+AA23/gfcf_lifespan!J$10</f>
        <v>3822.5839336232225</v>
      </c>
    </row>
    <row r="24" spans="1:35" ht="15" customHeight="1" x14ac:dyDescent="0.25">
      <c r="A24" s="9" t="s">
        <v>24</v>
      </c>
      <c r="B24" s="9" t="s">
        <v>81</v>
      </c>
      <c r="C24" s="9" t="s">
        <v>86</v>
      </c>
      <c r="D24" s="42">
        <f>stanford_generation_EXIOBASE!D24</f>
        <v>3124.4604044367379</v>
      </c>
      <c r="E24" s="42">
        <f>stanford_generation_EXIOBASE!E24</f>
        <v>4254.3477926025844</v>
      </c>
      <c r="F24" s="42">
        <f>stanford_generation_EXIOBASE!F24</f>
        <v>5949.1788748513554</v>
      </c>
      <c r="G24" s="42">
        <f>stanford_generation_EXIOBASE!G24</f>
        <v>7644.0099571001256</v>
      </c>
      <c r="H24" s="42">
        <f>stanford_generation_EXIOBASE!H24</f>
        <v>8067.7177276623188</v>
      </c>
      <c r="I24" s="42">
        <f>stanford_generation_EXIOBASE!I24</f>
        <v>8491.4254982245111</v>
      </c>
      <c r="J24" s="42">
        <f>stanford_generation_EXIOBASE!J24</f>
        <v>8632.6614217452407</v>
      </c>
      <c r="K24" s="42">
        <f>stanford_generation_EXIOBASE!K24</f>
        <v>8773.897345265972</v>
      </c>
      <c r="L24" s="42">
        <f>xdet2015_el!A24</f>
        <v>83.564753223067299</v>
      </c>
      <c r="M24" s="42">
        <f t="shared" si="1"/>
        <v>113.78397463738264</v>
      </c>
      <c r="N24" s="42">
        <f t="shared" si="2"/>
        <v>159.11280675885567</v>
      </c>
      <c r="O24" s="42">
        <f t="shared" si="3"/>
        <v>204.44163888032867</v>
      </c>
      <c r="P24" s="42">
        <f t="shared" si="4"/>
        <v>215.77384691069696</v>
      </c>
      <c r="Q24" s="42">
        <f t="shared" si="5"/>
        <v>227.1060549410652</v>
      </c>
      <c r="R24" s="42">
        <f t="shared" si="6"/>
        <v>230.88345761785459</v>
      </c>
      <c r="S24" s="42">
        <f t="shared" si="7"/>
        <v>234.66086029464401</v>
      </c>
      <c r="T24" s="42">
        <f>stanford_capacity_EXIOBASE!D24</f>
        <v>2976.7104355600968</v>
      </c>
      <c r="U24" s="42">
        <f>stanford_capacity_EXIOBASE!E24</f>
        <v>3384.817770981489</v>
      </c>
      <c r="V24" s="42">
        <f>stanford_capacity_EXIOBASE!F24</f>
        <v>3996.9787741135779</v>
      </c>
      <c r="W24" s="42">
        <f>stanford_capacity_EXIOBASE!G24</f>
        <v>4609.1397772456667</v>
      </c>
      <c r="X24" s="42">
        <f>stanford_capacity_EXIOBASE!H24</f>
        <v>4762.180028028688</v>
      </c>
      <c r="Y24" s="42">
        <f>stanford_capacity_EXIOBASE!I24</f>
        <v>4915.2202788117102</v>
      </c>
      <c r="Z24" s="42">
        <f>stanford_capacity_EXIOBASE!J24</f>
        <v>4966.2336957393845</v>
      </c>
      <c r="AA24" s="42">
        <f>stanford_capacity_EXIOBASE!K24</f>
        <v>5017.2471126670589</v>
      </c>
      <c r="AB24" s="42">
        <f>capacity!T24+T24/gfcf_lifespan!C$11</f>
        <v>232.96841742240349</v>
      </c>
      <c r="AC24" s="42">
        <f>MAX((U24-T24),0)/5+U24/gfcf_lifespan!D$11</f>
        <v>217.014177923538</v>
      </c>
      <c r="AD24" s="42">
        <f>MAX((V24-U24),0)/5+V24/gfcf_lifespan!E$11</f>
        <v>282.31135159096084</v>
      </c>
      <c r="AE24" s="42">
        <f>MAX((W24-V24),0)/5+W24/gfcf_lifespan!F$11</f>
        <v>306.79779171624443</v>
      </c>
      <c r="AF24" s="42">
        <f>MAX((X24-W24),0)/5+X24/gfcf_lifespan!G$11</f>
        <v>221.09525127775177</v>
      </c>
      <c r="AG24" s="42">
        <f>MAX((Y24-X24),0)/5+Y24/gfcf_lifespan!H$11</f>
        <v>227.21686130907284</v>
      </c>
      <c r="AH24" s="42">
        <f>MAX((Z24-Y24),0)/5+Z24/gfcf_lifespan!I$11</f>
        <v>208.85203121511026</v>
      </c>
      <c r="AI24" s="42">
        <f>MAX((AA24-Z24),0)/5+AA24/gfcf_lifespan!J$11</f>
        <v>210.89256789221722</v>
      </c>
    </row>
    <row r="25" spans="1:35" ht="15" customHeight="1" x14ac:dyDescent="0.25">
      <c r="A25" s="9" t="s">
        <v>24</v>
      </c>
      <c r="B25" s="9" t="s">
        <v>41</v>
      </c>
      <c r="C25" s="9" t="s">
        <v>42</v>
      </c>
      <c r="D25" s="42">
        <f>stanford_generation_EXIOBASE!D25</f>
        <v>0</v>
      </c>
      <c r="E25" s="42">
        <f>stanford_generation_EXIOBASE!E25</f>
        <v>0</v>
      </c>
      <c r="F25" s="42">
        <f>stanford_generation_EXIOBASE!F25</f>
        <v>0</v>
      </c>
      <c r="G25" s="42">
        <f>stanford_generation_EXIOBASE!G25</f>
        <v>0</v>
      </c>
      <c r="H25" s="42">
        <f>stanford_generation_EXIOBASE!H25</f>
        <v>0</v>
      </c>
      <c r="I25" s="42">
        <f>stanford_generation_EXIOBASE!I25</f>
        <v>0</v>
      </c>
      <c r="J25" s="42">
        <f>stanford_generation_EXIOBASE!J25</f>
        <v>0</v>
      </c>
      <c r="K25" s="42">
        <f>stanford_generation_EXIOBASE!K25</f>
        <v>0</v>
      </c>
      <c r="L25" s="42">
        <f>xdet2015_el!A25</f>
        <v>0</v>
      </c>
      <c r="M25" s="42">
        <f t="shared" si="1"/>
        <v>0</v>
      </c>
      <c r="N25" s="42">
        <f t="shared" si="2"/>
        <v>0</v>
      </c>
      <c r="O25" s="42">
        <f t="shared" si="3"/>
        <v>0</v>
      </c>
      <c r="P25" s="42">
        <f t="shared" si="4"/>
        <v>0</v>
      </c>
      <c r="Q25" s="42">
        <f t="shared" si="5"/>
        <v>0</v>
      </c>
      <c r="R25" s="42">
        <f t="shared" si="6"/>
        <v>0</v>
      </c>
      <c r="S25" s="42">
        <f t="shared" si="7"/>
        <v>0</v>
      </c>
      <c r="T25" s="42">
        <f>stanford_capacity_EXIOBASE!D25</f>
        <v>0</v>
      </c>
      <c r="U25" s="42">
        <f>stanford_capacity_EXIOBASE!E25</f>
        <v>0</v>
      </c>
      <c r="V25" s="42">
        <f>stanford_capacity_EXIOBASE!F25</f>
        <v>0</v>
      </c>
      <c r="W25" s="42">
        <f>stanford_capacity_EXIOBASE!G25</f>
        <v>0</v>
      </c>
      <c r="X25" s="42">
        <f>stanford_capacity_EXIOBASE!H25</f>
        <v>0</v>
      </c>
      <c r="Y25" s="42">
        <f>stanford_capacity_EXIOBASE!I25</f>
        <v>0</v>
      </c>
      <c r="Z25" s="42">
        <f>stanford_capacity_EXIOBASE!J25</f>
        <v>0</v>
      </c>
      <c r="AA25" s="42">
        <f>stanford_capacity_EXIOBASE!K25</f>
        <v>0</v>
      </c>
      <c r="AB25" s="42">
        <f>capacity!T25+T25/gfcf_lifespan!C$12</f>
        <v>0</v>
      </c>
      <c r="AC25" s="42">
        <f>MAX((U25-T25),0)/5+U25/gfcf_lifespan!D$12</f>
        <v>0</v>
      </c>
      <c r="AD25" s="42">
        <f>MAX((V25-U25),0)/5+V25/gfcf_lifespan!E$12</f>
        <v>0</v>
      </c>
      <c r="AE25" s="42">
        <f>MAX((W25-V25),0)/5+W25/gfcf_lifespan!F$12</f>
        <v>0</v>
      </c>
      <c r="AF25" s="42">
        <f>MAX((X25-W25),0)/5+X25/gfcf_lifespan!G$12</f>
        <v>0</v>
      </c>
      <c r="AG25" s="42">
        <f>MAX((Y25-X25),0)/5+Y25/gfcf_lifespan!H$12</f>
        <v>0</v>
      </c>
      <c r="AH25" s="42">
        <f>MAX((Z25-Y25),0)/5+Z25/gfcf_lifespan!I$12</f>
        <v>0</v>
      </c>
      <c r="AI25" s="42">
        <f>MAX((AA25-Z25),0)/5+AA25/gfcf_lifespan!J$12</f>
        <v>0</v>
      </c>
    </row>
    <row r="26" spans="1:35" ht="15" customHeight="1" x14ac:dyDescent="0.25">
      <c r="A26" s="9" t="s">
        <v>24</v>
      </c>
      <c r="B26" s="9" t="s">
        <v>43</v>
      </c>
      <c r="C26" s="9" t="s">
        <v>44</v>
      </c>
      <c r="D26" s="42">
        <f>stanford_generation_EXIOBASE!D26</f>
        <v>0</v>
      </c>
      <c r="E26" s="42">
        <f>stanford_generation_EXIOBASE!E26</f>
        <v>1.3547109942684035</v>
      </c>
      <c r="F26" s="42">
        <f>stanford_generation_EXIOBASE!F26</f>
        <v>3.3867774856710082</v>
      </c>
      <c r="G26" s="42">
        <f>stanford_generation_EXIOBASE!G26</f>
        <v>5.4188439770736139</v>
      </c>
      <c r="H26" s="42">
        <f>stanford_generation_EXIOBASE!H26</f>
        <v>5.9268605999242645</v>
      </c>
      <c r="I26" s="42">
        <f>stanford_generation_EXIOBASE!I26</f>
        <v>6.4348772227749151</v>
      </c>
      <c r="J26" s="42">
        <f>stanford_generation_EXIOBASE!J26</f>
        <v>6.6042160970584654</v>
      </c>
      <c r="K26" s="42">
        <f>stanford_generation_EXIOBASE!K26</f>
        <v>6.7735549713420165</v>
      </c>
      <c r="L26" s="42">
        <f>xdet2015_el!A26</f>
        <v>0</v>
      </c>
      <c r="M26" s="44">
        <f t="shared" ref="M26:S26" si="8">IFERROR($L143*E26/$D143,0)</f>
        <v>0.3612220354233911</v>
      </c>
      <c r="N26" s="44">
        <f t="shared" si="8"/>
        <v>0.9030550885584776</v>
      </c>
      <c r="O26" s="44">
        <f t="shared" si="8"/>
        <v>1.4448881416935644</v>
      </c>
      <c r="P26" s="44">
        <f t="shared" si="8"/>
        <v>1.5803464049773357</v>
      </c>
      <c r="Q26" s="44">
        <f t="shared" si="8"/>
        <v>1.7158046682611072</v>
      </c>
      <c r="R26" s="44">
        <f t="shared" si="8"/>
        <v>1.760957422689031</v>
      </c>
      <c r="S26" s="44">
        <f t="shared" si="8"/>
        <v>1.8061101771169552</v>
      </c>
      <c r="T26" s="42">
        <f>stanford_capacity_EXIOBASE!D26</f>
        <v>0</v>
      </c>
      <c r="U26" s="42">
        <f>stanford_capacity_EXIOBASE!E26</f>
        <v>0.68192019742189069</v>
      </c>
      <c r="V26" s="42">
        <f>stanford_capacity_EXIOBASE!F26</f>
        <v>1.7048004935547267</v>
      </c>
      <c r="W26" s="42">
        <f>stanford_capacity_EXIOBASE!G26</f>
        <v>2.7276807896875628</v>
      </c>
      <c r="X26" s="42">
        <f>stanford_capacity_EXIOBASE!H26</f>
        <v>2.9834008637207718</v>
      </c>
      <c r="Y26" s="42">
        <f>stanford_capacity_EXIOBASE!I26</f>
        <v>3.2391209377539805</v>
      </c>
      <c r="Z26" s="42">
        <f>stanford_capacity_EXIOBASE!J26</f>
        <v>3.324360962431717</v>
      </c>
      <c r="AA26" s="42">
        <f>stanford_capacity_EXIOBASE!K26</f>
        <v>3.4096009871094535</v>
      </c>
      <c r="AB26" s="42">
        <f>capacity!T26+T26/gfcf_lifespan!C$13</f>
        <v>0</v>
      </c>
      <c r="AC26" s="42">
        <f>MAX((U26-T26),0)/5+U26/gfcf_lifespan!D$13</f>
        <v>0.17048004935547267</v>
      </c>
      <c r="AD26" s="42">
        <f>MAX((V26-U26),0)/5+V26/gfcf_lifespan!E$13</f>
        <v>0.28981608390430358</v>
      </c>
      <c r="AE26" s="42">
        <f>MAX((W26-V26),0)/5+W26/gfcf_lifespan!F$13</f>
        <v>0.34096009871094535</v>
      </c>
      <c r="AF26" s="42">
        <f>MAX((X26-W26),0)/5+X26/gfcf_lifespan!G$13</f>
        <v>0.20031405799268043</v>
      </c>
      <c r="AG26" s="42">
        <f>MAX((Y26-X26),0)/5+Y26/gfcf_lifespan!H$13</f>
        <v>0.21310006169434076</v>
      </c>
      <c r="AH26" s="42">
        <f>MAX((Z26-Y26),0)/5+Z26/gfcf_lifespan!I$13</f>
        <v>0.18326605305713317</v>
      </c>
      <c r="AI26" s="42">
        <f>MAX((AA26-Z26),0)/5+AA26/gfcf_lifespan!J$13</f>
        <v>0.18752805429101999</v>
      </c>
    </row>
    <row r="27" spans="1:35" ht="15" customHeight="1" x14ac:dyDescent="0.25">
      <c r="A27" s="9" t="s">
        <v>24</v>
      </c>
      <c r="B27" s="9" t="s">
        <v>45</v>
      </c>
      <c r="C27" s="9" t="s">
        <v>46</v>
      </c>
      <c r="D27" s="42">
        <f>stanford_generation_EXIOBASE!D27</f>
        <v>-4.5474735088646412E-13</v>
      </c>
      <c r="E27" s="42">
        <f>stanford_generation_EXIOBASE!E27</f>
        <v>-3.6379788070917132E-13</v>
      </c>
      <c r="F27" s="42">
        <f>stanford_generation_EXIOBASE!F27</f>
        <v>-2.2737367544323206E-13</v>
      </c>
      <c r="G27" s="42">
        <f>stanford_generation_EXIOBASE!G27</f>
        <v>-9.0949470177292804E-14</v>
      </c>
      <c r="H27" s="42">
        <f>stanford_generation_EXIOBASE!H27</f>
        <v>-5.6843418860808015E-14</v>
      </c>
      <c r="I27" s="42">
        <f>stanford_generation_EXIOBASE!I27</f>
        <v>-2.2737367544323226E-14</v>
      </c>
      <c r="J27" s="42">
        <f>stanford_generation_EXIOBASE!J27</f>
        <v>-1.1368683772161613E-14</v>
      </c>
      <c r="K27" s="42">
        <f>stanford_generation_EXIOBASE!K27</f>
        <v>0</v>
      </c>
      <c r="L27" s="42">
        <f>xdet2015_el!A27</f>
        <v>0</v>
      </c>
      <c r="M27" s="42">
        <f t="shared" si="1"/>
        <v>0</v>
      </c>
      <c r="N27" s="42">
        <f t="shared" si="2"/>
        <v>0</v>
      </c>
      <c r="O27" s="42">
        <f t="shared" si="3"/>
        <v>0</v>
      </c>
      <c r="P27" s="42">
        <f t="shared" si="4"/>
        <v>0</v>
      </c>
      <c r="Q27" s="42">
        <f t="shared" si="5"/>
        <v>0</v>
      </c>
      <c r="R27" s="42">
        <f t="shared" si="6"/>
        <v>0</v>
      </c>
      <c r="S27" s="42">
        <f t="shared" si="7"/>
        <v>0</v>
      </c>
      <c r="T27" s="42">
        <f>stanford_capacity_EXIOBASE!D27</f>
        <v>0</v>
      </c>
      <c r="U27" s="42">
        <f>stanford_capacity_EXIOBASE!E27</f>
        <v>0</v>
      </c>
      <c r="V27" s="42">
        <f>stanford_capacity_EXIOBASE!F27</f>
        <v>0</v>
      </c>
      <c r="W27" s="42">
        <f>stanford_capacity_EXIOBASE!G27</f>
        <v>0</v>
      </c>
      <c r="X27" s="42">
        <f>stanford_capacity_EXIOBASE!H27</f>
        <v>0</v>
      </c>
      <c r="Y27" s="42">
        <f>stanford_capacity_EXIOBASE!I27</f>
        <v>0</v>
      </c>
      <c r="Z27" s="42">
        <f>stanford_capacity_EXIOBASE!J27</f>
        <v>0</v>
      </c>
      <c r="AA27" s="42">
        <f>stanford_capacity_EXIOBASE!K27</f>
        <v>0</v>
      </c>
      <c r="AB27" s="42">
        <f>capacity!T27+T27/gfcf_lifespan!C$14</f>
        <v>0</v>
      </c>
      <c r="AC27" s="42">
        <f>MAX((U27-T27),0)/5+U27/gfcf_lifespan!D$14</f>
        <v>0</v>
      </c>
      <c r="AD27" s="42">
        <f>MAX((V27-U27),0)/5+V27/gfcf_lifespan!E$14</f>
        <v>0</v>
      </c>
      <c r="AE27" s="42">
        <f>MAX((W27-V27),0)/5+W27/gfcf_lifespan!F$14</f>
        <v>0</v>
      </c>
      <c r="AF27" s="42">
        <f>MAX((X27-W27),0)/5+X27/gfcf_lifespan!G$14</f>
        <v>0</v>
      </c>
      <c r="AG27" s="42">
        <f>MAX((Y27-X27),0)/5+Y27/gfcf_lifespan!H$14</f>
        <v>0</v>
      </c>
      <c r="AH27" s="42">
        <f>MAX((Z27-Y27),0)/5+Z27/gfcf_lifespan!I$14</f>
        <v>0</v>
      </c>
      <c r="AI27" s="42">
        <f>MAX((AA27-Z27),0)/5+AA27/gfcf_lifespan!J$14</f>
        <v>0</v>
      </c>
    </row>
    <row r="28" spans="1:35" ht="15" customHeight="1" x14ac:dyDescent="0.25">
      <c r="A28" s="9" t="s">
        <v>23</v>
      </c>
      <c r="B28" s="9" t="s">
        <v>29</v>
      </c>
      <c r="C28" s="9" t="s">
        <v>30</v>
      </c>
      <c r="D28" s="42">
        <f>stanford_generation_EXIOBASE!D28</f>
        <v>23317.161110752757</v>
      </c>
      <c r="E28" s="42">
        <f>stanford_generation_EXIOBASE!E28</f>
        <v>18653.728888602207</v>
      </c>
      <c r="F28" s="42">
        <f>stanford_generation_EXIOBASE!F28</f>
        <v>11658.580555376378</v>
      </c>
      <c r="G28" s="42">
        <f>stanford_generation_EXIOBASE!G28</f>
        <v>4663.4322221505499</v>
      </c>
      <c r="H28" s="42">
        <f>stanford_generation_EXIOBASE!H28</f>
        <v>2914.6451388440946</v>
      </c>
      <c r="I28" s="42">
        <f>stanford_generation_EXIOBASE!I28</f>
        <v>1165.8580555376393</v>
      </c>
      <c r="J28" s="42">
        <f>stanford_generation_EXIOBASE!J28</f>
        <v>582.92902776881965</v>
      </c>
      <c r="K28" s="42">
        <f>stanford_generation_EXIOBASE!K28</f>
        <v>0</v>
      </c>
      <c r="L28" s="42">
        <f>xdet2015_el!A28</f>
        <v>160.60386892651101</v>
      </c>
      <c r="M28" s="42">
        <f t="shared" si="1"/>
        <v>128.48309514120882</v>
      </c>
      <c r="N28" s="42">
        <f t="shared" ref="N28:N40" si="9">IFERROR($L28*F28/$D28,0)</f>
        <v>80.301934463255506</v>
      </c>
      <c r="O28" s="42">
        <f t="shared" ref="O28:O40" si="10">IFERROR($L28*G28/$D28,0)</f>
        <v>32.120773785302191</v>
      </c>
      <c r="P28" s="42">
        <f t="shared" ref="P28:P40" si="11">IFERROR($L28*H28/$D28,0)</f>
        <v>20.075483615813877</v>
      </c>
      <c r="Q28" s="42">
        <f t="shared" ref="Q28:Q40" si="12">IFERROR($L28*I28/$D28,0)</f>
        <v>8.0301934463255602</v>
      </c>
      <c r="R28" s="42">
        <f t="shared" ref="R28:R40" si="13">IFERROR($L28*J28/$D28,0)</f>
        <v>4.0150967231627801</v>
      </c>
      <c r="S28" s="42">
        <f t="shared" ref="S28:S40" si="14">IFERROR($L28*K28/$D28,0)</f>
        <v>0</v>
      </c>
      <c r="T28" s="42">
        <f>stanford_capacity_EXIOBASE!D28</f>
        <v>5312.7</v>
      </c>
      <c r="U28" s="42">
        <f>stanford_capacity_EXIOBASE!E28</f>
        <v>4250.16</v>
      </c>
      <c r="V28" s="42">
        <f>stanford_capacity_EXIOBASE!F28</f>
        <v>2656.35</v>
      </c>
      <c r="W28" s="42">
        <f>stanford_capacity_EXIOBASE!G28</f>
        <v>1062.54</v>
      </c>
      <c r="X28" s="42">
        <f>stanford_capacity_EXIOBASE!H28</f>
        <v>664.08750000000009</v>
      </c>
      <c r="Y28" s="42">
        <f>stanford_capacity_EXIOBASE!I28</f>
        <v>265.63500000000022</v>
      </c>
      <c r="Z28" s="42">
        <f>stanford_capacity_EXIOBASE!J28</f>
        <v>132.81750000000011</v>
      </c>
      <c r="AA28" s="42">
        <f>stanford_capacity_EXIOBASE!K28</f>
        <v>0</v>
      </c>
      <c r="AB28" s="42">
        <f>capacity!T28+T28/gfcf_lifespan!C$2</f>
        <v>132.8175</v>
      </c>
      <c r="AC28" s="42">
        <f>MAX((U28-T28),0)/5+U28/gfcf_lifespan!D$2</f>
        <v>106.25399999999999</v>
      </c>
      <c r="AD28" s="42">
        <f>MAX((V28-U28),0)/5+V28/gfcf_lifespan!E$2</f>
        <v>66.408749999999998</v>
      </c>
      <c r="AE28" s="42">
        <f>MAX((W28-V28),0)/5+W28/gfcf_lifespan!F$2</f>
        <v>26.563499999999998</v>
      </c>
      <c r="AF28" s="42">
        <f>MAX((X28-W28),0)/5+X28/gfcf_lifespan!G$2</f>
        <v>16.602187500000003</v>
      </c>
      <c r="AG28" s="42">
        <f>MAX((Y28-X28),0)/5+Y28/gfcf_lifespan!H$2</f>
        <v>6.6408750000000056</v>
      </c>
      <c r="AH28" s="42">
        <f>MAX((Z28-Y28),0)/5+Z28/gfcf_lifespan!I$2</f>
        <v>3.3204375000000028</v>
      </c>
      <c r="AI28" s="42">
        <f>MAX((AA28-Z28),0)/5+AA28/gfcf_lifespan!J$2</f>
        <v>0</v>
      </c>
    </row>
    <row r="29" spans="1:35" ht="15" customHeight="1" x14ac:dyDescent="0.25">
      <c r="A29" s="9" t="s">
        <v>23</v>
      </c>
      <c r="B29" s="9" t="s">
        <v>31</v>
      </c>
      <c r="C29" s="9" t="s">
        <v>32</v>
      </c>
      <c r="D29" s="42">
        <f>stanford_generation_EXIOBASE!D29</f>
        <v>3034.884994457941</v>
      </c>
      <c r="E29" s="42">
        <f>stanford_generation_EXIOBASE!E29</f>
        <v>2427.9079955663528</v>
      </c>
      <c r="F29" s="42">
        <f>stanford_generation_EXIOBASE!F29</f>
        <v>1517.4424972289705</v>
      </c>
      <c r="G29" s="42">
        <f>stanford_generation_EXIOBASE!G29</f>
        <v>606.97699889158821</v>
      </c>
      <c r="H29" s="42">
        <f>stanford_generation_EXIOBASE!H29</f>
        <v>379.36062430724269</v>
      </c>
      <c r="I29" s="42">
        <f>stanford_generation_EXIOBASE!I29</f>
        <v>151.74424972289717</v>
      </c>
      <c r="J29" s="42">
        <f>stanford_generation_EXIOBASE!J29</f>
        <v>75.872124861448583</v>
      </c>
      <c r="K29" s="42">
        <f>stanford_generation_EXIOBASE!K29</f>
        <v>0</v>
      </c>
      <c r="L29" s="42">
        <f>xdet2015_el!A29</f>
        <v>17.033975929491898</v>
      </c>
      <c r="M29" s="42">
        <f t="shared" si="1"/>
        <v>13.627180743593518</v>
      </c>
      <c r="N29" s="42">
        <f t="shared" si="9"/>
        <v>8.5169879647459492</v>
      </c>
      <c r="O29" s="42">
        <f t="shared" si="10"/>
        <v>3.4067951858983796</v>
      </c>
      <c r="P29" s="42">
        <f t="shared" si="11"/>
        <v>2.1292469911864877</v>
      </c>
      <c r="Q29" s="42">
        <f t="shared" si="12"/>
        <v>0.85169879647459557</v>
      </c>
      <c r="R29" s="42">
        <f t="shared" si="13"/>
        <v>0.42584939823729778</v>
      </c>
      <c r="S29" s="42">
        <f t="shared" si="14"/>
        <v>0</v>
      </c>
      <c r="T29" s="42">
        <f>stanford_capacity_EXIOBASE!D29</f>
        <v>625.99199999999996</v>
      </c>
      <c r="U29" s="42">
        <f>stanford_capacity_EXIOBASE!E29</f>
        <v>500.79359999999997</v>
      </c>
      <c r="V29" s="42">
        <f>stanford_capacity_EXIOBASE!F29</f>
        <v>312.99599999999998</v>
      </c>
      <c r="W29" s="42">
        <f>stanford_capacity_EXIOBASE!G29</f>
        <v>125.19839999999999</v>
      </c>
      <c r="X29" s="42">
        <f>stanford_capacity_EXIOBASE!H29</f>
        <v>78.249000000000024</v>
      </c>
      <c r="Y29" s="42">
        <f>stanford_capacity_EXIOBASE!I29</f>
        <v>31.299600000000055</v>
      </c>
      <c r="Z29" s="42">
        <f>stanford_capacity_EXIOBASE!J29</f>
        <v>15.649800000000027</v>
      </c>
      <c r="AA29" s="42">
        <f>stanford_capacity_EXIOBASE!K29</f>
        <v>0</v>
      </c>
      <c r="AB29" s="42">
        <f>capacity!T29+T29/gfcf_lifespan!C$3</f>
        <v>20.866399999999999</v>
      </c>
      <c r="AC29" s="42">
        <f>MAX((U29-T29),0)/5+U29/gfcf_lifespan!D$3</f>
        <v>16.69312</v>
      </c>
      <c r="AD29" s="42">
        <f>MAX((V29-U29),0)/5+V29/gfcf_lifespan!E$3</f>
        <v>10.433199999999999</v>
      </c>
      <c r="AE29" s="42">
        <f>MAX((W29-V29),0)/5+W29/gfcf_lifespan!F$3</f>
        <v>4.1732800000000001</v>
      </c>
      <c r="AF29" s="42">
        <f>MAX((X29-W29),0)/5+X29/gfcf_lifespan!G$3</f>
        <v>2.6083000000000007</v>
      </c>
      <c r="AG29" s="42">
        <f>MAX((Y29-X29),0)/5+Y29/gfcf_lifespan!H$3</f>
        <v>1.0433200000000018</v>
      </c>
      <c r="AH29" s="42">
        <f>MAX((Z29-Y29),0)/5+Z29/gfcf_lifespan!I$3</f>
        <v>0.5216600000000009</v>
      </c>
      <c r="AI29" s="42">
        <f>MAX((AA29-Z29),0)/5+AA29/gfcf_lifespan!J$3</f>
        <v>0</v>
      </c>
    </row>
    <row r="30" spans="1:35" ht="15" customHeight="1" x14ac:dyDescent="0.25">
      <c r="A30" s="9" t="s">
        <v>23</v>
      </c>
      <c r="B30" s="9" t="s">
        <v>33</v>
      </c>
      <c r="C30" s="9" t="s">
        <v>34</v>
      </c>
      <c r="D30" s="42">
        <f>stanford_generation_EXIOBASE!D30</f>
        <v>15661.825086032688</v>
      </c>
      <c r="E30" s="42">
        <f>stanford_generation_EXIOBASE!E30</f>
        <v>12529.460068826151</v>
      </c>
      <c r="F30" s="42">
        <f>stanford_generation_EXIOBASE!F30</f>
        <v>7830.912543016344</v>
      </c>
      <c r="G30" s="42">
        <f>stanford_generation_EXIOBASE!G30</f>
        <v>3132.3650172065372</v>
      </c>
      <c r="H30" s="42">
        <f>stanford_generation_EXIOBASE!H30</f>
        <v>1957.728135754086</v>
      </c>
      <c r="I30" s="42">
        <f>stanford_generation_EXIOBASE!I30</f>
        <v>783.09125430163476</v>
      </c>
      <c r="J30" s="42">
        <f>stanford_generation_EXIOBASE!J30</f>
        <v>391.54562715081738</v>
      </c>
      <c r="K30" s="42">
        <f>stanford_generation_EXIOBASE!K30</f>
        <v>0</v>
      </c>
      <c r="L30" s="42">
        <f>xdet2015_el!A30</f>
        <v>61.665744056833503</v>
      </c>
      <c r="M30" s="42">
        <f t="shared" si="1"/>
        <v>49.332595245466806</v>
      </c>
      <c r="N30" s="42">
        <f t="shared" si="9"/>
        <v>30.832872028416752</v>
      </c>
      <c r="O30" s="42">
        <f t="shared" si="10"/>
        <v>12.3331488113667</v>
      </c>
      <c r="P30" s="42">
        <f t="shared" si="11"/>
        <v>7.7082180071041879</v>
      </c>
      <c r="Q30" s="42">
        <f t="shared" si="12"/>
        <v>3.0832872028416767</v>
      </c>
      <c r="R30" s="42">
        <f t="shared" si="13"/>
        <v>1.5416436014208383</v>
      </c>
      <c r="S30" s="42">
        <f t="shared" si="14"/>
        <v>0</v>
      </c>
      <c r="T30" s="42">
        <f>stanford_capacity_EXIOBASE!D30</f>
        <v>1920</v>
      </c>
      <c r="U30" s="42">
        <f>stanford_capacity_EXIOBASE!E30</f>
        <v>1536</v>
      </c>
      <c r="V30" s="42">
        <f>stanford_capacity_EXIOBASE!F30</f>
        <v>960</v>
      </c>
      <c r="W30" s="42">
        <f>stanford_capacity_EXIOBASE!G30</f>
        <v>384</v>
      </c>
      <c r="X30" s="42">
        <f>stanford_capacity_EXIOBASE!H30</f>
        <v>240</v>
      </c>
      <c r="Y30" s="42">
        <f>stanford_capacity_EXIOBASE!I30</f>
        <v>96</v>
      </c>
      <c r="Z30" s="42">
        <f>stanford_capacity_EXIOBASE!J30</f>
        <v>48</v>
      </c>
      <c r="AA30" s="42">
        <f>stanford_capacity_EXIOBASE!K30</f>
        <v>0</v>
      </c>
      <c r="AB30" s="42">
        <f>capacity!T30+T30/gfcf_lifespan!C$4</f>
        <v>32</v>
      </c>
      <c r="AC30" s="42">
        <f>MAX((U30-T30),0)/5+U30/gfcf_lifespan!D$4</f>
        <v>25.6</v>
      </c>
      <c r="AD30" s="42">
        <f>MAX((V30-U30),0)/5+V30/gfcf_lifespan!E$4</f>
        <v>16</v>
      </c>
      <c r="AE30" s="42">
        <f>MAX((W30-V30),0)/5+W30/gfcf_lifespan!F$4</f>
        <v>6.4</v>
      </c>
      <c r="AF30" s="42">
        <f>MAX((X30-W30),0)/5+X30/gfcf_lifespan!G$4</f>
        <v>4</v>
      </c>
      <c r="AG30" s="42">
        <f>MAX((Y30-X30),0)/5+Y30/gfcf_lifespan!H$4</f>
        <v>1.6</v>
      </c>
      <c r="AH30" s="42">
        <f>MAX((Z30-Y30),0)/5+Z30/gfcf_lifespan!I$4</f>
        <v>0.8</v>
      </c>
      <c r="AI30" s="42">
        <f>MAX((AA30-Z30),0)/5+AA30/gfcf_lifespan!J$4</f>
        <v>0</v>
      </c>
    </row>
    <row r="31" spans="1:35" ht="15" customHeight="1" x14ac:dyDescent="0.25">
      <c r="A31" s="9" t="s">
        <v>23</v>
      </c>
      <c r="B31" s="9" t="s">
        <v>35</v>
      </c>
      <c r="C31" s="9" t="s">
        <v>36</v>
      </c>
      <c r="D31" s="42">
        <f>stanford_generation_EXIOBASE!D31</f>
        <v>4061.1240513015728</v>
      </c>
      <c r="E31" s="42">
        <f>stanford_generation_EXIOBASE!E31</f>
        <v>5079.2053302348968</v>
      </c>
      <c r="F31" s="42">
        <f>stanford_generation_EXIOBASE!F31</f>
        <v>6606.3272486348833</v>
      </c>
      <c r="G31" s="42">
        <f>stanford_generation_EXIOBASE!G31</f>
        <v>8133.4491670348698</v>
      </c>
      <c r="H31" s="42">
        <f>stanford_generation_EXIOBASE!H31</f>
        <v>8515.2296466348653</v>
      </c>
      <c r="I31" s="42">
        <f>stanford_generation_EXIOBASE!I31</f>
        <v>8897.0101262348617</v>
      </c>
      <c r="J31" s="42">
        <f>stanford_generation_EXIOBASE!J31</f>
        <v>9024.2702861015277</v>
      </c>
      <c r="K31" s="42">
        <f>stanford_generation_EXIOBASE!K31</f>
        <v>9151.5304459681938</v>
      </c>
      <c r="L31" s="42">
        <f>xdet2015_el!A31</f>
        <v>11.4319524912964</v>
      </c>
      <c r="M31" s="42">
        <f t="shared" si="1"/>
        <v>14.297823286184801</v>
      </c>
      <c r="N31" s="42">
        <f t="shared" si="9"/>
        <v>18.5966294785174</v>
      </c>
      <c r="O31" s="42">
        <f t="shared" si="10"/>
        <v>22.895435670850002</v>
      </c>
      <c r="P31" s="42">
        <f t="shared" si="11"/>
        <v>23.97013721893315</v>
      </c>
      <c r="Q31" s="42">
        <f t="shared" si="12"/>
        <v>25.044838767016302</v>
      </c>
      <c r="R31" s="42">
        <f t="shared" si="13"/>
        <v>25.403072616377351</v>
      </c>
      <c r="S31" s="42">
        <f t="shared" si="14"/>
        <v>25.761306465738404</v>
      </c>
      <c r="T31" s="42">
        <f>stanford_capacity_EXIOBASE!D31</f>
        <v>2338</v>
      </c>
      <c r="U31" s="42">
        <f>stanford_capacity_EXIOBASE!E31</f>
        <v>2323.4</v>
      </c>
      <c r="V31" s="42">
        <f>stanford_capacity_EXIOBASE!F31</f>
        <v>2301.5</v>
      </c>
      <c r="W31" s="42">
        <f>stanford_capacity_EXIOBASE!G31</f>
        <v>2279.6</v>
      </c>
      <c r="X31" s="42">
        <f>stanford_capacity_EXIOBASE!H31</f>
        <v>2274.125</v>
      </c>
      <c r="Y31" s="42">
        <f>stanford_capacity_EXIOBASE!I31</f>
        <v>2268.65</v>
      </c>
      <c r="Z31" s="42">
        <f>stanford_capacity_EXIOBASE!J31</f>
        <v>2266.8249999999998</v>
      </c>
      <c r="AA31" s="42">
        <f>stanford_capacity_EXIOBASE!K31</f>
        <v>2265</v>
      </c>
      <c r="AB31" s="42">
        <f>capacity!T31+T31/gfcf_lifespan!C$5</f>
        <v>38.966666666666669</v>
      </c>
      <c r="AC31" s="42">
        <f>MAX((U31-T31),0)/5+U31/gfcf_lifespan!D$5</f>
        <v>38.723333333333336</v>
      </c>
      <c r="AD31" s="42">
        <f>MAX((V31-U31),0)/5+V31/gfcf_lifespan!E$5</f>
        <v>38.358333333333334</v>
      </c>
      <c r="AE31" s="42">
        <f>MAX((W31-V31),0)/5+W31/gfcf_lifespan!F$5</f>
        <v>37.993333333333332</v>
      </c>
      <c r="AF31" s="42">
        <f>MAX((X31-W31),0)/5+X31/gfcf_lifespan!G$5</f>
        <v>37.90208333333333</v>
      </c>
      <c r="AG31" s="42">
        <f>MAX((Y31-X31),0)/5+Y31/gfcf_lifespan!H$5</f>
        <v>37.810833333333335</v>
      </c>
      <c r="AH31" s="42">
        <f>MAX((Z31-Y31),0)/5+Z31/gfcf_lifespan!I$5</f>
        <v>37.78041666666666</v>
      </c>
      <c r="AI31" s="42">
        <f>MAX((AA31-Z31),0)/5+AA31/gfcf_lifespan!J$5</f>
        <v>37.75</v>
      </c>
    </row>
    <row r="32" spans="1:35" ht="15" customHeight="1" x14ac:dyDescent="0.25">
      <c r="A32" s="9" t="s">
        <v>23</v>
      </c>
      <c r="B32" s="9" t="s">
        <v>79</v>
      </c>
      <c r="C32" s="9" t="s">
        <v>83</v>
      </c>
      <c r="D32" s="42">
        <f>stanford_generation_EXIOBASE!D32</f>
        <v>1144.1673954759112</v>
      </c>
      <c r="E32" s="42">
        <f>stanford_generation_EXIOBASE!E32</f>
        <v>7963.864715555972</v>
      </c>
      <c r="F32" s="42">
        <f>stanford_generation_EXIOBASE!F32</f>
        <v>18193.410695676059</v>
      </c>
      <c r="G32" s="42">
        <f>stanford_generation_EXIOBASE!G32</f>
        <v>28422.956675796151</v>
      </c>
      <c r="H32" s="42">
        <f>stanford_generation_EXIOBASE!H32</f>
        <v>30980.343170826171</v>
      </c>
      <c r="I32" s="42">
        <f>stanford_generation_EXIOBASE!I32</f>
        <v>33537.72966585619</v>
      </c>
      <c r="J32" s="42">
        <f>stanford_generation_EXIOBASE!J32</f>
        <v>34390.191830866199</v>
      </c>
      <c r="K32" s="42">
        <f>stanford_generation_EXIOBASE!K32</f>
        <v>35242.653995876208</v>
      </c>
      <c r="L32" s="42">
        <f>xdet2015_el!A32</f>
        <v>3.5326861462667298</v>
      </c>
      <c r="M32" s="42">
        <f t="shared" si="1"/>
        <v>24.588914753758448</v>
      </c>
      <c r="N32" s="42">
        <f t="shared" si="9"/>
        <v>56.173257664996022</v>
      </c>
      <c r="O32" s="42">
        <f t="shared" si="10"/>
        <v>87.7576005762336</v>
      </c>
      <c r="P32" s="42">
        <f t="shared" si="11"/>
        <v>95.653686304042978</v>
      </c>
      <c r="Q32" s="42">
        <f t="shared" si="12"/>
        <v>103.54977203185237</v>
      </c>
      <c r="R32" s="42">
        <f t="shared" si="13"/>
        <v>106.18180060778884</v>
      </c>
      <c r="S32" s="42">
        <f t="shared" si="14"/>
        <v>108.81382918372532</v>
      </c>
      <c r="T32" s="42">
        <f>stanford_capacity_EXIOBASE!D32</f>
        <v>690.50000000000011</v>
      </c>
      <c r="U32" s="42">
        <f>stanford_capacity_EXIOBASE!E32</f>
        <v>3739.9269512282308</v>
      </c>
      <c r="V32" s="42">
        <f>stanford_capacity_EXIOBASE!F32</f>
        <v>8314.0673780705765</v>
      </c>
      <c r="W32" s="42">
        <f>stanford_capacity_EXIOBASE!G32</f>
        <v>12888.207804912923</v>
      </c>
      <c r="X32" s="42">
        <f>stanford_capacity_EXIOBASE!H32</f>
        <v>14031.742911623509</v>
      </c>
      <c r="Y32" s="42">
        <f>stanford_capacity_EXIOBASE!I32</f>
        <v>15175.278018334095</v>
      </c>
      <c r="Z32" s="42">
        <f>stanford_capacity_EXIOBASE!J32</f>
        <v>15556.456387237624</v>
      </c>
      <c r="AA32" s="42">
        <f>stanford_capacity_EXIOBASE!K32</f>
        <v>15937.634756141153</v>
      </c>
      <c r="AB32" s="42">
        <f>capacity!T32+T32/gfcf_lifespan!C$6</f>
        <v>34.525000000000006</v>
      </c>
      <c r="AC32" s="42">
        <f>MAX((U32-T32),0)/5+U32/gfcf_lifespan!D$6</f>
        <v>779.88206984692931</v>
      </c>
      <c r="AD32" s="42">
        <f>MAX((V32-U32),0)/5+V32/gfcf_lifespan!E$6</f>
        <v>1268.6181865629617</v>
      </c>
      <c r="AE32" s="42">
        <f>MAX((W32-V32),0)/5+W32/gfcf_lifespan!F$6</f>
        <v>1430.3563975649863</v>
      </c>
      <c r="AF32" s="42">
        <f>MAX((X32-W32),0)/5+X32/gfcf_lifespan!G$6</f>
        <v>789.97673780705748</v>
      </c>
      <c r="AG32" s="42">
        <f>MAX((Y32-X32),0)/5+Y32/gfcf_lifespan!H$6</f>
        <v>835.71814207548096</v>
      </c>
      <c r="AH32" s="42">
        <f>MAX((Z32-Y32),0)/5+Z32/gfcf_lifespan!I$6</f>
        <v>698.49392927021074</v>
      </c>
      <c r="AI32" s="42">
        <f>MAX((AA32-Z32),0)/5+AA32/gfcf_lifespan!J$6</f>
        <v>713.74106402635198</v>
      </c>
    </row>
    <row r="33" spans="1:35" ht="15" customHeight="1" x14ac:dyDescent="0.25">
      <c r="A33" s="9" t="s">
        <v>23</v>
      </c>
      <c r="B33" s="9" t="s">
        <v>78</v>
      </c>
      <c r="C33" s="9" t="s">
        <v>84</v>
      </c>
      <c r="D33" s="42">
        <f>stanford_generation_EXIOBASE!D33</f>
        <v>0</v>
      </c>
      <c r="E33" s="42">
        <f>stanford_generation_EXIOBASE!E33</f>
        <v>1932.7223816466926</v>
      </c>
      <c r="F33" s="42">
        <f>stanford_generation_EXIOBASE!F33</f>
        <v>4831.8059541167313</v>
      </c>
      <c r="G33" s="42">
        <f>stanford_generation_EXIOBASE!G33</f>
        <v>7730.8895265867704</v>
      </c>
      <c r="H33" s="42">
        <f>stanford_generation_EXIOBASE!H33</f>
        <v>8455.6604197042798</v>
      </c>
      <c r="I33" s="42">
        <f>stanford_generation_EXIOBASE!I33</f>
        <v>9180.4313128217891</v>
      </c>
      <c r="J33" s="42">
        <f>stanford_generation_EXIOBASE!J33</f>
        <v>9422.0216105276268</v>
      </c>
      <c r="K33" s="42">
        <f>stanford_generation_EXIOBASE!K33</f>
        <v>9663.6119082334626</v>
      </c>
      <c r="L33" s="42">
        <f>xdet2015_el!A33</f>
        <v>0</v>
      </c>
      <c r="M33" s="44">
        <f t="shared" ref="M33:S33" si="15">IFERROR($L293*E33/$D293,0)</f>
        <v>134.68708472101113</v>
      </c>
      <c r="N33" s="44">
        <f t="shared" si="15"/>
        <v>336.71771180252779</v>
      </c>
      <c r="O33" s="44">
        <f t="shared" si="15"/>
        <v>538.74833888404453</v>
      </c>
      <c r="P33" s="44">
        <f t="shared" si="15"/>
        <v>589.25599565442371</v>
      </c>
      <c r="Q33" s="44">
        <f t="shared" si="15"/>
        <v>639.76365242480279</v>
      </c>
      <c r="R33" s="44">
        <f t="shared" si="15"/>
        <v>656.59953801492929</v>
      </c>
      <c r="S33" s="44">
        <f t="shared" si="15"/>
        <v>673.43542360505558</v>
      </c>
      <c r="T33" s="42">
        <f>stanford_capacity_EXIOBASE!D33</f>
        <v>0</v>
      </c>
      <c r="U33" s="42">
        <f>stanford_capacity_EXIOBASE!E33</f>
        <v>1223.3963939113771</v>
      </c>
      <c r="V33" s="42">
        <f>stanford_capacity_EXIOBASE!F33</f>
        <v>3058.4909847784425</v>
      </c>
      <c r="W33" s="42">
        <f>stanford_capacity_EXIOBASE!G33</f>
        <v>4893.5855756455085</v>
      </c>
      <c r="X33" s="42">
        <f>stanford_capacity_EXIOBASE!H33</f>
        <v>5352.3592233622749</v>
      </c>
      <c r="Y33" s="42">
        <f>stanford_capacity_EXIOBASE!I33</f>
        <v>5811.1328710790403</v>
      </c>
      <c r="Z33" s="42">
        <f>stanford_capacity_EXIOBASE!J33</f>
        <v>5964.0574203179622</v>
      </c>
      <c r="AA33" s="42">
        <f>stanford_capacity_EXIOBASE!K33</f>
        <v>6116.9819695568849</v>
      </c>
      <c r="AB33" s="42">
        <f>capacity!T33+T33/gfcf_lifespan!C$7</f>
        <v>0</v>
      </c>
      <c r="AC33" s="42">
        <f>MAX((U33-T33),0)/5+U33/gfcf_lifespan!D$7</f>
        <v>293.6151345387305</v>
      </c>
      <c r="AD33" s="42">
        <f>MAX((V33-U33),0)/5+V33/gfcf_lifespan!E$7</f>
        <v>478.2367721653564</v>
      </c>
      <c r="AE33" s="42">
        <f>MAX((W33-V33),0)/5+W33/gfcf_lifespan!F$7</f>
        <v>530.13843736159686</v>
      </c>
      <c r="AF33" s="42">
        <f>MAX((X33-W33),0)/5+X33/gfcf_lifespan!G$7</f>
        <v>270.1667036554291</v>
      </c>
      <c r="AG33" s="42">
        <f>MAX((Y33-X33),0)/5+Y33/gfcf_lifespan!H$7</f>
        <v>285.45915857932113</v>
      </c>
      <c r="AH33" s="42">
        <f>MAX((Z33-Y33),0)/5+Z33/gfcf_lifespan!I$7</f>
        <v>229.38682385838311</v>
      </c>
      <c r="AI33" s="42">
        <f>MAX((AA33-Z33),0)/5+AA33/gfcf_lifespan!J$7</f>
        <v>234.48430883301407</v>
      </c>
    </row>
    <row r="34" spans="1:35" ht="15" customHeight="1" x14ac:dyDescent="0.25">
      <c r="A34" s="9" t="s">
        <v>23</v>
      </c>
      <c r="B34" s="9" t="s">
        <v>37</v>
      </c>
      <c r="C34" s="9" t="s">
        <v>38</v>
      </c>
      <c r="D34" s="42">
        <f>stanford_generation_EXIOBASE!D34</f>
        <v>440.30054738376498</v>
      </c>
      <c r="E34" s="42">
        <f>stanford_generation_EXIOBASE!E34</f>
        <v>352.24043790701199</v>
      </c>
      <c r="F34" s="42">
        <f>stanford_generation_EXIOBASE!F34</f>
        <v>220.15027369188249</v>
      </c>
      <c r="G34" s="42">
        <f>stanford_generation_EXIOBASE!G34</f>
        <v>88.060109476752984</v>
      </c>
      <c r="H34" s="42">
        <f>stanford_generation_EXIOBASE!H34</f>
        <v>55.037568422970622</v>
      </c>
      <c r="I34" s="42">
        <f>stanford_generation_EXIOBASE!I34</f>
        <v>22.01502736918826</v>
      </c>
      <c r="J34" s="42">
        <f>stanford_generation_EXIOBASE!J34</f>
        <v>11.00751368459413</v>
      </c>
      <c r="K34" s="42">
        <f>stanford_generation_EXIOBASE!K34</f>
        <v>0</v>
      </c>
      <c r="L34" s="42">
        <f>xdet2015_el!A34</f>
        <v>1.46544722877748</v>
      </c>
      <c r="M34" s="42">
        <f t="shared" si="1"/>
        <v>1.172357783021984</v>
      </c>
      <c r="N34" s="42">
        <f t="shared" si="9"/>
        <v>0.73272361438874012</v>
      </c>
      <c r="O34" s="42">
        <f t="shared" si="10"/>
        <v>0.293089445755496</v>
      </c>
      <c r="P34" s="42">
        <f t="shared" si="11"/>
        <v>0.18318090359718503</v>
      </c>
      <c r="Q34" s="42">
        <f t="shared" si="12"/>
        <v>7.3272361438874042E-2</v>
      </c>
      <c r="R34" s="42">
        <f t="shared" si="13"/>
        <v>3.6636180719437021E-2</v>
      </c>
      <c r="S34" s="42">
        <f t="shared" si="14"/>
        <v>0</v>
      </c>
      <c r="T34" s="42">
        <f>stanford_capacity_EXIOBASE!D34</f>
        <v>13.109999999999998</v>
      </c>
      <c r="U34" s="42">
        <f>stanford_capacity_EXIOBASE!E34</f>
        <v>10.487999999999998</v>
      </c>
      <c r="V34" s="42">
        <f>stanford_capacity_EXIOBASE!F34</f>
        <v>6.5549999999999988</v>
      </c>
      <c r="W34" s="42">
        <f>stanford_capacity_EXIOBASE!G34</f>
        <v>2.6219999999999981</v>
      </c>
      <c r="X34" s="42">
        <f>stanford_capacity_EXIOBASE!H34</f>
        <v>1.638749999999999</v>
      </c>
      <c r="Y34" s="42">
        <f>stanford_capacity_EXIOBASE!I34</f>
        <v>0.65549999999999997</v>
      </c>
      <c r="Z34" s="42">
        <f>stanford_capacity_EXIOBASE!J34</f>
        <v>0.32774999999999999</v>
      </c>
      <c r="AA34" s="42">
        <f>stanford_capacity_EXIOBASE!K34</f>
        <v>0</v>
      </c>
      <c r="AB34" s="42">
        <f>capacity!T34+T34/gfcf_lifespan!C$8</f>
        <v>0.3745714285714285</v>
      </c>
      <c r="AC34" s="42">
        <f>MAX((U34-T34),0)/5+U34/gfcf_lifespan!D$8</f>
        <v>0.29965714285714279</v>
      </c>
      <c r="AD34" s="42">
        <f>MAX((V34-U34),0)/5+V34/gfcf_lifespan!E$8</f>
        <v>0.18728571428571425</v>
      </c>
      <c r="AE34" s="42">
        <f>MAX((W34-V34),0)/5+W34/gfcf_lifespan!F$8</f>
        <v>7.4914285714285656E-2</v>
      </c>
      <c r="AF34" s="42">
        <f>MAX((X34-W34),0)/5+X34/gfcf_lifespan!G$8</f>
        <v>4.6821428571428542E-2</v>
      </c>
      <c r="AG34" s="42">
        <f>MAX((Y34-X34),0)/5+Y34/gfcf_lifespan!H$8</f>
        <v>1.8728571428571428E-2</v>
      </c>
      <c r="AH34" s="42">
        <f>MAX((Z34-Y34),0)/5+Z34/gfcf_lifespan!I$8</f>
        <v>9.3642857142857139E-3</v>
      </c>
      <c r="AI34" s="42">
        <f>MAX((AA34-Z34),0)/5+AA34/gfcf_lifespan!J$8</f>
        <v>0</v>
      </c>
    </row>
    <row r="35" spans="1:35" ht="15" customHeight="1" x14ac:dyDescent="0.25">
      <c r="A35" s="9" t="s">
        <v>23</v>
      </c>
      <c r="B35" s="9" t="s">
        <v>39</v>
      </c>
      <c r="C35" s="9" t="s">
        <v>40</v>
      </c>
      <c r="D35" s="42">
        <f>stanford_generation_EXIOBASE!D35</f>
        <v>54.465952419250122</v>
      </c>
      <c r="E35" s="42">
        <f>stanford_generation_EXIOBASE!E35</f>
        <v>43.572761935400095</v>
      </c>
      <c r="F35" s="42">
        <f>stanford_generation_EXIOBASE!F35</f>
        <v>27.232976209625061</v>
      </c>
      <c r="G35" s="42">
        <f>stanford_generation_EXIOBASE!G35</f>
        <v>10.89319048385002</v>
      </c>
      <c r="H35" s="42">
        <f>stanford_generation_EXIOBASE!H35</f>
        <v>6.8082440524062626</v>
      </c>
      <c r="I35" s="42">
        <f>stanford_generation_EXIOBASE!I35</f>
        <v>2.7232976209625051</v>
      </c>
      <c r="J35" s="42">
        <f>stanford_generation_EXIOBASE!J35</f>
        <v>1.3616488104812525</v>
      </c>
      <c r="K35" s="42">
        <f>stanford_generation_EXIOBASE!K35</f>
        <v>0</v>
      </c>
      <c r="L35" s="42">
        <f>xdet2015_el!A35</f>
        <v>0.538327157970518</v>
      </c>
      <c r="M35" s="42">
        <f t="shared" si="1"/>
        <v>0.43066172637641442</v>
      </c>
      <c r="N35" s="42">
        <f t="shared" si="9"/>
        <v>0.269163578985259</v>
      </c>
      <c r="O35" s="42">
        <f t="shared" si="10"/>
        <v>0.10766543159410355</v>
      </c>
      <c r="P35" s="42">
        <f t="shared" si="11"/>
        <v>6.7290894746314722E-2</v>
      </c>
      <c r="Q35" s="42">
        <f t="shared" si="12"/>
        <v>2.6916357898525888E-2</v>
      </c>
      <c r="R35" s="42">
        <f t="shared" si="13"/>
        <v>1.3458178949262944E-2</v>
      </c>
      <c r="S35" s="42">
        <f t="shared" si="14"/>
        <v>0</v>
      </c>
      <c r="T35" s="42">
        <f>stanford_capacity_EXIOBASE!D35</f>
        <v>15.30231</v>
      </c>
      <c r="U35" s="42">
        <f>stanford_capacity_EXIOBASE!E35</f>
        <v>12.241848000000001</v>
      </c>
      <c r="V35" s="42">
        <f>stanford_capacity_EXIOBASE!F35</f>
        <v>7.6511550000000002</v>
      </c>
      <c r="W35" s="42">
        <f>stanford_capacity_EXIOBASE!G35</f>
        <v>3.0604619999999993</v>
      </c>
      <c r="X35" s="42">
        <f>stanford_capacity_EXIOBASE!H35</f>
        <v>1.9127887499999998</v>
      </c>
      <c r="Y35" s="42">
        <f>stanford_capacity_EXIOBASE!I35</f>
        <v>0.76511550000000028</v>
      </c>
      <c r="Z35" s="42">
        <f>stanford_capacity_EXIOBASE!J35</f>
        <v>0.38255775000000014</v>
      </c>
      <c r="AA35" s="42">
        <f>stanford_capacity_EXIOBASE!K35</f>
        <v>0</v>
      </c>
      <c r="AB35" s="42">
        <f>capacity!T35+T35/gfcf_lifespan!C$9</f>
        <v>14.6120924</v>
      </c>
      <c r="AC35" s="42">
        <f>MAX((U35-T35),0)/5+U35/gfcf_lifespan!D$9</f>
        <v>0.48967392000000004</v>
      </c>
      <c r="AD35" s="42">
        <f>MAX((V35-U35),0)/5+V35/gfcf_lifespan!E$9</f>
        <v>0.30604619999999999</v>
      </c>
      <c r="AE35" s="42">
        <f>MAX((W35-V35),0)/5+W35/gfcf_lifespan!F$9</f>
        <v>0.12241847999999997</v>
      </c>
      <c r="AF35" s="42">
        <f>MAX((X35-W35),0)/5+X35/gfcf_lifespan!G$9</f>
        <v>7.6511549999999998E-2</v>
      </c>
      <c r="AG35" s="42">
        <f>MAX((Y35-X35),0)/5+Y35/gfcf_lifespan!H$9</f>
        <v>3.0604620000000013E-2</v>
      </c>
      <c r="AH35" s="42">
        <f>MAX((Z35-Y35),0)/5+Z35/gfcf_lifespan!I$9</f>
        <v>1.5302310000000006E-2</v>
      </c>
      <c r="AI35" s="42">
        <f>MAX((AA35-Z35),0)/5+AA35/gfcf_lifespan!J$9</f>
        <v>0</v>
      </c>
    </row>
    <row r="36" spans="1:35" ht="15" customHeight="1" x14ac:dyDescent="0.25">
      <c r="A36" s="9" t="s">
        <v>23</v>
      </c>
      <c r="B36" s="9" t="s">
        <v>80</v>
      </c>
      <c r="C36" s="9" t="s">
        <v>85</v>
      </c>
      <c r="D36" s="42">
        <f>stanford_generation_EXIOBASE!D36</f>
        <v>1027.8345960642741</v>
      </c>
      <c r="E36" s="42">
        <f>stanford_generation_EXIOBASE!E36</f>
        <v>2754.9900584981106</v>
      </c>
      <c r="F36" s="42">
        <f>stanford_generation_EXIOBASE!F36</f>
        <v>5345.723252148864</v>
      </c>
      <c r="G36" s="42">
        <f>stanford_generation_EXIOBASE!G36</f>
        <v>7936.4564457996185</v>
      </c>
      <c r="H36" s="42">
        <f>stanford_generation_EXIOBASE!H36</f>
        <v>8584.1397442123071</v>
      </c>
      <c r="I36" s="42">
        <f>stanford_generation_EXIOBASE!I36</f>
        <v>9231.8230426249957</v>
      </c>
      <c r="J36" s="42">
        <f>stanford_generation_EXIOBASE!J36</f>
        <v>9447.7174754292246</v>
      </c>
      <c r="K36" s="42">
        <f>stanford_generation_EXIOBASE!K36</f>
        <v>9663.6119082334553</v>
      </c>
      <c r="L36" s="42">
        <f>xdet2015_el!A36</f>
        <v>1.9736976263266099</v>
      </c>
      <c r="M36" s="42">
        <f t="shared" si="1"/>
        <v>5.2902649510263249</v>
      </c>
      <c r="N36" s="42">
        <f t="shared" si="9"/>
        <v>10.265115938075894</v>
      </c>
      <c r="O36" s="42">
        <f t="shared" si="10"/>
        <v>15.239966925125465</v>
      </c>
      <c r="P36" s="42">
        <f t="shared" si="11"/>
        <v>16.483679671887856</v>
      </c>
      <c r="Q36" s="42">
        <f t="shared" si="12"/>
        <v>17.727392418650251</v>
      </c>
      <c r="R36" s="42">
        <f t="shared" si="13"/>
        <v>18.141963334237712</v>
      </c>
      <c r="S36" s="42">
        <f t="shared" si="14"/>
        <v>18.55653424982518</v>
      </c>
      <c r="T36" s="42">
        <f>stanford_capacity_EXIOBASE!D36</f>
        <v>915.39659999999992</v>
      </c>
      <c r="U36" s="42">
        <f>stanford_capacity_EXIOBASE!E36</f>
        <v>1584.096785246702</v>
      </c>
      <c r="V36" s="42">
        <f>stanford_capacity_EXIOBASE!F36</f>
        <v>2587.1470631167554</v>
      </c>
      <c r="W36" s="42">
        <f>stanford_capacity_EXIOBASE!G36</f>
        <v>3590.1973409868087</v>
      </c>
      <c r="X36" s="42">
        <f>stanford_capacity_EXIOBASE!H36</f>
        <v>3840.9599104543222</v>
      </c>
      <c r="Y36" s="42">
        <f>stanford_capacity_EXIOBASE!I36</f>
        <v>4091.7224799218352</v>
      </c>
      <c r="Z36" s="42">
        <f>stanford_capacity_EXIOBASE!J36</f>
        <v>4175.3100030776732</v>
      </c>
      <c r="AA36" s="42">
        <f>stanford_capacity_EXIOBASE!K36</f>
        <v>4258.8975262335107</v>
      </c>
      <c r="AB36" s="42">
        <f>capacity!T36+T36/gfcf_lifespan!C$10</f>
        <v>39.225864000000009</v>
      </c>
      <c r="AC36" s="42">
        <f>MAX((U36-T36),0)/5+U36/gfcf_lifespan!D$10</f>
        <v>197.10390845920847</v>
      </c>
      <c r="AD36" s="42">
        <f>MAX((V36-U36),0)/5+V36/gfcf_lifespan!E$10</f>
        <v>304.0959380986809</v>
      </c>
      <c r="AE36" s="42">
        <f>MAX((W36-V36),0)/5+W36/gfcf_lifespan!F$10</f>
        <v>344.21794921348305</v>
      </c>
      <c r="AF36" s="42">
        <f>MAX((X36-W36),0)/5+X36/gfcf_lifespan!G$10</f>
        <v>203.79091031167556</v>
      </c>
      <c r="AG36" s="42">
        <f>MAX((Y36-X36),0)/5+Y36/gfcf_lifespan!H$10</f>
        <v>213.82141309037601</v>
      </c>
      <c r="AH36" s="42">
        <f>MAX((Z36-Y36),0)/5+Z36/gfcf_lifespan!I$10</f>
        <v>183.72990475427451</v>
      </c>
      <c r="AI36" s="42">
        <f>MAX((AA36-Z36),0)/5+AA36/gfcf_lifespan!J$10</f>
        <v>187.07340568050793</v>
      </c>
    </row>
    <row r="37" spans="1:35" ht="15" customHeight="1" x14ac:dyDescent="0.25">
      <c r="A37" s="9" t="s">
        <v>23</v>
      </c>
      <c r="B37" s="9" t="s">
        <v>81</v>
      </c>
      <c r="C37" s="9" t="s">
        <v>86</v>
      </c>
      <c r="D37" s="42">
        <f>stanford_generation_EXIOBASE!D37</f>
        <v>100.7898149157855</v>
      </c>
      <c r="E37" s="42">
        <f>stanford_generation_EXIOBASE!E37</f>
        <v>4830.0580654089872</v>
      </c>
      <c r="F37" s="42">
        <f>stanford_generation_EXIOBASE!F37</f>
        <v>11923.960441148791</v>
      </c>
      <c r="G37" s="42">
        <f>stanford_generation_EXIOBASE!G37</f>
        <v>19017.862816888592</v>
      </c>
      <c r="H37" s="42">
        <f>stanford_generation_EXIOBASE!H37</f>
        <v>20791.33841082354</v>
      </c>
      <c r="I37" s="42">
        <f>stanford_generation_EXIOBASE!I37</f>
        <v>22564.814004758493</v>
      </c>
      <c r="J37" s="42">
        <f>stanford_generation_EXIOBASE!J37</f>
        <v>23155.972536070141</v>
      </c>
      <c r="K37" s="42">
        <f>stanford_generation_EXIOBASE!K37</f>
        <v>23747.131067381793</v>
      </c>
      <c r="L37" s="42">
        <f>xdet2015_el!A37</f>
        <v>0.19354146982297599</v>
      </c>
      <c r="M37" s="42">
        <f t="shared" si="1"/>
        <v>9.2749107446090395</v>
      </c>
      <c r="N37" s="42">
        <f t="shared" si="9"/>
        <v>22.896964656788136</v>
      </c>
      <c r="O37" s="42">
        <f t="shared" si="10"/>
        <v>36.519018568967226</v>
      </c>
      <c r="P37" s="42">
        <f t="shared" si="11"/>
        <v>39.924532047011994</v>
      </c>
      <c r="Q37" s="42">
        <f t="shared" si="12"/>
        <v>43.330045525056775</v>
      </c>
      <c r="R37" s="42">
        <f t="shared" si="13"/>
        <v>44.465216684405021</v>
      </c>
      <c r="S37" s="42">
        <f t="shared" si="14"/>
        <v>45.600387843753289</v>
      </c>
      <c r="T37" s="42">
        <f>stanford_capacity_EXIOBASE!D37</f>
        <v>136.7834</v>
      </c>
      <c r="U37" s="42">
        <f>stanford_capacity_EXIOBASE!E37</f>
        <v>2512.1206077400525</v>
      </c>
      <c r="V37" s="42">
        <f>stanford_capacity_EXIOBASE!F37</f>
        <v>6075.126419350132</v>
      </c>
      <c r="W37" s="42">
        <f>stanford_capacity_EXIOBASE!G37</f>
        <v>9638.132230960211</v>
      </c>
      <c r="X37" s="42">
        <f>stanford_capacity_EXIOBASE!H37</f>
        <v>10528.88368386273</v>
      </c>
      <c r="Y37" s="42">
        <f>stanford_capacity_EXIOBASE!I37</f>
        <v>11419.63513676525</v>
      </c>
      <c r="Z37" s="42">
        <f>stanford_capacity_EXIOBASE!J37</f>
        <v>11716.552287732757</v>
      </c>
      <c r="AA37" s="42">
        <f>stanford_capacity_EXIOBASE!K37</f>
        <v>12013.469438700264</v>
      </c>
      <c r="AB37" s="42">
        <f>capacity!T37+T37/gfcf_lifespan!C$11</f>
        <v>5.8613360000000148</v>
      </c>
      <c r="AC37" s="42">
        <f>MAX((U37-T37),0)/5+U37/gfcf_lifespan!D$11</f>
        <v>575.55226585761261</v>
      </c>
      <c r="AD37" s="42">
        <f>MAX((V37-U37),0)/5+V37/gfcf_lifespan!E$11</f>
        <v>955.60621909602116</v>
      </c>
      <c r="AE37" s="42">
        <f>MAX((W37-V37),0)/5+W37/gfcf_lifespan!F$11</f>
        <v>1098.1264515604244</v>
      </c>
      <c r="AF37" s="42">
        <f>MAX((X37-W37),0)/5+X37/gfcf_lifespan!G$11</f>
        <v>599.30563793501301</v>
      </c>
      <c r="AG37" s="42">
        <f>MAX((Y37-X37),0)/5+Y37/gfcf_lifespan!H$11</f>
        <v>634.93569605111384</v>
      </c>
      <c r="AH37" s="42">
        <f>MAX((Z37-Y37),0)/5+Z37/gfcf_lifespan!I$11</f>
        <v>528.0455217028117</v>
      </c>
      <c r="AI37" s="42">
        <f>MAX((AA37-Z37),0)/5+AA37/gfcf_lifespan!J$11</f>
        <v>539.92220774151201</v>
      </c>
    </row>
    <row r="38" spans="1:35" ht="15" customHeight="1" x14ac:dyDescent="0.25">
      <c r="A38" s="9" t="s">
        <v>23</v>
      </c>
      <c r="B38" s="9" t="s">
        <v>41</v>
      </c>
      <c r="C38" s="9" t="s">
        <v>42</v>
      </c>
      <c r="D38" s="42">
        <f>stanford_generation_EXIOBASE!D38</f>
        <v>0</v>
      </c>
      <c r="E38" s="42">
        <f>stanford_generation_EXIOBASE!E38</f>
        <v>0</v>
      </c>
      <c r="F38" s="42">
        <f>stanford_generation_EXIOBASE!F38</f>
        <v>0</v>
      </c>
      <c r="G38" s="42">
        <f>stanford_generation_EXIOBASE!G38</f>
        <v>0</v>
      </c>
      <c r="H38" s="42">
        <f>stanford_generation_EXIOBASE!H38</f>
        <v>0</v>
      </c>
      <c r="I38" s="42">
        <f>stanford_generation_EXIOBASE!I38</f>
        <v>0</v>
      </c>
      <c r="J38" s="42">
        <f>stanford_generation_EXIOBASE!J38</f>
        <v>0</v>
      </c>
      <c r="K38" s="42">
        <f>stanford_generation_EXIOBASE!K38</f>
        <v>0</v>
      </c>
      <c r="L38" s="42">
        <f>xdet2015_el!A38</f>
        <v>0</v>
      </c>
      <c r="M38" s="42">
        <f t="shared" si="1"/>
        <v>0</v>
      </c>
      <c r="N38" s="42">
        <f t="shared" si="9"/>
        <v>0</v>
      </c>
      <c r="O38" s="42">
        <f t="shared" si="10"/>
        <v>0</v>
      </c>
      <c r="P38" s="42">
        <f t="shared" si="11"/>
        <v>0</v>
      </c>
      <c r="Q38" s="42">
        <f t="shared" si="12"/>
        <v>0</v>
      </c>
      <c r="R38" s="42">
        <f t="shared" si="13"/>
        <v>0</v>
      </c>
      <c r="S38" s="42">
        <f t="shared" si="14"/>
        <v>0</v>
      </c>
      <c r="T38" s="42">
        <f>stanford_capacity_EXIOBASE!D38</f>
        <v>0</v>
      </c>
      <c r="U38" s="42">
        <f>stanford_capacity_EXIOBASE!E38</f>
        <v>0</v>
      </c>
      <c r="V38" s="42">
        <f>stanford_capacity_EXIOBASE!F38</f>
        <v>0</v>
      </c>
      <c r="W38" s="42">
        <f>stanford_capacity_EXIOBASE!G38</f>
        <v>0</v>
      </c>
      <c r="X38" s="42">
        <f>stanford_capacity_EXIOBASE!H38</f>
        <v>0</v>
      </c>
      <c r="Y38" s="42">
        <f>stanford_capacity_EXIOBASE!I38</f>
        <v>0</v>
      </c>
      <c r="Z38" s="42">
        <f>stanford_capacity_EXIOBASE!J38</f>
        <v>0</v>
      </c>
      <c r="AA38" s="42">
        <f>stanford_capacity_EXIOBASE!K38</f>
        <v>0</v>
      </c>
      <c r="AB38" s="42">
        <f>capacity!T38+T38/gfcf_lifespan!C$12</f>
        <v>0</v>
      </c>
      <c r="AC38" s="42">
        <f>MAX((U38-T38),0)/5+U38/gfcf_lifespan!D$12</f>
        <v>0</v>
      </c>
      <c r="AD38" s="42">
        <f>MAX((V38-U38),0)/5+V38/gfcf_lifespan!E$12</f>
        <v>0</v>
      </c>
      <c r="AE38" s="42">
        <f>MAX((W38-V38),0)/5+W38/gfcf_lifespan!F$12</f>
        <v>0</v>
      </c>
      <c r="AF38" s="42">
        <f>MAX((X38-W38),0)/5+X38/gfcf_lifespan!G$12</f>
        <v>0</v>
      </c>
      <c r="AG38" s="42">
        <f>MAX((Y38-X38),0)/5+Y38/gfcf_lifespan!H$12</f>
        <v>0</v>
      </c>
      <c r="AH38" s="42">
        <f>MAX((Z38-Y38),0)/5+Z38/gfcf_lifespan!I$12</f>
        <v>0</v>
      </c>
      <c r="AI38" s="42">
        <f>MAX((AA38-Z38),0)/5+AA38/gfcf_lifespan!J$12</f>
        <v>0</v>
      </c>
    </row>
    <row r="39" spans="1:35" ht="15" customHeight="1" x14ac:dyDescent="0.25">
      <c r="A39" s="9" t="s">
        <v>23</v>
      </c>
      <c r="B39" s="9" t="s">
        <v>43</v>
      </c>
      <c r="C39" s="9" t="s">
        <v>44</v>
      </c>
      <c r="D39" s="42">
        <f>stanford_generation_EXIOBASE!D39</f>
        <v>0</v>
      </c>
      <c r="E39" s="42">
        <f>stanford_generation_EXIOBASE!E39</f>
        <v>4.0411876946262275</v>
      </c>
      <c r="F39" s="42">
        <f>stanford_generation_EXIOBASE!F39</f>
        <v>10.102969236565569</v>
      </c>
      <c r="G39" s="42">
        <f>stanford_generation_EXIOBASE!G39</f>
        <v>16.16475077850491</v>
      </c>
      <c r="H39" s="42">
        <f>stanford_generation_EXIOBASE!H39</f>
        <v>17.680196163989745</v>
      </c>
      <c r="I39" s="42">
        <f>stanford_generation_EXIOBASE!I39</f>
        <v>19.19564154947458</v>
      </c>
      <c r="J39" s="42">
        <f>stanford_generation_EXIOBASE!J39</f>
        <v>19.700790011302857</v>
      </c>
      <c r="K39" s="42">
        <f>stanford_generation_EXIOBASE!K39</f>
        <v>20.205938473131138</v>
      </c>
      <c r="L39" s="42">
        <f>xdet2015_el!A39</f>
        <v>0</v>
      </c>
      <c r="M39" s="44">
        <f t="shared" ref="M39:S39" si="16">IFERROR($L143*E39/$D143,0)</f>
        <v>1.0775479425183063</v>
      </c>
      <c r="N39" s="44">
        <f t="shared" si="16"/>
        <v>2.6938698562957657</v>
      </c>
      <c r="O39" s="44">
        <f t="shared" si="16"/>
        <v>4.3101917700732253</v>
      </c>
      <c r="P39" s="44">
        <f t="shared" si="16"/>
        <v>4.7142722485175899</v>
      </c>
      <c r="Q39" s="44">
        <f t="shared" si="16"/>
        <v>5.1183527269619553</v>
      </c>
      <c r="R39" s="44">
        <f t="shared" si="16"/>
        <v>5.2530462197767429</v>
      </c>
      <c r="S39" s="44">
        <f t="shared" si="16"/>
        <v>5.3877397125915314</v>
      </c>
      <c r="T39" s="42">
        <f>stanford_capacity_EXIOBASE!D39</f>
        <v>0</v>
      </c>
      <c r="U39" s="42">
        <f>stanford_capacity_EXIOBASE!E39</f>
        <v>2.0318054269072889</v>
      </c>
      <c r="V39" s="42">
        <f>stanford_capacity_EXIOBASE!F39</f>
        <v>5.0795135672682221</v>
      </c>
      <c r="W39" s="42">
        <f>stanford_capacity_EXIOBASE!G39</f>
        <v>8.1272217076291557</v>
      </c>
      <c r="X39" s="42">
        <f>stanford_capacity_EXIOBASE!H39</f>
        <v>8.8891487427193887</v>
      </c>
      <c r="Y39" s="42">
        <f>stanford_capacity_EXIOBASE!I39</f>
        <v>9.6510757778096217</v>
      </c>
      <c r="Z39" s="42">
        <f>stanford_capacity_EXIOBASE!J39</f>
        <v>9.9050514561730338</v>
      </c>
      <c r="AA39" s="42">
        <f>stanford_capacity_EXIOBASE!K39</f>
        <v>10.159027134536444</v>
      </c>
      <c r="AB39" s="42">
        <f>capacity!T39+T39/gfcf_lifespan!C$13</f>
        <v>0</v>
      </c>
      <c r="AC39" s="42">
        <f>MAX((U39-T39),0)/5+U39/gfcf_lifespan!D$13</f>
        <v>0.50795135672682223</v>
      </c>
      <c r="AD39" s="42">
        <f>MAX((V39-U39),0)/5+V39/gfcf_lifespan!E$13</f>
        <v>0.86351730643559765</v>
      </c>
      <c r="AE39" s="42">
        <f>MAX((W39-V39),0)/5+W39/gfcf_lifespan!F$13</f>
        <v>1.0159027134536445</v>
      </c>
      <c r="AF39" s="42">
        <f>MAX((X39-W39),0)/5+X39/gfcf_lifespan!G$13</f>
        <v>0.59684284415401601</v>
      </c>
      <c r="AG39" s="42">
        <f>MAX((Y39-X39),0)/5+Y39/gfcf_lifespan!H$13</f>
        <v>0.63493919590852765</v>
      </c>
      <c r="AH39" s="42">
        <f>MAX((Z39-Y39),0)/5+Z39/gfcf_lifespan!I$13</f>
        <v>0.5460477084813341</v>
      </c>
      <c r="AI39" s="42">
        <f>MAX((AA39-Z39),0)/5+AA39/gfcf_lifespan!J$13</f>
        <v>0.55874649239950436</v>
      </c>
    </row>
    <row r="40" spans="1:35" ht="15" customHeight="1" x14ac:dyDescent="0.25">
      <c r="A40" s="9" t="s">
        <v>23</v>
      </c>
      <c r="B40" s="9" t="s">
        <v>45</v>
      </c>
      <c r="C40" s="9" t="s">
        <v>46</v>
      </c>
      <c r="D40" s="42">
        <f>stanford_generation_EXIOBASE!D40</f>
        <v>0</v>
      </c>
      <c r="E40" s="42">
        <f>stanford_generation_EXIOBASE!E40</f>
        <v>0</v>
      </c>
      <c r="F40" s="42">
        <f>stanford_generation_EXIOBASE!F40</f>
        <v>0</v>
      </c>
      <c r="G40" s="42">
        <f>stanford_generation_EXIOBASE!G40</f>
        <v>0</v>
      </c>
      <c r="H40" s="42">
        <f>stanford_generation_EXIOBASE!H40</f>
        <v>0</v>
      </c>
      <c r="I40" s="42">
        <f>stanford_generation_EXIOBASE!I40</f>
        <v>0</v>
      </c>
      <c r="J40" s="42">
        <f>stanford_generation_EXIOBASE!J40</f>
        <v>0</v>
      </c>
      <c r="K40" s="42">
        <f>stanford_generation_EXIOBASE!K40</f>
        <v>0</v>
      </c>
      <c r="L40" s="42">
        <f>xdet2015_el!A40</f>
        <v>0</v>
      </c>
      <c r="M40" s="42">
        <f t="shared" si="1"/>
        <v>0</v>
      </c>
      <c r="N40" s="42">
        <f t="shared" si="9"/>
        <v>0</v>
      </c>
      <c r="O40" s="42">
        <f t="shared" si="10"/>
        <v>0</v>
      </c>
      <c r="P40" s="42">
        <f t="shared" si="11"/>
        <v>0</v>
      </c>
      <c r="Q40" s="42">
        <f t="shared" si="12"/>
        <v>0</v>
      </c>
      <c r="R40" s="42">
        <f t="shared" si="13"/>
        <v>0</v>
      </c>
      <c r="S40" s="42">
        <f t="shared" si="14"/>
        <v>0</v>
      </c>
      <c r="T40" s="42">
        <f>stanford_capacity_EXIOBASE!D40</f>
        <v>0</v>
      </c>
      <c r="U40" s="42">
        <f>stanford_capacity_EXIOBASE!E40</f>
        <v>0</v>
      </c>
      <c r="V40" s="42">
        <f>stanford_capacity_EXIOBASE!F40</f>
        <v>0</v>
      </c>
      <c r="W40" s="42">
        <f>stanford_capacity_EXIOBASE!G40</f>
        <v>0</v>
      </c>
      <c r="X40" s="42">
        <f>stanford_capacity_EXIOBASE!H40</f>
        <v>0</v>
      </c>
      <c r="Y40" s="42">
        <f>stanford_capacity_EXIOBASE!I40</f>
        <v>0</v>
      </c>
      <c r="Z40" s="42">
        <f>stanford_capacity_EXIOBASE!J40</f>
        <v>0</v>
      </c>
      <c r="AA40" s="42">
        <f>stanford_capacity_EXIOBASE!K40</f>
        <v>0</v>
      </c>
      <c r="AB40" s="42">
        <f>capacity!T40+T40/gfcf_lifespan!C$14</f>
        <v>0</v>
      </c>
      <c r="AC40" s="42">
        <f>MAX((U40-T40),0)/5+U40/gfcf_lifespan!D$14</f>
        <v>0</v>
      </c>
      <c r="AD40" s="42">
        <f>MAX((V40-U40),0)/5+V40/gfcf_lifespan!E$14</f>
        <v>0</v>
      </c>
      <c r="AE40" s="42">
        <f>MAX((W40-V40),0)/5+W40/gfcf_lifespan!F$14</f>
        <v>0</v>
      </c>
      <c r="AF40" s="42">
        <f>MAX((X40-W40),0)/5+X40/gfcf_lifespan!G$14</f>
        <v>0</v>
      </c>
      <c r="AG40" s="42">
        <f>MAX((Y40-X40),0)/5+Y40/gfcf_lifespan!H$14</f>
        <v>0</v>
      </c>
      <c r="AH40" s="42">
        <f>MAX((Z40-Y40),0)/5+Z40/gfcf_lifespan!I$14</f>
        <v>0</v>
      </c>
      <c r="AI40" s="42">
        <f>MAX((AA40-Z40),0)/5+AA40/gfcf_lifespan!J$14</f>
        <v>0</v>
      </c>
    </row>
    <row r="41" spans="1:35" ht="15" customHeight="1" x14ac:dyDescent="0.25">
      <c r="A41" s="9" t="s">
        <v>22</v>
      </c>
      <c r="B41" s="9" t="s">
        <v>29</v>
      </c>
      <c r="C41" s="9" t="s">
        <v>30</v>
      </c>
      <c r="D41" s="42">
        <f>stanford_generation_EXIOBASE!D41</f>
        <v>0</v>
      </c>
      <c r="E41" s="42">
        <f>stanford_generation_EXIOBASE!E41</f>
        <v>0</v>
      </c>
      <c r="F41" s="42">
        <f>stanford_generation_EXIOBASE!F41</f>
        <v>0</v>
      </c>
      <c r="G41" s="42">
        <f>stanford_generation_EXIOBASE!G41</f>
        <v>0</v>
      </c>
      <c r="H41" s="42">
        <f>stanford_generation_EXIOBASE!H41</f>
        <v>0</v>
      </c>
      <c r="I41" s="42">
        <f>stanford_generation_EXIOBASE!I41</f>
        <v>0</v>
      </c>
      <c r="J41" s="42">
        <f>stanford_generation_EXIOBASE!J41</f>
        <v>0</v>
      </c>
      <c r="K41" s="42">
        <f>stanford_generation_EXIOBASE!K41</f>
        <v>0</v>
      </c>
      <c r="L41" s="42">
        <f>xdet2015_el!A41</f>
        <v>0</v>
      </c>
      <c r="M41" s="42">
        <f t="shared" si="1"/>
        <v>0</v>
      </c>
      <c r="N41" s="42">
        <f t="shared" ref="N41:N53" si="17">IFERROR($L41*F41/$D41,0)</f>
        <v>0</v>
      </c>
      <c r="O41" s="42">
        <f t="shared" ref="O41:O53" si="18">IFERROR($L41*G41/$D41,0)</f>
        <v>0</v>
      </c>
      <c r="P41" s="42">
        <f t="shared" ref="P41:P53" si="19">IFERROR($L41*H41/$D41,0)</f>
        <v>0</v>
      </c>
      <c r="Q41" s="42">
        <f t="shared" ref="Q41:Q53" si="20">IFERROR($L41*I41/$D41,0)</f>
        <v>0</v>
      </c>
      <c r="R41" s="42">
        <f t="shared" ref="R41:R53" si="21">IFERROR($L41*J41/$D41,0)</f>
        <v>0</v>
      </c>
      <c r="S41" s="42">
        <f t="shared" ref="S41:S53" si="22">IFERROR($L41*K41/$D41,0)</f>
        <v>0</v>
      </c>
      <c r="T41" s="42">
        <f>stanford_capacity_EXIOBASE!D41</f>
        <v>0</v>
      </c>
      <c r="U41" s="42">
        <f>stanford_capacity_EXIOBASE!E41</f>
        <v>0</v>
      </c>
      <c r="V41" s="42">
        <f>stanford_capacity_EXIOBASE!F41</f>
        <v>0</v>
      </c>
      <c r="W41" s="42">
        <f>stanford_capacity_EXIOBASE!G41</f>
        <v>0</v>
      </c>
      <c r="X41" s="42">
        <f>stanford_capacity_EXIOBASE!H41</f>
        <v>0</v>
      </c>
      <c r="Y41" s="42">
        <f>stanford_capacity_EXIOBASE!I41</f>
        <v>0</v>
      </c>
      <c r="Z41" s="42">
        <f>stanford_capacity_EXIOBASE!J41</f>
        <v>0</v>
      </c>
      <c r="AA41" s="42">
        <f>stanford_capacity_EXIOBASE!K41</f>
        <v>0</v>
      </c>
      <c r="AB41" s="42">
        <f>capacity!T41+T41/gfcf_lifespan!C$2</f>
        <v>0</v>
      </c>
      <c r="AC41" s="42">
        <f>MAX((U41-T41),0)/5+U41/gfcf_lifespan!D$2</f>
        <v>0</v>
      </c>
      <c r="AD41" s="42">
        <f>MAX((V41-U41),0)/5+V41/gfcf_lifespan!E$2</f>
        <v>0</v>
      </c>
      <c r="AE41" s="42">
        <f>MAX((W41-V41),0)/5+W41/gfcf_lifespan!F$2</f>
        <v>0</v>
      </c>
      <c r="AF41" s="42">
        <f>MAX((X41-W41),0)/5+X41/gfcf_lifespan!G$2</f>
        <v>0</v>
      </c>
      <c r="AG41" s="42">
        <f>MAX((Y41-X41),0)/5+Y41/gfcf_lifespan!H$2</f>
        <v>0</v>
      </c>
      <c r="AH41" s="42">
        <f>MAX((Z41-Y41),0)/5+Z41/gfcf_lifespan!I$2</f>
        <v>0</v>
      </c>
      <c r="AI41" s="42">
        <f>MAX((AA41-Z41),0)/5+AA41/gfcf_lifespan!J$2</f>
        <v>0</v>
      </c>
    </row>
    <row r="42" spans="1:35" ht="15" customHeight="1" x14ac:dyDescent="0.25">
      <c r="A42" s="9" t="s">
        <v>22</v>
      </c>
      <c r="B42" s="9" t="s">
        <v>31</v>
      </c>
      <c r="C42" s="9" t="s">
        <v>32</v>
      </c>
      <c r="D42" s="42">
        <f>stanford_generation_EXIOBASE!D42</f>
        <v>0</v>
      </c>
      <c r="E42" s="42">
        <f>stanford_generation_EXIOBASE!E42</f>
        <v>0</v>
      </c>
      <c r="F42" s="42">
        <f>stanford_generation_EXIOBASE!F42</f>
        <v>0</v>
      </c>
      <c r="G42" s="42">
        <f>stanford_generation_EXIOBASE!G42</f>
        <v>0</v>
      </c>
      <c r="H42" s="42">
        <f>stanford_generation_EXIOBASE!H42</f>
        <v>0</v>
      </c>
      <c r="I42" s="42">
        <f>stanford_generation_EXIOBASE!I42</f>
        <v>0</v>
      </c>
      <c r="J42" s="42">
        <f>stanford_generation_EXIOBASE!J42</f>
        <v>0</v>
      </c>
      <c r="K42" s="42">
        <f>stanford_generation_EXIOBASE!K42</f>
        <v>0</v>
      </c>
      <c r="L42" s="42">
        <f>xdet2015_el!A42</f>
        <v>0</v>
      </c>
      <c r="M42" s="42">
        <f t="shared" si="1"/>
        <v>0</v>
      </c>
      <c r="N42" s="42">
        <f t="shared" si="17"/>
        <v>0</v>
      </c>
      <c r="O42" s="42">
        <f t="shared" si="18"/>
        <v>0</v>
      </c>
      <c r="P42" s="42">
        <f t="shared" si="19"/>
        <v>0</v>
      </c>
      <c r="Q42" s="42">
        <f t="shared" si="20"/>
        <v>0</v>
      </c>
      <c r="R42" s="42">
        <f t="shared" si="21"/>
        <v>0</v>
      </c>
      <c r="S42" s="42">
        <f t="shared" si="22"/>
        <v>0</v>
      </c>
      <c r="T42" s="42">
        <f>stanford_capacity_EXIOBASE!D42</f>
        <v>0</v>
      </c>
      <c r="U42" s="42">
        <f>stanford_capacity_EXIOBASE!E42</f>
        <v>0</v>
      </c>
      <c r="V42" s="42">
        <f>stanford_capacity_EXIOBASE!F42</f>
        <v>0</v>
      </c>
      <c r="W42" s="42">
        <f>stanford_capacity_EXIOBASE!G42</f>
        <v>0</v>
      </c>
      <c r="X42" s="42">
        <f>stanford_capacity_EXIOBASE!H42</f>
        <v>0</v>
      </c>
      <c r="Y42" s="42">
        <f>stanford_capacity_EXIOBASE!I42</f>
        <v>0</v>
      </c>
      <c r="Z42" s="42">
        <f>stanford_capacity_EXIOBASE!J42</f>
        <v>0</v>
      </c>
      <c r="AA42" s="42">
        <f>stanford_capacity_EXIOBASE!K42</f>
        <v>0</v>
      </c>
      <c r="AB42" s="42">
        <f>capacity!T42+T42/gfcf_lifespan!C$3</f>
        <v>0</v>
      </c>
      <c r="AC42" s="42">
        <f>MAX((U42-T42),0)/5+U42/gfcf_lifespan!D$3</f>
        <v>0</v>
      </c>
      <c r="AD42" s="42">
        <f>MAX((V42-U42),0)/5+V42/gfcf_lifespan!E$3</f>
        <v>0</v>
      </c>
      <c r="AE42" s="42">
        <f>MAX((W42-V42),0)/5+W42/gfcf_lifespan!F$3</f>
        <v>0</v>
      </c>
      <c r="AF42" s="42">
        <f>MAX((X42-W42),0)/5+X42/gfcf_lifespan!G$3</f>
        <v>0</v>
      </c>
      <c r="AG42" s="42">
        <f>MAX((Y42-X42),0)/5+Y42/gfcf_lifespan!H$3</f>
        <v>0</v>
      </c>
      <c r="AH42" s="42">
        <f>MAX((Z42-Y42),0)/5+Z42/gfcf_lifespan!I$3</f>
        <v>0</v>
      </c>
      <c r="AI42" s="42">
        <f>MAX((AA42-Z42),0)/5+AA42/gfcf_lifespan!J$3</f>
        <v>0</v>
      </c>
    </row>
    <row r="43" spans="1:35" ht="15" customHeight="1" x14ac:dyDescent="0.25">
      <c r="A43" s="9" t="s">
        <v>22</v>
      </c>
      <c r="B43" s="9" t="s">
        <v>33</v>
      </c>
      <c r="C43" s="9" t="s">
        <v>34</v>
      </c>
      <c r="D43" s="42">
        <f>stanford_generation_EXIOBASE!D43</f>
        <v>0</v>
      </c>
      <c r="E43" s="42">
        <f>stanford_generation_EXIOBASE!E43</f>
        <v>0</v>
      </c>
      <c r="F43" s="42">
        <f>stanford_generation_EXIOBASE!F43</f>
        <v>0</v>
      </c>
      <c r="G43" s="42">
        <f>stanford_generation_EXIOBASE!G43</f>
        <v>0</v>
      </c>
      <c r="H43" s="42">
        <f>stanford_generation_EXIOBASE!H43</f>
        <v>0</v>
      </c>
      <c r="I43" s="42">
        <f>stanford_generation_EXIOBASE!I43</f>
        <v>0</v>
      </c>
      <c r="J43" s="42">
        <f>stanford_generation_EXIOBASE!J43</f>
        <v>0</v>
      </c>
      <c r="K43" s="42">
        <f>stanford_generation_EXIOBASE!K43</f>
        <v>0</v>
      </c>
      <c r="L43" s="42">
        <f>xdet2015_el!A43</f>
        <v>0</v>
      </c>
      <c r="M43" s="42">
        <f t="shared" si="1"/>
        <v>0</v>
      </c>
      <c r="N43" s="42">
        <f t="shared" si="17"/>
        <v>0</v>
      </c>
      <c r="O43" s="42">
        <f t="shared" si="18"/>
        <v>0</v>
      </c>
      <c r="P43" s="42">
        <f t="shared" si="19"/>
        <v>0</v>
      </c>
      <c r="Q43" s="42">
        <f t="shared" si="20"/>
        <v>0</v>
      </c>
      <c r="R43" s="42">
        <f t="shared" si="21"/>
        <v>0</v>
      </c>
      <c r="S43" s="42">
        <f t="shared" si="22"/>
        <v>0</v>
      </c>
      <c r="T43" s="42">
        <f>stanford_capacity_EXIOBASE!D43</f>
        <v>0</v>
      </c>
      <c r="U43" s="42">
        <f>stanford_capacity_EXIOBASE!E43</f>
        <v>0</v>
      </c>
      <c r="V43" s="42">
        <f>stanford_capacity_EXIOBASE!F43</f>
        <v>0</v>
      </c>
      <c r="W43" s="42">
        <f>stanford_capacity_EXIOBASE!G43</f>
        <v>0</v>
      </c>
      <c r="X43" s="42">
        <f>stanford_capacity_EXIOBASE!H43</f>
        <v>0</v>
      </c>
      <c r="Y43" s="42">
        <f>stanford_capacity_EXIOBASE!I43</f>
        <v>0</v>
      </c>
      <c r="Z43" s="42">
        <f>stanford_capacity_EXIOBASE!J43</f>
        <v>0</v>
      </c>
      <c r="AA43" s="42">
        <f>stanford_capacity_EXIOBASE!K43</f>
        <v>0</v>
      </c>
      <c r="AB43" s="42">
        <f>capacity!T43+T43/gfcf_lifespan!C$4</f>
        <v>0</v>
      </c>
      <c r="AC43" s="42">
        <f>MAX((U43-T43),0)/5+U43/gfcf_lifespan!D$4</f>
        <v>0</v>
      </c>
      <c r="AD43" s="42">
        <f>MAX((V43-U43),0)/5+V43/gfcf_lifespan!E$4</f>
        <v>0</v>
      </c>
      <c r="AE43" s="42">
        <f>MAX((W43-V43),0)/5+W43/gfcf_lifespan!F$4</f>
        <v>0</v>
      </c>
      <c r="AF43" s="42">
        <f>MAX((X43-W43),0)/5+X43/gfcf_lifespan!G$4</f>
        <v>0</v>
      </c>
      <c r="AG43" s="42">
        <f>MAX((Y43-X43),0)/5+Y43/gfcf_lifespan!H$4</f>
        <v>0</v>
      </c>
      <c r="AH43" s="42">
        <f>MAX((Z43-Y43),0)/5+Z43/gfcf_lifespan!I$4</f>
        <v>0</v>
      </c>
      <c r="AI43" s="42">
        <f>MAX((AA43-Z43),0)/5+AA43/gfcf_lifespan!J$4</f>
        <v>0</v>
      </c>
    </row>
    <row r="44" spans="1:35" ht="15" customHeight="1" x14ac:dyDescent="0.25">
      <c r="A44" s="9" t="s">
        <v>22</v>
      </c>
      <c r="B44" s="9" t="s">
        <v>35</v>
      </c>
      <c r="C44" s="9" t="s">
        <v>36</v>
      </c>
      <c r="D44" s="42">
        <f>stanford_generation_EXIOBASE!D44</f>
        <v>0</v>
      </c>
      <c r="E44" s="42">
        <f>stanford_generation_EXIOBASE!E44</f>
        <v>0</v>
      </c>
      <c r="F44" s="42">
        <f>stanford_generation_EXIOBASE!F44</f>
        <v>0</v>
      </c>
      <c r="G44" s="42">
        <f>stanford_generation_EXIOBASE!G44</f>
        <v>0</v>
      </c>
      <c r="H44" s="42">
        <f>stanford_generation_EXIOBASE!H44</f>
        <v>0</v>
      </c>
      <c r="I44" s="42">
        <f>stanford_generation_EXIOBASE!I44</f>
        <v>0</v>
      </c>
      <c r="J44" s="42">
        <f>stanford_generation_EXIOBASE!J44</f>
        <v>0</v>
      </c>
      <c r="K44" s="42">
        <f>stanford_generation_EXIOBASE!K44</f>
        <v>0</v>
      </c>
      <c r="L44" s="42">
        <f>xdet2015_el!A44</f>
        <v>0</v>
      </c>
      <c r="M44" s="42">
        <f t="shared" si="1"/>
        <v>0</v>
      </c>
      <c r="N44" s="42">
        <f t="shared" si="17"/>
        <v>0</v>
      </c>
      <c r="O44" s="42">
        <f t="shared" si="18"/>
        <v>0</v>
      </c>
      <c r="P44" s="42">
        <f t="shared" si="19"/>
        <v>0</v>
      </c>
      <c r="Q44" s="42">
        <f t="shared" si="20"/>
        <v>0</v>
      </c>
      <c r="R44" s="42">
        <f t="shared" si="21"/>
        <v>0</v>
      </c>
      <c r="S44" s="42">
        <f t="shared" si="22"/>
        <v>0</v>
      </c>
      <c r="T44" s="42">
        <f>stanford_capacity_EXIOBASE!D44</f>
        <v>0</v>
      </c>
      <c r="U44" s="42">
        <f>stanford_capacity_EXIOBASE!E44</f>
        <v>0</v>
      </c>
      <c r="V44" s="42">
        <f>stanford_capacity_EXIOBASE!F44</f>
        <v>0</v>
      </c>
      <c r="W44" s="42">
        <f>stanford_capacity_EXIOBASE!G44</f>
        <v>0</v>
      </c>
      <c r="X44" s="42">
        <f>stanford_capacity_EXIOBASE!H44</f>
        <v>0</v>
      </c>
      <c r="Y44" s="42">
        <f>stanford_capacity_EXIOBASE!I44</f>
        <v>0</v>
      </c>
      <c r="Z44" s="42">
        <f>stanford_capacity_EXIOBASE!J44</f>
        <v>0</v>
      </c>
      <c r="AA44" s="42">
        <f>stanford_capacity_EXIOBASE!K44</f>
        <v>0</v>
      </c>
      <c r="AB44" s="42">
        <f>capacity!T44+T44/gfcf_lifespan!C$5</f>
        <v>0</v>
      </c>
      <c r="AC44" s="42">
        <f>MAX((U44-T44),0)/5+U44/gfcf_lifespan!D$5</f>
        <v>0</v>
      </c>
      <c r="AD44" s="42">
        <f>MAX((V44-U44),0)/5+V44/gfcf_lifespan!E$5</f>
        <v>0</v>
      </c>
      <c r="AE44" s="42">
        <f>MAX((W44-V44),0)/5+W44/gfcf_lifespan!F$5</f>
        <v>0</v>
      </c>
      <c r="AF44" s="42">
        <f>MAX((X44-W44),0)/5+X44/gfcf_lifespan!G$5</f>
        <v>0</v>
      </c>
      <c r="AG44" s="42">
        <f>MAX((Y44-X44),0)/5+Y44/gfcf_lifespan!H$5</f>
        <v>0</v>
      </c>
      <c r="AH44" s="42">
        <f>MAX((Z44-Y44),0)/5+Z44/gfcf_lifespan!I$5</f>
        <v>0</v>
      </c>
      <c r="AI44" s="42">
        <f>MAX((AA44-Z44),0)/5+AA44/gfcf_lifespan!J$5</f>
        <v>0</v>
      </c>
    </row>
    <row r="45" spans="1:35" ht="15" customHeight="1" x14ac:dyDescent="0.25">
      <c r="A45" s="9" t="s">
        <v>22</v>
      </c>
      <c r="B45" s="9" t="s">
        <v>79</v>
      </c>
      <c r="C45" s="9" t="s">
        <v>83</v>
      </c>
      <c r="D45" s="42">
        <f>stanford_generation_EXIOBASE!D45</f>
        <v>247.58687072390944</v>
      </c>
      <c r="E45" s="42">
        <f>stanford_generation_EXIOBASE!E45</f>
        <v>466.76423715767942</v>
      </c>
      <c r="F45" s="42">
        <f>stanford_generation_EXIOBASE!F45</f>
        <v>795.53028680833438</v>
      </c>
      <c r="G45" s="42">
        <f>stanford_generation_EXIOBASE!G45</f>
        <v>1124.2963364589893</v>
      </c>
      <c r="H45" s="42">
        <f>stanford_generation_EXIOBASE!H45</f>
        <v>1206.4878488716531</v>
      </c>
      <c r="I45" s="42">
        <f>stanford_generation_EXIOBASE!I45</f>
        <v>1288.6793612843169</v>
      </c>
      <c r="J45" s="42">
        <f>stanford_generation_EXIOBASE!J45</f>
        <v>1316.076532088538</v>
      </c>
      <c r="K45" s="42">
        <f>stanford_generation_EXIOBASE!K45</f>
        <v>1343.4737028927593</v>
      </c>
      <c r="L45" s="42">
        <f>xdet2015_el!A45</f>
        <v>11.110091353515999</v>
      </c>
      <c r="M45" s="42">
        <f t="shared" si="1"/>
        <v>20.945348597094384</v>
      </c>
      <c r="N45" s="42">
        <f t="shared" si="17"/>
        <v>35.698234462461961</v>
      </c>
      <c r="O45" s="42">
        <f t="shared" si="18"/>
        <v>50.451120327829543</v>
      </c>
      <c r="P45" s="42">
        <f t="shared" si="19"/>
        <v>54.139341794171436</v>
      </c>
      <c r="Q45" s="42">
        <f t="shared" si="20"/>
        <v>57.82756326051333</v>
      </c>
      <c r="R45" s="42">
        <f t="shared" si="21"/>
        <v>59.05697041596062</v>
      </c>
      <c r="S45" s="42">
        <f t="shared" si="22"/>
        <v>60.286377571407925</v>
      </c>
      <c r="T45" s="42">
        <f>stanford_capacity_EXIOBASE!D45</f>
        <v>157.5</v>
      </c>
      <c r="U45" s="42">
        <f>stanford_capacity_EXIOBASE!E45</f>
        <v>256.57559999999995</v>
      </c>
      <c r="V45" s="42">
        <f>stanford_capacity_EXIOBASE!F45</f>
        <v>405.18899999999991</v>
      </c>
      <c r="W45" s="42">
        <f>stanford_capacity_EXIOBASE!G45</f>
        <v>553.80239999999981</v>
      </c>
      <c r="X45" s="42">
        <f>stanford_capacity_EXIOBASE!H45</f>
        <v>590.95574999999985</v>
      </c>
      <c r="Y45" s="42">
        <f>stanford_capacity_EXIOBASE!I45</f>
        <v>628.10909999999978</v>
      </c>
      <c r="Z45" s="42">
        <f>stanford_capacity_EXIOBASE!J45</f>
        <v>640.4935499999998</v>
      </c>
      <c r="AA45" s="42">
        <f>stanford_capacity_EXIOBASE!K45</f>
        <v>652.87799999999982</v>
      </c>
      <c r="AB45" s="42">
        <f>capacity!T45+T45/gfcf_lifespan!C$6</f>
        <v>18.375</v>
      </c>
      <c r="AC45" s="42">
        <f>MAX((U45-T45),0)/5+U45/gfcf_lifespan!D$6</f>
        <v>31.47764727272726</v>
      </c>
      <c r="AD45" s="42">
        <f>MAX((V45-U45),0)/5+V45/gfcf_lifespan!E$6</f>
        <v>46.96476510638297</v>
      </c>
      <c r="AE45" s="42">
        <f>MAX((W45-V45),0)/5+W45/gfcf_lifespan!F$6</f>
        <v>51.874775999999969</v>
      </c>
      <c r="AF45" s="42">
        <f>MAX((X45-W45),0)/5+X45/gfcf_lifespan!G$6</f>
        <v>31.068900000000003</v>
      </c>
      <c r="AG45" s="42">
        <f>MAX((Y45-X45),0)/5+Y45/gfcf_lifespan!H$6</f>
        <v>32.555033999999978</v>
      </c>
      <c r="AH45" s="42">
        <f>MAX((Z45-Y45),0)/5+Z45/gfcf_lifespan!I$6</f>
        <v>28.096631999999996</v>
      </c>
      <c r="AI45" s="42">
        <f>MAX((AA45-Z45),0)/5+AA45/gfcf_lifespan!J$6</f>
        <v>28.592009999999998</v>
      </c>
    </row>
    <row r="46" spans="1:35" ht="15" customHeight="1" x14ac:dyDescent="0.25">
      <c r="A46" s="9" t="s">
        <v>22</v>
      </c>
      <c r="B46" s="9" t="s">
        <v>78</v>
      </c>
      <c r="C46" s="9" t="s">
        <v>84</v>
      </c>
      <c r="D46" s="42">
        <f>stanford_generation_EXIOBASE!D46</f>
        <v>0</v>
      </c>
      <c r="E46" s="42">
        <f>stanford_generation_EXIOBASE!E46</f>
        <v>707.91760179515029</v>
      </c>
      <c r="F46" s="42">
        <f>stanford_generation_EXIOBASE!F46</f>
        <v>1769.7940044878756</v>
      </c>
      <c r="G46" s="42">
        <f>stanford_generation_EXIOBASE!G46</f>
        <v>2831.6704071806012</v>
      </c>
      <c r="H46" s="42">
        <f>stanford_generation_EXIOBASE!H46</f>
        <v>3097.1395078537826</v>
      </c>
      <c r="I46" s="42">
        <f>stanford_generation_EXIOBASE!I46</f>
        <v>3362.6086085269635</v>
      </c>
      <c r="J46" s="42">
        <f>stanford_generation_EXIOBASE!J46</f>
        <v>3451.0983087513573</v>
      </c>
      <c r="K46" s="42">
        <f>stanford_generation_EXIOBASE!K46</f>
        <v>3539.5880089757511</v>
      </c>
      <c r="L46" s="42">
        <f>xdet2015_el!A46</f>
        <v>0</v>
      </c>
      <c r="M46" s="44">
        <f t="shared" ref="M46:S46" si="23">IFERROR($L293*E46/$D293,0)</f>
        <v>49.33318872586441</v>
      </c>
      <c r="N46" s="44">
        <f t="shared" si="23"/>
        <v>123.33297181466102</v>
      </c>
      <c r="O46" s="44">
        <f t="shared" si="23"/>
        <v>197.33275490345764</v>
      </c>
      <c r="P46" s="44">
        <f t="shared" si="23"/>
        <v>215.83270067565678</v>
      </c>
      <c r="Q46" s="44">
        <f t="shared" si="23"/>
        <v>234.33264644785592</v>
      </c>
      <c r="R46" s="44">
        <f t="shared" si="23"/>
        <v>240.49929503858897</v>
      </c>
      <c r="S46" s="44">
        <f t="shared" si="23"/>
        <v>246.66594362932204</v>
      </c>
      <c r="T46" s="42">
        <f>stanford_capacity_EXIOBASE!D46</f>
        <v>0</v>
      </c>
      <c r="U46" s="42">
        <f>stanford_capacity_EXIOBASE!E46</f>
        <v>268.49382332402666</v>
      </c>
      <c r="V46" s="42">
        <f>stanford_capacity_EXIOBASE!F46</f>
        <v>671.23455831006663</v>
      </c>
      <c r="W46" s="42">
        <f>stanford_capacity_EXIOBASE!G46</f>
        <v>1073.9752932961067</v>
      </c>
      <c r="X46" s="42">
        <f>stanford_capacity_EXIOBASE!H46</f>
        <v>1174.6604770426165</v>
      </c>
      <c r="Y46" s="42">
        <f>stanford_capacity_EXIOBASE!I46</f>
        <v>1275.3456607891264</v>
      </c>
      <c r="Z46" s="42">
        <f>stanford_capacity_EXIOBASE!J46</f>
        <v>1308.9073887046297</v>
      </c>
      <c r="AA46" s="42">
        <f>stanford_capacity_EXIOBASE!K46</f>
        <v>1342.4691166201333</v>
      </c>
      <c r="AB46" s="42">
        <f>capacity!T46+T46/gfcf_lifespan!C$7</f>
        <v>0</v>
      </c>
      <c r="AC46" s="42">
        <f>MAX((U46-T46),0)/5+U46/gfcf_lifespan!D$7</f>
        <v>64.438517597766392</v>
      </c>
      <c r="AD46" s="42">
        <f>MAX((V46-U46),0)/5+V46/gfcf_lifespan!E$7</f>
        <v>104.95667639030133</v>
      </c>
      <c r="AE46" s="42">
        <f>MAX((W46-V46),0)/5+W46/gfcf_lifespan!F$7</f>
        <v>116.34732344041157</v>
      </c>
      <c r="AF46" s="42">
        <f>MAX((X46-W46),0)/5+X46/gfcf_lifespan!G$7</f>
        <v>59.292385984055862</v>
      </c>
      <c r="AG46" s="42">
        <f>MAX((Y46-X46),0)/5+Y46/gfcf_lifespan!H$7</f>
        <v>62.64855877560619</v>
      </c>
      <c r="AH46" s="42">
        <f>MAX((Z46-Y46),0)/5+Z46/gfcf_lifespan!I$7</f>
        <v>50.342591873254982</v>
      </c>
      <c r="AI46" s="42">
        <f>MAX((AA46-Z46),0)/5+AA46/gfcf_lifespan!J$7</f>
        <v>51.46131613710515</v>
      </c>
    </row>
    <row r="47" spans="1:35" ht="15" customHeight="1" x14ac:dyDescent="0.25">
      <c r="A47" s="9" t="s">
        <v>22</v>
      </c>
      <c r="B47" s="9" t="s">
        <v>37</v>
      </c>
      <c r="C47" s="9" t="s">
        <v>38</v>
      </c>
      <c r="D47" s="42">
        <f>stanford_generation_EXIOBASE!D47</f>
        <v>4086.276102743197</v>
      </c>
      <c r="E47" s="42">
        <f>stanford_generation_EXIOBASE!E47</f>
        <v>3269.0208821945575</v>
      </c>
      <c r="F47" s="42">
        <f>stanford_generation_EXIOBASE!F47</f>
        <v>2043.1380513715985</v>
      </c>
      <c r="G47" s="42">
        <f>stanford_generation_EXIOBASE!G47</f>
        <v>817.25522054863904</v>
      </c>
      <c r="H47" s="42">
        <f>stanford_generation_EXIOBASE!H47</f>
        <v>510.78451284289963</v>
      </c>
      <c r="I47" s="42">
        <f>stanford_generation_EXIOBASE!I47</f>
        <v>204.31380513716022</v>
      </c>
      <c r="J47" s="42">
        <f>stanford_generation_EXIOBASE!J47</f>
        <v>102.15690256858011</v>
      </c>
      <c r="K47" s="42">
        <f>stanford_generation_EXIOBASE!K47</f>
        <v>0</v>
      </c>
      <c r="L47" s="42">
        <f>xdet2015_el!A47</f>
        <v>347.25557160300599</v>
      </c>
      <c r="M47" s="42">
        <f t="shared" si="1"/>
        <v>277.80445728240483</v>
      </c>
      <c r="N47" s="42">
        <f t="shared" si="17"/>
        <v>173.62778580150299</v>
      </c>
      <c r="O47" s="42">
        <f t="shared" si="18"/>
        <v>69.451114320601178</v>
      </c>
      <c r="P47" s="42">
        <f t="shared" si="19"/>
        <v>43.406946450375749</v>
      </c>
      <c r="Q47" s="42">
        <f t="shared" si="20"/>
        <v>17.36277858015033</v>
      </c>
      <c r="R47" s="42">
        <f t="shared" si="21"/>
        <v>8.681389290075165</v>
      </c>
      <c r="S47" s="42">
        <f t="shared" si="22"/>
        <v>0</v>
      </c>
      <c r="T47" s="42">
        <f>stanford_capacity_EXIOBASE!D47</f>
        <v>1451.77592</v>
      </c>
      <c r="U47" s="42">
        <f>stanford_capacity_EXIOBASE!E47</f>
        <v>1161.420736</v>
      </c>
      <c r="V47" s="42">
        <f>stanford_capacity_EXIOBASE!F47</f>
        <v>725.88796000000002</v>
      </c>
      <c r="W47" s="42">
        <f>stanford_capacity_EXIOBASE!G47</f>
        <v>290.35518400000001</v>
      </c>
      <c r="X47" s="42">
        <f>stanford_capacity_EXIOBASE!H47</f>
        <v>181.47199000000001</v>
      </c>
      <c r="Y47" s="42">
        <f>stanford_capacity_EXIOBASE!I47</f>
        <v>72.588796000000002</v>
      </c>
      <c r="Z47" s="42">
        <f>stanford_capacity_EXIOBASE!J47</f>
        <v>36.294398000000001</v>
      </c>
      <c r="AA47" s="42">
        <f>stanford_capacity_EXIOBASE!K47</f>
        <v>0</v>
      </c>
      <c r="AB47" s="42">
        <f>capacity!T47+T47/gfcf_lifespan!C$8</f>
        <v>129.47931199999999</v>
      </c>
      <c r="AC47" s="42">
        <f>MAX((U47-T47),0)/5+U47/gfcf_lifespan!D$8</f>
        <v>33.183449600000003</v>
      </c>
      <c r="AD47" s="42">
        <f>MAX((V47-U47),0)/5+V47/gfcf_lifespan!E$8</f>
        <v>20.739656</v>
      </c>
      <c r="AE47" s="42">
        <f>MAX((W47-V47),0)/5+W47/gfcf_lifespan!F$8</f>
        <v>8.2958624000000007</v>
      </c>
      <c r="AF47" s="42">
        <f>MAX((X47-W47),0)/5+X47/gfcf_lifespan!G$8</f>
        <v>5.184914</v>
      </c>
      <c r="AG47" s="42">
        <f>MAX((Y47-X47),0)/5+Y47/gfcf_lifespan!H$8</f>
        <v>2.0739656000000002</v>
      </c>
      <c r="AH47" s="42">
        <f>MAX((Z47-Y47),0)/5+Z47/gfcf_lifespan!I$8</f>
        <v>1.0369828000000001</v>
      </c>
      <c r="AI47" s="42">
        <f>MAX((AA47-Z47),0)/5+AA47/gfcf_lifespan!J$8</f>
        <v>0</v>
      </c>
    </row>
    <row r="48" spans="1:35" ht="15" customHeight="1" x14ac:dyDescent="0.25">
      <c r="A48" s="9" t="s">
        <v>22</v>
      </c>
      <c r="B48" s="9" t="s">
        <v>39</v>
      </c>
      <c r="C48" s="9" t="s">
        <v>40</v>
      </c>
      <c r="D48" s="42">
        <f>stanford_generation_EXIOBASE!D48</f>
        <v>44.507670904396527</v>
      </c>
      <c r="E48" s="42">
        <f>stanford_generation_EXIOBASE!E48</f>
        <v>35.606136723517224</v>
      </c>
      <c r="F48" s="42">
        <f>stanford_generation_EXIOBASE!F48</f>
        <v>22.253835452198263</v>
      </c>
      <c r="G48" s="42">
        <f>stanford_generation_EXIOBASE!G48</f>
        <v>8.9015341808793025</v>
      </c>
      <c r="H48" s="42">
        <f>stanford_generation_EXIOBASE!H48</f>
        <v>5.5634588630495649</v>
      </c>
      <c r="I48" s="42">
        <f>stanford_generation_EXIOBASE!I48</f>
        <v>2.2253835452198274</v>
      </c>
      <c r="J48" s="42">
        <f>stanford_generation_EXIOBASE!J48</f>
        <v>1.1126917726099137</v>
      </c>
      <c r="K48" s="42">
        <f>stanford_generation_EXIOBASE!K48</f>
        <v>0</v>
      </c>
      <c r="L48" s="42">
        <f>xdet2015_el!A48</f>
        <v>16.7349250768732</v>
      </c>
      <c r="M48" s="42">
        <f t="shared" si="1"/>
        <v>13.387940061498561</v>
      </c>
      <c r="N48" s="42">
        <f t="shared" si="17"/>
        <v>8.3674625384365999</v>
      </c>
      <c r="O48" s="42">
        <f t="shared" si="18"/>
        <v>3.3469850153746386</v>
      </c>
      <c r="P48" s="42">
        <f t="shared" si="19"/>
        <v>2.0918656346091495</v>
      </c>
      <c r="Q48" s="42">
        <f t="shared" si="20"/>
        <v>0.83674625384366041</v>
      </c>
      <c r="R48" s="42">
        <f t="shared" si="21"/>
        <v>0.41837312692183021</v>
      </c>
      <c r="S48" s="42">
        <f t="shared" si="22"/>
        <v>0</v>
      </c>
      <c r="T48" s="42">
        <f>stanford_capacity_EXIOBASE!D48</f>
        <v>10.400000000000002</v>
      </c>
      <c r="U48" s="42">
        <f>stanford_capacity_EXIOBASE!E48</f>
        <v>8.3200000000000021</v>
      </c>
      <c r="V48" s="42">
        <f>stanford_capacity_EXIOBASE!F48</f>
        <v>5.2000000000000011</v>
      </c>
      <c r="W48" s="42">
        <f>stanford_capacity_EXIOBASE!G48</f>
        <v>2.08</v>
      </c>
      <c r="X48" s="42">
        <f>stanford_capacity_EXIOBASE!H48</f>
        <v>1.3000000000000007</v>
      </c>
      <c r="Y48" s="42">
        <f>stanford_capacity_EXIOBASE!I48</f>
        <v>0.52000000000000135</v>
      </c>
      <c r="Z48" s="42">
        <f>stanford_capacity_EXIOBASE!J48</f>
        <v>0.26000000000000068</v>
      </c>
      <c r="AA48" s="42">
        <f>stanford_capacity_EXIOBASE!K48</f>
        <v>0</v>
      </c>
      <c r="AB48" s="42">
        <f>capacity!T48+T48/gfcf_lifespan!C$9</f>
        <v>0.41600000000000009</v>
      </c>
      <c r="AC48" s="42">
        <f>MAX((U48-T48),0)/5+U48/gfcf_lifespan!D$9</f>
        <v>0.3328000000000001</v>
      </c>
      <c r="AD48" s="42">
        <f>MAX((V48-U48),0)/5+V48/gfcf_lifespan!E$9</f>
        <v>0.20800000000000005</v>
      </c>
      <c r="AE48" s="42">
        <f>MAX((W48-V48),0)/5+W48/gfcf_lifespan!F$9</f>
        <v>8.3199999999999996E-2</v>
      </c>
      <c r="AF48" s="42">
        <f>MAX((X48-W48),0)/5+X48/gfcf_lifespan!G$9</f>
        <v>5.2000000000000025E-2</v>
      </c>
      <c r="AG48" s="42">
        <f>MAX((Y48-X48),0)/5+Y48/gfcf_lifespan!H$9</f>
        <v>2.0800000000000055E-2</v>
      </c>
      <c r="AH48" s="42">
        <f>MAX((Z48-Y48),0)/5+Z48/gfcf_lifespan!I$9</f>
        <v>1.0400000000000027E-2</v>
      </c>
      <c r="AI48" s="42">
        <f>MAX((AA48-Z48),0)/5+AA48/gfcf_lifespan!J$9</f>
        <v>0</v>
      </c>
    </row>
    <row r="49" spans="1:35" ht="15" customHeight="1" x14ac:dyDescent="0.25">
      <c r="A49" s="9" t="s">
        <v>22</v>
      </c>
      <c r="B49" s="9" t="s">
        <v>80</v>
      </c>
      <c r="C49" s="9" t="s">
        <v>85</v>
      </c>
      <c r="D49" s="42">
        <f>stanford_generation_EXIOBASE!D49</f>
        <v>183.57709063978885</v>
      </c>
      <c r="E49" s="42">
        <f>stanford_generation_EXIOBASE!E49</f>
        <v>854.77927430698151</v>
      </c>
      <c r="F49" s="42">
        <f>stanford_generation_EXIOBASE!F49</f>
        <v>1861.5825498077704</v>
      </c>
      <c r="G49" s="42">
        <f>stanford_generation_EXIOBASE!G49</f>
        <v>2868.3858253085596</v>
      </c>
      <c r="H49" s="42">
        <f>stanford_generation_EXIOBASE!H49</f>
        <v>3120.0866441837566</v>
      </c>
      <c r="I49" s="42">
        <f>stanford_generation_EXIOBASE!I49</f>
        <v>3371.7874630589536</v>
      </c>
      <c r="J49" s="42">
        <f>stanford_generation_EXIOBASE!J49</f>
        <v>3455.687736017353</v>
      </c>
      <c r="K49" s="42">
        <f>stanford_generation_EXIOBASE!K49</f>
        <v>3539.588008975752</v>
      </c>
      <c r="L49" s="42">
        <f>xdet2015_el!A49</f>
        <v>3.1791485145372298</v>
      </c>
      <c r="M49" s="42">
        <f t="shared" si="1"/>
        <v>14.802883359244511</v>
      </c>
      <c r="N49" s="42">
        <f t="shared" si="17"/>
        <v>32.238485626305433</v>
      </c>
      <c r="O49" s="42">
        <f t="shared" si="18"/>
        <v>49.674087893366348</v>
      </c>
      <c r="P49" s="42">
        <f t="shared" si="19"/>
        <v>54.032988460131577</v>
      </c>
      <c r="Q49" s="42">
        <f t="shared" si="20"/>
        <v>58.391889026896798</v>
      </c>
      <c r="R49" s="42">
        <f t="shared" si="21"/>
        <v>59.84485588248522</v>
      </c>
      <c r="S49" s="42">
        <f t="shared" si="22"/>
        <v>61.297822738073634</v>
      </c>
      <c r="T49" s="42">
        <f>stanford_capacity_EXIOBASE!D49</f>
        <v>75.543598918635411</v>
      </c>
      <c r="U49" s="42">
        <f>stanford_capacity_EXIOBASE!E49</f>
        <v>329.25885380910404</v>
      </c>
      <c r="V49" s="42">
        <f>stanford_capacity_EXIOBASE!F49</f>
        <v>709.831736144807</v>
      </c>
      <c r="W49" s="42">
        <f>stanford_capacity_EXIOBASE!G49</f>
        <v>1090.40461848051</v>
      </c>
      <c r="X49" s="42">
        <f>stanford_capacity_EXIOBASE!H49</f>
        <v>1185.5478390644357</v>
      </c>
      <c r="Y49" s="42">
        <f>stanford_capacity_EXIOBASE!I49</f>
        <v>1280.6910596483613</v>
      </c>
      <c r="Z49" s="42">
        <f>stanford_capacity_EXIOBASE!J49</f>
        <v>1312.4054665096698</v>
      </c>
      <c r="AA49" s="42">
        <f>stanford_capacity_EXIOBASE!K49</f>
        <v>1344.1198733709784</v>
      </c>
      <c r="AB49" s="42">
        <f>capacity!T49+T49/gfcf_lifespan!C$10</f>
        <v>9.7417229469627369</v>
      </c>
      <c r="AC49" s="42">
        <f>MAX((U49-T49),0)/5+U49/gfcf_lifespan!D$10</f>
        <v>63.913405130457889</v>
      </c>
      <c r="AD49" s="42">
        <f>MAX((V49-U49),0)/5+V49/gfcf_lifespan!E$10</f>
        <v>104.50784591293288</v>
      </c>
      <c r="AE49" s="42">
        <f>MAX((W49-V49),0)/5+W49/gfcf_lifespan!F$10</f>
        <v>119.730761206361</v>
      </c>
      <c r="AF49" s="42">
        <f>MAX((X49-W49),0)/5+X49/gfcf_lifespan!G$10</f>
        <v>66.450557679362589</v>
      </c>
      <c r="AG49" s="42">
        <f>MAX((Y49-X49),0)/5+Y49/gfcf_lifespan!H$10</f>
        <v>70.256286502719561</v>
      </c>
      <c r="AH49" s="42">
        <f>MAX((Z49-Y49),0)/5+Z49/gfcf_lifespan!I$10</f>
        <v>58.83910003264851</v>
      </c>
      <c r="AI49" s="42">
        <f>MAX((AA49-Z49),0)/5+AA49/gfcf_lifespan!J$10</f>
        <v>60.107676307100853</v>
      </c>
    </row>
    <row r="50" spans="1:35" ht="15" customHeight="1" x14ac:dyDescent="0.25">
      <c r="A50" s="9" t="s">
        <v>22</v>
      </c>
      <c r="B50" s="9" t="s">
        <v>81</v>
      </c>
      <c r="C50" s="9" t="s">
        <v>86</v>
      </c>
      <c r="D50" s="42">
        <f>stanford_generation_EXIOBASE!D50</f>
        <v>11.115476843566471</v>
      </c>
      <c r="E50" s="42">
        <f>stanford_generation_EXIOBASE!E50</f>
        <v>1329.8373896042335</v>
      </c>
      <c r="F50" s="42">
        <f>stanford_generation_EXIOBASE!F50</f>
        <v>3307.9202587452337</v>
      </c>
      <c r="G50" s="42">
        <f>stanford_generation_EXIOBASE!G50</f>
        <v>5286.0031278862343</v>
      </c>
      <c r="H50" s="42">
        <f>stanford_generation_EXIOBASE!H50</f>
        <v>5780.523845171484</v>
      </c>
      <c r="I50" s="42">
        <f>stanford_generation_EXIOBASE!I50</f>
        <v>6275.0445624567337</v>
      </c>
      <c r="J50" s="42">
        <f>stanford_generation_EXIOBASE!J50</f>
        <v>6439.8848015518179</v>
      </c>
      <c r="K50" s="42">
        <f>stanford_generation_EXIOBASE!K50</f>
        <v>6604.7250406469011</v>
      </c>
      <c r="L50" s="42">
        <f>xdet2015_el!A50</f>
        <v>0.19249543378447101</v>
      </c>
      <c r="M50" s="42">
        <f t="shared" si="1"/>
        <v>23.029837475918871</v>
      </c>
      <c r="N50" s="42">
        <f t="shared" si="17"/>
        <v>57.28585053912046</v>
      </c>
      <c r="O50" s="42">
        <f t="shared" si="18"/>
        <v>91.541863602322067</v>
      </c>
      <c r="P50" s="42">
        <f t="shared" si="19"/>
        <v>100.10586686812246</v>
      </c>
      <c r="Q50" s="42">
        <f t="shared" si="20"/>
        <v>108.66987013392284</v>
      </c>
      <c r="R50" s="42">
        <f t="shared" si="21"/>
        <v>111.52453788918965</v>
      </c>
      <c r="S50" s="42">
        <f t="shared" si="22"/>
        <v>114.37920564445645</v>
      </c>
      <c r="T50" s="42">
        <f>stanford_capacity_EXIOBASE!D50</f>
        <v>59.356106622602965</v>
      </c>
      <c r="U50" s="42">
        <f>stanford_capacity_EXIOBASE!E50</f>
        <v>579.39996563836303</v>
      </c>
      <c r="V50" s="42">
        <f>stanford_capacity_EXIOBASE!F50</f>
        <v>1359.4657541620031</v>
      </c>
      <c r="W50" s="42">
        <f>stanford_capacity_EXIOBASE!G50</f>
        <v>2139.5315426856432</v>
      </c>
      <c r="X50" s="42">
        <f>stanford_capacity_EXIOBASE!H50</f>
        <v>2334.5479898165531</v>
      </c>
      <c r="Y50" s="42">
        <f>stanford_capacity_EXIOBASE!I50</f>
        <v>2529.564436947463</v>
      </c>
      <c r="Z50" s="42">
        <f>stanford_capacity_EXIOBASE!J50</f>
        <v>2594.5699193244332</v>
      </c>
      <c r="AA50" s="42">
        <f>stanford_capacity_EXIOBASE!K50</f>
        <v>2659.5754017014033</v>
      </c>
      <c r="AB50" s="42">
        <f>capacity!T50+T50/gfcf_lifespan!C$11</f>
        <v>7.6542652746867947</v>
      </c>
      <c r="AC50" s="42">
        <f>MAX((U50-T50),0)/5+U50/gfcf_lifespan!D$11</f>
        <v>127.18477042868653</v>
      </c>
      <c r="AD50" s="42">
        <f>MAX((V50-U50),0)/5+V50/gfcf_lifespan!E$11</f>
        <v>210.39178787120815</v>
      </c>
      <c r="AE50" s="42">
        <f>MAX((W50-V50),0)/5+W50/gfcf_lifespan!F$11</f>
        <v>241.59441941215374</v>
      </c>
      <c r="AF50" s="42">
        <f>MAX((X50-W50),0)/5+X50/gfcf_lifespan!G$11</f>
        <v>132.38520901884411</v>
      </c>
      <c r="AG50" s="42">
        <f>MAX((Y50-X50),0)/5+Y50/gfcf_lifespan!H$11</f>
        <v>140.18586690408051</v>
      </c>
      <c r="AH50" s="42">
        <f>MAX((Z50-Y50),0)/5+Z50/gfcf_lifespan!I$11</f>
        <v>116.78389324837134</v>
      </c>
      <c r="AI50" s="42">
        <f>MAX((AA50-Z50),0)/5+AA50/gfcf_lifespan!J$11</f>
        <v>119.38411254345016</v>
      </c>
    </row>
    <row r="51" spans="1:35" ht="15" customHeight="1" x14ac:dyDescent="0.25">
      <c r="A51" s="9" t="s">
        <v>22</v>
      </c>
      <c r="B51" s="9" t="s">
        <v>41</v>
      </c>
      <c r="C51" s="9" t="s">
        <v>42</v>
      </c>
      <c r="D51" s="42">
        <f>stanford_generation_EXIOBASE!D51</f>
        <v>0</v>
      </c>
      <c r="E51" s="42">
        <f>stanford_generation_EXIOBASE!E51</f>
        <v>158.18289222622278</v>
      </c>
      <c r="F51" s="42">
        <f>stanford_generation_EXIOBASE!F51</f>
        <v>395.45723056555693</v>
      </c>
      <c r="G51" s="42">
        <f>stanford_generation_EXIOBASE!G51</f>
        <v>632.73156890489111</v>
      </c>
      <c r="H51" s="42">
        <f>stanford_generation_EXIOBASE!H51</f>
        <v>692.05015348972461</v>
      </c>
      <c r="I51" s="42">
        <f>stanford_generation_EXIOBASE!I51</f>
        <v>751.36873807455811</v>
      </c>
      <c r="J51" s="42">
        <f>stanford_generation_EXIOBASE!J51</f>
        <v>771.14159960283598</v>
      </c>
      <c r="K51" s="42">
        <f>stanford_generation_EXIOBASE!K51</f>
        <v>790.91446113111385</v>
      </c>
      <c r="L51" s="42">
        <f>xdet2015_el!A51</f>
        <v>0</v>
      </c>
      <c r="M51" s="44">
        <f t="shared" ref="M51:S51" si="24">IFERROR($L116*E51/$D116,0)</f>
        <v>3.8170298854423552</v>
      </c>
      <c r="N51" s="44">
        <f t="shared" si="24"/>
        <v>9.5425747136058874</v>
      </c>
      <c r="O51" s="44">
        <f t="shared" si="24"/>
        <v>15.268119541769421</v>
      </c>
      <c r="P51" s="44">
        <f t="shared" si="24"/>
        <v>16.699505748810303</v>
      </c>
      <c r="Q51" s="44">
        <f t="shared" si="24"/>
        <v>18.130891955851183</v>
      </c>
      <c r="R51" s="44">
        <f t="shared" si="24"/>
        <v>18.608020691531479</v>
      </c>
      <c r="S51" s="44">
        <f t="shared" si="24"/>
        <v>19.085149427211775</v>
      </c>
      <c r="T51" s="42">
        <f>stanford_capacity_EXIOBASE!D51</f>
        <v>0</v>
      </c>
      <c r="U51" s="42">
        <f>stanford_capacity_EXIOBASE!E51</f>
        <v>29.130551076919115</v>
      </c>
      <c r="V51" s="42">
        <f>stanford_capacity_EXIOBASE!F51</f>
        <v>72.826377692297783</v>
      </c>
      <c r="W51" s="42">
        <f>stanford_capacity_EXIOBASE!G51</f>
        <v>116.52220430767646</v>
      </c>
      <c r="X51" s="42">
        <f>stanford_capacity_EXIOBASE!H51</f>
        <v>127.44616096152112</v>
      </c>
      <c r="Y51" s="42">
        <f>stanford_capacity_EXIOBASE!I51</f>
        <v>138.37011761536579</v>
      </c>
      <c r="Z51" s="42">
        <f>stanford_capacity_EXIOBASE!J51</f>
        <v>142.01143649998068</v>
      </c>
      <c r="AA51" s="42">
        <f>stanford_capacity_EXIOBASE!K51</f>
        <v>145.65275538459557</v>
      </c>
      <c r="AB51" s="42">
        <f>capacity!T51+T51/gfcf_lifespan!C$12</f>
        <v>0</v>
      </c>
      <c r="AC51" s="42">
        <f>MAX((U51-T51),0)/5+U51/gfcf_lifespan!D$12</f>
        <v>6.7971285846144598</v>
      </c>
      <c r="AD51" s="42">
        <f>MAX((V51-U51),0)/5+V51/gfcf_lifespan!E$12</f>
        <v>11.166711246152326</v>
      </c>
      <c r="AE51" s="42">
        <f>MAX((W51-V51),0)/5+W51/gfcf_lifespan!F$12</f>
        <v>12.623238799998283</v>
      </c>
      <c r="AF51" s="42">
        <f>MAX((X51-W51),0)/5+X51/gfcf_lifespan!G$12</f>
        <v>6.4329966961529683</v>
      </c>
      <c r="AG51" s="42">
        <f>MAX((Y51-X51),0)/5+Y51/gfcf_lifespan!H$12</f>
        <v>6.7971285846144598</v>
      </c>
      <c r="AH51" s="42">
        <f>MAX((Z51-Y51),0)/5+Z51/gfcf_lifespan!I$12</f>
        <v>5.4619783269223339</v>
      </c>
      <c r="AI51" s="42">
        <f>MAX((AA51-Z51),0)/5+AA51/gfcf_lifespan!J$12</f>
        <v>5.5833556230761632</v>
      </c>
    </row>
    <row r="52" spans="1:35" ht="15" customHeight="1" x14ac:dyDescent="0.25">
      <c r="A52" s="9" t="s">
        <v>22</v>
      </c>
      <c r="B52" s="9" t="s">
        <v>43</v>
      </c>
      <c r="C52" s="9" t="s">
        <v>44</v>
      </c>
      <c r="D52" s="42">
        <f>stanford_generation_EXIOBASE!D52</f>
        <v>0</v>
      </c>
      <c r="E52" s="42">
        <f>stanford_generation_EXIOBASE!E52</f>
        <v>38.173720667523142</v>
      </c>
      <c r="F52" s="42">
        <f>stanford_generation_EXIOBASE!F52</f>
        <v>95.434301668807848</v>
      </c>
      <c r="G52" s="42">
        <f>stanford_generation_EXIOBASE!G52</f>
        <v>152.69488267009257</v>
      </c>
      <c r="H52" s="42">
        <f>stanford_generation_EXIOBASE!H52</f>
        <v>167.01002792041373</v>
      </c>
      <c r="I52" s="42">
        <f>stanford_generation_EXIOBASE!I52</f>
        <v>181.3251731707349</v>
      </c>
      <c r="J52" s="42">
        <f>stanford_generation_EXIOBASE!J52</f>
        <v>186.0968882541753</v>
      </c>
      <c r="K52" s="42">
        <f>stanford_generation_EXIOBASE!K52</f>
        <v>190.8686033376157</v>
      </c>
      <c r="L52" s="42">
        <f>xdet2015_el!A52</f>
        <v>0</v>
      </c>
      <c r="M52" s="44">
        <f t="shared" ref="M52:S52" si="25">IFERROR($L143*E52/$D143,0)</f>
        <v>10.178694302730877</v>
      </c>
      <c r="N52" s="44">
        <f t="shared" si="25"/>
        <v>25.446735756827191</v>
      </c>
      <c r="O52" s="44">
        <f t="shared" si="25"/>
        <v>40.714777210923508</v>
      </c>
      <c r="P52" s="44">
        <f t="shared" si="25"/>
        <v>44.531787574447584</v>
      </c>
      <c r="Q52" s="44">
        <f t="shared" si="25"/>
        <v>48.348797937971661</v>
      </c>
      <c r="R52" s="44">
        <f t="shared" si="25"/>
        <v>49.621134725813029</v>
      </c>
      <c r="S52" s="44">
        <f t="shared" si="25"/>
        <v>50.893471513654383</v>
      </c>
      <c r="T52" s="42">
        <f>stanford_capacity_EXIOBASE!D52</f>
        <v>0</v>
      </c>
      <c r="U52" s="42">
        <f>stanford_capacity_EXIOBASE!E52</f>
        <v>30.240929210513343</v>
      </c>
      <c r="V52" s="42">
        <f>stanford_capacity_EXIOBASE!F52</f>
        <v>75.602323026283358</v>
      </c>
      <c r="W52" s="42">
        <f>stanford_capacity_EXIOBASE!G52</f>
        <v>120.96371684205337</v>
      </c>
      <c r="X52" s="42">
        <f>stanford_capacity_EXIOBASE!H52</f>
        <v>132.30406529599588</v>
      </c>
      <c r="Y52" s="42">
        <f>stanford_capacity_EXIOBASE!I52</f>
        <v>143.64441374993837</v>
      </c>
      <c r="Z52" s="42">
        <f>stanford_capacity_EXIOBASE!J52</f>
        <v>147.42452990125253</v>
      </c>
      <c r="AA52" s="42">
        <f>stanford_capacity_EXIOBASE!K52</f>
        <v>151.20464605256672</v>
      </c>
      <c r="AB52" s="42">
        <f>capacity!T52+T52/gfcf_lifespan!C$13</f>
        <v>0</v>
      </c>
      <c r="AC52" s="42">
        <f>MAX((U52-T52),0)/5+U52/gfcf_lifespan!D$13</f>
        <v>7.5602323026283358</v>
      </c>
      <c r="AD52" s="42">
        <f>MAX((V52-U52),0)/5+V52/gfcf_lifespan!E$13</f>
        <v>12.852394914468171</v>
      </c>
      <c r="AE52" s="42">
        <f>MAX((W52-V52),0)/5+W52/gfcf_lifespan!F$13</f>
        <v>15.120464605256672</v>
      </c>
      <c r="AF52" s="42">
        <f>MAX((X52-W52),0)/5+X52/gfcf_lifespan!G$13</f>
        <v>8.8832729555882963</v>
      </c>
      <c r="AG52" s="42">
        <f>MAX((Y52-X52),0)/5+Y52/gfcf_lifespan!H$13</f>
        <v>9.4502903782854144</v>
      </c>
      <c r="AH52" s="42">
        <f>MAX((Z52-Y52),0)/5+Z52/gfcf_lifespan!I$13</f>
        <v>8.1272497253254592</v>
      </c>
      <c r="AI52" s="42">
        <f>MAX((AA52-Z52),0)/5+AA52/gfcf_lifespan!J$13</f>
        <v>8.3162555328911729</v>
      </c>
    </row>
    <row r="53" spans="1:35" ht="15" customHeight="1" x14ac:dyDescent="0.25">
      <c r="A53" s="9" t="s">
        <v>22</v>
      </c>
      <c r="B53" s="9" t="s">
        <v>45</v>
      </c>
      <c r="C53" s="9" t="s">
        <v>46</v>
      </c>
      <c r="D53" s="42">
        <f>stanford_generation_EXIOBASE!D53</f>
        <v>0</v>
      </c>
      <c r="E53" s="42">
        <f>stanford_generation_EXIOBASE!E53</f>
        <v>0</v>
      </c>
      <c r="F53" s="42">
        <f>stanford_generation_EXIOBASE!F53</f>
        <v>0</v>
      </c>
      <c r="G53" s="42">
        <f>stanford_generation_EXIOBASE!G53</f>
        <v>0</v>
      </c>
      <c r="H53" s="42">
        <f>stanford_generation_EXIOBASE!H53</f>
        <v>0</v>
      </c>
      <c r="I53" s="42">
        <f>stanford_generation_EXIOBASE!I53</f>
        <v>0</v>
      </c>
      <c r="J53" s="42">
        <f>stanford_generation_EXIOBASE!J53</f>
        <v>0</v>
      </c>
      <c r="K53" s="42">
        <f>stanford_generation_EXIOBASE!K53</f>
        <v>0</v>
      </c>
      <c r="L53" s="42">
        <f>xdet2015_el!A53</f>
        <v>0</v>
      </c>
      <c r="M53" s="42">
        <f t="shared" si="1"/>
        <v>0</v>
      </c>
      <c r="N53" s="42">
        <f t="shared" si="17"/>
        <v>0</v>
      </c>
      <c r="O53" s="42">
        <f t="shared" si="18"/>
        <v>0</v>
      </c>
      <c r="P53" s="42">
        <f t="shared" si="19"/>
        <v>0</v>
      </c>
      <c r="Q53" s="42">
        <f t="shared" si="20"/>
        <v>0</v>
      </c>
      <c r="R53" s="42">
        <f t="shared" si="21"/>
        <v>0</v>
      </c>
      <c r="S53" s="42">
        <f t="shared" si="22"/>
        <v>0</v>
      </c>
      <c r="T53" s="42">
        <f>stanford_capacity_EXIOBASE!D53</f>
        <v>0</v>
      </c>
      <c r="U53" s="42">
        <f>stanford_capacity_EXIOBASE!E53</f>
        <v>0</v>
      </c>
      <c r="V53" s="42">
        <f>stanford_capacity_EXIOBASE!F53</f>
        <v>0</v>
      </c>
      <c r="W53" s="42">
        <f>stanford_capacity_EXIOBASE!G53</f>
        <v>0</v>
      </c>
      <c r="X53" s="42">
        <f>stanford_capacity_EXIOBASE!H53</f>
        <v>0</v>
      </c>
      <c r="Y53" s="42">
        <f>stanford_capacity_EXIOBASE!I53</f>
        <v>0</v>
      </c>
      <c r="Z53" s="42">
        <f>stanford_capacity_EXIOBASE!J53</f>
        <v>0</v>
      </c>
      <c r="AA53" s="42">
        <f>stanford_capacity_EXIOBASE!K53</f>
        <v>0</v>
      </c>
      <c r="AB53" s="42">
        <f>capacity!T53+T53/gfcf_lifespan!C$14</f>
        <v>0</v>
      </c>
      <c r="AC53" s="42">
        <f>MAX((U53-T53),0)/5+U53/gfcf_lifespan!D$14</f>
        <v>0</v>
      </c>
      <c r="AD53" s="42">
        <f>MAX((V53-U53),0)/5+V53/gfcf_lifespan!E$14</f>
        <v>0</v>
      </c>
      <c r="AE53" s="42">
        <f>MAX((W53-V53),0)/5+W53/gfcf_lifespan!F$14</f>
        <v>0</v>
      </c>
      <c r="AF53" s="42">
        <f>MAX((X53-W53),0)/5+X53/gfcf_lifespan!G$14</f>
        <v>0</v>
      </c>
      <c r="AG53" s="42">
        <f>MAX((Y53-X53),0)/5+Y53/gfcf_lifespan!H$14</f>
        <v>0</v>
      </c>
      <c r="AH53" s="42">
        <f>MAX((Z53-Y53),0)/5+Z53/gfcf_lifespan!I$14</f>
        <v>0</v>
      </c>
      <c r="AI53" s="42">
        <f>MAX((AA53-Z53),0)/5+AA53/gfcf_lifespan!J$14</f>
        <v>0</v>
      </c>
    </row>
    <row r="54" spans="1:35" ht="15" customHeight="1" x14ac:dyDescent="0.25">
      <c r="A54" s="9" t="s">
        <v>21</v>
      </c>
      <c r="B54" s="9" t="s">
        <v>29</v>
      </c>
      <c r="C54" s="9" t="s">
        <v>30</v>
      </c>
      <c r="D54" s="42">
        <f>stanford_generation_EXIOBASE!D54</f>
        <v>41094.969599013049</v>
      </c>
      <c r="E54" s="42">
        <f>stanford_generation_EXIOBASE!E54</f>
        <v>32875.975679210438</v>
      </c>
      <c r="F54" s="42">
        <f>stanford_generation_EXIOBASE!F54</f>
        <v>20547.484799506525</v>
      </c>
      <c r="G54" s="42">
        <f>stanford_generation_EXIOBASE!G54</f>
        <v>8218.9939198026113</v>
      </c>
      <c r="H54" s="42">
        <f>stanford_generation_EXIOBASE!H54</f>
        <v>5136.8711998766339</v>
      </c>
      <c r="I54" s="42">
        <f>stanford_generation_EXIOBASE!I54</f>
        <v>2054.7484799506565</v>
      </c>
      <c r="J54" s="42">
        <f>stanford_generation_EXIOBASE!J54</f>
        <v>1027.3742399753282</v>
      </c>
      <c r="K54" s="42">
        <f>stanford_generation_EXIOBASE!K54</f>
        <v>0</v>
      </c>
      <c r="L54" s="42">
        <f>xdet2015_el!A54</f>
        <v>2857.80172982359</v>
      </c>
      <c r="M54" s="42">
        <f t="shared" si="1"/>
        <v>2286.2413838588718</v>
      </c>
      <c r="N54" s="42">
        <f t="shared" ref="N54:N66" si="26">IFERROR($L54*F54/$D54,0)</f>
        <v>1428.900864911795</v>
      </c>
      <c r="O54" s="42">
        <f t="shared" ref="O54:O66" si="27">IFERROR($L54*G54/$D54,0)</f>
        <v>571.56034596471818</v>
      </c>
      <c r="P54" s="42">
        <f t="shared" ref="P54:P66" si="28">IFERROR($L54*H54/$D54,0)</f>
        <v>357.22521622794892</v>
      </c>
      <c r="Q54" s="42">
        <f t="shared" ref="Q54:Q66" si="29">IFERROR($L54*I54/$D54,0)</f>
        <v>142.89008649117977</v>
      </c>
      <c r="R54" s="42">
        <f t="shared" ref="R54:R66" si="30">IFERROR($L54*J54/$D54,0)</f>
        <v>71.445043245589886</v>
      </c>
      <c r="S54" s="42">
        <f t="shared" ref="S54:S66" si="31">IFERROR($L54*K54/$D54,0)</f>
        <v>0</v>
      </c>
      <c r="T54" s="42">
        <f>stanford_capacity_EXIOBASE!D54</f>
        <v>9656.4015500000005</v>
      </c>
      <c r="U54" s="42">
        <f>stanford_capacity_EXIOBASE!E54</f>
        <v>7725.1212400000004</v>
      </c>
      <c r="V54" s="42">
        <f>stanford_capacity_EXIOBASE!F54</f>
        <v>4828.2007750000002</v>
      </c>
      <c r="W54" s="42">
        <f>stanford_capacity_EXIOBASE!G54</f>
        <v>1931.2803100000001</v>
      </c>
      <c r="X54" s="42">
        <f>stanford_capacity_EXIOBASE!H54</f>
        <v>1207.0501937500003</v>
      </c>
      <c r="Y54" s="42">
        <f>stanford_capacity_EXIOBASE!I54</f>
        <v>482.82007750000048</v>
      </c>
      <c r="Z54" s="42">
        <f>stanford_capacity_EXIOBASE!J54</f>
        <v>241.41003875000024</v>
      </c>
      <c r="AA54" s="42">
        <f>stanford_capacity_EXIOBASE!K54</f>
        <v>0</v>
      </c>
      <c r="AB54" s="42">
        <f>capacity!T54+T54/gfcf_lifespan!C$2</f>
        <v>241.41003875000001</v>
      </c>
      <c r="AC54" s="42">
        <f>MAX((U54-T54),0)/5+U54/gfcf_lifespan!D$2</f>
        <v>193.12803100000002</v>
      </c>
      <c r="AD54" s="42">
        <f>MAX((V54-U54),0)/5+V54/gfcf_lifespan!E$2</f>
        <v>120.70501937500001</v>
      </c>
      <c r="AE54" s="42">
        <f>MAX((W54-V54),0)/5+W54/gfcf_lifespan!F$2</f>
        <v>48.282007750000005</v>
      </c>
      <c r="AF54" s="42">
        <f>MAX((X54-W54),0)/5+X54/gfcf_lifespan!G$2</f>
        <v>30.176254843750009</v>
      </c>
      <c r="AG54" s="42">
        <f>MAX((Y54-X54),0)/5+Y54/gfcf_lifespan!H$2</f>
        <v>12.070501937500012</v>
      </c>
      <c r="AH54" s="42">
        <f>MAX((Z54-Y54),0)/5+Z54/gfcf_lifespan!I$2</f>
        <v>6.035250968750006</v>
      </c>
      <c r="AI54" s="42">
        <f>MAX((AA54-Z54),0)/5+AA54/gfcf_lifespan!J$2</f>
        <v>0</v>
      </c>
    </row>
    <row r="55" spans="1:35" ht="15" customHeight="1" x14ac:dyDescent="0.25">
      <c r="A55" s="9" t="s">
        <v>21</v>
      </c>
      <c r="B55" s="9" t="s">
        <v>31</v>
      </c>
      <c r="C55" s="9" t="s">
        <v>32</v>
      </c>
      <c r="D55" s="42">
        <f>stanford_generation_EXIOBASE!D55</f>
        <v>5853.3809864617451</v>
      </c>
      <c r="E55" s="42">
        <f>stanford_generation_EXIOBASE!E55</f>
        <v>4682.7047891693965</v>
      </c>
      <c r="F55" s="42">
        <f>stanford_generation_EXIOBASE!F55</f>
        <v>2926.6904932308726</v>
      </c>
      <c r="G55" s="42">
        <f>stanford_generation_EXIOBASE!G55</f>
        <v>1170.6761972923487</v>
      </c>
      <c r="H55" s="42">
        <f>stanford_generation_EXIOBASE!H55</f>
        <v>731.67262330771791</v>
      </c>
      <c r="I55" s="42">
        <f>stanford_generation_EXIOBASE!I55</f>
        <v>292.66904932308717</v>
      </c>
      <c r="J55" s="42">
        <f>stanford_generation_EXIOBASE!J55</f>
        <v>146.33452466154358</v>
      </c>
      <c r="K55" s="42">
        <f>stanford_generation_EXIOBASE!K55</f>
        <v>0</v>
      </c>
      <c r="L55" s="42">
        <f>xdet2015_el!A55</f>
        <v>102.987242586044</v>
      </c>
      <c r="M55" s="42">
        <f t="shared" si="1"/>
        <v>82.389794068835201</v>
      </c>
      <c r="N55" s="42">
        <f t="shared" si="26"/>
        <v>51.493621293022002</v>
      </c>
      <c r="O55" s="42">
        <f t="shared" si="27"/>
        <v>20.597448517208793</v>
      </c>
      <c r="P55" s="42">
        <f t="shared" si="28"/>
        <v>12.873405323255495</v>
      </c>
      <c r="Q55" s="42">
        <f t="shared" si="29"/>
        <v>5.1493621293021983</v>
      </c>
      <c r="R55" s="42">
        <f t="shared" si="30"/>
        <v>2.5746810646510991</v>
      </c>
      <c r="S55" s="42">
        <f t="shared" si="31"/>
        <v>0</v>
      </c>
      <c r="T55" s="42">
        <f>stanford_capacity_EXIOBASE!D55</f>
        <v>1220.48046</v>
      </c>
      <c r="U55" s="42">
        <f>stanford_capacity_EXIOBASE!E55</f>
        <v>976.38436799999999</v>
      </c>
      <c r="V55" s="42">
        <f>stanford_capacity_EXIOBASE!F55</f>
        <v>610.24023</v>
      </c>
      <c r="W55" s="42">
        <f>stanford_capacity_EXIOBASE!G55</f>
        <v>244.096092</v>
      </c>
      <c r="X55" s="42">
        <f>stanford_capacity_EXIOBASE!H55</f>
        <v>152.56005749999997</v>
      </c>
      <c r="Y55" s="42">
        <f>stanford_capacity_EXIOBASE!I55</f>
        <v>61.024022999999943</v>
      </c>
      <c r="Z55" s="42">
        <f>stanford_capacity_EXIOBASE!J55</f>
        <v>30.512011499999971</v>
      </c>
      <c r="AA55" s="42">
        <f>stanford_capacity_EXIOBASE!K55</f>
        <v>0</v>
      </c>
      <c r="AB55" s="42">
        <f>capacity!T55+T55/gfcf_lifespan!C$3</f>
        <v>570.682682</v>
      </c>
      <c r="AC55" s="42">
        <f>MAX((U55-T55),0)/5+U55/gfcf_lifespan!D$3</f>
        <v>32.546145600000003</v>
      </c>
      <c r="AD55" s="42">
        <f>MAX((V55-U55),0)/5+V55/gfcf_lifespan!E$3</f>
        <v>20.341341</v>
      </c>
      <c r="AE55" s="42">
        <f>MAX((W55-V55),0)/5+W55/gfcf_lifespan!F$3</f>
        <v>8.1365364000000007</v>
      </c>
      <c r="AF55" s="42">
        <f>MAX((X55-W55),0)/5+X55/gfcf_lifespan!G$3</f>
        <v>5.0853352499999991</v>
      </c>
      <c r="AG55" s="42">
        <f>MAX((Y55-X55),0)/5+Y55/gfcf_lifespan!H$3</f>
        <v>2.0341340999999979</v>
      </c>
      <c r="AH55" s="42">
        <f>MAX((Z55-Y55),0)/5+Z55/gfcf_lifespan!I$3</f>
        <v>1.017067049999999</v>
      </c>
      <c r="AI55" s="42">
        <f>MAX((AA55-Z55),0)/5+AA55/gfcf_lifespan!J$3</f>
        <v>0</v>
      </c>
    </row>
    <row r="56" spans="1:35" ht="15" customHeight="1" x14ac:dyDescent="0.25">
      <c r="A56" s="9" t="s">
        <v>21</v>
      </c>
      <c r="B56" s="9" t="s">
        <v>33</v>
      </c>
      <c r="C56" s="9" t="s">
        <v>34</v>
      </c>
      <c r="D56" s="42">
        <f>stanford_generation_EXIOBASE!D56</f>
        <v>27596.363554668773</v>
      </c>
      <c r="E56" s="42">
        <f>stanford_generation_EXIOBASE!E56</f>
        <v>22077.090843735019</v>
      </c>
      <c r="F56" s="42">
        <f>stanford_generation_EXIOBASE!F56</f>
        <v>13798.181777334386</v>
      </c>
      <c r="G56" s="42">
        <f>stanford_generation_EXIOBASE!G56</f>
        <v>5519.2727109337538</v>
      </c>
      <c r="H56" s="42">
        <f>stanford_generation_EXIOBASE!H56</f>
        <v>3449.5454443335966</v>
      </c>
      <c r="I56" s="42">
        <f>stanford_generation_EXIOBASE!I56</f>
        <v>1379.8181777334394</v>
      </c>
      <c r="J56" s="42">
        <f>stanford_generation_EXIOBASE!J56</f>
        <v>689.90908886671969</v>
      </c>
      <c r="K56" s="42">
        <f>stanford_generation_EXIOBASE!K56</f>
        <v>0</v>
      </c>
      <c r="L56" s="42">
        <f>xdet2015_el!A56</f>
        <v>1705.85788789408</v>
      </c>
      <c r="M56" s="42">
        <f t="shared" si="1"/>
        <v>1364.6863103152641</v>
      </c>
      <c r="N56" s="42">
        <f t="shared" si="26"/>
        <v>852.92894394704001</v>
      </c>
      <c r="O56" s="42">
        <f t="shared" si="27"/>
        <v>341.17157757881597</v>
      </c>
      <c r="P56" s="42">
        <f t="shared" si="28"/>
        <v>213.23223598676</v>
      </c>
      <c r="Q56" s="42">
        <f t="shared" si="29"/>
        <v>85.292894394704049</v>
      </c>
      <c r="R56" s="42">
        <f t="shared" si="30"/>
        <v>42.646447197352025</v>
      </c>
      <c r="S56" s="42">
        <f t="shared" si="31"/>
        <v>0</v>
      </c>
      <c r="T56" s="42">
        <f>stanford_capacity_EXIOBASE!D56</f>
        <v>4006.08</v>
      </c>
      <c r="U56" s="42">
        <f>stanford_capacity_EXIOBASE!E56</f>
        <v>3204.864</v>
      </c>
      <c r="V56" s="42">
        <f>stanford_capacity_EXIOBASE!F56</f>
        <v>2003.04</v>
      </c>
      <c r="W56" s="42">
        <f>stanford_capacity_EXIOBASE!G56</f>
        <v>801.21599999999989</v>
      </c>
      <c r="X56" s="42">
        <f>stanford_capacity_EXIOBASE!H56</f>
        <v>500.76</v>
      </c>
      <c r="Y56" s="42">
        <f>stanford_capacity_EXIOBASE!I56</f>
        <v>200.30400000000009</v>
      </c>
      <c r="Z56" s="42">
        <f>stanford_capacity_EXIOBASE!J56</f>
        <v>100.15200000000004</v>
      </c>
      <c r="AA56" s="42">
        <f>stanford_capacity_EXIOBASE!K56</f>
        <v>0</v>
      </c>
      <c r="AB56" s="42">
        <f>capacity!T56+T56/gfcf_lifespan!C$4</f>
        <v>66.768000000000001</v>
      </c>
      <c r="AC56" s="42">
        <f>MAX((U56-T56),0)/5+U56/gfcf_lifespan!D$4</f>
        <v>53.414400000000001</v>
      </c>
      <c r="AD56" s="42">
        <f>MAX((V56-U56),0)/5+V56/gfcf_lifespan!E$4</f>
        <v>33.384</v>
      </c>
      <c r="AE56" s="42">
        <f>MAX((W56-V56),0)/5+W56/gfcf_lifespan!F$4</f>
        <v>13.353599999999998</v>
      </c>
      <c r="AF56" s="42">
        <f>MAX((X56-W56),0)/5+X56/gfcf_lifespan!G$4</f>
        <v>8.3460000000000001</v>
      </c>
      <c r="AG56" s="42">
        <f>MAX((Y56-X56),0)/5+Y56/gfcf_lifespan!H$4</f>
        <v>3.3384000000000014</v>
      </c>
      <c r="AH56" s="42">
        <f>MAX((Z56-Y56),0)/5+Z56/gfcf_lifespan!I$4</f>
        <v>1.6692000000000007</v>
      </c>
      <c r="AI56" s="42">
        <f>MAX((AA56-Z56),0)/5+AA56/gfcf_lifespan!J$4</f>
        <v>0</v>
      </c>
    </row>
    <row r="57" spans="1:35" ht="15" customHeight="1" x14ac:dyDescent="0.25">
      <c r="A57" s="9" t="s">
        <v>21</v>
      </c>
      <c r="B57" s="9" t="s">
        <v>35</v>
      </c>
      <c r="C57" s="9" t="s">
        <v>36</v>
      </c>
      <c r="D57" s="42">
        <f>stanford_generation_EXIOBASE!D57</f>
        <v>2421.4270483448272</v>
      </c>
      <c r="E57" s="42">
        <f>stanford_generation_EXIOBASE!E57</f>
        <v>2806.1831807056669</v>
      </c>
      <c r="F57" s="42">
        <f>stanford_generation_EXIOBASE!F57</f>
        <v>3383.3173792469261</v>
      </c>
      <c r="G57" s="42">
        <f>stanford_generation_EXIOBASE!G57</f>
        <v>3960.4515777881852</v>
      </c>
      <c r="H57" s="42">
        <f>stanford_generation_EXIOBASE!H57</f>
        <v>4104.7351274235007</v>
      </c>
      <c r="I57" s="42">
        <f>stanford_generation_EXIOBASE!I57</f>
        <v>4249.0186770588152</v>
      </c>
      <c r="J57" s="42">
        <f>stanford_generation_EXIOBASE!J57</f>
        <v>4297.1131936039201</v>
      </c>
      <c r="K57" s="42">
        <f>stanford_generation_EXIOBASE!K57</f>
        <v>4345.2077101490249</v>
      </c>
      <c r="L57" s="42">
        <f>xdet2015_el!A57</f>
        <v>108.06680701051999</v>
      </c>
      <c r="M57" s="42">
        <f t="shared" si="1"/>
        <v>125.23823768829929</v>
      </c>
      <c r="N57" s="42">
        <f t="shared" si="26"/>
        <v>150.99538370496822</v>
      </c>
      <c r="O57" s="42">
        <f t="shared" si="27"/>
        <v>176.75252972163716</v>
      </c>
      <c r="P57" s="42">
        <f t="shared" si="28"/>
        <v>183.19181622580442</v>
      </c>
      <c r="Q57" s="42">
        <f t="shared" si="29"/>
        <v>189.63110272997167</v>
      </c>
      <c r="R57" s="42">
        <f t="shared" si="30"/>
        <v>191.77753156469407</v>
      </c>
      <c r="S57" s="42">
        <f t="shared" si="31"/>
        <v>193.92396039941647</v>
      </c>
      <c r="T57" s="42">
        <f>stanford_capacity_EXIOBASE!D57</f>
        <v>1080</v>
      </c>
      <c r="U57" s="42">
        <f>stanford_capacity_EXIOBASE!E57</f>
        <v>1077</v>
      </c>
      <c r="V57" s="42">
        <f>stanford_capacity_EXIOBASE!F57</f>
        <v>1072.5</v>
      </c>
      <c r="W57" s="42">
        <f>stanford_capacity_EXIOBASE!G57</f>
        <v>1068</v>
      </c>
      <c r="X57" s="42">
        <f>stanford_capacity_EXIOBASE!H57</f>
        <v>1066.875</v>
      </c>
      <c r="Y57" s="42">
        <f>stanford_capacity_EXIOBASE!I57</f>
        <v>1065.75</v>
      </c>
      <c r="Z57" s="42">
        <f>stanford_capacity_EXIOBASE!J57</f>
        <v>1065.375</v>
      </c>
      <c r="AA57" s="42">
        <f>stanford_capacity_EXIOBASE!K57</f>
        <v>1065</v>
      </c>
      <c r="AB57" s="42">
        <f>capacity!T57+T57/gfcf_lifespan!C$5</f>
        <v>26</v>
      </c>
      <c r="AC57" s="42">
        <f>MAX((U57-T57),0)/5+U57/gfcf_lifespan!D$5</f>
        <v>17.95</v>
      </c>
      <c r="AD57" s="42">
        <f>MAX((V57-U57),0)/5+V57/gfcf_lifespan!E$5</f>
        <v>17.875</v>
      </c>
      <c r="AE57" s="42">
        <f>MAX((W57-V57),0)/5+W57/gfcf_lifespan!F$5</f>
        <v>17.8</v>
      </c>
      <c r="AF57" s="42">
        <f>MAX((X57-W57),0)/5+X57/gfcf_lifespan!G$5</f>
        <v>17.78125</v>
      </c>
      <c r="AG57" s="42">
        <f>MAX((Y57-X57),0)/5+Y57/gfcf_lifespan!H$5</f>
        <v>17.762499999999999</v>
      </c>
      <c r="AH57" s="42">
        <f>MAX((Z57-Y57),0)/5+Z57/gfcf_lifespan!I$5</f>
        <v>17.756250000000001</v>
      </c>
      <c r="AI57" s="42">
        <f>MAX((AA57-Z57),0)/5+AA57/gfcf_lifespan!J$5</f>
        <v>17.75</v>
      </c>
    </row>
    <row r="58" spans="1:35" ht="15" customHeight="1" x14ac:dyDescent="0.25">
      <c r="A58" s="9" t="s">
        <v>21</v>
      </c>
      <c r="B58" s="9" t="s">
        <v>79</v>
      </c>
      <c r="C58" s="9" t="s">
        <v>83</v>
      </c>
      <c r="D58" s="42">
        <f>stanford_generation_EXIOBASE!D58</f>
        <v>508.20861052509071</v>
      </c>
      <c r="E58" s="42">
        <f>stanford_generation_EXIOBASE!E58</f>
        <v>13830.173285814502</v>
      </c>
      <c r="F58" s="42">
        <f>stanford_generation_EXIOBASE!F58</f>
        <v>33813.120298748618</v>
      </c>
      <c r="G58" s="42">
        <f>stanford_generation_EXIOBASE!G58</f>
        <v>53796.067311682738</v>
      </c>
      <c r="H58" s="42">
        <f>stanford_generation_EXIOBASE!H58</f>
        <v>58791.804064916258</v>
      </c>
      <c r="I58" s="42">
        <f>stanford_generation_EXIOBASE!I58</f>
        <v>63787.540818149784</v>
      </c>
      <c r="J58" s="42">
        <f>stanford_generation_EXIOBASE!J58</f>
        <v>65452.78640256096</v>
      </c>
      <c r="K58" s="42">
        <f>stanford_generation_EXIOBASE!K58</f>
        <v>67118.031986972142</v>
      </c>
      <c r="L58" s="42">
        <f>xdet2015_el!A58</f>
        <v>21.322554890018601</v>
      </c>
      <c r="M58" s="42">
        <f t="shared" si="1"/>
        <v>580.26295288574102</v>
      </c>
      <c r="N58" s="42">
        <f t="shared" si="26"/>
        <v>1418.6735498793246</v>
      </c>
      <c r="O58" s="42">
        <f t="shared" si="27"/>
        <v>2257.0841468729086</v>
      </c>
      <c r="P58" s="42">
        <f t="shared" si="28"/>
        <v>2466.6867961213043</v>
      </c>
      <c r="Q58" s="42">
        <f t="shared" si="29"/>
        <v>2676.2894453696999</v>
      </c>
      <c r="R58" s="42">
        <f t="shared" si="30"/>
        <v>2746.156995119165</v>
      </c>
      <c r="S58" s="42">
        <f t="shared" si="31"/>
        <v>2816.024544868631</v>
      </c>
      <c r="T58" s="42">
        <f>stanford_capacity_EXIOBASE!D58</f>
        <v>281.5</v>
      </c>
      <c r="U58" s="42">
        <f>stanford_capacity_EXIOBASE!E58</f>
        <v>5819.5755763155194</v>
      </c>
      <c r="V58" s="42">
        <f>stanford_capacity_EXIOBASE!F58</f>
        <v>14126.688940788797</v>
      </c>
      <c r="W58" s="42">
        <f>stanford_capacity_EXIOBASE!G58</f>
        <v>22433.802305262077</v>
      </c>
      <c r="X58" s="42">
        <f>stanford_capacity_EXIOBASE!H58</f>
        <v>24510.580646380397</v>
      </c>
      <c r="Y58" s="42">
        <f>stanford_capacity_EXIOBASE!I58</f>
        <v>26587.358987498716</v>
      </c>
      <c r="Z58" s="42">
        <f>stanford_capacity_EXIOBASE!J58</f>
        <v>27279.618434538155</v>
      </c>
      <c r="AA58" s="42">
        <f>stanford_capacity_EXIOBASE!K58</f>
        <v>27971.877881577595</v>
      </c>
      <c r="AB58" s="42">
        <f>capacity!T58+T58/gfcf_lifespan!C$6</f>
        <v>17.074999999999999</v>
      </c>
      <c r="AC58" s="42">
        <f>MAX((U58-T58),0)/5+U58/gfcf_lifespan!D$6</f>
        <v>1372.1412778229003</v>
      </c>
      <c r="AD58" s="42">
        <f>MAX((V58-U58),0)/5+V58/gfcf_lifespan!E$6</f>
        <v>2262.5583725026895</v>
      </c>
      <c r="AE58" s="42">
        <f>MAX((W58-V58),0)/5+W58/gfcf_lifespan!F$6</f>
        <v>2558.7747651051391</v>
      </c>
      <c r="AF58" s="42">
        <f>MAX((X58-W58),0)/5+X58/gfcf_lifespan!G$6</f>
        <v>1395.7788940788796</v>
      </c>
      <c r="AG58" s="42">
        <f>MAX((Y58-X58),0)/5+Y58/gfcf_lifespan!H$6</f>
        <v>1478.8500277236124</v>
      </c>
      <c r="AH58" s="42">
        <f>MAX((Z58-Y58),0)/5+Z58/gfcf_lifespan!I$6</f>
        <v>1229.6366267894141</v>
      </c>
      <c r="AI58" s="42">
        <f>MAX((AA58-Z58),0)/5+AA58/gfcf_lifespan!J$6</f>
        <v>1257.3270046709918</v>
      </c>
    </row>
    <row r="59" spans="1:35" ht="15" customHeight="1" x14ac:dyDescent="0.25">
      <c r="A59" s="9" t="s">
        <v>21</v>
      </c>
      <c r="B59" s="9" t="s">
        <v>78</v>
      </c>
      <c r="C59" s="9" t="s">
        <v>84</v>
      </c>
      <c r="D59" s="42">
        <f>stanford_generation_EXIOBASE!D59</f>
        <v>0</v>
      </c>
      <c r="E59" s="42">
        <f>stanford_generation_EXIOBASE!E59</f>
        <v>0</v>
      </c>
      <c r="F59" s="42">
        <f>stanford_generation_EXIOBASE!F59</f>
        <v>0</v>
      </c>
      <c r="G59" s="42">
        <f>stanford_generation_EXIOBASE!G59</f>
        <v>0</v>
      </c>
      <c r="H59" s="42">
        <f>stanford_generation_EXIOBASE!H59</f>
        <v>0</v>
      </c>
      <c r="I59" s="42">
        <f>stanford_generation_EXIOBASE!I59</f>
        <v>0</v>
      </c>
      <c r="J59" s="42">
        <f>stanford_generation_EXIOBASE!J59</f>
        <v>0</v>
      </c>
      <c r="K59" s="42">
        <f>stanford_generation_EXIOBASE!K59</f>
        <v>0</v>
      </c>
      <c r="L59" s="42">
        <f>xdet2015_el!A59</f>
        <v>0</v>
      </c>
      <c r="M59" s="42">
        <f t="shared" si="1"/>
        <v>0</v>
      </c>
      <c r="N59" s="42">
        <f t="shared" si="26"/>
        <v>0</v>
      </c>
      <c r="O59" s="42">
        <f t="shared" si="27"/>
        <v>0</v>
      </c>
      <c r="P59" s="42">
        <f t="shared" si="28"/>
        <v>0</v>
      </c>
      <c r="Q59" s="42">
        <f t="shared" si="29"/>
        <v>0</v>
      </c>
      <c r="R59" s="42">
        <f t="shared" si="30"/>
        <v>0</v>
      </c>
      <c r="S59" s="42">
        <f t="shared" si="31"/>
        <v>0</v>
      </c>
      <c r="T59" s="42">
        <f>stanford_capacity_EXIOBASE!D59</f>
        <v>0</v>
      </c>
      <c r="U59" s="42">
        <f>stanford_capacity_EXIOBASE!E59</f>
        <v>0</v>
      </c>
      <c r="V59" s="42">
        <f>stanford_capacity_EXIOBASE!F59</f>
        <v>0</v>
      </c>
      <c r="W59" s="42">
        <f>stanford_capacity_EXIOBASE!G59</f>
        <v>0</v>
      </c>
      <c r="X59" s="42">
        <f>stanford_capacity_EXIOBASE!H59</f>
        <v>0</v>
      </c>
      <c r="Y59" s="42">
        <f>stanford_capacity_EXIOBASE!I59</f>
        <v>0</v>
      </c>
      <c r="Z59" s="42">
        <f>stanford_capacity_EXIOBASE!J59</f>
        <v>0</v>
      </c>
      <c r="AA59" s="42">
        <f>stanford_capacity_EXIOBASE!K59</f>
        <v>0</v>
      </c>
      <c r="AB59" s="42">
        <f>capacity!T59+T59/gfcf_lifespan!C$7</f>
        <v>0</v>
      </c>
      <c r="AC59" s="42">
        <f>MAX((U59-T59),0)/5+U59/gfcf_lifespan!D$7</f>
        <v>0</v>
      </c>
      <c r="AD59" s="42">
        <f>MAX((V59-U59),0)/5+V59/gfcf_lifespan!E$7</f>
        <v>0</v>
      </c>
      <c r="AE59" s="42">
        <f>MAX((W59-V59),0)/5+W59/gfcf_lifespan!F$7</f>
        <v>0</v>
      </c>
      <c r="AF59" s="42">
        <f>MAX((X59-W59),0)/5+X59/gfcf_lifespan!G$7</f>
        <v>0</v>
      </c>
      <c r="AG59" s="42">
        <f>MAX((Y59-X59),0)/5+Y59/gfcf_lifespan!H$7</f>
        <v>0</v>
      </c>
      <c r="AH59" s="42">
        <f>MAX((Z59-Y59),0)/5+Z59/gfcf_lifespan!I$7</f>
        <v>0</v>
      </c>
      <c r="AI59" s="42">
        <f>MAX((AA59-Z59),0)/5+AA59/gfcf_lifespan!J$7</f>
        <v>0</v>
      </c>
    </row>
    <row r="60" spans="1:35" ht="15" customHeight="1" x14ac:dyDescent="0.25">
      <c r="A60" s="9" t="s">
        <v>21</v>
      </c>
      <c r="B60" s="9" t="s">
        <v>37</v>
      </c>
      <c r="C60" s="9" t="s">
        <v>38</v>
      </c>
      <c r="D60" s="42">
        <f>stanford_generation_EXIOBASE!D60</f>
        <v>231.48151548915365</v>
      </c>
      <c r="E60" s="42">
        <f>stanford_generation_EXIOBASE!E60</f>
        <v>185.18521239132292</v>
      </c>
      <c r="F60" s="42">
        <f>stanford_generation_EXIOBASE!F60</f>
        <v>115.74075774457683</v>
      </c>
      <c r="G60" s="42">
        <f>stanford_generation_EXIOBASE!G60</f>
        <v>46.29630309783073</v>
      </c>
      <c r="H60" s="42">
        <f>stanford_generation_EXIOBASE!H60</f>
        <v>28.935189436144213</v>
      </c>
      <c r="I60" s="42">
        <f>stanford_generation_EXIOBASE!I60</f>
        <v>11.574075774457697</v>
      </c>
      <c r="J60" s="42">
        <f>stanford_generation_EXIOBASE!J60</f>
        <v>5.7870378872288484</v>
      </c>
      <c r="K60" s="42">
        <f>stanford_generation_EXIOBASE!K60</f>
        <v>0</v>
      </c>
      <c r="L60" s="42">
        <f>xdet2015_el!A60</f>
        <v>8.0865215949541902</v>
      </c>
      <c r="M60" s="42">
        <f t="shared" si="1"/>
        <v>6.4692172759633522</v>
      </c>
      <c r="N60" s="42">
        <f t="shared" si="26"/>
        <v>4.0432607974770951</v>
      </c>
      <c r="O60" s="42">
        <f t="shared" si="27"/>
        <v>1.617304318990838</v>
      </c>
      <c r="P60" s="42">
        <f t="shared" si="28"/>
        <v>1.010815199369274</v>
      </c>
      <c r="Q60" s="42">
        <f t="shared" si="29"/>
        <v>0.40432607974771001</v>
      </c>
      <c r="R60" s="42">
        <f t="shared" si="30"/>
        <v>0.202163039873855</v>
      </c>
      <c r="S60" s="42">
        <f t="shared" si="31"/>
        <v>0</v>
      </c>
      <c r="T60" s="42">
        <f>stanford_capacity_EXIOBASE!D60</f>
        <v>133.93011999999999</v>
      </c>
      <c r="U60" s="42">
        <f>stanford_capacity_EXIOBASE!E60</f>
        <v>107.14409599999999</v>
      </c>
      <c r="V60" s="42">
        <f>stanford_capacity_EXIOBASE!F60</f>
        <v>66.965059999999994</v>
      </c>
      <c r="W60" s="42">
        <f>stanford_capacity_EXIOBASE!G60</f>
        <v>26.786023999999998</v>
      </c>
      <c r="X60" s="42">
        <f>stanford_capacity_EXIOBASE!H60</f>
        <v>16.741264999999999</v>
      </c>
      <c r="Y60" s="42">
        <f>stanford_capacity_EXIOBASE!I60</f>
        <v>6.6965059999999994</v>
      </c>
      <c r="Z60" s="42">
        <f>stanford_capacity_EXIOBASE!J60</f>
        <v>3.3482529999999997</v>
      </c>
      <c r="AA60" s="42">
        <f>stanford_capacity_EXIOBASE!K60</f>
        <v>0</v>
      </c>
      <c r="AB60" s="42">
        <f>capacity!T60+T60/gfcf_lifespan!C$8</f>
        <v>3.8265748571428566</v>
      </c>
      <c r="AC60" s="42">
        <f>MAX((U60-T60),0)/5+U60/gfcf_lifespan!D$8</f>
        <v>3.0612598857142856</v>
      </c>
      <c r="AD60" s="42">
        <f>MAX((V60-U60),0)/5+V60/gfcf_lifespan!E$8</f>
        <v>1.9132874285714283</v>
      </c>
      <c r="AE60" s="42">
        <f>MAX((W60-V60),0)/5+W60/gfcf_lifespan!F$8</f>
        <v>0.76531497142857141</v>
      </c>
      <c r="AF60" s="42">
        <f>MAX((X60-W60),0)/5+X60/gfcf_lifespan!G$8</f>
        <v>0.47832185714285708</v>
      </c>
      <c r="AG60" s="42">
        <f>MAX((Y60-X60),0)/5+Y60/gfcf_lifespan!H$8</f>
        <v>0.19132874285714285</v>
      </c>
      <c r="AH60" s="42">
        <f>MAX((Z60-Y60),0)/5+Z60/gfcf_lifespan!I$8</f>
        <v>9.5664371428571426E-2</v>
      </c>
      <c r="AI60" s="42">
        <f>MAX((AA60-Z60),0)/5+AA60/gfcf_lifespan!J$8</f>
        <v>0</v>
      </c>
    </row>
    <row r="61" spans="1:35" ht="15" customHeight="1" x14ac:dyDescent="0.25">
      <c r="A61" s="9" t="s">
        <v>21</v>
      </c>
      <c r="B61" s="9" t="s">
        <v>39</v>
      </c>
      <c r="C61" s="9" t="s">
        <v>40</v>
      </c>
      <c r="D61" s="42">
        <f>stanford_generation_EXIOBASE!D61</f>
        <v>2214.2649828379508</v>
      </c>
      <c r="E61" s="42">
        <f>stanford_generation_EXIOBASE!E61</f>
        <v>1771.4119862703606</v>
      </c>
      <c r="F61" s="42">
        <f>stanford_generation_EXIOBASE!F61</f>
        <v>1107.1324914189754</v>
      </c>
      <c r="G61" s="42">
        <f>stanford_generation_EXIOBASE!G61</f>
        <v>442.85299656759003</v>
      </c>
      <c r="H61" s="42">
        <f>stanford_generation_EXIOBASE!H61</f>
        <v>276.78312285474374</v>
      </c>
      <c r="I61" s="42">
        <f>stanford_generation_EXIOBASE!I61</f>
        <v>110.71324914189745</v>
      </c>
      <c r="J61" s="42">
        <f>stanford_generation_EXIOBASE!J61</f>
        <v>55.356624570948725</v>
      </c>
      <c r="K61" s="42">
        <f>stanford_generation_EXIOBASE!K61</f>
        <v>0</v>
      </c>
      <c r="L61" s="42">
        <f>xdet2015_el!A61</f>
        <v>337.32365507763399</v>
      </c>
      <c r="M61" s="42">
        <f t="shared" si="1"/>
        <v>269.85892406210718</v>
      </c>
      <c r="N61" s="42">
        <f t="shared" si="26"/>
        <v>168.66182753881699</v>
      </c>
      <c r="O61" s="42">
        <f t="shared" si="27"/>
        <v>67.46473101552678</v>
      </c>
      <c r="P61" s="42">
        <f t="shared" si="28"/>
        <v>42.165456884704227</v>
      </c>
      <c r="Q61" s="42">
        <f t="shared" si="29"/>
        <v>16.866182753881684</v>
      </c>
      <c r="R61" s="42">
        <f t="shared" si="30"/>
        <v>8.4330913769408422</v>
      </c>
      <c r="S61" s="42">
        <f t="shared" si="31"/>
        <v>0</v>
      </c>
      <c r="T61" s="42">
        <f>stanford_capacity_EXIOBASE!D61</f>
        <v>171.46305000000004</v>
      </c>
      <c r="U61" s="42">
        <f>stanford_capacity_EXIOBASE!E61</f>
        <v>137.17044000000004</v>
      </c>
      <c r="V61" s="42">
        <f>stanford_capacity_EXIOBASE!F61</f>
        <v>85.731525000000019</v>
      </c>
      <c r="W61" s="42">
        <f>stanford_capacity_EXIOBASE!G61</f>
        <v>34.292609999999996</v>
      </c>
      <c r="X61" s="42">
        <f>stanford_capacity_EXIOBASE!H61</f>
        <v>21.432881250000008</v>
      </c>
      <c r="Y61" s="42">
        <f>stanford_capacity_EXIOBASE!I61</f>
        <v>8.5731525000000204</v>
      </c>
      <c r="Z61" s="42">
        <f>stanford_capacity_EXIOBASE!J61</f>
        <v>4.2865762500000102</v>
      </c>
      <c r="AA61" s="42">
        <f>stanford_capacity_EXIOBASE!K61</f>
        <v>0</v>
      </c>
      <c r="AB61" s="42">
        <f>capacity!T61+T61/gfcf_lifespan!C$9</f>
        <v>33.858522000000001</v>
      </c>
      <c r="AC61" s="42">
        <f>MAX((U61-T61),0)/5+U61/gfcf_lifespan!D$9</f>
        <v>5.486817600000002</v>
      </c>
      <c r="AD61" s="42">
        <f>MAX((V61-U61),0)/5+V61/gfcf_lifespan!E$9</f>
        <v>3.4292610000000008</v>
      </c>
      <c r="AE61" s="42">
        <f>MAX((W61-V61),0)/5+W61/gfcf_lifespan!F$9</f>
        <v>1.3717043999999998</v>
      </c>
      <c r="AF61" s="42">
        <f>MAX((X61-W61),0)/5+X61/gfcf_lifespan!G$9</f>
        <v>0.85731525000000031</v>
      </c>
      <c r="AG61" s="42">
        <f>MAX((Y61-X61),0)/5+Y61/gfcf_lifespan!H$9</f>
        <v>0.34292610000000079</v>
      </c>
      <c r="AH61" s="42">
        <f>MAX((Z61-Y61),0)/5+Z61/gfcf_lifespan!I$9</f>
        <v>0.17146305000000039</v>
      </c>
      <c r="AI61" s="42">
        <f>MAX((AA61-Z61),0)/5+AA61/gfcf_lifespan!J$9</f>
        <v>0</v>
      </c>
    </row>
    <row r="62" spans="1:35" ht="15" customHeight="1" x14ac:dyDescent="0.25">
      <c r="A62" s="9" t="s">
        <v>21</v>
      </c>
      <c r="B62" s="9" t="s">
        <v>80</v>
      </c>
      <c r="C62" s="9" t="s">
        <v>85</v>
      </c>
      <c r="D62" s="42">
        <f>stanford_generation_EXIOBASE!D62</f>
        <v>1405.6049469242462</v>
      </c>
      <c r="E62" s="42">
        <f>stanford_generation_EXIOBASE!E62</f>
        <v>11704.997661811842</v>
      </c>
      <c r="F62" s="42">
        <f>stanford_generation_EXIOBASE!F62</f>
        <v>27154.086734143235</v>
      </c>
      <c r="G62" s="42">
        <f>stanford_generation_EXIOBASE!G62</f>
        <v>42603.175806474625</v>
      </c>
      <c r="H62" s="42">
        <f>stanford_generation_EXIOBASE!H62</f>
        <v>46465.448074557477</v>
      </c>
      <c r="I62" s="42">
        <f>stanford_generation_EXIOBASE!I62</f>
        <v>50327.720342640328</v>
      </c>
      <c r="J62" s="42">
        <f>stanford_generation_EXIOBASE!J62</f>
        <v>51615.144432001274</v>
      </c>
      <c r="K62" s="42">
        <f>stanford_generation_EXIOBASE!K62</f>
        <v>52902.56852136222</v>
      </c>
      <c r="L62" s="42">
        <f>xdet2015_el!A62</f>
        <v>73.433125828821801</v>
      </c>
      <c r="M62" s="42">
        <f t="shared" si="1"/>
        <v>611.50508043297157</v>
      </c>
      <c r="N62" s="42">
        <f t="shared" si="26"/>
        <v>1418.6130123391963</v>
      </c>
      <c r="O62" s="42">
        <f t="shared" si="27"/>
        <v>2225.7209442454209</v>
      </c>
      <c r="P62" s="42">
        <f t="shared" si="28"/>
        <v>2427.4979272219775</v>
      </c>
      <c r="Q62" s="42">
        <f t="shared" si="29"/>
        <v>2629.2749101985332</v>
      </c>
      <c r="R62" s="42">
        <f t="shared" si="30"/>
        <v>2696.5339045240521</v>
      </c>
      <c r="S62" s="42">
        <f t="shared" si="31"/>
        <v>2763.792898849571</v>
      </c>
      <c r="T62" s="42">
        <f>stanford_capacity_EXIOBASE!D62</f>
        <v>1452.1233148103408</v>
      </c>
      <c r="U62" s="42">
        <f>stanford_capacity_EXIOBASE!E62</f>
        <v>6299.9107784564758</v>
      </c>
      <c r="V62" s="42">
        <f>stanford_capacity_EXIOBASE!F62</f>
        <v>13571.591973925677</v>
      </c>
      <c r="W62" s="42">
        <f>stanford_capacity_EXIOBASE!G62</f>
        <v>20843.273169394881</v>
      </c>
      <c r="X62" s="42">
        <f>stanford_capacity_EXIOBASE!H62</f>
        <v>22661.19346826218</v>
      </c>
      <c r="Y62" s="42">
        <f>stanford_capacity_EXIOBASE!I62</f>
        <v>24479.113767129482</v>
      </c>
      <c r="Z62" s="42">
        <f>stanford_capacity_EXIOBASE!J62</f>
        <v>25085.087200085247</v>
      </c>
      <c r="AA62" s="42">
        <f>stanford_capacity_EXIOBASE!K62</f>
        <v>25691.060633041016</v>
      </c>
      <c r="AB62" s="42">
        <f>capacity!T62+T62/gfcf_lifespan!C$10</f>
        <v>62.891165982121223</v>
      </c>
      <c r="AC62" s="42">
        <f>MAX((U62-T62),0)/5+U62/gfcf_lifespan!D$10</f>
        <v>1221.553923867486</v>
      </c>
      <c r="AD62" s="42">
        <f>MAX((V62-U62),0)/5+V62/gfcf_lifespan!E$10</f>
        <v>1997.1999180508674</v>
      </c>
      <c r="AE62" s="42">
        <f>MAX((W62-V62),0)/5+W62/gfcf_lifespan!F$10</f>
        <v>2288.067165869636</v>
      </c>
      <c r="AF62" s="42">
        <f>MAX((X62-W62),0)/5+X62/gfcf_lifespan!G$10</f>
        <v>1270.0317985039469</v>
      </c>
      <c r="AG62" s="42">
        <f>MAX((Y62-X62),0)/5+Y62/gfcf_lifespan!H$10</f>
        <v>1342.7486104586396</v>
      </c>
      <c r="AH62" s="42">
        <f>MAX((Z62-Y62),0)/5+Z62/gfcf_lifespan!I$10</f>
        <v>1124.5981745945628</v>
      </c>
      <c r="AI62" s="42">
        <f>MAX((AA62-Z62),0)/5+AA62/gfcf_lifespan!J$10</f>
        <v>1148.8371119127942</v>
      </c>
    </row>
    <row r="63" spans="1:35" ht="15" customHeight="1" x14ac:dyDescent="0.25">
      <c r="A63" s="9" t="s">
        <v>21</v>
      </c>
      <c r="B63" s="9" t="s">
        <v>81</v>
      </c>
      <c r="C63" s="9" t="s">
        <v>86</v>
      </c>
      <c r="D63" s="42">
        <f>stanford_generation_EXIOBASE!D63</f>
        <v>743.2666059473396</v>
      </c>
      <c r="E63" s="42">
        <f>stanford_generation_EXIOBASE!E63</f>
        <v>6420.7296217452822</v>
      </c>
      <c r="F63" s="42">
        <f>stanford_generation_EXIOBASE!F63</f>
        <v>14936.924145442195</v>
      </c>
      <c r="G63" s="42">
        <f>stanford_generation_EXIOBASE!G63</f>
        <v>23453.118669139112</v>
      </c>
      <c r="H63" s="42">
        <f>stanford_generation_EXIOBASE!H63</f>
        <v>25582.167300063338</v>
      </c>
      <c r="I63" s="42">
        <f>stanford_generation_EXIOBASE!I63</f>
        <v>27711.215930987568</v>
      </c>
      <c r="J63" s="42">
        <f>stanford_generation_EXIOBASE!J63</f>
        <v>28420.898807962309</v>
      </c>
      <c r="K63" s="42">
        <f>stanford_generation_EXIOBASE!K63</f>
        <v>29130.581684937053</v>
      </c>
      <c r="L63" s="42">
        <f>xdet2015_el!A63</f>
        <v>38.830533656220702</v>
      </c>
      <c r="M63" s="42">
        <f t="shared" ref="M63:M121" si="32">IFERROR($L63*E63/$D63,0)</f>
        <v>335.43866451109972</v>
      </c>
      <c r="N63" s="42">
        <f t="shared" si="26"/>
        <v>780.35086079341818</v>
      </c>
      <c r="O63" s="42">
        <f t="shared" si="27"/>
        <v>1225.2630570757369</v>
      </c>
      <c r="P63" s="42">
        <f t="shared" si="28"/>
        <v>1336.4911061463163</v>
      </c>
      <c r="Q63" s="42">
        <f t="shared" si="29"/>
        <v>1447.7191552168961</v>
      </c>
      <c r="R63" s="42">
        <f t="shared" si="30"/>
        <v>1484.7951715737556</v>
      </c>
      <c r="S63" s="42">
        <f t="shared" si="31"/>
        <v>1521.8711879306156</v>
      </c>
      <c r="T63" s="42">
        <f>stanford_capacity_EXIOBASE!D63</f>
        <v>813.87668518965938</v>
      </c>
      <c r="U63" s="42">
        <f>stanford_capacity_EXIOBASE!E63</f>
        <v>3865.8822459091839</v>
      </c>
      <c r="V63" s="42">
        <f>stanford_capacity_EXIOBASE!F63</f>
        <v>8443.8905869884711</v>
      </c>
      <c r="W63" s="42">
        <f>stanford_capacity_EXIOBASE!G63</f>
        <v>13021.898928067758</v>
      </c>
      <c r="X63" s="42">
        <f>stanford_capacity_EXIOBASE!H63</f>
        <v>14166.40101333758</v>
      </c>
      <c r="Y63" s="42">
        <f>stanford_capacity_EXIOBASE!I63</f>
        <v>15310.903098607401</v>
      </c>
      <c r="Z63" s="42">
        <f>stanford_capacity_EXIOBASE!J63</f>
        <v>15692.403793697342</v>
      </c>
      <c r="AA63" s="42">
        <f>stanford_capacity_EXIOBASE!K63</f>
        <v>16073.904488787282</v>
      </c>
      <c r="AB63" s="42">
        <f>capacity!T63+T63/gfcf_lifespan!C$11</f>
        <v>35.248834017878792</v>
      </c>
      <c r="AC63" s="42">
        <f>MAX((U63-T63),0)/5+U63/gfcf_lifespan!D$11</f>
        <v>765.03640198027233</v>
      </c>
      <c r="AD63" s="42">
        <f>MAX((V63-U63),0)/5+V63/gfcf_lifespan!E$11</f>
        <v>1253.3572916953963</v>
      </c>
      <c r="AE63" s="42">
        <f>MAX((W63-V63),0)/5+W63/gfcf_lifespan!F$11</f>
        <v>1436.4776253385676</v>
      </c>
      <c r="AF63" s="42">
        <f>MAX((X63-W63),0)/5+X63/gfcf_lifespan!G$11</f>
        <v>795.55645758746755</v>
      </c>
      <c r="AG63" s="42">
        <f>MAX((Y63-X63),0)/5+Y63/gfcf_lifespan!H$11</f>
        <v>841.33654099826038</v>
      </c>
      <c r="AH63" s="42">
        <f>MAX((Z63-Y63),0)/5+Z63/gfcf_lifespan!I$11</f>
        <v>703.99629076588178</v>
      </c>
      <c r="AI63" s="42">
        <f>MAX((AA63-Z63),0)/5+AA63/gfcf_lifespan!J$11</f>
        <v>719.2563185694795</v>
      </c>
    </row>
    <row r="64" spans="1:35" ht="15" customHeight="1" x14ac:dyDescent="0.25">
      <c r="A64" s="9" t="s">
        <v>21</v>
      </c>
      <c r="B64" s="9" t="s">
        <v>41</v>
      </c>
      <c r="C64" s="9" t="s">
        <v>42</v>
      </c>
      <c r="D64" s="42">
        <f>stanford_generation_EXIOBASE!D64</f>
        <v>0</v>
      </c>
      <c r="E64" s="42">
        <f>stanford_generation_EXIOBASE!E64</f>
        <v>0</v>
      </c>
      <c r="F64" s="42">
        <f>stanford_generation_EXIOBASE!F64</f>
        <v>0</v>
      </c>
      <c r="G64" s="42">
        <f>stanford_generation_EXIOBASE!G64</f>
        <v>0</v>
      </c>
      <c r="H64" s="42">
        <f>stanford_generation_EXIOBASE!H64</f>
        <v>0</v>
      </c>
      <c r="I64" s="42">
        <f>stanford_generation_EXIOBASE!I64</f>
        <v>0</v>
      </c>
      <c r="J64" s="42">
        <f>stanford_generation_EXIOBASE!J64</f>
        <v>0</v>
      </c>
      <c r="K64" s="42">
        <f>stanford_generation_EXIOBASE!K64</f>
        <v>0</v>
      </c>
      <c r="L64" s="42">
        <f>xdet2015_el!A64</f>
        <v>0</v>
      </c>
      <c r="M64" s="42">
        <f t="shared" si="32"/>
        <v>0</v>
      </c>
      <c r="N64" s="42">
        <f t="shared" si="26"/>
        <v>0</v>
      </c>
      <c r="O64" s="42">
        <f t="shared" si="27"/>
        <v>0</v>
      </c>
      <c r="P64" s="42">
        <f t="shared" si="28"/>
        <v>0</v>
      </c>
      <c r="Q64" s="42">
        <f t="shared" si="29"/>
        <v>0</v>
      </c>
      <c r="R64" s="42">
        <f t="shared" si="30"/>
        <v>0</v>
      </c>
      <c r="S64" s="42">
        <f t="shared" si="31"/>
        <v>0</v>
      </c>
      <c r="T64" s="42">
        <f>stanford_capacity_EXIOBASE!D64</f>
        <v>0</v>
      </c>
      <c r="U64" s="42">
        <f>stanford_capacity_EXIOBASE!E64</f>
        <v>0</v>
      </c>
      <c r="V64" s="42">
        <f>stanford_capacity_EXIOBASE!F64</f>
        <v>0</v>
      </c>
      <c r="W64" s="42">
        <f>stanford_capacity_EXIOBASE!G64</f>
        <v>0</v>
      </c>
      <c r="X64" s="42">
        <f>stanford_capacity_EXIOBASE!H64</f>
        <v>0</v>
      </c>
      <c r="Y64" s="42">
        <f>stanford_capacity_EXIOBASE!I64</f>
        <v>0</v>
      </c>
      <c r="Z64" s="42">
        <f>stanford_capacity_EXIOBASE!J64</f>
        <v>0</v>
      </c>
      <c r="AA64" s="42">
        <f>stanford_capacity_EXIOBASE!K64</f>
        <v>0</v>
      </c>
      <c r="AB64" s="42">
        <f>capacity!T64+T64/gfcf_lifespan!C$12</f>
        <v>0</v>
      </c>
      <c r="AC64" s="42">
        <f>MAX((U64-T64),0)/5+U64/gfcf_lifespan!D$12</f>
        <v>0</v>
      </c>
      <c r="AD64" s="42">
        <f>MAX((V64-U64),0)/5+V64/gfcf_lifespan!E$12</f>
        <v>0</v>
      </c>
      <c r="AE64" s="42">
        <f>MAX((W64-V64),0)/5+W64/gfcf_lifespan!F$12</f>
        <v>0</v>
      </c>
      <c r="AF64" s="42">
        <f>MAX((X64-W64),0)/5+X64/gfcf_lifespan!G$12</f>
        <v>0</v>
      </c>
      <c r="AG64" s="42">
        <f>MAX((Y64-X64),0)/5+Y64/gfcf_lifespan!H$12</f>
        <v>0</v>
      </c>
      <c r="AH64" s="42">
        <f>MAX((Z64-Y64),0)/5+Z64/gfcf_lifespan!I$12</f>
        <v>0</v>
      </c>
      <c r="AI64" s="42">
        <f>MAX((AA64-Z64),0)/5+AA64/gfcf_lifespan!J$12</f>
        <v>0</v>
      </c>
    </row>
    <row r="65" spans="1:35" ht="15" customHeight="1" x14ac:dyDescent="0.25">
      <c r="A65" s="9" t="s">
        <v>21</v>
      </c>
      <c r="B65" s="9" t="s">
        <v>43</v>
      </c>
      <c r="C65" s="9" t="s">
        <v>44</v>
      </c>
      <c r="D65" s="42">
        <f>stanford_generation_EXIOBASE!D65</f>
        <v>0</v>
      </c>
      <c r="E65" s="42">
        <f>stanford_generation_EXIOBASE!E65</f>
        <v>0</v>
      </c>
      <c r="F65" s="42">
        <f>stanford_generation_EXIOBASE!F65</f>
        <v>0</v>
      </c>
      <c r="G65" s="42">
        <f>stanford_generation_EXIOBASE!G65</f>
        <v>0</v>
      </c>
      <c r="H65" s="42">
        <f>stanford_generation_EXIOBASE!H65</f>
        <v>0</v>
      </c>
      <c r="I65" s="42">
        <f>stanford_generation_EXIOBASE!I65</f>
        <v>0</v>
      </c>
      <c r="J65" s="42">
        <f>stanford_generation_EXIOBASE!J65</f>
        <v>0</v>
      </c>
      <c r="K65" s="42">
        <f>stanford_generation_EXIOBASE!K65</f>
        <v>0</v>
      </c>
      <c r="L65" s="42">
        <f>xdet2015_el!A65</f>
        <v>0</v>
      </c>
      <c r="M65" s="42">
        <f t="shared" si="32"/>
        <v>0</v>
      </c>
      <c r="N65" s="42">
        <f t="shared" si="26"/>
        <v>0</v>
      </c>
      <c r="O65" s="42">
        <f t="shared" si="27"/>
        <v>0</v>
      </c>
      <c r="P65" s="42">
        <f t="shared" si="28"/>
        <v>0</v>
      </c>
      <c r="Q65" s="42">
        <f t="shared" si="29"/>
        <v>0</v>
      </c>
      <c r="R65" s="42">
        <f t="shared" si="30"/>
        <v>0</v>
      </c>
      <c r="S65" s="42">
        <f t="shared" si="31"/>
        <v>0</v>
      </c>
      <c r="T65" s="42">
        <f>stanford_capacity_EXIOBASE!D65</f>
        <v>0</v>
      </c>
      <c r="U65" s="42">
        <f>stanford_capacity_EXIOBASE!E65</f>
        <v>0</v>
      </c>
      <c r="V65" s="42">
        <f>stanford_capacity_EXIOBASE!F65</f>
        <v>0</v>
      </c>
      <c r="W65" s="42">
        <f>stanford_capacity_EXIOBASE!G65</f>
        <v>0</v>
      </c>
      <c r="X65" s="42">
        <f>stanford_capacity_EXIOBASE!H65</f>
        <v>0</v>
      </c>
      <c r="Y65" s="42">
        <f>stanford_capacity_EXIOBASE!I65</f>
        <v>0</v>
      </c>
      <c r="Z65" s="42">
        <f>stanford_capacity_EXIOBASE!J65</f>
        <v>0</v>
      </c>
      <c r="AA65" s="42">
        <f>stanford_capacity_EXIOBASE!K65</f>
        <v>0</v>
      </c>
      <c r="AB65" s="42">
        <f>capacity!T65+T65/gfcf_lifespan!C$13</f>
        <v>0</v>
      </c>
      <c r="AC65" s="42">
        <f>MAX((U65-T65),0)/5+U65/gfcf_lifespan!D$13</f>
        <v>0</v>
      </c>
      <c r="AD65" s="42">
        <f>MAX((V65-U65),0)/5+V65/gfcf_lifespan!E$13</f>
        <v>0</v>
      </c>
      <c r="AE65" s="42">
        <f>MAX((W65-V65),0)/5+W65/gfcf_lifespan!F$13</f>
        <v>0</v>
      </c>
      <c r="AF65" s="42">
        <f>MAX((X65-W65),0)/5+X65/gfcf_lifespan!G$13</f>
        <v>0</v>
      </c>
      <c r="AG65" s="42">
        <f>MAX((Y65-X65),0)/5+Y65/gfcf_lifespan!H$13</f>
        <v>0</v>
      </c>
      <c r="AH65" s="42">
        <f>MAX((Z65-Y65),0)/5+Z65/gfcf_lifespan!I$13</f>
        <v>0</v>
      </c>
      <c r="AI65" s="42">
        <f>MAX((AA65-Z65),0)/5+AA65/gfcf_lifespan!J$13</f>
        <v>0</v>
      </c>
    </row>
    <row r="66" spans="1:35" ht="15" customHeight="1" x14ac:dyDescent="0.25">
      <c r="A66" s="9" t="s">
        <v>21</v>
      </c>
      <c r="B66" s="9" t="s">
        <v>45</v>
      </c>
      <c r="C66" s="9" t="s">
        <v>46</v>
      </c>
      <c r="D66" s="42">
        <f>stanford_generation_EXIOBASE!D66</f>
        <v>0</v>
      </c>
      <c r="E66" s="42">
        <f>stanford_generation_EXIOBASE!E66</f>
        <v>0</v>
      </c>
      <c r="F66" s="42">
        <f>stanford_generation_EXIOBASE!F66</f>
        <v>0</v>
      </c>
      <c r="G66" s="42">
        <f>stanford_generation_EXIOBASE!G66</f>
        <v>0</v>
      </c>
      <c r="H66" s="42">
        <f>stanford_generation_EXIOBASE!H66</f>
        <v>0</v>
      </c>
      <c r="I66" s="42">
        <f>stanford_generation_EXIOBASE!I66</f>
        <v>0</v>
      </c>
      <c r="J66" s="42">
        <f>stanford_generation_EXIOBASE!J66</f>
        <v>0</v>
      </c>
      <c r="K66" s="42">
        <f>stanford_generation_EXIOBASE!K66</f>
        <v>0</v>
      </c>
      <c r="L66" s="42">
        <f>xdet2015_el!A66</f>
        <v>0</v>
      </c>
      <c r="M66" s="42">
        <f t="shared" si="32"/>
        <v>0</v>
      </c>
      <c r="N66" s="42">
        <f t="shared" si="26"/>
        <v>0</v>
      </c>
      <c r="O66" s="42">
        <f t="shared" si="27"/>
        <v>0</v>
      </c>
      <c r="P66" s="42">
        <f t="shared" si="28"/>
        <v>0</v>
      </c>
      <c r="Q66" s="42">
        <f t="shared" si="29"/>
        <v>0</v>
      </c>
      <c r="R66" s="42">
        <f t="shared" si="30"/>
        <v>0</v>
      </c>
      <c r="S66" s="42">
        <f t="shared" si="31"/>
        <v>0</v>
      </c>
      <c r="T66" s="42">
        <f>stanford_capacity_EXIOBASE!D66</f>
        <v>0</v>
      </c>
      <c r="U66" s="42">
        <f>stanford_capacity_EXIOBASE!E66</f>
        <v>0</v>
      </c>
      <c r="V66" s="42">
        <f>stanford_capacity_EXIOBASE!F66</f>
        <v>0</v>
      </c>
      <c r="W66" s="42">
        <f>stanford_capacity_EXIOBASE!G66</f>
        <v>0</v>
      </c>
      <c r="X66" s="42">
        <f>stanford_capacity_EXIOBASE!H66</f>
        <v>0</v>
      </c>
      <c r="Y66" s="42">
        <f>stanford_capacity_EXIOBASE!I66</f>
        <v>0</v>
      </c>
      <c r="Z66" s="42">
        <f>stanford_capacity_EXIOBASE!J66</f>
        <v>0</v>
      </c>
      <c r="AA66" s="42">
        <f>stanford_capacity_EXIOBASE!K66</f>
        <v>0</v>
      </c>
      <c r="AB66" s="42">
        <f>capacity!T66+T66/gfcf_lifespan!C$14</f>
        <v>0</v>
      </c>
      <c r="AC66" s="42">
        <f>MAX((U66-T66),0)/5+U66/gfcf_lifespan!D$14</f>
        <v>0</v>
      </c>
      <c r="AD66" s="42">
        <f>MAX((V66-U66),0)/5+V66/gfcf_lifespan!E$14</f>
        <v>0</v>
      </c>
      <c r="AE66" s="42">
        <f>MAX((W66-V66),0)/5+W66/gfcf_lifespan!F$14</f>
        <v>0</v>
      </c>
      <c r="AF66" s="42">
        <f>MAX((X66-W66),0)/5+X66/gfcf_lifespan!G$14</f>
        <v>0</v>
      </c>
      <c r="AG66" s="42">
        <f>MAX((Y66-X66),0)/5+Y66/gfcf_lifespan!H$14</f>
        <v>0</v>
      </c>
      <c r="AH66" s="42">
        <f>MAX((Z66-Y66),0)/5+Z66/gfcf_lifespan!I$14</f>
        <v>0</v>
      </c>
      <c r="AI66" s="42">
        <f>MAX((AA66-Z66),0)/5+AA66/gfcf_lifespan!J$14</f>
        <v>0</v>
      </c>
    </row>
    <row r="67" spans="1:35" ht="15" customHeight="1" x14ac:dyDescent="0.25">
      <c r="A67" s="9" t="s">
        <v>20</v>
      </c>
      <c r="B67" s="9" t="s">
        <v>29</v>
      </c>
      <c r="C67" s="9" t="s">
        <v>30</v>
      </c>
      <c r="D67" s="42">
        <f>stanford_generation_EXIOBASE!D67</f>
        <v>272894.90182842425</v>
      </c>
      <c r="E67" s="42">
        <f>stanford_generation_EXIOBASE!E67</f>
        <v>218315.92146273941</v>
      </c>
      <c r="F67" s="42">
        <f>stanford_generation_EXIOBASE!F67</f>
        <v>136447.45091421212</v>
      </c>
      <c r="G67" s="42">
        <f>stanford_generation_EXIOBASE!G67</f>
        <v>54578.980365684838</v>
      </c>
      <c r="H67" s="42">
        <f>stanford_generation_EXIOBASE!H67</f>
        <v>34111.862728553038</v>
      </c>
      <c r="I67" s="42">
        <f>stanford_generation_EXIOBASE!I67</f>
        <v>13644.745091421239</v>
      </c>
      <c r="J67" s="42">
        <f>stanford_generation_EXIOBASE!J67</f>
        <v>6822.3725457106193</v>
      </c>
      <c r="K67" s="42">
        <f>stanford_generation_EXIOBASE!K67</f>
        <v>0</v>
      </c>
      <c r="L67" s="42">
        <f>xdet2015_el!A67</f>
        <v>16679.140953111299</v>
      </c>
      <c r="M67" s="42">
        <f t="shared" si="32"/>
        <v>13343.31276248904</v>
      </c>
      <c r="N67" s="42">
        <f t="shared" ref="N67:N79" si="33">IFERROR($L67*F67/$D67,0)</f>
        <v>8339.5704765556493</v>
      </c>
      <c r="O67" s="42">
        <f t="shared" ref="O67:O79" si="34">IFERROR($L67*G67/$D67,0)</f>
        <v>3335.8281906222592</v>
      </c>
      <c r="P67" s="42">
        <f t="shared" ref="P67:P79" si="35">IFERROR($L67*H67/$D67,0)</f>
        <v>2084.8926191389128</v>
      </c>
      <c r="Q67" s="42">
        <f t="shared" ref="Q67:Q79" si="36">IFERROR($L67*I67/$D67,0)</f>
        <v>833.9570476555665</v>
      </c>
      <c r="R67" s="42">
        <f t="shared" ref="R67:R79" si="37">IFERROR($L67*J67/$D67,0)</f>
        <v>416.97852382778325</v>
      </c>
      <c r="S67" s="42">
        <f t="shared" ref="S67:S79" si="38">IFERROR($L67*K67/$D67,0)</f>
        <v>0</v>
      </c>
      <c r="T67" s="42">
        <f>stanford_capacity_EXIOBASE!D67</f>
        <v>52819.41883000001</v>
      </c>
      <c r="U67" s="42">
        <f>stanford_capacity_EXIOBASE!E67</f>
        <v>42255.535064000011</v>
      </c>
      <c r="V67" s="42">
        <f>stanford_capacity_EXIOBASE!F67</f>
        <v>26409.709415000005</v>
      </c>
      <c r="W67" s="42">
        <f>stanford_capacity_EXIOBASE!G67</f>
        <v>10563.883765999999</v>
      </c>
      <c r="X67" s="42">
        <f>stanford_capacity_EXIOBASE!H67</f>
        <v>6602.4273537500012</v>
      </c>
      <c r="Y67" s="42">
        <f>stanford_capacity_EXIOBASE!I67</f>
        <v>2640.9709415000034</v>
      </c>
      <c r="Z67" s="42">
        <f>stanford_capacity_EXIOBASE!J67</f>
        <v>1320.4854707500017</v>
      </c>
      <c r="AA67" s="42">
        <f>stanford_capacity_EXIOBASE!K67</f>
        <v>0</v>
      </c>
      <c r="AB67" s="42">
        <f>capacity!T67+T67/gfcf_lifespan!C$2</f>
        <v>1320.4854707500003</v>
      </c>
      <c r="AC67" s="42">
        <f>MAX((U67-T67),0)/5+U67/gfcf_lifespan!D$2</f>
        <v>1056.3883766000004</v>
      </c>
      <c r="AD67" s="42">
        <f>MAX((V67-U67),0)/5+V67/gfcf_lifespan!E$2</f>
        <v>660.24273537500017</v>
      </c>
      <c r="AE67" s="42">
        <f>MAX((W67-V67),0)/5+W67/gfcf_lifespan!F$2</f>
        <v>264.09709414999998</v>
      </c>
      <c r="AF67" s="42">
        <f>MAX((X67-W67),0)/5+X67/gfcf_lifespan!G$2</f>
        <v>165.06068384375004</v>
      </c>
      <c r="AG67" s="42">
        <f>MAX((Y67-X67),0)/5+Y67/gfcf_lifespan!H$2</f>
        <v>66.024273537500079</v>
      </c>
      <c r="AH67" s="42">
        <f>MAX((Z67-Y67),0)/5+Z67/gfcf_lifespan!I$2</f>
        <v>33.01213676875004</v>
      </c>
      <c r="AI67" s="42">
        <f>MAX((AA67-Z67),0)/5+AA67/gfcf_lifespan!J$2</f>
        <v>0</v>
      </c>
    </row>
    <row r="68" spans="1:35" ht="15" customHeight="1" x14ac:dyDescent="0.25">
      <c r="A68" s="9" t="s">
        <v>20</v>
      </c>
      <c r="B68" s="9" t="s">
        <v>31</v>
      </c>
      <c r="C68" s="9" t="s">
        <v>32</v>
      </c>
      <c r="D68" s="42">
        <f>stanford_generation_EXIOBASE!D68</f>
        <v>92807.723337183299</v>
      </c>
      <c r="E68" s="42">
        <f>stanford_generation_EXIOBASE!E68</f>
        <v>74246.178669746645</v>
      </c>
      <c r="F68" s="42">
        <f>stanford_generation_EXIOBASE!F68</f>
        <v>46403.86166859165</v>
      </c>
      <c r="G68" s="42">
        <f>stanford_generation_EXIOBASE!G68</f>
        <v>18561.544667436654</v>
      </c>
      <c r="H68" s="42">
        <f>stanford_generation_EXIOBASE!H68</f>
        <v>11600.965417147912</v>
      </c>
      <c r="I68" s="42">
        <f>stanford_generation_EXIOBASE!I68</f>
        <v>4640.3861668591708</v>
      </c>
      <c r="J68" s="42">
        <f>stanford_generation_EXIOBASE!J68</f>
        <v>2320.1930834295854</v>
      </c>
      <c r="K68" s="42">
        <f>stanford_generation_EXIOBASE!K68</f>
        <v>0</v>
      </c>
      <c r="L68" s="42">
        <f>xdet2015_el!A68</f>
        <v>6424.7169930014097</v>
      </c>
      <c r="M68" s="42">
        <f t="shared" si="32"/>
        <v>5139.7735944011283</v>
      </c>
      <c r="N68" s="42">
        <f t="shared" si="33"/>
        <v>3212.3584965007053</v>
      </c>
      <c r="O68" s="42">
        <f t="shared" si="34"/>
        <v>1284.9433986002816</v>
      </c>
      <c r="P68" s="42">
        <f t="shared" si="35"/>
        <v>803.08962412517633</v>
      </c>
      <c r="Q68" s="42">
        <f t="shared" si="36"/>
        <v>321.23584965007086</v>
      </c>
      <c r="R68" s="42">
        <f t="shared" si="37"/>
        <v>160.61792482503543</v>
      </c>
      <c r="S68" s="42">
        <f t="shared" si="38"/>
        <v>0</v>
      </c>
      <c r="T68" s="42">
        <f>stanford_capacity_EXIOBASE!D68</f>
        <v>25177.767720000003</v>
      </c>
      <c r="U68" s="42">
        <f>stanford_capacity_EXIOBASE!E68</f>
        <v>20142.214176000001</v>
      </c>
      <c r="V68" s="42">
        <f>stanford_capacity_EXIOBASE!F68</f>
        <v>12588.883860000002</v>
      </c>
      <c r="W68" s="42">
        <f>stanford_capacity_EXIOBASE!G68</f>
        <v>5035.5535439999985</v>
      </c>
      <c r="X68" s="42">
        <f>stanford_capacity_EXIOBASE!H68</f>
        <v>3147.2209650000004</v>
      </c>
      <c r="Y68" s="42">
        <f>stanford_capacity_EXIOBASE!I68</f>
        <v>1258.8883860000024</v>
      </c>
      <c r="Z68" s="42">
        <f>stanford_capacity_EXIOBASE!J68</f>
        <v>629.44419300000118</v>
      </c>
      <c r="AA68" s="42">
        <f>stanford_capacity_EXIOBASE!K68</f>
        <v>0</v>
      </c>
      <c r="AB68" s="42">
        <f>capacity!T68+T68/gfcf_lifespan!C$3</f>
        <v>4113.2589239999998</v>
      </c>
      <c r="AC68" s="42">
        <f>MAX((U68-T68),0)/5+U68/gfcf_lifespan!D$3</f>
        <v>671.40713920000007</v>
      </c>
      <c r="AD68" s="42">
        <f>MAX((V68-U68),0)/5+V68/gfcf_lifespan!E$3</f>
        <v>419.62946200000005</v>
      </c>
      <c r="AE68" s="42">
        <f>MAX((W68-V68),0)/5+W68/gfcf_lifespan!F$3</f>
        <v>167.85178479999996</v>
      </c>
      <c r="AF68" s="42">
        <f>MAX((X68-W68),0)/5+X68/gfcf_lifespan!G$3</f>
        <v>104.90736550000001</v>
      </c>
      <c r="AG68" s="42">
        <f>MAX((Y68-X68),0)/5+Y68/gfcf_lifespan!H$3</f>
        <v>41.962946200000076</v>
      </c>
      <c r="AH68" s="42">
        <f>MAX((Z68-Y68),0)/5+Z68/gfcf_lifespan!I$3</f>
        <v>20.981473100000038</v>
      </c>
      <c r="AI68" s="42">
        <f>MAX((AA68-Z68),0)/5+AA68/gfcf_lifespan!J$3</f>
        <v>0</v>
      </c>
    </row>
    <row r="69" spans="1:35" ht="15" customHeight="1" x14ac:dyDescent="0.25">
      <c r="A69" s="9" t="s">
        <v>20</v>
      </c>
      <c r="B69" s="9" t="s">
        <v>33</v>
      </c>
      <c r="C69" s="9" t="s">
        <v>34</v>
      </c>
      <c r="D69" s="42">
        <f>stanford_generation_EXIOBASE!D69</f>
        <v>96915.889928257791</v>
      </c>
      <c r="E69" s="42">
        <f>stanford_generation_EXIOBASE!E69</f>
        <v>77532.711942606227</v>
      </c>
      <c r="F69" s="42">
        <f>stanford_generation_EXIOBASE!F69</f>
        <v>48457.944964128896</v>
      </c>
      <c r="G69" s="42">
        <f>stanford_generation_EXIOBASE!G69</f>
        <v>19383.17798565155</v>
      </c>
      <c r="H69" s="42">
        <f>stanford_generation_EXIOBASE!H69</f>
        <v>12114.486241032224</v>
      </c>
      <c r="I69" s="42">
        <f>stanford_generation_EXIOBASE!I69</f>
        <v>4845.7944964128983</v>
      </c>
      <c r="J69" s="42">
        <f>stanford_generation_EXIOBASE!J69</f>
        <v>2422.8972482064491</v>
      </c>
      <c r="K69" s="42">
        <f>stanford_generation_EXIOBASE!K69</f>
        <v>0</v>
      </c>
      <c r="L69" s="42">
        <f>xdet2015_el!A69</f>
        <v>7338.9438502819203</v>
      </c>
      <c r="M69" s="42">
        <f t="shared" si="32"/>
        <v>5871.155080225536</v>
      </c>
      <c r="N69" s="42">
        <f t="shared" si="33"/>
        <v>3669.4719251409601</v>
      </c>
      <c r="O69" s="42">
        <f t="shared" si="34"/>
        <v>1467.7887700563833</v>
      </c>
      <c r="P69" s="42">
        <f t="shared" si="35"/>
        <v>917.36798128524003</v>
      </c>
      <c r="Q69" s="42">
        <f t="shared" si="36"/>
        <v>366.94719251409668</v>
      </c>
      <c r="R69" s="42">
        <f t="shared" si="37"/>
        <v>183.47359625704834</v>
      </c>
      <c r="S69" s="42">
        <f t="shared" si="38"/>
        <v>0</v>
      </c>
      <c r="T69" s="42">
        <f>stanford_capacity_EXIOBASE!D69</f>
        <v>12188.16</v>
      </c>
      <c r="U69" s="42">
        <f>stanford_capacity_EXIOBASE!E69</f>
        <v>9750.5280000000002</v>
      </c>
      <c r="V69" s="42">
        <f>stanford_capacity_EXIOBASE!F69</f>
        <v>6094.08</v>
      </c>
      <c r="W69" s="42">
        <f>stanford_capacity_EXIOBASE!G69</f>
        <v>2437.6319999999996</v>
      </c>
      <c r="X69" s="42">
        <f>stanford_capacity_EXIOBASE!H69</f>
        <v>1523.5200000000004</v>
      </c>
      <c r="Y69" s="42">
        <f>stanford_capacity_EXIOBASE!I69</f>
        <v>609.40800000000127</v>
      </c>
      <c r="Z69" s="42">
        <f>stanford_capacity_EXIOBASE!J69</f>
        <v>304.70400000000063</v>
      </c>
      <c r="AA69" s="42">
        <f>stanford_capacity_EXIOBASE!K69</f>
        <v>0</v>
      </c>
      <c r="AB69" s="42">
        <f>capacity!T69+T69/gfcf_lifespan!C$4</f>
        <v>203.136</v>
      </c>
      <c r="AC69" s="42">
        <f>MAX((U69-T69),0)/5+U69/gfcf_lifespan!D$4</f>
        <v>162.50880000000001</v>
      </c>
      <c r="AD69" s="42">
        <f>MAX((V69-U69),0)/5+V69/gfcf_lifespan!E$4</f>
        <v>101.568</v>
      </c>
      <c r="AE69" s="42">
        <f>MAX((W69-V69),0)/5+W69/gfcf_lifespan!F$4</f>
        <v>40.627199999999995</v>
      </c>
      <c r="AF69" s="42">
        <f>MAX((X69-W69),0)/5+X69/gfcf_lifespan!G$4</f>
        <v>25.392000000000007</v>
      </c>
      <c r="AG69" s="42">
        <f>MAX((Y69-X69),0)/5+Y69/gfcf_lifespan!H$4</f>
        <v>10.156800000000022</v>
      </c>
      <c r="AH69" s="42">
        <f>MAX((Z69-Y69),0)/5+Z69/gfcf_lifespan!I$4</f>
        <v>5.0784000000000109</v>
      </c>
      <c r="AI69" s="42">
        <f>MAX((AA69-Z69),0)/5+AA69/gfcf_lifespan!J$4</f>
        <v>0</v>
      </c>
    </row>
    <row r="70" spans="1:35" ht="15" customHeight="1" x14ac:dyDescent="0.25">
      <c r="A70" s="9" t="s">
        <v>20</v>
      </c>
      <c r="B70" s="9" t="s">
        <v>35</v>
      </c>
      <c r="C70" s="9" t="s">
        <v>36</v>
      </c>
      <c r="D70" s="42">
        <f>stanford_generation_EXIOBASE!D70</f>
        <v>22380.600073404945</v>
      </c>
      <c r="E70" s="42">
        <f>stanford_generation_EXIOBASE!E70</f>
        <v>21565.32161970462</v>
      </c>
      <c r="F70" s="42">
        <f>stanford_generation_EXIOBASE!F70</f>
        <v>20342.403939154137</v>
      </c>
      <c r="G70" s="42">
        <f>stanford_generation_EXIOBASE!G70</f>
        <v>19119.486258603651</v>
      </c>
      <c r="H70" s="42">
        <f>stanford_generation_EXIOBASE!H70</f>
        <v>18813.756838466026</v>
      </c>
      <c r="I70" s="42">
        <f>stanford_generation_EXIOBASE!I70</f>
        <v>18508.027418328405</v>
      </c>
      <c r="J70" s="42">
        <f>stanford_generation_EXIOBASE!J70</f>
        <v>18406.117611615868</v>
      </c>
      <c r="K70" s="42">
        <f>stanford_generation_EXIOBASE!K70</f>
        <v>18304.207804903326</v>
      </c>
      <c r="L70" s="42">
        <f>xdet2015_el!A70</f>
        <v>1066.81086472627</v>
      </c>
      <c r="M70" s="42">
        <f t="shared" si="32"/>
        <v>1027.9491760614399</v>
      </c>
      <c r="N70" s="42">
        <f t="shared" si="33"/>
        <v>969.65664306419455</v>
      </c>
      <c r="O70" s="42">
        <f t="shared" si="34"/>
        <v>911.36411006694914</v>
      </c>
      <c r="P70" s="42">
        <f t="shared" si="35"/>
        <v>896.79097681763778</v>
      </c>
      <c r="Q70" s="42">
        <f t="shared" si="36"/>
        <v>882.21784356832654</v>
      </c>
      <c r="R70" s="42">
        <f t="shared" si="37"/>
        <v>877.36013248522283</v>
      </c>
      <c r="S70" s="42">
        <f t="shared" si="38"/>
        <v>872.50242140211901</v>
      </c>
      <c r="T70" s="42">
        <f>stanford_capacity_EXIOBASE!D70</f>
        <v>5590</v>
      </c>
      <c r="U70" s="42">
        <f>stanford_capacity_EXIOBASE!E70</f>
        <v>5362.4</v>
      </c>
      <c r="V70" s="42">
        <f>stanford_capacity_EXIOBASE!F70</f>
        <v>5021</v>
      </c>
      <c r="W70" s="42">
        <f>stanford_capacity_EXIOBASE!G70</f>
        <v>4679.6000000000004</v>
      </c>
      <c r="X70" s="42">
        <f>stanford_capacity_EXIOBASE!H70</f>
        <v>4594.25</v>
      </c>
      <c r="Y70" s="42">
        <f>stanford_capacity_EXIOBASE!I70</f>
        <v>4508.8999999999996</v>
      </c>
      <c r="Z70" s="42">
        <f>stanford_capacity_EXIOBASE!J70</f>
        <v>4480.45</v>
      </c>
      <c r="AA70" s="42">
        <f>stanford_capacity_EXIOBASE!K70</f>
        <v>4452</v>
      </c>
      <c r="AB70" s="42">
        <f>capacity!T70+T70/gfcf_lifespan!C$5</f>
        <v>114.16666666666667</v>
      </c>
      <c r="AC70" s="42">
        <f>MAX((U70-T70),0)/5+U70/gfcf_lifespan!D$5</f>
        <v>89.373333333333321</v>
      </c>
      <c r="AD70" s="42">
        <f>MAX((V70-U70),0)/5+V70/gfcf_lifespan!E$5</f>
        <v>83.683333333333337</v>
      </c>
      <c r="AE70" s="42">
        <f>MAX((W70-V70),0)/5+W70/gfcf_lifespan!F$5</f>
        <v>77.993333333333339</v>
      </c>
      <c r="AF70" s="42">
        <f>MAX((X70-W70),0)/5+X70/gfcf_lifespan!G$5</f>
        <v>76.57083333333334</v>
      </c>
      <c r="AG70" s="42">
        <f>MAX((Y70-X70),0)/5+Y70/gfcf_lifespan!H$5</f>
        <v>75.148333333333326</v>
      </c>
      <c r="AH70" s="42">
        <f>MAX((Z70-Y70),0)/5+Z70/gfcf_lifespan!I$5</f>
        <v>74.674166666666665</v>
      </c>
      <c r="AI70" s="42">
        <f>MAX((AA70-Z70),0)/5+AA70/gfcf_lifespan!J$5</f>
        <v>74.2</v>
      </c>
    </row>
    <row r="71" spans="1:35" ht="15" customHeight="1" x14ac:dyDescent="0.25">
      <c r="A71" s="9" t="s">
        <v>20</v>
      </c>
      <c r="B71" s="9" t="s">
        <v>79</v>
      </c>
      <c r="C71" s="9" t="s">
        <v>83</v>
      </c>
      <c r="D71" s="42">
        <f>stanford_generation_EXIOBASE!D71</f>
        <v>59356.161971975518</v>
      </c>
      <c r="E71" s="42">
        <f>stanford_generation_EXIOBASE!E71</f>
        <v>159136.05917370715</v>
      </c>
      <c r="F71" s="42">
        <f>stanford_generation_EXIOBASE!F71</f>
        <v>308805.90497630456</v>
      </c>
      <c r="G71" s="42">
        <f>stanford_generation_EXIOBASE!G71</f>
        <v>458475.75077890203</v>
      </c>
      <c r="H71" s="42">
        <f>stanford_generation_EXIOBASE!H71</f>
        <v>495893.2122295514</v>
      </c>
      <c r="I71" s="42">
        <f>stanford_generation_EXIOBASE!I71</f>
        <v>533310.67368020071</v>
      </c>
      <c r="J71" s="42">
        <f>stanford_generation_EXIOBASE!J71</f>
        <v>545783.16083041718</v>
      </c>
      <c r="K71" s="42">
        <f>stanford_generation_EXIOBASE!K71</f>
        <v>558255.64798063366</v>
      </c>
      <c r="L71" s="42">
        <f>xdet2015_el!A71</f>
        <v>2935.42324384114</v>
      </c>
      <c r="M71" s="42">
        <f t="shared" si="32"/>
        <v>7869.9779687967548</v>
      </c>
      <c r="N71" s="42">
        <f t="shared" si="33"/>
        <v>15271.810056230173</v>
      </c>
      <c r="O71" s="42">
        <f t="shared" si="34"/>
        <v>22673.642143663597</v>
      </c>
      <c r="P71" s="42">
        <f t="shared" si="35"/>
        <v>24524.100165521952</v>
      </c>
      <c r="Q71" s="42">
        <f t="shared" si="36"/>
        <v>26374.558187380302</v>
      </c>
      <c r="R71" s="42">
        <f t="shared" si="37"/>
        <v>26991.377527999757</v>
      </c>
      <c r="S71" s="42">
        <f t="shared" si="38"/>
        <v>27608.196868619212</v>
      </c>
      <c r="T71" s="42">
        <f>stanford_capacity_EXIOBASE!D71</f>
        <v>41636.23197397936</v>
      </c>
      <c r="U71" s="42">
        <f>stanford_capacity_EXIOBASE!E71</f>
        <v>77201.265579183499</v>
      </c>
      <c r="V71" s="42">
        <f>stanford_capacity_EXIOBASE!F71</f>
        <v>130548.81598698968</v>
      </c>
      <c r="W71" s="42">
        <f>stanford_capacity_EXIOBASE!G71</f>
        <v>183896.36639479588</v>
      </c>
      <c r="X71" s="42">
        <f>stanford_capacity_EXIOBASE!H71</f>
        <v>197233.25399674743</v>
      </c>
      <c r="Y71" s="42">
        <f>stanford_capacity_EXIOBASE!I71</f>
        <v>210570.14159869895</v>
      </c>
      <c r="Z71" s="42">
        <f>stanford_capacity_EXIOBASE!J71</f>
        <v>215015.77079934947</v>
      </c>
      <c r="AA71" s="42">
        <f>stanford_capacity_EXIOBASE!K71</f>
        <v>219461.4</v>
      </c>
      <c r="AB71" s="42">
        <f>capacity!T71+T71/gfcf_lifespan!C$6</f>
        <v>5758.8115986989678</v>
      </c>
      <c r="AC71" s="42">
        <f>MAX((U71-T71),0)/5+U71/gfcf_lifespan!D$6</f>
        <v>10622.155156458259</v>
      </c>
      <c r="AD71" s="42">
        <f>MAX((V71-U71),0)/5+V71/gfcf_lifespan!E$6</f>
        <v>16224.778846965051</v>
      </c>
      <c r="AE71" s="42">
        <f>MAX((W71-V71),0)/5+W71/gfcf_lifespan!F$6</f>
        <v>18025.364737353077</v>
      </c>
      <c r="AF71" s="42">
        <f>MAX((X71-W71),0)/5+X71/gfcf_lifespan!G$6</f>
        <v>10556.707680260206</v>
      </c>
      <c r="AG71" s="42">
        <f>MAX((Y71-X71),0)/5+Y71/gfcf_lifespan!H$6</f>
        <v>11090.183184338261</v>
      </c>
      <c r="AH71" s="42">
        <f>MAX((Z71-Y71),0)/5+Z71/gfcf_lifespan!I$6</f>
        <v>9489.7566721040839</v>
      </c>
      <c r="AI71" s="42">
        <f>MAX((AA71-Z71),0)/5+AA71/gfcf_lifespan!J$6</f>
        <v>9667.5818401301058</v>
      </c>
    </row>
    <row r="72" spans="1:35" ht="15" customHeight="1" x14ac:dyDescent="0.25">
      <c r="A72" s="9" t="s">
        <v>20</v>
      </c>
      <c r="B72" s="9" t="s">
        <v>78</v>
      </c>
      <c r="C72" s="9" t="s">
        <v>84</v>
      </c>
      <c r="D72" s="42">
        <f>stanford_generation_EXIOBASE!D72</f>
        <v>6797.1584984219689</v>
      </c>
      <c r="E72" s="42">
        <f>stanford_generation_EXIOBASE!E72</f>
        <v>60976.597029261626</v>
      </c>
      <c r="F72" s="42">
        <f>stanford_generation_EXIOBASE!F72</f>
        <v>142245.75482552111</v>
      </c>
      <c r="G72" s="42">
        <f>stanford_generation_EXIOBASE!G72</f>
        <v>223514.91262178062</v>
      </c>
      <c r="H72" s="42">
        <f>stanford_generation_EXIOBASE!H72</f>
        <v>243832.20207084547</v>
      </c>
      <c r="I72" s="42">
        <f>stanford_generation_EXIOBASE!I72</f>
        <v>264149.49151991028</v>
      </c>
      <c r="J72" s="42">
        <f>stanford_generation_EXIOBASE!J72</f>
        <v>270921.92133626528</v>
      </c>
      <c r="K72" s="42">
        <f>stanford_generation_EXIOBASE!K72</f>
        <v>277694.35115262022</v>
      </c>
      <c r="L72" s="42">
        <f>xdet2015_el!A72</f>
        <v>336.14938003843002</v>
      </c>
      <c r="M72" s="42">
        <f t="shared" si="32"/>
        <v>3015.5608837131158</v>
      </c>
      <c r="N72" s="42">
        <f t="shared" si="33"/>
        <v>7034.6781392251451</v>
      </c>
      <c r="O72" s="42">
        <f t="shared" si="34"/>
        <v>11053.795394737175</v>
      </c>
      <c r="P72" s="42">
        <f t="shared" si="35"/>
        <v>12058.574708615182</v>
      </c>
      <c r="Q72" s="42">
        <f t="shared" si="36"/>
        <v>13063.354022493186</v>
      </c>
      <c r="R72" s="42">
        <f t="shared" si="37"/>
        <v>13398.280460452524</v>
      </c>
      <c r="S72" s="42">
        <f t="shared" si="38"/>
        <v>13733.20689841186</v>
      </c>
      <c r="T72" s="42">
        <f>stanford_capacity_EXIOBASE!D72</f>
        <v>3309.9680260206369</v>
      </c>
      <c r="U72" s="42">
        <f>stanford_capacity_EXIOBASE!E72</f>
        <v>17792.131273218871</v>
      </c>
      <c r="V72" s="42">
        <f>stanford_capacity_EXIOBASE!F72</f>
        <v>39515.37614401622</v>
      </c>
      <c r="W72" s="42">
        <f>stanford_capacity_EXIOBASE!G72</f>
        <v>61238.621014813572</v>
      </c>
      <c r="X72" s="42">
        <f>stanford_capacity_EXIOBASE!H72</f>
        <v>66669.432232512903</v>
      </c>
      <c r="Y72" s="42">
        <f>stanford_capacity_EXIOBASE!I72</f>
        <v>72100.243450212234</v>
      </c>
      <c r="Z72" s="42">
        <f>stanford_capacity_EXIOBASE!J72</f>
        <v>73910.513856112026</v>
      </c>
      <c r="AA72" s="42">
        <f>stanford_capacity_EXIOBASE!K72</f>
        <v>75720.784262011803</v>
      </c>
      <c r="AB72" s="42">
        <f>capacity!T72+T72/gfcf_lifespan!C$7</f>
        <v>2454.4984013010317</v>
      </c>
      <c r="AC72" s="42">
        <f>MAX((U72-T72),0)/5+U72/gfcf_lifespan!D$7</f>
        <v>3608.1179003684019</v>
      </c>
      <c r="AD72" s="42">
        <f>MAX((V72-U72),0)/5+V72/gfcf_lifespan!E$7</f>
        <v>5781.5717430327868</v>
      </c>
      <c r="AE72" s="42">
        <f>MAX((W72-V72),0)/5+W72/gfcf_lifespan!F$7</f>
        <v>6385.9363413199226</v>
      </c>
      <c r="AF72" s="42">
        <f>MAX((X72-W72),0)/5+X72/gfcf_lifespan!G$7</f>
        <v>3308.4766512902966</v>
      </c>
      <c r="AG72" s="42">
        <f>MAX((Y72-X72),0)/5+Y72/gfcf_lifespan!H$7</f>
        <v>3489.5036918802739</v>
      </c>
      <c r="AH72" s="42">
        <f>MAX((Z72-Y72),0)/5+Z72/gfcf_lifespan!I$7</f>
        <v>2825.7378763836923</v>
      </c>
      <c r="AI72" s="42">
        <f>MAX((AA72-Z72),0)/5+AA72/gfcf_lifespan!J$7</f>
        <v>2886.0802232470155</v>
      </c>
    </row>
    <row r="73" spans="1:35" ht="15" customHeight="1" x14ac:dyDescent="0.25">
      <c r="A73" s="9" t="s">
        <v>20</v>
      </c>
      <c r="B73" s="9" t="s">
        <v>37</v>
      </c>
      <c r="C73" s="9" t="s">
        <v>38</v>
      </c>
      <c r="D73" s="42">
        <f>stanford_generation_EXIOBASE!D73</f>
        <v>1078.869814479232</v>
      </c>
      <c r="E73" s="42">
        <f>stanford_generation_EXIOBASE!E73</f>
        <v>863.09585158338564</v>
      </c>
      <c r="F73" s="42">
        <f>stanford_generation_EXIOBASE!F73</f>
        <v>539.434907239616</v>
      </c>
      <c r="G73" s="42">
        <f>stanford_generation_EXIOBASE!G73</f>
        <v>215.77396289584635</v>
      </c>
      <c r="H73" s="42">
        <f>stanford_generation_EXIOBASE!H73</f>
        <v>134.85872680990406</v>
      </c>
      <c r="I73" s="42">
        <f>stanford_generation_EXIOBASE!I73</f>
        <v>53.943490723961759</v>
      </c>
      <c r="J73" s="42">
        <f>stanford_generation_EXIOBASE!J73</f>
        <v>26.971745361980879</v>
      </c>
      <c r="K73" s="42">
        <f>stanford_generation_EXIOBASE!K73</f>
        <v>0</v>
      </c>
      <c r="L73" s="42">
        <f>xdet2015_el!A73</f>
        <v>511.70890303281197</v>
      </c>
      <c r="M73" s="42">
        <f t="shared" si="32"/>
        <v>409.36712242624958</v>
      </c>
      <c r="N73" s="42">
        <f t="shared" si="33"/>
        <v>255.85445151640599</v>
      </c>
      <c r="O73" s="42">
        <f t="shared" si="34"/>
        <v>102.34178060656237</v>
      </c>
      <c r="P73" s="42">
        <f t="shared" si="35"/>
        <v>63.963612879101525</v>
      </c>
      <c r="Q73" s="42">
        <f t="shared" si="36"/>
        <v>25.585445151640673</v>
      </c>
      <c r="R73" s="42">
        <f t="shared" si="37"/>
        <v>12.792722575820337</v>
      </c>
      <c r="S73" s="42">
        <f t="shared" si="38"/>
        <v>0</v>
      </c>
      <c r="T73" s="42">
        <f>stanford_capacity_EXIOBASE!D73</f>
        <v>5028.3810200000007</v>
      </c>
      <c r="U73" s="42">
        <f>stanford_capacity_EXIOBASE!E73</f>
        <v>4022.7048160000004</v>
      </c>
      <c r="V73" s="42">
        <f>stanford_capacity_EXIOBASE!F73</f>
        <v>2514.1905100000004</v>
      </c>
      <c r="W73" s="42">
        <f>stanford_capacity_EXIOBASE!G73</f>
        <v>1005.6762039999999</v>
      </c>
      <c r="X73" s="42">
        <f>stanford_capacity_EXIOBASE!H73</f>
        <v>628.54762749999986</v>
      </c>
      <c r="Y73" s="42">
        <f>stanford_capacity_EXIOBASE!I73</f>
        <v>251.41905099999985</v>
      </c>
      <c r="Z73" s="42">
        <f>stanford_capacity_EXIOBASE!J73</f>
        <v>125.70952549999993</v>
      </c>
      <c r="AA73" s="42">
        <f>stanford_capacity_EXIOBASE!K73</f>
        <v>0</v>
      </c>
      <c r="AB73" s="42">
        <f>capacity!T73+T73/gfcf_lifespan!C$8</f>
        <v>1225.6680291428572</v>
      </c>
      <c r="AC73" s="42">
        <f>MAX((U73-T73),0)/5+U73/gfcf_lifespan!D$8</f>
        <v>114.93442331428572</v>
      </c>
      <c r="AD73" s="42">
        <f>MAX((V73-U73),0)/5+V73/gfcf_lifespan!E$8</f>
        <v>71.834014571428582</v>
      </c>
      <c r="AE73" s="42">
        <f>MAX((W73-V73),0)/5+W73/gfcf_lifespan!F$8</f>
        <v>28.733605828571424</v>
      </c>
      <c r="AF73" s="42">
        <f>MAX((X73-W73),0)/5+X73/gfcf_lifespan!G$8</f>
        <v>17.958503642857139</v>
      </c>
      <c r="AG73" s="42">
        <f>MAX((Y73-X73),0)/5+Y73/gfcf_lifespan!H$8</f>
        <v>7.1834014571428533</v>
      </c>
      <c r="AH73" s="42">
        <f>MAX((Z73-Y73),0)/5+Z73/gfcf_lifespan!I$8</f>
        <v>3.5917007285714266</v>
      </c>
      <c r="AI73" s="42">
        <f>MAX((AA73-Z73),0)/5+AA73/gfcf_lifespan!J$8</f>
        <v>0</v>
      </c>
    </row>
    <row r="74" spans="1:35" ht="15" customHeight="1" x14ac:dyDescent="0.25">
      <c r="A74" s="9" t="s">
        <v>20</v>
      </c>
      <c r="B74" s="9" t="s">
        <v>39</v>
      </c>
      <c r="C74" s="9" t="s">
        <v>40</v>
      </c>
      <c r="D74" s="42">
        <f>stanford_generation_EXIOBASE!D74</f>
        <v>58714.632148678073</v>
      </c>
      <c r="E74" s="42">
        <f>stanford_generation_EXIOBASE!E74</f>
        <v>46971.705718942459</v>
      </c>
      <c r="F74" s="42">
        <f>stanford_generation_EXIOBASE!F74</f>
        <v>29357.316074339036</v>
      </c>
      <c r="G74" s="42">
        <f>stanford_generation_EXIOBASE!G74</f>
        <v>11742.926429735613</v>
      </c>
      <c r="H74" s="42">
        <f>stanford_generation_EXIOBASE!H74</f>
        <v>7339.3290185847582</v>
      </c>
      <c r="I74" s="42">
        <f>stanford_generation_EXIOBASE!I74</f>
        <v>2935.7316074339033</v>
      </c>
      <c r="J74" s="42">
        <f>stanford_generation_EXIOBASE!J74</f>
        <v>1467.8658037169516</v>
      </c>
      <c r="K74" s="42">
        <f>stanford_generation_EXIOBASE!K74</f>
        <v>0</v>
      </c>
      <c r="L74" s="42">
        <f>xdet2015_el!A74</f>
        <v>2689.1329497944098</v>
      </c>
      <c r="M74" s="42">
        <f t="shared" si="32"/>
        <v>2151.3063598355279</v>
      </c>
      <c r="N74" s="42">
        <f t="shared" si="33"/>
        <v>1344.5664748972049</v>
      </c>
      <c r="O74" s="42">
        <f t="shared" si="34"/>
        <v>537.82658995888187</v>
      </c>
      <c r="P74" s="42">
        <f t="shared" si="35"/>
        <v>336.14161872430117</v>
      </c>
      <c r="Q74" s="42">
        <f t="shared" si="36"/>
        <v>134.45664748972047</v>
      </c>
      <c r="R74" s="42">
        <f t="shared" si="37"/>
        <v>67.228323744860234</v>
      </c>
      <c r="S74" s="42">
        <f t="shared" si="38"/>
        <v>0</v>
      </c>
      <c r="T74" s="42">
        <f>stanford_capacity_EXIOBASE!D74</f>
        <v>3500.5210299999999</v>
      </c>
      <c r="U74" s="42">
        <f>stanford_capacity_EXIOBASE!E74</f>
        <v>2800.4168239999999</v>
      </c>
      <c r="V74" s="42">
        <f>stanford_capacity_EXIOBASE!F74</f>
        <v>1750.2605149999999</v>
      </c>
      <c r="W74" s="42">
        <f>stanford_capacity_EXIOBASE!G74</f>
        <v>700.10420599999998</v>
      </c>
      <c r="X74" s="42">
        <f>stanford_capacity_EXIOBASE!H74</f>
        <v>437.56512874999999</v>
      </c>
      <c r="Y74" s="42">
        <f>stanford_capacity_EXIOBASE!I74</f>
        <v>175.02605149999999</v>
      </c>
      <c r="Z74" s="42">
        <f>stanford_capacity_EXIOBASE!J74</f>
        <v>87.513025749999997</v>
      </c>
      <c r="AA74" s="42">
        <f>stanford_capacity_EXIOBASE!K74</f>
        <v>0</v>
      </c>
      <c r="AB74" s="42">
        <f>capacity!T74+T74/gfcf_lifespan!C$9</f>
        <v>385.02084120000001</v>
      </c>
      <c r="AC74" s="42">
        <f>MAX((U74-T74),0)/5+U74/gfcf_lifespan!D$9</f>
        <v>112.01667295999999</v>
      </c>
      <c r="AD74" s="42">
        <f>MAX((V74-U74),0)/5+V74/gfcf_lifespan!E$9</f>
        <v>70.010420600000003</v>
      </c>
      <c r="AE74" s="42">
        <f>MAX((W74-V74),0)/5+W74/gfcf_lifespan!F$9</f>
        <v>28.004168239999998</v>
      </c>
      <c r="AF74" s="42">
        <f>MAX((X74-W74),0)/5+X74/gfcf_lifespan!G$9</f>
        <v>17.502605150000001</v>
      </c>
      <c r="AG74" s="42">
        <f>MAX((Y74-X74),0)/5+Y74/gfcf_lifespan!H$9</f>
        <v>7.0010420599999996</v>
      </c>
      <c r="AH74" s="42">
        <f>MAX((Z74-Y74),0)/5+Z74/gfcf_lifespan!I$9</f>
        <v>3.5005210299999998</v>
      </c>
      <c r="AI74" s="42">
        <f>MAX((AA74-Z74),0)/5+AA74/gfcf_lifespan!J$9</f>
        <v>0</v>
      </c>
    </row>
    <row r="75" spans="1:35" ht="15" customHeight="1" x14ac:dyDescent="0.25">
      <c r="A75" s="9" t="s">
        <v>20</v>
      </c>
      <c r="B75" s="9" t="s">
        <v>80</v>
      </c>
      <c r="C75" s="9" t="s">
        <v>85</v>
      </c>
      <c r="D75" s="42">
        <f>stanford_generation_EXIOBASE!D75</f>
        <v>9486.6187670523359</v>
      </c>
      <c r="E75" s="42">
        <f>stanford_generation_EXIOBASE!E75</f>
        <v>63128.165244165837</v>
      </c>
      <c r="F75" s="42">
        <f>stanford_generation_EXIOBASE!F75</f>
        <v>143590.48495983609</v>
      </c>
      <c r="G75" s="42">
        <f>stanford_generation_EXIOBASE!G75</f>
        <v>224052.80467550634</v>
      </c>
      <c r="H75" s="42">
        <f>stanford_generation_EXIOBASE!H75</f>
        <v>244168.38460442389</v>
      </c>
      <c r="I75" s="42">
        <f>stanford_generation_EXIOBASE!I75</f>
        <v>264283.96453334147</v>
      </c>
      <c r="J75" s="42">
        <f>stanford_generation_EXIOBASE!J75</f>
        <v>270989.1578429807</v>
      </c>
      <c r="K75" s="42">
        <f>stanford_generation_EXIOBASE!K75</f>
        <v>277694.35115261987</v>
      </c>
      <c r="L75" s="42">
        <f>xdet2015_el!A75</f>
        <v>366.67556288472701</v>
      </c>
      <c r="M75" s="42">
        <f t="shared" si="32"/>
        <v>2440.0216866706592</v>
      </c>
      <c r="N75" s="42">
        <f t="shared" si="33"/>
        <v>5550.0408723495575</v>
      </c>
      <c r="O75" s="42">
        <f t="shared" si="34"/>
        <v>8660.0600580284554</v>
      </c>
      <c r="P75" s="42">
        <f t="shared" si="35"/>
        <v>9437.5648544481792</v>
      </c>
      <c r="Q75" s="42">
        <f t="shared" si="36"/>
        <v>10215.069650867905</v>
      </c>
      <c r="R75" s="42">
        <f t="shared" si="37"/>
        <v>10474.237916341148</v>
      </c>
      <c r="S75" s="42">
        <f t="shared" si="38"/>
        <v>10733.406181814389</v>
      </c>
      <c r="T75" s="42">
        <f>stanford_capacity_EXIOBASE!D75</f>
        <v>10623.867825200145</v>
      </c>
      <c r="U75" s="42">
        <f>stanford_capacity_EXIOBASE!E75</f>
        <v>36081.085296534744</v>
      </c>
      <c r="V75" s="42">
        <f>stanford_capacity_EXIOBASE!F75</f>
        <v>74266.911503536641</v>
      </c>
      <c r="W75" s="42">
        <f>stanford_capacity_EXIOBASE!G75</f>
        <v>112452.73771053855</v>
      </c>
      <c r="X75" s="42">
        <f>stanford_capacity_EXIOBASE!H75</f>
        <v>121999.19426228902</v>
      </c>
      <c r="Y75" s="42">
        <f>stanford_capacity_EXIOBASE!I75</f>
        <v>131545.65081403949</v>
      </c>
      <c r="Z75" s="42">
        <f>stanford_capacity_EXIOBASE!J75</f>
        <v>134727.80299795631</v>
      </c>
      <c r="AA75" s="42">
        <f>stanford_capacity_EXIOBASE!K75</f>
        <v>137909.95518187314</v>
      </c>
      <c r="AB75" s="42">
        <f>capacity!T75+T75/gfcf_lifespan!C$10</f>
        <v>1022.9547130080058</v>
      </c>
      <c r="AC75" s="42">
        <f>MAX((U75-T75),0)/5+U75/gfcf_lifespan!D$10</f>
        <v>6534.6869061283096</v>
      </c>
      <c r="AD75" s="42">
        <f>MAX((V75-U75),0)/5+V75/gfcf_lifespan!E$10</f>
        <v>10607.841701541845</v>
      </c>
      <c r="AE75" s="42">
        <f>MAX((W75-V75),0)/5+W75/gfcf_lifespan!F$10</f>
        <v>12135.274749821925</v>
      </c>
      <c r="AF75" s="42">
        <f>MAX((X75-W75),0)/5+X75/gfcf_lifespan!G$10</f>
        <v>6789.2590808416544</v>
      </c>
      <c r="AG75" s="42">
        <f>MAX((Y75-X75),0)/5+Y75/gfcf_lifespan!H$10</f>
        <v>7171.1173429116725</v>
      </c>
      <c r="AH75" s="42">
        <f>MAX((Z75-Y75),0)/5+Z75/gfcf_lifespan!I$10</f>
        <v>6025.5425567016182</v>
      </c>
      <c r="AI75" s="42">
        <f>MAX((AA75-Z75),0)/5+AA75/gfcf_lifespan!J$10</f>
        <v>6152.8286440582915</v>
      </c>
    </row>
    <row r="76" spans="1:35" ht="15" customHeight="1" x14ac:dyDescent="0.25">
      <c r="A76" s="9" t="s">
        <v>20</v>
      </c>
      <c r="B76" s="9" t="s">
        <v>81</v>
      </c>
      <c r="C76" s="9" t="s">
        <v>86</v>
      </c>
      <c r="D76" s="42">
        <f>stanford_generation_EXIOBASE!D76</f>
        <v>25124.976132171836</v>
      </c>
      <c r="E76" s="42">
        <f>stanford_generation_EXIOBASE!E76</f>
        <v>65344.804307236176</v>
      </c>
      <c r="F76" s="42">
        <f>stanford_generation_EXIOBASE!F76</f>
        <v>125674.54656983269</v>
      </c>
      <c r="G76" s="42">
        <f>stanford_generation_EXIOBASE!G76</f>
        <v>186004.28883242921</v>
      </c>
      <c r="H76" s="42">
        <f>stanford_generation_EXIOBASE!H76</f>
        <v>201086.72439807834</v>
      </c>
      <c r="I76" s="42">
        <f>stanford_generation_EXIOBASE!I76</f>
        <v>216169.15996372743</v>
      </c>
      <c r="J76" s="42">
        <f>stanford_generation_EXIOBASE!J76</f>
        <v>221196.63848561049</v>
      </c>
      <c r="K76" s="42">
        <f>stanford_generation_EXIOBASE!K76</f>
        <v>226224.11700749354</v>
      </c>
      <c r="L76" s="42">
        <f>xdet2015_el!A76</f>
        <v>971.12733123900898</v>
      </c>
      <c r="M76" s="42">
        <f t="shared" si="32"/>
        <v>2525.6989333400875</v>
      </c>
      <c r="N76" s="42">
        <f t="shared" si="33"/>
        <v>4857.5563364917052</v>
      </c>
      <c r="O76" s="42">
        <f t="shared" si="34"/>
        <v>7189.4137396433243</v>
      </c>
      <c r="P76" s="42">
        <f t="shared" si="35"/>
        <v>7772.378090431228</v>
      </c>
      <c r="Q76" s="42">
        <f t="shared" si="36"/>
        <v>8355.3424412191325</v>
      </c>
      <c r="R76" s="42">
        <f t="shared" si="37"/>
        <v>8549.6638914817668</v>
      </c>
      <c r="S76" s="42">
        <f t="shared" si="38"/>
        <v>8743.9853417444028</v>
      </c>
      <c r="T76" s="42">
        <f>stanford_capacity_EXIOBASE!D76</f>
        <v>29132.772174799862</v>
      </c>
      <c r="U76" s="42">
        <f>stanford_capacity_EXIOBASE!E76</f>
        <v>49841.113180220294</v>
      </c>
      <c r="V76" s="42">
        <f>stanford_capacity_EXIOBASE!F76</f>
        <v>80903.624688350945</v>
      </c>
      <c r="W76" s="42">
        <f>stanford_capacity_EXIOBASE!G76</f>
        <v>111966.13619648159</v>
      </c>
      <c r="X76" s="42">
        <f>stanford_capacity_EXIOBASE!H76</f>
        <v>119731.76407351425</v>
      </c>
      <c r="Y76" s="42">
        <f>stanford_capacity_EXIOBASE!I76</f>
        <v>127497.39195054691</v>
      </c>
      <c r="Z76" s="42">
        <f>stanford_capacity_EXIOBASE!J76</f>
        <v>130085.93457622446</v>
      </c>
      <c r="AA76" s="42">
        <f>stanford_capacity_EXIOBASE!K76</f>
        <v>132674.47720190202</v>
      </c>
      <c r="AB76" s="42">
        <f>capacity!T76+T76/gfcf_lifespan!C$11</f>
        <v>1891.3108869919945</v>
      </c>
      <c r="AC76" s="42">
        <f>MAX((U76-T76),0)/5+U76/gfcf_lifespan!D$11</f>
        <v>6135.3127282928981</v>
      </c>
      <c r="AD76" s="42">
        <f>MAX((V76-U76),0)/5+V76/gfcf_lifespan!E$11</f>
        <v>9448.6472891601679</v>
      </c>
      <c r="AE76" s="42">
        <f>MAX((W76-V76),0)/5+W76/gfcf_lifespan!F$11</f>
        <v>10691.147749485392</v>
      </c>
      <c r="AF76" s="42">
        <f>MAX((X76-W76),0)/5+X76/gfcf_lifespan!G$11</f>
        <v>6342.3961383471024</v>
      </c>
      <c r="AG76" s="42">
        <f>MAX((Y76-X76),0)/5+Y76/gfcf_lifespan!H$11</f>
        <v>6653.0212534284083</v>
      </c>
      <c r="AH76" s="42">
        <f>MAX((Z76-Y76),0)/5+Z76/gfcf_lifespan!I$11</f>
        <v>5721.1459081844896</v>
      </c>
      <c r="AI76" s="42">
        <f>MAX((AA76-Z76),0)/5+AA76/gfcf_lifespan!J$11</f>
        <v>5824.6876132115922</v>
      </c>
    </row>
    <row r="77" spans="1:35" ht="15" customHeight="1" x14ac:dyDescent="0.25">
      <c r="A77" s="9" t="s">
        <v>20</v>
      </c>
      <c r="B77" s="9" t="s">
        <v>41</v>
      </c>
      <c r="C77" s="9" t="s">
        <v>42</v>
      </c>
      <c r="D77" s="42">
        <f>stanford_generation_EXIOBASE!D77</f>
        <v>0</v>
      </c>
      <c r="E77" s="42">
        <f>stanford_generation_EXIOBASE!E77</f>
        <v>0</v>
      </c>
      <c r="F77" s="42">
        <f>stanford_generation_EXIOBASE!F77</f>
        <v>0</v>
      </c>
      <c r="G77" s="42">
        <f>stanford_generation_EXIOBASE!G77</f>
        <v>0</v>
      </c>
      <c r="H77" s="42">
        <f>stanford_generation_EXIOBASE!H77</f>
        <v>0</v>
      </c>
      <c r="I77" s="42">
        <f>stanford_generation_EXIOBASE!I77</f>
        <v>0</v>
      </c>
      <c r="J77" s="42">
        <f>stanford_generation_EXIOBASE!J77</f>
        <v>0</v>
      </c>
      <c r="K77" s="42">
        <f>stanford_generation_EXIOBASE!K77</f>
        <v>0</v>
      </c>
      <c r="L77" s="42">
        <f>xdet2015_el!A77</f>
        <v>0</v>
      </c>
      <c r="M77" s="42">
        <f t="shared" si="32"/>
        <v>0</v>
      </c>
      <c r="N77" s="42">
        <f t="shared" si="33"/>
        <v>0</v>
      </c>
      <c r="O77" s="42">
        <f t="shared" si="34"/>
        <v>0</v>
      </c>
      <c r="P77" s="42">
        <f t="shared" si="35"/>
        <v>0</v>
      </c>
      <c r="Q77" s="42">
        <f t="shared" si="36"/>
        <v>0</v>
      </c>
      <c r="R77" s="42">
        <f t="shared" si="37"/>
        <v>0</v>
      </c>
      <c r="S77" s="42">
        <f t="shared" si="38"/>
        <v>0</v>
      </c>
      <c r="T77" s="42">
        <f>stanford_capacity_EXIOBASE!D77</f>
        <v>0</v>
      </c>
      <c r="U77" s="42">
        <f>stanford_capacity_EXIOBASE!E77</f>
        <v>0</v>
      </c>
      <c r="V77" s="42">
        <f>stanford_capacity_EXIOBASE!F77</f>
        <v>0</v>
      </c>
      <c r="W77" s="42">
        <f>stanford_capacity_EXIOBASE!G77</f>
        <v>0</v>
      </c>
      <c r="X77" s="42">
        <f>stanford_capacity_EXIOBASE!H77</f>
        <v>0</v>
      </c>
      <c r="Y77" s="42">
        <f>stanford_capacity_EXIOBASE!I77</f>
        <v>0</v>
      </c>
      <c r="Z77" s="42">
        <f>stanford_capacity_EXIOBASE!J77</f>
        <v>0</v>
      </c>
      <c r="AA77" s="42">
        <f>stanford_capacity_EXIOBASE!K77</f>
        <v>0</v>
      </c>
      <c r="AB77" s="42">
        <f>capacity!T77+T77/gfcf_lifespan!C$12</f>
        <v>0</v>
      </c>
      <c r="AC77" s="42">
        <f>MAX((U77-T77),0)/5+U77/gfcf_lifespan!D$12</f>
        <v>0</v>
      </c>
      <c r="AD77" s="42">
        <f>MAX((V77-U77),0)/5+V77/gfcf_lifespan!E$12</f>
        <v>0</v>
      </c>
      <c r="AE77" s="42">
        <f>MAX((W77-V77),0)/5+W77/gfcf_lifespan!F$12</f>
        <v>0</v>
      </c>
      <c r="AF77" s="42">
        <f>MAX((X77-W77),0)/5+X77/gfcf_lifespan!G$12</f>
        <v>0</v>
      </c>
      <c r="AG77" s="42">
        <f>MAX((Y77-X77),0)/5+Y77/gfcf_lifespan!H$12</f>
        <v>0</v>
      </c>
      <c r="AH77" s="42">
        <f>MAX((Z77-Y77),0)/5+Z77/gfcf_lifespan!I$12</f>
        <v>0</v>
      </c>
      <c r="AI77" s="42">
        <f>MAX((AA77-Z77),0)/5+AA77/gfcf_lifespan!J$12</f>
        <v>0</v>
      </c>
    </row>
    <row r="78" spans="1:35" ht="15" customHeight="1" x14ac:dyDescent="0.25">
      <c r="A78" s="9" t="s">
        <v>20</v>
      </c>
      <c r="B78" s="9" t="s">
        <v>43</v>
      </c>
      <c r="C78" s="9" t="s">
        <v>44</v>
      </c>
      <c r="D78" s="42">
        <f>stanford_generation_EXIOBASE!D78</f>
        <v>0</v>
      </c>
      <c r="E78" s="42">
        <f>stanford_generation_EXIOBASE!E78</f>
        <v>273.93930295195929</v>
      </c>
      <c r="F78" s="42">
        <f>stanford_generation_EXIOBASE!F78</f>
        <v>684.8482573798982</v>
      </c>
      <c r="G78" s="42">
        <f>stanford_generation_EXIOBASE!G78</f>
        <v>1095.7572118078372</v>
      </c>
      <c r="H78" s="42">
        <f>stanford_generation_EXIOBASE!H78</f>
        <v>1198.4844504148218</v>
      </c>
      <c r="I78" s="42">
        <f>stanford_generation_EXIOBASE!I78</f>
        <v>1301.2116890218065</v>
      </c>
      <c r="J78" s="42">
        <f>stanford_generation_EXIOBASE!J78</f>
        <v>1335.4541018908014</v>
      </c>
      <c r="K78" s="42">
        <f>stanford_generation_EXIOBASE!K78</f>
        <v>1369.6965147597964</v>
      </c>
      <c r="L78" s="42">
        <f>xdet2015_el!A78</f>
        <v>0</v>
      </c>
      <c r="M78" s="44">
        <f t="shared" ref="M78:S78" si="39">IFERROR($L143*E78/$D143,0)</f>
        <v>73.043559115876306</v>
      </c>
      <c r="N78" s="44">
        <f t="shared" si="39"/>
        <v>182.60889778969076</v>
      </c>
      <c r="O78" s="44">
        <f t="shared" si="39"/>
        <v>292.17423646350522</v>
      </c>
      <c r="P78" s="44">
        <f t="shared" si="39"/>
        <v>319.56557113195879</v>
      </c>
      <c r="Q78" s="44">
        <f t="shared" si="39"/>
        <v>346.95690580041241</v>
      </c>
      <c r="R78" s="44">
        <f t="shared" si="39"/>
        <v>356.08735068989694</v>
      </c>
      <c r="S78" s="44">
        <f t="shared" si="39"/>
        <v>365.21779557938152</v>
      </c>
      <c r="T78" s="42">
        <f>stanford_capacity_EXIOBASE!D78</f>
        <v>0</v>
      </c>
      <c r="U78" s="42">
        <f>stanford_capacity_EXIOBASE!E78</f>
        <v>232.9072370950372</v>
      </c>
      <c r="V78" s="42">
        <f>stanford_capacity_EXIOBASE!F78</f>
        <v>582.26809273759295</v>
      </c>
      <c r="W78" s="42">
        <f>stanford_capacity_EXIOBASE!G78</f>
        <v>931.62894838014881</v>
      </c>
      <c r="X78" s="42">
        <f>stanford_capacity_EXIOBASE!H78</f>
        <v>1018.9691622907877</v>
      </c>
      <c r="Y78" s="42">
        <f>stanford_capacity_EXIOBASE!I78</f>
        <v>1106.3093762014266</v>
      </c>
      <c r="Z78" s="42">
        <f>stanford_capacity_EXIOBASE!J78</f>
        <v>1135.4227808383062</v>
      </c>
      <c r="AA78" s="42">
        <f>stanford_capacity_EXIOBASE!K78</f>
        <v>1164.5361854751859</v>
      </c>
      <c r="AB78" s="42">
        <f>capacity!T78+T78/gfcf_lifespan!C$13</f>
        <v>0</v>
      </c>
      <c r="AC78" s="42">
        <f>MAX((U78-T78),0)/5+U78/gfcf_lifespan!D$13</f>
        <v>58.226809273759301</v>
      </c>
      <c r="AD78" s="42">
        <f>MAX((V78-U78),0)/5+V78/gfcf_lifespan!E$13</f>
        <v>98.985575765390806</v>
      </c>
      <c r="AE78" s="42">
        <f>MAX((W78-V78),0)/5+W78/gfcf_lifespan!F$13</f>
        <v>116.4536185475186</v>
      </c>
      <c r="AF78" s="42">
        <f>MAX((X78-W78),0)/5+X78/gfcf_lifespan!G$13</f>
        <v>68.416500896667173</v>
      </c>
      <c r="AG78" s="42">
        <f>MAX((Y78-X78),0)/5+Y78/gfcf_lifespan!H$13</f>
        <v>72.783511592199119</v>
      </c>
      <c r="AH78" s="42">
        <f>MAX((Z78-Y78),0)/5+Z78/gfcf_lifespan!I$13</f>
        <v>62.593819969291211</v>
      </c>
      <c r="AI78" s="42">
        <f>MAX((AA78-Z78),0)/5+AA78/gfcf_lifespan!J$13</f>
        <v>64.049490201135242</v>
      </c>
    </row>
    <row r="79" spans="1:35" ht="15" customHeight="1" x14ac:dyDescent="0.25">
      <c r="A79" s="9" t="s">
        <v>20</v>
      </c>
      <c r="B79" s="9" t="s">
        <v>45</v>
      </c>
      <c r="C79" s="9" t="s">
        <v>46</v>
      </c>
      <c r="D79" s="42">
        <f>stanford_generation_EXIOBASE!D79</f>
        <v>136.65600000000268</v>
      </c>
      <c r="E79" s="42">
        <f>stanford_generation_EXIOBASE!E79</f>
        <v>156.70623315035755</v>
      </c>
      <c r="F79" s="42">
        <f>stanford_generation_EXIOBASE!F79</f>
        <v>186.7815828758898</v>
      </c>
      <c r="G79" s="42">
        <f>stanford_generation_EXIOBASE!G79</f>
        <v>216.8569326014221</v>
      </c>
      <c r="H79" s="42">
        <f>stanford_generation_EXIOBASE!H79</f>
        <v>224.37577003280518</v>
      </c>
      <c r="I79" s="42">
        <f>stanford_generation_EXIOBASE!I79</f>
        <v>231.89460746418823</v>
      </c>
      <c r="J79" s="42">
        <f>stanford_generation_EXIOBASE!J79</f>
        <v>234.40088660798259</v>
      </c>
      <c r="K79" s="42">
        <f>stanford_generation_EXIOBASE!K79</f>
        <v>236.90716575177694</v>
      </c>
      <c r="L79" s="42">
        <f>xdet2015_el!A79</f>
        <v>53.0514460683018</v>
      </c>
      <c r="M79" s="42">
        <f t="shared" si="32"/>
        <v>60.835179403339474</v>
      </c>
      <c r="N79" s="42">
        <f t="shared" si="33"/>
        <v>72.510779405895946</v>
      </c>
      <c r="O79" s="42">
        <f t="shared" si="34"/>
        <v>84.186379408452453</v>
      </c>
      <c r="P79" s="42">
        <f t="shared" si="35"/>
        <v>87.105279409091565</v>
      </c>
      <c r="Q79" s="42">
        <f t="shared" si="36"/>
        <v>90.024179409730692</v>
      </c>
      <c r="R79" s="42">
        <f t="shared" si="37"/>
        <v>90.997146076610392</v>
      </c>
      <c r="S79" s="42">
        <f t="shared" si="38"/>
        <v>91.970112743490105</v>
      </c>
      <c r="T79" s="42">
        <f>stanford_capacity_EXIOBASE!D79</f>
        <v>24</v>
      </c>
      <c r="U79" s="42">
        <f>stanford_capacity_EXIOBASE!E79</f>
        <v>25.6</v>
      </c>
      <c r="V79" s="42">
        <f>stanford_capacity_EXIOBASE!F79</f>
        <v>28</v>
      </c>
      <c r="W79" s="42">
        <f>stanford_capacity_EXIOBASE!G79</f>
        <v>30.4</v>
      </c>
      <c r="X79" s="42">
        <f>stanford_capacity_EXIOBASE!H79</f>
        <v>31</v>
      </c>
      <c r="Y79" s="42">
        <f>stanford_capacity_EXIOBASE!I79</f>
        <v>31.6</v>
      </c>
      <c r="Z79" s="42">
        <f>stanford_capacity_EXIOBASE!J79</f>
        <v>31.8</v>
      </c>
      <c r="AA79" s="42">
        <f>stanford_capacity_EXIOBASE!K79</f>
        <v>32</v>
      </c>
      <c r="AB79" s="42">
        <f>capacity!T79+T79/gfcf_lifespan!C$14</f>
        <v>0.8</v>
      </c>
      <c r="AC79" s="42">
        <f>MAX((U79-T79),0)/5+U79/gfcf_lifespan!D$14</f>
        <v>1.1733333333333338</v>
      </c>
      <c r="AD79" s="42">
        <f>MAX((V79-U79),0)/5+V79/gfcf_lifespan!E$14</f>
        <v>1.4133333333333331</v>
      </c>
      <c r="AE79" s="42">
        <f>MAX((W79-V79),0)/5+W79/gfcf_lifespan!F$14</f>
        <v>1.493333333333333</v>
      </c>
      <c r="AF79" s="42">
        <f>MAX((X79-W79),0)/5+X79/gfcf_lifespan!G$14</f>
        <v>1.1533333333333338</v>
      </c>
      <c r="AG79" s="42">
        <f>MAX((Y79-X79),0)/5+Y79/gfcf_lifespan!H$14</f>
        <v>1.1733333333333338</v>
      </c>
      <c r="AH79" s="42">
        <f>MAX((Z79-Y79),0)/5+Z79/gfcf_lifespan!I$14</f>
        <v>1.0999999999999999</v>
      </c>
      <c r="AI79" s="42">
        <f>MAX((AA79-Z79),0)/5+AA79/gfcf_lifespan!J$14</f>
        <v>1.1066666666666665</v>
      </c>
    </row>
    <row r="80" spans="1:35" ht="15" customHeight="1" x14ac:dyDescent="0.25">
      <c r="A80" s="9" t="s">
        <v>19</v>
      </c>
      <c r="B80" s="9" t="s">
        <v>29</v>
      </c>
      <c r="C80" s="9" t="s">
        <v>30</v>
      </c>
      <c r="D80" s="42">
        <f>stanford_generation_EXIOBASE!D80</f>
        <v>6439.7707480673398</v>
      </c>
      <c r="E80" s="42">
        <f>stanford_generation_EXIOBASE!E80</f>
        <v>5151.8165984538718</v>
      </c>
      <c r="F80" s="42">
        <f>stanford_generation_EXIOBASE!F80</f>
        <v>3219.8853740336699</v>
      </c>
      <c r="G80" s="42">
        <f>stanford_generation_EXIOBASE!G80</f>
        <v>1287.954149613468</v>
      </c>
      <c r="H80" s="42">
        <f>stanford_generation_EXIOBASE!H80</f>
        <v>804.9713435084177</v>
      </c>
      <c r="I80" s="42">
        <f>stanford_generation_EXIOBASE!I80</f>
        <v>321.98853740336745</v>
      </c>
      <c r="J80" s="42">
        <f>stanford_generation_EXIOBASE!J80</f>
        <v>160.99426870168372</v>
      </c>
      <c r="K80" s="42">
        <f>stanford_generation_EXIOBASE!K80</f>
        <v>0</v>
      </c>
      <c r="L80" s="42">
        <f>xdet2015_el!A80</f>
        <v>472.091150926929</v>
      </c>
      <c r="M80" s="42">
        <f t="shared" si="32"/>
        <v>377.67292074154318</v>
      </c>
      <c r="N80" s="42">
        <f t="shared" ref="N80:N92" si="40">IFERROR($L80*F80/$D80,0)</f>
        <v>236.0455754634645</v>
      </c>
      <c r="O80" s="42">
        <f t="shared" ref="O80:O92" si="41">IFERROR($L80*G80/$D80,0)</f>
        <v>94.418230185385795</v>
      </c>
      <c r="P80" s="42">
        <f t="shared" ref="P80:P92" si="42">IFERROR($L80*H80/$D80,0)</f>
        <v>59.011393865866147</v>
      </c>
      <c r="Q80" s="42">
        <f t="shared" ref="Q80:Q92" si="43">IFERROR($L80*I80/$D80,0)</f>
        <v>23.604557546346481</v>
      </c>
      <c r="R80" s="42">
        <f t="shared" ref="R80:R92" si="44">IFERROR($L80*J80/$D80,0)</f>
        <v>11.80227877317324</v>
      </c>
      <c r="S80" s="42">
        <f t="shared" ref="S80:S92" si="45">IFERROR($L80*K80/$D80,0)</f>
        <v>0</v>
      </c>
      <c r="T80" s="42">
        <f>stanford_capacity_EXIOBASE!D80</f>
        <v>4225.29</v>
      </c>
      <c r="U80" s="42">
        <f>stanford_capacity_EXIOBASE!E80</f>
        <v>3380.232</v>
      </c>
      <c r="V80" s="42">
        <f>stanford_capacity_EXIOBASE!F80</f>
        <v>2112.645</v>
      </c>
      <c r="W80" s="42">
        <f>stanford_capacity_EXIOBASE!G80</f>
        <v>845.05799999999999</v>
      </c>
      <c r="X80" s="42">
        <f>stanford_capacity_EXIOBASE!H80</f>
        <v>528.16125000000011</v>
      </c>
      <c r="Y80" s="42">
        <f>stanford_capacity_EXIOBASE!I80</f>
        <v>211.26450000000023</v>
      </c>
      <c r="Z80" s="42">
        <f>stanford_capacity_EXIOBASE!J80</f>
        <v>105.63225000000011</v>
      </c>
      <c r="AA80" s="42">
        <f>stanford_capacity_EXIOBASE!K80</f>
        <v>0</v>
      </c>
      <c r="AB80" s="42">
        <f>capacity!T80+T80/gfcf_lifespan!C$2</f>
        <v>105.63225</v>
      </c>
      <c r="AC80" s="42">
        <f>MAX((U80-T80),0)/5+U80/gfcf_lifespan!D$2</f>
        <v>84.505799999999994</v>
      </c>
      <c r="AD80" s="42">
        <f>MAX((V80-U80),0)/5+V80/gfcf_lifespan!E$2</f>
        <v>52.816125</v>
      </c>
      <c r="AE80" s="42">
        <f>MAX((W80-V80),0)/5+W80/gfcf_lifespan!F$2</f>
        <v>21.126449999999998</v>
      </c>
      <c r="AF80" s="42">
        <f>MAX((X80-W80),0)/5+X80/gfcf_lifespan!G$2</f>
        <v>13.204031250000003</v>
      </c>
      <c r="AG80" s="42">
        <f>MAX((Y80-X80),0)/5+Y80/gfcf_lifespan!H$2</f>
        <v>5.2816125000000058</v>
      </c>
      <c r="AH80" s="42">
        <f>MAX((Z80-Y80),0)/5+Z80/gfcf_lifespan!I$2</f>
        <v>2.6408062500000029</v>
      </c>
      <c r="AI80" s="42">
        <f>MAX((AA80-Z80),0)/5+AA80/gfcf_lifespan!J$2</f>
        <v>0</v>
      </c>
    </row>
    <row r="81" spans="1:35" ht="15" customHeight="1" x14ac:dyDescent="0.25">
      <c r="A81" s="9" t="s">
        <v>19</v>
      </c>
      <c r="B81" s="9" t="s">
        <v>31</v>
      </c>
      <c r="C81" s="9" t="s">
        <v>32</v>
      </c>
      <c r="D81" s="42">
        <f>stanford_generation_EXIOBASE!D81</f>
        <v>4589.0111827167912</v>
      </c>
      <c r="E81" s="42">
        <f>stanford_generation_EXIOBASE!E81</f>
        <v>3671.2089461734331</v>
      </c>
      <c r="F81" s="42">
        <f>stanford_generation_EXIOBASE!F81</f>
        <v>2294.5055913583956</v>
      </c>
      <c r="G81" s="42">
        <f>stanford_generation_EXIOBASE!G81</f>
        <v>917.80223654335805</v>
      </c>
      <c r="H81" s="42">
        <f>stanford_generation_EXIOBASE!H81</f>
        <v>573.62639783959912</v>
      </c>
      <c r="I81" s="42">
        <f>stanford_generation_EXIOBASE!I81</f>
        <v>229.45055913584019</v>
      </c>
      <c r="J81" s="42">
        <f>stanford_generation_EXIOBASE!J81</f>
        <v>114.7252795679201</v>
      </c>
      <c r="K81" s="42">
        <f>stanford_generation_EXIOBASE!K81</f>
        <v>0</v>
      </c>
      <c r="L81" s="42">
        <f>xdet2015_el!A81</f>
        <v>267.74123989092197</v>
      </c>
      <c r="M81" s="42">
        <f t="shared" si="32"/>
        <v>214.1929919127376</v>
      </c>
      <c r="N81" s="42">
        <f t="shared" si="40"/>
        <v>133.87061994546099</v>
      </c>
      <c r="O81" s="42">
        <f t="shared" si="41"/>
        <v>53.548247978184385</v>
      </c>
      <c r="P81" s="42">
        <f t="shared" si="42"/>
        <v>33.467654986365261</v>
      </c>
      <c r="Q81" s="42">
        <f t="shared" si="43"/>
        <v>13.387061994546135</v>
      </c>
      <c r="R81" s="42">
        <f t="shared" si="44"/>
        <v>6.6935309972730677</v>
      </c>
      <c r="S81" s="42">
        <f t="shared" si="45"/>
        <v>0</v>
      </c>
      <c r="T81" s="42">
        <f>stanford_capacity_EXIOBASE!D81</f>
        <v>2273.84413</v>
      </c>
      <c r="U81" s="42">
        <f>stanford_capacity_EXIOBASE!E81</f>
        <v>1819.075304</v>
      </c>
      <c r="V81" s="42">
        <f>stanford_capacity_EXIOBASE!F81</f>
        <v>1136.922065</v>
      </c>
      <c r="W81" s="42">
        <f>stanford_capacity_EXIOBASE!G81</f>
        <v>454.76882599999999</v>
      </c>
      <c r="X81" s="42">
        <f>stanford_capacity_EXIOBASE!H81</f>
        <v>284.23051624999994</v>
      </c>
      <c r="Y81" s="42">
        <f>stanford_capacity_EXIOBASE!I81</f>
        <v>113.69220649999988</v>
      </c>
      <c r="Z81" s="42">
        <f>stanford_capacity_EXIOBASE!J81</f>
        <v>56.846103249999942</v>
      </c>
      <c r="AA81" s="42">
        <f>stanford_capacity_EXIOBASE!K81</f>
        <v>0</v>
      </c>
      <c r="AB81" s="42">
        <f>capacity!T81+T81/gfcf_lifespan!C$3</f>
        <v>75.794804333333332</v>
      </c>
      <c r="AC81" s="42">
        <f>MAX((U81-T81),0)/5+U81/gfcf_lifespan!D$3</f>
        <v>60.635843466666664</v>
      </c>
      <c r="AD81" s="42">
        <f>MAX((V81-U81),0)/5+V81/gfcf_lifespan!E$3</f>
        <v>37.897402166666666</v>
      </c>
      <c r="AE81" s="42">
        <f>MAX((W81-V81),0)/5+W81/gfcf_lifespan!F$3</f>
        <v>15.158960866666666</v>
      </c>
      <c r="AF81" s="42">
        <f>MAX((X81-W81),0)/5+X81/gfcf_lifespan!G$3</f>
        <v>9.4743505416666647</v>
      </c>
      <c r="AG81" s="42">
        <f>MAX((Y81-X81),0)/5+Y81/gfcf_lifespan!H$3</f>
        <v>3.7897402166666629</v>
      </c>
      <c r="AH81" s="42">
        <f>MAX((Z81-Y81),0)/5+Z81/gfcf_lifespan!I$3</f>
        <v>1.8948701083333315</v>
      </c>
      <c r="AI81" s="42">
        <f>MAX((AA81-Z81),0)/5+AA81/gfcf_lifespan!J$3</f>
        <v>0</v>
      </c>
    </row>
    <row r="82" spans="1:35" ht="15" customHeight="1" x14ac:dyDescent="0.25">
      <c r="A82" s="9" t="s">
        <v>19</v>
      </c>
      <c r="B82" s="9" t="s">
        <v>33</v>
      </c>
      <c r="C82" s="9" t="s">
        <v>34</v>
      </c>
      <c r="D82" s="42">
        <f>stanford_generation_EXIOBASE!D82</f>
        <v>0</v>
      </c>
      <c r="E82" s="42">
        <f>stanford_generation_EXIOBASE!E82</f>
        <v>0</v>
      </c>
      <c r="F82" s="42">
        <f>stanford_generation_EXIOBASE!F82</f>
        <v>0</v>
      </c>
      <c r="G82" s="42">
        <f>stanford_generation_EXIOBASE!G82</f>
        <v>0</v>
      </c>
      <c r="H82" s="42">
        <f>stanford_generation_EXIOBASE!H82</f>
        <v>0</v>
      </c>
      <c r="I82" s="42">
        <f>stanford_generation_EXIOBASE!I82</f>
        <v>0</v>
      </c>
      <c r="J82" s="42">
        <f>stanford_generation_EXIOBASE!J82</f>
        <v>0</v>
      </c>
      <c r="K82" s="42">
        <f>stanford_generation_EXIOBASE!K82</f>
        <v>0</v>
      </c>
      <c r="L82" s="42">
        <f>xdet2015_el!A82</f>
        <v>0.120026360522832</v>
      </c>
      <c r="M82" s="42">
        <f t="shared" si="32"/>
        <v>0</v>
      </c>
      <c r="N82" s="42">
        <f t="shared" si="40"/>
        <v>0</v>
      </c>
      <c r="O82" s="42">
        <f t="shared" si="41"/>
        <v>0</v>
      </c>
      <c r="P82" s="42">
        <f t="shared" si="42"/>
        <v>0</v>
      </c>
      <c r="Q82" s="42">
        <f t="shared" si="43"/>
        <v>0</v>
      </c>
      <c r="R82" s="42">
        <f t="shared" si="44"/>
        <v>0</v>
      </c>
      <c r="S82" s="42">
        <f t="shared" si="45"/>
        <v>0</v>
      </c>
      <c r="T82" s="42">
        <f>stanford_capacity_EXIOBASE!D82</f>
        <v>0</v>
      </c>
      <c r="U82" s="42">
        <f>stanford_capacity_EXIOBASE!E82</f>
        <v>0</v>
      </c>
      <c r="V82" s="42">
        <f>stanford_capacity_EXIOBASE!F82</f>
        <v>0</v>
      </c>
      <c r="W82" s="42">
        <f>stanford_capacity_EXIOBASE!G82</f>
        <v>0</v>
      </c>
      <c r="X82" s="42">
        <f>stanford_capacity_EXIOBASE!H82</f>
        <v>0</v>
      </c>
      <c r="Y82" s="42">
        <f>stanford_capacity_EXIOBASE!I82</f>
        <v>0</v>
      </c>
      <c r="Z82" s="42">
        <f>stanford_capacity_EXIOBASE!J82</f>
        <v>0</v>
      </c>
      <c r="AA82" s="42">
        <f>stanford_capacity_EXIOBASE!K82</f>
        <v>0</v>
      </c>
      <c r="AB82" s="42">
        <f>capacity!T82+T82/gfcf_lifespan!C$4</f>
        <v>0</v>
      </c>
      <c r="AC82" s="42">
        <f>MAX((U82-T82),0)/5+U82/gfcf_lifespan!D$4</f>
        <v>0</v>
      </c>
      <c r="AD82" s="42">
        <f>MAX((V82-U82),0)/5+V82/gfcf_lifespan!E$4</f>
        <v>0</v>
      </c>
      <c r="AE82" s="42">
        <f>MAX((W82-V82),0)/5+W82/gfcf_lifespan!F$4</f>
        <v>0</v>
      </c>
      <c r="AF82" s="42">
        <f>MAX((X82-W82),0)/5+X82/gfcf_lifespan!G$4</f>
        <v>0</v>
      </c>
      <c r="AG82" s="42">
        <f>MAX((Y82-X82),0)/5+Y82/gfcf_lifespan!H$4</f>
        <v>0</v>
      </c>
      <c r="AH82" s="42">
        <f>MAX((Z82-Y82),0)/5+Z82/gfcf_lifespan!I$4</f>
        <v>0</v>
      </c>
      <c r="AI82" s="42">
        <f>MAX((AA82-Z82),0)/5+AA82/gfcf_lifespan!J$4</f>
        <v>0</v>
      </c>
    </row>
    <row r="83" spans="1:35" ht="15" customHeight="1" x14ac:dyDescent="0.25">
      <c r="A83" s="9" t="s">
        <v>19</v>
      </c>
      <c r="B83" s="9" t="s">
        <v>35</v>
      </c>
      <c r="C83" s="9" t="s">
        <v>36</v>
      </c>
      <c r="D83" s="42">
        <f>stanford_generation_EXIOBASE!D83</f>
        <v>21.36363636363637</v>
      </c>
      <c r="E83" s="42">
        <f>stanford_generation_EXIOBASE!E83</f>
        <v>24.29292837765831</v>
      </c>
      <c r="F83" s="42">
        <f>stanford_generation_EXIOBASE!F83</f>
        <v>28.686866398691222</v>
      </c>
      <c r="G83" s="42">
        <f>stanford_generation_EXIOBASE!G83</f>
        <v>33.080804419724132</v>
      </c>
      <c r="H83" s="42">
        <f>stanford_generation_EXIOBASE!H83</f>
        <v>34.179288924982359</v>
      </c>
      <c r="I83" s="42">
        <f>stanford_generation_EXIOBASE!I83</f>
        <v>35.277773430240586</v>
      </c>
      <c r="J83" s="42">
        <f>stanford_generation_EXIOBASE!J83</f>
        <v>35.643934931993329</v>
      </c>
      <c r="K83" s="42">
        <f>stanford_generation_EXIOBASE!K83</f>
        <v>36.010096433746071</v>
      </c>
      <c r="L83" s="42">
        <f>xdet2015_el!A83</f>
        <v>2.17081087927111</v>
      </c>
      <c r="M83" s="42">
        <f t="shared" si="32"/>
        <v>2.4684633418183815</v>
      </c>
      <c r="N83" s="42">
        <f t="shared" si="40"/>
        <v>2.9149420356392897</v>
      </c>
      <c r="O83" s="42">
        <f t="shared" si="41"/>
        <v>3.3614207294601974</v>
      </c>
      <c r="P83" s="42">
        <f t="shared" si="42"/>
        <v>3.4730404029154238</v>
      </c>
      <c r="Q83" s="42">
        <f t="shared" si="43"/>
        <v>3.5846600763706511</v>
      </c>
      <c r="R83" s="42">
        <f t="shared" si="44"/>
        <v>3.6218666341890597</v>
      </c>
      <c r="S83" s="42">
        <f t="shared" si="45"/>
        <v>3.6590731920074693</v>
      </c>
      <c r="T83" s="42">
        <f>stanford_capacity_EXIOBASE!D83</f>
        <v>9.0000000000000018</v>
      </c>
      <c r="U83" s="42">
        <f>stanford_capacity_EXIOBASE!E83</f>
        <v>9.0000000000000018</v>
      </c>
      <c r="V83" s="42">
        <f>stanford_capacity_EXIOBASE!F83</f>
        <v>9</v>
      </c>
      <c r="W83" s="42">
        <f>stanford_capacity_EXIOBASE!G83</f>
        <v>9</v>
      </c>
      <c r="X83" s="42">
        <f>stanford_capacity_EXIOBASE!H83</f>
        <v>9</v>
      </c>
      <c r="Y83" s="42">
        <f>stanford_capacity_EXIOBASE!I83</f>
        <v>9</v>
      </c>
      <c r="Z83" s="42">
        <f>stanford_capacity_EXIOBASE!J83</f>
        <v>9</v>
      </c>
      <c r="AA83" s="42">
        <f>stanford_capacity_EXIOBASE!K83</f>
        <v>9</v>
      </c>
      <c r="AB83" s="42">
        <f>capacity!T83+T83/gfcf_lifespan!C$5</f>
        <v>0.15000000000000002</v>
      </c>
      <c r="AC83" s="42">
        <f>MAX((U83-T83),0)/5+U83/gfcf_lifespan!D$5</f>
        <v>0.15000000000000002</v>
      </c>
      <c r="AD83" s="42">
        <f>MAX((V83-U83),0)/5+V83/gfcf_lifespan!E$5</f>
        <v>0.15</v>
      </c>
      <c r="AE83" s="42">
        <f>MAX((W83-V83),0)/5+W83/gfcf_lifespan!F$5</f>
        <v>0.15</v>
      </c>
      <c r="AF83" s="42">
        <f>MAX((X83-W83),0)/5+X83/gfcf_lifespan!G$5</f>
        <v>0.15</v>
      </c>
      <c r="AG83" s="42">
        <f>MAX((Y83-X83),0)/5+Y83/gfcf_lifespan!H$5</f>
        <v>0.15</v>
      </c>
      <c r="AH83" s="42">
        <f>MAX((Z83-Y83),0)/5+Z83/gfcf_lifespan!I$5</f>
        <v>0.15</v>
      </c>
      <c r="AI83" s="42">
        <f>MAX((AA83-Z83),0)/5+AA83/gfcf_lifespan!J$5</f>
        <v>0.15</v>
      </c>
    </row>
    <row r="84" spans="1:35" ht="15" customHeight="1" x14ac:dyDescent="0.25">
      <c r="A84" s="9" t="s">
        <v>19</v>
      </c>
      <c r="B84" s="9" t="s">
        <v>79</v>
      </c>
      <c r="C84" s="9" t="s">
        <v>83</v>
      </c>
      <c r="D84" s="42">
        <f>stanford_generation_EXIOBASE!D84</f>
        <v>7705.1093116467191</v>
      </c>
      <c r="E84" s="42">
        <f>stanford_generation_EXIOBASE!E84</f>
        <v>13651.809575709467</v>
      </c>
      <c r="F84" s="42">
        <f>stanford_generation_EXIOBASE!F84</f>
        <v>22571.859971803584</v>
      </c>
      <c r="G84" s="42">
        <f>stanford_generation_EXIOBASE!G84</f>
        <v>31491.910367897708</v>
      </c>
      <c r="H84" s="42">
        <f>stanford_generation_EXIOBASE!H84</f>
        <v>33721.922966921236</v>
      </c>
      <c r="I84" s="42">
        <f>stanford_generation_EXIOBASE!I84</f>
        <v>35951.935565944761</v>
      </c>
      <c r="J84" s="42">
        <f>stanford_generation_EXIOBASE!J84</f>
        <v>36695.273098952603</v>
      </c>
      <c r="K84" s="42">
        <f>stanford_generation_EXIOBASE!K84</f>
        <v>37438.610631960451</v>
      </c>
      <c r="L84" s="42">
        <f>xdet2015_el!A84</f>
        <v>302.31809735502202</v>
      </c>
      <c r="M84" s="42">
        <f t="shared" si="32"/>
        <v>535.6431595516849</v>
      </c>
      <c r="N84" s="42">
        <f t="shared" si="40"/>
        <v>885.630752846679</v>
      </c>
      <c r="O84" s="42">
        <f t="shared" si="41"/>
        <v>1235.6183461416736</v>
      </c>
      <c r="P84" s="42">
        <f t="shared" si="42"/>
        <v>1323.1152444654219</v>
      </c>
      <c r="Q84" s="42">
        <f t="shared" si="43"/>
        <v>1410.6121427891701</v>
      </c>
      <c r="R84" s="42">
        <f t="shared" si="44"/>
        <v>1439.7777755637528</v>
      </c>
      <c r="S84" s="42">
        <f t="shared" si="45"/>
        <v>1468.9434083383362</v>
      </c>
      <c r="T84" s="42">
        <f>stanford_capacity_EXIOBASE!D84</f>
        <v>3796.0836721380447</v>
      </c>
      <c r="U84" s="42">
        <f>stanford_capacity_EXIOBASE!E84</f>
        <v>6054.5086027139123</v>
      </c>
      <c r="V84" s="42">
        <f>stanford_capacity_EXIOBASE!F84</f>
        <v>9442.1459985777146</v>
      </c>
      <c r="W84" s="42">
        <f>stanford_capacity_EXIOBASE!G84</f>
        <v>12829.783394441514</v>
      </c>
      <c r="X84" s="42">
        <f>stanford_capacity_EXIOBASE!H84</f>
        <v>13676.692743407464</v>
      </c>
      <c r="Y84" s="42">
        <f>stanford_capacity_EXIOBASE!I84</f>
        <v>14523.602092373414</v>
      </c>
      <c r="Z84" s="42">
        <f>stanford_capacity_EXIOBASE!J84</f>
        <v>14805.905208695398</v>
      </c>
      <c r="AA84" s="42">
        <f>stanford_capacity_EXIOBASE!K84</f>
        <v>15088.208325017382</v>
      </c>
      <c r="AB84" s="42">
        <f>capacity!T84+T84/gfcf_lifespan!C$6</f>
        <v>380.36718360690236</v>
      </c>
      <c r="AC84" s="42">
        <f>MAX((U84-T84),0)/5+U84/gfcf_lifespan!D$6</f>
        <v>726.88992260216946</v>
      </c>
      <c r="AD84" s="42">
        <f>MAX((V84-U84),0)/5+V84/gfcf_lifespan!E$6</f>
        <v>1079.3209259207483</v>
      </c>
      <c r="AE84" s="42">
        <f>MAX((W84-V84),0)/5+W84/gfcf_lifespan!F$6</f>
        <v>1190.7188149504204</v>
      </c>
      <c r="AF84" s="42">
        <f>MAX((X84-W84),0)/5+X84/gfcf_lifespan!G$6</f>
        <v>716.44957952948857</v>
      </c>
      <c r="AG84" s="42">
        <f>MAX((Y84-X84),0)/5+Y84/gfcf_lifespan!H$6</f>
        <v>750.32595348812652</v>
      </c>
      <c r="AH84" s="42">
        <f>MAX((Z84-Y84),0)/5+Z84/gfcf_lifespan!I$6</f>
        <v>648.69683161221269</v>
      </c>
      <c r="AI84" s="42">
        <f>MAX((AA84-Z84),0)/5+AA84/gfcf_lifespan!J$6</f>
        <v>659.98895626509204</v>
      </c>
    </row>
    <row r="85" spans="1:35" ht="15" customHeight="1" x14ac:dyDescent="0.25">
      <c r="A85" s="9" t="s">
        <v>19</v>
      </c>
      <c r="B85" s="9" t="s">
        <v>78</v>
      </c>
      <c r="C85" s="9" t="s">
        <v>84</v>
      </c>
      <c r="D85" s="42">
        <f>stanford_generation_EXIOBASE!D85</f>
        <v>4003.7363851497166</v>
      </c>
      <c r="E85" s="42">
        <f>stanford_generation_EXIOBASE!E85</f>
        <v>6925.9443549722455</v>
      </c>
      <c r="F85" s="42">
        <f>stanford_generation_EXIOBASE!F85</f>
        <v>11309.256309706037</v>
      </c>
      <c r="G85" s="42">
        <f>stanford_generation_EXIOBASE!G85</f>
        <v>15692.568264439833</v>
      </c>
      <c r="H85" s="42">
        <f>stanford_generation_EXIOBASE!H85</f>
        <v>16788.396253123283</v>
      </c>
      <c r="I85" s="42">
        <f>stanford_generation_EXIOBASE!I85</f>
        <v>17884.224241806729</v>
      </c>
      <c r="J85" s="42">
        <f>stanford_generation_EXIOBASE!J85</f>
        <v>18249.500238034547</v>
      </c>
      <c r="K85" s="42">
        <f>stanford_generation_EXIOBASE!K85</f>
        <v>18614.776234262361</v>
      </c>
      <c r="L85" s="42">
        <f>xdet2015_el!A85</f>
        <v>157.09082341504799</v>
      </c>
      <c r="M85" s="42">
        <f t="shared" si="32"/>
        <v>271.74673779345454</v>
      </c>
      <c r="N85" s="42">
        <f t="shared" si="40"/>
        <v>443.73060936106424</v>
      </c>
      <c r="O85" s="42">
        <f t="shared" si="41"/>
        <v>615.71448092867411</v>
      </c>
      <c r="P85" s="42">
        <f t="shared" si="42"/>
        <v>658.71044882057663</v>
      </c>
      <c r="Q85" s="42">
        <f t="shared" si="43"/>
        <v>701.70641671247904</v>
      </c>
      <c r="R85" s="42">
        <f t="shared" si="44"/>
        <v>716.03840600977992</v>
      </c>
      <c r="S85" s="42">
        <f t="shared" si="45"/>
        <v>730.37039530708068</v>
      </c>
      <c r="T85" s="42">
        <f>stanford_capacity_EXIOBASE!D85</f>
        <v>1267.7663278619555</v>
      </c>
      <c r="U85" s="42">
        <f>stanford_capacity_EXIOBASE!E85</f>
        <v>2029.9221568612834</v>
      </c>
      <c r="V85" s="42">
        <f>stanford_capacity_EXIOBASE!F85</f>
        <v>3173.1559003602752</v>
      </c>
      <c r="W85" s="42">
        <f>stanford_capacity_EXIOBASE!G85</f>
        <v>4316.3896438592665</v>
      </c>
      <c r="X85" s="42">
        <f>stanford_capacity_EXIOBASE!H85</f>
        <v>4602.1980797340148</v>
      </c>
      <c r="Y85" s="42">
        <f>stanford_capacity_EXIOBASE!I85</f>
        <v>4888.0065156087621</v>
      </c>
      <c r="Z85" s="42">
        <f>stanford_capacity_EXIOBASE!J85</f>
        <v>4983.2759942336779</v>
      </c>
      <c r="AA85" s="42">
        <f>stanford_capacity_EXIOBASE!K85</f>
        <v>5078.5454728585946</v>
      </c>
      <c r="AB85" s="42">
        <f>capacity!T85+T85/gfcf_lifespan!C$7</f>
        <v>63.388316393097774</v>
      </c>
      <c r="AC85" s="42">
        <f>MAX((U85-T85),0)/5+U85/gfcf_lifespan!D$7</f>
        <v>233.62805207431694</v>
      </c>
      <c r="AD85" s="42">
        <f>MAX((V85-U85),0)/5+V85/gfcf_lifespan!E$7</f>
        <v>344.03423598562654</v>
      </c>
      <c r="AE85" s="42">
        <f>MAX((W85-V85),0)/5+W85/gfcf_lifespan!F$7</f>
        <v>372.52640349510716</v>
      </c>
      <c r="AF85" s="42">
        <f>MAX((X85-W85),0)/5+X85/gfcf_lifespan!G$7</f>
        <v>210.56828983275017</v>
      </c>
      <c r="AG85" s="42">
        <f>MAX((Y85-X85),0)/5+Y85/gfcf_lifespan!H$7</f>
        <v>220.09523769524156</v>
      </c>
      <c r="AH85" s="42">
        <f>MAX((Z85-Y85),0)/5+Z85/gfcf_lifespan!I$7</f>
        <v>185.16309553277242</v>
      </c>
      <c r="AI85" s="42">
        <f>MAX((AA85-Z85),0)/5+AA85/gfcf_lifespan!J$7</f>
        <v>188.33874482026982</v>
      </c>
    </row>
    <row r="86" spans="1:35" ht="15" customHeight="1" x14ac:dyDescent="0.25">
      <c r="A86" s="9" t="s">
        <v>19</v>
      </c>
      <c r="B86" s="9" t="s">
        <v>37</v>
      </c>
      <c r="C86" s="9" t="s">
        <v>38</v>
      </c>
      <c r="D86" s="42">
        <f>stanford_generation_EXIOBASE!D86</f>
        <v>213.91814378803386</v>
      </c>
      <c r="E86" s="42">
        <f>stanford_generation_EXIOBASE!E86</f>
        <v>171.13451503042708</v>
      </c>
      <c r="F86" s="42">
        <f>stanford_generation_EXIOBASE!F86</f>
        <v>106.95907189401693</v>
      </c>
      <c r="G86" s="42">
        <f>stanford_generation_EXIOBASE!G86</f>
        <v>42.783628757606749</v>
      </c>
      <c r="H86" s="42">
        <f>stanford_generation_EXIOBASE!H86</f>
        <v>26.739767973504229</v>
      </c>
      <c r="I86" s="42">
        <f>stanford_generation_EXIOBASE!I86</f>
        <v>10.695907189401709</v>
      </c>
      <c r="J86" s="42">
        <f>stanford_generation_EXIOBASE!J86</f>
        <v>5.3479535947008543</v>
      </c>
      <c r="K86" s="42">
        <f>stanford_generation_EXIOBASE!K86</f>
        <v>0</v>
      </c>
      <c r="L86" s="42">
        <f>xdet2015_el!A86</f>
        <v>24.5478206515781</v>
      </c>
      <c r="M86" s="42">
        <f t="shared" si="32"/>
        <v>19.638256521262477</v>
      </c>
      <c r="N86" s="42">
        <f t="shared" si="40"/>
        <v>12.27391032578905</v>
      </c>
      <c r="O86" s="42">
        <f t="shared" si="41"/>
        <v>4.9095641303156174</v>
      </c>
      <c r="P86" s="42">
        <f t="shared" si="42"/>
        <v>3.0684775814472625</v>
      </c>
      <c r="Q86" s="42">
        <f t="shared" si="43"/>
        <v>1.2273910325789068</v>
      </c>
      <c r="R86" s="42">
        <f t="shared" si="44"/>
        <v>0.6136955162894534</v>
      </c>
      <c r="S86" s="42">
        <f t="shared" si="45"/>
        <v>0</v>
      </c>
      <c r="T86" s="42">
        <f>stanford_capacity_EXIOBASE!D86</f>
        <v>1017.0608699999999</v>
      </c>
      <c r="U86" s="42">
        <f>stanford_capacity_EXIOBASE!E86</f>
        <v>813.64869599999997</v>
      </c>
      <c r="V86" s="42">
        <f>stanford_capacity_EXIOBASE!F86</f>
        <v>508.53043499999995</v>
      </c>
      <c r="W86" s="42">
        <f>stanford_capacity_EXIOBASE!G86</f>
        <v>203.41217399999994</v>
      </c>
      <c r="X86" s="42">
        <f>stanford_capacity_EXIOBASE!H86</f>
        <v>127.13260874999997</v>
      </c>
      <c r="Y86" s="42">
        <f>stanford_capacity_EXIOBASE!I86</f>
        <v>50.853043500000013</v>
      </c>
      <c r="Z86" s="42">
        <f>stanford_capacity_EXIOBASE!J86</f>
        <v>25.426521750000006</v>
      </c>
      <c r="AA86" s="42">
        <f>stanford_capacity_EXIOBASE!K86</f>
        <v>0</v>
      </c>
      <c r="AB86" s="42">
        <f>capacity!T86+T86/gfcf_lifespan!C$8</f>
        <v>650.55888200000004</v>
      </c>
      <c r="AC86" s="42">
        <f>MAX((U86-T86),0)/5+U86/gfcf_lifespan!D$8</f>
        <v>23.247105599999998</v>
      </c>
      <c r="AD86" s="42">
        <f>MAX((V86-U86),0)/5+V86/gfcf_lifespan!E$8</f>
        <v>14.529440999999998</v>
      </c>
      <c r="AE86" s="42">
        <f>MAX((W86-V86),0)/5+W86/gfcf_lifespan!F$8</f>
        <v>5.8117763999999985</v>
      </c>
      <c r="AF86" s="42">
        <f>MAX((X86-W86),0)/5+X86/gfcf_lifespan!G$8</f>
        <v>3.6323602499999992</v>
      </c>
      <c r="AG86" s="42">
        <f>MAX((Y86-X86),0)/5+Y86/gfcf_lifespan!H$8</f>
        <v>1.4529441000000003</v>
      </c>
      <c r="AH86" s="42">
        <f>MAX((Z86-Y86),0)/5+Z86/gfcf_lifespan!I$8</f>
        <v>0.72647205000000015</v>
      </c>
      <c r="AI86" s="42">
        <f>MAX((AA86-Z86),0)/5+AA86/gfcf_lifespan!J$8</f>
        <v>0</v>
      </c>
    </row>
    <row r="87" spans="1:35" ht="15" customHeight="1" x14ac:dyDescent="0.25">
      <c r="A87" s="9" t="s">
        <v>19</v>
      </c>
      <c r="B87" s="9" t="s">
        <v>39</v>
      </c>
      <c r="C87" s="9" t="s">
        <v>40</v>
      </c>
      <c r="D87" s="42">
        <f>stanford_generation_EXIOBASE!D87</f>
        <v>3222.6955361749706</v>
      </c>
      <c r="E87" s="42">
        <f>stanford_generation_EXIOBASE!E87</f>
        <v>2578.1564289399766</v>
      </c>
      <c r="F87" s="42">
        <f>stanford_generation_EXIOBASE!F87</f>
        <v>1611.3477680874853</v>
      </c>
      <c r="G87" s="42">
        <f>stanford_generation_EXIOBASE!G87</f>
        <v>644.53910723499393</v>
      </c>
      <c r="H87" s="42">
        <f>stanford_generation_EXIOBASE!H87</f>
        <v>402.83694202187121</v>
      </c>
      <c r="I87" s="42">
        <f>stanford_generation_EXIOBASE!I87</f>
        <v>161.13477680874848</v>
      </c>
      <c r="J87" s="42">
        <f>stanford_generation_EXIOBASE!J87</f>
        <v>80.567388404374242</v>
      </c>
      <c r="K87" s="42">
        <f>stanford_generation_EXIOBASE!K87</f>
        <v>0</v>
      </c>
      <c r="L87" s="42">
        <f>xdet2015_el!A87</f>
        <v>208.047511344502</v>
      </c>
      <c r="M87" s="42">
        <f t="shared" si="32"/>
        <v>166.43800907560163</v>
      </c>
      <c r="N87" s="42">
        <f t="shared" si="40"/>
        <v>104.023755672251</v>
      </c>
      <c r="O87" s="42">
        <f t="shared" si="41"/>
        <v>41.609502268900386</v>
      </c>
      <c r="P87" s="42">
        <f t="shared" si="42"/>
        <v>26.005938918062739</v>
      </c>
      <c r="Q87" s="42">
        <f t="shared" si="43"/>
        <v>10.402375567225096</v>
      </c>
      <c r="R87" s="42">
        <f t="shared" si="44"/>
        <v>5.2011877836125482</v>
      </c>
      <c r="S87" s="42">
        <f t="shared" si="45"/>
        <v>0</v>
      </c>
      <c r="T87" s="42">
        <f>stanford_capacity_EXIOBASE!D87</f>
        <v>1781.28458</v>
      </c>
      <c r="U87" s="42">
        <f>stanford_capacity_EXIOBASE!E87</f>
        <v>1425.027664</v>
      </c>
      <c r="V87" s="42">
        <f>stanford_capacity_EXIOBASE!F87</f>
        <v>890.64229</v>
      </c>
      <c r="W87" s="42">
        <f>stanford_capacity_EXIOBASE!G87</f>
        <v>356.25691599999982</v>
      </c>
      <c r="X87" s="42">
        <f>stanford_capacity_EXIOBASE!H87</f>
        <v>222.66057249999994</v>
      </c>
      <c r="Y87" s="42">
        <f>stanford_capacity_EXIOBASE!I87</f>
        <v>89.064229000000068</v>
      </c>
      <c r="Z87" s="42">
        <f>stanford_capacity_EXIOBASE!J87</f>
        <v>44.532114500000034</v>
      </c>
      <c r="AA87" s="42">
        <f>stanford_capacity_EXIOBASE!K87</f>
        <v>0</v>
      </c>
      <c r="AB87" s="42">
        <f>capacity!T87+T87/gfcf_lifespan!C$9</f>
        <v>71.251383200000006</v>
      </c>
      <c r="AC87" s="42">
        <f>MAX((U87-T87),0)/5+U87/gfcf_lifespan!D$9</f>
        <v>57.001106559999997</v>
      </c>
      <c r="AD87" s="42">
        <f>MAX((V87-U87),0)/5+V87/gfcf_lifespan!E$9</f>
        <v>35.625691600000003</v>
      </c>
      <c r="AE87" s="42">
        <f>MAX((W87-V87),0)/5+W87/gfcf_lifespan!F$9</f>
        <v>14.250276639999992</v>
      </c>
      <c r="AF87" s="42">
        <f>MAX((X87-W87),0)/5+X87/gfcf_lifespan!G$9</f>
        <v>8.9064228999999973</v>
      </c>
      <c r="AG87" s="42">
        <f>MAX((Y87-X87),0)/5+Y87/gfcf_lifespan!H$9</f>
        <v>3.5625691600000029</v>
      </c>
      <c r="AH87" s="42">
        <f>MAX((Z87-Y87),0)/5+Z87/gfcf_lifespan!I$9</f>
        <v>1.7812845800000014</v>
      </c>
      <c r="AI87" s="42">
        <f>MAX((AA87-Z87),0)/5+AA87/gfcf_lifespan!J$9</f>
        <v>0</v>
      </c>
    </row>
    <row r="88" spans="1:35" ht="15" customHeight="1" x14ac:dyDescent="0.25">
      <c r="A88" s="9" t="s">
        <v>19</v>
      </c>
      <c r="B88" s="9" t="s">
        <v>80</v>
      </c>
      <c r="C88" s="9" t="s">
        <v>85</v>
      </c>
      <c r="D88" s="42">
        <f>stanford_generation_EXIOBASE!D88</f>
        <v>7.5513339604418723</v>
      </c>
      <c r="E88" s="42">
        <f>stanford_generation_EXIOBASE!E88</f>
        <v>3728.996314020826</v>
      </c>
      <c r="F88" s="42">
        <f>stanford_generation_EXIOBASE!F88</f>
        <v>9311.1637841114025</v>
      </c>
      <c r="G88" s="42">
        <f>stanford_generation_EXIOBASE!G88</f>
        <v>14893.331254201979</v>
      </c>
      <c r="H88" s="42">
        <f>stanford_generation_EXIOBASE!H88</f>
        <v>16288.87312172462</v>
      </c>
      <c r="I88" s="42">
        <f>stanford_generation_EXIOBASE!I88</f>
        <v>17684.414989247263</v>
      </c>
      <c r="J88" s="42">
        <f>stanford_generation_EXIOBASE!J88</f>
        <v>18149.595611754812</v>
      </c>
      <c r="K88" s="42">
        <f>stanford_generation_EXIOBASE!K88</f>
        <v>18614.776234262361</v>
      </c>
      <c r="L88" s="42">
        <f>xdet2015_el!A88</f>
        <v>8.4546691498265207E-3</v>
      </c>
      <c r="M88" s="42">
        <f t="shared" si="32"/>
        <v>4.1750808878440644</v>
      </c>
      <c r="N88" s="42">
        <f t="shared" si="40"/>
        <v>10.425020215885421</v>
      </c>
      <c r="O88" s="42">
        <f t="shared" si="41"/>
        <v>16.674959543926779</v>
      </c>
      <c r="P88" s="42">
        <f t="shared" si="42"/>
        <v>18.237444375937113</v>
      </c>
      <c r="Q88" s="42">
        <f t="shared" si="43"/>
        <v>19.79992920794745</v>
      </c>
      <c r="R88" s="42">
        <f t="shared" si="44"/>
        <v>20.320757485284233</v>
      </c>
      <c r="S88" s="42">
        <f t="shared" si="45"/>
        <v>20.841585762621012</v>
      </c>
      <c r="T88" s="42">
        <f>stanford_capacity_EXIOBASE!D88</f>
        <v>5.4225338112260086</v>
      </c>
      <c r="U88" s="42">
        <f>stanford_capacity_EXIOBASE!E88</f>
        <v>1933.3811850479447</v>
      </c>
      <c r="V88" s="42">
        <f>stanford_capacity_EXIOBASE!F88</f>
        <v>4825.3191619030231</v>
      </c>
      <c r="W88" s="42">
        <f>stanford_capacity_EXIOBASE!G88</f>
        <v>7717.2571387581011</v>
      </c>
      <c r="X88" s="42">
        <f>stanford_capacity_EXIOBASE!H88</f>
        <v>8440.2416329718708</v>
      </c>
      <c r="Y88" s="42">
        <f>stanford_capacity_EXIOBASE!I88</f>
        <v>9163.2261271856405</v>
      </c>
      <c r="Z88" s="42">
        <f>stanford_capacity_EXIOBASE!J88</f>
        <v>9404.220958590231</v>
      </c>
      <c r="AA88" s="42">
        <f>stanford_capacity_EXIOBASE!K88</f>
        <v>9645.2157899948197</v>
      </c>
      <c r="AB88" s="42">
        <f>capacity!T88+T88/gfcf_lifespan!C$10</f>
        <v>1.3513446626236683</v>
      </c>
      <c r="AC88" s="42">
        <f>MAX((U88-T88),0)/5+U88/gfcf_lifespan!D$10</f>
        <v>462.92697764926152</v>
      </c>
      <c r="AD88" s="42">
        <f>MAX((V88-U88),0)/5+V88/gfcf_lifespan!E$10</f>
        <v>771.40036184713654</v>
      </c>
      <c r="AE88" s="42">
        <f>MAX((W88-V88),0)/5+W88/gfcf_lifespan!F$10</f>
        <v>887.07788092133956</v>
      </c>
      <c r="AF88" s="42">
        <f>MAX((X88-W88),0)/5+X88/gfcf_lifespan!G$10</f>
        <v>482.20656416162876</v>
      </c>
      <c r="AG88" s="42">
        <f>MAX((Y88-X88),0)/5+Y88/gfcf_lifespan!H$10</f>
        <v>511.12594393017957</v>
      </c>
      <c r="AH88" s="42">
        <f>MAX((Z88-Y88),0)/5+Z88/gfcf_lifespan!I$10</f>
        <v>424.36780462452737</v>
      </c>
      <c r="AI88" s="42">
        <f>MAX((AA88-Z88),0)/5+AA88/gfcf_lifespan!J$10</f>
        <v>434.00759788071048</v>
      </c>
    </row>
    <row r="89" spans="1:35" ht="15" customHeight="1" x14ac:dyDescent="0.25">
      <c r="A89" s="9" t="s">
        <v>19</v>
      </c>
      <c r="B89" s="9" t="s">
        <v>81</v>
      </c>
      <c r="C89" s="9" t="s">
        <v>86</v>
      </c>
      <c r="D89" s="42">
        <f>stanford_generation_EXIOBASE!D89</f>
        <v>759.96473106098608</v>
      </c>
      <c r="E89" s="42">
        <f>stanford_generation_EXIOBASE!E89</f>
        <v>2313.7216678452896</v>
      </c>
      <c r="F89" s="42">
        <f>stanford_generation_EXIOBASE!F89</f>
        <v>4644.3570730217443</v>
      </c>
      <c r="G89" s="42">
        <f>stanford_generation_EXIOBASE!G89</f>
        <v>6974.9924781981999</v>
      </c>
      <c r="H89" s="42">
        <f>stanford_generation_EXIOBASE!H89</f>
        <v>7557.6513294923134</v>
      </c>
      <c r="I89" s="42">
        <f>stanford_generation_EXIOBASE!I89</f>
        <v>8140.3101807864268</v>
      </c>
      <c r="J89" s="42">
        <f>stanford_generation_EXIOBASE!J89</f>
        <v>8334.5297978844646</v>
      </c>
      <c r="K89" s="42">
        <f>stanford_generation_EXIOBASE!K89</f>
        <v>8528.7494149825034</v>
      </c>
      <c r="L89" s="42">
        <f>xdet2015_el!A89</f>
        <v>0.85087620284264998</v>
      </c>
      <c r="M89" s="42">
        <f t="shared" si="32"/>
        <v>2.5905027255968522</v>
      </c>
      <c r="N89" s="42">
        <f t="shared" si="40"/>
        <v>5.199942509728154</v>
      </c>
      <c r="O89" s="42">
        <f t="shared" si="41"/>
        <v>7.8093822938594579</v>
      </c>
      <c r="P89" s="42">
        <f t="shared" si="42"/>
        <v>8.461742239892283</v>
      </c>
      <c r="Q89" s="42">
        <f t="shared" si="43"/>
        <v>9.114102185925109</v>
      </c>
      <c r="R89" s="42">
        <f t="shared" si="44"/>
        <v>9.3315555012693832</v>
      </c>
      <c r="S89" s="42">
        <f t="shared" si="45"/>
        <v>9.5490088166136609</v>
      </c>
      <c r="T89" s="42">
        <f>stanford_capacity_EXIOBASE!D89</f>
        <v>831.57746618877388</v>
      </c>
      <c r="U89" s="42">
        <f>stanford_capacity_EXIOBASE!E89</f>
        <v>1642.4985051732406</v>
      </c>
      <c r="V89" s="42">
        <f>stanford_capacity_EXIOBASE!F89</f>
        <v>2858.88006364994</v>
      </c>
      <c r="W89" s="42">
        <f>stanford_capacity_EXIOBASE!G89</f>
        <v>4075.2616221266403</v>
      </c>
      <c r="X89" s="42">
        <f>stanford_capacity_EXIOBASE!H89</f>
        <v>4379.3570117458148</v>
      </c>
      <c r="Y89" s="42">
        <f>stanford_capacity_EXIOBASE!I89</f>
        <v>4683.4524013649898</v>
      </c>
      <c r="Z89" s="42">
        <f>stanford_capacity_EXIOBASE!J89</f>
        <v>4784.8175312380481</v>
      </c>
      <c r="AA89" s="42">
        <f>stanford_capacity_EXIOBASE!K89</f>
        <v>4886.1826611111064</v>
      </c>
      <c r="AB89" s="42">
        <f>capacity!T89+T89/gfcf_lifespan!C$11</f>
        <v>207.23665533737622</v>
      </c>
      <c r="AC89" s="42">
        <f>MAX((U89-T89),0)/5+U89/gfcf_lifespan!D$11</f>
        <v>227.88414800382296</v>
      </c>
      <c r="AD89" s="42">
        <f>MAX((V89-U89),0)/5+V89/gfcf_lifespan!E$11</f>
        <v>357.63151424133747</v>
      </c>
      <c r="AE89" s="42">
        <f>MAX((W89-V89),0)/5+W89/gfcf_lifespan!F$11</f>
        <v>406.28677658040567</v>
      </c>
      <c r="AF89" s="42">
        <f>MAX((X89-W89),0)/5+X89/gfcf_lifespan!G$11</f>
        <v>235.99335839366748</v>
      </c>
      <c r="AG89" s="42">
        <f>MAX((Y89-X89),0)/5+Y89/gfcf_lifespan!H$11</f>
        <v>248.15717397843457</v>
      </c>
      <c r="AH89" s="42">
        <f>MAX((Z89-Y89),0)/5+Z89/gfcf_lifespan!I$11</f>
        <v>211.6657272241336</v>
      </c>
      <c r="AI89" s="42">
        <f>MAX((AA89-Z89),0)/5+AA89/gfcf_lifespan!J$11</f>
        <v>215.72033241905592</v>
      </c>
    </row>
    <row r="90" spans="1:35" ht="15" customHeight="1" x14ac:dyDescent="0.25">
      <c r="A90" s="9" t="s">
        <v>19</v>
      </c>
      <c r="B90" s="9" t="s">
        <v>41</v>
      </c>
      <c r="C90" s="9" t="s">
        <v>42</v>
      </c>
      <c r="D90" s="42">
        <f>stanford_generation_EXIOBASE!D90</f>
        <v>0</v>
      </c>
      <c r="E90" s="42">
        <f>stanford_generation_EXIOBASE!E90</f>
        <v>0</v>
      </c>
      <c r="F90" s="42">
        <f>stanford_generation_EXIOBASE!F90</f>
        <v>0</v>
      </c>
      <c r="G90" s="42">
        <f>stanford_generation_EXIOBASE!G90</f>
        <v>0</v>
      </c>
      <c r="H90" s="42">
        <f>stanford_generation_EXIOBASE!H90</f>
        <v>0</v>
      </c>
      <c r="I90" s="42">
        <f>stanford_generation_EXIOBASE!I90</f>
        <v>0</v>
      </c>
      <c r="J90" s="42">
        <f>stanford_generation_EXIOBASE!J90</f>
        <v>0</v>
      </c>
      <c r="K90" s="42">
        <f>stanford_generation_EXIOBASE!K90</f>
        <v>0</v>
      </c>
      <c r="L90" s="42">
        <f>xdet2015_el!A90</f>
        <v>9.1596022585982504E-4</v>
      </c>
      <c r="M90" s="42">
        <f t="shared" si="32"/>
        <v>0</v>
      </c>
      <c r="N90" s="42">
        <f t="shared" si="40"/>
        <v>0</v>
      </c>
      <c r="O90" s="42">
        <f t="shared" si="41"/>
        <v>0</v>
      </c>
      <c r="P90" s="42">
        <f t="shared" si="42"/>
        <v>0</v>
      </c>
      <c r="Q90" s="42">
        <f t="shared" si="43"/>
        <v>0</v>
      </c>
      <c r="R90" s="42">
        <f t="shared" si="44"/>
        <v>0</v>
      </c>
      <c r="S90" s="42">
        <f t="shared" si="45"/>
        <v>0</v>
      </c>
      <c r="T90" s="42">
        <f>stanford_capacity_EXIOBASE!D90</f>
        <v>0</v>
      </c>
      <c r="U90" s="42">
        <f>stanford_capacity_EXIOBASE!E90</f>
        <v>0</v>
      </c>
      <c r="V90" s="42">
        <f>stanford_capacity_EXIOBASE!F90</f>
        <v>0</v>
      </c>
      <c r="W90" s="42">
        <f>stanford_capacity_EXIOBASE!G90</f>
        <v>0</v>
      </c>
      <c r="X90" s="42">
        <f>stanford_capacity_EXIOBASE!H90</f>
        <v>0</v>
      </c>
      <c r="Y90" s="42">
        <f>stanford_capacity_EXIOBASE!I90</f>
        <v>0</v>
      </c>
      <c r="Z90" s="42">
        <f>stanford_capacity_EXIOBASE!J90</f>
        <v>0</v>
      </c>
      <c r="AA90" s="42">
        <f>stanford_capacity_EXIOBASE!K90</f>
        <v>0</v>
      </c>
      <c r="AB90" s="42">
        <f>capacity!T90+T90/gfcf_lifespan!C$12</f>
        <v>0</v>
      </c>
      <c r="AC90" s="42">
        <f>MAX((U90-T90),0)/5+U90/gfcf_lifespan!D$12</f>
        <v>0</v>
      </c>
      <c r="AD90" s="42">
        <f>MAX((V90-U90),0)/5+V90/gfcf_lifespan!E$12</f>
        <v>0</v>
      </c>
      <c r="AE90" s="42">
        <f>MAX((W90-V90),0)/5+W90/gfcf_lifespan!F$12</f>
        <v>0</v>
      </c>
      <c r="AF90" s="42">
        <f>MAX((X90-W90),0)/5+X90/gfcf_lifespan!G$12</f>
        <v>0</v>
      </c>
      <c r="AG90" s="42">
        <f>MAX((Y90-X90),0)/5+Y90/gfcf_lifespan!H$12</f>
        <v>0</v>
      </c>
      <c r="AH90" s="42">
        <f>MAX((Z90-Y90),0)/5+Z90/gfcf_lifespan!I$12</f>
        <v>0</v>
      </c>
      <c r="AI90" s="42">
        <f>MAX((AA90-Z90),0)/5+AA90/gfcf_lifespan!J$12</f>
        <v>0</v>
      </c>
    </row>
    <row r="91" spans="1:35" ht="15" customHeight="1" x14ac:dyDescent="0.25">
      <c r="A91" s="9" t="s">
        <v>19</v>
      </c>
      <c r="B91" s="9" t="s">
        <v>43</v>
      </c>
      <c r="C91" s="9" t="s">
        <v>44</v>
      </c>
      <c r="D91" s="42">
        <f>stanford_generation_EXIOBASE!D91</f>
        <v>0</v>
      </c>
      <c r="E91" s="42">
        <f>stanford_generation_EXIOBASE!E91</f>
        <v>196.72386151984529</v>
      </c>
      <c r="F91" s="42">
        <f>stanford_generation_EXIOBASE!F91</f>
        <v>491.80965379961316</v>
      </c>
      <c r="G91" s="42">
        <f>stanford_generation_EXIOBASE!G91</f>
        <v>786.89544607938114</v>
      </c>
      <c r="H91" s="42">
        <f>stanford_generation_EXIOBASE!H91</f>
        <v>860.66689414932307</v>
      </c>
      <c r="I91" s="42">
        <f>stanford_generation_EXIOBASE!I91</f>
        <v>934.438342219265</v>
      </c>
      <c r="J91" s="42">
        <f>stanford_generation_EXIOBASE!J91</f>
        <v>959.02882490924571</v>
      </c>
      <c r="K91" s="42">
        <f>stanford_generation_EXIOBASE!K91</f>
        <v>983.61930759922632</v>
      </c>
      <c r="L91" s="42">
        <f>xdet2015_el!A91</f>
        <v>9.1767839475312798E-4</v>
      </c>
      <c r="M91" s="44">
        <f t="shared" ref="M91:S91" si="46">IFERROR($L143*E91/$D143,0)</f>
        <v>52.454725749770368</v>
      </c>
      <c r="N91" s="44">
        <f t="shared" si="46"/>
        <v>131.13681437442588</v>
      </c>
      <c r="O91" s="44">
        <f t="shared" si="46"/>
        <v>209.81890299908147</v>
      </c>
      <c r="P91" s="44">
        <f t="shared" si="46"/>
        <v>229.48942515524533</v>
      </c>
      <c r="Q91" s="44">
        <f t="shared" si="46"/>
        <v>249.15994731140921</v>
      </c>
      <c r="R91" s="44">
        <f t="shared" si="46"/>
        <v>255.71678803013049</v>
      </c>
      <c r="S91" s="44">
        <f t="shared" si="46"/>
        <v>262.27362874885176</v>
      </c>
      <c r="T91" s="42">
        <f>stanford_capacity_EXIOBASE!D91</f>
        <v>0</v>
      </c>
      <c r="U91" s="42">
        <f>stanford_capacity_EXIOBASE!E91</f>
        <v>164.75461908514308</v>
      </c>
      <c r="V91" s="42">
        <f>stanford_capacity_EXIOBASE!F91</f>
        <v>411.88654771285769</v>
      </c>
      <c r="W91" s="42">
        <f>stanford_capacity_EXIOBASE!G91</f>
        <v>659.01847634057231</v>
      </c>
      <c r="X91" s="42">
        <f>stanford_capacity_EXIOBASE!H91</f>
        <v>720.80145849750102</v>
      </c>
      <c r="Y91" s="42">
        <f>stanford_capacity_EXIOBASE!I91</f>
        <v>782.58444065442961</v>
      </c>
      <c r="Z91" s="42">
        <f>stanford_capacity_EXIOBASE!J91</f>
        <v>803.17876804007255</v>
      </c>
      <c r="AA91" s="42">
        <f>stanford_capacity_EXIOBASE!K91</f>
        <v>823.77309542571538</v>
      </c>
      <c r="AB91" s="42">
        <f>capacity!T91+T91/gfcf_lifespan!C$13</f>
        <v>0</v>
      </c>
      <c r="AC91" s="42">
        <f>MAX((U91-T91),0)/5+U91/gfcf_lifespan!D$13</f>
        <v>41.188654771285769</v>
      </c>
      <c r="AD91" s="42">
        <f>MAX((V91-U91),0)/5+V91/gfcf_lifespan!E$13</f>
        <v>70.020713111185813</v>
      </c>
      <c r="AE91" s="42">
        <f>MAX((W91-V91),0)/5+W91/gfcf_lifespan!F$13</f>
        <v>82.377309542571538</v>
      </c>
      <c r="AF91" s="42">
        <f>MAX((X91-W91),0)/5+X91/gfcf_lifespan!G$13</f>
        <v>48.396669356260787</v>
      </c>
      <c r="AG91" s="42">
        <f>MAX((Y91-X91),0)/5+Y91/gfcf_lifespan!H$13</f>
        <v>51.485818464107197</v>
      </c>
      <c r="AH91" s="42">
        <f>MAX((Z91-Y91),0)/5+Z91/gfcf_lifespan!I$13</f>
        <v>44.277803879132215</v>
      </c>
      <c r="AI91" s="42">
        <f>MAX((AA91-Z91),0)/5+AA91/gfcf_lifespan!J$13</f>
        <v>45.307520248414335</v>
      </c>
    </row>
    <row r="92" spans="1:35" ht="15" customHeight="1" x14ac:dyDescent="0.25">
      <c r="A92" s="9" t="s">
        <v>19</v>
      </c>
      <c r="B92" s="9" t="s">
        <v>45</v>
      </c>
      <c r="C92" s="9" t="s">
        <v>46</v>
      </c>
      <c r="D92" s="42">
        <f>stanford_generation_EXIOBASE!D92</f>
        <v>0</v>
      </c>
      <c r="E92" s="42">
        <f>stanford_generation_EXIOBASE!E92</f>
        <v>0</v>
      </c>
      <c r="F92" s="42">
        <f>stanford_generation_EXIOBASE!F92</f>
        <v>0</v>
      </c>
      <c r="G92" s="42">
        <f>stanford_generation_EXIOBASE!G92</f>
        <v>0</v>
      </c>
      <c r="H92" s="42">
        <f>stanford_generation_EXIOBASE!H92</f>
        <v>0</v>
      </c>
      <c r="I92" s="42">
        <f>stanford_generation_EXIOBASE!I92</f>
        <v>0</v>
      </c>
      <c r="J92" s="42">
        <f>stanford_generation_EXIOBASE!J92</f>
        <v>0</v>
      </c>
      <c r="K92" s="42">
        <f>stanford_generation_EXIOBASE!K92</f>
        <v>0</v>
      </c>
      <c r="L92" s="42">
        <f>xdet2015_el!A92</f>
        <v>5.1179814922916603E-3</v>
      </c>
      <c r="M92" s="42">
        <f t="shared" si="32"/>
        <v>0</v>
      </c>
      <c r="N92" s="42">
        <f t="shared" si="40"/>
        <v>0</v>
      </c>
      <c r="O92" s="42">
        <f t="shared" si="41"/>
        <v>0</v>
      </c>
      <c r="P92" s="42">
        <f t="shared" si="42"/>
        <v>0</v>
      </c>
      <c r="Q92" s="42">
        <f t="shared" si="43"/>
        <v>0</v>
      </c>
      <c r="R92" s="42">
        <f t="shared" si="44"/>
        <v>0</v>
      </c>
      <c r="S92" s="42">
        <f t="shared" si="45"/>
        <v>0</v>
      </c>
      <c r="T92" s="42">
        <f>stanford_capacity_EXIOBASE!D92</f>
        <v>0</v>
      </c>
      <c r="U92" s="42">
        <f>stanford_capacity_EXIOBASE!E92</f>
        <v>0</v>
      </c>
      <c r="V92" s="42">
        <f>stanford_capacity_EXIOBASE!F92</f>
        <v>0</v>
      </c>
      <c r="W92" s="42">
        <f>stanford_capacity_EXIOBASE!G92</f>
        <v>0</v>
      </c>
      <c r="X92" s="42">
        <f>stanford_capacity_EXIOBASE!H92</f>
        <v>0</v>
      </c>
      <c r="Y92" s="42">
        <f>stanford_capacity_EXIOBASE!I92</f>
        <v>0</v>
      </c>
      <c r="Z92" s="42">
        <f>stanford_capacity_EXIOBASE!J92</f>
        <v>0</v>
      </c>
      <c r="AA92" s="42">
        <f>stanford_capacity_EXIOBASE!K92</f>
        <v>0</v>
      </c>
      <c r="AB92" s="42">
        <f>capacity!T92+T92/gfcf_lifespan!C$14</f>
        <v>0</v>
      </c>
      <c r="AC92" s="42">
        <f>MAX((U92-T92),0)/5+U92/gfcf_lifespan!D$14</f>
        <v>0</v>
      </c>
      <c r="AD92" s="42">
        <f>MAX((V92-U92),0)/5+V92/gfcf_lifespan!E$14</f>
        <v>0</v>
      </c>
      <c r="AE92" s="42">
        <f>MAX((W92-V92),0)/5+W92/gfcf_lifespan!F$14</f>
        <v>0</v>
      </c>
      <c r="AF92" s="42">
        <f>MAX((X92-W92),0)/5+X92/gfcf_lifespan!G$14</f>
        <v>0</v>
      </c>
      <c r="AG92" s="42">
        <f>MAX((Y92-X92),0)/5+Y92/gfcf_lifespan!H$14</f>
        <v>0</v>
      </c>
      <c r="AH92" s="42">
        <f>MAX((Z92-Y92),0)/5+Z92/gfcf_lifespan!I$14</f>
        <v>0</v>
      </c>
      <c r="AI92" s="42">
        <f>MAX((AA92-Z92),0)/5+AA92/gfcf_lifespan!J$14</f>
        <v>0</v>
      </c>
    </row>
    <row r="93" spans="1:35" ht="15" customHeight="1" x14ac:dyDescent="0.25">
      <c r="A93" s="9" t="s">
        <v>18</v>
      </c>
      <c r="B93" s="9" t="s">
        <v>29</v>
      </c>
      <c r="C93" s="9" t="s">
        <v>30</v>
      </c>
      <c r="D93" s="42">
        <f>stanford_generation_EXIOBASE!D93</f>
        <v>8607.8449828951871</v>
      </c>
      <c r="E93" s="42">
        <f>stanford_generation_EXIOBASE!E93</f>
        <v>6886.27598631615</v>
      </c>
      <c r="F93" s="42">
        <f>stanford_generation_EXIOBASE!F93</f>
        <v>4303.9224914475935</v>
      </c>
      <c r="G93" s="42">
        <f>stanford_generation_EXIOBASE!G93</f>
        <v>1721.568996579037</v>
      </c>
      <c r="H93" s="42">
        <f>stanford_generation_EXIOBASE!H93</f>
        <v>1075.9806228618986</v>
      </c>
      <c r="I93" s="42">
        <f>stanford_generation_EXIOBASE!I93</f>
        <v>430.39224914476017</v>
      </c>
      <c r="J93" s="42">
        <f>stanford_generation_EXIOBASE!J93</f>
        <v>215.19612457238009</v>
      </c>
      <c r="K93" s="42">
        <f>stanford_generation_EXIOBASE!K93</f>
        <v>0</v>
      </c>
      <c r="L93" s="42">
        <f>xdet2015_el!A93</f>
        <v>557.66867299729404</v>
      </c>
      <c r="M93" s="42">
        <f t="shared" si="32"/>
        <v>446.13493839783524</v>
      </c>
      <c r="N93" s="42">
        <f t="shared" ref="N93:N105" si="47">IFERROR($L93*F93/$D93,0)</f>
        <v>278.83433649864702</v>
      </c>
      <c r="O93" s="42">
        <f t="shared" ref="O93:O105" si="48">IFERROR($L93*G93/$D93,0)</f>
        <v>111.53373459945878</v>
      </c>
      <c r="P93" s="42">
        <f t="shared" ref="P93:P105" si="49">IFERROR($L93*H93/$D93,0)</f>
        <v>69.708584124661769</v>
      </c>
      <c r="Q93" s="42">
        <f t="shared" ref="Q93:Q105" si="50">IFERROR($L93*I93/$D93,0)</f>
        <v>27.883433649864752</v>
      </c>
      <c r="R93" s="42">
        <f t="shared" ref="R93:R105" si="51">IFERROR($L93*J93/$D93,0)</f>
        <v>13.941716824932376</v>
      </c>
      <c r="S93" s="42">
        <f t="shared" ref="S93:S105" si="52">IFERROR($L93*K93/$D93,0)</f>
        <v>0</v>
      </c>
      <c r="T93" s="42">
        <f>stanford_capacity_EXIOBASE!D93</f>
        <v>1871.3999999999999</v>
      </c>
      <c r="U93" s="42">
        <f>stanford_capacity_EXIOBASE!E93</f>
        <v>1497.12</v>
      </c>
      <c r="V93" s="42">
        <f>stanford_capacity_EXIOBASE!F93</f>
        <v>935.69999999999993</v>
      </c>
      <c r="W93" s="42">
        <f>stanford_capacity_EXIOBASE!G93</f>
        <v>374.28</v>
      </c>
      <c r="X93" s="42">
        <f>stanford_capacity_EXIOBASE!H93</f>
        <v>233.92500000000007</v>
      </c>
      <c r="Y93" s="42">
        <f>stanford_capacity_EXIOBASE!I93</f>
        <v>93.570000000000164</v>
      </c>
      <c r="Z93" s="42">
        <f>stanford_capacity_EXIOBASE!J93</f>
        <v>46.785000000000082</v>
      </c>
      <c r="AA93" s="42">
        <f>stanford_capacity_EXIOBASE!K93</f>
        <v>0</v>
      </c>
      <c r="AB93" s="42">
        <f>capacity!T93+T93/gfcf_lifespan!C$2</f>
        <v>46.784999999999997</v>
      </c>
      <c r="AC93" s="42">
        <f>MAX((U93-T93),0)/5+U93/gfcf_lifespan!D$2</f>
        <v>37.427999999999997</v>
      </c>
      <c r="AD93" s="42">
        <f>MAX((V93-U93),0)/5+V93/gfcf_lifespan!E$2</f>
        <v>23.392499999999998</v>
      </c>
      <c r="AE93" s="42">
        <f>MAX((W93-V93),0)/5+W93/gfcf_lifespan!F$2</f>
        <v>9.3569999999999993</v>
      </c>
      <c r="AF93" s="42">
        <f>MAX((X93-W93),0)/5+X93/gfcf_lifespan!G$2</f>
        <v>5.8481250000000014</v>
      </c>
      <c r="AG93" s="42">
        <f>MAX((Y93-X93),0)/5+Y93/gfcf_lifespan!H$2</f>
        <v>2.3392500000000043</v>
      </c>
      <c r="AH93" s="42">
        <f>MAX((Z93-Y93),0)/5+Z93/gfcf_lifespan!I$2</f>
        <v>1.1696250000000021</v>
      </c>
      <c r="AI93" s="42">
        <f>MAX((AA93-Z93),0)/5+AA93/gfcf_lifespan!J$2</f>
        <v>0</v>
      </c>
    </row>
    <row r="94" spans="1:35" ht="15" customHeight="1" x14ac:dyDescent="0.25">
      <c r="A94" s="9" t="s">
        <v>18</v>
      </c>
      <c r="B94" s="9" t="s">
        <v>31</v>
      </c>
      <c r="C94" s="9" t="s">
        <v>32</v>
      </c>
      <c r="D94" s="42">
        <f>stanford_generation_EXIOBASE!D94</f>
        <v>688.81633467027382</v>
      </c>
      <c r="E94" s="42">
        <f>stanford_generation_EXIOBASE!E94</f>
        <v>551.05306773621908</v>
      </c>
      <c r="F94" s="42">
        <f>stanford_generation_EXIOBASE!F94</f>
        <v>344.40816733513691</v>
      </c>
      <c r="G94" s="42">
        <f>stanford_generation_EXIOBASE!G94</f>
        <v>137.76326693405474</v>
      </c>
      <c r="H94" s="42">
        <f>stanford_generation_EXIOBASE!H94</f>
        <v>86.102041833784256</v>
      </c>
      <c r="I94" s="42">
        <f>stanford_generation_EXIOBASE!I94</f>
        <v>34.44081673351377</v>
      </c>
      <c r="J94" s="42">
        <f>stanford_generation_EXIOBASE!J94</f>
        <v>17.220408366756885</v>
      </c>
      <c r="K94" s="42">
        <f>stanford_generation_EXIOBASE!K94</f>
        <v>0</v>
      </c>
      <c r="L94" s="42">
        <f>xdet2015_el!A94</f>
        <v>25.6857017396174</v>
      </c>
      <c r="M94" s="42">
        <f t="shared" si="32"/>
        <v>20.548561391693923</v>
      </c>
      <c r="N94" s="42">
        <f t="shared" si="47"/>
        <v>12.8428508698087</v>
      </c>
      <c r="O94" s="42">
        <f t="shared" si="48"/>
        <v>5.137140347923479</v>
      </c>
      <c r="P94" s="42">
        <f t="shared" si="49"/>
        <v>3.2107127174521763</v>
      </c>
      <c r="Q94" s="42">
        <f t="shared" si="50"/>
        <v>1.2842850869808728</v>
      </c>
      <c r="R94" s="42">
        <f t="shared" si="51"/>
        <v>0.64214254349043642</v>
      </c>
      <c r="S94" s="42">
        <f t="shared" si="52"/>
        <v>0</v>
      </c>
      <c r="T94" s="42">
        <f>stanford_capacity_EXIOBASE!D94</f>
        <v>362.32599999999996</v>
      </c>
      <c r="U94" s="42">
        <f>stanford_capacity_EXIOBASE!E94</f>
        <v>289.86079999999998</v>
      </c>
      <c r="V94" s="42">
        <f>stanford_capacity_EXIOBASE!F94</f>
        <v>181.16299999999998</v>
      </c>
      <c r="W94" s="42">
        <f>stanford_capacity_EXIOBASE!G94</f>
        <v>72.465199999999982</v>
      </c>
      <c r="X94" s="42">
        <f>stanford_capacity_EXIOBASE!H94</f>
        <v>45.290750000000003</v>
      </c>
      <c r="Y94" s="42">
        <f>stanford_capacity_EXIOBASE!I94</f>
        <v>18.116300000000024</v>
      </c>
      <c r="Z94" s="42">
        <f>stanford_capacity_EXIOBASE!J94</f>
        <v>9.0581500000000119</v>
      </c>
      <c r="AA94" s="42">
        <f>stanford_capacity_EXIOBASE!K94</f>
        <v>0</v>
      </c>
      <c r="AB94" s="42">
        <f>capacity!T94+T94/gfcf_lifespan!C$3</f>
        <v>38.077533333333335</v>
      </c>
      <c r="AC94" s="42">
        <f>MAX((U94-T94),0)/5+U94/gfcf_lifespan!D$3</f>
        <v>9.6620266666666659</v>
      </c>
      <c r="AD94" s="42">
        <f>MAX((V94-U94),0)/5+V94/gfcf_lifespan!E$3</f>
        <v>6.0387666666666657</v>
      </c>
      <c r="AE94" s="42">
        <f>MAX((W94-V94),0)/5+W94/gfcf_lifespan!F$3</f>
        <v>2.415506666666666</v>
      </c>
      <c r="AF94" s="42">
        <f>MAX((X94-W94),0)/5+X94/gfcf_lifespan!G$3</f>
        <v>1.5096916666666667</v>
      </c>
      <c r="AG94" s="42">
        <f>MAX((Y94-X94),0)/5+Y94/gfcf_lifespan!H$3</f>
        <v>0.60387666666666751</v>
      </c>
      <c r="AH94" s="42">
        <f>MAX((Z94-Y94),0)/5+Z94/gfcf_lifespan!I$3</f>
        <v>0.30193833333333375</v>
      </c>
      <c r="AI94" s="42">
        <f>MAX((AA94-Z94),0)/5+AA94/gfcf_lifespan!J$3</f>
        <v>0</v>
      </c>
    </row>
    <row r="95" spans="1:35" ht="15" customHeight="1" x14ac:dyDescent="0.25">
      <c r="A95" s="9" t="s">
        <v>18</v>
      </c>
      <c r="B95" s="9" t="s">
        <v>33</v>
      </c>
      <c r="C95" s="9" t="s">
        <v>34</v>
      </c>
      <c r="D95" s="42">
        <f>stanford_generation_EXIOBASE!D95</f>
        <v>0</v>
      </c>
      <c r="E95" s="42">
        <f>stanford_generation_EXIOBASE!E95</f>
        <v>0</v>
      </c>
      <c r="F95" s="42">
        <f>stanford_generation_EXIOBASE!F95</f>
        <v>0</v>
      </c>
      <c r="G95" s="42">
        <f>stanford_generation_EXIOBASE!G95</f>
        <v>0</v>
      </c>
      <c r="H95" s="42">
        <f>stanford_generation_EXIOBASE!H95</f>
        <v>0</v>
      </c>
      <c r="I95" s="42">
        <f>stanford_generation_EXIOBASE!I95</f>
        <v>0</v>
      </c>
      <c r="J95" s="42">
        <f>stanford_generation_EXIOBASE!J95</f>
        <v>0</v>
      </c>
      <c r="K95" s="42">
        <f>stanford_generation_EXIOBASE!K95</f>
        <v>0</v>
      </c>
      <c r="L95" s="42">
        <f>xdet2015_el!A95</f>
        <v>0</v>
      </c>
      <c r="M95" s="42">
        <f t="shared" si="32"/>
        <v>0</v>
      </c>
      <c r="N95" s="42">
        <f t="shared" si="47"/>
        <v>0</v>
      </c>
      <c r="O95" s="42">
        <f t="shared" si="48"/>
        <v>0</v>
      </c>
      <c r="P95" s="42">
        <f t="shared" si="49"/>
        <v>0</v>
      </c>
      <c r="Q95" s="42">
        <f t="shared" si="50"/>
        <v>0</v>
      </c>
      <c r="R95" s="42">
        <f t="shared" si="51"/>
        <v>0</v>
      </c>
      <c r="S95" s="42">
        <f t="shared" si="52"/>
        <v>0</v>
      </c>
      <c r="T95" s="42">
        <f>stanford_capacity_EXIOBASE!D95</f>
        <v>0</v>
      </c>
      <c r="U95" s="42">
        <f>stanford_capacity_EXIOBASE!E95</f>
        <v>0</v>
      </c>
      <c r="V95" s="42">
        <f>stanford_capacity_EXIOBASE!F95</f>
        <v>0</v>
      </c>
      <c r="W95" s="42">
        <f>stanford_capacity_EXIOBASE!G95</f>
        <v>0</v>
      </c>
      <c r="X95" s="42">
        <f>stanford_capacity_EXIOBASE!H95</f>
        <v>0</v>
      </c>
      <c r="Y95" s="42">
        <f>stanford_capacity_EXIOBASE!I95</f>
        <v>0</v>
      </c>
      <c r="Z95" s="42">
        <f>stanford_capacity_EXIOBASE!J95</f>
        <v>0</v>
      </c>
      <c r="AA95" s="42">
        <f>stanford_capacity_EXIOBASE!K95</f>
        <v>0</v>
      </c>
      <c r="AB95" s="42">
        <f>capacity!T95+T95/gfcf_lifespan!C$4</f>
        <v>0</v>
      </c>
      <c r="AC95" s="42">
        <f>MAX((U95-T95),0)/5+U95/gfcf_lifespan!D$4</f>
        <v>0</v>
      </c>
      <c r="AD95" s="42">
        <f>MAX((V95-U95),0)/5+V95/gfcf_lifespan!E$4</f>
        <v>0</v>
      </c>
      <c r="AE95" s="42">
        <f>MAX((W95-V95),0)/5+W95/gfcf_lifespan!F$4</f>
        <v>0</v>
      </c>
      <c r="AF95" s="42">
        <f>MAX((X95-W95),0)/5+X95/gfcf_lifespan!G$4</f>
        <v>0</v>
      </c>
      <c r="AG95" s="42">
        <f>MAX((Y95-X95),0)/5+Y95/gfcf_lifespan!H$4</f>
        <v>0</v>
      </c>
      <c r="AH95" s="42">
        <f>MAX((Z95-Y95),0)/5+Z95/gfcf_lifespan!I$4</f>
        <v>0</v>
      </c>
      <c r="AI95" s="42">
        <f>MAX((AA95-Z95),0)/5+AA95/gfcf_lifespan!J$4</f>
        <v>0</v>
      </c>
    </row>
    <row r="96" spans="1:35" ht="15" customHeight="1" x14ac:dyDescent="0.25">
      <c r="A96" s="9" t="s">
        <v>18</v>
      </c>
      <c r="B96" s="9" t="s">
        <v>35</v>
      </c>
      <c r="C96" s="9" t="s">
        <v>36</v>
      </c>
      <c r="D96" s="42">
        <f>stanford_generation_EXIOBASE!D96</f>
        <v>32.914728682170541</v>
      </c>
      <c r="E96" s="42">
        <f>stanford_generation_EXIOBASE!E96</f>
        <v>32.684631079175091</v>
      </c>
      <c r="F96" s="42">
        <f>stanford_generation_EXIOBASE!F96</f>
        <v>32.33948467468192</v>
      </c>
      <c r="G96" s="42">
        <f>stanford_generation_EXIOBASE!G96</f>
        <v>31.994338270188749</v>
      </c>
      <c r="H96" s="42">
        <f>stanford_generation_EXIOBASE!H96</f>
        <v>31.908051669065458</v>
      </c>
      <c r="I96" s="42">
        <f>stanford_generation_EXIOBASE!I96</f>
        <v>31.821765067942163</v>
      </c>
      <c r="J96" s="42">
        <f>stanford_generation_EXIOBASE!J96</f>
        <v>31.793002867567733</v>
      </c>
      <c r="K96" s="42">
        <f>stanford_generation_EXIOBASE!K96</f>
        <v>31.764240667193302</v>
      </c>
      <c r="L96" s="42">
        <f>xdet2015_el!A96</f>
        <v>2.43462764660794</v>
      </c>
      <c r="M96" s="42">
        <f t="shared" si="32"/>
        <v>2.4176078500578808</v>
      </c>
      <c r="N96" s="42">
        <f t="shared" si="47"/>
        <v>2.3920781552327925</v>
      </c>
      <c r="O96" s="42">
        <f t="shared" si="48"/>
        <v>2.3665484604077038</v>
      </c>
      <c r="P96" s="42">
        <f t="shared" si="49"/>
        <v>2.3601660367014321</v>
      </c>
      <c r="Q96" s="42">
        <f t="shared" si="50"/>
        <v>2.3537836129951595</v>
      </c>
      <c r="R96" s="42">
        <f t="shared" si="51"/>
        <v>2.3516561384264025</v>
      </c>
      <c r="S96" s="42">
        <f t="shared" si="52"/>
        <v>2.3495286638576451</v>
      </c>
      <c r="T96" s="42">
        <f>stanford_capacity_EXIOBASE!D96</f>
        <v>8</v>
      </c>
      <c r="U96" s="42">
        <f>stanford_capacity_EXIOBASE!E96</f>
        <v>8</v>
      </c>
      <c r="V96" s="42">
        <f>stanford_capacity_EXIOBASE!F96</f>
        <v>8</v>
      </c>
      <c r="W96" s="42">
        <f>stanford_capacity_EXIOBASE!G96</f>
        <v>8</v>
      </c>
      <c r="X96" s="42">
        <f>stanford_capacity_EXIOBASE!H96</f>
        <v>8</v>
      </c>
      <c r="Y96" s="42">
        <f>stanford_capacity_EXIOBASE!I96</f>
        <v>8</v>
      </c>
      <c r="Z96" s="42">
        <f>stanford_capacity_EXIOBASE!J96</f>
        <v>8</v>
      </c>
      <c r="AA96" s="42">
        <f>stanford_capacity_EXIOBASE!K96</f>
        <v>8</v>
      </c>
      <c r="AB96" s="42">
        <f>capacity!T96+T96/gfcf_lifespan!C$5</f>
        <v>1.1333333333333333</v>
      </c>
      <c r="AC96" s="42">
        <f>MAX((U96-T96),0)/5+U96/gfcf_lifespan!D$5</f>
        <v>0.13333333333333333</v>
      </c>
      <c r="AD96" s="42">
        <f>MAX((V96-U96),0)/5+V96/gfcf_lifespan!E$5</f>
        <v>0.13333333333333333</v>
      </c>
      <c r="AE96" s="42">
        <f>MAX((W96-V96),0)/5+W96/gfcf_lifespan!F$5</f>
        <v>0.13333333333333333</v>
      </c>
      <c r="AF96" s="42">
        <f>MAX((X96-W96),0)/5+X96/gfcf_lifespan!G$5</f>
        <v>0.13333333333333333</v>
      </c>
      <c r="AG96" s="42">
        <f>MAX((Y96-X96),0)/5+Y96/gfcf_lifespan!H$5</f>
        <v>0.13333333333333333</v>
      </c>
      <c r="AH96" s="42">
        <f>MAX((Z96-Y96),0)/5+Z96/gfcf_lifespan!I$5</f>
        <v>0.13333333333333333</v>
      </c>
      <c r="AI96" s="42">
        <f>MAX((AA96-Z96),0)/5+AA96/gfcf_lifespan!J$5</f>
        <v>0.13333333333333333</v>
      </c>
    </row>
    <row r="97" spans="1:35" ht="15" customHeight="1" x14ac:dyDescent="0.25">
      <c r="A97" s="9" t="s">
        <v>18</v>
      </c>
      <c r="B97" s="9" t="s">
        <v>79</v>
      </c>
      <c r="C97" s="9" t="s">
        <v>83</v>
      </c>
      <c r="D97" s="42">
        <f>stanford_generation_EXIOBASE!D97</f>
        <v>575.40961064309829</v>
      </c>
      <c r="E97" s="42">
        <f>stanford_generation_EXIOBASE!E97</f>
        <v>2036.5384832926488</v>
      </c>
      <c r="F97" s="42">
        <f>stanford_generation_EXIOBASE!F97</f>
        <v>4228.2317922669745</v>
      </c>
      <c r="G97" s="42">
        <f>stanford_generation_EXIOBASE!G97</f>
        <v>6419.9251012412997</v>
      </c>
      <c r="H97" s="42">
        <f>stanford_generation_EXIOBASE!H97</f>
        <v>6967.848428484881</v>
      </c>
      <c r="I97" s="42">
        <f>stanford_generation_EXIOBASE!I97</f>
        <v>7515.7717557284623</v>
      </c>
      <c r="J97" s="42">
        <f>stanford_generation_EXIOBASE!J97</f>
        <v>7698.4128648096557</v>
      </c>
      <c r="K97" s="42">
        <f>stanford_generation_EXIOBASE!K97</f>
        <v>7881.0539738908501</v>
      </c>
      <c r="L97" s="42">
        <f>xdet2015_el!A97</f>
        <v>18.762589471331498</v>
      </c>
      <c r="M97" s="42">
        <f t="shared" si="32"/>
        <v>66.406147547453003</v>
      </c>
      <c r="N97" s="42">
        <f t="shared" si="47"/>
        <v>137.87148466163526</v>
      </c>
      <c r="O97" s="42">
        <f t="shared" si="48"/>
        <v>209.3368217758175</v>
      </c>
      <c r="P97" s="42">
        <f t="shared" si="49"/>
        <v>227.20315605436309</v>
      </c>
      <c r="Q97" s="42">
        <f t="shared" si="50"/>
        <v>245.06949033290866</v>
      </c>
      <c r="R97" s="42">
        <f t="shared" si="51"/>
        <v>251.02493509242379</v>
      </c>
      <c r="S97" s="42">
        <f t="shared" si="52"/>
        <v>256.98037985193906</v>
      </c>
      <c r="T97" s="42">
        <f>stanford_capacity_EXIOBASE!D97</f>
        <v>302.7</v>
      </c>
      <c r="U97" s="42">
        <f>stanford_capacity_EXIOBASE!E97</f>
        <v>1039.8167939156137</v>
      </c>
      <c r="V97" s="42">
        <f>stanford_capacity_EXIOBASE!F97</f>
        <v>2145.4919847890342</v>
      </c>
      <c r="W97" s="42">
        <f>stanford_capacity_EXIOBASE!G97</f>
        <v>3251.1671756624546</v>
      </c>
      <c r="X97" s="42">
        <f>stanford_capacity_EXIOBASE!H97</f>
        <v>3527.5859733808093</v>
      </c>
      <c r="Y97" s="42">
        <f>stanford_capacity_EXIOBASE!I97</f>
        <v>3804.0047710991644</v>
      </c>
      <c r="Z97" s="42">
        <f>stanford_capacity_EXIOBASE!J97</f>
        <v>3896.1443703386162</v>
      </c>
      <c r="AA97" s="42">
        <f>stanford_capacity_EXIOBASE!K97</f>
        <v>3988.2839695780681</v>
      </c>
      <c r="AB97" s="42">
        <f>capacity!T97+T97/gfcf_lifespan!C$6</f>
        <v>40.134999999999998</v>
      </c>
      <c r="AC97" s="42">
        <f>MAX((U97-T97),0)/5+U97/gfcf_lifespan!D$6</f>
        <v>194.68775850655973</v>
      </c>
      <c r="AD97" s="42">
        <f>MAX((V97-U97),0)/5+V97/gfcf_lifespan!E$6</f>
        <v>312.43256944230257</v>
      </c>
      <c r="AE97" s="42">
        <f>MAX((W97-V97),0)/5+W97/gfcf_lifespan!F$6</f>
        <v>351.1817252011823</v>
      </c>
      <c r="AF97" s="42">
        <f>MAX((X97-W97),0)/5+X97/gfcf_lifespan!G$6</f>
        <v>196.38719847890329</v>
      </c>
      <c r="AG97" s="42">
        <f>MAX((Y97-X97),0)/5+Y97/gfcf_lifespan!H$6</f>
        <v>207.44395038763759</v>
      </c>
      <c r="AH97" s="42">
        <f>MAX((Z97-Y97),0)/5+Z97/gfcf_lifespan!I$6</f>
        <v>174.273694661435</v>
      </c>
      <c r="AI97" s="42">
        <f>MAX((AA97-Z97),0)/5+AA97/gfcf_lifespan!J$6</f>
        <v>177.95927863101309</v>
      </c>
    </row>
    <row r="98" spans="1:35" ht="15" customHeight="1" x14ac:dyDescent="0.25">
      <c r="A98" s="9" t="s">
        <v>18</v>
      </c>
      <c r="B98" s="9" t="s">
        <v>78</v>
      </c>
      <c r="C98" s="9" t="s">
        <v>84</v>
      </c>
      <c r="D98" s="42">
        <f>stanford_generation_EXIOBASE!D98</f>
        <v>0</v>
      </c>
      <c r="E98" s="42">
        <f>stanford_generation_EXIOBASE!E98</f>
        <v>701.15303018017187</v>
      </c>
      <c r="F98" s="42">
        <f>stanford_generation_EXIOBASE!F98</f>
        <v>1752.8825754504296</v>
      </c>
      <c r="G98" s="42">
        <f>stanford_generation_EXIOBASE!G98</f>
        <v>2804.6121207206875</v>
      </c>
      <c r="H98" s="42">
        <f>stanford_generation_EXIOBASE!H98</f>
        <v>3067.544507038252</v>
      </c>
      <c r="I98" s="42">
        <f>stanford_generation_EXIOBASE!I98</f>
        <v>3330.4768933558162</v>
      </c>
      <c r="J98" s="42">
        <f>stanford_generation_EXIOBASE!J98</f>
        <v>3418.1210221283377</v>
      </c>
      <c r="K98" s="42">
        <f>stanford_generation_EXIOBASE!K98</f>
        <v>3505.7651509008592</v>
      </c>
      <c r="L98" s="42">
        <f>xdet2015_el!A98</f>
        <v>0</v>
      </c>
      <c r="M98" s="44">
        <f t="shared" ref="M98:S98" si="53">IFERROR($L124*E98/$D124,0)</f>
        <v>3.0940183705803639</v>
      </c>
      <c r="N98" s="44">
        <f t="shared" si="53"/>
        <v>7.7350459264509093</v>
      </c>
      <c r="O98" s="44">
        <f t="shared" si="53"/>
        <v>12.376073482321456</v>
      </c>
      <c r="P98" s="44">
        <f t="shared" si="53"/>
        <v>13.536330371289093</v>
      </c>
      <c r="Q98" s="44">
        <f t="shared" si="53"/>
        <v>14.696587260256727</v>
      </c>
      <c r="R98" s="44">
        <f t="shared" si="53"/>
        <v>15.083339556579274</v>
      </c>
      <c r="S98" s="44">
        <f t="shared" si="53"/>
        <v>15.470091852901819</v>
      </c>
      <c r="T98" s="42">
        <f>stanford_capacity_EXIOBASE!D98</f>
        <v>0</v>
      </c>
      <c r="U98" s="42">
        <f>stanford_capacity_EXIOBASE!E98</f>
        <v>257.87640209743387</v>
      </c>
      <c r="V98" s="42">
        <f>stanford_capacity_EXIOBASE!F98</f>
        <v>644.69100524358464</v>
      </c>
      <c r="W98" s="42">
        <f>stanford_capacity_EXIOBASE!G98</f>
        <v>1031.5056083897355</v>
      </c>
      <c r="X98" s="42">
        <f>stanford_capacity_EXIOBASE!H98</f>
        <v>1128.209259176273</v>
      </c>
      <c r="Y98" s="42">
        <f>stanford_capacity_EXIOBASE!I98</f>
        <v>1224.9129099628108</v>
      </c>
      <c r="Z98" s="42">
        <f>stanford_capacity_EXIOBASE!J98</f>
        <v>1257.14746022499</v>
      </c>
      <c r="AA98" s="42">
        <f>stanford_capacity_EXIOBASE!K98</f>
        <v>1289.3820104871693</v>
      </c>
      <c r="AB98" s="42">
        <f>capacity!T98+T98/gfcf_lifespan!C$7</f>
        <v>0</v>
      </c>
      <c r="AC98" s="42">
        <f>MAX((U98-T98),0)/5+U98/gfcf_lifespan!D$7</f>
        <v>61.890336503384127</v>
      </c>
      <c r="AD98" s="42">
        <f>MAX((V98-U98),0)/5+V98/gfcf_lifespan!E$7</f>
        <v>100.80622991081506</v>
      </c>
      <c r="AE98" s="42">
        <f>MAX((W98-V98),0)/5+W98/gfcf_lifespan!F$7</f>
        <v>111.74644090888802</v>
      </c>
      <c r="AF98" s="42">
        <f>MAX((X98-W98),0)/5+X98/gfcf_lifespan!G$7</f>
        <v>56.947705463183269</v>
      </c>
      <c r="AG98" s="42">
        <f>MAX((Y98-X98),0)/5+Y98/gfcf_lifespan!H$7</f>
        <v>60.171160489401245</v>
      </c>
      <c r="AH98" s="42">
        <f>MAX((Z98-Y98),0)/5+Z98/gfcf_lifespan!I$7</f>
        <v>48.351825393268854</v>
      </c>
      <c r="AI98" s="42">
        <f>MAX((AA98-Z98),0)/5+AA98/gfcf_lifespan!J$7</f>
        <v>49.426310402008163</v>
      </c>
    </row>
    <row r="99" spans="1:35" ht="15" customHeight="1" x14ac:dyDescent="0.25">
      <c r="A99" s="9" t="s">
        <v>18</v>
      </c>
      <c r="B99" s="9" t="s">
        <v>37</v>
      </c>
      <c r="C99" s="9" t="s">
        <v>38</v>
      </c>
      <c r="D99" s="42">
        <f>stanford_generation_EXIOBASE!D99</f>
        <v>0</v>
      </c>
      <c r="E99" s="42">
        <f>stanford_generation_EXIOBASE!E99</f>
        <v>0</v>
      </c>
      <c r="F99" s="42">
        <f>stanford_generation_EXIOBASE!F99</f>
        <v>0</v>
      </c>
      <c r="G99" s="42">
        <f>stanford_generation_EXIOBASE!G99</f>
        <v>0</v>
      </c>
      <c r="H99" s="42">
        <f>stanford_generation_EXIOBASE!H99</f>
        <v>0</v>
      </c>
      <c r="I99" s="42">
        <f>stanford_generation_EXIOBASE!I99</f>
        <v>0</v>
      </c>
      <c r="J99" s="42">
        <f>stanford_generation_EXIOBASE!J99</f>
        <v>0</v>
      </c>
      <c r="K99" s="42">
        <f>stanford_generation_EXIOBASE!K99</f>
        <v>0</v>
      </c>
      <c r="L99" s="42">
        <f>xdet2015_el!A99</f>
        <v>5.5675847025732201</v>
      </c>
      <c r="M99" s="42">
        <f t="shared" si="32"/>
        <v>0</v>
      </c>
      <c r="N99" s="42">
        <f t="shared" si="47"/>
        <v>0</v>
      </c>
      <c r="O99" s="42">
        <f t="shared" si="48"/>
        <v>0</v>
      </c>
      <c r="P99" s="42">
        <f t="shared" si="49"/>
        <v>0</v>
      </c>
      <c r="Q99" s="42">
        <f t="shared" si="50"/>
        <v>0</v>
      </c>
      <c r="R99" s="42">
        <f t="shared" si="51"/>
        <v>0</v>
      </c>
      <c r="S99" s="42">
        <f t="shared" si="52"/>
        <v>0</v>
      </c>
      <c r="T99" s="42">
        <f>stanford_capacity_EXIOBASE!D99</f>
        <v>0</v>
      </c>
      <c r="U99" s="42">
        <f>stanford_capacity_EXIOBASE!E99</f>
        <v>0</v>
      </c>
      <c r="V99" s="42">
        <f>stanford_capacity_EXIOBASE!F99</f>
        <v>0</v>
      </c>
      <c r="W99" s="42">
        <f>stanford_capacity_EXIOBASE!G99</f>
        <v>0</v>
      </c>
      <c r="X99" s="42">
        <f>stanford_capacity_EXIOBASE!H99</f>
        <v>0</v>
      </c>
      <c r="Y99" s="42">
        <f>stanford_capacity_EXIOBASE!I99</f>
        <v>0</v>
      </c>
      <c r="Z99" s="42">
        <f>stanford_capacity_EXIOBASE!J99</f>
        <v>0</v>
      </c>
      <c r="AA99" s="42">
        <f>stanford_capacity_EXIOBASE!K99</f>
        <v>0</v>
      </c>
      <c r="AB99" s="42">
        <f>capacity!T99+T99/gfcf_lifespan!C$8</f>
        <v>745</v>
      </c>
      <c r="AC99" s="42">
        <f>MAX((U99-T99),0)/5+U99/gfcf_lifespan!D$8</f>
        <v>0</v>
      </c>
      <c r="AD99" s="42">
        <f>MAX((V99-U99),0)/5+V99/gfcf_lifespan!E$8</f>
        <v>0</v>
      </c>
      <c r="AE99" s="42">
        <f>MAX((W99-V99),0)/5+W99/gfcf_lifespan!F$8</f>
        <v>0</v>
      </c>
      <c r="AF99" s="42">
        <f>MAX((X99-W99),0)/5+X99/gfcf_lifespan!G$8</f>
        <v>0</v>
      </c>
      <c r="AG99" s="42">
        <f>MAX((Y99-X99),0)/5+Y99/gfcf_lifespan!H$8</f>
        <v>0</v>
      </c>
      <c r="AH99" s="42">
        <f>MAX((Z99-Y99),0)/5+Z99/gfcf_lifespan!I$8</f>
        <v>0</v>
      </c>
      <c r="AI99" s="42">
        <f>MAX((AA99-Z99),0)/5+AA99/gfcf_lifespan!J$8</f>
        <v>0</v>
      </c>
    </row>
    <row r="100" spans="1:35" ht="15" customHeight="1" x14ac:dyDescent="0.25">
      <c r="A100" s="9" t="s">
        <v>18</v>
      </c>
      <c r="B100" s="9" t="s">
        <v>39</v>
      </c>
      <c r="C100" s="9" t="s">
        <v>40</v>
      </c>
      <c r="D100" s="42">
        <f>stanford_generation_EXIOBASE!D100</f>
        <v>859.09814559661152</v>
      </c>
      <c r="E100" s="42">
        <f>stanford_generation_EXIOBASE!E100</f>
        <v>687.27851647728926</v>
      </c>
      <c r="F100" s="42">
        <f>stanford_generation_EXIOBASE!F100</f>
        <v>429.54907279830576</v>
      </c>
      <c r="G100" s="42">
        <f>stanford_generation_EXIOBASE!G100</f>
        <v>171.81962911932226</v>
      </c>
      <c r="H100" s="42">
        <f>stanford_generation_EXIOBASE!H100</f>
        <v>107.38726819957645</v>
      </c>
      <c r="I100" s="42">
        <f>stanford_generation_EXIOBASE!I100</f>
        <v>42.95490727983065</v>
      </c>
      <c r="J100" s="42">
        <f>stanford_generation_EXIOBASE!J100</f>
        <v>21.477453639915325</v>
      </c>
      <c r="K100" s="42">
        <f>stanford_generation_EXIOBASE!K100</f>
        <v>0</v>
      </c>
      <c r="L100" s="42">
        <f>xdet2015_el!A100</f>
        <v>93.326991299822595</v>
      </c>
      <c r="M100" s="42">
        <f t="shared" si="32"/>
        <v>74.661593039858076</v>
      </c>
      <c r="N100" s="42">
        <f t="shared" si="47"/>
        <v>46.663495649911297</v>
      </c>
      <c r="O100" s="42">
        <f t="shared" si="48"/>
        <v>18.665398259964515</v>
      </c>
      <c r="P100" s="42">
        <f t="shared" si="49"/>
        <v>11.665873912477826</v>
      </c>
      <c r="Q100" s="42">
        <f t="shared" si="50"/>
        <v>4.6663495649911377</v>
      </c>
      <c r="R100" s="42">
        <f t="shared" si="51"/>
        <v>2.3331747824955689</v>
      </c>
      <c r="S100" s="42">
        <f t="shared" si="52"/>
        <v>0</v>
      </c>
      <c r="T100" s="42">
        <f>stanford_capacity_EXIOBASE!D100</f>
        <v>143.6</v>
      </c>
      <c r="U100" s="42">
        <f>stanford_capacity_EXIOBASE!E100</f>
        <v>114.88</v>
      </c>
      <c r="V100" s="42">
        <f>stanford_capacity_EXIOBASE!F100</f>
        <v>71.8</v>
      </c>
      <c r="W100" s="42">
        <f>stanford_capacity_EXIOBASE!G100</f>
        <v>28.72</v>
      </c>
      <c r="X100" s="42">
        <f>stanford_capacity_EXIOBASE!H100</f>
        <v>17.950000000000003</v>
      </c>
      <c r="Y100" s="42">
        <f>stanford_capacity_EXIOBASE!I100</f>
        <v>7.1800000000000068</v>
      </c>
      <c r="Z100" s="42">
        <f>stanford_capacity_EXIOBASE!J100</f>
        <v>3.5900000000000034</v>
      </c>
      <c r="AA100" s="42">
        <f>stanford_capacity_EXIOBASE!K100</f>
        <v>0</v>
      </c>
      <c r="AB100" s="42">
        <f>capacity!T100+T100/gfcf_lifespan!C$9</f>
        <v>8.7439999999999998</v>
      </c>
      <c r="AC100" s="42">
        <f>MAX((U100-T100),0)/5+U100/gfcf_lifespan!D$9</f>
        <v>4.5952000000000002</v>
      </c>
      <c r="AD100" s="42">
        <f>MAX((V100-U100),0)/5+V100/gfcf_lifespan!E$9</f>
        <v>2.8719999999999999</v>
      </c>
      <c r="AE100" s="42">
        <f>MAX((W100-V100),0)/5+W100/gfcf_lifespan!F$9</f>
        <v>1.1488</v>
      </c>
      <c r="AF100" s="42">
        <f>MAX((X100-W100),0)/5+X100/gfcf_lifespan!G$9</f>
        <v>0.71800000000000008</v>
      </c>
      <c r="AG100" s="42">
        <f>MAX((Y100-X100),0)/5+Y100/gfcf_lifespan!H$9</f>
        <v>0.28720000000000029</v>
      </c>
      <c r="AH100" s="42">
        <f>MAX((Z100-Y100),0)/5+Z100/gfcf_lifespan!I$9</f>
        <v>0.14360000000000014</v>
      </c>
      <c r="AI100" s="42">
        <f>MAX((AA100-Z100),0)/5+AA100/gfcf_lifespan!J$9</f>
        <v>0</v>
      </c>
    </row>
    <row r="101" spans="1:35" ht="15" customHeight="1" x14ac:dyDescent="0.25">
      <c r="A101" s="9" t="s">
        <v>18</v>
      </c>
      <c r="B101" s="9" t="s">
        <v>80</v>
      </c>
      <c r="C101" s="9" t="s">
        <v>85</v>
      </c>
      <c r="D101" s="42">
        <f>stanford_generation_EXIOBASE!D101</f>
        <v>0</v>
      </c>
      <c r="E101" s="42">
        <f>stanford_generation_EXIOBASE!E101</f>
        <v>701.15303018017187</v>
      </c>
      <c r="F101" s="42">
        <f>stanford_generation_EXIOBASE!F101</f>
        <v>1752.8825754504296</v>
      </c>
      <c r="G101" s="42">
        <f>stanford_generation_EXIOBASE!G101</f>
        <v>2804.6121207206875</v>
      </c>
      <c r="H101" s="42">
        <f>stanford_generation_EXIOBASE!H101</f>
        <v>3067.544507038252</v>
      </c>
      <c r="I101" s="42">
        <f>stanford_generation_EXIOBASE!I101</f>
        <v>3330.4768933558162</v>
      </c>
      <c r="J101" s="42">
        <f>stanford_generation_EXIOBASE!J101</f>
        <v>3418.1210221283377</v>
      </c>
      <c r="K101" s="42">
        <f>stanford_generation_EXIOBASE!K101</f>
        <v>3505.7651509008592</v>
      </c>
      <c r="L101" s="42">
        <f>xdet2015_el!A101</f>
        <v>0</v>
      </c>
      <c r="M101" s="44">
        <f t="shared" ref="M101:S102" si="54">IFERROR($L322*E101/$D322,0)</f>
        <v>290.25633595823581</v>
      </c>
      <c r="N101" s="44">
        <f t="shared" si="54"/>
        <v>725.64083989558947</v>
      </c>
      <c r="O101" s="44">
        <f t="shared" si="54"/>
        <v>1161.0253438329432</v>
      </c>
      <c r="P101" s="44">
        <f t="shared" si="54"/>
        <v>1269.8714698172819</v>
      </c>
      <c r="Q101" s="44">
        <f t="shared" si="54"/>
        <v>1378.7175958016201</v>
      </c>
      <c r="R101" s="44">
        <f t="shared" si="54"/>
        <v>1414.9996377963996</v>
      </c>
      <c r="S101" s="44">
        <f t="shared" si="54"/>
        <v>1451.2816797911789</v>
      </c>
      <c r="T101" s="42">
        <f>stanford_capacity_EXIOBASE!D101</f>
        <v>0</v>
      </c>
      <c r="U101" s="42">
        <f>stanford_capacity_EXIOBASE!E101</f>
        <v>339.15785383714615</v>
      </c>
      <c r="V101" s="42">
        <f>stanford_capacity_EXIOBASE!F101</f>
        <v>847.89463459286526</v>
      </c>
      <c r="W101" s="42">
        <f>stanford_capacity_EXIOBASE!G101</f>
        <v>1356.6314153485846</v>
      </c>
      <c r="X101" s="42">
        <f>stanford_capacity_EXIOBASE!H101</f>
        <v>1483.8156105375142</v>
      </c>
      <c r="Y101" s="42">
        <f>stanford_capacity_EXIOBASE!I101</f>
        <v>1610.9998057264438</v>
      </c>
      <c r="Z101" s="42">
        <f>stanford_capacity_EXIOBASE!J101</f>
        <v>1653.3945374560872</v>
      </c>
      <c r="AA101" s="42">
        <f>stanford_capacity_EXIOBASE!K101</f>
        <v>1695.7892691857305</v>
      </c>
      <c r="AB101" s="42">
        <f>capacity!T101+T101/gfcf_lifespan!C$10</f>
        <v>0</v>
      </c>
      <c r="AC101" s="42">
        <f>MAX((U101-T101),0)/5+U101/gfcf_lifespan!D$10</f>
        <v>81.397884920915075</v>
      </c>
      <c r="AD101" s="42">
        <f>MAX((V101-U101),0)/5+V101/gfcf_lifespan!E$10</f>
        <v>135.66314153485843</v>
      </c>
      <c r="AE101" s="42">
        <f>MAX((W101-V101),0)/5+W101/gfcf_lifespan!F$10</f>
        <v>156.01261276508725</v>
      </c>
      <c r="AF101" s="42">
        <f>MAX((X101-W101),0)/5+X101/gfcf_lifespan!G$10</f>
        <v>84.78946345928648</v>
      </c>
      <c r="AG101" s="42">
        <f>MAX((Y101-X101),0)/5+Y101/gfcf_lifespan!H$10</f>
        <v>89.876831266843681</v>
      </c>
      <c r="AH101" s="42">
        <f>MAX((Z101-Y101),0)/5+Z101/gfcf_lifespan!I$10</f>
        <v>74.614727844172165</v>
      </c>
      <c r="AI101" s="42">
        <f>MAX((AA101-Z101),0)/5+AA101/gfcf_lifespan!J$10</f>
        <v>76.310517113357903</v>
      </c>
    </row>
    <row r="102" spans="1:35" ht="15" customHeight="1" x14ac:dyDescent="0.25">
      <c r="A102" s="9" t="s">
        <v>18</v>
      </c>
      <c r="B102" s="9" t="s">
        <v>81</v>
      </c>
      <c r="C102" s="9" t="s">
        <v>86</v>
      </c>
      <c r="D102" s="42">
        <f>stanford_generation_EXIOBASE!D102</f>
        <v>0.83901768462320792</v>
      </c>
      <c r="E102" s="42">
        <f>stanford_generation_EXIOBASE!E102</f>
        <v>524.84501407178527</v>
      </c>
      <c r="F102" s="42">
        <f>stanford_generation_EXIOBASE!F102</f>
        <v>1310.8540086525286</v>
      </c>
      <c r="G102" s="42">
        <f>stanford_generation_EXIOBASE!G102</f>
        <v>2096.8630032332717</v>
      </c>
      <c r="H102" s="42">
        <f>stanford_generation_EXIOBASE!H102</f>
        <v>2293.3652518784575</v>
      </c>
      <c r="I102" s="42">
        <f>stanford_generation_EXIOBASE!I102</f>
        <v>2489.8675005236432</v>
      </c>
      <c r="J102" s="42">
        <f>stanford_generation_EXIOBASE!J102</f>
        <v>2555.3682500720388</v>
      </c>
      <c r="K102" s="42">
        <f>stanford_generation_EXIOBASE!K102</f>
        <v>2620.8689996204339</v>
      </c>
      <c r="L102" s="42">
        <f>xdet2015_el!A102</f>
        <v>0</v>
      </c>
      <c r="M102" s="44">
        <f t="shared" si="54"/>
        <v>217.27010249285956</v>
      </c>
      <c r="N102" s="44">
        <f t="shared" si="54"/>
        <v>542.65426397697684</v>
      </c>
      <c r="O102" s="44">
        <f t="shared" si="54"/>
        <v>868.03842546109411</v>
      </c>
      <c r="P102" s="44">
        <f t="shared" si="54"/>
        <v>949.38446583212328</v>
      </c>
      <c r="Q102" s="44">
        <f t="shared" si="54"/>
        <v>1030.7305062031528</v>
      </c>
      <c r="R102" s="44">
        <f t="shared" si="54"/>
        <v>1057.845852993496</v>
      </c>
      <c r="S102" s="44">
        <f t="shared" si="54"/>
        <v>1084.961199783839</v>
      </c>
      <c r="T102" s="42">
        <f>stanford_capacity_EXIOBASE!D102</f>
        <v>1</v>
      </c>
      <c r="U102" s="42">
        <f>stanford_capacity_EXIOBASE!E102</f>
        <v>302.69988621965791</v>
      </c>
      <c r="V102" s="42">
        <f>stanford_capacity_EXIOBASE!F102</f>
        <v>755.24971554914475</v>
      </c>
      <c r="W102" s="42">
        <f>stanford_capacity_EXIOBASE!G102</f>
        <v>1207.7995448786317</v>
      </c>
      <c r="X102" s="42">
        <f>stanford_capacity_EXIOBASE!H102</f>
        <v>1320.9370022110033</v>
      </c>
      <c r="Y102" s="42">
        <f>stanford_capacity_EXIOBASE!I102</f>
        <v>1434.074459543375</v>
      </c>
      <c r="Z102" s="42">
        <f>stanford_capacity_EXIOBASE!J102</f>
        <v>1471.7869453208323</v>
      </c>
      <c r="AA102" s="42">
        <f>stanford_capacity_EXIOBASE!K102</f>
        <v>1509.4994310982895</v>
      </c>
      <c r="AB102" s="42">
        <f>capacity!T102+T102/gfcf_lifespan!C$11</f>
        <v>0.04</v>
      </c>
      <c r="AC102" s="42">
        <f>MAX((U102-T102),0)/5+U102/gfcf_lifespan!D$11</f>
        <v>72.447972692717897</v>
      </c>
      <c r="AD102" s="42">
        <f>MAX((V102-U102),0)/5+V102/gfcf_lifespan!E$11</f>
        <v>120.71995448786316</v>
      </c>
      <c r="AE102" s="42">
        <f>MAX((W102-V102),0)/5+W102/gfcf_lifespan!F$11</f>
        <v>138.82194766104266</v>
      </c>
      <c r="AF102" s="42">
        <f>MAX((X102-W102),0)/5+X102/gfcf_lifespan!G$11</f>
        <v>75.46497155491447</v>
      </c>
      <c r="AG102" s="42">
        <f>MAX((Y102-X102),0)/5+Y102/gfcf_lifespan!H$11</f>
        <v>79.990469848209344</v>
      </c>
      <c r="AH102" s="42">
        <f>MAX((Z102-Y102),0)/5+Z102/gfcf_lifespan!I$11</f>
        <v>66.413974968324737</v>
      </c>
      <c r="AI102" s="42">
        <f>MAX((AA102-Z102),0)/5+AA102/gfcf_lifespan!J$11</f>
        <v>67.922474399423024</v>
      </c>
    </row>
    <row r="103" spans="1:35" ht="15" customHeight="1" x14ac:dyDescent="0.25">
      <c r="A103" s="9" t="s">
        <v>18</v>
      </c>
      <c r="B103" s="9" t="s">
        <v>41</v>
      </c>
      <c r="C103" s="9" t="s">
        <v>42</v>
      </c>
      <c r="D103" s="42">
        <f>stanford_generation_EXIOBASE!D103</f>
        <v>0</v>
      </c>
      <c r="E103" s="42">
        <f>stanford_generation_EXIOBASE!E103</f>
        <v>0</v>
      </c>
      <c r="F103" s="42">
        <f>stanford_generation_EXIOBASE!F103</f>
        <v>0</v>
      </c>
      <c r="G103" s="42">
        <f>stanford_generation_EXIOBASE!G103</f>
        <v>0</v>
      </c>
      <c r="H103" s="42">
        <f>stanford_generation_EXIOBASE!H103</f>
        <v>0</v>
      </c>
      <c r="I103" s="42">
        <f>stanford_generation_EXIOBASE!I103</f>
        <v>0</v>
      </c>
      <c r="J103" s="42">
        <f>stanford_generation_EXIOBASE!J103</f>
        <v>0</v>
      </c>
      <c r="K103" s="42">
        <f>stanford_generation_EXIOBASE!K103</f>
        <v>0</v>
      </c>
      <c r="L103" s="42">
        <f>xdet2015_el!A103</f>
        <v>0</v>
      </c>
      <c r="M103" s="42">
        <f t="shared" si="32"/>
        <v>0</v>
      </c>
      <c r="N103" s="42">
        <f t="shared" si="47"/>
        <v>0</v>
      </c>
      <c r="O103" s="42">
        <f t="shared" si="48"/>
        <v>0</v>
      </c>
      <c r="P103" s="42">
        <f t="shared" si="49"/>
        <v>0</v>
      </c>
      <c r="Q103" s="42">
        <f t="shared" si="50"/>
        <v>0</v>
      </c>
      <c r="R103" s="42">
        <f t="shared" si="51"/>
        <v>0</v>
      </c>
      <c r="S103" s="42">
        <f t="shared" si="52"/>
        <v>0</v>
      </c>
      <c r="T103" s="42">
        <f>stanford_capacity_EXIOBASE!D103</f>
        <v>0</v>
      </c>
      <c r="U103" s="42">
        <f>stanford_capacity_EXIOBASE!E103</f>
        <v>0</v>
      </c>
      <c r="V103" s="42">
        <f>stanford_capacity_EXIOBASE!F103</f>
        <v>0</v>
      </c>
      <c r="W103" s="42">
        <f>stanford_capacity_EXIOBASE!G103</f>
        <v>0</v>
      </c>
      <c r="X103" s="42">
        <f>stanford_capacity_EXIOBASE!H103</f>
        <v>0</v>
      </c>
      <c r="Y103" s="42">
        <f>stanford_capacity_EXIOBASE!I103</f>
        <v>0</v>
      </c>
      <c r="Z103" s="42">
        <f>stanford_capacity_EXIOBASE!J103</f>
        <v>0</v>
      </c>
      <c r="AA103" s="42">
        <f>stanford_capacity_EXIOBASE!K103</f>
        <v>0</v>
      </c>
      <c r="AB103" s="42">
        <f>capacity!T103+T103/gfcf_lifespan!C$12</f>
        <v>0</v>
      </c>
      <c r="AC103" s="42">
        <f>MAX((U103-T103),0)/5+U103/gfcf_lifespan!D$12</f>
        <v>0</v>
      </c>
      <c r="AD103" s="42">
        <f>MAX((V103-U103),0)/5+V103/gfcf_lifespan!E$12</f>
        <v>0</v>
      </c>
      <c r="AE103" s="42">
        <f>MAX((W103-V103),0)/5+W103/gfcf_lifespan!F$12</f>
        <v>0</v>
      </c>
      <c r="AF103" s="42">
        <f>MAX((X103-W103),0)/5+X103/gfcf_lifespan!G$12</f>
        <v>0</v>
      </c>
      <c r="AG103" s="42">
        <f>MAX((Y103-X103),0)/5+Y103/gfcf_lifespan!H$12</f>
        <v>0</v>
      </c>
      <c r="AH103" s="42">
        <f>MAX((Z103-Y103),0)/5+Z103/gfcf_lifespan!I$12</f>
        <v>0</v>
      </c>
      <c r="AI103" s="42">
        <f>MAX((AA103-Z103),0)/5+AA103/gfcf_lifespan!J$12</f>
        <v>0</v>
      </c>
    </row>
    <row r="104" spans="1:35" ht="15" customHeight="1" x14ac:dyDescent="0.25">
      <c r="A104" s="9" t="s">
        <v>18</v>
      </c>
      <c r="B104" s="9" t="s">
        <v>43</v>
      </c>
      <c r="C104" s="9" t="s">
        <v>44</v>
      </c>
      <c r="D104" s="42">
        <f>stanford_generation_EXIOBASE!D104</f>
        <v>0</v>
      </c>
      <c r="E104" s="42">
        <f>stanford_generation_EXIOBASE!E104</f>
        <v>18.556374645976899</v>
      </c>
      <c r="F104" s="42">
        <f>stanford_generation_EXIOBASE!F104</f>
        <v>46.390936614942241</v>
      </c>
      <c r="G104" s="42">
        <f>stanford_generation_EXIOBASE!G104</f>
        <v>74.225498583907594</v>
      </c>
      <c r="H104" s="42">
        <f>stanford_generation_EXIOBASE!H104</f>
        <v>81.184139076148924</v>
      </c>
      <c r="I104" s="42">
        <f>stanford_generation_EXIOBASE!I104</f>
        <v>88.142779568390253</v>
      </c>
      <c r="J104" s="42">
        <f>stanford_generation_EXIOBASE!J104</f>
        <v>90.462326399137368</v>
      </c>
      <c r="K104" s="42">
        <f>stanford_generation_EXIOBASE!K104</f>
        <v>92.781873229884482</v>
      </c>
      <c r="L104" s="42">
        <f>xdet2015_el!A104</f>
        <v>0</v>
      </c>
      <c r="M104" s="44">
        <f t="shared" ref="M104:S104" si="55">IFERROR($L143*E104/$D143,0)</f>
        <v>4.9478977051623092</v>
      </c>
      <c r="N104" s="44">
        <f t="shared" si="55"/>
        <v>12.369744262905773</v>
      </c>
      <c r="O104" s="44">
        <f t="shared" si="55"/>
        <v>19.791590820649237</v>
      </c>
      <c r="P104" s="44">
        <f t="shared" si="55"/>
        <v>21.647052460085099</v>
      </c>
      <c r="Q104" s="44">
        <f t="shared" si="55"/>
        <v>23.502514099520962</v>
      </c>
      <c r="R104" s="44">
        <f t="shared" si="55"/>
        <v>24.121001312666252</v>
      </c>
      <c r="S104" s="44">
        <f t="shared" si="55"/>
        <v>24.739488525811545</v>
      </c>
      <c r="T104" s="42">
        <f>stanford_capacity_EXIOBASE!D104</f>
        <v>0</v>
      </c>
      <c r="U104" s="42">
        <f>stanford_capacity_EXIOBASE!E104</f>
        <v>9.493869504085465</v>
      </c>
      <c r="V104" s="42">
        <f>stanford_capacity_EXIOBASE!F104</f>
        <v>23.734673760213663</v>
      </c>
      <c r="W104" s="42">
        <f>stanford_capacity_EXIOBASE!G104</f>
        <v>37.97547801634186</v>
      </c>
      <c r="X104" s="42">
        <f>stanford_capacity_EXIOBASE!H104</f>
        <v>41.53567908037391</v>
      </c>
      <c r="Y104" s="42">
        <f>stanford_capacity_EXIOBASE!I104</f>
        <v>45.09588014440596</v>
      </c>
      <c r="Z104" s="42">
        <f>stanford_capacity_EXIOBASE!J104</f>
        <v>46.282613832416644</v>
      </c>
      <c r="AA104" s="42">
        <f>stanford_capacity_EXIOBASE!K104</f>
        <v>47.469347520427327</v>
      </c>
      <c r="AB104" s="42">
        <f>capacity!T104+T104/gfcf_lifespan!C$13</f>
        <v>0</v>
      </c>
      <c r="AC104" s="42">
        <f>MAX((U104-T104),0)/5+U104/gfcf_lifespan!D$13</f>
        <v>2.3734673760213663</v>
      </c>
      <c r="AD104" s="42">
        <f>MAX((V104-U104),0)/5+V104/gfcf_lifespan!E$13</f>
        <v>4.0348945392363227</v>
      </c>
      <c r="AE104" s="42">
        <f>MAX((W104-V104),0)/5+W104/gfcf_lifespan!F$13</f>
        <v>4.7469347520427325</v>
      </c>
      <c r="AF104" s="42">
        <f>MAX((X104-W104),0)/5+X104/gfcf_lifespan!G$13</f>
        <v>2.7888241668251057</v>
      </c>
      <c r="AG104" s="42">
        <f>MAX((Y104-X104),0)/5+Y104/gfcf_lifespan!H$13</f>
        <v>2.9668342200267084</v>
      </c>
      <c r="AH104" s="42">
        <f>MAX((Z104-Y104),0)/5+Z104/gfcf_lifespan!I$13</f>
        <v>2.5514774292229689</v>
      </c>
      <c r="AI104" s="42">
        <f>MAX((AA104-Z104),0)/5+AA104/gfcf_lifespan!J$13</f>
        <v>2.610814113623503</v>
      </c>
    </row>
    <row r="105" spans="1:35" ht="15" customHeight="1" x14ac:dyDescent="0.25">
      <c r="A105" s="9" t="s">
        <v>18</v>
      </c>
      <c r="B105" s="9" t="s">
        <v>45</v>
      </c>
      <c r="C105" s="9" t="s">
        <v>46</v>
      </c>
      <c r="D105" s="42">
        <f>stanford_generation_EXIOBASE!D105</f>
        <v>0</v>
      </c>
      <c r="E105" s="42">
        <f>stanford_generation_EXIOBASE!E105</f>
        <v>0</v>
      </c>
      <c r="F105" s="42">
        <f>stanford_generation_EXIOBASE!F105</f>
        <v>0</v>
      </c>
      <c r="G105" s="42">
        <f>stanford_generation_EXIOBASE!G105</f>
        <v>0</v>
      </c>
      <c r="H105" s="42">
        <f>stanford_generation_EXIOBASE!H105</f>
        <v>0</v>
      </c>
      <c r="I105" s="42">
        <f>stanford_generation_EXIOBASE!I105</f>
        <v>0</v>
      </c>
      <c r="J105" s="42">
        <f>stanford_generation_EXIOBASE!J105</f>
        <v>0</v>
      </c>
      <c r="K105" s="42">
        <f>stanford_generation_EXIOBASE!K105</f>
        <v>0</v>
      </c>
      <c r="L105" s="42">
        <f>xdet2015_el!A105</f>
        <v>0</v>
      </c>
      <c r="M105" s="42">
        <f t="shared" si="32"/>
        <v>0</v>
      </c>
      <c r="N105" s="42">
        <f t="shared" si="47"/>
        <v>0</v>
      </c>
      <c r="O105" s="42">
        <f t="shared" si="48"/>
        <v>0</v>
      </c>
      <c r="P105" s="42">
        <f t="shared" si="49"/>
        <v>0</v>
      </c>
      <c r="Q105" s="42">
        <f t="shared" si="50"/>
        <v>0</v>
      </c>
      <c r="R105" s="42">
        <f t="shared" si="51"/>
        <v>0</v>
      </c>
      <c r="S105" s="42">
        <f t="shared" si="52"/>
        <v>0</v>
      </c>
      <c r="T105" s="42">
        <f>stanford_capacity_EXIOBASE!D105</f>
        <v>0</v>
      </c>
      <c r="U105" s="42">
        <f>stanford_capacity_EXIOBASE!E105</f>
        <v>0</v>
      </c>
      <c r="V105" s="42">
        <f>stanford_capacity_EXIOBASE!F105</f>
        <v>0</v>
      </c>
      <c r="W105" s="42">
        <f>stanford_capacity_EXIOBASE!G105</f>
        <v>0</v>
      </c>
      <c r="X105" s="42">
        <f>stanford_capacity_EXIOBASE!H105</f>
        <v>0</v>
      </c>
      <c r="Y105" s="42">
        <f>stanford_capacity_EXIOBASE!I105</f>
        <v>0</v>
      </c>
      <c r="Z105" s="42">
        <f>stanford_capacity_EXIOBASE!J105</f>
        <v>0</v>
      </c>
      <c r="AA105" s="42">
        <f>stanford_capacity_EXIOBASE!K105</f>
        <v>0</v>
      </c>
      <c r="AB105" s="42">
        <f>capacity!T105+T105/gfcf_lifespan!C$14</f>
        <v>0</v>
      </c>
      <c r="AC105" s="42">
        <f>MAX((U105-T105),0)/5+U105/gfcf_lifespan!D$14</f>
        <v>0</v>
      </c>
      <c r="AD105" s="42">
        <f>MAX((V105-U105),0)/5+V105/gfcf_lifespan!E$14</f>
        <v>0</v>
      </c>
      <c r="AE105" s="42">
        <f>MAX((W105-V105),0)/5+W105/gfcf_lifespan!F$14</f>
        <v>0</v>
      </c>
      <c r="AF105" s="42">
        <f>MAX((X105-W105),0)/5+X105/gfcf_lifespan!G$14</f>
        <v>0</v>
      </c>
      <c r="AG105" s="42">
        <f>MAX((Y105-X105),0)/5+Y105/gfcf_lifespan!H$14</f>
        <v>0</v>
      </c>
      <c r="AH105" s="42">
        <f>MAX((Z105-Y105),0)/5+Z105/gfcf_lifespan!I$14</f>
        <v>0</v>
      </c>
      <c r="AI105" s="42">
        <f>MAX((AA105-Z105),0)/5+AA105/gfcf_lifespan!J$14</f>
        <v>0</v>
      </c>
    </row>
    <row r="106" spans="1:35" ht="15" customHeight="1" x14ac:dyDescent="0.25">
      <c r="A106" s="9" t="s">
        <v>17</v>
      </c>
      <c r="B106" s="9" t="s">
        <v>29</v>
      </c>
      <c r="C106" s="9" t="s">
        <v>30</v>
      </c>
      <c r="D106" s="42">
        <f>stanford_generation_EXIOBASE!D106</f>
        <v>57621.193189215177</v>
      </c>
      <c r="E106" s="42">
        <f>stanford_generation_EXIOBASE!E106</f>
        <v>46096.954551372139</v>
      </c>
      <c r="F106" s="42">
        <f>stanford_generation_EXIOBASE!F106</f>
        <v>28810.596594607588</v>
      </c>
      <c r="G106" s="42">
        <f>stanford_generation_EXIOBASE!G106</f>
        <v>11524.238637843031</v>
      </c>
      <c r="H106" s="42">
        <f>stanford_generation_EXIOBASE!H106</f>
        <v>7202.6491486518971</v>
      </c>
      <c r="I106" s="42">
        <f>stanford_generation_EXIOBASE!I106</f>
        <v>2881.0596594607632</v>
      </c>
      <c r="J106" s="42">
        <f>stanford_generation_EXIOBASE!J106</f>
        <v>1440.5298297303816</v>
      </c>
      <c r="K106" s="42">
        <f>stanford_generation_EXIOBASE!K106</f>
        <v>0</v>
      </c>
      <c r="L106" s="42">
        <f>xdet2015_el!A106</f>
        <v>4073.9787990704099</v>
      </c>
      <c r="M106" s="42">
        <f t="shared" si="32"/>
        <v>3259.1830392563274</v>
      </c>
      <c r="N106" s="42">
        <f t="shared" ref="N106:N116" si="56">IFERROR($L106*F106/$D106,0)</f>
        <v>2036.9893995352049</v>
      </c>
      <c r="O106" s="42">
        <f t="shared" ref="O106:O116" si="57">IFERROR($L106*G106/$D106,0)</f>
        <v>814.79575981408163</v>
      </c>
      <c r="P106" s="42">
        <f t="shared" ref="P106:P116" si="58">IFERROR($L106*H106/$D106,0)</f>
        <v>509.24734988380123</v>
      </c>
      <c r="Q106" s="42">
        <f t="shared" ref="Q106:Q116" si="59">IFERROR($L106*I106/$D106,0)</f>
        <v>203.69893995352081</v>
      </c>
      <c r="R106" s="42">
        <f t="shared" ref="R106:R116" si="60">IFERROR($L106*J106/$D106,0)</f>
        <v>101.8494699767604</v>
      </c>
      <c r="S106" s="42">
        <f t="shared" ref="S106:S116" si="61">IFERROR($L106*K106/$D106,0)</f>
        <v>0</v>
      </c>
      <c r="T106" s="42">
        <f>stanford_capacity_EXIOBASE!D106</f>
        <v>10316.328</v>
      </c>
      <c r="U106" s="42">
        <f>stanford_capacity_EXIOBASE!E106</f>
        <v>8253.0623999999989</v>
      </c>
      <c r="V106" s="42">
        <f>stanford_capacity_EXIOBASE!F106</f>
        <v>5158.1639999999998</v>
      </c>
      <c r="W106" s="42">
        <f>stanford_capacity_EXIOBASE!G106</f>
        <v>2063.2655999999988</v>
      </c>
      <c r="X106" s="42">
        <f>stanford_capacity_EXIOBASE!H106</f>
        <v>1289.5409999999993</v>
      </c>
      <c r="Y106" s="42">
        <f>stanford_capacity_EXIOBASE!I106</f>
        <v>515.8163999999997</v>
      </c>
      <c r="Z106" s="42">
        <f>stanford_capacity_EXIOBASE!J106</f>
        <v>257.90819999999985</v>
      </c>
      <c r="AA106" s="42">
        <f>stanford_capacity_EXIOBASE!K106</f>
        <v>0</v>
      </c>
      <c r="AB106" s="42">
        <f>capacity!T106+T106/gfcf_lifespan!C$2</f>
        <v>257.90819999999997</v>
      </c>
      <c r="AC106" s="42">
        <f>MAX((U106-T106),0)/5+U106/gfcf_lifespan!D$2</f>
        <v>206.32655999999997</v>
      </c>
      <c r="AD106" s="42">
        <f>MAX((V106-U106),0)/5+V106/gfcf_lifespan!E$2</f>
        <v>128.95409999999998</v>
      </c>
      <c r="AE106" s="42">
        <f>MAX((W106-V106),0)/5+W106/gfcf_lifespan!F$2</f>
        <v>51.581639999999972</v>
      </c>
      <c r="AF106" s="42">
        <f>MAX((X106-W106),0)/5+X106/gfcf_lifespan!G$2</f>
        <v>32.238524999999981</v>
      </c>
      <c r="AG106" s="42">
        <f>MAX((Y106-X106),0)/5+Y106/gfcf_lifespan!H$2</f>
        <v>12.895409999999993</v>
      </c>
      <c r="AH106" s="42">
        <f>MAX((Z106-Y106),0)/5+Z106/gfcf_lifespan!I$2</f>
        <v>6.4477049999999965</v>
      </c>
      <c r="AI106" s="42">
        <f>MAX((AA106-Z106),0)/5+AA106/gfcf_lifespan!J$2</f>
        <v>0</v>
      </c>
    </row>
    <row r="107" spans="1:35" ht="15" customHeight="1" x14ac:dyDescent="0.25">
      <c r="A107" s="9" t="s">
        <v>17</v>
      </c>
      <c r="B107" s="9" t="s">
        <v>31</v>
      </c>
      <c r="C107" s="9" t="s">
        <v>32</v>
      </c>
      <c r="D107" s="42">
        <f>stanford_generation_EXIOBASE!D107</f>
        <v>53218.443590404619</v>
      </c>
      <c r="E107" s="42">
        <f>stanford_generation_EXIOBASE!E107</f>
        <v>42574.754872323698</v>
      </c>
      <c r="F107" s="42">
        <f>stanford_generation_EXIOBASE!F107</f>
        <v>26609.221795202309</v>
      </c>
      <c r="G107" s="42">
        <f>stanford_generation_EXIOBASE!G107</f>
        <v>10643.688718080921</v>
      </c>
      <c r="H107" s="42">
        <f>stanford_generation_EXIOBASE!H107</f>
        <v>6652.3054488005764</v>
      </c>
      <c r="I107" s="42">
        <f>stanford_generation_EXIOBASE!I107</f>
        <v>2660.922179520232</v>
      </c>
      <c r="J107" s="42">
        <f>stanford_generation_EXIOBASE!J107</f>
        <v>1330.461089760116</v>
      </c>
      <c r="K107" s="42">
        <f>stanford_generation_EXIOBASE!K107</f>
        <v>0</v>
      </c>
      <c r="L107" s="42">
        <f>xdet2015_el!A107</f>
        <v>9016.4945234049901</v>
      </c>
      <c r="M107" s="42">
        <f t="shared" si="32"/>
        <v>7213.1956187239921</v>
      </c>
      <c r="N107" s="42">
        <f t="shared" si="56"/>
        <v>4508.2472617024951</v>
      </c>
      <c r="O107" s="42">
        <f t="shared" si="57"/>
        <v>1803.2989046809976</v>
      </c>
      <c r="P107" s="42">
        <f t="shared" si="58"/>
        <v>1127.0618154256235</v>
      </c>
      <c r="Q107" s="42">
        <f t="shared" si="59"/>
        <v>450.82472617024968</v>
      </c>
      <c r="R107" s="42">
        <f t="shared" si="60"/>
        <v>225.41236308512484</v>
      </c>
      <c r="S107" s="42">
        <f t="shared" si="61"/>
        <v>0</v>
      </c>
      <c r="T107" s="42">
        <f>stanford_capacity_EXIOBASE!D107</f>
        <v>31332.784944999996</v>
      </c>
      <c r="U107" s="42">
        <f>stanford_capacity_EXIOBASE!E107</f>
        <v>25066.227955999995</v>
      </c>
      <c r="V107" s="42">
        <f>stanford_capacity_EXIOBASE!F107</f>
        <v>15666.392472499998</v>
      </c>
      <c r="W107" s="42">
        <f>stanford_capacity_EXIOBASE!G107</f>
        <v>6266.556988999997</v>
      </c>
      <c r="X107" s="42">
        <f>stanford_capacity_EXIOBASE!H107</f>
        <v>3916.598118124999</v>
      </c>
      <c r="Y107" s="42">
        <f>stanford_capacity_EXIOBASE!I107</f>
        <v>1566.6392472500011</v>
      </c>
      <c r="Z107" s="42">
        <f>stanford_capacity_EXIOBASE!J107</f>
        <v>783.31962362500053</v>
      </c>
      <c r="AA107" s="42">
        <f>stanford_capacity_EXIOBASE!K107</f>
        <v>0</v>
      </c>
      <c r="AB107" s="42">
        <f>capacity!T107+T107/gfcf_lifespan!C$3</f>
        <v>1044.4261648333331</v>
      </c>
      <c r="AC107" s="42">
        <f>MAX((U107-T107),0)/5+U107/gfcf_lifespan!D$3</f>
        <v>835.54093186666648</v>
      </c>
      <c r="AD107" s="42">
        <f>MAX((V107-U107),0)/5+V107/gfcf_lifespan!E$3</f>
        <v>522.21308241666657</v>
      </c>
      <c r="AE107" s="42">
        <f>MAX((W107-V107),0)/5+W107/gfcf_lifespan!F$3</f>
        <v>208.88523296666656</v>
      </c>
      <c r="AF107" s="42">
        <f>MAX((X107-W107),0)/5+X107/gfcf_lifespan!G$3</f>
        <v>130.55327060416664</v>
      </c>
      <c r="AG107" s="42">
        <f>MAX((Y107-X107),0)/5+Y107/gfcf_lifespan!H$3</f>
        <v>52.221308241666705</v>
      </c>
      <c r="AH107" s="42">
        <f>MAX((Z107-Y107),0)/5+Z107/gfcf_lifespan!I$3</f>
        <v>26.110654120833352</v>
      </c>
      <c r="AI107" s="42">
        <f>MAX((AA107-Z107),0)/5+AA107/gfcf_lifespan!J$3</f>
        <v>0</v>
      </c>
    </row>
    <row r="108" spans="1:35" ht="15" customHeight="1" x14ac:dyDescent="0.25">
      <c r="A108" s="9" t="s">
        <v>17</v>
      </c>
      <c r="B108" s="9" t="s">
        <v>33</v>
      </c>
      <c r="C108" s="9" t="s">
        <v>34</v>
      </c>
      <c r="D108" s="42">
        <f>stanford_generation_EXIOBASE!D108</f>
        <v>58065.92996307397</v>
      </c>
      <c r="E108" s="42">
        <f>stanford_generation_EXIOBASE!E108</f>
        <v>46452.743970459174</v>
      </c>
      <c r="F108" s="42">
        <f>stanford_generation_EXIOBASE!F108</f>
        <v>29032.964981536985</v>
      </c>
      <c r="G108" s="42">
        <f>stanford_generation_EXIOBASE!G108</f>
        <v>11613.185992614788</v>
      </c>
      <c r="H108" s="42">
        <f>stanford_generation_EXIOBASE!H108</f>
        <v>7258.2412453842444</v>
      </c>
      <c r="I108" s="42">
        <f>stanford_generation_EXIOBASE!I108</f>
        <v>2903.2964981537007</v>
      </c>
      <c r="J108" s="42">
        <f>stanford_generation_EXIOBASE!J108</f>
        <v>1451.6482490768503</v>
      </c>
      <c r="K108" s="42">
        <f>stanford_generation_EXIOBASE!K108</f>
        <v>0</v>
      </c>
      <c r="L108" s="42">
        <f>xdet2015_el!A108</f>
        <v>5603.9917203508603</v>
      </c>
      <c r="M108" s="42">
        <f t="shared" si="32"/>
        <v>4483.1933762806875</v>
      </c>
      <c r="N108" s="42">
        <f t="shared" si="56"/>
        <v>2801.9958601754302</v>
      </c>
      <c r="O108" s="42">
        <f t="shared" si="57"/>
        <v>1120.7983440701714</v>
      </c>
      <c r="P108" s="42">
        <f t="shared" si="58"/>
        <v>700.49896504385742</v>
      </c>
      <c r="Q108" s="42">
        <f t="shared" si="59"/>
        <v>280.1995860175432</v>
      </c>
      <c r="R108" s="42">
        <f t="shared" si="60"/>
        <v>140.0997930087716</v>
      </c>
      <c r="S108" s="42">
        <f t="shared" si="61"/>
        <v>0</v>
      </c>
      <c r="T108" s="42">
        <f>stanford_capacity_EXIOBASE!D108</f>
        <v>7398.7999999999993</v>
      </c>
      <c r="U108" s="42">
        <f>stanford_capacity_EXIOBASE!E108</f>
        <v>5919.0399999999991</v>
      </c>
      <c r="V108" s="42">
        <f>stanford_capacity_EXIOBASE!F108</f>
        <v>3699.3999999999996</v>
      </c>
      <c r="W108" s="42">
        <f>stanford_capacity_EXIOBASE!G108</f>
        <v>1479.7599999999993</v>
      </c>
      <c r="X108" s="42">
        <f>stanford_capacity_EXIOBASE!H108</f>
        <v>924.84999999999991</v>
      </c>
      <c r="Y108" s="42">
        <f>stanford_capacity_EXIOBASE!I108</f>
        <v>369.94000000000051</v>
      </c>
      <c r="Z108" s="42">
        <f>stanford_capacity_EXIOBASE!J108</f>
        <v>184.97000000000025</v>
      </c>
      <c r="AA108" s="42">
        <f>stanford_capacity_EXIOBASE!K108</f>
        <v>0</v>
      </c>
      <c r="AB108" s="42">
        <f>capacity!T108+T108/gfcf_lifespan!C$4</f>
        <v>123.31333333333332</v>
      </c>
      <c r="AC108" s="42">
        <f>MAX((U108-T108),0)/5+U108/gfcf_lifespan!D$4</f>
        <v>98.650666666666652</v>
      </c>
      <c r="AD108" s="42">
        <f>MAX((V108-U108),0)/5+V108/gfcf_lifespan!E$4</f>
        <v>61.656666666666659</v>
      </c>
      <c r="AE108" s="42">
        <f>MAX((W108-V108),0)/5+W108/gfcf_lifespan!F$4</f>
        <v>24.662666666666656</v>
      </c>
      <c r="AF108" s="42">
        <f>MAX((X108-W108),0)/5+X108/gfcf_lifespan!G$4</f>
        <v>15.414166666666665</v>
      </c>
      <c r="AG108" s="42">
        <f>MAX((Y108-X108),0)/5+Y108/gfcf_lifespan!H$4</f>
        <v>6.1656666666666755</v>
      </c>
      <c r="AH108" s="42">
        <f>MAX((Z108-Y108),0)/5+Z108/gfcf_lifespan!I$4</f>
        <v>3.0828333333333378</v>
      </c>
      <c r="AI108" s="42">
        <f>MAX((AA108-Z108),0)/5+AA108/gfcf_lifespan!J$4</f>
        <v>0</v>
      </c>
    </row>
    <row r="109" spans="1:35" ht="15" customHeight="1" x14ac:dyDescent="0.25">
      <c r="A109" s="9" t="s">
        <v>17</v>
      </c>
      <c r="B109" s="9" t="s">
        <v>35</v>
      </c>
      <c r="C109" s="9" t="s">
        <v>36</v>
      </c>
      <c r="D109" s="42">
        <f>stanford_generation_EXIOBASE!D109</f>
        <v>33177.114191313143</v>
      </c>
      <c r="E109" s="42">
        <f>stanford_generation_EXIOBASE!E109</f>
        <v>39593.214551949204</v>
      </c>
      <c r="F109" s="42">
        <f>stanford_generation_EXIOBASE!F109</f>
        <v>49217.365092903288</v>
      </c>
      <c r="G109" s="42">
        <f>stanford_generation_EXIOBASE!G109</f>
        <v>58841.515633857387</v>
      </c>
      <c r="H109" s="42">
        <f>stanford_generation_EXIOBASE!H109</f>
        <v>61247.553269095908</v>
      </c>
      <c r="I109" s="42">
        <f>stanford_generation_EXIOBASE!I109</f>
        <v>63653.590904334429</v>
      </c>
      <c r="J109" s="42">
        <f>stanford_generation_EXIOBASE!J109</f>
        <v>64455.603449413931</v>
      </c>
      <c r="K109" s="42">
        <f>stanford_generation_EXIOBASE!K109</f>
        <v>65257.615994493441</v>
      </c>
      <c r="L109" s="42">
        <f>xdet2015_el!A109</f>
        <v>2774.4967707777901</v>
      </c>
      <c r="M109" s="42">
        <f t="shared" si="32"/>
        <v>3311.0548821590378</v>
      </c>
      <c r="N109" s="42">
        <f t="shared" si="56"/>
        <v>4115.892049230908</v>
      </c>
      <c r="O109" s="42">
        <f t="shared" si="57"/>
        <v>4920.7292163027796</v>
      </c>
      <c r="P109" s="42">
        <f t="shared" si="58"/>
        <v>5121.938508070747</v>
      </c>
      <c r="Q109" s="42">
        <f t="shared" si="59"/>
        <v>5323.1477998387154</v>
      </c>
      <c r="R109" s="42">
        <f t="shared" si="60"/>
        <v>5390.2175637613709</v>
      </c>
      <c r="S109" s="42">
        <f t="shared" si="61"/>
        <v>5457.2873276840273</v>
      </c>
      <c r="T109" s="42">
        <f>stanford_capacity_EXIOBASE!D109</f>
        <v>16632</v>
      </c>
      <c r="U109" s="42">
        <f>stanford_capacity_EXIOBASE!E109</f>
        <v>16708.599999999999</v>
      </c>
      <c r="V109" s="42">
        <f>stanford_capacity_EXIOBASE!F109</f>
        <v>16823.5</v>
      </c>
      <c r="W109" s="42">
        <f>stanford_capacity_EXIOBASE!G109</f>
        <v>16938.400000000001</v>
      </c>
      <c r="X109" s="42">
        <f>stanford_capacity_EXIOBASE!H109</f>
        <v>16967.125</v>
      </c>
      <c r="Y109" s="42">
        <f>stanford_capacity_EXIOBASE!I109</f>
        <v>16995.849999999999</v>
      </c>
      <c r="Z109" s="42">
        <f>stanford_capacity_EXIOBASE!J109</f>
        <v>17005.424999999999</v>
      </c>
      <c r="AA109" s="42">
        <f>stanford_capacity_EXIOBASE!K109</f>
        <v>17015</v>
      </c>
      <c r="AB109" s="42">
        <f>capacity!T109+T109/gfcf_lifespan!C$5</f>
        <v>1107.2</v>
      </c>
      <c r="AC109" s="42">
        <f>MAX((U109-T109),0)/5+U109/gfcf_lifespan!D$5</f>
        <v>293.79666666666634</v>
      </c>
      <c r="AD109" s="42">
        <f>MAX((V109-U109),0)/5+V109/gfcf_lifespan!E$5</f>
        <v>303.37166666666695</v>
      </c>
      <c r="AE109" s="42">
        <f>MAX((W109-V109),0)/5+W109/gfcf_lifespan!F$5</f>
        <v>305.28666666666697</v>
      </c>
      <c r="AF109" s="42">
        <f>MAX((X109-W109),0)/5+X109/gfcf_lifespan!G$5</f>
        <v>288.53041666666638</v>
      </c>
      <c r="AG109" s="42">
        <f>MAX((Y109-X109),0)/5+Y109/gfcf_lifespan!H$5</f>
        <v>289.00916666666637</v>
      </c>
      <c r="AH109" s="42">
        <f>MAX((Z109-Y109),0)/5+Z109/gfcf_lifespan!I$5</f>
        <v>285.33875000000012</v>
      </c>
      <c r="AI109" s="42">
        <f>MAX((AA109-Z109),0)/5+AA109/gfcf_lifespan!J$5</f>
        <v>285.49833333333345</v>
      </c>
    </row>
    <row r="110" spans="1:35" ht="15" customHeight="1" x14ac:dyDescent="0.25">
      <c r="A110" s="9" t="s">
        <v>17</v>
      </c>
      <c r="B110" s="9" t="s">
        <v>79</v>
      </c>
      <c r="C110" s="9" t="s">
        <v>83</v>
      </c>
      <c r="D110" s="42">
        <f>stanford_generation_EXIOBASE!D110</f>
        <v>51664.998077615266</v>
      </c>
      <c r="E110" s="42">
        <f>stanford_generation_EXIOBASE!E110</f>
        <v>84324.70538336155</v>
      </c>
      <c r="F110" s="42">
        <f>stanford_generation_EXIOBASE!F110</f>
        <v>133314.26634198095</v>
      </c>
      <c r="G110" s="42">
        <f>stanford_generation_EXIOBASE!G110</f>
        <v>182303.82730060042</v>
      </c>
      <c r="H110" s="42">
        <f>stanford_generation_EXIOBASE!H110</f>
        <v>194551.21754025525</v>
      </c>
      <c r="I110" s="42">
        <f>stanford_generation_EXIOBASE!I110</f>
        <v>206798.60777991009</v>
      </c>
      <c r="J110" s="42">
        <f>stanford_generation_EXIOBASE!J110</f>
        <v>210881.07119312839</v>
      </c>
      <c r="K110" s="42">
        <f>stanford_generation_EXIOBASE!K110</f>
        <v>214963.53460634669</v>
      </c>
      <c r="L110" s="42">
        <f>xdet2015_el!A110</f>
        <v>3863.1110590047701</v>
      </c>
      <c r="M110" s="42">
        <f t="shared" si="32"/>
        <v>6305.1526959201074</v>
      </c>
      <c r="N110" s="42">
        <f t="shared" si="56"/>
        <v>9968.2151512931123</v>
      </c>
      <c r="O110" s="42">
        <f t="shared" si="57"/>
        <v>13631.277606666123</v>
      </c>
      <c r="P110" s="42">
        <f t="shared" si="58"/>
        <v>14547.043220509373</v>
      </c>
      <c r="Q110" s="42">
        <f t="shared" si="59"/>
        <v>15462.808834352621</v>
      </c>
      <c r="R110" s="42">
        <f t="shared" si="60"/>
        <v>15768.064038967039</v>
      </c>
      <c r="S110" s="42">
        <f t="shared" si="61"/>
        <v>16073.319243581456</v>
      </c>
      <c r="T110" s="42">
        <f>stanford_capacity_EXIOBASE!D110</f>
        <v>23025.3</v>
      </c>
      <c r="U110" s="42">
        <f>stanford_capacity_EXIOBASE!E110</f>
        <v>38319.278395470901</v>
      </c>
      <c r="V110" s="42">
        <f>stanford_capacity_EXIOBASE!F110</f>
        <v>61260.245988677256</v>
      </c>
      <c r="W110" s="42">
        <f>stanford_capacity_EXIOBASE!G110</f>
        <v>84201.21358188361</v>
      </c>
      <c r="X110" s="42">
        <f>stanford_capacity_EXIOBASE!H110</f>
        <v>89936.455480185192</v>
      </c>
      <c r="Y110" s="42">
        <f>stanford_capacity_EXIOBASE!I110</f>
        <v>95671.697378486773</v>
      </c>
      <c r="Z110" s="42">
        <f>stanford_capacity_EXIOBASE!J110</f>
        <v>97583.444677920634</v>
      </c>
      <c r="AA110" s="42">
        <f>stanford_capacity_EXIOBASE!K110</f>
        <v>99495.191977354509</v>
      </c>
      <c r="AB110" s="42">
        <f>capacity!T110+T110/gfcf_lifespan!C$6</f>
        <v>1169.2649999999999</v>
      </c>
      <c r="AC110" s="42">
        <f>MAX((U110-T110),0)/5+U110/gfcf_lifespan!D$6</f>
        <v>4800.5810607064941</v>
      </c>
      <c r="AD110" s="42">
        <f>MAX((V110-U110),0)/5+V110/gfcf_lifespan!E$6</f>
        <v>7195.0124968828568</v>
      </c>
      <c r="AE110" s="42">
        <f>MAX((W110-V110),0)/5+W110/gfcf_lifespan!F$6</f>
        <v>7956.2420619166151</v>
      </c>
      <c r="AF110" s="42">
        <f>MAX((X110-W110),0)/5+X110/gfcf_lifespan!G$6</f>
        <v>4744.5065988677234</v>
      </c>
      <c r="AG110" s="42">
        <f>MAX((Y110-X110),0)/5+Y110/gfcf_lifespan!H$6</f>
        <v>4973.9162747997871</v>
      </c>
      <c r="AH110" s="42">
        <f>MAX((Z110-Y110),0)/5+Z110/gfcf_lifespan!I$6</f>
        <v>4285.6872470035978</v>
      </c>
      <c r="AI110" s="42">
        <f>MAX((AA110-Z110),0)/5+AA110/gfcf_lifespan!J$6</f>
        <v>4362.1571389809551</v>
      </c>
    </row>
    <row r="111" spans="1:35" ht="15" customHeight="1" x14ac:dyDescent="0.25">
      <c r="A111" s="9" t="s">
        <v>17</v>
      </c>
      <c r="B111" s="9" t="s">
        <v>78</v>
      </c>
      <c r="C111" s="9" t="s">
        <v>84</v>
      </c>
      <c r="D111" s="42">
        <f>stanford_generation_EXIOBASE!D111</f>
        <v>0</v>
      </c>
      <c r="E111" s="42">
        <f>stanford_generation_EXIOBASE!E111</f>
        <v>13713.307327110342</v>
      </c>
      <c r="F111" s="42">
        <f>stanford_generation_EXIOBASE!F111</f>
        <v>34283.268317775852</v>
      </c>
      <c r="G111" s="42">
        <f>stanford_generation_EXIOBASE!G111</f>
        <v>54853.229308441369</v>
      </c>
      <c r="H111" s="42">
        <f>stanford_generation_EXIOBASE!H111</f>
        <v>59995.719556107739</v>
      </c>
      <c r="I111" s="42">
        <f>stanford_generation_EXIOBASE!I111</f>
        <v>65138.209803774116</v>
      </c>
      <c r="J111" s="42">
        <f>stanford_generation_EXIOBASE!J111</f>
        <v>66852.373219662913</v>
      </c>
      <c r="K111" s="42">
        <f>stanford_generation_EXIOBASE!K111</f>
        <v>68566.536635551704</v>
      </c>
      <c r="L111" s="42">
        <f>xdet2015_el!A111</f>
        <v>0</v>
      </c>
      <c r="M111" s="44">
        <f t="shared" ref="M111:S111" si="62">IFERROR($L293*E111/$D293,0)</f>
        <v>955.64960767832156</v>
      </c>
      <c r="N111" s="44">
        <f t="shared" si="62"/>
        <v>2389.1240191958041</v>
      </c>
      <c r="O111" s="44">
        <f t="shared" si="62"/>
        <v>3822.5984307132862</v>
      </c>
      <c r="P111" s="44">
        <f t="shared" si="62"/>
        <v>4180.9670335926567</v>
      </c>
      <c r="Q111" s="44">
        <f t="shared" si="62"/>
        <v>4539.3356364720275</v>
      </c>
      <c r="R111" s="44">
        <f t="shared" si="62"/>
        <v>4658.7918374318178</v>
      </c>
      <c r="S111" s="44">
        <f t="shared" si="62"/>
        <v>4778.2480383916081</v>
      </c>
      <c r="T111" s="42">
        <f>stanford_capacity_EXIOBASE!D111</f>
        <v>0</v>
      </c>
      <c r="U111" s="42">
        <f>stanford_capacity_EXIOBASE!E111</f>
        <v>3903.0692686774782</v>
      </c>
      <c r="V111" s="42">
        <f>stanford_capacity_EXIOBASE!F111</f>
        <v>9757.6731716936956</v>
      </c>
      <c r="W111" s="42">
        <f>stanford_capacity_EXIOBASE!G111</f>
        <v>15612.277074709913</v>
      </c>
      <c r="X111" s="42">
        <f>stanford_capacity_EXIOBASE!H111</f>
        <v>17075.928050463968</v>
      </c>
      <c r="Y111" s="42">
        <f>stanford_capacity_EXIOBASE!I111</f>
        <v>18539.57902621802</v>
      </c>
      <c r="Z111" s="42">
        <f>stanford_capacity_EXIOBASE!J111</f>
        <v>19027.462684802704</v>
      </c>
      <c r="AA111" s="42">
        <f>stanford_capacity_EXIOBASE!K111</f>
        <v>19515.346343387391</v>
      </c>
      <c r="AB111" s="42">
        <f>capacity!T111+T111/gfcf_lifespan!C$7</f>
        <v>0</v>
      </c>
      <c r="AC111" s="42">
        <f>MAX((U111-T111),0)/5+U111/gfcf_lifespan!D$7</f>
        <v>936.73662448259483</v>
      </c>
      <c r="AD111" s="42">
        <f>MAX((V111-U111),0)/5+V111/gfcf_lifespan!E$7</f>
        <v>1525.7452595739232</v>
      </c>
      <c r="AE111" s="42">
        <f>MAX((W111-V111),0)/5+W111/gfcf_lifespan!F$7</f>
        <v>1691.3300164269072</v>
      </c>
      <c r="AF111" s="42">
        <f>MAX((X111-W111),0)/5+X111/gfcf_lifespan!G$7</f>
        <v>861.92779683294327</v>
      </c>
      <c r="AG111" s="42">
        <f>MAX((Y111-X111),0)/5+Y111/gfcf_lifespan!H$7</f>
        <v>910.716162691411</v>
      </c>
      <c r="AH111" s="42">
        <f>MAX((Z111-Y111),0)/5+Z111/gfcf_lifespan!I$7</f>
        <v>731.82548787702694</v>
      </c>
      <c r="AI111" s="42">
        <f>MAX((AA111-Z111),0)/5+AA111/gfcf_lifespan!J$7</f>
        <v>748.08827649651721</v>
      </c>
    </row>
    <row r="112" spans="1:35" ht="15" customHeight="1" x14ac:dyDescent="0.25">
      <c r="A112" s="9" t="s">
        <v>17</v>
      </c>
      <c r="B112" s="9" t="s">
        <v>37</v>
      </c>
      <c r="C112" s="9" t="s">
        <v>38</v>
      </c>
      <c r="D112" s="42">
        <f>stanford_generation_EXIOBASE!D112</f>
        <v>4988.0810672646721</v>
      </c>
      <c r="E112" s="42">
        <f>stanford_generation_EXIOBASE!E112</f>
        <v>3990.4648538117376</v>
      </c>
      <c r="F112" s="42">
        <f>stanford_generation_EXIOBASE!F112</f>
        <v>2494.0405336323361</v>
      </c>
      <c r="G112" s="42">
        <f>stanford_generation_EXIOBASE!G112</f>
        <v>997.61621345293406</v>
      </c>
      <c r="H112" s="42">
        <f>stanford_generation_EXIOBASE!H112</f>
        <v>623.51013340808413</v>
      </c>
      <c r="I112" s="42">
        <f>stanford_generation_EXIOBASE!I112</f>
        <v>249.4040533632342</v>
      </c>
      <c r="J112" s="42">
        <f>stanford_generation_EXIOBASE!J112</f>
        <v>124.7020266816171</v>
      </c>
      <c r="K112" s="42">
        <f>stanford_generation_EXIOBASE!K112</f>
        <v>0</v>
      </c>
      <c r="L112" s="42">
        <f>xdet2015_el!A112</f>
        <v>1903.1896567612</v>
      </c>
      <c r="M112" s="42">
        <f t="shared" si="32"/>
        <v>1522.55172540896</v>
      </c>
      <c r="N112" s="42">
        <f t="shared" si="56"/>
        <v>951.59482838060001</v>
      </c>
      <c r="O112" s="42">
        <f t="shared" si="57"/>
        <v>380.63793135223983</v>
      </c>
      <c r="P112" s="42">
        <f t="shared" si="58"/>
        <v>237.89870709515006</v>
      </c>
      <c r="Q112" s="42">
        <f t="shared" si="59"/>
        <v>95.159482838060228</v>
      </c>
      <c r="R112" s="42">
        <f t="shared" si="60"/>
        <v>47.579741419030114</v>
      </c>
      <c r="S112" s="42">
        <f t="shared" si="61"/>
        <v>0</v>
      </c>
      <c r="T112" s="42">
        <f>stanford_capacity_EXIOBASE!D112</f>
        <v>7495.5484000000024</v>
      </c>
      <c r="U112" s="42">
        <f>stanford_capacity_EXIOBASE!E112</f>
        <v>5996.4387200000019</v>
      </c>
      <c r="V112" s="42">
        <f>stanford_capacity_EXIOBASE!F112</f>
        <v>3747.7742000000012</v>
      </c>
      <c r="W112" s="42">
        <f>stanford_capacity_EXIOBASE!G112</f>
        <v>1499.1096800000005</v>
      </c>
      <c r="X112" s="42">
        <f>stanford_capacity_EXIOBASE!H112</f>
        <v>936.94355000000041</v>
      </c>
      <c r="Y112" s="42">
        <f>stanford_capacity_EXIOBASE!I112</f>
        <v>374.77742000000035</v>
      </c>
      <c r="Z112" s="42">
        <f>stanford_capacity_EXIOBASE!J112</f>
        <v>187.38871000000017</v>
      </c>
      <c r="AA112" s="42">
        <f>stanford_capacity_EXIOBASE!K112</f>
        <v>0</v>
      </c>
      <c r="AB112" s="42">
        <f>capacity!T112+T112/gfcf_lifespan!C$8</f>
        <v>214.15852571428579</v>
      </c>
      <c r="AC112" s="42">
        <f>MAX((U112-T112),0)/5+U112/gfcf_lifespan!D$8</f>
        <v>171.32682057142861</v>
      </c>
      <c r="AD112" s="42">
        <f>MAX((V112-U112),0)/5+V112/gfcf_lifespan!E$8</f>
        <v>107.07926285714289</v>
      </c>
      <c r="AE112" s="42">
        <f>MAX((W112-V112),0)/5+W112/gfcf_lifespan!F$8</f>
        <v>42.831705142857153</v>
      </c>
      <c r="AF112" s="42">
        <f>MAX((X112-W112),0)/5+X112/gfcf_lifespan!G$8</f>
        <v>26.769815714285727</v>
      </c>
      <c r="AG112" s="42">
        <f>MAX((Y112-X112),0)/5+Y112/gfcf_lifespan!H$8</f>
        <v>10.707926285714295</v>
      </c>
      <c r="AH112" s="42">
        <f>MAX((Z112-Y112),0)/5+Z112/gfcf_lifespan!I$8</f>
        <v>5.3539631428571477</v>
      </c>
      <c r="AI112" s="42">
        <f>MAX((AA112-Z112),0)/5+AA112/gfcf_lifespan!J$8</f>
        <v>0</v>
      </c>
    </row>
    <row r="113" spans="1:35" ht="15" customHeight="1" x14ac:dyDescent="0.25">
      <c r="A113" s="9" t="s">
        <v>17</v>
      </c>
      <c r="B113" s="9" t="s">
        <v>39</v>
      </c>
      <c r="C113" s="9" t="s">
        <v>40</v>
      </c>
      <c r="D113" s="42">
        <f>stanford_generation_EXIOBASE!D113</f>
        <v>4513.5560817886089</v>
      </c>
      <c r="E113" s="42">
        <f>stanford_generation_EXIOBASE!E113</f>
        <v>3610.8448654308872</v>
      </c>
      <c r="F113" s="42">
        <f>stanford_generation_EXIOBASE!F113</f>
        <v>2256.7780408943045</v>
      </c>
      <c r="G113" s="42">
        <f>stanford_generation_EXIOBASE!G113</f>
        <v>902.7112163577217</v>
      </c>
      <c r="H113" s="42">
        <f>stanford_generation_EXIOBASE!H113</f>
        <v>564.19451022357612</v>
      </c>
      <c r="I113" s="42">
        <f>stanford_generation_EXIOBASE!I113</f>
        <v>225.67780408943054</v>
      </c>
      <c r="J113" s="42">
        <f>stanford_generation_EXIOBASE!J113</f>
        <v>112.83890204471527</v>
      </c>
      <c r="K113" s="42">
        <f>stanford_generation_EXIOBASE!K113</f>
        <v>0</v>
      </c>
      <c r="L113" s="42">
        <f>xdet2015_el!A113</f>
        <v>752.71848093196104</v>
      </c>
      <c r="M113" s="42">
        <f t="shared" si="32"/>
        <v>602.1747847455689</v>
      </c>
      <c r="N113" s="42">
        <f t="shared" si="56"/>
        <v>376.35924046598052</v>
      </c>
      <c r="O113" s="42">
        <f t="shared" si="57"/>
        <v>150.5436961863922</v>
      </c>
      <c r="P113" s="42">
        <f t="shared" si="58"/>
        <v>94.08981011649513</v>
      </c>
      <c r="Q113" s="42">
        <f t="shared" si="59"/>
        <v>37.63592404659807</v>
      </c>
      <c r="R113" s="42">
        <f t="shared" si="60"/>
        <v>18.817962023299035</v>
      </c>
      <c r="S113" s="42">
        <f t="shared" si="61"/>
        <v>0</v>
      </c>
      <c r="T113" s="42">
        <f>stanford_capacity_EXIOBASE!D113</f>
        <v>1187.8591600000002</v>
      </c>
      <c r="U113" s="42">
        <f>stanford_capacity_EXIOBASE!E113</f>
        <v>950.28732800000012</v>
      </c>
      <c r="V113" s="42">
        <f>stanford_capacity_EXIOBASE!F113</f>
        <v>593.9295800000001</v>
      </c>
      <c r="W113" s="42">
        <f>stanford_capacity_EXIOBASE!G113</f>
        <v>237.57183199999997</v>
      </c>
      <c r="X113" s="42">
        <f>stanford_capacity_EXIOBASE!H113</f>
        <v>148.48239500000005</v>
      </c>
      <c r="Y113" s="42">
        <f>stanford_capacity_EXIOBASE!I113</f>
        <v>59.392958000000135</v>
      </c>
      <c r="Z113" s="42">
        <f>stanford_capacity_EXIOBASE!J113</f>
        <v>29.696479000000068</v>
      </c>
      <c r="AA113" s="42">
        <f>stanford_capacity_EXIOBASE!K113</f>
        <v>0</v>
      </c>
      <c r="AB113" s="42">
        <f>capacity!T113+T113/gfcf_lifespan!C$9</f>
        <v>48.514366400000007</v>
      </c>
      <c r="AC113" s="42">
        <f>MAX((U113-T113),0)/5+U113/gfcf_lifespan!D$9</f>
        <v>38.011493120000004</v>
      </c>
      <c r="AD113" s="42">
        <f>MAX((V113-U113),0)/5+V113/gfcf_lifespan!E$9</f>
        <v>23.757183200000004</v>
      </c>
      <c r="AE113" s="42">
        <f>MAX((W113-V113),0)/5+W113/gfcf_lifespan!F$9</f>
        <v>9.5028732799999993</v>
      </c>
      <c r="AF113" s="42">
        <f>MAX((X113-W113),0)/5+X113/gfcf_lifespan!G$9</f>
        <v>5.9392958000000018</v>
      </c>
      <c r="AG113" s="42">
        <f>MAX((Y113-X113),0)/5+Y113/gfcf_lifespan!H$9</f>
        <v>2.3757183200000056</v>
      </c>
      <c r="AH113" s="42">
        <f>MAX((Z113-Y113),0)/5+Z113/gfcf_lifespan!I$9</f>
        <v>1.1878591600000028</v>
      </c>
      <c r="AI113" s="42">
        <f>MAX((AA113-Z113),0)/5+AA113/gfcf_lifespan!J$9</f>
        <v>0</v>
      </c>
    </row>
    <row r="114" spans="1:35" ht="15" customHeight="1" x14ac:dyDescent="0.25">
      <c r="A114" s="9" t="s">
        <v>17</v>
      </c>
      <c r="B114" s="9" t="s">
        <v>80</v>
      </c>
      <c r="C114" s="9" t="s">
        <v>85</v>
      </c>
      <c r="D114" s="42">
        <f>stanford_generation_EXIOBASE!D114</f>
        <v>2289.7660157392547</v>
      </c>
      <c r="E114" s="42">
        <f>stanford_generation_EXIOBASE!E114</f>
        <v>15545.120139701763</v>
      </c>
      <c r="F114" s="42">
        <f>stanford_generation_EXIOBASE!F114</f>
        <v>35428.151325645522</v>
      </c>
      <c r="G114" s="42">
        <f>stanford_generation_EXIOBASE!G114</f>
        <v>55311.182511589286</v>
      </c>
      <c r="H114" s="42">
        <f>stanford_generation_EXIOBASE!H114</f>
        <v>60281.940308075224</v>
      </c>
      <c r="I114" s="42">
        <f>stanford_generation_EXIOBASE!I114</f>
        <v>65252.698104561161</v>
      </c>
      <c r="J114" s="42">
        <f>stanford_generation_EXIOBASE!J114</f>
        <v>66909.617370056483</v>
      </c>
      <c r="K114" s="42">
        <f>stanford_generation_EXIOBASE!K114</f>
        <v>68566.536635551791</v>
      </c>
      <c r="L114" s="42">
        <f>xdet2015_el!A114</f>
        <v>212.99064138872001</v>
      </c>
      <c r="M114" s="42">
        <f t="shared" si="32"/>
        <v>1445.9840377842434</v>
      </c>
      <c r="N114" s="42">
        <f t="shared" si="56"/>
        <v>3295.4741323775283</v>
      </c>
      <c r="O114" s="42">
        <f t="shared" si="57"/>
        <v>5144.9642269708138</v>
      </c>
      <c r="P114" s="42">
        <f t="shared" si="58"/>
        <v>5607.3367506191353</v>
      </c>
      <c r="Q114" s="42">
        <f t="shared" si="59"/>
        <v>6069.7092742674558</v>
      </c>
      <c r="R114" s="42">
        <f t="shared" si="60"/>
        <v>6223.8334488168975</v>
      </c>
      <c r="S114" s="42">
        <f t="shared" si="61"/>
        <v>6377.9576233663374</v>
      </c>
      <c r="T114" s="42">
        <f>stanford_capacity_EXIOBASE!D114</f>
        <v>1123.4799205401905</v>
      </c>
      <c r="U114" s="42">
        <f>stanford_capacity_EXIOBASE!E114</f>
        <v>7608.1329552228335</v>
      </c>
      <c r="V114" s="42">
        <f>stanford_capacity_EXIOBASE!F114</f>
        <v>17335.112507246798</v>
      </c>
      <c r="W114" s="42">
        <f>stanford_capacity_EXIOBASE!G114</f>
        <v>27062.092059270763</v>
      </c>
      <c r="X114" s="42">
        <f>stanford_capacity_EXIOBASE!H114</f>
        <v>29493.836947276752</v>
      </c>
      <c r="Y114" s="42">
        <f>stanford_capacity_EXIOBASE!I114</f>
        <v>31925.581835282741</v>
      </c>
      <c r="Z114" s="42">
        <f>stanford_capacity_EXIOBASE!J114</f>
        <v>32736.163464618072</v>
      </c>
      <c r="AA114" s="42">
        <f>stanford_capacity_EXIOBASE!K114</f>
        <v>33546.745093953403</v>
      </c>
      <c r="AB114" s="42">
        <f>capacity!T114+T114/gfcf_lifespan!C$10</f>
        <v>46.583372505885194</v>
      </c>
      <c r="AC114" s="42">
        <f>MAX((U114-T114),0)/5+U114/gfcf_lifespan!D$10</f>
        <v>1601.255925145442</v>
      </c>
      <c r="AD114" s="42">
        <f>MAX((V114-U114),0)/5+V114/gfcf_lifespan!E$10</f>
        <v>2638.8004106946646</v>
      </c>
      <c r="AE114" s="42">
        <f>MAX((W114-V114),0)/5+W114/gfcf_lifespan!F$10</f>
        <v>3027.8795927756237</v>
      </c>
      <c r="AF114" s="42">
        <f>MAX((X114-W114),0)/5+X114/gfcf_lifespan!G$10</f>
        <v>1666.1024554922678</v>
      </c>
      <c r="AG114" s="42">
        <f>MAX((Y114-X114),0)/5+Y114/gfcf_lifespan!H$10</f>
        <v>1763.3722510125076</v>
      </c>
      <c r="AH114" s="42">
        <f>MAX((Z114-Y114),0)/5+Z114/gfcf_lifespan!I$10</f>
        <v>1471.5628644517892</v>
      </c>
      <c r="AI114" s="42">
        <f>MAX((AA114-Z114),0)/5+AA114/gfcf_lifespan!J$10</f>
        <v>1503.9861296252025</v>
      </c>
    </row>
    <row r="115" spans="1:35" ht="15" customHeight="1" x14ac:dyDescent="0.25">
      <c r="A115" s="9" t="s">
        <v>17</v>
      </c>
      <c r="B115" s="9" t="s">
        <v>81</v>
      </c>
      <c r="C115" s="9" t="s">
        <v>86</v>
      </c>
      <c r="D115" s="42">
        <f>stanford_generation_EXIOBASE!D115</f>
        <v>4894.8402582393519</v>
      </c>
      <c r="E115" s="42">
        <f>stanford_generation_EXIOBASE!E115</f>
        <v>29035.899345033322</v>
      </c>
      <c r="F115" s="42">
        <f>stanford_generation_EXIOBASE!F115</f>
        <v>65247.48797522427</v>
      </c>
      <c r="G115" s="42">
        <f>stanford_generation_EXIOBASE!G115</f>
        <v>101459.07660541522</v>
      </c>
      <c r="H115" s="42">
        <f>stanford_generation_EXIOBASE!H115</f>
        <v>110511.97376296295</v>
      </c>
      <c r="I115" s="42">
        <f>stanford_generation_EXIOBASE!I115</f>
        <v>119564.87092051069</v>
      </c>
      <c r="J115" s="42">
        <f>stanford_generation_EXIOBASE!J115</f>
        <v>122582.50330635993</v>
      </c>
      <c r="K115" s="42">
        <f>stanford_generation_EXIOBASE!K115</f>
        <v>125600.13569220918</v>
      </c>
      <c r="L115" s="42">
        <f>xdet2015_el!A115</f>
        <v>455.31078674915898</v>
      </c>
      <c r="M115" s="42">
        <f t="shared" si="32"/>
        <v>2700.8763263526407</v>
      </c>
      <c r="N115" s="42">
        <f t="shared" si="56"/>
        <v>6069.2246357578624</v>
      </c>
      <c r="O115" s="42">
        <f t="shared" si="57"/>
        <v>9437.5729451630832</v>
      </c>
      <c r="P115" s="42">
        <f t="shared" si="58"/>
        <v>10279.66002251439</v>
      </c>
      <c r="Q115" s="42">
        <f t="shared" si="59"/>
        <v>11121.747099865695</v>
      </c>
      <c r="R115" s="42">
        <f t="shared" si="60"/>
        <v>11402.442792316129</v>
      </c>
      <c r="S115" s="42">
        <f t="shared" si="61"/>
        <v>11683.138484766565</v>
      </c>
      <c r="T115" s="42">
        <f>stanford_capacity_EXIOBASE!D115</f>
        <v>3659.6825595916221</v>
      </c>
      <c r="U115" s="42">
        <f>stanford_capacity_EXIOBASE!E115</f>
        <v>16171.458513800693</v>
      </c>
      <c r="V115" s="42">
        <f>stanford_capacity_EXIOBASE!F115</f>
        <v>34939.122445114299</v>
      </c>
      <c r="W115" s="42">
        <f>stanford_capacity_EXIOBASE!G115</f>
        <v>53706.78637642791</v>
      </c>
      <c r="X115" s="42">
        <f>stanford_capacity_EXIOBASE!H115</f>
        <v>58398.702359256305</v>
      </c>
      <c r="Y115" s="42">
        <f>stanford_capacity_EXIOBASE!I115</f>
        <v>63090.618342084708</v>
      </c>
      <c r="Z115" s="42">
        <f>stanford_capacity_EXIOBASE!J115</f>
        <v>64654.590336360845</v>
      </c>
      <c r="AA115" s="42">
        <f>stanford_capacity_EXIOBASE!K115</f>
        <v>66218.562330636982</v>
      </c>
      <c r="AB115" s="42">
        <f>capacity!T115+T115/gfcf_lifespan!C$11</f>
        <v>151.74312669938709</v>
      </c>
      <c r="AC115" s="42">
        <f>MAX((U115-T115),0)/5+U115/gfcf_lifespan!D$11</f>
        <v>3149.213531393842</v>
      </c>
      <c r="AD115" s="42">
        <f>MAX((V115-U115),0)/5+V115/gfcf_lifespan!E$11</f>
        <v>5151.0976840672929</v>
      </c>
      <c r="AE115" s="42">
        <f>MAX((W115-V115),0)/5+W115/gfcf_lifespan!F$11</f>
        <v>5901.8042413198382</v>
      </c>
      <c r="AF115" s="42">
        <f>MAX((X115-W115),0)/5+X115/gfcf_lifespan!G$11</f>
        <v>3274.3312909359315</v>
      </c>
      <c r="AG115" s="42">
        <f>MAX((Y115-X115),0)/5+Y115/gfcf_lifespan!H$11</f>
        <v>3462.007930249069</v>
      </c>
      <c r="AH115" s="42">
        <f>MAX((Z115-Y115),0)/5+Z115/gfcf_lifespan!I$11</f>
        <v>2898.9780123096612</v>
      </c>
      <c r="AI115" s="42">
        <f>MAX((AA115-Z115),0)/5+AA115/gfcf_lifespan!J$11</f>
        <v>2961.5368920807068</v>
      </c>
    </row>
    <row r="116" spans="1:35" ht="15" customHeight="1" x14ac:dyDescent="0.25">
      <c r="A116" s="9" t="s">
        <v>17</v>
      </c>
      <c r="B116" s="9" t="s">
        <v>41</v>
      </c>
      <c r="C116" s="9" t="s">
        <v>42</v>
      </c>
      <c r="D116" s="42">
        <f>stanford_generation_EXIOBASE!D116</f>
        <v>4861.3780211733238</v>
      </c>
      <c r="E116" s="42">
        <f>stanford_generation_EXIOBASE!E116</f>
        <v>8917.489191356126</v>
      </c>
      <c r="F116" s="42">
        <f>stanford_generation_EXIOBASE!F116</f>
        <v>15001.655946630326</v>
      </c>
      <c r="G116" s="42">
        <f>stanford_generation_EXIOBASE!G116</f>
        <v>21085.82270190453</v>
      </c>
      <c r="H116" s="42">
        <f>stanford_generation_EXIOBASE!H116</f>
        <v>22606.86439072308</v>
      </c>
      <c r="I116" s="42">
        <f>stanford_generation_EXIOBASE!I116</f>
        <v>24127.90607954163</v>
      </c>
      <c r="J116" s="42">
        <f>stanford_generation_EXIOBASE!J116</f>
        <v>24634.919975814482</v>
      </c>
      <c r="K116" s="42">
        <f>stanford_generation_EXIOBASE!K116</f>
        <v>25141.933872087331</v>
      </c>
      <c r="L116" s="42">
        <f>xdet2015_el!A116</f>
        <v>117.30740872226301</v>
      </c>
      <c r="M116" s="42">
        <f t="shared" si="32"/>
        <v>215.18333789115539</v>
      </c>
      <c r="N116" s="42">
        <f t="shared" si="56"/>
        <v>361.99723164449392</v>
      </c>
      <c r="O116" s="42">
        <f t="shared" si="57"/>
        <v>508.81112539783248</v>
      </c>
      <c r="P116" s="42">
        <f t="shared" si="58"/>
        <v>545.51459883616712</v>
      </c>
      <c r="Q116" s="42">
        <f t="shared" si="59"/>
        <v>582.21807227450176</v>
      </c>
      <c r="R116" s="42">
        <f t="shared" si="60"/>
        <v>594.45256342061327</v>
      </c>
      <c r="S116" s="42">
        <f t="shared" si="61"/>
        <v>606.6870545667249</v>
      </c>
      <c r="T116" s="42">
        <f>stanford_capacity_EXIOBASE!D116</f>
        <v>2342.8375198681861</v>
      </c>
      <c r="U116" s="42">
        <f>stanford_capacity_EXIOBASE!E116</f>
        <v>3045.3306407474715</v>
      </c>
      <c r="V116" s="42">
        <f>stanford_capacity_EXIOBASE!F116</f>
        <v>4099.0703220664</v>
      </c>
      <c r="W116" s="42">
        <f>stanford_capacity_EXIOBASE!G116</f>
        <v>5152.8100033853279</v>
      </c>
      <c r="X116" s="42">
        <f>stanford_capacity_EXIOBASE!H116</f>
        <v>5416.2449237150595</v>
      </c>
      <c r="Y116" s="42">
        <f>stanford_capacity_EXIOBASE!I116</f>
        <v>5679.679844044791</v>
      </c>
      <c r="Z116" s="42">
        <f>stanford_capacity_EXIOBASE!J116</f>
        <v>5767.4914841547015</v>
      </c>
      <c r="AA116" s="42">
        <f>stanford_capacity_EXIOBASE!K116</f>
        <v>5855.303124264613</v>
      </c>
      <c r="AB116" s="42">
        <f>capacity!T116+T116/gfcf_lifespan!C$12</f>
        <v>78.0945839956062</v>
      </c>
      <c r="AC116" s="42">
        <f>MAX((U116-T116),0)/5+U116/gfcf_lifespan!D$12</f>
        <v>242.00964553410614</v>
      </c>
      <c r="AD116" s="42">
        <f>MAX((V116-U116),0)/5+V116/gfcf_lifespan!E$12</f>
        <v>347.38361366599901</v>
      </c>
      <c r="AE116" s="42">
        <f>MAX((W116-V116),0)/5+W116/gfcf_lifespan!F$12</f>
        <v>382.5082697099632</v>
      </c>
      <c r="AF116" s="42">
        <f>MAX((X116-W116),0)/5+X116/gfcf_lifespan!G$12</f>
        <v>233.22848152311497</v>
      </c>
      <c r="AG116" s="42">
        <f>MAX((Y116-X116),0)/5+Y116/gfcf_lifespan!H$12</f>
        <v>242.00964553410603</v>
      </c>
      <c r="AH116" s="42">
        <f>MAX((Z116-Y116),0)/5+Z116/gfcf_lifespan!I$12</f>
        <v>209.81204416047214</v>
      </c>
      <c r="AI116" s="42">
        <f>MAX((AA116-Z116),0)/5+AA116/gfcf_lifespan!J$12</f>
        <v>212.73909883080273</v>
      </c>
    </row>
    <row r="117" spans="1:35" ht="15" customHeight="1" x14ac:dyDescent="0.25">
      <c r="A117" s="9" t="s">
        <v>17</v>
      </c>
      <c r="B117" s="9" t="s">
        <v>43</v>
      </c>
      <c r="C117" s="9" t="s">
        <v>44</v>
      </c>
      <c r="D117" s="42">
        <f>stanford_generation_EXIOBASE!D117</f>
        <v>0</v>
      </c>
      <c r="E117" s="42">
        <f>stanford_generation_EXIOBASE!E117</f>
        <v>1393.4345330049628</v>
      </c>
      <c r="F117" s="42">
        <f>stanford_generation_EXIOBASE!F117</f>
        <v>3483.5863325124064</v>
      </c>
      <c r="G117" s="42">
        <f>stanford_generation_EXIOBASE!G117</f>
        <v>5573.738132019851</v>
      </c>
      <c r="H117" s="42">
        <f>stanford_generation_EXIOBASE!H117</f>
        <v>6096.2760818967108</v>
      </c>
      <c r="I117" s="42">
        <f>stanford_generation_EXIOBASE!I117</f>
        <v>6618.8140317735715</v>
      </c>
      <c r="J117" s="42">
        <f>stanford_generation_EXIOBASE!J117</f>
        <v>6792.9933483991917</v>
      </c>
      <c r="K117" s="42">
        <f>stanford_generation_EXIOBASE!K117</f>
        <v>6967.1726650248129</v>
      </c>
      <c r="L117" s="42">
        <f>xdet2015_el!A117</f>
        <v>0</v>
      </c>
      <c r="M117" s="44">
        <f t="shared" ref="M117:S117" si="63">IFERROR($L143*E117/$D143,0)</f>
        <v>371.54733398551758</v>
      </c>
      <c r="N117" s="44">
        <f t="shared" si="63"/>
        <v>928.86833496379381</v>
      </c>
      <c r="O117" s="44">
        <f t="shared" si="63"/>
        <v>1486.1893359420703</v>
      </c>
      <c r="P117" s="44">
        <f t="shared" si="63"/>
        <v>1625.5195861866389</v>
      </c>
      <c r="Q117" s="44">
        <f t="shared" si="63"/>
        <v>1764.8498364312079</v>
      </c>
      <c r="R117" s="44">
        <f t="shared" si="63"/>
        <v>1811.2932531793977</v>
      </c>
      <c r="S117" s="44">
        <f t="shared" si="63"/>
        <v>1857.7366699275876</v>
      </c>
      <c r="T117" s="42">
        <f>stanford_capacity_EXIOBASE!D117</f>
        <v>0</v>
      </c>
      <c r="U117" s="42">
        <f>stanford_capacity_EXIOBASE!E117</f>
        <v>634.79150694222642</v>
      </c>
      <c r="V117" s="42">
        <f>stanford_capacity_EXIOBASE!F117</f>
        <v>1586.9787673555659</v>
      </c>
      <c r="W117" s="42">
        <f>stanford_capacity_EXIOBASE!G117</f>
        <v>2539.1660277689057</v>
      </c>
      <c r="X117" s="42">
        <f>stanford_capacity_EXIOBASE!H117</f>
        <v>2777.2128428722403</v>
      </c>
      <c r="Y117" s="42">
        <f>stanford_capacity_EXIOBASE!I117</f>
        <v>3015.259657975575</v>
      </c>
      <c r="Z117" s="42">
        <f>stanford_capacity_EXIOBASE!J117</f>
        <v>3094.6085963433534</v>
      </c>
      <c r="AA117" s="42">
        <f>stanford_capacity_EXIOBASE!K117</f>
        <v>3173.9575347111318</v>
      </c>
      <c r="AB117" s="42">
        <f>capacity!T117+T117/gfcf_lifespan!C$13</f>
        <v>0</v>
      </c>
      <c r="AC117" s="42">
        <f>MAX((U117-T117),0)/5+U117/gfcf_lifespan!D$13</f>
        <v>158.6978767355566</v>
      </c>
      <c r="AD117" s="42">
        <f>MAX((V117-U117),0)/5+V117/gfcf_lifespan!E$13</f>
        <v>269.78639045044622</v>
      </c>
      <c r="AE117" s="42">
        <f>MAX((W117-V117),0)/5+W117/gfcf_lifespan!F$13</f>
        <v>317.39575347111327</v>
      </c>
      <c r="AF117" s="42">
        <f>MAX((X117-W117),0)/5+X117/gfcf_lifespan!G$13</f>
        <v>186.47000516427894</v>
      </c>
      <c r="AG117" s="42">
        <f>MAX((Y117-X117),0)/5+Y117/gfcf_lifespan!H$13</f>
        <v>198.37234591944568</v>
      </c>
      <c r="AH117" s="42">
        <f>MAX((Z117-Y117),0)/5+Z117/gfcf_lifespan!I$13</f>
        <v>170.60021749072334</v>
      </c>
      <c r="AI117" s="42">
        <f>MAX((AA117-Z117),0)/5+AA117/gfcf_lifespan!J$13</f>
        <v>174.56766440911224</v>
      </c>
    </row>
    <row r="118" spans="1:35" ht="15" customHeight="1" x14ac:dyDescent="0.25">
      <c r="A118" s="9" t="s">
        <v>17</v>
      </c>
      <c r="B118" s="9" t="s">
        <v>45</v>
      </c>
      <c r="C118" s="9" t="s">
        <v>46</v>
      </c>
      <c r="D118" s="42">
        <f>stanford_generation_EXIOBASE!D118</f>
        <v>0</v>
      </c>
      <c r="E118" s="42">
        <f>stanford_generation_EXIOBASE!E118</f>
        <v>69.060813110710896</v>
      </c>
      <c r="F118" s="42">
        <f>stanford_generation_EXIOBASE!F118</f>
        <v>172.65203277677722</v>
      </c>
      <c r="G118" s="42">
        <f>stanford_generation_EXIOBASE!G118</f>
        <v>276.24325244284358</v>
      </c>
      <c r="H118" s="42">
        <f>stanford_generation_EXIOBASE!H118</f>
        <v>302.14105735936016</v>
      </c>
      <c r="I118" s="42">
        <f>stanford_generation_EXIOBASE!I118</f>
        <v>328.03886227587668</v>
      </c>
      <c r="J118" s="42">
        <f>stanford_generation_EXIOBASE!J118</f>
        <v>336.67146391471556</v>
      </c>
      <c r="K118" s="42">
        <f>stanford_generation_EXIOBASE!K118</f>
        <v>345.30406555355444</v>
      </c>
      <c r="L118" s="42">
        <f>xdet2015_el!A118</f>
        <v>0</v>
      </c>
      <c r="M118" s="44">
        <f t="shared" ref="M118:S118" si="64">IFERROR($L209*E118/$D209,0)</f>
        <v>5.7300327265963809</v>
      </c>
      <c r="N118" s="44">
        <f t="shared" si="64"/>
        <v>14.32508181649095</v>
      </c>
      <c r="O118" s="44">
        <f t="shared" si="64"/>
        <v>22.920130906385523</v>
      </c>
      <c r="P118" s="44">
        <f t="shared" si="64"/>
        <v>25.068893178859167</v>
      </c>
      <c r="Q118" s="44">
        <f t="shared" si="64"/>
        <v>27.217655451332803</v>
      </c>
      <c r="R118" s="44">
        <f t="shared" si="64"/>
        <v>27.933909542157348</v>
      </c>
      <c r="S118" s="44">
        <f t="shared" si="64"/>
        <v>28.650163632981901</v>
      </c>
      <c r="T118" s="42">
        <f>stanford_capacity_EXIOBASE!D118</f>
        <v>0</v>
      </c>
      <c r="U118" s="42">
        <f>stanford_capacity_EXIOBASE!E118</f>
        <v>10</v>
      </c>
      <c r="V118" s="42">
        <f>stanford_capacity_EXIOBASE!F118</f>
        <v>25</v>
      </c>
      <c r="W118" s="42">
        <f>stanford_capacity_EXIOBASE!G118</f>
        <v>40</v>
      </c>
      <c r="X118" s="42">
        <f>stanford_capacity_EXIOBASE!H118</f>
        <v>43.75</v>
      </c>
      <c r="Y118" s="42">
        <f>stanford_capacity_EXIOBASE!I118</f>
        <v>47.5</v>
      </c>
      <c r="Z118" s="42">
        <f>stanford_capacity_EXIOBASE!J118</f>
        <v>48.75</v>
      </c>
      <c r="AA118" s="42">
        <f>stanford_capacity_EXIOBASE!K118</f>
        <v>50</v>
      </c>
      <c r="AB118" s="42">
        <f>capacity!T118+T118/gfcf_lifespan!C$14</f>
        <v>0</v>
      </c>
      <c r="AC118" s="42">
        <f>MAX((U118-T118),0)/5+U118/gfcf_lifespan!D$14</f>
        <v>2.3333333333333335</v>
      </c>
      <c r="AD118" s="42">
        <f>MAX((V118-U118),0)/5+V118/gfcf_lifespan!E$14</f>
        <v>3.8333333333333335</v>
      </c>
      <c r="AE118" s="42">
        <f>MAX((W118-V118),0)/5+W118/gfcf_lifespan!F$14</f>
        <v>4.333333333333333</v>
      </c>
      <c r="AF118" s="42">
        <f>MAX((X118-W118),0)/5+X118/gfcf_lifespan!G$14</f>
        <v>2.208333333333333</v>
      </c>
      <c r="AG118" s="42">
        <f>MAX((Y118-X118),0)/5+Y118/gfcf_lifespan!H$14</f>
        <v>2.333333333333333</v>
      </c>
      <c r="AH118" s="42">
        <f>MAX((Z118-Y118),0)/5+Z118/gfcf_lifespan!I$14</f>
        <v>1.875</v>
      </c>
      <c r="AI118" s="42">
        <f>MAX((AA118-Z118),0)/5+AA118/gfcf_lifespan!J$14</f>
        <v>1.9166666666666667</v>
      </c>
    </row>
    <row r="119" spans="1:35" ht="15" customHeight="1" x14ac:dyDescent="0.25">
      <c r="A119" s="9" t="s">
        <v>16</v>
      </c>
      <c r="B119" s="9" t="s">
        <v>29</v>
      </c>
      <c r="C119" s="9" t="s">
        <v>30</v>
      </c>
      <c r="D119" s="42">
        <f>stanford_generation_EXIOBASE!D119</f>
        <v>8559.1299910596226</v>
      </c>
      <c r="E119" s="42">
        <f>stanford_generation_EXIOBASE!E119</f>
        <v>6847.3039928476983</v>
      </c>
      <c r="F119" s="42">
        <f>stanford_generation_EXIOBASE!F119</f>
        <v>4279.5649955298113</v>
      </c>
      <c r="G119" s="42">
        <f>stanford_generation_EXIOBASE!G119</f>
        <v>1711.8259982119243</v>
      </c>
      <c r="H119" s="42">
        <f>stanford_generation_EXIOBASE!H119</f>
        <v>1069.8912488824531</v>
      </c>
      <c r="I119" s="42">
        <f>stanford_generation_EXIOBASE!I119</f>
        <v>427.95649955298177</v>
      </c>
      <c r="J119" s="42">
        <f>stanford_generation_EXIOBASE!J119</f>
        <v>213.97824977649088</v>
      </c>
      <c r="K119" s="42">
        <f>stanford_generation_EXIOBASE!K119</f>
        <v>0</v>
      </c>
      <c r="L119" s="42">
        <f>xdet2015_el!A119</f>
        <v>260.67514133335402</v>
      </c>
      <c r="M119" s="42">
        <f t="shared" si="32"/>
        <v>208.5401130666832</v>
      </c>
      <c r="N119" s="42">
        <f t="shared" ref="N119:N131" si="65">IFERROR($L119*F119/$D119,0)</f>
        <v>130.33757066667701</v>
      </c>
      <c r="O119" s="42">
        <f t="shared" ref="O119:O131" si="66">IFERROR($L119*G119/$D119,0)</f>
        <v>52.135028266670794</v>
      </c>
      <c r="P119" s="42">
        <f t="shared" ref="P119:P131" si="67">IFERROR($L119*H119/$D119,0)</f>
        <v>32.58439266666926</v>
      </c>
      <c r="Q119" s="42">
        <f t="shared" ref="Q119:Q131" si="68">IFERROR($L119*I119/$D119,0)</f>
        <v>13.03375706666772</v>
      </c>
      <c r="R119" s="42">
        <f t="shared" ref="R119:R131" si="69">IFERROR($L119*J119/$D119,0)</f>
        <v>6.5168785333338599</v>
      </c>
      <c r="S119" s="42">
        <f t="shared" ref="S119:S131" si="70">IFERROR($L119*K119/$D119,0)</f>
        <v>0</v>
      </c>
      <c r="T119" s="42">
        <f>stanford_capacity_EXIOBASE!D119</f>
        <v>4339.8758000000007</v>
      </c>
      <c r="U119" s="42">
        <f>stanford_capacity_EXIOBASE!E119</f>
        <v>3471.9006400000007</v>
      </c>
      <c r="V119" s="42">
        <f>stanford_capacity_EXIOBASE!F119</f>
        <v>2169.9379000000004</v>
      </c>
      <c r="W119" s="42">
        <f>stanford_capacity_EXIOBASE!G119</f>
        <v>867.97515999999996</v>
      </c>
      <c r="X119" s="42">
        <f>stanford_capacity_EXIOBASE!H119</f>
        <v>542.4844750000002</v>
      </c>
      <c r="Y119" s="42">
        <f>stanford_capacity_EXIOBASE!I119</f>
        <v>216.99379000000044</v>
      </c>
      <c r="Z119" s="42">
        <f>stanford_capacity_EXIOBASE!J119</f>
        <v>108.49689500000022</v>
      </c>
      <c r="AA119" s="42">
        <f>stanford_capacity_EXIOBASE!K119</f>
        <v>0</v>
      </c>
      <c r="AB119" s="42">
        <f>capacity!T119+T119/gfcf_lifespan!C$2</f>
        <v>108.49689500000002</v>
      </c>
      <c r="AC119" s="42">
        <f>MAX((U119-T119),0)/5+U119/gfcf_lifespan!D$2</f>
        <v>86.797516000000016</v>
      </c>
      <c r="AD119" s="42">
        <f>MAX((V119-U119),0)/5+V119/gfcf_lifespan!E$2</f>
        <v>54.248447500000012</v>
      </c>
      <c r="AE119" s="42">
        <f>MAX((W119-V119),0)/5+W119/gfcf_lifespan!F$2</f>
        <v>21.699379</v>
      </c>
      <c r="AF119" s="42">
        <f>MAX((X119-W119),0)/5+X119/gfcf_lifespan!G$2</f>
        <v>13.562111875000005</v>
      </c>
      <c r="AG119" s="42">
        <f>MAX((Y119-X119),0)/5+Y119/gfcf_lifespan!H$2</f>
        <v>5.4248447500000108</v>
      </c>
      <c r="AH119" s="42">
        <f>MAX((Z119-Y119),0)/5+Z119/gfcf_lifespan!I$2</f>
        <v>2.7124223750000054</v>
      </c>
      <c r="AI119" s="42">
        <f>MAX((AA119-Z119),0)/5+AA119/gfcf_lifespan!J$2</f>
        <v>0</v>
      </c>
    </row>
    <row r="120" spans="1:35" ht="15" customHeight="1" x14ac:dyDescent="0.25">
      <c r="A120" s="9" t="s">
        <v>16</v>
      </c>
      <c r="B120" s="9" t="s">
        <v>31</v>
      </c>
      <c r="C120" s="9" t="s">
        <v>32</v>
      </c>
      <c r="D120" s="42">
        <f>stanford_generation_EXIOBASE!D120</f>
        <v>7770.5160347034034</v>
      </c>
      <c r="E120" s="42">
        <f>stanford_generation_EXIOBASE!E120</f>
        <v>6216.4128277627224</v>
      </c>
      <c r="F120" s="42">
        <f>stanford_generation_EXIOBASE!F120</f>
        <v>3885.2580173517017</v>
      </c>
      <c r="G120" s="42">
        <f>stanford_generation_EXIOBASE!G120</f>
        <v>1554.1032069406801</v>
      </c>
      <c r="H120" s="42">
        <f>stanford_generation_EXIOBASE!H120</f>
        <v>971.31450433792543</v>
      </c>
      <c r="I120" s="42">
        <f>stanford_generation_EXIOBASE!I120</f>
        <v>388.52580173517072</v>
      </c>
      <c r="J120" s="42">
        <f>stanford_generation_EXIOBASE!J120</f>
        <v>194.26290086758536</v>
      </c>
      <c r="K120" s="42">
        <f>stanford_generation_EXIOBASE!K120</f>
        <v>0</v>
      </c>
      <c r="L120" s="42">
        <f>xdet2015_el!A120</f>
        <v>193.34194680878201</v>
      </c>
      <c r="M120" s="42">
        <f t="shared" si="32"/>
        <v>154.67355744702562</v>
      </c>
      <c r="N120" s="42">
        <f t="shared" si="65"/>
        <v>96.670973404391006</v>
      </c>
      <c r="O120" s="42">
        <f t="shared" si="66"/>
        <v>38.66838936175639</v>
      </c>
      <c r="P120" s="42">
        <f t="shared" si="67"/>
        <v>24.167743351097752</v>
      </c>
      <c r="Q120" s="42">
        <f t="shared" si="68"/>
        <v>9.6670973404391134</v>
      </c>
      <c r="R120" s="42">
        <f t="shared" si="69"/>
        <v>4.8335486702195567</v>
      </c>
      <c r="S120" s="42">
        <f t="shared" si="70"/>
        <v>0</v>
      </c>
      <c r="T120" s="42">
        <f>stanford_capacity_EXIOBASE!D120</f>
        <v>2697.7090499999999</v>
      </c>
      <c r="U120" s="42">
        <f>stanford_capacity_EXIOBASE!E120</f>
        <v>2158.1672399999998</v>
      </c>
      <c r="V120" s="42">
        <f>stanford_capacity_EXIOBASE!F120</f>
        <v>1348.854525</v>
      </c>
      <c r="W120" s="42">
        <f>stanford_capacity_EXIOBASE!G120</f>
        <v>539.54180999999971</v>
      </c>
      <c r="X120" s="42">
        <f>stanford_capacity_EXIOBASE!H120</f>
        <v>337.21363124999993</v>
      </c>
      <c r="Y120" s="42">
        <f>stanford_capacity_EXIOBASE!I120</f>
        <v>134.88545250000016</v>
      </c>
      <c r="Z120" s="42">
        <f>stanford_capacity_EXIOBASE!J120</f>
        <v>67.442726250000078</v>
      </c>
      <c r="AA120" s="42">
        <f>stanford_capacity_EXIOBASE!K120</f>
        <v>0</v>
      </c>
      <c r="AB120" s="42">
        <f>capacity!T120+T120/gfcf_lifespan!C$3</f>
        <v>89.923635000000004</v>
      </c>
      <c r="AC120" s="42">
        <f>MAX((U120-T120),0)/5+U120/gfcf_lifespan!D$3</f>
        <v>71.938907999999998</v>
      </c>
      <c r="AD120" s="42">
        <f>MAX((V120-U120),0)/5+V120/gfcf_lifespan!E$3</f>
        <v>44.961817500000002</v>
      </c>
      <c r="AE120" s="42">
        <f>MAX((W120-V120),0)/5+W120/gfcf_lifespan!F$3</f>
        <v>17.984726999999989</v>
      </c>
      <c r="AF120" s="42">
        <f>MAX((X120-W120),0)/5+X120/gfcf_lifespan!G$3</f>
        <v>11.240454374999997</v>
      </c>
      <c r="AG120" s="42">
        <f>MAX((Y120-X120),0)/5+Y120/gfcf_lifespan!H$3</f>
        <v>4.4961817500000052</v>
      </c>
      <c r="AH120" s="42">
        <f>MAX((Z120-Y120),0)/5+Z120/gfcf_lifespan!I$3</f>
        <v>2.2480908750000026</v>
      </c>
      <c r="AI120" s="42">
        <f>MAX((AA120-Z120),0)/5+AA120/gfcf_lifespan!J$3</f>
        <v>0</v>
      </c>
    </row>
    <row r="121" spans="1:35" ht="15" customHeight="1" x14ac:dyDescent="0.25">
      <c r="A121" s="9" t="s">
        <v>16</v>
      </c>
      <c r="B121" s="9" t="s">
        <v>33</v>
      </c>
      <c r="C121" s="9" t="s">
        <v>34</v>
      </c>
      <c r="D121" s="42">
        <f>stanford_generation_EXIOBASE!D121</f>
        <v>23137.379935161338</v>
      </c>
      <c r="E121" s="42">
        <f>stanford_generation_EXIOBASE!E121</f>
        <v>18509.903948129071</v>
      </c>
      <c r="F121" s="42">
        <f>stanford_generation_EXIOBASE!F121</f>
        <v>11568.689967580669</v>
      </c>
      <c r="G121" s="42">
        <f>stanford_generation_EXIOBASE!G121</f>
        <v>4627.4759870322669</v>
      </c>
      <c r="H121" s="42">
        <f>stanford_generation_EXIOBASE!H121</f>
        <v>2892.1724918951677</v>
      </c>
      <c r="I121" s="42">
        <f>stanford_generation_EXIOBASE!I121</f>
        <v>1156.8689967580685</v>
      </c>
      <c r="J121" s="42">
        <f>stanford_generation_EXIOBASE!J121</f>
        <v>578.43449837903427</v>
      </c>
      <c r="K121" s="42">
        <f>stanford_generation_EXIOBASE!K121</f>
        <v>0</v>
      </c>
      <c r="L121" s="42">
        <f>xdet2015_el!A121</f>
        <v>403.18469356025003</v>
      </c>
      <c r="M121" s="42">
        <f t="shared" si="32"/>
        <v>322.54775484820004</v>
      </c>
      <c r="N121" s="42">
        <f t="shared" si="65"/>
        <v>201.59234678012501</v>
      </c>
      <c r="O121" s="42">
        <f t="shared" si="66"/>
        <v>80.636938712049982</v>
      </c>
      <c r="P121" s="42">
        <f t="shared" si="67"/>
        <v>50.39808669503126</v>
      </c>
      <c r="Q121" s="42">
        <f t="shared" si="68"/>
        <v>20.159234678012531</v>
      </c>
      <c r="R121" s="42">
        <f t="shared" si="69"/>
        <v>10.079617339006266</v>
      </c>
      <c r="S121" s="42">
        <f t="shared" si="70"/>
        <v>0</v>
      </c>
      <c r="T121" s="42">
        <f>stanford_capacity_EXIOBASE!D121</f>
        <v>2726.4</v>
      </c>
      <c r="U121" s="42">
        <f>stanford_capacity_EXIOBASE!E121</f>
        <v>2181.12</v>
      </c>
      <c r="V121" s="42">
        <f>stanford_capacity_EXIOBASE!F121</f>
        <v>1363.2</v>
      </c>
      <c r="W121" s="42">
        <f>stanford_capacity_EXIOBASE!G121</f>
        <v>545.27999999999975</v>
      </c>
      <c r="X121" s="42">
        <f>stanford_capacity_EXIOBASE!H121</f>
        <v>340.79999999999995</v>
      </c>
      <c r="Y121" s="42">
        <f>stanford_capacity_EXIOBASE!I121</f>
        <v>136.32000000000016</v>
      </c>
      <c r="Z121" s="42">
        <f>stanford_capacity_EXIOBASE!J121</f>
        <v>68.160000000000082</v>
      </c>
      <c r="AA121" s="42">
        <f>stanford_capacity_EXIOBASE!K121</f>
        <v>0</v>
      </c>
      <c r="AB121" s="42">
        <f>capacity!T121+T121/gfcf_lifespan!C$4</f>
        <v>45.440000000000005</v>
      </c>
      <c r="AC121" s="42">
        <f>MAX((U121-T121),0)/5+U121/gfcf_lifespan!D$4</f>
        <v>36.351999999999997</v>
      </c>
      <c r="AD121" s="42">
        <f>MAX((V121-U121),0)/5+V121/gfcf_lifespan!E$4</f>
        <v>22.720000000000002</v>
      </c>
      <c r="AE121" s="42">
        <f>MAX((W121-V121),0)/5+W121/gfcf_lifespan!F$4</f>
        <v>9.0879999999999956</v>
      </c>
      <c r="AF121" s="42">
        <f>MAX((X121-W121),0)/5+X121/gfcf_lifespan!G$4</f>
        <v>5.6799999999999988</v>
      </c>
      <c r="AG121" s="42">
        <f>MAX((Y121-X121),0)/5+Y121/gfcf_lifespan!H$4</f>
        <v>2.2720000000000029</v>
      </c>
      <c r="AH121" s="42">
        <f>MAX((Z121-Y121),0)/5+Z121/gfcf_lifespan!I$4</f>
        <v>1.1360000000000015</v>
      </c>
      <c r="AI121" s="42">
        <f>MAX((AA121-Z121),0)/5+AA121/gfcf_lifespan!J$4</f>
        <v>0</v>
      </c>
    </row>
    <row r="122" spans="1:35" ht="15" customHeight="1" x14ac:dyDescent="0.25">
      <c r="A122" s="9" t="s">
        <v>16</v>
      </c>
      <c r="B122" s="9" t="s">
        <v>35</v>
      </c>
      <c r="C122" s="9" t="s">
        <v>36</v>
      </c>
      <c r="D122" s="42">
        <f>stanford_generation_EXIOBASE!D122</f>
        <v>15701.435876607999</v>
      </c>
      <c r="E122" s="42">
        <f>stanford_generation_EXIOBASE!E122</f>
        <v>15216.109401860156</v>
      </c>
      <c r="F122" s="42">
        <f>stanford_generation_EXIOBASE!F122</f>
        <v>14488.119689738392</v>
      </c>
      <c r="G122" s="42">
        <f>stanford_generation_EXIOBASE!G122</f>
        <v>13760.129977616629</v>
      </c>
      <c r="H122" s="42">
        <f>stanford_generation_EXIOBASE!H122</f>
        <v>13578.132549586189</v>
      </c>
      <c r="I122" s="42">
        <f>stanford_generation_EXIOBASE!I122</f>
        <v>13396.135121555748</v>
      </c>
      <c r="J122" s="42">
        <f>stanford_generation_EXIOBASE!J122</f>
        <v>13335.469312212266</v>
      </c>
      <c r="K122" s="42">
        <f>stanford_generation_EXIOBASE!K122</f>
        <v>13274.803502868786</v>
      </c>
      <c r="L122" s="42">
        <f>xdet2015_el!A122</f>
        <v>209.805319990009</v>
      </c>
      <c r="M122" s="42">
        <f t="shared" ref="M122:M181" si="71">IFERROR($L122*E122/$D122,0)</f>
        <v>203.32030313331555</v>
      </c>
      <c r="N122" s="42">
        <f t="shared" si="65"/>
        <v>193.59277784827538</v>
      </c>
      <c r="O122" s="42">
        <f t="shared" si="66"/>
        <v>183.86525256323523</v>
      </c>
      <c r="P122" s="42">
        <f t="shared" si="67"/>
        <v>181.43337124197518</v>
      </c>
      <c r="Q122" s="42">
        <f t="shared" si="68"/>
        <v>179.00148992071513</v>
      </c>
      <c r="R122" s="42">
        <f t="shared" si="69"/>
        <v>178.19086281362843</v>
      </c>
      <c r="S122" s="42">
        <f t="shared" si="70"/>
        <v>177.38023570654178</v>
      </c>
      <c r="T122" s="42">
        <f>stanford_capacity_EXIOBASE!D122</f>
        <v>3276.0000000000005</v>
      </c>
      <c r="U122" s="42">
        <f>stanford_capacity_EXIOBASE!E122</f>
        <v>3268.0000000000005</v>
      </c>
      <c r="V122" s="42">
        <f>stanford_capacity_EXIOBASE!F122</f>
        <v>3256</v>
      </c>
      <c r="W122" s="42">
        <f>stanford_capacity_EXIOBASE!G122</f>
        <v>3244</v>
      </c>
      <c r="X122" s="42">
        <f>stanford_capacity_EXIOBASE!H122</f>
        <v>3241</v>
      </c>
      <c r="Y122" s="42">
        <f>stanford_capacity_EXIOBASE!I122</f>
        <v>3238</v>
      </c>
      <c r="Z122" s="42">
        <f>stanford_capacity_EXIOBASE!J122</f>
        <v>3237</v>
      </c>
      <c r="AA122" s="42">
        <f>stanford_capacity_EXIOBASE!K122</f>
        <v>3236</v>
      </c>
      <c r="AB122" s="42">
        <f>capacity!T122+T122/gfcf_lifespan!C$5</f>
        <v>55.600000000000009</v>
      </c>
      <c r="AC122" s="42">
        <f>MAX((U122-T122),0)/5+U122/gfcf_lifespan!D$5</f>
        <v>54.466666666666676</v>
      </c>
      <c r="AD122" s="42">
        <f>MAX((V122-U122),0)/5+V122/gfcf_lifespan!E$5</f>
        <v>54.266666666666666</v>
      </c>
      <c r="AE122" s="42">
        <f>MAX((W122-V122),0)/5+W122/gfcf_lifespan!F$5</f>
        <v>54.06666666666667</v>
      </c>
      <c r="AF122" s="42">
        <f>MAX((X122-W122),0)/5+X122/gfcf_lifespan!G$5</f>
        <v>54.016666666666666</v>
      </c>
      <c r="AG122" s="42">
        <f>MAX((Y122-X122),0)/5+Y122/gfcf_lifespan!H$5</f>
        <v>53.966666666666669</v>
      </c>
      <c r="AH122" s="42">
        <f>MAX((Z122-Y122),0)/5+Z122/gfcf_lifespan!I$5</f>
        <v>53.95</v>
      </c>
      <c r="AI122" s="42">
        <f>MAX((AA122-Z122),0)/5+AA122/gfcf_lifespan!J$5</f>
        <v>53.93333333333333</v>
      </c>
    </row>
    <row r="123" spans="1:35" ht="15" customHeight="1" x14ac:dyDescent="0.25">
      <c r="A123" s="9" t="s">
        <v>16</v>
      </c>
      <c r="B123" s="9" t="s">
        <v>79</v>
      </c>
      <c r="C123" s="9" t="s">
        <v>83</v>
      </c>
      <c r="D123" s="42">
        <f>stanford_generation_EXIOBASE!D123</f>
        <v>2291.3538171646305</v>
      </c>
      <c r="E123" s="42">
        <f>stanford_generation_EXIOBASE!E123</f>
        <v>17716.43665006954</v>
      </c>
      <c r="F123" s="42">
        <f>stanford_generation_EXIOBASE!F123</f>
        <v>40854.060899426906</v>
      </c>
      <c r="G123" s="42">
        <f>stanford_generation_EXIOBASE!G123</f>
        <v>63991.685148784272</v>
      </c>
      <c r="H123" s="42">
        <f>stanford_generation_EXIOBASE!H123</f>
        <v>69776.09121112361</v>
      </c>
      <c r="I123" s="42">
        <f>stanford_generation_EXIOBASE!I123</f>
        <v>75560.497273462955</v>
      </c>
      <c r="J123" s="42">
        <f>stanford_generation_EXIOBASE!J123</f>
        <v>77488.632627576066</v>
      </c>
      <c r="K123" s="42">
        <f>stanford_generation_EXIOBASE!K123</f>
        <v>79416.76798168919</v>
      </c>
      <c r="L123" s="42">
        <f>xdet2015_el!A123</f>
        <v>10.1111889967659</v>
      </c>
      <c r="M123" s="42">
        <f t="shared" si="71"/>
        <v>78.17834067186871</v>
      </c>
      <c r="N123" s="42">
        <f t="shared" si="65"/>
        <v>180.27906818452294</v>
      </c>
      <c r="O123" s="42">
        <f t="shared" si="66"/>
        <v>282.3797956971772</v>
      </c>
      <c r="P123" s="42">
        <f t="shared" si="67"/>
        <v>307.90497757534075</v>
      </c>
      <c r="Q123" s="42">
        <f t="shared" si="68"/>
        <v>333.4301594535043</v>
      </c>
      <c r="R123" s="42">
        <f t="shared" si="69"/>
        <v>341.93855341289213</v>
      </c>
      <c r="S123" s="42">
        <f t="shared" si="70"/>
        <v>350.44694737228002</v>
      </c>
      <c r="T123" s="42">
        <f>stanford_capacity_EXIOBASE!D123</f>
        <v>996.21925373134354</v>
      </c>
      <c r="U123" s="42">
        <f>stanford_capacity_EXIOBASE!E123</f>
        <v>9355.8823638259382</v>
      </c>
      <c r="V123" s="42">
        <f>stanford_capacity_EXIOBASE!F123</f>
        <v>21895.377028967825</v>
      </c>
      <c r="W123" s="42">
        <f>stanford_capacity_EXIOBASE!G123</f>
        <v>34434.871694109723</v>
      </c>
      <c r="X123" s="42">
        <f>stanford_capacity_EXIOBASE!H123</f>
        <v>37569.745360395187</v>
      </c>
      <c r="Y123" s="42">
        <f>stanford_capacity_EXIOBASE!I123</f>
        <v>40704.619026680659</v>
      </c>
      <c r="Z123" s="42">
        <f>stanford_capacity_EXIOBASE!J123</f>
        <v>41749.576915442485</v>
      </c>
      <c r="AA123" s="42">
        <f>stanford_capacity_EXIOBASE!K123</f>
        <v>42794.534804204312</v>
      </c>
      <c r="AB123" s="42">
        <f>capacity!T123+T123/gfcf_lifespan!C$6</f>
        <v>427.81096268656717</v>
      </c>
      <c r="AC123" s="42">
        <f>MAX((U123-T123),0)/5+U123/gfcf_lifespan!D$6</f>
        <v>2097.2000021928252</v>
      </c>
      <c r="AD123" s="42">
        <f>MAX((V123-U123),0)/5+V123/gfcf_lifespan!E$6</f>
        <v>3439.6171044738167</v>
      </c>
      <c r="AE123" s="42">
        <f>MAX((W123-V123),0)/5+W123/gfcf_lifespan!F$6</f>
        <v>3885.2938007927683</v>
      </c>
      <c r="AF123" s="42">
        <f>MAX((X123-W123),0)/5+X123/gfcf_lifespan!G$6</f>
        <v>2129.7645476729003</v>
      </c>
      <c r="AG123" s="42">
        <f>MAX((Y123-X123),0)/5+Y123/gfcf_lifespan!H$6</f>
        <v>2255.1594943243208</v>
      </c>
      <c r="AH123" s="42">
        <f>MAX((Z123-Y123),0)/5+Z123/gfcf_lifespan!I$6</f>
        <v>1878.9746543700646</v>
      </c>
      <c r="AI123" s="42">
        <f>MAX((AA123-Z123),0)/5+AA123/gfcf_lifespan!J$6</f>
        <v>1920.7729699205377</v>
      </c>
    </row>
    <row r="124" spans="1:35" ht="15" customHeight="1" x14ac:dyDescent="0.25">
      <c r="A124" s="9" t="s">
        <v>16</v>
      </c>
      <c r="B124" s="9" t="s">
        <v>78</v>
      </c>
      <c r="C124" s="9" t="s">
        <v>84</v>
      </c>
      <c r="D124" s="42">
        <f>stanford_generation_EXIOBASE!D124</f>
        <v>15.651912953076254</v>
      </c>
      <c r="E124" s="42">
        <f>stanford_generation_EXIOBASE!E124</f>
        <v>8640.1420266222722</v>
      </c>
      <c r="F124" s="42">
        <f>stanford_generation_EXIOBASE!F124</f>
        <v>21576.877197126061</v>
      </c>
      <c r="G124" s="42">
        <f>stanford_generation_EXIOBASE!G124</f>
        <v>34513.612367629859</v>
      </c>
      <c r="H124" s="42">
        <f>stanford_generation_EXIOBASE!H124</f>
        <v>37747.796160255806</v>
      </c>
      <c r="I124" s="42">
        <f>stanford_generation_EXIOBASE!I124</f>
        <v>40981.979952881753</v>
      </c>
      <c r="J124" s="42">
        <f>stanford_generation_EXIOBASE!J124</f>
        <v>42060.041217090402</v>
      </c>
      <c r="K124" s="42">
        <f>stanford_generation_EXIOBASE!K124</f>
        <v>43138.102481299051</v>
      </c>
      <c r="L124" s="42">
        <f>xdet2015_el!A124</f>
        <v>6.9068098014350099E-2</v>
      </c>
      <c r="M124" s="42">
        <f t="shared" si="71"/>
        <v>38.126852490280733</v>
      </c>
      <c r="N124" s="42">
        <f t="shared" si="65"/>
        <v>95.213529078680281</v>
      </c>
      <c r="O124" s="42">
        <f t="shared" si="66"/>
        <v>152.30020566707987</v>
      </c>
      <c r="P124" s="42">
        <f t="shared" si="67"/>
        <v>166.57187481417975</v>
      </c>
      <c r="Q124" s="42">
        <f t="shared" si="68"/>
        <v>180.84354396127964</v>
      </c>
      <c r="R124" s="42">
        <f t="shared" si="69"/>
        <v>185.60076701031295</v>
      </c>
      <c r="S124" s="42">
        <f t="shared" si="70"/>
        <v>190.35799005934624</v>
      </c>
      <c r="T124" s="42">
        <f>stanford_capacity_EXIOBASE!D124</f>
        <v>4.280746268656717</v>
      </c>
      <c r="U124" s="42">
        <f>stanford_capacity_EXIOBASE!E124</f>
        <v>2399.0411760493394</v>
      </c>
      <c r="V124" s="42">
        <f>stanford_capacity_EXIOBASE!F124</f>
        <v>5991.1818207203623</v>
      </c>
      <c r="W124" s="42">
        <f>stanford_capacity_EXIOBASE!G124</f>
        <v>9583.3224653913858</v>
      </c>
      <c r="X124" s="42">
        <f>stanford_capacity_EXIOBASE!H124</f>
        <v>10481.35762655914</v>
      </c>
      <c r="Y124" s="42">
        <f>stanford_capacity_EXIOBASE!I124</f>
        <v>11379.392787726896</v>
      </c>
      <c r="Z124" s="42">
        <f>stanford_capacity_EXIOBASE!J124</f>
        <v>11678.737841449481</v>
      </c>
      <c r="AA124" s="42">
        <f>stanford_capacity_EXIOBASE!K124</f>
        <v>11978.082895172067</v>
      </c>
      <c r="AB124" s="42">
        <f>capacity!T124+T124/gfcf_lifespan!C$7</f>
        <v>0.21403731343283586</v>
      </c>
      <c r="AC124" s="42">
        <f>MAX((U124-T124),0)/5+U124/gfcf_lifespan!D$7</f>
        <v>574.91373299811005</v>
      </c>
      <c r="AD124" s="42">
        <f>MAX((V124-U124),0)/5+V124/gfcf_lifespan!E$7</f>
        <v>936.28928605130864</v>
      </c>
      <c r="AE124" s="42">
        <f>MAX((W124-V124),0)/5+W124/gfcf_lifespan!F$7</f>
        <v>1037.8722111139175</v>
      </c>
      <c r="AF124" s="42">
        <f>MAX((X124-W124),0)/5+X124/gfcf_lifespan!G$7</f>
        <v>528.9856197855222</v>
      </c>
      <c r="AG124" s="42">
        <f>MAX((Y124-X124),0)/5+Y124/gfcf_lifespan!H$7</f>
        <v>558.92012515778106</v>
      </c>
      <c r="AH124" s="42">
        <f>MAX((Z124-Y124),0)/5+Z124/gfcf_lifespan!I$7</f>
        <v>449.16027212616649</v>
      </c>
      <c r="AI124" s="42">
        <f>MAX((AA124-Z124),0)/5+AA124/gfcf_lifespan!J$7</f>
        <v>459.13844058358598</v>
      </c>
    </row>
    <row r="125" spans="1:35" ht="15" customHeight="1" x14ac:dyDescent="0.25">
      <c r="A125" s="9" t="s">
        <v>16</v>
      </c>
      <c r="B125" s="9" t="s">
        <v>37</v>
      </c>
      <c r="C125" s="9" t="s">
        <v>38</v>
      </c>
      <c r="D125" s="42">
        <f>stanford_generation_EXIOBASE!D125</f>
        <v>634.88368093366398</v>
      </c>
      <c r="E125" s="42">
        <f>stanford_generation_EXIOBASE!E125</f>
        <v>507.90694474693117</v>
      </c>
      <c r="F125" s="42">
        <f>stanford_generation_EXIOBASE!F125</f>
        <v>317.44184046683199</v>
      </c>
      <c r="G125" s="42">
        <f>stanford_generation_EXIOBASE!G125</f>
        <v>126.97673618673275</v>
      </c>
      <c r="H125" s="42">
        <f>stanford_generation_EXIOBASE!H125</f>
        <v>79.360460116707998</v>
      </c>
      <c r="I125" s="42">
        <f>stanford_generation_EXIOBASE!I125</f>
        <v>31.744184046683245</v>
      </c>
      <c r="J125" s="42">
        <f>stanford_generation_EXIOBASE!J125</f>
        <v>15.872092023341622</v>
      </c>
      <c r="K125" s="42">
        <f>stanford_generation_EXIOBASE!K125</f>
        <v>0</v>
      </c>
      <c r="L125" s="42">
        <f>xdet2015_el!A125</f>
        <v>11.0136239967736</v>
      </c>
      <c r="M125" s="42">
        <f t="shared" si="71"/>
        <v>8.8108991974188786</v>
      </c>
      <c r="N125" s="42">
        <f t="shared" si="65"/>
        <v>5.5068119983867998</v>
      </c>
      <c r="O125" s="42">
        <f t="shared" si="66"/>
        <v>2.2027247993547192</v>
      </c>
      <c r="P125" s="42">
        <f t="shared" si="67"/>
        <v>1.3767029995967</v>
      </c>
      <c r="Q125" s="42">
        <f t="shared" si="68"/>
        <v>0.5506811998386808</v>
      </c>
      <c r="R125" s="42">
        <f t="shared" si="69"/>
        <v>0.2753405999193404</v>
      </c>
      <c r="S125" s="42">
        <f t="shared" si="70"/>
        <v>0</v>
      </c>
      <c r="T125" s="42">
        <f>stanford_capacity_EXIOBASE!D125</f>
        <v>1531.91956</v>
      </c>
      <c r="U125" s="42">
        <f>stanford_capacity_EXIOBASE!E125</f>
        <v>1225.535648</v>
      </c>
      <c r="V125" s="42">
        <f>stanford_capacity_EXIOBASE!F125</f>
        <v>765.95978000000002</v>
      </c>
      <c r="W125" s="42">
        <f>stanford_capacity_EXIOBASE!G125</f>
        <v>306.38391200000001</v>
      </c>
      <c r="X125" s="42">
        <f>stanford_capacity_EXIOBASE!H125</f>
        <v>191.48994500000003</v>
      </c>
      <c r="Y125" s="42">
        <f>stanford_capacity_EXIOBASE!I125</f>
        <v>76.595978000000059</v>
      </c>
      <c r="Z125" s="42">
        <f>stanford_capacity_EXIOBASE!J125</f>
        <v>38.29798900000003</v>
      </c>
      <c r="AA125" s="42">
        <f>stanford_capacity_EXIOBASE!K125</f>
        <v>0</v>
      </c>
      <c r="AB125" s="42">
        <f>capacity!T125+T125/gfcf_lifespan!C$8</f>
        <v>2564.7691302857143</v>
      </c>
      <c r="AC125" s="42">
        <f>MAX((U125-T125),0)/5+U125/gfcf_lifespan!D$8</f>
        <v>35.015304228571431</v>
      </c>
      <c r="AD125" s="42">
        <f>MAX((V125-U125),0)/5+V125/gfcf_lifespan!E$8</f>
        <v>21.884565142857145</v>
      </c>
      <c r="AE125" s="42">
        <f>MAX((W125-V125),0)/5+W125/gfcf_lifespan!F$8</f>
        <v>8.7538260571428577</v>
      </c>
      <c r="AF125" s="42">
        <f>MAX((X125-W125),0)/5+X125/gfcf_lifespan!G$8</f>
        <v>5.4711412857142863</v>
      </c>
      <c r="AG125" s="42">
        <f>MAX((Y125-X125),0)/5+Y125/gfcf_lifespan!H$8</f>
        <v>2.1884565142857162</v>
      </c>
      <c r="AH125" s="42">
        <f>MAX((Z125-Y125),0)/5+Z125/gfcf_lifespan!I$8</f>
        <v>1.0942282571428581</v>
      </c>
      <c r="AI125" s="42">
        <f>MAX((AA125-Z125),0)/5+AA125/gfcf_lifespan!J$8</f>
        <v>0</v>
      </c>
    </row>
    <row r="126" spans="1:35" ht="15" customHeight="1" x14ac:dyDescent="0.25">
      <c r="A126" s="9" t="s">
        <v>16</v>
      </c>
      <c r="B126" s="9" t="s">
        <v>39</v>
      </c>
      <c r="C126" s="9" t="s">
        <v>40</v>
      </c>
      <c r="D126" s="42">
        <f>stanford_generation_EXIOBASE!D126</f>
        <v>13361.398551708357</v>
      </c>
      <c r="E126" s="42">
        <f>stanford_generation_EXIOBASE!E126</f>
        <v>10689.118841366686</v>
      </c>
      <c r="F126" s="42">
        <f>stanford_generation_EXIOBASE!F126</f>
        <v>6680.6992758541783</v>
      </c>
      <c r="G126" s="42">
        <f>stanford_generation_EXIOBASE!G126</f>
        <v>2672.2797103416706</v>
      </c>
      <c r="H126" s="42">
        <f>stanford_generation_EXIOBASE!H126</f>
        <v>1670.1748189635446</v>
      </c>
      <c r="I126" s="42">
        <f>stanford_generation_EXIOBASE!I126</f>
        <v>668.06992758541855</v>
      </c>
      <c r="J126" s="42">
        <f>stanford_generation_EXIOBASE!J126</f>
        <v>334.03496379270928</v>
      </c>
      <c r="K126" s="42">
        <f>stanford_generation_EXIOBASE!K126</f>
        <v>0</v>
      </c>
      <c r="L126" s="42">
        <f>xdet2015_el!A126</f>
        <v>197.990215538982</v>
      </c>
      <c r="M126" s="42">
        <f t="shared" si="71"/>
        <v>158.39217243118563</v>
      </c>
      <c r="N126" s="42">
        <f t="shared" si="65"/>
        <v>98.995107769491</v>
      </c>
      <c r="O126" s="42">
        <f t="shared" si="66"/>
        <v>39.598043107796386</v>
      </c>
      <c r="P126" s="42">
        <f t="shared" si="67"/>
        <v>24.74877694237275</v>
      </c>
      <c r="Q126" s="42">
        <f t="shared" si="68"/>
        <v>9.8995107769491106</v>
      </c>
      <c r="R126" s="42">
        <f t="shared" si="69"/>
        <v>4.9497553884745553</v>
      </c>
      <c r="S126" s="42">
        <f t="shared" si="70"/>
        <v>0</v>
      </c>
      <c r="T126" s="42">
        <f>stanford_capacity_EXIOBASE!D126</f>
        <v>2588.7471500000006</v>
      </c>
      <c r="U126" s="42">
        <f>stanford_capacity_EXIOBASE!E126</f>
        <v>2070.9977200000003</v>
      </c>
      <c r="V126" s="42">
        <f>stanford_capacity_EXIOBASE!F126</f>
        <v>1294.3735750000003</v>
      </c>
      <c r="W126" s="42">
        <f>stanford_capacity_EXIOBASE!G126</f>
        <v>517.74942999999985</v>
      </c>
      <c r="X126" s="42">
        <f>stanford_capacity_EXIOBASE!H126</f>
        <v>323.5933937499999</v>
      </c>
      <c r="Y126" s="42">
        <f>stanford_capacity_EXIOBASE!I126</f>
        <v>129.43735749999996</v>
      </c>
      <c r="Z126" s="42">
        <f>stanford_capacity_EXIOBASE!J126</f>
        <v>64.718678749999981</v>
      </c>
      <c r="AA126" s="42">
        <f>stanford_capacity_EXIOBASE!K126</f>
        <v>0</v>
      </c>
      <c r="AB126" s="42">
        <f>capacity!T126+T126/gfcf_lifespan!C$9</f>
        <v>114.54988600000003</v>
      </c>
      <c r="AC126" s="42">
        <f>MAX((U126-T126),0)/5+U126/gfcf_lifespan!D$9</f>
        <v>82.839908800000018</v>
      </c>
      <c r="AD126" s="42">
        <f>MAX((V126-U126),0)/5+V126/gfcf_lifespan!E$9</f>
        <v>51.774943000000015</v>
      </c>
      <c r="AE126" s="42">
        <f>MAX((W126-V126),0)/5+W126/gfcf_lifespan!F$9</f>
        <v>20.709977199999994</v>
      </c>
      <c r="AF126" s="42">
        <f>MAX((X126-W126),0)/5+X126/gfcf_lifespan!G$9</f>
        <v>12.943735749999997</v>
      </c>
      <c r="AG126" s="42">
        <f>MAX((Y126-X126),0)/5+Y126/gfcf_lifespan!H$9</f>
        <v>5.1774942999999984</v>
      </c>
      <c r="AH126" s="42">
        <f>MAX((Z126-Y126),0)/5+Z126/gfcf_lifespan!I$9</f>
        <v>2.5887471499999992</v>
      </c>
      <c r="AI126" s="42">
        <f>MAX((AA126-Z126),0)/5+AA126/gfcf_lifespan!J$9</f>
        <v>0</v>
      </c>
    </row>
    <row r="127" spans="1:35" ht="15" customHeight="1" x14ac:dyDescent="0.25">
      <c r="A127" s="9" t="s">
        <v>16</v>
      </c>
      <c r="B127" s="9" t="s">
        <v>80</v>
      </c>
      <c r="C127" s="9" t="s">
        <v>85</v>
      </c>
      <c r="D127" s="42">
        <f>stanford_generation_EXIOBASE!D127</f>
        <v>0</v>
      </c>
      <c r="E127" s="42">
        <f>stanford_generation_EXIOBASE!E127</f>
        <v>8627.6204962598131</v>
      </c>
      <c r="F127" s="42">
        <f>stanford_generation_EXIOBASE!F127</f>
        <v>21569.051240649533</v>
      </c>
      <c r="G127" s="42">
        <f>stanford_generation_EXIOBASE!G127</f>
        <v>34510.481985039252</v>
      </c>
      <c r="H127" s="42">
        <f>stanford_generation_EXIOBASE!H127</f>
        <v>37745.83967113668</v>
      </c>
      <c r="I127" s="42">
        <f>stanford_generation_EXIOBASE!I127</f>
        <v>40981.197357234108</v>
      </c>
      <c r="J127" s="42">
        <f>stanford_generation_EXIOBASE!J127</f>
        <v>42059.649919266587</v>
      </c>
      <c r="K127" s="42">
        <f>stanford_generation_EXIOBASE!K127</f>
        <v>43138.102481299065</v>
      </c>
      <c r="L127" s="42">
        <f>xdet2015_el!A127</f>
        <v>0</v>
      </c>
      <c r="M127" s="44">
        <f t="shared" ref="M127:S127" si="72">IFERROR($L322*E127/$D322,0)</f>
        <v>3571.5762543863671</v>
      </c>
      <c r="N127" s="44">
        <f t="shared" si="72"/>
        <v>8928.940635965917</v>
      </c>
      <c r="O127" s="44">
        <f t="shared" si="72"/>
        <v>14286.305017545468</v>
      </c>
      <c r="P127" s="44">
        <f t="shared" si="72"/>
        <v>15625.646112940354</v>
      </c>
      <c r="Q127" s="44">
        <f t="shared" si="72"/>
        <v>16964.987208335242</v>
      </c>
      <c r="R127" s="44">
        <f t="shared" si="72"/>
        <v>17411.434240133538</v>
      </c>
      <c r="S127" s="44">
        <f t="shared" si="72"/>
        <v>17857.881271931834</v>
      </c>
      <c r="T127" s="42">
        <f>stanford_capacity_EXIOBASE!D127</f>
        <v>0</v>
      </c>
      <c r="U127" s="42">
        <f>stanford_capacity_EXIOBASE!E127</f>
        <v>4180.5195838183281</v>
      </c>
      <c r="V127" s="42">
        <f>stanford_capacity_EXIOBASE!F127</f>
        <v>10451.29895954582</v>
      </c>
      <c r="W127" s="42">
        <f>stanford_capacity_EXIOBASE!G127</f>
        <v>16722.078335273312</v>
      </c>
      <c r="X127" s="42">
        <f>stanford_capacity_EXIOBASE!H127</f>
        <v>18289.773179205185</v>
      </c>
      <c r="Y127" s="42">
        <f>stanford_capacity_EXIOBASE!I127</f>
        <v>19857.468023137058</v>
      </c>
      <c r="Z127" s="42">
        <f>stanford_capacity_EXIOBASE!J127</f>
        <v>20380.032971114349</v>
      </c>
      <c r="AA127" s="42">
        <f>stanford_capacity_EXIOBASE!K127</f>
        <v>20902.597919091641</v>
      </c>
      <c r="AB127" s="42">
        <f>capacity!T127+T127/gfcf_lifespan!C$10</f>
        <v>0</v>
      </c>
      <c r="AC127" s="42">
        <f>MAX((U127-T127),0)/5+U127/gfcf_lifespan!D$10</f>
        <v>1003.3247001163988</v>
      </c>
      <c r="AD127" s="42">
        <f>MAX((V127-U127),0)/5+V127/gfcf_lifespan!E$10</f>
        <v>1672.2078335273313</v>
      </c>
      <c r="AE127" s="42">
        <f>MAX((W127-V127),0)/5+W127/gfcf_lifespan!F$10</f>
        <v>1923.0390085564309</v>
      </c>
      <c r="AF127" s="42">
        <f>MAX((X127-W127),0)/5+X127/gfcf_lifespan!G$10</f>
        <v>1045.129895954582</v>
      </c>
      <c r="AG127" s="42">
        <f>MAX((Y127-X127),0)/5+Y127/gfcf_lifespan!H$10</f>
        <v>1107.8376897118569</v>
      </c>
      <c r="AH127" s="42">
        <f>MAX((Z127-Y127),0)/5+Z127/gfcf_lifespan!I$10</f>
        <v>919.71430844003214</v>
      </c>
      <c r="AI127" s="42">
        <f>MAX((AA127-Z127),0)/5+AA127/gfcf_lifespan!J$10</f>
        <v>940.61690635912385</v>
      </c>
    </row>
    <row r="128" spans="1:35" ht="15" customHeight="1" x14ac:dyDescent="0.25">
      <c r="A128" s="9" t="s">
        <v>16</v>
      </c>
      <c r="B128" s="9" t="s">
        <v>81</v>
      </c>
      <c r="C128" s="9" t="s">
        <v>86</v>
      </c>
      <c r="D128" s="42">
        <f>stanford_generation_EXIOBASE!D128</f>
        <v>7.4578073089777188</v>
      </c>
      <c r="E128" s="42">
        <f>stanford_generation_EXIOBASE!E128</f>
        <v>2163.7129821849121</v>
      </c>
      <c r="F128" s="42">
        <f>stanford_generation_EXIOBASE!F128</f>
        <v>5398.0957444988135</v>
      </c>
      <c r="G128" s="42">
        <f>stanford_generation_EXIOBASE!G128</f>
        <v>8632.4785068127148</v>
      </c>
      <c r="H128" s="42">
        <f>stanford_generation_EXIOBASE!H128</f>
        <v>9441.07419739119</v>
      </c>
      <c r="I128" s="42">
        <f>stanford_generation_EXIOBASE!I128</f>
        <v>10249.669887969665</v>
      </c>
      <c r="J128" s="42">
        <f>stanford_generation_EXIOBASE!J128</f>
        <v>10519.201784829158</v>
      </c>
      <c r="K128" s="42">
        <f>stanford_generation_EXIOBASE!K128</f>
        <v>10788.733681688649</v>
      </c>
      <c r="L128" s="42">
        <f>xdet2015_el!A128</f>
        <v>0.36743309048140499</v>
      </c>
      <c r="M128" s="42">
        <f t="shared" si="71"/>
        <v>106.60234503536898</v>
      </c>
      <c r="N128" s="42">
        <f t="shared" si="65"/>
        <v>265.95471295270033</v>
      </c>
      <c r="O128" s="42">
        <f t="shared" si="66"/>
        <v>425.30708087003171</v>
      </c>
      <c r="P128" s="42">
        <f t="shared" si="67"/>
        <v>465.14517284936454</v>
      </c>
      <c r="Q128" s="42">
        <f t="shared" si="68"/>
        <v>504.98326482869732</v>
      </c>
      <c r="R128" s="42">
        <f t="shared" si="69"/>
        <v>518.26262882180833</v>
      </c>
      <c r="S128" s="42">
        <f t="shared" si="70"/>
        <v>531.54199281491924</v>
      </c>
      <c r="T128" s="42">
        <f>stanford_capacity_EXIOBASE!D128</f>
        <v>12</v>
      </c>
      <c r="U128" s="42">
        <f>stanford_capacity_EXIOBASE!E128</f>
        <v>1212.4222558103659</v>
      </c>
      <c r="V128" s="42">
        <f>stanford_capacity_EXIOBASE!F128</f>
        <v>3013.0556395259146</v>
      </c>
      <c r="W128" s="42">
        <f>stanford_capacity_EXIOBASE!G128</f>
        <v>4813.6890232414635</v>
      </c>
      <c r="X128" s="42">
        <f>stanford_capacity_EXIOBASE!H128</f>
        <v>5263.8473691703502</v>
      </c>
      <c r="Y128" s="42">
        <f>stanford_capacity_EXIOBASE!I128</f>
        <v>5714.005715099237</v>
      </c>
      <c r="Z128" s="42">
        <f>stanford_capacity_EXIOBASE!J128</f>
        <v>5864.0584970755335</v>
      </c>
      <c r="AA128" s="42">
        <f>stanford_capacity_EXIOBASE!K128</f>
        <v>6014.1112790518291</v>
      </c>
      <c r="AB128" s="42">
        <f>capacity!T128+T128/gfcf_lifespan!C$11</f>
        <v>6.48</v>
      </c>
      <c r="AC128" s="42">
        <f>MAX((U128-T128),0)/5+U128/gfcf_lifespan!D$11</f>
        <v>288.58134139448782</v>
      </c>
      <c r="AD128" s="42">
        <f>MAX((V128-U128),0)/5+V128/gfcf_lifespan!E$11</f>
        <v>480.64890232414632</v>
      </c>
      <c r="AE128" s="42">
        <f>MAX((W128-V128),0)/5+W128/gfcf_lifespan!F$11</f>
        <v>552.6742376727683</v>
      </c>
      <c r="AF128" s="42">
        <f>MAX((X128-W128),0)/5+X128/gfcf_lifespan!G$11</f>
        <v>300.58556395259137</v>
      </c>
      <c r="AG128" s="42">
        <f>MAX((Y128-X128),0)/5+Y128/gfcf_lifespan!H$11</f>
        <v>318.59189778974684</v>
      </c>
      <c r="AH128" s="42">
        <f>MAX((Z128-Y128),0)/5+Z128/gfcf_lifespan!I$11</f>
        <v>264.57289627828061</v>
      </c>
      <c r="AI128" s="42">
        <f>MAX((AA128-Z128),0)/5+AA128/gfcf_lifespan!J$11</f>
        <v>270.5750075573323</v>
      </c>
    </row>
    <row r="129" spans="1:35" ht="15" customHeight="1" x14ac:dyDescent="0.25">
      <c r="A129" s="9" t="s">
        <v>16</v>
      </c>
      <c r="B129" s="9" t="s">
        <v>41</v>
      </c>
      <c r="C129" s="9" t="s">
        <v>42</v>
      </c>
      <c r="D129" s="42">
        <f>stanford_generation_EXIOBASE!D129</f>
        <v>0</v>
      </c>
      <c r="E129" s="42">
        <f>stanford_generation_EXIOBASE!E129</f>
        <v>0</v>
      </c>
      <c r="F129" s="42">
        <f>stanford_generation_EXIOBASE!F129</f>
        <v>0</v>
      </c>
      <c r="G129" s="42">
        <f>stanford_generation_EXIOBASE!G129</f>
        <v>0</v>
      </c>
      <c r="H129" s="42">
        <f>stanford_generation_EXIOBASE!H129</f>
        <v>0</v>
      </c>
      <c r="I129" s="42">
        <f>stanford_generation_EXIOBASE!I129</f>
        <v>0</v>
      </c>
      <c r="J129" s="42">
        <f>stanford_generation_EXIOBASE!J129</f>
        <v>0</v>
      </c>
      <c r="K129" s="42">
        <f>stanford_generation_EXIOBASE!K129</f>
        <v>0</v>
      </c>
      <c r="L129" s="42">
        <f>xdet2015_el!A129</f>
        <v>0</v>
      </c>
      <c r="M129" s="42">
        <f t="shared" si="71"/>
        <v>0</v>
      </c>
      <c r="N129" s="42">
        <f t="shared" si="65"/>
        <v>0</v>
      </c>
      <c r="O129" s="42">
        <f t="shared" si="66"/>
        <v>0</v>
      </c>
      <c r="P129" s="42">
        <f t="shared" si="67"/>
        <v>0</v>
      </c>
      <c r="Q129" s="42">
        <f t="shared" si="68"/>
        <v>0</v>
      </c>
      <c r="R129" s="42">
        <f t="shared" si="69"/>
        <v>0</v>
      </c>
      <c r="S129" s="42">
        <f t="shared" si="70"/>
        <v>0</v>
      </c>
      <c r="T129" s="42">
        <f>stanford_capacity_EXIOBASE!D129</f>
        <v>0</v>
      </c>
      <c r="U129" s="42">
        <f>stanford_capacity_EXIOBASE!E129</f>
        <v>0</v>
      </c>
      <c r="V129" s="42">
        <f>stanford_capacity_EXIOBASE!F129</f>
        <v>0</v>
      </c>
      <c r="W129" s="42">
        <f>stanford_capacity_EXIOBASE!G129</f>
        <v>0</v>
      </c>
      <c r="X129" s="42">
        <f>stanford_capacity_EXIOBASE!H129</f>
        <v>0</v>
      </c>
      <c r="Y129" s="42">
        <f>stanford_capacity_EXIOBASE!I129</f>
        <v>0</v>
      </c>
      <c r="Z129" s="42">
        <f>stanford_capacity_EXIOBASE!J129</f>
        <v>0</v>
      </c>
      <c r="AA129" s="42">
        <f>stanford_capacity_EXIOBASE!K129</f>
        <v>0</v>
      </c>
      <c r="AB129" s="42">
        <f>capacity!T129+T129/gfcf_lifespan!C$12</f>
        <v>0</v>
      </c>
      <c r="AC129" s="42">
        <f>MAX((U129-T129),0)/5+U129/gfcf_lifespan!D$12</f>
        <v>0</v>
      </c>
      <c r="AD129" s="42">
        <f>MAX((V129-U129),0)/5+V129/gfcf_lifespan!E$12</f>
        <v>0</v>
      </c>
      <c r="AE129" s="42">
        <f>MAX((W129-V129),0)/5+W129/gfcf_lifespan!F$12</f>
        <v>0</v>
      </c>
      <c r="AF129" s="42">
        <f>MAX((X129-W129),0)/5+X129/gfcf_lifespan!G$12</f>
        <v>0</v>
      </c>
      <c r="AG129" s="42">
        <f>MAX((Y129-X129),0)/5+Y129/gfcf_lifespan!H$12</f>
        <v>0</v>
      </c>
      <c r="AH129" s="42">
        <f>MAX((Z129-Y129),0)/5+Z129/gfcf_lifespan!I$12</f>
        <v>0</v>
      </c>
      <c r="AI129" s="42">
        <f>MAX((AA129-Z129),0)/5+AA129/gfcf_lifespan!J$12</f>
        <v>0</v>
      </c>
    </row>
    <row r="130" spans="1:35" ht="15" customHeight="1" x14ac:dyDescent="0.25">
      <c r="A130" s="9" t="s">
        <v>16</v>
      </c>
      <c r="B130" s="9" t="s">
        <v>43</v>
      </c>
      <c r="C130" s="9" t="s">
        <v>44</v>
      </c>
      <c r="D130" s="42">
        <f>stanford_generation_EXIOBASE!D130</f>
        <v>0</v>
      </c>
      <c r="E130" s="42">
        <f>stanford_generation_EXIOBASE!E130</f>
        <v>9.3162787787494405</v>
      </c>
      <c r="F130" s="42">
        <f>stanford_generation_EXIOBASE!F130</f>
        <v>23.290696946873599</v>
      </c>
      <c r="G130" s="42">
        <f>stanford_generation_EXIOBASE!G130</f>
        <v>37.265115114997762</v>
      </c>
      <c r="H130" s="42">
        <f>stanford_generation_EXIOBASE!H130</f>
        <v>40.758719657028799</v>
      </c>
      <c r="I130" s="42">
        <f>stanford_generation_EXIOBASE!I130</f>
        <v>44.252324199059835</v>
      </c>
      <c r="J130" s="42">
        <f>stanford_generation_EXIOBASE!J130</f>
        <v>45.416859046403516</v>
      </c>
      <c r="K130" s="42">
        <f>stanford_generation_EXIOBASE!K130</f>
        <v>46.581393893747197</v>
      </c>
      <c r="L130" s="42">
        <f>xdet2015_el!A130</f>
        <v>0</v>
      </c>
      <c r="M130" s="44">
        <f t="shared" ref="M130:S130" si="73">IFERROR($L143*E130/$D143,0)</f>
        <v>2.4841056116540785</v>
      </c>
      <c r="N130" s="44">
        <f t="shared" si="73"/>
        <v>6.2102640291351952</v>
      </c>
      <c r="O130" s="44">
        <f t="shared" si="73"/>
        <v>9.936422446616314</v>
      </c>
      <c r="P130" s="44">
        <f t="shared" si="73"/>
        <v>10.867962050986591</v>
      </c>
      <c r="Q130" s="44">
        <f t="shared" si="73"/>
        <v>11.79950165535687</v>
      </c>
      <c r="R130" s="44">
        <f t="shared" si="73"/>
        <v>12.110014856813631</v>
      </c>
      <c r="S130" s="44">
        <f t="shared" si="73"/>
        <v>12.42052805827039</v>
      </c>
      <c r="T130" s="42">
        <f>stanford_capacity_EXIOBASE!D130</f>
        <v>0</v>
      </c>
      <c r="U130" s="42">
        <f>stanford_capacity_EXIOBASE!E130</f>
        <v>4.6134041729529427</v>
      </c>
      <c r="V130" s="42">
        <f>stanford_capacity_EXIOBASE!F130</f>
        <v>11.533510432382357</v>
      </c>
      <c r="W130" s="42">
        <f>stanford_capacity_EXIOBASE!G130</f>
        <v>18.453616691811771</v>
      </c>
      <c r="X130" s="42">
        <f>stanford_capacity_EXIOBASE!H130</f>
        <v>20.183643256669125</v>
      </c>
      <c r="Y130" s="42">
        <f>stanford_capacity_EXIOBASE!I130</f>
        <v>21.913669821526479</v>
      </c>
      <c r="Z130" s="42">
        <f>stanford_capacity_EXIOBASE!J130</f>
        <v>22.490345343145599</v>
      </c>
      <c r="AA130" s="42">
        <f>stanford_capacity_EXIOBASE!K130</f>
        <v>23.067020864764714</v>
      </c>
      <c r="AB130" s="42">
        <f>capacity!T130+T130/gfcf_lifespan!C$13</f>
        <v>0</v>
      </c>
      <c r="AC130" s="42">
        <f>MAX((U130-T130),0)/5+U130/gfcf_lifespan!D$13</f>
        <v>1.1533510432382357</v>
      </c>
      <c r="AD130" s="42">
        <f>MAX((V130-U130),0)/5+V130/gfcf_lifespan!E$13</f>
        <v>1.9606967735050009</v>
      </c>
      <c r="AE130" s="42">
        <f>MAX((W130-V130),0)/5+W130/gfcf_lifespan!F$13</f>
        <v>2.3067020864764713</v>
      </c>
      <c r="AF130" s="42">
        <f>MAX((X130-W130),0)/5+X130/gfcf_lifespan!G$13</f>
        <v>1.3551874758049272</v>
      </c>
      <c r="AG130" s="42">
        <f>MAX((Y130-X130),0)/5+Y130/gfcf_lifespan!H$13</f>
        <v>1.4416888040477949</v>
      </c>
      <c r="AH130" s="42">
        <f>MAX((Z130-Y130),0)/5+Z130/gfcf_lifespan!I$13</f>
        <v>1.2398523714811036</v>
      </c>
      <c r="AI130" s="42">
        <f>MAX((AA130-Z130),0)/5+AA130/gfcf_lifespan!J$13</f>
        <v>1.2686861475620588</v>
      </c>
    </row>
    <row r="131" spans="1:35" ht="15" customHeight="1" x14ac:dyDescent="0.25">
      <c r="A131" s="9" t="s">
        <v>16</v>
      </c>
      <c r="B131" s="9" t="s">
        <v>45</v>
      </c>
      <c r="C131" s="9" t="s">
        <v>46</v>
      </c>
      <c r="D131" s="42">
        <f>stanford_generation_EXIOBASE!D131</f>
        <v>0</v>
      </c>
      <c r="E131" s="42">
        <f>stanford_generation_EXIOBASE!E131</f>
        <v>0</v>
      </c>
      <c r="F131" s="42">
        <f>stanford_generation_EXIOBASE!F131</f>
        <v>0</v>
      </c>
      <c r="G131" s="42">
        <f>stanford_generation_EXIOBASE!G131</f>
        <v>0</v>
      </c>
      <c r="H131" s="42">
        <f>stanford_generation_EXIOBASE!H131</f>
        <v>0</v>
      </c>
      <c r="I131" s="42">
        <f>stanford_generation_EXIOBASE!I131</f>
        <v>0</v>
      </c>
      <c r="J131" s="42">
        <f>stanford_generation_EXIOBASE!J131</f>
        <v>0</v>
      </c>
      <c r="K131" s="42">
        <f>stanford_generation_EXIOBASE!K131</f>
        <v>0</v>
      </c>
      <c r="L131" s="42">
        <f>xdet2015_el!A131</f>
        <v>0</v>
      </c>
      <c r="M131" s="42">
        <f t="shared" si="71"/>
        <v>0</v>
      </c>
      <c r="N131" s="42">
        <f t="shared" si="65"/>
        <v>0</v>
      </c>
      <c r="O131" s="42">
        <f t="shared" si="66"/>
        <v>0</v>
      </c>
      <c r="P131" s="42">
        <f t="shared" si="67"/>
        <v>0</v>
      </c>
      <c r="Q131" s="42">
        <f t="shared" si="68"/>
        <v>0</v>
      </c>
      <c r="R131" s="42">
        <f t="shared" si="69"/>
        <v>0</v>
      </c>
      <c r="S131" s="42">
        <f t="shared" si="70"/>
        <v>0</v>
      </c>
      <c r="T131" s="42">
        <f>stanford_capacity_EXIOBASE!D131</f>
        <v>0</v>
      </c>
      <c r="U131" s="42">
        <f>stanford_capacity_EXIOBASE!E131</f>
        <v>0</v>
      </c>
      <c r="V131" s="42">
        <f>stanford_capacity_EXIOBASE!F131</f>
        <v>0</v>
      </c>
      <c r="W131" s="42">
        <f>stanford_capacity_EXIOBASE!G131</f>
        <v>0</v>
      </c>
      <c r="X131" s="42">
        <f>stanford_capacity_EXIOBASE!H131</f>
        <v>0</v>
      </c>
      <c r="Y131" s="42">
        <f>stanford_capacity_EXIOBASE!I131</f>
        <v>0</v>
      </c>
      <c r="Z131" s="42">
        <f>stanford_capacity_EXIOBASE!J131</f>
        <v>0</v>
      </c>
      <c r="AA131" s="42">
        <f>stanford_capacity_EXIOBASE!K131</f>
        <v>0</v>
      </c>
      <c r="AB131" s="42">
        <f>capacity!T131+T131/gfcf_lifespan!C$14</f>
        <v>0</v>
      </c>
      <c r="AC131" s="42">
        <f>MAX((U131-T131),0)/5+U131/gfcf_lifespan!D$14</f>
        <v>0</v>
      </c>
      <c r="AD131" s="42">
        <f>MAX((V131-U131),0)/5+V131/gfcf_lifespan!E$14</f>
        <v>0</v>
      </c>
      <c r="AE131" s="42">
        <f>MAX((W131-V131),0)/5+W131/gfcf_lifespan!F$14</f>
        <v>0</v>
      </c>
      <c r="AF131" s="42">
        <f>MAX((X131-W131),0)/5+X131/gfcf_lifespan!G$14</f>
        <v>0</v>
      </c>
      <c r="AG131" s="42">
        <f>MAX((Y131-X131),0)/5+Y131/gfcf_lifespan!H$14</f>
        <v>0</v>
      </c>
      <c r="AH131" s="42">
        <f>MAX((Z131-Y131),0)/5+Z131/gfcf_lifespan!I$14</f>
        <v>0</v>
      </c>
      <c r="AI131" s="42">
        <f>MAX((AA131-Z131),0)/5+AA131/gfcf_lifespan!J$14</f>
        <v>0</v>
      </c>
    </row>
    <row r="132" spans="1:35" ht="15" customHeight="1" x14ac:dyDescent="0.25">
      <c r="A132" s="9" t="s">
        <v>15</v>
      </c>
      <c r="B132" s="9" t="s">
        <v>29</v>
      </c>
      <c r="C132" s="9" t="s">
        <v>30</v>
      </c>
      <c r="D132" s="42">
        <f>stanford_generation_EXIOBASE!D132</f>
        <v>8820.3738605893031</v>
      </c>
      <c r="E132" s="42">
        <f>stanford_generation_EXIOBASE!E132</f>
        <v>7056.2990884714427</v>
      </c>
      <c r="F132" s="42">
        <f>stanford_generation_EXIOBASE!F132</f>
        <v>4410.1869302946516</v>
      </c>
      <c r="G132" s="42">
        <f>stanford_generation_EXIOBASE!G132</f>
        <v>1764.0747721178604</v>
      </c>
      <c r="H132" s="42">
        <f>stanford_generation_EXIOBASE!H132</f>
        <v>1102.5467325736631</v>
      </c>
      <c r="I132" s="42">
        <f>stanford_generation_EXIOBASE!I132</f>
        <v>441.01869302946579</v>
      </c>
      <c r="J132" s="42">
        <f>stanford_generation_EXIOBASE!J132</f>
        <v>220.5093465147329</v>
      </c>
      <c r="K132" s="42">
        <f>stanford_generation_EXIOBASE!K132</f>
        <v>0</v>
      </c>
      <c r="L132" s="42">
        <f>xdet2015_el!A132</f>
        <v>1171.32780478111</v>
      </c>
      <c r="M132" s="42">
        <f t="shared" si="71"/>
        <v>937.06224382488801</v>
      </c>
      <c r="N132" s="42">
        <f t="shared" ref="N132:N144" si="74">IFERROR($L132*F132/$D132,0)</f>
        <v>585.66390239055499</v>
      </c>
      <c r="O132" s="42">
        <f t="shared" ref="O132:O144" si="75">IFERROR($L132*G132/$D132,0)</f>
        <v>234.26556095622198</v>
      </c>
      <c r="P132" s="42">
        <f t="shared" ref="P132:P144" si="76">IFERROR($L132*H132/$D132,0)</f>
        <v>146.41597559763878</v>
      </c>
      <c r="Q132" s="42">
        <f t="shared" ref="Q132:Q144" si="77">IFERROR($L132*I132/$D132,0)</f>
        <v>58.566390239055579</v>
      </c>
      <c r="R132" s="42">
        <f t="shared" ref="R132:R144" si="78">IFERROR($L132*J132/$D132,0)</f>
        <v>29.28319511952779</v>
      </c>
      <c r="S132" s="42">
        <f t="shared" ref="S132:S144" si="79">IFERROR($L132*K132/$D132,0)</f>
        <v>0</v>
      </c>
      <c r="T132" s="42">
        <f>stanford_capacity_EXIOBASE!D132</f>
        <v>5384.8374999999996</v>
      </c>
      <c r="U132" s="42">
        <f>stanford_capacity_EXIOBASE!E132</f>
        <v>4307.87</v>
      </c>
      <c r="V132" s="42">
        <f>stanford_capacity_EXIOBASE!F132</f>
        <v>2692.4187499999998</v>
      </c>
      <c r="W132" s="42">
        <f>stanford_capacity_EXIOBASE!G132</f>
        <v>1076.9674999999997</v>
      </c>
      <c r="X132" s="42">
        <f>stanford_capacity_EXIOBASE!H132</f>
        <v>673.10468750000018</v>
      </c>
      <c r="Y132" s="42">
        <f>stanford_capacity_EXIOBASE!I132</f>
        <v>269.24187500000062</v>
      </c>
      <c r="Z132" s="42">
        <f>stanford_capacity_EXIOBASE!J132</f>
        <v>134.62093750000031</v>
      </c>
      <c r="AA132" s="42">
        <f>stanford_capacity_EXIOBASE!K132</f>
        <v>0</v>
      </c>
      <c r="AB132" s="42">
        <f>capacity!T132+T132/gfcf_lifespan!C$2</f>
        <v>134.6209375</v>
      </c>
      <c r="AC132" s="42">
        <f>MAX((U132-T132),0)/5+U132/gfcf_lifespan!D$2</f>
        <v>107.69674999999999</v>
      </c>
      <c r="AD132" s="42">
        <f>MAX((V132-U132),0)/5+V132/gfcf_lifespan!E$2</f>
        <v>67.310468749999998</v>
      </c>
      <c r="AE132" s="42">
        <f>MAX((W132-V132),0)/5+W132/gfcf_lifespan!F$2</f>
        <v>26.924187499999995</v>
      </c>
      <c r="AF132" s="42">
        <f>MAX((X132-W132),0)/5+X132/gfcf_lifespan!G$2</f>
        <v>16.827617187500003</v>
      </c>
      <c r="AG132" s="42">
        <f>MAX((Y132-X132),0)/5+Y132/gfcf_lifespan!H$2</f>
        <v>6.7310468750000156</v>
      </c>
      <c r="AH132" s="42">
        <f>MAX((Z132-Y132),0)/5+Z132/gfcf_lifespan!I$2</f>
        <v>3.3655234375000078</v>
      </c>
      <c r="AI132" s="42">
        <f>MAX((AA132-Z132),0)/5+AA132/gfcf_lifespan!J$2</f>
        <v>0</v>
      </c>
    </row>
    <row r="133" spans="1:35" ht="15" customHeight="1" x14ac:dyDescent="0.25">
      <c r="A133" s="9" t="s">
        <v>15</v>
      </c>
      <c r="B133" s="9" t="s">
        <v>31</v>
      </c>
      <c r="C133" s="9" t="s">
        <v>32</v>
      </c>
      <c r="D133" s="42">
        <f>stanford_generation_EXIOBASE!D133</f>
        <v>25752.510087823048</v>
      </c>
      <c r="E133" s="42">
        <f>stanford_generation_EXIOBASE!E133</f>
        <v>20602.008070258438</v>
      </c>
      <c r="F133" s="42">
        <f>stanford_generation_EXIOBASE!F133</f>
        <v>12876.255043911524</v>
      </c>
      <c r="G133" s="42">
        <f>stanford_generation_EXIOBASE!G133</f>
        <v>5150.5020175646096</v>
      </c>
      <c r="H133" s="42">
        <f>stanford_generation_EXIOBASE!H133</f>
        <v>3219.0637609778823</v>
      </c>
      <c r="I133" s="42">
        <f>stanford_generation_EXIOBASE!I133</f>
        <v>1287.6255043911551</v>
      </c>
      <c r="J133" s="42">
        <f>stanford_generation_EXIOBASE!J133</f>
        <v>643.81275219557756</v>
      </c>
      <c r="K133" s="42">
        <f>stanford_generation_EXIOBASE!K133</f>
        <v>0</v>
      </c>
      <c r="L133" s="42">
        <f>xdet2015_el!A133</f>
        <v>3891.4663529835102</v>
      </c>
      <c r="M133" s="42">
        <f t="shared" si="71"/>
        <v>3113.1730823868083</v>
      </c>
      <c r="N133" s="42">
        <f t="shared" si="74"/>
        <v>1945.7331764917551</v>
      </c>
      <c r="O133" s="42">
        <f t="shared" si="75"/>
        <v>778.29327059670209</v>
      </c>
      <c r="P133" s="42">
        <f t="shared" si="76"/>
        <v>486.433294122939</v>
      </c>
      <c r="Q133" s="42">
        <f t="shared" si="77"/>
        <v>194.57331764917592</v>
      </c>
      <c r="R133" s="42">
        <f t="shared" si="78"/>
        <v>97.28665882458796</v>
      </c>
      <c r="S133" s="42">
        <f t="shared" si="79"/>
        <v>0</v>
      </c>
      <c r="T133" s="42">
        <f>stanford_capacity_EXIOBASE!D133</f>
        <v>9646.1954400000031</v>
      </c>
      <c r="U133" s="42">
        <f>stanford_capacity_EXIOBASE!E133</f>
        <v>7716.9563520000029</v>
      </c>
      <c r="V133" s="42">
        <f>stanford_capacity_EXIOBASE!F133</f>
        <v>4823.0977200000016</v>
      </c>
      <c r="W133" s="42">
        <f>stanford_capacity_EXIOBASE!G133</f>
        <v>1929.2390880000003</v>
      </c>
      <c r="X133" s="42">
        <f>stanford_capacity_EXIOBASE!H133</f>
        <v>1205.7744300000004</v>
      </c>
      <c r="Y133" s="42">
        <f>stanford_capacity_EXIOBASE!I133</f>
        <v>482.30977200000052</v>
      </c>
      <c r="Z133" s="42">
        <f>stanford_capacity_EXIOBASE!J133</f>
        <v>241.15488600000026</v>
      </c>
      <c r="AA133" s="42">
        <f>stanford_capacity_EXIOBASE!K133</f>
        <v>0</v>
      </c>
      <c r="AB133" s="42">
        <f>capacity!T133+T133/gfcf_lifespan!C$3</f>
        <v>321.53984800000012</v>
      </c>
      <c r="AC133" s="42">
        <f>MAX((U133-T133),0)/5+U133/gfcf_lifespan!D$3</f>
        <v>257.23187840000008</v>
      </c>
      <c r="AD133" s="42">
        <f>MAX((V133-U133),0)/5+V133/gfcf_lifespan!E$3</f>
        <v>160.76992400000006</v>
      </c>
      <c r="AE133" s="42">
        <f>MAX((W133-V133),0)/5+W133/gfcf_lifespan!F$3</f>
        <v>64.307969600000007</v>
      </c>
      <c r="AF133" s="42">
        <f>MAX((X133-W133),0)/5+X133/gfcf_lifespan!G$3</f>
        <v>40.192481000000015</v>
      </c>
      <c r="AG133" s="42">
        <f>MAX((Y133-X133),0)/5+Y133/gfcf_lifespan!H$3</f>
        <v>16.076992400000016</v>
      </c>
      <c r="AH133" s="42">
        <f>MAX((Z133-Y133),0)/5+Z133/gfcf_lifespan!I$3</f>
        <v>8.038496200000008</v>
      </c>
      <c r="AI133" s="42">
        <f>MAX((AA133-Z133),0)/5+AA133/gfcf_lifespan!J$3</f>
        <v>0</v>
      </c>
    </row>
    <row r="134" spans="1:35" ht="15" customHeight="1" x14ac:dyDescent="0.25">
      <c r="A134" s="9" t="s">
        <v>15</v>
      </c>
      <c r="B134" s="9" t="s">
        <v>33</v>
      </c>
      <c r="C134" s="9" t="s">
        <v>34</v>
      </c>
      <c r="D134" s="42">
        <f>stanford_generation_EXIOBASE!D134</f>
        <v>444338.43035141553</v>
      </c>
      <c r="E134" s="42">
        <f>stanford_generation_EXIOBASE!E134</f>
        <v>355470.74428113241</v>
      </c>
      <c r="F134" s="42">
        <f>stanford_generation_EXIOBASE!F134</f>
        <v>222169.21517570777</v>
      </c>
      <c r="G134" s="42">
        <f>stanford_generation_EXIOBASE!G134</f>
        <v>88867.68607028306</v>
      </c>
      <c r="H134" s="42">
        <f>stanford_generation_EXIOBASE!H134</f>
        <v>55542.303793926927</v>
      </c>
      <c r="I134" s="42">
        <f>stanford_generation_EXIOBASE!I134</f>
        <v>22216.921517570794</v>
      </c>
      <c r="J134" s="42">
        <f>stanford_generation_EXIOBASE!J134</f>
        <v>11108.460758785397</v>
      </c>
      <c r="K134" s="42">
        <f>stanford_generation_EXIOBASE!K134</f>
        <v>0</v>
      </c>
      <c r="L134" s="42">
        <f>xdet2015_el!A134</f>
        <v>28741.9214220086</v>
      </c>
      <c r="M134" s="42">
        <f t="shared" si="71"/>
        <v>22993.53713760688</v>
      </c>
      <c r="N134" s="42">
        <f t="shared" si="74"/>
        <v>14370.9607110043</v>
      </c>
      <c r="O134" s="42">
        <f t="shared" si="75"/>
        <v>5748.3842844017172</v>
      </c>
      <c r="P134" s="42">
        <f t="shared" si="76"/>
        <v>3592.7401777510736</v>
      </c>
      <c r="Q134" s="42">
        <f t="shared" si="77"/>
        <v>1437.0960711004311</v>
      </c>
      <c r="R134" s="42">
        <f t="shared" si="78"/>
        <v>718.54803555021556</v>
      </c>
      <c r="S134" s="42">
        <f t="shared" si="79"/>
        <v>0</v>
      </c>
      <c r="T134" s="42">
        <f>stanford_capacity_EXIOBASE!D134</f>
        <v>63246.720000000008</v>
      </c>
      <c r="U134" s="42">
        <f>stanford_capacity_EXIOBASE!E134</f>
        <v>50597.376000000004</v>
      </c>
      <c r="V134" s="42">
        <f>stanford_capacity_EXIOBASE!F134</f>
        <v>31623.360000000004</v>
      </c>
      <c r="W134" s="42">
        <f>stanford_capacity_EXIOBASE!G134</f>
        <v>12649.343999999997</v>
      </c>
      <c r="X134" s="42">
        <f>stanford_capacity_EXIOBASE!H134</f>
        <v>7905.84</v>
      </c>
      <c r="Y134" s="42">
        <f>stanford_capacity_EXIOBASE!I134</f>
        <v>3162.336000000003</v>
      </c>
      <c r="Z134" s="42">
        <f>stanford_capacity_EXIOBASE!J134</f>
        <v>1581.1680000000015</v>
      </c>
      <c r="AA134" s="42">
        <f>stanford_capacity_EXIOBASE!K134</f>
        <v>0</v>
      </c>
      <c r="AB134" s="42">
        <f>capacity!T134+T134/gfcf_lifespan!C$4</f>
        <v>1054.1120000000001</v>
      </c>
      <c r="AC134" s="42">
        <f>MAX((U134-T134),0)/5+U134/gfcf_lifespan!D$4</f>
        <v>843.28960000000006</v>
      </c>
      <c r="AD134" s="42">
        <f>MAX((V134-U134),0)/5+V134/gfcf_lifespan!E$4</f>
        <v>527.05600000000004</v>
      </c>
      <c r="AE134" s="42">
        <f>MAX((W134-V134),0)/5+W134/gfcf_lifespan!F$4</f>
        <v>210.82239999999996</v>
      </c>
      <c r="AF134" s="42">
        <f>MAX((X134-W134),0)/5+X134/gfcf_lifespan!G$4</f>
        <v>131.76400000000001</v>
      </c>
      <c r="AG134" s="42">
        <f>MAX((Y134-X134),0)/5+Y134/gfcf_lifespan!H$4</f>
        <v>52.705600000000047</v>
      </c>
      <c r="AH134" s="42">
        <f>MAX((Z134-Y134),0)/5+Z134/gfcf_lifespan!I$4</f>
        <v>26.352800000000023</v>
      </c>
      <c r="AI134" s="42">
        <f>MAX((AA134-Z134),0)/5+AA134/gfcf_lifespan!J$4</f>
        <v>0</v>
      </c>
    </row>
    <row r="135" spans="1:35" ht="15" customHeight="1" x14ac:dyDescent="0.25">
      <c r="A135" s="9" t="s">
        <v>15</v>
      </c>
      <c r="B135" s="9" t="s">
        <v>35</v>
      </c>
      <c r="C135" s="9" t="s">
        <v>36</v>
      </c>
      <c r="D135" s="42">
        <f>stanford_generation_EXIOBASE!D135</f>
        <v>63672.613230754541</v>
      </c>
      <c r="E135" s="42">
        <f>stanford_generation_EXIOBASE!E135</f>
        <v>65730.284116390176</v>
      </c>
      <c r="F135" s="42">
        <f>stanford_generation_EXIOBASE!F135</f>
        <v>68816.790444843631</v>
      </c>
      <c r="G135" s="42">
        <f>stanford_generation_EXIOBASE!G135</f>
        <v>71903.296773297072</v>
      </c>
      <c r="H135" s="42">
        <f>stanford_generation_EXIOBASE!H135</f>
        <v>72674.923355410428</v>
      </c>
      <c r="I135" s="42">
        <f>stanford_generation_EXIOBASE!I135</f>
        <v>73446.5499375238</v>
      </c>
      <c r="J135" s="42">
        <f>stanford_generation_EXIOBASE!J135</f>
        <v>73703.758798228257</v>
      </c>
      <c r="K135" s="42">
        <f>stanford_generation_EXIOBASE!K135</f>
        <v>73960.967658932714</v>
      </c>
      <c r="L135" s="42">
        <f>xdet2015_el!A135</f>
        <v>2923.75142813299</v>
      </c>
      <c r="M135" s="42">
        <f t="shared" si="71"/>
        <v>3018.2366060650152</v>
      </c>
      <c r="N135" s="42">
        <f t="shared" si="74"/>
        <v>3159.9643729630529</v>
      </c>
      <c r="O135" s="42">
        <f t="shared" si="75"/>
        <v>3301.6921398610903</v>
      </c>
      <c r="P135" s="42">
        <f t="shared" si="76"/>
        <v>3337.124081585599</v>
      </c>
      <c r="Q135" s="42">
        <f t="shared" si="77"/>
        <v>3372.5560233101091</v>
      </c>
      <c r="R135" s="42">
        <f t="shared" si="78"/>
        <v>3384.3666705516125</v>
      </c>
      <c r="S135" s="42">
        <f t="shared" si="79"/>
        <v>3396.1773177931154</v>
      </c>
      <c r="T135" s="42">
        <f>stanford_capacity_EXIOBASE!D135</f>
        <v>23634.999999999996</v>
      </c>
      <c r="U135" s="42">
        <f>stanford_capacity_EXIOBASE!E135</f>
        <v>22614.399999999998</v>
      </c>
      <c r="V135" s="42">
        <f>stanford_capacity_EXIOBASE!F135</f>
        <v>21083.5</v>
      </c>
      <c r="W135" s="42">
        <f>stanford_capacity_EXIOBASE!G135</f>
        <v>19552.599999999999</v>
      </c>
      <c r="X135" s="42">
        <f>stanford_capacity_EXIOBASE!H135</f>
        <v>19169.875</v>
      </c>
      <c r="Y135" s="42">
        <f>stanford_capacity_EXIOBASE!I135</f>
        <v>18787.150000000001</v>
      </c>
      <c r="Z135" s="42">
        <f>stanford_capacity_EXIOBASE!J135</f>
        <v>18659.575000000001</v>
      </c>
      <c r="AA135" s="42">
        <f>stanford_capacity_EXIOBASE!K135</f>
        <v>18532</v>
      </c>
      <c r="AB135" s="42">
        <f>capacity!T135+T135/gfcf_lifespan!C$5</f>
        <v>393.91666666666663</v>
      </c>
      <c r="AC135" s="42">
        <f>MAX((U135-T135),0)/5+U135/gfcf_lifespan!D$5</f>
        <v>376.90666666666664</v>
      </c>
      <c r="AD135" s="42">
        <f>MAX((V135-U135),0)/5+V135/gfcf_lifespan!E$5</f>
        <v>351.39166666666665</v>
      </c>
      <c r="AE135" s="42">
        <f>MAX((W135-V135),0)/5+W135/gfcf_lifespan!F$5</f>
        <v>325.87666666666667</v>
      </c>
      <c r="AF135" s="42">
        <f>MAX((X135-W135),0)/5+X135/gfcf_lifespan!G$5</f>
        <v>319.49791666666664</v>
      </c>
      <c r="AG135" s="42">
        <f>MAX((Y135-X135),0)/5+Y135/gfcf_lifespan!H$5</f>
        <v>313.11916666666667</v>
      </c>
      <c r="AH135" s="42">
        <f>MAX((Z135-Y135),0)/5+Z135/gfcf_lifespan!I$5</f>
        <v>310.9929166666667</v>
      </c>
      <c r="AI135" s="42">
        <f>MAX((AA135-Z135),0)/5+AA135/gfcf_lifespan!J$5</f>
        <v>308.86666666666667</v>
      </c>
    </row>
    <row r="136" spans="1:35" ht="15" customHeight="1" x14ac:dyDescent="0.25">
      <c r="A136" s="9" t="s">
        <v>15</v>
      </c>
      <c r="B136" s="9" t="s">
        <v>79</v>
      </c>
      <c r="C136" s="9" t="s">
        <v>83</v>
      </c>
      <c r="D136" s="42">
        <f>stanford_generation_EXIOBASE!D136</f>
        <v>21516.549318470166</v>
      </c>
      <c r="E136" s="42">
        <f>stanford_generation_EXIOBASE!E136</f>
        <v>96510.374656101019</v>
      </c>
      <c r="F136" s="42">
        <f>stanford_generation_EXIOBASE!F136</f>
        <v>209001.11266254733</v>
      </c>
      <c r="G136" s="42">
        <f>stanford_generation_EXIOBASE!G136</f>
        <v>321491.8506689936</v>
      </c>
      <c r="H136" s="42">
        <f>stanford_generation_EXIOBASE!H136</f>
        <v>349614.53517060517</v>
      </c>
      <c r="I136" s="42">
        <f>stanford_generation_EXIOBASE!I136</f>
        <v>377737.21967221674</v>
      </c>
      <c r="J136" s="42">
        <f>stanford_generation_EXIOBASE!J136</f>
        <v>387111.44783942064</v>
      </c>
      <c r="K136" s="42">
        <f>stanford_generation_EXIOBASE!K136</f>
        <v>396485.67600662448</v>
      </c>
      <c r="L136" s="42">
        <f>xdet2015_el!A136</f>
        <v>808.043167795812</v>
      </c>
      <c r="M136" s="42">
        <f t="shared" si="71"/>
        <v>3624.3984901116687</v>
      </c>
      <c r="N136" s="42">
        <f t="shared" si="74"/>
        <v>7848.9314735854532</v>
      </c>
      <c r="O136" s="42">
        <f t="shared" si="75"/>
        <v>12073.464457059239</v>
      </c>
      <c r="P136" s="42">
        <f t="shared" si="76"/>
        <v>13129.597702927684</v>
      </c>
      <c r="Q136" s="42">
        <f t="shared" si="77"/>
        <v>14185.73094879613</v>
      </c>
      <c r="R136" s="42">
        <f t="shared" si="78"/>
        <v>14537.775364085615</v>
      </c>
      <c r="S136" s="42">
        <f t="shared" si="79"/>
        <v>14889.819779375095</v>
      </c>
      <c r="T136" s="42">
        <f>stanford_capacity_EXIOBASE!D136</f>
        <v>10358.200000000001</v>
      </c>
      <c r="U136" s="42">
        <f>stanford_capacity_EXIOBASE!E136</f>
        <v>40325.410648605844</v>
      </c>
      <c r="V136" s="42">
        <f>stanford_capacity_EXIOBASE!F136</f>
        <v>85276.226621514608</v>
      </c>
      <c r="W136" s="42">
        <f>stanford_capacity_EXIOBASE!G136</f>
        <v>130227.04259442339</v>
      </c>
      <c r="X136" s="42">
        <f>stanford_capacity_EXIOBASE!H136</f>
        <v>141464.74658765059</v>
      </c>
      <c r="Y136" s="42">
        <f>stanford_capacity_EXIOBASE!I136</f>
        <v>152702.45058087778</v>
      </c>
      <c r="Z136" s="42">
        <f>stanford_capacity_EXIOBASE!J136</f>
        <v>156448.3519119535</v>
      </c>
      <c r="AA136" s="42">
        <f>stanford_capacity_EXIOBASE!K136</f>
        <v>160194.25324302923</v>
      </c>
      <c r="AB136" s="42">
        <f>capacity!T136+T136/gfcf_lifespan!C$6</f>
        <v>1614.6650000000011</v>
      </c>
      <c r="AC136" s="42">
        <f>MAX((U136-T136),0)/5+U136/gfcf_lifespan!D$6</f>
        <v>7826.415341021434</v>
      </c>
      <c r="AD136" s="42">
        <f>MAX((V136-U136),0)/5+V136/gfcf_lifespan!E$6</f>
        <v>12618.938795497268</v>
      </c>
      <c r="AE136" s="42">
        <f>MAX((W136-V136),0)/5+W136/gfcf_lifespan!F$6</f>
        <v>14199.244898358691</v>
      </c>
      <c r="AF136" s="42">
        <f>MAX((X136-W136),0)/5+X136/gfcf_lifespan!G$6</f>
        <v>7906.1306621514641</v>
      </c>
      <c r="AG136" s="42">
        <f>MAX((Y136-X136),0)/5+Y136/gfcf_lifespan!H$6</f>
        <v>8355.6388218805478</v>
      </c>
      <c r="AH136" s="42">
        <f>MAX((Z136-Y136),0)/5+Z136/gfcf_lifespan!I$6</f>
        <v>7007.1143426932858</v>
      </c>
      <c r="AI136" s="42">
        <f>MAX((AA136-Z136),0)/5+AA136/gfcf_lifespan!J$6</f>
        <v>7156.9503959363155</v>
      </c>
    </row>
    <row r="137" spans="1:35" ht="15" customHeight="1" x14ac:dyDescent="0.25">
      <c r="A137" s="9" t="s">
        <v>15</v>
      </c>
      <c r="B137" s="9" t="s">
        <v>78</v>
      </c>
      <c r="C137" s="9" t="s">
        <v>84</v>
      </c>
      <c r="D137" s="42">
        <f>stanford_generation_EXIOBASE!D137</f>
        <v>0</v>
      </c>
      <c r="E137" s="42">
        <f>stanford_generation_EXIOBASE!E137</f>
        <v>25894.483284960297</v>
      </c>
      <c r="F137" s="42">
        <f>stanford_generation_EXIOBASE!F137</f>
        <v>64736.208212400743</v>
      </c>
      <c r="G137" s="42">
        <f>stanford_generation_EXIOBASE!G137</f>
        <v>103577.93313984119</v>
      </c>
      <c r="H137" s="42">
        <f>stanford_generation_EXIOBASE!H137</f>
        <v>113288.36437170129</v>
      </c>
      <c r="I137" s="42">
        <f>stanford_generation_EXIOBASE!I137</f>
        <v>122998.7956035614</v>
      </c>
      <c r="J137" s="42">
        <f>stanford_generation_EXIOBASE!J137</f>
        <v>126235.60601418145</v>
      </c>
      <c r="K137" s="42">
        <f>stanford_generation_EXIOBASE!K137</f>
        <v>129472.41642480149</v>
      </c>
      <c r="L137" s="42">
        <f>xdet2015_el!A137</f>
        <v>0</v>
      </c>
      <c r="M137" s="44">
        <f t="shared" ref="M137:S137" si="80">IFERROR($L72*E137/$D72,0)</f>
        <v>1280.5960762391687</v>
      </c>
      <c r="N137" s="44">
        <f t="shared" si="80"/>
        <v>3201.4901905979214</v>
      </c>
      <c r="O137" s="44">
        <f t="shared" si="80"/>
        <v>5122.3843049566749</v>
      </c>
      <c r="P137" s="44">
        <f t="shared" si="80"/>
        <v>5602.6078335463617</v>
      </c>
      <c r="Q137" s="44">
        <f t="shared" si="80"/>
        <v>6082.8313621360512</v>
      </c>
      <c r="R137" s="44">
        <f t="shared" si="80"/>
        <v>6242.9058716659474</v>
      </c>
      <c r="S137" s="44">
        <f t="shared" si="80"/>
        <v>6402.9803811958427</v>
      </c>
      <c r="T137" s="42">
        <f>stanford_capacity_EXIOBASE!D137</f>
        <v>0</v>
      </c>
      <c r="U137" s="42">
        <f>stanford_capacity_EXIOBASE!E137</f>
        <v>7082.5599069017962</v>
      </c>
      <c r="V137" s="42">
        <f>stanford_capacity_EXIOBASE!F137</f>
        <v>17706.39976725449</v>
      </c>
      <c r="W137" s="42">
        <f>stanford_capacity_EXIOBASE!G137</f>
        <v>28330.239627607185</v>
      </c>
      <c r="X137" s="42">
        <f>stanford_capacity_EXIOBASE!H137</f>
        <v>30986.19959269536</v>
      </c>
      <c r="Y137" s="42">
        <f>stanford_capacity_EXIOBASE!I137</f>
        <v>33642.159557783532</v>
      </c>
      <c r="Z137" s="42">
        <f>stanford_capacity_EXIOBASE!J137</f>
        <v>34527.479546146256</v>
      </c>
      <c r="AA137" s="42">
        <f>stanford_capacity_EXIOBASE!K137</f>
        <v>35412.79953450898</v>
      </c>
      <c r="AB137" s="42">
        <f>capacity!T137+T137/gfcf_lifespan!C$7</f>
        <v>0</v>
      </c>
      <c r="AC137" s="42">
        <f>MAX((U137-T137),0)/5+U137/gfcf_lifespan!D$7</f>
        <v>1699.8143776564311</v>
      </c>
      <c r="AD137" s="42">
        <f>MAX((V137-U137),0)/5+V137/gfcf_lifespan!E$7</f>
        <v>2768.6370545161571</v>
      </c>
      <c r="AE137" s="42">
        <f>MAX((W137-V137),0)/5+W137/gfcf_lifespan!F$7</f>
        <v>3069.1092929907786</v>
      </c>
      <c r="AF137" s="42">
        <f>MAX((X137-W137),0)/5+X137/gfcf_lifespan!G$7</f>
        <v>1564.0653127741471</v>
      </c>
      <c r="AG137" s="42">
        <f>MAX((Y137-X137),0)/5+Y137/gfcf_lifespan!H$7</f>
        <v>1652.5973116104187</v>
      </c>
      <c r="AH137" s="42">
        <f>MAX((Z137-Y137),0)/5+Z137/gfcf_lifespan!I$7</f>
        <v>1327.9799825440866</v>
      </c>
      <c r="AI137" s="42">
        <f>MAX((AA137-Z137),0)/5+AA137/gfcf_lifespan!J$7</f>
        <v>1357.4906488228442</v>
      </c>
    </row>
    <row r="138" spans="1:35" ht="15" customHeight="1" x14ac:dyDescent="0.25">
      <c r="A138" s="9" t="s">
        <v>15</v>
      </c>
      <c r="B138" s="9" t="s">
        <v>37</v>
      </c>
      <c r="C138" s="9" t="s">
        <v>38</v>
      </c>
      <c r="D138" s="42">
        <f>stanford_generation_EXIOBASE!D138</f>
        <v>515.79300401006981</v>
      </c>
      <c r="E138" s="42">
        <f>stanford_generation_EXIOBASE!E138</f>
        <v>412.63440320805586</v>
      </c>
      <c r="F138" s="42">
        <f>stanford_generation_EXIOBASE!F138</f>
        <v>257.8965020050349</v>
      </c>
      <c r="G138" s="42">
        <f>stanford_generation_EXIOBASE!G138</f>
        <v>103.15860080201395</v>
      </c>
      <c r="H138" s="42">
        <f>stanford_generation_EXIOBASE!H138</f>
        <v>64.474125501258726</v>
      </c>
      <c r="I138" s="42">
        <f>stanford_generation_EXIOBASE!I138</f>
        <v>25.789650200503502</v>
      </c>
      <c r="J138" s="42">
        <f>stanford_generation_EXIOBASE!J138</f>
        <v>12.894825100251751</v>
      </c>
      <c r="K138" s="42">
        <f>stanford_generation_EXIOBASE!K138</f>
        <v>0</v>
      </c>
      <c r="L138" s="42">
        <f>xdet2015_el!A138</f>
        <v>597.165081642681</v>
      </c>
      <c r="M138" s="42">
        <f t="shared" si="71"/>
        <v>477.73206531414479</v>
      </c>
      <c r="N138" s="42">
        <f t="shared" si="74"/>
        <v>298.5825408213405</v>
      </c>
      <c r="O138" s="42">
        <f t="shared" si="75"/>
        <v>119.43301632853618</v>
      </c>
      <c r="P138" s="42">
        <f t="shared" si="76"/>
        <v>74.645635205335125</v>
      </c>
      <c r="Q138" s="42">
        <f t="shared" si="77"/>
        <v>29.858254082134064</v>
      </c>
      <c r="R138" s="42">
        <f t="shared" si="78"/>
        <v>14.929127041067032</v>
      </c>
      <c r="S138" s="42">
        <f t="shared" si="79"/>
        <v>0</v>
      </c>
      <c r="T138" s="42">
        <f>stanford_capacity_EXIOBASE!D138</f>
        <v>7692.8021100000005</v>
      </c>
      <c r="U138" s="42">
        <f>stanford_capacity_EXIOBASE!E138</f>
        <v>6154.2416880000001</v>
      </c>
      <c r="V138" s="42">
        <f>stanford_capacity_EXIOBASE!F138</f>
        <v>3846.4010550000003</v>
      </c>
      <c r="W138" s="42">
        <f>stanford_capacity_EXIOBASE!G138</f>
        <v>1538.5604219999996</v>
      </c>
      <c r="X138" s="42">
        <f>stanford_capacity_EXIOBASE!H138</f>
        <v>961.60026375000007</v>
      </c>
      <c r="Y138" s="42">
        <f>stanford_capacity_EXIOBASE!I138</f>
        <v>384.64010550000057</v>
      </c>
      <c r="Z138" s="42">
        <f>stanford_capacity_EXIOBASE!J138</f>
        <v>192.32005275000029</v>
      </c>
      <c r="AA138" s="42">
        <f>stanford_capacity_EXIOBASE!K138</f>
        <v>0</v>
      </c>
      <c r="AB138" s="42">
        <f>capacity!T138+T138/gfcf_lifespan!C$8</f>
        <v>2554.2943460000001</v>
      </c>
      <c r="AC138" s="42">
        <f>MAX((U138-T138),0)/5+U138/gfcf_lifespan!D$8</f>
        <v>175.83547680000001</v>
      </c>
      <c r="AD138" s="42">
        <f>MAX((V138-U138),0)/5+V138/gfcf_lifespan!E$8</f>
        <v>109.89717300000001</v>
      </c>
      <c r="AE138" s="42">
        <f>MAX((W138-V138),0)/5+W138/gfcf_lifespan!F$8</f>
        <v>43.958869199999988</v>
      </c>
      <c r="AF138" s="42">
        <f>MAX((X138-W138),0)/5+X138/gfcf_lifespan!G$8</f>
        <v>27.474293250000002</v>
      </c>
      <c r="AG138" s="42">
        <f>MAX((Y138-X138),0)/5+Y138/gfcf_lifespan!H$8</f>
        <v>10.989717300000017</v>
      </c>
      <c r="AH138" s="42">
        <f>MAX((Z138-Y138),0)/5+Z138/gfcf_lifespan!I$8</f>
        <v>5.4948586500000083</v>
      </c>
      <c r="AI138" s="42">
        <f>MAX((AA138-Z138),0)/5+AA138/gfcf_lifespan!J$8</f>
        <v>0</v>
      </c>
    </row>
    <row r="139" spans="1:35" ht="15" customHeight="1" x14ac:dyDescent="0.25">
      <c r="A139" s="9" t="s">
        <v>15</v>
      </c>
      <c r="B139" s="9" t="s">
        <v>39</v>
      </c>
      <c r="C139" s="9" t="s">
        <v>40</v>
      </c>
      <c r="D139" s="42">
        <f>stanford_generation_EXIOBASE!D139</f>
        <v>10512.311793148467</v>
      </c>
      <c r="E139" s="42">
        <f>stanford_generation_EXIOBASE!E139</f>
        <v>8409.8494345187737</v>
      </c>
      <c r="F139" s="42">
        <f>stanford_generation_EXIOBASE!F139</f>
        <v>5256.1558965742333</v>
      </c>
      <c r="G139" s="42">
        <f>stanford_generation_EXIOBASE!G139</f>
        <v>2102.462358629693</v>
      </c>
      <c r="H139" s="42">
        <f>stanford_generation_EXIOBASE!H139</f>
        <v>1314.0389741435583</v>
      </c>
      <c r="I139" s="42">
        <f>stanford_generation_EXIOBASE!I139</f>
        <v>525.6155896574237</v>
      </c>
      <c r="J139" s="42">
        <f>stanford_generation_EXIOBASE!J139</f>
        <v>262.80779482871185</v>
      </c>
      <c r="K139" s="42">
        <f>stanford_generation_EXIOBASE!K139</f>
        <v>0</v>
      </c>
      <c r="L139" s="42">
        <f>xdet2015_el!A139</f>
        <v>5780.1713614313603</v>
      </c>
      <c r="M139" s="42">
        <f t="shared" si="71"/>
        <v>4624.1370891450888</v>
      </c>
      <c r="N139" s="42">
        <f t="shared" si="74"/>
        <v>2890.0856807156802</v>
      </c>
      <c r="O139" s="42">
        <f t="shared" si="75"/>
        <v>1156.034272286272</v>
      </c>
      <c r="P139" s="42">
        <f t="shared" si="76"/>
        <v>722.52142017892004</v>
      </c>
      <c r="Q139" s="42">
        <f t="shared" si="77"/>
        <v>289.00856807156822</v>
      </c>
      <c r="R139" s="42">
        <f t="shared" si="78"/>
        <v>144.50428403578411</v>
      </c>
      <c r="S139" s="42">
        <f t="shared" si="79"/>
        <v>0</v>
      </c>
      <c r="T139" s="42">
        <f>stanford_capacity_EXIOBASE!D139</f>
        <v>1248.5936799999997</v>
      </c>
      <c r="U139" s="42">
        <f>stanford_capacity_EXIOBASE!E139</f>
        <v>998.8749439999998</v>
      </c>
      <c r="V139" s="42">
        <f>stanford_capacity_EXIOBASE!F139</f>
        <v>624.29683999999986</v>
      </c>
      <c r="W139" s="42">
        <f>stanford_capacity_EXIOBASE!G139</f>
        <v>249.71873599999992</v>
      </c>
      <c r="X139" s="42">
        <f>stanford_capacity_EXIOBASE!H139</f>
        <v>156.07420999999994</v>
      </c>
      <c r="Y139" s="42">
        <f>stanford_capacity_EXIOBASE!I139</f>
        <v>62.429683999999952</v>
      </c>
      <c r="Z139" s="42">
        <f>stanford_capacity_EXIOBASE!J139</f>
        <v>31.214841999999976</v>
      </c>
      <c r="AA139" s="42">
        <f>stanford_capacity_EXIOBASE!K139</f>
        <v>0</v>
      </c>
      <c r="AB139" s="42">
        <f>capacity!T139+T139/gfcf_lifespan!C$9</f>
        <v>78.238747200000063</v>
      </c>
      <c r="AC139" s="42">
        <f>MAX((U139-T139),0)/5+U139/gfcf_lifespan!D$9</f>
        <v>39.954997759999991</v>
      </c>
      <c r="AD139" s="42">
        <f>MAX((V139-U139),0)/5+V139/gfcf_lifespan!E$9</f>
        <v>24.971873599999995</v>
      </c>
      <c r="AE139" s="42">
        <f>MAX((W139-V139),0)/5+W139/gfcf_lifespan!F$9</f>
        <v>9.9887494399999976</v>
      </c>
      <c r="AF139" s="42">
        <f>MAX((X139-W139),0)/5+X139/gfcf_lifespan!G$9</f>
        <v>6.2429683999999979</v>
      </c>
      <c r="AG139" s="42">
        <f>MAX((Y139-X139),0)/5+Y139/gfcf_lifespan!H$9</f>
        <v>2.4971873599999981</v>
      </c>
      <c r="AH139" s="42">
        <f>MAX((Z139-Y139),0)/5+Z139/gfcf_lifespan!I$9</f>
        <v>1.248593679999999</v>
      </c>
      <c r="AI139" s="42">
        <f>MAX((AA139-Z139),0)/5+AA139/gfcf_lifespan!J$9</f>
        <v>0</v>
      </c>
    </row>
    <row r="140" spans="1:35" ht="15" customHeight="1" x14ac:dyDescent="0.25">
      <c r="A140" s="9" t="s">
        <v>15</v>
      </c>
      <c r="B140" s="9" t="s">
        <v>80</v>
      </c>
      <c r="C140" s="9" t="s">
        <v>85</v>
      </c>
      <c r="D140" s="42">
        <f>stanford_generation_EXIOBASE!D140</f>
        <v>4210.5763070854009</v>
      </c>
      <c r="E140" s="42">
        <f>stanford_generation_EXIOBASE!E140</f>
        <v>29262.944330628583</v>
      </c>
      <c r="F140" s="42">
        <f>stanford_generation_EXIOBASE!F140</f>
        <v>66841.496365943342</v>
      </c>
      <c r="G140" s="42">
        <f>stanford_generation_EXIOBASE!G140</f>
        <v>104420.04840125813</v>
      </c>
      <c r="H140" s="42">
        <f>stanford_generation_EXIOBASE!H140</f>
        <v>113814.68641008681</v>
      </c>
      <c r="I140" s="42">
        <f>stanford_generation_EXIOBASE!I140</f>
        <v>123209.32441891549</v>
      </c>
      <c r="J140" s="42">
        <f>stanford_generation_EXIOBASE!J140</f>
        <v>126340.87042185839</v>
      </c>
      <c r="K140" s="42">
        <f>stanford_generation_EXIOBASE!K140</f>
        <v>129472.4164248013</v>
      </c>
      <c r="L140" s="42">
        <f>xdet2015_el!A140</f>
        <v>69.705579914365003</v>
      </c>
      <c r="M140" s="42">
        <f t="shared" si="71"/>
        <v>484.44449305805517</v>
      </c>
      <c r="N140" s="42">
        <f t="shared" si="74"/>
        <v>1106.5528627735903</v>
      </c>
      <c r="O140" s="42">
        <f t="shared" si="75"/>
        <v>1728.6612324891255</v>
      </c>
      <c r="P140" s="42">
        <f t="shared" si="76"/>
        <v>1884.1883249180091</v>
      </c>
      <c r="Q140" s="42">
        <f t="shared" si="77"/>
        <v>2039.715417346893</v>
      </c>
      <c r="R140" s="42">
        <f t="shared" si="78"/>
        <v>2091.5577814898538</v>
      </c>
      <c r="S140" s="42">
        <f t="shared" si="79"/>
        <v>2143.4001456328151</v>
      </c>
      <c r="T140" s="42">
        <f>stanford_capacity_EXIOBASE!D140</f>
        <v>2915.4580942448192</v>
      </c>
      <c r="U140" s="42">
        <f>stanford_capacity_EXIOBASE!E140</f>
        <v>14781.599036262432</v>
      </c>
      <c r="V140" s="42">
        <f>stanford_capacity_EXIOBASE!F140</f>
        <v>32580.810449288849</v>
      </c>
      <c r="W140" s="42">
        <f>stanford_capacity_EXIOBASE!G140</f>
        <v>50380.021862315276</v>
      </c>
      <c r="X140" s="42">
        <f>stanford_capacity_EXIOBASE!H140</f>
        <v>54829.824715571871</v>
      </c>
      <c r="Y140" s="42">
        <f>stanford_capacity_EXIOBASE!I140</f>
        <v>59279.627568828466</v>
      </c>
      <c r="Z140" s="42">
        <f>stanford_capacity_EXIOBASE!J140</f>
        <v>60762.895186580674</v>
      </c>
      <c r="AA140" s="42">
        <f>stanford_capacity_EXIOBASE!K140</f>
        <v>62246.162804332882</v>
      </c>
      <c r="AB140" s="42">
        <f>capacity!T140+T140/gfcf_lifespan!C$10</f>
        <v>923.28732376979269</v>
      </c>
      <c r="AC140" s="42">
        <f>MAX((U140-T140),0)/5+U140/gfcf_lifespan!D$10</f>
        <v>2964.4921498540202</v>
      </c>
      <c r="AD140" s="42">
        <f>MAX((V140-U140),0)/5+V140/gfcf_lifespan!E$10</f>
        <v>4863.0747005768371</v>
      </c>
      <c r="AE140" s="42">
        <f>MAX((W140-V140),0)/5+W140/gfcf_lifespan!F$10</f>
        <v>5575.0431570978963</v>
      </c>
      <c r="AF140" s="42">
        <f>MAX((X140-W140),0)/5+X140/gfcf_lifespan!G$10</f>
        <v>3083.1535592741939</v>
      </c>
      <c r="AG140" s="42">
        <f>MAX((Y140-X140),0)/5+Y140/gfcf_lifespan!H$10</f>
        <v>3261.1456734044577</v>
      </c>
      <c r="AH140" s="42">
        <f>MAX((Z140-Y140),0)/5+Z140/gfcf_lifespan!I$10</f>
        <v>2727.1693310136684</v>
      </c>
      <c r="AI140" s="42">
        <f>MAX((AA140-Z140),0)/5+AA140/gfcf_lifespan!J$10</f>
        <v>2786.5000357237568</v>
      </c>
    </row>
    <row r="141" spans="1:35" ht="15" customHeight="1" x14ac:dyDescent="0.25">
      <c r="A141" s="9" t="s">
        <v>15</v>
      </c>
      <c r="B141" s="9" t="s">
        <v>81</v>
      </c>
      <c r="C141" s="9" t="s">
        <v>86</v>
      </c>
      <c r="D141" s="42">
        <f>stanford_generation_EXIOBASE!D141</f>
        <v>4390.7521855162595</v>
      </c>
      <c r="E141" s="42">
        <f>stanford_generation_EXIOBASE!E141</f>
        <v>48642.355980111723</v>
      </c>
      <c r="F141" s="42">
        <f>stanford_generation_EXIOBASE!F141</f>
        <v>115019.76167200493</v>
      </c>
      <c r="G141" s="42">
        <f>stanford_generation_EXIOBASE!G141</f>
        <v>181397.16736389813</v>
      </c>
      <c r="H141" s="42">
        <f>stanford_generation_EXIOBASE!H141</f>
        <v>197991.51878687143</v>
      </c>
      <c r="I141" s="42">
        <f>stanford_generation_EXIOBASE!I141</f>
        <v>214585.87020984472</v>
      </c>
      <c r="J141" s="42">
        <f>stanford_generation_EXIOBASE!J141</f>
        <v>220117.32068416916</v>
      </c>
      <c r="K141" s="42">
        <f>stanford_generation_EXIOBASE!K141</f>
        <v>225648.77115849359</v>
      </c>
      <c r="L141" s="42">
        <f>xdet2015_el!A141</f>
        <v>72.688369721895398</v>
      </c>
      <c r="M141" s="42">
        <f t="shared" si="71"/>
        <v>805.26830170231597</v>
      </c>
      <c r="N141" s="42">
        <f t="shared" si="74"/>
        <v>1904.1381996729469</v>
      </c>
      <c r="O141" s="42">
        <f t="shared" si="75"/>
        <v>3003.0080976435779</v>
      </c>
      <c r="P141" s="42">
        <f t="shared" si="76"/>
        <v>3277.7255721362353</v>
      </c>
      <c r="Q141" s="42">
        <f t="shared" si="77"/>
        <v>3552.4430466288936</v>
      </c>
      <c r="R141" s="42">
        <f t="shared" si="78"/>
        <v>3644.0155381264458</v>
      </c>
      <c r="S141" s="42">
        <f t="shared" si="79"/>
        <v>3735.5880296239984</v>
      </c>
      <c r="T141" s="42">
        <f>stanford_capacity_EXIOBASE!D141</f>
        <v>3184.7119057551809</v>
      </c>
      <c r="U141" s="42">
        <f>stanford_capacity_EXIOBASE!E141</f>
        <v>28068.775096242032</v>
      </c>
      <c r="V141" s="42">
        <f>stanford_capacity_EXIOBASE!F141</f>
        <v>65394.869881972307</v>
      </c>
      <c r="W141" s="42">
        <f>stanford_capacity_EXIOBASE!G141</f>
        <v>102720.96466770257</v>
      </c>
      <c r="X141" s="42">
        <f>stanford_capacity_EXIOBASE!H141</f>
        <v>112052.48836413515</v>
      </c>
      <c r="Y141" s="42">
        <f>stanford_capacity_EXIOBASE!I141</f>
        <v>121384.01206056771</v>
      </c>
      <c r="Z141" s="42">
        <f>stanford_capacity_EXIOBASE!J141</f>
        <v>124494.51995937857</v>
      </c>
      <c r="AA141" s="42">
        <f>stanford_capacity_EXIOBASE!K141</f>
        <v>127605.02785818942</v>
      </c>
      <c r="AB141" s="42">
        <f>capacity!T141+T141/gfcf_lifespan!C$11</f>
        <v>423.81947623020727</v>
      </c>
      <c r="AC141" s="42">
        <f>MAX((U141-T141),0)/5+U141/gfcf_lifespan!D$11</f>
        <v>6099.5636419470511</v>
      </c>
      <c r="AD141" s="42">
        <f>MAX((V141-U141),0)/5+V141/gfcf_lifespan!E$11</f>
        <v>10081.013752424948</v>
      </c>
      <c r="AE141" s="42">
        <f>MAX((W141-V141),0)/5+W141/gfcf_lifespan!F$11</f>
        <v>11574.057543854156</v>
      </c>
      <c r="AF141" s="42">
        <f>MAX((X141-W141),0)/5+X141/gfcf_lifespan!G$11</f>
        <v>6348.4042738519202</v>
      </c>
      <c r="AG141" s="42">
        <f>MAX((Y141-X141),0)/5+Y141/gfcf_lifespan!H$11</f>
        <v>6721.6652217092205</v>
      </c>
      <c r="AH141" s="42">
        <f>MAX((Z141-Y141),0)/5+Z141/gfcf_lifespan!I$11</f>
        <v>5601.8823781373139</v>
      </c>
      <c r="AI141" s="42">
        <f>MAX((AA141-Z141),0)/5+AA141/gfcf_lifespan!J$11</f>
        <v>5726.302694089748</v>
      </c>
    </row>
    <row r="142" spans="1:35" ht="15" customHeight="1" x14ac:dyDescent="0.25">
      <c r="A142" s="9" t="s">
        <v>15</v>
      </c>
      <c r="B142" s="9" t="s">
        <v>41</v>
      </c>
      <c r="C142" s="9" t="s">
        <v>42</v>
      </c>
      <c r="D142" s="42">
        <f>stanford_generation_EXIOBASE!D142</f>
        <v>0</v>
      </c>
      <c r="E142" s="42">
        <f>stanford_generation_EXIOBASE!E142</f>
        <v>3596.24195924376</v>
      </c>
      <c r="F142" s="42">
        <f>stanford_generation_EXIOBASE!F142</f>
        <v>8990.6048981093991</v>
      </c>
      <c r="G142" s="42">
        <f>stanford_generation_EXIOBASE!G142</f>
        <v>14384.96783697504</v>
      </c>
      <c r="H142" s="42">
        <f>stanford_generation_EXIOBASE!H142</f>
        <v>15733.558571691448</v>
      </c>
      <c r="I142" s="42">
        <f>stanford_generation_EXIOBASE!I142</f>
        <v>17082.149306407857</v>
      </c>
      <c r="J142" s="42">
        <f>stanford_generation_EXIOBASE!J142</f>
        <v>17531.679551313326</v>
      </c>
      <c r="K142" s="42">
        <f>stanford_generation_EXIOBASE!K142</f>
        <v>17981.209796218798</v>
      </c>
      <c r="L142" s="42">
        <f>xdet2015_el!A142</f>
        <v>0</v>
      </c>
      <c r="M142" s="44">
        <f t="shared" ref="M142:S142" si="81">IFERROR($L116*E142/$D116,0)</f>
        <v>86.779062138298741</v>
      </c>
      <c r="N142" s="44">
        <f t="shared" si="81"/>
        <v>216.94765534574682</v>
      </c>
      <c r="O142" s="44">
        <f t="shared" si="81"/>
        <v>347.11624855319496</v>
      </c>
      <c r="P142" s="44">
        <f t="shared" si="81"/>
        <v>379.65839685505699</v>
      </c>
      <c r="Q142" s="44">
        <f t="shared" si="81"/>
        <v>412.20054515691896</v>
      </c>
      <c r="R142" s="44">
        <f t="shared" si="81"/>
        <v>423.04792792420625</v>
      </c>
      <c r="S142" s="44">
        <f t="shared" si="81"/>
        <v>433.89531069149365</v>
      </c>
      <c r="T142" s="42">
        <f>stanford_capacity_EXIOBASE!D142</f>
        <v>0</v>
      </c>
      <c r="U142" s="42">
        <f>stanford_capacity_EXIOBASE!E142</f>
        <v>901.63405172562511</v>
      </c>
      <c r="V142" s="42">
        <f>stanford_capacity_EXIOBASE!F142</f>
        <v>2254.0851293140627</v>
      </c>
      <c r="W142" s="42">
        <f>stanford_capacity_EXIOBASE!G142</f>
        <v>3606.5362069025005</v>
      </c>
      <c r="X142" s="42">
        <f>stanford_capacity_EXIOBASE!H142</f>
        <v>3944.6489762996098</v>
      </c>
      <c r="Y142" s="42">
        <f>stanford_capacity_EXIOBASE!I142</f>
        <v>4282.7617456967191</v>
      </c>
      <c r="Z142" s="42">
        <f>stanford_capacity_EXIOBASE!J142</f>
        <v>4395.4660021624222</v>
      </c>
      <c r="AA142" s="42">
        <f>stanford_capacity_EXIOBASE!K142</f>
        <v>4508.1702586281253</v>
      </c>
      <c r="AB142" s="42">
        <f>capacity!T142+T142/gfcf_lifespan!C$12</f>
        <v>0</v>
      </c>
      <c r="AC142" s="42">
        <f>MAX((U142-T142),0)/5+U142/gfcf_lifespan!D$12</f>
        <v>210.38127873597918</v>
      </c>
      <c r="AD142" s="42">
        <f>MAX((V142-U142),0)/5+V142/gfcf_lifespan!E$12</f>
        <v>345.6263864948229</v>
      </c>
      <c r="AE142" s="42">
        <f>MAX((W142-V142),0)/5+W142/gfcf_lifespan!F$12</f>
        <v>390.70808908110422</v>
      </c>
      <c r="AF142" s="42">
        <f>MAX((X142-W142),0)/5+X142/gfcf_lifespan!G$12</f>
        <v>199.11085308940886</v>
      </c>
      <c r="AG142" s="42">
        <f>MAX((Y142-X142),0)/5+Y142/gfcf_lifespan!H$12</f>
        <v>210.38127873597918</v>
      </c>
      <c r="AH142" s="42">
        <f>MAX((Z142-Y142),0)/5+Z142/gfcf_lifespan!I$12</f>
        <v>169.05638469855469</v>
      </c>
      <c r="AI142" s="42">
        <f>MAX((AA142-Z142),0)/5+AA142/gfcf_lifespan!J$12</f>
        <v>172.81319324741148</v>
      </c>
    </row>
    <row r="143" spans="1:35" ht="15" customHeight="1" x14ac:dyDescent="0.25">
      <c r="A143" s="9" t="s">
        <v>15</v>
      </c>
      <c r="B143" s="9" t="s">
        <v>43</v>
      </c>
      <c r="C143" s="9" t="s">
        <v>44</v>
      </c>
      <c r="D143" s="42">
        <f>stanford_generation_EXIOBASE!D143</f>
        <v>398.70958474308679</v>
      </c>
      <c r="E143" s="42">
        <f>stanford_generation_EXIOBASE!E143</f>
        <v>2528.1783043378073</v>
      </c>
      <c r="F143" s="42">
        <f>stanford_generation_EXIOBASE!F143</f>
        <v>5722.3813837298867</v>
      </c>
      <c r="G143" s="42">
        <f>stanford_generation_EXIOBASE!G143</f>
        <v>8916.5844631219679</v>
      </c>
      <c r="H143" s="42">
        <f>stanford_generation_EXIOBASE!H143</f>
        <v>9715.1352329699876</v>
      </c>
      <c r="I143" s="42">
        <f>stanford_generation_EXIOBASE!I143</f>
        <v>10513.686002818007</v>
      </c>
      <c r="J143" s="42">
        <f>stanford_generation_EXIOBASE!J143</f>
        <v>10779.869592767347</v>
      </c>
      <c r="K143" s="42">
        <f>stanford_generation_EXIOBASE!K143</f>
        <v>11046.053182716687</v>
      </c>
      <c r="L143" s="42">
        <f>xdet2015_el!A143</f>
        <v>106.312481668085</v>
      </c>
      <c r="M143" s="42">
        <f>IFERROR($L143*E143/$D143,0)</f>
        <v>674.11700124227741</v>
      </c>
      <c r="N143" s="42">
        <f t="shared" si="74"/>
        <v>1525.8237806035656</v>
      </c>
      <c r="O143" s="42">
        <f t="shared" si="75"/>
        <v>2377.5305599648545</v>
      </c>
      <c r="P143" s="42">
        <f t="shared" si="76"/>
        <v>2590.4572548051765</v>
      </c>
      <c r="Q143" s="42">
        <f t="shared" si="77"/>
        <v>2803.3839496454984</v>
      </c>
      <c r="R143" s="42">
        <f t="shared" si="78"/>
        <v>2874.3595145922727</v>
      </c>
      <c r="S143" s="42">
        <f t="shared" si="79"/>
        <v>2945.3350795390465</v>
      </c>
      <c r="T143" s="42">
        <f>stanford_capacity_EXIOBASE!D143</f>
        <v>225.18792647115231</v>
      </c>
      <c r="U143" s="42">
        <f>stanford_capacity_EXIOBASE!E143</f>
        <v>1199.2017188038799</v>
      </c>
      <c r="V143" s="42">
        <f>stanford_capacity_EXIOBASE!F143</f>
        <v>2660.2224073029715</v>
      </c>
      <c r="W143" s="42">
        <f>stanford_capacity_EXIOBASE!G143</f>
        <v>4121.2430958020632</v>
      </c>
      <c r="X143" s="42">
        <f>stanford_capacity_EXIOBASE!H143</f>
        <v>4486.498267926836</v>
      </c>
      <c r="Y143" s="42">
        <f>stanford_capacity_EXIOBASE!I143</f>
        <v>4851.7534400516088</v>
      </c>
      <c r="Z143" s="42">
        <f>stanford_capacity_EXIOBASE!J143</f>
        <v>4973.5051640931997</v>
      </c>
      <c r="AA143" s="42">
        <f>stanford_capacity_EXIOBASE!K143</f>
        <v>5095.2568881347906</v>
      </c>
      <c r="AB143" s="42">
        <f>capacity!T143+T143/gfcf_lifespan!C$13</f>
        <v>11.259396323557615</v>
      </c>
      <c r="AC143" s="42">
        <f>MAX((U143-T143),0)/5+U143/gfcf_lifespan!D$13</f>
        <v>254.76284440673953</v>
      </c>
      <c r="AD143" s="42">
        <f>MAX((V143-U143),0)/5+V143/gfcf_lifespan!E$13</f>
        <v>425.21525806496686</v>
      </c>
      <c r="AE143" s="42">
        <f>MAX((W143-V143),0)/5+W143/gfcf_lifespan!F$13</f>
        <v>498.26629248992151</v>
      </c>
      <c r="AF143" s="42">
        <f>MAX((X143-W143),0)/5+X143/gfcf_lifespan!G$13</f>
        <v>297.37594782129634</v>
      </c>
      <c r="AG143" s="42">
        <f>MAX((Y143-X143),0)/5+Y143/gfcf_lifespan!H$13</f>
        <v>315.638706427535</v>
      </c>
      <c r="AH143" s="42">
        <f>MAX((Z143-Y143),0)/5+Z143/gfcf_lifespan!I$13</f>
        <v>273.02560301297819</v>
      </c>
      <c r="AI143" s="42">
        <f>MAX((AA143-Z143),0)/5+AA143/gfcf_lifespan!J$13</f>
        <v>279.11318921505773</v>
      </c>
    </row>
    <row r="144" spans="1:35" ht="15" customHeight="1" x14ac:dyDescent="0.25">
      <c r="A144" s="9" t="s">
        <v>15</v>
      </c>
      <c r="B144" s="9" t="s">
        <v>45</v>
      </c>
      <c r="C144" s="9" t="s">
        <v>46</v>
      </c>
      <c r="D144" s="42">
        <f>stanford_generation_EXIOBASE!D144</f>
        <v>75.206415256914298</v>
      </c>
      <c r="E144" s="42">
        <f>stanford_generation_EXIOBASE!E144</f>
        <v>110.47008778357754</v>
      </c>
      <c r="F144" s="42">
        <f>stanford_generation_EXIOBASE!F144</f>
        <v>163.36559657357242</v>
      </c>
      <c r="G144" s="42">
        <f>stanford_generation_EXIOBASE!G144</f>
        <v>216.26110536356725</v>
      </c>
      <c r="H144" s="42">
        <f>stanford_generation_EXIOBASE!H144</f>
        <v>229.48498256106598</v>
      </c>
      <c r="I144" s="42">
        <f>stanford_generation_EXIOBASE!I144</f>
        <v>242.7088597585647</v>
      </c>
      <c r="J144" s="42">
        <f>stanford_generation_EXIOBASE!J144</f>
        <v>247.1168188243976</v>
      </c>
      <c r="K144" s="42">
        <f>stanford_generation_EXIOBASE!K144</f>
        <v>251.5247778902305</v>
      </c>
      <c r="L144" s="42">
        <f>xdet2015_el!A144</f>
        <v>0</v>
      </c>
      <c r="M144" s="42">
        <f t="shared" si="71"/>
        <v>0</v>
      </c>
      <c r="N144" s="42">
        <f t="shared" si="74"/>
        <v>0</v>
      </c>
      <c r="O144" s="42">
        <f t="shared" si="75"/>
        <v>0</v>
      </c>
      <c r="P144" s="42">
        <f t="shared" si="76"/>
        <v>0</v>
      </c>
      <c r="Q144" s="42">
        <f t="shared" si="77"/>
        <v>0</v>
      </c>
      <c r="R144" s="42">
        <f t="shared" si="78"/>
        <v>0</v>
      </c>
      <c r="S144" s="42">
        <f t="shared" si="79"/>
        <v>0</v>
      </c>
      <c r="T144" s="42">
        <f>stanford_capacity_EXIOBASE!D144</f>
        <v>16.812073528847669</v>
      </c>
      <c r="U144" s="42">
        <f>stanford_capacity_EXIOBASE!E144</f>
        <v>20.449658823078135</v>
      </c>
      <c r="V144" s="42">
        <f>stanford_capacity_EXIOBASE!F144</f>
        <v>25.906036764423835</v>
      </c>
      <c r="W144" s="42">
        <f>stanford_capacity_EXIOBASE!G144</f>
        <v>31.362414705769535</v>
      </c>
      <c r="X144" s="42">
        <f>stanford_capacity_EXIOBASE!H144</f>
        <v>32.726509191105961</v>
      </c>
      <c r="Y144" s="42">
        <f>stanford_capacity_EXIOBASE!I144</f>
        <v>34.090603676442385</v>
      </c>
      <c r="Z144" s="42">
        <f>stanford_capacity_EXIOBASE!J144</f>
        <v>34.545301838221192</v>
      </c>
      <c r="AA144" s="42">
        <f>stanford_capacity_EXIOBASE!K144</f>
        <v>35</v>
      </c>
      <c r="AB144" s="42">
        <f>capacity!T144+T144/gfcf_lifespan!C$14</f>
        <v>0.56040245096158903</v>
      </c>
      <c r="AC144" s="42">
        <f>MAX((U144-T144),0)/5+U144/gfcf_lifespan!D$14</f>
        <v>1.4091723529486977</v>
      </c>
      <c r="AD144" s="42">
        <f>MAX((V144-U144),0)/5+V144/gfcf_lifespan!E$14</f>
        <v>1.9548101470832679</v>
      </c>
      <c r="AE144" s="42">
        <f>MAX((W144-V144),0)/5+W144/gfcf_lifespan!F$14</f>
        <v>2.1366894117947912</v>
      </c>
      <c r="AF144" s="42">
        <f>MAX((X144-W144),0)/5+X144/gfcf_lifespan!G$14</f>
        <v>1.3637025367708173</v>
      </c>
      <c r="AG144" s="42">
        <f>MAX((Y144-X144),0)/5+Y144/gfcf_lifespan!H$14</f>
        <v>1.4091723529486975</v>
      </c>
      <c r="AH144" s="42">
        <f>MAX((Z144-Y144),0)/5+Z144/gfcf_lifespan!I$14</f>
        <v>1.2424496936298013</v>
      </c>
      <c r="AI144" s="42">
        <f>MAX((AA144-Z144),0)/5+AA144/gfcf_lifespan!J$14</f>
        <v>1.2576062990224284</v>
      </c>
    </row>
    <row r="145" spans="1:35" ht="15" customHeight="1" x14ac:dyDescent="0.25">
      <c r="A145" s="9" t="s">
        <v>47</v>
      </c>
      <c r="B145" s="9" t="s">
        <v>29</v>
      </c>
      <c r="C145" s="9" t="s">
        <v>30</v>
      </c>
      <c r="D145" s="42">
        <f>stanford_generation_EXIOBASE!D145</f>
        <v>26751.427601696563</v>
      </c>
      <c r="E145" s="42">
        <f>stanford_generation_EXIOBASE!E145</f>
        <v>21401.142081357251</v>
      </c>
      <c r="F145" s="42">
        <f>stanford_generation_EXIOBASE!F145</f>
        <v>13375.713800848282</v>
      </c>
      <c r="G145" s="42">
        <f>stanford_generation_EXIOBASE!G145</f>
        <v>5350.2855203393119</v>
      </c>
      <c r="H145" s="42">
        <f>stanford_generation_EXIOBASE!H145</f>
        <v>3343.9284502120699</v>
      </c>
      <c r="I145" s="42">
        <f>stanford_generation_EXIOBASE!I145</f>
        <v>1337.571380084828</v>
      </c>
      <c r="J145" s="42">
        <f>stanford_generation_EXIOBASE!J145</f>
        <v>668.78569004241399</v>
      </c>
      <c r="K145" s="42">
        <f>stanford_generation_EXIOBASE!K145</f>
        <v>0</v>
      </c>
      <c r="L145" s="42">
        <f>xdet2015_el!A145</f>
        <v>2275.2684296522998</v>
      </c>
      <c r="M145" s="42">
        <f t="shared" si="71"/>
        <v>1820.21474372184</v>
      </c>
      <c r="N145" s="42">
        <f t="shared" ref="N145:N154" si="82">IFERROR($L145*F145/$D145,0)</f>
        <v>1137.6342148261499</v>
      </c>
      <c r="O145" s="42">
        <f t="shared" ref="O145:O154" si="83">IFERROR($L145*G145/$D145,0)</f>
        <v>455.05368593045989</v>
      </c>
      <c r="P145" s="42">
        <f t="shared" ref="P145:P154" si="84">IFERROR($L145*H145/$D145,0)</f>
        <v>284.40855370653742</v>
      </c>
      <c r="Q145" s="42">
        <f t="shared" ref="Q145:Q154" si="85">IFERROR($L145*I145/$D145,0)</f>
        <v>113.76342148261497</v>
      </c>
      <c r="R145" s="42">
        <f t="shared" ref="R145:R154" si="86">IFERROR($L145*J145/$D145,0)</f>
        <v>56.881710741307487</v>
      </c>
      <c r="S145" s="42">
        <f t="shared" ref="S145:S154" si="87">IFERROR($L145*K145/$D145,0)</f>
        <v>0</v>
      </c>
      <c r="T145" s="42">
        <f>stanford_capacity_EXIOBASE!D145</f>
        <v>3923.3</v>
      </c>
      <c r="U145" s="42">
        <f>stanford_capacity_EXIOBASE!E145</f>
        <v>3138.6400000000003</v>
      </c>
      <c r="V145" s="42">
        <f>stanford_capacity_EXIOBASE!F145</f>
        <v>1961.65</v>
      </c>
      <c r="W145" s="42">
        <f>stanford_capacity_EXIOBASE!G145</f>
        <v>784.65999999999985</v>
      </c>
      <c r="X145" s="42">
        <f>stanford_capacity_EXIOBASE!H145</f>
        <v>490.41249999999991</v>
      </c>
      <c r="Y145" s="42">
        <f>stanford_capacity_EXIOBASE!I145</f>
        <v>196.16499999999996</v>
      </c>
      <c r="Z145" s="42">
        <f>stanford_capacity_EXIOBASE!J145</f>
        <v>98.082499999999982</v>
      </c>
      <c r="AA145" s="42">
        <f>stanford_capacity_EXIOBASE!K145</f>
        <v>0</v>
      </c>
      <c r="AB145" s="42">
        <f>capacity!T145+T145/gfcf_lifespan!C$2</f>
        <v>101.08250000000001</v>
      </c>
      <c r="AC145" s="42">
        <f>MAX((U145-T145),0)/5+U145/gfcf_lifespan!D$2</f>
        <v>78.466000000000008</v>
      </c>
      <c r="AD145" s="42">
        <f>MAX((V145-U145),0)/5+V145/gfcf_lifespan!E$2</f>
        <v>49.041250000000005</v>
      </c>
      <c r="AE145" s="42">
        <f>MAX((W145-V145),0)/5+W145/gfcf_lifespan!F$2</f>
        <v>19.616499999999995</v>
      </c>
      <c r="AF145" s="42">
        <f>MAX((X145-W145),0)/5+X145/gfcf_lifespan!G$2</f>
        <v>12.260312499999998</v>
      </c>
      <c r="AG145" s="42">
        <f>MAX((Y145-X145),0)/5+Y145/gfcf_lifespan!H$2</f>
        <v>4.9041249999999987</v>
      </c>
      <c r="AH145" s="42">
        <f>MAX((Z145-Y145),0)/5+Z145/gfcf_lifespan!I$2</f>
        <v>2.4520624999999994</v>
      </c>
      <c r="AI145" s="42">
        <f>MAX((AA145-Z145),0)/5+AA145/gfcf_lifespan!J$2</f>
        <v>0</v>
      </c>
    </row>
    <row r="146" spans="1:35" ht="15" customHeight="1" x14ac:dyDescent="0.25">
      <c r="A146" s="9" t="s">
        <v>47</v>
      </c>
      <c r="B146" s="9" t="s">
        <v>31</v>
      </c>
      <c r="C146" s="9" t="s">
        <v>32</v>
      </c>
      <c r="D146" s="42">
        <f>stanford_generation_EXIOBASE!D146</f>
        <v>8816.7107257524149</v>
      </c>
      <c r="E146" s="42">
        <f>stanford_generation_EXIOBASE!E146</f>
        <v>7053.3685806019321</v>
      </c>
      <c r="F146" s="42">
        <f>stanford_generation_EXIOBASE!F146</f>
        <v>4408.3553628762074</v>
      </c>
      <c r="G146" s="42">
        <f>stanford_generation_EXIOBASE!G146</f>
        <v>1763.3421451504828</v>
      </c>
      <c r="H146" s="42">
        <f>stanford_generation_EXIOBASE!H146</f>
        <v>1102.0888407190519</v>
      </c>
      <c r="I146" s="42">
        <f>stanford_generation_EXIOBASE!I146</f>
        <v>440.83553628762093</v>
      </c>
      <c r="J146" s="42">
        <f>stanford_generation_EXIOBASE!J146</f>
        <v>220.41776814381046</v>
      </c>
      <c r="K146" s="42">
        <f>stanford_generation_EXIOBASE!K146</f>
        <v>0</v>
      </c>
      <c r="L146" s="42">
        <f>xdet2015_el!A146</f>
        <v>813.74326252065703</v>
      </c>
      <c r="M146" s="42">
        <f t="shared" si="71"/>
        <v>650.9946100165256</v>
      </c>
      <c r="N146" s="42">
        <f t="shared" si="82"/>
        <v>406.87163126032851</v>
      </c>
      <c r="O146" s="42">
        <f t="shared" si="83"/>
        <v>162.74865250413137</v>
      </c>
      <c r="P146" s="42">
        <f t="shared" si="84"/>
        <v>101.71790781508213</v>
      </c>
      <c r="Q146" s="42">
        <f t="shared" si="85"/>
        <v>40.687163126032871</v>
      </c>
      <c r="R146" s="42">
        <f t="shared" si="86"/>
        <v>20.343581563016436</v>
      </c>
      <c r="S146" s="42">
        <f t="shared" si="87"/>
        <v>0</v>
      </c>
      <c r="T146" s="42">
        <f>stanford_capacity_EXIOBASE!D146</f>
        <v>5061.8678499999996</v>
      </c>
      <c r="U146" s="42">
        <f>stanford_capacity_EXIOBASE!E146</f>
        <v>4049.4942799999999</v>
      </c>
      <c r="V146" s="42">
        <f>stanford_capacity_EXIOBASE!F146</f>
        <v>2530.9339249999998</v>
      </c>
      <c r="W146" s="42">
        <f>stanford_capacity_EXIOBASE!G146</f>
        <v>1012.3735699999997</v>
      </c>
      <c r="X146" s="42">
        <f>stanford_capacity_EXIOBASE!H146</f>
        <v>632.73348124999984</v>
      </c>
      <c r="Y146" s="42">
        <f>stanford_capacity_EXIOBASE!I146</f>
        <v>253.09339249999994</v>
      </c>
      <c r="Z146" s="42">
        <f>stanford_capacity_EXIOBASE!J146</f>
        <v>126.54669624999997</v>
      </c>
      <c r="AA146" s="42">
        <f>stanford_capacity_EXIOBASE!K146</f>
        <v>0</v>
      </c>
      <c r="AB146" s="42">
        <f>capacity!T146+T146/gfcf_lifespan!C$3</f>
        <v>313.72892833333333</v>
      </c>
      <c r="AC146" s="42">
        <f>MAX((U146-T146),0)/5+U146/gfcf_lifespan!D$3</f>
        <v>134.98314266666665</v>
      </c>
      <c r="AD146" s="42">
        <f>MAX((V146-U146),0)/5+V146/gfcf_lifespan!E$3</f>
        <v>84.364464166666664</v>
      </c>
      <c r="AE146" s="42">
        <f>MAX((W146-V146),0)/5+W146/gfcf_lifespan!F$3</f>
        <v>33.745785666666656</v>
      </c>
      <c r="AF146" s="42">
        <f>MAX((X146-W146),0)/5+X146/gfcf_lifespan!G$3</f>
        <v>21.091116041666663</v>
      </c>
      <c r="AG146" s="42">
        <f>MAX((Y146-X146),0)/5+Y146/gfcf_lifespan!H$3</f>
        <v>8.4364464166666639</v>
      </c>
      <c r="AH146" s="42">
        <f>MAX((Z146-Y146),0)/5+Z146/gfcf_lifespan!I$3</f>
        <v>4.218223208333332</v>
      </c>
      <c r="AI146" s="42">
        <f>MAX((AA146-Z146),0)/5+AA146/gfcf_lifespan!J$3</f>
        <v>0</v>
      </c>
    </row>
    <row r="147" spans="1:35" ht="15" customHeight="1" x14ac:dyDescent="0.25">
      <c r="A147" s="9" t="s">
        <v>47</v>
      </c>
      <c r="B147" s="9" t="s">
        <v>33</v>
      </c>
      <c r="C147" s="9" t="s">
        <v>34</v>
      </c>
      <c r="D147" s="42">
        <f>stanford_generation_EXIOBASE!D147</f>
        <v>0</v>
      </c>
      <c r="E147" s="42">
        <f>stanford_generation_EXIOBASE!E147</f>
        <v>0</v>
      </c>
      <c r="F147" s="42">
        <f>stanford_generation_EXIOBASE!F147</f>
        <v>0</v>
      </c>
      <c r="G147" s="42">
        <f>stanford_generation_EXIOBASE!G147</f>
        <v>0</v>
      </c>
      <c r="H147" s="42">
        <f>stanford_generation_EXIOBASE!H147</f>
        <v>0</v>
      </c>
      <c r="I147" s="42">
        <f>stanford_generation_EXIOBASE!I147</f>
        <v>0</v>
      </c>
      <c r="J147" s="42">
        <f>stanford_generation_EXIOBASE!J147</f>
        <v>0</v>
      </c>
      <c r="K147" s="42">
        <f>stanford_generation_EXIOBASE!K147</f>
        <v>0</v>
      </c>
      <c r="L147" s="42">
        <f>xdet2015_el!A147</f>
        <v>0</v>
      </c>
      <c r="M147" s="42">
        <f t="shared" si="71"/>
        <v>0</v>
      </c>
      <c r="N147" s="42">
        <f t="shared" si="82"/>
        <v>0</v>
      </c>
      <c r="O147" s="42">
        <f t="shared" si="83"/>
        <v>0</v>
      </c>
      <c r="P147" s="42">
        <f t="shared" si="84"/>
        <v>0</v>
      </c>
      <c r="Q147" s="42">
        <f t="shared" si="85"/>
        <v>0</v>
      </c>
      <c r="R147" s="42">
        <f t="shared" si="86"/>
        <v>0</v>
      </c>
      <c r="S147" s="42">
        <f t="shared" si="87"/>
        <v>0</v>
      </c>
      <c r="T147" s="42">
        <f>stanford_capacity_EXIOBASE!D147</f>
        <v>0</v>
      </c>
      <c r="U147" s="42">
        <f>stanford_capacity_EXIOBASE!E147</f>
        <v>0</v>
      </c>
      <c r="V147" s="42">
        <f>stanford_capacity_EXIOBASE!F147</f>
        <v>0</v>
      </c>
      <c r="W147" s="42">
        <f>stanford_capacity_EXIOBASE!G147</f>
        <v>0</v>
      </c>
      <c r="X147" s="42">
        <f>stanford_capacity_EXIOBASE!H147</f>
        <v>0</v>
      </c>
      <c r="Y147" s="42">
        <f>stanford_capacity_EXIOBASE!I147</f>
        <v>0</v>
      </c>
      <c r="Z147" s="42">
        <f>stanford_capacity_EXIOBASE!J147</f>
        <v>0</v>
      </c>
      <c r="AA147" s="42">
        <f>stanford_capacity_EXIOBASE!K147</f>
        <v>0</v>
      </c>
      <c r="AB147" s="42">
        <f>capacity!T147+T147/gfcf_lifespan!C$4</f>
        <v>0</v>
      </c>
      <c r="AC147" s="42">
        <f>MAX((U147-T147),0)/5+U147/gfcf_lifespan!D$4</f>
        <v>0</v>
      </c>
      <c r="AD147" s="42">
        <f>MAX((V147-U147),0)/5+V147/gfcf_lifespan!E$4</f>
        <v>0</v>
      </c>
      <c r="AE147" s="42">
        <f>MAX((W147-V147),0)/5+W147/gfcf_lifespan!F$4</f>
        <v>0</v>
      </c>
      <c r="AF147" s="42">
        <f>MAX((X147-W147),0)/5+X147/gfcf_lifespan!G$4</f>
        <v>0</v>
      </c>
      <c r="AG147" s="42">
        <f>MAX((Y147-X147),0)/5+Y147/gfcf_lifespan!H$4</f>
        <v>0</v>
      </c>
      <c r="AH147" s="42">
        <f>MAX((Z147-Y147),0)/5+Z147/gfcf_lifespan!I$4</f>
        <v>0</v>
      </c>
      <c r="AI147" s="42">
        <f>MAX((AA147-Z147),0)/5+AA147/gfcf_lifespan!J$4</f>
        <v>0</v>
      </c>
    </row>
    <row r="148" spans="1:35" ht="15" customHeight="1" x14ac:dyDescent="0.25">
      <c r="A148" s="9" t="s">
        <v>47</v>
      </c>
      <c r="B148" s="9" t="s">
        <v>35</v>
      </c>
      <c r="C148" s="9" t="s">
        <v>36</v>
      </c>
      <c r="D148" s="42">
        <f>stanford_generation_EXIOBASE!D148</f>
        <v>5879.8912073408046</v>
      </c>
      <c r="E148" s="42">
        <f>stanford_generation_EXIOBASE!E148</f>
        <v>6807.4062730021942</v>
      </c>
      <c r="F148" s="42">
        <f>stanford_generation_EXIOBASE!F148</f>
        <v>8198.6788714942777</v>
      </c>
      <c r="G148" s="42">
        <f>stanford_generation_EXIOBASE!G148</f>
        <v>9589.951469986363</v>
      </c>
      <c r="H148" s="42">
        <f>stanford_generation_EXIOBASE!H148</f>
        <v>9937.7696196093839</v>
      </c>
      <c r="I148" s="42">
        <f>stanford_generation_EXIOBASE!I148</f>
        <v>10285.587769232405</v>
      </c>
      <c r="J148" s="42">
        <f>stanford_generation_EXIOBASE!J148</f>
        <v>10401.527152440078</v>
      </c>
      <c r="K148" s="42">
        <f>stanford_generation_EXIOBASE!K148</f>
        <v>10517.466535647753</v>
      </c>
      <c r="L148" s="42">
        <f>xdet2015_el!A148</f>
        <v>281.66152813769099</v>
      </c>
      <c r="M148" s="42">
        <f t="shared" si="71"/>
        <v>326.09182481371852</v>
      </c>
      <c r="N148" s="42">
        <f t="shared" si="82"/>
        <v>392.73726982775986</v>
      </c>
      <c r="O148" s="42">
        <f t="shared" si="83"/>
        <v>459.3827148418012</v>
      </c>
      <c r="P148" s="42">
        <f t="shared" si="84"/>
        <v>476.04407609531154</v>
      </c>
      <c r="Q148" s="42">
        <f t="shared" si="85"/>
        <v>492.70543734882182</v>
      </c>
      <c r="R148" s="42">
        <f t="shared" si="86"/>
        <v>498.25922443332524</v>
      </c>
      <c r="S148" s="42">
        <f t="shared" si="87"/>
        <v>503.81301151782873</v>
      </c>
      <c r="T148" s="42">
        <f>stanford_capacity_EXIOBASE!D148</f>
        <v>3389</v>
      </c>
      <c r="U148" s="42">
        <f>stanford_capacity_EXIOBASE!E148</f>
        <v>3250.6</v>
      </c>
      <c r="V148" s="42">
        <f>stanford_capacity_EXIOBASE!F148</f>
        <v>3043</v>
      </c>
      <c r="W148" s="42">
        <f>stanford_capacity_EXIOBASE!G148</f>
        <v>2835.4</v>
      </c>
      <c r="X148" s="42">
        <f>stanford_capacity_EXIOBASE!H148</f>
        <v>2783.5</v>
      </c>
      <c r="Y148" s="42">
        <f>stanford_capacity_EXIOBASE!I148</f>
        <v>2731.6</v>
      </c>
      <c r="Z148" s="42">
        <f>stanford_capacity_EXIOBASE!J148</f>
        <v>2714.3</v>
      </c>
      <c r="AA148" s="42">
        <f>stanford_capacity_EXIOBASE!K148</f>
        <v>2697</v>
      </c>
      <c r="AB148" s="42">
        <f>capacity!T148+T148/gfcf_lifespan!C$5</f>
        <v>59.483333333333334</v>
      </c>
      <c r="AC148" s="42">
        <f>MAX((U148-T148),0)/5+U148/gfcf_lifespan!D$5</f>
        <v>54.176666666666662</v>
      </c>
      <c r="AD148" s="42">
        <f>MAX((V148-U148),0)/5+V148/gfcf_lifespan!E$5</f>
        <v>50.716666666666669</v>
      </c>
      <c r="AE148" s="42">
        <f>MAX((W148-V148),0)/5+W148/gfcf_lifespan!F$5</f>
        <v>47.256666666666668</v>
      </c>
      <c r="AF148" s="42">
        <f>MAX((X148-W148),0)/5+X148/gfcf_lifespan!G$5</f>
        <v>46.391666666666666</v>
      </c>
      <c r="AG148" s="42">
        <f>MAX((Y148-X148),0)/5+Y148/gfcf_lifespan!H$5</f>
        <v>45.526666666666664</v>
      </c>
      <c r="AH148" s="42">
        <f>MAX((Z148-Y148),0)/5+Z148/gfcf_lifespan!I$5</f>
        <v>45.238333333333337</v>
      </c>
      <c r="AI148" s="42">
        <f>MAX((AA148-Z148),0)/5+AA148/gfcf_lifespan!J$5</f>
        <v>44.95</v>
      </c>
    </row>
    <row r="149" spans="1:35" ht="15" customHeight="1" x14ac:dyDescent="0.25">
      <c r="A149" s="9" t="s">
        <v>47</v>
      </c>
      <c r="B149" s="9" t="s">
        <v>79</v>
      </c>
      <c r="C149" s="9" t="s">
        <v>83</v>
      </c>
      <c r="D149" s="42">
        <f>stanford_generation_EXIOBASE!D149</f>
        <v>3834.2275638082219</v>
      </c>
      <c r="E149" s="42">
        <f>stanford_generation_EXIOBASE!E149</f>
        <v>12172.305189818289</v>
      </c>
      <c r="F149" s="42">
        <f>stanford_generation_EXIOBASE!F149</f>
        <v>24679.421628833388</v>
      </c>
      <c r="G149" s="42">
        <f>stanford_generation_EXIOBASE!G149</f>
        <v>37186.538067848487</v>
      </c>
      <c r="H149" s="42">
        <f>stanford_generation_EXIOBASE!H149</f>
        <v>40313.317177602265</v>
      </c>
      <c r="I149" s="42">
        <f>stanford_generation_EXIOBASE!I149</f>
        <v>43440.096287356035</v>
      </c>
      <c r="J149" s="42">
        <f>stanford_generation_EXIOBASE!J149</f>
        <v>44482.355990607291</v>
      </c>
      <c r="K149" s="42">
        <f>stanford_generation_EXIOBASE!K149</f>
        <v>45524.615693858555</v>
      </c>
      <c r="L149" s="42">
        <f>xdet2015_el!A149</f>
        <v>227.89266638965</v>
      </c>
      <c r="M149" s="42">
        <f t="shared" si="71"/>
        <v>723.47794690127887</v>
      </c>
      <c r="N149" s="42">
        <f t="shared" si="82"/>
        <v>1466.8558676687221</v>
      </c>
      <c r="O149" s="42">
        <f t="shared" si="83"/>
        <v>2210.233788436165</v>
      </c>
      <c r="P149" s="42">
        <f t="shared" si="84"/>
        <v>2396.0782686280263</v>
      </c>
      <c r="Q149" s="42">
        <f t="shared" si="85"/>
        <v>2581.9227488198867</v>
      </c>
      <c r="R149" s="42">
        <f t="shared" si="86"/>
        <v>2643.8709088838405</v>
      </c>
      <c r="S149" s="42">
        <f t="shared" si="87"/>
        <v>2705.8190689477942</v>
      </c>
      <c r="T149" s="42">
        <f>stanford_capacity_EXIOBASE!D149</f>
        <v>2151.6999999999998</v>
      </c>
      <c r="U149" s="42">
        <f>stanford_capacity_EXIOBASE!E149</f>
        <v>6202.4080628266693</v>
      </c>
      <c r="V149" s="42">
        <f>stanford_capacity_EXIOBASE!F149</f>
        <v>12278.470157066673</v>
      </c>
      <c r="W149" s="42">
        <f>stanford_capacity_EXIOBASE!G149</f>
        <v>18354.532251306675</v>
      </c>
      <c r="X149" s="42">
        <f>stanford_capacity_EXIOBASE!H149</f>
        <v>19873.547774866674</v>
      </c>
      <c r="Y149" s="42">
        <f>stanford_capacity_EXIOBASE!I149</f>
        <v>21392.563298426678</v>
      </c>
      <c r="Z149" s="42">
        <f>stanford_capacity_EXIOBASE!J149</f>
        <v>21898.90180628001</v>
      </c>
      <c r="AA149" s="42">
        <f>stanford_capacity_EXIOBASE!K149</f>
        <v>22405.240314133345</v>
      </c>
      <c r="AB149" s="42">
        <f>capacity!T149+T149/gfcf_lifespan!C$6</f>
        <v>220.58499999999998</v>
      </c>
      <c r="AC149" s="42">
        <f>MAX((U149-T149),0)/5+U149/gfcf_lifespan!D$6</f>
        <v>1092.0692517847278</v>
      </c>
      <c r="AD149" s="42">
        <f>MAX((V149-U149),0)/5+V149/gfcf_lifespan!E$6</f>
        <v>1737.7005106380718</v>
      </c>
      <c r="AE149" s="42">
        <f>MAX((W149-V149),0)/5+W149/gfcf_lifespan!F$6</f>
        <v>1949.3937089002675</v>
      </c>
      <c r="AF149" s="42">
        <f>MAX((X149-W149),0)/5+X149/gfcf_lifespan!G$6</f>
        <v>1098.7450157066669</v>
      </c>
      <c r="AG149" s="42">
        <f>MAX((Y149-X149),0)/5+Y149/gfcf_lifespan!H$6</f>
        <v>1159.5056366490676</v>
      </c>
      <c r="AH149" s="42">
        <f>MAX((Z149-Y149),0)/5+Z149/gfcf_lifespan!I$6</f>
        <v>977.22377382186676</v>
      </c>
      <c r="AI149" s="42">
        <f>MAX((AA149-Z149),0)/5+AA149/gfcf_lifespan!J$6</f>
        <v>997.47731413600093</v>
      </c>
    </row>
    <row r="150" spans="1:35" ht="15" customHeight="1" x14ac:dyDescent="0.25">
      <c r="A150" s="9" t="s">
        <v>47</v>
      </c>
      <c r="B150" s="9" t="s">
        <v>78</v>
      </c>
      <c r="C150" s="9" t="s">
        <v>84</v>
      </c>
      <c r="D150" s="42">
        <f>stanford_generation_EXIOBASE!D150</f>
        <v>0</v>
      </c>
      <c r="E150" s="42">
        <f>stanford_generation_EXIOBASE!E150</f>
        <v>2336.9302722847383</v>
      </c>
      <c r="F150" s="42">
        <f>stanford_generation_EXIOBASE!F150</f>
        <v>5842.325680711846</v>
      </c>
      <c r="G150" s="42">
        <f>stanford_generation_EXIOBASE!G150</f>
        <v>9347.7210891389532</v>
      </c>
      <c r="H150" s="42">
        <f>stanford_generation_EXIOBASE!H150</f>
        <v>10224.069941245729</v>
      </c>
      <c r="I150" s="42">
        <f>stanford_generation_EXIOBASE!I150</f>
        <v>11100.418793352506</v>
      </c>
      <c r="J150" s="42">
        <f>stanford_generation_EXIOBASE!J150</f>
        <v>11392.5350773881</v>
      </c>
      <c r="K150" s="42">
        <f>stanford_generation_EXIOBASE!K150</f>
        <v>11684.651361423692</v>
      </c>
      <c r="L150" s="42">
        <f>xdet2015_el!A150</f>
        <v>0</v>
      </c>
      <c r="M150" s="44">
        <f t="shared" ref="M150:S150" si="88">IFERROR($L293*E150/$D293,0)</f>
        <v>162.85542536230028</v>
      </c>
      <c r="N150" s="44">
        <f t="shared" si="88"/>
        <v>407.13856340575069</v>
      </c>
      <c r="O150" s="44">
        <f t="shared" si="88"/>
        <v>651.42170144920112</v>
      </c>
      <c r="P150" s="44">
        <f t="shared" si="88"/>
        <v>712.4924859600635</v>
      </c>
      <c r="Q150" s="44">
        <f t="shared" si="88"/>
        <v>773.56327047092623</v>
      </c>
      <c r="R150" s="44">
        <f t="shared" si="88"/>
        <v>793.9201986412138</v>
      </c>
      <c r="S150" s="44">
        <f t="shared" si="88"/>
        <v>814.27712681150138</v>
      </c>
      <c r="T150" s="42">
        <f>stanford_capacity_EXIOBASE!D150</f>
        <v>0</v>
      </c>
      <c r="U150" s="42">
        <f>stanford_capacity_EXIOBASE!E150</f>
        <v>833.43164453539475</v>
      </c>
      <c r="V150" s="42">
        <f>stanford_capacity_EXIOBASE!F150</f>
        <v>2083.5791113384867</v>
      </c>
      <c r="W150" s="42">
        <f>stanford_capacity_EXIOBASE!G150</f>
        <v>3333.726578141579</v>
      </c>
      <c r="X150" s="42">
        <f>stanford_capacity_EXIOBASE!H150</f>
        <v>3646.2634448423514</v>
      </c>
      <c r="Y150" s="42">
        <f>stanford_capacity_EXIOBASE!I150</f>
        <v>3958.8003115431243</v>
      </c>
      <c r="Z150" s="42">
        <f>stanford_capacity_EXIOBASE!J150</f>
        <v>4062.9792671100486</v>
      </c>
      <c r="AA150" s="42">
        <f>stanford_capacity_EXIOBASE!K150</f>
        <v>4167.1582226769733</v>
      </c>
      <c r="AB150" s="42">
        <f>capacity!T150+T150/gfcf_lifespan!C$7</f>
        <v>0</v>
      </c>
      <c r="AC150" s="42">
        <f>MAX((U150-T150),0)/5+U150/gfcf_lifespan!D$7</f>
        <v>200.02359468849474</v>
      </c>
      <c r="AD150" s="42">
        <f>MAX((V150-U150),0)/5+V150/gfcf_lifespan!E$7</f>
        <v>325.79600650019972</v>
      </c>
      <c r="AE150" s="42">
        <f>MAX((W150-V150),0)/5+W150/gfcf_lifespan!F$7</f>
        <v>361.15371263200444</v>
      </c>
      <c r="AF150" s="42">
        <f>MAX((X150-W150),0)/5+X150/gfcf_lifespan!G$7</f>
        <v>184.04948816823287</v>
      </c>
      <c r="AG150" s="42">
        <f>MAX((Y150-X150),0)/5+Y150/gfcf_lifespan!H$7</f>
        <v>194.46738372492538</v>
      </c>
      <c r="AH150" s="42">
        <f>MAX((Z150-Y150),0)/5+Z150/gfcf_lifespan!I$7</f>
        <v>156.26843335038649</v>
      </c>
      <c r="AI150" s="42">
        <f>MAX((AA150-Z150),0)/5+AA150/gfcf_lifespan!J$7</f>
        <v>159.74106520261739</v>
      </c>
    </row>
    <row r="151" spans="1:35" ht="15" customHeight="1" x14ac:dyDescent="0.25">
      <c r="A151" s="9" t="s">
        <v>47</v>
      </c>
      <c r="B151" s="9" t="s">
        <v>37</v>
      </c>
      <c r="C151" s="9" t="s">
        <v>38</v>
      </c>
      <c r="D151" s="42">
        <f>stanford_generation_EXIOBASE!D151</f>
        <v>4846.9683229561379</v>
      </c>
      <c r="E151" s="42">
        <f>stanford_generation_EXIOBASE!E151</f>
        <v>3877.5746583649102</v>
      </c>
      <c r="F151" s="42">
        <f>stanford_generation_EXIOBASE!F151</f>
        <v>2423.4841614780689</v>
      </c>
      <c r="G151" s="42">
        <f>stanford_generation_EXIOBASE!G151</f>
        <v>969.39366459122721</v>
      </c>
      <c r="H151" s="42">
        <f>stanford_generation_EXIOBASE!H151</f>
        <v>605.87104036951723</v>
      </c>
      <c r="I151" s="42">
        <f>stanford_generation_EXIOBASE!I151</f>
        <v>242.34841614780726</v>
      </c>
      <c r="J151" s="42">
        <f>stanford_generation_EXIOBASE!J151</f>
        <v>121.17420807390363</v>
      </c>
      <c r="K151" s="42">
        <f>stanford_generation_EXIOBASE!K151</f>
        <v>0</v>
      </c>
      <c r="L151" s="42">
        <f>xdet2015_el!A151</f>
        <v>454.085644171392</v>
      </c>
      <c r="M151" s="42">
        <f t="shared" si="71"/>
        <v>363.26851533711363</v>
      </c>
      <c r="N151" s="42">
        <f t="shared" si="82"/>
        <v>227.042822085696</v>
      </c>
      <c r="O151" s="42">
        <f t="shared" si="83"/>
        <v>90.817128834278364</v>
      </c>
      <c r="P151" s="42">
        <f t="shared" si="84"/>
        <v>56.760705521424001</v>
      </c>
      <c r="Q151" s="42">
        <f t="shared" si="85"/>
        <v>22.704282208569634</v>
      </c>
      <c r="R151" s="42">
        <f t="shared" si="86"/>
        <v>11.352141104284817</v>
      </c>
      <c r="S151" s="42">
        <f t="shared" si="87"/>
        <v>0</v>
      </c>
      <c r="T151" s="42">
        <f>stanford_capacity_EXIOBASE!D151</f>
        <v>2021.9790899999998</v>
      </c>
      <c r="U151" s="42">
        <f>stanford_capacity_EXIOBASE!E151</f>
        <v>1617.5832719999999</v>
      </c>
      <c r="V151" s="42">
        <f>stanford_capacity_EXIOBASE!F151</f>
        <v>1010.9895449999999</v>
      </c>
      <c r="W151" s="42">
        <f>stanford_capacity_EXIOBASE!G151</f>
        <v>404.39581799999996</v>
      </c>
      <c r="X151" s="42">
        <f>stanford_capacity_EXIOBASE!H151</f>
        <v>252.74738624999998</v>
      </c>
      <c r="Y151" s="42">
        <f>stanford_capacity_EXIOBASE!I151</f>
        <v>101.09895449999999</v>
      </c>
      <c r="Z151" s="42">
        <f>stanford_capacity_EXIOBASE!J151</f>
        <v>50.549477249999995</v>
      </c>
      <c r="AA151" s="42">
        <f>stanford_capacity_EXIOBASE!K151</f>
        <v>0</v>
      </c>
      <c r="AB151" s="42">
        <f>capacity!T151+T151/gfcf_lifespan!C$8</f>
        <v>57.770831142857141</v>
      </c>
      <c r="AC151" s="42">
        <f>MAX((U151-T151),0)/5+U151/gfcf_lifespan!D$8</f>
        <v>46.216664914285708</v>
      </c>
      <c r="AD151" s="42">
        <f>MAX((V151-U151),0)/5+V151/gfcf_lifespan!E$8</f>
        <v>28.88541557142857</v>
      </c>
      <c r="AE151" s="42">
        <f>MAX((W151-V151),0)/5+W151/gfcf_lifespan!F$8</f>
        <v>11.554166228571427</v>
      </c>
      <c r="AF151" s="42">
        <f>MAX((X151-W151),0)/5+X151/gfcf_lifespan!G$8</f>
        <v>7.2213538928571426</v>
      </c>
      <c r="AG151" s="42">
        <f>MAX((Y151-X151),0)/5+Y151/gfcf_lifespan!H$8</f>
        <v>2.8885415571428568</v>
      </c>
      <c r="AH151" s="42">
        <f>MAX((Z151-Y151),0)/5+Z151/gfcf_lifespan!I$8</f>
        <v>1.4442707785714284</v>
      </c>
      <c r="AI151" s="42">
        <f>MAX((AA151-Z151),0)/5+AA151/gfcf_lifespan!J$8</f>
        <v>0</v>
      </c>
    </row>
    <row r="152" spans="1:35" ht="15" customHeight="1" x14ac:dyDescent="0.25">
      <c r="A152" s="9" t="s">
        <v>47</v>
      </c>
      <c r="B152" s="9" t="s">
        <v>39</v>
      </c>
      <c r="C152" s="9" t="s">
        <v>40</v>
      </c>
      <c r="D152" s="42">
        <f>stanford_generation_EXIOBASE!D152</f>
        <v>195.35737773133962</v>
      </c>
      <c r="E152" s="42">
        <f>stanford_generation_EXIOBASE!E152</f>
        <v>156.28590218507171</v>
      </c>
      <c r="F152" s="42">
        <f>stanford_generation_EXIOBASE!F152</f>
        <v>97.678688865669812</v>
      </c>
      <c r="G152" s="42">
        <f>stanford_generation_EXIOBASE!G152</f>
        <v>39.071475546267919</v>
      </c>
      <c r="H152" s="42">
        <f>stanford_generation_EXIOBASE!H152</f>
        <v>24.419672216417453</v>
      </c>
      <c r="I152" s="42">
        <f>stanford_generation_EXIOBASE!I152</f>
        <v>9.7678688865669869</v>
      </c>
      <c r="J152" s="42">
        <f>stanford_generation_EXIOBASE!J152</f>
        <v>4.8839344432834935</v>
      </c>
      <c r="K152" s="42">
        <f>stanford_generation_EXIOBASE!K152</f>
        <v>0</v>
      </c>
      <c r="L152" s="42">
        <f>xdet2015_el!A152</f>
        <v>20.140971029117999</v>
      </c>
      <c r="M152" s="42">
        <f t="shared" si="71"/>
        <v>16.1127768232944</v>
      </c>
      <c r="N152" s="42">
        <f t="shared" si="82"/>
        <v>10.070485514559</v>
      </c>
      <c r="O152" s="42">
        <f t="shared" si="83"/>
        <v>4.0281942058235991</v>
      </c>
      <c r="P152" s="42">
        <f t="shared" si="84"/>
        <v>2.5176213786397499</v>
      </c>
      <c r="Q152" s="42">
        <f t="shared" si="85"/>
        <v>1.0070485514559007</v>
      </c>
      <c r="R152" s="42">
        <f t="shared" si="86"/>
        <v>0.50352427572795033</v>
      </c>
      <c r="S152" s="42">
        <f t="shared" si="87"/>
        <v>0</v>
      </c>
      <c r="T152" s="42">
        <f>stanford_capacity_EXIOBASE!D152</f>
        <v>54.699909999999996</v>
      </c>
      <c r="U152" s="42">
        <f>stanford_capacity_EXIOBASE!E152</f>
        <v>43.759927999999995</v>
      </c>
      <c r="V152" s="42">
        <f>stanford_capacity_EXIOBASE!F152</f>
        <v>27.349954999999998</v>
      </c>
      <c r="W152" s="42">
        <f>stanford_capacity_EXIOBASE!G152</f>
        <v>10.939981999999993</v>
      </c>
      <c r="X152" s="42">
        <f>stanford_capacity_EXIOBASE!H152</f>
        <v>6.8374887499999986</v>
      </c>
      <c r="Y152" s="42">
        <f>stanford_capacity_EXIOBASE!I152</f>
        <v>2.7349955000000037</v>
      </c>
      <c r="Z152" s="42">
        <f>stanford_capacity_EXIOBASE!J152</f>
        <v>1.3674977500000018</v>
      </c>
      <c r="AA152" s="42">
        <f>stanford_capacity_EXIOBASE!K152</f>
        <v>0</v>
      </c>
      <c r="AB152" s="42">
        <f>capacity!T152+T152/gfcf_lifespan!C$9</f>
        <v>2610.2779963999997</v>
      </c>
      <c r="AC152" s="42">
        <f>MAX((U152-T152),0)/5+U152/gfcf_lifespan!D$9</f>
        <v>1.7503971199999997</v>
      </c>
      <c r="AD152" s="42">
        <f>MAX((V152-U152),0)/5+V152/gfcf_lifespan!E$9</f>
        <v>1.0939981999999999</v>
      </c>
      <c r="AE152" s="42">
        <f>MAX((W152-V152),0)/5+W152/gfcf_lifespan!F$9</f>
        <v>0.43759927999999976</v>
      </c>
      <c r="AF152" s="42">
        <f>MAX((X152-W152),0)/5+X152/gfcf_lifespan!G$9</f>
        <v>0.27349954999999992</v>
      </c>
      <c r="AG152" s="42">
        <f>MAX((Y152-X152),0)/5+Y152/gfcf_lifespan!H$9</f>
        <v>0.10939982000000015</v>
      </c>
      <c r="AH152" s="42">
        <f>MAX((Z152-Y152),0)/5+Z152/gfcf_lifespan!I$9</f>
        <v>5.4699910000000074E-2</v>
      </c>
      <c r="AI152" s="42">
        <f>MAX((AA152-Z152),0)/5+AA152/gfcf_lifespan!J$9</f>
        <v>0</v>
      </c>
    </row>
    <row r="153" spans="1:35" ht="15" customHeight="1" x14ac:dyDescent="0.25">
      <c r="A153" s="9" t="s">
        <v>47</v>
      </c>
      <c r="B153" s="9" t="s">
        <v>80</v>
      </c>
      <c r="C153" s="9" t="s">
        <v>85</v>
      </c>
      <c r="D153" s="42">
        <f>stanford_generation_EXIOBASE!D153</f>
        <v>988.12820049026095</v>
      </c>
      <c r="E153" s="42">
        <f>stanford_generation_EXIOBASE!E153</f>
        <v>3127.4328326769446</v>
      </c>
      <c r="F153" s="42">
        <f>stanford_generation_EXIOBASE!F153</f>
        <v>6336.3897809569698</v>
      </c>
      <c r="G153" s="42">
        <f>stanford_generation_EXIOBASE!G153</f>
        <v>9545.3467292369951</v>
      </c>
      <c r="H153" s="42">
        <f>stanford_generation_EXIOBASE!H153</f>
        <v>10347.585966307</v>
      </c>
      <c r="I153" s="42">
        <f>stanford_generation_EXIOBASE!I153</f>
        <v>11149.825203377006</v>
      </c>
      <c r="J153" s="42">
        <f>stanford_generation_EXIOBASE!J153</f>
        <v>11417.238282400342</v>
      </c>
      <c r="K153" s="42">
        <f>stanford_generation_EXIOBASE!K153</f>
        <v>11684.651361423677</v>
      </c>
      <c r="L153" s="42">
        <f>xdet2015_el!A153</f>
        <v>14.958021115429201</v>
      </c>
      <c r="M153" s="42">
        <f t="shared" si="71"/>
        <v>47.342243977105646</v>
      </c>
      <c r="N153" s="42">
        <f t="shared" si="82"/>
        <v>95.918578269620312</v>
      </c>
      <c r="O153" s="42">
        <f t="shared" si="83"/>
        <v>144.49491256213497</v>
      </c>
      <c r="P153" s="42">
        <f t="shared" si="84"/>
        <v>156.63899613526362</v>
      </c>
      <c r="Q153" s="42">
        <f t="shared" si="85"/>
        <v>168.78307970839228</v>
      </c>
      <c r="R153" s="42">
        <f t="shared" si="86"/>
        <v>172.83110756610182</v>
      </c>
      <c r="S153" s="42">
        <f t="shared" si="87"/>
        <v>176.87913542381139</v>
      </c>
      <c r="T153" s="42">
        <f>stanford_capacity_EXIOBASE!D153</f>
        <v>682.06123130418769</v>
      </c>
      <c r="U153" s="42">
        <f>stanford_capacity_EXIOBASE!E153</f>
        <v>1581.2894978866909</v>
      </c>
      <c r="V153" s="42">
        <f>stanford_capacity_EXIOBASE!F153</f>
        <v>2930.131897760446</v>
      </c>
      <c r="W153" s="42">
        <f>stanford_capacity_EXIOBASE!G153</f>
        <v>4278.9742976342004</v>
      </c>
      <c r="X153" s="42">
        <f>stanford_capacity_EXIOBASE!H153</f>
        <v>4616.1848976026395</v>
      </c>
      <c r="Y153" s="42">
        <f>stanford_capacity_EXIOBASE!I153</f>
        <v>4953.3954975710776</v>
      </c>
      <c r="Z153" s="42">
        <f>stanford_capacity_EXIOBASE!J153</f>
        <v>5065.7990308938906</v>
      </c>
      <c r="AA153" s="42">
        <f>stanford_capacity_EXIOBASE!K153</f>
        <v>5178.2025642167036</v>
      </c>
      <c r="AB153" s="42">
        <f>capacity!T153+T153/gfcf_lifespan!C$10</f>
        <v>29.377071075750276</v>
      </c>
      <c r="AC153" s="42">
        <f>MAX((U153-T153),0)/5+U153/gfcf_lifespan!D$10</f>
        <v>243.09723323196829</v>
      </c>
      <c r="AD153" s="42">
        <f>MAX((V153-U153),0)/5+V153/gfcf_lifespan!E$10</f>
        <v>386.97375588516888</v>
      </c>
      <c r="AE153" s="42">
        <f>MAX((W153-V153),0)/5+W153/gfcf_lifespan!F$10</f>
        <v>440.92745188011895</v>
      </c>
      <c r="AF153" s="42">
        <f>MAX((X153-W153),0)/5+X153/gfcf_lifespan!G$10</f>
        <v>252.08951589779338</v>
      </c>
      <c r="AG153" s="42">
        <f>MAX((Y153-X153),0)/5+Y153/gfcf_lifespan!H$10</f>
        <v>265.57793989653072</v>
      </c>
      <c r="AH153" s="42">
        <f>MAX((Z153-Y153),0)/5+Z153/gfcf_lifespan!I$10</f>
        <v>225.11266790031823</v>
      </c>
      <c r="AI153" s="42">
        <f>MAX((AA153-Z153),0)/5+AA153/gfcf_lifespan!J$10</f>
        <v>229.60880923323074</v>
      </c>
    </row>
    <row r="154" spans="1:35" ht="15" customHeight="1" x14ac:dyDescent="0.25">
      <c r="A154" s="9" t="s">
        <v>47</v>
      </c>
      <c r="B154" s="9" t="s">
        <v>81</v>
      </c>
      <c r="C154" s="9" t="s">
        <v>86</v>
      </c>
      <c r="D154" s="42">
        <f>stanford_generation_EXIOBASE!D154</f>
        <v>2769.2797292374139</v>
      </c>
      <c r="E154" s="42">
        <f>stanford_generation_EXIOBASE!E154</f>
        <v>8669.8026306525462</v>
      </c>
      <c r="F154" s="42">
        <f>stanford_generation_EXIOBASE!F154</f>
        <v>17520.586982775243</v>
      </c>
      <c r="G154" s="42">
        <f>stanford_generation_EXIOBASE!G154</f>
        <v>26371.37133489794</v>
      </c>
      <c r="H154" s="42">
        <f>stanford_generation_EXIOBASE!H154</f>
        <v>28584.067422928612</v>
      </c>
      <c r="I154" s="42">
        <f>stanford_generation_EXIOBASE!I154</f>
        <v>30796.763510959285</v>
      </c>
      <c r="J154" s="42">
        <f>stanford_generation_EXIOBASE!J154</f>
        <v>31534.328873636179</v>
      </c>
      <c r="K154" s="42">
        <f>stanford_generation_EXIOBASE!K154</f>
        <v>32271.89423631307</v>
      </c>
      <c r="L154" s="42">
        <f>xdet2015_el!A154</f>
        <v>41.920617834721597</v>
      </c>
      <c r="M154" s="42">
        <f t="shared" si="71"/>
        <v>131.24115954950207</v>
      </c>
      <c r="N154" s="42">
        <f t="shared" si="82"/>
        <v>265.22197212167276</v>
      </c>
      <c r="O154" s="42">
        <f t="shared" si="83"/>
        <v>399.20278469384345</v>
      </c>
      <c r="P154" s="42">
        <f t="shared" si="84"/>
        <v>432.69798783688606</v>
      </c>
      <c r="Q154" s="42">
        <f t="shared" si="85"/>
        <v>466.19319097992877</v>
      </c>
      <c r="R154" s="42">
        <f t="shared" si="86"/>
        <v>477.35825869427634</v>
      </c>
      <c r="S154" s="42">
        <f t="shared" si="87"/>
        <v>488.52332640862392</v>
      </c>
      <c r="T154" s="42">
        <f>stanford_capacity_EXIOBASE!D154</f>
        <v>1922.9387686958121</v>
      </c>
      <c r="U154" s="42">
        <f>stanford_capacity_EXIOBASE!E154</f>
        <v>4765.6608483262708</v>
      </c>
      <c r="V154" s="42">
        <f>stanford_capacity_EXIOBASE!F154</f>
        <v>9029.7439677719576</v>
      </c>
      <c r="W154" s="42">
        <f>stanford_capacity_EXIOBASE!G154</f>
        <v>13293.827087217647</v>
      </c>
      <c r="X154" s="42">
        <f>stanford_capacity_EXIOBASE!H154</f>
        <v>14359.847867079068</v>
      </c>
      <c r="Y154" s="42">
        <f>stanford_capacity_EXIOBASE!I154</f>
        <v>15425.868646940489</v>
      </c>
      <c r="Z154" s="42">
        <f>stanford_capacity_EXIOBASE!J154</f>
        <v>15781.208906894297</v>
      </c>
      <c r="AA154" s="42">
        <f>stanford_capacity_EXIOBASE!K154</f>
        <v>16136.549166848105</v>
      </c>
      <c r="AB154" s="42">
        <f>capacity!T154+T154/gfcf_lifespan!C$11</f>
        <v>82.822928924249368</v>
      </c>
      <c r="AC154" s="42">
        <f>MAX((U154-T154),0)/5+U154/gfcf_lifespan!D$11</f>
        <v>759.17084985914255</v>
      </c>
      <c r="AD154" s="42">
        <f>MAX((V154-U154),0)/5+V154/gfcf_lifespan!E$11</f>
        <v>1214.0063826000157</v>
      </c>
      <c r="AE154" s="42">
        <f>MAX((W154-V154),0)/5+W154/gfcf_lifespan!F$11</f>
        <v>1384.5697073778438</v>
      </c>
      <c r="AF154" s="42">
        <f>MAX((X154-W154),0)/5+X154/gfcf_lifespan!G$11</f>
        <v>787.59807065544692</v>
      </c>
      <c r="AG154" s="42">
        <f>MAX((Y154-X154),0)/5+Y154/gfcf_lifespan!H$11</f>
        <v>830.23890184990375</v>
      </c>
      <c r="AH154" s="42">
        <f>MAX((Z154-Y154),0)/5+Z154/gfcf_lifespan!I$11</f>
        <v>702.31640826653347</v>
      </c>
      <c r="AI154" s="42">
        <f>MAX((AA154-Z154),0)/5+AA154/gfcf_lifespan!J$11</f>
        <v>716.53001866468571</v>
      </c>
    </row>
    <row r="155" spans="1:35" ht="15" customHeight="1" x14ac:dyDescent="0.25">
      <c r="A155" s="9" t="s">
        <v>47</v>
      </c>
      <c r="B155" s="9" t="s">
        <v>41</v>
      </c>
      <c r="C155" s="9" t="s">
        <v>42</v>
      </c>
      <c r="D155" s="42">
        <f>stanford_generation_EXIOBASE!D155</f>
        <v>0</v>
      </c>
      <c r="E155" s="42">
        <f>stanford_generation_EXIOBASE!E155</f>
        <v>1064.9032910844105</v>
      </c>
      <c r="F155" s="42">
        <f>stanford_generation_EXIOBASE!F155</f>
        <v>2662.2582277110264</v>
      </c>
      <c r="G155" s="42">
        <f>stanford_generation_EXIOBASE!G155</f>
        <v>4259.613164337642</v>
      </c>
      <c r="H155" s="42">
        <f>stanford_generation_EXIOBASE!H155</f>
        <v>4658.9518984942961</v>
      </c>
      <c r="I155" s="42">
        <f>stanford_generation_EXIOBASE!I155</f>
        <v>5058.2906326509501</v>
      </c>
      <c r="J155" s="42">
        <f>stanford_generation_EXIOBASE!J155</f>
        <v>5191.4035440365014</v>
      </c>
      <c r="K155" s="42">
        <f>stanford_generation_EXIOBASE!K155</f>
        <v>5324.5164554220528</v>
      </c>
      <c r="L155" s="42">
        <f>xdet2015_el!A155</f>
        <v>0</v>
      </c>
      <c r="M155" s="44">
        <f t="shared" ref="M155:S155" si="89">IFERROR($L116*E155/$D116,0)</f>
        <v>25.696632739284794</v>
      </c>
      <c r="N155" s="44">
        <f t="shared" si="89"/>
        <v>64.241581848211993</v>
      </c>
      <c r="O155" s="44">
        <f t="shared" si="89"/>
        <v>102.78653095713918</v>
      </c>
      <c r="P155" s="44">
        <f t="shared" si="89"/>
        <v>112.42276823437098</v>
      </c>
      <c r="Q155" s="44">
        <f t="shared" si="89"/>
        <v>122.05900551160278</v>
      </c>
      <c r="R155" s="44">
        <f t="shared" si="89"/>
        <v>125.27108460401338</v>
      </c>
      <c r="S155" s="44">
        <f t="shared" si="89"/>
        <v>128.48316369642399</v>
      </c>
      <c r="T155" s="42">
        <f>stanford_capacity_EXIOBASE!D155</f>
        <v>0</v>
      </c>
      <c r="U155" s="42">
        <f>stanford_capacity_EXIOBASE!E155</f>
        <v>228.69161304345445</v>
      </c>
      <c r="V155" s="42">
        <f>stanford_capacity_EXIOBASE!F155</f>
        <v>571.72903260863609</v>
      </c>
      <c r="W155" s="42">
        <f>stanford_capacity_EXIOBASE!G155</f>
        <v>914.76645217381781</v>
      </c>
      <c r="X155" s="42">
        <f>stanford_capacity_EXIOBASE!H155</f>
        <v>1000.5258070651132</v>
      </c>
      <c r="Y155" s="42">
        <f>stanford_capacity_EXIOBASE!I155</f>
        <v>1086.2851619564085</v>
      </c>
      <c r="Z155" s="42">
        <f>stanford_capacity_EXIOBASE!J155</f>
        <v>1114.8716135868403</v>
      </c>
      <c r="AA155" s="42">
        <f>stanford_capacity_EXIOBASE!K155</f>
        <v>1143.4580652172722</v>
      </c>
      <c r="AB155" s="42">
        <f>capacity!T155+T155/gfcf_lifespan!C$12</f>
        <v>0</v>
      </c>
      <c r="AC155" s="42">
        <f>MAX((U155-T155),0)/5+U155/gfcf_lifespan!D$12</f>
        <v>53.361376376806042</v>
      </c>
      <c r="AD155" s="42">
        <f>MAX((V155-U155),0)/5+V155/gfcf_lifespan!E$12</f>
        <v>87.665118333324187</v>
      </c>
      <c r="AE155" s="42">
        <f>MAX((W155-V155),0)/5+W155/gfcf_lifespan!F$12</f>
        <v>99.099698985496943</v>
      </c>
      <c r="AF155" s="42">
        <f>MAX((X155-W155),0)/5+X155/gfcf_lifespan!G$12</f>
        <v>50.502731213762857</v>
      </c>
      <c r="AG155" s="42">
        <f>MAX((Y155-X155),0)/5+Y155/gfcf_lifespan!H$12</f>
        <v>53.361376376806007</v>
      </c>
      <c r="AH155" s="42">
        <f>MAX((Z155-Y155),0)/5+Z155/gfcf_lifespan!I$12</f>
        <v>42.879677445647715</v>
      </c>
      <c r="AI155" s="42">
        <f>MAX((AA155-Z155),0)/5+AA155/gfcf_lifespan!J$12</f>
        <v>43.832559166662108</v>
      </c>
    </row>
    <row r="156" spans="1:35" ht="15" customHeight="1" x14ac:dyDescent="0.25">
      <c r="A156" s="9" t="s">
        <v>47</v>
      </c>
      <c r="B156" s="9" t="s">
        <v>43</v>
      </c>
      <c r="C156" s="9" t="s">
        <v>44</v>
      </c>
      <c r="D156" s="42">
        <f>stanford_generation_EXIOBASE!D156</f>
        <v>0</v>
      </c>
      <c r="E156" s="42">
        <f>stanford_generation_EXIOBASE!E156</f>
        <v>257.07261103941295</v>
      </c>
      <c r="F156" s="42">
        <f>stanford_generation_EXIOBASE!F156</f>
        <v>642.68152759853228</v>
      </c>
      <c r="G156" s="42">
        <f>stanford_generation_EXIOBASE!G156</f>
        <v>1028.2904441576518</v>
      </c>
      <c r="H156" s="42">
        <f>stanford_generation_EXIOBASE!H156</f>
        <v>1124.6926732974316</v>
      </c>
      <c r="I156" s="42">
        <f>stanford_generation_EXIOBASE!I156</f>
        <v>1221.0949024372112</v>
      </c>
      <c r="J156" s="42">
        <f>stanford_generation_EXIOBASE!J156</f>
        <v>1253.2289788171379</v>
      </c>
      <c r="K156" s="42">
        <f>stanford_generation_EXIOBASE!K156</f>
        <v>1285.3630551970646</v>
      </c>
      <c r="L156" s="42">
        <f>xdet2015_el!A156</f>
        <v>0</v>
      </c>
      <c r="M156" s="44">
        <f t="shared" ref="M156:S156" si="90">IFERROR($L143*E156/$D143,0)</f>
        <v>68.546200779458957</v>
      </c>
      <c r="N156" s="44">
        <f t="shared" si="90"/>
        <v>171.36550194864739</v>
      </c>
      <c r="O156" s="44">
        <f t="shared" si="90"/>
        <v>274.18480311783583</v>
      </c>
      <c r="P156" s="44">
        <f t="shared" si="90"/>
        <v>299.88962841013296</v>
      </c>
      <c r="Q156" s="44">
        <f t="shared" si="90"/>
        <v>325.59445370242997</v>
      </c>
      <c r="R156" s="44">
        <f t="shared" si="90"/>
        <v>334.16272879986235</v>
      </c>
      <c r="S156" s="44">
        <f t="shared" si="90"/>
        <v>342.73100389729478</v>
      </c>
      <c r="T156" s="42">
        <f>stanford_capacity_EXIOBASE!D156</f>
        <v>0</v>
      </c>
      <c r="U156" s="42">
        <f>stanford_capacity_EXIOBASE!E156</f>
        <v>219.11285806565493</v>
      </c>
      <c r="V156" s="42">
        <f>stanford_capacity_EXIOBASE!F156</f>
        <v>547.78214516413732</v>
      </c>
      <c r="W156" s="42">
        <f>stanford_capacity_EXIOBASE!G156</f>
        <v>876.45143226261973</v>
      </c>
      <c r="X156" s="42">
        <f>stanford_capacity_EXIOBASE!H156</f>
        <v>958.61875403724025</v>
      </c>
      <c r="Y156" s="42">
        <f>stanford_capacity_EXIOBASE!I156</f>
        <v>1040.7860758118609</v>
      </c>
      <c r="Z156" s="42">
        <f>stanford_capacity_EXIOBASE!J156</f>
        <v>1068.1751830700678</v>
      </c>
      <c r="AA156" s="42">
        <f>stanford_capacity_EXIOBASE!K156</f>
        <v>1095.5642903282746</v>
      </c>
      <c r="AB156" s="42">
        <f>capacity!T156+T156/gfcf_lifespan!C$13</f>
        <v>0</v>
      </c>
      <c r="AC156" s="42">
        <f>MAX((U156-T156),0)/5+U156/gfcf_lifespan!D$13</f>
        <v>54.77821451641374</v>
      </c>
      <c r="AD156" s="42">
        <f>MAX((V156-U156),0)/5+V156/gfcf_lifespan!E$13</f>
        <v>93.12296467790334</v>
      </c>
      <c r="AE156" s="42">
        <f>MAX((W156-V156),0)/5+W156/gfcf_lifespan!F$13</f>
        <v>109.55642903282747</v>
      </c>
      <c r="AF156" s="42">
        <f>MAX((X156-W156),0)/5+X156/gfcf_lifespan!G$13</f>
        <v>64.364402056786119</v>
      </c>
      <c r="AG156" s="42">
        <f>MAX((Y156-X156),0)/5+Y156/gfcf_lifespan!H$13</f>
        <v>68.472768145517165</v>
      </c>
      <c r="AH156" s="42">
        <f>MAX((Z156-Y156),0)/5+Z156/gfcf_lifespan!I$13</f>
        <v>58.886580605144765</v>
      </c>
      <c r="AI156" s="42">
        <f>MAX((AA156-Z156),0)/5+AA156/gfcf_lifespan!J$13</f>
        <v>60.256035968055109</v>
      </c>
    </row>
    <row r="157" spans="1:35" ht="15" customHeight="1" x14ac:dyDescent="0.25">
      <c r="A157" s="9" t="s">
        <v>47</v>
      </c>
      <c r="B157" s="9" t="s">
        <v>45</v>
      </c>
      <c r="C157" s="9" t="s">
        <v>46</v>
      </c>
      <c r="D157" s="42">
        <f>stanford_generation_EXIOBASE!D157</f>
        <v>0</v>
      </c>
      <c r="E157" s="42">
        <f>stanford_generation_EXIOBASE!E157</f>
        <v>631.98262525549853</v>
      </c>
      <c r="F157" s="42">
        <f>stanford_generation_EXIOBASE!F157</f>
        <v>1579.9565631387461</v>
      </c>
      <c r="G157" s="42">
        <f>stanford_generation_EXIOBASE!G157</f>
        <v>2527.9305010219941</v>
      </c>
      <c r="H157" s="42">
        <f>stanford_generation_EXIOBASE!H157</f>
        <v>2764.9239854928055</v>
      </c>
      <c r="I157" s="42">
        <f>stanford_generation_EXIOBASE!I157</f>
        <v>3001.9174699636174</v>
      </c>
      <c r="J157" s="42">
        <f>stanford_generation_EXIOBASE!J157</f>
        <v>3080.9152981205548</v>
      </c>
      <c r="K157" s="42">
        <f>stanford_generation_EXIOBASE!K157</f>
        <v>3159.9131262774922</v>
      </c>
      <c r="L157" s="42">
        <f>xdet2015_el!A157</f>
        <v>0</v>
      </c>
      <c r="M157" s="44">
        <f t="shared" ref="M157:S157" si="91">IFERROR($L209*E157/$D209,0)</f>
        <v>52.436120605024634</v>
      </c>
      <c r="N157" s="44">
        <f t="shared" si="91"/>
        <v>131.09030151256155</v>
      </c>
      <c r="O157" s="44">
        <f t="shared" si="91"/>
        <v>209.74448242009854</v>
      </c>
      <c r="P157" s="44">
        <f t="shared" si="91"/>
        <v>229.4080276469827</v>
      </c>
      <c r="Q157" s="44">
        <f t="shared" si="91"/>
        <v>249.07157287386696</v>
      </c>
      <c r="R157" s="44">
        <f t="shared" si="91"/>
        <v>255.62608794949503</v>
      </c>
      <c r="S157" s="44">
        <f t="shared" si="91"/>
        <v>262.1806030251231</v>
      </c>
      <c r="T157" s="42">
        <f>stanford_capacity_EXIOBASE!D157</f>
        <v>0</v>
      </c>
      <c r="U157" s="42">
        <f>stanford_capacity_EXIOBASE!E157</f>
        <v>90</v>
      </c>
      <c r="V157" s="42">
        <f>stanford_capacity_EXIOBASE!F157</f>
        <v>225</v>
      </c>
      <c r="W157" s="42">
        <f>stanford_capacity_EXIOBASE!G157</f>
        <v>360</v>
      </c>
      <c r="X157" s="42">
        <f>stanford_capacity_EXIOBASE!H157</f>
        <v>393.75</v>
      </c>
      <c r="Y157" s="42">
        <f>stanford_capacity_EXIOBASE!I157</f>
        <v>427.5</v>
      </c>
      <c r="Z157" s="42">
        <f>stanford_capacity_EXIOBASE!J157</f>
        <v>438.75</v>
      </c>
      <c r="AA157" s="42">
        <f>stanford_capacity_EXIOBASE!K157</f>
        <v>450</v>
      </c>
      <c r="AB157" s="42">
        <f>capacity!T157+T157/gfcf_lifespan!C$14</f>
        <v>0</v>
      </c>
      <c r="AC157" s="42">
        <f>MAX((U157-T157),0)/5+U157/gfcf_lifespan!D$14</f>
        <v>21</v>
      </c>
      <c r="AD157" s="42">
        <f>MAX((V157-U157),0)/5+V157/gfcf_lifespan!E$14</f>
        <v>34.5</v>
      </c>
      <c r="AE157" s="42">
        <f>MAX((W157-V157),0)/5+W157/gfcf_lifespan!F$14</f>
        <v>39</v>
      </c>
      <c r="AF157" s="42">
        <f>MAX((X157-W157),0)/5+X157/gfcf_lifespan!G$14</f>
        <v>19.875</v>
      </c>
      <c r="AG157" s="42">
        <f>MAX((Y157-X157),0)/5+Y157/gfcf_lifespan!H$14</f>
        <v>21</v>
      </c>
      <c r="AH157" s="42">
        <f>MAX((Z157-Y157),0)/5+Z157/gfcf_lifespan!I$14</f>
        <v>16.875</v>
      </c>
      <c r="AI157" s="42">
        <f>MAX((AA157-Z157),0)/5+AA157/gfcf_lifespan!J$14</f>
        <v>17.25</v>
      </c>
    </row>
    <row r="158" spans="1:35" ht="15" customHeight="1" x14ac:dyDescent="0.25">
      <c r="A158" s="9" t="s">
        <v>14</v>
      </c>
      <c r="B158" s="9" t="s">
        <v>29</v>
      </c>
      <c r="C158" s="9" t="s">
        <v>30</v>
      </c>
      <c r="D158" s="42">
        <f>stanford_generation_EXIOBASE!D158</f>
        <v>2671.0815775069527</v>
      </c>
      <c r="E158" s="42">
        <f>stanford_generation_EXIOBASE!E158</f>
        <v>2136.8652620055623</v>
      </c>
      <c r="F158" s="42">
        <f>stanford_generation_EXIOBASE!F158</f>
        <v>1335.5407887534764</v>
      </c>
      <c r="G158" s="42">
        <f>stanford_generation_EXIOBASE!G158</f>
        <v>534.21631550139045</v>
      </c>
      <c r="H158" s="42">
        <f>stanford_generation_EXIOBASE!H158</f>
        <v>333.88519718836915</v>
      </c>
      <c r="I158" s="42">
        <f>stanford_generation_EXIOBASE!I158</f>
        <v>133.55407887534784</v>
      </c>
      <c r="J158" s="42">
        <f>stanford_generation_EXIOBASE!J158</f>
        <v>66.77703943767392</v>
      </c>
      <c r="K158" s="42">
        <f>stanford_generation_EXIOBASE!K158</f>
        <v>0</v>
      </c>
      <c r="L158" s="42">
        <f>xdet2015_el!A158</f>
        <v>256.23424233086303</v>
      </c>
      <c r="M158" s="42">
        <f t="shared" si="71"/>
        <v>204.98739386469043</v>
      </c>
      <c r="N158" s="42">
        <f t="shared" ref="N158:N170" si="92">IFERROR($L158*F158/$D158,0)</f>
        <v>128.11712116543151</v>
      </c>
      <c r="O158" s="42">
        <f t="shared" ref="O158:O170" si="93">IFERROR($L158*G158/$D158,0)</f>
        <v>51.246848466172594</v>
      </c>
      <c r="P158" s="42">
        <f t="shared" ref="P158:P170" si="94">IFERROR($L158*H158/$D158,0)</f>
        <v>32.029280291357885</v>
      </c>
      <c r="Q158" s="42">
        <f t="shared" ref="Q158:Q170" si="95">IFERROR($L158*I158/$D158,0)</f>
        <v>12.811712116543172</v>
      </c>
      <c r="R158" s="42">
        <f t="shared" ref="R158:R170" si="96">IFERROR($L158*J158/$D158,0)</f>
        <v>6.4058560582715858</v>
      </c>
      <c r="S158" s="42">
        <f t="shared" ref="S158:S170" si="97">IFERROR($L158*K158/$D158,0)</f>
        <v>0</v>
      </c>
      <c r="T158" s="42">
        <f>stanford_capacity_EXIOBASE!D158</f>
        <v>311.20845999999995</v>
      </c>
      <c r="U158" s="42">
        <f>stanford_capacity_EXIOBASE!E158</f>
        <v>248.96676799999995</v>
      </c>
      <c r="V158" s="42">
        <f>stanford_capacity_EXIOBASE!F158</f>
        <v>155.60422999999997</v>
      </c>
      <c r="W158" s="42">
        <f>stanford_capacity_EXIOBASE!G158</f>
        <v>62.241691999999972</v>
      </c>
      <c r="X158" s="42">
        <f>stanford_capacity_EXIOBASE!H158</f>
        <v>38.901057499999993</v>
      </c>
      <c r="Y158" s="42">
        <f>stanford_capacity_EXIOBASE!I158</f>
        <v>15.560423000000014</v>
      </c>
      <c r="Z158" s="42">
        <f>stanford_capacity_EXIOBASE!J158</f>
        <v>7.7802115000000072</v>
      </c>
      <c r="AA158" s="42">
        <f>stanford_capacity_EXIOBASE!K158</f>
        <v>0</v>
      </c>
      <c r="AB158" s="42">
        <f>capacity!T158+T158/gfcf_lifespan!C$2</f>
        <v>7.7802114999999983</v>
      </c>
      <c r="AC158" s="42">
        <f>MAX((U158-T158),0)/5+U158/gfcf_lifespan!D$2</f>
        <v>6.2241691999999986</v>
      </c>
      <c r="AD158" s="42">
        <f>MAX((V158-U158),0)/5+V158/gfcf_lifespan!E$2</f>
        <v>3.8901057499999991</v>
      </c>
      <c r="AE158" s="42">
        <f>MAX((W158-V158),0)/5+W158/gfcf_lifespan!F$2</f>
        <v>1.5560422999999992</v>
      </c>
      <c r="AF158" s="42">
        <f>MAX((X158-W158),0)/5+X158/gfcf_lifespan!G$2</f>
        <v>0.97252643749999979</v>
      </c>
      <c r="AG158" s="42">
        <f>MAX((Y158-X158),0)/5+Y158/gfcf_lifespan!H$2</f>
        <v>0.38901057500000036</v>
      </c>
      <c r="AH158" s="42">
        <f>MAX((Z158-Y158),0)/5+Z158/gfcf_lifespan!I$2</f>
        <v>0.19450528750000018</v>
      </c>
      <c r="AI158" s="42">
        <f>MAX((AA158-Z158),0)/5+AA158/gfcf_lifespan!J$2</f>
        <v>0</v>
      </c>
    </row>
    <row r="159" spans="1:35" ht="15" customHeight="1" x14ac:dyDescent="0.25">
      <c r="A159" s="9" t="s">
        <v>14</v>
      </c>
      <c r="B159" s="9" t="s">
        <v>31</v>
      </c>
      <c r="C159" s="9" t="s">
        <v>32</v>
      </c>
      <c r="D159" s="42">
        <f>stanford_generation_EXIOBASE!D159</f>
        <v>2232.3716084355947</v>
      </c>
      <c r="E159" s="42">
        <f>stanford_generation_EXIOBASE!E159</f>
        <v>1785.8972867484758</v>
      </c>
      <c r="F159" s="42">
        <f>stanford_generation_EXIOBASE!F159</f>
        <v>1116.1858042177973</v>
      </c>
      <c r="G159" s="42">
        <f>stanford_generation_EXIOBASE!G159</f>
        <v>446.47432168711885</v>
      </c>
      <c r="H159" s="42">
        <f>stanford_generation_EXIOBASE!H159</f>
        <v>279.04645105444934</v>
      </c>
      <c r="I159" s="42">
        <f>stanford_generation_EXIOBASE!I159</f>
        <v>111.61858042177982</v>
      </c>
      <c r="J159" s="42">
        <f>stanford_generation_EXIOBASE!J159</f>
        <v>55.809290210889912</v>
      </c>
      <c r="K159" s="42">
        <f>stanford_generation_EXIOBASE!K159</f>
        <v>0</v>
      </c>
      <c r="L159" s="42">
        <f>xdet2015_el!A159</f>
        <v>315.15340581555</v>
      </c>
      <c r="M159" s="42">
        <f t="shared" si="71"/>
        <v>252.12272465244004</v>
      </c>
      <c r="N159" s="42">
        <f t="shared" si="92"/>
        <v>157.576702907775</v>
      </c>
      <c r="O159" s="42">
        <f t="shared" si="93"/>
        <v>63.030681163109982</v>
      </c>
      <c r="P159" s="42">
        <f t="shared" si="94"/>
        <v>39.39417572694375</v>
      </c>
      <c r="Q159" s="42">
        <f t="shared" si="95"/>
        <v>15.757670290777511</v>
      </c>
      <c r="R159" s="42">
        <f t="shared" si="96"/>
        <v>7.8788351453887557</v>
      </c>
      <c r="S159" s="42">
        <f t="shared" si="97"/>
        <v>0</v>
      </c>
      <c r="T159" s="42">
        <f>stanford_capacity_EXIOBASE!D159</f>
        <v>1706.3831</v>
      </c>
      <c r="U159" s="42">
        <f>stanford_capacity_EXIOBASE!E159</f>
        <v>1365.1064799999999</v>
      </c>
      <c r="V159" s="42">
        <f>stanford_capacity_EXIOBASE!F159</f>
        <v>853.19155000000001</v>
      </c>
      <c r="W159" s="42">
        <f>stanford_capacity_EXIOBASE!G159</f>
        <v>341.27661999999987</v>
      </c>
      <c r="X159" s="42">
        <f>stanford_capacity_EXIOBASE!H159</f>
        <v>213.2978875</v>
      </c>
      <c r="Y159" s="42">
        <f>stanford_capacity_EXIOBASE!I159</f>
        <v>85.319155000000137</v>
      </c>
      <c r="Z159" s="42">
        <f>stanford_capacity_EXIOBASE!J159</f>
        <v>42.659577500000069</v>
      </c>
      <c r="AA159" s="42">
        <f>stanford_capacity_EXIOBASE!K159</f>
        <v>0</v>
      </c>
      <c r="AB159" s="42">
        <f>capacity!T159+T159/gfcf_lifespan!C$3</f>
        <v>303.87943666666666</v>
      </c>
      <c r="AC159" s="42">
        <f>MAX((U159-T159),0)/5+U159/gfcf_lifespan!D$3</f>
        <v>45.503549333333332</v>
      </c>
      <c r="AD159" s="42">
        <f>MAX((V159-U159),0)/5+V159/gfcf_lifespan!E$3</f>
        <v>28.439718333333335</v>
      </c>
      <c r="AE159" s="42">
        <f>MAX((W159-V159),0)/5+W159/gfcf_lifespan!F$3</f>
        <v>11.375887333333329</v>
      </c>
      <c r="AF159" s="42">
        <f>MAX((X159-W159),0)/5+X159/gfcf_lifespan!G$3</f>
        <v>7.1099295833333338</v>
      </c>
      <c r="AG159" s="42">
        <f>MAX((Y159-X159),0)/5+Y159/gfcf_lifespan!H$3</f>
        <v>2.8439718333333377</v>
      </c>
      <c r="AH159" s="42">
        <f>MAX((Z159-Y159),0)/5+Z159/gfcf_lifespan!I$3</f>
        <v>1.4219859166666688</v>
      </c>
      <c r="AI159" s="42">
        <f>MAX((AA159-Z159),0)/5+AA159/gfcf_lifespan!J$3</f>
        <v>0</v>
      </c>
    </row>
    <row r="160" spans="1:35" ht="15" customHeight="1" x14ac:dyDescent="0.25">
      <c r="A160" s="9" t="s">
        <v>14</v>
      </c>
      <c r="B160" s="9" t="s">
        <v>33</v>
      </c>
      <c r="C160" s="9" t="s">
        <v>34</v>
      </c>
      <c r="D160" s="42">
        <f>stanford_generation_EXIOBASE!D160</f>
        <v>0</v>
      </c>
      <c r="E160" s="42">
        <f>stanford_generation_EXIOBASE!E160</f>
        <v>0</v>
      </c>
      <c r="F160" s="42">
        <f>stanford_generation_EXIOBASE!F160</f>
        <v>0</v>
      </c>
      <c r="G160" s="42">
        <f>stanford_generation_EXIOBASE!G160</f>
        <v>0</v>
      </c>
      <c r="H160" s="42">
        <f>stanford_generation_EXIOBASE!H160</f>
        <v>0</v>
      </c>
      <c r="I160" s="42">
        <f>stanford_generation_EXIOBASE!I160</f>
        <v>0</v>
      </c>
      <c r="J160" s="42">
        <f>stanford_generation_EXIOBASE!J160</f>
        <v>0</v>
      </c>
      <c r="K160" s="42">
        <f>stanford_generation_EXIOBASE!K160</f>
        <v>0</v>
      </c>
      <c r="L160" s="42">
        <f>xdet2015_el!A160</f>
        <v>0</v>
      </c>
      <c r="M160" s="42">
        <f t="shared" si="71"/>
        <v>0</v>
      </c>
      <c r="N160" s="42">
        <f t="shared" si="92"/>
        <v>0</v>
      </c>
      <c r="O160" s="42">
        <f t="shared" si="93"/>
        <v>0</v>
      </c>
      <c r="P160" s="42">
        <f t="shared" si="94"/>
        <v>0</v>
      </c>
      <c r="Q160" s="42">
        <f t="shared" si="95"/>
        <v>0</v>
      </c>
      <c r="R160" s="42">
        <f t="shared" si="96"/>
        <v>0</v>
      </c>
      <c r="S160" s="42">
        <f t="shared" si="97"/>
        <v>0</v>
      </c>
      <c r="T160" s="42">
        <f>stanford_capacity_EXIOBASE!D160</f>
        <v>0</v>
      </c>
      <c r="U160" s="42">
        <f>stanford_capacity_EXIOBASE!E160</f>
        <v>0</v>
      </c>
      <c r="V160" s="42">
        <f>stanford_capacity_EXIOBASE!F160</f>
        <v>0</v>
      </c>
      <c r="W160" s="42">
        <f>stanford_capacity_EXIOBASE!G160</f>
        <v>0</v>
      </c>
      <c r="X160" s="42">
        <f>stanford_capacity_EXIOBASE!H160</f>
        <v>0</v>
      </c>
      <c r="Y160" s="42">
        <f>stanford_capacity_EXIOBASE!I160</f>
        <v>0</v>
      </c>
      <c r="Z160" s="42">
        <f>stanford_capacity_EXIOBASE!J160</f>
        <v>0</v>
      </c>
      <c r="AA160" s="42">
        <f>stanford_capacity_EXIOBASE!K160</f>
        <v>0</v>
      </c>
      <c r="AB160" s="42">
        <f>capacity!T160+T160/gfcf_lifespan!C$4</f>
        <v>0</v>
      </c>
      <c r="AC160" s="42">
        <f>MAX((U160-T160),0)/5+U160/gfcf_lifespan!D$4</f>
        <v>0</v>
      </c>
      <c r="AD160" s="42">
        <f>MAX((V160-U160),0)/5+V160/gfcf_lifespan!E$4</f>
        <v>0</v>
      </c>
      <c r="AE160" s="42">
        <f>MAX((W160-V160),0)/5+W160/gfcf_lifespan!F$4</f>
        <v>0</v>
      </c>
      <c r="AF160" s="42">
        <f>MAX((X160-W160),0)/5+X160/gfcf_lifespan!G$4</f>
        <v>0</v>
      </c>
      <c r="AG160" s="42">
        <f>MAX((Y160-X160),0)/5+Y160/gfcf_lifespan!H$4</f>
        <v>0</v>
      </c>
      <c r="AH160" s="42">
        <f>MAX((Z160-Y160),0)/5+Z160/gfcf_lifespan!I$4</f>
        <v>0</v>
      </c>
      <c r="AI160" s="42">
        <f>MAX((AA160-Z160),0)/5+AA160/gfcf_lifespan!J$4</f>
        <v>0</v>
      </c>
    </row>
    <row r="161" spans="1:35" ht="15" customHeight="1" x14ac:dyDescent="0.25">
      <c r="A161" s="9" t="s">
        <v>14</v>
      </c>
      <c r="B161" s="9" t="s">
        <v>35</v>
      </c>
      <c r="C161" s="9" t="s">
        <v>36</v>
      </c>
      <c r="D161" s="42">
        <f>stanford_generation_EXIOBASE!D161</f>
        <v>6199.2145929969656</v>
      </c>
      <c r="E161" s="42">
        <f>stanford_generation_EXIOBASE!E161</f>
        <v>6383.4255954722275</v>
      </c>
      <c r="F161" s="42">
        <f>stanford_generation_EXIOBASE!F161</f>
        <v>6659.7420991851213</v>
      </c>
      <c r="G161" s="42">
        <f>stanford_generation_EXIOBASE!G161</f>
        <v>6936.0586028980151</v>
      </c>
      <c r="H161" s="42">
        <f>stanford_generation_EXIOBASE!H161</f>
        <v>7005.1377288262383</v>
      </c>
      <c r="I161" s="42">
        <f>stanford_generation_EXIOBASE!I161</f>
        <v>7074.2168547544616</v>
      </c>
      <c r="J161" s="42">
        <f>stanford_generation_EXIOBASE!J161</f>
        <v>7097.2432300638693</v>
      </c>
      <c r="K161" s="42">
        <f>stanford_generation_EXIOBASE!K161</f>
        <v>7120.269605373277</v>
      </c>
      <c r="L161" s="42">
        <f>xdet2015_el!A161</f>
        <v>464.98139857554099</v>
      </c>
      <c r="M161" s="42">
        <f t="shared" si="71"/>
        <v>478.79842140625743</v>
      </c>
      <c r="N161" s="42">
        <f t="shared" si="92"/>
        <v>499.52395565233223</v>
      </c>
      <c r="O161" s="42">
        <f t="shared" si="93"/>
        <v>520.24948989840698</v>
      </c>
      <c r="P161" s="42">
        <f t="shared" si="94"/>
        <v>525.43087345992569</v>
      </c>
      <c r="Q161" s="42">
        <f t="shared" si="95"/>
        <v>530.61225702144441</v>
      </c>
      <c r="R161" s="42">
        <f t="shared" si="96"/>
        <v>532.33938487528394</v>
      </c>
      <c r="S161" s="42">
        <f t="shared" si="97"/>
        <v>534.06651272912347</v>
      </c>
      <c r="T161" s="42">
        <f>stanford_capacity_EXIOBASE!D161</f>
        <v>2190</v>
      </c>
      <c r="U161" s="42">
        <f>stanford_capacity_EXIOBASE!E161</f>
        <v>2121.6</v>
      </c>
      <c r="V161" s="42">
        <f>stanford_capacity_EXIOBASE!F161</f>
        <v>2019</v>
      </c>
      <c r="W161" s="42">
        <f>stanford_capacity_EXIOBASE!G161</f>
        <v>1916.4</v>
      </c>
      <c r="X161" s="42">
        <f>stanford_capacity_EXIOBASE!H161</f>
        <v>1890.75</v>
      </c>
      <c r="Y161" s="42">
        <f>stanford_capacity_EXIOBASE!I161</f>
        <v>1865.1</v>
      </c>
      <c r="Z161" s="42">
        <f>stanford_capacity_EXIOBASE!J161</f>
        <v>1856.55</v>
      </c>
      <c r="AA161" s="42">
        <f>stanford_capacity_EXIOBASE!K161</f>
        <v>1848</v>
      </c>
      <c r="AB161" s="42">
        <f>capacity!T161+T161/gfcf_lifespan!C$5</f>
        <v>51.5</v>
      </c>
      <c r="AC161" s="42">
        <f>MAX((U161-T161),0)/5+U161/gfcf_lifespan!D$5</f>
        <v>35.36</v>
      </c>
      <c r="AD161" s="42">
        <f>MAX((V161-U161),0)/5+V161/gfcf_lifespan!E$5</f>
        <v>33.65</v>
      </c>
      <c r="AE161" s="42">
        <f>MAX((W161-V161),0)/5+W161/gfcf_lifespan!F$5</f>
        <v>31.94</v>
      </c>
      <c r="AF161" s="42">
        <f>MAX((X161-W161),0)/5+X161/gfcf_lifespan!G$5</f>
        <v>31.512499999999999</v>
      </c>
      <c r="AG161" s="42">
        <f>MAX((Y161-X161),0)/5+Y161/gfcf_lifespan!H$5</f>
        <v>31.084999999999997</v>
      </c>
      <c r="AH161" s="42">
        <f>MAX((Z161-Y161),0)/5+Z161/gfcf_lifespan!I$5</f>
        <v>30.942499999999999</v>
      </c>
      <c r="AI161" s="42">
        <f>MAX((AA161-Z161),0)/5+AA161/gfcf_lifespan!J$5</f>
        <v>30.8</v>
      </c>
    </row>
    <row r="162" spans="1:35" ht="15" customHeight="1" x14ac:dyDescent="0.25">
      <c r="A162" s="9" t="s">
        <v>14</v>
      </c>
      <c r="B162" s="9" t="s">
        <v>79</v>
      </c>
      <c r="C162" s="9" t="s">
        <v>83</v>
      </c>
      <c r="D162" s="42">
        <f>stanford_generation_EXIOBASE!D162</f>
        <v>650.18804388981357</v>
      </c>
      <c r="E162" s="42">
        <f>stanford_generation_EXIOBASE!E162</f>
        <v>1878.0641477018751</v>
      </c>
      <c r="F162" s="42">
        <f>stanford_generation_EXIOBASE!F162</f>
        <v>3719.8783034199669</v>
      </c>
      <c r="G162" s="42">
        <f>stanford_generation_EXIOBASE!G162</f>
        <v>5561.6924591380593</v>
      </c>
      <c r="H162" s="42">
        <f>stanford_generation_EXIOBASE!H162</f>
        <v>6022.1459980675827</v>
      </c>
      <c r="I162" s="42">
        <f>stanford_generation_EXIOBASE!I162</f>
        <v>6482.5995369971051</v>
      </c>
      <c r="J162" s="42">
        <f>stanford_generation_EXIOBASE!J162</f>
        <v>6636.0840499736132</v>
      </c>
      <c r="K162" s="42">
        <f>stanford_generation_EXIOBASE!K162</f>
        <v>6789.5685629501204</v>
      </c>
      <c r="L162" s="42">
        <f>xdet2015_el!A162</f>
        <v>32.062107754498697</v>
      </c>
      <c r="M162" s="42">
        <f t="shared" si="71"/>
        <v>92.611200158707888</v>
      </c>
      <c r="N162" s="42">
        <f t="shared" si="92"/>
        <v>183.43483876502165</v>
      </c>
      <c r="O162" s="42">
        <f t="shared" si="93"/>
        <v>274.25847737133546</v>
      </c>
      <c r="P162" s="42">
        <f t="shared" si="94"/>
        <v>296.96438702291391</v>
      </c>
      <c r="Q162" s="42">
        <f t="shared" si="95"/>
        <v>319.67029667449231</v>
      </c>
      <c r="R162" s="42">
        <f t="shared" si="96"/>
        <v>327.23893322501851</v>
      </c>
      <c r="S162" s="42">
        <f t="shared" si="97"/>
        <v>334.80756977554461</v>
      </c>
      <c r="T162" s="42">
        <f>stanford_capacity_EXIOBASE!D162</f>
        <v>422.7</v>
      </c>
      <c r="U162" s="42">
        <f>stanford_capacity_EXIOBASE!E162</f>
        <v>999.75103103065885</v>
      </c>
      <c r="V162" s="42">
        <f>stanford_capacity_EXIOBASE!F162</f>
        <v>1865.3275775766469</v>
      </c>
      <c r="W162" s="42">
        <f>stanford_capacity_EXIOBASE!G162</f>
        <v>2730.904124122635</v>
      </c>
      <c r="X162" s="42">
        <f>stanford_capacity_EXIOBASE!H162</f>
        <v>2947.2982607591321</v>
      </c>
      <c r="Y162" s="42">
        <f>stanford_capacity_EXIOBASE!I162</f>
        <v>3163.6923973956286</v>
      </c>
      <c r="Z162" s="42">
        <f>stanford_capacity_EXIOBASE!J162</f>
        <v>3235.8237762744611</v>
      </c>
      <c r="AA162" s="42">
        <f>stanford_capacity_EXIOBASE!K162</f>
        <v>3307.9551551532936</v>
      </c>
      <c r="AB162" s="42">
        <f>capacity!T162+T162/gfcf_lifespan!C$6</f>
        <v>100.13499999999999</v>
      </c>
      <c r="AC162" s="42">
        <f>MAX((U162-T162),0)/5+U162/gfcf_lifespan!D$6</f>
        <v>160.85343488934353</v>
      </c>
      <c r="AD162" s="42">
        <f>MAX((V162-U162),0)/5+V162/gfcf_lifespan!E$6</f>
        <v>252.49095090820387</v>
      </c>
      <c r="AE162" s="42">
        <f>MAX((W162-V162),0)/5+W162/gfcf_lifespan!F$6</f>
        <v>282.351474274103</v>
      </c>
      <c r="AF162" s="42">
        <f>MAX((X162-W162),0)/5+X162/gfcf_lifespan!G$6</f>
        <v>161.17075775766469</v>
      </c>
      <c r="AG162" s="42">
        <f>MAX((Y162-X162),0)/5+Y162/gfcf_lifespan!H$6</f>
        <v>169.82652322312447</v>
      </c>
      <c r="AH162" s="42">
        <f>MAX((Z162-Y162),0)/5+Z162/gfcf_lifespan!I$6</f>
        <v>143.85922682674493</v>
      </c>
      <c r="AI162" s="42">
        <f>MAX((AA162-Z162),0)/5+AA162/gfcf_lifespan!J$6</f>
        <v>146.74448198189825</v>
      </c>
    </row>
    <row r="163" spans="1:35" ht="15" customHeight="1" x14ac:dyDescent="0.25">
      <c r="A163" s="9" t="s">
        <v>14</v>
      </c>
      <c r="B163" s="9" t="s">
        <v>78</v>
      </c>
      <c r="C163" s="9" t="s">
        <v>84</v>
      </c>
      <c r="D163" s="42">
        <f>stanford_generation_EXIOBASE!D163</f>
        <v>0</v>
      </c>
      <c r="E163" s="42">
        <f>stanford_generation_EXIOBASE!E163</f>
        <v>0</v>
      </c>
      <c r="F163" s="42">
        <f>stanford_generation_EXIOBASE!F163</f>
        <v>0</v>
      </c>
      <c r="G163" s="42">
        <f>stanford_generation_EXIOBASE!G163</f>
        <v>0</v>
      </c>
      <c r="H163" s="42">
        <f>stanford_generation_EXIOBASE!H163</f>
        <v>0</v>
      </c>
      <c r="I163" s="42">
        <f>stanford_generation_EXIOBASE!I163</f>
        <v>0</v>
      </c>
      <c r="J163" s="42">
        <f>stanford_generation_EXIOBASE!J163</f>
        <v>0</v>
      </c>
      <c r="K163" s="42">
        <f>stanford_generation_EXIOBASE!K163</f>
        <v>0</v>
      </c>
      <c r="L163" s="42">
        <f>xdet2015_el!A163</f>
        <v>0</v>
      </c>
      <c r="M163" s="42">
        <f t="shared" si="71"/>
        <v>0</v>
      </c>
      <c r="N163" s="42">
        <f t="shared" si="92"/>
        <v>0</v>
      </c>
      <c r="O163" s="42">
        <f t="shared" si="93"/>
        <v>0</v>
      </c>
      <c r="P163" s="42">
        <f t="shared" si="94"/>
        <v>0</v>
      </c>
      <c r="Q163" s="42">
        <f t="shared" si="95"/>
        <v>0</v>
      </c>
      <c r="R163" s="42">
        <f t="shared" si="96"/>
        <v>0</v>
      </c>
      <c r="S163" s="42">
        <f t="shared" si="97"/>
        <v>0</v>
      </c>
      <c r="T163" s="42">
        <f>stanford_capacity_EXIOBASE!D163</f>
        <v>0</v>
      </c>
      <c r="U163" s="42">
        <f>stanford_capacity_EXIOBASE!E163</f>
        <v>0</v>
      </c>
      <c r="V163" s="42">
        <f>stanford_capacity_EXIOBASE!F163</f>
        <v>0</v>
      </c>
      <c r="W163" s="42">
        <f>stanford_capacity_EXIOBASE!G163</f>
        <v>0</v>
      </c>
      <c r="X163" s="42">
        <f>stanford_capacity_EXIOBASE!H163</f>
        <v>0</v>
      </c>
      <c r="Y163" s="42">
        <f>stanford_capacity_EXIOBASE!I163</f>
        <v>0</v>
      </c>
      <c r="Z163" s="42">
        <f>stanford_capacity_EXIOBASE!J163</f>
        <v>0</v>
      </c>
      <c r="AA163" s="42">
        <f>stanford_capacity_EXIOBASE!K163</f>
        <v>0</v>
      </c>
      <c r="AB163" s="42">
        <f>capacity!T163+T163/gfcf_lifespan!C$7</f>
        <v>0</v>
      </c>
      <c r="AC163" s="42">
        <f>MAX((U163-T163),0)/5+U163/gfcf_lifespan!D$7</f>
        <v>0</v>
      </c>
      <c r="AD163" s="42">
        <f>MAX((V163-U163),0)/5+V163/gfcf_lifespan!E$7</f>
        <v>0</v>
      </c>
      <c r="AE163" s="42">
        <f>MAX((W163-V163),0)/5+W163/gfcf_lifespan!F$7</f>
        <v>0</v>
      </c>
      <c r="AF163" s="42">
        <f>MAX((X163-W163),0)/5+X163/gfcf_lifespan!G$7</f>
        <v>0</v>
      </c>
      <c r="AG163" s="42">
        <f>MAX((Y163-X163),0)/5+Y163/gfcf_lifespan!H$7</f>
        <v>0</v>
      </c>
      <c r="AH163" s="42">
        <f>MAX((Z163-Y163),0)/5+Z163/gfcf_lifespan!I$7</f>
        <v>0</v>
      </c>
      <c r="AI163" s="42">
        <f>MAX((AA163-Z163),0)/5+AA163/gfcf_lifespan!J$7</f>
        <v>0</v>
      </c>
    </row>
    <row r="164" spans="1:35" ht="15" customHeight="1" x14ac:dyDescent="0.25">
      <c r="A164" s="9" t="s">
        <v>14</v>
      </c>
      <c r="B164" s="9" t="s">
        <v>37</v>
      </c>
      <c r="C164" s="9" t="s">
        <v>38</v>
      </c>
      <c r="D164" s="42">
        <f>stanford_generation_EXIOBASE!D164</f>
        <v>76.500978177975853</v>
      </c>
      <c r="E164" s="42">
        <f>stanford_generation_EXIOBASE!E164</f>
        <v>61.200782542380679</v>
      </c>
      <c r="F164" s="42">
        <f>stanford_generation_EXIOBASE!F164</f>
        <v>38.250489088987926</v>
      </c>
      <c r="G164" s="42">
        <f>stanford_generation_EXIOBASE!G164</f>
        <v>15.300195635595166</v>
      </c>
      <c r="H164" s="42">
        <f>stanford_generation_EXIOBASE!H164</f>
        <v>9.5626222722469798</v>
      </c>
      <c r="I164" s="42">
        <f>stanford_generation_EXIOBASE!I164</f>
        <v>3.8250489088987933</v>
      </c>
      <c r="J164" s="42">
        <f>stanford_generation_EXIOBASE!J164</f>
        <v>1.9125244544493967</v>
      </c>
      <c r="K164" s="42">
        <f>stanford_generation_EXIOBASE!K164</f>
        <v>0</v>
      </c>
      <c r="L164" s="42">
        <f>xdet2015_el!A164</f>
        <v>82.872444375944099</v>
      </c>
      <c r="M164" s="42">
        <f t="shared" si="71"/>
        <v>66.297955500755279</v>
      </c>
      <c r="N164" s="42">
        <f t="shared" si="92"/>
        <v>41.436222187972049</v>
      </c>
      <c r="O164" s="42">
        <f t="shared" si="93"/>
        <v>16.574488875188816</v>
      </c>
      <c r="P164" s="42">
        <f t="shared" si="94"/>
        <v>10.359055546993011</v>
      </c>
      <c r="Q164" s="42">
        <f t="shared" si="95"/>
        <v>4.1436222187972058</v>
      </c>
      <c r="R164" s="42">
        <f t="shared" si="96"/>
        <v>2.0718111093986029</v>
      </c>
      <c r="S164" s="42">
        <f t="shared" si="97"/>
        <v>0</v>
      </c>
      <c r="T164" s="42">
        <f>stanford_capacity_EXIOBASE!D164</f>
        <v>185.39144000000002</v>
      </c>
      <c r="U164" s="42">
        <f>stanford_capacity_EXIOBASE!E164</f>
        <v>148.313152</v>
      </c>
      <c r="V164" s="42">
        <f>stanford_capacity_EXIOBASE!F164</f>
        <v>92.695720000000009</v>
      </c>
      <c r="W164" s="42">
        <f>stanford_capacity_EXIOBASE!G164</f>
        <v>37.078287999999986</v>
      </c>
      <c r="X164" s="42">
        <f>stanford_capacity_EXIOBASE!H164</f>
        <v>23.173929999999999</v>
      </c>
      <c r="Y164" s="42">
        <f>stanford_capacity_EXIOBASE!I164</f>
        <v>9.2695720000000108</v>
      </c>
      <c r="Z164" s="42">
        <f>stanford_capacity_EXIOBASE!J164</f>
        <v>4.6347860000000054</v>
      </c>
      <c r="AA164" s="42">
        <f>stanford_capacity_EXIOBASE!K164</f>
        <v>0</v>
      </c>
      <c r="AB164" s="42">
        <f>capacity!T164+T164/gfcf_lifespan!C$8</f>
        <v>795.29689828571429</v>
      </c>
      <c r="AC164" s="42">
        <f>MAX((U164-T164),0)/5+U164/gfcf_lifespan!D$8</f>
        <v>4.2375186285714284</v>
      </c>
      <c r="AD164" s="42">
        <f>MAX((V164-U164),0)/5+V164/gfcf_lifespan!E$8</f>
        <v>2.6484491428571433</v>
      </c>
      <c r="AE164" s="42">
        <f>MAX((W164-V164),0)/5+W164/gfcf_lifespan!F$8</f>
        <v>1.0593796571428566</v>
      </c>
      <c r="AF164" s="42">
        <f>MAX((X164-W164),0)/5+X164/gfcf_lifespan!G$8</f>
        <v>0.66211228571428571</v>
      </c>
      <c r="AG164" s="42">
        <f>MAX((Y164-X164),0)/5+Y164/gfcf_lifespan!H$8</f>
        <v>0.26484491428571461</v>
      </c>
      <c r="AH164" s="42">
        <f>MAX((Z164-Y164),0)/5+Z164/gfcf_lifespan!I$8</f>
        <v>0.1324224571428573</v>
      </c>
      <c r="AI164" s="42">
        <f>MAX((AA164-Z164),0)/5+AA164/gfcf_lifespan!J$8</f>
        <v>0</v>
      </c>
    </row>
    <row r="165" spans="1:35" ht="15" customHeight="1" x14ac:dyDescent="0.25">
      <c r="A165" s="9" t="s">
        <v>14</v>
      </c>
      <c r="B165" s="9" t="s">
        <v>39</v>
      </c>
      <c r="C165" s="9" t="s">
        <v>40</v>
      </c>
      <c r="D165" s="42">
        <f>stanford_generation_EXIOBASE!D165</f>
        <v>97.954533858692116</v>
      </c>
      <c r="E165" s="42">
        <f>stanford_generation_EXIOBASE!E165</f>
        <v>78.363627086953699</v>
      </c>
      <c r="F165" s="42">
        <f>stanford_generation_EXIOBASE!F165</f>
        <v>48.977266929346058</v>
      </c>
      <c r="G165" s="42">
        <f>stanford_generation_EXIOBASE!G165</f>
        <v>19.590906771738418</v>
      </c>
      <c r="H165" s="42">
        <f>stanford_generation_EXIOBASE!H165</f>
        <v>12.244316732336515</v>
      </c>
      <c r="I165" s="42">
        <f>stanford_generation_EXIOBASE!I165</f>
        <v>4.8977266929346115</v>
      </c>
      <c r="J165" s="42">
        <f>stanford_generation_EXIOBASE!J165</f>
        <v>2.4488633464673057</v>
      </c>
      <c r="K165" s="42">
        <f>stanford_generation_EXIOBASE!K165</f>
        <v>0</v>
      </c>
      <c r="L165" s="42">
        <f>xdet2015_el!A165</f>
        <v>8.0912784688369701</v>
      </c>
      <c r="M165" s="42">
        <f t="shared" si="71"/>
        <v>6.4730227750695759</v>
      </c>
      <c r="N165" s="42">
        <f t="shared" si="92"/>
        <v>4.0456392344184851</v>
      </c>
      <c r="O165" s="42">
        <f t="shared" si="93"/>
        <v>1.6182556937673935</v>
      </c>
      <c r="P165" s="42">
        <f t="shared" si="94"/>
        <v>1.0114098086046213</v>
      </c>
      <c r="Q165" s="42">
        <f t="shared" si="95"/>
        <v>0.40456392344184894</v>
      </c>
      <c r="R165" s="42">
        <f t="shared" si="96"/>
        <v>0.20228196172092447</v>
      </c>
      <c r="S165" s="42">
        <f t="shared" si="97"/>
        <v>0</v>
      </c>
      <c r="T165" s="42">
        <f>stanford_capacity_EXIOBASE!D165</f>
        <v>12.64175</v>
      </c>
      <c r="U165" s="42">
        <f>stanford_capacity_EXIOBASE!E165</f>
        <v>10.1134</v>
      </c>
      <c r="V165" s="42">
        <f>stanford_capacity_EXIOBASE!F165</f>
        <v>6.320875</v>
      </c>
      <c r="W165" s="42">
        <f>stanford_capacity_EXIOBASE!G165</f>
        <v>2.5283499999999997</v>
      </c>
      <c r="X165" s="42">
        <f>stanford_capacity_EXIOBASE!H165</f>
        <v>1.5802187500000002</v>
      </c>
      <c r="Y165" s="42">
        <f>stanford_capacity_EXIOBASE!I165</f>
        <v>0.6320875000000008</v>
      </c>
      <c r="Z165" s="42">
        <f>stanford_capacity_EXIOBASE!J165</f>
        <v>0.3160437500000004</v>
      </c>
      <c r="AA165" s="42">
        <f>stanford_capacity_EXIOBASE!K165</f>
        <v>0</v>
      </c>
      <c r="AB165" s="42">
        <f>capacity!T165+T165/gfcf_lifespan!C$9</f>
        <v>28.505669999999999</v>
      </c>
      <c r="AC165" s="42">
        <f>MAX((U165-T165),0)/5+U165/gfcf_lifespan!D$9</f>
        <v>0.40453600000000001</v>
      </c>
      <c r="AD165" s="42">
        <f>MAX((V165-U165),0)/5+V165/gfcf_lifespan!E$9</f>
        <v>0.25283499999999998</v>
      </c>
      <c r="AE165" s="42">
        <f>MAX((W165-V165),0)/5+W165/gfcf_lifespan!F$9</f>
        <v>0.10113399999999999</v>
      </c>
      <c r="AF165" s="42">
        <f>MAX((X165-W165),0)/5+X165/gfcf_lifespan!G$9</f>
        <v>6.3208750000000008E-2</v>
      </c>
      <c r="AG165" s="42">
        <f>MAX((Y165-X165),0)/5+Y165/gfcf_lifespan!H$9</f>
        <v>2.5283500000000032E-2</v>
      </c>
      <c r="AH165" s="42">
        <f>MAX((Z165-Y165),0)/5+Z165/gfcf_lifespan!I$9</f>
        <v>1.2641750000000016E-2</v>
      </c>
      <c r="AI165" s="42">
        <f>MAX((AA165-Z165),0)/5+AA165/gfcf_lifespan!J$9</f>
        <v>0</v>
      </c>
    </row>
    <row r="166" spans="1:35" ht="15" customHeight="1" x14ac:dyDescent="0.25">
      <c r="A166" s="9" t="s">
        <v>14</v>
      </c>
      <c r="B166" s="9" t="s">
        <v>80</v>
      </c>
      <c r="C166" s="9" t="s">
        <v>85</v>
      </c>
      <c r="D166" s="42">
        <f>stanford_generation_EXIOBASE!D166</f>
        <v>0</v>
      </c>
      <c r="E166" s="42">
        <f>stanford_generation_EXIOBASE!E166</f>
        <v>3867.3090511221453</v>
      </c>
      <c r="F166" s="42">
        <f>stanford_generation_EXIOBASE!F166</f>
        <v>9668.2726278053633</v>
      </c>
      <c r="G166" s="42">
        <f>stanford_generation_EXIOBASE!G166</f>
        <v>15469.236204488581</v>
      </c>
      <c r="H166" s="42">
        <f>stanford_generation_EXIOBASE!H166</f>
        <v>16919.477098659387</v>
      </c>
      <c r="I166" s="42">
        <f>stanford_generation_EXIOBASE!I166</f>
        <v>18369.717992830188</v>
      </c>
      <c r="J166" s="42">
        <f>stanford_generation_EXIOBASE!J166</f>
        <v>18853.131624220456</v>
      </c>
      <c r="K166" s="42">
        <f>stanford_generation_EXIOBASE!K166</f>
        <v>19336.545255610727</v>
      </c>
      <c r="L166" s="42">
        <f>xdet2015_el!A166</f>
        <v>0</v>
      </c>
      <c r="M166" s="44">
        <f t="shared" ref="M166:S167" si="98">IFERROR($L205*E166/$D205,0)</f>
        <v>150.22643926565948</v>
      </c>
      <c r="N166" s="44">
        <f t="shared" si="98"/>
        <v>375.56609816414874</v>
      </c>
      <c r="O166" s="44">
        <f t="shared" si="98"/>
        <v>600.90575706263792</v>
      </c>
      <c r="P166" s="44">
        <f t="shared" si="98"/>
        <v>657.24067178726034</v>
      </c>
      <c r="Q166" s="44">
        <f t="shared" si="98"/>
        <v>713.57558651188253</v>
      </c>
      <c r="R166" s="44">
        <f t="shared" si="98"/>
        <v>732.35389142009001</v>
      </c>
      <c r="S166" s="44">
        <f t="shared" si="98"/>
        <v>751.13219632829748</v>
      </c>
      <c r="T166" s="42">
        <f>stanford_capacity_EXIOBASE!D166</f>
        <v>0</v>
      </c>
      <c r="U166" s="42">
        <f>stanford_capacity_EXIOBASE!E166</f>
        <v>1955.3814962654826</v>
      </c>
      <c r="V166" s="42">
        <f>stanford_capacity_EXIOBASE!F166</f>
        <v>4888.4537406637064</v>
      </c>
      <c r="W166" s="42">
        <f>stanford_capacity_EXIOBASE!G166</f>
        <v>7821.5259850619304</v>
      </c>
      <c r="X166" s="42">
        <f>stanford_capacity_EXIOBASE!H166</f>
        <v>8554.7940461614853</v>
      </c>
      <c r="Y166" s="42">
        <f>stanford_capacity_EXIOBASE!I166</f>
        <v>9288.0621072610411</v>
      </c>
      <c r="Z166" s="42">
        <f>stanford_capacity_EXIOBASE!J166</f>
        <v>9532.484794294227</v>
      </c>
      <c r="AA166" s="42">
        <f>stanford_capacity_EXIOBASE!K166</f>
        <v>9776.9074813274128</v>
      </c>
      <c r="AB166" s="42">
        <f>capacity!T166+T166/gfcf_lifespan!C$10</f>
        <v>0</v>
      </c>
      <c r="AC166" s="42">
        <f>MAX((U166-T166),0)/5+U166/gfcf_lifespan!D$10</f>
        <v>469.29155910371583</v>
      </c>
      <c r="AD166" s="42">
        <f>MAX((V166-U166),0)/5+V166/gfcf_lifespan!E$10</f>
        <v>782.15259850619304</v>
      </c>
      <c r="AE166" s="42">
        <f>MAX((W166-V166),0)/5+W166/gfcf_lifespan!F$10</f>
        <v>899.475488282122</v>
      </c>
      <c r="AF166" s="42">
        <f>MAX((X166-W166),0)/5+X166/gfcf_lifespan!G$10</f>
        <v>488.84537406637037</v>
      </c>
      <c r="AG166" s="42">
        <f>MAX((Y166-X166),0)/5+Y166/gfcf_lifespan!H$10</f>
        <v>518.17609651035286</v>
      </c>
      <c r="AH166" s="42">
        <f>MAX((Z166-Y166),0)/5+Z166/gfcf_lifespan!I$10</f>
        <v>430.18392917840623</v>
      </c>
      <c r="AI166" s="42">
        <f>MAX((AA166-Z166),0)/5+AA166/gfcf_lifespan!J$10</f>
        <v>439.96083665973367</v>
      </c>
    </row>
    <row r="167" spans="1:35" ht="15" customHeight="1" x14ac:dyDescent="0.25">
      <c r="A167" s="9" t="s">
        <v>14</v>
      </c>
      <c r="B167" s="9" t="s">
        <v>81</v>
      </c>
      <c r="C167" s="9" t="s">
        <v>86</v>
      </c>
      <c r="D167" s="42">
        <f>stanford_generation_EXIOBASE!D167</f>
        <v>67.900642034516409</v>
      </c>
      <c r="E167" s="42">
        <f>stanford_generation_EXIOBASE!E167</f>
        <v>3404.9912561444803</v>
      </c>
      <c r="F167" s="42">
        <f>stanford_generation_EXIOBASE!F167</f>
        <v>8410.627177309425</v>
      </c>
      <c r="G167" s="42">
        <f>stanford_generation_EXIOBASE!G167</f>
        <v>13416.263098474372</v>
      </c>
      <c r="H167" s="42">
        <f>stanford_generation_EXIOBASE!H167</f>
        <v>14667.672078765607</v>
      </c>
      <c r="I167" s="42">
        <f>stanford_generation_EXIOBASE!I167</f>
        <v>15919.081059056842</v>
      </c>
      <c r="J167" s="42">
        <f>stanford_generation_EXIOBASE!J167</f>
        <v>16336.21738582059</v>
      </c>
      <c r="K167" s="42">
        <f>stanford_generation_EXIOBASE!K167</f>
        <v>16753.353712584336</v>
      </c>
      <c r="L167" s="42">
        <f>xdet2015_el!A167</f>
        <v>0</v>
      </c>
      <c r="M167" s="44">
        <f t="shared" si="98"/>
        <v>132.2676065914273</v>
      </c>
      <c r="N167" s="44">
        <f t="shared" si="98"/>
        <v>326.71259424471378</v>
      </c>
      <c r="O167" s="44">
        <f t="shared" si="98"/>
        <v>521.15758189800022</v>
      </c>
      <c r="P167" s="44">
        <f t="shared" si="98"/>
        <v>569.76882881132178</v>
      </c>
      <c r="Q167" s="44">
        <f t="shared" si="98"/>
        <v>618.38007572464335</v>
      </c>
      <c r="R167" s="44">
        <f t="shared" si="98"/>
        <v>634.58382469575076</v>
      </c>
      <c r="S167" s="44">
        <f t="shared" si="98"/>
        <v>650.78757366685795</v>
      </c>
      <c r="T167" s="42">
        <f>stanford_capacity_EXIOBASE!D167</f>
        <v>55.365820000000006</v>
      </c>
      <c r="U167" s="42">
        <f>stanford_capacity_EXIOBASE!E167</f>
        <v>1900.4721005445058</v>
      </c>
      <c r="V167" s="42">
        <f>stanford_capacity_EXIOBASE!F167</f>
        <v>4668.1315213612643</v>
      </c>
      <c r="W167" s="42">
        <f>stanford_capacity_EXIOBASE!G167</f>
        <v>7435.7909421780232</v>
      </c>
      <c r="X167" s="42">
        <f>stanford_capacity_EXIOBASE!H167</f>
        <v>8127.705797382212</v>
      </c>
      <c r="Y167" s="42">
        <f>stanford_capacity_EXIOBASE!I167</f>
        <v>8819.6206525864018</v>
      </c>
      <c r="Z167" s="42">
        <f>stanford_capacity_EXIOBASE!J167</f>
        <v>9050.2589376544656</v>
      </c>
      <c r="AA167" s="42">
        <f>stanford_capacity_EXIOBASE!K167</f>
        <v>9280.8972227225295</v>
      </c>
      <c r="AB167" s="42">
        <f>capacity!T167+T167/gfcf_lifespan!C$11</f>
        <v>16.553826102891929</v>
      </c>
      <c r="AC167" s="42">
        <f>MAX((U167-T167),0)/5+U167/gfcf_lifespan!D$11</f>
        <v>445.04014013068144</v>
      </c>
      <c r="AD167" s="42">
        <f>MAX((V167-U167),0)/5+V167/gfcf_lifespan!E$11</f>
        <v>740.25714501780226</v>
      </c>
      <c r="AE167" s="42">
        <f>MAX((W167-V167),0)/5+W167/gfcf_lifespan!F$11</f>
        <v>850.96352185047272</v>
      </c>
      <c r="AF167" s="42">
        <f>MAX((X167-W167),0)/5+X167/gfcf_lifespan!G$11</f>
        <v>463.49120293612623</v>
      </c>
      <c r="AG167" s="42">
        <f>MAX((Y167-X167),0)/5+Y167/gfcf_lifespan!H$11</f>
        <v>491.16779714429401</v>
      </c>
      <c r="AH167" s="42">
        <f>MAX((Z167-Y167),0)/5+Z167/gfcf_lifespan!I$11</f>
        <v>408.1380145197914</v>
      </c>
      <c r="AI167" s="42">
        <f>MAX((AA167-Z167),0)/5+AA167/gfcf_lifespan!J$11</f>
        <v>417.36354592251394</v>
      </c>
    </row>
    <row r="168" spans="1:35" ht="15" customHeight="1" x14ac:dyDescent="0.25">
      <c r="A168" s="9" t="s">
        <v>14</v>
      </c>
      <c r="B168" s="9" t="s">
        <v>41</v>
      </c>
      <c r="C168" s="9" t="s">
        <v>42</v>
      </c>
      <c r="D168" s="42">
        <f>stanford_generation_EXIOBASE!D168</f>
        <v>0</v>
      </c>
      <c r="E168" s="42">
        <f>stanford_generation_EXIOBASE!E168</f>
        <v>175.01823482100076</v>
      </c>
      <c r="F168" s="42">
        <f>stanford_generation_EXIOBASE!F168</f>
        <v>437.5455870525019</v>
      </c>
      <c r="G168" s="42">
        <f>stanford_generation_EXIOBASE!G168</f>
        <v>700.07293928400304</v>
      </c>
      <c r="H168" s="42">
        <f>stanford_generation_EXIOBASE!H168</f>
        <v>765.7047773418783</v>
      </c>
      <c r="I168" s="42">
        <f>stanford_generation_EXIOBASE!I168</f>
        <v>831.33661539975355</v>
      </c>
      <c r="J168" s="42">
        <f>stanford_generation_EXIOBASE!J168</f>
        <v>853.21389475237868</v>
      </c>
      <c r="K168" s="42">
        <f>stanford_generation_EXIOBASE!K168</f>
        <v>875.0911741050038</v>
      </c>
      <c r="L168" s="42">
        <f>xdet2015_el!A168</f>
        <v>0</v>
      </c>
      <c r="M168" s="44">
        <f t="shared" ref="M168:S168" si="99">IFERROR($L116*E168/$D116,0)</f>
        <v>4.2232748649817751</v>
      </c>
      <c r="N168" s="44">
        <f t="shared" si="99"/>
        <v>10.558187162454439</v>
      </c>
      <c r="O168" s="44">
        <f t="shared" si="99"/>
        <v>16.8930994599271</v>
      </c>
      <c r="P168" s="44">
        <f t="shared" si="99"/>
        <v>18.476827534295268</v>
      </c>
      <c r="Q168" s="44">
        <f t="shared" si="99"/>
        <v>20.060555608663432</v>
      </c>
      <c r="R168" s="44">
        <f t="shared" si="99"/>
        <v>20.588464966786155</v>
      </c>
      <c r="S168" s="44">
        <f t="shared" si="99"/>
        <v>21.116374324908879</v>
      </c>
      <c r="T168" s="42">
        <f>stanford_capacity_EXIOBASE!D168</f>
        <v>0</v>
      </c>
      <c r="U168" s="42">
        <f>stanford_capacity_EXIOBASE!E168</f>
        <v>43.295704332960838</v>
      </c>
      <c r="V168" s="42">
        <f>stanford_capacity_EXIOBASE!F168</f>
        <v>108.2392608324021</v>
      </c>
      <c r="W168" s="42">
        <f>stanford_capacity_EXIOBASE!G168</f>
        <v>173.18281733184335</v>
      </c>
      <c r="X168" s="42">
        <f>stanford_capacity_EXIOBASE!H168</f>
        <v>189.41870645670366</v>
      </c>
      <c r="Y168" s="42">
        <f>stanford_capacity_EXIOBASE!I168</f>
        <v>205.65459558156397</v>
      </c>
      <c r="Z168" s="42">
        <f>stanford_capacity_EXIOBASE!J168</f>
        <v>211.06655862318408</v>
      </c>
      <c r="AA168" s="42">
        <f>stanford_capacity_EXIOBASE!K168</f>
        <v>216.47852166480419</v>
      </c>
      <c r="AB168" s="42">
        <f>capacity!T168+T168/gfcf_lifespan!C$12</f>
        <v>0</v>
      </c>
      <c r="AC168" s="42">
        <f>MAX((U168-T168),0)/5+U168/gfcf_lifespan!D$12</f>
        <v>10.102331011024196</v>
      </c>
      <c r="AD168" s="42">
        <f>MAX((V168-U168),0)/5+V168/gfcf_lifespan!E$12</f>
        <v>16.59668666096832</v>
      </c>
      <c r="AE168" s="42">
        <f>MAX((W168-V168),0)/5+W168/gfcf_lifespan!F$12</f>
        <v>18.761471877616362</v>
      </c>
      <c r="AF168" s="42">
        <f>MAX((X168-W168),0)/5+X168/gfcf_lifespan!G$12</f>
        <v>9.5611347068621839</v>
      </c>
      <c r="AG168" s="42">
        <f>MAX((Y168-X168),0)/5+Y168/gfcf_lifespan!H$12</f>
        <v>10.102331011024194</v>
      </c>
      <c r="AH168" s="42">
        <f>MAX((Z168-Y168),0)/5+Z168/gfcf_lifespan!I$12</f>
        <v>8.1179445624301589</v>
      </c>
      <c r="AI168" s="42">
        <f>MAX((AA168-Z168),0)/5+AA168/gfcf_lifespan!J$12</f>
        <v>8.2983433304841618</v>
      </c>
    </row>
    <row r="169" spans="1:35" ht="15" customHeight="1" x14ac:dyDescent="0.25">
      <c r="A169" s="9" t="s">
        <v>14</v>
      </c>
      <c r="B169" s="9" t="s">
        <v>43</v>
      </c>
      <c r="C169" s="9" t="s">
        <v>44</v>
      </c>
      <c r="D169" s="42">
        <f>stanford_generation_EXIOBASE!D169</f>
        <v>0</v>
      </c>
      <c r="E169" s="42">
        <f>stanford_generation_EXIOBASE!E169</f>
        <v>24.955121720255992</v>
      </c>
      <c r="F169" s="42">
        <f>stanford_generation_EXIOBASE!F169</f>
        <v>62.387804300639978</v>
      </c>
      <c r="G169" s="42">
        <f>stanford_generation_EXIOBASE!G169</f>
        <v>99.820486881023967</v>
      </c>
      <c r="H169" s="42">
        <f>stanford_generation_EXIOBASE!H169</f>
        <v>109.17865752611996</v>
      </c>
      <c r="I169" s="42">
        <f>stanford_generation_EXIOBASE!I169</f>
        <v>118.53682817121596</v>
      </c>
      <c r="J169" s="42">
        <f>stanford_generation_EXIOBASE!J169</f>
        <v>121.65621838624796</v>
      </c>
      <c r="K169" s="42">
        <f>stanford_generation_EXIOBASE!K169</f>
        <v>124.77560860127996</v>
      </c>
      <c r="L169" s="42">
        <f>xdet2015_el!A169</f>
        <v>2.0815879807890201E-7</v>
      </c>
      <c r="M169" s="44">
        <f t="shared" ref="M169:S169" si="100">IFERROR($L143*E169/$D143,0)</f>
        <v>6.6540685800645178</v>
      </c>
      <c r="N169" s="44">
        <f t="shared" si="100"/>
        <v>16.635171450161295</v>
      </c>
      <c r="O169" s="44">
        <f t="shared" si="100"/>
        <v>26.616274320258071</v>
      </c>
      <c r="P169" s="44">
        <f t="shared" si="100"/>
        <v>29.111550037782262</v>
      </c>
      <c r="Q169" s="44">
        <f t="shared" si="100"/>
        <v>31.606825755306456</v>
      </c>
      <c r="R169" s="44">
        <f t="shared" si="100"/>
        <v>32.438584327814524</v>
      </c>
      <c r="S169" s="44">
        <f t="shared" si="100"/>
        <v>33.270342900322589</v>
      </c>
      <c r="T169" s="42">
        <f>stanford_capacity_EXIOBASE!D169</f>
        <v>0</v>
      </c>
      <c r="U169" s="42">
        <f>stanford_capacity_EXIOBASE!E169</f>
        <v>13.157210947811686</v>
      </c>
      <c r="V169" s="42">
        <f>stanford_capacity_EXIOBASE!F169</f>
        <v>32.893027369529214</v>
      </c>
      <c r="W169" s="42">
        <f>stanford_capacity_EXIOBASE!G169</f>
        <v>52.628843791246744</v>
      </c>
      <c r="X169" s="42">
        <f>stanford_capacity_EXIOBASE!H169</f>
        <v>57.562797896676123</v>
      </c>
      <c r="Y169" s="42">
        <f>stanford_capacity_EXIOBASE!I169</f>
        <v>62.496752002105502</v>
      </c>
      <c r="Z169" s="42">
        <f>stanford_capacity_EXIOBASE!J169</f>
        <v>64.141403370581969</v>
      </c>
      <c r="AA169" s="42">
        <f>stanford_capacity_EXIOBASE!K169</f>
        <v>65.786054739058429</v>
      </c>
      <c r="AB169" s="42">
        <f>capacity!T169+T169/gfcf_lifespan!C$13</f>
        <v>0</v>
      </c>
      <c r="AC169" s="42">
        <f>MAX((U169-T169),0)/5+U169/gfcf_lifespan!D$13</f>
        <v>3.2893027369529215</v>
      </c>
      <c r="AD169" s="42">
        <f>MAX((V169-U169),0)/5+V169/gfcf_lifespan!E$13</f>
        <v>5.5918146528199664</v>
      </c>
      <c r="AE169" s="42">
        <f>MAX((W169-V169),0)/5+W169/gfcf_lifespan!F$13</f>
        <v>6.578605473905843</v>
      </c>
      <c r="AF169" s="42">
        <f>MAX((X169-W169),0)/5+X169/gfcf_lifespan!G$13</f>
        <v>3.864930715919682</v>
      </c>
      <c r="AG169" s="42">
        <f>MAX((Y169-X169),0)/5+Y169/gfcf_lifespan!H$13</f>
        <v>4.1116284211911509</v>
      </c>
      <c r="AH169" s="42">
        <f>MAX((Z169-Y169),0)/5+Z169/gfcf_lifespan!I$13</f>
        <v>3.5360004422243918</v>
      </c>
      <c r="AI169" s="42">
        <f>MAX((AA169-Z169),0)/5+AA169/gfcf_lifespan!J$13</f>
        <v>3.6182330106482135</v>
      </c>
    </row>
    <row r="170" spans="1:35" ht="15" customHeight="1" x14ac:dyDescent="0.25">
      <c r="A170" s="9" t="s">
        <v>14</v>
      </c>
      <c r="B170" s="9" t="s">
        <v>45</v>
      </c>
      <c r="C170" s="9" t="s">
        <v>46</v>
      </c>
      <c r="D170" s="42">
        <f>stanford_generation_EXIOBASE!D170</f>
        <v>0</v>
      </c>
      <c r="E170" s="42">
        <f>stanford_generation_EXIOBASE!E170</f>
        <v>0</v>
      </c>
      <c r="F170" s="42">
        <f>stanford_generation_EXIOBASE!F170</f>
        <v>0</v>
      </c>
      <c r="G170" s="42">
        <f>stanford_generation_EXIOBASE!G170</f>
        <v>0</v>
      </c>
      <c r="H170" s="42">
        <f>stanford_generation_EXIOBASE!H170</f>
        <v>0</v>
      </c>
      <c r="I170" s="42">
        <f>stanford_generation_EXIOBASE!I170</f>
        <v>0</v>
      </c>
      <c r="J170" s="42">
        <f>stanford_generation_EXIOBASE!J170</f>
        <v>0</v>
      </c>
      <c r="K170" s="42">
        <f>stanford_generation_EXIOBASE!K170</f>
        <v>0</v>
      </c>
      <c r="L170" s="42">
        <f>xdet2015_el!A170</f>
        <v>0</v>
      </c>
      <c r="M170" s="42">
        <f t="shared" si="71"/>
        <v>0</v>
      </c>
      <c r="N170" s="42">
        <f t="shared" si="92"/>
        <v>0</v>
      </c>
      <c r="O170" s="42">
        <f t="shared" si="93"/>
        <v>0</v>
      </c>
      <c r="P170" s="42">
        <f t="shared" si="94"/>
        <v>0</v>
      </c>
      <c r="Q170" s="42">
        <f t="shared" si="95"/>
        <v>0</v>
      </c>
      <c r="R170" s="42">
        <f t="shared" si="96"/>
        <v>0</v>
      </c>
      <c r="S170" s="42">
        <f t="shared" si="97"/>
        <v>0</v>
      </c>
      <c r="T170" s="42">
        <f>stanford_capacity_EXIOBASE!D170</f>
        <v>0</v>
      </c>
      <c r="U170" s="42">
        <f>stanford_capacity_EXIOBASE!E170</f>
        <v>0</v>
      </c>
      <c r="V170" s="42">
        <f>stanford_capacity_EXIOBASE!F170</f>
        <v>0</v>
      </c>
      <c r="W170" s="42">
        <f>stanford_capacity_EXIOBASE!G170</f>
        <v>0</v>
      </c>
      <c r="X170" s="42">
        <f>stanford_capacity_EXIOBASE!H170</f>
        <v>0</v>
      </c>
      <c r="Y170" s="42">
        <f>stanford_capacity_EXIOBASE!I170</f>
        <v>0</v>
      </c>
      <c r="Z170" s="42">
        <f>stanford_capacity_EXIOBASE!J170</f>
        <v>0</v>
      </c>
      <c r="AA170" s="42">
        <f>stanford_capacity_EXIOBASE!K170</f>
        <v>0</v>
      </c>
      <c r="AB170" s="42">
        <f>capacity!T170+T170/gfcf_lifespan!C$14</f>
        <v>0</v>
      </c>
      <c r="AC170" s="42">
        <f>MAX((U170-T170),0)/5+U170/gfcf_lifespan!D$14</f>
        <v>0</v>
      </c>
      <c r="AD170" s="42">
        <f>MAX((V170-U170),0)/5+V170/gfcf_lifespan!E$14</f>
        <v>0</v>
      </c>
      <c r="AE170" s="42">
        <f>MAX((W170-V170),0)/5+W170/gfcf_lifespan!F$14</f>
        <v>0</v>
      </c>
      <c r="AF170" s="42">
        <f>MAX((X170-W170),0)/5+X170/gfcf_lifespan!G$14</f>
        <v>0</v>
      </c>
      <c r="AG170" s="42">
        <f>MAX((Y170-X170),0)/5+Y170/gfcf_lifespan!H$14</f>
        <v>0</v>
      </c>
      <c r="AH170" s="42">
        <f>MAX((Z170-Y170),0)/5+Z170/gfcf_lifespan!I$14</f>
        <v>0</v>
      </c>
      <c r="AI170" s="42">
        <f>MAX((AA170-Z170),0)/5+AA170/gfcf_lifespan!J$14</f>
        <v>0</v>
      </c>
    </row>
    <row r="171" spans="1:35" ht="15" customHeight="1" x14ac:dyDescent="0.25">
      <c r="A171" s="9" t="s">
        <v>13</v>
      </c>
      <c r="B171" s="9" t="s">
        <v>29</v>
      </c>
      <c r="C171" s="9" t="s">
        <v>30</v>
      </c>
      <c r="D171" s="42">
        <f>stanford_generation_EXIOBASE!D171</f>
        <v>6436.2171959642519</v>
      </c>
      <c r="E171" s="42">
        <f>stanford_generation_EXIOBASE!E171</f>
        <v>5148.9737567714019</v>
      </c>
      <c r="F171" s="42">
        <f>stanford_generation_EXIOBASE!F171</f>
        <v>3218.108597982126</v>
      </c>
      <c r="G171" s="42">
        <f>stanford_generation_EXIOBASE!G171</f>
        <v>1287.24343919285</v>
      </c>
      <c r="H171" s="42">
        <f>stanford_generation_EXIOBASE!H171</f>
        <v>804.52714949553138</v>
      </c>
      <c r="I171" s="42">
        <f>stanford_generation_EXIOBASE!I171</f>
        <v>321.81085979821273</v>
      </c>
      <c r="J171" s="42">
        <f>stanford_generation_EXIOBASE!J171</f>
        <v>160.90542989910637</v>
      </c>
      <c r="K171" s="42">
        <f>stanford_generation_EXIOBASE!K171</f>
        <v>0</v>
      </c>
      <c r="L171" s="42">
        <f>xdet2015_el!A171</f>
        <v>463.33961439997898</v>
      </c>
      <c r="M171" s="42">
        <f t="shared" si="71"/>
        <v>370.6716915199832</v>
      </c>
      <c r="N171" s="42">
        <f t="shared" ref="N171:N182" si="101">IFERROR($L171*F171/$D171,0)</f>
        <v>231.66980719998949</v>
      </c>
      <c r="O171" s="42">
        <f t="shared" ref="O171:O182" si="102">IFERROR($L171*G171/$D171,0)</f>
        <v>92.667922879995757</v>
      </c>
      <c r="P171" s="42">
        <f t="shared" ref="P171:P182" si="103">IFERROR($L171*H171/$D171,0)</f>
        <v>57.917451799997366</v>
      </c>
      <c r="Q171" s="42">
        <f t="shared" ref="Q171:Q182" si="104">IFERROR($L171*I171/$D171,0)</f>
        <v>23.166980719998961</v>
      </c>
      <c r="R171" s="42">
        <f t="shared" ref="R171:R182" si="105">IFERROR($L171*J171/$D171,0)</f>
        <v>11.58349035999948</v>
      </c>
      <c r="S171" s="42">
        <f t="shared" ref="S171:S182" si="106">IFERROR($L171*K171/$D171,0)</f>
        <v>0</v>
      </c>
      <c r="T171" s="42">
        <f>stanford_capacity_EXIOBASE!D171</f>
        <v>1136.7530000000004</v>
      </c>
      <c r="U171" s="42">
        <f>stanford_capacity_EXIOBASE!E171</f>
        <v>909.40240000000028</v>
      </c>
      <c r="V171" s="42">
        <f>stanford_capacity_EXIOBASE!F171</f>
        <v>568.37650000000019</v>
      </c>
      <c r="W171" s="42">
        <f>stanford_capacity_EXIOBASE!G171</f>
        <v>227.35059999999999</v>
      </c>
      <c r="X171" s="42">
        <f>stanford_capacity_EXIOBASE!H171</f>
        <v>142.09412500000008</v>
      </c>
      <c r="Y171" s="42">
        <f>stanford_capacity_EXIOBASE!I171</f>
        <v>56.837650000000167</v>
      </c>
      <c r="Z171" s="42">
        <f>stanford_capacity_EXIOBASE!J171</f>
        <v>28.418825000000083</v>
      </c>
      <c r="AA171" s="42">
        <f>stanford_capacity_EXIOBASE!K171</f>
        <v>0</v>
      </c>
      <c r="AB171" s="42">
        <f>capacity!T171+T171/gfcf_lifespan!C$2</f>
        <v>28.418825000000009</v>
      </c>
      <c r="AC171" s="42">
        <f>MAX((U171-T171),0)/5+U171/gfcf_lifespan!D$2</f>
        <v>22.735060000000008</v>
      </c>
      <c r="AD171" s="42">
        <f>MAX((V171-U171),0)/5+V171/gfcf_lifespan!E$2</f>
        <v>14.209412500000004</v>
      </c>
      <c r="AE171" s="42">
        <f>MAX((W171-V171),0)/5+W171/gfcf_lifespan!F$2</f>
        <v>5.6837649999999993</v>
      </c>
      <c r="AF171" s="42">
        <f>MAX((X171-W171),0)/5+X171/gfcf_lifespan!G$2</f>
        <v>3.552353125000002</v>
      </c>
      <c r="AG171" s="42">
        <f>MAX((Y171-X171),0)/5+Y171/gfcf_lifespan!H$2</f>
        <v>1.4209412500000043</v>
      </c>
      <c r="AH171" s="42">
        <f>MAX((Z171-Y171),0)/5+Z171/gfcf_lifespan!I$2</f>
        <v>0.71047062500000213</v>
      </c>
      <c r="AI171" s="42">
        <f>MAX((AA171-Z171),0)/5+AA171/gfcf_lifespan!J$2</f>
        <v>0</v>
      </c>
    </row>
    <row r="172" spans="1:35" ht="15" customHeight="1" x14ac:dyDescent="0.25">
      <c r="A172" s="9" t="s">
        <v>13</v>
      </c>
      <c r="B172" s="9" t="s">
        <v>31</v>
      </c>
      <c r="C172" s="9" t="s">
        <v>32</v>
      </c>
      <c r="D172" s="42">
        <f>stanford_generation_EXIOBASE!D172</f>
        <v>3382.8769200311835</v>
      </c>
      <c r="E172" s="42">
        <f>stanford_generation_EXIOBASE!E172</f>
        <v>2706.3015360249469</v>
      </c>
      <c r="F172" s="42">
        <f>stanford_generation_EXIOBASE!F172</f>
        <v>1691.4384600155918</v>
      </c>
      <c r="G172" s="42">
        <f>stanford_generation_EXIOBASE!G172</f>
        <v>676.57538400623662</v>
      </c>
      <c r="H172" s="42">
        <f>stanford_generation_EXIOBASE!H172</f>
        <v>422.85961500389794</v>
      </c>
      <c r="I172" s="42">
        <f>stanford_generation_EXIOBASE!I172</f>
        <v>169.14384600155927</v>
      </c>
      <c r="J172" s="42">
        <f>stanford_generation_EXIOBASE!J172</f>
        <v>84.571923000779634</v>
      </c>
      <c r="K172" s="42">
        <f>stanford_generation_EXIOBASE!K172</f>
        <v>0</v>
      </c>
      <c r="L172" s="42">
        <f>xdet2015_el!A172</f>
        <v>1104.2887114326199</v>
      </c>
      <c r="M172" s="42">
        <f t="shared" si="71"/>
        <v>883.430969146096</v>
      </c>
      <c r="N172" s="42">
        <f t="shared" si="101"/>
        <v>552.14435571630997</v>
      </c>
      <c r="O172" s="42">
        <f t="shared" si="102"/>
        <v>220.85774228652394</v>
      </c>
      <c r="P172" s="42">
        <f t="shared" si="103"/>
        <v>138.03608892907749</v>
      </c>
      <c r="Q172" s="42">
        <f t="shared" si="104"/>
        <v>55.214435571631029</v>
      </c>
      <c r="R172" s="42">
        <f t="shared" si="105"/>
        <v>27.607217785815514</v>
      </c>
      <c r="S172" s="42">
        <f t="shared" si="106"/>
        <v>0</v>
      </c>
      <c r="T172" s="42">
        <f>stanford_capacity_EXIOBASE!D172</f>
        <v>3496.2966000000006</v>
      </c>
      <c r="U172" s="42">
        <f>stanford_capacity_EXIOBASE!E172</f>
        <v>2797.0372800000005</v>
      </c>
      <c r="V172" s="42">
        <f>stanford_capacity_EXIOBASE!F172</f>
        <v>1748.1483000000003</v>
      </c>
      <c r="W172" s="42">
        <f>stanford_capacity_EXIOBASE!G172</f>
        <v>699.25932000000012</v>
      </c>
      <c r="X172" s="42">
        <f>stanford_capacity_EXIOBASE!H172</f>
        <v>437.03707500000019</v>
      </c>
      <c r="Y172" s="42">
        <f>stanford_capacity_EXIOBASE!I172</f>
        <v>174.81483000000026</v>
      </c>
      <c r="Z172" s="42">
        <f>stanford_capacity_EXIOBASE!J172</f>
        <v>87.407415000000128</v>
      </c>
      <c r="AA172" s="42">
        <f>stanford_capacity_EXIOBASE!K172</f>
        <v>0</v>
      </c>
      <c r="AB172" s="42">
        <f>capacity!T172+T172/gfcf_lifespan!C$3</f>
        <v>116.54322000000002</v>
      </c>
      <c r="AC172" s="42">
        <f>MAX((U172-T172),0)/5+U172/gfcf_lifespan!D$3</f>
        <v>93.234576000000018</v>
      </c>
      <c r="AD172" s="42">
        <f>MAX((V172-U172),0)/5+V172/gfcf_lifespan!E$3</f>
        <v>58.27161000000001</v>
      </c>
      <c r="AE172" s="42">
        <f>MAX((W172-V172),0)/5+W172/gfcf_lifespan!F$3</f>
        <v>23.308644000000005</v>
      </c>
      <c r="AF172" s="42">
        <f>MAX((X172-W172),0)/5+X172/gfcf_lifespan!G$3</f>
        <v>14.567902500000006</v>
      </c>
      <c r="AG172" s="42">
        <f>MAX((Y172-X172),0)/5+Y172/gfcf_lifespan!H$3</f>
        <v>5.8271610000000083</v>
      </c>
      <c r="AH172" s="42">
        <f>MAX((Z172-Y172),0)/5+Z172/gfcf_lifespan!I$3</f>
        <v>2.9135805000000041</v>
      </c>
      <c r="AI172" s="42">
        <f>MAX((AA172-Z172),0)/5+AA172/gfcf_lifespan!J$3</f>
        <v>0</v>
      </c>
    </row>
    <row r="173" spans="1:35" ht="15" customHeight="1" x14ac:dyDescent="0.25">
      <c r="A173" s="9" t="s">
        <v>13</v>
      </c>
      <c r="B173" s="9" t="s">
        <v>33</v>
      </c>
      <c r="C173" s="9" t="s">
        <v>34</v>
      </c>
      <c r="D173" s="42">
        <f>stanford_generation_EXIOBASE!D173</f>
        <v>15086.796735320864</v>
      </c>
      <c r="E173" s="42">
        <f>stanford_generation_EXIOBASE!E173</f>
        <v>12069.437388256691</v>
      </c>
      <c r="F173" s="42">
        <f>stanford_generation_EXIOBASE!F173</f>
        <v>7543.3983676604321</v>
      </c>
      <c r="G173" s="42">
        <f>stanford_generation_EXIOBASE!G173</f>
        <v>3017.3593470641717</v>
      </c>
      <c r="H173" s="42">
        <f>stanford_generation_EXIOBASE!H173</f>
        <v>1885.8495919151082</v>
      </c>
      <c r="I173" s="42">
        <f>stanford_generation_EXIOBASE!I173</f>
        <v>754.33983676604475</v>
      </c>
      <c r="J173" s="42">
        <f>stanford_generation_EXIOBASE!J173</f>
        <v>377.16991838302238</v>
      </c>
      <c r="K173" s="42">
        <f>stanford_generation_EXIOBASE!K173</f>
        <v>0</v>
      </c>
      <c r="L173" s="42">
        <f>xdet2015_el!A173</f>
        <v>1005.55405556638</v>
      </c>
      <c r="M173" s="42">
        <f t="shared" si="71"/>
        <v>804.44324445310406</v>
      </c>
      <c r="N173" s="42">
        <f t="shared" si="101"/>
        <v>502.77702778319002</v>
      </c>
      <c r="O173" s="42">
        <f t="shared" si="102"/>
        <v>201.11081111327593</v>
      </c>
      <c r="P173" s="42">
        <f t="shared" si="103"/>
        <v>125.69425694579752</v>
      </c>
      <c r="Q173" s="42">
        <f t="shared" si="104"/>
        <v>50.27770277831911</v>
      </c>
      <c r="R173" s="42">
        <f t="shared" si="105"/>
        <v>25.138851389159555</v>
      </c>
      <c r="S173" s="42">
        <f t="shared" si="106"/>
        <v>0</v>
      </c>
      <c r="T173" s="42">
        <f>stanford_capacity_EXIOBASE!D173</f>
        <v>1960</v>
      </c>
      <c r="U173" s="42">
        <f>stanford_capacity_EXIOBASE!E173</f>
        <v>1568</v>
      </c>
      <c r="V173" s="42">
        <f>stanford_capacity_EXIOBASE!F173</f>
        <v>980</v>
      </c>
      <c r="W173" s="42">
        <f>stanford_capacity_EXIOBASE!G173</f>
        <v>392</v>
      </c>
      <c r="X173" s="42">
        <f>stanford_capacity_EXIOBASE!H173</f>
        <v>245</v>
      </c>
      <c r="Y173" s="42">
        <f>stanford_capacity_EXIOBASE!I173</f>
        <v>98</v>
      </c>
      <c r="Z173" s="42">
        <f>stanford_capacity_EXIOBASE!J173</f>
        <v>49</v>
      </c>
      <c r="AA173" s="42">
        <f>stanford_capacity_EXIOBASE!K173</f>
        <v>0</v>
      </c>
      <c r="AB173" s="42">
        <f>capacity!T173+T173/gfcf_lifespan!C$4</f>
        <v>32.666666666666664</v>
      </c>
      <c r="AC173" s="42">
        <f>MAX((U173-T173),0)/5+U173/gfcf_lifespan!D$4</f>
        <v>26.133333333333333</v>
      </c>
      <c r="AD173" s="42">
        <f>MAX((V173-U173),0)/5+V173/gfcf_lifespan!E$4</f>
        <v>16.333333333333332</v>
      </c>
      <c r="AE173" s="42">
        <f>MAX((W173-V173),0)/5+W173/gfcf_lifespan!F$4</f>
        <v>6.5333333333333332</v>
      </c>
      <c r="AF173" s="42">
        <f>MAX((X173-W173),0)/5+X173/gfcf_lifespan!G$4</f>
        <v>4.083333333333333</v>
      </c>
      <c r="AG173" s="42">
        <f>MAX((Y173-X173),0)/5+Y173/gfcf_lifespan!H$4</f>
        <v>1.6333333333333333</v>
      </c>
      <c r="AH173" s="42">
        <f>MAX((Z173-Y173),0)/5+Z173/gfcf_lifespan!I$4</f>
        <v>0.81666666666666665</v>
      </c>
      <c r="AI173" s="42">
        <f>MAX((AA173-Z173),0)/5+AA173/gfcf_lifespan!J$4</f>
        <v>0</v>
      </c>
    </row>
    <row r="174" spans="1:35" ht="15" customHeight="1" x14ac:dyDescent="0.25">
      <c r="A174" s="9" t="s">
        <v>13</v>
      </c>
      <c r="B174" s="9" t="s">
        <v>35</v>
      </c>
      <c r="C174" s="9" t="s">
        <v>36</v>
      </c>
      <c r="D174" s="42">
        <f>stanford_generation_EXIOBASE!D174</f>
        <v>231.65080096200478</v>
      </c>
      <c r="E174" s="42">
        <f>stanford_generation_EXIOBASE!E174</f>
        <v>226.8362064634303</v>
      </c>
      <c r="F174" s="42">
        <f>stanford_generation_EXIOBASE!F174</f>
        <v>219.61431471556858</v>
      </c>
      <c r="G174" s="42">
        <f>stanford_generation_EXIOBASE!G174</f>
        <v>212.39242296770689</v>
      </c>
      <c r="H174" s="42">
        <f>stanford_generation_EXIOBASE!H174</f>
        <v>210.58695003074146</v>
      </c>
      <c r="I174" s="42">
        <f>stanford_generation_EXIOBASE!I174</f>
        <v>208.78147709377603</v>
      </c>
      <c r="J174" s="42">
        <f>stanford_generation_EXIOBASE!J174</f>
        <v>208.17965278145422</v>
      </c>
      <c r="K174" s="42">
        <f>stanford_generation_EXIOBASE!K174</f>
        <v>207.57782846913241</v>
      </c>
      <c r="L174" s="42">
        <f>xdet2015_el!A174</f>
        <v>17.808183626666199</v>
      </c>
      <c r="M174" s="42">
        <f t="shared" si="71"/>
        <v>17.438061086349087</v>
      </c>
      <c r="N174" s="42">
        <f t="shared" si="101"/>
        <v>16.882877275873415</v>
      </c>
      <c r="O174" s="42">
        <f t="shared" si="102"/>
        <v>16.327693465397747</v>
      </c>
      <c r="P174" s="42">
        <f t="shared" si="103"/>
        <v>16.18889751277883</v>
      </c>
      <c r="Q174" s="42">
        <f t="shared" si="104"/>
        <v>16.050101560159913</v>
      </c>
      <c r="R174" s="42">
        <f t="shared" si="105"/>
        <v>16.003836242620274</v>
      </c>
      <c r="S174" s="42">
        <f t="shared" si="106"/>
        <v>15.957570925080635</v>
      </c>
      <c r="T174" s="42">
        <f>stanford_capacity_EXIOBASE!D174</f>
        <v>57</v>
      </c>
      <c r="U174" s="42">
        <f>stanford_capacity_EXIOBASE!E174</f>
        <v>56.8</v>
      </c>
      <c r="V174" s="42">
        <f>stanford_capacity_EXIOBASE!F174</f>
        <v>56.5</v>
      </c>
      <c r="W174" s="42">
        <f>stanford_capacity_EXIOBASE!G174</f>
        <v>56.2</v>
      </c>
      <c r="X174" s="42">
        <f>stanford_capacity_EXIOBASE!H174</f>
        <v>56.125</v>
      </c>
      <c r="Y174" s="42">
        <f>stanford_capacity_EXIOBASE!I174</f>
        <v>56.05</v>
      </c>
      <c r="Z174" s="42">
        <f>stanford_capacity_EXIOBASE!J174</f>
        <v>56.024999999999999</v>
      </c>
      <c r="AA174" s="42">
        <f>stanford_capacity_EXIOBASE!K174</f>
        <v>56</v>
      </c>
      <c r="AB174" s="42">
        <f>capacity!T174+T174/gfcf_lifespan!C$5</f>
        <v>0.95</v>
      </c>
      <c r="AC174" s="42">
        <f>MAX((U174-T174),0)/5+U174/gfcf_lifespan!D$5</f>
        <v>0.94666666666666666</v>
      </c>
      <c r="AD174" s="42">
        <f>MAX((V174-U174),0)/5+V174/gfcf_lifespan!E$5</f>
        <v>0.94166666666666665</v>
      </c>
      <c r="AE174" s="42">
        <f>MAX((W174-V174),0)/5+W174/gfcf_lifespan!F$5</f>
        <v>0.93666666666666676</v>
      </c>
      <c r="AF174" s="42">
        <f>MAX((X174-W174),0)/5+X174/gfcf_lifespan!G$5</f>
        <v>0.93541666666666667</v>
      </c>
      <c r="AG174" s="42">
        <f>MAX((Y174-X174),0)/5+Y174/gfcf_lifespan!H$5</f>
        <v>0.93416666666666659</v>
      </c>
      <c r="AH174" s="42">
        <f>MAX((Z174-Y174),0)/5+Z174/gfcf_lifespan!I$5</f>
        <v>0.93374999999999997</v>
      </c>
      <c r="AI174" s="42">
        <f>MAX((AA174-Z174),0)/5+AA174/gfcf_lifespan!J$5</f>
        <v>0.93333333333333335</v>
      </c>
    </row>
    <row r="175" spans="1:35" ht="15" customHeight="1" x14ac:dyDescent="0.25">
      <c r="A175" s="9" t="s">
        <v>13</v>
      </c>
      <c r="B175" s="9" t="s">
        <v>79</v>
      </c>
      <c r="C175" s="9" t="s">
        <v>83</v>
      </c>
      <c r="D175" s="42">
        <f>stanford_generation_EXIOBASE!D175</f>
        <v>585.26585874373222</v>
      </c>
      <c r="E175" s="42">
        <f>stanford_generation_EXIOBASE!E175</f>
        <v>3736.039133181434</v>
      </c>
      <c r="F175" s="42">
        <f>stanford_generation_EXIOBASE!F175</f>
        <v>8462.1990448379856</v>
      </c>
      <c r="G175" s="42">
        <f>stanford_generation_EXIOBASE!G175</f>
        <v>13188.35895649454</v>
      </c>
      <c r="H175" s="42">
        <f>stanford_generation_EXIOBASE!H175</f>
        <v>14369.898934408677</v>
      </c>
      <c r="I175" s="42">
        <f>stanford_generation_EXIOBASE!I175</f>
        <v>15551.438912322814</v>
      </c>
      <c r="J175" s="42">
        <f>stanford_generation_EXIOBASE!J175</f>
        <v>15945.285571627526</v>
      </c>
      <c r="K175" s="42">
        <f>stanford_generation_EXIOBASE!K175</f>
        <v>16339.13223093224</v>
      </c>
      <c r="L175" s="42">
        <f>xdet2015_el!A175</f>
        <v>41.285841213395599</v>
      </c>
      <c r="M175" s="42">
        <f t="shared" si="71"/>
        <v>263.54778108985789</v>
      </c>
      <c r="N175" s="42">
        <f t="shared" si="101"/>
        <v>596.94069090455116</v>
      </c>
      <c r="O175" s="42">
        <f t="shared" si="102"/>
        <v>930.33360071924483</v>
      </c>
      <c r="P175" s="42">
        <f t="shared" si="103"/>
        <v>1013.6818281729179</v>
      </c>
      <c r="Q175" s="42">
        <f t="shared" si="104"/>
        <v>1097.0300556265913</v>
      </c>
      <c r="R175" s="42">
        <f t="shared" si="105"/>
        <v>1124.812798111149</v>
      </c>
      <c r="S175" s="42">
        <f t="shared" si="106"/>
        <v>1152.5955405957068</v>
      </c>
      <c r="T175" s="42">
        <f>stanford_capacity_EXIOBASE!D175</f>
        <v>329.09548005905486</v>
      </c>
      <c r="U175" s="42">
        <f>stanford_capacity_EXIOBASE!E175</f>
        <v>1909.1857526829917</v>
      </c>
      <c r="V175" s="42">
        <f>stanford_capacity_EXIOBASE!F175</f>
        <v>4279.3211616188973</v>
      </c>
      <c r="W175" s="42">
        <f>stanford_capacity_EXIOBASE!G175</f>
        <v>6649.456570554803</v>
      </c>
      <c r="X175" s="42">
        <f>stanford_capacity_EXIOBASE!H175</f>
        <v>7241.9904227887791</v>
      </c>
      <c r="Y175" s="42">
        <f>stanford_capacity_EXIOBASE!I175</f>
        <v>7834.5242750227553</v>
      </c>
      <c r="Z175" s="42">
        <f>stanford_capacity_EXIOBASE!J175</f>
        <v>8032.0355591007474</v>
      </c>
      <c r="AA175" s="42">
        <f>stanford_capacity_EXIOBASE!K175</f>
        <v>8229.5468431787394</v>
      </c>
      <c r="AB175" s="42">
        <f>capacity!T175+T175/gfcf_lifespan!C$6</f>
        <v>16.454774002952743</v>
      </c>
      <c r="AC175" s="42">
        <f>MAX((U175-T175),0)/5+U175/gfcf_lifespan!D$6</f>
        <v>402.79922510128699</v>
      </c>
      <c r="AD175" s="42">
        <f>MAX((V175-U175),0)/5+V175/gfcf_lifespan!E$6</f>
        <v>656.12585462202787</v>
      </c>
      <c r="AE175" s="42">
        <f>MAX((W175-V175),0)/5+W175/gfcf_lifespan!F$6</f>
        <v>740.0053446093732</v>
      </c>
      <c r="AF175" s="42">
        <f>MAX((X175-W175),0)/5+X175/gfcf_lifespan!G$6</f>
        <v>408.18638735834645</v>
      </c>
      <c r="AG175" s="42">
        <f>MAX((Y175-X175),0)/5+Y175/gfcf_lifespan!H$6</f>
        <v>431.88774144770548</v>
      </c>
      <c r="AH175" s="42">
        <f>MAX((Z175-Y175),0)/5+Z175/gfcf_lifespan!I$6</f>
        <v>360.78367917962828</v>
      </c>
      <c r="AI175" s="42">
        <f>MAX((AA175-Z175),0)/5+AA175/gfcf_lifespan!J$6</f>
        <v>368.68413054274799</v>
      </c>
    </row>
    <row r="176" spans="1:35" ht="15" customHeight="1" x14ac:dyDescent="0.25">
      <c r="A176" s="9" t="s">
        <v>13</v>
      </c>
      <c r="B176" s="9" t="s">
        <v>78</v>
      </c>
      <c r="C176" s="9" t="s">
        <v>84</v>
      </c>
      <c r="D176" s="42">
        <f>stanford_generation_EXIOBASE!D176</f>
        <v>0</v>
      </c>
      <c r="E176" s="42">
        <f>stanford_generation_EXIOBASE!E176</f>
        <v>0</v>
      </c>
      <c r="F176" s="42">
        <f>stanford_generation_EXIOBASE!F176</f>
        <v>0</v>
      </c>
      <c r="G176" s="42">
        <f>stanford_generation_EXIOBASE!G176</f>
        <v>0</v>
      </c>
      <c r="H176" s="42">
        <f>stanford_generation_EXIOBASE!H176</f>
        <v>0</v>
      </c>
      <c r="I176" s="42">
        <f>stanford_generation_EXIOBASE!I176</f>
        <v>0</v>
      </c>
      <c r="J176" s="42">
        <f>stanford_generation_EXIOBASE!J176</f>
        <v>0</v>
      </c>
      <c r="K176" s="42">
        <f>stanford_generation_EXIOBASE!K176</f>
        <v>0</v>
      </c>
      <c r="L176" s="42">
        <f>xdet2015_el!A176</f>
        <v>0</v>
      </c>
      <c r="M176" s="42">
        <f t="shared" si="71"/>
        <v>0</v>
      </c>
      <c r="N176" s="42">
        <f t="shared" si="101"/>
        <v>0</v>
      </c>
      <c r="O176" s="42">
        <f t="shared" si="102"/>
        <v>0</v>
      </c>
      <c r="P176" s="42">
        <f t="shared" si="103"/>
        <v>0</v>
      </c>
      <c r="Q176" s="42">
        <f t="shared" si="104"/>
        <v>0</v>
      </c>
      <c r="R176" s="42">
        <f t="shared" si="105"/>
        <v>0</v>
      </c>
      <c r="S176" s="42">
        <f t="shared" si="106"/>
        <v>0</v>
      </c>
      <c r="T176" s="42">
        <f>stanford_capacity_EXIOBASE!D176</f>
        <v>0</v>
      </c>
      <c r="U176" s="42">
        <f>stanford_capacity_EXIOBASE!E176</f>
        <v>0</v>
      </c>
      <c r="V176" s="42">
        <f>stanford_capacity_EXIOBASE!F176</f>
        <v>0</v>
      </c>
      <c r="W176" s="42">
        <f>stanford_capacity_EXIOBASE!G176</f>
        <v>0</v>
      </c>
      <c r="X176" s="42">
        <f>stanford_capacity_EXIOBASE!H176</f>
        <v>0</v>
      </c>
      <c r="Y176" s="42">
        <f>stanford_capacity_EXIOBASE!I176</f>
        <v>0</v>
      </c>
      <c r="Z176" s="42">
        <f>stanford_capacity_EXIOBASE!J176</f>
        <v>0</v>
      </c>
      <c r="AA176" s="42">
        <f>stanford_capacity_EXIOBASE!K176</f>
        <v>0</v>
      </c>
      <c r="AB176" s="42">
        <f>capacity!T176+T176/gfcf_lifespan!C$7</f>
        <v>0</v>
      </c>
      <c r="AC176" s="42">
        <f>MAX((U176-T176),0)/5+U176/gfcf_lifespan!D$7</f>
        <v>0</v>
      </c>
      <c r="AD176" s="42">
        <f>MAX((V176-U176),0)/5+V176/gfcf_lifespan!E$7</f>
        <v>0</v>
      </c>
      <c r="AE176" s="42">
        <f>MAX((W176-V176),0)/5+W176/gfcf_lifespan!F$7</f>
        <v>0</v>
      </c>
      <c r="AF176" s="42">
        <f>MAX((X176-W176),0)/5+X176/gfcf_lifespan!G$7</f>
        <v>0</v>
      </c>
      <c r="AG176" s="42">
        <f>MAX((Y176-X176),0)/5+Y176/gfcf_lifespan!H$7</f>
        <v>0</v>
      </c>
      <c r="AH176" s="42">
        <f>MAX((Z176-Y176),0)/5+Z176/gfcf_lifespan!I$7</f>
        <v>0</v>
      </c>
      <c r="AI176" s="42">
        <f>MAX((AA176-Z176),0)/5+AA176/gfcf_lifespan!J$7</f>
        <v>0</v>
      </c>
    </row>
    <row r="177" spans="1:35" ht="15" customHeight="1" x14ac:dyDescent="0.25">
      <c r="A177" s="9" t="s">
        <v>13</v>
      </c>
      <c r="B177" s="9" t="s">
        <v>37</v>
      </c>
      <c r="C177" s="9" t="s">
        <v>38</v>
      </c>
      <c r="D177" s="42">
        <f>stanford_generation_EXIOBASE!D177</f>
        <v>51.883813903512824</v>
      </c>
      <c r="E177" s="42">
        <f>stanford_generation_EXIOBASE!E177</f>
        <v>41.50705112281026</v>
      </c>
      <c r="F177" s="42">
        <f>stanford_generation_EXIOBASE!F177</f>
        <v>25.941906951756412</v>
      </c>
      <c r="G177" s="42">
        <f>stanford_generation_EXIOBASE!G177</f>
        <v>10.376762780702563</v>
      </c>
      <c r="H177" s="42">
        <f>stanford_generation_EXIOBASE!H177</f>
        <v>6.4854767379391021</v>
      </c>
      <c r="I177" s="42">
        <f>stanford_generation_EXIOBASE!I177</f>
        <v>2.5941906951756408</v>
      </c>
      <c r="J177" s="42">
        <f>stanford_generation_EXIOBASE!J177</f>
        <v>1.2970953475878204</v>
      </c>
      <c r="K177" s="42">
        <f>stanford_generation_EXIOBASE!K177</f>
        <v>0</v>
      </c>
      <c r="L177" s="42">
        <f>xdet2015_el!A177</f>
        <v>13.1459692177891</v>
      </c>
      <c r="M177" s="42">
        <f t="shared" si="71"/>
        <v>10.51677537423128</v>
      </c>
      <c r="N177" s="42">
        <f t="shared" si="101"/>
        <v>6.5729846088945498</v>
      </c>
      <c r="O177" s="42">
        <f t="shared" si="102"/>
        <v>2.6291938435578199</v>
      </c>
      <c r="P177" s="42">
        <f t="shared" si="103"/>
        <v>1.643246152223637</v>
      </c>
      <c r="Q177" s="42">
        <f t="shared" si="104"/>
        <v>0.65729846088945498</v>
      </c>
      <c r="R177" s="42">
        <f t="shared" si="105"/>
        <v>0.32864923044472749</v>
      </c>
      <c r="S177" s="42">
        <f t="shared" si="106"/>
        <v>0</v>
      </c>
      <c r="T177" s="42">
        <f>stanford_capacity_EXIOBASE!D177</f>
        <v>91.305699999999987</v>
      </c>
      <c r="U177" s="42">
        <f>stanford_capacity_EXIOBASE!E177</f>
        <v>73.04455999999999</v>
      </c>
      <c r="V177" s="42">
        <f>stanford_capacity_EXIOBASE!F177</f>
        <v>45.652849999999994</v>
      </c>
      <c r="W177" s="42">
        <f>stanford_capacity_EXIOBASE!G177</f>
        <v>18.261139999999997</v>
      </c>
      <c r="X177" s="42">
        <f>stanford_capacity_EXIOBASE!H177</f>
        <v>11.4132125</v>
      </c>
      <c r="Y177" s="42">
        <f>stanford_capacity_EXIOBASE!I177</f>
        <v>4.5652850000000029</v>
      </c>
      <c r="Z177" s="42">
        <f>stanford_capacity_EXIOBASE!J177</f>
        <v>2.2826425000000015</v>
      </c>
      <c r="AA177" s="42">
        <f>stanford_capacity_EXIOBASE!K177</f>
        <v>0</v>
      </c>
      <c r="AB177" s="42">
        <f>capacity!T177+T177/gfcf_lifespan!C$8</f>
        <v>2.6087342857142852</v>
      </c>
      <c r="AC177" s="42">
        <f>MAX((U177-T177),0)/5+U177/gfcf_lifespan!D$8</f>
        <v>2.0869874285714283</v>
      </c>
      <c r="AD177" s="42">
        <f>MAX((V177-U177),0)/5+V177/gfcf_lifespan!E$8</f>
        <v>1.3043671428571426</v>
      </c>
      <c r="AE177" s="42">
        <f>MAX((W177-V177),0)/5+W177/gfcf_lifespan!F$8</f>
        <v>0.52174685714285707</v>
      </c>
      <c r="AF177" s="42">
        <f>MAX((X177-W177),0)/5+X177/gfcf_lifespan!G$8</f>
        <v>0.32609178571428571</v>
      </c>
      <c r="AG177" s="42">
        <f>MAX((Y177-X177),0)/5+Y177/gfcf_lifespan!H$8</f>
        <v>0.13043671428571438</v>
      </c>
      <c r="AH177" s="42">
        <f>MAX((Z177-Y177),0)/5+Z177/gfcf_lifespan!I$8</f>
        <v>6.5218357142857189E-2</v>
      </c>
      <c r="AI177" s="42">
        <f>MAX((AA177-Z177),0)/5+AA177/gfcf_lifespan!J$8</f>
        <v>0</v>
      </c>
    </row>
    <row r="178" spans="1:35" ht="15" customHeight="1" x14ac:dyDescent="0.25">
      <c r="A178" s="9" t="s">
        <v>13</v>
      </c>
      <c r="B178" s="9" t="s">
        <v>39</v>
      </c>
      <c r="C178" s="9" t="s">
        <v>40</v>
      </c>
      <c r="D178" s="42">
        <f>stanford_generation_EXIOBASE!D178</f>
        <v>2014.9187820598804</v>
      </c>
      <c r="E178" s="42">
        <f>stanford_generation_EXIOBASE!E178</f>
        <v>1611.9350256479042</v>
      </c>
      <c r="F178" s="42">
        <f>stanford_generation_EXIOBASE!F178</f>
        <v>1007.4593910299402</v>
      </c>
      <c r="G178" s="42">
        <f>stanford_generation_EXIOBASE!G178</f>
        <v>402.98375641197595</v>
      </c>
      <c r="H178" s="42">
        <f>stanford_generation_EXIOBASE!H178</f>
        <v>251.86484775748499</v>
      </c>
      <c r="I178" s="42">
        <f>stanford_generation_EXIOBASE!I178</f>
        <v>100.74593910299404</v>
      </c>
      <c r="J178" s="42">
        <f>stanford_generation_EXIOBASE!J178</f>
        <v>50.372969551497022</v>
      </c>
      <c r="K178" s="42">
        <f>stanford_generation_EXIOBASE!K178</f>
        <v>0</v>
      </c>
      <c r="L178" s="42">
        <f>xdet2015_el!A178</f>
        <v>169.97155186753201</v>
      </c>
      <c r="M178" s="42">
        <f t="shared" si="71"/>
        <v>135.97724149402561</v>
      </c>
      <c r="N178" s="42">
        <f t="shared" si="101"/>
        <v>84.985775933766007</v>
      </c>
      <c r="O178" s="42">
        <f t="shared" si="102"/>
        <v>33.994310373506387</v>
      </c>
      <c r="P178" s="42">
        <f t="shared" si="103"/>
        <v>21.246443983441498</v>
      </c>
      <c r="Q178" s="42">
        <f t="shared" si="104"/>
        <v>8.4985775933766021</v>
      </c>
      <c r="R178" s="42">
        <f t="shared" si="105"/>
        <v>4.2492887966883011</v>
      </c>
      <c r="S178" s="42">
        <f t="shared" si="106"/>
        <v>0</v>
      </c>
      <c r="T178" s="42">
        <f>stanford_capacity_EXIOBASE!D178</f>
        <v>349.12209000000001</v>
      </c>
      <c r="U178" s="42">
        <f>stanford_capacity_EXIOBASE!E178</f>
        <v>279.29767200000003</v>
      </c>
      <c r="V178" s="42">
        <f>stanford_capacity_EXIOBASE!F178</f>
        <v>174.56104500000001</v>
      </c>
      <c r="W178" s="42">
        <f>stanford_capacity_EXIOBASE!G178</f>
        <v>69.82441799999998</v>
      </c>
      <c r="X178" s="42">
        <f>stanford_capacity_EXIOBASE!H178</f>
        <v>43.640261250000009</v>
      </c>
      <c r="Y178" s="42">
        <f>stanford_capacity_EXIOBASE!I178</f>
        <v>17.456104500000038</v>
      </c>
      <c r="Z178" s="42">
        <f>stanford_capacity_EXIOBASE!J178</f>
        <v>8.7280522500000188</v>
      </c>
      <c r="AA178" s="42">
        <f>stanford_capacity_EXIOBASE!K178</f>
        <v>0</v>
      </c>
      <c r="AB178" s="42">
        <f>capacity!T178+T178/gfcf_lifespan!C$9</f>
        <v>13.9648836</v>
      </c>
      <c r="AC178" s="42">
        <f>MAX((U178-T178),0)/5+U178/gfcf_lifespan!D$9</f>
        <v>11.171906880000002</v>
      </c>
      <c r="AD178" s="42">
        <f>MAX((V178-U178),0)/5+V178/gfcf_lifespan!E$9</f>
        <v>6.9824418000000001</v>
      </c>
      <c r="AE178" s="42">
        <f>MAX((W178-V178),0)/5+W178/gfcf_lifespan!F$9</f>
        <v>2.7929767199999991</v>
      </c>
      <c r="AF178" s="42">
        <f>MAX((X178-W178),0)/5+X178/gfcf_lifespan!G$9</f>
        <v>1.7456104500000003</v>
      </c>
      <c r="AG178" s="42">
        <f>MAX((Y178-X178),0)/5+Y178/gfcf_lifespan!H$9</f>
        <v>0.69824418000000155</v>
      </c>
      <c r="AH178" s="42">
        <f>MAX((Z178-Y178),0)/5+Z178/gfcf_lifespan!I$9</f>
        <v>0.34912209000000077</v>
      </c>
      <c r="AI178" s="42">
        <f>MAX((AA178-Z178),0)/5+AA178/gfcf_lifespan!J$9</f>
        <v>0</v>
      </c>
    </row>
    <row r="179" spans="1:35" ht="15" customHeight="1" x14ac:dyDescent="0.25">
      <c r="A179" s="9" t="s">
        <v>13</v>
      </c>
      <c r="B179" s="9" t="s">
        <v>80</v>
      </c>
      <c r="C179" s="9" t="s">
        <v>85</v>
      </c>
      <c r="D179" s="42">
        <f>stanford_generation_EXIOBASE!D179</f>
        <v>0.22736362182107536</v>
      </c>
      <c r="E179" s="42">
        <f>stanford_generation_EXIOBASE!E179</f>
        <v>10398.473583808132</v>
      </c>
      <c r="F179" s="42">
        <f>stanford_generation_EXIOBASE!F179</f>
        <v>25995.842914087596</v>
      </c>
      <c r="G179" s="42">
        <f>stanford_generation_EXIOBASE!G179</f>
        <v>41593.212244367067</v>
      </c>
      <c r="H179" s="42">
        <f>stanford_generation_EXIOBASE!H179</f>
        <v>45492.554576936935</v>
      </c>
      <c r="I179" s="42">
        <f>stanford_generation_EXIOBASE!I179</f>
        <v>49391.896909506795</v>
      </c>
      <c r="J179" s="42">
        <f>stanford_generation_EXIOBASE!J179</f>
        <v>50691.677687030082</v>
      </c>
      <c r="K179" s="42">
        <f>stanford_generation_EXIOBASE!K179</f>
        <v>51991.458464553376</v>
      </c>
      <c r="L179" s="42">
        <f>xdet2015_el!A179</f>
        <v>7.4454641785041201E-3</v>
      </c>
      <c r="M179" s="42">
        <f t="shared" si="71"/>
        <v>340.51824983810258</v>
      </c>
      <c r="N179" s="42">
        <f t="shared" si="101"/>
        <v>851.28445639898848</v>
      </c>
      <c r="O179" s="42">
        <f t="shared" si="102"/>
        <v>1362.0506629598747</v>
      </c>
      <c r="P179" s="42">
        <f t="shared" si="103"/>
        <v>1489.7422146000963</v>
      </c>
      <c r="Q179" s="42">
        <f t="shared" si="104"/>
        <v>1617.4337662403175</v>
      </c>
      <c r="R179" s="42">
        <f t="shared" si="105"/>
        <v>1659.997616787058</v>
      </c>
      <c r="S179" s="42">
        <f t="shared" si="106"/>
        <v>1702.5614673337986</v>
      </c>
      <c r="T179" s="42">
        <f>stanford_capacity_EXIOBASE!D179</f>
        <v>4.1860465116279073</v>
      </c>
      <c r="U179" s="42">
        <f>stanford_capacity_EXIOBASE!E179</f>
        <v>5459.6408291397329</v>
      </c>
      <c r="V179" s="42">
        <f>stanford_capacity_EXIOBASE!F179</f>
        <v>13642.82300308189</v>
      </c>
      <c r="W179" s="42">
        <f>stanford_capacity_EXIOBASE!G179</f>
        <v>21826.00517702405</v>
      </c>
      <c r="X179" s="42">
        <f>stanford_capacity_EXIOBASE!H179</f>
        <v>23871.800720509589</v>
      </c>
      <c r="Y179" s="42">
        <f>stanford_capacity_EXIOBASE!I179</f>
        <v>25917.596263995129</v>
      </c>
      <c r="Z179" s="42">
        <f>stanford_capacity_EXIOBASE!J179</f>
        <v>26599.528111823642</v>
      </c>
      <c r="AA179" s="42">
        <f>stanford_capacity_EXIOBASE!K179</f>
        <v>27281.459959652155</v>
      </c>
      <c r="AB179" s="42">
        <f>capacity!T179+T179/gfcf_lifespan!C$10</f>
        <v>16.167441860465118</v>
      </c>
      <c r="AC179" s="42">
        <f>MAX((U179-T179),0)/5+U179/gfcf_lifespan!D$10</f>
        <v>1309.4765896912104</v>
      </c>
      <c r="AD179" s="42">
        <f>MAX((V179-U179),0)/5+V179/gfcf_lifespan!E$10</f>
        <v>2182.349354911707</v>
      </c>
      <c r="AE179" s="42">
        <f>MAX((W179-V179),0)/5+W179/gfcf_lifespan!F$10</f>
        <v>2509.6766418693937</v>
      </c>
      <c r="AF179" s="42">
        <f>MAX((X179-W179),0)/5+X179/gfcf_lifespan!G$10</f>
        <v>1364.0311375174915</v>
      </c>
      <c r="AG179" s="42">
        <f>MAX((Y179-X179),0)/5+Y179/gfcf_lifespan!H$10</f>
        <v>1445.8629592569132</v>
      </c>
      <c r="AH179" s="42">
        <f>MAX((Z179-Y179),0)/5+Z179/gfcf_lifespan!I$10</f>
        <v>1200.3674940386481</v>
      </c>
      <c r="AI179" s="42">
        <f>MAX((AA179-Z179),0)/5+AA179/gfcf_lifespan!J$10</f>
        <v>1227.6447679517887</v>
      </c>
    </row>
    <row r="180" spans="1:35" ht="15" customHeight="1" x14ac:dyDescent="0.25">
      <c r="A180" s="9" t="s">
        <v>13</v>
      </c>
      <c r="B180" s="9" t="s">
        <v>81</v>
      </c>
      <c r="C180" s="9" t="s">
        <v>86</v>
      </c>
      <c r="D180" s="42">
        <f>stanford_generation_EXIOBASE!D180</f>
        <v>31.830907054950551</v>
      </c>
      <c r="E180" s="42">
        <f>stanford_generation_EXIOBASE!E180</f>
        <v>6753.516737106339</v>
      </c>
      <c r="F180" s="42">
        <f>stanford_generation_EXIOBASE!F180</f>
        <v>16836.045482183421</v>
      </c>
      <c r="G180" s="42">
        <f>stanford_generation_EXIOBASE!G180</f>
        <v>26918.574227260506</v>
      </c>
      <c r="H180" s="42">
        <f>stanford_generation_EXIOBASE!H180</f>
        <v>29439.206413529773</v>
      </c>
      <c r="I180" s="42">
        <f>stanford_generation_EXIOBASE!I180</f>
        <v>31959.838599799041</v>
      </c>
      <c r="J180" s="42">
        <f>stanford_generation_EXIOBASE!J180</f>
        <v>32800.049328555469</v>
      </c>
      <c r="K180" s="42">
        <f>stanford_generation_EXIOBASE!K180</f>
        <v>33640.260057311891</v>
      </c>
      <c r="L180" s="42">
        <f>xdet2015_el!A180</f>
        <v>1.0423649849905801</v>
      </c>
      <c r="M180" s="42">
        <f t="shared" si="71"/>
        <v>221.15704589111391</v>
      </c>
      <c r="N180" s="42">
        <f t="shared" si="101"/>
        <v>551.32906725029886</v>
      </c>
      <c r="O180" s="42">
        <f t="shared" si="102"/>
        <v>881.50108860948387</v>
      </c>
      <c r="P180" s="42">
        <f t="shared" si="103"/>
        <v>964.04409394928007</v>
      </c>
      <c r="Q180" s="42">
        <f t="shared" si="104"/>
        <v>1046.5870992890761</v>
      </c>
      <c r="R180" s="42">
        <f t="shared" si="105"/>
        <v>1074.1014344023417</v>
      </c>
      <c r="S180" s="42">
        <f t="shared" si="106"/>
        <v>1101.6157695156073</v>
      </c>
      <c r="T180" s="42">
        <f>stanford_capacity_EXIOBASE!D180</f>
        <v>40.8139534883721</v>
      </c>
      <c r="U180" s="42">
        <f>stanford_capacity_EXIOBASE!E180</f>
        <v>3896.962072236694</v>
      </c>
      <c r="V180" s="42">
        <f>stanford_capacity_EXIOBASE!F180</f>
        <v>9681.1842503591761</v>
      </c>
      <c r="W180" s="42">
        <f>stanford_capacity_EXIOBASE!G180</f>
        <v>15465.40642848166</v>
      </c>
      <c r="X180" s="42">
        <f>stanford_capacity_EXIOBASE!H180</f>
        <v>16911.461973012279</v>
      </c>
      <c r="Y180" s="42">
        <f>stanford_capacity_EXIOBASE!I180</f>
        <v>18357.517517542896</v>
      </c>
      <c r="Z180" s="42">
        <f>stanford_capacity_EXIOBASE!J180</f>
        <v>18839.536032386437</v>
      </c>
      <c r="AA180" s="42">
        <f>stanford_capacity_EXIOBASE!K180</f>
        <v>19321.554547229978</v>
      </c>
      <c r="AB180" s="42">
        <f>capacity!T180+T180/gfcf_lifespan!C$11</f>
        <v>68.632558139534879</v>
      </c>
      <c r="AC180" s="42">
        <f>MAX((U180-T180),0)/5+U180/gfcf_lifespan!D$11</f>
        <v>927.10810663913207</v>
      </c>
      <c r="AD180" s="42">
        <f>MAX((V180-U180),0)/5+V180/gfcf_lifespan!E$11</f>
        <v>1544.0918056388634</v>
      </c>
      <c r="AE180" s="42">
        <f>MAX((W180-V180),0)/5+W180/gfcf_lifespan!F$11</f>
        <v>1775.4606927637633</v>
      </c>
      <c r="AF180" s="42">
        <f>MAX((X180-W180),0)/5+X180/gfcf_lifespan!G$11</f>
        <v>965.66958782661516</v>
      </c>
      <c r="AG180" s="42">
        <f>MAX((Y180-X180),0)/5+Y180/gfcf_lifespan!H$11</f>
        <v>1023.5118096078392</v>
      </c>
      <c r="AH180" s="42">
        <f>MAX((Z180-Y180),0)/5+Z180/gfcf_lifespan!I$11</f>
        <v>849.98514426416568</v>
      </c>
      <c r="AI180" s="42">
        <f>MAX((AA180-Z180),0)/5+AA180/gfcf_lifespan!J$11</f>
        <v>869.26588485790739</v>
      </c>
    </row>
    <row r="181" spans="1:35" ht="15" customHeight="1" x14ac:dyDescent="0.25">
      <c r="A181" s="9" t="s">
        <v>13</v>
      </c>
      <c r="B181" s="9" t="s">
        <v>41</v>
      </c>
      <c r="C181" s="9" t="s">
        <v>42</v>
      </c>
      <c r="D181" s="42">
        <f>stanford_generation_EXIOBASE!D181</f>
        <v>0</v>
      </c>
      <c r="E181" s="42">
        <f>stanford_generation_EXIOBASE!E181</f>
        <v>0</v>
      </c>
      <c r="F181" s="42">
        <f>stanford_generation_EXIOBASE!F181</f>
        <v>0</v>
      </c>
      <c r="G181" s="42">
        <f>stanford_generation_EXIOBASE!G181</f>
        <v>0</v>
      </c>
      <c r="H181" s="42">
        <f>stanford_generation_EXIOBASE!H181</f>
        <v>0</v>
      </c>
      <c r="I181" s="42">
        <f>stanford_generation_EXIOBASE!I181</f>
        <v>0</v>
      </c>
      <c r="J181" s="42">
        <f>stanford_generation_EXIOBASE!J181</f>
        <v>0</v>
      </c>
      <c r="K181" s="42">
        <f>stanford_generation_EXIOBASE!K181</f>
        <v>0</v>
      </c>
      <c r="L181" s="42">
        <f>xdet2015_el!A181</f>
        <v>0</v>
      </c>
      <c r="M181" s="42">
        <f t="shared" si="71"/>
        <v>0</v>
      </c>
      <c r="N181" s="42">
        <f t="shared" si="101"/>
        <v>0</v>
      </c>
      <c r="O181" s="42">
        <f t="shared" si="102"/>
        <v>0</v>
      </c>
      <c r="P181" s="42">
        <f t="shared" si="103"/>
        <v>0</v>
      </c>
      <c r="Q181" s="42">
        <f t="shared" si="104"/>
        <v>0</v>
      </c>
      <c r="R181" s="42">
        <f t="shared" si="105"/>
        <v>0</v>
      </c>
      <c r="S181" s="42">
        <f t="shared" si="106"/>
        <v>0</v>
      </c>
      <c r="T181" s="42">
        <f>stanford_capacity_EXIOBASE!D181</f>
        <v>0</v>
      </c>
      <c r="U181" s="42">
        <f>stanford_capacity_EXIOBASE!E181</f>
        <v>0</v>
      </c>
      <c r="V181" s="42">
        <f>stanford_capacity_EXIOBASE!F181</f>
        <v>0</v>
      </c>
      <c r="W181" s="42">
        <f>stanford_capacity_EXIOBASE!G181</f>
        <v>0</v>
      </c>
      <c r="X181" s="42">
        <f>stanford_capacity_EXIOBASE!H181</f>
        <v>0</v>
      </c>
      <c r="Y181" s="42">
        <f>stanford_capacity_EXIOBASE!I181</f>
        <v>0</v>
      </c>
      <c r="Z181" s="42">
        <f>stanford_capacity_EXIOBASE!J181</f>
        <v>0</v>
      </c>
      <c r="AA181" s="42">
        <f>stanford_capacity_EXIOBASE!K181</f>
        <v>0</v>
      </c>
      <c r="AB181" s="42">
        <f>capacity!T181+T181/gfcf_lifespan!C$12</f>
        <v>0</v>
      </c>
      <c r="AC181" s="42">
        <f>MAX((U181-T181),0)/5+U181/gfcf_lifespan!D$12</f>
        <v>0</v>
      </c>
      <c r="AD181" s="42">
        <f>MAX((V181-U181),0)/5+V181/gfcf_lifespan!E$12</f>
        <v>0</v>
      </c>
      <c r="AE181" s="42">
        <f>MAX((W181-V181),0)/5+W181/gfcf_lifespan!F$12</f>
        <v>0</v>
      </c>
      <c r="AF181" s="42">
        <f>MAX((X181-W181),0)/5+X181/gfcf_lifespan!G$12</f>
        <v>0</v>
      </c>
      <c r="AG181" s="42">
        <f>MAX((Y181-X181),0)/5+Y181/gfcf_lifespan!H$12</f>
        <v>0</v>
      </c>
      <c r="AH181" s="42">
        <f>MAX((Z181-Y181),0)/5+Z181/gfcf_lifespan!I$12</f>
        <v>0</v>
      </c>
      <c r="AI181" s="42">
        <f>MAX((AA181-Z181),0)/5+AA181/gfcf_lifespan!J$12</f>
        <v>0</v>
      </c>
    </row>
    <row r="182" spans="1:35" ht="15" customHeight="1" x14ac:dyDescent="0.25">
      <c r="A182" s="9" t="s">
        <v>13</v>
      </c>
      <c r="B182" s="9" t="s">
        <v>43</v>
      </c>
      <c r="C182" s="9" t="s">
        <v>44</v>
      </c>
      <c r="D182" s="42">
        <f>stanford_generation_EXIOBASE!D182</f>
        <v>0</v>
      </c>
      <c r="E182" s="42">
        <f>stanford_generation_EXIOBASE!E182</f>
        <v>0</v>
      </c>
      <c r="F182" s="42">
        <f>stanford_generation_EXIOBASE!F182</f>
        <v>0</v>
      </c>
      <c r="G182" s="42">
        <f>stanford_generation_EXIOBASE!G182</f>
        <v>0</v>
      </c>
      <c r="H182" s="42">
        <f>stanford_generation_EXIOBASE!H182</f>
        <v>0</v>
      </c>
      <c r="I182" s="42">
        <f>stanford_generation_EXIOBASE!I182</f>
        <v>0</v>
      </c>
      <c r="J182" s="42">
        <f>stanford_generation_EXIOBASE!J182</f>
        <v>0</v>
      </c>
      <c r="K182" s="42">
        <f>stanford_generation_EXIOBASE!K182</f>
        <v>0</v>
      </c>
      <c r="L182" s="42">
        <f>xdet2015_el!A182</f>
        <v>0</v>
      </c>
      <c r="M182" s="42">
        <f t="shared" ref="M182:M240" si="107">IFERROR($L182*E182/$D182,0)</f>
        <v>0</v>
      </c>
      <c r="N182" s="42">
        <f t="shared" si="101"/>
        <v>0</v>
      </c>
      <c r="O182" s="42">
        <f t="shared" si="102"/>
        <v>0</v>
      </c>
      <c r="P182" s="42">
        <f t="shared" si="103"/>
        <v>0</v>
      </c>
      <c r="Q182" s="42">
        <f t="shared" si="104"/>
        <v>0</v>
      </c>
      <c r="R182" s="42">
        <f t="shared" si="105"/>
        <v>0</v>
      </c>
      <c r="S182" s="42">
        <f t="shared" si="106"/>
        <v>0</v>
      </c>
      <c r="T182" s="42">
        <f>stanford_capacity_EXIOBASE!D182</f>
        <v>0</v>
      </c>
      <c r="U182" s="42">
        <f>stanford_capacity_EXIOBASE!E182</f>
        <v>0</v>
      </c>
      <c r="V182" s="42">
        <f>stanford_capacity_EXIOBASE!F182</f>
        <v>0</v>
      </c>
      <c r="W182" s="42">
        <f>stanford_capacity_EXIOBASE!G182</f>
        <v>0</v>
      </c>
      <c r="X182" s="42">
        <f>stanford_capacity_EXIOBASE!H182</f>
        <v>0</v>
      </c>
      <c r="Y182" s="42">
        <f>stanford_capacity_EXIOBASE!I182</f>
        <v>0</v>
      </c>
      <c r="Z182" s="42">
        <f>stanford_capacity_EXIOBASE!J182</f>
        <v>0</v>
      </c>
      <c r="AA182" s="42">
        <f>stanford_capacity_EXIOBASE!K182</f>
        <v>0</v>
      </c>
      <c r="AB182" s="42">
        <f>capacity!T182+T182/gfcf_lifespan!C$13</f>
        <v>0</v>
      </c>
      <c r="AC182" s="42">
        <f>MAX((U182-T182),0)/5+U182/gfcf_lifespan!D$13</f>
        <v>0</v>
      </c>
      <c r="AD182" s="42">
        <f>MAX((V182-U182),0)/5+V182/gfcf_lifespan!E$13</f>
        <v>0</v>
      </c>
      <c r="AE182" s="42">
        <f>MAX((W182-V182),0)/5+W182/gfcf_lifespan!F$13</f>
        <v>0</v>
      </c>
      <c r="AF182" s="42">
        <f>MAX((X182-W182),0)/5+X182/gfcf_lifespan!G$13</f>
        <v>0</v>
      </c>
      <c r="AG182" s="42">
        <f>MAX((Y182-X182),0)/5+Y182/gfcf_lifespan!H$13</f>
        <v>0</v>
      </c>
      <c r="AH182" s="42">
        <f>MAX((Z182-Y182),0)/5+Z182/gfcf_lifespan!I$13</f>
        <v>0</v>
      </c>
      <c r="AI182" s="42">
        <f>MAX((AA182-Z182),0)/5+AA182/gfcf_lifespan!J$13</f>
        <v>0</v>
      </c>
    </row>
    <row r="183" spans="1:35" ht="15" customHeight="1" x14ac:dyDescent="0.25">
      <c r="A183" s="9" t="s">
        <v>13</v>
      </c>
      <c r="B183" s="9" t="s">
        <v>45</v>
      </c>
      <c r="C183" s="9" t="s">
        <v>46</v>
      </c>
      <c r="D183" s="42">
        <f>stanford_generation_EXIOBASE!D183</f>
        <v>37.500000000000014</v>
      </c>
      <c r="E183" s="42">
        <f>stanford_generation_EXIOBASE!E183</f>
        <v>537.26975186998141</v>
      </c>
      <c r="F183" s="42">
        <f>stanford_generation_EXIOBASE!F183</f>
        <v>1286.9243796749533</v>
      </c>
      <c r="G183" s="42">
        <f>stanford_generation_EXIOBASE!G183</f>
        <v>2036.5790074799254</v>
      </c>
      <c r="H183" s="42">
        <f>stanford_generation_EXIOBASE!H183</f>
        <v>2223.9926644311681</v>
      </c>
      <c r="I183" s="42">
        <f>stanford_generation_EXIOBASE!I183</f>
        <v>2411.4063213824111</v>
      </c>
      <c r="J183" s="42">
        <f>stanford_generation_EXIOBASE!J183</f>
        <v>2473.8775403661589</v>
      </c>
      <c r="K183" s="42">
        <f>stanford_generation_EXIOBASE!K183</f>
        <v>2536.3487593499067</v>
      </c>
      <c r="L183" s="42">
        <f>xdet2015_el!A183</f>
        <v>0</v>
      </c>
      <c r="M183" s="44">
        <f t="shared" ref="M183:S183" si="108">IFERROR($L14*E183/$D14,0)</f>
        <v>56.078942314136512</v>
      </c>
      <c r="N183" s="44">
        <f t="shared" si="108"/>
        <v>134.32611420847775</v>
      </c>
      <c r="O183" s="44">
        <f t="shared" si="108"/>
        <v>212.57328610281897</v>
      </c>
      <c r="P183" s="44">
        <f t="shared" si="108"/>
        <v>232.13507907640425</v>
      </c>
      <c r="Q183" s="44">
        <f t="shared" si="108"/>
        <v>251.69687204998957</v>
      </c>
      <c r="R183" s="44">
        <f t="shared" si="108"/>
        <v>258.21746970785131</v>
      </c>
      <c r="S183" s="44">
        <f t="shared" si="108"/>
        <v>264.73806736571316</v>
      </c>
      <c r="T183" s="42">
        <f>stanford_capacity_EXIOBASE!D183</f>
        <v>30</v>
      </c>
      <c r="U183" s="42">
        <f>stanford_capacity_EXIOBASE!E183</f>
        <v>100</v>
      </c>
      <c r="V183" s="42">
        <f>stanford_capacity_EXIOBASE!F183</f>
        <v>205</v>
      </c>
      <c r="W183" s="42">
        <f>stanford_capacity_EXIOBASE!G183</f>
        <v>310</v>
      </c>
      <c r="X183" s="42">
        <f>stanford_capacity_EXIOBASE!H183</f>
        <v>336.25</v>
      </c>
      <c r="Y183" s="42">
        <f>stanford_capacity_EXIOBASE!I183</f>
        <v>362.5</v>
      </c>
      <c r="Z183" s="42">
        <f>stanford_capacity_EXIOBASE!J183</f>
        <v>371.25</v>
      </c>
      <c r="AA183" s="42">
        <f>stanford_capacity_EXIOBASE!K183</f>
        <v>380</v>
      </c>
      <c r="AB183" s="42">
        <f>capacity!T183+T183/gfcf_lifespan!C$14</f>
        <v>1</v>
      </c>
      <c r="AC183" s="42">
        <f>MAX((U183-T183),0)/5+U183/gfcf_lifespan!D$14</f>
        <v>17.333333333333332</v>
      </c>
      <c r="AD183" s="42">
        <f>MAX((V183-U183),0)/5+V183/gfcf_lifespan!E$14</f>
        <v>27.833333333333332</v>
      </c>
      <c r="AE183" s="42">
        <f>MAX((W183-V183),0)/5+W183/gfcf_lifespan!F$14</f>
        <v>31.333333333333336</v>
      </c>
      <c r="AF183" s="42">
        <f>MAX((X183-W183),0)/5+X183/gfcf_lifespan!G$14</f>
        <v>16.458333333333336</v>
      </c>
      <c r="AG183" s="42">
        <f>MAX((Y183-X183),0)/5+Y183/gfcf_lifespan!H$14</f>
        <v>17.333333333333336</v>
      </c>
      <c r="AH183" s="42">
        <f>MAX((Z183-Y183),0)/5+Z183/gfcf_lifespan!I$14</f>
        <v>14.125</v>
      </c>
      <c r="AI183" s="42">
        <f>MAX((AA183-Z183),0)/5+AA183/gfcf_lifespan!J$14</f>
        <v>14.416666666666666</v>
      </c>
    </row>
    <row r="184" spans="1:35" ht="15" customHeight="1" x14ac:dyDescent="0.25">
      <c r="A184" s="9" t="s">
        <v>12</v>
      </c>
      <c r="B184" s="9" t="s">
        <v>29</v>
      </c>
      <c r="C184" s="9" t="s">
        <v>30</v>
      </c>
      <c r="D184" s="42">
        <f>stanford_generation_EXIOBASE!D184</f>
        <v>6792.8221178513968</v>
      </c>
      <c r="E184" s="42">
        <f>stanford_generation_EXIOBASE!E184</f>
        <v>5434.2576942811174</v>
      </c>
      <c r="F184" s="42">
        <f>stanford_generation_EXIOBASE!F184</f>
        <v>3396.4110589256984</v>
      </c>
      <c r="G184" s="42">
        <f>stanford_generation_EXIOBASE!G184</f>
        <v>1358.5644235702794</v>
      </c>
      <c r="H184" s="42">
        <f>stanford_generation_EXIOBASE!H184</f>
        <v>849.10276473142494</v>
      </c>
      <c r="I184" s="42">
        <f>stanford_generation_EXIOBASE!I184</f>
        <v>339.64110589257052</v>
      </c>
      <c r="J184" s="42">
        <f>stanford_generation_EXIOBASE!J184</f>
        <v>169.82055294628526</v>
      </c>
      <c r="K184" s="42">
        <f>stanford_generation_EXIOBASE!K184</f>
        <v>0</v>
      </c>
      <c r="L184" s="42">
        <f>xdet2015_el!A184</f>
        <v>738.17817168768602</v>
      </c>
      <c r="M184" s="42">
        <f t="shared" si="107"/>
        <v>590.54253735014879</v>
      </c>
      <c r="N184" s="42">
        <f t="shared" ref="N184:N196" si="109">IFERROR($L184*F184/$D184,0)</f>
        <v>369.08908584384301</v>
      </c>
      <c r="O184" s="42">
        <f t="shared" ref="O184:O196" si="110">IFERROR($L184*G184/$D184,0)</f>
        <v>147.6356343375372</v>
      </c>
      <c r="P184" s="42">
        <f t="shared" ref="P184:P196" si="111">IFERROR($L184*H184/$D184,0)</f>
        <v>92.272271460960781</v>
      </c>
      <c r="Q184" s="42">
        <f t="shared" ref="Q184:Q196" si="112">IFERROR($L184*I184/$D184,0)</f>
        <v>36.908908584384378</v>
      </c>
      <c r="R184" s="42">
        <f t="shared" ref="R184:R196" si="113">IFERROR($L184*J184/$D184,0)</f>
        <v>18.454454292192189</v>
      </c>
      <c r="S184" s="42">
        <f t="shared" ref="S184:S196" si="114">IFERROR($L184*K184/$D184,0)</f>
        <v>0</v>
      </c>
      <c r="T184" s="42">
        <f>stanford_capacity_EXIOBASE!D184</f>
        <v>1185.78</v>
      </c>
      <c r="U184" s="42">
        <f>stanford_capacity_EXIOBASE!E184</f>
        <v>948.62400000000002</v>
      </c>
      <c r="V184" s="42">
        <f>stanford_capacity_EXIOBASE!F184</f>
        <v>592.89</v>
      </c>
      <c r="W184" s="42">
        <f>stanford_capacity_EXIOBASE!G184</f>
        <v>237.15599999999995</v>
      </c>
      <c r="X184" s="42">
        <f>stanford_capacity_EXIOBASE!H184</f>
        <v>148.22249999999997</v>
      </c>
      <c r="Y184" s="42">
        <f>stanford_capacity_EXIOBASE!I184</f>
        <v>59.288999999999987</v>
      </c>
      <c r="Z184" s="42">
        <f>stanford_capacity_EXIOBASE!J184</f>
        <v>29.644499999999994</v>
      </c>
      <c r="AA184" s="42">
        <f>stanford_capacity_EXIOBASE!K184</f>
        <v>0</v>
      </c>
      <c r="AB184" s="42">
        <f>capacity!T184+T184/gfcf_lifespan!C$2</f>
        <v>29.644500000000001</v>
      </c>
      <c r="AC184" s="42">
        <f>MAX((U184-T184),0)/5+U184/gfcf_lifespan!D$2</f>
        <v>23.715600000000002</v>
      </c>
      <c r="AD184" s="42">
        <f>MAX((V184-U184),0)/5+V184/gfcf_lifespan!E$2</f>
        <v>14.82225</v>
      </c>
      <c r="AE184" s="42">
        <f>MAX((W184-V184),0)/5+W184/gfcf_lifespan!F$2</f>
        <v>5.9288999999999987</v>
      </c>
      <c r="AF184" s="42">
        <f>MAX((X184-W184),0)/5+X184/gfcf_lifespan!G$2</f>
        <v>3.7055624999999992</v>
      </c>
      <c r="AG184" s="42">
        <f>MAX((Y184-X184),0)/5+Y184/gfcf_lifespan!H$2</f>
        <v>1.4822249999999997</v>
      </c>
      <c r="AH184" s="42">
        <f>MAX((Z184-Y184),0)/5+Z184/gfcf_lifespan!I$2</f>
        <v>0.74111249999999984</v>
      </c>
      <c r="AI184" s="42">
        <f>MAX((AA184-Z184),0)/5+AA184/gfcf_lifespan!J$2</f>
        <v>0</v>
      </c>
    </row>
    <row r="185" spans="1:35" ht="15" customHeight="1" x14ac:dyDescent="0.25">
      <c r="A185" s="9" t="s">
        <v>12</v>
      </c>
      <c r="B185" s="9" t="s">
        <v>31</v>
      </c>
      <c r="C185" s="9" t="s">
        <v>32</v>
      </c>
      <c r="D185" s="42">
        <f>stanford_generation_EXIOBASE!D185</f>
        <v>12617.481410921277</v>
      </c>
      <c r="E185" s="42">
        <f>stanford_generation_EXIOBASE!E185</f>
        <v>10093.985128737022</v>
      </c>
      <c r="F185" s="42">
        <f>stanford_generation_EXIOBASE!F185</f>
        <v>6308.7407054606383</v>
      </c>
      <c r="G185" s="42">
        <f>stanford_generation_EXIOBASE!G185</f>
        <v>2523.4962821842546</v>
      </c>
      <c r="H185" s="42">
        <f>stanford_generation_EXIOBASE!H185</f>
        <v>1577.1851763651594</v>
      </c>
      <c r="I185" s="42">
        <f>stanford_generation_EXIOBASE!I185</f>
        <v>630.8740705460641</v>
      </c>
      <c r="J185" s="42">
        <f>stanford_generation_EXIOBASE!J185</f>
        <v>315.43703527303205</v>
      </c>
      <c r="K185" s="42">
        <f>stanford_generation_EXIOBASE!K185</f>
        <v>0</v>
      </c>
      <c r="L185" s="42">
        <f>xdet2015_el!A185</f>
        <v>1164.6160552045001</v>
      </c>
      <c r="M185" s="42">
        <f t="shared" si="107"/>
        <v>931.69284416360017</v>
      </c>
      <c r="N185" s="42">
        <f t="shared" si="109"/>
        <v>582.30802760225004</v>
      </c>
      <c r="O185" s="42">
        <f t="shared" si="110"/>
        <v>232.92321104089996</v>
      </c>
      <c r="P185" s="42">
        <f t="shared" si="111"/>
        <v>145.57700690056248</v>
      </c>
      <c r="Q185" s="42">
        <f t="shared" si="112"/>
        <v>58.230802760225025</v>
      </c>
      <c r="R185" s="42">
        <f t="shared" si="113"/>
        <v>29.115401380112512</v>
      </c>
      <c r="S185" s="42">
        <f t="shared" si="114"/>
        <v>0</v>
      </c>
      <c r="T185" s="42">
        <f>stanford_capacity_EXIOBASE!D185</f>
        <v>3969.2192000000005</v>
      </c>
      <c r="U185" s="42">
        <f>stanford_capacity_EXIOBASE!E185</f>
        <v>3175.3753600000005</v>
      </c>
      <c r="V185" s="42">
        <f>stanford_capacity_EXIOBASE!F185</f>
        <v>1984.6096000000002</v>
      </c>
      <c r="W185" s="42">
        <f>stanford_capacity_EXIOBASE!G185</f>
        <v>793.84384</v>
      </c>
      <c r="X185" s="42">
        <f>stanford_capacity_EXIOBASE!H185</f>
        <v>496.15240000000017</v>
      </c>
      <c r="Y185" s="42">
        <f>stanford_capacity_EXIOBASE!I185</f>
        <v>198.46096000000034</v>
      </c>
      <c r="Z185" s="42">
        <f>stanford_capacity_EXIOBASE!J185</f>
        <v>99.230480000000171</v>
      </c>
      <c r="AA185" s="42">
        <f>stanford_capacity_EXIOBASE!K185</f>
        <v>0</v>
      </c>
      <c r="AB185" s="42">
        <f>capacity!T185+T185/gfcf_lifespan!C$3</f>
        <v>132.30730666666668</v>
      </c>
      <c r="AC185" s="42">
        <f>MAX((U185-T185),0)/5+U185/gfcf_lifespan!D$3</f>
        <v>105.84584533333334</v>
      </c>
      <c r="AD185" s="42">
        <f>MAX((V185-U185),0)/5+V185/gfcf_lifespan!E$3</f>
        <v>66.153653333333338</v>
      </c>
      <c r="AE185" s="42">
        <f>MAX((W185-V185),0)/5+W185/gfcf_lifespan!F$3</f>
        <v>26.461461333333332</v>
      </c>
      <c r="AF185" s="42">
        <f>MAX((X185-W185),0)/5+X185/gfcf_lifespan!G$3</f>
        <v>16.538413333333338</v>
      </c>
      <c r="AG185" s="42">
        <f>MAX((Y185-X185),0)/5+Y185/gfcf_lifespan!H$3</f>
        <v>6.6153653333333446</v>
      </c>
      <c r="AH185" s="42">
        <f>MAX((Z185-Y185),0)/5+Z185/gfcf_lifespan!I$3</f>
        <v>3.3076826666666723</v>
      </c>
      <c r="AI185" s="42">
        <f>MAX((AA185-Z185),0)/5+AA185/gfcf_lifespan!J$3</f>
        <v>0</v>
      </c>
    </row>
    <row r="186" spans="1:35" ht="15" customHeight="1" x14ac:dyDescent="0.25">
      <c r="A186" s="9" t="s">
        <v>12</v>
      </c>
      <c r="B186" s="9" t="s">
        <v>33</v>
      </c>
      <c r="C186" s="9" t="s">
        <v>34</v>
      </c>
      <c r="D186" s="42">
        <f>stanford_generation_EXIOBASE!D186</f>
        <v>0</v>
      </c>
      <c r="E186" s="42">
        <f>stanford_generation_EXIOBASE!E186</f>
        <v>0</v>
      </c>
      <c r="F186" s="42">
        <f>stanford_generation_EXIOBASE!F186</f>
        <v>0</v>
      </c>
      <c r="G186" s="42">
        <f>stanford_generation_EXIOBASE!G186</f>
        <v>0</v>
      </c>
      <c r="H186" s="42">
        <f>stanford_generation_EXIOBASE!H186</f>
        <v>0</v>
      </c>
      <c r="I186" s="42">
        <f>stanford_generation_EXIOBASE!I186</f>
        <v>0</v>
      </c>
      <c r="J186" s="42">
        <f>stanford_generation_EXIOBASE!J186</f>
        <v>0</v>
      </c>
      <c r="K186" s="42">
        <f>stanford_generation_EXIOBASE!K186</f>
        <v>0</v>
      </c>
      <c r="L186" s="42">
        <f>xdet2015_el!A186</f>
        <v>0</v>
      </c>
      <c r="M186" s="42">
        <f t="shared" si="107"/>
        <v>0</v>
      </c>
      <c r="N186" s="42">
        <f t="shared" si="109"/>
        <v>0</v>
      </c>
      <c r="O186" s="42">
        <f t="shared" si="110"/>
        <v>0</v>
      </c>
      <c r="P186" s="42">
        <f t="shared" si="111"/>
        <v>0</v>
      </c>
      <c r="Q186" s="42">
        <f t="shared" si="112"/>
        <v>0</v>
      </c>
      <c r="R186" s="42">
        <f t="shared" si="113"/>
        <v>0</v>
      </c>
      <c r="S186" s="42">
        <f t="shared" si="114"/>
        <v>0</v>
      </c>
      <c r="T186" s="42">
        <f>stanford_capacity_EXIOBASE!D186</f>
        <v>0</v>
      </c>
      <c r="U186" s="42">
        <f>stanford_capacity_EXIOBASE!E186</f>
        <v>0</v>
      </c>
      <c r="V186" s="42">
        <f>stanford_capacity_EXIOBASE!F186</f>
        <v>0</v>
      </c>
      <c r="W186" s="42">
        <f>stanford_capacity_EXIOBASE!G186</f>
        <v>0</v>
      </c>
      <c r="X186" s="42">
        <f>stanford_capacity_EXIOBASE!H186</f>
        <v>0</v>
      </c>
      <c r="Y186" s="42">
        <f>stanford_capacity_EXIOBASE!I186</f>
        <v>0</v>
      </c>
      <c r="Z186" s="42">
        <f>stanford_capacity_EXIOBASE!J186</f>
        <v>0</v>
      </c>
      <c r="AA186" s="42">
        <f>stanford_capacity_EXIOBASE!K186</f>
        <v>0</v>
      </c>
      <c r="AB186" s="42">
        <f>capacity!T186+T186/gfcf_lifespan!C$4</f>
        <v>0</v>
      </c>
      <c r="AC186" s="42">
        <f>MAX((U186-T186),0)/5+U186/gfcf_lifespan!D$4</f>
        <v>0</v>
      </c>
      <c r="AD186" s="42">
        <f>MAX((V186-U186),0)/5+V186/gfcf_lifespan!E$4</f>
        <v>0</v>
      </c>
      <c r="AE186" s="42">
        <f>MAX((W186-V186),0)/5+W186/gfcf_lifespan!F$4</f>
        <v>0</v>
      </c>
      <c r="AF186" s="42">
        <f>MAX((X186-W186),0)/5+X186/gfcf_lifespan!G$4</f>
        <v>0</v>
      </c>
      <c r="AG186" s="42">
        <f>MAX((Y186-X186),0)/5+Y186/gfcf_lifespan!H$4</f>
        <v>0</v>
      </c>
      <c r="AH186" s="42">
        <f>MAX((Z186-Y186),0)/5+Z186/gfcf_lifespan!I$4</f>
        <v>0</v>
      </c>
      <c r="AI186" s="42">
        <f>MAX((AA186-Z186),0)/5+AA186/gfcf_lifespan!J$4</f>
        <v>0</v>
      </c>
    </row>
    <row r="187" spans="1:35" ht="15" customHeight="1" x14ac:dyDescent="0.25">
      <c r="A187" s="9" t="s">
        <v>12</v>
      </c>
      <c r="B187" s="9" t="s">
        <v>35</v>
      </c>
      <c r="C187" s="9" t="s">
        <v>36</v>
      </c>
      <c r="D187" s="42">
        <f>stanford_generation_EXIOBASE!D187</f>
        <v>721.25061271491904</v>
      </c>
      <c r="E187" s="42">
        <f>stanford_generation_EXIOBASE!E187</f>
        <v>762.57340203326009</v>
      </c>
      <c r="F187" s="42">
        <f>stanford_generation_EXIOBASE!F187</f>
        <v>824.55758601077162</v>
      </c>
      <c r="G187" s="42">
        <f>stanford_generation_EXIOBASE!G187</f>
        <v>886.54176998828314</v>
      </c>
      <c r="H187" s="42">
        <f>stanford_generation_EXIOBASE!H187</f>
        <v>902.03781598266096</v>
      </c>
      <c r="I187" s="42">
        <f>stanford_generation_EXIOBASE!I187</f>
        <v>917.5338619770389</v>
      </c>
      <c r="J187" s="42">
        <f>stanford_generation_EXIOBASE!J187</f>
        <v>922.69921064183154</v>
      </c>
      <c r="K187" s="42">
        <f>stanford_generation_EXIOBASE!K187</f>
        <v>927.86455930662419</v>
      </c>
      <c r="L187" s="42">
        <f>xdet2015_el!A187</f>
        <v>86.247896923717093</v>
      </c>
      <c r="M187" s="42">
        <f t="shared" si="107"/>
        <v>91.189318963295264</v>
      </c>
      <c r="N187" s="42">
        <f t="shared" si="109"/>
        <v>98.6014520226625</v>
      </c>
      <c r="O187" s="42">
        <f t="shared" si="110"/>
        <v>106.01358508202973</v>
      </c>
      <c r="P187" s="42">
        <f t="shared" si="111"/>
        <v>107.86661834687155</v>
      </c>
      <c r="Q187" s="42">
        <f t="shared" si="112"/>
        <v>109.71965161171337</v>
      </c>
      <c r="R187" s="42">
        <f t="shared" si="113"/>
        <v>110.33732936666063</v>
      </c>
      <c r="S187" s="42">
        <f t="shared" si="114"/>
        <v>110.95500712160791</v>
      </c>
      <c r="T187" s="42">
        <f>stanford_capacity_EXIOBASE!D187</f>
        <v>237.00000000000003</v>
      </c>
      <c r="U187" s="42">
        <f>stanford_capacity_EXIOBASE!E187</f>
        <v>237.00000000000003</v>
      </c>
      <c r="V187" s="42">
        <f>stanford_capacity_EXIOBASE!F187</f>
        <v>237</v>
      </c>
      <c r="W187" s="42">
        <f>stanford_capacity_EXIOBASE!G187</f>
        <v>237</v>
      </c>
      <c r="X187" s="42">
        <f>stanford_capacity_EXIOBASE!H187</f>
        <v>237</v>
      </c>
      <c r="Y187" s="42">
        <f>stanford_capacity_EXIOBASE!I187</f>
        <v>237</v>
      </c>
      <c r="Z187" s="42">
        <f>stanford_capacity_EXIOBASE!J187</f>
        <v>237</v>
      </c>
      <c r="AA187" s="42">
        <f>stanford_capacity_EXIOBASE!K187</f>
        <v>237</v>
      </c>
      <c r="AB187" s="42">
        <f>capacity!T187+T187/gfcf_lifespan!C$5</f>
        <v>3.9500000000000006</v>
      </c>
      <c r="AC187" s="42">
        <f>MAX((U187-T187),0)/5+U187/gfcf_lifespan!D$5</f>
        <v>3.9500000000000006</v>
      </c>
      <c r="AD187" s="42">
        <f>MAX((V187-U187),0)/5+V187/gfcf_lifespan!E$5</f>
        <v>3.95</v>
      </c>
      <c r="AE187" s="42">
        <f>MAX((W187-V187),0)/5+W187/gfcf_lifespan!F$5</f>
        <v>3.95</v>
      </c>
      <c r="AF187" s="42">
        <f>MAX((X187-W187),0)/5+X187/gfcf_lifespan!G$5</f>
        <v>3.95</v>
      </c>
      <c r="AG187" s="42">
        <f>MAX((Y187-X187),0)/5+Y187/gfcf_lifespan!H$5</f>
        <v>3.95</v>
      </c>
      <c r="AH187" s="42">
        <f>MAX((Z187-Y187),0)/5+Z187/gfcf_lifespan!I$5</f>
        <v>3.95</v>
      </c>
      <c r="AI187" s="42">
        <f>MAX((AA187-Z187),0)/5+AA187/gfcf_lifespan!J$5</f>
        <v>3.95</v>
      </c>
    </row>
    <row r="188" spans="1:35" ht="15" customHeight="1" x14ac:dyDescent="0.25">
      <c r="A188" s="9" t="s">
        <v>12</v>
      </c>
      <c r="B188" s="9" t="s">
        <v>79</v>
      </c>
      <c r="C188" s="9" t="s">
        <v>83</v>
      </c>
      <c r="D188" s="42">
        <f>stanford_generation_EXIOBASE!D188</f>
        <v>6049.4196317691567</v>
      </c>
      <c r="E188" s="42">
        <f>stanford_generation_EXIOBASE!E188</f>
        <v>10677.225709798116</v>
      </c>
      <c r="F188" s="42">
        <f>stanford_generation_EXIOBASE!F188</f>
        <v>17618.934826841556</v>
      </c>
      <c r="G188" s="42">
        <f>stanford_generation_EXIOBASE!G188</f>
        <v>24560.643943884996</v>
      </c>
      <c r="H188" s="42">
        <f>stanford_generation_EXIOBASE!H188</f>
        <v>26296.071223145853</v>
      </c>
      <c r="I188" s="42">
        <f>stanford_generation_EXIOBASE!I188</f>
        <v>28031.498502406714</v>
      </c>
      <c r="J188" s="42">
        <f>stanford_generation_EXIOBASE!J188</f>
        <v>28609.974262160336</v>
      </c>
      <c r="K188" s="42">
        <f>stanford_generation_EXIOBASE!K188</f>
        <v>29188.450021913955</v>
      </c>
      <c r="L188" s="42">
        <f>xdet2015_el!A188</f>
        <v>506.677314137628</v>
      </c>
      <c r="M188" s="42">
        <f t="shared" si="107"/>
        <v>894.28546445530799</v>
      </c>
      <c r="N188" s="42">
        <f t="shared" si="109"/>
        <v>1475.6976899318279</v>
      </c>
      <c r="O188" s="42">
        <f t="shared" si="110"/>
        <v>2057.1099154083477</v>
      </c>
      <c r="P188" s="42">
        <f t="shared" si="111"/>
        <v>2202.4629717774778</v>
      </c>
      <c r="Q188" s="42">
        <f t="shared" si="112"/>
        <v>2347.8160281466076</v>
      </c>
      <c r="R188" s="42">
        <f t="shared" si="113"/>
        <v>2396.2670469363179</v>
      </c>
      <c r="S188" s="42">
        <f t="shared" si="114"/>
        <v>2444.7180657260278</v>
      </c>
      <c r="T188" s="42">
        <f>stanford_capacity_EXIOBASE!D188</f>
        <v>2486.3000000000006</v>
      </c>
      <c r="U188" s="42">
        <f>stanford_capacity_EXIOBASE!E188</f>
        <v>4393.42777828424</v>
      </c>
      <c r="V188" s="42">
        <f>stanford_capacity_EXIOBASE!F188</f>
        <v>7254.1194457105976</v>
      </c>
      <c r="W188" s="42">
        <f>stanford_capacity_EXIOBASE!G188</f>
        <v>10114.811113136957</v>
      </c>
      <c r="X188" s="42">
        <f>stanford_capacity_EXIOBASE!H188</f>
        <v>10829.984029993546</v>
      </c>
      <c r="Y188" s="42">
        <f>stanford_capacity_EXIOBASE!I188</f>
        <v>11545.156946850137</v>
      </c>
      <c r="Z188" s="42">
        <f>stanford_capacity_EXIOBASE!J188</f>
        <v>11783.547919135666</v>
      </c>
      <c r="AA188" s="42">
        <f>stanford_capacity_EXIOBASE!K188</f>
        <v>12021.938891421196</v>
      </c>
      <c r="AB188" s="42">
        <f>capacity!T188+T188/gfcf_lifespan!C$6</f>
        <v>292.21599999999989</v>
      </c>
      <c r="AC188" s="42">
        <f>MAX((U188-T188),0)/5+U188/gfcf_lifespan!D$6</f>
        <v>581.12681830613155</v>
      </c>
      <c r="AD188" s="42">
        <f>MAX((V188-U188),0)/5+V188/gfcf_lifespan!E$6</f>
        <v>880.8242673452969</v>
      </c>
      <c r="AE188" s="42">
        <f>MAX((W188-V188),0)/5+W188/gfcf_lifespan!F$6</f>
        <v>976.73077801075021</v>
      </c>
      <c r="AF188" s="42">
        <f>MAX((X188-W188),0)/5+X188/gfcf_lifespan!G$6</f>
        <v>576.23394457105962</v>
      </c>
      <c r="AG188" s="42">
        <f>MAX((Y188-X188),0)/5+Y188/gfcf_lifespan!H$6</f>
        <v>604.84086124532359</v>
      </c>
      <c r="AH188" s="42">
        <f>MAX((Z188-Y188),0)/5+Z188/gfcf_lifespan!I$6</f>
        <v>519.02011122253259</v>
      </c>
      <c r="AI188" s="42">
        <f>MAX((AA188-Z188),0)/5+AA188/gfcf_lifespan!J$6</f>
        <v>528.55575011395376</v>
      </c>
    </row>
    <row r="189" spans="1:35" ht="15" customHeight="1" x14ac:dyDescent="0.25">
      <c r="A189" s="9" t="s">
        <v>12</v>
      </c>
      <c r="B189" s="9" t="s">
        <v>78</v>
      </c>
      <c r="C189" s="9" t="s">
        <v>84</v>
      </c>
      <c r="D189" s="42">
        <f>stanford_generation_EXIOBASE!D189</f>
        <v>0</v>
      </c>
      <c r="E189" s="42">
        <f>stanford_generation_EXIOBASE!E189</f>
        <v>2321.297670121488</v>
      </c>
      <c r="F189" s="42">
        <f>stanford_generation_EXIOBASE!F189</f>
        <v>5803.2441753037201</v>
      </c>
      <c r="G189" s="42">
        <f>stanford_generation_EXIOBASE!G189</f>
        <v>9285.1906804859518</v>
      </c>
      <c r="H189" s="42">
        <f>stanford_generation_EXIOBASE!H189</f>
        <v>10155.67730678151</v>
      </c>
      <c r="I189" s="42">
        <f>stanford_generation_EXIOBASE!I189</f>
        <v>11026.163933077069</v>
      </c>
      <c r="J189" s="42">
        <f>stanford_generation_EXIOBASE!J189</f>
        <v>11316.326141842255</v>
      </c>
      <c r="K189" s="42">
        <f>stanford_generation_EXIOBASE!K189</f>
        <v>11606.48835060744</v>
      </c>
      <c r="L189" s="42">
        <f>xdet2015_el!A189</f>
        <v>0</v>
      </c>
      <c r="M189" s="44">
        <f t="shared" ref="M189:S189" si="115">IFERROR($L358*E189/$D358,0)</f>
        <v>52.067787223234127</v>
      </c>
      <c r="N189" s="44">
        <f t="shared" si="115"/>
        <v>130.16946805808533</v>
      </c>
      <c r="O189" s="44">
        <f t="shared" si="115"/>
        <v>208.27114889293651</v>
      </c>
      <c r="P189" s="44">
        <f t="shared" si="115"/>
        <v>227.79656910164931</v>
      </c>
      <c r="Q189" s="44">
        <f t="shared" si="115"/>
        <v>247.32198931036211</v>
      </c>
      <c r="R189" s="44">
        <f t="shared" si="115"/>
        <v>253.8304627132664</v>
      </c>
      <c r="S189" s="44">
        <f t="shared" si="115"/>
        <v>260.33893611617066</v>
      </c>
      <c r="T189" s="42">
        <f>stanford_capacity_EXIOBASE!D189</f>
        <v>0</v>
      </c>
      <c r="U189" s="42">
        <f>stanford_capacity_EXIOBASE!E189</f>
        <v>647.22889116721763</v>
      </c>
      <c r="V189" s="42">
        <f>stanford_capacity_EXIOBASE!F189</f>
        <v>1618.0722279180441</v>
      </c>
      <c r="W189" s="42">
        <f>stanford_capacity_EXIOBASE!G189</f>
        <v>2588.9155646688705</v>
      </c>
      <c r="X189" s="42">
        <f>stanford_capacity_EXIOBASE!H189</f>
        <v>2831.626398856577</v>
      </c>
      <c r="Y189" s="42">
        <f>stanford_capacity_EXIOBASE!I189</f>
        <v>3074.3372330442835</v>
      </c>
      <c r="Z189" s="42">
        <f>stanford_capacity_EXIOBASE!J189</f>
        <v>3155.2408444401858</v>
      </c>
      <c r="AA189" s="42">
        <f>stanford_capacity_EXIOBASE!K189</f>
        <v>3236.1444558360881</v>
      </c>
      <c r="AB189" s="42">
        <f>capacity!T189+T189/gfcf_lifespan!C$7</f>
        <v>0</v>
      </c>
      <c r="AC189" s="42">
        <f>MAX((U189-T189),0)/5+U189/gfcf_lifespan!D$7</f>
        <v>155.33493388013221</v>
      </c>
      <c r="AD189" s="42">
        <f>MAX((V189-U189),0)/5+V189/gfcf_lifespan!E$7</f>
        <v>253.00765745627598</v>
      </c>
      <c r="AE189" s="42">
        <f>MAX((W189-V189),0)/5+W189/gfcf_lifespan!F$7</f>
        <v>280.46585283912765</v>
      </c>
      <c r="AF189" s="42">
        <f>MAX((X189-W189),0)/5+X189/gfcf_lifespan!G$7</f>
        <v>142.92971346609386</v>
      </c>
      <c r="AG189" s="42">
        <f>MAX((Y189-X189),0)/5+Y189/gfcf_lifespan!H$7</f>
        <v>151.0200746056841</v>
      </c>
      <c r="AH189" s="42">
        <f>MAX((Z189-Y189),0)/5+Z189/gfcf_lifespan!I$7</f>
        <v>121.35541709385333</v>
      </c>
      <c r="AI189" s="42">
        <f>MAX((AA189-Z189),0)/5+AA189/gfcf_lifespan!J$7</f>
        <v>124.0522041403834</v>
      </c>
    </row>
    <row r="190" spans="1:35" ht="15" customHeight="1" x14ac:dyDescent="0.25">
      <c r="A190" s="9" t="s">
        <v>12</v>
      </c>
      <c r="B190" s="9" t="s">
        <v>37</v>
      </c>
      <c r="C190" s="9" t="s">
        <v>38</v>
      </c>
      <c r="D190" s="42">
        <f>stanford_generation_EXIOBASE!D190</f>
        <v>15.147944604997036</v>
      </c>
      <c r="E190" s="42">
        <f>stanford_generation_EXIOBASE!E190</f>
        <v>12.118355683997629</v>
      </c>
      <c r="F190" s="42">
        <f>stanford_generation_EXIOBASE!F190</f>
        <v>7.5739723024985182</v>
      </c>
      <c r="G190" s="42">
        <f>stanford_generation_EXIOBASE!G190</f>
        <v>3.0295889209994069</v>
      </c>
      <c r="H190" s="42">
        <f>stanford_generation_EXIOBASE!H190</f>
        <v>1.8934930756246295</v>
      </c>
      <c r="I190" s="42">
        <f>stanford_generation_EXIOBASE!I190</f>
        <v>0.75739723024985217</v>
      </c>
      <c r="J190" s="42">
        <f>stanford_generation_EXIOBASE!J190</f>
        <v>0.37869861512492609</v>
      </c>
      <c r="K190" s="42">
        <f>stanford_generation_EXIOBASE!K190</f>
        <v>0</v>
      </c>
      <c r="L190" s="42">
        <f>xdet2015_el!A190</f>
        <v>62.673112519820101</v>
      </c>
      <c r="M190" s="42">
        <f t="shared" si="107"/>
        <v>50.138490015856085</v>
      </c>
      <c r="N190" s="42">
        <f t="shared" si="109"/>
        <v>31.336556259910051</v>
      </c>
      <c r="O190" s="42">
        <f t="shared" si="110"/>
        <v>12.53462250396402</v>
      </c>
      <c r="P190" s="42">
        <f t="shared" si="111"/>
        <v>7.8341390649775127</v>
      </c>
      <c r="Q190" s="42">
        <f t="shared" si="112"/>
        <v>3.1336556259910067</v>
      </c>
      <c r="R190" s="42">
        <f t="shared" si="113"/>
        <v>1.5668278129955033</v>
      </c>
      <c r="S190" s="42">
        <f t="shared" si="114"/>
        <v>0</v>
      </c>
      <c r="T190" s="42">
        <f>stanford_capacity_EXIOBASE!D190</f>
        <v>1142.7181</v>
      </c>
      <c r="U190" s="42">
        <f>stanford_capacity_EXIOBASE!E190</f>
        <v>914.17448000000002</v>
      </c>
      <c r="V190" s="42">
        <f>stanford_capacity_EXIOBASE!F190</f>
        <v>571.35905000000002</v>
      </c>
      <c r="W190" s="42">
        <f>stanford_capacity_EXIOBASE!G190</f>
        <v>228.54361999999992</v>
      </c>
      <c r="X190" s="42">
        <f>stanford_capacity_EXIOBASE!H190</f>
        <v>142.83976250000001</v>
      </c>
      <c r="Y190" s="42">
        <f>stanford_capacity_EXIOBASE!I190</f>
        <v>57.135905000000093</v>
      </c>
      <c r="Z190" s="42">
        <f>stanford_capacity_EXIOBASE!J190</f>
        <v>28.567952500000047</v>
      </c>
      <c r="AA190" s="42">
        <f>stanford_capacity_EXIOBASE!K190</f>
        <v>0</v>
      </c>
      <c r="AB190" s="42">
        <f>capacity!T190+T190/gfcf_lifespan!C$8</f>
        <v>618.64908857142859</v>
      </c>
      <c r="AC190" s="42">
        <f>MAX((U190-T190),0)/5+U190/gfcf_lifespan!D$8</f>
        <v>26.119270857142858</v>
      </c>
      <c r="AD190" s="42">
        <f>MAX((V190-U190),0)/5+V190/gfcf_lifespan!E$8</f>
        <v>16.324544285714286</v>
      </c>
      <c r="AE190" s="42">
        <f>MAX((W190-V190),0)/5+W190/gfcf_lifespan!F$8</f>
        <v>6.5298177142857119</v>
      </c>
      <c r="AF190" s="42">
        <f>MAX((X190-W190),0)/5+X190/gfcf_lifespan!G$8</f>
        <v>4.0811360714285714</v>
      </c>
      <c r="AG190" s="42">
        <f>MAX((Y190-X190),0)/5+Y190/gfcf_lifespan!H$8</f>
        <v>1.6324544285714313</v>
      </c>
      <c r="AH190" s="42">
        <f>MAX((Z190-Y190),0)/5+Z190/gfcf_lifespan!I$8</f>
        <v>0.81622721428571565</v>
      </c>
      <c r="AI190" s="42">
        <f>MAX((AA190-Z190),0)/5+AA190/gfcf_lifespan!J$8</f>
        <v>0</v>
      </c>
    </row>
    <row r="191" spans="1:35" ht="15" customHeight="1" x14ac:dyDescent="0.25">
      <c r="A191" s="9" t="s">
        <v>12</v>
      </c>
      <c r="B191" s="9" t="s">
        <v>39</v>
      </c>
      <c r="C191" s="9" t="s">
        <v>40</v>
      </c>
      <c r="D191" s="42">
        <f>stanford_generation_EXIOBASE!D191</f>
        <v>660.23344370260111</v>
      </c>
      <c r="E191" s="42">
        <f>stanford_generation_EXIOBASE!E191</f>
        <v>528.18675496208084</v>
      </c>
      <c r="F191" s="42">
        <f>stanford_generation_EXIOBASE!F191</f>
        <v>330.11672185130055</v>
      </c>
      <c r="G191" s="42">
        <f>stanford_generation_EXIOBASE!G191</f>
        <v>132.04668874052015</v>
      </c>
      <c r="H191" s="42">
        <f>stanford_generation_EXIOBASE!H191</f>
        <v>82.529180462825138</v>
      </c>
      <c r="I191" s="42">
        <f>stanford_generation_EXIOBASE!I191</f>
        <v>33.011672185130124</v>
      </c>
      <c r="J191" s="42">
        <f>stanford_generation_EXIOBASE!J191</f>
        <v>16.505836092565062</v>
      </c>
      <c r="K191" s="42">
        <f>stanford_generation_EXIOBASE!K191</f>
        <v>0</v>
      </c>
      <c r="L191" s="42">
        <f>xdet2015_el!A191</f>
        <v>37.8263535021335</v>
      </c>
      <c r="M191" s="42">
        <f t="shared" si="107"/>
        <v>30.261082801706799</v>
      </c>
      <c r="N191" s="42">
        <f t="shared" si="109"/>
        <v>18.91317675106675</v>
      </c>
      <c r="O191" s="42">
        <f t="shared" si="110"/>
        <v>7.5652707004266961</v>
      </c>
      <c r="P191" s="42">
        <f t="shared" si="111"/>
        <v>4.7282941877666875</v>
      </c>
      <c r="Q191" s="42">
        <f t="shared" si="112"/>
        <v>1.8913176751066787</v>
      </c>
      <c r="R191" s="42">
        <f t="shared" si="113"/>
        <v>0.94565883755333935</v>
      </c>
      <c r="S191" s="42">
        <f t="shared" si="114"/>
        <v>0</v>
      </c>
      <c r="T191" s="42">
        <f>stanford_capacity_EXIOBASE!D191</f>
        <v>68.746639999999999</v>
      </c>
      <c r="U191" s="42">
        <f>stanford_capacity_EXIOBASE!E191</f>
        <v>54.997312000000001</v>
      </c>
      <c r="V191" s="42">
        <f>stanford_capacity_EXIOBASE!F191</f>
        <v>34.37332</v>
      </c>
      <c r="W191" s="42">
        <f>stanford_capacity_EXIOBASE!G191</f>
        <v>13.749327999999998</v>
      </c>
      <c r="X191" s="42">
        <f>stanford_capacity_EXIOBASE!H191</f>
        <v>8.5933299999999981</v>
      </c>
      <c r="Y191" s="42">
        <f>stanford_capacity_EXIOBASE!I191</f>
        <v>3.4373319999999978</v>
      </c>
      <c r="Z191" s="42">
        <f>stanford_capacity_EXIOBASE!J191</f>
        <v>1.7186659999999989</v>
      </c>
      <c r="AA191" s="42">
        <f>stanford_capacity_EXIOBASE!K191</f>
        <v>0</v>
      </c>
      <c r="AB191" s="42">
        <f>capacity!T191+T191/gfcf_lifespan!C$9</f>
        <v>2.7498656000000001</v>
      </c>
      <c r="AC191" s="42">
        <f>MAX((U191-T191),0)/5+U191/gfcf_lifespan!D$9</f>
        <v>2.1998924799999999</v>
      </c>
      <c r="AD191" s="42">
        <f>MAX((V191-U191),0)/5+V191/gfcf_lifespan!E$9</f>
        <v>1.3749328000000001</v>
      </c>
      <c r="AE191" s="42">
        <f>MAX((W191-V191),0)/5+W191/gfcf_lifespan!F$9</f>
        <v>0.54997311999999998</v>
      </c>
      <c r="AF191" s="42">
        <f>MAX((X191-W191),0)/5+X191/gfcf_lifespan!G$9</f>
        <v>0.34373319999999991</v>
      </c>
      <c r="AG191" s="42">
        <f>MAX((Y191-X191),0)/5+Y191/gfcf_lifespan!H$9</f>
        <v>0.13749327999999991</v>
      </c>
      <c r="AH191" s="42">
        <f>MAX((Z191-Y191),0)/5+Z191/gfcf_lifespan!I$9</f>
        <v>6.8746639999999956E-2</v>
      </c>
      <c r="AI191" s="42">
        <f>MAX((AA191-Z191),0)/5+AA191/gfcf_lifespan!J$9</f>
        <v>0</v>
      </c>
    </row>
    <row r="192" spans="1:35" ht="15" customHeight="1" x14ac:dyDescent="0.25">
      <c r="A192" s="9" t="s">
        <v>12</v>
      </c>
      <c r="B192" s="9" t="s">
        <v>80</v>
      </c>
      <c r="C192" s="9" t="s">
        <v>85</v>
      </c>
      <c r="D192" s="42">
        <f>stanford_generation_EXIOBASE!D192</f>
        <v>0</v>
      </c>
      <c r="E192" s="42">
        <f>stanford_generation_EXIOBASE!E192</f>
        <v>2321.297670121488</v>
      </c>
      <c r="F192" s="42">
        <f>stanford_generation_EXIOBASE!F192</f>
        <v>5803.2441753037201</v>
      </c>
      <c r="G192" s="42">
        <f>stanford_generation_EXIOBASE!G192</f>
        <v>9285.1906804859518</v>
      </c>
      <c r="H192" s="42">
        <f>stanford_generation_EXIOBASE!H192</f>
        <v>10155.67730678151</v>
      </c>
      <c r="I192" s="42">
        <f>stanford_generation_EXIOBASE!I192</f>
        <v>11026.163933077069</v>
      </c>
      <c r="J192" s="42">
        <f>stanford_generation_EXIOBASE!J192</f>
        <v>11316.326141842255</v>
      </c>
      <c r="K192" s="42">
        <f>stanford_generation_EXIOBASE!K192</f>
        <v>11606.48835060744</v>
      </c>
      <c r="L192" s="42">
        <f>xdet2015_el!A192</f>
        <v>0</v>
      </c>
      <c r="M192" s="44">
        <f t="shared" ref="M192:S193" si="116">IFERROR($L361*E192/$D361,0)</f>
        <v>23.967712733621642</v>
      </c>
      <c r="N192" s="44">
        <f t="shared" si="116"/>
        <v>59.919281834054104</v>
      </c>
      <c r="O192" s="44">
        <f t="shared" si="116"/>
        <v>95.870850934486569</v>
      </c>
      <c r="P192" s="44">
        <f t="shared" si="116"/>
        <v>104.85874320959468</v>
      </c>
      <c r="Q192" s="44">
        <f t="shared" si="116"/>
        <v>113.8466354847028</v>
      </c>
      <c r="R192" s="44">
        <f t="shared" si="116"/>
        <v>116.84259957640552</v>
      </c>
      <c r="S192" s="44">
        <f t="shared" si="116"/>
        <v>119.83856366810821</v>
      </c>
      <c r="T192" s="42">
        <f>stanford_capacity_EXIOBASE!D192</f>
        <v>0</v>
      </c>
      <c r="U192" s="42">
        <f>stanford_capacity_EXIOBASE!E192</f>
        <v>1325.2963503683029</v>
      </c>
      <c r="V192" s="42">
        <f>stanford_capacity_EXIOBASE!F192</f>
        <v>3313.2408759207569</v>
      </c>
      <c r="W192" s="42">
        <f>stanford_capacity_EXIOBASE!G192</f>
        <v>5301.1854014732116</v>
      </c>
      <c r="X192" s="42">
        <f>stanford_capacity_EXIOBASE!H192</f>
        <v>5798.1715328613245</v>
      </c>
      <c r="Y192" s="42">
        <f>stanford_capacity_EXIOBASE!I192</f>
        <v>6295.1576642494383</v>
      </c>
      <c r="Z192" s="42">
        <f>stanford_capacity_EXIOBASE!J192</f>
        <v>6460.8197080454756</v>
      </c>
      <c r="AA192" s="42">
        <f>stanford_capacity_EXIOBASE!K192</f>
        <v>6626.4817518415139</v>
      </c>
      <c r="AB192" s="42">
        <f>capacity!T192+T192/gfcf_lifespan!C$10</f>
        <v>0</v>
      </c>
      <c r="AC192" s="42">
        <f>MAX((U192-T192),0)/5+U192/gfcf_lifespan!D$10</f>
        <v>318.07112408839271</v>
      </c>
      <c r="AD192" s="42">
        <f>MAX((V192-U192),0)/5+V192/gfcf_lifespan!E$10</f>
        <v>530.11854014732114</v>
      </c>
      <c r="AE192" s="42">
        <f>MAX((W192-V192),0)/5+W192/gfcf_lifespan!F$10</f>
        <v>609.63632116941938</v>
      </c>
      <c r="AF192" s="42">
        <f>MAX((X192-W192),0)/5+X192/gfcf_lifespan!G$10</f>
        <v>331.32408759207556</v>
      </c>
      <c r="AG192" s="42">
        <f>MAX((Y192-X192),0)/5+Y192/gfcf_lifespan!H$10</f>
        <v>351.20353284760029</v>
      </c>
      <c r="AH192" s="42">
        <f>MAX((Z192-Y192),0)/5+Z192/gfcf_lifespan!I$10</f>
        <v>291.5651970810265</v>
      </c>
      <c r="AI192" s="42">
        <f>MAX((AA192-Z192),0)/5+AA192/gfcf_lifespan!J$10</f>
        <v>298.19167883286821</v>
      </c>
    </row>
    <row r="193" spans="1:35" ht="15" customHeight="1" x14ac:dyDescent="0.25">
      <c r="A193" s="9" t="s">
        <v>12</v>
      </c>
      <c r="B193" s="9" t="s">
        <v>81</v>
      </c>
      <c r="C193" s="9" t="s">
        <v>86</v>
      </c>
      <c r="D193" s="42">
        <f>stanford_generation_EXIOBASE!D193</f>
        <v>0.75917978772089101</v>
      </c>
      <c r="E193" s="42">
        <f>stanford_generation_EXIOBASE!E193</f>
        <v>2492.9664533883911</v>
      </c>
      <c r="F193" s="42">
        <f>stanford_generation_EXIOBASE!F193</f>
        <v>6231.277363789397</v>
      </c>
      <c r="G193" s="42">
        <f>stanford_generation_EXIOBASE!G193</f>
        <v>9969.5882741904024</v>
      </c>
      <c r="H193" s="42">
        <f>stanford_generation_EXIOBASE!H193</f>
        <v>10904.166001790654</v>
      </c>
      <c r="I193" s="42">
        <f>stanford_generation_EXIOBASE!I193</f>
        <v>11838.743729390904</v>
      </c>
      <c r="J193" s="42">
        <f>stanford_generation_EXIOBASE!J193</f>
        <v>12150.269638590988</v>
      </c>
      <c r="K193" s="42">
        <f>stanford_generation_EXIOBASE!K193</f>
        <v>12461.795547791073</v>
      </c>
      <c r="L193" s="42">
        <f>xdet2015_el!A193</f>
        <v>0</v>
      </c>
      <c r="M193" s="44">
        <f t="shared" si="116"/>
        <v>25.740216163763854</v>
      </c>
      <c r="N193" s="44">
        <f t="shared" si="116"/>
        <v>64.338782458264802</v>
      </c>
      <c r="O193" s="44">
        <f t="shared" si="116"/>
        <v>102.93734875276577</v>
      </c>
      <c r="P193" s="44">
        <f t="shared" si="116"/>
        <v>112.586990326391</v>
      </c>
      <c r="Q193" s="44">
        <f t="shared" si="116"/>
        <v>122.23663190001622</v>
      </c>
      <c r="R193" s="44">
        <f t="shared" si="116"/>
        <v>125.45317909122464</v>
      </c>
      <c r="S193" s="44">
        <f t="shared" si="116"/>
        <v>128.66972628243306</v>
      </c>
      <c r="T193" s="42">
        <f>stanford_capacity_EXIOBASE!D193</f>
        <v>1.1930000000000001</v>
      </c>
      <c r="U193" s="42">
        <f>stanford_capacity_EXIOBASE!E193</f>
        <v>1424.4471081548024</v>
      </c>
      <c r="V193" s="42">
        <f>stanford_capacity_EXIOBASE!F193</f>
        <v>3559.3282703870059</v>
      </c>
      <c r="W193" s="42">
        <f>stanford_capacity_EXIOBASE!G193</f>
        <v>5694.20943261921</v>
      </c>
      <c r="X193" s="42">
        <f>stanford_capacity_EXIOBASE!H193</f>
        <v>6227.9297231772598</v>
      </c>
      <c r="Y193" s="42">
        <f>stanford_capacity_EXIOBASE!I193</f>
        <v>6761.6500137353105</v>
      </c>
      <c r="Z193" s="42">
        <f>stanford_capacity_EXIOBASE!J193</f>
        <v>6939.556777254661</v>
      </c>
      <c r="AA193" s="42">
        <f>stanford_capacity_EXIOBASE!K193</f>
        <v>7117.4635407740116</v>
      </c>
      <c r="AB193" s="42">
        <f>capacity!T193+T193/gfcf_lifespan!C$11</f>
        <v>0.77071999999999985</v>
      </c>
      <c r="AC193" s="42">
        <f>MAX((U193-T193),0)/5+U193/gfcf_lifespan!D$11</f>
        <v>341.62870595715259</v>
      </c>
      <c r="AD193" s="42">
        <f>MAX((V193-U193),0)/5+V193/gfcf_lifespan!E$11</f>
        <v>569.34936326192098</v>
      </c>
      <c r="AE193" s="42">
        <f>MAX((W193-V193),0)/5+W193/gfcf_lifespan!F$11</f>
        <v>654.74460975120917</v>
      </c>
      <c r="AF193" s="42">
        <f>MAX((X193-W193),0)/5+X193/gfcf_lifespan!G$11</f>
        <v>355.86124703870036</v>
      </c>
      <c r="AG193" s="42">
        <f>MAX((Y193-X193),0)/5+Y193/gfcf_lifespan!H$11</f>
        <v>377.21005866102257</v>
      </c>
      <c r="AH193" s="42">
        <f>MAX((Z193-Y193),0)/5+Z193/gfcf_lifespan!I$11</f>
        <v>313.16362379405655</v>
      </c>
      <c r="AI193" s="42">
        <f>MAX((AA193-Z193),0)/5+AA193/gfcf_lifespan!J$11</f>
        <v>320.27989433483054</v>
      </c>
    </row>
    <row r="194" spans="1:35" ht="15" customHeight="1" x14ac:dyDescent="0.25">
      <c r="A194" s="9" t="s">
        <v>12</v>
      </c>
      <c r="B194" s="9" t="s">
        <v>41</v>
      </c>
      <c r="C194" s="9" t="s">
        <v>42</v>
      </c>
      <c r="D194" s="42">
        <f>stanford_generation_EXIOBASE!D194</f>
        <v>0</v>
      </c>
      <c r="E194" s="42">
        <f>stanford_generation_EXIOBASE!E194</f>
        <v>0</v>
      </c>
      <c r="F194" s="42">
        <f>stanford_generation_EXIOBASE!F194</f>
        <v>0</v>
      </c>
      <c r="G194" s="42">
        <f>stanford_generation_EXIOBASE!G194</f>
        <v>0</v>
      </c>
      <c r="H194" s="42">
        <f>stanford_generation_EXIOBASE!H194</f>
        <v>0</v>
      </c>
      <c r="I194" s="42">
        <f>stanford_generation_EXIOBASE!I194</f>
        <v>0</v>
      </c>
      <c r="J194" s="42">
        <f>stanford_generation_EXIOBASE!J194</f>
        <v>0</v>
      </c>
      <c r="K194" s="42">
        <f>stanford_generation_EXIOBASE!K194</f>
        <v>0</v>
      </c>
      <c r="L194" s="42">
        <f>xdet2015_el!A194</f>
        <v>0</v>
      </c>
      <c r="M194" s="42">
        <f t="shared" si="107"/>
        <v>0</v>
      </c>
      <c r="N194" s="42">
        <f t="shared" si="109"/>
        <v>0</v>
      </c>
      <c r="O194" s="42">
        <f t="shared" si="110"/>
        <v>0</v>
      </c>
      <c r="P194" s="42">
        <f t="shared" si="111"/>
        <v>0</v>
      </c>
      <c r="Q194" s="42">
        <f t="shared" si="112"/>
        <v>0</v>
      </c>
      <c r="R194" s="42">
        <f t="shared" si="113"/>
        <v>0</v>
      </c>
      <c r="S194" s="42">
        <f t="shared" si="114"/>
        <v>0</v>
      </c>
      <c r="T194" s="42">
        <f>stanford_capacity_EXIOBASE!D194</f>
        <v>0</v>
      </c>
      <c r="U194" s="42">
        <f>stanford_capacity_EXIOBASE!E194</f>
        <v>0</v>
      </c>
      <c r="V194" s="42">
        <f>stanford_capacity_EXIOBASE!F194</f>
        <v>0</v>
      </c>
      <c r="W194" s="42">
        <f>stanford_capacity_EXIOBASE!G194</f>
        <v>0</v>
      </c>
      <c r="X194" s="42">
        <f>stanford_capacity_EXIOBASE!H194</f>
        <v>0</v>
      </c>
      <c r="Y194" s="42">
        <f>stanford_capacity_EXIOBASE!I194</f>
        <v>0</v>
      </c>
      <c r="Z194" s="42">
        <f>stanford_capacity_EXIOBASE!J194</f>
        <v>0</v>
      </c>
      <c r="AA194" s="42">
        <f>stanford_capacity_EXIOBASE!K194</f>
        <v>0</v>
      </c>
      <c r="AB194" s="42">
        <f>capacity!T194+T194/gfcf_lifespan!C$12</f>
        <v>0</v>
      </c>
      <c r="AC194" s="42">
        <f>MAX((U194-T194),0)/5+U194/gfcf_lifespan!D$12</f>
        <v>0</v>
      </c>
      <c r="AD194" s="42">
        <f>MAX((V194-U194),0)/5+V194/gfcf_lifespan!E$12</f>
        <v>0</v>
      </c>
      <c r="AE194" s="42">
        <f>MAX((W194-V194),0)/5+W194/gfcf_lifespan!F$12</f>
        <v>0</v>
      </c>
      <c r="AF194" s="42">
        <f>MAX((X194-W194),0)/5+X194/gfcf_lifespan!G$12</f>
        <v>0</v>
      </c>
      <c r="AG194" s="42">
        <f>MAX((Y194-X194),0)/5+Y194/gfcf_lifespan!H$12</f>
        <v>0</v>
      </c>
      <c r="AH194" s="42">
        <f>MAX((Z194-Y194),0)/5+Z194/gfcf_lifespan!I$12</f>
        <v>0</v>
      </c>
      <c r="AI194" s="42">
        <f>MAX((AA194-Z194),0)/5+AA194/gfcf_lifespan!J$12</f>
        <v>0</v>
      </c>
    </row>
    <row r="195" spans="1:35" ht="15" customHeight="1" x14ac:dyDescent="0.25">
      <c r="A195" s="9" t="s">
        <v>12</v>
      </c>
      <c r="B195" s="9" t="s">
        <v>43</v>
      </c>
      <c r="C195" s="9" t="s">
        <v>44</v>
      </c>
      <c r="D195" s="42">
        <f>stanford_generation_EXIOBASE!D195</f>
        <v>0</v>
      </c>
      <c r="E195" s="42">
        <f>stanford_generation_EXIOBASE!E195</f>
        <v>140.81970299921861</v>
      </c>
      <c r="F195" s="42">
        <f>stanford_generation_EXIOBASE!F195</f>
        <v>352.04925749804647</v>
      </c>
      <c r="G195" s="42">
        <f>stanford_generation_EXIOBASE!G195</f>
        <v>563.27881199687442</v>
      </c>
      <c r="H195" s="42">
        <f>stanford_generation_EXIOBASE!H195</f>
        <v>616.08620062158138</v>
      </c>
      <c r="I195" s="42">
        <f>stanford_generation_EXIOBASE!I195</f>
        <v>668.89358924628823</v>
      </c>
      <c r="J195" s="42">
        <f>stanford_generation_EXIOBASE!J195</f>
        <v>686.49605212119059</v>
      </c>
      <c r="K195" s="42">
        <f>stanford_generation_EXIOBASE!K195</f>
        <v>704.09851499609294</v>
      </c>
      <c r="L195" s="42">
        <f>xdet2015_el!A195</f>
        <v>0</v>
      </c>
      <c r="M195" s="44">
        <f t="shared" ref="M195:S195" si="117">IFERROR($L143*E195/$D143,0)</f>
        <v>37.548362684223584</v>
      </c>
      <c r="N195" s="44">
        <f t="shared" si="117"/>
        <v>93.870906710558955</v>
      </c>
      <c r="O195" s="44">
        <f t="shared" si="117"/>
        <v>150.19345073689433</v>
      </c>
      <c r="P195" s="44">
        <f t="shared" si="117"/>
        <v>164.27408674347819</v>
      </c>
      <c r="Q195" s="44">
        <f t="shared" si="117"/>
        <v>178.354722750062</v>
      </c>
      <c r="R195" s="44">
        <f t="shared" si="117"/>
        <v>183.04826808558997</v>
      </c>
      <c r="S195" s="44">
        <f t="shared" si="117"/>
        <v>187.74181342111791</v>
      </c>
      <c r="T195" s="42">
        <f>stanford_capacity_EXIOBASE!D195</f>
        <v>0</v>
      </c>
      <c r="U195" s="42">
        <f>stanford_capacity_EXIOBASE!E195</f>
        <v>53.262271209935513</v>
      </c>
      <c r="V195" s="42">
        <f>stanford_capacity_EXIOBASE!F195</f>
        <v>133.15567802483878</v>
      </c>
      <c r="W195" s="42">
        <f>stanford_capacity_EXIOBASE!G195</f>
        <v>213.04908483974205</v>
      </c>
      <c r="X195" s="42">
        <f>stanford_capacity_EXIOBASE!H195</f>
        <v>233.02243654346785</v>
      </c>
      <c r="Y195" s="42">
        <f>stanford_capacity_EXIOBASE!I195</f>
        <v>252.99578824719367</v>
      </c>
      <c r="Z195" s="42">
        <f>stanford_capacity_EXIOBASE!J195</f>
        <v>259.65357214843561</v>
      </c>
      <c r="AA195" s="42">
        <f>stanford_capacity_EXIOBASE!K195</f>
        <v>266.31135604967756</v>
      </c>
      <c r="AB195" s="42">
        <f>capacity!T195+T195/gfcf_lifespan!C$13</f>
        <v>0</v>
      </c>
      <c r="AC195" s="42">
        <f>MAX((U195-T195),0)/5+U195/gfcf_lifespan!D$13</f>
        <v>13.315567802483878</v>
      </c>
      <c r="AD195" s="42">
        <f>MAX((V195-U195),0)/5+V195/gfcf_lifespan!E$13</f>
        <v>22.636465264222593</v>
      </c>
      <c r="AE195" s="42">
        <f>MAX((W195-V195),0)/5+W195/gfcf_lifespan!F$13</f>
        <v>26.63113560496776</v>
      </c>
      <c r="AF195" s="42">
        <f>MAX((X195-W195),0)/5+X195/gfcf_lifespan!G$13</f>
        <v>15.645792167918552</v>
      </c>
      <c r="AG195" s="42">
        <f>MAX((Y195-X195),0)/5+Y195/gfcf_lifespan!H$13</f>
        <v>16.644459753104851</v>
      </c>
      <c r="AH195" s="42">
        <f>MAX((Z195-Y195),0)/5+Z195/gfcf_lifespan!I$13</f>
        <v>14.314235387670168</v>
      </c>
      <c r="AI195" s="42">
        <f>MAX((AA195-Z195),0)/5+AA195/gfcf_lifespan!J$13</f>
        <v>14.647124582732266</v>
      </c>
    </row>
    <row r="196" spans="1:35" ht="15" customHeight="1" x14ac:dyDescent="0.25">
      <c r="A196" s="9" t="s">
        <v>12</v>
      </c>
      <c r="B196" s="9" t="s">
        <v>45</v>
      </c>
      <c r="C196" s="9" t="s">
        <v>46</v>
      </c>
      <c r="D196" s="42">
        <f>stanford_generation_EXIOBASE!D196</f>
        <v>0</v>
      </c>
      <c r="E196" s="42">
        <f>stanford_generation_EXIOBASE!E196</f>
        <v>0</v>
      </c>
      <c r="F196" s="42">
        <f>stanford_generation_EXIOBASE!F196</f>
        <v>0</v>
      </c>
      <c r="G196" s="42">
        <f>stanford_generation_EXIOBASE!G196</f>
        <v>0</v>
      </c>
      <c r="H196" s="42">
        <f>stanford_generation_EXIOBASE!H196</f>
        <v>0</v>
      </c>
      <c r="I196" s="42">
        <f>stanford_generation_EXIOBASE!I196</f>
        <v>0</v>
      </c>
      <c r="J196" s="42">
        <f>stanford_generation_EXIOBASE!J196</f>
        <v>0</v>
      </c>
      <c r="K196" s="42">
        <f>stanford_generation_EXIOBASE!K196</f>
        <v>0</v>
      </c>
      <c r="L196" s="42">
        <f>xdet2015_el!A196</f>
        <v>0</v>
      </c>
      <c r="M196" s="42">
        <f t="shared" si="107"/>
        <v>0</v>
      </c>
      <c r="N196" s="42">
        <f t="shared" si="109"/>
        <v>0</v>
      </c>
      <c r="O196" s="42">
        <f t="shared" si="110"/>
        <v>0</v>
      </c>
      <c r="P196" s="42">
        <f t="shared" si="111"/>
        <v>0</v>
      </c>
      <c r="Q196" s="42">
        <f t="shared" si="112"/>
        <v>0</v>
      </c>
      <c r="R196" s="42">
        <f t="shared" si="113"/>
        <v>0</v>
      </c>
      <c r="S196" s="42">
        <f t="shared" si="114"/>
        <v>0</v>
      </c>
      <c r="T196" s="42">
        <f>stanford_capacity_EXIOBASE!D196</f>
        <v>0</v>
      </c>
      <c r="U196" s="42">
        <f>stanford_capacity_EXIOBASE!E196</f>
        <v>0</v>
      </c>
      <c r="V196" s="42">
        <f>stanford_capacity_EXIOBASE!F196</f>
        <v>0</v>
      </c>
      <c r="W196" s="42">
        <f>stanford_capacity_EXIOBASE!G196</f>
        <v>0</v>
      </c>
      <c r="X196" s="42">
        <f>stanford_capacity_EXIOBASE!H196</f>
        <v>0</v>
      </c>
      <c r="Y196" s="42">
        <f>stanford_capacity_EXIOBASE!I196</f>
        <v>0</v>
      </c>
      <c r="Z196" s="42">
        <f>stanford_capacity_EXIOBASE!J196</f>
        <v>0</v>
      </c>
      <c r="AA196" s="42">
        <f>stanford_capacity_EXIOBASE!K196</f>
        <v>0</v>
      </c>
      <c r="AB196" s="42">
        <f>capacity!T196+T196/gfcf_lifespan!C$14</f>
        <v>0</v>
      </c>
      <c r="AC196" s="42">
        <f>MAX((U196-T196),0)/5+U196/gfcf_lifespan!D$14</f>
        <v>0</v>
      </c>
      <c r="AD196" s="42">
        <f>MAX((V196-U196),0)/5+V196/gfcf_lifespan!E$14</f>
        <v>0</v>
      </c>
      <c r="AE196" s="42">
        <f>MAX((W196-V196),0)/5+W196/gfcf_lifespan!F$14</f>
        <v>0</v>
      </c>
      <c r="AF196" s="42">
        <f>MAX((X196-W196),0)/5+X196/gfcf_lifespan!G$14</f>
        <v>0</v>
      </c>
      <c r="AG196" s="42">
        <f>MAX((Y196-X196),0)/5+Y196/gfcf_lifespan!H$14</f>
        <v>0</v>
      </c>
      <c r="AH196" s="42">
        <f>MAX((Z196-Y196),0)/5+Z196/gfcf_lifespan!I$14</f>
        <v>0</v>
      </c>
      <c r="AI196" s="42">
        <f>MAX((AA196-Z196),0)/5+AA196/gfcf_lifespan!J$14</f>
        <v>0</v>
      </c>
    </row>
    <row r="197" spans="1:35" ht="15" customHeight="1" x14ac:dyDescent="0.25">
      <c r="A197" s="9" t="s">
        <v>11</v>
      </c>
      <c r="B197" s="9" t="s">
        <v>29</v>
      </c>
      <c r="C197" s="9" t="s">
        <v>30</v>
      </c>
      <c r="D197" s="42">
        <f>stanford_generation_EXIOBASE!D197</f>
        <v>58855.803237411325</v>
      </c>
      <c r="E197" s="42">
        <f>stanford_generation_EXIOBASE!E197</f>
        <v>47084.642589929063</v>
      </c>
      <c r="F197" s="42">
        <f>stanford_generation_EXIOBASE!F197</f>
        <v>29427.901618705662</v>
      </c>
      <c r="G197" s="42">
        <f>stanford_generation_EXIOBASE!G197</f>
        <v>11771.160647482262</v>
      </c>
      <c r="H197" s="42">
        <f>stanford_generation_EXIOBASE!H197</f>
        <v>7356.9754046764137</v>
      </c>
      <c r="I197" s="42">
        <f>stanford_generation_EXIOBASE!I197</f>
        <v>2942.7901618705655</v>
      </c>
      <c r="J197" s="42">
        <f>stanford_generation_EXIOBASE!J197</f>
        <v>1471.3950809352827</v>
      </c>
      <c r="K197" s="42">
        <f>stanford_generation_EXIOBASE!K197</f>
        <v>0</v>
      </c>
      <c r="L197" s="42">
        <f>xdet2015_el!A197</f>
        <v>3448.4171122817302</v>
      </c>
      <c r="M197" s="42">
        <f t="shared" si="107"/>
        <v>2758.7336898253843</v>
      </c>
      <c r="N197" s="42">
        <f t="shared" ref="N197:N209" si="118">IFERROR($L197*F197/$D197,0)</f>
        <v>1724.2085561408651</v>
      </c>
      <c r="O197" s="42">
        <f t="shared" ref="O197:O209" si="119">IFERROR($L197*G197/$D197,0)</f>
        <v>689.68342245634585</v>
      </c>
      <c r="P197" s="42">
        <f t="shared" ref="P197:P209" si="120">IFERROR($L197*H197/$D197,0)</f>
        <v>431.05213903521616</v>
      </c>
      <c r="Q197" s="42">
        <f t="shared" ref="Q197:Q209" si="121">IFERROR($L197*I197/$D197,0)</f>
        <v>172.42085561408646</v>
      </c>
      <c r="R197" s="42">
        <f t="shared" ref="R197:R209" si="122">IFERROR($L197*J197/$D197,0)</f>
        <v>86.210427807043231</v>
      </c>
      <c r="S197" s="42">
        <f t="shared" ref="S197:S209" si="123">IFERROR($L197*K197/$D197,0)</f>
        <v>0</v>
      </c>
      <c r="T197" s="42">
        <f>stanford_capacity_EXIOBASE!D197</f>
        <v>9511.49</v>
      </c>
      <c r="U197" s="42">
        <f>stanford_capacity_EXIOBASE!E197</f>
        <v>7609.192</v>
      </c>
      <c r="V197" s="42">
        <f>stanford_capacity_EXIOBASE!F197</f>
        <v>4755.7449999999999</v>
      </c>
      <c r="W197" s="42">
        <f>stanford_capacity_EXIOBASE!G197</f>
        <v>1902.2979999999998</v>
      </c>
      <c r="X197" s="42">
        <f>stanford_capacity_EXIOBASE!H197</f>
        <v>1188.9362500000002</v>
      </c>
      <c r="Y197" s="42">
        <f>stanford_capacity_EXIOBASE!I197</f>
        <v>475.57450000000063</v>
      </c>
      <c r="Z197" s="42">
        <f>stanford_capacity_EXIOBASE!J197</f>
        <v>237.78725000000031</v>
      </c>
      <c r="AA197" s="42">
        <f>stanford_capacity_EXIOBASE!K197</f>
        <v>0</v>
      </c>
      <c r="AB197" s="42">
        <f>capacity!T197+T197/gfcf_lifespan!C$2</f>
        <v>252.28725</v>
      </c>
      <c r="AC197" s="42">
        <f>MAX((U197-T197),0)/5+U197/gfcf_lifespan!D$2</f>
        <v>190.22980000000001</v>
      </c>
      <c r="AD197" s="42">
        <f>MAX((V197-U197),0)/5+V197/gfcf_lifespan!E$2</f>
        <v>118.893625</v>
      </c>
      <c r="AE197" s="42">
        <f>MAX((W197-V197),0)/5+W197/gfcf_lifespan!F$2</f>
        <v>47.557449999999996</v>
      </c>
      <c r="AF197" s="42">
        <f>MAX((X197-W197),0)/5+X197/gfcf_lifespan!G$2</f>
        <v>29.723406250000004</v>
      </c>
      <c r="AG197" s="42">
        <f>MAX((Y197-X197),0)/5+Y197/gfcf_lifespan!H$2</f>
        <v>11.889362500000015</v>
      </c>
      <c r="AH197" s="42">
        <f>MAX((Z197-Y197),0)/5+Z197/gfcf_lifespan!I$2</f>
        <v>5.9446812500000075</v>
      </c>
      <c r="AI197" s="42">
        <f>MAX((AA197-Z197),0)/5+AA197/gfcf_lifespan!J$2</f>
        <v>0</v>
      </c>
    </row>
    <row r="198" spans="1:35" ht="15" customHeight="1" x14ac:dyDescent="0.25">
      <c r="A198" s="9" t="s">
        <v>11</v>
      </c>
      <c r="B198" s="9" t="s">
        <v>31</v>
      </c>
      <c r="C198" s="9" t="s">
        <v>32</v>
      </c>
      <c r="D198" s="42">
        <f>stanford_generation_EXIOBASE!D198</f>
        <v>110292.9368074716</v>
      </c>
      <c r="E198" s="42">
        <f>stanford_generation_EXIOBASE!E198</f>
        <v>88234.349445977277</v>
      </c>
      <c r="F198" s="42">
        <f>stanford_generation_EXIOBASE!F198</f>
        <v>55146.468403735802</v>
      </c>
      <c r="G198" s="42">
        <f>stanford_generation_EXIOBASE!G198</f>
        <v>22058.587361494312</v>
      </c>
      <c r="H198" s="42">
        <f>stanford_generation_EXIOBASE!H198</f>
        <v>13786.617100933945</v>
      </c>
      <c r="I198" s="42">
        <f>stanford_generation_EXIOBASE!I198</f>
        <v>5514.646840373578</v>
      </c>
      <c r="J198" s="42">
        <f>stanford_generation_EXIOBASE!J198</f>
        <v>2757.323420186789</v>
      </c>
      <c r="K198" s="42">
        <f>stanford_generation_EXIOBASE!K198</f>
        <v>0</v>
      </c>
      <c r="L198" s="42">
        <f>xdet2015_el!A198</f>
        <v>18577.429100048201</v>
      </c>
      <c r="M198" s="42">
        <f t="shared" si="107"/>
        <v>14861.94328003856</v>
      </c>
      <c r="N198" s="42">
        <f t="shared" si="118"/>
        <v>9288.7145500241004</v>
      </c>
      <c r="O198" s="42">
        <f t="shared" si="119"/>
        <v>3715.4858200096387</v>
      </c>
      <c r="P198" s="42">
        <f t="shared" si="120"/>
        <v>2322.1786375060242</v>
      </c>
      <c r="Q198" s="42">
        <f t="shared" si="121"/>
        <v>928.87145500240968</v>
      </c>
      <c r="R198" s="42">
        <f t="shared" si="122"/>
        <v>464.43572750120484</v>
      </c>
      <c r="S198" s="42">
        <f t="shared" si="123"/>
        <v>0</v>
      </c>
      <c r="T198" s="42">
        <f>stanford_capacity_EXIOBASE!D198</f>
        <v>52044.520139999986</v>
      </c>
      <c r="U198" s="42">
        <f>stanford_capacity_EXIOBASE!E198</f>
        <v>41635.616111999989</v>
      </c>
      <c r="V198" s="42">
        <f>stanford_capacity_EXIOBASE!F198</f>
        <v>26022.260069999993</v>
      </c>
      <c r="W198" s="42">
        <f>stanford_capacity_EXIOBASE!G198</f>
        <v>10408.904027999997</v>
      </c>
      <c r="X198" s="42">
        <f>stanford_capacity_EXIOBASE!H198</f>
        <v>6505.565017500001</v>
      </c>
      <c r="Y198" s="42">
        <f>stanford_capacity_EXIOBASE!I198</f>
        <v>2602.2260070000048</v>
      </c>
      <c r="Z198" s="42">
        <f>stanford_capacity_EXIOBASE!J198</f>
        <v>1301.1130035000024</v>
      </c>
      <c r="AA198" s="42">
        <f>stanford_capacity_EXIOBASE!K198</f>
        <v>0</v>
      </c>
      <c r="AB198" s="42">
        <f>capacity!T198+T198/gfcf_lifespan!C$3</f>
        <v>1734.8173379999996</v>
      </c>
      <c r="AC198" s="42">
        <f>MAX((U198-T198),0)/5+U198/gfcf_lifespan!D$3</f>
        <v>1387.8538703999996</v>
      </c>
      <c r="AD198" s="42">
        <f>MAX((V198-U198),0)/5+V198/gfcf_lifespan!E$3</f>
        <v>867.4086689999998</v>
      </c>
      <c r="AE198" s="42">
        <f>MAX((W198-V198),0)/5+W198/gfcf_lifespan!F$3</f>
        <v>346.96346759999989</v>
      </c>
      <c r="AF198" s="42">
        <f>MAX((X198-W198),0)/5+X198/gfcf_lifespan!G$3</f>
        <v>216.85216725000004</v>
      </c>
      <c r="AG198" s="42">
        <f>MAX((Y198-X198),0)/5+Y198/gfcf_lifespan!H$3</f>
        <v>86.740866900000157</v>
      </c>
      <c r="AH198" s="42">
        <f>MAX((Z198-Y198),0)/5+Z198/gfcf_lifespan!I$3</f>
        <v>43.370433450000078</v>
      </c>
      <c r="AI198" s="42">
        <f>MAX((AA198-Z198),0)/5+AA198/gfcf_lifespan!J$3</f>
        <v>0</v>
      </c>
    </row>
    <row r="199" spans="1:35" ht="15" customHeight="1" x14ac:dyDescent="0.25">
      <c r="A199" s="9" t="s">
        <v>11</v>
      </c>
      <c r="B199" s="9" t="s">
        <v>33</v>
      </c>
      <c r="C199" s="9" t="s">
        <v>34</v>
      </c>
      <c r="D199" s="42">
        <f>stanford_generation_EXIOBASE!D199</f>
        <v>0</v>
      </c>
      <c r="E199" s="42">
        <f>stanford_generation_EXIOBASE!E199</f>
        <v>0</v>
      </c>
      <c r="F199" s="42">
        <f>stanford_generation_EXIOBASE!F199</f>
        <v>0</v>
      </c>
      <c r="G199" s="42">
        <f>stanford_generation_EXIOBASE!G199</f>
        <v>0</v>
      </c>
      <c r="H199" s="42">
        <f>stanford_generation_EXIOBASE!H199</f>
        <v>0</v>
      </c>
      <c r="I199" s="42">
        <f>stanford_generation_EXIOBASE!I199</f>
        <v>0</v>
      </c>
      <c r="J199" s="42">
        <f>stanford_generation_EXIOBASE!J199</f>
        <v>0</v>
      </c>
      <c r="K199" s="42">
        <f>stanford_generation_EXIOBASE!K199</f>
        <v>0</v>
      </c>
      <c r="L199" s="42">
        <f>xdet2015_el!A199</f>
        <v>0</v>
      </c>
      <c r="M199" s="42">
        <f t="shared" si="107"/>
        <v>0</v>
      </c>
      <c r="N199" s="42">
        <f t="shared" si="118"/>
        <v>0</v>
      </c>
      <c r="O199" s="42">
        <f t="shared" si="119"/>
        <v>0</v>
      </c>
      <c r="P199" s="42">
        <f t="shared" si="120"/>
        <v>0</v>
      </c>
      <c r="Q199" s="42">
        <f t="shared" si="121"/>
        <v>0</v>
      </c>
      <c r="R199" s="42">
        <f t="shared" si="122"/>
        <v>0</v>
      </c>
      <c r="S199" s="42">
        <f t="shared" si="123"/>
        <v>0</v>
      </c>
      <c r="T199" s="42">
        <f>stanford_capacity_EXIOBASE!D199</f>
        <v>0</v>
      </c>
      <c r="U199" s="42">
        <f>stanford_capacity_EXIOBASE!E199</f>
        <v>0</v>
      </c>
      <c r="V199" s="42">
        <f>stanford_capacity_EXIOBASE!F199</f>
        <v>0</v>
      </c>
      <c r="W199" s="42">
        <f>stanford_capacity_EXIOBASE!G199</f>
        <v>0</v>
      </c>
      <c r="X199" s="42">
        <f>stanford_capacity_EXIOBASE!H199</f>
        <v>0</v>
      </c>
      <c r="Y199" s="42">
        <f>stanford_capacity_EXIOBASE!I199</f>
        <v>0</v>
      </c>
      <c r="Z199" s="42">
        <f>stanford_capacity_EXIOBASE!J199</f>
        <v>0</v>
      </c>
      <c r="AA199" s="42">
        <f>stanford_capacity_EXIOBASE!K199</f>
        <v>0</v>
      </c>
      <c r="AB199" s="42">
        <f>capacity!T199+T199/gfcf_lifespan!C$4</f>
        <v>0</v>
      </c>
      <c r="AC199" s="42">
        <f>MAX((U199-T199),0)/5+U199/gfcf_lifespan!D$4</f>
        <v>0</v>
      </c>
      <c r="AD199" s="42">
        <f>MAX((V199-U199),0)/5+V199/gfcf_lifespan!E$4</f>
        <v>0</v>
      </c>
      <c r="AE199" s="42">
        <f>MAX((W199-V199),0)/5+W199/gfcf_lifespan!F$4</f>
        <v>0</v>
      </c>
      <c r="AF199" s="42">
        <f>MAX((X199-W199),0)/5+X199/gfcf_lifespan!G$4</f>
        <v>0</v>
      </c>
      <c r="AG199" s="42">
        <f>MAX((Y199-X199),0)/5+Y199/gfcf_lifespan!H$4</f>
        <v>0</v>
      </c>
      <c r="AH199" s="42">
        <f>MAX((Z199-Y199),0)/5+Z199/gfcf_lifespan!I$4</f>
        <v>0</v>
      </c>
      <c r="AI199" s="42">
        <f>MAX((AA199-Z199),0)/5+AA199/gfcf_lifespan!J$4</f>
        <v>0</v>
      </c>
    </row>
    <row r="200" spans="1:35" ht="15" customHeight="1" x14ac:dyDescent="0.25">
      <c r="A200" s="9" t="s">
        <v>11</v>
      </c>
      <c r="B200" s="9" t="s">
        <v>35</v>
      </c>
      <c r="C200" s="9" t="s">
        <v>36</v>
      </c>
      <c r="D200" s="42">
        <f>stanford_generation_EXIOBASE!D200</f>
        <v>48123.105233164519</v>
      </c>
      <c r="E200" s="42">
        <f>stanford_generation_EXIOBASE!E200</f>
        <v>49845.622034435415</v>
      </c>
      <c r="F200" s="42">
        <f>stanford_generation_EXIOBASE!F200</f>
        <v>52429.397236341756</v>
      </c>
      <c r="G200" s="42">
        <f>stanford_generation_EXIOBASE!G200</f>
        <v>55013.172438248097</v>
      </c>
      <c r="H200" s="42">
        <f>stanford_generation_EXIOBASE!H200</f>
        <v>55659.116238724688</v>
      </c>
      <c r="I200" s="42">
        <f>stanford_generation_EXIOBASE!I200</f>
        <v>56305.060039201271</v>
      </c>
      <c r="J200" s="42">
        <f>stanford_generation_EXIOBASE!J200</f>
        <v>56520.374639360132</v>
      </c>
      <c r="K200" s="42">
        <f>stanford_generation_EXIOBASE!K200</f>
        <v>56735.689239518993</v>
      </c>
      <c r="L200" s="42">
        <f>xdet2015_el!A200</f>
        <v>4116.4161495299904</v>
      </c>
      <c r="M200" s="42">
        <f t="shared" si="107"/>
        <v>4263.7590099757817</v>
      </c>
      <c r="N200" s="42">
        <f t="shared" si="118"/>
        <v>4484.7733006444669</v>
      </c>
      <c r="O200" s="42">
        <f t="shared" si="119"/>
        <v>4705.787591313152</v>
      </c>
      <c r="P200" s="42">
        <f t="shared" si="120"/>
        <v>4761.0411639803242</v>
      </c>
      <c r="Q200" s="42">
        <f t="shared" si="121"/>
        <v>4816.2947366474955</v>
      </c>
      <c r="R200" s="42">
        <f t="shared" si="122"/>
        <v>4834.7125942032199</v>
      </c>
      <c r="S200" s="42">
        <f t="shared" si="123"/>
        <v>4853.1304517589433</v>
      </c>
      <c r="T200" s="42">
        <f>stanford_capacity_EXIOBASE!D200</f>
        <v>18512</v>
      </c>
      <c r="U200" s="42">
        <f>stanford_capacity_EXIOBASE!E200</f>
        <v>17675.400000000001</v>
      </c>
      <c r="V200" s="42">
        <f>stanford_capacity_EXIOBASE!F200</f>
        <v>16420.5</v>
      </c>
      <c r="W200" s="42">
        <f>stanford_capacity_EXIOBASE!G200</f>
        <v>15165.6</v>
      </c>
      <c r="X200" s="42">
        <f>stanford_capacity_EXIOBASE!H200</f>
        <v>14851.875</v>
      </c>
      <c r="Y200" s="42">
        <f>stanford_capacity_EXIOBASE!I200</f>
        <v>14538.15</v>
      </c>
      <c r="Z200" s="42">
        <f>stanford_capacity_EXIOBASE!J200</f>
        <v>14433.575000000001</v>
      </c>
      <c r="AA200" s="42">
        <f>stanford_capacity_EXIOBASE!K200</f>
        <v>14329</v>
      </c>
      <c r="AB200" s="42">
        <f>capacity!T200+T200/gfcf_lifespan!C$5</f>
        <v>430.53333333333336</v>
      </c>
      <c r="AC200" s="42">
        <f>MAX((U200-T200),0)/5+U200/gfcf_lifespan!D$5</f>
        <v>294.59000000000003</v>
      </c>
      <c r="AD200" s="42">
        <f>MAX((V200-U200),0)/5+V200/gfcf_lifespan!E$5</f>
        <v>273.67500000000001</v>
      </c>
      <c r="AE200" s="42">
        <f>MAX((W200-V200),0)/5+W200/gfcf_lifespan!F$5</f>
        <v>252.76000000000002</v>
      </c>
      <c r="AF200" s="42">
        <f>MAX((X200-W200),0)/5+X200/gfcf_lifespan!G$5</f>
        <v>247.53125</v>
      </c>
      <c r="AG200" s="42">
        <f>MAX((Y200-X200),0)/5+Y200/gfcf_lifespan!H$5</f>
        <v>242.30249999999998</v>
      </c>
      <c r="AH200" s="42">
        <f>MAX((Z200-Y200),0)/5+Z200/gfcf_lifespan!I$5</f>
        <v>240.55958333333334</v>
      </c>
      <c r="AI200" s="42">
        <f>MAX((AA200-Z200),0)/5+AA200/gfcf_lifespan!J$5</f>
        <v>238.81666666666666</v>
      </c>
    </row>
    <row r="201" spans="1:35" ht="15" customHeight="1" x14ac:dyDescent="0.25">
      <c r="A201" s="9" t="s">
        <v>11</v>
      </c>
      <c r="B201" s="9" t="s">
        <v>79</v>
      </c>
      <c r="C201" s="9" t="s">
        <v>83</v>
      </c>
      <c r="D201" s="42">
        <f>stanford_generation_EXIOBASE!D201</f>
        <v>14627.998112011875</v>
      </c>
      <c r="E201" s="42">
        <f>stanford_generation_EXIOBASE!E201</f>
        <v>66068.21787369423</v>
      </c>
      <c r="F201" s="42">
        <f>stanford_generation_EXIOBASE!F201</f>
        <v>143228.54751621775</v>
      </c>
      <c r="G201" s="42">
        <f>stanford_generation_EXIOBASE!G201</f>
        <v>220388.87715874129</v>
      </c>
      <c r="H201" s="42">
        <f>stanford_generation_EXIOBASE!H201</f>
        <v>239678.95956937215</v>
      </c>
      <c r="I201" s="42">
        <f>stanford_generation_EXIOBASE!I201</f>
        <v>258969.04198000301</v>
      </c>
      <c r="J201" s="42">
        <f>stanford_generation_EXIOBASE!J201</f>
        <v>265399.06945021334</v>
      </c>
      <c r="K201" s="42">
        <f>stanford_generation_EXIOBASE!K201</f>
        <v>271829.09692042362</v>
      </c>
      <c r="L201" s="42">
        <f>xdet2015_el!A201</f>
        <v>873.45539064584102</v>
      </c>
      <c r="M201" s="42">
        <f t="shared" si="107"/>
        <v>3945.0128862646711</v>
      </c>
      <c r="N201" s="42">
        <f t="shared" si="118"/>
        <v>8552.3491296929151</v>
      </c>
      <c r="O201" s="42">
        <f t="shared" si="119"/>
        <v>13159.685373121161</v>
      </c>
      <c r="P201" s="42">
        <f t="shared" si="120"/>
        <v>14311.519433978221</v>
      </c>
      <c r="Q201" s="42">
        <f t="shared" si="121"/>
        <v>15463.353494835281</v>
      </c>
      <c r="R201" s="42">
        <f t="shared" si="122"/>
        <v>15847.298181787637</v>
      </c>
      <c r="S201" s="42">
        <f t="shared" si="123"/>
        <v>16231.24286873999</v>
      </c>
      <c r="T201" s="42">
        <f>stanford_capacity_EXIOBASE!D201</f>
        <v>8957.7999999999993</v>
      </c>
      <c r="U201" s="42">
        <f>stanford_capacity_EXIOBASE!E201</f>
        <v>32254.253330939024</v>
      </c>
      <c r="V201" s="42">
        <f>stanford_capacity_EXIOBASE!F201</f>
        <v>67198.933327347549</v>
      </c>
      <c r="W201" s="42">
        <f>stanford_capacity_EXIOBASE!G201</f>
        <v>102143.6133237561</v>
      </c>
      <c r="X201" s="42">
        <f>stanford_capacity_EXIOBASE!H201</f>
        <v>110879.78332285822</v>
      </c>
      <c r="Y201" s="42">
        <f>stanford_capacity_EXIOBASE!I201</f>
        <v>119615.95332196035</v>
      </c>
      <c r="Z201" s="42">
        <f>stanford_capacity_EXIOBASE!J201</f>
        <v>122528.00998832773</v>
      </c>
      <c r="AA201" s="42">
        <f>stanford_capacity_EXIOBASE!K201</f>
        <v>125440.06665469511</v>
      </c>
      <c r="AB201" s="42">
        <f>capacity!T201+T201/gfcf_lifespan!C$6</f>
        <v>901.89</v>
      </c>
      <c r="AC201" s="42">
        <f>MAX((U201-T201),0)/5+U201/gfcf_lifespan!D$6</f>
        <v>6125.3930903213968</v>
      </c>
      <c r="AD201" s="42">
        <f>MAX((V201-U201),0)/5+V201/gfcf_lifespan!E$6</f>
        <v>9848.4650770411754</v>
      </c>
      <c r="AE201" s="42">
        <f>MAX((W201-V201),0)/5+W201/gfcf_lifespan!F$6</f>
        <v>11074.680532231954</v>
      </c>
      <c r="AF201" s="42">
        <f>MAX((X201-W201),0)/5+X201/gfcf_lifespan!G$6</f>
        <v>6182.4253327347524</v>
      </c>
      <c r="AG201" s="42">
        <f>MAX((Y201-X201),0)/5+Y201/gfcf_lifespan!H$6</f>
        <v>6531.8721326988398</v>
      </c>
      <c r="AH201" s="42">
        <f>MAX((Z201-Y201),0)/5+Z201/gfcf_lifespan!I$6</f>
        <v>5483.5317328065848</v>
      </c>
      <c r="AI201" s="42">
        <f>MAX((AA201-Z201),0)/5+AA201/gfcf_lifespan!J$6</f>
        <v>5600.01399946128</v>
      </c>
    </row>
    <row r="202" spans="1:35" ht="15" customHeight="1" x14ac:dyDescent="0.25">
      <c r="A202" s="9" t="s">
        <v>11</v>
      </c>
      <c r="B202" s="9" t="s">
        <v>78</v>
      </c>
      <c r="C202" s="9" t="s">
        <v>84</v>
      </c>
      <c r="D202" s="42">
        <f>stanford_generation_EXIOBASE!D202</f>
        <v>0</v>
      </c>
      <c r="E202" s="42">
        <f>stanford_generation_EXIOBASE!E202</f>
        <v>20355.890974909471</v>
      </c>
      <c r="F202" s="42">
        <f>stanford_generation_EXIOBASE!F202</f>
        <v>50889.727437273672</v>
      </c>
      <c r="G202" s="42">
        <f>stanford_generation_EXIOBASE!G202</f>
        <v>81423.563899637884</v>
      </c>
      <c r="H202" s="42">
        <f>stanford_generation_EXIOBASE!H202</f>
        <v>89057.02301522893</v>
      </c>
      <c r="I202" s="42">
        <f>stanford_generation_EXIOBASE!I202</f>
        <v>96690.482130819975</v>
      </c>
      <c r="J202" s="42">
        <f>stanford_generation_EXIOBASE!J202</f>
        <v>99234.968502683652</v>
      </c>
      <c r="K202" s="42">
        <f>stanford_generation_EXIOBASE!K202</f>
        <v>101779.45487454734</v>
      </c>
      <c r="L202" s="42">
        <f>xdet2015_el!A202</f>
        <v>0</v>
      </c>
      <c r="M202" s="44">
        <f t="shared" ref="M202:S202" si="124">IFERROR($L293*E202/$D293,0)</f>
        <v>1418.5563526063022</v>
      </c>
      <c r="N202" s="44">
        <f t="shared" si="124"/>
        <v>3546.3908815157547</v>
      </c>
      <c r="O202" s="44">
        <f t="shared" si="124"/>
        <v>5674.2254104252088</v>
      </c>
      <c r="P202" s="44">
        <f t="shared" si="124"/>
        <v>6206.1840426525714</v>
      </c>
      <c r="Q202" s="44">
        <f t="shared" si="124"/>
        <v>6738.142674879934</v>
      </c>
      <c r="R202" s="44">
        <f t="shared" si="124"/>
        <v>6915.4622189557213</v>
      </c>
      <c r="S202" s="44">
        <f t="shared" si="124"/>
        <v>7092.7817630315094</v>
      </c>
      <c r="T202" s="42">
        <f>stanford_capacity_EXIOBASE!D202</f>
        <v>0</v>
      </c>
      <c r="U202" s="42">
        <f>stanford_capacity_EXIOBASE!E202</f>
        <v>6630.2893831282627</v>
      </c>
      <c r="V202" s="42">
        <f>stanford_capacity_EXIOBASE!F202</f>
        <v>16575.723457820655</v>
      </c>
      <c r="W202" s="42">
        <f>stanford_capacity_EXIOBASE!G202</f>
        <v>26521.157532513051</v>
      </c>
      <c r="X202" s="42">
        <f>stanford_capacity_EXIOBASE!H202</f>
        <v>29007.516051186147</v>
      </c>
      <c r="Y202" s="42">
        <f>stanford_capacity_EXIOBASE!I202</f>
        <v>31493.874569859243</v>
      </c>
      <c r="Z202" s="42">
        <f>stanford_capacity_EXIOBASE!J202</f>
        <v>32322.660742750275</v>
      </c>
      <c r="AA202" s="42">
        <f>stanford_capacity_EXIOBASE!K202</f>
        <v>33151.446915641311</v>
      </c>
      <c r="AB202" s="42">
        <f>capacity!T202+T202/gfcf_lifespan!C$7</f>
        <v>0</v>
      </c>
      <c r="AC202" s="42">
        <f>MAX((U202-T202),0)/5+U202/gfcf_lifespan!D$7</f>
        <v>1591.2694519507832</v>
      </c>
      <c r="AD202" s="42">
        <f>MAX((V202-U202),0)/5+V202/gfcf_lifespan!E$7</f>
        <v>2591.8403952228655</v>
      </c>
      <c r="AE202" s="42">
        <f>MAX((W202-V202),0)/5+W202/gfcf_lifespan!F$7</f>
        <v>2873.1253993555811</v>
      </c>
      <c r="AF202" s="42">
        <f>MAX((X202-W202),0)/5+X202/gfcf_lifespan!G$7</f>
        <v>1464.1889054408241</v>
      </c>
      <c r="AG202" s="42">
        <f>MAX((Y202-X202),0)/5+Y202/gfcf_lifespan!H$7</f>
        <v>1547.0675227299273</v>
      </c>
      <c r="AH202" s="42">
        <f>MAX((Z202-Y202),0)/5+Z202/gfcf_lifespan!I$7</f>
        <v>1243.179259336549</v>
      </c>
      <c r="AI202" s="42">
        <f>MAX((AA202-Z202),0)/5+AA202/gfcf_lifespan!J$7</f>
        <v>1270.8054650995841</v>
      </c>
    </row>
    <row r="203" spans="1:35" ht="15" customHeight="1" x14ac:dyDescent="0.25">
      <c r="A203" s="9" t="s">
        <v>11</v>
      </c>
      <c r="B203" s="9" t="s">
        <v>37</v>
      </c>
      <c r="C203" s="9" t="s">
        <v>38</v>
      </c>
      <c r="D203" s="42">
        <f>stanford_generation_EXIOBASE!D203</f>
        <v>8781.4612180416443</v>
      </c>
      <c r="E203" s="42">
        <f>stanford_generation_EXIOBASE!E203</f>
        <v>7025.1689744333153</v>
      </c>
      <c r="F203" s="42">
        <f>stanford_generation_EXIOBASE!F203</f>
        <v>4390.7306090208222</v>
      </c>
      <c r="G203" s="42">
        <f>stanford_generation_EXIOBASE!G203</f>
        <v>1756.2922436083281</v>
      </c>
      <c r="H203" s="42">
        <f>stanford_generation_EXIOBASE!H203</f>
        <v>1097.6826522552055</v>
      </c>
      <c r="I203" s="42">
        <f>stanford_generation_EXIOBASE!I203</f>
        <v>439.07306090208294</v>
      </c>
      <c r="J203" s="42">
        <f>stanford_generation_EXIOBASE!J203</f>
        <v>219.53653045104147</v>
      </c>
      <c r="K203" s="42">
        <f>stanford_generation_EXIOBASE!K203</f>
        <v>0</v>
      </c>
      <c r="L203" s="42">
        <f>xdet2015_el!A203</f>
        <v>2131.8749316158601</v>
      </c>
      <c r="M203" s="42">
        <f t="shared" si="107"/>
        <v>1705.4999452926882</v>
      </c>
      <c r="N203" s="42">
        <f t="shared" si="118"/>
        <v>1065.93746580793</v>
      </c>
      <c r="O203" s="42">
        <f t="shared" si="119"/>
        <v>426.37498632317187</v>
      </c>
      <c r="P203" s="42">
        <f t="shared" si="120"/>
        <v>266.48436645198251</v>
      </c>
      <c r="Q203" s="42">
        <f t="shared" si="121"/>
        <v>106.59374658079318</v>
      </c>
      <c r="R203" s="42">
        <f t="shared" si="122"/>
        <v>53.29687329039659</v>
      </c>
      <c r="S203" s="42">
        <f t="shared" si="123"/>
        <v>0</v>
      </c>
      <c r="T203" s="42">
        <f>stanford_capacity_EXIOBASE!D203</f>
        <v>13927.99768</v>
      </c>
      <c r="U203" s="42">
        <f>stanford_capacity_EXIOBASE!E203</f>
        <v>11142.398144000001</v>
      </c>
      <c r="V203" s="42">
        <f>stanford_capacity_EXIOBASE!F203</f>
        <v>6963.9988400000002</v>
      </c>
      <c r="W203" s="42">
        <f>stanford_capacity_EXIOBASE!G203</f>
        <v>2785.5995359999997</v>
      </c>
      <c r="X203" s="42">
        <f>stanford_capacity_EXIOBASE!H203</f>
        <v>1740.9997100000001</v>
      </c>
      <c r="Y203" s="42">
        <f>stanford_capacity_EXIOBASE!I203</f>
        <v>696.39988400000038</v>
      </c>
      <c r="Z203" s="42">
        <f>stanford_capacity_EXIOBASE!J203</f>
        <v>348.19994200000019</v>
      </c>
      <c r="AA203" s="42">
        <f>stanford_capacity_EXIOBASE!K203</f>
        <v>0</v>
      </c>
      <c r="AB203" s="42">
        <f>capacity!T203+T203/gfcf_lifespan!C$8</f>
        <v>397.94279085714288</v>
      </c>
      <c r="AC203" s="42">
        <f>MAX((U203-T203),0)/5+U203/gfcf_lifespan!D$8</f>
        <v>318.35423268571429</v>
      </c>
      <c r="AD203" s="42">
        <f>MAX((V203-U203),0)/5+V203/gfcf_lifespan!E$8</f>
        <v>198.97139542857144</v>
      </c>
      <c r="AE203" s="42">
        <f>MAX((W203-V203),0)/5+W203/gfcf_lifespan!F$8</f>
        <v>79.588558171428559</v>
      </c>
      <c r="AF203" s="42">
        <f>MAX((X203-W203),0)/5+X203/gfcf_lifespan!G$8</f>
        <v>49.74284885714286</v>
      </c>
      <c r="AG203" s="42">
        <f>MAX((Y203-X203),0)/5+Y203/gfcf_lifespan!H$8</f>
        <v>19.897139542857154</v>
      </c>
      <c r="AH203" s="42">
        <f>MAX((Z203-Y203),0)/5+Z203/gfcf_lifespan!I$8</f>
        <v>9.948569771428577</v>
      </c>
      <c r="AI203" s="42">
        <f>MAX((AA203-Z203),0)/5+AA203/gfcf_lifespan!J$8</f>
        <v>0</v>
      </c>
    </row>
    <row r="204" spans="1:35" ht="15" customHeight="1" x14ac:dyDescent="0.25">
      <c r="A204" s="9" t="s">
        <v>11</v>
      </c>
      <c r="B204" s="9" t="s">
        <v>39</v>
      </c>
      <c r="C204" s="9" t="s">
        <v>40</v>
      </c>
      <c r="D204" s="42">
        <f>stanford_generation_EXIOBASE!D204</f>
        <v>18671.387296836689</v>
      </c>
      <c r="E204" s="42">
        <f>stanford_generation_EXIOBASE!E204</f>
        <v>14937.10983746935</v>
      </c>
      <c r="F204" s="42">
        <f>stanford_generation_EXIOBASE!F204</f>
        <v>9335.6936484183443</v>
      </c>
      <c r="G204" s="42">
        <f>stanford_generation_EXIOBASE!G204</f>
        <v>3734.2774593673366</v>
      </c>
      <c r="H204" s="42">
        <f>stanford_generation_EXIOBASE!H204</f>
        <v>2333.9234121045856</v>
      </c>
      <c r="I204" s="42">
        <f>stanford_generation_EXIOBASE!I204</f>
        <v>933.56936484183461</v>
      </c>
      <c r="J204" s="42">
        <f>stanford_generation_EXIOBASE!J204</f>
        <v>466.78468242091731</v>
      </c>
      <c r="K204" s="42">
        <f>stanford_generation_EXIOBASE!K204</f>
        <v>0</v>
      </c>
      <c r="L204" s="42">
        <f>xdet2015_el!A204</f>
        <v>1972.31975945008</v>
      </c>
      <c r="M204" s="42">
        <f t="shared" si="107"/>
        <v>1577.855807560064</v>
      </c>
      <c r="N204" s="42">
        <f t="shared" si="118"/>
        <v>986.15987972504001</v>
      </c>
      <c r="O204" s="42">
        <f t="shared" si="119"/>
        <v>394.46395189001589</v>
      </c>
      <c r="P204" s="42">
        <f t="shared" si="120"/>
        <v>246.53996993125998</v>
      </c>
      <c r="Q204" s="42">
        <f t="shared" si="121"/>
        <v>98.615987972504016</v>
      </c>
      <c r="R204" s="42">
        <f t="shared" si="122"/>
        <v>49.307993986252008</v>
      </c>
      <c r="S204" s="42">
        <f t="shared" si="123"/>
        <v>0</v>
      </c>
      <c r="T204" s="42">
        <f>stanford_capacity_EXIOBASE!D204</f>
        <v>4809.9395999999988</v>
      </c>
      <c r="U204" s="42">
        <f>stanford_capacity_EXIOBASE!E204</f>
        <v>3847.9516799999992</v>
      </c>
      <c r="V204" s="42">
        <f>stanford_capacity_EXIOBASE!F204</f>
        <v>2404.9697999999994</v>
      </c>
      <c r="W204" s="42">
        <f>stanford_capacity_EXIOBASE!G204</f>
        <v>961.98791999999958</v>
      </c>
      <c r="X204" s="42">
        <f>stanford_capacity_EXIOBASE!H204</f>
        <v>601.24244999999974</v>
      </c>
      <c r="Y204" s="42">
        <f>stanford_capacity_EXIOBASE!I204</f>
        <v>240.49697999999989</v>
      </c>
      <c r="Z204" s="42">
        <f>stanford_capacity_EXIOBASE!J204</f>
        <v>120.24848999999995</v>
      </c>
      <c r="AA204" s="42">
        <f>stanford_capacity_EXIOBASE!K204</f>
        <v>0</v>
      </c>
      <c r="AB204" s="42">
        <f>capacity!T204+T204/gfcf_lifespan!C$9</f>
        <v>213.39758399999994</v>
      </c>
      <c r="AC204" s="42">
        <f>MAX((U204-T204),0)/5+U204/gfcf_lifespan!D$9</f>
        <v>153.91806719999997</v>
      </c>
      <c r="AD204" s="42">
        <f>MAX((V204-U204),0)/5+V204/gfcf_lifespan!E$9</f>
        <v>96.198791999999969</v>
      </c>
      <c r="AE204" s="42">
        <f>MAX((W204-V204),0)/5+W204/gfcf_lifespan!F$9</f>
        <v>38.479516799999985</v>
      </c>
      <c r="AF204" s="42">
        <f>MAX((X204-W204),0)/5+X204/gfcf_lifespan!G$9</f>
        <v>24.049697999999989</v>
      </c>
      <c r="AG204" s="42">
        <f>MAX((Y204-X204),0)/5+Y204/gfcf_lifespan!H$9</f>
        <v>9.6198791999999962</v>
      </c>
      <c r="AH204" s="42">
        <f>MAX((Z204-Y204),0)/5+Z204/gfcf_lifespan!I$9</f>
        <v>4.8099395999999981</v>
      </c>
      <c r="AI204" s="42">
        <f>MAX((AA204-Z204),0)/5+AA204/gfcf_lifespan!J$9</f>
        <v>0</v>
      </c>
    </row>
    <row r="205" spans="1:35" ht="15" customHeight="1" x14ac:dyDescent="0.25">
      <c r="A205" s="9" t="s">
        <v>11</v>
      </c>
      <c r="B205" s="9" t="s">
        <v>80</v>
      </c>
      <c r="C205" s="9" t="s">
        <v>85</v>
      </c>
      <c r="D205" s="42">
        <f>stanford_generation_EXIOBASE!D205</f>
        <v>5670.7307895108261</v>
      </c>
      <c r="E205" s="42">
        <f>stanford_generation_EXIOBASE!E205</f>
        <v>24892.475606518143</v>
      </c>
      <c r="F205" s="42">
        <f>stanford_generation_EXIOBASE!F205</f>
        <v>53725.092832029113</v>
      </c>
      <c r="G205" s="42">
        <f>stanford_generation_EXIOBASE!G205</f>
        <v>82557.710057540084</v>
      </c>
      <c r="H205" s="42">
        <f>stanford_generation_EXIOBASE!H205</f>
        <v>89765.864363917819</v>
      </c>
      <c r="I205" s="42">
        <f>stanford_generation_EXIOBASE!I205</f>
        <v>96974.018670295569</v>
      </c>
      <c r="J205" s="42">
        <f>stanford_generation_EXIOBASE!J205</f>
        <v>99376.736772421486</v>
      </c>
      <c r="K205" s="42">
        <f>stanford_generation_EXIOBASE!K205</f>
        <v>101779.4548745474</v>
      </c>
      <c r="L205" s="42">
        <f>xdet2015_el!A205</f>
        <v>220.280738694821</v>
      </c>
      <c r="M205" s="42">
        <f t="shared" si="107"/>
        <v>966.95348766849804</v>
      </c>
      <c r="N205" s="42">
        <f t="shared" si="118"/>
        <v>2086.9626111290136</v>
      </c>
      <c r="O205" s="42">
        <f t="shared" si="119"/>
        <v>3206.9717345895288</v>
      </c>
      <c r="P205" s="42">
        <f t="shared" si="120"/>
        <v>3486.9740154546575</v>
      </c>
      <c r="Q205" s="42">
        <f t="shared" si="121"/>
        <v>3766.9762963197868</v>
      </c>
      <c r="R205" s="42">
        <f t="shared" si="122"/>
        <v>3860.3103899414964</v>
      </c>
      <c r="S205" s="42">
        <f t="shared" si="123"/>
        <v>3953.644483563206</v>
      </c>
      <c r="T205" s="42">
        <f>stanford_capacity_EXIOBASE!D205</f>
        <v>4148.867522564944</v>
      </c>
      <c r="U205" s="42">
        <f>stanford_capacity_EXIOBASE!E205</f>
        <v>12319.258383104529</v>
      </c>
      <c r="V205" s="42">
        <f>stanford_capacity_EXIOBASE!F205</f>
        <v>24574.844673913904</v>
      </c>
      <c r="W205" s="42">
        <f>stanford_capacity_EXIOBASE!G205</f>
        <v>36830.43096472328</v>
      </c>
      <c r="X205" s="42">
        <f>stanford_capacity_EXIOBASE!H205</f>
        <v>39894.327537425619</v>
      </c>
      <c r="Y205" s="42">
        <f>stanford_capacity_EXIOBASE!I205</f>
        <v>42958.224110127965</v>
      </c>
      <c r="Z205" s="42">
        <f>stanford_capacity_EXIOBASE!J205</f>
        <v>43979.522967695419</v>
      </c>
      <c r="AA205" s="42">
        <f>stanford_capacity_EXIOBASE!K205</f>
        <v>45000.821825262865</v>
      </c>
      <c r="AB205" s="42">
        <f>capacity!T205+T205/gfcf_lifespan!C$10</f>
        <v>196.95470090259775</v>
      </c>
      <c r="AC205" s="42">
        <f>MAX((U205-T205),0)/5+U205/gfcf_lifespan!D$10</f>
        <v>2126.8485074320979</v>
      </c>
      <c r="AD205" s="42">
        <f>MAX((V205-U205),0)/5+V205/gfcf_lifespan!E$10</f>
        <v>3434.1110451184309</v>
      </c>
      <c r="AE205" s="42">
        <f>MAX((W205-V205),0)/5+W205/gfcf_lifespan!F$10</f>
        <v>3924.3344967508065</v>
      </c>
      <c r="AF205" s="42">
        <f>MAX((X205-W205),0)/5+X205/gfcf_lifespan!G$10</f>
        <v>2208.5524160374925</v>
      </c>
      <c r="AG205" s="42">
        <f>MAX((Y205-X205),0)/5+Y205/gfcf_lifespan!H$10</f>
        <v>2331.1082789455877</v>
      </c>
      <c r="AH205" s="42">
        <f>MAX((Z205-Y205),0)/5+Z205/gfcf_lifespan!I$10</f>
        <v>1963.4406902213075</v>
      </c>
      <c r="AI205" s="42">
        <f>MAX((AA205-Z205),0)/5+AA205/gfcf_lifespan!J$10</f>
        <v>2004.2926445240039</v>
      </c>
    </row>
    <row r="206" spans="1:35" ht="15" customHeight="1" x14ac:dyDescent="0.25">
      <c r="A206" s="9" t="s">
        <v>11</v>
      </c>
      <c r="B206" s="9" t="s">
        <v>81</v>
      </c>
      <c r="C206" s="9" t="s">
        <v>86</v>
      </c>
      <c r="D206" s="42">
        <f>stanford_generation_EXIOBASE!D206</f>
        <v>17738.570521702492</v>
      </c>
      <c r="E206" s="42">
        <f>stanford_generation_EXIOBASE!E206</f>
        <v>44896.908951029662</v>
      </c>
      <c r="F206" s="42">
        <f>stanford_generation_EXIOBASE!F206</f>
        <v>85634.416595020419</v>
      </c>
      <c r="G206" s="42">
        <f>stanford_generation_EXIOBASE!G206</f>
        <v>126371.92423901118</v>
      </c>
      <c r="H206" s="42">
        <f>stanford_generation_EXIOBASE!H206</f>
        <v>136556.30115000886</v>
      </c>
      <c r="I206" s="42">
        <f>stanford_generation_EXIOBASE!I206</f>
        <v>146740.67806100653</v>
      </c>
      <c r="J206" s="42">
        <f>stanford_generation_EXIOBASE!J206</f>
        <v>150135.47036467242</v>
      </c>
      <c r="K206" s="42">
        <f>stanford_generation_EXIOBASE!K206</f>
        <v>153530.26266833834</v>
      </c>
      <c r="L206" s="42">
        <f>xdet2015_el!A206</f>
        <v>689.05852930603805</v>
      </c>
      <c r="M206" s="42">
        <f t="shared" si="107"/>
        <v>1744.0299382824451</v>
      </c>
      <c r="N206" s="42">
        <f t="shared" si="118"/>
        <v>3326.4870517470554</v>
      </c>
      <c r="O206" s="42">
        <f t="shared" si="119"/>
        <v>4908.9441652116657</v>
      </c>
      <c r="P206" s="42">
        <f t="shared" si="120"/>
        <v>5304.5584435778183</v>
      </c>
      <c r="Q206" s="42">
        <f t="shared" si="121"/>
        <v>5700.1727219439708</v>
      </c>
      <c r="R206" s="42">
        <f t="shared" si="122"/>
        <v>5832.0441480660211</v>
      </c>
      <c r="S206" s="42">
        <f t="shared" si="123"/>
        <v>5963.9155741880722</v>
      </c>
      <c r="T206" s="42">
        <f>stanford_capacity_EXIOBASE!D206</f>
        <v>14756.085477435057</v>
      </c>
      <c r="U206" s="42">
        <f>stanford_capacity_EXIOBASE!E206</f>
        <v>27325.404745481581</v>
      </c>
      <c r="V206" s="42">
        <f>stanford_capacity_EXIOBASE!F206</f>
        <v>46179.38364755136</v>
      </c>
      <c r="W206" s="42">
        <f>stanford_capacity_EXIOBASE!G206</f>
        <v>65033.362549621146</v>
      </c>
      <c r="X206" s="42">
        <f>stanford_capacity_EXIOBASE!H206</f>
        <v>69746.85727513858</v>
      </c>
      <c r="Y206" s="42">
        <f>stanford_capacity_EXIOBASE!I206</f>
        <v>74460.352000656028</v>
      </c>
      <c r="Z206" s="42">
        <f>stanford_capacity_EXIOBASE!J206</f>
        <v>76031.516909161845</v>
      </c>
      <c r="AA206" s="42">
        <f>stanford_capacity_EXIOBASE!K206</f>
        <v>77602.681817667661</v>
      </c>
      <c r="AB206" s="42">
        <f>capacity!T206+T206/gfcf_lifespan!C$11</f>
        <v>866.24341909740224</v>
      </c>
      <c r="AC206" s="42">
        <f>MAX((U206-T206),0)/5+U206/gfcf_lifespan!D$11</f>
        <v>3606.8800434285681</v>
      </c>
      <c r="AD206" s="42">
        <f>MAX((V206-U206),0)/5+V206/gfcf_lifespan!E$11</f>
        <v>5617.9711263160107</v>
      </c>
      <c r="AE206" s="42">
        <f>MAX((W206-V206),0)/5+W206/gfcf_lifespan!F$11</f>
        <v>6372.1302823988026</v>
      </c>
      <c r="AF206" s="42">
        <f>MAX((X206-W206),0)/5+X206/gfcf_lifespan!G$11</f>
        <v>3732.5732361090295</v>
      </c>
      <c r="AG206" s="42">
        <f>MAX((Y206-X206),0)/5+Y206/gfcf_lifespan!H$11</f>
        <v>3921.1130251297309</v>
      </c>
      <c r="AH206" s="42">
        <f>MAX((Z206-Y206),0)/5+Z206/gfcf_lifespan!I$11</f>
        <v>3355.4936580676372</v>
      </c>
      <c r="AI206" s="42">
        <f>MAX((AA206-Z206),0)/5+AA206/gfcf_lifespan!J$11</f>
        <v>3418.3402544078695</v>
      </c>
    </row>
    <row r="207" spans="1:35" ht="15" customHeight="1" x14ac:dyDescent="0.25">
      <c r="A207" s="9" t="s">
        <v>11</v>
      </c>
      <c r="B207" s="9" t="s">
        <v>41</v>
      </c>
      <c r="C207" s="9" t="s">
        <v>42</v>
      </c>
      <c r="D207" s="42">
        <f>stanford_generation_EXIOBASE!D207</f>
        <v>0</v>
      </c>
      <c r="E207" s="42">
        <f>stanford_generation_EXIOBASE!E207</f>
        <v>6620.1923088195445</v>
      </c>
      <c r="F207" s="42">
        <f>stanford_generation_EXIOBASE!F207</f>
        <v>16550.480772048861</v>
      </c>
      <c r="G207" s="42">
        <f>stanford_generation_EXIOBASE!G207</f>
        <v>26480.769235278178</v>
      </c>
      <c r="H207" s="42">
        <f>stanford_generation_EXIOBASE!H207</f>
        <v>28963.341351085506</v>
      </c>
      <c r="I207" s="42">
        <f>stanford_generation_EXIOBASE!I207</f>
        <v>31445.913466892835</v>
      </c>
      <c r="J207" s="42">
        <f>stanford_generation_EXIOBASE!J207</f>
        <v>32273.437505495276</v>
      </c>
      <c r="K207" s="42">
        <f>stanford_generation_EXIOBASE!K207</f>
        <v>33100.961544097721</v>
      </c>
      <c r="L207" s="42">
        <f>xdet2015_el!A207</f>
        <v>6.25989161185882E-4</v>
      </c>
      <c r="M207" s="44">
        <f t="shared" ref="M207:S207" si="125">IFERROR($L116*E207/$D116,0)</f>
        <v>159.74845025592961</v>
      </c>
      <c r="N207" s="44">
        <f t="shared" si="125"/>
        <v>399.37112563982402</v>
      </c>
      <c r="O207" s="44">
        <f t="shared" si="125"/>
        <v>638.99380102371845</v>
      </c>
      <c r="P207" s="44">
        <f t="shared" si="125"/>
        <v>698.8994698696921</v>
      </c>
      <c r="Q207" s="44">
        <f t="shared" si="125"/>
        <v>758.80513871566563</v>
      </c>
      <c r="R207" s="44">
        <f t="shared" si="125"/>
        <v>778.77369499765689</v>
      </c>
      <c r="S207" s="44">
        <f t="shared" si="125"/>
        <v>798.74225127964803</v>
      </c>
      <c r="T207" s="42">
        <f>stanford_capacity_EXIOBASE!D207</f>
        <v>0</v>
      </c>
      <c r="U207" s="42">
        <f>stanford_capacity_EXIOBASE!E207</f>
        <v>1559.3067316754241</v>
      </c>
      <c r="V207" s="42">
        <f>stanford_capacity_EXIOBASE!F207</f>
        <v>3898.2668291885598</v>
      </c>
      <c r="W207" s="42">
        <f>stanford_capacity_EXIOBASE!G207</f>
        <v>6237.2269267016964</v>
      </c>
      <c r="X207" s="42">
        <f>stanford_capacity_EXIOBASE!H207</f>
        <v>6821.9669510799795</v>
      </c>
      <c r="Y207" s="42">
        <f>stanford_capacity_EXIOBASE!I207</f>
        <v>7406.7069754582635</v>
      </c>
      <c r="Z207" s="42">
        <f>stanford_capacity_EXIOBASE!J207</f>
        <v>7601.6203169176915</v>
      </c>
      <c r="AA207" s="42">
        <f>stanford_capacity_EXIOBASE!K207</f>
        <v>7796.5336583771195</v>
      </c>
      <c r="AB207" s="42">
        <f>capacity!T207+T207/gfcf_lifespan!C$12</f>
        <v>0</v>
      </c>
      <c r="AC207" s="42">
        <f>MAX((U207-T207),0)/5+U207/gfcf_lifespan!D$12</f>
        <v>363.83823739093231</v>
      </c>
      <c r="AD207" s="42">
        <f>MAX((V207-U207),0)/5+V207/gfcf_lifespan!E$12</f>
        <v>597.73424714224575</v>
      </c>
      <c r="AE207" s="42">
        <f>MAX((W207-V207),0)/5+W207/gfcf_lifespan!F$12</f>
        <v>675.69958372601718</v>
      </c>
      <c r="AF207" s="42">
        <f>MAX((X207-W207),0)/5+X207/gfcf_lifespan!G$12</f>
        <v>344.34690324498928</v>
      </c>
      <c r="AG207" s="42">
        <f>MAX((Y207-X207),0)/5+Y207/gfcf_lifespan!H$12</f>
        <v>363.83823739093225</v>
      </c>
      <c r="AH207" s="42">
        <f>MAX((Z207-Y207),0)/5+Z207/gfcf_lifespan!I$12</f>
        <v>292.37001218914202</v>
      </c>
      <c r="AI207" s="42">
        <f>MAX((AA207-Z207),0)/5+AA207/gfcf_lifespan!J$12</f>
        <v>298.86712357112293</v>
      </c>
    </row>
    <row r="208" spans="1:35" ht="15" customHeight="1" x14ac:dyDescent="0.25">
      <c r="A208" s="9" t="s">
        <v>11</v>
      </c>
      <c r="B208" s="9" t="s">
        <v>43</v>
      </c>
      <c r="C208" s="9" t="s">
        <v>44</v>
      </c>
      <c r="D208" s="42">
        <f>stanford_generation_EXIOBASE!D208</f>
        <v>0</v>
      </c>
      <c r="E208" s="42">
        <f>stanford_generation_EXIOBASE!E208</f>
        <v>535.6404474000891</v>
      </c>
      <c r="F208" s="42">
        <f>stanford_generation_EXIOBASE!F208</f>
        <v>1339.1011185002226</v>
      </c>
      <c r="G208" s="42">
        <f>stanford_generation_EXIOBASE!G208</f>
        <v>2142.5617896003564</v>
      </c>
      <c r="H208" s="42">
        <f>stanford_generation_EXIOBASE!H208</f>
        <v>2343.4269573753895</v>
      </c>
      <c r="I208" s="42">
        <f>stanford_generation_EXIOBASE!I208</f>
        <v>2544.2921251504226</v>
      </c>
      <c r="J208" s="42">
        <f>stanford_generation_EXIOBASE!J208</f>
        <v>2611.2471810754341</v>
      </c>
      <c r="K208" s="42">
        <f>stanford_generation_EXIOBASE!K208</f>
        <v>2678.2022370004452</v>
      </c>
      <c r="L208" s="42">
        <f>xdet2015_el!A208</f>
        <v>6.2765262026114304E-4</v>
      </c>
      <c r="M208" s="44">
        <f t="shared" ref="M208:S208" si="126">IFERROR($L143*E208/$D143,0)</f>
        <v>142.82391852104627</v>
      </c>
      <c r="N208" s="44">
        <f t="shared" si="126"/>
        <v>357.05979630261561</v>
      </c>
      <c r="O208" s="44">
        <f t="shared" si="126"/>
        <v>571.29567408418507</v>
      </c>
      <c r="P208" s="44">
        <f t="shared" si="126"/>
        <v>624.8546435295774</v>
      </c>
      <c r="Q208" s="44">
        <f t="shared" si="126"/>
        <v>678.41361297496962</v>
      </c>
      <c r="R208" s="44">
        <f t="shared" si="126"/>
        <v>696.26660279010048</v>
      </c>
      <c r="S208" s="44">
        <f t="shared" si="126"/>
        <v>714.11959260523122</v>
      </c>
      <c r="T208" s="42">
        <f>stanford_capacity_EXIOBASE!D208</f>
        <v>0</v>
      </c>
      <c r="U208" s="42">
        <f>stanford_capacity_EXIOBASE!E208</f>
        <v>472.39878623431878</v>
      </c>
      <c r="V208" s="42">
        <f>stanford_capacity_EXIOBASE!F208</f>
        <v>1180.9969655857969</v>
      </c>
      <c r="W208" s="42">
        <f>stanford_capacity_EXIOBASE!G208</f>
        <v>1889.5951449372751</v>
      </c>
      <c r="X208" s="42">
        <f>stanford_capacity_EXIOBASE!H208</f>
        <v>2066.7446897751447</v>
      </c>
      <c r="Y208" s="42">
        <f>stanford_capacity_EXIOBASE!I208</f>
        <v>2243.8942346130143</v>
      </c>
      <c r="Z208" s="42">
        <f>stanford_capacity_EXIOBASE!J208</f>
        <v>2302.9440828923043</v>
      </c>
      <c r="AA208" s="42">
        <f>stanford_capacity_EXIOBASE!K208</f>
        <v>2361.9939311715939</v>
      </c>
      <c r="AB208" s="42">
        <f>capacity!T208+T208/gfcf_lifespan!C$13</f>
        <v>0</v>
      </c>
      <c r="AC208" s="42">
        <f>MAX((U208-T208),0)/5+U208/gfcf_lifespan!D$13</f>
        <v>118.09969655857969</v>
      </c>
      <c r="AD208" s="42">
        <f>MAX((V208-U208),0)/5+V208/gfcf_lifespan!E$13</f>
        <v>200.76948414958548</v>
      </c>
      <c r="AE208" s="42">
        <f>MAX((W208-V208),0)/5+W208/gfcf_lifespan!F$13</f>
        <v>236.19939311715939</v>
      </c>
      <c r="AF208" s="42">
        <f>MAX((X208-W208),0)/5+X208/gfcf_lifespan!G$13</f>
        <v>138.76714345633115</v>
      </c>
      <c r="AG208" s="42">
        <f>MAX((Y208-X208),0)/5+Y208/gfcf_lifespan!H$13</f>
        <v>147.62462069822465</v>
      </c>
      <c r="AH208" s="42">
        <f>MAX((Z208-Y208),0)/5+Z208/gfcf_lifespan!I$13</f>
        <v>126.95717380047321</v>
      </c>
      <c r="AI208" s="42">
        <f>MAX((AA208-Z208),0)/5+AA208/gfcf_lifespan!J$13</f>
        <v>129.90966621443761</v>
      </c>
    </row>
    <row r="209" spans="1:35" ht="15" customHeight="1" x14ac:dyDescent="0.25">
      <c r="A209" s="9" t="s">
        <v>11</v>
      </c>
      <c r="B209" s="9" t="s">
        <v>45</v>
      </c>
      <c r="C209" s="9" t="s">
        <v>46</v>
      </c>
      <c r="D209" s="42">
        <f>stanford_generation_EXIOBASE!D209</f>
        <v>6210.4020000000055</v>
      </c>
      <c r="E209" s="42">
        <f>stanford_generation_EXIOBASE!E209</f>
        <v>6394.2669618916852</v>
      </c>
      <c r="F209" s="42">
        <f>stanford_generation_EXIOBASE!F209</f>
        <v>6670.0644047292044</v>
      </c>
      <c r="G209" s="42">
        <f>stanford_generation_EXIOBASE!G209</f>
        <v>6945.8618475667226</v>
      </c>
      <c r="H209" s="42">
        <f>stanford_generation_EXIOBASE!H209</f>
        <v>7014.8112082761027</v>
      </c>
      <c r="I209" s="42">
        <f>stanford_generation_EXIOBASE!I209</f>
        <v>7083.7605689854827</v>
      </c>
      <c r="J209" s="42">
        <f>stanford_generation_EXIOBASE!J209</f>
        <v>7106.743689221943</v>
      </c>
      <c r="K209" s="42">
        <f>stanford_generation_EXIOBASE!K209</f>
        <v>7129.7268094584024</v>
      </c>
      <c r="L209" s="42">
        <f>xdet2015_el!A209</f>
        <v>515.28218540190505</v>
      </c>
      <c r="M209" s="42">
        <f t="shared" si="107"/>
        <v>530.53761321195384</v>
      </c>
      <c r="N209" s="42">
        <f t="shared" si="118"/>
        <v>553.42075492702702</v>
      </c>
      <c r="O209" s="42">
        <f t="shared" si="119"/>
        <v>576.30389664210009</v>
      </c>
      <c r="P209" s="42">
        <f t="shared" si="120"/>
        <v>582.02468207086838</v>
      </c>
      <c r="Q209" s="42">
        <f t="shared" si="121"/>
        <v>587.74546749963667</v>
      </c>
      <c r="R209" s="42">
        <f t="shared" si="122"/>
        <v>589.65239597589277</v>
      </c>
      <c r="S209" s="42">
        <f t="shared" si="123"/>
        <v>591.55932445214887</v>
      </c>
      <c r="T209" s="42">
        <f>stanford_capacity_EXIOBASE!D209</f>
        <v>772.99999999999989</v>
      </c>
      <c r="U209" s="42">
        <f>stanford_capacity_EXIOBASE!E209</f>
        <v>818.39999999999986</v>
      </c>
      <c r="V209" s="42">
        <f>stanford_capacity_EXIOBASE!F209</f>
        <v>886.5</v>
      </c>
      <c r="W209" s="42">
        <f>stanford_capacity_EXIOBASE!G209</f>
        <v>954.6</v>
      </c>
      <c r="X209" s="42">
        <f>stanford_capacity_EXIOBASE!H209</f>
        <v>971.625</v>
      </c>
      <c r="Y209" s="42">
        <f>stanford_capacity_EXIOBASE!I209</f>
        <v>988.65</v>
      </c>
      <c r="Z209" s="42">
        <f>stanford_capacity_EXIOBASE!J209</f>
        <v>994.32500000000005</v>
      </c>
      <c r="AA209" s="42">
        <f>stanford_capacity_EXIOBASE!K209</f>
        <v>1000</v>
      </c>
      <c r="AB209" s="42">
        <f>capacity!T209+T209/gfcf_lifespan!C$14</f>
        <v>25.766666666666662</v>
      </c>
      <c r="AC209" s="42">
        <f>MAX((U209-T209),0)/5+U209/gfcf_lifespan!D$14</f>
        <v>36.359999999999985</v>
      </c>
      <c r="AD209" s="42">
        <f>MAX((V209-U209),0)/5+V209/gfcf_lifespan!E$14</f>
        <v>43.17000000000003</v>
      </c>
      <c r="AE209" s="42">
        <f>MAX((W209-V209),0)/5+W209/gfcf_lifespan!F$14</f>
        <v>45.440000000000005</v>
      </c>
      <c r="AF209" s="42">
        <f>MAX((X209-W209),0)/5+X209/gfcf_lifespan!G$14</f>
        <v>35.792499999999997</v>
      </c>
      <c r="AG209" s="42">
        <f>MAX((Y209-X209),0)/5+Y209/gfcf_lifespan!H$14</f>
        <v>36.359999999999992</v>
      </c>
      <c r="AH209" s="42">
        <f>MAX((Z209-Y209),0)/5+Z209/gfcf_lifespan!I$14</f>
        <v>34.279166666666683</v>
      </c>
      <c r="AI209" s="42">
        <f>MAX((AA209-Z209),0)/5+AA209/gfcf_lifespan!J$14</f>
        <v>34.468333333333327</v>
      </c>
    </row>
    <row r="210" spans="1:35" ht="15" customHeight="1" x14ac:dyDescent="0.25">
      <c r="A210" s="9" t="s">
        <v>10</v>
      </c>
      <c r="B210" s="9" t="s">
        <v>29</v>
      </c>
      <c r="C210" s="9" t="s">
        <v>30</v>
      </c>
      <c r="D210" s="42">
        <f>stanford_generation_EXIOBASE!D210</f>
        <v>0</v>
      </c>
      <c r="E210" s="42">
        <f>stanford_generation_EXIOBASE!E210</f>
        <v>0</v>
      </c>
      <c r="F210" s="42">
        <f>stanford_generation_EXIOBASE!F210</f>
        <v>0</v>
      </c>
      <c r="G210" s="42">
        <f>stanford_generation_EXIOBASE!G210</f>
        <v>0</v>
      </c>
      <c r="H210" s="42">
        <f>stanford_generation_EXIOBASE!H210</f>
        <v>0</v>
      </c>
      <c r="I210" s="42">
        <f>stanford_generation_EXIOBASE!I210</f>
        <v>0</v>
      </c>
      <c r="J210" s="42">
        <f>stanford_generation_EXIOBASE!J210</f>
        <v>0</v>
      </c>
      <c r="K210" s="42">
        <f>stanford_generation_EXIOBASE!K210</f>
        <v>0</v>
      </c>
      <c r="L210" s="42">
        <f>xdet2015_el!A210</f>
        <v>0</v>
      </c>
      <c r="M210" s="42">
        <f t="shared" si="107"/>
        <v>0</v>
      </c>
      <c r="N210" s="42">
        <f t="shared" ref="N210:N222" si="127">IFERROR($L210*F210/$D210,0)</f>
        <v>0</v>
      </c>
      <c r="O210" s="42">
        <f t="shared" ref="O210:O222" si="128">IFERROR($L210*G210/$D210,0)</f>
        <v>0</v>
      </c>
      <c r="P210" s="42">
        <f t="shared" ref="P210:P222" si="129">IFERROR($L210*H210/$D210,0)</f>
        <v>0</v>
      </c>
      <c r="Q210" s="42">
        <f t="shared" ref="Q210:Q222" si="130">IFERROR($L210*I210/$D210,0)</f>
        <v>0</v>
      </c>
      <c r="R210" s="42">
        <f t="shared" ref="R210:R222" si="131">IFERROR($L210*J210/$D210,0)</f>
        <v>0</v>
      </c>
      <c r="S210" s="42">
        <f t="shared" ref="S210:S222" si="132">IFERROR($L210*K210/$D210,0)</f>
        <v>0</v>
      </c>
      <c r="T210" s="42">
        <f>stanford_capacity_EXIOBASE!D210</f>
        <v>0</v>
      </c>
      <c r="U210" s="42">
        <f>stanford_capacity_EXIOBASE!E210</f>
        <v>0</v>
      </c>
      <c r="V210" s="42">
        <f>stanford_capacity_EXIOBASE!F210</f>
        <v>0</v>
      </c>
      <c r="W210" s="42">
        <f>stanford_capacity_EXIOBASE!G210</f>
        <v>0</v>
      </c>
      <c r="X210" s="42">
        <f>stanford_capacity_EXIOBASE!H210</f>
        <v>0</v>
      </c>
      <c r="Y210" s="42">
        <f>stanford_capacity_EXIOBASE!I210</f>
        <v>0</v>
      </c>
      <c r="Z210" s="42">
        <f>stanford_capacity_EXIOBASE!J210</f>
        <v>0</v>
      </c>
      <c r="AA210" s="42">
        <f>stanford_capacity_EXIOBASE!K210</f>
        <v>0</v>
      </c>
      <c r="AB210" s="42">
        <f>capacity!T210+T210/gfcf_lifespan!C$2</f>
        <v>0</v>
      </c>
      <c r="AC210" s="42">
        <f>MAX((U210-T210),0)/5+U210/gfcf_lifespan!D$2</f>
        <v>0</v>
      </c>
      <c r="AD210" s="42">
        <f>MAX((V210-U210),0)/5+V210/gfcf_lifespan!E$2</f>
        <v>0</v>
      </c>
      <c r="AE210" s="42">
        <f>MAX((W210-V210),0)/5+W210/gfcf_lifespan!F$2</f>
        <v>0</v>
      </c>
      <c r="AF210" s="42">
        <f>MAX((X210-W210),0)/5+X210/gfcf_lifespan!G$2</f>
        <v>0</v>
      </c>
      <c r="AG210" s="42">
        <f>MAX((Y210-X210),0)/5+Y210/gfcf_lifespan!H$2</f>
        <v>0</v>
      </c>
      <c r="AH210" s="42">
        <f>MAX((Z210-Y210),0)/5+Z210/gfcf_lifespan!I$2</f>
        <v>0</v>
      </c>
      <c r="AI210" s="42">
        <f>MAX((AA210-Z210),0)/5+AA210/gfcf_lifespan!J$2</f>
        <v>0</v>
      </c>
    </row>
    <row r="211" spans="1:35" ht="15" customHeight="1" x14ac:dyDescent="0.25">
      <c r="A211" s="9" t="s">
        <v>10</v>
      </c>
      <c r="B211" s="9" t="s">
        <v>31</v>
      </c>
      <c r="C211" s="9" t="s">
        <v>32</v>
      </c>
      <c r="D211" s="42">
        <f>stanford_generation_EXIOBASE!D211</f>
        <v>3027.8684819545338</v>
      </c>
      <c r="E211" s="42">
        <f>stanford_generation_EXIOBASE!E211</f>
        <v>2422.2947855636271</v>
      </c>
      <c r="F211" s="42">
        <f>stanford_generation_EXIOBASE!F211</f>
        <v>1513.9342409772669</v>
      </c>
      <c r="G211" s="42">
        <f>stanford_generation_EXIOBASE!G211</f>
        <v>605.57369639090666</v>
      </c>
      <c r="H211" s="42">
        <f>stanford_generation_EXIOBASE!H211</f>
        <v>378.48356024431678</v>
      </c>
      <c r="I211" s="42">
        <f>stanford_generation_EXIOBASE!I211</f>
        <v>151.39342409772689</v>
      </c>
      <c r="J211" s="42">
        <f>stanford_generation_EXIOBASE!J211</f>
        <v>75.696712048863446</v>
      </c>
      <c r="K211" s="42">
        <f>stanford_generation_EXIOBASE!K211</f>
        <v>0</v>
      </c>
      <c r="L211" s="42">
        <f>xdet2015_el!A211</f>
        <v>226.12210217398001</v>
      </c>
      <c r="M211" s="42">
        <f t="shared" si="107"/>
        <v>180.89768173918404</v>
      </c>
      <c r="N211" s="42">
        <f t="shared" si="127"/>
        <v>113.06105108698999</v>
      </c>
      <c r="O211" s="42">
        <f t="shared" si="128"/>
        <v>45.224420434795995</v>
      </c>
      <c r="P211" s="42">
        <f t="shared" si="129"/>
        <v>28.265262771747505</v>
      </c>
      <c r="Q211" s="42">
        <f t="shared" si="130"/>
        <v>11.306105108699017</v>
      </c>
      <c r="R211" s="42">
        <f t="shared" si="131"/>
        <v>5.6530525543495083</v>
      </c>
      <c r="S211" s="42">
        <f t="shared" si="132"/>
        <v>0</v>
      </c>
      <c r="T211" s="42">
        <f>stanford_capacity_EXIOBASE!D211</f>
        <v>1992.459325</v>
      </c>
      <c r="U211" s="42">
        <f>stanford_capacity_EXIOBASE!E211</f>
        <v>1593.9674600000001</v>
      </c>
      <c r="V211" s="42">
        <f>stanford_capacity_EXIOBASE!F211</f>
        <v>996.22966250000002</v>
      </c>
      <c r="W211" s="42">
        <f>stanford_capacity_EXIOBASE!G211</f>
        <v>398.49186499999996</v>
      </c>
      <c r="X211" s="42">
        <f>stanford_capacity_EXIOBASE!H211</f>
        <v>249.05741562499998</v>
      </c>
      <c r="Y211" s="42">
        <f>stanford_capacity_EXIOBASE!I211</f>
        <v>99.62296624999999</v>
      </c>
      <c r="Z211" s="42">
        <f>stanford_capacity_EXIOBASE!J211</f>
        <v>49.811483124999995</v>
      </c>
      <c r="AA211" s="42">
        <f>stanford_capacity_EXIOBASE!K211</f>
        <v>0</v>
      </c>
      <c r="AB211" s="42">
        <f>capacity!T211+T211/gfcf_lifespan!C$3</f>
        <v>2167.4153108333335</v>
      </c>
      <c r="AC211" s="42">
        <f>MAX((U211-T211),0)/5+U211/gfcf_lifespan!D$3</f>
        <v>53.132248666666669</v>
      </c>
      <c r="AD211" s="42">
        <f>MAX((V211-U211),0)/5+V211/gfcf_lifespan!E$3</f>
        <v>33.207655416666668</v>
      </c>
      <c r="AE211" s="42">
        <f>MAX((W211-V211),0)/5+W211/gfcf_lifespan!F$3</f>
        <v>13.283062166666666</v>
      </c>
      <c r="AF211" s="42">
        <f>MAX((X211-W211),0)/5+X211/gfcf_lifespan!G$3</f>
        <v>8.3019138541666653</v>
      </c>
      <c r="AG211" s="42">
        <f>MAX((Y211-X211),0)/5+Y211/gfcf_lifespan!H$3</f>
        <v>3.3207655416666664</v>
      </c>
      <c r="AH211" s="42">
        <f>MAX((Z211-Y211),0)/5+Z211/gfcf_lifespan!I$3</f>
        <v>1.6603827708333332</v>
      </c>
      <c r="AI211" s="42">
        <f>MAX((AA211-Z211),0)/5+AA211/gfcf_lifespan!J$3</f>
        <v>0</v>
      </c>
    </row>
    <row r="212" spans="1:35" ht="15" customHeight="1" x14ac:dyDescent="0.25">
      <c r="A212" s="9" t="s">
        <v>10</v>
      </c>
      <c r="B212" s="9" t="s">
        <v>33</v>
      </c>
      <c r="C212" s="9" t="s">
        <v>34</v>
      </c>
      <c r="D212" s="42">
        <f>stanford_generation_EXIOBASE!D212</f>
        <v>0</v>
      </c>
      <c r="E212" s="42">
        <f>stanford_generation_EXIOBASE!E212</f>
        <v>0</v>
      </c>
      <c r="F212" s="42">
        <f>stanford_generation_EXIOBASE!F212</f>
        <v>0</v>
      </c>
      <c r="G212" s="42">
        <f>stanford_generation_EXIOBASE!G212</f>
        <v>0</v>
      </c>
      <c r="H212" s="42">
        <f>stanford_generation_EXIOBASE!H212</f>
        <v>0</v>
      </c>
      <c r="I212" s="42">
        <f>stanford_generation_EXIOBASE!I212</f>
        <v>0</v>
      </c>
      <c r="J212" s="42">
        <f>stanford_generation_EXIOBASE!J212</f>
        <v>0</v>
      </c>
      <c r="K212" s="42">
        <f>stanford_generation_EXIOBASE!K212</f>
        <v>0</v>
      </c>
      <c r="L212" s="42">
        <f>xdet2015_el!A212</f>
        <v>0</v>
      </c>
      <c r="M212" s="42">
        <f t="shared" si="107"/>
        <v>0</v>
      </c>
      <c r="N212" s="42">
        <f t="shared" si="127"/>
        <v>0</v>
      </c>
      <c r="O212" s="42">
        <f t="shared" si="128"/>
        <v>0</v>
      </c>
      <c r="P212" s="42">
        <f t="shared" si="129"/>
        <v>0</v>
      </c>
      <c r="Q212" s="42">
        <f t="shared" si="130"/>
        <v>0</v>
      </c>
      <c r="R212" s="42">
        <f t="shared" si="131"/>
        <v>0</v>
      </c>
      <c r="S212" s="42">
        <f t="shared" si="132"/>
        <v>0</v>
      </c>
      <c r="T212" s="42">
        <f>stanford_capacity_EXIOBASE!D212</f>
        <v>0</v>
      </c>
      <c r="U212" s="42">
        <f>stanford_capacity_EXIOBASE!E212</f>
        <v>0</v>
      </c>
      <c r="V212" s="42">
        <f>stanford_capacity_EXIOBASE!F212</f>
        <v>0</v>
      </c>
      <c r="W212" s="42">
        <f>stanford_capacity_EXIOBASE!G212</f>
        <v>0</v>
      </c>
      <c r="X212" s="42">
        <f>stanford_capacity_EXIOBASE!H212</f>
        <v>0</v>
      </c>
      <c r="Y212" s="42">
        <f>stanford_capacity_EXIOBASE!I212</f>
        <v>0</v>
      </c>
      <c r="Z212" s="42">
        <f>stanford_capacity_EXIOBASE!J212</f>
        <v>0</v>
      </c>
      <c r="AA212" s="42">
        <f>stanford_capacity_EXIOBASE!K212</f>
        <v>0</v>
      </c>
      <c r="AB212" s="42">
        <f>capacity!T212+T212/gfcf_lifespan!C$4</f>
        <v>0</v>
      </c>
      <c r="AC212" s="42">
        <f>MAX((U212-T212),0)/5+U212/gfcf_lifespan!D$4</f>
        <v>0</v>
      </c>
      <c r="AD212" s="42">
        <f>MAX((V212-U212),0)/5+V212/gfcf_lifespan!E$4</f>
        <v>0</v>
      </c>
      <c r="AE212" s="42">
        <f>MAX((W212-V212),0)/5+W212/gfcf_lifespan!F$4</f>
        <v>0</v>
      </c>
      <c r="AF212" s="42">
        <f>MAX((X212-W212),0)/5+X212/gfcf_lifespan!G$4</f>
        <v>0</v>
      </c>
      <c r="AG212" s="42">
        <f>MAX((Y212-X212),0)/5+Y212/gfcf_lifespan!H$4</f>
        <v>0</v>
      </c>
      <c r="AH212" s="42">
        <f>MAX((Z212-Y212),0)/5+Z212/gfcf_lifespan!I$4</f>
        <v>0</v>
      </c>
      <c r="AI212" s="42">
        <f>MAX((AA212-Z212),0)/5+AA212/gfcf_lifespan!J$4</f>
        <v>0</v>
      </c>
    </row>
    <row r="213" spans="1:35" ht="15" customHeight="1" x14ac:dyDescent="0.25">
      <c r="A213" s="9" t="s">
        <v>10</v>
      </c>
      <c r="B213" s="9" t="s">
        <v>35</v>
      </c>
      <c r="C213" s="9" t="s">
        <v>36</v>
      </c>
      <c r="D213" s="42">
        <f>stanford_generation_EXIOBASE!D213</f>
        <v>440.36209165056658</v>
      </c>
      <c r="E213" s="42">
        <f>stanford_generation_EXIOBASE!E213</f>
        <v>434.18628687664761</v>
      </c>
      <c r="F213" s="42">
        <f>stanford_generation_EXIOBASE!F213</f>
        <v>424.92257971576919</v>
      </c>
      <c r="G213" s="42">
        <f>stanford_generation_EXIOBASE!G213</f>
        <v>415.65887255489076</v>
      </c>
      <c r="H213" s="42">
        <f>stanford_generation_EXIOBASE!H213</f>
        <v>413.34294576467119</v>
      </c>
      <c r="I213" s="42">
        <f>stanford_generation_EXIOBASE!I213</f>
        <v>411.02701897445155</v>
      </c>
      <c r="J213" s="42">
        <f>stanford_generation_EXIOBASE!J213</f>
        <v>410.25504337771167</v>
      </c>
      <c r="K213" s="42">
        <f>stanford_generation_EXIOBASE!K213</f>
        <v>409.48306778097179</v>
      </c>
      <c r="L213" s="42">
        <f>xdet2015_el!A213</f>
        <v>38.767446001007997</v>
      </c>
      <c r="M213" s="42">
        <f t="shared" si="107"/>
        <v>38.223756653933918</v>
      </c>
      <c r="N213" s="42">
        <f t="shared" si="127"/>
        <v>37.408222633322808</v>
      </c>
      <c r="O213" s="42">
        <f t="shared" si="128"/>
        <v>36.592688612711697</v>
      </c>
      <c r="P213" s="42">
        <f t="shared" si="129"/>
        <v>36.388805107558923</v>
      </c>
      <c r="Q213" s="42">
        <f t="shared" si="130"/>
        <v>36.184921602406142</v>
      </c>
      <c r="R213" s="42">
        <f t="shared" si="131"/>
        <v>36.116960434021884</v>
      </c>
      <c r="S213" s="42">
        <f t="shared" si="132"/>
        <v>36.048999265637619</v>
      </c>
      <c r="T213" s="42">
        <f>stanford_capacity_EXIOBASE!D213</f>
        <v>116</v>
      </c>
      <c r="U213" s="42">
        <f>stanford_capacity_EXIOBASE!E213</f>
        <v>116</v>
      </c>
      <c r="V213" s="42">
        <f>stanford_capacity_EXIOBASE!F213</f>
        <v>116</v>
      </c>
      <c r="W213" s="42">
        <f>stanford_capacity_EXIOBASE!G213</f>
        <v>116</v>
      </c>
      <c r="X213" s="42">
        <f>stanford_capacity_EXIOBASE!H213</f>
        <v>116</v>
      </c>
      <c r="Y213" s="42">
        <f>stanford_capacity_EXIOBASE!I213</f>
        <v>116</v>
      </c>
      <c r="Z213" s="42">
        <f>stanford_capacity_EXIOBASE!J213</f>
        <v>116</v>
      </c>
      <c r="AA213" s="42">
        <f>stanford_capacity_EXIOBASE!K213</f>
        <v>116</v>
      </c>
      <c r="AB213" s="42">
        <f>capacity!T213+T213/gfcf_lifespan!C$5</f>
        <v>1.9333333333333333</v>
      </c>
      <c r="AC213" s="42">
        <f>MAX((U213-T213),0)/5+U213/gfcf_lifespan!D$5</f>
        <v>1.9333333333333333</v>
      </c>
      <c r="AD213" s="42">
        <f>MAX((V213-U213),0)/5+V213/gfcf_lifespan!E$5</f>
        <v>1.9333333333333333</v>
      </c>
      <c r="AE213" s="42">
        <f>MAX((W213-V213),0)/5+W213/gfcf_lifespan!F$5</f>
        <v>1.9333333333333333</v>
      </c>
      <c r="AF213" s="42">
        <f>MAX((X213-W213),0)/5+X213/gfcf_lifespan!G$5</f>
        <v>1.9333333333333333</v>
      </c>
      <c r="AG213" s="42">
        <f>MAX((Y213-X213),0)/5+Y213/gfcf_lifespan!H$5</f>
        <v>1.9333333333333333</v>
      </c>
      <c r="AH213" s="42">
        <f>MAX((Z213-Y213),0)/5+Z213/gfcf_lifespan!I$5</f>
        <v>1.9333333333333333</v>
      </c>
      <c r="AI213" s="42">
        <f>MAX((AA213-Z213),0)/5+AA213/gfcf_lifespan!J$5</f>
        <v>1.9333333333333333</v>
      </c>
    </row>
    <row r="214" spans="1:35" ht="15" customHeight="1" x14ac:dyDescent="0.25">
      <c r="A214" s="9" t="s">
        <v>10</v>
      </c>
      <c r="B214" s="9" t="s">
        <v>79</v>
      </c>
      <c r="C214" s="9" t="s">
        <v>83</v>
      </c>
      <c r="D214" s="42">
        <f>stanford_generation_EXIOBASE!D214</f>
        <v>695.21995851018858</v>
      </c>
      <c r="E214" s="42">
        <f>stanford_generation_EXIOBASE!E214</f>
        <v>3868.5212087609289</v>
      </c>
      <c r="F214" s="42">
        <f>stanford_generation_EXIOBASE!F214</f>
        <v>8628.4730841370383</v>
      </c>
      <c r="G214" s="42">
        <f>stanford_generation_EXIOBASE!G214</f>
        <v>13388.42495951315</v>
      </c>
      <c r="H214" s="42">
        <f>stanford_generation_EXIOBASE!H214</f>
        <v>14578.412928357176</v>
      </c>
      <c r="I214" s="42">
        <f>stanford_generation_EXIOBASE!I214</f>
        <v>15768.400897201203</v>
      </c>
      <c r="J214" s="42">
        <f>stanford_generation_EXIOBASE!J214</f>
        <v>16165.063553482545</v>
      </c>
      <c r="K214" s="42">
        <f>stanford_generation_EXIOBASE!K214</f>
        <v>16561.726209763889</v>
      </c>
      <c r="L214" s="42">
        <f>xdet2015_el!A214</f>
        <v>34.098401253534099</v>
      </c>
      <c r="M214" s="42">
        <f t="shared" si="107"/>
        <v>189.73907008770624</v>
      </c>
      <c r="N214" s="42">
        <f t="shared" si="127"/>
        <v>423.20007333896444</v>
      </c>
      <c r="O214" s="42">
        <f t="shared" si="128"/>
        <v>656.66107659022282</v>
      </c>
      <c r="P214" s="42">
        <f t="shared" si="129"/>
        <v>715.02632740303727</v>
      </c>
      <c r="Q214" s="42">
        <f t="shared" si="130"/>
        <v>773.39157821585172</v>
      </c>
      <c r="R214" s="42">
        <f t="shared" si="131"/>
        <v>792.84666182012324</v>
      </c>
      <c r="S214" s="42">
        <f t="shared" si="132"/>
        <v>812.30174542439488</v>
      </c>
      <c r="T214" s="42">
        <f>stanford_capacity_EXIOBASE!D214</f>
        <v>424.29999999999995</v>
      </c>
      <c r="U214" s="42">
        <f>stanford_capacity_EXIOBASE!E214</f>
        <v>1971.3491049775573</v>
      </c>
      <c r="V214" s="42">
        <f>stanford_capacity_EXIOBASE!F214</f>
        <v>4291.9227624438936</v>
      </c>
      <c r="W214" s="42">
        <f>stanford_capacity_EXIOBASE!G214</f>
        <v>6612.4964199102296</v>
      </c>
      <c r="X214" s="42">
        <f>stanford_capacity_EXIOBASE!H214</f>
        <v>7192.6398342768134</v>
      </c>
      <c r="Y214" s="42">
        <f>stanford_capacity_EXIOBASE!I214</f>
        <v>7772.7832486433972</v>
      </c>
      <c r="Z214" s="42">
        <f>stanford_capacity_EXIOBASE!J214</f>
        <v>7966.1643867655921</v>
      </c>
      <c r="AA214" s="42">
        <f>stanford_capacity_EXIOBASE!K214</f>
        <v>8159.545524887787</v>
      </c>
      <c r="AB214" s="42">
        <f>capacity!T214+T214/gfcf_lifespan!C$6</f>
        <v>169.215</v>
      </c>
      <c r="AC214" s="42">
        <f>MAX((U214-T214),0)/5+U214/gfcf_lifespan!D$6</f>
        <v>399.0165984944914</v>
      </c>
      <c r="AD214" s="42">
        <f>MAX((V214-U214),0)/5+V214/gfcf_lifespan!E$6</f>
        <v>646.74974266109245</v>
      </c>
      <c r="AE214" s="42">
        <f>MAX((W214-V214),0)/5+W214/gfcf_lifespan!F$6</f>
        <v>728.61458828967636</v>
      </c>
      <c r="AF214" s="42">
        <f>MAX((X214-W214),0)/5+X214/gfcf_lifespan!G$6</f>
        <v>403.73427624438932</v>
      </c>
      <c r="AG214" s="42">
        <f>MAX((Y214-X214),0)/5+Y214/gfcf_lifespan!H$6</f>
        <v>426.94001281905264</v>
      </c>
      <c r="AH214" s="42">
        <f>MAX((Z214-Y214),0)/5+Z214/gfcf_lifespan!I$6</f>
        <v>357.32280309506268</v>
      </c>
      <c r="AI214" s="42">
        <f>MAX((AA214-Z214),0)/5+AA214/gfcf_lifespan!J$6</f>
        <v>365.05804861995045</v>
      </c>
    </row>
    <row r="215" spans="1:35" ht="15" customHeight="1" x14ac:dyDescent="0.25">
      <c r="A215" s="9" t="s">
        <v>10</v>
      </c>
      <c r="B215" s="9" t="s">
        <v>78</v>
      </c>
      <c r="C215" s="9" t="s">
        <v>84</v>
      </c>
      <c r="D215" s="42">
        <f>stanford_generation_EXIOBASE!D215</f>
        <v>0</v>
      </c>
      <c r="E215" s="42">
        <f>stanford_generation_EXIOBASE!E215</f>
        <v>1063.1972111879647</v>
      </c>
      <c r="F215" s="42">
        <f>stanford_generation_EXIOBASE!F215</f>
        <v>2657.9930279699115</v>
      </c>
      <c r="G215" s="42">
        <f>stanford_generation_EXIOBASE!G215</f>
        <v>4252.788844751859</v>
      </c>
      <c r="H215" s="42">
        <f>stanford_generation_EXIOBASE!H215</f>
        <v>4651.4877989473453</v>
      </c>
      <c r="I215" s="42">
        <f>stanford_generation_EXIOBASE!I215</f>
        <v>5050.1867531428315</v>
      </c>
      <c r="J215" s="42">
        <f>stanford_generation_EXIOBASE!J215</f>
        <v>5183.0864045413273</v>
      </c>
      <c r="K215" s="42">
        <f>stanford_generation_EXIOBASE!K215</f>
        <v>5315.986055939823</v>
      </c>
      <c r="L215" s="42">
        <f>xdet2015_el!A215</f>
        <v>0</v>
      </c>
      <c r="M215" s="44">
        <f t="shared" ref="M215:S215" si="133">IFERROR($L85*E215/$D85,0)</f>
        <v>41.715664891821923</v>
      </c>
      <c r="N215" s="44">
        <f t="shared" si="133"/>
        <v>104.28916222955479</v>
      </c>
      <c r="O215" s="44">
        <f t="shared" si="133"/>
        <v>166.86265956728769</v>
      </c>
      <c r="P215" s="44">
        <f t="shared" si="133"/>
        <v>182.50603390172091</v>
      </c>
      <c r="Q215" s="44">
        <f t="shared" si="133"/>
        <v>198.1494082361541</v>
      </c>
      <c r="R215" s="44">
        <f t="shared" si="133"/>
        <v>203.36386634763187</v>
      </c>
      <c r="S215" s="44">
        <f t="shared" si="133"/>
        <v>208.57832445910958</v>
      </c>
      <c r="T215" s="42">
        <f>stanford_capacity_EXIOBASE!D215</f>
        <v>0</v>
      </c>
      <c r="U215" s="42">
        <f>stanford_capacity_EXIOBASE!E215</f>
        <v>432.19822846178624</v>
      </c>
      <c r="V215" s="42">
        <f>stanford_capacity_EXIOBASE!F215</f>
        <v>1080.4955711544656</v>
      </c>
      <c r="W215" s="42">
        <f>stanford_capacity_EXIOBASE!G215</f>
        <v>1728.792913847145</v>
      </c>
      <c r="X215" s="42">
        <f>stanford_capacity_EXIOBASE!H215</f>
        <v>1890.8672495203148</v>
      </c>
      <c r="Y215" s="42">
        <f>stanford_capacity_EXIOBASE!I215</f>
        <v>2052.9415851934846</v>
      </c>
      <c r="Z215" s="42">
        <f>stanford_capacity_EXIOBASE!J215</f>
        <v>2106.9663637512076</v>
      </c>
      <c r="AA215" s="42">
        <f>stanford_capacity_EXIOBASE!K215</f>
        <v>2160.9911423089311</v>
      </c>
      <c r="AB215" s="42">
        <f>capacity!T215+T215/gfcf_lifespan!C$7</f>
        <v>0</v>
      </c>
      <c r="AC215" s="42">
        <f>MAX((U215-T215),0)/5+U215/gfcf_lifespan!D$7</f>
        <v>103.7275748308287</v>
      </c>
      <c r="AD215" s="42">
        <f>MAX((V215-U215),0)/5+V215/gfcf_lifespan!E$7</f>
        <v>168.95021658051644</v>
      </c>
      <c r="AE215" s="42">
        <f>MAX((W215-V215),0)/5+W215/gfcf_lifespan!F$7</f>
        <v>187.28589900010741</v>
      </c>
      <c r="AF215" s="42">
        <f>MAX((X215-W215),0)/5+X215/gfcf_lifespan!G$7</f>
        <v>95.443775451977785</v>
      </c>
      <c r="AG215" s="42">
        <f>MAX((Y215-X215),0)/5+Y215/gfcf_lifespan!H$7</f>
        <v>100.84625330775012</v>
      </c>
      <c r="AH215" s="42">
        <f>MAX((Z215-Y215),0)/5+Z215/gfcf_lifespan!I$7</f>
        <v>81.037167836584857</v>
      </c>
      <c r="AI215" s="42">
        <f>MAX((AA215-Z215),0)/5+AA215/gfcf_lifespan!J$7</f>
        <v>82.837993788509067</v>
      </c>
    </row>
    <row r="216" spans="1:35" ht="15" customHeight="1" x14ac:dyDescent="0.25">
      <c r="A216" s="9" t="s">
        <v>10</v>
      </c>
      <c r="B216" s="9" t="s">
        <v>37</v>
      </c>
      <c r="C216" s="9" t="s">
        <v>38</v>
      </c>
      <c r="D216" s="42">
        <f>stanford_generation_EXIOBASE!D216</f>
        <v>182.37267571572434</v>
      </c>
      <c r="E216" s="42">
        <f>stanford_generation_EXIOBASE!E216</f>
        <v>145.89814057257948</v>
      </c>
      <c r="F216" s="42">
        <f>stanford_generation_EXIOBASE!F216</f>
        <v>91.186337857862171</v>
      </c>
      <c r="G216" s="42">
        <f>stanford_generation_EXIOBASE!G216</f>
        <v>36.474535143144863</v>
      </c>
      <c r="H216" s="42">
        <f>stanford_generation_EXIOBASE!H216</f>
        <v>22.796584464465539</v>
      </c>
      <c r="I216" s="42">
        <f>stanford_generation_EXIOBASE!I216</f>
        <v>9.1186337857862156</v>
      </c>
      <c r="J216" s="42">
        <f>stanford_generation_EXIOBASE!J216</f>
        <v>4.5593168928931078</v>
      </c>
      <c r="K216" s="42">
        <f>stanford_generation_EXIOBASE!K216</f>
        <v>0</v>
      </c>
      <c r="L216" s="42">
        <f>xdet2015_el!A216</f>
        <v>20.047471821970898</v>
      </c>
      <c r="M216" s="42">
        <f t="shared" si="107"/>
        <v>16.037977457576719</v>
      </c>
      <c r="N216" s="42">
        <f t="shared" si="127"/>
        <v>10.023735910985449</v>
      </c>
      <c r="O216" s="42">
        <f t="shared" si="128"/>
        <v>4.0094943643941789</v>
      </c>
      <c r="P216" s="42">
        <f t="shared" si="129"/>
        <v>2.5059339777463618</v>
      </c>
      <c r="Q216" s="42">
        <f t="shared" si="130"/>
        <v>1.0023735910985447</v>
      </c>
      <c r="R216" s="42">
        <f t="shared" si="131"/>
        <v>0.50118679554927237</v>
      </c>
      <c r="S216" s="42">
        <f t="shared" si="132"/>
        <v>0</v>
      </c>
      <c r="T216" s="42">
        <f>stanford_capacity_EXIOBASE!D216</f>
        <v>770.11239999999998</v>
      </c>
      <c r="U216" s="42">
        <f>stanford_capacity_EXIOBASE!E216</f>
        <v>616.08992000000001</v>
      </c>
      <c r="V216" s="42">
        <f>stanford_capacity_EXIOBASE!F216</f>
        <v>385.05619999999999</v>
      </c>
      <c r="W216" s="42">
        <f>stanford_capacity_EXIOBASE!G216</f>
        <v>154.02247999999997</v>
      </c>
      <c r="X216" s="42">
        <f>stanford_capacity_EXIOBASE!H216</f>
        <v>96.264049999999997</v>
      </c>
      <c r="Y216" s="42">
        <f>stanford_capacity_EXIOBASE!I216</f>
        <v>38.505620000000022</v>
      </c>
      <c r="Z216" s="42">
        <f>stanford_capacity_EXIOBASE!J216</f>
        <v>19.252810000000011</v>
      </c>
      <c r="AA216" s="42">
        <f>stanford_capacity_EXIOBASE!K216</f>
        <v>0</v>
      </c>
      <c r="AB216" s="42">
        <f>capacity!T216+T216/gfcf_lifespan!C$8</f>
        <v>182.00321142857143</v>
      </c>
      <c r="AC216" s="42">
        <f>MAX((U216-T216),0)/5+U216/gfcf_lifespan!D$8</f>
        <v>17.602569142857142</v>
      </c>
      <c r="AD216" s="42">
        <f>MAX((V216-U216),0)/5+V216/gfcf_lifespan!E$8</f>
        <v>11.001605714285715</v>
      </c>
      <c r="AE216" s="42">
        <f>MAX((W216-V216),0)/5+W216/gfcf_lifespan!F$8</f>
        <v>4.4006422857142846</v>
      </c>
      <c r="AF216" s="42">
        <f>MAX((X216-W216),0)/5+X216/gfcf_lifespan!G$8</f>
        <v>2.7504014285714287</v>
      </c>
      <c r="AG216" s="42">
        <f>MAX((Y216-X216),0)/5+Y216/gfcf_lifespan!H$8</f>
        <v>1.100160571428572</v>
      </c>
      <c r="AH216" s="42">
        <f>MAX((Z216-Y216),0)/5+Z216/gfcf_lifespan!I$8</f>
        <v>0.55008028571428602</v>
      </c>
      <c r="AI216" s="42">
        <f>MAX((AA216-Z216),0)/5+AA216/gfcf_lifespan!J$8</f>
        <v>0</v>
      </c>
    </row>
    <row r="217" spans="1:35" ht="15" customHeight="1" x14ac:dyDescent="0.25">
      <c r="A217" s="9" t="s">
        <v>10</v>
      </c>
      <c r="B217" s="9" t="s">
        <v>39</v>
      </c>
      <c r="C217" s="9" t="s">
        <v>40</v>
      </c>
      <c r="D217" s="42">
        <f>stanford_generation_EXIOBASE!D217</f>
        <v>656.53092585991703</v>
      </c>
      <c r="E217" s="42">
        <f>stanford_generation_EXIOBASE!E217</f>
        <v>525.2247406879336</v>
      </c>
      <c r="F217" s="42">
        <f>stanford_generation_EXIOBASE!F217</f>
        <v>328.26546292995852</v>
      </c>
      <c r="G217" s="42">
        <f>stanford_generation_EXIOBASE!G217</f>
        <v>131.30618517198343</v>
      </c>
      <c r="H217" s="42">
        <f>stanford_generation_EXIOBASE!H217</f>
        <v>82.066365732489658</v>
      </c>
      <c r="I217" s="42">
        <f>stanford_generation_EXIOBASE!I217</f>
        <v>32.826546292995886</v>
      </c>
      <c r="J217" s="42">
        <f>stanford_generation_EXIOBASE!J217</f>
        <v>16.413273146497943</v>
      </c>
      <c r="K217" s="42">
        <f>stanford_generation_EXIOBASE!K217</f>
        <v>0</v>
      </c>
      <c r="L217" s="42">
        <f>xdet2015_el!A217</f>
        <v>22.539599762475302</v>
      </c>
      <c r="M217" s="42">
        <f t="shared" si="107"/>
        <v>18.03167980998024</v>
      </c>
      <c r="N217" s="42">
        <f t="shared" si="127"/>
        <v>11.269799881237651</v>
      </c>
      <c r="O217" s="42">
        <f t="shared" si="128"/>
        <v>4.5079199524950608</v>
      </c>
      <c r="P217" s="42">
        <f t="shared" si="129"/>
        <v>2.8174499703094136</v>
      </c>
      <c r="Q217" s="42">
        <f t="shared" si="130"/>
        <v>1.1269799881237663</v>
      </c>
      <c r="R217" s="42">
        <f t="shared" si="131"/>
        <v>0.56348999406188316</v>
      </c>
      <c r="S217" s="42">
        <f t="shared" si="132"/>
        <v>0</v>
      </c>
      <c r="T217" s="42">
        <f>stanford_capacity_EXIOBASE!D217</f>
        <v>66.501840000000001</v>
      </c>
      <c r="U217" s="42">
        <f>stanford_capacity_EXIOBASE!E217</f>
        <v>53.201472000000003</v>
      </c>
      <c r="V217" s="42">
        <f>stanford_capacity_EXIOBASE!F217</f>
        <v>33.250920000000001</v>
      </c>
      <c r="W217" s="42">
        <f>stanford_capacity_EXIOBASE!G217</f>
        <v>13.300367999999999</v>
      </c>
      <c r="X217" s="42">
        <f>stanford_capacity_EXIOBASE!H217</f>
        <v>8.312730000000002</v>
      </c>
      <c r="Y217" s="42">
        <f>stanford_capacity_EXIOBASE!I217</f>
        <v>3.325092000000005</v>
      </c>
      <c r="Z217" s="42">
        <f>stanford_capacity_EXIOBASE!J217</f>
        <v>1.6625460000000025</v>
      </c>
      <c r="AA217" s="42">
        <f>stanford_capacity_EXIOBASE!K217</f>
        <v>0</v>
      </c>
      <c r="AB217" s="42">
        <f>capacity!T217+T217/gfcf_lifespan!C$9</f>
        <v>2.6600736</v>
      </c>
      <c r="AC217" s="42">
        <f>MAX((U217-T217),0)/5+U217/gfcf_lifespan!D$9</f>
        <v>2.1280588800000002</v>
      </c>
      <c r="AD217" s="42">
        <f>MAX((V217-U217),0)/5+V217/gfcf_lifespan!E$9</f>
        <v>1.3300368</v>
      </c>
      <c r="AE217" s="42">
        <f>MAX((W217-V217),0)/5+W217/gfcf_lifespan!F$9</f>
        <v>0.53201471999999994</v>
      </c>
      <c r="AF217" s="42">
        <f>MAX((X217-W217),0)/5+X217/gfcf_lifespan!G$9</f>
        <v>0.33250920000000006</v>
      </c>
      <c r="AG217" s="42">
        <f>MAX((Y217-X217),0)/5+Y217/gfcf_lifespan!H$9</f>
        <v>0.13300368000000021</v>
      </c>
      <c r="AH217" s="42">
        <f>MAX((Z217-Y217),0)/5+Z217/gfcf_lifespan!I$9</f>
        <v>6.6501840000000104E-2</v>
      </c>
      <c r="AI217" s="42">
        <f>MAX((AA217-Z217),0)/5+AA217/gfcf_lifespan!J$9</f>
        <v>0</v>
      </c>
    </row>
    <row r="218" spans="1:35" ht="15" customHeight="1" x14ac:dyDescent="0.25">
      <c r="A218" s="9" t="s">
        <v>10</v>
      </c>
      <c r="B218" s="9" t="s">
        <v>80</v>
      </c>
      <c r="C218" s="9" t="s">
        <v>85</v>
      </c>
      <c r="D218" s="42">
        <f>stanford_generation_EXIOBASE!D218</f>
        <v>8.4297890728094824</v>
      </c>
      <c r="E218" s="42">
        <f>stanford_generation_EXIOBASE!E218</f>
        <v>1069.9410424462108</v>
      </c>
      <c r="F218" s="42">
        <f>stanford_generation_EXIOBASE!F218</f>
        <v>2662.2079225063126</v>
      </c>
      <c r="G218" s="42">
        <f>stanford_generation_EXIOBASE!G218</f>
        <v>4254.4748025664148</v>
      </c>
      <c r="H218" s="42">
        <f>stanford_generation_EXIOBASE!H218</f>
        <v>4652.5415225814395</v>
      </c>
      <c r="I218" s="42">
        <f>stanford_generation_EXIOBASE!I218</f>
        <v>5050.6082425964651</v>
      </c>
      <c r="J218" s="42">
        <f>stanford_generation_EXIOBASE!J218</f>
        <v>5183.2971492681409</v>
      </c>
      <c r="K218" s="42">
        <f>stanford_generation_EXIOBASE!K218</f>
        <v>5315.9860559398157</v>
      </c>
      <c r="L218" s="42">
        <f>xdet2015_el!A218</f>
        <v>0</v>
      </c>
      <c r="M218" s="44">
        <f t="shared" ref="M218:S219" si="134">IFERROR($L322*E218/$D322,0)</f>
        <v>442.92351784027807</v>
      </c>
      <c r="N218" s="44">
        <f t="shared" si="134"/>
        <v>1102.074274637459</v>
      </c>
      <c r="O218" s="44">
        <f t="shared" si="134"/>
        <v>1761.2250314346402</v>
      </c>
      <c r="P218" s="44">
        <f t="shared" si="134"/>
        <v>1926.012720633935</v>
      </c>
      <c r="Q218" s="44">
        <f t="shared" si="134"/>
        <v>2090.8004098332303</v>
      </c>
      <c r="R218" s="44">
        <f t="shared" si="134"/>
        <v>2145.7296395663288</v>
      </c>
      <c r="S218" s="44">
        <f t="shared" si="134"/>
        <v>2200.6588692994274</v>
      </c>
      <c r="T218" s="42">
        <f>stanford_capacity_EXIOBASE!D218</f>
        <v>9.0002105234491907</v>
      </c>
      <c r="U218" s="42">
        <f>stanford_capacity_EXIOBASE!E218</f>
        <v>595.81484672624219</v>
      </c>
      <c r="V218" s="42">
        <f>stanford_capacity_EXIOBASE!F218</f>
        <v>1476.0368010304317</v>
      </c>
      <c r="W218" s="42">
        <f>stanford_capacity_EXIOBASE!G218</f>
        <v>2356.2587553346216</v>
      </c>
      <c r="X218" s="42">
        <f>stanford_capacity_EXIOBASE!H218</f>
        <v>2576.3142439106687</v>
      </c>
      <c r="Y218" s="42">
        <f>stanford_capacity_EXIOBASE!I218</f>
        <v>2796.3697324867162</v>
      </c>
      <c r="Z218" s="42">
        <f>stanford_capacity_EXIOBASE!J218</f>
        <v>2869.7215620120651</v>
      </c>
      <c r="AA218" s="42">
        <f>stanford_capacity_EXIOBASE!K218</f>
        <v>2943.0733915374144</v>
      </c>
      <c r="AB218" s="42">
        <f>capacity!T218+T218/gfcf_lifespan!C$10</f>
        <v>0.36000842093796764</v>
      </c>
      <c r="AC218" s="42">
        <f>MAX((U218-T218),0)/5+U218/gfcf_lifespan!D$10</f>
        <v>141.19552110960831</v>
      </c>
      <c r="AD218" s="42">
        <f>MAX((V218-U218),0)/5+V218/gfcf_lifespan!E$10</f>
        <v>235.08586290205517</v>
      </c>
      <c r="AE218" s="42">
        <f>MAX((W218-V218),0)/5+W218/gfcf_lifespan!F$10</f>
        <v>270.29474107422283</v>
      </c>
      <c r="AF218" s="42">
        <f>MAX((X218-W218),0)/5+X218/gfcf_lifespan!G$10</f>
        <v>147.06366747163617</v>
      </c>
      <c r="AG218" s="42">
        <f>MAX((Y218-X218),0)/5+Y218/gfcf_lifespan!H$10</f>
        <v>155.86588701467815</v>
      </c>
      <c r="AH218" s="42">
        <f>MAX((Z218-Y218),0)/5+Z218/gfcf_lifespan!I$10</f>
        <v>129.45922838555239</v>
      </c>
      <c r="AI218" s="42">
        <f>MAX((AA218-Z218),0)/5+AA218/gfcf_lifespan!J$10</f>
        <v>132.39330156656644</v>
      </c>
    </row>
    <row r="219" spans="1:35" ht="15" customHeight="1" x14ac:dyDescent="0.25">
      <c r="A219" s="9" t="s">
        <v>10</v>
      </c>
      <c r="B219" s="9" t="s">
        <v>81</v>
      </c>
      <c r="C219" s="9" t="s">
        <v>86</v>
      </c>
      <c r="D219" s="42">
        <f>stanford_generation_EXIOBASE!D219</f>
        <v>55.261950588417719</v>
      </c>
      <c r="E219" s="42">
        <f>stanford_generation_EXIOBASE!E219</f>
        <v>1966.2371004815341</v>
      </c>
      <c r="F219" s="42">
        <f>stanford_generation_EXIOBASE!F219</f>
        <v>4832.6998253212087</v>
      </c>
      <c r="G219" s="42">
        <f>stanford_generation_EXIOBASE!G219</f>
        <v>7699.1625501608833</v>
      </c>
      <c r="H219" s="42">
        <f>stanford_generation_EXIOBASE!H219</f>
        <v>8415.7782313708012</v>
      </c>
      <c r="I219" s="42">
        <f>stanford_generation_EXIOBASE!I219</f>
        <v>9132.393912580721</v>
      </c>
      <c r="J219" s="42">
        <f>stanford_generation_EXIOBASE!J219</f>
        <v>9371.2658063173603</v>
      </c>
      <c r="K219" s="42">
        <f>stanford_generation_EXIOBASE!K219</f>
        <v>9610.1377000539997</v>
      </c>
      <c r="L219" s="42">
        <f>xdet2015_el!A219</f>
        <v>0</v>
      </c>
      <c r="M219" s="44">
        <f t="shared" si="134"/>
        <v>813.9632175079696</v>
      </c>
      <c r="N219" s="44">
        <f t="shared" si="134"/>
        <v>2000.5928573442641</v>
      </c>
      <c r="O219" s="44">
        <f t="shared" si="134"/>
        <v>3187.2224971805585</v>
      </c>
      <c r="P219" s="44">
        <f t="shared" si="134"/>
        <v>3483.8799071396325</v>
      </c>
      <c r="Q219" s="44">
        <f t="shared" si="134"/>
        <v>3780.5373170987064</v>
      </c>
      <c r="R219" s="44">
        <f t="shared" si="134"/>
        <v>3879.4231204183975</v>
      </c>
      <c r="S219" s="44">
        <f t="shared" si="134"/>
        <v>3978.3089237380887</v>
      </c>
      <c r="T219" s="42">
        <f>stanford_capacity_EXIOBASE!D219</f>
        <v>64.678835576550952</v>
      </c>
      <c r="U219" s="42">
        <f>stanford_capacity_EXIOBASE!E219</f>
        <v>1334.7360218246336</v>
      </c>
      <c r="V219" s="42">
        <f>stanford_capacity_EXIOBASE!F219</f>
        <v>3239.8218011967574</v>
      </c>
      <c r="W219" s="42">
        <f>stanford_capacity_EXIOBASE!G219</f>
        <v>5144.9075805688817</v>
      </c>
      <c r="X219" s="42">
        <f>stanford_capacity_EXIOBASE!H219</f>
        <v>5621.1790254119123</v>
      </c>
      <c r="Y219" s="42">
        <f>stanford_capacity_EXIOBASE!I219</f>
        <v>6097.450470254943</v>
      </c>
      <c r="Z219" s="42">
        <f>stanford_capacity_EXIOBASE!J219</f>
        <v>6256.2076185359529</v>
      </c>
      <c r="AA219" s="42">
        <f>stanford_capacity_EXIOBASE!K219</f>
        <v>6414.9647668169637</v>
      </c>
      <c r="AB219" s="42">
        <f>capacity!T219+T219/gfcf_lifespan!C$11</f>
        <v>2.5871534230620381</v>
      </c>
      <c r="AC219" s="42">
        <f>MAX((U219-T219),0)/5+U219/gfcf_lifespan!D$11</f>
        <v>307.40087812260185</v>
      </c>
      <c r="AD219" s="42">
        <f>MAX((V219-U219),0)/5+V219/gfcf_lifespan!E$11</f>
        <v>510.61002792229505</v>
      </c>
      <c r="AE219" s="42">
        <f>MAX((W219-V219),0)/5+W219/gfcf_lifespan!F$11</f>
        <v>586.81345909718016</v>
      </c>
      <c r="AF219" s="42">
        <f>MAX((X219-W219),0)/5+X219/gfcf_lifespan!G$11</f>
        <v>320.10144998508258</v>
      </c>
      <c r="AG219" s="42">
        <f>MAX((Y219-X219),0)/5+Y219/gfcf_lifespan!H$11</f>
        <v>339.15230777880384</v>
      </c>
      <c r="AH219" s="42">
        <f>MAX((Z219-Y219),0)/5+Z219/gfcf_lifespan!I$11</f>
        <v>281.99973439764011</v>
      </c>
      <c r="AI219" s="42">
        <f>MAX((AA219-Z219),0)/5+AA219/gfcf_lifespan!J$11</f>
        <v>288.3500203288807</v>
      </c>
    </row>
    <row r="220" spans="1:35" ht="15" customHeight="1" x14ac:dyDescent="0.25">
      <c r="A220" s="9" t="s">
        <v>10</v>
      </c>
      <c r="B220" s="9" t="s">
        <v>41</v>
      </c>
      <c r="C220" s="9" t="s">
        <v>42</v>
      </c>
      <c r="D220" s="42">
        <f>stanford_generation_EXIOBASE!D220</f>
        <v>0</v>
      </c>
      <c r="E220" s="42">
        <f>stanford_generation_EXIOBASE!E220</f>
        <v>0</v>
      </c>
      <c r="F220" s="42">
        <f>stanford_generation_EXIOBASE!F220</f>
        <v>0</v>
      </c>
      <c r="G220" s="42">
        <f>stanford_generation_EXIOBASE!G220</f>
        <v>0</v>
      </c>
      <c r="H220" s="42">
        <f>stanford_generation_EXIOBASE!H220</f>
        <v>0</v>
      </c>
      <c r="I220" s="42">
        <f>stanford_generation_EXIOBASE!I220</f>
        <v>0</v>
      </c>
      <c r="J220" s="42">
        <f>stanford_generation_EXIOBASE!J220</f>
        <v>0</v>
      </c>
      <c r="K220" s="42">
        <f>stanford_generation_EXIOBASE!K220</f>
        <v>0</v>
      </c>
      <c r="L220" s="42">
        <f>xdet2015_el!A220</f>
        <v>0</v>
      </c>
      <c r="M220" s="42">
        <f t="shared" si="107"/>
        <v>0</v>
      </c>
      <c r="N220" s="42">
        <f t="shared" si="127"/>
        <v>0</v>
      </c>
      <c r="O220" s="42">
        <f t="shared" si="128"/>
        <v>0</v>
      </c>
      <c r="P220" s="42">
        <f t="shared" si="129"/>
        <v>0</v>
      </c>
      <c r="Q220" s="42">
        <f t="shared" si="130"/>
        <v>0</v>
      </c>
      <c r="R220" s="42">
        <f t="shared" si="131"/>
        <v>0</v>
      </c>
      <c r="S220" s="42">
        <f t="shared" si="132"/>
        <v>0</v>
      </c>
      <c r="T220" s="42">
        <f>stanford_capacity_EXIOBASE!D220</f>
        <v>0</v>
      </c>
      <c r="U220" s="42">
        <f>stanford_capacity_EXIOBASE!E220</f>
        <v>0</v>
      </c>
      <c r="V220" s="42">
        <f>stanford_capacity_EXIOBASE!F220</f>
        <v>0</v>
      </c>
      <c r="W220" s="42">
        <f>stanford_capacity_EXIOBASE!G220</f>
        <v>0</v>
      </c>
      <c r="X220" s="42">
        <f>stanford_capacity_EXIOBASE!H220</f>
        <v>0</v>
      </c>
      <c r="Y220" s="42">
        <f>stanford_capacity_EXIOBASE!I220</f>
        <v>0</v>
      </c>
      <c r="Z220" s="42">
        <f>stanford_capacity_EXIOBASE!J220</f>
        <v>0</v>
      </c>
      <c r="AA220" s="42">
        <f>stanford_capacity_EXIOBASE!K220</f>
        <v>0</v>
      </c>
      <c r="AB220" s="42">
        <f>capacity!T220+T220/gfcf_lifespan!C$12</f>
        <v>0</v>
      </c>
      <c r="AC220" s="42">
        <f>MAX((U220-T220),0)/5+U220/gfcf_lifespan!D$12</f>
        <v>0</v>
      </c>
      <c r="AD220" s="42">
        <f>MAX((V220-U220),0)/5+V220/gfcf_lifespan!E$12</f>
        <v>0</v>
      </c>
      <c r="AE220" s="42">
        <f>MAX((W220-V220),0)/5+W220/gfcf_lifespan!F$12</f>
        <v>0</v>
      </c>
      <c r="AF220" s="42">
        <f>MAX((X220-W220),0)/5+X220/gfcf_lifespan!G$12</f>
        <v>0</v>
      </c>
      <c r="AG220" s="42">
        <f>MAX((Y220-X220),0)/5+Y220/gfcf_lifespan!H$12</f>
        <v>0</v>
      </c>
      <c r="AH220" s="42">
        <f>MAX((Z220-Y220),0)/5+Z220/gfcf_lifespan!I$12</f>
        <v>0</v>
      </c>
      <c r="AI220" s="42">
        <f>MAX((AA220-Z220),0)/5+AA220/gfcf_lifespan!J$12</f>
        <v>0</v>
      </c>
    </row>
    <row r="221" spans="1:35" ht="15" customHeight="1" x14ac:dyDescent="0.25">
      <c r="A221" s="9" t="s">
        <v>10</v>
      </c>
      <c r="B221" s="9" t="s">
        <v>43</v>
      </c>
      <c r="C221" s="9" t="s">
        <v>44</v>
      </c>
      <c r="D221" s="42">
        <f>stanford_generation_EXIOBASE!D221</f>
        <v>0</v>
      </c>
      <c r="E221" s="42">
        <f>stanford_generation_EXIOBASE!E221</f>
        <v>1.4496627154728754</v>
      </c>
      <c r="F221" s="42">
        <f>stanford_generation_EXIOBASE!F221</f>
        <v>3.6241567886821882</v>
      </c>
      <c r="G221" s="42">
        <f>stanford_generation_EXIOBASE!G221</f>
        <v>5.7986508618915016</v>
      </c>
      <c r="H221" s="42">
        <f>stanford_generation_EXIOBASE!H221</f>
        <v>6.3422743801938299</v>
      </c>
      <c r="I221" s="42">
        <f>stanford_generation_EXIOBASE!I221</f>
        <v>6.8858978984961574</v>
      </c>
      <c r="J221" s="42">
        <f>stanford_generation_EXIOBASE!J221</f>
        <v>7.0671057379302669</v>
      </c>
      <c r="K221" s="42">
        <f>stanford_generation_EXIOBASE!K221</f>
        <v>7.2483135773643763</v>
      </c>
      <c r="L221" s="42">
        <f>xdet2015_el!A221</f>
        <v>0</v>
      </c>
      <c r="M221" s="44">
        <f t="shared" ref="M221:S221" si="135">IFERROR($L143*E221/$D143,0)</f>
        <v>0.38654009524983868</v>
      </c>
      <c r="N221" s="44">
        <f t="shared" si="135"/>
        <v>0.96635023812459653</v>
      </c>
      <c r="O221" s="44">
        <f t="shared" si="135"/>
        <v>1.5461603809993547</v>
      </c>
      <c r="P221" s="44">
        <f t="shared" si="135"/>
        <v>1.6911129167180441</v>
      </c>
      <c r="Q221" s="44">
        <f t="shared" si="135"/>
        <v>1.8360654524367335</v>
      </c>
      <c r="R221" s="44">
        <f t="shared" si="135"/>
        <v>1.8843829643429633</v>
      </c>
      <c r="S221" s="44">
        <f t="shared" si="135"/>
        <v>1.9327004762491931</v>
      </c>
      <c r="T221" s="42">
        <f>stanford_capacity_EXIOBASE!D221</f>
        <v>0</v>
      </c>
      <c r="U221" s="42">
        <f>stanford_capacity_EXIOBASE!E221</f>
        <v>0.83423350218954584</v>
      </c>
      <c r="V221" s="42">
        <f>stanford_capacity_EXIOBASE!F221</f>
        <v>2.0855837554738645</v>
      </c>
      <c r="W221" s="42">
        <f>stanford_capacity_EXIOBASE!G221</f>
        <v>3.3369340087581834</v>
      </c>
      <c r="X221" s="42">
        <f>stanford_capacity_EXIOBASE!H221</f>
        <v>3.6497715720792629</v>
      </c>
      <c r="Y221" s="42">
        <f>stanford_capacity_EXIOBASE!I221</f>
        <v>3.9626091354003425</v>
      </c>
      <c r="Z221" s="42">
        <f>stanford_capacity_EXIOBASE!J221</f>
        <v>4.0668883231740356</v>
      </c>
      <c r="AA221" s="42">
        <f>stanford_capacity_EXIOBASE!K221</f>
        <v>4.1711675109477291</v>
      </c>
      <c r="AB221" s="42">
        <f>capacity!T221+T221/gfcf_lifespan!C$13</f>
        <v>0</v>
      </c>
      <c r="AC221" s="42">
        <f>MAX((U221-T221),0)/5+U221/gfcf_lifespan!D$13</f>
        <v>0.20855837554738646</v>
      </c>
      <c r="AD221" s="42">
        <f>MAX((V221-U221),0)/5+V221/gfcf_lifespan!E$13</f>
        <v>0.35454923843055697</v>
      </c>
      <c r="AE221" s="42">
        <f>MAX((W221-V221),0)/5+W221/gfcf_lifespan!F$13</f>
        <v>0.41711675109477292</v>
      </c>
      <c r="AF221" s="42">
        <f>MAX((X221-W221),0)/5+X221/gfcf_lifespan!G$13</f>
        <v>0.24505609126817907</v>
      </c>
      <c r="AG221" s="42">
        <f>MAX((Y221-X221),0)/5+Y221/gfcf_lifespan!H$13</f>
        <v>0.26069796943423307</v>
      </c>
      <c r="AH221" s="42">
        <f>MAX((Z221-Y221),0)/5+Z221/gfcf_lifespan!I$13</f>
        <v>0.22420025371344038</v>
      </c>
      <c r="AI221" s="42">
        <f>MAX((AA221-Z221),0)/5+AA221/gfcf_lifespan!J$13</f>
        <v>0.22941421310212515</v>
      </c>
    </row>
    <row r="222" spans="1:35" ht="15" customHeight="1" x14ac:dyDescent="0.25">
      <c r="A222" s="9" t="s">
        <v>10</v>
      </c>
      <c r="B222" s="9" t="s">
        <v>45</v>
      </c>
      <c r="C222" s="9" t="s">
        <v>46</v>
      </c>
      <c r="D222" s="42">
        <f>stanford_generation_EXIOBASE!D222</f>
        <v>0</v>
      </c>
      <c r="E222" s="42">
        <f>stanford_generation_EXIOBASE!E222</f>
        <v>0</v>
      </c>
      <c r="F222" s="42">
        <f>stanford_generation_EXIOBASE!F222</f>
        <v>0</v>
      </c>
      <c r="G222" s="42">
        <f>stanford_generation_EXIOBASE!G222</f>
        <v>0</v>
      </c>
      <c r="H222" s="42">
        <f>stanford_generation_EXIOBASE!H222</f>
        <v>0</v>
      </c>
      <c r="I222" s="42">
        <f>stanford_generation_EXIOBASE!I222</f>
        <v>0</v>
      </c>
      <c r="J222" s="42">
        <f>stanford_generation_EXIOBASE!J222</f>
        <v>0</v>
      </c>
      <c r="K222" s="42">
        <f>stanford_generation_EXIOBASE!K222</f>
        <v>0</v>
      </c>
      <c r="L222" s="42">
        <f>xdet2015_el!A222</f>
        <v>0</v>
      </c>
      <c r="M222" s="42">
        <f t="shared" si="107"/>
        <v>0</v>
      </c>
      <c r="N222" s="42">
        <f t="shared" si="127"/>
        <v>0</v>
      </c>
      <c r="O222" s="42">
        <f t="shared" si="128"/>
        <v>0</v>
      </c>
      <c r="P222" s="42">
        <f t="shared" si="129"/>
        <v>0</v>
      </c>
      <c r="Q222" s="42">
        <f t="shared" si="130"/>
        <v>0</v>
      </c>
      <c r="R222" s="42">
        <f t="shared" si="131"/>
        <v>0</v>
      </c>
      <c r="S222" s="42">
        <f t="shared" si="132"/>
        <v>0</v>
      </c>
      <c r="T222" s="42">
        <f>stanford_capacity_EXIOBASE!D222</f>
        <v>0</v>
      </c>
      <c r="U222" s="42">
        <f>stanford_capacity_EXIOBASE!E222</f>
        <v>0</v>
      </c>
      <c r="V222" s="42">
        <f>stanford_capacity_EXIOBASE!F222</f>
        <v>0</v>
      </c>
      <c r="W222" s="42">
        <f>stanford_capacity_EXIOBASE!G222</f>
        <v>0</v>
      </c>
      <c r="X222" s="42">
        <f>stanford_capacity_EXIOBASE!H222</f>
        <v>0</v>
      </c>
      <c r="Y222" s="42">
        <f>stanford_capacity_EXIOBASE!I222</f>
        <v>0</v>
      </c>
      <c r="Z222" s="42">
        <f>stanford_capacity_EXIOBASE!J222</f>
        <v>0</v>
      </c>
      <c r="AA222" s="42">
        <f>stanford_capacity_EXIOBASE!K222</f>
        <v>0</v>
      </c>
      <c r="AB222" s="42">
        <f>capacity!T222+T222/gfcf_lifespan!C$14</f>
        <v>0</v>
      </c>
      <c r="AC222" s="42">
        <f>MAX((U222-T222),0)/5+U222/gfcf_lifespan!D$14</f>
        <v>0</v>
      </c>
      <c r="AD222" s="42">
        <f>MAX((V222-U222),0)/5+V222/gfcf_lifespan!E$14</f>
        <v>0</v>
      </c>
      <c r="AE222" s="42">
        <f>MAX((W222-V222),0)/5+W222/gfcf_lifespan!F$14</f>
        <v>0</v>
      </c>
      <c r="AF222" s="42">
        <f>MAX((X222-W222),0)/5+X222/gfcf_lifespan!G$14</f>
        <v>0</v>
      </c>
      <c r="AG222" s="42">
        <f>MAX((Y222-X222),0)/5+Y222/gfcf_lifespan!H$14</f>
        <v>0</v>
      </c>
      <c r="AH222" s="42">
        <f>MAX((Z222-Y222),0)/5+Z222/gfcf_lifespan!I$14</f>
        <v>0</v>
      </c>
      <c r="AI222" s="42">
        <f>MAX((AA222-Z222),0)/5+AA222/gfcf_lifespan!J$14</f>
        <v>0</v>
      </c>
    </row>
    <row r="223" spans="1:35" ht="15" customHeight="1" x14ac:dyDescent="0.25">
      <c r="A223" s="9" t="s">
        <v>9</v>
      </c>
      <c r="B223" s="9" t="s">
        <v>29</v>
      </c>
      <c r="C223" s="9" t="s">
        <v>30</v>
      </c>
      <c r="D223" s="42">
        <f>stanford_generation_EXIOBASE!D223</f>
        <v>0</v>
      </c>
      <c r="E223" s="42">
        <f>stanford_generation_EXIOBASE!E223</f>
        <v>0</v>
      </c>
      <c r="F223" s="42">
        <f>stanford_generation_EXIOBASE!F223</f>
        <v>0</v>
      </c>
      <c r="G223" s="42">
        <f>stanford_generation_EXIOBASE!G223</f>
        <v>0</v>
      </c>
      <c r="H223" s="42">
        <f>stanford_generation_EXIOBASE!H223</f>
        <v>0</v>
      </c>
      <c r="I223" s="42">
        <f>stanford_generation_EXIOBASE!I223</f>
        <v>0</v>
      </c>
      <c r="J223" s="42">
        <f>stanford_generation_EXIOBASE!J223</f>
        <v>0</v>
      </c>
      <c r="K223" s="42">
        <f>stanford_generation_EXIOBASE!K223</f>
        <v>0</v>
      </c>
      <c r="L223" s="42">
        <f>xdet2015_el!A223</f>
        <v>0</v>
      </c>
      <c r="M223" s="42">
        <f t="shared" si="107"/>
        <v>0</v>
      </c>
      <c r="N223" s="42">
        <f t="shared" ref="N223:N235" si="136">IFERROR($L223*F223/$D223,0)</f>
        <v>0</v>
      </c>
      <c r="O223" s="42">
        <f t="shared" ref="O223:O235" si="137">IFERROR($L223*G223/$D223,0)</f>
        <v>0</v>
      </c>
      <c r="P223" s="42">
        <f t="shared" ref="P223:P235" si="138">IFERROR($L223*H223/$D223,0)</f>
        <v>0</v>
      </c>
      <c r="Q223" s="42">
        <f t="shared" ref="Q223:Q235" si="139">IFERROR($L223*I223/$D223,0)</f>
        <v>0</v>
      </c>
      <c r="R223" s="42">
        <f t="shared" ref="R223:R235" si="140">IFERROR($L223*J223/$D223,0)</f>
        <v>0</v>
      </c>
      <c r="S223" s="42">
        <f t="shared" ref="S223:S235" si="141">IFERROR($L223*K223/$D223,0)</f>
        <v>0</v>
      </c>
      <c r="T223" s="42">
        <f>stanford_capacity_EXIOBASE!D223</f>
        <v>0</v>
      </c>
      <c r="U223" s="42">
        <f>stanford_capacity_EXIOBASE!E223</f>
        <v>0</v>
      </c>
      <c r="V223" s="42">
        <f>stanford_capacity_EXIOBASE!F223</f>
        <v>0</v>
      </c>
      <c r="W223" s="42">
        <f>stanford_capacity_EXIOBASE!G223</f>
        <v>0</v>
      </c>
      <c r="X223" s="42">
        <f>stanford_capacity_EXIOBASE!H223</f>
        <v>0</v>
      </c>
      <c r="Y223" s="42">
        <f>stanford_capacity_EXIOBASE!I223</f>
        <v>0</v>
      </c>
      <c r="Z223" s="42">
        <f>stanford_capacity_EXIOBASE!J223</f>
        <v>0</v>
      </c>
      <c r="AA223" s="42">
        <f>stanford_capacity_EXIOBASE!K223</f>
        <v>0</v>
      </c>
      <c r="AB223" s="42">
        <f>capacity!T223+T223/gfcf_lifespan!C$2</f>
        <v>0</v>
      </c>
      <c r="AC223" s="42">
        <f>MAX((U223-T223),0)/5+U223/gfcf_lifespan!D$2</f>
        <v>0</v>
      </c>
      <c r="AD223" s="42">
        <f>MAX((V223-U223),0)/5+V223/gfcf_lifespan!E$2</f>
        <v>0</v>
      </c>
      <c r="AE223" s="42">
        <f>MAX((W223-V223),0)/5+W223/gfcf_lifespan!F$2</f>
        <v>0</v>
      </c>
      <c r="AF223" s="42">
        <f>MAX((X223-W223),0)/5+X223/gfcf_lifespan!G$2</f>
        <v>0</v>
      </c>
      <c r="AG223" s="42">
        <f>MAX((Y223-X223),0)/5+Y223/gfcf_lifespan!H$2</f>
        <v>0</v>
      </c>
      <c r="AH223" s="42">
        <f>MAX((Z223-Y223),0)/5+Z223/gfcf_lifespan!I$2</f>
        <v>0</v>
      </c>
      <c r="AI223" s="42">
        <f>MAX((AA223-Z223),0)/5+AA223/gfcf_lifespan!J$2</f>
        <v>0</v>
      </c>
    </row>
    <row r="224" spans="1:35" ht="15" customHeight="1" x14ac:dyDescent="0.25">
      <c r="A224" s="9" t="s">
        <v>9</v>
      </c>
      <c r="B224" s="9" t="s">
        <v>31</v>
      </c>
      <c r="C224" s="9" t="s">
        <v>32</v>
      </c>
      <c r="D224" s="42">
        <f>stanford_generation_EXIOBASE!D224</f>
        <v>2303.7019633071513</v>
      </c>
      <c r="E224" s="42">
        <f>stanford_generation_EXIOBASE!E224</f>
        <v>1842.9615706457212</v>
      </c>
      <c r="F224" s="42">
        <f>stanford_generation_EXIOBASE!F224</f>
        <v>1151.8509816535757</v>
      </c>
      <c r="G224" s="42">
        <f>stanford_generation_EXIOBASE!G224</f>
        <v>460.74039266143018</v>
      </c>
      <c r="H224" s="42">
        <f>stanford_generation_EXIOBASE!H224</f>
        <v>287.96274541339403</v>
      </c>
      <c r="I224" s="42">
        <f>stanford_generation_EXIOBASE!I224</f>
        <v>115.18509816535789</v>
      </c>
      <c r="J224" s="42">
        <f>stanford_generation_EXIOBASE!J224</f>
        <v>57.592549082678943</v>
      </c>
      <c r="K224" s="42">
        <f>stanford_generation_EXIOBASE!K224</f>
        <v>0</v>
      </c>
      <c r="L224" s="42">
        <f>xdet2015_el!A224</f>
        <v>390.547578395649</v>
      </c>
      <c r="M224" s="42">
        <f t="shared" si="107"/>
        <v>312.4380627165192</v>
      </c>
      <c r="N224" s="42">
        <f t="shared" si="136"/>
        <v>195.2737891978245</v>
      </c>
      <c r="O224" s="42">
        <f t="shared" si="137"/>
        <v>78.109515679129785</v>
      </c>
      <c r="P224" s="42">
        <f t="shared" si="138"/>
        <v>48.818447299456146</v>
      </c>
      <c r="Q224" s="42">
        <f t="shared" si="139"/>
        <v>19.527378919782503</v>
      </c>
      <c r="R224" s="42">
        <f t="shared" si="140"/>
        <v>9.7636894598912516</v>
      </c>
      <c r="S224" s="42">
        <f t="shared" si="141"/>
        <v>0</v>
      </c>
      <c r="T224" s="42">
        <f>stanford_capacity_EXIOBASE!D224</f>
        <v>468.97680000000003</v>
      </c>
      <c r="U224" s="42">
        <f>stanford_capacity_EXIOBASE!E224</f>
        <v>375.18144000000001</v>
      </c>
      <c r="V224" s="42">
        <f>stanford_capacity_EXIOBASE!F224</f>
        <v>234.48840000000001</v>
      </c>
      <c r="W224" s="42">
        <f>stanford_capacity_EXIOBASE!G224</f>
        <v>93.79535999999996</v>
      </c>
      <c r="X224" s="42">
        <f>stanford_capacity_EXIOBASE!H224</f>
        <v>58.622099999999989</v>
      </c>
      <c r="Y224" s="42">
        <f>stanford_capacity_EXIOBASE!I224</f>
        <v>23.448840000000018</v>
      </c>
      <c r="Z224" s="42">
        <f>stanford_capacity_EXIOBASE!J224</f>
        <v>11.724420000000009</v>
      </c>
      <c r="AA224" s="42">
        <f>stanford_capacity_EXIOBASE!K224</f>
        <v>0</v>
      </c>
      <c r="AB224" s="42">
        <f>capacity!T224+T224/gfcf_lifespan!C$3</f>
        <v>15.632560000000002</v>
      </c>
      <c r="AC224" s="42">
        <f>MAX((U224-T224),0)/5+U224/gfcf_lifespan!D$3</f>
        <v>12.506048</v>
      </c>
      <c r="AD224" s="42">
        <f>MAX((V224-U224),0)/5+V224/gfcf_lifespan!E$3</f>
        <v>7.8162800000000008</v>
      </c>
      <c r="AE224" s="42">
        <f>MAX((W224-V224),0)/5+W224/gfcf_lifespan!F$3</f>
        <v>3.1265119999999986</v>
      </c>
      <c r="AF224" s="42">
        <f>MAX((X224-W224),0)/5+X224/gfcf_lifespan!G$3</f>
        <v>1.9540699999999995</v>
      </c>
      <c r="AG224" s="42">
        <f>MAX((Y224-X224),0)/5+Y224/gfcf_lifespan!H$3</f>
        <v>0.78162800000000066</v>
      </c>
      <c r="AH224" s="42">
        <f>MAX((Z224-Y224),0)/5+Z224/gfcf_lifespan!I$3</f>
        <v>0.39081400000000033</v>
      </c>
      <c r="AI224" s="42">
        <f>MAX((AA224-Z224),0)/5+AA224/gfcf_lifespan!J$3</f>
        <v>0</v>
      </c>
    </row>
    <row r="225" spans="1:35" ht="15" customHeight="1" x14ac:dyDescent="0.25">
      <c r="A225" s="9" t="s">
        <v>9</v>
      </c>
      <c r="B225" s="9" t="s">
        <v>33</v>
      </c>
      <c r="C225" s="9" t="s">
        <v>34</v>
      </c>
      <c r="D225" s="42">
        <f>stanford_generation_EXIOBASE!D225</f>
        <v>0</v>
      </c>
      <c r="E225" s="42">
        <f>stanford_generation_EXIOBASE!E225</f>
        <v>0</v>
      </c>
      <c r="F225" s="42">
        <f>stanford_generation_EXIOBASE!F225</f>
        <v>0</v>
      </c>
      <c r="G225" s="42">
        <f>stanford_generation_EXIOBASE!G225</f>
        <v>0</v>
      </c>
      <c r="H225" s="42">
        <f>stanford_generation_EXIOBASE!H225</f>
        <v>0</v>
      </c>
      <c r="I225" s="42">
        <f>stanford_generation_EXIOBASE!I225</f>
        <v>0</v>
      </c>
      <c r="J225" s="42">
        <f>stanford_generation_EXIOBASE!J225</f>
        <v>0</v>
      </c>
      <c r="K225" s="42">
        <f>stanford_generation_EXIOBASE!K225</f>
        <v>0</v>
      </c>
      <c r="L225" s="42">
        <f>xdet2015_el!A225</f>
        <v>0</v>
      </c>
      <c r="M225" s="42">
        <f t="shared" si="107"/>
        <v>0</v>
      </c>
      <c r="N225" s="42">
        <f t="shared" si="136"/>
        <v>0</v>
      </c>
      <c r="O225" s="42">
        <f t="shared" si="137"/>
        <v>0</v>
      </c>
      <c r="P225" s="42">
        <f t="shared" si="138"/>
        <v>0</v>
      </c>
      <c r="Q225" s="42">
        <f t="shared" si="139"/>
        <v>0</v>
      </c>
      <c r="R225" s="42">
        <f t="shared" si="140"/>
        <v>0</v>
      </c>
      <c r="S225" s="42">
        <f t="shared" si="141"/>
        <v>0</v>
      </c>
      <c r="T225" s="42">
        <f>stanford_capacity_EXIOBASE!D225</f>
        <v>0</v>
      </c>
      <c r="U225" s="42">
        <f>stanford_capacity_EXIOBASE!E225</f>
        <v>0</v>
      </c>
      <c r="V225" s="42">
        <f>stanford_capacity_EXIOBASE!F225</f>
        <v>0</v>
      </c>
      <c r="W225" s="42">
        <f>stanford_capacity_EXIOBASE!G225</f>
        <v>0</v>
      </c>
      <c r="X225" s="42">
        <f>stanford_capacity_EXIOBASE!H225</f>
        <v>0</v>
      </c>
      <c r="Y225" s="42">
        <f>stanford_capacity_EXIOBASE!I225</f>
        <v>0</v>
      </c>
      <c r="Z225" s="42">
        <f>stanford_capacity_EXIOBASE!J225</f>
        <v>0</v>
      </c>
      <c r="AA225" s="42">
        <f>stanford_capacity_EXIOBASE!K225</f>
        <v>0</v>
      </c>
      <c r="AB225" s="42">
        <f>capacity!T225+T225/gfcf_lifespan!C$4</f>
        <v>0</v>
      </c>
      <c r="AC225" s="42">
        <f>MAX((U225-T225),0)/5+U225/gfcf_lifespan!D$4</f>
        <v>0</v>
      </c>
      <c r="AD225" s="42">
        <f>MAX((V225-U225),0)/5+V225/gfcf_lifespan!E$4</f>
        <v>0</v>
      </c>
      <c r="AE225" s="42">
        <f>MAX((W225-V225),0)/5+W225/gfcf_lifespan!F$4</f>
        <v>0</v>
      </c>
      <c r="AF225" s="42">
        <f>MAX((X225-W225),0)/5+X225/gfcf_lifespan!G$4</f>
        <v>0</v>
      </c>
      <c r="AG225" s="42">
        <f>MAX((Y225-X225),0)/5+Y225/gfcf_lifespan!H$4</f>
        <v>0</v>
      </c>
      <c r="AH225" s="42">
        <f>MAX((Z225-Y225),0)/5+Z225/gfcf_lifespan!I$4</f>
        <v>0</v>
      </c>
      <c r="AI225" s="42">
        <f>MAX((AA225-Z225),0)/5+AA225/gfcf_lifespan!J$4</f>
        <v>0</v>
      </c>
    </row>
    <row r="226" spans="1:35" ht="15" customHeight="1" x14ac:dyDescent="0.25">
      <c r="A226" s="9" t="s">
        <v>9</v>
      </c>
      <c r="B226" s="9" t="s">
        <v>35</v>
      </c>
      <c r="C226" s="9" t="s">
        <v>36</v>
      </c>
      <c r="D226" s="42">
        <f>stanford_generation_EXIOBASE!D226</f>
        <v>110.40654548663899</v>
      </c>
      <c r="E226" s="42">
        <f>stanford_generation_EXIOBASE!E226</f>
        <v>115.47818024266708</v>
      </c>
      <c r="F226" s="42">
        <f>stanford_generation_EXIOBASE!F226</f>
        <v>123.08563237670921</v>
      </c>
      <c r="G226" s="42">
        <f>stanford_generation_EXIOBASE!G226</f>
        <v>130.69308451075136</v>
      </c>
      <c r="H226" s="42">
        <f>stanford_generation_EXIOBASE!H226</f>
        <v>132.59494754426191</v>
      </c>
      <c r="I226" s="42">
        <f>stanford_generation_EXIOBASE!I226</f>
        <v>134.49681057777244</v>
      </c>
      <c r="J226" s="42">
        <f>stanford_generation_EXIOBASE!J226</f>
        <v>135.13076492227594</v>
      </c>
      <c r="K226" s="42">
        <f>stanford_generation_EXIOBASE!K226</f>
        <v>135.76471926677945</v>
      </c>
      <c r="L226" s="42">
        <f>xdet2015_el!A226</f>
        <v>9.56100747435333</v>
      </c>
      <c r="M226" s="42">
        <f t="shared" si="107"/>
        <v>10.000201886204961</v>
      </c>
      <c r="N226" s="42">
        <f t="shared" si="136"/>
        <v>10.658993503982407</v>
      </c>
      <c r="O226" s="42">
        <f t="shared" si="137"/>
        <v>11.317785121759853</v>
      </c>
      <c r="P226" s="42">
        <f t="shared" si="138"/>
        <v>11.482483026204214</v>
      </c>
      <c r="Q226" s="42">
        <f t="shared" si="139"/>
        <v>11.647180930648577</v>
      </c>
      <c r="R226" s="42">
        <f t="shared" si="140"/>
        <v>11.702080232130029</v>
      </c>
      <c r="S226" s="42">
        <f t="shared" si="141"/>
        <v>11.756979533611483</v>
      </c>
      <c r="T226" s="42">
        <f>stanford_capacity_EXIOBASE!D226</f>
        <v>34</v>
      </c>
      <c r="U226" s="42">
        <f>stanford_capacity_EXIOBASE!E226</f>
        <v>34</v>
      </c>
      <c r="V226" s="42">
        <f>stanford_capacity_EXIOBASE!F226</f>
        <v>34</v>
      </c>
      <c r="W226" s="42">
        <f>stanford_capacity_EXIOBASE!G226</f>
        <v>34</v>
      </c>
      <c r="X226" s="42">
        <f>stanford_capacity_EXIOBASE!H226</f>
        <v>34</v>
      </c>
      <c r="Y226" s="42">
        <f>stanford_capacity_EXIOBASE!I226</f>
        <v>34</v>
      </c>
      <c r="Z226" s="42">
        <f>stanford_capacity_EXIOBASE!J226</f>
        <v>34</v>
      </c>
      <c r="AA226" s="42">
        <f>stanford_capacity_EXIOBASE!K226</f>
        <v>34</v>
      </c>
      <c r="AB226" s="42">
        <f>capacity!T226+T226/gfcf_lifespan!C$5</f>
        <v>0.56666666666666665</v>
      </c>
      <c r="AC226" s="42">
        <f>MAX((U226-T226),0)/5+U226/gfcf_lifespan!D$5</f>
        <v>0.56666666666666665</v>
      </c>
      <c r="AD226" s="42">
        <f>MAX((V226-U226),0)/5+V226/gfcf_lifespan!E$5</f>
        <v>0.56666666666666665</v>
      </c>
      <c r="AE226" s="42">
        <f>MAX((W226-V226),0)/5+W226/gfcf_lifespan!F$5</f>
        <v>0.56666666666666665</v>
      </c>
      <c r="AF226" s="42">
        <f>MAX((X226-W226),0)/5+X226/gfcf_lifespan!G$5</f>
        <v>0.56666666666666665</v>
      </c>
      <c r="AG226" s="42">
        <f>MAX((Y226-X226),0)/5+Y226/gfcf_lifespan!H$5</f>
        <v>0.56666666666666665</v>
      </c>
      <c r="AH226" s="42">
        <f>MAX((Z226-Y226),0)/5+Z226/gfcf_lifespan!I$5</f>
        <v>0.56666666666666665</v>
      </c>
      <c r="AI226" s="42">
        <f>MAX((AA226-Z226),0)/5+AA226/gfcf_lifespan!J$5</f>
        <v>0.56666666666666665</v>
      </c>
    </row>
    <row r="227" spans="1:35" ht="15" customHeight="1" x14ac:dyDescent="0.25">
      <c r="A227" s="9" t="s">
        <v>9</v>
      </c>
      <c r="B227" s="9" t="s">
        <v>79</v>
      </c>
      <c r="C227" s="9" t="s">
        <v>83</v>
      </c>
      <c r="D227" s="42">
        <f>stanford_generation_EXIOBASE!D227</f>
        <v>77.772228654509291</v>
      </c>
      <c r="E227" s="42">
        <f>stanford_generation_EXIOBASE!E227</f>
        <v>369.16268354682927</v>
      </c>
      <c r="F227" s="42">
        <f>stanford_generation_EXIOBASE!F227</f>
        <v>806.24836588530923</v>
      </c>
      <c r="G227" s="42">
        <f>stanford_generation_EXIOBASE!G227</f>
        <v>1243.3340482237893</v>
      </c>
      <c r="H227" s="42">
        <f>stanford_generation_EXIOBASE!H227</f>
        <v>1352.6054688084091</v>
      </c>
      <c r="I227" s="42">
        <f>stanford_generation_EXIOBASE!I227</f>
        <v>1461.8768893930292</v>
      </c>
      <c r="J227" s="42">
        <f>stanford_generation_EXIOBASE!J227</f>
        <v>1498.3006962545692</v>
      </c>
      <c r="K227" s="42">
        <f>stanford_generation_EXIOBASE!K227</f>
        <v>1534.7245031161092</v>
      </c>
      <c r="L227" s="42">
        <f>xdet2015_el!A227</f>
        <v>12.121465922336</v>
      </c>
      <c r="M227" s="42">
        <f t="shared" si="107"/>
        <v>57.537156460946399</v>
      </c>
      <c r="N227" s="42">
        <f t="shared" si="136"/>
        <v>125.66069226886199</v>
      </c>
      <c r="O227" s="42">
        <f t="shared" si="137"/>
        <v>193.78422807677759</v>
      </c>
      <c r="P227" s="42">
        <f t="shared" si="138"/>
        <v>210.81511202875649</v>
      </c>
      <c r="Q227" s="42">
        <f t="shared" si="139"/>
        <v>227.84599598073535</v>
      </c>
      <c r="R227" s="42">
        <f t="shared" si="140"/>
        <v>233.5229572980617</v>
      </c>
      <c r="S227" s="42">
        <f t="shared" si="141"/>
        <v>239.19991861538799</v>
      </c>
      <c r="T227" s="42">
        <f>stanford_capacity_EXIOBASE!D227</f>
        <v>58.3</v>
      </c>
      <c r="U227" s="42">
        <f>stanford_capacity_EXIOBASE!E227</f>
        <v>170.5916</v>
      </c>
      <c r="V227" s="42">
        <f>stanford_capacity_EXIOBASE!F227</f>
        <v>339.029</v>
      </c>
      <c r="W227" s="42">
        <f>stanford_capacity_EXIOBASE!G227</f>
        <v>507.46640000000002</v>
      </c>
      <c r="X227" s="42">
        <f>stanford_capacity_EXIOBASE!H227</f>
        <v>549.57574999999997</v>
      </c>
      <c r="Y227" s="42">
        <f>stanford_capacity_EXIOBASE!I227</f>
        <v>591.68509999999992</v>
      </c>
      <c r="Z227" s="42">
        <f>stanford_capacity_EXIOBASE!J227</f>
        <v>605.72154999999998</v>
      </c>
      <c r="AA227" s="42">
        <f>stanford_capacity_EXIOBASE!K227</f>
        <v>619.75799999999992</v>
      </c>
      <c r="AB227" s="42">
        <f>capacity!T227+T227/gfcf_lifespan!C$6</f>
        <v>8.3669999999999973</v>
      </c>
      <c r="AC227" s="42">
        <f>MAX((U227-T227),0)/5+U227/gfcf_lifespan!D$6</f>
        <v>30.212483636363636</v>
      </c>
      <c r="AD227" s="42">
        <f>MAX((V227-U227),0)/5+V227/gfcf_lifespan!E$6</f>
        <v>48.114245957446812</v>
      </c>
      <c r="AE227" s="42">
        <f>MAX((W227-V227),0)/5+W227/gfcf_lifespan!F$6</f>
        <v>53.986136000000009</v>
      </c>
      <c r="AF227" s="42">
        <f>MAX((X227-W227),0)/5+X227/gfcf_lifespan!G$6</f>
        <v>30.404899999999991</v>
      </c>
      <c r="AG227" s="42">
        <f>MAX((Y227-X227),0)/5+Y227/gfcf_lifespan!H$6</f>
        <v>32.089273999999989</v>
      </c>
      <c r="AH227" s="42">
        <f>MAX((Z227-Y227),0)/5+Z227/gfcf_lifespan!I$6</f>
        <v>27.036152000000012</v>
      </c>
      <c r="AI227" s="42">
        <f>MAX((AA227-Z227),0)/5+AA227/gfcf_lifespan!J$6</f>
        <v>27.597609999999985</v>
      </c>
    </row>
    <row r="228" spans="1:35" ht="15" customHeight="1" x14ac:dyDescent="0.25">
      <c r="A228" s="9" t="s">
        <v>9</v>
      </c>
      <c r="B228" s="9" t="s">
        <v>78</v>
      </c>
      <c r="C228" s="9" t="s">
        <v>84</v>
      </c>
      <c r="D228" s="42">
        <f>stanford_generation_EXIOBASE!D228</f>
        <v>0</v>
      </c>
      <c r="E228" s="42">
        <f>stanford_generation_EXIOBASE!E228</f>
        <v>0</v>
      </c>
      <c r="F228" s="42">
        <f>stanford_generation_EXIOBASE!F228</f>
        <v>0</v>
      </c>
      <c r="G228" s="42">
        <f>stanford_generation_EXIOBASE!G228</f>
        <v>0</v>
      </c>
      <c r="H228" s="42">
        <f>stanford_generation_EXIOBASE!H228</f>
        <v>0</v>
      </c>
      <c r="I228" s="42">
        <f>stanford_generation_EXIOBASE!I228</f>
        <v>0</v>
      </c>
      <c r="J228" s="42">
        <f>stanford_generation_EXIOBASE!J228</f>
        <v>0</v>
      </c>
      <c r="K228" s="42">
        <f>stanford_generation_EXIOBASE!K228</f>
        <v>0</v>
      </c>
      <c r="L228" s="42">
        <f>xdet2015_el!A228</f>
        <v>0</v>
      </c>
      <c r="M228" s="42">
        <f t="shared" si="107"/>
        <v>0</v>
      </c>
      <c r="N228" s="42">
        <f t="shared" si="136"/>
        <v>0</v>
      </c>
      <c r="O228" s="42">
        <f t="shared" si="137"/>
        <v>0</v>
      </c>
      <c r="P228" s="42">
        <f t="shared" si="138"/>
        <v>0</v>
      </c>
      <c r="Q228" s="42">
        <f t="shared" si="139"/>
        <v>0</v>
      </c>
      <c r="R228" s="42">
        <f t="shared" si="140"/>
        <v>0</v>
      </c>
      <c r="S228" s="42">
        <f t="shared" si="141"/>
        <v>0</v>
      </c>
      <c r="T228" s="42">
        <f>stanford_capacity_EXIOBASE!D228</f>
        <v>0</v>
      </c>
      <c r="U228" s="42">
        <f>stanford_capacity_EXIOBASE!E228</f>
        <v>0</v>
      </c>
      <c r="V228" s="42">
        <f>stanford_capacity_EXIOBASE!F228</f>
        <v>0</v>
      </c>
      <c r="W228" s="42">
        <f>stanford_capacity_EXIOBASE!G228</f>
        <v>0</v>
      </c>
      <c r="X228" s="42">
        <f>stanford_capacity_EXIOBASE!H228</f>
        <v>0</v>
      </c>
      <c r="Y228" s="42">
        <f>stanford_capacity_EXIOBASE!I228</f>
        <v>0</v>
      </c>
      <c r="Z228" s="42">
        <f>stanford_capacity_EXIOBASE!J228</f>
        <v>0</v>
      </c>
      <c r="AA228" s="42">
        <f>stanford_capacity_EXIOBASE!K228</f>
        <v>0</v>
      </c>
      <c r="AB228" s="42">
        <f>capacity!T228+T228/gfcf_lifespan!C$7</f>
        <v>0</v>
      </c>
      <c r="AC228" s="42">
        <f>MAX((U228-T228),0)/5+U228/gfcf_lifespan!D$7</f>
        <v>0</v>
      </c>
      <c r="AD228" s="42">
        <f>MAX((V228-U228),0)/5+V228/gfcf_lifespan!E$7</f>
        <v>0</v>
      </c>
      <c r="AE228" s="42">
        <f>MAX((W228-V228),0)/5+W228/gfcf_lifespan!F$7</f>
        <v>0</v>
      </c>
      <c r="AF228" s="42">
        <f>MAX((X228-W228),0)/5+X228/gfcf_lifespan!G$7</f>
        <v>0</v>
      </c>
      <c r="AG228" s="42">
        <f>MAX((Y228-X228),0)/5+Y228/gfcf_lifespan!H$7</f>
        <v>0</v>
      </c>
      <c r="AH228" s="42">
        <f>MAX((Z228-Y228),0)/5+Z228/gfcf_lifespan!I$7</f>
        <v>0</v>
      </c>
      <c r="AI228" s="42">
        <f>MAX((AA228-Z228),0)/5+AA228/gfcf_lifespan!J$7</f>
        <v>0</v>
      </c>
    </row>
    <row r="229" spans="1:35" ht="15" customHeight="1" x14ac:dyDescent="0.25">
      <c r="A229" s="9" t="s">
        <v>9</v>
      </c>
      <c r="B229" s="9" t="s">
        <v>37</v>
      </c>
      <c r="C229" s="9" t="s">
        <v>38</v>
      </c>
      <c r="D229" s="42">
        <f>stanford_generation_EXIOBASE!D229</f>
        <v>0</v>
      </c>
      <c r="E229" s="42">
        <f>stanford_generation_EXIOBASE!E229</f>
        <v>0</v>
      </c>
      <c r="F229" s="42">
        <f>stanford_generation_EXIOBASE!F229</f>
        <v>0</v>
      </c>
      <c r="G229" s="42">
        <f>stanford_generation_EXIOBASE!G229</f>
        <v>0</v>
      </c>
      <c r="H229" s="42">
        <f>stanford_generation_EXIOBASE!H229</f>
        <v>0</v>
      </c>
      <c r="I229" s="42">
        <f>stanford_generation_EXIOBASE!I229</f>
        <v>0</v>
      </c>
      <c r="J229" s="42">
        <f>stanford_generation_EXIOBASE!J229</f>
        <v>0</v>
      </c>
      <c r="K229" s="42">
        <f>stanford_generation_EXIOBASE!K229</f>
        <v>0</v>
      </c>
      <c r="L229" s="42">
        <f>xdet2015_el!A229</f>
        <v>2.8097339253206401</v>
      </c>
      <c r="M229" s="42">
        <f t="shared" si="107"/>
        <v>0</v>
      </c>
      <c r="N229" s="42">
        <f t="shared" si="136"/>
        <v>0</v>
      </c>
      <c r="O229" s="42">
        <f t="shared" si="137"/>
        <v>0</v>
      </c>
      <c r="P229" s="42">
        <f t="shared" si="138"/>
        <v>0</v>
      </c>
      <c r="Q229" s="42">
        <f t="shared" si="139"/>
        <v>0</v>
      </c>
      <c r="R229" s="42">
        <f t="shared" si="140"/>
        <v>0</v>
      </c>
      <c r="S229" s="42">
        <f t="shared" si="141"/>
        <v>0</v>
      </c>
      <c r="T229" s="42">
        <f>stanford_capacity_EXIOBASE!D229</f>
        <v>1.2357800000000001</v>
      </c>
      <c r="U229" s="42">
        <f>stanford_capacity_EXIOBASE!E229</f>
        <v>0.98862400000000006</v>
      </c>
      <c r="V229" s="42">
        <f>stanford_capacity_EXIOBASE!F229</f>
        <v>0.61789000000000005</v>
      </c>
      <c r="W229" s="42">
        <f>stanford_capacity_EXIOBASE!G229</f>
        <v>0.24715599999999993</v>
      </c>
      <c r="X229" s="42">
        <f>stanford_capacity_EXIOBASE!H229</f>
        <v>0.15447250000000001</v>
      </c>
      <c r="Y229" s="42">
        <f>stanford_capacity_EXIOBASE!I229</f>
        <v>6.1789000000000094E-2</v>
      </c>
      <c r="Z229" s="42">
        <f>stanford_capacity_EXIOBASE!J229</f>
        <v>3.0894500000000047E-2</v>
      </c>
      <c r="AA229" s="42">
        <f>stanford_capacity_EXIOBASE!K229</f>
        <v>0</v>
      </c>
      <c r="AB229" s="42">
        <f>capacity!T229+T229/gfcf_lifespan!C$8</f>
        <v>3.5308000000000006E-2</v>
      </c>
      <c r="AC229" s="42">
        <f>MAX((U229-T229),0)/5+U229/gfcf_lifespan!D$8</f>
        <v>2.8246400000000001E-2</v>
      </c>
      <c r="AD229" s="42">
        <f>MAX((V229-U229),0)/5+V229/gfcf_lifespan!E$8</f>
        <v>1.7654000000000003E-2</v>
      </c>
      <c r="AE229" s="42">
        <f>MAX((W229-V229),0)/5+W229/gfcf_lifespan!F$8</f>
        <v>7.0615999999999977E-3</v>
      </c>
      <c r="AF229" s="42">
        <f>MAX((X229-W229),0)/5+X229/gfcf_lifespan!G$8</f>
        <v>4.4135000000000008E-3</v>
      </c>
      <c r="AG229" s="42">
        <f>MAX((Y229-X229),0)/5+Y229/gfcf_lifespan!H$8</f>
        <v>1.7654000000000027E-3</v>
      </c>
      <c r="AH229" s="42">
        <f>MAX((Z229-Y229),0)/5+Z229/gfcf_lifespan!I$8</f>
        <v>8.8270000000000134E-4</v>
      </c>
      <c r="AI229" s="42">
        <f>MAX((AA229-Z229),0)/5+AA229/gfcf_lifespan!J$8</f>
        <v>0</v>
      </c>
    </row>
    <row r="230" spans="1:35" ht="15" customHeight="1" x14ac:dyDescent="0.25">
      <c r="A230" s="9" t="s">
        <v>9</v>
      </c>
      <c r="B230" s="9" t="s">
        <v>39</v>
      </c>
      <c r="C230" s="9" t="s">
        <v>40</v>
      </c>
      <c r="D230" s="42">
        <f>stanford_generation_EXIOBASE!D230</f>
        <v>157.53274827843455</v>
      </c>
      <c r="E230" s="42">
        <f>stanford_generation_EXIOBASE!E230</f>
        <v>126.02619862274764</v>
      </c>
      <c r="F230" s="42">
        <f>stanford_generation_EXIOBASE!F230</f>
        <v>78.766374139217277</v>
      </c>
      <c r="G230" s="42">
        <f>stanford_generation_EXIOBASE!G230</f>
        <v>31.506549655686911</v>
      </c>
      <c r="H230" s="42">
        <f>stanford_generation_EXIOBASE!H230</f>
        <v>19.691593534804326</v>
      </c>
      <c r="I230" s="42">
        <f>stanford_generation_EXIOBASE!I230</f>
        <v>7.8766374139217419</v>
      </c>
      <c r="J230" s="42">
        <f>stanford_generation_EXIOBASE!J230</f>
        <v>3.9383187069608709</v>
      </c>
      <c r="K230" s="42">
        <f>stanford_generation_EXIOBASE!K230</f>
        <v>0</v>
      </c>
      <c r="L230" s="42">
        <f>xdet2015_el!A230</f>
        <v>880.71933790500304</v>
      </c>
      <c r="M230" s="42">
        <f t="shared" si="107"/>
        <v>704.57547032400248</v>
      </c>
      <c r="N230" s="42">
        <f t="shared" si="136"/>
        <v>440.35966895250152</v>
      </c>
      <c r="O230" s="42">
        <f t="shared" si="137"/>
        <v>176.14386758100062</v>
      </c>
      <c r="P230" s="42">
        <f t="shared" si="138"/>
        <v>110.08991723812542</v>
      </c>
      <c r="Q230" s="42">
        <f t="shared" si="139"/>
        <v>44.035966895250233</v>
      </c>
      <c r="R230" s="42">
        <f t="shared" si="140"/>
        <v>22.017983447625117</v>
      </c>
      <c r="S230" s="42">
        <f t="shared" si="141"/>
        <v>0</v>
      </c>
      <c r="T230" s="42">
        <f>stanford_capacity_EXIOBASE!D230</f>
        <v>19.65635</v>
      </c>
      <c r="U230" s="42">
        <f>stanford_capacity_EXIOBASE!E230</f>
        <v>15.72508</v>
      </c>
      <c r="V230" s="42">
        <f>stanford_capacity_EXIOBASE!F230</f>
        <v>9.8281749999999999</v>
      </c>
      <c r="W230" s="42">
        <f>stanford_capacity_EXIOBASE!G230</f>
        <v>3.9312699999999996</v>
      </c>
      <c r="X230" s="42">
        <f>stanford_capacity_EXIOBASE!H230</f>
        <v>2.4570437499999995</v>
      </c>
      <c r="Y230" s="42">
        <f>stanford_capacity_EXIOBASE!I230</f>
        <v>0.98281749999999946</v>
      </c>
      <c r="Z230" s="42">
        <f>stanford_capacity_EXIOBASE!J230</f>
        <v>0.49140874999999973</v>
      </c>
      <c r="AA230" s="42">
        <f>stanford_capacity_EXIOBASE!K230</f>
        <v>0</v>
      </c>
      <c r="AB230" s="42">
        <f>capacity!T230+T230/gfcf_lifespan!C$9</f>
        <v>2.4152539999999978</v>
      </c>
      <c r="AC230" s="42">
        <f>MAX((U230-T230),0)/5+U230/gfcf_lifespan!D$9</f>
        <v>0.62900319999999998</v>
      </c>
      <c r="AD230" s="42">
        <f>MAX((V230-U230),0)/5+V230/gfcf_lifespan!E$9</f>
        <v>0.393127</v>
      </c>
      <c r="AE230" s="42">
        <f>MAX((W230-V230),0)/5+W230/gfcf_lifespan!F$9</f>
        <v>0.1572508</v>
      </c>
      <c r="AF230" s="42">
        <f>MAX((X230-W230),0)/5+X230/gfcf_lifespan!G$9</f>
        <v>9.8281749999999987E-2</v>
      </c>
      <c r="AG230" s="42">
        <f>MAX((Y230-X230),0)/5+Y230/gfcf_lifespan!H$9</f>
        <v>3.9312699999999978E-2</v>
      </c>
      <c r="AH230" s="42">
        <f>MAX((Z230-Y230),0)/5+Z230/gfcf_lifespan!I$9</f>
        <v>1.9656349999999989E-2</v>
      </c>
      <c r="AI230" s="42">
        <f>MAX((AA230-Z230),0)/5+AA230/gfcf_lifespan!J$9</f>
        <v>0</v>
      </c>
    </row>
    <row r="231" spans="1:35" ht="15" customHeight="1" x14ac:dyDescent="0.25">
      <c r="A231" s="9" t="s">
        <v>9</v>
      </c>
      <c r="B231" s="9" t="s">
        <v>80</v>
      </c>
      <c r="C231" s="9" t="s">
        <v>85</v>
      </c>
      <c r="D231" s="42">
        <f>stanford_generation_EXIOBASE!D231</f>
        <v>0</v>
      </c>
      <c r="E231" s="42">
        <f>stanford_generation_EXIOBASE!E231</f>
        <v>3551.734495111406</v>
      </c>
      <c r="F231" s="42">
        <f>stanford_generation_EXIOBASE!F231</f>
        <v>8879.3362377785143</v>
      </c>
      <c r="G231" s="42">
        <f>stanford_generation_EXIOBASE!G231</f>
        <v>14206.937980445624</v>
      </c>
      <c r="H231" s="42">
        <f>stanford_generation_EXIOBASE!H231</f>
        <v>15538.838416112401</v>
      </c>
      <c r="I231" s="42">
        <f>stanford_generation_EXIOBASE!I231</f>
        <v>16870.738851779177</v>
      </c>
      <c r="J231" s="42">
        <f>stanford_generation_EXIOBASE!J231</f>
        <v>17314.705663668101</v>
      </c>
      <c r="K231" s="42">
        <f>stanford_generation_EXIOBASE!K231</f>
        <v>17758.672475557029</v>
      </c>
      <c r="L231" s="42">
        <f>xdet2015_el!A231</f>
        <v>0</v>
      </c>
      <c r="M231" s="42">
        <f t="shared" si="107"/>
        <v>0</v>
      </c>
      <c r="N231" s="42">
        <f t="shared" si="136"/>
        <v>0</v>
      </c>
      <c r="O231" s="42">
        <f t="shared" si="137"/>
        <v>0</v>
      </c>
      <c r="P231" s="42">
        <f t="shared" si="138"/>
        <v>0</v>
      </c>
      <c r="Q231" s="42">
        <f t="shared" si="139"/>
        <v>0</v>
      </c>
      <c r="R231" s="42">
        <f t="shared" si="140"/>
        <v>0</v>
      </c>
      <c r="S231" s="42">
        <f t="shared" si="141"/>
        <v>0</v>
      </c>
      <c r="T231" s="42">
        <f>stanford_capacity_EXIOBASE!D231</f>
        <v>0</v>
      </c>
      <c r="U231" s="42">
        <f>stanford_capacity_EXIOBASE!E231</f>
        <v>1825.1480670755655</v>
      </c>
      <c r="V231" s="42">
        <f>stanford_capacity_EXIOBASE!F231</f>
        <v>4562.8701676889132</v>
      </c>
      <c r="W231" s="42">
        <f>stanford_capacity_EXIOBASE!G231</f>
        <v>7300.5922683022618</v>
      </c>
      <c r="X231" s="42">
        <f>stanford_capacity_EXIOBASE!H231</f>
        <v>7985.0227934555978</v>
      </c>
      <c r="Y231" s="42">
        <f>stanford_capacity_EXIOBASE!I231</f>
        <v>8669.4533186089338</v>
      </c>
      <c r="Z231" s="42">
        <f>stanford_capacity_EXIOBASE!J231</f>
        <v>8897.5968269933801</v>
      </c>
      <c r="AA231" s="42">
        <f>stanford_capacity_EXIOBASE!K231</f>
        <v>9125.7403353778263</v>
      </c>
      <c r="AB231" s="42">
        <f>capacity!T231+T231/gfcf_lifespan!C$10</f>
        <v>0</v>
      </c>
      <c r="AC231" s="42">
        <f>MAX((U231-T231),0)/5+U231/gfcf_lifespan!D$10</f>
        <v>438.03553609813571</v>
      </c>
      <c r="AD231" s="42">
        <f>MAX((V231-U231),0)/5+V231/gfcf_lifespan!E$10</f>
        <v>730.05922683022607</v>
      </c>
      <c r="AE231" s="42">
        <f>MAX((W231-V231),0)/5+W231/gfcf_lifespan!F$10</f>
        <v>839.56811085476022</v>
      </c>
      <c r="AF231" s="42">
        <f>MAX((X231-W231),0)/5+X231/gfcf_lifespan!G$10</f>
        <v>456.28701676889114</v>
      </c>
      <c r="AG231" s="42">
        <f>MAX((Y231-X231),0)/5+Y231/gfcf_lifespan!H$10</f>
        <v>483.66423777502462</v>
      </c>
      <c r="AH231" s="42">
        <f>MAX((Z231-Y231),0)/5+Z231/gfcf_lifespan!I$10</f>
        <v>401.53257475662446</v>
      </c>
      <c r="AI231" s="42">
        <f>MAX((AA231-Z231),0)/5+AA231/gfcf_lifespan!J$10</f>
        <v>410.65831509200228</v>
      </c>
    </row>
    <row r="232" spans="1:35" ht="15" customHeight="1" x14ac:dyDescent="0.25">
      <c r="A232" s="9" t="s">
        <v>9</v>
      </c>
      <c r="B232" s="9" t="s">
        <v>81</v>
      </c>
      <c r="C232" s="9" t="s">
        <v>86</v>
      </c>
      <c r="D232" s="42">
        <f>stanford_generation_EXIOBASE!D232</f>
        <v>112.19138755980894</v>
      </c>
      <c r="E232" s="42">
        <f>stanford_generation_EXIOBASE!E232</f>
        <v>226.30816893302091</v>
      </c>
      <c r="F232" s="42">
        <f>stanford_generation_EXIOBASE!F232</f>
        <v>397.48334099283886</v>
      </c>
      <c r="G232" s="42">
        <f>stanford_generation_EXIOBASE!G232</f>
        <v>568.65851305265676</v>
      </c>
      <c r="H232" s="42">
        <f>stanford_generation_EXIOBASE!H232</f>
        <v>611.45230606761129</v>
      </c>
      <c r="I232" s="42">
        <f>stanford_generation_EXIOBASE!I232</f>
        <v>654.24609908256571</v>
      </c>
      <c r="J232" s="42">
        <f>stanford_generation_EXIOBASE!J232</f>
        <v>668.51069675421718</v>
      </c>
      <c r="K232" s="42">
        <f>stanford_generation_EXIOBASE!K232</f>
        <v>682.77529442586876</v>
      </c>
      <c r="L232" s="42">
        <f>xdet2015_el!A232</f>
        <v>6.9728959684909402</v>
      </c>
      <c r="M232" s="42">
        <f t="shared" si="107"/>
        <v>14.065458615960052</v>
      </c>
      <c r="N232" s="42">
        <f t="shared" si="136"/>
        <v>24.704302587163721</v>
      </c>
      <c r="O232" s="42">
        <f t="shared" si="137"/>
        <v>35.343146558367387</v>
      </c>
      <c r="P232" s="42">
        <f t="shared" si="138"/>
        <v>38.002857551168304</v>
      </c>
      <c r="Q232" s="42">
        <f t="shared" si="139"/>
        <v>40.662568543969222</v>
      </c>
      <c r="R232" s="42">
        <f t="shared" si="140"/>
        <v>41.549138874902859</v>
      </c>
      <c r="S232" s="42">
        <f t="shared" si="141"/>
        <v>42.435709205836503</v>
      </c>
      <c r="T232" s="42">
        <f>stanford_capacity_EXIOBASE!D232</f>
        <v>120</v>
      </c>
      <c r="U232" s="42">
        <f>stanford_capacity_EXIOBASE!E232</f>
        <v>177.10380093873516</v>
      </c>
      <c r="V232" s="42">
        <f>stanford_capacity_EXIOBASE!F232</f>
        <v>262.75950234683785</v>
      </c>
      <c r="W232" s="42">
        <f>stanford_capacity_EXIOBASE!G232</f>
        <v>348.41520375494065</v>
      </c>
      <c r="X232" s="42">
        <f>stanford_capacity_EXIOBASE!H232</f>
        <v>369.82912910696632</v>
      </c>
      <c r="Y232" s="42">
        <f>stanford_capacity_EXIOBASE!I232</f>
        <v>391.24305445899194</v>
      </c>
      <c r="Z232" s="42">
        <f>stanford_capacity_EXIOBASE!J232</f>
        <v>398.38102957633384</v>
      </c>
      <c r="AA232" s="42">
        <f>stanford_capacity_EXIOBASE!K232</f>
        <v>405.51900469367575</v>
      </c>
      <c r="AB232" s="42">
        <f>capacity!T232+T232/gfcf_lifespan!C$11</f>
        <v>11.138999999999999</v>
      </c>
      <c r="AC232" s="42">
        <f>MAX((U232-T232),0)/5+U232/gfcf_lifespan!D$11</f>
        <v>18.504912225296437</v>
      </c>
      <c r="AD232" s="42">
        <f>MAX((V232-U232),0)/5+V232/gfcf_lifespan!E$11</f>
        <v>27.641520375494053</v>
      </c>
      <c r="AE232" s="42">
        <f>MAX((W232-V232),0)/5+W232/gfcf_lifespan!F$11</f>
        <v>31.067748431818188</v>
      </c>
      <c r="AF232" s="42">
        <f>MAX((X232-W232),0)/5+X232/gfcf_lifespan!G$11</f>
        <v>19.075950234683788</v>
      </c>
      <c r="AG232" s="42">
        <f>MAX((Y232-X232),0)/5+Y232/gfcf_lifespan!H$11</f>
        <v>19.9325072487648</v>
      </c>
      <c r="AH232" s="42">
        <f>MAX((Z232-Y232),0)/5+Z232/gfcf_lifespan!I$11</f>
        <v>17.362836206521735</v>
      </c>
      <c r="AI232" s="42">
        <f>MAX((AA232-Z232),0)/5+AA232/gfcf_lifespan!J$11</f>
        <v>17.64835521121541</v>
      </c>
    </row>
    <row r="233" spans="1:35" ht="15" customHeight="1" x14ac:dyDescent="0.25">
      <c r="A233" s="9" t="s">
        <v>9</v>
      </c>
      <c r="B233" s="9" t="s">
        <v>41</v>
      </c>
      <c r="C233" s="9" t="s">
        <v>42</v>
      </c>
      <c r="D233" s="42">
        <f>stanford_generation_EXIOBASE!D233</f>
        <v>0</v>
      </c>
      <c r="E233" s="42">
        <f>stanford_generation_EXIOBASE!E233</f>
        <v>0</v>
      </c>
      <c r="F233" s="42">
        <f>stanford_generation_EXIOBASE!F233</f>
        <v>0</v>
      </c>
      <c r="G233" s="42">
        <f>stanford_generation_EXIOBASE!G233</f>
        <v>0</v>
      </c>
      <c r="H233" s="42">
        <f>stanford_generation_EXIOBASE!H233</f>
        <v>0</v>
      </c>
      <c r="I233" s="42">
        <f>stanford_generation_EXIOBASE!I233</f>
        <v>0</v>
      </c>
      <c r="J233" s="42">
        <f>stanford_generation_EXIOBASE!J233</f>
        <v>0</v>
      </c>
      <c r="K233" s="42">
        <f>stanford_generation_EXIOBASE!K233</f>
        <v>0</v>
      </c>
      <c r="L233" s="42">
        <f>xdet2015_el!A233</f>
        <v>0</v>
      </c>
      <c r="M233" s="42">
        <f t="shared" si="107"/>
        <v>0</v>
      </c>
      <c r="N233" s="42">
        <f t="shared" si="136"/>
        <v>0</v>
      </c>
      <c r="O233" s="42">
        <f t="shared" si="137"/>
        <v>0</v>
      </c>
      <c r="P233" s="42">
        <f t="shared" si="138"/>
        <v>0</v>
      </c>
      <c r="Q233" s="42">
        <f t="shared" si="139"/>
        <v>0</v>
      </c>
      <c r="R233" s="42">
        <f t="shared" si="140"/>
        <v>0</v>
      </c>
      <c r="S233" s="42">
        <f t="shared" si="141"/>
        <v>0</v>
      </c>
      <c r="T233" s="42">
        <f>stanford_capacity_EXIOBASE!D233</f>
        <v>0</v>
      </c>
      <c r="U233" s="42">
        <f>stanford_capacity_EXIOBASE!E233</f>
        <v>0</v>
      </c>
      <c r="V233" s="42">
        <f>stanford_capacity_EXIOBASE!F233</f>
        <v>0</v>
      </c>
      <c r="W233" s="42">
        <f>stanford_capacity_EXIOBASE!G233</f>
        <v>0</v>
      </c>
      <c r="X233" s="42">
        <f>stanford_capacity_EXIOBASE!H233</f>
        <v>0</v>
      </c>
      <c r="Y233" s="42">
        <f>stanford_capacity_EXIOBASE!I233</f>
        <v>0</v>
      </c>
      <c r="Z233" s="42">
        <f>stanford_capacity_EXIOBASE!J233</f>
        <v>0</v>
      </c>
      <c r="AA233" s="42">
        <f>stanford_capacity_EXIOBASE!K233</f>
        <v>0</v>
      </c>
      <c r="AB233" s="42">
        <f>capacity!T233+T233/gfcf_lifespan!C$12</f>
        <v>0</v>
      </c>
      <c r="AC233" s="42">
        <f>MAX((U233-T233),0)/5+U233/gfcf_lifespan!D$12</f>
        <v>0</v>
      </c>
      <c r="AD233" s="42">
        <f>MAX((V233-U233),0)/5+V233/gfcf_lifespan!E$12</f>
        <v>0</v>
      </c>
      <c r="AE233" s="42">
        <f>MAX((W233-V233),0)/5+W233/gfcf_lifespan!F$12</f>
        <v>0</v>
      </c>
      <c r="AF233" s="42">
        <f>MAX((X233-W233),0)/5+X233/gfcf_lifespan!G$12</f>
        <v>0</v>
      </c>
      <c r="AG233" s="42">
        <f>MAX((Y233-X233),0)/5+Y233/gfcf_lifespan!H$12</f>
        <v>0</v>
      </c>
      <c r="AH233" s="42">
        <f>MAX((Z233-Y233),0)/5+Z233/gfcf_lifespan!I$12</f>
        <v>0</v>
      </c>
      <c r="AI233" s="42">
        <f>MAX((AA233-Z233),0)/5+AA233/gfcf_lifespan!J$12</f>
        <v>0</v>
      </c>
    </row>
    <row r="234" spans="1:35" ht="15" customHeight="1" x14ac:dyDescent="0.25">
      <c r="A234" s="9" t="s">
        <v>9</v>
      </c>
      <c r="B234" s="9" t="s">
        <v>43</v>
      </c>
      <c r="C234" s="9" t="s">
        <v>44</v>
      </c>
      <c r="D234" s="42">
        <f>stanford_generation_EXIOBASE!D234</f>
        <v>0</v>
      </c>
      <c r="E234" s="42">
        <f>stanford_generation_EXIOBASE!E234</f>
        <v>0</v>
      </c>
      <c r="F234" s="42">
        <f>stanford_generation_EXIOBASE!F234</f>
        <v>0</v>
      </c>
      <c r="G234" s="42">
        <f>stanford_generation_EXIOBASE!G234</f>
        <v>0</v>
      </c>
      <c r="H234" s="42">
        <f>stanford_generation_EXIOBASE!H234</f>
        <v>0</v>
      </c>
      <c r="I234" s="42">
        <f>stanford_generation_EXIOBASE!I234</f>
        <v>0</v>
      </c>
      <c r="J234" s="42">
        <f>stanford_generation_EXIOBASE!J234</f>
        <v>0</v>
      </c>
      <c r="K234" s="42">
        <f>stanford_generation_EXIOBASE!K234</f>
        <v>0</v>
      </c>
      <c r="L234" s="42">
        <f>xdet2015_el!A234</f>
        <v>6.3112014928019399E-4</v>
      </c>
      <c r="M234" s="42">
        <f t="shared" si="107"/>
        <v>0</v>
      </c>
      <c r="N234" s="42">
        <f t="shared" si="136"/>
        <v>0</v>
      </c>
      <c r="O234" s="42">
        <f t="shared" si="137"/>
        <v>0</v>
      </c>
      <c r="P234" s="42">
        <f t="shared" si="138"/>
        <v>0</v>
      </c>
      <c r="Q234" s="42">
        <f t="shared" si="139"/>
        <v>0</v>
      </c>
      <c r="R234" s="42">
        <f t="shared" si="140"/>
        <v>0</v>
      </c>
      <c r="S234" s="42">
        <f t="shared" si="141"/>
        <v>0</v>
      </c>
      <c r="T234" s="42">
        <f>stanford_capacity_EXIOBASE!D234</f>
        <v>0</v>
      </c>
      <c r="U234" s="42">
        <f>stanford_capacity_EXIOBASE!E234</f>
        <v>0</v>
      </c>
      <c r="V234" s="42">
        <f>stanford_capacity_EXIOBASE!F234</f>
        <v>0</v>
      </c>
      <c r="W234" s="42">
        <f>stanford_capacity_EXIOBASE!G234</f>
        <v>0</v>
      </c>
      <c r="X234" s="42">
        <f>stanford_capacity_EXIOBASE!H234</f>
        <v>0</v>
      </c>
      <c r="Y234" s="42">
        <f>stanford_capacity_EXIOBASE!I234</f>
        <v>0</v>
      </c>
      <c r="Z234" s="42">
        <f>stanford_capacity_EXIOBASE!J234</f>
        <v>0</v>
      </c>
      <c r="AA234" s="42">
        <f>stanford_capacity_EXIOBASE!K234</f>
        <v>0</v>
      </c>
      <c r="AB234" s="42">
        <f>capacity!T234+T234/gfcf_lifespan!C$13</f>
        <v>0</v>
      </c>
      <c r="AC234" s="42">
        <f>MAX((U234-T234),0)/5+U234/gfcf_lifespan!D$13</f>
        <v>0</v>
      </c>
      <c r="AD234" s="42">
        <f>MAX((V234-U234),0)/5+V234/gfcf_lifespan!E$13</f>
        <v>0</v>
      </c>
      <c r="AE234" s="42">
        <f>MAX((W234-V234),0)/5+W234/gfcf_lifespan!F$13</f>
        <v>0</v>
      </c>
      <c r="AF234" s="42">
        <f>MAX((X234-W234),0)/5+X234/gfcf_lifespan!G$13</f>
        <v>0</v>
      </c>
      <c r="AG234" s="42">
        <f>MAX((Y234-X234),0)/5+Y234/gfcf_lifespan!H$13</f>
        <v>0</v>
      </c>
      <c r="AH234" s="42">
        <f>MAX((Z234-Y234),0)/5+Z234/gfcf_lifespan!I$13</f>
        <v>0</v>
      </c>
      <c r="AI234" s="42">
        <f>MAX((AA234-Z234),0)/5+AA234/gfcf_lifespan!J$13</f>
        <v>0</v>
      </c>
    </row>
    <row r="235" spans="1:35" ht="15" customHeight="1" x14ac:dyDescent="0.25">
      <c r="A235" s="9" t="s">
        <v>9</v>
      </c>
      <c r="B235" s="9" t="s">
        <v>45</v>
      </c>
      <c r="C235" s="9" t="s">
        <v>46</v>
      </c>
      <c r="D235" s="42">
        <f>stanford_generation_EXIOBASE!D235</f>
        <v>0</v>
      </c>
      <c r="E235" s="42">
        <f>stanford_generation_EXIOBASE!E235</f>
        <v>0</v>
      </c>
      <c r="F235" s="42">
        <f>stanford_generation_EXIOBASE!F235</f>
        <v>0</v>
      </c>
      <c r="G235" s="42">
        <f>stanford_generation_EXIOBASE!G235</f>
        <v>0</v>
      </c>
      <c r="H235" s="42">
        <f>stanford_generation_EXIOBASE!H235</f>
        <v>0</v>
      </c>
      <c r="I235" s="42">
        <f>stanford_generation_EXIOBASE!I235</f>
        <v>0</v>
      </c>
      <c r="J235" s="42">
        <f>stanford_generation_EXIOBASE!J235</f>
        <v>0</v>
      </c>
      <c r="K235" s="42">
        <f>stanford_generation_EXIOBASE!K235</f>
        <v>0</v>
      </c>
      <c r="L235" s="42">
        <f>xdet2015_el!A235</f>
        <v>0</v>
      </c>
      <c r="M235" s="42">
        <f t="shared" si="107"/>
        <v>0</v>
      </c>
      <c r="N235" s="42">
        <f t="shared" si="136"/>
        <v>0</v>
      </c>
      <c r="O235" s="42">
        <f t="shared" si="137"/>
        <v>0</v>
      </c>
      <c r="P235" s="42">
        <f t="shared" si="138"/>
        <v>0</v>
      </c>
      <c r="Q235" s="42">
        <f t="shared" si="139"/>
        <v>0</v>
      </c>
      <c r="R235" s="42">
        <f t="shared" si="140"/>
        <v>0</v>
      </c>
      <c r="S235" s="42">
        <f t="shared" si="141"/>
        <v>0</v>
      </c>
      <c r="T235" s="42">
        <f>stanford_capacity_EXIOBASE!D235</f>
        <v>0</v>
      </c>
      <c r="U235" s="42">
        <f>stanford_capacity_EXIOBASE!E235</f>
        <v>0</v>
      </c>
      <c r="V235" s="42">
        <f>stanford_capacity_EXIOBASE!F235</f>
        <v>0</v>
      </c>
      <c r="W235" s="42">
        <f>stanford_capacity_EXIOBASE!G235</f>
        <v>0</v>
      </c>
      <c r="X235" s="42">
        <f>stanford_capacity_EXIOBASE!H235</f>
        <v>0</v>
      </c>
      <c r="Y235" s="42">
        <f>stanford_capacity_EXIOBASE!I235</f>
        <v>0</v>
      </c>
      <c r="Z235" s="42">
        <f>stanford_capacity_EXIOBASE!J235</f>
        <v>0</v>
      </c>
      <c r="AA235" s="42">
        <f>stanford_capacity_EXIOBASE!K235</f>
        <v>0</v>
      </c>
      <c r="AB235" s="42">
        <f>capacity!T235+T235/gfcf_lifespan!C$14</f>
        <v>0</v>
      </c>
      <c r="AC235" s="42">
        <f>MAX((U235-T235),0)/5+U235/gfcf_lifespan!D$14</f>
        <v>0</v>
      </c>
      <c r="AD235" s="42">
        <f>MAX((V235-U235),0)/5+V235/gfcf_lifespan!E$14</f>
        <v>0</v>
      </c>
      <c r="AE235" s="42">
        <f>MAX((W235-V235),0)/5+W235/gfcf_lifespan!F$14</f>
        <v>0</v>
      </c>
      <c r="AF235" s="42">
        <f>MAX((X235-W235),0)/5+X235/gfcf_lifespan!G$14</f>
        <v>0</v>
      </c>
      <c r="AG235" s="42">
        <f>MAX((Y235-X235),0)/5+Y235/gfcf_lifespan!H$14</f>
        <v>0</v>
      </c>
      <c r="AH235" s="42">
        <f>MAX((Z235-Y235),0)/5+Z235/gfcf_lifespan!I$14</f>
        <v>0</v>
      </c>
      <c r="AI235" s="42">
        <f>MAX((AA235-Z235),0)/5+AA235/gfcf_lifespan!J$14</f>
        <v>0</v>
      </c>
    </row>
    <row r="236" spans="1:35" ht="15" customHeight="1" x14ac:dyDescent="0.25">
      <c r="A236" s="9" t="s">
        <v>8</v>
      </c>
      <c r="B236" s="9" t="s">
        <v>29</v>
      </c>
      <c r="C236" s="9" t="s">
        <v>30</v>
      </c>
      <c r="D236" s="42">
        <f>stanford_generation_EXIOBASE!D236</f>
        <v>78.057123805708926</v>
      </c>
      <c r="E236" s="42">
        <f>stanford_generation_EXIOBASE!E236</f>
        <v>62.445699044567142</v>
      </c>
      <c r="F236" s="42">
        <f>stanford_generation_EXIOBASE!F236</f>
        <v>39.028561902854463</v>
      </c>
      <c r="G236" s="42">
        <f>stanford_generation_EXIOBASE!G236</f>
        <v>15.611424761141784</v>
      </c>
      <c r="H236" s="42">
        <f>stanford_generation_EXIOBASE!H236</f>
        <v>9.7571404757136158</v>
      </c>
      <c r="I236" s="42">
        <f>stanford_generation_EXIOBASE!I236</f>
        <v>3.9028561902854477</v>
      </c>
      <c r="J236" s="42">
        <f>stanford_generation_EXIOBASE!J236</f>
        <v>1.9514280951427239</v>
      </c>
      <c r="K236" s="42">
        <f>stanford_generation_EXIOBASE!K236</f>
        <v>0</v>
      </c>
      <c r="L236" s="42">
        <f>xdet2015_el!A236</f>
        <v>0.79492795545933004</v>
      </c>
      <c r="M236" s="42">
        <f t="shared" si="107"/>
        <v>0.63594236436746399</v>
      </c>
      <c r="N236" s="42">
        <f t="shared" ref="N236:N248" si="142">IFERROR($L236*F236/$D236,0)</f>
        <v>0.39746397772966502</v>
      </c>
      <c r="O236" s="42">
        <f t="shared" ref="O236:O248" si="143">IFERROR($L236*G236/$D236,0)</f>
        <v>0.158985591091866</v>
      </c>
      <c r="P236" s="42">
        <f t="shared" ref="P236:P248" si="144">IFERROR($L236*H236/$D236,0)</f>
        <v>9.9365994432416255E-2</v>
      </c>
      <c r="Q236" s="42">
        <f t="shared" ref="Q236:Q248" si="145">IFERROR($L236*I236/$D236,0)</f>
        <v>3.974639777296652E-2</v>
      </c>
      <c r="R236" s="42">
        <f t="shared" ref="R236:R248" si="146">IFERROR($L236*J236/$D236,0)</f>
        <v>1.987319888648326E-2</v>
      </c>
      <c r="S236" s="42">
        <f t="shared" ref="S236:S248" si="147">IFERROR($L236*K236/$D236,0)</f>
        <v>0</v>
      </c>
      <c r="T236" s="42">
        <f>stanford_capacity_EXIOBASE!D236</f>
        <v>21.16</v>
      </c>
      <c r="U236" s="42">
        <f>stanford_capacity_EXIOBASE!E236</f>
        <v>16.928000000000001</v>
      </c>
      <c r="V236" s="42">
        <f>stanford_capacity_EXIOBASE!F236</f>
        <v>10.58</v>
      </c>
      <c r="W236" s="42">
        <f>stanford_capacity_EXIOBASE!G236</f>
        <v>4.2319999999999993</v>
      </c>
      <c r="X236" s="42">
        <f>stanford_capacity_EXIOBASE!H236</f>
        <v>2.6449999999999996</v>
      </c>
      <c r="Y236" s="42">
        <f>stanford_capacity_EXIOBASE!I236</f>
        <v>1.0579999999999998</v>
      </c>
      <c r="Z236" s="42">
        <f>stanford_capacity_EXIOBASE!J236</f>
        <v>0.52899999999999991</v>
      </c>
      <c r="AA236" s="42">
        <f>stanford_capacity_EXIOBASE!K236</f>
        <v>0</v>
      </c>
      <c r="AB236" s="42">
        <f>capacity!T236+T236/gfcf_lifespan!C$2</f>
        <v>0.52900000000000003</v>
      </c>
      <c r="AC236" s="42">
        <f>MAX((U236-T236),0)/5+U236/gfcf_lifespan!D$2</f>
        <v>0.42320000000000002</v>
      </c>
      <c r="AD236" s="42">
        <f>MAX((V236-U236),0)/5+V236/gfcf_lifespan!E$2</f>
        <v>0.26450000000000001</v>
      </c>
      <c r="AE236" s="42">
        <f>MAX((W236-V236),0)/5+W236/gfcf_lifespan!F$2</f>
        <v>0.10579999999999998</v>
      </c>
      <c r="AF236" s="42">
        <f>MAX((X236-W236),0)/5+X236/gfcf_lifespan!G$2</f>
        <v>6.6124999999999989E-2</v>
      </c>
      <c r="AG236" s="42">
        <f>MAX((Y236-X236),0)/5+Y236/gfcf_lifespan!H$2</f>
        <v>2.6449999999999994E-2</v>
      </c>
      <c r="AH236" s="42">
        <f>MAX((Z236-Y236),0)/5+Z236/gfcf_lifespan!I$2</f>
        <v>1.3224999999999997E-2</v>
      </c>
      <c r="AI236" s="42">
        <f>MAX((AA236-Z236),0)/5+AA236/gfcf_lifespan!J$2</f>
        <v>0</v>
      </c>
    </row>
    <row r="237" spans="1:35" ht="15" customHeight="1" x14ac:dyDescent="0.25">
      <c r="A237" s="9" t="s">
        <v>8</v>
      </c>
      <c r="B237" s="9" t="s">
        <v>31</v>
      </c>
      <c r="C237" s="9" t="s">
        <v>32</v>
      </c>
      <c r="D237" s="42">
        <f>stanford_generation_EXIOBASE!D237</f>
        <v>2023.0114125562141</v>
      </c>
      <c r="E237" s="42">
        <f>stanford_generation_EXIOBASE!E237</f>
        <v>1618.4091300449713</v>
      </c>
      <c r="F237" s="42">
        <f>stanford_generation_EXIOBASE!F237</f>
        <v>1011.505706278107</v>
      </c>
      <c r="G237" s="42">
        <f>stanford_generation_EXIOBASE!G237</f>
        <v>404.60228251124272</v>
      </c>
      <c r="H237" s="42">
        <f>stanford_generation_EXIOBASE!H237</f>
        <v>252.87642656952676</v>
      </c>
      <c r="I237" s="42">
        <f>stanford_generation_EXIOBASE!I237</f>
        <v>101.15057062781079</v>
      </c>
      <c r="J237" s="42">
        <f>stanford_generation_EXIOBASE!J237</f>
        <v>50.575285313905397</v>
      </c>
      <c r="K237" s="42">
        <f>stanford_generation_EXIOBASE!K237</f>
        <v>0</v>
      </c>
      <c r="L237" s="42">
        <f>xdet2015_el!A237</f>
        <v>292.14010959125801</v>
      </c>
      <c r="M237" s="42">
        <f t="shared" si="107"/>
        <v>233.71208767300641</v>
      </c>
      <c r="N237" s="42">
        <f t="shared" si="142"/>
        <v>146.07005479562901</v>
      </c>
      <c r="O237" s="42">
        <f t="shared" si="143"/>
        <v>58.428021918251588</v>
      </c>
      <c r="P237" s="42">
        <f t="shared" si="144"/>
        <v>36.517513698907251</v>
      </c>
      <c r="Q237" s="42">
        <f t="shared" si="145"/>
        <v>14.607005479562913</v>
      </c>
      <c r="R237" s="42">
        <f t="shared" si="146"/>
        <v>7.3035027397814565</v>
      </c>
      <c r="S237" s="42">
        <f t="shared" si="147"/>
        <v>0</v>
      </c>
      <c r="T237" s="42">
        <f>stanford_capacity_EXIOBASE!D237</f>
        <v>1098.1699000000001</v>
      </c>
      <c r="U237" s="42">
        <f>stanford_capacity_EXIOBASE!E237</f>
        <v>878.53592000000003</v>
      </c>
      <c r="V237" s="42">
        <f>stanford_capacity_EXIOBASE!F237</f>
        <v>549.08495000000005</v>
      </c>
      <c r="W237" s="42">
        <f>stanford_capacity_EXIOBASE!G237</f>
        <v>219.63397999999995</v>
      </c>
      <c r="X237" s="42">
        <f>stanford_capacity_EXIOBASE!H237</f>
        <v>137.27123750000004</v>
      </c>
      <c r="Y237" s="42">
        <f>stanford_capacity_EXIOBASE!I237</f>
        <v>54.90849500000013</v>
      </c>
      <c r="Z237" s="42">
        <f>stanford_capacity_EXIOBASE!J237</f>
        <v>27.454247500000065</v>
      </c>
      <c r="AA237" s="42">
        <f>stanford_capacity_EXIOBASE!K237</f>
        <v>0</v>
      </c>
      <c r="AB237" s="42">
        <f>capacity!T237+T237/gfcf_lifespan!C$3</f>
        <v>141.60566333333333</v>
      </c>
      <c r="AC237" s="42">
        <f>MAX((U237-T237),0)/5+U237/gfcf_lifespan!D$3</f>
        <v>29.284530666666669</v>
      </c>
      <c r="AD237" s="42">
        <f>MAX((V237-U237),0)/5+V237/gfcf_lifespan!E$3</f>
        <v>18.30283166666667</v>
      </c>
      <c r="AE237" s="42">
        <f>MAX((W237-V237),0)/5+W237/gfcf_lifespan!F$3</f>
        <v>7.3211326666666654</v>
      </c>
      <c r="AF237" s="42">
        <f>MAX((X237-W237),0)/5+X237/gfcf_lifespan!G$3</f>
        <v>4.5757079166666683</v>
      </c>
      <c r="AG237" s="42">
        <f>MAX((Y237-X237),0)/5+Y237/gfcf_lifespan!H$3</f>
        <v>1.830283166666671</v>
      </c>
      <c r="AH237" s="42">
        <f>MAX((Z237-Y237),0)/5+Z237/gfcf_lifespan!I$3</f>
        <v>0.91514158333333551</v>
      </c>
      <c r="AI237" s="42">
        <f>MAX((AA237-Z237),0)/5+AA237/gfcf_lifespan!J$3</f>
        <v>0</v>
      </c>
    </row>
    <row r="238" spans="1:35" ht="15" customHeight="1" x14ac:dyDescent="0.25">
      <c r="A238" s="9" t="s">
        <v>8</v>
      </c>
      <c r="B238" s="9" t="s">
        <v>33</v>
      </c>
      <c r="C238" s="9" t="s">
        <v>34</v>
      </c>
      <c r="D238" s="42">
        <f>stanford_generation_EXIOBASE!D238</f>
        <v>0</v>
      </c>
      <c r="E238" s="42">
        <f>stanford_generation_EXIOBASE!E238</f>
        <v>0</v>
      </c>
      <c r="F238" s="42">
        <f>stanford_generation_EXIOBASE!F238</f>
        <v>0</v>
      </c>
      <c r="G238" s="42">
        <f>stanford_generation_EXIOBASE!G238</f>
        <v>0</v>
      </c>
      <c r="H238" s="42">
        <f>stanford_generation_EXIOBASE!H238</f>
        <v>0</v>
      </c>
      <c r="I238" s="42">
        <f>stanford_generation_EXIOBASE!I238</f>
        <v>0</v>
      </c>
      <c r="J238" s="42">
        <f>stanford_generation_EXIOBASE!J238</f>
        <v>0</v>
      </c>
      <c r="K238" s="42">
        <f>stanford_generation_EXIOBASE!K238</f>
        <v>0</v>
      </c>
      <c r="L238" s="42">
        <f>xdet2015_el!A238</f>
        <v>0</v>
      </c>
      <c r="M238" s="42">
        <f t="shared" si="107"/>
        <v>0</v>
      </c>
      <c r="N238" s="42">
        <f t="shared" si="142"/>
        <v>0</v>
      </c>
      <c r="O238" s="42">
        <f t="shared" si="143"/>
        <v>0</v>
      </c>
      <c r="P238" s="42">
        <f t="shared" si="144"/>
        <v>0</v>
      </c>
      <c r="Q238" s="42">
        <f t="shared" si="145"/>
        <v>0</v>
      </c>
      <c r="R238" s="42">
        <f t="shared" si="146"/>
        <v>0</v>
      </c>
      <c r="S238" s="42">
        <f t="shared" si="147"/>
        <v>0</v>
      </c>
      <c r="T238" s="42">
        <f>stanford_capacity_EXIOBASE!D238</f>
        <v>0</v>
      </c>
      <c r="U238" s="42">
        <f>stanford_capacity_EXIOBASE!E238</f>
        <v>0</v>
      </c>
      <c r="V238" s="42">
        <f>stanford_capacity_EXIOBASE!F238</f>
        <v>0</v>
      </c>
      <c r="W238" s="42">
        <f>stanford_capacity_EXIOBASE!G238</f>
        <v>0</v>
      </c>
      <c r="X238" s="42">
        <f>stanford_capacity_EXIOBASE!H238</f>
        <v>0</v>
      </c>
      <c r="Y238" s="42">
        <f>stanford_capacity_EXIOBASE!I238</f>
        <v>0</v>
      </c>
      <c r="Z238" s="42">
        <f>stanford_capacity_EXIOBASE!J238</f>
        <v>0</v>
      </c>
      <c r="AA238" s="42">
        <f>stanford_capacity_EXIOBASE!K238</f>
        <v>0</v>
      </c>
      <c r="AB238" s="42">
        <f>capacity!T238+T238/gfcf_lifespan!C$4</f>
        <v>0</v>
      </c>
      <c r="AC238" s="42">
        <f>MAX((U238-T238),0)/5+U238/gfcf_lifespan!D$4</f>
        <v>0</v>
      </c>
      <c r="AD238" s="42">
        <f>MAX((V238-U238),0)/5+V238/gfcf_lifespan!E$4</f>
        <v>0</v>
      </c>
      <c r="AE238" s="42">
        <f>MAX((W238-V238),0)/5+W238/gfcf_lifespan!F$4</f>
        <v>0</v>
      </c>
      <c r="AF238" s="42">
        <f>MAX((X238-W238),0)/5+X238/gfcf_lifespan!G$4</f>
        <v>0</v>
      </c>
      <c r="AG238" s="42">
        <f>MAX((Y238-X238),0)/5+Y238/gfcf_lifespan!H$4</f>
        <v>0</v>
      </c>
      <c r="AH238" s="42">
        <f>MAX((Z238-Y238),0)/5+Z238/gfcf_lifespan!I$4</f>
        <v>0</v>
      </c>
      <c r="AI238" s="42">
        <f>MAX((AA238-Z238),0)/5+AA238/gfcf_lifespan!J$4</f>
        <v>0</v>
      </c>
    </row>
    <row r="239" spans="1:35" ht="15" customHeight="1" x14ac:dyDescent="0.25">
      <c r="A239" s="9" t="s">
        <v>8</v>
      </c>
      <c r="B239" s="9" t="s">
        <v>35</v>
      </c>
      <c r="C239" s="9" t="s">
        <v>36</v>
      </c>
      <c r="D239" s="42">
        <f>stanford_generation_EXIOBASE!D239</f>
        <v>2878.2955150238781</v>
      </c>
      <c r="E239" s="42">
        <f>stanford_generation_EXIOBASE!E239</f>
        <v>3569.5994763430026</v>
      </c>
      <c r="F239" s="42">
        <f>stanford_generation_EXIOBASE!F239</f>
        <v>4606.5554183216891</v>
      </c>
      <c r="G239" s="42">
        <f>stanford_generation_EXIOBASE!G239</f>
        <v>5643.5113603003756</v>
      </c>
      <c r="H239" s="42">
        <f>stanford_generation_EXIOBASE!H239</f>
        <v>5902.750345795047</v>
      </c>
      <c r="I239" s="42">
        <f>stanford_generation_EXIOBASE!I239</f>
        <v>6161.9893312897184</v>
      </c>
      <c r="J239" s="42">
        <f>stanford_generation_EXIOBASE!J239</f>
        <v>6248.4023264546086</v>
      </c>
      <c r="K239" s="42">
        <f>stanford_generation_EXIOBASE!K239</f>
        <v>6334.8153216194996</v>
      </c>
      <c r="L239" s="42">
        <f>xdet2015_el!A239</f>
        <v>371.16660169776299</v>
      </c>
      <c r="M239" s="42">
        <f t="shared" si="107"/>
        <v>460.31274417121659</v>
      </c>
      <c r="N239" s="42">
        <f t="shared" si="142"/>
        <v>594.03195788139703</v>
      </c>
      <c r="O239" s="42">
        <f t="shared" si="143"/>
        <v>727.75117159157742</v>
      </c>
      <c r="P239" s="42">
        <f t="shared" si="144"/>
        <v>761.18097501912257</v>
      </c>
      <c r="Q239" s="42">
        <f t="shared" si="145"/>
        <v>794.6107784466675</v>
      </c>
      <c r="R239" s="42">
        <f t="shared" si="146"/>
        <v>805.75404625584929</v>
      </c>
      <c r="S239" s="42">
        <f t="shared" si="147"/>
        <v>816.89731406503108</v>
      </c>
      <c r="T239" s="42">
        <f>stanford_capacity_EXIOBASE!D239</f>
        <v>1589</v>
      </c>
      <c r="U239" s="42">
        <f>stanford_capacity_EXIOBASE!E239</f>
        <v>1586.4</v>
      </c>
      <c r="V239" s="42">
        <f>stanford_capacity_EXIOBASE!F239</f>
        <v>1582.5</v>
      </c>
      <c r="W239" s="42">
        <f>stanford_capacity_EXIOBASE!G239</f>
        <v>1578.6</v>
      </c>
      <c r="X239" s="42">
        <f>stanford_capacity_EXIOBASE!H239</f>
        <v>1577.625</v>
      </c>
      <c r="Y239" s="42">
        <f>stanford_capacity_EXIOBASE!I239</f>
        <v>1576.65</v>
      </c>
      <c r="Z239" s="42">
        <f>stanford_capacity_EXIOBASE!J239</f>
        <v>1576.325</v>
      </c>
      <c r="AA239" s="42">
        <f>stanford_capacity_EXIOBASE!K239</f>
        <v>1576</v>
      </c>
      <c r="AB239" s="42">
        <f>capacity!T239+T239/gfcf_lifespan!C$5</f>
        <v>26.483333333333334</v>
      </c>
      <c r="AC239" s="42">
        <f>MAX((U239-T239),0)/5+U239/gfcf_lifespan!D$5</f>
        <v>26.44</v>
      </c>
      <c r="AD239" s="42">
        <f>MAX((V239-U239),0)/5+V239/gfcf_lifespan!E$5</f>
        <v>26.375</v>
      </c>
      <c r="AE239" s="42">
        <f>MAX((W239-V239),0)/5+W239/gfcf_lifespan!F$5</f>
        <v>26.31</v>
      </c>
      <c r="AF239" s="42">
        <f>MAX((X239-W239),0)/5+X239/gfcf_lifespan!G$5</f>
        <v>26.293749999999999</v>
      </c>
      <c r="AG239" s="42">
        <f>MAX((Y239-X239),0)/5+Y239/gfcf_lifespan!H$5</f>
        <v>26.2775</v>
      </c>
      <c r="AH239" s="42">
        <f>MAX((Z239-Y239),0)/5+Z239/gfcf_lifespan!I$5</f>
        <v>26.272083333333335</v>
      </c>
      <c r="AI239" s="42">
        <f>MAX((AA239-Z239),0)/5+AA239/gfcf_lifespan!J$5</f>
        <v>26.266666666666666</v>
      </c>
    </row>
    <row r="240" spans="1:35" ht="15" customHeight="1" x14ac:dyDescent="0.25">
      <c r="A240" s="9" t="s">
        <v>8</v>
      </c>
      <c r="B240" s="9" t="s">
        <v>79</v>
      </c>
      <c r="C240" s="9" t="s">
        <v>83</v>
      </c>
      <c r="D240" s="42">
        <f>stanford_generation_EXIOBASE!D240</f>
        <v>95.426957085261137</v>
      </c>
      <c r="E240" s="42">
        <f>stanford_generation_EXIOBASE!E240</f>
        <v>2028.7888850587458</v>
      </c>
      <c r="F240" s="42">
        <f>stanford_generation_EXIOBASE!F240</f>
        <v>4928.8317770189724</v>
      </c>
      <c r="G240" s="42">
        <f>stanford_generation_EXIOBASE!G240</f>
        <v>7828.8746689791997</v>
      </c>
      <c r="H240" s="42">
        <f>stanford_generation_EXIOBASE!H240</f>
        <v>8553.8853919692556</v>
      </c>
      <c r="I240" s="42">
        <f>stanford_generation_EXIOBASE!I240</f>
        <v>9278.8961149593124</v>
      </c>
      <c r="J240" s="42">
        <f>stanford_generation_EXIOBASE!J240</f>
        <v>9520.566355955998</v>
      </c>
      <c r="K240" s="42">
        <f>stanford_generation_EXIOBASE!K240</f>
        <v>9762.2365969526836</v>
      </c>
      <c r="L240" s="42">
        <f>xdet2015_el!A240</f>
        <v>10.292689630800201</v>
      </c>
      <c r="M240" s="42">
        <f t="shared" si="107"/>
        <v>218.82385185634371</v>
      </c>
      <c r="N240" s="42">
        <f t="shared" si="142"/>
        <v>531.62059519465902</v>
      </c>
      <c r="O240" s="42">
        <f t="shared" si="143"/>
        <v>844.41733853297433</v>
      </c>
      <c r="P240" s="42">
        <f t="shared" si="144"/>
        <v>922.61652436755298</v>
      </c>
      <c r="Q240" s="42">
        <f t="shared" si="145"/>
        <v>1000.8157102021318</v>
      </c>
      <c r="R240" s="42">
        <f t="shared" si="146"/>
        <v>1026.8821054803248</v>
      </c>
      <c r="S240" s="42">
        <f t="shared" si="147"/>
        <v>1052.9485007585176</v>
      </c>
      <c r="T240" s="42">
        <f>stanford_capacity_EXIOBASE!D240</f>
        <v>61.7</v>
      </c>
      <c r="U240" s="42">
        <f>stanford_capacity_EXIOBASE!E240</f>
        <v>1011.2552463461318</v>
      </c>
      <c r="V240" s="42">
        <f>stanford_capacity_EXIOBASE!F240</f>
        <v>2435.5881158653292</v>
      </c>
      <c r="W240" s="42">
        <f>stanford_capacity_EXIOBASE!G240</f>
        <v>3859.9209853845268</v>
      </c>
      <c r="X240" s="42">
        <f>stanford_capacity_EXIOBASE!H240</f>
        <v>4216.0042027643267</v>
      </c>
      <c r="Y240" s="42">
        <f>stanford_capacity_EXIOBASE!I240</f>
        <v>4572.0874201441256</v>
      </c>
      <c r="Z240" s="42">
        <f>stanford_capacity_EXIOBASE!J240</f>
        <v>4690.7818259373926</v>
      </c>
      <c r="AA240" s="42">
        <f>stanford_capacity_EXIOBASE!K240</f>
        <v>4809.4762317306586</v>
      </c>
      <c r="AB240" s="42">
        <f>capacity!T240+T240/gfcf_lifespan!C$6</f>
        <v>3.085</v>
      </c>
      <c r="AC240" s="42">
        <f>MAX((U240-T240),0)/5+U240/gfcf_lifespan!D$6</f>
        <v>235.87719683041416</v>
      </c>
      <c r="AD240" s="42">
        <f>MAX((V240-U240),0)/5+V240/gfcf_lifespan!E$6</f>
        <v>388.5086213874705</v>
      </c>
      <c r="AE240" s="42">
        <f>MAX((W240-V240),0)/5+W240/gfcf_lifespan!F$6</f>
        <v>439.2634133192206</v>
      </c>
      <c r="AF240" s="42">
        <f>MAX((X240-W240),0)/5+X240/gfcf_lifespan!G$6</f>
        <v>239.85681158653301</v>
      </c>
      <c r="AG240" s="42">
        <f>MAX((Y240-X240),0)/5+Y240/gfcf_lifespan!H$6</f>
        <v>254.1001402817248</v>
      </c>
      <c r="AH240" s="42">
        <f>MAX((Z240-Y240),0)/5+Z240/gfcf_lifespan!I$6</f>
        <v>211.37015419614909</v>
      </c>
      <c r="AI240" s="42">
        <f>MAX((AA240-Z240),0)/5+AA240/gfcf_lifespan!J$6</f>
        <v>216.11793042787957</v>
      </c>
    </row>
    <row r="241" spans="1:35" ht="15" customHeight="1" x14ac:dyDescent="0.25">
      <c r="A241" s="9" t="s">
        <v>8</v>
      </c>
      <c r="B241" s="9" t="s">
        <v>78</v>
      </c>
      <c r="C241" s="9" t="s">
        <v>84</v>
      </c>
      <c r="D241" s="42">
        <f>stanford_generation_EXIOBASE!D241</f>
        <v>0</v>
      </c>
      <c r="E241" s="42">
        <f>stanford_generation_EXIOBASE!E241</f>
        <v>702.22184372039055</v>
      </c>
      <c r="F241" s="42">
        <f>stanford_generation_EXIOBASE!F241</f>
        <v>1755.5546093009764</v>
      </c>
      <c r="G241" s="42">
        <f>stanford_generation_EXIOBASE!G241</f>
        <v>2808.8873748815622</v>
      </c>
      <c r="H241" s="42">
        <f>stanford_generation_EXIOBASE!H241</f>
        <v>3072.2205662767083</v>
      </c>
      <c r="I241" s="42">
        <f>stanford_generation_EXIOBASE!I241</f>
        <v>3335.5537576718548</v>
      </c>
      <c r="J241" s="42">
        <f>stanford_generation_EXIOBASE!J241</f>
        <v>3423.3314881369038</v>
      </c>
      <c r="K241" s="42">
        <f>stanford_generation_EXIOBASE!K241</f>
        <v>3511.1092186019528</v>
      </c>
      <c r="L241" s="42">
        <f>xdet2015_el!A241</f>
        <v>0</v>
      </c>
      <c r="M241" s="44">
        <f t="shared" ref="M241:S241" si="148">IFERROR($L85*E241/$D85,0)</f>
        <v>27.552415303672458</v>
      </c>
      <c r="N241" s="44">
        <f t="shared" si="148"/>
        <v>68.881038259181153</v>
      </c>
      <c r="O241" s="44">
        <f t="shared" si="148"/>
        <v>110.20966121468983</v>
      </c>
      <c r="P241" s="44">
        <f t="shared" si="148"/>
        <v>120.54181695356698</v>
      </c>
      <c r="Q241" s="44">
        <f t="shared" si="148"/>
        <v>130.87397269244417</v>
      </c>
      <c r="R241" s="44">
        <f t="shared" si="148"/>
        <v>134.31802460540325</v>
      </c>
      <c r="S241" s="44">
        <f t="shared" si="148"/>
        <v>137.76207651836231</v>
      </c>
      <c r="T241" s="42">
        <f>stanford_capacity_EXIOBASE!D241</f>
        <v>0</v>
      </c>
      <c r="U241" s="42">
        <f>stanford_capacity_EXIOBASE!E241</f>
        <v>255.87260232183519</v>
      </c>
      <c r="V241" s="42">
        <f>stanford_capacity_EXIOBASE!F241</f>
        <v>639.68150580458791</v>
      </c>
      <c r="W241" s="42">
        <f>stanford_capacity_EXIOBASE!G241</f>
        <v>1023.4904092873408</v>
      </c>
      <c r="X241" s="42">
        <f>stanford_capacity_EXIOBASE!H241</f>
        <v>1119.4426351580289</v>
      </c>
      <c r="Y241" s="42">
        <f>stanford_capacity_EXIOBASE!I241</f>
        <v>1215.3948610287171</v>
      </c>
      <c r="Z241" s="42">
        <f>stanford_capacity_EXIOBASE!J241</f>
        <v>1247.3789363189464</v>
      </c>
      <c r="AA241" s="42">
        <f>stanford_capacity_EXIOBASE!K241</f>
        <v>1279.3630116091758</v>
      </c>
      <c r="AB241" s="42">
        <f>capacity!T241+T241/gfcf_lifespan!C$7</f>
        <v>0</v>
      </c>
      <c r="AC241" s="42">
        <f>MAX((U241-T241),0)/5+U241/gfcf_lifespan!D$7</f>
        <v>61.409424557240442</v>
      </c>
      <c r="AD241" s="42">
        <f>MAX((V241-U241),0)/5+V241/gfcf_lifespan!E$7</f>
        <v>100.02292636217192</v>
      </c>
      <c r="AE241" s="42">
        <f>MAX((W241-V241),0)/5+W241/gfcf_lifespan!F$7</f>
        <v>110.87812767279527</v>
      </c>
      <c r="AF241" s="42">
        <f>MAX((X241-W241),0)/5+X241/gfcf_lifespan!G$7</f>
        <v>56.505199679405258</v>
      </c>
      <c r="AG241" s="42">
        <f>MAX((Y241-X241),0)/5+Y241/gfcf_lifespan!H$7</f>
        <v>59.703607208428195</v>
      </c>
      <c r="AH241" s="42">
        <f>MAX((Z241-Y241),0)/5+Z241/gfcf_lifespan!I$7</f>
        <v>47.976112935344091</v>
      </c>
      <c r="AI241" s="42">
        <f>MAX((AA241-Z241),0)/5+AA241/gfcf_lifespan!J$7</f>
        <v>49.042248778351734</v>
      </c>
    </row>
    <row r="242" spans="1:35" ht="15" customHeight="1" x14ac:dyDescent="0.25">
      <c r="A242" s="9" t="s">
        <v>8</v>
      </c>
      <c r="B242" s="9" t="s">
        <v>37</v>
      </c>
      <c r="C242" s="9" t="s">
        <v>38</v>
      </c>
      <c r="D242" s="42">
        <f>stanford_generation_EXIOBASE!D242</f>
        <v>0</v>
      </c>
      <c r="E242" s="42">
        <f>stanford_generation_EXIOBASE!E242</f>
        <v>0</v>
      </c>
      <c r="F242" s="42">
        <f>stanford_generation_EXIOBASE!F242</f>
        <v>0</v>
      </c>
      <c r="G242" s="42">
        <f>stanford_generation_EXIOBASE!G242</f>
        <v>0</v>
      </c>
      <c r="H242" s="42">
        <f>stanford_generation_EXIOBASE!H242</f>
        <v>0</v>
      </c>
      <c r="I242" s="42">
        <f>stanford_generation_EXIOBASE!I242</f>
        <v>0</v>
      </c>
      <c r="J242" s="42">
        <f>stanford_generation_EXIOBASE!J242</f>
        <v>0</v>
      </c>
      <c r="K242" s="42">
        <f>stanford_generation_EXIOBASE!K242</f>
        <v>0</v>
      </c>
      <c r="L242" s="42">
        <f>xdet2015_el!A242</f>
        <v>1.93506744363692</v>
      </c>
      <c r="M242" s="42">
        <f t="shared" ref="M242:M300" si="149">IFERROR($L242*E242/$D242,0)</f>
        <v>0</v>
      </c>
      <c r="N242" s="42">
        <f t="shared" si="142"/>
        <v>0</v>
      </c>
      <c r="O242" s="42">
        <f t="shared" si="143"/>
        <v>0</v>
      </c>
      <c r="P242" s="42">
        <f t="shared" si="144"/>
        <v>0</v>
      </c>
      <c r="Q242" s="42">
        <f t="shared" si="145"/>
        <v>0</v>
      </c>
      <c r="R242" s="42">
        <f t="shared" si="146"/>
        <v>0</v>
      </c>
      <c r="S242" s="42">
        <f t="shared" si="147"/>
        <v>0</v>
      </c>
      <c r="T242" s="42">
        <f>stanford_capacity_EXIOBASE!D242</f>
        <v>15.214499999999999</v>
      </c>
      <c r="U242" s="42">
        <f>stanford_capacity_EXIOBASE!E242</f>
        <v>12.1716</v>
      </c>
      <c r="V242" s="42">
        <f>stanford_capacity_EXIOBASE!F242</f>
        <v>7.6072499999999996</v>
      </c>
      <c r="W242" s="42">
        <f>stanford_capacity_EXIOBASE!G242</f>
        <v>3.0428999999999995</v>
      </c>
      <c r="X242" s="42">
        <f>stanford_capacity_EXIOBASE!H242</f>
        <v>1.9018125000000001</v>
      </c>
      <c r="Y242" s="42">
        <f>stanford_capacity_EXIOBASE!I242</f>
        <v>0.76072500000000076</v>
      </c>
      <c r="Z242" s="42">
        <f>stanford_capacity_EXIOBASE!J242</f>
        <v>0.38036250000000038</v>
      </c>
      <c r="AA242" s="42">
        <f>stanford_capacity_EXIOBASE!K242</f>
        <v>0</v>
      </c>
      <c r="AB242" s="42">
        <f>capacity!T242+T242/gfcf_lifespan!C$8</f>
        <v>0.43469999999999998</v>
      </c>
      <c r="AC242" s="42">
        <f>MAX((U242-T242),0)/5+U242/gfcf_lifespan!D$8</f>
        <v>0.34776000000000001</v>
      </c>
      <c r="AD242" s="42">
        <f>MAX((V242-U242),0)/5+V242/gfcf_lifespan!E$8</f>
        <v>0.21734999999999999</v>
      </c>
      <c r="AE242" s="42">
        <f>MAX((W242-V242),0)/5+W242/gfcf_lifespan!F$8</f>
        <v>8.693999999999999E-2</v>
      </c>
      <c r="AF242" s="42">
        <f>MAX((X242-W242),0)/5+X242/gfcf_lifespan!G$8</f>
        <v>5.4337500000000004E-2</v>
      </c>
      <c r="AG242" s="42">
        <f>MAX((Y242-X242),0)/5+Y242/gfcf_lifespan!H$8</f>
        <v>2.1735000000000022E-2</v>
      </c>
      <c r="AH242" s="42">
        <f>MAX((Z242-Y242),0)/5+Z242/gfcf_lifespan!I$8</f>
        <v>1.0867500000000011E-2</v>
      </c>
      <c r="AI242" s="42">
        <f>MAX((AA242-Z242),0)/5+AA242/gfcf_lifespan!J$8</f>
        <v>0</v>
      </c>
    </row>
    <row r="243" spans="1:35" ht="15" customHeight="1" x14ac:dyDescent="0.25">
      <c r="A243" s="9" t="s">
        <v>8</v>
      </c>
      <c r="B243" s="9" t="s">
        <v>39</v>
      </c>
      <c r="C243" s="9" t="s">
        <v>40</v>
      </c>
      <c r="D243" s="42">
        <f>stanford_generation_EXIOBASE!D243</f>
        <v>511.13278006020545</v>
      </c>
      <c r="E243" s="42">
        <f>stanford_generation_EXIOBASE!E243</f>
        <v>408.90622404816435</v>
      </c>
      <c r="F243" s="42">
        <f>stanford_generation_EXIOBASE!F243</f>
        <v>255.56639003010272</v>
      </c>
      <c r="G243" s="42">
        <f>stanford_generation_EXIOBASE!G243</f>
        <v>102.22655601204104</v>
      </c>
      <c r="H243" s="42">
        <f>stanford_generation_EXIOBASE!H243</f>
        <v>63.89159750752566</v>
      </c>
      <c r="I243" s="42">
        <f>stanford_generation_EXIOBASE!I243</f>
        <v>25.556639003010275</v>
      </c>
      <c r="J243" s="42">
        <f>stanford_generation_EXIOBASE!J243</f>
        <v>12.778319501505138</v>
      </c>
      <c r="K243" s="42">
        <f>stanford_generation_EXIOBASE!K243</f>
        <v>0</v>
      </c>
      <c r="L243" s="42">
        <f>xdet2015_el!A243</f>
        <v>16.812082518528499</v>
      </c>
      <c r="M243" s="42">
        <f t="shared" si="149"/>
        <v>13.449666014822798</v>
      </c>
      <c r="N243" s="42">
        <f t="shared" si="142"/>
        <v>8.4060412592642493</v>
      </c>
      <c r="O243" s="42">
        <f t="shared" si="143"/>
        <v>3.3624165037056981</v>
      </c>
      <c r="P243" s="42">
        <f t="shared" si="144"/>
        <v>2.1015103148160619</v>
      </c>
      <c r="Q243" s="42">
        <f t="shared" si="145"/>
        <v>0.84060412592642497</v>
      </c>
      <c r="R243" s="42">
        <f t="shared" si="146"/>
        <v>0.42030206296321249</v>
      </c>
      <c r="S243" s="42">
        <f t="shared" si="147"/>
        <v>0</v>
      </c>
      <c r="T243" s="42">
        <f>stanford_capacity_EXIOBASE!D243</f>
        <v>50.408929999999998</v>
      </c>
      <c r="U243" s="42">
        <f>stanford_capacity_EXIOBASE!E243</f>
        <v>40.327143999999997</v>
      </c>
      <c r="V243" s="42">
        <f>stanford_capacity_EXIOBASE!F243</f>
        <v>25.204464999999999</v>
      </c>
      <c r="W243" s="42">
        <f>stanford_capacity_EXIOBASE!G243</f>
        <v>10.081785999999994</v>
      </c>
      <c r="X243" s="42">
        <f>stanford_capacity_EXIOBASE!H243</f>
        <v>6.3011162499999998</v>
      </c>
      <c r="Y243" s="42">
        <f>stanford_capacity_EXIOBASE!I243</f>
        <v>2.5204465000000056</v>
      </c>
      <c r="Z243" s="42">
        <f>stanford_capacity_EXIOBASE!J243</f>
        <v>1.2602232500000028</v>
      </c>
      <c r="AA243" s="42">
        <f>stanford_capacity_EXIOBASE!K243</f>
        <v>0</v>
      </c>
      <c r="AB243" s="42">
        <f>capacity!T243+T243/gfcf_lifespan!C$9</f>
        <v>7.0163571999999998</v>
      </c>
      <c r="AC243" s="42">
        <f>MAX((U243-T243),0)/5+U243/gfcf_lifespan!D$9</f>
        <v>1.6130857599999999</v>
      </c>
      <c r="AD243" s="42">
        <f>MAX((V243-U243),0)/5+V243/gfcf_lifespan!E$9</f>
        <v>1.0081785999999999</v>
      </c>
      <c r="AE243" s="42">
        <f>MAX((W243-V243),0)/5+W243/gfcf_lifespan!F$9</f>
        <v>0.40327143999999976</v>
      </c>
      <c r="AF243" s="42">
        <f>MAX((X243-W243),0)/5+X243/gfcf_lifespan!G$9</f>
        <v>0.25204464999999998</v>
      </c>
      <c r="AG243" s="42">
        <f>MAX((Y243-X243),0)/5+Y243/gfcf_lifespan!H$9</f>
        <v>0.10081786000000022</v>
      </c>
      <c r="AH243" s="42">
        <f>MAX((Z243-Y243),0)/5+Z243/gfcf_lifespan!I$9</f>
        <v>5.0408930000000109E-2</v>
      </c>
      <c r="AI243" s="42">
        <f>MAX((AA243-Z243),0)/5+AA243/gfcf_lifespan!J$9</f>
        <v>0</v>
      </c>
    </row>
    <row r="244" spans="1:35" ht="15" customHeight="1" x14ac:dyDescent="0.25">
      <c r="A244" s="9" t="s">
        <v>8</v>
      </c>
      <c r="B244" s="9" t="s">
        <v>80</v>
      </c>
      <c r="C244" s="9" t="s">
        <v>85</v>
      </c>
      <c r="D244" s="42">
        <f>stanford_generation_EXIOBASE!D244</f>
        <v>0</v>
      </c>
      <c r="E244" s="42">
        <f>stanford_generation_EXIOBASE!E244</f>
        <v>702.22184372039101</v>
      </c>
      <c r="F244" s="42">
        <f>stanford_generation_EXIOBASE!F244</f>
        <v>1755.5546093009773</v>
      </c>
      <c r="G244" s="42">
        <f>stanford_generation_EXIOBASE!G244</f>
        <v>2808.887374881564</v>
      </c>
      <c r="H244" s="42">
        <f>stanford_generation_EXIOBASE!H244</f>
        <v>3072.2205662767101</v>
      </c>
      <c r="I244" s="42">
        <f>stanford_generation_EXIOBASE!I244</f>
        <v>3335.5537576718566</v>
      </c>
      <c r="J244" s="42">
        <f>stanford_generation_EXIOBASE!J244</f>
        <v>3423.3314881369056</v>
      </c>
      <c r="K244" s="42">
        <f>stanford_generation_EXIOBASE!K244</f>
        <v>3511.1092186019546</v>
      </c>
      <c r="L244" s="42">
        <f>xdet2015_el!A244</f>
        <v>0</v>
      </c>
      <c r="M244" s="44">
        <f t="shared" ref="M244:S245" si="150">IFERROR($L322*E244/$D322,0)</f>
        <v>290.69879272395332</v>
      </c>
      <c r="N244" s="44">
        <f t="shared" si="150"/>
        <v>726.74698180988321</v>
      </c>
      <c r="O244" s="44">
        <f t="shared" si="150"/>
        <v>1162.7951708958133</v>
      </c>
      <c r="P244" s="44">
        <f t="shared" si="150"/>
        <v>1271.8072181672958</v>
      </c>
      <c r="Q244" s="44">
        <f t="shared" si="150"/>
        <v>1380.8192654387781</v>
      </c>
      <c r="R244" s="44">
        <f t="shared" si="150"/>
        <v>1417.1566145292722</v>
      </c>
      <c r="S244" s="44">
        <f t="shared" si="150"/>
        <v>1453.4939636197664</v>
      </c>
      <c r="T244" s="42">
        <f>stanford_capacity_EXIOBASE!D244</f>
        <v>0</v>
      </c>
      <c r="U244" s="42">
        <f>stanford_capacity_EXIOBASE!E244</f>
        <v>350.55128913142312</v>
      </c>
      <c r="V244" s="42">
        <f>stanford_capacity_EXIOBASE!F244</f>
        <v>876.3782228285578</v>
      </c>
      <c r="W244" s="42">
        <f>stanford_capacity_EXIOBASE!G244</f>
        <v>1402.2051565256925</v>
      </c>
      <c r="X244" s="42">
        <f>stanford_capacity_EXIOBASE!H244</f>
        <v>1533.6618899499761</v>
      </c>
      <c r="Y244" s="42">
        <f>stanford_capacity_EXIOBASE!I244</f>
        <v>1665.1186233742596</v>
      </c>
      <c r="Z244" s="42">
        <f>stanford_capacity_EXIOBASE!J244</f>
        <v>1708.9375345156877</v>
      </c>
      <c r="AA244" s="42">
        <f>stanford_capacity_EXIOBASE!K244</f>
        <v>1752.7564456571156</v>
      </c>
      <c r="AB244" s="42">
        <f>capacity!T244+T244/gfcf_lifespan!C$10</f>
        <v>0</v>
      </c>
      <c r="AC244" s="42">
        <f>MAX((U244-T244),0)/5+U244/gfcf_lifespan!D$10</f>
        <v>84.132309391541554</v>
      </c>
      <c r="AD244" s="42">
        <f>MAX((V244-U244),0)/5+V244/gfcf_lifespan!E$10</f>
        <v>140.22051565256925</v>
      </c>
      <c r="AE244" s="42">
        <f>MAX((W244-V244),0)/5+W244/gfcf_lifespan!F$10</f>
        <v>161.25359300045463</v>
      </c>
      <c r="AF244" s="42">
        <f>MAX((X244-W244),0)/5+X244/gfcf_lifespan!G$10</f>
        <v>87.637822282855765</v>
      </c>
      <c r="AG244" s="42">
        <f>MAX((Y244-X244),0)/5+Y244/gfcf_lifespan!H$10</f>
        <v>92.896091619827104</v>
      </c>
      <c r="AH244" s="42">
        <f>MAX((Z244-Y244),0)/5+Z244/gfcf_lifespan!I$10</f>
        <v>77.121283608913132</v>
      </c>
      <c r="AI244" s="42">
        <f>MAX((AA244-Z244),0)/5+AA244/gfcf_lifespan!J$10</f>
        <v>78.874040054570202</v>
      </c>
    </row>
    <row r="245" spans="1:35" ht="15" customHeight="1" x14ac:dyDescent="0.25">
      <c r="A245" s="9" t="s">
        <v>8</v>
      </c>
      <c r="B245" s="9" t="s">
        <v>81</v>
      </c>
      <c r="C245" s="9" t="s">
        <v>86</v>
      </c>
      <c r="D245" s="42">
        <f>stanford_generation_EXIOBASE!D245</f>
        <v>0.98960663645898084</v>
      </c>
      <c r="E245" s="42">
        <f>stanford_generation_EXIOBASE!E245</f>
        <v>982.67249934570873</v>
      </c>
      <c r="F245" s="42">
        <f>stanford_generation_EXIOBASE!F245</f>
        <v>2455.1968384095831</v>
      </c>
      <c r="G245" s="42">
        <f>stanford_generation_EXIOBASE!G245</f>
        <v>3927.7211774734578</v>
      </c>
      <c r="H245" s="42">
        <f>stanford_generation_EXIOBASE!H245</f>
        <v>4295.8522622394266</v>
      </c>
      <c r="I245" s="42">
        <f>stanford_generation_EXIOBASE!I245</f>
        <v>4663.9833470053945</v>
      </c>
      <c r="J245" s="42">
        <f>stanford_generation_EXIOBASE!J245</f>
        <v>4786.6937085940508</v>
      </c>
      <c r="K245" s="42">
        <f>stanford_generation_EXIOBASE!K245</f>
        <v>4909.4040701827071</v>
      </c>
      <c r="L245" s="42">
        <f>xdet2015_el!A245</f>
        <v>0</v>
      </c>
      <c r="M245" s="44">
        <f t="shared" si="150"/>
        <v>406.7969570547441</v>
      </c>
      <c r="N245" s="44">
        <f t="shared" si="150"/>
        <v>1016.3778914139288</v>
      </c>
      <c r="O245" s="44">
        <f t="shared" si="150"/>
        <v>1625.9588257731134</v>
      </c>
      <c r="P245" s="44">
        <f t="shared" si="150"/>
        <v>1778.3540593629095</v>
      </c>
      <c r="Q245" s="44">
        <f t="shared" si="150"/>
        <v>1930.7492929527057</v>
      </c>
      <c r="R245" s="44">
        <f t="shared" si="150"/>
        <v>1981.5477041493043</v>
      </c>
      <c r="S245" s="44">
        <f t="shared" si="150"/>
        <v>2032.3461153459029</v>
      </c>
      <c r="T245" s="42">
        <f>stanford_capacity_EXIOBASE!D245</f>
        <v>1.2</v>
      </c>
      <c r="U245" s="42">
        <f>stanford_capacity_EXIOBASE!E245</f>
        <v>561.59117456058561</v>
      </c>
      <c r="V245" s="42">
        <f>stanford_capacity_EXIOBASE!F245</f>
        <v>1402.177936401464</v>
      </c>
      <c r="W245" s="42">
        <f>stanford_capacity_EXIOBASE!G245</f>
        <v>2242.7646982423421</v>
      </c>
      <c r="X245" s="42">
        <f>stanford_capacity_EXIOBASE!H245</f>
        <v>2452.9113887025615</v>
      </c>
      <c r="Y245" s="42">
        <f>stanford_capacity_EXIOBASE!I245</f>
        <v>2663.0580791627813</v>
      </c>
      <c r="Z245" s="42">
        <f>stanford_capacity_EXIOBASE!J245</f>
        <v>2733.1069759828542</v>
      </c>
      <c r="AA245" s="42">
        <f>stanford_capacity_EXIOBASE!K245</f>
        <v>2803.1558728029277</v>
      </c>
      <c r="AB245" s="42">
        <f>capacity!T245+T245/gfcf_lifespan!C$11</f>
        <v>4.8000000000000001E-2</v>
      </c>
      <c r="AC245" s="42">
        <f>MAX((U245-T245),0)/5+U245/gfcf_lifespan!D$11</f>
        <v>134.54188189454052</v>
      </c>
      <c r="AD245" s="42">
        <f>MAX((V245-U245),0)/5+V245/gfcf_lifespan!E$11</f>
        <v>224.20446982423422</v>
      </c>
      <c r="AE245" s="42">
        <f>MAX((W245-V245),0)/5+W245/gfcf_lifespan!F$11</f>
        <v>257.8279402978693</v>
      </c>
      <c r="AF245" s="42">
        <f>MAX((X245-W245),0)/5+X245/gfcf_lifespan!G$11</f>
        <v>140.14579364014634</v>
      </c>
      <c r="AG245" s="42">
        <f>MAX((Y245-X245),0)/5+Y245/gfcf_lifespan!H$11</f>
        <v>148.55166125855521</v>
      </c>
      <c r="AH245" s="42">
        <f>MAX((Z245-Y245),0)/5+Z245/gfcf_lifespan!I$11</f>
        <v>123.33405840332875</v>
      </c>
      <c r="AI245" s="42">
        <f>MAX((AA245-Z245),0)/5+AA245/gfcf_lifespan!J$11</f>
        <v>126.1360142761318</v>
      </c>
    </row>
    <row r="246" spans="1:35" ht="15" customHeight="1" x14ac:dyDescent="0.25">
      <c r="A246" s="9" t="s">
        <v>8</v>
      </c>
      <c r="B246" s="9" t="s">
        <v>41</v>
      </c>
      <c r="C246" s="9" t="s">
        <v>42</v>
      </c>
      <c r="D246" s="42">
        <f>stanford_generation_EXIOBASE!D246</f>
        <v>0</v>
      </c>
      <c r="E246" s="42">
        <f>stanford_generation_EXIOBASE!E246</f>
        <v>0</v>
      </c>
      <c r="F246" s="42">
        <f>stanford_generation_EXIOBASE!F246</f>
        <v>0</v>
      </c>
      <c r="G246" s="42">
        <f>stanford_generation_EXIOBASE!G246</f>
        <v>0</v>
      </c>
      <c r="H246" s="42">
        <f>stanford_generation_EXIOBASE!H246</f>
        <v>0</v>
      </c>
      <c r="I246" s="42">
        <f>stanford_generation_EXIOBASE!I246</f>
        <v>0</v>
      </c>
      <c r="J246" s="42">
        <f>stanford_generation_EXIOBASE!J246</f>
        <v>0</v>
      </c>
      <c r="K246" s="42">
        <f>stanford_generation_EXIOBASE!K246</f>
        <v>0</v>
      </c>
      <c r="L246" s="42">
        <f>xdet2015_el!A246</f>
        <v>0</v>
      </c>
      <c r="M246" s="42">
        <f t="shared" si="149"/>
        <v>0</v>
      </c>
      <c r="N246" s="42">
        <f t="shared" si="142"/>
        <v>0</v>
      </c>
      <c r="O246" s="42">
        <f t="shared" si="143"/>
        <v>0</v>
      </c>
      <c r="P246" s="42">
        <f t="shared" si="144"/>
        <v>0</v>
      </c>
      <c r="Q246" s="42">
        <f t="shared" si="145"/>
        <v>0</v>
      </c>
      <c r="R246" s="42">
        <f t="shared" si="146"/>
        <v>0</v>
      </c>
      <c r="S246" s="42">
        <f t="shared" si="147"/>
        <v>0</v>
      </c>
      <c r="T246" s="42">
        <f>stanford_capacity_EXIOBASE!D246</f>
        <v>0</v>
      </c>
      <c r="U246" s="42">
        <f>stanford_capacity_EXIOBASE!E246</f>
        <v>0</v>
      </c>
      <c r="V246" s="42">
        <f>stanford_capacity_EXIOBASE!F246</f>
        <v>0</v>
      </c>
      <c r="W246" s="42">
        <f>stanford_capacity_EXIOBASE!G246</f>
        <v>0</v>
      </c>
      <c r="X246" s="42">
        <f>stanford_capacity_EXIOBASE!H246</f>
        <v>0</v>
      </c>
      <c r="Y246" s="42">
        <f>stanford_capacity_EXIOBASE!I246</f>
        <v>0</v>
      </c>
      <c r="Z246" s="42">
        <f>stanford_capacity_EXIOBASE!J246</f>
        <v>0</v>
      </c>
      <c r="AA246" s="42">
        <f>stanford_capacity_EXIOBASE!K246</f>
        <v>0</v>
      </c>
      <c r="AB246" s="42">
        <f>capacity!T246+T246/gfcf_lifespan!C$12</f>
        <v>0</v>
      </c>
      <c r="AC246" s="42">
        <f>MAX((U246-T246),0)/5+U246/gfcf_lifespan!D$12</f>
        <v>0</v>
      </c>
      <c r="AD246" s="42">
        <f>MAX((V246-U246),0)/5+V246/gfcf_lifespan!E$12</f>
        <v>0</v>
      </c>
      <c r="AE246" s="42">
        <f>MAX((W246-V246),0)/5+W246/gfcf_lifespan!F$12</f>
        <v>0</v>
      </c>
      <c r="AF246" s="42">
        <f>MAX((X246-W246),0)/5+X246/gfcf_lifespan!G$12</f>
        <v>0</v>
      </c>
      <c r="AG246" s="42">
        <f>MAX((Y246-X246),0)/5+Y246/gfcf_lifespan!H$12</f>
        <v>0</v>
      </c>
      <c r="AH246" s="42">
        <f>MAX((Z246-Y246),0)/5+Z246/gfcf_lifespan!I$12</f>
        <v>0</v>
      </c>
      <c r="AI246" s="42">
        <f>MAX((AA246-Z246),0)/5+AA246/gfcf_lifespan!J$12</f>
        <v>0</v>
      </c>
    </row>
    <row r="247" spans="1:35" ht="15" customHeight="1" x14ac:dyDescent="0.25">
      <c r="A247" s="9" t="s">
        <v>8</v>
      </c>
      <c r="B247" s="9" t="s">
        <v>43</v>
      </c>
      <c r="C247" s="9" t="s">
        <v>44</v>
      </c>
      <c r="D247" s="42">
        <f>stanford_generation_EXIOBASE!D247</f>
        <v>0</v>
      </c>
      <c r="E247" s="42">
        <f>stanford_generation_EXIOBASE!E247</f>
        <v>5.0188960077112945</v>
      </c>
      <c r="F247" s="42">
        <f>stanford_generation_EXIOBASE!F247</f>
        <v>12.547240019278235</v>
      </c>
      <c r="G247" s="42">
        <f>stanford_generation_EXIOBASE!G247</f>
        <v>20.075584030845178</v>
      </c>
      <c r="H247" s="42">
        <f>stanford_generation_EXIOBASE!H247</f>
        <v>21.95767003373691</v>
      </c>
      <c r="I247" s="42">
        <f>stanford_generation_EXIOBASE!I247</f>
        <v>23.839756036628643</v>
      </c>
      <c r="J247" s="42">
        <f>stanford_generation_EXIOBASE!J247</f>
        <v>24.467118037592556</v>
      </c>
      <c r="K247" s="42">
        <f>stanford_generation_EXIOBASE!K247</f>
        <v>25.094480038556469</v>
      </c>
      <c r="L247" s="42">
        <f>xdet2015_el!A247</f>
        <v>0</v>
      </c>
      <c r="M247" s="44">
        <f t="shared" ref="M247:S247" si="151">IFERROR($L143*E247/$D143,0)</f>
        <v>1.3382454554174936</v>
      </c>
      <c r="N247" s="44">
        <f t="shared" si="151"/>
        <v>3.3456136385437341</v>
      </c>
      <c r="O247" s="44">
        <f t="shared" si="151"/>
        <v>5.3529818216699745</v>
      </c>
      <c r="P247" s="44">
        <f t="shared" si="151"/>
        <v>5.8548238674515343</v>
      </c>
      <c r="Q247" s="44">
        <f t="shared" si="151"/>
        <v>6.3566659132330932</v>
      </c>
      <c r="R247" s="44">
        <f t="shared" si="151"/>
        <v>6.5239465951602806</v>
      </c>
      <c r="S247" s="44">
        <f t="shared" si="151"/>
        <v>6.6912272770874681</v>
      </c>
      <c r="T247" s="42">
        <f>stanford_capacity_EXIOBASE!D247</f>
        <v>0</v>
      </c>
      <c r="U247" s="42">
        <f>stanford_capacity_EXIOBASE!E247</f>
        <v>2.5364661358234097</v>
      </c>
      <c r="V247" s="42">
        <f>stanford_capacity_EXIOBASE!F247</f>
        <v>6.3411653395585237</v>
      </c>
      <c r="W247" s="42">
        <f>stanford_capacity_EXIOBASE!G247</f>
        <v>10.145864543293639</v>
      </c>
      <c r="X247" s="42">
        <f>stanford_capacity_EXIOBASE!H247</f>
        <v>11.097039344227417</v>
      </c>
      <c r="Y247" s="42">
        <f>stanford_capacity_EXIOBASE!I247</f>
        <v>12.048214145161195</v>
      </c>
      <c r="Z247" s="42">
        <f>stanford_capacity_EXIOBASE!J247</f>
        <v>12.36527241213912</v>
      </c>
      <c r="AA247" s="42">
        <f>stanford_capacity_EXIOBASE!K247</f>
        <v>12.682330679117047</v>
      </c>
      <c r="AB247" s="42">
        <f>capacity!T247+T247/gfcf_lifespan!C$13</f>
        <v>0</v>
      </c>
      <c r="AC247" s="42">
        <f>MAX((U247-T247),0)/5+U247/gfcf_lifespan!D$13</f>
        <v>0.63411653395585243</v>
      </c>
      <c r="AD247" s="42">
        <f>MAX((V247-U247),0)/5+V247/gfcf_lifespan!E$13</f>
        <v>1.077998107724949</v>
      </c>
      <c r="AE247" s="42">
        <f>MAX((W247-V247),0)/5+W247/gfcf_lifespan!F$13</f>
        <v>1.2682330679117051</v>
      </c>
      <c r="AF247" s="42">
        <f>MAX((X247-W247),0)/5+X247/gfcf_lifespan!G$13</f>
        <v>0.74508692739812643</v>
      </c>
      <c r="AG247" s="42">
        <f>MAX((Y247-X247),0)/5+Y247/gfcf_lifespan!H$13</f>
        <v>0.79264566744481535</v>
      </c>
      <c r="AH247" s="42">
        <f>MAX((Z247-Y247),0)/5+Z247/gfcf_lifespan!I$13</f>
        <v>0.68167527400254113</v>
      </c>
      <c r="AI247" s="42">
        <f>MAX((AA247-Z247),0)/5+AA247/gfcf_lifespan!J$13</f>
        <v>0.69752818735143773</v>
      </c>
    </row>
    <row r="248" spans="1:35" ht="15" customHeight="1" x14ac:dyDescent="0.25">
      <c r="A248" s="9" t="s">
        <v>8</v>
      </c>
      <c r="B248" s="9" t="s">
        <v>45</v>
      </c>
      <c r="C248" s="9" t="s">
        <v>46</v>
      </c>
      <c r="D248" s="42">
        <f>stanford_generation_EXIOBASE!D248</f>
        <v>0</v>
      </c>
      <c r="E248" s="42">
        <f>stanford_generation_EXIOBASE!E248</f>
        <v>0</v>
      </c>
      <c r="F248" s="42">
        <f>stanford_generation_EXIOBASE!F248</f>
        <v>0</v>
      </c>
      <c r="G248" s="42">
        <f>stanford_generation_EXIOBASE!G248</f>
        <v>0</v>
      </c>
      <c r="H248" s="42">
        <f>stanford_generation_EXIOBASE!H248</f>
        <v>0</v>
      </c>
      <c r="I248" s="42">
        <f>stanford_generation_EXIOBASE!I248</f>
        <v>0</v>
      </c>
      <c r="J248" s="42">
        <f>stanford_generation_EXIOBASE!J248</f>
        <v>0</v>
      </c>
      <c r="K248" s="42">
        <f>stanford_generation_EXIOBASE!K248</f>
        <v>0</v>
      </c>
      <c r="L248" s="42">
        <f>xdet2015_el!A248</f>
        <v>0</v>
      </c>
      <c r="M248" s="42">
        <f t="shared" si="149"/>
        <v>0</v>
      </c>
      <c r="N248" s="42">
        <f t="shared" si="142"/>
        <v>0</v>
      </c>
      <c r="O248" s="42">
        <f t="shared" si="143"/>
        <v>0</v>
      </c>
      <c r="P248" s="42">
        <f t="shared" si="144"/>
        <v>0</v>
      </c>
      <c r="Q248" s="42">
        <f t="shared" si="145"/>
        <v>0</v>
      </c>
      <c r="R248" s="42">
        <f t="shared" si="146"/>
        <v>0</v>
      </c>
      <c r="S248" s="42">
        <f t="shared" si="147"/>
        <v>0</v>
      </c>
      <c r="T248" s="42">
        <f>stanford_capacity_EXIOBASE!D248</f>
        <v>0</v>
      </c>
      <c r="U248" s="42">
        <f>stanford_capacity_EXIOBASE!E248</f>
        <v>0</v>
      </c>
      <c r="V248" s="42">
        <f>stanford_capacity_EXIOBASE!F248</f>
        <v>0</v>
      </c>
      <c r="W248" s="42">
        <f>stanford_capacity_EXIOBASE!G248</f>
        <v>0</v>
      </c>
      <c r="X248" s="42">
        <f>stanford_capacity_EXIOBASE!H248</f>
        <v>0</v>
      </c>
      <c r="Y248" s="42">
        <f>stanford_capacity_EXIOBASE!I248</f>
        <v>0</v>
      </c>
      <c r="Z248" s="42">
        <f>stanford_capacity_EXIOBASE!J248</f>
        <v>0</v>
      </c>
      <c r="AA248" s="42">
        <f>stanford_capacity_EXIOBASE!K248</f>
        <v>0</v>
      </c>
      <c r="AB248" s="42">
        <f>capacity!T248+T248/gfcf_lifespan!C$14</f>
        <v>0</v>
      </c>
      <c r="AC248" s="42">
        <f>MAX((U248-T248),0)/5+U248/gfcf_lifespan!D$14</f>
        <v>0</v>
      </c>
      <c r="AD248" s="42">
        <f>MAX((V248-U248),0)/5+V248/gfcf_lifespan!E$14</f>
        <v>0</v>
      </c>
      <c r="AE248" s="42">
        <f>MAX((W248-V248),0)/5+W248/gfcf_lifespan!F$14</f>
        <v>0</v>
      </c>
      <c r="AF248" s="42">
        <f>MAX((X248-W248),0)/5+X248/gfcf_lifespan!G$14</f>
        <v>0</v>
      </c>
      <c r="AG248" s="42">
        <f>MAX((Y248-X248),0)/5+Y248/gfcf_lifespan!H$14</f>
        <v>0</v>
      </c>
      <c r="AH248" s="42">
        <f>MAX((Z248-Y248),0)/5+Z248/gfcf_lifespan!I$14</f>
        <v>0</v>
      </c>
      <c r="AI248" s="42">
        <f>MAX((AA248-Z248),0)/5+AA248/gfcf_lifespan!J$14</f>
        <v>0</v>
      </c>
    </row>
    <row r="249" spans="1:35" ht="15" customHeight="1" x14ac:dyDescent="0.25">
      <c r="A249" s="9" t="s">
        <v>7</v>
      </c>
      <c r="B249" s="9" t="s">
        <v>29</v>
      </c>
      <c r="C249" s="9" t="s">
        <v>30</v>
      </c>
      <c r="D249" s="42">
        <f>stanford_generation_EXIOBASE!D249</f>
        <v>0</v>
      </c>
      <c r="E249" s="42">
        <f>stanford_generation_EXIOBASE!E249</f>
        <v>0</v>
      </c>
      <c r="F249" s="42">
        <f>stanford_generation_EXIOBASE!F249</f>
        <v>0</v>
      </c>
      <c r="G249" s="42">
        <f>stanford_generation_EXIOBASE!G249</f>
        <v>0</v>
      </c>
      <c r="H249" s="42">
        <f>stanford_generation_EXIOBASE!H249</f>
        <v>0</v>
      </c>
      <c r="I249" s="42">
        <f>stanford_generation_EXIOBASE!I249</f>
        <v>0</v>
      </c>
      <c r="J249" s="42">
        <f>stanford_generation_EXIOBASE!J249</f>
        <v>0</v>
      </c>
      <c r="K249" s="42">
        <f>stanford_generation_EXIOBASE!K249</f>
        <v>0</v>
      </c>
      <c r="L249" s="42">
        <f>xdet2015_el!A249</f>
        <v>1.7913453179358801E-3</v>
      </c>
      <c r="M249" s="42">
        <f t="shared" si="149"/>
        <v>0</v>
      </c>
      <c r="N249" s="42">
        <f t="shared" ref="N249:N261" si="152">IFERROR($L249*F249/$D249,0)</f>
        <v>0</v>
      </c>
      <c r="O249" s="42">
        <f t="shared" ref="O249:O261" si="153">IFERROR($L249*G249/$D249,0)</f>
        <v>0</v>
      </c>
      <c r="P249" s="42">
        <f t="shared" ref="P249:P261" si="154">IFERROR($L249*H249/$D249,0)</f>
        <v>0</v>
      </c>
      <c r="Q249" s="42">
        <f t="shared" ref="Q249:Q261" si="155">IFERROR($L249*I249/$D249,0)</f>
        <v>0</v>
      </c>
      <c r="R249" s="42">
        <f t="shared" ref="R249:R261" si="156">IFERROR($L249*J249/$D249,0)</f>
        <v>0</v>
      </c>
      <c r="S249" s="42">
        <f t="shared" ref="S249:S261" si="157">IFERROR($L249*K249/$D249,0)</f>
        <v>0</v>
      </c>
      <c r="T249" s="42">
        <f>stanford_capacity_EXIOBASE!D249</f>
        <v>0</v>
      </c>
      <c r="U249" s="42">
        <f>stanford_capacity_EXIOBASE!E249</f>
        <v>0</v>
      </c>
      <c r="V249" s="42">
        <f>stanford_capacity_EXIOBASE!F249</f>
        <v>0</v>
      </c>
      <c r="W249" s="42">
        <f>stanford_capacity_EXIOBASE!G249</f>
        <v>0</v>
      </c>
      <c r="X249" s="42">
        <f>stanford_capacity_EXIOBASE!H249</f>
        <v>0</v>
      </c>
      <c r="Y249" s="42">
        <f>stanford_capacity_EXIOBASE!I249</f>
        <v>0</v>
      </c>
      <c r="Z249" s="42">
        <f>stanford_capacity_EXIOBASE!J249</f>
        <v>0</v>
      </c>
      <c r="AA249" s="42">
        <f>stanford_capacity_EXIOBASE!K249</f>
        <v>0</v>
      </c>
      <c r="AB249" s="42">
        <f>capacity!T249+T249/gfcf_lifespan!C$2</f>
        <v>0</v>
      </c>
      <c r="AC249" s="42">
        <f>MAX((U249-T249),0)/5+U249/gfcf_lifespan!D$2</f>
        <v>0</v>
      </c>
      <c r="AD249" s="42">
        <f>MAX((V249-U249),0)/5+V249/gfcf_lifespan!E$2</f>
        <v>0</v>
      </c>
      <c r="AE249" s="42">
        <f>MAX((W249-V249),0)/5+W249/gfcf_lifespan!F$2</f>
        <v>0</v>
      </c>
      <c r="AF249" s="42">
        <f>MAX((X249-W249),0)/5+X249/gfcf_lifespan!G$2</f>
        <v>0</v>
      </c>
      <c r="AG249" s="42">
        <f>MAX((Y249-X249),0)/5+Y249/gfcf_lifespan!H$2</f>
        <v>0</v>
      </c>
      <c r="AH249" s="42">
        <f>MAX((Z249-Y249),0)/5+Z249/gfcf_lifespan!I$2</f>
        <v>0</v>
      </c>
      <c r="AI249" s="42">
        <f>MAX((AA249-Z249),0)/5+AA249/gfcf_lifespan!J$2</f>
        <v>0</v>
      </c>
    </row>
    <row r="250" spans="1:35" ht="15" customHeight="1" x14ac:dyDescent="0.25">
      <c r="A250" s="9" t="s">
        <v>7</v>
      </c>
      <c r="B250" s="9" t="s">
        <v>31</v>
      </c>
      <c r="C250" s="9" t="s">
        <v>32</v>
      </c>
      <c r="D250" s="42">
        <f>stanford_generation_EXIOBASE!D250</f>
        <v>0</v>
      </c>
      <c r="E250" s="42">
        <f>stanford_generation_EXIOBASE!E250</f>
        <v>0</v>
      </c>
      <c r="F250" s="42">
        <f>stanford_generation_EXIOBASE!F250</f>
        <v>0</v>
      </c>
      <c r="G250" s="42">
        <f>stanford_generation_EXIOBASE!G250</f>
        <v>0</v>
      </c>
      <c r="H250" s="42">
        <f>stanford_generation_EXIOBASE!H250</f>
        <v>0</v>
      </c>
      <c r="I250" s="42">
        <f>stanford_generation_EXIOBASE!I250</f>
        <v>0</v>
      </c>
      <c r="J250" s="42">
        <f>stanford_generation_EXIOBASE!J250</f>
        <v>0</v>
      </c>
      <c r="K250" s="42">
        <f>stanford_generation_EXIOBASE!K250</f>
        <v>0</v>
      </c>
      <c r="L250" s="42">
        <f>xdet2015_el!A250</f>
        <v>7.1612065285584501E-4</v>
      </c>
      <c r="M250" s="42">
        <f t="shared" si="149"/>
        <v>0</v>
      </c>
      <c r="N250" s="42">
        <f t="shared" si="152"/>
        <v>0</v>
      </c>
      <c r="O250" s="42">
        <f t="shared" si="153"/>
        <v>0</v>
      </c>
      <c r="P250" s="42">
        <f t="shared" si="154"/>
        <v>0</v>
      </c>
      <c r="Q250" s="42">
        <f t="shared" si="155"/>
        <v>0</v>
      </c>
      <c r="R250" s="42">
        <f t="shared" si="156"/>
        <v>0</v>
      </c>
      <c r="S250" s="42">
        <f t="shared" si="157"/>
        <v>0</v>
      </c>
      <c r="T250" s="42">
        <f>stanford_capacity_EXIOBASE!D250</f>
        <v>0</v>
      </c>
      <c r="U250" s="42">
        <f>stanford_capacity_EXIOBASE!E250</f>
        <v>0</v>
      </c>
      <c r="V250" s="42">
        <f>stanford_capacity_EXIOBASE!F250</f>
        <v>0</v>
      </c>
      <c r="W250" s="42">
        <f>stanford_capacity_EXIOBASE!G250</f>
        <v>0</v>
      </c>
      <c r="X250" s="42">
        <f>stanford_capacity_EXIOBASE!H250</f>
        <v>0</v>
      </c>
      <c r="Y250" s="42">
        <f>stanford_capacity_EXIOBASE!I250</f>
        <v>0</v>
      </c>
      <c r="Z250" s="42">
        <f>stanford_capacity_EXIOBASE!J250</f>
        <v>0</v>
      </c>
      <c r="AA250" s="42">
        <f>stanford_capacity_EXIOBASE!K250</f>
        <v>0</v>
      </c>
      <c r="AB250" s="42">
        <f>capacity!T250+T250/gfcf_lifespan!C$3</f>
        <v>0</v>
      </c>
      <c r="AC250" s="42">
        <f>MAX((U250-T250),0)/5+U250/gfcf_lifespan!D$3</f>
        <v>0</v>
      </c>
      <c r="AD250" s="42">
        <f>MAX((V250-U250),0)/5+V250/gfcf_lifespan!E$3</f>
        <v>0</v>
      </c>
      <c r="AE250" s="42">
        <f>MAX((W250-V250),0)/5+W250/gfcf_lifespan!F$3</f>
        <v>0</v>
      </c>
      <c r="AF250" s="42">
        <f>MAX((X250-W250),0)/5+X250/gfcf_lifespan!G$3</f>
        <v>0</v>
      </c>
      <c r="AG250" s="42">
        <f>MAX((Y250-X250),0)/5+Y250/gfcf_lifespan!H$3</f>
        <v>0</v>
      </c>
      <c r="AH250" s="42">
        <f>MAX((Z250-Y250),0)/5+Z250/gfcf_lifespan!I$3</f>
        <v>0</v>
      </c>
      <c r="AI250" s="42">
        <f>MAX((AA250-Z250),0)/5+AA250/gfcf_lifespan!J$3</f>
        <v>0</v>
      </c>
    </row>
    <row r="251" spans="1:35" ht="15" customHeight="1" x14ac:dyDescent="0.25">
      <c r="A251" s="9" t="s">
        <v>7</v>
      </c>
      <c r="B251" s="9" t="s">
        <v>33</v>
      </c>
      <c r="C251" s="9" t="s">
        <v>34</v>
      </c>
      <c r="D251" s="42">
        <f>stanford_generation_EXIOBASE!D251</f>
        <v>0</v>
      </c>
      <c r="E251" s="42">
        <f>stanford_generation_EXIOBASE!E251</f>
        <v>0</v>
      </c>
      <c r="F251" s="42">
        <f>stanford_generation_EXIOBASE!F251</f>
        <v>0</v>
      </c>
      <c r="G251" s="42">
        <f>stanford_generation_EXIOBASE!G251</f>
        <v>0</v>
      </c>
      <c r="H251" s="42">
        <f>stanford_generation_EXIOBASE!H251</f>
        <v>0</v>
      </c>
      <c r="I251" s="42">
        <f>stanford_generation_EXIOBASE!I251</f>
        <v>0</v>
      </c>
      <c r="J251" s="42">
        <f>stanford_generation_EXIOBASE!J251</f>
        <v>0</v>
      </c>
      <c r="K251" s="42">
        <f>stanford_generation_EXIOBASE!K251</f>
        <v>0</v>
      </c>
      <c r="L251" s="42">
        <f>xdet2015_el!A251</f>
        <v>2.55745878614116E-9</v>
      </c>
      <c r="M251" s="42">
        <f t="shared" si="149"/>
        <v>0</v>
      </c>
      <c r="N251" s="42">
        <f t="shared" si="152"/>
        <v>0</v>
      </c>
      <c r="O251" s="42">
        <f t="shared" si="153"/>
        <v>0</v>
      </c>
      <c r="P251" s="42">
        <f t="shared" si="154"/>
        <v>0</v>
      </c>
      <c r="Q251" s="42">
        <f t="shared" si="155"/>
        <v>0</v>
      </c>
      <c r="R251" s="42">
        <f t="shared" si="156"/>
        <v>0</v>
      </c>
      <c r="S251" s="42">
        <f t="shared" si="157"/>
        <v>0</v>
      </c>
      <c r="T251" s="42">
        <f>stanford_capacity_EXIOBASE!D251</f>
        <v>0</v>
      </c>
      <c r="U251" s="42">
        <f>stanford_capacity_EXIOBASE!E251</f>
        <v>0</v>
      </c>
      <c r="V251" s="42">
        <f>stanford_capacity_EXIOBASE!F251</f>
        <v>0</v>
      </c>
      <c r="W251" s="42">
        <f>stanford_capacity_EXIOBASE!G251</f>
        <v>0</v>
      </c>
      <c r="X251" s="42">
        <f>stanford_capacity_EXIOBASE!H251</f>
        <v>0</v>
      </c>
      <c r="Y251" s="42">
        <f>stanford_capacity_EXIOBASE!I251</f>
        <v>0</v>
      </c>
      <c r="Z251" s="42">
        <f>stanford_capacity_EXIOBASE!J251</f>
        <v>0</v>
      </c>
      <c r="AA251" s="42">
        <f>stanford_capacity_EXIOBASE!K251</f>
        <v>0</v>
      </c>
      <c r="AB251" s="42">
        <f>capacity!T251+T251/gfcf_lifespan!C$4</f>
        <v>0</v>
      </c>
      <c r="AC251" s="42">
        <f>MAX((U251-T251),0)/5+U251/gfcf_lifespan!D$4</f>
        <v>0</v>
      </c>
      <c r="AD251" s="42">
        <f>MAX((V251-U251),0)/5+V251/gfcf_lifespan!E$4</f>
        <v>0</v>
      </c>
      <c r="AE251" s="42">
        <f>MAX((W251-V251),0)/5+W251/gfcf_lifespan!F$4</f>
        <v>0</v>
      </c>
      <c r="AF251" s="42">
        <f>MAX((X251-W251),0)/5+X251/gfcf_lifespan!G$4</f>
        <v>0</v>
      </c>
      <c r="AG251" s="42">
        <f>MAX((Y251-X251),0)/5+Y251/gfcf_lifespan!H$4</f>
        <v>0</v>
      </c>
      <c r="AH251" s="42">
        <f>MAX((Z251-Y251),0)/5+Z251/gfcf_lifespan!I$4</f>
        <v>0</v>
      </c>
      <c r="AI251" s="42">
        <f>MAX((AA251-Z251),0)/5+AA251/gfcf_lifespan!J$4</f>
        <v>0</v>
      </c>
    </row>
    <row r="252" spans="1:35" ht="15" customHeight="1" x14ac:dyDescent="0.25">
      <c r="A252" s="9" t="s">
        <v>7</v>
      </c>
      <c r="B252" s="9" t="s">
        <v>35</v>
      </c>
      <c r="C252" s="9" t="s">
        <v>36</v>
      </c>
      <c r="D252" s="42">
        <f>stanford_generation_EXIOBASE!D252</f>
        <v>0</v>
      </c>
      <c r="E252" s="42">
        <f>stanford_generation_EXIOBASE!E252</f>
        <v>0</v>
      </c>
      <c r="F252" s="42">
        <f>stanford_generation_EXIOBASE!F252</f>
        <v>0</v>
      </c>
      <c r="G252" s="42">
        <f>stanford_generation_EXIOBASE!G252</f>
        <v>0</v>
      </c>
      <c r="H252" s="42">
        <f>stanford_generation_EXIOBASE!H252</f>
        <v>0</v>
      </c>
      <c r="I252" s="42">
        <f>stanford_generation_EXIOBASE!I252</f>
        <v>0</v>
      </c>
      <c r="J252" s="42">
        <f>stanford_generation_EXIOBASE!J252</f>
        <v>0</v>
      </c>
      <c r="K252" s="42">
        <f>stanford_generation_EXIOBASE!K252</f>
        <v>0</v>
      </c>
      <c r="L252" s="42">
        <f>xdet2015_el!A252</f>
        <v>1.916439473222E-3</v>
      </c>
      <c r="M252" s="42">
        <f t="shared" si="149"/>
        <v>0</v>
      </c>
      <c r="N252" s="42">
        <f t="shared" si="152"/>
        <v>0</v>
      </c>
      <c r="O252" s="42">
        <f t="shared" si="153"/>
        <v>0</v>
      </c>
      <c r="P252" s="42">
        <f t="shared" si="154"/>
        <v>0</v>
      </c>
      <c r="Q252" s="42">
        <f t="shared" si="155"/>
        <v>0</v>
      </c>
      <c r="R252" s="42">
        <f t="shared" si="156"/>
        <v>0</v>
      </c>
      <c r="S252" s="42">
        <f t="shared" si="157"/>
        <v>0</v>
      </c>
      <c r="T252" s="42">
        <f>stanford_capacity_EXIOBASE!D252</f>
        <v>0</v>
      </c>
      <c r="U252" s="42">
        <f>stanford_capacity_EXIOBASE!E252</f>
        <v>0</v>
      </c>
      <c r="V252" s="42">
        <f>stanford_capacity_EXIOBASE!F252</f>
        <v>0</v>
      </c>
      <c r="W252" s="42">
        <f>stanford_capacity_EXIOBASE!G252</f>
        <v>0</v>
      </c>
      <c r="X252" s="42">
        <f>stanford_capacity_EXIOBASE!H252</f>
        <v>0</v>
      </c>
      <c r="Y252" s="42">
        <f>stanford_capacity_EXIOBASE!I252</f>
        <v>0</v>
      </c>
      <c r="Z252" s="42">
        <f>stanford_capacity_EXIOBASE!J252</f>
        <v>0</v>
      </c>
      <c r="AA252" s="42">
        <f>stanford_capacity_EXIOBASE!K252</f>
        <v>0</v>
      </c>
      <c r="AB252" s="42">
        <f>capacity!T252+T252/gfcf_lifespan!C$5</f>
        <v>0</v>
      </c>
      <c r="AC252" s="42">
        <f>MAX((U252-T252),0)/5+U252/gfcf_lifespan!D$5</f>
        <v>0</v>
      </c>
      <c r="AD252" s="42">
        <f>MAX((V252-U252),0)/5+V252/gfcf_lifespan!E$5</f>
        <v>0</v>
      </c>
      <c r="AE252" s="42">
        <f>MAX((W252-V252),0)/5+W252/gfcf_lifespan!F$5</f>
        <v>0</v>
      </c>
      <c r="AF252" s="42">
        <f>MAX((X252-W252),0)/5+X252/gfcf_lifespan!G$5</f>
        <v>0</v>
      </c>
      <c r="AG252" s="42">
        <f>MAX((Y252-X252),0)/5+Y252/gfcf_lifespan!H$5</f>
        <v>0</v>
      </c>
      <c r="AH252" s="42">
        <f>MAX((Z252-Y252),0)/5+Z252/gfcf_lifespan!I$5</f>
        <v>0</v>
      </c>
      <c r="AI252" s="42">
        <f>MAX((AA252-Z252),0)/5+AA252/gfcf_lifespan!J$5</f>
        <v>0</v>
      </c>
    </row>
    <row r="253" spans="1:35" ht="15" customHeight="1" x14ac:dyDescent="0.25">
      <c r="A253" s="9" t="s">
        <v>7</v>
      </c>
      <c r="B253" s="9" t="s">
        <v>79</v>
      </c>
      <c r="C253" s="9" t="s">
        <v>83</v>
      </c>
      <c r="D253" s="42">
        <f>stanford_generation_EXIOBASE!D253</f>
        <v>0</v>
      </c>
      <c r="E253" s="42">
        <f>stanford_generation_EXIOBASE!E253</f>
        <v>26.780009922913543</v>
      </c>
      <c r="F253" s="42">
        <f>stanford_generation_EXIOBASE!F253</f>
        <v>66.950024807283853</v>
      </c>
      <c r="G253" s="42">
        <f>stanford_generation_EXIOBASE!G253</f>
        <v>107.12003969165417</v>
      </c>
      <c r="H253" s="42">
        <f>stanford_generation_EXIOBASE!H253</f>
        <v>117.16254341274674</v>
      </c>
      <c r="I253" s="42">
        <f>stanford_generation_EXIOBASE!I253</f>
        <v>127.20504713383932</v>
      </c>
      <c r="J253" s="42">
        <f>stanford_generation_EXIOBASE!J253</f>
        <v>130.55254837420352</v>
      </c>
      <c r="K253" s="42">
        <f>stanford_generation_EXIOBASE!K253</f>
        <v>133.90004961456771</v>
      </c>
      <c r="L253" s="42">
        <f>xdet2015_el!A253</f>
        <v>2.30414899029468E-4</v>
      </c>
      <c r="M253" s="42">
        <f t="shared" si="149"/>
        <v>0</v>
      </c>
      <c r="N253" s="42">
        <f t="shared" si="152"/>
        <v>0</v>
      </c>
      <c r="O253" s="42">
        <f t="shared" si="153"/>
        <v>0</v>
      </c>
      <c r="P253" s="42">
        <f t="shared" si="154"/>
        <v>0</v>
      </c>
      <c r="Q253" s="42">
        <f t="shared" si="155"/>
        <v>0</v>
      </c>
      <c r="R253" s="42">
        <f t="shared" si="156"/>
        <v>0</v>
      </c>
      <c r="S253" s="42">
        <f t="shared" si="157"/>
        <v>0</v>
      </c>
      <c r="T253" s="42">
        <f>stanford_capacity_EXIOBASE!D253</f>
        <v>0</v>
      </c>
      <c r="U253" s="42">
        <f>stanford_capacity_EXIOBASE!E253</f>
        <v>27.6</v>
      </c>
      <c r="V253" s="42">
        <f>stanford_capacity_EXIOBASE!F253</f>
        <v>69</v>
      </c>
      <c r="W253" s="42">
        <f>stanford_capacity_EXIOBASE!G253</f>
        <v>110.4</v>
      </c>
      <c r="X253" s="42">
        <f>stanford_capacity_EXIOBASE!H253</f>
        <v>120.75</v>
      </c>
      <c r="Y253" s="42">
        <f>stanford_capacity_EXIOBASE!I253</f>
        <v>131.1</v>
      </c>
      <c r="Z253" s="42">
        <f>stanford_capacity_EXIOBASE!J253</f>
        <v>134.55000000000001</v>
      </c>
      <c r="AA253" s="42">
        <f>stanford_capacity_EXIOBASE!K253</f>
        <v>138</v>
      </c>
      <c r="AB253" s="42">
        <f>capacity!T253+T253/gfcf_lifespan!C$6</f>
        <v>0</v>
      </c>
      <c r="AC253" s="42">
        <f>MAX((U253-T253),0)/5+U253/gfcf_lifespan!D$6</f>
        <v>6.7745454545454553</v>
      </c>
      <c r="AD253" s="42">
        <f>MAX((V253-U253),0)/5+V253/gfcf_lifespan!E$6</f>
        <v>11.216170212765956</v>
      </c>
      <c r="AE253" s="42">
        <f>MAX((W253-V253),0)/5+W253/gfcf_lifespan!F$6</f>
        <v>12.696000000000002</v>
      </c>
      <c r="AF253" s="42">
        <f>MAX((X253-W253),0)/5+X253/gfcf_lifespan!G$6</f>
        <v>6.8999999999999986</v>
      </c>
      <c r="AG253" s="42">
        <f>MAX((Y253-X253),0)/5+Y253/gfcf_lifespan!H$6</f>
        <v>7.3139999999999983</v>
      </c>
      <c r="AH253" s="42">
        <f>MAX((Z253-Y253),0)/5+Z253/gfcf_lifespan!I$6</f>
        <v>6.0720000000000036</v>
      </c>
      <c r="AI253" s="42">
        <f>MAX((AA253-Z253),0)/5+AA253/gfcf_lifespan!J$6</f>
        <v>6.2099999999999973</v>
      </c>
    </row>
    <row r="254" spans="1:35" ht="15" customHeight="1" x14ac:dyDescent="0.25">
      <c r="A254" s="9" t="s">
        <v>7</v>
      </c>
      <c r="B254" s="9" t="s">
        <v>78</v>
      </c>
      <c r="C254" s="9" t="s">
        <v>84</v>
      </c>
      <c r="D254" s="42">
        <f>stanford_generation_EXIOBASE!D254</f>
        <v>0</v>
      </c>
      <c r="E254" s="42">
        <f>stanford_generation_EXIOBASE!E254</f>
        <v>1089.1552308512998</v>
      </c>
      <c r="F254" s="42">
        <f>stanford_generation_EXIOBASE!F254</f>
        <v>2722.8880771282493</v>
      </c>
      <c r="G254" s="42">
        <f>stanford_generation_EXIOBASE!G254</f>
        <v>4356.6209234051994</v>
      </c>
      <c r="H254" s="42">
        <f>stanford_generation_EXIOBASE!H254</f>
        <v>4765.0541349744362</v>
      </c>
      <c r="I254" s="42">
        <f>stanford_generation_EXIOBASE!I254</f>
        <v>5173.4873465436731</v>
      </c>
      <c r="J254" s="42">
        <f>stanford_generation_EXIOBASE!J254</f>
        <v>5309.6317504000854</v>
      </c>
      <c r="K254" s="42">
        <f>stanford_generation_EXIOBASE!K254</f>
        <v>5445.7761542564986</v>
      </c>
      <c r="L254" s="42">
        <f>xdet2015_el!A254</f>
        <v>0</v>
      </c>
      <c r="M254" s="44">
        <f t="shared" ref="M254:S254" si="158">IFERROR($L293*E254/$D293,0)</f>
        <v>75.900783394983094</v>
      </c>
      <c r="N254" s="44">
        <f t="shared" si="158"/>
        <v>189.7519584874577</v>
      </c>
      <c r="O254" s="44">
        <f t="shared" si="158"/>
        <v>303.60313357993238</v>
      </c>
      <c r="P254" s="44">
        <f t="shared" si="158"/>
        <v>332.06592735305099</v>
      </c>
      <c r="Q254" s="44">
        <f t="shared" si="158"/>
        <v>360.52872112616961</v>
      </c>
      <c r="R254" s="44">
        <f t="shared" si="158"/>
        <v>370.01631905054245</v>
      </c>
      <c r="S254" s="44">
        <f t="shared" si="158"/>
        <v>379.5039169749154</v>
      </c>
      <c r="T254" s="42">
        <f>stanford_capacity_EXIOBASE!D254</f>
        <v>0</v>
      </c>
      <c r="U254" s="42">
        <f>stanford_capacity_EXIOBASE!E254</f>
        <v>663.81447386610546</v>
      </c>
      <c r="V254" s="42">
        <f>stanford_capacity_EXIOBASE!F254</f>
        <v>1659.5361846652636</v>
      </c>
      <c r="W254" s="42">
        <f>stanford_capacity_EXIOBASE!G254</f>
        <v>2655.2578954644218</v>
      </c>
      <c r="X254" s="42">
        <f>stanford_capacity_EXIOBASE!H254</f>
        <v>2904.1883231642114</v>
      </c>
      <c r="Y254" s="42">
        <f>stanford_capacity_EXIOBASE!I254</f>
        <v>3153.1187508640005</v>
      </c>
      <c r="Z254" s="42">
        <f>stanford_capacity_EXIOBASE!J254</f>
        <v>3236.0955600972638</v>
      </c>
      <c r="AA254" s="42">
        <f>stanford_capacity_EXIOBASE!K254</f>
        <v>3319.0723693305272</v>
      </c>
      <c r="AB254" s="42">
        <f>capacity!T254+T254/gfcf_lifespan!C$7</f>
        <v>0</v>
      </c>
      <c r="AC254" s="42">
        <f>MAX((U254-T254),0)/5+U254/gfcf_lifespan!D$7</f>
        <v>159.31547372786531</v>
      </c>
      <c r="AD254" s="42">
        <f>MAX((V254-U254),0)/5+V254/gfcf_lifespan!E$7</f>
        <v>259.4911125112958</v>
      </c>
      <c r="AE254" s="42">
        <f>MAX((W254-V254),0)/5+W254/gfcf_lifespan!F$7</f>
        <v>287.65293867531238</v>
      </c>
      <c r="AF254" s="42">
        <f>MAX((X254-W254),0)/5+X254/gfcf_lifespan!G$7</f>
        <v>146.59236297876495</v>
      </c>
      <c r="AG254" s="42">
        <f>MAX((Y254-X254),0)/5+Y254/gfcf_lifespan!H$7</f>
        <v>154.89004390209118</v>
      </c>
      <c r="AH254" s="42">
        <f>MAX((Z254-Y254),0)/5+Z254/gfcf_lifespan!I$7</f>
        <v>124.46521384989479</v>
      </c>
      <c r="AI254" s="42">
        <f>MAX((AA254-Z254),0)/5+AA254/gfcf_lifespan!J$7</f>
        <v>127.23110749100357</v>
      </c>
    </row>
    <row r="255" spans="1:35" ht="15" customHeight="1" x14ac:dyDescent="0.25">
      <c r="A255" s="9" t="s">
        <v>7</v>
      </c>
      <c r="B255" s="9" t="s">
        <v>37</v>
      </c>
      <c r="C255" s="9" t="s">
        <v>38</v>
      </c>
      <c r="D255" s="42">
        <f>stanford_generation_EXIOBASE!D255</f>
        <v>1293.4458392972037</v>
      </c>
      <c r="E255" s="42">
        <f>stanford_generation_EXIOBASE!E255</f>
        <v>1034.7566714377631</v>
      </c>
      <c r="F255" s="42">
        <f>stanford_generation_EXIOBASE!F255</f>
        <v>646.72291964860187</v>
      </c>
      <c r="G255" s="42">
        <f>stanford_generation_EXIOBASE!G255</f>
        <v>258.68916785944066</v>
      </c>
      <c r="H255" s="42">
        <f>stanford_generation_EXIOBASE!H255</f>
        <v>161.68072991215047</v>
      </c>
      <c r="I255" s="42">
        <f>stanford_generation_EXIOBASE!I255</f>
        <v>64.672291964860278</v>
      </c>
      <c r="J255" s="42">
        <f>stanford_generation_EXIOBASE!J255</f>
        <v>32.336145982430139</v>
      </c>
      <c r="K255" s="42">
        <f>stanford_generation_EXIOBASE!K255</f>
        <v>0</v>
      </c>
      <c r="L255" s="42">
        <f>xdet2015_el!A255</f>
        <v>299.85266353762103</v>
      </c>
      <c r="M255" s="42">
        <f t="shared" si="149"/>
        <v>239.88213083009683</v>
      </c>
      <c r="N255" s="42">
        <f t="shared" si="152"/>
        <v>149.92633176881051</v>
      </c>
      <c r="O255" s="42">
        <f t="shared" si="153"/>
        <v>59.970532707524185</v>
      </c>
      <c r="P255" s="42">
        <f t="shared" si="154"/>
        <v>37.481582942202628</v>
      </c>
      <c r="Q255" s="42">
        <f t="shared" si="155"/>
        <v>14.992633176881073</v>
      </c>
      <c r="R255" s="42">
        <f t="shared" si="156"/>
        <v>7.4963165884405365</v>
      </c>
      <c r="S255" s="42">
        <f t="shared" si="157"/>
        <v>0</v>
      </c>
      <c r="T255" s="42">
        <f>stanford_capacity_EXIOBASE!D255</f>
        <v>479.351</v>
      </c>
      <c r="U255" s="42">
        <f>stanford_capacity_EXIOBASE!E255</f>
        <v>383.48079999999999</v>
      </c>
      <c r="V255" s="42">
        <f>stanford_capacity_EXIOBASE!F255</f>
        <v>239.6755</v>
      </c>
      <c r="W255" s="42">
        <f>stanford_capacity_EXIOBASE!G255</f>
        <v>95.870199999999954</v>
      </c>
      <c r="X255" s="42">
        <f>stanford_capacity_EXIOBASE!H255</f>
        <v>59.918874999999986</v>
      </c>
      <c r="Y255" s="42">
        <f>stanford_capacity_EXIOBASE!I255</f>
        <v>23.967550000000017</v>
      </c>
      <c r="Z255" s="42">
        <f>stanford_capacity_EXIOBASE!J255</f>
        <v>11.983775000000009</v>
      </c>
      <c r="AA255" s="42">
        <f>stanford_capacity_EXIOBASE!K255</f>
        <v>0</v>
      </c>
      <c r="AB255" s="42">
        <f>capacity!T255+T255/gfcf_lifespan!C$8</f>
        <v>13.695742857142857</v>
      </c>
      <c r="AC255" s="42">
        <f>MAX((U255-T255),0)/5+U255/gfcf_lifespan!D$8</f>
        <v>10.956594285714285</v>
      </c>
      <c r="AD255" s="42">
        <f>MAX((V255-U255),0)/5+V255/gfcf_lifespan!E$8</f>
        <v>6.8478714285714286</v>
      </c>
      <c r="AE255" s="42">
        <f>MAX((W255-V255),0)/5+W255/gfcf_lifespan!F$8</f>
        <v>2.7391485714285699</v>
      </c>
      <c r="AF255" s="42">
        <f>MAX((X255-W255),0)/5+X255/gfcf_lifespan!G$8</f>
        <v>1.7119678571428567</v>
      </c>
      <c r="AG255" s="42">
        <f>MAX((Y255-X255),0)/5+Y255/gfcf_lifespan!H$8</f>
        <v>0.68478714285714337</v>
      </c>
      <c r="AH255" s="42">
        <f>MAX((Z255-Y255),0)/5+Z255/gfcf_lifespan!I$8</f>
        <v>0.34239357142857169</v>
      </c>
      <c r="AI255" s="42">
        <f>MAX((AA255-Z255),0)/5+AA255/gfcf_lifespan!J$8</f>
        <v>0</v>
      </c>
    </row>
    <row r="256" spans="1:35" ht="15" customHeight="1" x14ac:dyDescent="0.25">
      <c r="A256" s="9" t="s">
        <v>7</v>
      </c>
      <c r="B256" s="9" t="s">
        <v>39</v>
      </c>
      <c r="C256" s="9" t="s">
        <v>40</v>
      </c>
      <c r="D256" s="42">
        <f>stanford_generation_EXIOBASE!D256</f>
        <v>5.5176523990028761</v>
      </c>
      <c r="E256" s="42">
        <f>stanford_generation_EXIOBASE!E256</f>
        <v>4.4141219192023007</v>
      </c>
      <c r="F256" s="42">
        <f>stanford_generation_EXIOBASE!F256</f>
        <v>2.758826199501438</v>
      </c>
      <c r="G256" s="42">
        <f>stanford_generation_EXIOBASE!G256</f>
        <v>1.1035304798005754</v>
      </c>
      <c r="H256" s="42">
        <f>stanford_generation_EXIOBASE!H256</f>
        <v>0.68970654987535962</v>
      </c>
      <c r="I256" s="42">
        <f>stanford_generation_EXIOBASE!I256</f>
        <v>0.27588261995014385</v>
      </c>
      <c r="J256" s="42">
        <f>stanford_generation_EXIOBASE!J256</f>
        <v>0.13794130997507192</v>
      </c>
      <c r="K256" s="42">
        <f>stanford_generation_EXIOBASE!K256</f>
        <v>0</v>
      </c>
      <c r="L256" s="42">
        <f>xdet2015_el!A256</f>
        <v>49.725104901590498</v>
      </c>
      <c r="M256" s="42">
        <f t="shared" si="149"/>
        <v>39.780083921272393</v>
      </c>
      <c r="N256" s="42">
        <f t="shared" si="152"/>
        <v>24.862552450795249</v>
      </c>
      <c r="O256" s="42">
        <f t="shared" si="153"/>
        <v>9.9450209803181018</v>
      </c>
      <c r="P256" s="42">
        <f t="shared" si="154"/>
        <v>6.2156381126988123</v>
      </c>
      <c r="Q256" s="42">
        <f t="shared" si="155"/>
        <v>2.4862552450795254</v>
      </c>
      <c r="R256" s="42">
        <f t="shared" si="156"/>
        <v>1.2431276225397627</v>
      </c>
      <c r="S256" s="42">
        <f t="shared" si="157"/>
        <v>0</v>
      </c>
      <c r="T256" s="42">
        <f>stanford_capacity_EXIOBASE!D256</f>
        <v>1.649</v>
      </c>
      <c r="U256" s="42">
        <f>stanford_capacity_EXIOBASE!E256</f>
        <v>1.3191999999999999</v>
      </c>
      <c r="V256" s="42">
        <f>stanford_capacity_EXIOBASE!F256</f>
        <v>0.82450000000000001</v>
      </c>
      <c r="W256" s="42">
        <f>stanford_capacity_EXIOBASE!G256</f>
        <v>0.32979999999999987</v>
      </c>
      <c r="X256" s="42">
        <f>stanford_capacity_EXIOBASE!H256</f>
        <v>0.206125</v>
      </c>
      <c r="Y256" s="42">
        <f>stanford_capacity_EXIOBASE!I256</f>
        <v>8.2450000000000134E-2</v>
      </c>
      <c r="Z256" s="42">
        <f>stanford_capacity_EXIOBASE!J256</f>
        <v>4.1225000000000067E-2</v>
      </c>
      <c r="AA256" s="42">
        <f>stanford_capacity_EXIOBASE!K256</f>
        <v>0</v>
      </c>
      <c r="AB256" s="42">
        <f>capacity!T256+T256/gfcf_lifespan!C$9</f>
        <v>6.5960000000000005E-2</v>
      </c>
      <c r="AC256" s="42">
        <f>MAX((U256-T256),0)/5+U256/gfcf_lifespan!D$9</f>
        <v>5.2767999999999995E-2</v>
      </c>
      <c r="AD256" s="42">
        <f>MAX((V256-U256),0)/5+V256/gfcf_lifespan!E$9</f>
        <v>3.2980000000000002E-2</v>
      </c>
      <c r="AE256" s="42">
        <f>MAX((W256-V256),0)/5+W256/gfcf_lifespan!F$9</f>
        <v>1.3191999999999995E-2</v>
      </c>
      <c r="AF256" s="42">
        <f>MAX((X256-W256),0)/5+X256/gfcf_lifespan!G$9</f>
        <v>8.2450000000000006E-3</v>
      </c>
      <c r="AG256" s="42">
        <f>MAX((Y256-X256),0)/5+Y256/gfcf_lifespan!H$9</f>
        <v>3.2980000000000054E-3</v>
      </c>
      <c r="AH256" s="42">
        <f>MAX((Z256-Y256),0)/5+Z256/gfcf_lifespan!I$9</f>
        <v>1.6490000000000027E-3</v>
      </c>
      <c r="AI256" s="42">
        <f>MAX((AA256-Z256),0)/5+AA256/gfcf_lifespan!J$9</f>
        <v>0</v>
      </c>
    </row>
    <row r="257" spans="1:35" ht="15" customHeight="1" x14ac:dyDescent="0.25">
      <c r="A257" s="9" t="s">
        <v>7</v>
      </c>
      <c r="B257" s="9" t="s">
        <v>80</v>
      </c>
      <c r="C257" s="9" t="s">
        <v>85</v>
      </c>
      <c r="D257" s="42">
        <f>stanford_generation_EXIOBASE!D257</f>
        <v>3.6574376701043234</v>
      </c>
      <c r="E257" s="42">
        <f>stanford_generation_EXIOBASE!E257</f>
        <v>1092.0811809873828</v>
      </c>
      <c r="F257" s="42">
        <f>stanford_generation_EXIOBASE!F257</f>
        <v>2724.7167959633002</v>
      </c>
      <c r="G257" s="42">
        <f>stanford_generation_EXIOBASE!G257</f>
        <v>4357.3524109392183</v>
      </c>
      <c r="H257" s="42">
        <f>stanford_generation_EXIOBASE!H257</f>
        <v>4765.5113146831973</v>
      </c>
      <c r="I257" s="42">
        <f>stanford_generation_EXIOBASE!I257</f>
        <v>5173.6702184271771</v>
      </c>
      <c r="J257" s="42">
        <f>stanford_generation_EXIOBASE!J257</f>
        <v>5309.7231863418365</v>
      </c>
      <c r="K257" s="42">
        <f>stanford_generation_EXIOBASE!K257</f>
        <v>5445.7761542564967</v>
      </c>
      <c r="L257" s="42">
        <f>xdet2015_el!A257</f>
        <v>4.7056554712838497E-2</v>
      </c>
      <c r="M257" s="42">
        <f t="shared" si="149"/>
        <v>14.050705023369064</v>
      </c>
      <c r="N257" s="42">
        <f t="shared" si="152"/>
        <v>35.056177726353397</v>
      </c>
      <c r="O257" s="42">
        <f t="shared" si="153"/>
        <v>56.061650429337739</v>
      </c>
      <c r="P257" s="42">
        <f t="shared" si="154"/>
        <v>61.313018605083819</v>
      </c>
      <c r="Q257" s="42">
        <f t="shared" si="155"/>
        <v>66.564386780829906</v>
      </c>
      <c r="R257" s="42">
        <f t="shared" si="156"/>
        <v>68.314842839411924</v>
      </c>
      <c r="S257" s="42">
        <f t="shared" si="157"/>
        <v>70.065298897993969</v>
      </c>
      <c r="T257" s="42">
        <f>stanford_capacity_EXIOBASE!D257</f>
        <v>1.5925133689839572</v>
      </c>
      <c r="U257" s="42">
        <f>stanford_capacity_EXIOBASE!E257</f>
        <v>426.74558901221997</v>
      </c>
      <c r="V257" s="42">
        <f>stanford_capacity_EXIOBASE!F257</f>
        <v>1064.4752024770739</v>
      </c>
      <c r="W257" s="42">
        <f>stanford_capacity_EXIOBASE!G257</f>
        <v>1702.204815941928</v>
      </c>
      <c r="X257" s="42">
        <f>stanford_capacity_EXIOBASE!H257</f>
        <v>1861.6372193081415</v>
      </c>
      <c r="Y257" s="42">
        <f>stanford_capacity_EXIOBASE!I257</f>
        <v>2021.0696226743548</v>
      </c>
      <c r="Z257" s="42">
        <f>stanford_capacity_EXIOBASE!J257</f>
        <v>2074.2137571297594</v>
      </c>
      <c r="AA257" s="42">
        <f>stanford_capacity_EXIOBASE!K257</f>
        <v>2127.357891585164</v>
      </c>
      <c r="AB257" s="42">
        <f>capacity!T257+T257/gfcf_lifespan!C$10</f>
        <v>6.3700534759358288E-2</v>
      </c>
      <c r="AC257" s="42">
        <f>MAX((U257-T257),0)/5+U257/gfcf_lifespan!D$10</f>
        <v>102.10043868913601</v>
      </c>
      <c r="AD257" s="42">
        <f>MAX((V257-U257),0)/5+V257/gfcf_lifespan!E$10</f>
        <v>170.12493079205376</v>
      </c>
      <c r="AE257" s="42">
        <f>MAX((W257-V257),0)/5+W257/gfcf_lifespan!F$10</f>
        <v>195.63411533064794</v>
      </c>
      <c r="AF257" s="42">
        <f>MAX((X257-W257),0)/5+X257/gfcf_lifespan!G$10</f>
        <v>106.35196944556836</v>
      </c>
      <c r="AG257" s="42">
        <f>MAX((Y257-X257),0)/5+Y257/gfcf_lifespan!H$10</f>
        <v>112.72926558021685</v>
      </c>
      <c r="AH257" s="42">
        <f>MAX((Z257-Y257),0)/5+Z257/gfcf_lifespan!I$10</f>
        <v>93.597377176271294</v>
      </c>
      <c r="AI257" s="42">
        <f>MAX((AA257-Z257),0)/5+AA257/gfcf_lifespan!J$10</f>
        <v>95.723142554487481</v>
      </c>
    </row>
    <row r="258" spans="1:35" ht="15" customHeight="1" x14ac:dyDescent="0.25">
      <c r="A258" s="9" t="s">
        <v>7</v>
      </c>
      <c r="B258" s="9" t="s">
        <v>81</v>
      </c>
      <c r="C258" s="9" t="s">
        <v>86</v>
      </c>
      <c r="D258" s="42">
        <f>stanford_generation_EXIOBASE!D258</f>
        <v>99.266511998435007</v>
      </c>
      <c r="E258" s="42">
        <f>stanford_generation_EXIOBASE!E258</f>
        <v>234.8640466856109</v>
      </c>
      <c r="F258" s="42">
        <f>stanford_generation_EXIOBASE!F258</f>
        <v>438.26034871637478</v>
      </c>
      <c r="G258" s="42">
        <f>stanford_generation_EXIOBASE!G258</f>
        <v>641.65665074713866</v>
      </c>
      <c r="H258" s="42">
        <f>stanford_generation_EXIOBASE!H258</f>
        <v>692.5057262548296</v>
      </c>
      <c r="I258" s="42">
        <f>stanford_generation_EXIOBASE!I258</f>
        <v>743.35480176252054</v>
      </c>
      <c r="J258" s="42">
        <f>stanford_generation_EXIOBASE!J258</f>
        <v>760.30449359841759</v>
      </c>
      <c r="K258" s="42">
        <f>stanford_generation_EXIOBASE!K258</f>
        <v>777.25418543431454</v>
      </c>
      <c r="L258" s="42">
        <f>xdet2015_el!A258</f>
        <v>1.2771619024949099</v>
      </c>
      <c r="M258" s="42">
        <f t="shared" si="149"/>
        <v>3.0217583619476547</v>
      </c>
      <c r="N258" s="42">
        <f t="shared" si="152"/>
        <v>5.6386530511267727</v>
      </c>
      <c r="O258" s="42">
        <f t="shared" si="153"/>
        <v>8.2555477403058894</v>
      </c>
      <c r="P258" s="42">
        <f t="shared" si="154"/>
        <v>8.9097714126006675</v>
      </c>
      <c r="Q258" s="42">
        <f t="shared" si="155"/>
        <v>9.5639950848954474</v>
      </c>
      <c r="R258" s="42">
        <f t="shared" si="156"/>
        <v>9.7820696423270412</v>
      </c>
      <c r="S258" s="42">
        <f t="shared" si="157"/>
        <v>10.000144199758633</v>
      </c>
      <c r="T258" s="42">
        <f>stanford_capacity_EXIOBASE!D258</f>
        <v>57.967486631016044</v>
      </c>
      <c r="U258" s="42">
        <f>stanford_capacity_EXIOBASE!E258</f>
        <v>106.09760754951164</v>
      </c>
      <c r="V258" s="42">
        <f>stanford_capacity_EXIOBASE!F258</f>
        <v>178.292788927255</v>
      </c>
      <c r="W258" s="42">
        <f>stanford_capacity_EXIOBASE!G258</f>
        <v>250.48797030499841</v>
      </c>
      <c r="X258" s="42">
        <f>stanford_capacity_EXIOBASE!H258</f>
        <v>268.53676564943424</v>
      </c>
      <c r="Y258" s="42">
        <f>stanford_capacity_EXIOBASE!I258</f>
        <v>286.5855609938701</v>
      </c>
      <c r="Z258" s="42">
        <f>stanford_capacity_EXIOBASE!J258</f>
        <v>292.60182610868208</v>
      </c>
      <c r="AA258" s="42">
        <f>stanford_capacity_EXIOBASE!K258</f>
        <v>298.61809122349399</v>
      </c>
      <c r="AB258" s="42">
        <f>capacity!T258+T258/gfcf_lifespan!C$11</f>
        <v>22.518699465240644</v>
      </c>
      <c r="AC258" s="42">
        <f>MAX((U258-T258),0)/5+U258/gfcf_lifespan!D$11</f>
        <v>13.869928485679583</v>
      </c>
      <c r="AD258" s="42">
        <f>MAX((V258-U258),0)/5+V258/gfcf_lifespan!E$11</f>
        <v>21.570747832638872</v>
      </c>
      <c r="AE258" s="42">
        <f>MAX((W258-V258),0)/5+W258/gfcf_lifespan!F$11</f>
        <v>24.458555087748621</v>
      </c>
      <c r="AF258" s="42">
        <f>MAX((X258-W258),0)/5+X258/gfcf_lifespan!G$11</f>
        <v>14.351229694864536</v>
      </c>
      <c r="AG258" s="42">
        <f>MAX((Y258-X258),0)/5+Y258/gfcf_lifespan!H$11</f>
        <v>15.073181508641976</v>
      </c>
      <c r="AH258" s="42">
        <f>MAX((Z258-Y258),0)/5+Z258/gfcf_lifespan!I$11</f>
        <v>12.907326067309677</v>
      </c>
      <c r="AI258" s="42">
        <f>MAX((AA258-Z258),0)/5+AA258/gfcf_lifespan!J$11</f>
        <v>13.147976671902143</v>
      </c>
    </row>
    <row r="259" spans="1:35" ht="15" customHeight="1" x14ac:dyDescent="0.25">
      <c r="A259" s="9" t="s">
        <v>7</v>
      </c>
      <c r="B259" s="9" t="s">
        <v>41</v>
      </c>
      <c r="C259" s="9" t="s">
        <v>42</v>
      </c>
      <c r="D259" s="42">
        <f>stanford_generation_EXIOBASE!D259</f>
        <v>0</v>
      </c>
      <c r="E259" s="42">
        <f>stanford_generation_EXIOBASE!E259</f>
        <v>124.23901624801979</v>
      </c>
      <c r="F259" s="42">
        <f>stanford_generation_EXIOBASE!F259</f>
        <v>310.59754062004947</v>
      </c>
      <c r="G259" s="42">
        <f>stanford_generation_EXIOBASE!G259</f>
        <v>496.95606499207918</v>
      </c>
      <c r="H259" s="42">
        <f>stanford_generation_EXIOBASE!H259</f>
        <v>543.54569608508655</v>
      </c>
      <c r="I259" s="42">
        <f>stanford_generation_EXIOBASE!I259</f>
        <v>590.13532717809392</v>
      </c>
      <c r="J259" s="42">
        <f>stanford_generation_EXIOBASE!J259</f>
        <v>605.66520420909637</v>
      </c>
      <c r="K259" s="42">
        <f>stanford_generation_EXIOBASE!K259</f>
        <v>621.19508124009894</v>
      </c>
      <c r="L259" s="42">
        <f>xdet2015_el!A259</f>
        <v>0</v>
      </c>
      <c r="M259" s="44">
        <f t="shared" ref="M259:S259" si="159">IFERROR($L116*E259/$D116,0)</f>
        <v>2.9979477001750974</v>
      </c>
      <c r="N259" s="44">
        <f t="shared" si="159"/>
        <v>7.494869250437743</v>
      </c>
      <c r="O259" s="44">
        <f t="shared" si="159"/>
        <v>11.991790800700389</v>
      </c>
      <c r="P259" s="44">
        <f t="shared" si="159"/>
        <v>13.11602118826605</v>
      </c>
      <c r="Q259" s="44">
        <f t="shared" si="159"/>
        <v>14.24025157583171</v>
      </c>
      <c r="R259" s="44">
        <f t="shared" si="159"/>
        <v>14.614995038353596</v>
      </c>
      <c r="S259" s="44">
        <f t="shared" si="159"/>
        <v>14.989738500875486</v>
      </c>
      <c r="T259" s="42">
        <f>stanford_capacity_EXIOBASE!D259</f>
        <v>0</v>
      </c>
      <c r="U259" s="42">
        <f>stanford_capacity_EXIOBASE!E259</f>
        <v>23.574963926874087</v>
      </c>
      <c r="V259" s="42">
        <f>stanford_capacity_EXIOBASE!F259</f>
        <v>58.937409817185213</v>
      </c>
      <c r="W259" s="42">
        <f>stanford_capacity_EXIOBASE!G259</f>
        <v>94.299855707496349</v>
      </c>
      <c r="X259" s="42">
        <f>stanford_capacity_EXIOBASE!H259</f>
        <v>103.14046718007413</v>
      </c>
      <c r="Y259" s="42">
        <f>stanford_capacity_EXIOBASE!I259</f>
        <v>111.9810786526519</v>
      </c>
      <c r="Z259" s="42">
        <f>stanford_capacity_EXIOBASE!J259</f>
        <v>114.92794914351117</v>
      </c>
      <c r="AA259" s="42">
        <f>stanford_capacity_EXIOBASE!K259</f>
        <v>117.87481963437043</v>
      </c>
      <c r="AB259" s="42">
        <f>capacity!T259+T259/gfcf_lifespan!C$12</f>
        <v>0</v>
      </c>
      <c r="AC259" s="42">
        <f>MAX((U259-T259),0)/5+U259/gfcf_lifespan!D$12</f>
        <v>5.50082491627062</v>
      </c>
      <c r="AD259" s="42">
        <f>MAX((V259-U259),0)/5+V259/gfcf_lifespan!E$12</f>
        <v>9.0370695053017318</v>
      </c>
      <c r="AE259" s="42">
        <f>MAX((W259-V259),0)/5+W259/gfcf_lifespan!F$12</f>
        <v>10.215817701645438</v>
      </c>
      <c r="AF259" s="42">
        <f>MAX((X259-W259),0)/5+X259/gfcf_lifespan!G$12</f>
        <v>5.206137867184693</v>
      </c>
      <c r="AG259" s="42">
        <f>MAX((Y259-X259),0)/5+Y259/gfcf_lifespan!H$12</f>
        <v>5.5008249162706191</v>
      </c>
      <c r="AH259" s="42">
        <f>MAX((Z259-Y259),0)/5+Z259/gfcf_lifespan!I$12</f>
        <v>4.4203057362888929</v>
      </c>
      <c r="AI259" s="42">
        <f>MAX((AA259-Z259),0)/5+AA259/gfcf_lifespan!J$12</f>
        <v>4.518534752650865</v>
      </c>
    </row>
    <row r="260" spans="1:35" ht="15" customHeight="1" x14ac:dyDescent="0.25">
      <c r="A260" s="9" t="s">
        <v>7</v>
      </c>
      <c r="B260" s="9" t="s">
        <v>43</v>
      </c>
      <c r="C260" s="9" t="s">
        <v>44</v>
      </c>
      <c r="D260" s="42">
        <f>stanford_generation_EXIOBASE!D260</f>
        <v>0</v>
      </c>
      <c r="E260" s="42">
        <f>stanford_generation_EXIOBASE!E260</f>
        <v>18.155995236246152</v>
      </c>
      <c r="F260" s="42">
        <f>stanford_generation_EXIOBASE!F260</f>
        <v>45.389988090615383</v>
      </c>
      <c r="G260" s="42">
        <f>stanford_generation_EXIOBASE!G260</f>
        <v>72.623980944984609</v>
      </c>
      <c r="H260" s="42">
        <f>stanford_generation_EXIOBASE!H260</f>
        <v>79.432479158576911</v>
      </c>
      <c r="I260" s="42">
        <f>stanford_generation_EXIOBASE!I260</f>
        <v>86.240977372169226</v>
      </c>
      <c r="J260" s="42">
        <f>stanford_generation_EXIOBASE!J260</f>
        <v>88.510476776699988</v>
      </c>
      <c r="K260" s="42">
        <f>stanford_generation_EXIOBASE!K260</f>
        <v>90.779976181230765</v>
      </c>
      <c r="L260" s="42">
        <f>xdet2015_el!A260</f>
        <v>4.4375307872424898E-4</v>
      </c>
      <c r="M260" s="44">
        <f t="shared" ref="M260:S260" si="160">IFERROR($L143*E260/$D143,0)</f>
        <v>4.8411399790226017</v>
      </c>
      <c r="N260" s="44">
        <f t="shared" si="160"/>
        <v>12.102849947556505</v>
      </c>
      <c r="O260" s="44">
        <f t="shared" si="160"/>
        <v>19.364559916090407</v>
      </c>
      <c r="P260" s="44">
        <f t="shared" si="160"/>
        <v>21.179987408223884</v>
      </c>
      <c r="Q260" s="44">
        <f t="shared" si="160"/>
        <v>22.99541490035736</v>
      </c>
      <c r="R260" s="44">
        <f t="shared" si="160"/>
        <v>23.600557397735184</v>
      </c>
      <c r="S260" s="44">
        <f t="shared" si="160"/>
        <v>24.20569989511301</v>
      </c>
      <c r="T260" s="42">
        <f>stanford_capacity_EXIOBASE!D260</f>
        <v>0</v>
      </c>
      <c r="U260" s="42">
        <f>stanford_capacity_EXIOBASE!E260</f>
        <v>14.232878801008647</v>
      </c>
      <c r="V260" s="42">
        <f>stanford_capacity_EXIOBASE!F260</f>
        <v>35.582197002521617</v>
      </c>
      <c r="W260" s="42">
        <f>stanford_capacity_EXIOBASE!G260</f>
        <v>56.931515204034589</v>
      </c>
      <c r="X260" s="42">
        <f>stanford_capacity_EXIOBASE!H260</f>
        <v>62.268844754412825</v>
      </c>
      <c r="Y260" s="42">
        <f>stanford_capacity_EXIOBASE!I260</f>
        <v>67.606174304791068</v>
      </c>
      <c r="Z260" s="42">
        <f>stanford_capacity_EXIOBASE!J260</f>
        <v>69.385284154917144</v>
      </c>
      <c r="AA260" s="42">
        <f>stanford_capacity_EXIOBASE!K260</f>
        <v>71.164394005043235</v>
      </c>
      <c r="AB260" s="42">
        <f>capacity!T260+T260/gfcf_lifespan!C$13</f>
        <v>0</v>
      </c>
      <c r="AC260" s="42">
        <f>MAX((U260-T260),0)/5+U260/gfcf_lifespan!D$13</f>
        <v>3.5582197002521623</v>
      </c>
      <c r="AD260" s="42">
        <f>MAX((V260-U260),0)/5+V260/gfcf_lifespan!E$13</f>
        <v>6.0489734904286747</v>
      </c>
      <c r="AE260" s="42">
        <f>MAX((W260-V260),0)/5+W260/gfcf_lifespan!F$13</f>
        <v>7.1164394005043237</v>
      </c>
      <c r="AF260" s="42">
        <f>MAX((X260-W260),0)/5+X260/gfcf_lifespan!G$13</f>
        <v>4.1809081477962886</v>
      </c>
      <c r="AG260" s="42">
        <f>MAX((Y260-X260),0)/5+Y260/gfcf_lifespan!H$13</f>
        <v>4.4477746253152013</v>
      </c>
      <c r="AH260" s="42">
        <f>MAX((Z260-Y260),0)/5+Z260/gfcf_lifespan!I$13</f>
        <v>3.8250861777710727</v>
      </c>
      <c r="AI260" s="42">
        <f>MAX((AA260-Z260),0)/5+AA260/gfcf_lifespan!J$13</f>
        <v>3.9140416702773799</v>
      </c>
    </row>
    <row r="261" spans="1:35" ht="15" customHeight="1" x14ac:dyDescent="0.25">
      <c r="A261" s="9" t="s">
        <v>7</v>
      </c>
      <c r="B261" s="9" t="s">
        <v>45</v>
      </c>
      <c r="C261" s="9" t="s">
        <v>46</v>
      </c>
      <c r="D261" s="42">
        <f>stanford_generation_EXIOBASE!D261</f>
        <v>1.4210854715202004E-14</v>
      </c>
      <c r="E261" s="42">
        <f>stanford_generation_EXIOBASE!E261</f>
        <v>1.1368683772161604E-14</v>
      </c>
      <c r="F261" s="42">
        <f>stanford_generation_EXIOBASE!F261</f>
        <v>7.1054273576010019E-15</v>
      </c>
      <c r="G261" s="42">
        <f>stanford_generation_EXIOBASE!G261</f>
        <v>2.8421709430404001E-15</v>
      </c>
      <c r="H261" s="42">
        <f>stanford_generation_EXIOBASE!H261</f>
        <v>1.7763568394002505E-15</v>
      </c>
      <c r="I261" s="42">
        <f>stanford_generation_EXIOBASE!I261</f>
        <v>7.1054273576010082E-16</v>
      </c>
      <c r="J261" s="42">
        <f>stanford_generation_EXIOBASE!J261</f>
        <v>3.5527136788005041E-16</v>
      </c>
      <c r="K261" s="42">
        <f>stanford_generation_EXIOBASE!K261</f>
        <v>0</v>
      </c>
      <c r="L261" s="42">
        <f>xdet2015_el!A261</f>
        <v>6.1149766637487299E-13</v>
      </c>
      <c r="M261" s="42">
        <f t="shared" si="149"/>
        <v>4.8919813309989837E-13</v>
      </c>
      <c r="N261" s="42">
        <f t="shared" si="152"/>
        <v>3.0574883318743649E-13</v>
      </c>
      <c r="O261" s="42">
        <f t="shared" si="153"/>
        <v>1.2229953327497457E-13</v>
      </c>
      <c r="P261" s="42">
        <f t="shared" si="154"/>
        <v>7.6437208296859123E-14</v>
      </c>
      <c r="Q261" s="42">
        <f t="shared" si="155"/>
        <v>3.057488331874368E-14</v>
      </c>
      <c r="R261" s="42">
        <f t="shared" si="156"/>
        <v>1.528744165937184E-14</v>
      </c>
      <c r="S261" s="42">
        <f t="shared" si="157"/>
        <v>0</v>
      </c>
      <c r="T261" s="42">
        <f>stanford_capacity_EXIOBASE!D261</f>
        <v>0</v>
      </c>
      <c r="U261" s="42">
        <f>stanford_capacity_EXIOBASE!E261</f>
        <v>0</v>
      </c>
      <c r="V261" s="42">
        <f>stanford_capacity_EXIOBASE!F261</f>
        <v>0</v>
      </c>
      <c r="W261" s="42">
        <f>stanford_capacity_EXIOBASE!G261</f>
        <v>0</v>
      </c>
      <c r="X261" s="42">
        <f>stanford_capacity_EXIOBASE!H261</f>
        <v>0</v>
      </c>
      <c r="Y261" s="42">
        <f>stanford_capacity_EXIOBASE!I261</f>
        <v>0</v>
      </c>
      <c r="Z261" s="42">
        <f>stanford_capacity_EXIOBASE!J261</f>
        <v>0</v>
      </c>
      <c r="AA261" s="42">
        <f>stanford_capacity_EXIOBASE!K261</f>
        <v>0</v>
      </c>
      <c r="AB261" s="42">
        <f>capacity!T261+T261/gfcf_lifespan!C$14</f>
        <v>0</v>
      </c>
      <c r="AC261" s="42">
        <f>MAX((U261-T261),0)/5+U261/gfcf_lifespan!D$14</f>
        <v>0</v>
      </c>
      <c r="AD261" s="42">
        <f>MAX((V261-U261),0)/5+V261/gfcf_lifespan!E$14</f>
        <v>0</v>
      </c>
      <c r="AE261" s="42">
        <f>MAX((W261-V261),0)/5+W261/gfcf_lifespan!F$14</f>
        <v>0</v>
      </c>
      <c r="AF261" s="42">
        <f>MAX((X261-W261),0)/5+X261/gfcf_lifespan!G$14</f>
        <v>0</v>
      </c>
      <c r="AG261" s="42">
        <f>MAX((Y261-X261),0)/5+Y261/gfcf_lifespan!H$14</f>
        <v>0</v>
      </c>
      <c r="AH261" s="42">
        <f>MAX((Z261-Y261),0)/5+Z261/gfcf_lifespan!I$14</f>
        <v>0</v>
      </c>
      <c r="AI261" s="42">
        <f>MAX((AA261-Z261),0)/5+AA261/gfcf_lifespan!J$14</f>
        <v>0</v>
      </c>
    </row>
    <row r="262" spans="1:35" ht="15" customHeight="1" x14ac:dyDescent="0.25">
      <c r="A262" s="9" t="s">
        <v>6</v>
      </c>
      <c r="B262" s="9" t="s">
        <v>29</v>
      </c>
      <c r="C262" s="9" t="s">
        <v>30</v>
      </c>
      <c r="D262" s="42">
        <f>stanford_generation_EXIOBASE!D262</f>
        <v>29437.4484177546</v>
      </c>
      <c r="E262" s="42">
        <f>stanford_generation_EXIOBASE!E262</f>
        <v>23549.958734203679</v>
      </c>
      <c r="F262" s="42">
        <f>stanford_generation_EXIOBASE!F262</f>
        <v>14718.7242088773</v>
      </c>
      <c r="G262" s="42">
        <f>stanford_generation_EXIOBASE!G262</f>
        <v>5887.4896835509171</v>
      </c>
      <c r="H262" s="42">
        <f>stanford_generation_EXIOBASE!H262</f>
        <v>3679.6810522193246</v>
      </c>
      <c r="I262" s="42">
        <f>stanford_generation_EXIOBASE!I262</f>
        <v>1471.872420887732</v>
      </c>
      <c r="J262" s="42">
        <f>stanford_generation_EXIOBASE!J262</f>
        <v>735.936210443866</v>
      </c>
      <c r="K262" s="42">
        <f>stanford_generation_EXIOBASE!K262</f>
        <v>0</v>
      </c>
      <c r="L262" s="42">
        <f>xdet2015_el!A262</f>
        <v>2203.3529961702998</v>
      </c>
      <c r="M262" s="42">
        <f t="shared" si="149"/>
        <v>1762.6823969362397</v>
      </c>
      <c r="N262" s="42">
        <f t="shared" ref="N262:N274" si="161">IFERROR($L262*F262/$D262,0)</f>
        <v>1101.6764980851499</v>
      </c>
      <c r="O262" s="42">
        <f t="shared" ref="O262:O274" si="162">IFERROR($L262*G262/$D262,0)</f>
        <v>440.67059923405975</v>
      </c>
      <c r="P262" s="42">
        <f t="shared" ref="P262:P274" si="163">IFERROR($L262*H262/$D262,0)</f>
        <v>275.41912452128742</v>
      </c>
      <c r="Q262" s="42">
        <f t="shared" ref="Q262:Q274" si="164">IFERROR($L262*I262/$D262,0)</f>
        <v>110.16764980851514</v>
      </c>
      <c r="R262" s="42">
        <f t="shared" ref="R262:R274" si="165">IFERROR($L262*J262/$D262,0)</f>
        <v>55.083824904257568</v>
      </c>
      <c r="S262" s="42">
        <f t="shared" ref="S262:S274" si="166">IFERROR($L262*K262/$D262,0)</f>
        <v>0</v>
      </c>
      <c r="T262" s="42">
        <f>stanford_capacity_EXIOBASE!D262</f>
        <v>6975.44</v>
      </c>
      <c r="U262" s="42">
        <f>stanford_capacity_EXIOBASE!E262</f>
        <v>5580.3519999999999</v>
      </c>
      <c r="V262" s="42">
        <f>stanford_capacity_EXIOBASE!F262</f>
        <v>3487.72</v>
      </c>
      <c r="W262" s="42">
        <f>stanford_capacity_EXIOBASE!G262</f>
        <v>1395.0879999999997</v>
      </c>
      <c r="X262" s="42">
        <f>stanford_capacity_EXIOBASE!H262</f>
        <v>871.92999999999984</v>
      </c>
      <c r="Y262" s="42">
        <f>stanford_capacity_EXIOBASE!I262</f>
        <v>348.77199999999993</v>
      </c>
      <c r="Z262" s="42">
        <f>stanford_capacity_EXIOBASE!J262</f>
        <v>174.38599999999997</v>
      </c>
      <c r="AA262" s="42">
        <f>stanford_capacity_EXIOBASE!K262</f>
        <v>0</v>
      </c>
      <c r="AB262" s="42">
        <f>capacity!T262+T262/gfcf_lifespan!C$2</f>
        <v>174.386</v>
      </c>
      <c r="AC262" s="42">
        <f>MAX((U262-T262),0)/5+U262/gfcf_lifespan!D$2</f>
        <v>139.50880000000001</v>
      </c>
      <c r="AD262" s="42">
        <f>MAX((V262-U262),0)/5+V262/gfcf_lifespan!E$2</f>
        <v>87.192999999999998</v>
      </c>
      <c r="AE262" s="42">
        <f>MAX((W262-V262),0)/5+W262/gfcf_lifespan!F$2</f>
        <v>34.877199999999995</v>
      </c>
      <c r="AF262" s="42">
        <f>MAX((X262-W262),0)/5+X262/gfcf_lifespan!G$2</f>
        <v>21.798249999999996</v>
      </c>
      <c r="AG262" s="42">
        <f>MAX((Y262-X262),0)/5+Y262/gfcf_lifespan!H$2</f>
        <v>8.7192999999999987</v>
      </c>
      <c r="AH262" s="42">
        <f>MAX((Z262-Y262),0)/5+Z262/gfcf_lifespan!I$2</f>
        <v>4.3596499999999994</v>
      </c>
      <c r="AI262" s="42">
        <f>MAX((AA262-Z262),0)/5+AA262/gfcf_lifespan!J$2</f>
        <v>0</v>
      </c>
    </row>
    <row r="263" spans="1:35" ht="15" customHeight="1" x14ac:dyDescent="0.25">
      <c r="A263" s="9" t="s">
        <v>6</v>
      </c>
      <c r="B263" s="9" t="s">
        <v>31</v>
      </c>
      <c r="C263" s="9" t="s">
        <v>32</v>
      </c>
      <c r="D263" s="42">
        <f>stanford_generation_EXIOBASE!D263</f>
        <v>56701.682479278439</v>
      </c>
      <c r="E263" s="42">
        <f>stanford_generation_EXIOBASE!E263</f>
        <v>45361.345983422754</v>
      </c>
      <c r="F263" s="42">
        <f>stanford_generation_EXIOBASE!F263</f>
        <v>28350.84123963922</v>
      </c>
      <c r="G263" s="42">
        <f>stanford_generation_EXIOBASE!G263</f>
        <v>11340.336495855685</v>
      </c>
      <c r="H263" s="42">
        <f>stanford_generation_EXIOBASE!H263</f>
        <v>7087.7103099098058</v>
      </c>
      <c r="I263" s="42">
        <f>stanford_generation_EXIOBASE!I263</f>
        <v>2835.0841239639267</v>
      </c>
      <c r="J263" s="42">
        <f>stanford_generation_EXIOBASE!J263</f>
        <v>1417.5420619819633</v>
      </c>
      <c r="K263" s="42">
        <f>stanford_generation_EXIOBASE!K263</f>
        <v>0</v>
      </c>
      <c r="L263" s="42">
        <f>xdet2015_el!A263</f>
        <v>8671.6895685322397</v>
      </c>
      <c r="M263" s="42">
        <f t="shared" si="149"/>
        <v>6937.3516548257921</v>
      </c>
      <c r="N263" s="42">
        <f t="shared" si="161"/>
        <v>4335.8447842661199</v>
      </c>
      <c r="O263" s="42">
        <f t="shared" si="162"/>
        <v>1734.3379137064474</v>
      </c>
      <c r="P263" s="42">
        <f t="shared" si="163"/>
        <v>1083.9611960665302</v>
      </c>
      <c r="Q263" s="42">
        <f t="shared" si="164"/>
        <v>433.58447842661269</v>
      </c>
      <c r="R263" s="42">
        <f t="shared" si="165"/>
        <v>216.79223921330635</v>
      </c>
      <c r="S263" s="42">
        <f t="shared" si="166"/>
        <v>0</v>
      </c>
      <c r="T263" s="42">
        <f>stanford_capacity_EXIOBASE!D263</f>
        <v>17356.29</v>
      </c>
      <c r="U263" s="42">
        <f>stanford_capacity_EXIOBASE!E263</f>
        <v>13885.032000000001</v>
      </c>
      <c r="V263" s="42">
        <f>stanford_capacity_EXIOBASE!F263</f>
        <v>8678.1450000000004</v>
      </c>
      <c r="W263" s="42">
        <f>stanford_capacity_EXIOBASE!G263</f>
        <v>3471.2579999999998</v>
      </c>
      <c r="X263" s="42">
        <f>stanford_capacity_EXIOBASE!H263</f>
        <v>2169.5362500000001</v>
      </c>
      <c r="Y263" s="42">
        <f>stanford_capacity_EXIOBASE!I263</f>
        <v>867.81450000000041</v>
      </c>
      <c r="Z263" s="42">
        <f>stanford_capacity_EXIOBASE!J263</f>
        <v>433.9072500000002</v>
      </c>
      <c r="AA263" s="42">
        <f>stanford_capacity_EXIOBASE!K263</f>
        <v>0</v>
      </c>
      <c r="AB263" s="42">
        <f>capacity!T263+T263/gfcf_lifespan!C$3</f>
        <v>578.54300000000001</v>
      </c>
      <c r="AC263" s="42">
        <f>MAX((U263-T263),0)/5+U263/gfcf_lifespan!D$3</f>
        <v>462.83440000000002</v>
      </c>
      <c r="AD263" s="42">
        <f>MAX((V263-U263),0)/5+V263/gfcf_lifespan!E$3</f>
        <v>289.2715</v>
      </c>
      <c r="AE263" s="42">
        <f>MAX((W263-V263),0)/5+W263/gfcf_lifespan!F$3</f>
        <v>115.70859999999999</v>
      </c>
      <c r="AF263" s="42">
        <f>MAX((X263-W263),0)/5+X263/gfcf_lifespan!G$3</f>
        <v>72.317875000000001</v>
      </c>
      <c r="AG263" s="42">
        <f>MAX((Y263-X263),0)/5+Y263/gfcf_lifespan!H$3</f>
        <v>28.927150000000015</v>
      </c>
      <c r="AH263" s="42">
        <f>MAX((Z263-Y263),0)/5+Z263/gfcf_lifespan!I$3</f>
        <v>14.463575000000008</v>
      </c>
      <c r="AI263" s="42">
        <f>MAX((AA263-Z263),0)/5+AA263/gfcf_lifespan!J$3</f>
        <v>0</v>
      </c>
    </row>
    <row r="264" spans="1:35" ht="15" customHeight="1" x14ac:dyDescent="0.25">
      <c r="A264" s="9" t="s">
        <v>6</v>
      </c>
      <c r="B264" s="9" t="s">
        <v>33</v>
      </c>
      <c r="C264" s="9" t="s">
        <v>34</v>
      </c>
      <c r="D264" s="42">
        <f>stanford_generation_EXIOBASE!D264</f>
        <v>3906.8121744463465</v>
      </c>
      <c r="E264" s="42">
        <f>stanford_generation_EXIOBASE!E264</f>
        <v>3125.449739557077</v>
      </c>
      <c r="F264" s="42">
        <f>stanford_generation_EXIOBASE!F264</f>
        <v>1953.4060872231732</v>
      </c>
      <c r="G264" s="42">
        <f>stanford_generation_EXIOBASE!G264</f>
        <v>781.36243488926903</v>
      </c>
      <c r="H264" s="42">
        <f>stanford_generation_EXIOBASE!H264</f>
        <v>488.35152180579325</v>
      </c>
      <c r="I264" s="42">
        <f>stanford_generation_EXIOBASE!I264</f>
        <v>195.34060872231748</v>
      </c>
      <c r="J264" s="42">
        <f>stanford_generation_EXIOBASE!J264</f>
        <v>97.670304361158742</v>
      </c>
      <c r="K264" s="42">
        <f>stanford_generation_EXIOBASE!K264</f>
        <v>0</v>
      </c>
      <c r="L264" s="42">
        <f>xdet2015_el!A264</f>
        <v>530.64502463172505</v>
      </c>
      <c r="M264" s="42">
        <f t="shared" si="149"/>
        <v>424.51601970538002</v>
      </c>
      <c r="N264" s="42">
        <f t="shared" si="161"/>
        <v>265.32251231586253</v>
      </c>
      <c r="O264" s="42">
        <f t="shared" si="162"/>
        <v>106.12900492634496</v>
      </c>
      <c r="P264" s="42">
        <f t="shared" si="163"/>
        <v>66.330628078965631</v>
      </c>
      <c r="Q264" s="42">
        <f t="shared" si="164"/>
        <v>26.532251231586276</v>
      </c>
      <c r="R264" s="42">
        <f t="shared" si="165"/>
        <v>13.266125615793138</v>
      </c>
      <c r="S264" s="42">
        <f t="shared" si="166"/>
        <v>0</v>
      </c>
      <c r="T264" s="42">
        <f>stanford_capacity_EXIOBASE!D264</f>
        <v>485</v>
      </c>
      <c r="U264" s="42">
        <f>stanford_capacity_EXIOBASE!E264</f>
        <v>388</v>
      </c>
      <c r="V264" s="42">
        <f>stanford_capacity_EXIOBASE!F264</f>
        <v>242.5</v>
      </c>
      <c r="W264" s="42">
        <f>stanford_capacity_EXIOBASE!G264</f>
        <v>97</v>
      </c>
      <c r="X264" s="42">
        <f>stanford_capacity_EXIOBASE!H264</f>
        <v>60.625</v>
      </c>
      <c r="Y264" s="42">
        <f>stanford_capacity_EXIOBASE!I264</f>
        <v>24.25</v>
      </c>
      <c r="Z264" s="42">
        <f>stanford_capacity_EXIOBASE!J264</f>
        <v>12.125</v>
      </c>
      <c r="AA264" s="42">
        <f>stanford_capacity_EXIOBASE!K264</f>
        <v>0</v>
      </c>
      <c r="AB264" s="42">
        <f>capacity!T264+T264/gfcf_lifespan!C$4</f>
        <v>8.0833333333333339</v>
      </c>
      <c r="AC264" s="42">
        <f>MAX((U264-T264),0)/5+U264/gfcf_lifespan!D$4</f>
        <v>6.4666666666666668</v>
      </c>
      <c r="AD264" s="42">
        <f>MAX((V264-U264),0)/5+V264/gfcf_lifespan!E$4</f>
        <v>4.041666666666667</v>
      </c>
      <c r="AE264" s="42">
        <f>MAX((W264-V264),0)/5+W264/gfcf_lifespan!F$4</f>
        <v>1.6166666666666667</v>
      </c>
      <c r="AF264" s="42">
        <f>MAX((X264-W264),0)/5+X264/gfcf_lifespan!G$4</f>
        <v>1.0104166666666667</v>
      </c>
      <c r="AG264" s="42">
        <f>MAX((Y264-X264),0)/5+Y264/gfcf_lifespan!H$4</f>
        <v>0.40416666666666667</v>
      </c>
      <c r="AH264" s="42">
        <f>MAX((Z264-Y264),0)/5+Z264/gfcf_lifespan!I$4</f>
        <v>0.20208333333333334</v>
      </c>
      <c r="AI264" s="42">
        <f>MAX((AA264-Z264),0)/5+AA264/gfcf_lifespan!J$4</f>
        <v>0</v>
      </c>
    </row>
    <row r="265" spans="1:35" ht="15" customHeight="1" x14ac:dyDescent="0.25">
      <c r="A265" s="9" t="s">
        <v>6</v>
      </c>
      <c r="B265" s="9" t="s">
        <v>35</v>
      </c>
      <c r="C265" s="9" t="s">
        <v>36</v>
      </c>
      <c r="D265" s="42">
        <f>stanford_generation_EXIOBASE!D265</f>
        <v>100.11494418604651</v>
      </c>
      <c r="E265" s="42">
        <f>stanford_generation_EXIOBASE!E265</f>
        <v>110.19289454634729</v>
      </c>
      <c r="F265" s="42">
        <f>stanford_generation_EXIOBASE!F265</f>
        <v>125.30982008679845</v>
      </c>
      <c r="G265" s="42">
        <f>stanford_generation_EXIOBASE!G265</f>
        <v>140.4267456272496</v>
      </c>
      <c r="H265" s="42">
        <f>stanford_generation_EXIOBASE!H265</f>
        <v>144.20597701236238</v>
      </c>
      <c r="I265" s="42">
        <f>stanford_generation_EXIOBASE!I265</f>
        <v>147.98520839747519</v>
      </c>
      <c r="J265" s="42">
        <f>stanford_generation_EXIOBASE!J265</f>
        <v>149.24495219251278</v>
      </c>
      <c r="K265" s="42">
        <f>stanford_generation_EXIOBASE!K265</f>
        <v>150.50469598755038</v>
      </c>
      <c r="L265" s="42">
        <f>xdet2015_el!A265</f>
        <v>10.071623406729</v>
      </c>
      <c r="M265" s="42">
        <f t="shared" si="149"/>
        <v>11.085471254978662</v>
      </c>
      <c r="N265" s="42">
        <f t="shared" si="161"/>
        <v>12.606243027353155</v>
      </c>
      <c r="O265" s="42">
        <f t="shared" si="162"/>
        <v>14.127014799727645</v>
      </c>
      <c r="P265" s="42">
        <f t="shared" si="163"/>
        <v>14.507207742821267</v>
      </c>
      <c r="Q265" s="42">
        <f t="shared" si="164"/>
        <v>14.887400685914892</v>
      </c>
      <c r="R265" s="42">
        <f t="shared" si="165"/>
        <v>15.014131666946099</v>
      </c>
      <c r="S265" s="42">
        <f t="shared" si="166"/>
        <v>15.140862647977306</v>
      </c>
      <c r="T265" s="42">
        <f>stanford_capacity_EXIOBASE!D265</f>
        <v>37</v>
      </c>
      <c r="U265" s="42">
        <f>stanford_capacity_EXIOBASE!E265</f>
        <v>37</v>
      </c>
      <c r="V265" s="42">
        <f>stanford_capacity_EXIOBASE!F265</f>
        <v>37</v>
      </c>
      <c r="W265" s="42">
        <f>stanford_capacity_EXIOBASE!G265</f>
        <v>37</v>
      </c>
      <c r="X265" s="42">
        <f>stanford_capacity_EXIOBASE!H265</f>
        <v>37</v>
      </c>
      <c r="Y265" s="42">
        <f>stanford_capacity_EXIOBASE!I265</f>
        <v>37</v>
      </c>
      <c r="Z265" s="42">
        <f>stanford_capacity_EXIOBASE!J265</f>
        <v>37</v>
      </c>
      <c r="AA265" s="42">
        <f>stanford_capacity_EXIOBASE!K265</f>
        <v>37</v>
      </c>
      <c r="AB265" s="42">
        <f>capacity!T265+T265/gfcf_lifespan!C$5</f>
        <v>0.6166666666666667</v>
      </c>
      <c r="AC265" s="42">
        <f>MAX((U265-T265),0)/5+U265/gfcf_lifespan!D$5</f>
        <v>0.6166666666666667</v>
      </c>
      <c r="AD265" s="42">
        <f>MAX((V265-U265),0)/5+V265/gfcf_lifespan!E$5</f>
        <v>0.6166666666666667</v>
      </c>
      <c r="AE265" s="42">
        <f>MAX((W265-V265),0)/5+W265/gfcf_lifespan!F$5</f>
        <v>0.6166666666666667</v>
      </c>
      <c r="AF265" s="42">
        <f>MAX((X265-W265),0)/5+X265/gfcf_lifespan!G$5</f>
        <v>0.6166666666666667</v>
      </c>
      <c r="AG265" s="42">
        <f>MAX((Y265-X265),0)/5+Y265/gfcf_lifespan!H$5</f>
        <v>0.6166666666666667</v>
      </c>
      <c r="AH265" s="42">
        <f>MAX((Z265-Y265),0)/5+Z265/gfcf_lifespan!I$5</f>
        <v>0.6166666666666667</v>
      </c>
      <c r="AI265" s="42">
        <f>MAX((AA265-Z265),0)/5+AA265/gfcf_lifespan!J$5</f>
        <v>0.6166666666666667</v>
      </c>
    </row>
    <row r="266" spans="1:35" ht="15" customHeight="1" x14ac:dyDescent="0.25">
      <c r="A266" s="9" t="s">
        <v>6</v>
      </c>
      <c r="B266" s="9" t="s">
        <v>79</v>
      </c>
      <c r="C266" s="9" t="s">
        <v>83</v>
      </c>
      <c r="D266" s="42">
        <f>stanford_generation_EXIOBASE!D266</f>
        <v>6109.4744137443304</v>
      </c>
      <c r="E266" s="42">
        <f>stanford_generation_EXIOBASE!E266</f>
        <v>12227.319894000844</v>
      </c>
      <c r="F266" s="42">
        <f>stanford_generation_EXIOBASE!F266</f>
        <v>21404.088114385617</v>
      </c>
      <c r="G266" s="42">
        <f>stanford_generation_EXIOBASE!G266</f>
        <v>30580.856334770386</v>
      </c>
      <c r="H266" s="42">
        <f>stanford_generation_EXIOBASE!H266</f>
        <v>32875.048389866577</v>
      </c>
      <c r="I266" s="42">
        <f>stanford_generation_EXIOBASE!I266</f>
        <v>35169.240444962765</v>
      </c>
      <c r="J266" s="42">
        <f>stanford_generation_EXIOBASE!J266</f>
        <v>35933.971129994832</v>
      </c>
      <c r="K266" s="42">
        <f>stanford_generation_EXIOBASE!K266</f>
        <v>36698.7018150269</v>
      </c>
      <c r="L266" s="42">
        <f>xdet2015_el!A266</f>
        <v>532.32351297286402</v>
      </c>
      <c r="M266" s="42">
        <f t="shared" si="149"/>
        <v>1065.3764038318307</v>
      </c>
      <c r="N266" s="42">
        <f t="shared" si="161"/>
        <v>1864.955740120281</v>
      </c>
      <c r="O266" s="42">
        <f t="shared" si="162"/>
        <v>2664.5350764087307</v>
      </c>
      <c r="P266" s="42">
        <f t="shared" si="163"/>
        <v>2864.4299104808433</v>
      </c>
      <c r="Q266" s="42">
        <f t="shared" si="164"/>
        <v>3064.3247445529551</v>
      </c>
      <c r="R266" s="42">
        <f t="shared" si="165"/>
        <v>3130.9563559103262</v>
      </c>
      <c r="S266" s="42">
        <f t="shared" si="166"/>
        <v>3197.5879672676974</v>
      </c>
      <c r="T266" s="42">
        <f>stanford_capacity_EXIOBASE!D266</f>
        <v>3069.7888528457684</v>
      </c>
      <c r="U266" s="42">
        <f>stanford_capacity_EXIOBASE!E266</f>
        <v>5365.4230822766149</v>
      </c>
      <c r="V266" s="42">
        <f>stanford_capacity_EXIOBASE!F266</f>
        <v>8808.8744264228844</v>
      </c>
      <c r="W266" s="42">
        <f>stanford_capacity_EXIOBASE!G266</f>
        <v>12252.325770569154</v>
      </c>
      <c r="X266" s="42">
        <f>stanford_capacity_EXIOBASE!H266</f>
        <v>13113.18860660572</v>
      </c>
      <c r="Y266" s="42">
        <f>stanford_capacity_EXIOBASE!I266</f>
        <v>13974.051442642287</v>
      </c>
      <c r="Z266" s="42">
        <f>stanford_capacity_EXIOBASE!J266</f>
        <v>14261.005721321144</v>
      </c>
      <c r="AA266" s="42">
        <f>stanford_capacity_EXIOBASE!K266</f>
        <v>14547.96</v>
      </c>
      <c r="AB266" s="42">
        <f>capacity!T266+T266/gfcf_lifespan!C$6</f>
        <v>550.4894426422884</v>
      </c>
      <c r="AC266" s="42">
        <f>MAX((U266-T266),0)/5+U266/gfcf_lifespan!D$6</f>
        <v>703.00971326237902</v>
      </c>
      <c r="AD266" s="42">
        <f>MAX((V266-U266),0)/5+V266/gfcf_lifespan!E$6</f>
        <v>1063.5359891025682</v>
      </c>
      <c r="AE266" s="42">
        <f>MAX((W266-V266),0)/5+W266/gfcf_lifespan!F$6</f>
        <v>1178.7832996520201</v>
      </c>
      <c r="AF266" s="42">
        <f>MAX((X266-W266),0)/5+X266/gfcf_lifespan!G$6</f>
        <v>696.70011147154196</v>
      </c>
      <c r="AG266" s="42">
        <f>MAX((Y266-X266),0)/5+Y266/gfcf_lifespan!H$6</f>
        <v>731.13462491300493</v>
      </c>
      <c r="AH266" s="42">
        <f>MAX((Z266-Y266),0)/5+Z266/gfcf_lifespan!I$6</f>
        <v>627.83108458861716</v>
      </c>
      <c r="AI266" s="42">
        <f>MAX((AA266-Z266),0)/5+AA266/gfcf_lifespan!J$6</f>
        <v>639.3092557357711</v>
      </c>
    </row>
    <row r="267" spans="1:35" ht="15" customHeight="1" x14ac:dyDescent="0.25">
      <c r="A267" s="9" t="s">
        <v>6</v>
      </c>
      <c r="B267" s="9" t="s">
        <v>78</v>
      </c>
      <c r="C267" s="9" t="s">
        <v>84</v>
      </c>
      <c r="D267" s="42">
        <f>stanford_generation_EXIOBASE!D267</f>
        <v>1075.2630583846644</v>
      </c>
      <c r="E267" s="42">
        <f>stanford_generation_EXIOBASE!E267</f>
        <v>31129.868773156133</v>
      </c>
      <c r="F267" s="42">
        <f>stanford_generation_EXIOBASE!F267</f>
        <v>76211.777345313327</v>
      </c>
      <c r="G267" s="42">
        <f>stanford_generation_EXIOBASE!G267</f>
        <v>121293.68591747053</v>
      </c>
      <c r="H267" s="42">
        <f>stanford_generation_EXIOBASE!H267</f>
        <v>132564.16306050983</v>
      </c>
      <c r="I267" s="42">
        <f>stanford_generation_EXIOBASE!I267</f>
        <v>143834.64020354912</v>
      </c>
      <c r="J267" s="42">
        <f>stanford_generation_EXIOBASE!J267</f>
        <v>147591.46591789555</v>
      </c>
      <c r="K267" s="42">
        <f>stanford_generation_EXIOBASE!K267</f>
        <v>151348.29163224201</v>
      </c>
      <c r="L267" s="42">
        <f>xdet2015_el!A267</f>
        <v>93.688551558802502</v>
      </c>
      <c r="M267" s="42">
        <f t="shared" si="149"/>
        <v>2712.3709801339064</v>
      </c>
      <c r="N267" s="42">
        <f t="shared" si="161"/>
        <v>6640.3946229965622</v>
      </c>
      <c r="O267" s="42">
        <f t="shared" si="162"/>
        <v>10568.418265859218</v>
      </c>
      <c r="P267" s="42">
        <f t="shared" si="163"/>
        <v>11550.424176574883</v>
      </c>
      <c r="Q267" s="42">
        <f t="shared" si="164"/>
        <v>12532.430087290546</v>
      </c>
      <c r="R267" s="42">
        <f t="shared" si="165"/>
        <v>12859.765390862432</v>
      </c>
      <c r="S267" s="42">
        <f t="shared" si="166"/>
        <v>13187.100694434324</v>
      </c>
      <c r="T267" s="42">
        <f>stanford_capacity_EXIOBASE!D267</f>
        <v>361.21114715423181</v>
      </c>
      <c r="U267" s="42">
        <f>stanford_capacity_EXIOBASE!E267</f>
        <v>8412.0818757327525</v>
      </c>
      <c r="V267" s="42">
        <f>stanford_capacity_EXIOBASE!F267</f>
        <v>20488.387968600531</v>
      </c>
      <c r="W267" s="42">
        <f>stanford_capacity_EXIOBASE!G267</f>
        <v>32564.694061468312</v>
      </c>
      <c r="X267" s="42">
        <f>stanford_capacity_EXIOBASE!H267</f>
        <v>35583.770584685255</v>
      </c>
      <c r="Y267" s="42">
        <f>stanford_capacity_EXIOBASE!I267</f>
        <v>38602.847107902198</v>
      </c>
      <c r="Z267" s="42">
        <f>stanford_capacity_EXIOBASE!J267</f>
        <v>39609.205948974515</v>
      </c>
      <c r="AA267" s="42">
        <f>stanford_capacity_EXIOBASE!K267</f>
        <v>40615.564790046832</v>
      </c>
      <c r="AB267" s="42">
        <f>capacity!T267+T267/gfcf_lifespan!C$7</f>
        <v>147.06055735771159</v>
      </c>
      <c r="AC267" s="42">
        <f>MAX((U267-T267),0)/5+U267/gfcf_lifespan!D$7</f>
        <v>1946.6574207450142</v>
      </c>
      <c r="AD267" s="42">
        <f>MAX((V267-U267),0)/5+V267/gfcf_lifespan!E$7</f>
        <v>3160.2935083408474</v>
      </c>
      <c r="AE267" s="42">
        <f>MAX((W267-V267),0)/5+W267/gfcf_lifespan!F$7</f>
        <v>3500.7510206224997</v>
      </c>
      <c r="AF267" s="42">
        <f>MAX((X267-W267),0)/5+X267/gfcf_lifespan!G$7</f>
        <v>1789.9409907995637</v>
      </c>
      <c r="AG267" s="42">
        <f>MAX((Y267-X267),0)/5+Y267/gfcf_lifespan!H$7</f>
        <v>1890.5768749067952</v>
      </c>
      <c r="AH267" s="42">
        <f>MAX((Z267-Y267),0)/5+Z267/gfcf_lifespan!I$7</f>
        <v>1521.5786331802806</v>
      </c>
      <c r="AI267" s="42">
        <f>MAX((AA267-Z267),0)/5+AA267/gfcf_lifespan!J$7</f>
        <v>1555.1239278826913</v>
      </c>
    </row>
    <row r="268" spans="1:35" ht="15" customHeight="1" x14ac:dyDescent="0.25">
      <c r="A268" s="9" t="s">
        <v>6</v>
      </c>
      <c r="B268" s="9" t="s">
        <v>37</v>
      </c>
      <c r="C268" s="9" t="s">
        <v>38</v>
      </c>
      <c r="D268" s="42">
        <f>stanford_generation_EXIOBASE!D268</f>
        <v>799.49911638383787</v>
      </c>
      <c r="E268" s="42">
        <f>stanford_generation_EXIOBASE!E268</f>
        <v>639.59929310707025</v>
      </c>
      <c r="F268" s="42">
        <f>stanford_generation_EXIOBASE!F268</f>
        <v>399.74955819191894</v>
      </c>
      <c r="G268" s="42">
        <f>stanford_generation_EXIOBASE!G268</f>
        <v>159.89982327676751</v>
      </c>
      <c r="H268" s="42">
        <f>stanford_generation_EXIOBASE!H268</f>
        <v>99.937389547979706</v>
      </c>
      <c r="I268" s="42">
        <f>stanford_generation_EXIOBASE!I268</f>
        <v>39.974955819191905</v>
      </c>
      <c r="J268" s="42">
        <f>stanford_generation_EXIOBASE!J268</f>
        <v>19.987477909595952</v>
      </c>
      <c r="K268" s="42">
        <f>stanford_generation_EXIOBASE!K268</f>
        <v>0</v>
      </c>
      <c r="L268" s="42">
        <f>xdet2015_el!A268</f>
        <v>158.30031748758299</v>
      </c>
      <c r="M268" s="42">
        <f t="shared" si="149"/>
        <v>126.64025399006638</v>
      </c>
      <c r="N268" s="42">
        <f t="shared" si="161"/>
        <v>79.150158743791494</v>
      </c>
      <c r="O268" s="42">
        <f t="shared" si="162"/>
        <v>31.660063497516582</v>
      </c>
      <c r="P268" s="42">
        <f t="shared" si="163"/>
        <v>19.787539685947866</v>
      </c>
      <c r="Q268" s="42">
        <f t="shared" si="164"/>
        <v>7.9150158743791517</v>
      </c>
      <c r="R268" s="42">
        <f t="shared" si="165"/>
        <v>3.9575079371895758</v>
      </c>
      <c r="S268" s="42">
        <f t="shared" si="166"/>
        <v>0</v>
      </c>
      <c r="T268" s="42">
        <f>stanford_capacity_EXIOBASE!D268</f>
        <v>204.10042999999999</v>
      </c>
      <c r="U268" s="42">
        <f>stanford_capacity_EXIOBASE!E268</f>
        <v>163.28034399999999</v>
      </c>
      <c r="V268" s="42">
        <f>stanford_capacity_EXIOBASE!F268</f>
        <v>102.05021499999999</v>
      </c>
      <c r="W268" s="42">
        <f>stanford_capacity_EXIOBASE!G268</f>
        <v>40.820085999999975</v>
      </c>
      <c r="X268" s="42">
        <f>stanford_capacity_EXIOBASE!H268</f>
        <v>25.512553749999995</v>
      </c>
      <c r="Y268" s="42">
        <f>stanford_capacity_EXIOBASE!I268</f>
        <v>10.205021500000015</v>
      </c>
      <c r="Z268" s="42">
        <f>stanford_capacity_EXIOBASE!J268</f>
        <v>5.1025107500000075</v>
      </c>
      <c r="AA268" s="42">
        <f>stanford_capacity_EXIOBASE!K268</f>
        <v>0</v>
      </c>
      <c r="AB268" s="42">
        <f>capacity!T268+T268/gfcf_lifespan!C$8</f>
        <v>5.8314408571428569</v>
      </c>
      <c r="AC268" s="42">
        <f>MAX((U268-T268),0)/5+U268/gfcf_lifespan!D$8</f>
        <v>4.6651526857142853</v>
      </c>
      <c r="AD268" s="42">
        <f>MAX((V268-U268),0)/5+V268/gfcf_lifespan!E$8</f>
        <v>2.9157204285714284</v>
      </c>
      <c r="AE268" s="42">
        <f>MAX((W268-V268),0)/5+W268/gfcf_lifespan!F$8</f>
        <v>1.1662881714285707</v>
      </c>
      <c r="AF268" s="42">
        <f>MAX((X268-W268),0)/5+X268/gfcf_lifespan!G$8</f>
        <v>0.728930107142857</v>
      </c>
      <c r="AG268" s="42">
        <f>MAX((Y268-X268),0)/5+Y268/gfcf_lifespan!H$8</f>
        <v>0.29157204285714328</v>
      </c>
      <c r="AH268" s="42">
        <f>MAX((Z268-Y268),0)/5+Z268/gfcf_lifespan!I$8</f>
        <v>0.14578602142857164</v>
      </c>
      <c r="AI268" s="42">
        <f>MAX((AA268-Z268),0)/5+AA268/gfcf_lifespan!J$8</f>
        <v>0</v>
      </c>
    </row>
    <row r="269" spans="1:35" ht="15" customHeight="1" x14ac:dyDescent="0.25">
      <c r="A269" s="9" t="s">
        <v>6</v>
      </c>
      <c r="B269" s="9" t="s">
        <v>39</v>
      </c>
      <c r="C269" s="9" t="s">
        <v>40</v>
      </c>
      <c r="D269" s="42">
        <f>stanford_generation_EXIOBASE!D269</f>
        <v>8343.3134018344845</v>
      </c>
      <c r="E269" s="42">
        <f>stanford_generation_EXIOBASE!E269</f>
        <v>6674.6507214675876</v>
      </c>
      <c r="F269" s="42">
        <f>stanford_generation_EXIOBASE!F269</f>
        <v>4171.6567009172422</v>
      </c>
      <c r="G269" s="42">
        <f>stanford_generation_EXIOBASE!G269</f>
        <v>1668.6626803668969</v>
      </c>
      <c r="H269" s="42">
        <f>stanford_generation_EXIOBASE!H269</f>
        <v>1042.9141752293108</v>
      </c>
      <c r="I269" s="42">
        <f>stanford_generation_EXIOBASE!I269</f>
        <v>417.16567009172468</v>
      </c>
      <c r="J269" s="42">
        <f>stanford_generation_EXIOBASE!J269</f>
        <v>208.58283504586234</v>
      </c>
      <c r="K269" s="42">
        <f>stanford_generation_EXIOBASE!K269</f>
        <v>0</v>
      </c>
      <c r="L269" s="42">
        <f>xdet2015_el!A269</f>
        <v>1108.2265959578499</v>
      </c>
      <c r="M269" s="42">
        <f t="shared" si="149"/>
        <v>886.58127676627987</v>
      </c>
      <c r="N269" s="42">
        <f t="shared" si="161"/>
        <v>554.11329797892495</v>
      </c>
      <c r="O269" s="42">
        <f t="shared" si="162"/>
        <v>221.64531919156997</v>
      </c>
      <c r="P269" s="42">
        <f t="shared" si="163"/>
        <v>138.52832449473129</v>
      </c>
      <c r="Q269" s="42">
        <f t="shared" si="164"/>
        <v>55.411329797892556</v>
      </c>
      <c r="R269" s="42">
        <f t="shared" si="165"/>
        <v>27.705664898946278</v>
      </c>
      <c r="S269" s="42">
        <f t="shared" si="166"/>
        <v>0</v>
      </c>
      <c r="T269" s="42">
        <f>stanford_capacity_EXIOBASE!D269</f>
        <v>1138.11103</v>
      </c>
      <c r="U269" s="42">
        <f>stanford_capacity_EXIOBASE!E269</f>
        <v>910.48882400000002</v>
      </c>
      <c r="V269" s="42">
        <f>stanford_capacity_EXIOBASE!F269</f>
        <v>569.05551500000001</v>
      </c>
      <c r="W269" s="42">
        <f>stanford_capacity_EXIOBASE!G269</f>
        <v>227.62220600000001</v>
      </c>
      <c r="X269" s="42">
        <f>stanford_capacity_EXIOBASE!H269</f>
        <v>142.26387875</v>
      </c>
      <c r="Y269" s="42">
        <f>stanford_capacity_EXIOBASE!I269</f>
        <v>56.905551500000001</v>
      </c>
      <c r="Z269" s="42">
        <f>stanford_capacity_EXIOBASE!J269</f>
        <v>28.452775750000001</v>
      </c>
      <c r="AA269" s="42">
        <f>stanford_capacity_EXIOBASE!K269</f>
        <v>0</v>
      </c>
      <c r="AB269" s="42">
        <f>capacity!T269+T269/gfcf_lifespan!C$9</f>
        <v>75.334441199999944</v>
      </c>
      <c r="AC269" s="42">
        <f>MAX((U269-T269),0)/5+U269/gfcf_lifespan!D$9</f>
        <v>36.419552960000004</v>
      </c>
      <c r="AD269" s="42">
        <f>MAX((V269-U269),0)/5+V269/gfcf_lifespan!E$9</f>
        <v>22.762220599999999</v>
      </c>
      <c r="AE269" s="42">
        <f>MAX((W269-V269),0)/5+W269/gfcf_lifespan!F$9</f>
        <v>9.1048882400000011</v>
      </c>
      <c r="AF269" s="42">
        <f>MAX((X269-W269),0)/5+X269/gfcf_lifespan!G$9</f>
        <v>5.6905551499999998</v>
      </c>
      <c r="AG269" s="42">
        <f>MAX((Y269-X269),0)/5+Y269/gfcf_lifespan!H$9</f>
        <v>2.2762220600000003</v>
      </c>
      <c r="AH269" s="42">
        <f>MAX((Z269-Y269),0)/5+Z269/gfcf_lifespan!I$9</f>
        <v>1.1381110300000001</v>
      </c>
      <c r="AI269" s="42">
        <f>MAX((AA269-Z269),0)/5+AA269/gfcf_lifespan!J$9</f>
        <v>0</v>
      </c>
    </row>
    <row r="270" spans="1:35" ht="15" customHeight="1" x14ac:dyDescent="0.25">
      <c r="A270" s="9" t="s">
        <v>6</v>
      </c>
      <c r="B270" s="9" t="s">
        <v>80</v>
      </c>
      <c r="C270" s="9" t="s">
        <v>85</v>
      </c>
      <c r="D270" s="42">
        <f>stanford_generation_EXIOBASE!D270</f>
        <v>112.97123990441497</v>
      </c>
      <c r="E270" s="42">
        <f>stanford_generation_EXIOBASE!E270</f>
        <v>30360.035318371931</v>
      </c>
      <c r="F270" s="42">
        <f>stanford_generation_EXIOBASE!F270</f>
        <v>75730.631436073207</v>
      </c>
      <c r="G270" s="42">
        <f>stanford_generation_EXIOBASE!G270</f>
        <v>121101.22755377449</v>
      </c>
      <c r="H270" s="42">
        <f>stanford_generation_EXIOBASE!H270</f>
        <v>132443.87658319977</v>
      </c>
      <c r="I270" s="42">
        <f>stanford_generation_EXIOBASE!I270</f>
        <v>143786.52561262509</v>
      </c>
      <c r="J270" s="42">
        <f>stanford_generation_EXIOBASE!J270</f>
        <v>147567.40862243355</v>
      </c>
      <c r="K270" s="42">
        <f>stanford_generation_EXIOBASE!K270</f>
        <v>151348.29163224198</v>
      </c>
      <c r="L270" s="42">
        <f>xdet2015_el!A270</f>
        <v>1.41038067081469</v>
      </c>
      <c r="M270" s="42">
        <f t="shared" si="149"/>
        <v>379.02750305752539</v>
      </c>
      <c r="N270" s="42">
        <f t="shared" si="161"/>
        <v>945.45318663759156</v>
      </c>
      <c r="O270" s="42">
        <f t="shared" si="162"/>
        <v>1511.8788702176575</v>
      </c>
      <c r="P270" s="42">
        <f t="shared" si="163"/>
        <v>1653.4852911126738</v>
      </c>
      <c r="Q270" s="42">
        <f t="shared" si="164"/>
        <v>1795.0917120076904</v>
      </c>
      <c r="R270" s="42">
        <f t="shared" si="165"/>
        <v>1842.2938523060295</v>
      </c>
      <c r="S270" s="42">
        <f t="shared" si="166"/>
        <v>1889.4959926043682</v>
      </c>
      <c r="T270" s="42">
        <f>stanford_capacity_EXIOBASE!D270</f>
        <v>85.448220000000006</v>
      </c>
      <c r="U270" s="42">
        <f>stanford_capacity_EXIOBASE!E270</f>
        <v>15630.68562726816</v>
      </c>
      <c r="V270" s="42">
        <f>stanford_capacity_EXIOBASE!F270</f>
        <v>38948.541738170396</v>
      </c>
      <c r="W270" s="42">
        <f>stanford_capacity_EXIOBASE!G270</f>
        <v>62266.397849072637</v>
      </c>
      <c r="X270" s="42">
        <f>stanford_capacity_EXIOBASE!H270</f>
        <v>68095.861876798197</v>
      </c>
      <c r="Y270" s="42">
        <f>stanford_capacity_EXIOBASE!I270</f>
        <v>73925.32590452375</v>
      </c>
      <c r="Z270" s="42">
        <f>stanford_capacity_EXIOBASE!J270</f>
        <v>75868.480580432282</v>
      </c>
      <c r="AA270" s="42">
        <f>stanford_capacity_EXIOBASE!K270</f>
        <v>77811.6352563408</v>
      </c>
      <c r="AB270" s="42">
        <f>capacity!T270+T270/gfcf_lifespan!C$10</f>
        <v>39.228928800000006</v>
      </c>
      <c r="AC270" s="42">
        <f>MAX((U270-T270),0)/5+U270/gfcf_lifespan!D$10</f>
        <v>3734.2749065443581</v>
      </c>
      <c r="AD270" s="42">
        <f>MAX((V270-U270),0)/5+V270/gfcf_lifespan!E$10</f>
        <v>6221.5128917072625</v>
      </c>
      <c r="AE270" s="42">
        <f>MAX((W270-V270),0)/5+W270/gfcf_lifespan!F$10</f>
        <v>7154.2271361433532</v>
      </c>
      <c r="AF270" s="42">
        <f>MAX((X270-W270),0)/5+X270/gfcf_lifespan!G$10</f>
        <v>3889.7272806170399</v>
      </c>
      <c r="AG270" s="42">
        <f>MAX((Y270-X270),0)/5+Y270/gfcf_lifespan!H$10</f>
        <v>4122.9058417260603</v>
      </c>
      <c r="AH270" s="42">
        <f>MAX((Z270-Y270),0)/5+Z270/gfcf_lifespan!I$10</f>
        <v>3423.3701583989978</v>
      </c>
      <c r="AI270" s="42">
        <f>MAX((AA270-Z270),0)/5+AA270/gfcf_lifespan!J$10</f>
        <v>3501.0963454353355</v>
      </c>
    </row>
    <row r="271" spans="1:35" ht="15" customHeight="1" x14ac:dyDescent="0.25">
      <c r="A271" s="9" t="s">
        <v>6</v>
      </c>
      <c r="B271" s="9" t="s">
        <v>81</v>
      </c>
      <c r="C271" s="9" t="s">
        <v>86</v>
      </c>
      <c r="D271" s="42">
        <f>stanford_generation_EXIOBASE!D271</f>
        <v>1000.3173511645001</v>
      </c>
      <c r="E271" s="42">
        <f>stanford_generation_EXIOBASE!E271</f>
        <v>3138.6118720633963</v>
      </c>
      <c r="F271" s="42">
        <f>stanford_generation_EXIOBASE!F271</f>
        <v>6346.05365341174</v>
      </c>
      <c r="G271" s="42">
        <f>stanford_generation_EXIOBASE!G271</f>
        <v>9553.4954347600851</v>
      </c>
      <c r="H271" s="42">
        <f>stanford_generation_EXIOBASE!H271</f>
        <v>10355.35588009717</v>
      </c>
      <c r="I271" s="42">
        <f>stanford_generation_EXIOBASE!I271</f>
        <v>11157.216325434256</v>
      </c>
      <c r="J271" s="42">
        <f>stanford_generation_EXIOBASE!J271</f>
        <v>11424.503140546618</v>
      </c>
      <c r="K271" s="42">
        <f>stanford_generation_EXIOBASE!K271</f>
        <v>11691.78995565898</v>
      </c>
      <c r="L271" s="42">
        <f>xdet2015_el!A271</f>
        <v>12.488384282200199</v>
      </c>
      <c r="M271" s="42">
        <f t="shared" si="149"/>
        <v>39.183756160356488</v>
      </c>
      <c r="N271" s="42">
        <f t="shared" si="161"/>
        <v>79.226813977590908</v>
      </c>
      <c r="O271" s="42">
        <f t="shared" si="162"/>
        <v>119.26987179482533</v>
      </c>
      <c r="P271" s="42">
        <f t="shared" si="163"/>
        <v>129.28063624913392</v>
      </c>
      <c r="Q271" s="42">
        <f t="shared" si="164"/>
        <v>139.29140070344255</v>
      </c>
      <c r="R271" s="42">
        <f t="shared" si="165"/>
        <v>142.62832218821205</v>
      </c>
      <c r="S271" s="42">
        <f t="shared" si="166"/>
        <v>145.96524367298161</v>
      </c>
      <c r="T271" s="42">
        <f>stanford_capacity_EXIOBASE!D271</f>
        <v>1152.9317799999999</v>
      </c>
      <c r="U271" s="42">
        <f>stanford_capacity_EXIOBASE!E271</f>
        <v>2277.5089683653177</v>
      </c>
      <c r="V271" s="42">
        <f>stanford_capacity_EXIOBASE!F271</f>
        <v>3964.374750913295</v>
      </c>
      <c r="W271" s="42">
        <f>stanford_capacity_EXIOBASE!G271</f>
        <v>5651.2405334612722</v>
      </c>
      <c r="X271" s="42">
        <f>stanford_capacity_EXIOBASE!H271</f>
        <v>6072.9569790982659</v>
      </c>
      <c r="Y271" s="42">
        <f>stanford_capacity_EXIOBASE!I271</f>
        <v>6494.6734247352606</v>
      </c>
      <c r="Z271" s="42">
        <f>stanford_capacity_EXIOBASE!J271</f>
        <v>6635.2455732809249</v>
      </c>
      <c r="AA271" s="42">
        <f>stanford_capacity_EXIOBASE!K271</f>
        <v>6775.8177218265901</v>
      </c>
      <c r="AB271" s="42">
        <f>capacity!T271+T271/gfcf_lifespan!C$11</f>
        <v>529.30627120000008</v>
      </c>
      <c r="AC271" s="42">
        <f>MAX((U271-T271),0)/5+U271/gfcf_lifespan!D$11</f>
        <v>316.01579640767625</v>
      </c>
      <c r="AD271" s="42">
        <f>MAX((V271-U271),0)/5+V271/gfcf_lifespan!E$11</f>
        <v>495.94814654612725</v>
      </c>
      <c r="AE271" s="42">
        <f>MAX((W271-V271),0)/5+W271/gfcf_lifespan!F$11</f>
        <v>563.42277784804628</v>
      </c>
      <c r="AF271" s="42">
        <f>MAX((X271-W271),0)/5+X271/gfcf_lifespan!G$11</f>
        <v>327.26156829132935</v>
      </c>
      <c r="AG271" s="42">
        <f>MAX((Y271-X271),0)/5+Y271/gfcf_lifespan!H$11</f>
        <v>344.13022611680935</v>
      </c>
      <c r="AH271" s="42">
        <f>MAX((Z271-Y271),0)/5+Z271/gfcf_lifespan!I$11</f>
        <v>293.52425264036987</v>
      </c>
      <c r="AI271" s="42">
        <f>MAX((AA271-Z271),0)/5+AA271/gfcf_lifespan!J$11</f>
        <v>299.14713858219665</v>
      </c>
    </row>
    <row r="272" spans="1:35" ht="15" customHeight="1" x14ac:dyDescent="0.25">
      <c r="A272" s="9" t="s">
        <v>6</v>
      </c>
      <c r="B272" s="9" t="s">
        <v>41</v>
      </c>
      <c r="C272" s="9" t="s">
        <v>42</v>
      </c>
      <c r="D272" s="42">
        <f>stanford_generation_EXIOBASE!D272</f>
        <v>0</v>
      </c>
      <c r="E272" s="42">
        <f>stanford_generation_EXIOBASE!E272</f>
        <v>0</v>
      </c>
      <c r="F272" s="42">
        <f>stanford_generation_EXIOBASE!F272</f>
        <v>0</v>
      </c>
      <c r="G272" s="42">
        <f>stanford_generation_EXIOBASE!G272</f>
        <v>0</v>
      </c>
      <c r="H272" s="42">
        <f>stanford_generation_EXIOBASE!H272</f>
        <v>0</v>
      </c>
      <c r="I272" s="42">
        <f>stanford_generation_EXIOBASE!I272</f>
        <v>0</v>
      </c>
      <c r="J272" s="42">
        <f>stanford_generation_EXIOBASE!J272</f>
        <v>0</v>
      </c>
      <c r="K272" s="42">
        <f>stanford_generation_EXIOBASE!K272</f>
        <v>0</v>
      </c>
      <c r="L272" s="42">
        <f>xdet2015_el!A272</f>
        <v>1.5127557199382601E-4</v>
      </c>
      <c r="M272" s="42">
        <f t="shared" si="149"/>
        <v>0</v>
      </c>
      <c r="N272" s="42">
        <f t="shared" si="161"/>
        <v>0</v>
      </c>
      <c r="O272" s="42">
        <f t="shared" si="162"/>
        <v>0</v>
      </c>
      <c r="P272" s="42">
        <f t="shared" si="163"/>
        <v>0</v>
      </c>
      <c r="Q272" s="42">
        <f t="shared" si="164"/>
        <v>0</v>
      </c>
      <c r="R272" s="42">
        <f t="shared" si="165"/>
        <v>0</v>
      </c>
      <c r="S272" s="42">
        <f t="shared" si="166"/>
        <v>0</v>
      </c>
      <c r="T272" s="42">
        <f>stanford_capacity_EXIOBASE!D272</f>
        <v>0</v>
      </c>
      <c r="U272" s="42">
        <f>stanford_capacity_EXIOBASE!E272</f>
        <v>0</v>
      </c>
      <c r="V272" s="42">
        <f>stanford_capacity_EXIOBASE!F272</f>
        <v>0</v>
      </c>
      <c r="W272" s="42">
        <f>stanford_capacity_EXIOBASE!G272</f>
        <v>0</v>
      </c>
      <c r="X272" s="42">
        <f>stanford_capacity_EXIOBASE!H272</f>
        <v>0</v>
      </c>
      <c r="Y272" s="42">
        <f>stanford_capacity_EXIOBASE!I272</f>
        <v>0</v>
      </c>
      <c r="Z272" s="42">
        <f>stanford_capacity_EXIOBASE!J272</f>
        <v>0</v>
      </c>
      <c r="AA272" s="42">
        <f>stanford_capacity_EXIOBASE!K272</f>
        <v>0</v>
      </c>
      <c r="AB272" s="42">
        <f>capacity!T272+T272/gfcf_lifespan!C$12</f>
        <v>0</v>
      </c>
      <c r="AC272" s="42">
        <f>MAX((U272-T272),0)/5+U272/gfcf_lifespan!D$12</f>
        <v>0</v>
      </c>
      <c r="AD272" s="42">
        <f>MAX((V272-U272),0)/5+V272/gfcf_lifespan!E$12</f>
        <v>0</v>
      </c>
      <c r="AE272" s="42">
        <f>MAX((W272-V272),0)/5+W272/gfcf_lifespan!F$12</f>
        <v>0</v>
      </c>
      <c r="AF272" s="42">
        <f>MAX((X272-W272),0)/5+X272/gfcf_lifespan!G$12</f>
        <v>0</v>
      </c>
      <c r="AG272" s="42">
        <f>MAX((Y272-X272),0)/5+Y272/gfcf_lifespan!H$12</f>
        <v>0</v>
      </c>
      <c r="AH272" s="42">
        <f>MAX((Z272-Y272),0)/5+Z272/gfcf_lifespan!I$12</f>
        <v>0</v>
      </c>
      <c r="AI272" s="42">
        <f>MAX((AA272-Z272),0)/5+AA272/gfcf_lifespan!J$12</f>
        <v>0</v>
      </c>
    </row>
    <row r="273" spans="1:35" ht="15" customHeight="1" x14ac:dyDescent="0.25">
      <c r="A273" s="9" t="s">
        <v>6</v>
      </c>
      <c r="B273" s="9" t="s">
        <v>43</v>
      </c>
      <c r="C273" s="9" t="s">
        <v>44</v>
      </c>
      <c r="D273" s="42">
        <f>stanford_generation_EXIOBASE!D273</f>
        <v>0</v>
      </c>
      <c r="E273" s="42">
        <f>stanford_generation_EXIOBASE!E273</f>
        <v>4.7620555589333406</v>
      </c>
      <c r="F273" s="42">
        <f>stanford_generation_EXIOBASE!F273</f>
        <v>11.905138897333352</v>
      </c>
      <c r="G273" s="42">
        <f>stanford_generation_EXIOBASE!G273</f>
        <v>19.048222235733363</v>
      </c>
      <c r="H273" s="42">
        <f>stanford_generation_EXIOBASE!H273</f>
        <v>20.833993070333364</v>
      </c>
      <c r="I273" s="42">
        <f>stanford_generation_EXIOBASE!I273</f>
        <v>22.619763904933368</v>
      </c>
      <c r="J273" s="42">
        <f>stanford_generation_EXIOBASE!J273</f>
        <v>23.215020849800034</v>
      </c>
      <c r="K273" s="42">
        <f>stanford_generation_EXIOBASE!K273</f>
        <v>23.810277794666703</v>
      </c>
      <c r="L273" s="42">
        <f>xdet2015_el!A273</f>
        <v>1.5739120709218799E-4</v>
      </c>
      <c r="M273" s="44">
        <f t="shared" ref="M273:S273" si="167">IFERROR($L143*E273/$D143,0)</f>
        <v>1.2697611587083402</v>
      </c>
      <c r="N273" s="44">
        <f t="shared" si="167"/>
        <v>3.1744028967708506</v>
      </c>
      <c r="O273" s="44">
        <f t="shared" si="167"/>
        <v>5.0790446348333607</v>
      </c>
      <c r="P273" s="44">
        <f t="shared" si="167"/>
        <v>5.5552050693489878</v>
      </c>
      <c r="Q273" s="44">
        <f t="shared" si="167"/>
        <v>6.0313655038646168</v>
      </c>
      <c r="R273" s="44">
        <f t="shared" si="167"/>
        <v>6.1900856487031586</v>
      </c>
      <c r="S273" s="44">
        <f t="shared" si="167"/>
        <v>6.3488057935417013</v>
      </c>
      <c r="T273" s="42">
        <f>stanford_capacity_EXIOBASE!D273</f>
        <v>0</v>
      </c>
      <c r="U273" s="42">
        <f>stanford_capacity_EXIOBASE!E273</f>
        <v>2.378180139200039</v>
      </c>
      <c r="V273" s="42">
        <f>stanford_capacity_EXIOBASE!F273</f>
        <v>5.9454503480000973</v>
      </c>
      <c r="W273" s="42">
        <f>stanford_capacity_EXIOBASE!G273</f>
        <v>9.512720556800156</v>
      </c>
      <c r="X273" s="42">
        <f>stanford_capacity_EXIOBASE!H273</f>
        <v>10.404538109000171</v>
      </c>
      <c r="Y273" s="42">
        <f>stanford_capacity_EXIOBASE!I273</f>
        <v>11.296355661200185</v>
      </c>
      <c r="Z273" s="42">
        <f>stanford_capacity_EXIOBASE!J273</f>
        <v>11.59362817860019</v>
      </c>
      <c r="AA273" s="42">
        <f>stanford_capacity_EXIOBASE!K273</f>
        <v>11.890900696000195</v>
      </c>
      <c r="AB273" s="42">
        <f>capacity!T273+T273/gfcf_lifespan!C$13</f>
        <v>0</v>
      </c>
      <c r="AC273" s="42">
        <f>MAX((U273-T273),0)/5+U273/gfcf_lifespan!D$13</f>
        <v>0.59454503480000975</v>
      </c>
      <c r="AD273" s="42">
        <f>MAX((V273-U273),0)/5+V273/gfcf_lifespan!E$13</f>
        <v>1.0107265591600165</v>
      </c>
      <c r="AE273" s="42">
        <f>MAX((W273-V273),0)/5+W273/gfcf_lifespan!F$13</f>
        <v>1.1890900696000195</v>
      </c>
      <c r="AF273" s="42">
        <f>MAX((X273-W273),0)/5+X273/gfcf_lifespan!G$13</f>
        <v>0.69859041589001158</v>
      </c>
      <c r="AG273" s="42">
        <f>MAX((Y273-X273),0)/5+Y273/gfcf_lifespan!H$13</f>
        <v>0.74318129350001183</v>
      </c>
      <c r="AH273" s="42">
        <f>MAX((Z273-Y273),0)/5+Z273/gfcf_lifespan!I$13</f>
        <v>0.63913591241001055</v>
      </c>
      <c r="AI273" s="42">
        <f>MAX((AA273-Z273),0)/5+AA273/gfcf_lifespan!J$13</f>
        <v>0.65399953828001078</v>
      </c>
    </row>
    <row r="274" spans="1:35" ht="15" customHeight="1" x14ac:dyDescent="0.25">
      <c r="A274" s="9" t="s">
        <v>6</v>
      </c>
      <c r="B274" s="9" t="s">
        <v>45</v>
      </c>
      <c r="C274" s="9" t="s">
        <v>46</v>
      </c>
      <c r="D274" s="42">
        <f>stanford_generation_EXIOBASE!D274</f>
        <v>0</v>
      </c>
      <c r="E274" s="42">
        <f>stanford_generation_EXIOBASE!E274</f>
        <v>0</v>
      </c>
      <c r="F274" s="42">
        <f>stanford_generation_EXIOBASE!F274</f>
        <v>0</v>
      </c>
      <c r="G274" s="42">
        <f>stanford_generation_EXIOBASE!G274</f>
        <v>0</v>
      </c>
      <c r="H274" s="42">
        <f>stanford_generation_EXIOBASE!H274</f>
        <v>0</v>
      </c>
      <c r="I274" s="42">
        <f>stanford_generation_EXIOBASE!I274</f>
        <v>0</v>
      </c>
      <c r="J274" s="42">
        <f>stanford_generation_EXIOBASE!J274</f>
        <v>0</v>
      </c>
      <c r="K274" s="42">
        <f>stanford_generation_EXIOBASE!K274</f>
        <v>0</v>
      </c>
      <c r="L274" s="42">
        <f>xdet2015_el!A274</f>
        <v>1.18215567162125E-3</v>
      </c>
      <c r="M274" s="42">
        <f t="shared" si="149"/>
        <v>0</v>
      </c>
      <c r="N274" s="42">
        <f t="shared" si="161"/>
        <v>0</v>
      </c>
      <c r="O274" s="42">
        <f t="shared" si="162"/>
        <v>0</v>
      </c>
      <c r="P274" s="42">
        <f t="shared" si="163"/>
        <v>0</v>
      </c>
      <c r="Q274" s="42">
        <f t="shared" si="164"/>
        <v>0</v>
      </c>
      <c r="R274" s="42">
        <f t="shared" si="165"/>
        <v>0</v>
      </c>
      <c r="S274" s="42">
        <f t="shared" si="166"/>
        <v>0</v>
      </c>
      <c r="T274" s="42">
        <f>stanford_capacity_EXIOBASE!D274</f>
        <v>0</v>
      </c>
      <c r="U274" s="42">
        <f>stanford_capacity_EXIOBASE!E274</f>
        <v>0</v>
      </c>
      <c r="V274" s="42">
        <f>stanford_capacity_EXIOBASE!F274</f>
        <v>0</v>
      </c>
      <c r="W274" s="42">
        <f>stanford_capacity_EXIOBASE!G274</f>
        <v>0</v>
      </c>
      <c r="X274" s="42">
        <f>stanford_capacity_EXIOBASE!H274</f>
        <v>0</v>
      </c>
      <c r="Y274" s="42">
        <f>stanford_capacity_EXIOBASE!I274</f>
        <v>0</v>
      </c>
      <c r="Z274" s="42">
        <f>stanford_capacity_EXIOBASE!J274</f>
        <v>0</v>
      </c>
      <c r="AA274" s="42">
        <f>stanford_capacity_EXIOBASE!K274</f>
        <v>0</v>
      </c>
      <c r="AB274" s="42">
        <f>capacity!T274+T274/gfcf_lifespan!C$14</f>
        <v>0</v>
      </c>
      <c r="AC274" s="42">
        <f>MAX((U274-T274),0)/5+U274/gfcf_lifespan!D$14</f>
        <v>0</v>
      </c>
      <c r="AD274" s="42">
        <f>MAX((V274-U274),0)/5+V274/gfcf_lifespan!E$14</f>
        <v>0</v>
      </c>
      <c r="AE274" s="42">
        <f>MAX((W274-V274),0)/5+W274/gfcf_lifespan!F$14</f>
        <v>0</v>
      </c>
      <c r="AF274" s="42">
        <f>MAX((X274-W274),0)/5+X274/gfcf_lifespan!G$14</f>
        <v>0</v>
      </c>
      <c r="AG274" s="42">
        <f>MAX((Y274-X274),0)/5+Y274/gfcf_lifespan!H$14</f>
        <v>0</v>
      </c>
      <c r="AH274" s="42">
        <f>MAX((Z274-Y274),0)/5+Z274/gfcf_lifespan!I$14</f>
        <v>0</v>
      </c>
      <c r="AI274" s="42">
        <f>MAX((AA274-Z274),0)/5+AA274/gfcf_lifespan!J$14</f>
        <v>0</v>
      </c>
    </row>
    <row r="275" spans="1:35" ht="15" customHeight="1" x14ac:dyDescent="0.25">
      <c r="A275" s="9" t="s">
        <v>5</v>
      </c>
      <c r="B275" s="9" t="s">
        <v>29</v>
      </c>
      <c r="C275" s="9" t="s">
        <v>30</v>
      </c>
      <c r="D275" s="42">
        <f>stanford_generation_EXIOBASE!D275</f>
        <v>137628.49928848972</v>
      </c>
      <c r="E275" s="42">
        <f>stanford_generation_EXIOBASE!E275</f>
        <v>110102.79943079178</v>
      </c>
      <c r="F275" s="42">
        <f>stanford_generation_EXIOBASE!F275</f>
        <v>68814.249644244861</v>
      </c>
      <c r="G275" s="42">
        <f>stanford_generation_EXIOBASE!G275</f>
        <v>27525.699857697939</v>
      </c>
      <c r="H275" s="42">
        <f>stanford_generation_EXIOBASE!H275</f>
        <v>17203.562411061219</v>
      </c>
      <c r="I275" s="42">
        <f>stanford_generation_EXIOBASE!I275</f>
        <v>6881.4249644244992</v>
      </c>
      <c r="J275" s="42">
        <f>stanford_generation_EXIOBASE!J275</f>
        <v>3440.7124822122496</v>
      </c>
      <c r="K275" s="42">
        <f>stanford_generation_EXIOBASE!K275</f>
        <v>0</v>
      </c>
      <c r="L275" s="42">
        <f>xdet2015_el!A275</f>
        <v>2946.13244089924</v>
      </c>
      <c r="M275" s="42">
        <f t="shared" si="149"/>
        <v>2356.9059527193922</v>
      </c>
      <c r="N275" s="42">
        <f t="shared" ref="N275:N285" si="168">IFERROR($L275*F275/$D275,0)</f>
        <v>1473.06622044962</v>
      </c>
      <c r="O275" s="42">
        <f t="shared" ref="O275:O285" si="169">IFERROR($L275*G275/$D275,0)</f>
        <v>589.22648817984793</v>
      </c>
      <c r="P275" s="42">
        <f t="shared" ref="P275:P285" si="170">IFERROR($L275*H275/$D275,0)</f>
        <v>368.26655511240511</v>
      </c>
      <c r="Q275" s="42">
        <f t="shared" ref="Q275:Q285" si="171">IFERROR($L275*I275/$D275,0)</f>
        <v>147.30662204496227</v>
      </c>
      <c r="R275" s="42">
        <f t="shared" ref="R275:R285" si="172">IFERROR($L275*J275/$D275,0)</f>
        <v>73.653311022481134</v>
      </c>
      <c r="S275" s="42">
        <f t="shared" ref="S275:S285" si="173">IFERROR($L275*K275/$D275,0)</f>
        <v>0</v>
      </c>
      <c r="T275" s="42">
        <f>stanford_capacity_EXIOBASE!D275</f>
        <v>28543.311000000002</v>
      </c>
      <c r="U275" s="42">
        <f>stanford_capacity_EXIOBASE!E275</f>
        <v>22834.648800000003</v>
      </c>
      <c r="V275" s="42">
        <f>stanford_capacity_EXIOBASE!F275</f>
        <v>14271.655500000001</v>
      </c>
      <c r="W275" s="42">
        <f>stanford_capacity_EXIOBASE!G275</f>
        <v>5708.6621999999988</v>
      </c>
      <c r="X275" s="42">
        <f>stanford_capacity_EXIOBASE!H275</f>
        <v>3567.9138750000002</v>
      </c>
      <c r="Y275" s="42">
        <f>stanford_capacity_EXIOBASE!I275</f>
        <v>1427.1655500000015</v>
      </c>
      <c r="Z275" s="42">
        <f>stanford_capacity_EXIOBASE!J275</f>
        <v>713.58277500000077</v>
      </c>
      <c r="AA275" s="42">
        <f>stanford_capacity_EXIOBASE!K275</f>
        <v>0</v>
      </c>
      <c r="AB275" s="42">
        <f>capacity!T275+T275/gfcf_lifespan!C$2</f>
        <v>1021.5827750000001</v>
      </c>
      <c r="AC275" s="42">
        <f>MAX((U275-T275),0)/5+U275/gfcf_lifespan!D$2</f>
        <v>570.86622000000011</v>
      </c>
      <c r="AD275" s="42">
        <f>MAX((V275-U275),0)/5+V275/gfcf_lifespan!E$2</f>
        <v>356.79138750000004</v>
      </c>
      <c r="AE275" s="42">
        <f>MAX((W275-V275),0)/5+W275/gfcf_lifespan!F$2</f>
        <v>142.71655499999997</v>
      </c>
      <c r="AF275" s="42">
        <f>MAX((X275-W275),0)/5+X275/gfcf_lifespan!G$2</f>
        <v>89.19784687500001</v>
      </c>
      <c r="AG275" s="42">
        <f>MAX((Y275-X275),0)/5+Y275/gfcf_lifespan!H$2</f>
        <v>35.679138750000035</v>
      </c>
      <c r="AH275" s="42">
        <f>MAX((Z275-Y275),0)/5+Z275/gfcf_lifespan!I$2</f>
        <v>17.839569375000018</v>
      </c>
      <c r="AI275" s="42">
        <f>MAX((AA275-Z275),0)/5+AA275/gfcf_lifespan!J$2</f>
        <v>0</v>
      </c>
    </row>
    <row r="276" spans="1:35" ht="15" customHeight="1" x14ac:dyDescent="0.25">
      <c r="A276" s="9" t="s">
        <v>5</v>
      </c>
      <c r="B276" s="9" t="s">
        <v>31</v>
      </c>
      <c r="C276" s="9" t="s">
        <v>32</v>
      </c>
      <c r="D276" s="42">
        <f>stanford_generation_EXIOBASE!D276</f>
        <v>2968.4840134977239</v>
      </c>
      <c r="E276" s="42">
        <f>stanford_generation_EXIOBASE!E276</f>
        <v>2374.7872107981793</v>
      </c>
      <c r="F276" s="42">
        <f>stanford_generation_EXIOBASE!F276</f>
        <v>1484.242006748862</v>
      </c>
      <c r="G276" s="42">
        <f>stanford_generation_EXIOBASE!G276</f>
        <v>593.69680269954461</v>
      </c>
      <c r="H276" s="42">
        <f>stanford_generation_EXIOBASE!H276</f>
        <v>371.06050168721549</v>
      </c>
      <c r="I276" s="42">
        <f>stanford_generation_EXIOBASE!I276</f>
        <v>148.42420067488638</v>
      </c>
      <c r="J276" s="42">
        <f>stanford_generation_EXIOBASE!J276</f>
        <v>74.212100337443189</v>
      </c>
      <c r="K276" s="42">
        <f>stanford_generation_EXIOBASE!K276</f>
        <v>0</v>
      </c>
      <c r="L276" s="42">
        <f>xdet2015_el!A276</f>
        <v>160.66460638872201</v>
      </c>
      <c r="M276" s="42">
        <f t="shared" si="149"/>
        <v>128.53168511097763</v>
      </c>
      <c r="N276" s="42">
        <f t="shared" si="168"/>
        <v>80.332303194361003</v>
      </c>
      <c r="O276" s="42">
        <f t="shared" si="169"/>
        <v>32.132921277744394</v>
      </c>
      <c r="P276" s="42">
        <f t="shared" si="170"/>
        <v>20.083075798590251</v>
      </c>
      <c r="Q276" s="42">
        <f t="shared" si="171"/>
        <v>8.0332303194361092</v>
      </c>
      <c r="R276" s="42">
        <f t="shared" si="172"/>
        <v>4.0166151597180546</v>
      </c>
      <c r="S276" s="42">
        <f t="shared" si="173"/>
        <v>0</v>
      </c>
      <c r="T276" s="42">
        <f>stanford_capacity_EXIOBASE!D276</f>
        <v>1659.44173</v>
      </c>
      <c r="U276" s="42">
        <f>stanford_capacity_EXIOBASE!E276</f>
        <v>1327.5533840000001</v>
      </c>
      <c r="V276" s="42">
        <f>stanford_capacity_EXIOBASE!F276</f>
        <v>829.720865</v>
      </c>
      <c r="W276" s="42">
        <f>stanford_capacity_EXIOBASE!G276</f>
        <v>331.88834599999996</v>
      </c>
      <c r="X276" s="42">
        <f>stanford_capacity_EXIOBASE!H276</f>
        <v>207.43021625000006</v>
      </c>
      <c r="Y276" s="42">
        <f>stanford_capacity_EXIOBASE!I276</f>
        <v>82.97208650000016</v>
      </c>
      <c r="Z276" s="42">
        <f>stanford_capacity_EXIOBASE!J276</f>
        <v>41.48604325000008</v>
      </c>
      <c r="AA276" s="42">
        <f>stanford_capacity_EXIOBASE!K276</f>
        <v>0</v>
      </c>
      <c r="AB276" s="42">
        <f>capacity!T276+T276/gfcf_lifespan!C$3</f>
        <v>55.314724333333331</v>
      </c>
      <c r="AC276" s="42">
        <f>MAX((U276-T276),0)/5+U276/gfcf_lifespan!D$3</f>
        <v>44.251779466666669</v>
      </c>
      <c r="AD276" s="42">
        <f>MAX((V276-U276),0)/5+V276/gfcf_lifespan!E$3</f>
        <v>27.657362166666665</v>
      </c>
      <c r="AE276" s="42">
        <f>MAX((W276-V276),0)/5+W276/gfcf_lifespan!F$3</f>
        <v>11.062944866666665</v>
      </c>
      <c r="AF276" s="42">
        <f>MAX((X276-W276),0)/5+X276/gfcf_lifespan!G$3</f>
        <v>6.914340541666669</v>
      </c>
      <c r="AG276" s="42">
        <f>MAX((Y276-X276),0)/5+Y276/gfcf_lifespan!H$3</f>
        <v>2.7657362166666721</v>
      </c>
      <c r="AH276" s="42">
        <f>MAX((Z276-Y276),0)/5+Z276/gfcf_lifespan!I$3</f>
        <v>1.3828681083333361</v>
      </c>
      <c r="AI276" s="42">
        <f>MAX((AA276-Z276),0)/5+AA276/gfcf_lifespan!J$3</f>
        <v>0</v>
      </c>
    </row>
    <row r="277" spans="1:35" ht="15" customHeight="1" x14ac:dyDescent="0.25">
      <c r="A277" s="9" t="s">
        <v>5</v>
      </c>
      <c r="B277" s="9" t="s">
        <v>33</v>
      </c>
      <c r="C277" s="9" t="s">
        <v>34</v>
      </c>
      <c r="D277" s="42">
        <f>stanford_generation_EXIOBASE!D277</f>
        <v>0</v>
      </c>
      <c r="E277" s="42">
        <f>stanford_generation_EXIOBASE!E277</f>
        <v>0</v>
      </c>
      <c r="F277" s="42">
        <f>stanford_generation_EXIOBASE!F277</f>
        <v>0</v>
      </c>
      <c r="G277" s="42">
        <f>stanford_generation_EXIOBASE!G277</f>
        <v>0</v>
      </c>
      <c r="H277" s="42">
        <f>stanford_generation_EXIOBASE!H277</f>
        <v>0</v>
      </c>
      <c r="I277" s="42">
        <f>stanford_generation_EXIOBASE!I277</f>
        <v>0</v>
      </c>
      <c r="J277" s="42">
        <f>stanford_generation_EXIOBASE!J277</f>
        <v>0</v>
      </c>
      <c r="K277" s="42">
        <f>stanford_generation_EXIOBASE!K277</f>
        <v>0</v>
      </c>
      <c r="L277" s="42">
        <f>xdet2015_el!A277</f>
        <v>0</v>
      </c>
      <c r="M277" s="42">
        <f t="shared" si="149"/>
        <v>0</v>
      </c>
      <c r="N277" s="42">
        <f t="shared" si="168"/>
        <v>0</v>
      </c>
      <c r="O277" s="42">
        <f t="shared" si="169"/>
        <v>0</v>
      </c>
      <c r="P277" s="42">
        <f t="shared" si="170"/>
        <v>0</v>
      </c>
      <c r="Q277" s="42">
        <f t="shared" si="171"/>
        <v>0</v>
      </c>
      <c r="R277" s="42">
        <f t="shared" si="172"/>
        <v>0</v>
      </c>
      <c r="S277" s="42">
        <f t="shared" si="173"/>
        <v>0</v>
      </c>
      <c r="T277" s="42">
        <f>stanford_capacity_EXIOBASE!D277</f>
        <v>0</v>
      </c>
      <c r="U277" s="42">
        <f>stanford_capacity_EXIOBASE!E277</f>
        <v>0</v>
      </c>
      <c r="V277" s="42">
        <f>stanford_capacity_EXIOBASE!F277</f>
        <v>0</v>
      </c>
      <c r="W277" s="42">
        <f>stanford_capacity_EXIOBASE!G277</f>
        <v>0</v>
      </c>
      <c r="X277" s="42">
        <f>stanford_capacity_EXIOBASE!H277</f>
        <v>0</v>
      </c>
      <c r="Y277" s="42">
        <f>stanford_capacity_EXIOBASE!I277</f>
        <v>0</v>
      </c>
      <c r="Z277" s="42">
        <f>stanford_capacity_EXIOBASE!J277</f>
        <v>0</v>
      </c>
      <c r="AA277" s="42">
        <f>stanford_capacity_EXIOBASE!K277</f>
        <v>0</v>
      </c>
      <c r="AB277" s="42">
        <f>capacity!T277+T277/gfcf_lifespan!C$4</f>
        <v>0</v>
      </c>
      <c r="AC277" s="42">
        <f>MAX((U277-T277),0)/5+U277/gfcf_lifespan!D$4</f>
        <v>0</v>
      </c>
      <c r="AD277" s="42">
        <f>MAX((V277-U277),0)/5+V277/gfcf_lifespan!E$4</f>
        <v>0</v>
      </c>
      <c r="AE277" s="42">
        <f>MAX((W277-V277),0)/5+W277/gfcf_lifespan!F$4</f>
        <v>0</v>
      </c>
      <c r="AF277" s="42">
        <f>MAX((X277-W277),0)/5+X277/gfcf_lifespan!G$4</f>
        <v>0</v>
      </c>
      <c r="AG277" s="42">
        <f>MAX((Y277-X277),0)/5+Y277/gfcf_lifespan!H$4</f>
        <v>0</v>
      </c>
      <c r="AH277" s="42">
        <f>MAX((Z277-Y277),0)/5+Z277/gfcf_lifespan!I$4</f>
        <v>0</v>
      </c>
      <c r="AI277" s="42">
        <f>MAX((AA277-Z277),0)/5+AA277/gfcf_lifespan!J$4</f>
        <v>0</v>
      </c>
    </row>
    <row r="278" spans="1:35" ht="15" customHeight="1" x14ac:dyDescent="0.25">
      <c r="A278" s="9" t="s">
        <v>5</v>
      </c>
      <c r="B278" s="9" t="s">
        <v>35</v>
      </c>
      <c r="C278" s="9" t="s">
        <v>36</v>
      </c>
      <c r="D278" s="42">
        <f>stanford_generation_EXIOBASE!D278</f>
        <v>2397.0376900250035</v>
      </c>
      <c r="E278" s="42">
        <f>stanford_generation_EXIOBASE!E278</f>
        <v>2372.7139602589446</v>
      </c>
      <c r="F278" s="42">
        <f>stanford_generation_EXIOBASE!F278</f>
        <v>2336.2283656098566</v>
      </c>
      <c r="G278" s="42">
        <f>stanford_generation_EXIOBASE!G278</f>
        <v>2299.7427709607687</v>
      </c>
      <c r="H278" s="42">
        <f>stanford_generation_EXIOBASE!H278</f>
        <v>2290.6213722984967</v>
      </c>
      <c r="I278" s="42">
        <f>stanford_generation_EXIOBASE!I278</f>
        <v>2281.4999736362242</v>
      </c>
      <c r="J278" s="42">
        <f>stanford_generation_EXIOBASE!J278</f>
        <v>2278.4595074154668</v>
      </c>
      <c r="K278" s="42">
        <f>stanford_generation_EXIOBASE!K278</f>
        <v>2275.4190411947097</v>
      </c>
      <c r="L278" s="42">
        <f>xdet2015_el!A278</f>
        <v>50.610963806364701</v>
      </c>
      <c r="M278" s="42">
        <f t="shared" si="149"/>
        <v>50.097393489156644</v>
      </c>
      <c r="N278" s="42">
        <f t="shared" si="168"/>
        <v>49.32703801334457</v>
      </c>
      <c r="O278" s="42">
        <f t="shared" si="169"/>
        <v>48.556682537532502</v>
      </c>
      <c r="P278" s="42">
        <f t="shared" si="170"/>
        <v>48.364093668579486</v>
      </c>
      <c r="Q278" s="42">
        <f t="shared" si="171"/>
        <v>48.171504799626454</v>
      </c>
      <c r="R278" s="42">
        <f t="shared" si="172"/>
        <v>48.107308509975446</v>
      </c>
      <c r="S278" s="42">
        <f t="shared" si="173"/>
        <v>48.043112220324446</v>
      </c>
      <c r="T278" s="42">
        <f>stanford_capacity_EXIOBASE!D278</f>
        <v>949</v>
      </c>
      <c r="U278" s="42">
        <f>stanford_capacity_EXIOBASE!E278</f>
        <v>873.4</v>
      </c>
      <c r="V278" s="42">
        <f>stanford_capacity_EXIOBASE!F278</f>
        <v>760</v>
      </c>
      <c r="W278" s="42">
        <f>stanford_capacity_EXIOBASE!G278</f>
        <v>646.59999999999991</v>
      </c>
      <c r="X278" s="42">
        <f>stanford_capacity_EXIOBASE!H278</f>
        <v>618.25</v>
      </c>
      <c r="Y278" s="42">
        <f>stanford_capacity_EXIOBASE!I278</f>
        <v>589.90000000000009</v>
      </c>
      <c r="Z278" s="42">
        <f>stanford_capacity_EXIOBASE!J278</f>
        <v>580.45000000000005</v>
      </c>
      <c r="AA278" s="42">
        <f>stanford_capacity_EXIOBASE!K278</f>
        <v>571</v>
      </c>
      <c r="AB278" s="42">
        <f>capacity!T278+T278/gfcf_lifespan!C$5</f>
        <v>21.816666666666666</v>
      </c>
      <c r="AC278" s="42">
        <f>MAX((U278-T278),0)/5+U278/gfcf_lifespan!D$5</f>
        <v>14.556666666666667</v>
      </c>
      <c r="AD278" s="42">
        <f>MAX((V278-U278),0)/5+V278/gfcf_lifespan!E$5</f>
        <v>12.666666666666666</v>
      </c>
      <c r="AE278" s="42">
        <f>MAX((W278-V278),0)/5+W278/gfcf_lifespan!F$5</f>
        <v>10.776666666666666</v>
      </c>
      <c r="AF278" s="42">
        <f>MAX((X278-W278),0)/5+X278/gfcf_lifespan!G$5</f>
        <v>10.304166666666667</v>
      </c>
      <c r="AG278" s="42">
        <f>MAX((Y278-X278),0)/5+Y278/gfcf_lifespan!H$5</f>
        <v>9.8316666666666688</v>
      </c>
      <c r="AH278" s="42">
        <f>MAX((Z278-Y278),0)/5+Z278/gfcf_lifespan!I$5</f>
        <v>9.6741666666666681</v>
      </c>
      <c r="AI278" s="42">
        <f>MAX((AA278-Z278),0)/5+AA278/gfcf_lifespan!J$5</f>
        <v>9.5166666666666675</v>
      </c>
    </row>
    <row r="279" spans="1:35" ht="15" customHeight="1" x14ac:dyDescent="0.25">
      <c r="A279" s="9" t="s">
        <v>5</v>
      </c>
      <c r="B279" s="9" t="s">
        <v>79</v>
      </c>
      <c r="C279" s="9" t="s">
        <v>83</v>
      </c>
      <c r="D279" s="42">
        <f>stanford_generation_EXIOBASE!D279</f>
        <v>9668.7198238400288</v>
      </c>
      <c r="E279" s="42">
        <f>stanford_generation_EXIOBASE!E279</f>
        <v>42652.845507603255</v>
      </c>
      <c r="F279" s="42">
        <f>stanford_generation_EXIOBASE!F279</f>
        <v>92129.034033248085</v>
      </c>
      <c r="G279" s="42">
        <f>stanford_generation_EXIOBASE!G279</f>
        <v>141605.22255889291</v>
      </c>
      <c r="H279" s="42">
        <f>stanford_generation_EXIOBASE!H279</f>
        <v>153974.26969030412</v>
      </c>
      <c r="I279" s="42">
        <f>stanford_generation_EXIOBASE!I279</f>
        <v>166343.3168217153</v>
      </c>
      <c r="J279" s="42">
        <f>stanford_generation_EXIOBASE!J279</f>
        <v>170466.33253218571</v>
      </c>
      <c r="K279" s="42">
        <f>stanford_generation_EXIOBASE!K279</f>
        <v>174589.34824265612</v>
      </c>
      <c r="L279" s="42">
        <f>xdet2015_el!A279</f>
        <v>70.714759438288993</v>
      </c>
      <c r="M279" s="42">
        <f t="shared" si="149"/>
        <v>311.95295389485813</v>
      </c>
      <c r="N279" s="42">
        <f t="shared" si="168"/>
        <v>673.81024557971182</v>
      </c>
      <c r="O279" s="42">
        <f t="shared" si="169"/>
        <v>1035.6675372645655</v>
      </c>
      <c r="P279" s="42">
        <f t="shared" si="170"/>
        <v>1126.131860185779</v>
      </c>
      <c r="Q279" s="42">
        <f t="shared" si="171"/>
        <v>1216.5961831069922</v>
      </c>
      <c r="R279" s="42">
        <f t="shared" si="172"/>
        <v>1246.7509574140634</v>
      </c>
      <c r="S279" s="42">
        <f t="shared" si="173"/>
        <v>1276.9057317211345</v>
      </c>
      <c r="T279" s="42">
        <f>stanford_capacity_EXIOBASE!D279</f>
        <v>5100</v>
      </c>
      <c r="U279" s="42">
        <f>stanford_capacity_EXIOBASE!E279</f>
        <v>18209.349989369017</v>
      </c>
      <c r="V279" s="42">
        <f>stanford_capacity_EXIOBASE!F279</f>
        <v>37873.374973422535</v>
      </c>
      <c r="W279" s="42">
        <f>stanford_capacity_EXIOBASE!G279</f>
        <v>57537.39995747606</v>
      </c>
      <c r="X279" s="42">
        <f>stanford_capacity_EXIOBASE!H279</f>
        <v>62453.406203489445</v>
      </c>
      <c r="Y279" s="42">
        <f>stanford_capacity_EXIOBASE!I279</f>
        <v>67369.412449502823</v>
      </c>
      <c r="Z279" s="42">
        <f>stanford_capacity_EXIOBASE!J279</f>
        <v>69008.081198173953</v>
      </c>
      <c r="AA279" s="42">
        <f>stanford_capacity_EXIOBASE!K279</f>
        <v>70646.74994684507</v>
      </c>
      <c r="AB279" s="42">
        <f>capacity!T279+T279/gfcf_lifespan!C$6</f>
        <v>1305</v>
      </c>
      <c r="AC279" s="42">
        <f>MAX((U279-T279),0)/5+U279/gfcf_lifespan!D$6</f>
        <v>3449.567724663304</v>
      </c>
      <c r="AD279" s="42">
        <f>MAX((V279-U279),0)/5+V279/gfcf_lifespan!E$6</f>
        <v>5544.4379744031521</v>
      </c>
      <c r="AE279" s="42">
        <f>MAX((W279-V279),0)/5+W279/gfcf_lifespan!F$6</f>
        <v>6234.3009951097474</v>
      </c>
      <c r="AF279" s="42">
        <f>MAX((X279-W279),0)/5+X279/gfcf_lifespan!G$6</f>
        <v>3481.3374973422547</v>
      </c>
      <c r="AG279" s="42">
        <f>MAX((Y279-X279),0)/5+Y279/gfcf_lifespan!H$6</f>
        <v>3677.9777471827883</v>
      </c>
      <c r="AH279" s="42">
        <f>MAX((Z279-Y279),0)/5+Z279/gfcf_lifespan!I$6</f>
        <v>3088.0569976611841</v>
      </c>
      <c r="AI279" s="42">
        <f>MAX((AA279-Z279),0)/5+AA279/gfcf_lifespan!J$6</f>
        <v>3153.603747608026</v>
      </c>
    </row>
    <row r="280" spans="1:35" ht="15" customHeight="1" x14ac:dyDescent="0.25">
      <c r="A280" s="9" t="s">
        <v>5</v>
      </c>
      <c r="B280" s="9" t="s">
        <v>78</v>
      </c>
      <c r="C280" s="9" t="s">
        <v>84</v>
      </c>
      <c r="D280" s="42">
        <f>stanford_generation_EXIOBASE!D280</f>
        <v>0</v>
      </c>
      <c r="E280" s="42">
        <f>stanford_generation_EXIOBASE!E280</f>
        <v>8962.2532097896819</v>
      </c>
      <c r="F280" s="42">
        <f>stanford_generation_EXIOBASE!F280</f>
        <v>22405.633024474202</v>
      </c>
      <c r="G280" s="42">
        <f>stanford_generation_EXIOBASE!G280</f>
        <v>35849.012839158728</v>
      </c>
      <c r="H280" s="42">
        <f>stanford_generation_EXIOBASE!H280</f>
        <v>39209.857792829855</v>
      </c>
      <c r="I280" s="42">
        <f>stanford_generation_EXIOBASE!I280</f>
        <v>42570.702746500981</v>
      </c>
      <c r="J280" s="42">
        <f>stanford_generation_EXIOBASE!J280</f>
        <v>43690.984397724693</v>
      </c>
      <c r="K280" s="42">
        <f>stanford_generation_EXIOBASE!K280</f>
        <v>44811.266048948404</v>
      </c>
      <c r="L280" s="42">
        <f>xdet2015_el!A280</f>
        <v>0</v>
      </c>
      <c r="M280" s="44">
        <f t="shared" ref="M280:S280" si="174">IFERROR($L72*E280/$D72,0)</f>
        <v>443.22283508875813</v>
      </c>
      <c r="N280" s="44">
        <f t="shared" si="174"/>
        <v>1108.0570877218952</v>
      </c>
      <c r="O280" s="44">
        <f t="shared" si="174"/>
        <v>1772.8913403550325</v>
      </c>
      <c r="P280" s="44">
        <f t="shared" si="174"/>
        <v>1939.0999035133166</v>
      </c>
      <c r="Q280" s="44">
        <f t="shared" si="174"/>
        <v>2105.3084666716004</v>
      </c>
      <c r="R280" s="44">
        <f t="shared" si="174"/>
        <v>2160.7113210576954</v>
      </c>
      <c r="S280" s="44">
        <f t="shared" si="174"/>
        <v>2216.1141754437904</v>
      </c>
      <c r="T280" s="42">
        <f>stanford_capacity_EXIOBASE!D280</f>
        <v>0</v>
      </c>
      <c r="U280" s="42">
        <f>stanford_capacity_EXIOBASE!E280</f>
        <v>2900.5125588282644</v>
      </c>
      <c r="V280" s="42">
        <f>stanford_capacity_EXIOBASE!F280</f>
        <v>7251.2813970706611</v>
      </c>
      <c r="W280" s="42">
        <f>stanford_capacity_EXIOBASE!G280</f>
        <v>11602.050235313058</v>
      </c>
      <c r="X280" s="42">
        <f>stanford_capacity_EXIOBASE!H280</f>
        <v>12689.742444873656</v>
      </c>
      <c r="Y280" s="42">
        <f>stanford_capacity_EXIOBASE!I280</f>
        <v>13777.434654434255</v>
      </c>
      <c r="Z280" s="42">
        <f>stanford_capacity_EXIOBASE!J280</f>
        <v>14139.998724287789</v>
      </c>
      <c r="AA280" s="42">
        <f>stanford_capacity_EXIOBASE!K280</f>
        <v>14502.562794141322</v>
      </c>
      <c r="AB280" s="42">
        <f>capacity!T280+T280/gfcf_lifespan!C$7</f>
        <v>0</v>
      </c>
      <c r="AC280" s="42">
        <f>MAX((U280-T280),0)/5+U280/gfcf_lifespan!D$7</f>
        <v>696.12301411878354</v>
      </c>
      <c r="AD280" s="42">
        <f>MAX((V280-U280),0)/5+V280/gfcf_lifespan!E$7</f>
        <v>1133.8367275419578</v>
      </c>
      <c r="AE280" s="42">
        <f>MAX((W280-V280),0)/5+W280/gfcf_lifespan!F$7</f>
        <v>1256.888775492248</v>
      </c>
      <c r="AF280" s="42">
        <f>MAX((X280-W280),0)/5+X280/gfcf_lifespan!G$7</f>
        <v>640.52985674124159</v>
      </c>
      <c r="AG280" s="42">
        <f>MAX((Y280-X280),0)/5+Y280/gfcf_lifespan!H$7</f>
        <v>676.78626372659494</v>
      </c>
      <c r="AH280" s="42">
        <f>MAX((Z280-Y280),0)/5+Z280/gfcf_lifespan!I$7</f>
        <v>543.84610478029958</v>
      </c>
      <c r="AI280" s="42">
        <f>MAX((AA280-Z280),0)/5+AA280/gfcf_lifespan!J$7</f>
        <v>555.93157377541752</v>
      </c>
    </row>
    <row r="281" spans="1:35" ht="15" customHeight="1" x14ac:dyDescent="0.25">
      <c r="A281" s="9" t="s">
        <v>5</v>
      </c>
      <c r="B281" s="9" t="s">
        <v>37</v>
      </c>
      <c r="C281" s="9" t="s">
        <v>38</v>
      </c>
      <c r="D281" s="42">
        <f>stanford_generation_EXIOBASE!D281</f>
        <v>8.5364146799815028</v>
      </c>
      <c r="E281" s="42">
        <f>stanford_generation_EXIOBASE!E281</f>
        <v>6.8291317439852026</v>
      </c>
      <c r="F281" s="42">
        <f>stanford_generation_EXIOBASE!F281</f>
        <v>4.2682073399907514</v>
      </c>
      <c r="G281" s="42">
        <f>stanford_generation_EXIOBASE!G281</f>
        <v>1.7072829359963002</v>
      </c>
      <c r="H281" s="42">
        <f>stanford_generation_EXIOBASE!H281</f>
        <v>1.0670518349976881</v>
      </c>
      <c r="I281" s="42">
        <f>stanford_generation_EXIOBASE!I281</f>
        <v>0.42682073399907594</v>
      </c>
      <c r="J281" s="42">
        <f>stanford_generation_EXIOBASE!J281</f>
        <v>0.21341036699953797</v>
      </c>
      <c r="K281" s="42">
        <f>stanford_generation_EXIOBASE!K281</f>
        <v>0</v>
      </c>
      <c r="L281" s="42">
        <f>xdet2015_el!A281</f>
        <v>56.293287989076397</v>
      </c>
      <c r="M281" s="42">
        <f t="shared" si="149"/>
        <v>45.034630391261118</v>
      </c>
      <c r="N281" s="42">
        <f t="shared" si="168"/>
        <v>28.146643994538199</v>
      </c>
      <c r="O281" s="42">
        <f t="shared" si="169"/>
        <v>11.258657597815276</v>
      </c>
      <c r="P281" s="42">
        <f t="shared" si="170"/>
        <v>7.0366609986345514</v>
      </c>
      <c r="Q281" s="42">
        <f t="shared" si="171"/>
        <v>2.8146643994538247</v>
      </c>
      <c r="R281" s="42">
        <f t="shared" si="172"/>
        <v>1.4073321997269124</v>
      </c>
      <c r="S281" s="42">
        <f t="shared" si="173"/>
        <v>0</v>
      </c>
      <c r="T281" s="42">
        <f>stanford_capacity_EXIOBASE!D281</f>
        <v>398.42050000000006</v>
      </c>
      <c r="U281" s="42">
        <f>stanford_capacity_EXIOBASE!E281</f>
        <v>318.73640000000006</v>
      </c>
      <c r="V281" s="42">
        <f>stanford_capacity_EXIOBASE!F281</f>
        <v>199.21025000000003</v>
      </c>
      <c r="W281" s="42">
        <f>stanford_capacity_EXIOBASE!G281</f>
        <v>79.684100000000001</v>
      </c>
      <c r="X281" s="42">
        <f>stanford_capacity_EXIOBASE!H281</f>
        <v>49.802562500000022</v>
      </c>
      <c r="Y281" s="42">
        <f>stanford_capacity_EXIOBASE!I281</f>
        <v>19.921025000000043</v>
      </c>
      <c r="Z281" s="42">
        <f>stanford_capacity_EXIOBASE!J281</f>
        <v>9.9605125000000214</v>
      </c>
      <c r="AA281" s="42">
        <f>stanford_capacity_EXIOBASE!K281</f>
        <v>0</v>
      </c>
      <c r="AB281" s="42">
        <f>capacity!T281+T281/gfcf_lifespan!C$8</f>
        <v>11.383442857142859</v>
      </c>
      <c r="AC281" s="42">
        <f>MAX((U281-T281),0)/5+U281/gfcf_lifespan!D$8</f>
        <v>9.1067542857142882</v>
      </c>
      <c r="AD281" s="42">
        <f>MAX((V281-U281),0)/5+V281/gfcf_lifespan!E$8</f>
        <v>5.6917214285714293</v>
      </c>
      <c r="AE281" s="42">
        <f>MAX((W281-V281),0)/5+W281/gfcf_lifespan!F$8</f>
        <v>2.2766885714285716</v>
      </c>
      <c r="AF281" s="42">
        <f>MAX((X281-W281),0)/5+X281/gfcf_lifespan!G$8</f>
        <v>1.4229303571428578</v>
      </c>
      <c r="AG281" s="42">
        <f>MAX((Y281-X281),0)/5+Y281/gfcf_lifespan!H$8</f>
        <v>0.56917214285714413</v>
      </c>
      <c r="AH281" s="42">
        <f>MAX((Z281-Y281),0)/5+Z281/gfcf_lifespan!I$8</f>
        <v>0.28458607142857206</v>
      </c>
      <c r="AI281" s="42">
        <f>MAX((AA281-Z281),0)/5+AA281/gfcf_lifespan!J$8</f>
        <v>0</v>
      </c>
    </row>
    <row r="282" spans="1:35" ht="15" customHeight="1" x14ac:dyDescent="0.25">
      <c r="A282" s="9" t="s">
        <v>5</v>
      </c>
      <c r="B282" s="9" t="s">
        <v>39</v>
      </c>
      <c r="C282" s="9" t="s">
        <v>40</v>
      </c>
      <c r="D282" s="42">
        <f>stanford_generation_EXIOBASE!D282</f>
        <v>9666.5570422306027</v>
      </c>
      <c r="E282" s="42">
        <f>stanford_generation_EXIOBASE!E282</f>
        <v>7733.2456337844824</v>
      </c>
      <c r="F282" s="42">
        <f>stanford_generation_EXIOBASE!F282</f>
        <v>4833.2785211153014</v>
      </c>
      <c r="G282" s="42">
        <f>stanford_generation_EXIOBASE!G282</f>
        <v>1933.3114084461204</v>
      </c>
      <c r="H282" s="42">
        <f>stanford_generation_EXIOBASE!H282</f>
        <v>1208.3196302788251</v>
      </c>
      <c r="I282" s="42">
        <f>stanford_generation_EXIOBASE!I282</f>
        <v>483.32785211152986</v>
      </c>
      <c r="J282" s="42">
        <f>stanford_generation_EXIOBASE!J282</f>
        <v>241.66392605576493</v>
      </c>
      <c r="K282" s="42">
        <f>stanford_generation_EXIOBASE!K282</f>
        <v>0</v>
      </c>
      <c r="L282" s="42">
        <f>xdet2015_el!A282</f>
        <v>174.19415489501</v>
      </c>
      <c r="M282" s="42">
        <f t="shared" si="149"/>
        <v>139.35532391600802</v>
      </c>
      <c r="N282" s="42">
        <f t="shared" si="168"/>
        <v>87.097077447505001</v>
      </c>
      <c r="O282" s="42">
        <f t="shared" si="169"/>
        <v>34.838830979001997</v>
      </c>
      <c r="P282" s="42">
        <f t="shared" si="170"/>
        <v>21.774269361876247</v>
      </c>
      <c r="Q282" s="42">
        <f t="shared" si="171"/>
        <v>8.709707744750494</v>
      </c>
      <c r="R282" s="42">
        <f t="shared" si="172"/>
        <v>4.354853872375247</v>
      </c>
      <c r="S282" s="42">
        <f t="shared" si="173"/>
        <v>0</v>
      </c>
      <c r="T282" s="42">
        <f>stanford_capacity_EXIOBASE!D282</f>
        <v>1574.4969999999998</v>
      </c>
      <c r="U282" s="42">
        <f>stanford_capacity_EXIOBASE!E282</f>
        <v>1259.5975999999998</v>
      </c>
      <c r="V282" s="42">
        <f>stanford_capacity_EXIOBASE!F282</f>
        <v>787.24849999999992</v>
      </c>
      <c r="W282" s="42">
        <f>stanford_capacity_EXIOBASE!G282</f>
        <v>314.89939999999979</v>
      </c>
      <c r="X282" s="42">
        <f>stanford_capacity_EXIOBASE!H282</f>
        <v>196.81212499999992</v>
      </c>
      <c r="Y282" s="42">
        <f>stanford_capacity_EXIOBASE!I282</f>
        <v>78.72485000000006</v>
      </c>
      <c r="Z282" s="42">
        <f>stanford_capacity_EXIOBASE!J282</f>
        <v>39.36242500000003</v>
      </c>
      <c r="AA282" s="42">
        <f>stanford_capacity_EXIOBASE!K282</f>
        <v>0</v>
      </c>
      <c r="AB282" s="42">
        <f>capacity!T282+T282/gfcf_lifespan!C$9</f>
        <v>214.97987999999998</v>
      </c>
      <c r="AC282" s="42">
        <f>MAX((U282-T282),0)/5+U282/gfcf_lifespan!D$9</f>
        <v>50.383903999999994</v>
      </c>
      <c r="AD282" s="42">
        <f>MAX((V282-U282),0)/5+V282/gfcf_lifespan!E$9</f>
        <v>31.489939999999997</v>
      </c>
      <c r="AE282" s="42">
        <f>MAX((W282-V282),0)/5+W282/gfcf_lifespan!F$9</f>
        <v>12.595975999999991</v>
      </c>
      <c r="AF282" s="42">
        <f>MAX((X282-W282),0)/5+X282/gfcf_lifespan!G$9</f>
        <v>7.8724849999999966</v>
      </c>
      <c r="AG282" s="42">
        <f>MAX((Y282-X282),0)/5+Y282/gfcf_lifespan!H$9</f>
        <v>3.1489940000000023</v>
      </c>
      <c r="AH282" s="42">
        <f>MAX((Z282-Y282),0)/5+Z282/gfcf_lifespan!I$9</f>
        <v>1.5744970000000011</v>
      </c>
      <c r="AI282" s="42">
        <f>MAX((AA282-Z282),0)/5+AA282/gfcf_lifespan!J$9</f>
        <v>0</v>
      </c>
    </row>
    <row r="283" spans="1:35" ht="15" customHeight="1" x14ac:dyDescent="0.25">
      <c r="A283" s="9" t="s">
        <v>5</v>
      </c>
      <c r="B283" s="9" t="s">
        <v>80</v>
      </c>
      <c r="C283" s="9" t="s">
        <v>85</v>
      </c>
      <c r="D283" s="42">
        <f>stanford_generation_EXIOBASE!D283</f>
        <v>12.154296820179052</v>
      </c>
      <c r="E283" s="42">
        <f>stanford_generation_EXIOBASE!E283</f>
        <v>8971.9766472458195</v>
      </c>
      <c r="F283" s="42">
        <f>stanford_generation_EXIOBASE!F283</f>
        <v>22411.710172884279</v>
      </c>
      <c r="G283" s="42">
        <f>stanford_generation_EXIOBASE!G283</f>
        <v>35851.443698522737</v>
      </c>
      <c r="H283" s="42">
        <f>stanford_generation_EXIOBASE!H283</f>
        <v>39211.377079932354</v>
      </c>
      <c r="I283" s="42">
        <f>stanford_generation_EXIOBASE!I283</f>
        <v>42571.310461341964</v>
      </c>
      <c r="J283" s="42">
        <f>stanford_generation_EXIOBASE!J283</f>
        <v>43691.288255145169</v>
      </c>
      <c r="K283" s="42">
        <f>stanford_generation_EXIOBASE!K283</f>
        <v>44811.266048948375</v>
      </c>
      <c r="L283" s="42">
        <f>xdet2015_el!A283</f>
        <v>0</v>
      </c>
      <c r="M283" s="44">
        <f t="shared" ref="M283:S284" si="175">IFERROR($L49*E283/$D49,0)</f>
        <v>155.37475907885468</v>
      </c>
      <c r="N283" s="44">
        <f t="shared" si="175"/>
        <v>388.12116945555886</v>
      </c>
      <c r="O283" s="44">
        <f t="shared" si="175"/>
        <v>620.867579832263</v>
      </c>
      <c r="P283" s="44">
        <f t="shared" si="175"/>
        <v>679.05418242643907</v>
      </c>
      <c r="Q283" s="44">
        <f t="shared" si="175"/>
        <v>737.24078502061502</v>
      </c>
      <c r="R283" s="44">
        <f t="shared" si="175"/>
        <v>756.63631921867375</v>
      </c>
      <c r="S283" s="44">
        <f t="shared" si="175"/>
        <v>776.03185341673236</v>
      </c>
      <c r="T283" s="42">
        <f>stanford_capacity_EXIOBASE!D283</f>
        <v>11.793750057990108</v>
      </c>
      <c r="U283" s="42">
        <f>stanford_capacity_EXIOBASE!E283</f>
        <v>4459.4563688526105</v>
      </c>
      <c r="V283" s="42">
        <f>stanford_capacity_EXIOBASE!F283</f>
        <v>11130.950297044541</v>
      </c>
      <c r="W283" s="42">
        <f>stanford_capacity_EXIOBASE!G283</f>
        <v>17802.444225236472</v>
      </c>
      <c r="X283" s="42">
        <f>stanford_capacity_EXIOBASE!H283</f>
        <v>19470.317707284456</v>
      </c>
      <c r="Y283" s="42">
        <f>stanford_capacity_EXIOBASE!I283</f>
        <v>21138.191189332436</v>
      </c>
      <c r="Z283" s="42">
        <f>stanford_capacity_EXIOBASE!J283</f>
        <v>21694.149016681764</v>
      </c>
      <c r="AA283" s="42">
        <f>stanford_capacity_EXIOBASE!K283</f>
        <v>22250.106844031092</v>
      </c>
      <c r="AB283" s="42">
        <f>capacity!T283+T283/gfcf_lifespan!C$10</f>
        <v>24.856750002319604</v>
      </c>
      <c r="AC283" s="42">
        <f>MAX((U283-T283),0)/5+U283/gfcf_lifespan!D$10</f>
        <v>1067.9107785130286</v>
      </c>
      <c r="AD283" s="42">
        <f>MAX((V283-U283),0)/5+V283/gfcf_lifespan!E$10</f>
        <v>1779.5367975201677</v>
      </c>
      <c r="AE283" s="42">
        <f>MAX((W283-V283),0)/5+W283/gfcf_lifespan!F$10</f>
        <v>2046.3965546478448</v>
      </c>
      <c r="AF283" s="42">
        <f>MAX((X283-W283),0)/5+X283/gfcf_lifespan!G$10</f>
        <v>1112.3874047009751</v>
      </c>
      <c r="AG283" s="42">
        <f>MAX((Y283-X283),0)/5+Y283/gfcf_lifespan!H$10</f>
        <v>1179.1023439828937</v>
      </c>
      <c r="AH283" s="42">
        <f>MAX((Z283-Y283),0)/5+Z283/gfcf_lifespan!I$10</f>
        <v>978.95752613713614</v>
      </c>
      <c r="AI283" s="42">
        <f>MAX((AA283-Z283),0)/5+AA283/gfcf_lifespan!J$10</f>
        <v>1001.1958392311093</v>
      </c>
    </row>
    <row r="284" spans="1:35" ht="15" customHeight="1" x14ac:dyDescent="0.25">
      <c r="A284" s="9" t="s">
        <v>5</v>
      </c>
      <c r="B284" s="9" t="s">
        <v>81</v>
      </c>
      <c r="C284" s="9" t="s">
        <v>86</v>
      </c>
      <c r="D284" s="42">
        <f>stanford_generation_EXIOBASE!D284</f>
        <v>17.316972150878847</v>
      </c>
      <c r="E284" s="42">
        <f>stanford_generation_EXIOBASE!E284</f>
        <v>24766.743395235058</v>
      </c>
      <c r="F284" s="42">
        <f>stanford_generation_EXIOBASE!F284</f>
        <v>61890.883029861332</v>
      </c>
      <c r="G284" s="42">
        <f>stanford_generation_EXIOBASE!G284</f>
        <v>99015.022664487595</v>
      </c>
      <c r="H284" s="42">
        <f>stanford_generation_EXIOBASE!H284</f>
        <v>108296.05757314415</v>
      </c>
      <c r="I284" s="42">
        <f>stanford_generation_EXIOBASE!I284</f>
        <v>117577.09248180072</v>
      </c>
      <c r="J284" s="42">
        <f>stanford_generation_EXIOBASE!J284</f>
        <v>120670.77078468625</v>
      </c>
      <c r="K284" s="42">
        <f>stanford_generation_EXIOBASE!K284</f>
        <v>123764.44908757177</v>
      </c>
      <c r="L284" s="42">
        <f>xdet2015_el!A284</f>
        <v>0</v>
      </c>
      <c r="M284" s="44">
        <f t="shared" si="175"/>
        <v>428.90512754329819</v>
      </c>
      <c r="N284" s="44">
        <f t="shared" si="175"/>
        <v>1071.8129814676061</v>
      </c>
      <c r="O284" s="44">
        <f t="shared" si="175"/>
        <v>1714.7208353919134</v>
      </c>
      <c r="P284" s="44">
        <f t="shared" si="175"/>
        <v>1875.44779887299</v>
      </c>
      <c r="Q284" s="44">
        <f t="shared" si="175"/>
        <v>2036.1747623540671</v>
      </c>
      <c r="R284" s="44">
        <f t="shared" si="175"/>
        <v>2089.7504168477594</v>
      </c>
      <c r="S284" s="44">
        <f t="shared" si="175"/>
        <v>2143.326071341452</v>
      </c>
      <c r="T284" s="42">
        <f>stanford_capacity_EXIOBASE!D284</f>
        <v>23.20624994200989</v>
      </c>
      <c r="U284" s="42">
        <f>stanford_capacity_EXIOBASE!E284</f>
        <v>15563.2420609933</v>
      </c>
      <c r="V284" s="42">
        <f>stanford_capacity_EXIOBASE!F284</f>
        <v>38873.295777570238</v>
      </c>
      <c r="W284" s="42">
        <f>stanford_capacity_EXIOBASE!G284</f>
        <v>62183.349494147173</v>
      </c>
      <c r="X284" s="42">
        <f>stanford_capacity_EXIOBASE!H284</f>
        <v>68010.862923291395</v>
      </c>
      <c r="Y284" s="42">
        <f>stanford_capacity_EXIOBASE!I284</f>
        <v>73838.376352435633</v>
      </c>
      <c r="Z284" s="42">
        <f>stanford_capacity_EXIOBASE!J284</f>
        <v>75780.880828817055</v>
      </c>
      <c r="AA284" s="42">
        <f>stanford_capacity_EXIOBASE!K284</f>
        <v>77723.385305198462</v>
      </c>
      <c r="AB284" s="42">
        <f>capacity!T284+T284/gfcf_lifespan!C$11</f>
        <v>57.170249997680386</v>
      </c>
      <c r="AC284" s="42">
        <f>MAX((U284-T284),0)/5+U284/gfcf_lifespan!D$11</f>
        <v>3730.5368446499897</v>
      </c>
      <c r="AD284" s="42">
        <f>MAX((V284-U284),0)/5+V284/gfcf_lifespan!E$11</f>
        <v>6216.9425744181972</v>
      </c>
      <c r="AE284" s="42">
        <f>MAX((W284-V284),0)/5+W284/gfcf_lifespan!F$11</f>
        <v>7149.3447230812744</v>
      </c>
      <c r="AF284" s="42">
        <f>MAX((X284-W284),0)/5+X284/gfcf_lifespan!G$11</f>
        <v>3885.9372027605004</v>
      </c>
      <c r="AG284" s="42">
        <f>MAX((Y284-X284),0)/5+Y284/gfcf_lifespan!H$11</f>
        <v>4119.0377399262725</v>
      </c>
      <c r="AH284" s="42">
        <f>MAX((Z284-Y284),0)/5+Z284/gfcf_lifespan!I$11</f>
        <v>3419.7361284289668</v>
      </c>
      <c r="AI284" s="42">
        <f>MAX((AA284-Z284),0)/5+AA284/gfcf_lifespan!J$11</f>
        <v>3497.4363074842199</v>
      </c>
    </row>
    <row r="285" spans="1:35" ht="15" customHeight="1" x14ac:dyDescent="0.25">
      <c r="A285" s="9" t="s">
        <v>5</v>
      </c>
      <c r="B285" s="9" t="s">
        <v>41</v>
      </c>
      <c r="C285" s="9" t="s">
        <v>42</v>
      </c>
      <c r="D285" s="42">
        <f>stanford_generation_EXIOBASE!D285</f>
        <v>0</v>
      </c>
      <c r="E285" s="42">
        <f>stanford_generation_EXIOBASE!E285</f>
        <v>0</v>
      </c>
      <c r="F285" s="42">
        <f>stanford_generation_EXIOBASE!F285</f>
        <v>0</v>
      </c>
      <c r="G285" s="42">
        <f>stanford_generation_EXIOBASE!G285</f>
        <v>0</v>
      </c>
      <c r="H285" s="42">
        <f>stanford_generation_EXIOBASE!H285</f>
        <v>0</v>
      </c>
      <c r="I285" s="42">
        <f>stanford_generation_EXIOBASE!I285</f>
        <v>0</v>
      </c>
      <c r="J285" s="42">
        <f>stanford_generation_EXIOBASE!J285</f>
        <v>0</v>
      </c>
      <c r="K285" s="42">
        <f>stanford_generation_EXIOBASE!K285</f>
        <v>0</v>
      </c>
      <c r="L285" s="42">
        <f>xdet2015_el!A285</f>
        <v>0</v>
      </c>
      <c r="M285" s="42">
        <f t="shared" si="149"/>
        <v>0</v>
      </c>
      <c r="N285" s="42">
        <f t="shared" si="168"/>
        <v>0</v>
      </c>
      <c r="O285" s="42">
        <f t="shared" si="169"/>
        <v>0</v>
      </c>
      <c r="P285" s="42">
        <f t="shared" si="170"/>
        <v>0</v>
      </c>
      <c r="Q285" s="42">
        <f t="shared" si="171"/>
        <v>0</v>
      </c>
      <c r="R285" s="42">
        <f t="shared" si="172"/>
        <v>0</v>
      </c>
      <c r="S285" s="42">
        <f t="shared" si="173"/>
        <v>0</v>
      </c>
      <c r="T285" s="42">
        <f>stanford_capacity_EXIOBASE!D285</f>
        <v>0</v>
      </c>
      <c r="U285" s="42">
        <f>stanford_capacity_EXIOBASE!E285</f>
        <v>0</v>
      </c>
      <c r="V285" s="42">
        <f>stanford_capacity_EXIOBASE!F285</f>
        <v>0</v>
      </c>
      <c r="W285" s="42">
        <f>stanford_capacity_EXIOBASE!G285</f>
        <v>0</v>
      </c>
      <c r="X285" s="42">
        <f>stanford_capacity_EXIOBASE!H285</f>
        <v>0</v>
      </c>
      <c r="Y285" s="42">
        <f>stanford_capacity_EXIOBASE!I285</f>
        <v>0</v>
      </c>
      <c r="Z285" s="42">
        <f>stanford_capacity_EXIOBASE!J285</f>
        <v>0</v>
      </c>
      <c r="AA285" s="42">
        <f>stanford_capacity_EXIOBASE!K285</f>
        <v>0</v>
      </c>
      <c r="AB285" s="42">
        <f>capacity!T285+T285/gfcf_lifespan!C$12</f>
        <v>0</v>
      </c>
      <c r="AC285" s="42">
        <f>MAX((U285-T285),0)/5+U285/gfcf_lifespan!D$12</f>
        <v>0</v>
      </c>
      <c r="AD285" s="42">
        <f>MAX((V285-U285),0)/5+V285/gfcf_lifespan!E$12</f>
        <v>0</v>
      </c>
      <c r="AE285" s="42">
        <f>MAX((W285-V285),0)/5+W285/gfcf_lifespan!F$12</f>
        <v>0</v>
      </c>
      <c r="AF285" s="42">
        <f>MAX((X285-W285),0)/5+X285/gfcf_lifespan!G$12</f>
        <v>0</v>
      </c>
      <c r="AG285" s="42">
        <f>MAX((Y285-X285),0)/5+Y285/gfcf_lifespan!H$12</f>
        <v>0</v>
      </c>
      <c r="AH285" s="42">
        <f>MAX((Z285-Y285),0)/5+Z285/gfcf_lifespan!I$12</f>
        <v>0</v>
      </c>
      <c r="AI285" s="42">
        <f>MAX((AA285-Z285),0)/5+AA285/gfcf_lifespan!J$12</f>
        <v>0</v>
      </c>
    </row>
    <row r="286" spans="1:35" ht="15" customHeight="1" x14ac:dyDescent="0.25">
      <c r="A286" s="9" t="s">
        <v>5</v>
      </c>
      <c r="B286" s="9" t="s">
        <v>43</v>
      </c>
      <c r="C286" s="9" t="s">
        <v>44</v>
      </c>
      <c r="D286" s="42">
        <f>stanford_generation_EXIOBASE!D286</f>
        <v>0</v>
      </c>
      <c r="E286" s="42">
        <f>stanford_generation_EXIOBASE!E286</f>
        <v>4.590932406077985</v>
      </c>
      <c r="F286" s="42">
        <f>stanford_generation_EXIOBASE!F286</f>
        <v>11.477331015194963</v>
      </c>
      <c r="G286" s="42">
        <f>stanford_generation_EXIOBASE!G286</f>
        <v>18.36372962431194</v>
      </c>
      <c r="H286" s="42">
        <f>stanford_generation_EXIOBASE!H286</f>
        <v>20.085329276591185</v>
      </c>
      <c r="I286" s="42">
        <f>stanford_generation_EXIOBASE!I286</f>
        <v>21.80692892887043</v>
      </c>
      <c r="J286" s="42">
        <f>stanford_generation_EXIOBASE!J286</f>
        <v>22.38079547963018</v>
      </c>
      <c r="K286" s="42">
        <f>stanford_generation_EXIOBASE!K286</f>
        <v>22.954662030389926</v>
      </c>
      <c r="L286" s="42">
        <f>xdet2015_el!A286</f>
        <v>0</v>
      </c>
      <c r="M286" s="44">
        <f t="shared" ref="M286:S286" si="176">IFERROR($L143*E286/$D143,0)</f>
        <v>1.2241326417449407</v>
      </c>
      <c r="N286" s="44">
        <f t="shared" si="176"/>
        <v>3.0603316043623514</v>
      </c>
      <c r="O286" s="44">
        <f t="shared" si="176"/>
        <v>4.896530566979763</v>
      </c>
      <c r="P286" s="44">
        <f t="shared" si="176"/>
        <v>5.3555803076341153</v>
      </c>
      <c r="Q286" s="44">
        <f t="shared" si="176"/>
        <v>5.8146300482884685</v>
      </c>
      <c r="R286" s="44">
        <f t="shared" si="176"/>
        <v>5.9676466285065866</v>
      </c>
      <c r="S286" s="44">
        <f t="shared" si="176"/>
        <v>6.1206632087247028</v>
      </c>
      <c r="T286" s="42">
        <f>stanford_capacity_EXIOBASE!D286</f>
        <v>0</v>
      </c>
      <c r="U286" s="42">
        <f>stanford_capacity_EXIOBASE!E286</f>
        <v>2.3403145645104391</v>
      </c>
      <c r="V286" s="42">
        <f>stanford_capacity_EXIOBASE!F286</f>
        <v>5.850786411276097</v>
      </c>
      <c r="W286" s="42">
        <f>stanford_capacity_EXIOBASE!G286</f>
        <v>9.3612582580417563</v>
      </c>
      <c r="X286" s="42">
        <f>stanford_capacity_EXIOBASE!H286</f>
        <v>10.23887621973317</v>
      </c>
      <c r="Y286" s="42">
        <f>stanford_capacity_EXIOBASE!I286</f>
        <v>11.116494181424583</v>
      </c>
      <c r="Z286" s="42">
        <f>stanford_capacity_EXIOBASE!J286</f>
        <v>11.40903350198839</v>
      </c>
      <c r="AA286" s="42">
        <f>stanford_capacity_EXIOBASE!K286</f>
        <v>11.701572822552194</v>
      </c>
      <c r="AB286" s="42">
        <f>capacity!T286+T286/gfcf_lifespan!C$13</f>
        <v>0</v>
      </c>
      <c r="AC286" s="42">
        <f>MAX((U286-T286),0)/5+U286/gfcf_lifespan!D$13</f>
        <v>0.58507864112760977</v>
      </c>
      <c r="AD286" s="42">
        <f>MAX((V286-U286),0)/5+V286/gfcf_lifespan!E$13</f>
        <v>0.99463368991693646</v>
      </c>
      <c r="AE286" s="42">
        <f>MAX((W286-V286),0)/5+W286/gfcf_lifespan!F$13</f>
        <v>1.1701572822552198</v>
      </c>
      <c r="AF286" s="42">
        <f>MAX((X286-W286),0)/5+X286/gfcf_lifespan!G$13</f>
        <v>0.68746740332494127</v>
      </c>
      <c r="AG286" s="42">
        <f>MAX((Y286-X286),0)/5+Y286/gfcf_lifespan!H$13</f>
        <v>0.7313483014095119</v>
      </c>
      <c r="AH286" s="42">
        <f>MAX((Z286-Y286),0)/5+Z286/gfcf_lifespan!I$13</f>
        <v>0.62895953921218073</v>
      </c>
      <c r="AI286" s="42">
        <f>MAX((AA286-Z286),0)/5+AA286/gfcf_lifespan!J$13</f>
        <v>0.64358650524037053</v>
      </c>
    </row>
    <row r="287" spans="1:35" ht="15" customHeight="1" x14ac:dyDescent="0.25">
      <c r="A287" s="9" t="s">
        <v>5</v>
      </c>
      <c r="B287" s="9" t="s">
        <v>45</v>
      </c>
      <c r="C287" s="9" t="s">
        <v>46</v>
      </c>
      <c r="D287" s="42">
        <f>stanford_generation_EXIOBASE!D287</f>
        <v>0</v>
      </c>
      <c r="E287" s="42">
        <f>stanford_generation_EXIOBASE!E287</f>
        <v>157.86301657396589</v>
      </c>
      <c r="F287" s="42">
        <f>stanford_generation_EXIOBASE!F287</f>
        <v>394.65754143491472</v>
      </c>
      <c r="G287" s="42">
        <f>stanford_generation_EXIOBASE!G287</f>
        <v>631.45206629586357</v>
      </c>
      <c r="H287" s="42">
        <f>stanford_generation_EXIOBASE!H287</f>
        <v>690.65069751110082</v>
      </c>
      <c r="I287" s="42">
        <f>stanford_generation_EXIOBASE!I287</f>
        <v>749.84932872633794</v>
      </c>
      <c r="J287" s="42">
        <f>stanford_generation_EXIOBASE!J287</f>
        <v>769.58220579808369</v>
      </c>
      <c r="K287" s="42">
        <f>stanford_generation_EXIOBASE!K287</f>
        <v>789.31508286982944</v>
      </c>
      <c r="L287" s="42">
        <f>xdet2015_el!A287</f>
        <v>0</v>
      </c>
      <c r="M287" s="44">
        <f t="shared" ref="M287:S287" si="177">IFERROR($L209*E287/$D209,0)</f>
        <v>13.098024922439841</v>
      </c>
      <c r="N287" s="44">
        <f t="shared" si="177"/>
        <v>32.745062306099605</v>
      </c>
      <c r="O287" s="44">
        <f t="shared" si="177"/>
        <v>52.392099689759362</v>
      </c>
      <c r="P287" s="44">
        <f t="shared" si="177"/>
        <v>57.3038590356743</v>
      </c>
      <c r="Q287" s="44">
        <f t="shared" si="177"/>
        <v>62.215618381589238</v>
      </c>
      <c r="R287" s="44">
        <f t="shared" si="177"/>
        <v>63.852871496894217</v>
      </c>
      <c r="S287" s="44">
        <f t="shared" si="177"/>
        <v>65.49012461219921</v>
      </c>
      <c r="T287" s="42">
        <f>stanford_capacity_EXIOBASE!D287</f>
        <v>0</v>
      </c>
      <c r="U287" s="42">
        <f>stanford_capacity_EXIOBASE!E287</f>
        <v>22</v>
      </c>
      <c r="V287" s="42">
        <f>stanford_capacity_EXIOBASE!F287</f>
        <v>55</v>
      </c>
      <c r="W287" s="42">
        <f>stanford_capacity_EXIOBASE!G287</f>
        <v>88</v>
      </c>
      <c r="X287" s="42">
        <f>stanford_capacity_EXIOBASE!H287</f>
        <v>96.25</v>
      </c>
      <c r="Y287" s="42">
        <f>stanford_capacity_EXIOBASE!I287</f>
        <v>104.5</v>
      </c>
      <c r="Z287" s="42">
        <f>stanford_capacity_EXIOBASE!J287</f>
        <v>107.25</v>
      </c>
      <c r="AA287" s="42">
        <f>stanford_capacity_EXIOBASE!K287</f>
        <v>110</v>
      </c>
      <c r="AB287" s="42">
        <f>capacity!T287+T287/gfcf_lifespan!C$14</f>
        <v>0</v>
      </c>
      <c r="AC287" s="42">
        <f>MAX((U287-T287),0)/5+U287/gfcf_lifespan!D$14</f>
        <v>5.1333333333333337</v>
      </c>
      <c r="AD287" s="42">
        <f>MAX((V287-U287),0)/5+V287/gfcf_lifespan!E$14</f>
        <v>8.4333333333333336</v>
      </c>
      <c r="AE287" s="42">
        <f>MAX((W287-V287),0)/5+W287/gfcf_lifespan!F$14</f>
        <v>9.5333333333333332</v>
      </c>
      <c r="AF287" s="42">
        <f>MAX((X287-W287),0)/5+X287/gfcf_lifespan!G$14</f>
        <v>4.8583333333333334</v>
      </c>
      <c r="AG287" s="42">
        <f>MAX((Y287-X287),0)/5+Y287/gfcf_lifespan!H$14</f>
        <v>5.1333333333333329</v>
      </c>
      <c r="AH287" s="42">
        <f>MAX((Z287-Y287),0)/5+Z287/gfcf_lifespan!I$14</f>
        <v>4.125</v>
      </c>
      <c r="AI287" s="42">
        <f>MAX((AA287-Z287),0)/5+AA287/gfcf_lifespan!J$14</f>
        <v>4.2166666666666668</v>
      </c>
    </row>
    <row r="288" spans="1:35" ht="15" customHeight="1" x14ac:dyDescent="0.25">
      <c r="A288" s="9" t="s">
        <v>4</v>
      </c>
      <c r="B288" s="9" t="s">
        <v>29</v>
      </c>
      <c r="C288" s="9" t="s">
        <v>30</v>
      </c>
      <c r="D288" s="42">
        <f>stanford_generation_EXIOBASE!D288</f>
        <v>14861.990938495255</v>
      </c>
      <c r="E288" s="42">
        <f>stanford_generation_EXIOBASE!E288</f>
        <v>11889.592750796204</v>
      </c>
      <c r="F288" s="42">
        <f>stanford_generation_EXIOBASE!F288</f>
        <v>7430.9954692476276</v>
      </c>
      <c r="G288" s="42">
        <f>stanford_generation_EXIOBASE!G288</f>
        <v>2972.3981876990511</v>
      </c>
      <c r="H288" s="42">
        <f>stanford_generation_EXIOBASE!H288</f>
        <v>1857.7488673119069</v>
      </c>
      <c r="I288" s="42">
        <f>stanford_generation_EXIOBASE!I288</f>
        <v>743.09954692476276</v>
      </c>
      <c r="J288" s="42">
        <f>stanford_generation_EXIOBASE!J288</f>
        <v>371.54977346238138</v>
      </c>
      <c r="K288" s="42">
        <f>stanford_generation_EXIOBASE!K288</f>
        <v>0</v>
      </c>
      <c r="L288" s="42">
        <f>xdet2015_el!A288</f>
        <v>742.30776273756305</v>
      </c>
      <c r="M288" s="42">
        <f t="shared" si="149"/>
        <v>593.84621019005044</v>
      </c>
      <c r="N288" s="42">
        <f t="shared" ref="N288:N300" si="178">IFERROR($L288*F288/$D288,0)</f>
        <v>371.15388136878153</v>
      </c>
      <c r="O288" s="42">
        <f t="shared" ref="O288:O300" si="179">IFERROR($L288*G288/$D288,0)</f>
        <v>148.46155254751261</v>
      </c>
      <c r="P288" s="42">
        <f t="shared" ref="P288:P300" si="180">IFERROR($L288*H288/$D288,0)</f>
        <v>92.788470342195382</v>
      </c>
      <c r="Q288" s="42">
        <f t="shared" ref="Q288:Q300" si="181">IFERROR($L288*I288/$D288,0)</f>
        <v>37.115388136878153</v>
      </c>
      <c r="R288" s="42">
        <f t="shared" ref="R288:R300" si="182">IFERROR($L288*J288/$D288,0)</f>
        <v>18.557694068439076</v>
      </c>
      <c r="S288" s="42">
        <f t="shared" ref="S288:S300" si="183">IFERROR($L288*K288/$D288,0)</f>
        <v>0</v>
      </c>
      <c r="T288" s="42">
        <f>stanford_capacity_EXIOBASE!D288</f>
        <v>1727.76</v>
      </c>
      <c r="U288" s="42">
        <f>stanford_capacity_EXIOBASE!E288</f>
        <v>1382.2080000000001</v>
      </c>
      <c r="V288" s="42">
        <f>stanford_capacity_EXIOBASE!F288</f>
        <v>863.88</v>
      </c>
      <c r="W288" s="42">
        <f>stanford_capacity_EXIOBASE!G288</f>
        <v>345.55199999999991</v>
      </c>
      <c r="X288" s="42">
        <f>stanford_capacity_EXIOBASE!H288</f>
        <v>215.97000000000003</v>
      </c>
      <c r="Y288" s="42">
        <f>stanford_capacity_EXIOBASE!I288</f>
        <v>86.388000000000147</v>
      </c>
      <c r="Z288" s="42">
        <f>stanford_capacity_EXIOBASE!J288</f>
        <v>43.194000000000074</v>
      </c>
      <c r="AA288" s="42">
        <f>stanford_capacity_EXIOBASE!K288</f>
        <v>0</v>
      </c>
      <c r="AB288" s="42">
        <f>capacity!T288+T288/gfcf_lifespan!C$2</f>
        <v>43.194000000000003</v>
      </c>
      <c r="AC288" s="42">
        <f>MAX((U288-T288),0)/5+U288/gfcf_lifespan!D$2</f>
        <v>34.555199999999999</v>
      </c>
      <c r="AD288" s="42">
        <f>MAX((V288-U288),0)/5+V288/gfcf_lifespan!E$2</f>
        <v>21.597000000000001</v>
      </c>
      <c r="AE288" s="42">
        <f>MAX((W288-V288),0)/5+W288/gfcf_lifespan!F$2</f>
        <v>8.638799999999998</v>
      </c>
      <c r="AF288" s="42">
        <f>MAX((X288-W288),0)/5+X288/gfcf_lifespan!G$2</f>
        <v>5.3992500000000003</v>
      </c>
      <c r="AG288" s="42">
        <f>MAX((Y288-X288),0)/5+Y288/gfcf_lifespan!H$2</f>
        <v>2.1597000000000035</v>
      </c>
      <c r="AH288" s="42">
        <f>MAX((Z288-Y288),0)/5+Z288/gfcf_lifespan!I$2</f>
        <v>1.0798500000000018</v>
      </c>
      <c r="AI288" s="42">
        <f>MAX((AA288-Z288),0)/5+AA288/gfcf_lifespan!J$2</f>
        <v>0</v>
      </c>
    </row>
    <row r="289" spans="1:35" ht="15" customHeight="1" x14ac:dyDescent="0.25">
      <c r="A289" s="9" t="s">
        <v>4</v>
      </c>
      <c r="B289" s="9" t="s">
        <v>31</v>
      </c>
      <c r="C289" s="9" t="s">
        <v>32</v>
      </c>
      <c r="D289" s="42">
        <f>stanford_generation_EXIOBASE!D289</f>
        <v>9527.5509543118915</v>
      </c>
      <c r="E289" s="42">
        <f>stanford_generation_EXIOBASE!E289</f>
        <v>7622.0407634495132</v>
      </c>
      <c r="F289" s="42">
        <f>stanford_generation_EXIOBASE!F289</f>
        <v>4763.7754771559457</v>
      </c>
      <c r="G289" s="42">
        <f>stanford_generation_EXIOBASE!G289</f>
        <v>1905.5101908623783</v>
      </c>
      <c r="H289" s="42">
        <f>stanford_generation_EXIOBASE!H289</f>
        <v>1190.9438692889862</v>
      </c>
      <c r="I289" s="42">
        <f>stanford_generation_EXIOBASE!I289</f>
        <v>476.37754771559412</v>
      </c>
      <c r="J289" s="42">
        <f>stanford_generation_EXIOBASE!J289</f>
        <v>238.18877385779706</v>
      </c>
      <c r="K289" s="42">
        <f>stanford_generation_EXIOBASE!K289</f>
        <v>0</v>
      </c>
      <c r="L289" s="42">
        <f>xdet2015_el!A289</f>
        <v>1330.2872780566599</v>
      </c>
      <c r="M289" s="42">
        <f t="shared" si="149"/>
        <v>1064.229822445328</v>
      </c>
      <c r="N289" s="42">
        <f t="shared" si="178"/>
        <v>665.14363902832997</v>
      </c>
      <c r="O289" s="42">
        <f t="shared" si="179"/>
        <v>266.05745561133199</v>
      </c>
      <c r="P289" s="42">
        <f t="shared" si="180"/>
        <v>166.28590975708244</v>
      </c>
      <c r="Q289" s="42">
        <f t="shared" si="181"/>
        <v>66.51436390283294</v>
      </c>
      <c r="R289" s="42">
        <f t="shared" si="182"/>
        <v>33.25718195141647</v>
      </c>
      <c r="S289" s="42">
        <f t="shared" si="183"/>
        <v>0</v>
      </c>
      <c r="T289" s="42">
        <f>stanford_capacity_EXIOBASE!D289</f>
        <v>5061.6811700000007</v>
      </c>
      <c r="U289" s="42">
        <f>stanford_capacity_EXIOBASE!E289</f>
        <v>4049.3449360000004</v>
      </c>
      <c r="V289" s="42">
        <f>stanford_capacity_EXIOBASE!F289</f>
        <v>2530.8405850000004</v>
      </c>
      <c r="W289" s="42">
        <f>stanford_capacity_EXIOBASE!G289</f>
        <v>1012.3362339999999</v>
      </c>
      <c r="X289" s="42">
        <f>stanford_capacity_EXIOBASE!H289</f>
        <v>632.71014625000021</v>
      </c>
      <c r="Y289" s="42">
        <f>stanford_capacity_EXIOBASE!I289</f>
        <v>253.08405850000054</v>
      </c>
      <c r="Z289" s="42">
        <f>stanford_capacity_EXIOBASE!J289</f>
        <v>126.54202925000027</v>
      </c>
      <c r="AA289" s="42">
        <f>stanford_capacity_EXIOBASE!K289</f>
        <v>0</v>
      </c>
      <c r="AB289" s="42">
        <f>capacity!T289+T289/gfcf_lifespan!C$3</f>
        <v>188.72270566666668</v>
      </c>
      <c r="AC289" s="42">
        <f>MAX((U289-T289),0)/5+U289/gfcf_lifespan!D$3</f>
        <v>134.97816453333334</v>
      </c>
      <c r="AD289" s="42">
        <f>MAX((V289-U289),0)/5+V289/gfcf_lifespan!E$3</f>
        <v>84.361352833333342</v>
      </c>
      <c r="AE289" s="42">
        <f>MAX((W289-V289),0)/5+W289/gfcf_lifespan!F$3</f>
        <v>33.744541133333328</v>
      </c>
      <c r="AF289" s="42">
        <f>MAX((X289-W289),0)/5+X289/gfcf_lifespan!G$3</f>
        <v>21.090338208333339</v>
      </c>
      <c r="AG289" s="42">
        <f>MAX((Y289-X289),0)/5+Y289/gfcf_lifespan!H$3</f>
        <v>8.4361352833333516</v>
      </c>
      <c r="AH289" s="42">
        <f>MAX((Z289-Y289),0)/5+Z289/gfcf_lifespan!I$3</f>
        <v>4.2180676416666758</v>
      </c>
      <c r="AI289" s="42">
        <f>MAX((AA289-Z289),0)/5+AA289/gfcf_lifespan!J$3</f>
        <v>0</v>
      </c>
    </row>
    <row r="290" spans="1:35" ht="15" customHeight="1" x14ac:dyDescent="0.25">
      <c r="A290" s="9" t="s">
        <v>4</v>
      </c>
      <c r="B290" s="9" t="s">
        <v>33</v>
      </c>
      <c r="C290" s="9" t="s">
        <v>34</v>
      </c>
      <c r="D290" s="42">
        <f>stanford_generation_EXIOBASE!D290</f>
        <v>0</v>
      </c>
      <c r="E290" s="42">
        <f>stanford_generation_EXIOBASE!E290</f>
        <v>0</v>
      </c>
      <c r="F290" s="42">
        <f>stanford_generation_EXIOBASE!F290</f>
        <v>0</v>
      </c>
      <c r="G290" s="42">
        <f>stanford_generation_EXIOBASE!G290</f>
        <v>0</v>
      </c>
      <c r="H290" s="42">
        <f>stanford_generation_EXIOBASE!H290</f>
        <v>0</v>
      </c>
      <c r="I290" s="42">
        <f>stanford_generation_EXIOBASE!I290</f>
        <v>0</v>
      </c>
      <c r="J290" s="42">
        <f>stanford_generation_EXIOBASE!J290</f>
        <v>0</v>
      </c>
      <c r="K290" s="42">
        <f>stanford_generation_EXIOBASE!K290</f>
        <v>0</v>
      </c>
      <c r="L290" s="42">
        <f>xdet2015_el!A290</f>
        <v>0</v>
      </c>
      <c r="M290" s="42">
        <f t="shared" si="149"/>
        <v>0</v>
      </c>
      <c r="N290" s="42">
        <f t="shared" si="178"/>
        <v>0</v>
      </c>
      <c r="O290" s="42">
        <f t="shared" si="179"/>
        <v>0</v>
      </c>
      <c r="P290" s="42">
        <f t="shared" si="180"/>
        <v>0</v>
      </c>
      <c r="Q290" s="42">
        <f t="shared" si="181"/>
        <v>0</v>
      </c>
      <c r="R290" s="42">
        <f t="shared" si="182"/>
        <v>0</v>
      </c>
      <c r="S290" s="42">
        <f t="shared" si="183"/>
        <v>0</v>
      </c>
      <c r="T290" s="42">
        <f>stanford_capacity_EXIOBASE!D290</f>
        <v>0</v>
      </c>
      <c r="U290" s="42">
        <f>stanford_capacity_EXIOBASE!E290</f>
        <v>0</v>
      </c>
      <c r="V290" s="42">
        <f>stanford_capacity_EXIOBASE!F290</f>
        <v>0</v>
      </c>
      <c r="W290" s="42">
        <f>stanford_capacity_EXIOBASE!G290</f>
        <v>0</v>
      </c>
      <c r="X290" s="42">
        <f>stanford_capacity_EXIOBASE!H290</f>
        <v>0</v>
      </c>
      <c r="Y290" s="42">
        <f>stanford_capacity_EXIOBASE!I290</f>
        <v>0</v>
      </c>
      <c r="Z290" s="42">
        <f>stanford_capacity_EXIOBASE!J290</f>
        <v>0</v>
      </c>
      <c r="AA290" s="42">
        <f>stanford_capacity_EXIOBASE!K290</f>
        <v>0</v>
      </c>
      <c r="AB290" s="42">
        <f>capacity!T290+T290/gfcf_lifespan!C$4</f>
        <v>0</v>
      </c>
      <c r="AC290" s="42">
        <f>MAX((U290-T290),0)/5+U290/gfcf_lifespan!D$4</f>
        <v>0</v>
      </c>
      <c r="AD290" s="42">
        <f>MAX((V290-U290),0)/5+V290/gfcf_lifespan!E$4</f>
        <v>0</v>
      </c>
      <c r="AE290" s="42">
        <f>MAX((W290-V290),0)/5+W290/gfcf_lifespan!F$4</f>
        <v>0</v>
      </c>
      <c r="AF290" s="42">
        <f>MAX((X290-W290),0)/5+X290/gfcf_lifespan!G$4</f>
        <v>0</v>
      </c>
      <c r="AG290" s="42">
        <f>MAX((Y290-X290),0)/5+Y290/gfcf_lifespan!H$4</f>
        <v>0</v>
      </c>
      <c r="AH290" s="42">
        <f>MAX((Z290-Y290),0)/5+Z290/gfcf_lifespan!I$4</f>
        <v>0</v>
      </c>
      <c r="AI290" s="42">
        <f>MAX((AA290-Z290),0)/5+AA290/gfcf_lifespan!J$4</f>
        <v>0</v>
      </c>
    </row>
    <row r="291" spans="1:35" ht="15" customHeight="1" x14ac:dyDescent="0.25">
      <c r="A291" s="9" t="s">
        <v>4</v>
      </c>
      <c r="B291" s="9" t="s">
        <v>35</v>
      </c>
      <c r="C291" s="9" t="s">
        <v>36</v>
      </c>
      <c r="D291" s="42">
        <f>stanford_generation_EXIOBASE!D291</f>
        <v>9539.9906355935873</v>
      </c>
      <c r="E291" s="42">
        <f>stanford_generation_EXIOBASE!E291</f>
        <v>11241.210783456485</v>
      </c>
      <c r="F291" s="42">
        <f>stanford_generation_EXIOBASE!F291</f>
        <v>13793.04100525083</v>
      </c>
      <c r="G291" s="42">
        <f>stanford_generation_EXIOBASE!G291</f>
        <v>16344.871227045176</v>
      </c>
      <c r="H291" s="42">
        <f>stanford_generation_EXIOBASE!H291</f>
        <v>16982.828782493762</v>
      </c>
      <c r="I291" s="42">
        <f>stanford_generation_EXIOBASE!I291</f>
        <v>17620.786337942347</v>
      </c>
      <c r="J291" s="42">
        <f>stanford_generation_EXIOBASE!J291</f>
        <v>17833.438856425208</v>
      </c>
      <c r="K291" s="42">
        <f>stanford_generation_EXIOBASE!K291</f>
        <v>18046.091374908072</v>
      </c>
      <c r="L291" s="42">
        <f>xdet2015_el!A291</f>
        <v>1033.9430348306801</v>
      </c>
      <c r="M291" s="42">
        <f t="shared" si="149"/>
        <v>1218.3210693366875</v>
      </c>
      <c r="N291" s="42">
        <f t="shared" si="178"/>
        <v>1494.8881210956986</v>
      </c>
      <c r="O291" s="42">
        <f t="shared" si="179"/>
        <v>1771.4551728547096</v>
      </c>
      <c r="P291" s="42">
        <f t="shared" si="180"/>
        <v>1840.5969357944625</v>
      </c>
      <c r="Q291" s="42">
        <f t="shared" si="181"/>
        <v>1909.7386987342152</v>
      </c>
      <c r="R291" s="42">
        <f t="shared" si="182"/>
        <v>1932.7859530474657</v>
      </c>
      <c r="S291" s="42">
        <f t="shared" si="183"/>
        <v>1955.8332073607171</v>
      </c>
      <c r="T291" s="42">
        <f>stanford_capacity_EXIOBASE!D291</f>
        <v>7065</v>
      </c>
      <c r="U291" s="42">
        <f>stanford_capacity_EXIOBASE!E291</f>
        <v>6598</v>
      </c>
      <c r="V291" s="42">
        <f>stanford_capacity_EXIOBASE!F291</f>
        <v>5897.5</v>
      </c>
      <c r="W291" s="42">
        <f>stanford_capacity_EXIOBASE!G291</f>
        <v>5197</v>
      </c>
      <c r="X291" s="42">
        <f>stanford_capacity_EXIOBASE!H291</f>
        <v>5021.875</v>
      </c>
      <c r="Y291" s="42">
        <f>stanford_capacity_EXIOBASE!I291</f>
        <v>4846.75</v>
      </c>
      <c r="Z291" s="42">
        <f>stanford_capacity_EXIOBASE!J291</f>
        <v>4788.375</v>
      </c>
      <c r="AA291" s="42">
        <f>stanford_capacity_EXIOBASE!K291</f>
        <v>4730</v>
      </c>
      <c r="AB291" s="42">
        <f>capacity!T291+T291/gfcf_lifespan!C$5</f>
        <v>570.75</v>
      </c>
      <c r="AC291" s="42">
        <f>MAX((U291-T291),0)/5+U291/gfcf_lifespan!D$5</f>
        <v>109.96666666666667</v>
      </c>
      <c r="AD291" s="42">
        <f>MAX((V291-U291),0)/5+V291/gfcf_lifespan!E$5</f>
        <v>98.291666666666671</v>
      </c>
      <c r="AE291" s="42">
        <f>MAX((W291-V291),0)/5+W291/gfcf_lifespan!F$5</f>
        <v>86.61666666666666</v>
      </c>
      <c r="AF291" s="42">
        <f>MAX((X291-W291),0)/5+X291/gfcf_lifespan!G$5</f>
        <v>83.697916666666671</v>
      </c>
      <c r="AG291" s="42">
        <f>MAX((Y291-X291),0)/5+Y291/gfcf_lifespan!H$5</f>
        <v>80.779166666666669</v>
      </c>
      <c r="AH291" s="42">
        <f>MAX((Z291-Y291),0)/5+Z291/gfcf_lifespan!I$5</f>
        <v>79.806250000000006</v>
      </c>
      <c r="AI291" s="42">
        <f>MAX((AA291-Z291),0)/5+AA291/gfcf_lifespan!J$5</f>
        <v>78.833333333333329</v>
      </c>
    </row>
    <row r="292" spans="1:35" ht="15" customHeight="1" x14ac:dyDescent="0.25">
      <c r="A292" s="9" t="s">
        <v>4</v>
      </c>
      <c r="B292" s="9" t="s">
        <v>79</v>
      </c>
      <c r="C292" s="9" t="s">
        <v>83</v>
      </c>
      <c r="D292" s="42">
        <f>stanford_generation_EXIOBASE!D292</f>
        <v>11671.2239960805</v>
      </c>
      <c r="E292" s="42">
        <f>stanford_generation_EXIOBASE!E292</f>
        <v>17358.908705874579</v>
      </c>
      <c r="F292" s="42">
        <f>stanford_generation_EXIOBASE!F292</f>
        <v>25890.435770565702</v>
      </c>
      <c r="G292" s="42">
        <f>stanford_generation_EXIOBASE!G292</f>
        <v>34421.962835256825</v>
      </c>
      <c r="H292" s="42">
        <f>stanford_generation_EXIOBASE!H292</f>
        <v>36554.844601429606</v>
      </c>
      <c r="I292" s="42">
        <f>stanford_generation_EXIOBASE!I292</f>
        <v>38687.726367602379</v>
      </c>
      <c r="J292" s="42">
        <f>stanford_generation_EXIOBASE!J292</f>
        <v>39398.686956326637</v>
      </c>
      <c r="K292" s="42">
        <f>stanford_generation_EXIOBASE!K292</f>
        <v>40109.647545050902</v>
      </c>
      <c r="L292" s="42">
        <f>xdet2015_el!A292</f>
        <v>813.34140385887599</v>
      </c>
      <c r="M292" s="42">
        <f t="shared" si="149"/>
        <v>1209.7033850978721</v>
      </c>
      <c r="N292" s="42">
        <f t="shared" si="178"/>
        <v>1804.2463569563665</v>
      </c>
      <c r="O292" s="42">
        <f t="shared" si="179"/>
        <v>2398.7893288148612</v>
      </c>
      <c r="P292" s="42">
        <f t="shared" si="180"/>
        <v>2547.4250717794844</v>
      </c>
      <c r="Q292" s="42">
        <f t="shared" si="181"/>
        <v>2696.0608147441076</v>
      </c>
      <c r="R292" s="42">
        <f t="shared" si="182"/>
        <v>2745.606062398982</v>
      </c>
      <c r="S292" s="42">
        <f t="shared" si="183"/>
        <v>2795.1513100538568</v>
      </c>
      <c r="T292" s="42">
        <f>stanford_capacity_EXIOBASE!D292</f>
        <v>5076.9424076706591</v>
      </c>
      <c r="U292" s="42">
        <f>stanford_capacity_EXIOBASE!E292</f>
        <v>7451.9977532958001</v>
      </c>
      <c r="V292" s="42">
        <f>stanford_capacity_EXIOBASE!F292</f>
        <v>11014.580771733512</v>
      </c>
      <c r="W292" s="42">
        <f>stanford_capacity_EXIOBASE!G292</f>
        <v>14577.163790171224</v>
      </c>
      <c r="X292" s="42">
        <f>stanford_capacity_EXIOBASE!H292</f>
        <v>15467.80954478065</v>
      </c>
      <c r="Y292" s="42">
        <f>stanford_capacity_EXIOBASE!I292</f>
        <v>16358.455299390076</v>
      </c>
      <c r="Z292" s="42">
        <f>stanford_capacity_EXIOBASE!J292</f>
        <v>16655.33721759322</v>
      </c>
      <c r="AA292" s="42">
        <f>stanford_capacity_EXIOBASE!K292</f>
        <v>16952.219135796364</v>
      </c>
      <c r="AB292" s="42">
        <f>capacity!T292+T292/gfcf_lifespan!C$6</f>
        <v>334.12912038353312</v>
      </c>
      <c r="AC292" s="42">
        <f>MAX((U292-T292),0)/5+U292/gfcf_lifespan!D$6</f>
        <v>813.73823972938271</v>
      </c>
      <c r="AD292" s="42">
        <f>MAX((V292-U292),0)/5+V292/gfcf_lifespan!E$6</f>
        <v>1181.2221684421597</v>
      </c>
      <c r="AE292" s="42">
        <f>MAX((W292-V292),0)/5+W292/gfcf_lifespan!F$6</f>
        <v>1295.6031552943914</v>
      </c>
      <c r="AF292" s="42">
        <f>MAX((X292-W292),0)/5+X292/gfcf_lifespan!G$6</f>
        <v>796.84153271311129</v>
      </c>
      <c r="AG292" s="42">
        <f>MAX((Y292-X292),0)/5+Y292/gfcf_lifespan!H$6</f>
        <v>832.46736289748833</v>
      </c>
      <c r="AH292" s="42">
        <f>MAX((Z292-Y292),0)/5+Z292/gfcf_lifespan!I$6</f>
        <v>725.58987234435756</v>
      </c>
      <c r="AI292" s="42">
        <f>MAX((AA292-Z292),0)/5+AA292/gfcf_lifespan!J$6</f>
        <v>737.46514907248331</v>
      </c>
    </row>
    <row r="293" spans="1:35" ht="15" customHeight="1" x14ac:dyDescent="0.25">
      <c r="A293" s="9" t="s">
        <v>4</v>
      </c>
      <c r="B293" s="9" t="s">
        <v>78</v>
      </c>
      <c r="C293" s="9" t="s">
        <v>84</v>
      </c>
      <c r="D293" s="42">
        <f>stanford_generation_EXIOBASE!D293</f>
        <v>4.4318180423118907</v>
      </c>
      <c r="E293" s="42">
        <f>stanford_generation_EXIOBASE!E293</f>
        <v>2062.5073617464636</v>
      </c>
      <c r="F293" s="42">
        <f>stanford_generation_EXIOBASE!F293</f>
        <v>5149.6206773026906</v>
      </c>
      <c r="G293" s="42">
        <f>stanford_generation_EXIOBASE!G293</f>
        <v>8236.733992858919</v>
      </c>
      <c r="H293" s="42">
        <f>stanford_generation_EXIOBASE!H293</f>
        <v>9008.5123217479759</v>
      </c>
      <c r="I293" s="42">
        <f>stanford_generation_EXIOBASE!I293</f>
        <v>9780.2906506370327</v>
      </c>
      <c r="J293" s="42">
        <f>stanford_generation_EXIOBASE!J293</f>
        <v>10037.550093600052</v>
      </c>
      <c r="K293" s="42">
        <f>stanford_generation_EXIOBASE!K293</f>
        <v>10294.809536563071</v>
      </c>
      <c r="L293" s="42">
        <f>xdet2015_el!A293</f>
        <v>0.30884345201425001</v>
      </c>
      <c r="M293" s="42">
        <f t="shared" si="149"/>
        <v>143.73150867770957</v>
      </c>
      <c r="N293" s="42">
        <f t="shared" si="178"/>
        <v>358.86550651625248</v>
      </c>
      <c r="O293" s="42">
        <f t="shared" si="179"/>
        <v>573.99950435479548</v>
      </c>
      <c r="P293" s="42">
        <f t="shared" si="180"/>
        <v>627.78300381443125</v>
      </c>
      <c r="Q293" s="42">
        <f t="shared" si="181"/>
        <v>681.56650327406703</v>
      </c>
      <c r="R293" s="42">
        <f t="shared" si="182"/>
        <v>699.49433642727888</v>
      </c>
      <c r="S293" s="42">
        <f t="shared" si="183"/>
        <v>717.42216958049084</v>
      </c>
      <c r="T293" s="42">
        <f>stanford_capacity_EXIOBASE!D293</f>
        <v>2.0575923293411695</v>
      </c>
      <c r="U293" s="42">
        <f>stanford_capacity_EXIOBASE!E293</f>
        <v>590.74685817162504</v>
      </c>
      <c r="V293" s="42">
        <f>stanford_capacity_EXIOBASE!F293</f>
        <v>1473.7807569350507</v>
      </c>
      <c r="W293" s="42">
        <f>stanford_capacity_EXIOBASE!G293</f>
        <v>2356.8146556984766</v>
      </c>
      <c r="X293" s="42">
        <f>stanford_capacity_EXIOBASE!H293</f>
        <v>2577.5731303893331</v>
      </c>
      <c r="Y293" s="42">
        <f>stanford_capacity_EXIOBASE!I293</f>
        <v>2798.3316050801895</v>
      </c>
      <c r="Z293" s="42">
        <f>stanford_capacity_EXIOBASE!J293</f>
        <v>2871.917763310475</v>
      </c>
      <c r="AA293" s="42">
        <f>stanford_capacity_EXIOBASE!K293</f>
        <v>2945.5039215407605</v>
      </c>
      <c r="AB293" s="42">
        <f>capacity!T293+T293/gfcf_lifespan!C$7</f>
        <v>0.10287961646705848</v>
      </c>
      <c r="AC293" s="42">
        <f>MAX((U293-T293),0)/5+U293/gfcf_lifespan!D$7</f>
        <v>141.36772749532176</v>
      </c>
      <c r="AD293" s="42">
        <f>MAX((V293-U293),0)/5+V293/gfcf_lifespan!E$7</f>
        <v>230.19880727759607</v>
      </c>
      <c r="AE293" s="42">
        <f>MAX((W293-V293),0)/5+W293/gfcf_lifespan!F$7</f>
        <v>255.16726827596773</v>
      </c>
      <c r="AF293" s="42">
        <f>MAX((X293-W293),0)/5+X293/gfcf_lifespan!G$7</f>
        <v>130.0707992844824</v>
      </c>
      <c r="AG293" s="42">
        <f>MAX((Y293-X293),0)/5+Y293/gfcf_lifespan!H$7</f>
        <v>137.42941510751095</v>
      </c>
      <c r="AH293" s="42">
        <f>MAX((Z293-Y293),0)/5+Z293/gfcf_lifespan!I$7</f>
        <v>110.44782375640627</v>
      </c>
      <c r="AI293" s="42">
        <f>MAX((AA293-Z293),0)/5+AA293/gfcf_lifespan!J$7</f>
        <v>112.90069569741578</v>
      </c>
    </row>
    <row r="294" spans="1:35" ht="15" customHeight="1" x14ac:dyDescent="0.25">
      <c r="A294" s="9" t="s">
        <v>4</v>
      </c>
      <c r="B294" s="9" t="s">
        <v>37</v>
      </c>
      <c r="C294" s="9" t="s">
        <v>38</v>
      </c>
      <c r="D294" s="42">
        <f>stanford_generation_EXIOBASE!D294</f>
        <v>769.56374573727442</v>
      </c>
      <c r="E294" s="42">
        <f>stanford_generation_EXIOBASE!E294</f>
        <v>615.65099658981956</v>
      </c>
      <c r="F294" s="42">
        <f>stanford_generation_EXIOBASE!F294</f>
        <v>384.78187286863721</v>
      </c>
      <c r="G294" s="42">
        <f>stanford_generation_EXIOBASE!G294</f>
        <v>153.91274914745486</v>
      </c>
      <c r="H294" s="42">
        <f>stanford_generation_EXIOBASE!H294</f>
        <v>96.195468217159316</v>
      </c>
      <c r="I294" s="42">
        <f>stanford_generation_EXIOBASE!I294</f>
        <v>38.478187286863772</v>
      </c>
      <c r="J294" s="42">
        <f>stanford_generation_EXIOBASE!J294</f>
        <v>19.239093643431886</v>
      </c>
      <c r="K294" s="42">
        <f>stanford_generation_EXIOBASE!K294</f>
        <v>0</v>
      </c>
      <c r="L294" s="42">
        <f>xdet2015_el!A294</f>
        <v>238.750243859699</v>
      </c>
      <c r="M294" s="42">
        <f t="shared" si="149"/>
        <v>191.00019508775921</v>
      </c>
      <c r="N294" s="42">
        <f t="shared" si="178"/>
        <v>119.37512192984948</v>
      </c>
      <c r="O294" s="42">
        <f t="shared" si="179"/>
        <v>47.750048771939795</v>
      </c>
      <c r="P294" s="42">
        <f t="shared" si="180"/>
        <v>29.843780482462378</v>
      </c>
      <c r="Q294" s="42">
        <f t="shared" si="181"/>
        <v>11.937512192984965</v>
      </c>
      <c r="R294" s="42">
        <f t="shared" si="182"/>
        <v>5.9687560964924824</v>
      </c>
      <c r="S294" s="42">
        <f t="shared" si="183"/>
        <v>0</v>
      </c>
      <c r="T294" s="42">
        <f>stanford_capacity_EXIOBASE!D294</f>
        <v>1144.2179300000003</v>
      </c>
      <c r="U294" s="42">
        <f>stanford_capacity_EXIOBASE!E294</f>
        <v>915.37434400000018</v>
      </c>
      <c r="V294" s="42">
        <f>stanford_capacity_EXIOBASE!F294</f>
        <v>572.10896500000013</v>
      </c>
      <c r="W294" s="42">
        <f>stanford_capacity_EXIOBASE!G294</f>
        <v>228.84358599999996</v>
      </c>
      <c r="X294" s="42">
        <f>stanford_capacity_EXIOBASE!H294</f>
        <v>143.02724124999997</v>
      </c>
      <c r="Y294" s="42">
        <f>stanford_capacity_EXIOBASE!I294</f>
        <v>57.21089649999999</v>
      </c>
      <c r="Z294" s="42">
        <f>stanford_capacity_EXIOBASE!J294</f>
        <v>28.605448249999995</v>
      </c>
      <c r="AA294" s="42">
        <f>stanford_capacity_EXIOBASE!K294</f>
        <v>0</v>
      </c>
      <c r="AB294" s="42">
        <f>capacity!T294+T294/gfcf_lifespan!C$8</f>
        <v>32.691940857142868</v>
      </c>
      <c r="AC294" s="42">
        <f>MAX((U294-T294),0)/5+U294/gfcf_lifespan!D$8</f>
        <v>26.153552685714292</v>
      </c>
      <c r="AD294" s="42">
        <f>MAX((V294-U294),0)/5+V294/gfcf_lifespan!E$8</f>
        <v>16.345970428571434</v>
      </c>
      <c r="AE294" s="42">
        <f>MAX((W294-V294),0)/5+W294/gfcf_lifespan!F$8</f>
        <v>6.5383881714285703</v>
      </c>
      <c r="AF294" s="42">
        <f>MAX((X294-W294),0)/5+X294/gfcf_lifespan!G$8</f>
        <v>4.0864926071428567</v>
      </c>
      <c r="AG294" s="42">
        <f>MAX((Y294-X294),0)/5+Y294/gfcf_lifespan!H$8</f>
        <v>1.6345970428571426</v>
      </c>
      <c r="AH294" s="42">
        <f>MAX((Z294-Y294),0)/5+Z294/gfcf_lifespan!I$8</f>
        <v>0.81729852142857129</v>
      </c>
      <c r="AI294" s="42">
        <f>MAX((AA294-Z294),0)/5+AA294/gfcf_lifespan!J$8</f>
        <v>0</v>
      </c>
    </row>
    <row r="295" spans="1:35" ht="15" customHeight="1" x14ac:dyDescent="0.25">
      <c r="A295" s="9" t="s">
        <v>4</v>
      </c>
      <c r="B295" s="9" t="s">
        <v>39</v>
      </c>
      <c r="C295" s="9" t="s">
        <v>40</v>
      </c>
      <c r="D295" s="42">
        <f>stanford_generation_EXIOBASE!D295</f>
        <v>2936.070550025684</v>
      </c>
      <c r="E295" s="42">
        <f>stanford_generation_EXIOBASE!E295</f>
        <v>2348.8564400205473</v>
      </c>
      <c r="F295" s="42">
        <f>stanford_generation_EXIOBASE!F295</f>
        <v>1468.035275012842</v>
      </c>
      <c r="G295" s="42">
        <f>stanford_generation_EXIOBASE!G295</f>
        <v>587.21411000513672</v>
      </c>
      <c r="H295" s="42">
        <f>stanford_generation_EXIOBASE!H295</f>
        <v>367.00881875321056</v>
      </c>
      <c r="I295" s="42">
        <f>stanford_generation_EXIOBASE!I295</f>
        <v>146.80352750128441</v>
      </c>
      <c r="J295" s="42">
        <f>stanford_generation_EXIOBASE!J295</f>
        <v>73.401763750642203</v>
      </c>
      <c r="K295" s="42">
        <f>stanford_generation_EXIOBASE!K295</f>
        <v>0</v>
      </c>
      <c r="L295" s="42">
        <f>xdet2015_el!A295</f>
        <v>264.11167195347701</v>
      </c>
      <c r="M295" s="42">
        <f t="shared" si="149"/>
        <v>211.28933756278161</v>
      </c>
      <c r="N295" s="42">
        <f t="shared" si="178"/>
        <v>132.05583597673851</v>
      </c>
      <c r="O295" s="42">
        <f t="shared" si="179"/>
        <v>52.822334390695389</v>
      </c>
      <c r="P295" s="42">
        <f t="shared" si="180"/>
        <v>33.013958994184634</v>
      </c>
      <c r="Q295" s="42">
        <f t="shared" si="181"/>
        <v>13.20558359767387</v>
      </c>
      <c r="R295" s="42">
        <f t="shared" si="182"/>
        <v>6.6027917988369351</v>
      </c>
      <c r="S295" s="42">
        <f t="shared" si="183"/>
        <v>0</v>
      </c>
      <c r="T295" s="42">
        <f>stanford_capacity_EXIOBASE!D295</f>
        <v>521.29667000000006</v>
      </c>
      <c r="U295" s="42">
        <f>stanford_capacity_EXIOBASE!E295</f>
        <v>417.03733600000004</v>
      </c>
      <c r="V295" s="42">
        <f>stanford_capacity_EXIOBASE!F295</f>
        <v>260.64833500000003</v>
      </c>
      <c r="W295" s="42">
        <f>stanford_capacity_EXIOBASE!G295</f>
        <v>104.25933399999997</v>
      </c>
      <c r="X295" s="42">
        <f>stanford_capacity_EXIOBASE!H295</f>
        <v>65.162083749999994</v>
      </c>
      <c r="Y295" s="42">
        <f>stanford_capacity_EXIOBASE!I295</f>
        <v>26.06483350000002</v>
      </c>
      <c r="Z295" s="42">
        <f>stanford_capacity_EXIOBASE!J295</f>
        <v>13.03241675000001</v>
      </c>
      <c r="AA295" s="42">
        <f>stanford_capacity_EXIOBASE!K295</f>
        <v>0</v>
      </c>
      <c r="AB295" s="42">
        <f>capacity!T295+T295/gfcf_lifespan!C$9</f>
        <v>25.851866800000003</v>
      </c>
      <c r="AC295" s="42">
        <f>MAX((U295-T295),0)/5+U295/gfcf_lifespan!D$9</f>
        <v>16.681493440000001</v>
      </c>
      <c r="AD295" s="42">
        <f>MAX((V295-U295),0)/5+V295/gfcf_lifespan!E$9</f>
        <v>10.425933400000002</v>
      </c>
      <c r="AE295" s="42">
        <f>MAX((W295-V295),0)/5+W295/gfcf_lifespan!F$9</f>
        <v>4.1703733599999984</v>
      </c>
      <c r="AF295" s="42">
        <f>MAX((X295-W295),0)/5+X295/gfcf_lifespan!G$9</f>
        <v>2.6064833499999995</v>
      </c>
      <c r="AG295" s="42">
        <f>MAX((Y295-X295),0)/5+Y295/gfcf_lifespan!H$9</f>
        <v>1.0425933400000007</v>
      </c>
      <c r="AH295" s="42">
        <f>MAX((Z295-Y295),0)/5+Z295/gfcf_lifespan!I$9</f>
        <v>0.52129667000000035</v>
      </c>
      <c r="AI295" s="42">
        <f>MAX((AA295-Z295),0)/5+AA295/gfcf_lifespan!J$9</f>
        <v>0</v>
      </c>
    </row>
    <row r="296" spans="1:35" ht="15" customHeight="1" x14ac:dyDescent="0.25">
      <c r="A296" s="9" t="s">
        <v>4</v>
      </c>
      <c r="B296" s="9" t="s">
        <v>80</v>
      </c>
      <c r="C296" s="9" t="s">
        <v>85</v>
      </c>
      <c r="D296" s="42">
        <f>stanford_generation_EXIOBASE!D296</f>
        <v>427.24836861492497</v>
      </c>
      <c r="E296" s="42">
        <f>stanford_generation_EXIOBASE!E296</f>
        <v>2400.7606022045557</v>
      </c>
      <c r="F296" s="42">
        <f>stanford_generation_EXIOBASE!F296</f>
        <v>5361.0289525890021</v>
      </c>
      <c r="G296" s="42">
        <f>stanford_generation_EXIOBASE!G296</f>
        <v>8321.2973029734476</v>
      </c>
      <c r="H296" s="42">
        <f>stanford_generation_EXIOBASE!H296</f>
        <v>9061.364390569559</v>
      </c>
      <c r="I296" s="42">
        <f>stanford_generation_EXIOBASE!I296</f>
        <v>9801.4314781656703</v>
      </c>
      <c r="J296" s="42">
        <f>stanford_generation_EXIOBASE!J296</f>
        <v>10048.120507364374</v>
      </c>
      <c r="K296" s="42">
        <f>stanford_generation_EXIOBASE!K296</f>
        <v>10294.809536563078</v>
      </c>
      <c r="L296" s="42">
        <f>xdet2015_el!A296</f>
        <v>16.372901453199599</v>
      </c>
      <c r="M296" s="42">
        <f t="shared" si="149"/>
        <v>92.001326722552633</v>
      </c>
      <c r="N296" s="42">
        <f t="shared" si="178"/>
        <v>205.44396462658219</v>
      </c>
      <c r="O296" s="42">
        <f t="shared" si="179"/>
        <v>318.88660253061175</v>
      </c>
      <c r="P296" s="42">
        <f t="shared" si="180"/>
        <v>347.24726200661911</v>
      </c>
      <c r="Q296" s="42">
        <f t="shared" si="181"/>
        <v>375.60792148262652</v>
      </c>
      <c r="R296" s="42">
        <f t="shared" si="182"/>
        <v>385.0614746412956</v>
      </c>
      <c r="S296" s="42">
        <f t="shared" si="183"/>
        <v>394.51502779996474</v>
      </c>
      <c r="T296" s="42">
        <f>stanford_capacity_EXIOBASE!D296</f>
        <v>278.20485615212527</v>
      </c>
      <c r="U296" s="42">
        <f>stanford_capacity_EXIOBASE!E296</f>
        <v>1204.6593220753637</v>
      </c>
      <c r="V296" s="42">
        <f>stanford_capacity_EXIOBASE!F296</f>
        <v>2594.3410209602207</v>
      </c>
      <c r="W296" s="42">
        <f>stanford_capacity_EXIOBASE!G296</f>
        <v>3984.0227198450784</v>
      </c>
      <c r="X296" s="42">
        <f>stanford_capacity_EXIOBASE!H296</f>
        <v>4331.4431445662922</v>
      </c>
      <c r="Y296" s="42">
        <f>stanford_capacity_EXIOBASE!I296</f>
        <v>4678.8635692875068</v>
      </c>
      <c r="Z296" s="42">
        <f>stanford_capacity_EXIOBASE!J296</f>
        <v>4794.6703775279111</v>
      </c>
      <c r="AA296" s="42">
        <f>stanford_capacity_EXIOBASE!K296</f>
        <v>4910.4771857683163</v>
      </c>
      <c r="AB296" s="42">
        <f>capacity!T296+T296/gfcf_lifespan!C$10</f>
        <v>32.333194246084993</v>
      </c>
      <c r="AC296" s="42">
        <f>MAX((U296-T296),0)/5+U296/gfcf_lifespan!D$10</f>
        <v>233.47726606766221</v>
      </c>
      <c r="AD296" s="42">
        <f>MAX((V296-U296),0)/5+V296/gfcf_lifespan!E$10</f>
        <v>381.70998061538023</v>
      </c>
      <c r="AE296" s="42">
        <f>MAX((W296-V296),0)/5+W296/gfcf_lifespan!F$10</f>
        <v>437.29724857077463</v>
      </c>
      <c r="AF296" s="42">
        <f>MAX((X296-W296),0)/5+X296/gfcf_lifespan!G$10</f>
        <v>242.74181072689441</v>
      </c>
      <c r="AG296" s="42">
        <f>MAX((Y296-X296),0)/5+Y296/gfcf_lifespan!H$10</f>
        <v>256.63862771574321</v>
      </c>
      <c r="AH296" s="42">
        <f>MAX((Z296-Y296),0)/5+Z296/gfcf_lifespan!I$10</f>
        <v>214.9481767491973</v>
      </c>
      <c r="AI296" s="42">
        <f>MAX((AA296-Z296),0)/5+AA296/gfcf_lifespan!J$10</f>
        <v>219.58044907881367</v>
      </c>
    </row>
    <row r="297" spans="1:35" ht="15" customHeight="1" x14ac:dyDescent="0.25">
      <c r="A297" s="9" t="s">
        <v>4</v>
      </c>
      <c r="B297" s="9" t="s">
        <v>81</v>
      </c>
      <c r="C297" s="9" t="s">
        <v>86</v>
      </c>
      <c r="D297" s="42">
        <f>stanford_generation_EXIOBASE!D297</f>
        <v>253.09477699900444</v>
      </c>
      <c r="E297" s="42">
        <f>stanford_generation_EXIOBASE!E297</f>
        <v>5889.1325179864216</v>
      </c>
      <c r="F297" s="42">
        <f>stanford_generation_EXIOBASE!F297</f>
        <v>14343.189129467548</v>
      </c>
      <c r="G297" s="42">
        <f>stanford_generation_EXIOBASE!G297</f>
        <v>22797.245740948674</v>
      </c>
      <c r="H297" s="42">
        <f>stanford_generation_EXIOBASE!H297</f>
        <v>24910.759893818955</v>
      </c>
      <c r="I297" s="42">
        <f>stanford_generation_EXIOBASE!I297</f>
        <v>27024.274046689236</v>
      </c>
      <c r="J297" s="42">
        <f>stanford_generation_EXIOBASE!J297</f>
        <v>27728.778764312665</v>
      </c>
      <c r="K297" s="42">
        <f>stanford_generation_EXIOBASE!K297</f>
        <v>28433.283481936091</v>
      </c>
      <c r="L297" s="42">
        <f>xdet2015_el!A297</f>
        <v>9.6990325687096597</v>
      </c>
      <c r="M297" s="42">
        <f t="shared" si="149"/>
        <v>225.68181283970989</v>
      </c>
      <c r="N297" s="42">
        <f t="shared" si="178"/>
        <v>549.65598324621021</v>
      </c>
      <c r="O297" s="42">
        <f t="shared" si="179"/>
        <v>873.63015365271065</v>
      </c>
      <c r="P297" s="42">
        <f t="shared" si="180"/>
        <v>954.62369625433564</v>
      </c>
      <c r="Q297" s="42">
        <f t="shared" si="181"/>
        <v>1035.6172388559607</v>
      </c>
      <c r="R297" s="42">
        <f t="shared" si="182"/>
        <v>1062.6150863898358</v>
      </c>
      <c r="S297" s="42">
        <f t="shared" si="183"/>
        <v>1089.6129339237109</v>
      </c>
      <c r="T297" s="42">
        <f>stanford_capacity_EXIOBASE!D297</f>
        <v>188.30514384787472</v>
      </c>
      <c r="U297" s="42">
        <f>stanford_capacity_EXIOBASE!E297</f>
        <v>3190.0076897259428</v>
      </c>
      <c r="V297" s="42">
        <f>stanford_capacity_EXIOBASE!F297</f>
        <v>7692.5615085430454</v>
      </c>
      <c r="W297" s="42">
        <f>stanford_capacity_EXIOBASE!G297</f>
        <v>12195.115327360147</v>
      </c>
      <c r="X297" s="42">
        <f>stanford_capacity_EXIOBASE!H297</f>
        <v>13320.753782064421</v>
      </c>
      <c r="Y297" s="42">
        <f>stanford_capacity_EXIOBASE!I297</f>
        <v>14446.392236768697</v>
      </c>
      <c r="Z297" s="42">
        <f>stanford_capacity_EXIOBASE!J297</f>
        <v>14821.605055003456</v>
      </c>
      <c r="AA297" s="42">
        <f>stanford_capacity_EXIOBASE!K297</f>
        <v>15196.817873238215</v>
      </c>
      <c r="AB297" s="42">
        <f>capacity!T297+T297/gfcf_lifespan!C$11</f>
        <v>18.327205753915003</v>
      </c>
      <c r="AC297" s="42">
        <f>MAX((U297-T297),0)/5+U297/gfcf_lifespan!D$11</f>
        <v>727.94081676465134</v>
      </c>
      <c r="AD297" s="42">
        <f>MAX((V297-U297),0)/5+V297/gfcf_lifespan!E$11</f>
        <v>1208.2132241051424</v>
      </c>
      <c r="AE297" s="42">
        <f>MAX((W297-V297),0)/5+W297/gfcf_lifespan!F$11</f>
        <v>1388.3153768578261</v>
      </c>
      <c r="AF297" s="42">
        <f>MAX((X297-W297),0)/5+X297/gfcf_lifespan!G$11</f>
        <v>757.95784222343173</v>
      </c>
      <c r="AG297" s="42">
        <f>MAX((Y297-X297),0)/5+Y297/gfcf_lifespan!H$11</f>
        <v>802.98338041160309</v>
      </c>
      <c r="AH297" s="42">
        <f>MAX((Z297-Y297),0)/5+Z297/gfcf_lifespan!I$11</f>
        <v>667.90676584709001</v>
      </c>
      <c r="AI297" s="42">
        <f>MAX((AA297-Z297),0)/5+AA297/gfcf_lifespan!J$11</f>
        <v>682.91527857648032</v>
      </c>
    </row>
    <row r="298" spans="1:35" ht="15" customHeight="1" x14ac:dyDescent="0.25">
      <c r="A298" s="9" t="s">
        <v>4</v>
      </c>
      <c r="B298" s="9" t="s">
        <v>41</v>
      </c>
      <c r="C298" s="9" t="s">
        <v>42</v>
      </c>
      <c r="D298" s="42">
        <f>stanford_generation_EXIOBASE!D298</f>
        <v>0</v>
      </c>
      <c r="E298" s="42">
        <f>stanford_generation_EXIOBASE!E298</f>
        <v>938.23736947487487</v>
      </c>
      <c r="F298" s="42">
        <f>stanford_generation_EXIOBASE!F298</f>
        <v>2345.5934236871872</v>
      </c>
      <c r="G298" s="42">
        <f>stanford_generation_EXIOBASE!G298</f>
        <v>3752.9494778994995</v>
      </c>
      <c r="H298" s="42">
        <f>stanford_generation_EXIOBASE!H298</f>
        <v>4104.7884914525775</v>
      </c>
      <c r="I298" s="42">
        <f>stanford_generation_EXIOBASE!I298</f>
        <v>4456.6275050056556</v>
      </c>
      <c r="J298" s="42">
        <f>stanford_generation_EXIOBASE!J298</f>
        <v>4573.907176190015</v>
      </c>
      <c r="K298" s="42">
        <f>stanford_generation_EXIOBASE!K298</f>
        <v>4691.1868473743743</v>
      </c>
      <c r="L298" s="42">
        <f>xdet2015_el!A298</f>
        <v>0</v>
      </c>
      <c r="M298" s="44">
        <f t="shared" ref="M298:S298" si="184">IFERROR($L116*E298/$D116,0)</f>
        <v>22.640122636035173</v>
      </c>
      <c r="N298" s="44">
        <f t="shared" si="184"/>
        <v>56.600306590087932</v>
      </c>
      <c r="O298" s="44">
        <f t="shared" si="184"/>
        <v>90.560490544140691</v>
      </c>
      <c r="P298" s="44">
        <f t="shared" si="184"/>
        <v>99.050536532653879</v>
      </c>
      <c r="Q298" s="44">
        <f t="shared" si="184"/>
        <v>107.54058252116705</v>
      </c>
      <c r="R298" s="44">
        <f t="shared" si="184"/>
        <v>110.37059785067146</v>
      </c>
      <c r="S298" s="44">
        <f t="shared" si="184"/>
        <v>113.20061318017586</v>
      </c>
      <c r="T298" s="42">
        <f>stanford_capacity_EXIOBASE!D298</f>
        <v>0</v>
      </c>
      <c r="U298" s="42">
        <f>stanford_capacity_EXIOBASE!E298</f>
        <v>216.22488819385003</v>
      </c>
      <c r="V298" s="42">
        <f>stanford_capacity_EXIOBASE!F298</f>
        <v>540.56222048462507</v>
      </c>
      <c r="W298" s="42">
        <f>stanford_capacity_EXIOBASE!G298</f>
        <v>864.89955277540014</v>
      </c>
      <c r="X298" s="42">
        <f>stanford_capacity_EXIOBASE!H298</f>
        <v>945.98388584809391</v>
      </c>
      <c r="Y298" s="42">
        <f>stanford_capacity_EXIOBASE!I298</f>
        <v>1027.0682189207876</v>
      </c>
      <c r="Z298" s="42">
        <f>stanford_capacity_EXIOBASE!J298</f>
        <v>1054.0963299450189</v>
      </c>
      <c r="AA298" s="42">
        <f>stanford_capacity_EXIOBASE!K298</f>
        <v>1081.1244409692501</v>
      </c>
      <c r="AB298" s="42">
        <f>capacity!T298+T298/gfcf_lifespan!C$12</f>
        <v>0</v>
      </c>
      <c r="AC298" s="42">
        <f>MAX((U298-T298),0)/5+U298/gfcf_lifespan!D$12</f>
        <v>50.452473911898345</v>
      </c>
      <c r="AD298" s="42">
        <f>MAX((V298-U298),0)/5+V298/gfcf_lifespan!E$12</f>
        <v>82.886207140975841</v>
      </c>
      <c r="AE298" s="42">
        <f>MAX((W298-V298),0)/5+W298/gfcf_lifespan!F$12</f>
        <v>93.697451550668347</v>
      </c>
      <c r="AF298" s="42">
        <f>MAX((X298-W298),0)/5+X298/gfcf_lifespan!G$12</f>
        <v>47.749662809475211</v>
      </c>
      <c r="AG298" s="42">
        <f>MAX((Y298-X298),0)/5+Y298/gfcf_lifespan!H$12</f>
        <v>50.452473911898316</v>
      </c>
      <c r="AH298" s="42">
        <f>MAX((Z298-Y298),0)/5+Z298/gfcf_lifespan!I$12</f>
        <v>40.54216653634689</v>
      </c>
      <c r="AI298" s="42">
        <f>MAX((AA298-Z298),0)/5+AA298/gfcf_lifespan!J$12</f>
        <v>41.443103570487935</v>
      </c>
    </row>
    <row r="299" spans="1:35" ht="15" customHeight="1" x14ac:dyDescent="0.25">
      <c r="A299" s="9" t="s">
        <v>4</v>
      </c>
      <c r="B299" s="9" t="s">
        <v>43</v>
      </c>
      <c r="C299" s="9" t="s">
        <v>44</v>
      </c>
      <c r="D299" s="42">
        <f>stanford_generation_EXIOBASE!D299</f>
        <v>0</v>
      </c>
      <c r="E299" s="42">
        <f>stanford_generation_EXIOBASE!E299</f>
        <v>377.35492765924727</v>
      </c>
      <c r="F299" s="42">
        <f>stanford_generation_EXIOBASE!F299</f>
        <v>943.38731914811808</v>
      </c>
      <c r="G299" s="42">
        <f>stanford_generation_EXIOBASE!G299</f>
        <v>1509.4197106369891</v>
      </c>
      <c r="H299" s="42">
        <f>stanford_generation_EXIOBASE!H299</f>
        <v>1650.9278085092067</v>
      </c>
      <c r="I299" s="42">
        <f>stanford_generation_EXIOBASE!I299</f>
        <v>1792.4359063814243</v>
      </c>
      <c r="J299" s="42">
        <f>stanford_generation_EXIOBASE!J299</f>
        <v>1839.6052723388302</v>
      </c>
      <c r="K299" s="42">
        <f>stanford_generation_EXIOBASE!K299</f>
        <v>1886.7746382962362</v>
      </c>
      <c r="L299" s="42">
        <f>xdet2015_el!A299</f>
        <v>0</v>
      </c>
      <c r="M299" s="44">
        <f t="shared" ref="M299:S299" si="185">IFERROR($L143*E299/$D143,0)</f>
        <v>100.61844601750789</v>
      </c>
      <c r="N299" s="44">
        <f t="shared" si="185"/>
        <v>251.5461150437697</v>
      </c>
      <c r="O299" s="44">
        <f t="shared" si="185"/>
        <v>402.47378407003157</v>
      </c>
      <c r="P299" s="44">
        <f t="shared" si="185"/>
        <v>440.20570132659697</v>
      </c>
      <c r="Q299" s="44">
        <f t="shared" si="185"/>
        <v>477.93761858316242</v>
      </c>
      <c r="R299" s="44">
        <f t="shared" si="185"/>
        <v>490.51492433535088</v>
      </c>
      <c r="S299" s="44">
        <f t="shared" si="185"/>
        <v>503.09223008753941</v>
      </c>
      <c r="T299" s="42">
        <f>stanford_capacity_EXIOBASE!D299</f>
        <v>0</v>
      </c>
      <c r="U299" s="42">
        <f>stanford_capacity_EXIOBASE!E299</f>
        <v>190.77914519141606</v>
      </c>
      <c r="V299" s="42">
        <f>stanford_capacity_EXIOBASE!F299</f>
        <v>476.94786297854012</v>
      </c>
      <c r="W299" s="42">
        <f>stanford_capacity_EXIOBASE!G299</f>
        <v>763.11658076566425</v>
      </c>
      <c r="X299" s="42">
        <f>stanford_capacity_EXIOBASE!H299</f>
        <v>834.65876021244526</v>
      </c>
      <c r="Y299" s="42">
        <f>stanford_capacity_EXIOBASE!I299</f>
        <v>906.20093965922615</v>
      </c>
      <c r="Z299" s="42">
        <f>stanford_capacity_EXIOBASE!J299</f>
        <v>930.04833280815319</v>
      </c>
      <c r="AA299" s="42">
        <f>stanford_capacity_EXIOBASE!K299</f>
        <v>953.89572595708023</v>
      </c>
      <c r="AB299" s="42">
        <f>capacity!T299+T299/gfcf_lifespan!C$13</f>
        <v>0</v>
      </c>
      <c r="AC299" s="42">
        <f>MAX((U299-T299),0)/5+U299/gfcf_lifespan!D$13</f>
        <v>47.694786297854023</v>
      </c>
      <c r="AD299" s="42">
        <f>MAX((V299-U299),0)/5+V299/gfcf_lifespan!E$13</f>
        <v>81.081136706351799</v>
      </c>
      <c r="AE299" s="42">
        <f>MAX((W299-V299),0)/5+W299/gfcf_lifespan!F$13</f>
        <v>95.389572595708046</v>
      </c>
      <c r="AF299" s="42">
        <f>MAX((X299-W299),0)/5+X299/gfcf_lifespan!G$13</f>
        <v>56.041373899978467</v>
      </c>
      <c r="AG299" s="42">
        <f>MAX((Y299-X299),0)/5+Y299/gfcf_lifespan!H$13</f>
        <v>59.618482872317486</v>
      </c>
      <c r="AH299" s="42">
        <f>MAX((Z299-Y299),0)/5+Z299/gfcf_lifespan!I$13</f>
        <v>51.27189527019307</v>
      </c>
      <c r="AI299" s="42">
        <f>MAX((AA299-Z299),0)/5+AA299/gfcf_lifespan!J$13</f>
        <v>52.46426492763942</v>
      </c>
    </row>
    <row r="300" spans="1:35" ht="15" customHeight="1" x14ac:dyDescent="0.25">
      <c r="A300" s="9" t="s">
        <v>4</v>
      </c>
      <c r="B300" s="9" t="s">
        <v>45</v>
      </c>
      <c r="C300" s="9" t="s">
        <v>46</v>
      </c>
      <c r="D300" s="42">
        <f>stanford_generation_EXIOBASE!D300</f>
        <v>208.04999999999984</v>
      </c>
      <c r="E300" s="42">
        <f>stanford_generation_EXIOBASE!E300</f>
        <v>303.83927583217582</v>
      </c>
      <c r="F300" s="42">
        <f>stanford_generation_EXIOBASE!F300</f>
        <v>447.52318958043981</v>
      </c>
      <c r="G300" s="42">
        <f>stanford_generation_EXIOBASE!G300</f>
        <v>591.20710332870385</v>
      </c>
      <c r="H300" s="42">
        <f>stanford_generation_EXIOBASE!H300</f>
        <v>627.12808176576982</v>
      </c>
      <c r="I300" s="42">
        <f>stanford_generation_EXIOBASE!I300</f>
        <v>663.04906020283579</v>
      </c>
      <c r="J300" s="42">
        <f>stanford_generation_EXIOBASE!J300</f>
        <v>675.02271968185778</v>
      </c>
      <c r="K300" s="42">
        <f>stanford_generation_EXIOBASE!K300</f>
        <v>686.99637916087977</v>
      </c>
      <c r="L300" s="42">
        <f>xdet2015_el!A300</f>
        <v>20.6957124102804</v>
      </c>
      <c r="M300" s="42">
        <f t="shared" si="149"/>
        <v>30.224322381978251</v>
      </c>
      <c r="N300" s="42">
        <f t="shared" si="178"/>
        <v>44.517237339525039</v>
      </c>
      <c r="O300" s="42">
        <f t="shared" si="179"/>
        <v>58.810152297071824</v>
      </c>
      <c r="P300" s="42">
        <f t="shared" si="180"/>
        <v>62.383381036458516</v>
      </c>
      <c r="Q300" s="42">
        <f t="shared" si="181"/>
        <v>65.956609775845209</v>
      </c>
      <c r="R300" s="42">
        <f t="shared" si="182"/>
        <v>67.14768602230744</v>
      </c>
      <c r="S300" s="42">
        <f t="shared" si="183"/>
        <v>68.338762268769671</v>
      </c>
      <c r="T300" s="42">
        <f>stanford_capacity_EXIOBASE!D300</f>
        <v>28.999999999999996</v>
      </c>
      <c r="U300" s="42">
        <f>stanford_capacity_EXIOBASE!E300</f>
        <v>43.199999999999996</v>
      </c>
      <c r="V300" s="42">
        <f>stanford_capacity_EXIOBASE!F300</f>
        <v>64.5</v>
      </c>
      <c r="W300" s="42">
        <f>stanford_capacity_EXIOBASE!G300</f>
        <v>85.8</v>
      </c>
      <c r="X300" s="42">
        <f>stanford_capacity_EXIOBASE!H300</f>
        <v>91.125</v>
      </c>
      <c r="Y300" s="42">
        <f>stanford_capacity_EXIOBASE!I300</f>
        <v>96.45</v>
      </c>
      <c r="Z300" s="42">
        <f>stanford_capacity_EXIOBASE!J300</f>
        <v>98.224999999999994</v>
      </c>
      <c r="AA300" s="42">
        <f>stanford_capacity_EXIOBASE!K300</f>
        <v>100</v>
      </c>
      <c r="AB300" s="42">
        <f>capacity!T300+T300/gfcf_lifespan!C$14</f>
        <v>0.96666666666666656</v>
      </c>
      <c r="AC300" s="42">
        <f>MAX((U300-T300),0)/5+U300/gfcf_lifespan!D$14</f>
        <v>4.2799999999999994</v>
      </c>
      <c r="AD300" s="42">
        <f>MAX((V300-U300),0)/5+V300/gfcf_lifespan!E$14</f>
        <v>6.41</v>
      </c>
      <c r="AE300" s="42">
        <f>MAX((W300-V300),0)/5+W300/gfcf_lifespan!F$14</f>
        <v>7.1199999999999992</v>
      </c>
      <c r="AF300" s="42">
        <f>MAX((X300-W300),0)/5+X300/gfcf_lifespan!G$14</f>
        <v>4.1025000000000009</v>
      </c>
      <c r="AG300" s="42">
        <f>MAX((Y300-X300),0)/5+Y300/gfcf_lifespan!H$14</f>
        <v>4.2800000000000011</v>
      </c>
      <c r="AH300" s="42">
        <f>MAX((Z300-Y300),0)/5+Z300/gfcf_lifespan!I$14</f>
        <v>3.6291666666666647</v>
      </c>
      <c r="AI300" s="42">
        <f>MAX((AA300-Z300),0)/5+AA300/gfcf_lifespan!J$14</f>
        <v>3.6883333333333348</v>
      </c>
    </row>
    <row r="301" spans="1:35" ht="15" customHeight="1" x14ac:dyDescent="0.25">
      <c r="A301" s="9" t="s">
        <v>3</v>
      </c>
      <c r="B301" s="9" t="s">
        <v>29</v>
      </c>
      <c r="C301" s="9" t="s">
        <v>30</v>
      </c>
      <c r="D301" s="42">
        <f>stanford_generation_EXIOBASE!D301</f>
        <v>21981.638522694113</v>
      </c>
      <c r="E301" s="42">
        <f>stanford_generation_EXIOBASE!E301</f>
        <v>17585.310818155289</v>
      </c>
      <c r="F301" s="42">
        <f>stanford_generation_EXIOBASE!F301</f>
        <v>10990.819261347056</v>
      </c>
      <c r="G301" s="42">
        <f>stanford_generation_EXIOBASE!G301</f>
        <v>4396.3277045388204</v>
      </c>
      <c r="H301" s="42">
        <f>stanford_generation_EXIOBASE!H301</f>
        <v>2747.7048153367632</v>
      </c>
      <c r="I301" s="42">
        <f>stanford_generation_EXIOBASE!I301</f>
        <v>1099.081926134706</v>
      </c>
      <c r="J301" s="42">
        <f>stanford_generation_EXIOBASE!J301</f>
        <v>549.540963067353</v>
      </c>
      <c r="K301" s="42">
        <f>stanford_generation_EXIOBASE!K301</f>
        <v>0</v>
      </c>
      <c r="L301" s="42">
        <f>xdet2015_el!A301</f>
        <v>1575.48585076427</v>
      </c>
      <c r="M301" s="42">
        <f t="shared" ref="M301:M360" si="186">IFERROR($L301*E301/$D301,0)</f>
        <v>1260.3886806114158</v>
      </c>
      <c r="N301" s="42">
        <f t="shared" ref="N301:N311" si="187">IFERROR($L301*F301/$D301,0)</f>
        <v>787.74292538213501</v>
      </c>
      <c r="O301" s="42">
        <f t="shared" ref="O301:O311" si="188">IFERROR($L301*G301/$D301,0)</f>
        <v>315.09717015285383</v>
      </c>
      <c r="P301" s="42">
        <f t="shared" ref="P301:P311" si="189">IFERROR($L301*H301/$D301,0)</f>
        <v>196.9357313455337</v>
      </c>
      <c r="Q301" s="42">
        <f t="shared" ref="Q301:Q311" si="190">IFERROR($L301*I301/$D301,0)</f>
        <v>78.77429253821353</v>
      </c>
      <c r="R301" s="42">
        <f t="shared" ref="R301:R311" si="191">IFERROR($L301*J301/$D301,0)</f>
        <v>39.387146269106765</v>
      </c>
      <c r="S301" s="42">
        <f t="shared" ref="S301:S311" si="192">IFERROR($L301*K301/$D301,0)</f>
        <v>0</v>
      </c>
      <c r="T301" s="42">
        <f>stanford_capacity_EXIOBASE!D301</f>
        <v>6441.34</v>
      </c>
      <c r="U301" s="42">
        <f>stanford_capacity_EXIOBASE!E301</f>
        <v>5153.0720000000001</v>
      </c>
      <c r="V301" s="42">
        <f>stanford_capacity_EXIOBASE!F301</f>
        <v>3220.67</v>
      </c>
      <c r="W301" s="42">
        <f>stanford_capacity_EXIOBASE!G301</f>
        <v>1288.268</v>
      </c>
      <c r="X301" s="42">
        <f>stanford_capacity_EXIOBASE!H301</f>
        <v>805.16750000000002</v>
      </c>
      <c r="Y301" s="42">
        <f>stanford_capacity_EXIOBASE!I301</f>
        <v>322.06700000000001</v>
      </c>
      <c r="Z301" s="42">
        <f>stanford_capacity_EXIOBASE!J301</f>
        <v>161.0335</v>
      </c>
      <c r="AA301" s="42">
        <f>stanford_capacity_EXIOBASE!K301</f>
        <v>0</v>
      </c>
      <c r="AB301" s="42">
        <f>capacity!T301+T301/gfcf_lifespan!C$2</f>
        <v>853.0335</v>
      </c>
      <c r="AC301" s="42">
        <f>MAX((U301-T301),0)/5+U301/gfcf_lifespan!D$2</f>
        <v>128.82679999999999</v>
      </c>
      <c r="AD301" s="42">
        <f>MAX((V301-U301),0)/5+V301/gfcf_lifespan!E$2</f>
        <v>80.516750000000002</v>
      </c>
      <c r="AE301" s="42">
        <f>MAX((W301-V301),0)/5+W301/gfcf_lifespan!F$2</f>
        <v>32.206699999999998</v>
      </c>
      <c r="AF301" s="42">
        <f>MAX((X301-W301),0)/5+X301/gfcf_lifespan!G$2</f>
        <v>20.1291875</v>
      </c>
      <c r="AG301" s="42">
        <f>MAX((Y301-X301),0)/5+Y301/gfcf_lifespan!H$2</f>
        <v>8.0516749999999995</v>
      </c>
      <c r="AH301" s="42">
        <f>MAX((Z301-Y301),0)/5+Z301/gfcf_lifespan!I$2</f>
        <v>4.0258374999999997</v>
      </c>
      <c r="AI301" s="42">
        <f>MAX((AA301-Z301),0)/5+AA301/gfcf_lifespan!J$2</f>
        <v>0</v>
      </c>
    </row>
    <row r="302" spans="1:35" ht="15" customHeight="1" x14ac:dyDescent="0.25">
      <c r="A302" s="9" t="s">
        <v>3</v>
      </c>
      <c r="B302" s="9" t="s">
        <v>31</v>
      </c>
      <c r="C302" s="9" t="s">
        <v>32</v>
      </c>
      <c r="D302" s="42">
        <f>stanford_generation_EXIOBASE!D302</f>
        <v>8032.4269520550934</v>
      </c>
      <c r="E302" s="42">
        <f>stanford_generation_EXIOBASE!E302</f>
        <v>6425.9415616440747</v>
      </c>
      <c r="F302" s="42">
        <f>stanford_generation_EXIOBASE!F302</f>
        <v>4016.2134760275467</v>
      </c>
      <c r="G302" s="42">
        <f>stanford_generation_EXIOBASE!G302</f>
        <v>1606.4853904110187</v>
      </c>
      <c r="H302" s="42">
        <f>stanford_generation_EXIOBASE!H302</f>
        <v>1004.0533690068869</v>
      </c>
      <c r="I302" s="42">
        <f>stanford_generation_EXIOBASE!I302</f>
        <v>401.62134760275512</v>
      </c>
      <c r="J302" s="42">
        <f>stanford_generation_EXIOBASE!J302</f>
        <v>200.81067380137756</v>
      </c>
      <c r="K302" s="42">
        <f>stanford_generation_EXIOBASE!K302</f>
        <v>0</v>
      </c>
      <c r="L302" s="42">
        <f>xdet2015_el!A302</f>
        <v>1203.7118069502801</v>
      </c>
      <c r="M302" s="42">
        <f t="shared" si="186"/>
        <v>962.96944556022402</v>
      </c>
      <c r="N302" s="42">
        <f t="shared" si="187"/>
        <v>601.85590347514005</v>
      </c>
      <c r="O302" s="42">
        <f t="shared" si="188"/>
        <v>240.742361390056</v>
      </c>
      <c r="P302" s="42">
        <f t="shared" si="189"/>
        <v>150.46397586878504</v>
      </c>
      <c r="Q302" s="42">
        <f t="shared" si="190"/>
        <v>60.185590347514079</v>
      </c>
      <c r="R302" s="42">
        <f t="shared" si="191"/>
        <v>30.09279517375704</v>
      </c>
      <c r="S302" s="42">
        <f t="shared" si="192"/>
        <v>0</v>
      </c>
      <c r="T302" s="42">
        <f>stanford_capacity_EXIOBASE!D302</f>
        <v>4172.5733500000006</v>
      </c>
      <c r="U302" s="42">
        <f>stanford_capacity_EXIOBASE!E302</f>
        <v>3338.0586800000005</v>
      </c>
      <c r="V302" s="42">
        <f>stanford_capacity_EXIOBASE!F302</f>
        <v>2086.2866750000003</v>
      </c>
      <c r="W302" s="42">
        <f>stanford_capacity_EXIOBASE!G302</f>
        <v>834.51467000000002</v>
      </c>
      <c r="X302" s="42">
        <f>stanford_capacity_EXIOBASE!H302</f>
        <v>521.57166875000007</v>
      </c>
      <c r="Y302" s="42">
        <f>stanford_capacity_EXIOBASE!I302</f>
        <v>208.62866750000012</v>
      </c>
      <c r="Z302" s="42">
        <f>stanford_capacity_EXIOBASE!J302</f>
        <v>104.31433375000006</v>
      </c>
      <c r="AA302" s="42">
        <f>stanford_capacity_EXIOBASE!K302</f>
        <v>0</v>
      </c>
      <c r="AB302" s="42">
        <f>capacity!T302+T302/gfcf_lifespan!C$3</f>
        <v>3001.0857783333336</v>
      </c>
      <c r="AC302" s="42">
        <f>MAX((U302-T302),0)/5+U302/gfcf_lifespan!D$3</f>
        <v>111.26862266666669</v>
      </c>
      <c r="AD302" s="42">
        <f>MAX((V302-U302),0)/5+V302/gfcf_lifespan!E$3</f>
        <v>69.542889166666683</v>
      </c>
      <c r="AE302" s="42">
        <f>MAX((W302-V302),0)/5+W302/gfcf_lifespan!F$3</f>
        <v>27.817155666666668</v>
      </c>
      <c r="AF302" s="42">
        <f>MAX((X302-W302),0)/5+X302/gfcf_lifespan!G$3</f>
        <v>17.385722291666671</v>
      </c>
      <c r="AG302" s="42">
        <f>MAX((Y302-X302),0)/5+Y302/gfcf_lifespan!H$3</f>
        <v>6.9542889166666706</v>
      </c>
      <c r="AH302" s="42">
        <f>MAX((Z302-Y302),0)/5+Z302/gfcf_lifespan!I$3</f>
        <v>3.4771444583333353</v>
      </c>
      <c r="AI302" s="42">
        <f>MAX((AA302-Z302),0)/5+AA302/gfcf_lifespan!J$3</f>
        <v>0</v>
      </c>
    </row>
    <row r="303" spans="1:35" ht="15" customHeight="1" x14ac:dyDescent="0.25">
      <c r="A303" s="9" t="s">
        <v>3</v>
      </c>
      <c r="B303" s="9" t="s">
        <v>33</v>
      </c>
      <c r="C303" s="9" t="s">
        <v>34</v>
      </c>
      <c r="D303" s="42">
        <f>stanford_generation_EXIOBASE!D303</f>
        <v>11890.446807433553</v>
      </c>
      <c r="E303" s="42">
        <f>stanford_generation_EXIOBASE!E303</f>
        <v>9512.3574459468418</v>
      </c>
      <c r="F303" s="42">
        <f>stanford_generation_EXIOBASE!F303</f>
        <v>5945.2234037167764</v>
      </c>
      <c r="G303" s="42">
        <f>stanford_generation_EXIOBASE!G303</f>
        <v>2378.0893614867109</v>
      </c>
      <c r="H303" s="42">
        <f>stanford_generation_EXIOBASE!H303</f>
        <v>1486.3058509291941</v>
      </c>
      <c r="I303" s="42">
        <f>stanford_generation_EXIOBASE!I303</f>
        <v>594.52234037167727</v>
      </c>
      <c r="J303" s="42">
        <f>stanford_generation_EXIOBASE!J303</f>
        <v>297.26117018583864</v>
      </c>
      <c r="K303" s="42">
        <f>stanford_generation_EXIOBASE!K303</f>
        <v>0</v>
      </c>
      <c r="L303" s="42">
        <f>xdet2015_el!A303</f>
        <v>385.00694147127001</v>
      </c>
      <c r="M303" s="42">
        <f t="shared" si="186"/>
        <v>308.005553177016</v>
      </c>
      <c r="N303" s="42">
        <f t="shared" si="187"/>
        <v>192.50347073563501</v>
      </c>
      <c r="O303" s="42">
        <f t="shared" si="188"/>
        <v>77.001388294254014</v>
      </c>
      <c r="P303" s="42">
        <f t="shared" si="189"/>
        <v>48.125867683908751</v>
      </c>
      <c r="Q303" s="42">
        <f t="shared" si="190"/>
        <v>19.250347073563489</v>
      </c>
      <c r="R303" s="42">
        <f t="shared" si="191"/>
        <v>9.6251735367817446</v>
      </c>
      <c r="S303" s="42">
        <f t="shared" si="192"/>
        <v>0</v>
      </c>
      <c r="T303" s="42">
        <f>stanford_capacity_EXIOBASE!D303</f>
        <v>1414</v>
      </c>
      <c r="U303" s="42">
        <f>stanford_capacity_EXIOBASE!E303</f>
        <v>1131.2</v>
      </c>
      <c r="V303" s="42">
        <f>stanford_capacity_EXIOBASE!F303</f>
        <v>707</v>
      </c>
      <c r="W303" s="42">
        <f>stanford_capacity_EXIOBASE!G303</f>
        <v>282.79999999999995</v>
      </c>
      <c r="X303" s="42">
        <f>stanford_capacity_EXIOBASE!H303</f>
        <v>176.75</v>
      </c>
      <c r="Y303" s="42">
        <f>stanford_capacity_EXIOBASE!I303</f>
        <v>70.700000000000045</v>
      </c>
      <c r="Z303" s="42">
        <f>stanford_capacity_EXIOBASE!J303</f>
        <v>35.350000000000023</v>
      </c>
      <c r="AA303" s="42">
        <f>stanford_capacity_EXIOBASE!K303</f>
        <v>0</v>
      </c>
      <c r="AB303" s="42">
        <f>capacity!T303+T303/gfcf_lifespan!C$4</f>
        <v>23.566666666666666</v>
      </c>
      <c r="AC303" s="42">
        <f>MAX((U303-T303),0)/5+U303/gfcf_lifespan!D$4</f>
        <v>18.853333333333335</v>
      </c>
      <c r="AD303" s="42">
        <f>MAX((V303-U303),0)/5+V303/gfcf_lifespan!E$4</f>
        <v>11.783333333333333</v>
      </c>
      <c r="AE303" s="42">
        <f>MAX((W303-V303),0)/5+W303/gfcf_lifespan!F$4</f>
        <v>4.7133333333333329</v>
      </c>
      <c r="AF303" s="42">
        <f>MAX((X303-W303),0)/5+X303/gfcf_lifespan!G$4</f>
        <v>2.9458333333333333</v>
      </c>
      <c r="AG303" s="42">
        <f>MAX((Y303-X303),0)/5+Y303/gfcf_lifespan!H$4</f>
        <v>1.1783333333333341</v>
      </c>
      <c r="AH303" s="42">
        <f>MAX((Z303-Y303),0)/5+Z303/gfcf_lifespan!I$4</f>
        <v>0.58916666666666706</v>
      </c>
      <c r="AI303" s="42">
        <f>MAX((AA303-Z303),0)/5+AA303/gfcf_lifespan!J$4</f>
        <v>0</v>
      </c>
    </row>
    <row r="304" spans="1:35" ht="15" customHeight="1" x14ac:dyDescent="0.25">
      <c r="A304" s="9" t="s">
        <v>3</v>
      </c>
      <c r="B304" s="9" t="s">
        <v>35</v>
      </c>
      <c r="C304" s="9" t="s">
        <v>36</v>
      </c>
      <c r="D304" s="42">
        <f>stanford_generation_EXIOBASE!D304</f>
        <v>16112.024983201658</v>
      </c>
      <c r="E304" s="42">
        <f>stanford_generation_EXIOBASE!E304</f>
        <v>18114.316883537336</v>
      </c>
      <c r="F304" s="42">
        <f>stanford_generation_EXIOBASE!F304</f>
        <v>21117.754734040853</v>
      </c>
      <c r="G304" s="42">
        <f>stanford_generation_EXIOBASE!G304</f>
        <v>24121.192584544369</v>
      </c>
      <c r="H304" s="42">
        <f>stanford_generation_EXIOBASE!H304</f>
        <v>24872.052047170248</v>
      </c>
      <c r="I304" s="42">
        <f>stanford_generation_EXIOBASE!I304</f>
        <v>25622.911509796129</v>
      </c>
      <c r="J304" s="42">
        <f>stanford_generation_EXIOBASE!J304</f>
        <v>25873.197997338088</v>
      </c>
      <c r="K304" s="42">
        <f>stanford_generation_EXIOBASE!K304</f>
        <v>26123.484484880049</v>
      </c>
      <c r="L304" s="42">
        <f>xdet2015_el!A304</f>
        <v>447.60075056255602</v>
      </c>
      <c r="M304" s="42">
        <f t="shared" si="186"/>
        <v>503.22550029885417</v>
      </c>
      <c r="N304" s="42">
        <f t="shared" si="187"/>
        <v>586.66262490330143</v>
      </c>
      <c r="O304" s="42">
        <f t="shared" si="188"/>
        <v>670.0997495077487</v>
      </c>
      <c r="P304" s="42">
        <f t="shared" si="189"/>
        <v>690.95903065886057</v>
      </c>
      <c r="Q304" s="42">
        <f t="shared" si="190"/>
        <v>711.81831180997244</v>
      </c>
      <c r="R304" s="42">
        <f t="shared" si="191"/>
        <v>718.77140552700962</v>
      </c>
      <c r="S304" s="42">
        <f t="shared" si="192"/>
        <v>725.72449924404691</v>
      </c>
      <c r="T304" s="42">
        <f>stanford_capacity_EXIOBASE!D304</f>
        <v>6644.9630638483322</v>
      </c>
      <c r="U304" s="42">
        <f>stanford_capacity_EXIOBASE!E304</f>
        <v>6640.970451078666</v>
      </c>
      <c r="V304" s="42">
        <f>stanford_capacity_EXIOBASE!F304</f>
        <v>6634.9815319241661</v>
      </c>
      <c r="W304" s="42">
        <f>stanford_capacity_EXIOBASE!G304</f>
        <v>6628.9926127696663</v>
      </c>
      <c r="X304" s="42">
        <f>stanford_capacity_EXIOBASE!H304</f>
        <v>6627.495382981042</v>
      </c>
      <c r="Y304" s="42">
        <f>stanford_capacity_EXIOBASE!I304</f>
        <v>6625.9981531924168</v>
      </c>
      <c r="Z304" s="42">
        <f>stanford_capacity_EXIOBASE!J304</f>
        <v>6625.4990765962084</v>
      </c>
      <c r="AA304" s="42">
        <f>stanford_capacity_EXIOBASE!K304</f>
        <v>6625</v>
      </c>
      <c r="AB304" s="42">
        <f>capacity!T304+T304/gfcf_lifespan!C$5</f>
        <v>227.7493843974722</v>
      </c>
      <c r="AC304" s="42">
        <f>MAX((U304-T304),0)/5+U304/gfcf_lifespan!D$5</f>
        <v>110.6828408513111</v>
      </c>
      <c r="AD304" s="42">
        <f>MAX((V304-U304),0)/5+V304/gfcf_lifespan!E$5</f>
        <v>110.58302553206944</v>
      </c>
      <c r="AE304" s="42">
        <f>MAX((W304-V304),0)/5+W304/gfcf_lifespan!F$5</f>
        <v>110.48321021282777</v>
      </c>
      <c r="AF304" s="42">
        <f>MAX((X304-W304),0)/5+X304/gfcf_lifespan!G$5</f>
        <v>110.45825638301737</v>
      </c>
      <c r="AG304" s="42">
        <f>MAX((Y304-X304),0)/5+Y304/gfcf_lifespan!H$5</f>
        <v>110.43330255320694</v>
      </c>
      <c r="AH304" s="42">
        <f>MAX((Z304-Y304),0)/5+Z304/gfcf_lifespan!I$5</f>
        <v>110.4249846099368</v>
      </c>
      <c r="AI304" s="42">
        <f>MAX((AA304-Z304),0)/5+AA304/gfcf_lifespan!J$5</f>
        <v>110.41666666666667</v>
      </c>
    </row>
    <row r="305" spans="1:35" ht="15" customHeight="1" x14ac:dyDescent="0.25">
      <c r="A305" s="9" t="s">
        <v>3</v>
      </c>
      <c r="B305" s="9" t="s">
        <v>79</v>
      </c>
      <c r="C305" s="9" t="s">
        <v>83</v>
      </c>
      <c r="D305" s="42">
        <f>stanford_generation_EXIOBASE!D305</f>
        <v>6473.2141091021949</v>
      </c>
      <c r="E305" s="42">
        <f>stanford_generation_EXIOBASE!E305</f>
        <v>17165.351137830614</v>
      </c>
      <c r="F305" s="42">
        <f>stanford_generation_EXIOBASE!F305</f>
        <v>33203.55668092324</v>
      </c>
      <c r="G305" s="42">
        <f>stanford_generation_EXIOBASE!G305</f>
        <v>49241.762224015867</v>
      </c>
      <c r="H305" s="42">
        <f>stanford_generation_EXIOBASE!H305</f>
        <v>53251.313609789016</v>
      </c>
      <c r="I305" s="42">
        <f>stanford_generation_EXIOBASE!I305</f>
        <v>57260.864995562166</v>
      </c>
      <c r="J305" s="42">
        <f>stanford_generation_EXIOBASE!J305</f>
        <v>58597.382124153221</v>
      </c>
      <c r="K305" s="42">
        <f>stanford_generation_EXIOBASE!K305</f>
        <v>59933.899252744275</v>
      </c>
      <c r="L305" s="42">
        <f>xdet2015_el!A305</f>
        <v>33.331533400885299</v>
      </c>
      <c r="M305" s="42">
        <f t="shared" si="186"/>
        <v>88.386922654699561</v>
      </c>
      <c r="N305" s="42">
        <f t="shared" si="187"/>
        <v>170.97000653542091</v>
      </c>
      <c r="O305" s="42">
        <f t="shared" si="188"/>
        <v>253.55309041614231</v>
      </c>
      <c r="P305" s="42">
        <f t="shared" si="189"/>
        <v>274.19886138632262</v>
      </c>
      <c r="Q305" s="42">
        <f t="shared" si="190"/>
        <v>294.84463235650293</v>
      </c>
      <c r="R305" s="42">
        <f t="shared" si="191"/>
        <v>301.7265560132297</v>
      </c>
      <c r="S305" s="42">
        <f t="shared" si="192"/>
        <v>308.60847966995652</v>
      </c>
      <c r="T305" s="42">
        <f>stanford_capacity_EXIOBASE!D305</f>
        <v>2975.8999999999992</v>
      </c>
      <c r="U305" s="42">
        <f>stanford_capacity_EXIOBASE!E305</f>
        <v>7562.4886555050598</v>
      </c>
      <c r="V305" s="42">
        <f>stanford_capacity_EXIOBASE!F305</f>
        <v>14442.371638762652</v>
      </c>
      <c r="W305" s="42">
        <f>stanford_capacity_EXIOBASE!G305</f>
        <v>21322.254622020242</v>
      </c>
      <c r="X305" s="42">
        <f>stanford_capacity_EXIOBASE!H305</f>
        <v>23042.225367834639</v>
      </c>
      <c r="Y305" s="42">
        <f>stanford_capacity_EXIOBASE!I305</f>
        <v>24762.196113649035</v>
      </c>
      <c r="Z305" s="42">
        <f>stanford_capacity_EXIOBASE!J305</f>
        <v>25335.519695587169</v>
      </c>
      <c r="AA305" s="42">
        <f>stanford_capacity_EXIOBASE!K305</f>
        <v>25908.843277525302</v>
      </c>
      <c r="AB305" s="42">
        <f>capacity!T305+T305/gfcf_lifespan!C$6</f>
        <v>148.79499999999996</v>
      </c>
      <c r="AC305" s="42">
        <f>MAX((U305-T305),0)/5+U305/gfcf_lifespan!D$6</f>
        <v>1261.0672154421511</v>
      </c>
      <c r="AD305" s="42">
        <f>MAX((V305-U305),0)/5+V305/gfcf_lifespan!E$6</f>
        <v>1990.5456025563121</v>
      </c>
      <c r="AE305" s="42">
        <f>MAX((W305-V305),0)/5+W305/gfcf_lifespan!F$6</f>
        <v>2228.8667815323279</v>
      </c>
      <c r="AF305" s="42">
        <f>MAX((X305-W305),0)/5+X305/gfcf_lifespan!G$6</f>
        <v>1265.6831638762649</v>
      </c>
      <c r="AG305" s="42">
        <f>MAX((Y305-X305),0)/5+Y305/gfcf_lifespan!H$6</f>
        <v>1334.4819937088407</v>
      </c>
      <c r="AH305" s="42">
        <f>MAX((Z305-Y305),0)/5+Z305/gfcf_lifespan!I$6</f>
        <v>1128.0855042111134</v>
      </c>
      <c r="AI305" s="42">
        <f>MAX((AA305-Z305),0)/5+AA305/gfcf_lifespan!J$6</f>
        <v>1151.0184474886387</v>
      </c>
    </row>
    <row r="306" spans="1:35" ht="15" customHeight="1" x14ac:dyDescent="0.25">
      <c r="A306" s="9" t="s">
        <v>3</v>
      </c>
      <c r="B306" s="9" t="s">
        <v>78</v>
      </c>
      <c r="C306" s="9" t="s">
        <v>84</v>
      </c>
      <c r="D306" s="42">
        <f>stanford_generation_EXIOBASE!D306</f>
        <v>0</v>
      </c>
      <c r="E306" s="42">
        <f>stanford_generation_EXIOBASE!E306</f>
        <v>3848.8224298640876</v>
      </c>
      <c r="F306" s="42">
        <f>stanford_generation_EXIOBASE!F306</f>
        <v>9622.0560746602187</v>
      </c>
      <c r="G306" s="42">
        <f>stanford_generation_EXIOBASE!G306</f>
        <v>15395.28971945635</v>
      </c>
      <c r="H306" s="42">
        <f>stanford_generation_EXIOBASE!H306</f>
        <v>16838.598130655384</v>
      </c>
      <c r="I306" s="42">
        <f>stanford_generation_EXIOBASE!I306</f>
        <v>18281.906541854416</v>
      </c>
      <c r="J306" s="42">
        <f>stanford_generation_EXIOBASE!J306</f>
        <v>18763.009345587427</v>
      </c>
      <c r="K306" s="42">
        <f>stanford_generation_EXIOBASE!K306</f>
        <v>19244.112149320437</v>
      </c>
      <c r="L306" s="42">
        <f>xdet2015_el!A306</f>
        <v>0</v>
      </c>
      <c r="M306" s="44">
        <f t="shared" ref="M306:S306" si="193">IFERROR($L293*E306/$D293,0)</f>
        <v>268.21579633468275</v>
      </c>
      <c r="N306" s="44">
        <f t="shared" si="193"/>
        <v>670.53949083670693</v>
      </c>
      <c r="O306" s="44">
        <f t="shared" si="193"/>
        <v>1072.863185338731</v>
      </c>
      <c r="P306" s="44">
        <f t="shared" si="193"/>
        <v>1173.4441089642371</v>
      </c>
      <c r="Q306" s="44">
        <f t="shared" si="193"/>
        <v>1274.0250325897432</v>
      </c>
      <c r="R306" s="44">
        <f t="shared" si="193"/>
        <v>1307.5520071315784</v>
      </c>
      <c r="S306" s="44">
        <f t="shared" si="193"/>
        <v>1341.0789816734139</v>
      </c>
      <c r="T306" s="42">
        <f>stanford_capacity_EXIOBASE!D306</f>
        <v>0</v>
      </c>
      <c r="U306" s="42">
        <f>stanford_capacity_EXIOBASE!E306</f>
        <v>1173.5975631646568</v>
      </c>
      <c r="V306" s="42">
        <f>stanford_capacity_EXIOBASE!F306</f>
        <v>2933.9939079116421</v>
      </c>
      <c r="W306" s="42">
        <f>stanford_capacity_EXIOBASE!G306</f>
        <v>4694.3902526586271</v>
      </c>
      <c r="X306" s="42">
        <f>stanford_capacity_EXIOBASE!H306</f>
        <v>5134.4893388453729</v>
      </c>
      <c r="Y306" s="42">
        <f>stanford_capacity_EXIOBASE!I306</f>
        <v>5574.5884250321196</v>
      </c>
      <c r="Z306" s="42">
        <f>stanford_capacity_EXIOBASE!J306</f>
        <v>5721.2881204277019</v>
      </c>
      <c r="AA306" s="42">
        <f>stanford_capacity_EXIOBASE!K306</f>
        <v>5867.9878158232841</v>
      </c>
      <c r="AB306" s="42">
        <f>capacity!T306+T306/gfcf_lifespan!C$7</f>
        <v>0</v>
      </c>
      <c r="AC306" s="42">
        <f>MAX((U306-T306),0)/5+U306/gfcf_lifespan!D$7</f>
        <v>281.66341515951763</v>
      </c>
      <c r="AD306" s="42">
        <f>MAX((V306-U306),0)/5+V306/gfcf_lifespan!E$7</f>
        <v>458.76995650982036</v>
      </c>
      <c r="AE306" s="42">
        <f>MAX((W306-V306),0)/5+W306/gfcf_lifespan!F$7</f>
        <v>508.5589440380179</v>
      </c>
      <c r="AF306" s="42">
        <f>MAX((X306-W306),0)/5+X306/gfcf_lifespan!G$7</f>
        <v>259.16946186552826</v>
      </c>
      <c r="AG306" s="42">
        <f>MAX((Y306-X306),0)/5+Y306/gfcf_lifespan!H$7</f>
        <v>273.83943140508666</v>
      </c>
      <c r="AH306" s="42">
        <f>MAX((Z306-Y306),0)/5+Z306/gfcf_lifespan!I$7</f>
        <v>220.04954309337319</v>
      </c>
      <c r="AI306" s="42">
        <f>MAX((AA306-Z306),0)/5+AA306/gfcf_lifespan!J$7</f>
        <v>224.93953293989259</v>
      </c>
    </row>
    <row r="307" spans="1:35" ht="15" customHeight="1" x14ac:dyDescent="0.25">
      <c r="A307" s="9" t="s">
        <v>3</v>
      </c>
      <c r="B307" s="9" t="s">
        <v>37</v>
      </c>
      <c r="C307" s="9" t="s">
        <v>38</v>
      </c>
      <c r="D307" s="42">
        <f>stanford_generation_EXIOBASE!D307</f>
        <v>625.26302549648608</v>
      </c>
      <c r="E307" s="42">
        <f>stanford_generation_EXIOBASE!E307</f>
        <v>500.21042039718884</v>
      </c>
      <c r="F307" s="42">
        <f>stanford_generation_EXIOBASE!F307</f>
        <v>312.63151274824304</v>
      </c>
      <c r="G307" s="42">
        <f>stanford_generation_EXIOBASE!G307</f>
        <v>125.05260509929718</v>
      </c>
      <c r="H307" s="42">
        <f>stanford_generation_EXIOBASE!H307</f>
        <v>78.157878187060732</v>
      </c>
      <c r="I307" s="42">
        <f>stanford_generation_EXIOBASE!I307</f>
        <v>31.263151274824281</v>
      </c>
      <c r="J307" s="42">
        <f>stanford_generation_EXIOBASE!J307</f>
        <v>15.631575637412141</v>
      </c>
      <c r="K307" s="42">
        <f>stanford_generation_EXIOBASE!K307</f>
        <v>0</v>
      </c>
      <c r="L307" s="42">
        <f>xdet2015_el!A307</f>
        <v>74.210093052693495</v>
      </c>
      <c r="M307" s="42">
        <f t="shared" si="186"/>
        <v>59.368074442154786</v>
      </c>
      <c r="N307" s="42">
        <f t="shared" si="187"/>
        <v>37.105046526346747</v>
      </c>
      <c r="O307" s="42">
        <f t="shared" si="188"/>
        <v>14.842018610538695</v>
      </c>
      <c r="P307" s="42">
        <f t="shared" si="189"/>
        <v>9.2762616315866833</v>
      </c>
      <c r="Q307" s="42">
        <f t="shared" si="190"/>
        <v>3.7105046526346719</v>
      </c>
      <c r="R307" s="42">
        <f t="shared" si="191"/>
        <v>1.8552523263173359</v>
      </c>
      <c r="S307" s="42">
        <f t="shared" si="192"/>
        <v>0</v>
      </c>
      <c r="T307" s="42">
        <f>stanford_capacity_EXIOBASE!D307</f>
        <v>1359.9014</v>
      </c>
      <c r="U307" s="42">
        <f>stanford_capacity_EXIOBASE!E307</f>
        <v>1087.92112</v>
      </c>
      <c r="V307" s="42">
        <f>stanford_capacity_EXIOBASE!F307</f>
        <v>679.95069999999998</v>
      </c>
      <c r="W307" s="42">
        <f>stanford_capacity_EXIOBASE!G307</f>
        <v>271.98027999999999</v>
      </c>
      <c r="X307" s="42">
        <f>stanford_capacity_EXIOBASE!H307</f>
        <v>169.98767500000008</v>
      </c>
      <c r="Y307" s="42">
        <f>stanford_capacity_EXIOBASE!I307</f>
        <v>67.995070000000169</v>
      </c>
      <c r="Z307" s="42">
        <f>stanford_capacity_EXIOBASE!J307</f>
        <v>33.997535000000084</v>
      </c>
      <c r="AA307" s="42">
        <f>stanford_capacity_EXIOBASE!K307</f>
        <v>0</v>
      </c>
      <c r="AB307" s="42">
        <f>capacity!T307+T307/gfcf_lifespan!C$8</f>
        <v>38.854325714285714</v>
      </c>
      <c r="AC307" s="42">
        <f>MAX((U307-T307),0)/5+U307/gfcf_lifespan!D$8</f>
        <v>31.083460571428571</v>
      </c>
      <c r="AD307" s="42">
        <f>MAX((V307-U307),0)/5+V307/gfcf_lifespan!E$8</f>
        <v>19.427162857142857</v>
      </c>
      <c r="AE307" s="42">
        <f>MAX((W307-V307),0)/5+W307/gfcf_lifespan!F$8</f>
        <v>7.7708651428571427</v>
      </c>
      <c r="AF307" s="42">
        <f>MAX((X307-W307),0)/5+X307/gfcf_lifespan!G$8</f>
        <v>4.856790714285717</v>
      </c>
      <c r="AG307" s="42">
        <f>MAX((Y307-X307),0)/5+Y307/gfcf_lifespan!H$8</f>
        <v>1.9427162857142906</v>
      </c>
      <c r="AH307" s="42">
        <f>MAX((Z307-Y307),0)/5+Z307/gfcf_lifespan!I$8</f>
        <v>0.97135814285714528</v>
      </c>
      <c r="AI307" s="42">
        <f>MAX((AA307-Z307),0)/5+AA307/gfcf_lifespan!J$8</f>
        <v>0</v>
      </c>
    </row>
    <row r="308" spans="1:35" ht="15" customHeight="1" x14ac:dyDescent="0.25">
      <c r="A308" s="9" t="s">
        <v>3</v>
      </c>
      <c r="B308" s="9" t="s">
        <v>39</v>
      </c>
      <c r="C308" s="9" t="s">
        <v>40</v>
      </c>
      <c r="D308" s="42">
        <f>stanford_generation_EXIOBASE!D308</f>
        <v>522.12586232613785</v>
      </c>
      <c r="E308" s="42">
        <f>stanford_generation_EXIOBASE!E308</f>
        <v>417.7006898609103</v>
      </c>
      <c r="F308" s="42">
        <f>stanford_generation_EXIOBASE!F308</f>
        <v>261.06293116306892</v>
      </c>
      <c r="G308" s="42">
        <f>stanford_generation_EXIOBASE!G308</f>
        <v>104.42517246522755</v>
      </c>
      <c r="H308" s="42">
        <f>stanford_generation_EXIOBASE!H308</f>
        <v>65.265732790767231</v>
      </c>
      <c r="I308" s="42">
        <f>stanford_generation_EXIOBASE!I308</f>
        <v>26.106293116306915</v>
      </c>
      <c r="J308" s="42">
        <f>stanford_generation_EXIOBASE!J308</f>
        <v>13.053146558153458</v>
      </c>
      <c r="K308" s="42">
        <f>stanford_generation_EXIOBASE!K308</f>
        <v>0</v>
      </c>
      <c r="L308" s="42">
        <f>xdet2015_el!A308</f>
        <v>45.724240074797201</v>
      </c>
      <c r="M308" s="42">
        <f t="shared" si="186"/>
        <v>36.579392059837765</v>
      </c>
      <c r="N308" s="42">
        <f t="shared" si="187"/>
        <v>22.862120037398601</v>
      </c>
      <c r="O308" s="42">
        <f t="shared" si="188"/>
        <v>9.1448480149594396</v>
      </c>
      <c r="P308" s="42">
        <f t="shared" si="189"/>
        <v>5.7155300093496502</v>
      </c>
      <c r="Q308" s="42">
        <f t="shared" si="190"/>
        <v>2.2862120037398621</v>
      </c>
      <c r="R308" s="42">
        <f t="shared" si="191"/>
        <v>1.1431060018699311</v>
      </c>
      <c r="S308" s="42">
        <f t="shared" si="192"/>
        <v>0</v>
      </c>
      <c r="T308" s="42">
        <f>stanford_capacity_EXIOBASE!D308</f>
        <v>95.899979999999999</v>
      </c>
      <c r="U308" s="42">
        <f>stanford_capacity_EXIOBASE!E308</f>
        <v>76.719983999999997</v>
      </c>
      <c r="V308" s="42">
        <f>stanford_capacity_EXIOBASE!F308</f>
        <v>47.94999</v>
      </c>
      <c r="W308" s="42">
        <f>stanford_capacity_EXIOBASE!G308</f>
        <v>19.179996000000003</v>
      </c>
      <c r="X308" s="42">
        <f>stanford_capacity_EXIOBASE!H308</f>
        <v>11.987497500000003</v>
      </c>
      <c r="Y308" s="42">
        <f>stanford_capacity_EXIOBASE!I308</f>
        <v>4.7949990000000042</v>
      </c>
      <c r="Z308" s="42">
        <f>stanford_capacity_EXIOBASE!J308</f>
        <v>2.3974995000000021</v>
      </c>
      <c r="AA308" s="42">
        <f>stanford_capacity_EXIOBASE!K308</f>
        <v>0</v>
      </c>
      <c r="AB308" s="42">
        <f>capacity!T308+T308/gfcf_lifespan!C$9</f>
        <v>27.8359992</v>
      </c>
      <c r="AC308" s="42">
        <f>MAX((U308-T308),0)/5+U308/gfcf_lifespan!D$9</f>
        <v>3.0687993599999999</v>
      </c>
      <c r="AD308" s="42">
        <f>MAX((V308-U308),0)/5+V308/gfcf_lifespan!E$9</f>
        <v>1.9179995999999999</v>
      </c>
      <c r="AE308" s="42">
        <f>MAX((W308-V308),0)/5+W308/gfcf_lifespan!F$9</f>
        <v>0.76719984000000008</v>
      </c>
      <c r="AF308" s="42">
        <f>MAX((X308-W308),0)/5+X308/gfcf_lifespan!G$9</f>
        <v>0.47949990000000015</v>
      </c>
      <c r="AG308" s="42">
        <f>MAX((Y308-X308),0)/5+Y308/gfcf_lifespan!H$9</f>
        <v>0.19179996000000016</v>
      </c>
      <c r="AH308" s="42">
        <f>MAX((Z308-Y308),0)/5+Z308/gfcf_lifespan!I$9</f>
        <v>9.5899980000000079E-2</v>
      </c>
      <c r="AI308" s="42">
        <f>MAX((AA308-Z308),0)/5+AA308/gfcf_lifespan!J$9</f>
        <v>0</v>
      </c>
    </row>
    <row r="309" spans="1:35" ht="15" customHeight="1" x14ac:dyDescent="0.25">
      <c r="A309" s="9" t="s">
        <v>3</v>
      </c>
      <c r="B309" s="9" t="s">
        <v>80</v>
      </c>
      <c r="C309" s="9" t="s">
        <v>85</v>
      </c>
      <c r="D309" s="42">
        <f>stanford_generation_EXIOBASE!D309</f>
        <v>1890.6675283001916</v>
      </c>
      <c r="E309" s="42">
        <f>stanford_generation_EXIOBASE!E309</f>
        <v>5361.3564525042348</v>
      </c>
      <c r="F309" s="42">
        <f>stanford_generation_EXIOBASE!F309</f>
        <v>10567.389838810299</v>
      </c>
      <c r="G309" s="42">
        <f>stanford_generation_EXIOBASE!G309</f>
        <v>15773.423225116365</v>
      </c>
      <c r="H309" s="42">
        <f>stanford_generation_EXIOBASE!H309</f>
        <v>17074.93157169288</v>
      </c>
      <c r="I309" s="42">
        <f>stanford_generation_EXIOBASE!I309</f>
        <v>18376.439918269396</v>
      </c>
      <c r="J309" s="42">
        <f>stanford_generation_EXIOBASE!J309</f>
        <v>18810.2760337949</v>
      </c>
      <c r="K309" s="42">
        <f>stanford_generation_EXIOBASE!K309</f>
        <v>19244.112149320408</v>
      </c>
      <c r="L309" s="42">
        <f>xdet2015_el!A309</f>
        <v>0.60449915167244594</v>
      </c>
      <c r="M309" s="42">
        <f t="shared" si="186"/>
        <v>1.7141752205720555</v>
      </c>
      <c r="N309" s="42">
        <f t="shared" si="187"/>
        <v>3.3786893239214697</v>
      </c>
      <c r="O309" s="42">
        <f t="shared" si="188"/>
        <v>5.0432034272708846</v>
      </c>
      <c r="P309" s="42">
        <f t="shared" si="189"/>
        <v>5.4593319531082374</v>
      </c>
      <c r="Q309" s="42">
        <f t="shared" si="190"/>
        <v>5.8754604789455911</v>
      </c>
      <c r="R309" s="42">
        <f t="shared" si="191"/>
        <v>6.0141699875580423</v>
      </c>
      <c r="S309" s="42">
        <f t="shared" si="192"/>
        <v>6.1528794961704945</v>
      </c>
      <c r="T309" s="42">
        <f>stanford_capacity_EXIOBASE!D309</f>
        <v>1791.7090000000001</v>
      </c>
      <c r="U309" s="42">
        <f>stanford_capacity_EXIOBASE!E309</f>
        <v>3313.0466101616339</v>
      </c>
      <c r="V309" s="42">
        <f>stanford_capacity_EXIOBASE!F309</f>
        <v>5595.053025404085</v>
      </c>
      <c r="W309" s="42">
        <f>stanford_capacity_EXIOBASE!G309</f>
        <v>7877.0594406465361</v>
      </c>
      <c r="X309" s="42">
        <f>stanford_capacity_EXIOBASE!H309</f>
        <v>8447.5610444571485</v>
      </c>
      <c r="Y309" s="42">
        <f>stanford_capacity_EXIOBASE!I309</f>
        <v>9018.0626482677617</v>
      </c>
      <c r="Z309" s="42">
        <f>stanford_capacity_EXIOBASE!J309</f>
        <v>9208.2298495379655</v>
      </c>
      <c r="AA309" s="42">
        <f>stanford_capacity_EXIOBASE!K309</f>
        <v>9398.3970508081693</v>
      </c>
      <c r="AB309" s="42">
        <f>capacity!T309+T309/gfcf_lifespan!C$10</f>
        <v>104.66836000000001</v>
      </c>
      <c r="AC309" s="42">
        <f>MAX((U309-T309),0)/5+U309/gfcf_lifespan!D$10</f>
        <v>436.78938643879212</v>
      </c>
      <c r="AD309" s="42">
        <f>MAX((V309-U309),0)/5+V309/gfcf_lifespan!E$10</f>
        <v>680.20340406465357</v>
      </c>
      <c r="AE309" s="42">
        <f>MAX((W309-V309),0)/5+W309/gfcf_lifespan!F$10</f>
        <v>771.48366067435165</v>
      </c>
      <c r="AF309" s="42">
        <f>MAX((X309-W309),0)/5+X309/gfcf_lifespan!G$10</f>
        <v>452.00276254040841</v>
      </c>
      <c r="AG309" s="42">
        <f>MAX((Y309-X309),0)/5+Y309/gfcf_lifespan!H$10</f>
        <v>474.82282669283308</v>
      </c>
      <c r="AH309" s="42">
        <f>MAX((Z309-Y309),0)/5+Z309/gfcf_lifespan!I$10</f>
        <v>406.36263423555943</v>
      </c>
      <c r="AI309" s="42">
        <f>MAX((AA309-Z309),0)/5+AA309/gfcf_lifespan!J$10</f>
        <v>413.96932228636757</v>
      </c>
    </row>
    <row r="310" spans="1:35" ht="15" customHeight="1" x14ac:dyDescent="0.25">
      <c r="A310" s="9" t="s">
        <v>3</v>
      </c>
      <c r="B310" s="9" t="s">
        <v>81</v>
      </c>
      <c r="C310" s="9" t="s">
        <v>86</v>
      </c>
      <c r="D310" s="42">
        <f>stanford_generation_EXIOBASE!D310</f>
        <v>0</v>
      </c>
      <c r="E310" s="42">
        <f>stanford_generation_EXIOBASE!E310</f>
        <v>6952.8638464982068</v>
      </c>
      <c r="F310" s="42">
        <f>stanford_generation_EXIOBASE!F310</f>
        <v>17382.159616245517</v>
      </c>
      <c r="G310" s="42">
        <f>stanford_generation_EXIOBASE!G310</f>
        <v>27811.455385992827</v>
      </c>
      <c r="H310" s="42">
        <f>stanford_generation_EXIOBASE!H310</f>
        <v>30418.779328429653</v>
      </c>
      <c r="I310" s="42">
        <f>stanford_generation_EXIOBASE!I310</f>
        <v>33026.103270866479</v>
      </c>
      <c r="J310" s="42">
        <f>stanford_generation_EXIOBASE!J310</f>
        <v>33895.21125167876</v>
      </c>
      <c r="K310" s="42">
        <f>stanford_generation_EXIOBASE!K310</f>
        <v>34764.319232491034</v>
      </c>
      <c r="L310" s="42">
        <f>xdet2015_el!A310</f>
        <v>0</v>
      </c>
      <c r="M310" s="44">
        <f t="shared" ref="M310:S310" si="194">IFERROR($L37*E310/$D37,0)</f>
        <v>13.351224917464728</v>
      </c>
      <c r="N310" s="44">
        <f t="shared" si="194"/>
        <v>33.37806229366182</v>
      </c>
      <c r="O310" s="44">
        <f t="shared" si="194"/>
        <v>53.404899669858914</v>
      </c>
      <c r="P310" s="44">
        <f t="shared" si="194"/>
        <v>58.411609013908176</v>
      </c>
      <c r="Q310" s="44">
        <f t="shared" si="194"/>
        <v>63.418318357957453</v>
      </c>
      <c r="R310" s="44">
        <f t="shared" si="194"/>
        <v>65.08722147264055</v>
      </c>
      <c r="S310" s="44">
        <f t="shared" si="194"/>
        <v>66.75612458732364</v>
      </c>
      <c r="T310" s="42">
        <f>stanford_capacity_EXIOBASE!D310</f>
        <v>0</v>
      </c>
      <c r="U310" s="42">
        <f>stanford_capacity_EXIOBASE!E310</f>
        <v>3913.5817810586677</v>
      </c>
      <c r="V310" s="42">
        <f>stanford_capacity_EXIOBASE!F310</f>
        <v>9783.9544526466689</v>
      </c>
      <c r="W310" s="42">
        <f>stanford_capacity_EXIOBASE!G310</f>
        <v>15654.327124234671</v>
      </c>
      <c r="X310" s="42">
        <f>stanford_capacity_EXIOBASE!H310</f>
        <v>17121.920292131668</v>
      </c>
      <c r="Y310" s="42">
        <f>stanford_capacity_EXIOBASE!I310</f>
        <v>18589.513460028669</v>
      </c>
      <c r="Z310" s="42">
        <f>stanford_capacity_EXIOBASE!J310</f>
        <v>19078.711182661005</v>
      </c>
      <c r="AA310" s="42">
        <f>stanford_capacity_EXIOBASE!K310</f>
        <v>19567.908905293338</v>
      </c>
      <c r="AB310" s="42">
        <f>capacity!T310+T310/gfcf_lifespan!C$11</f>
        <v>0</v>
      </c>
      <c r="AC310" s="42">
        <f>MAX((U310-T310),0)/5+U310/gfcf_lifespan!D$11</f>
        <v>939.25962745408026</v>
      </c>
      <c r="AD310" s="42">
        <f>MAX((V310-U310),0)/5+V310/gfcf_lifespan!E$11</f>
        <v>1565.4327124234669</v>
      </c>
      <c r="AE310" s="42">
        <f>MAX((W310-V310),0)/5+W310/gfcf_lifespan!F$11</f>
        <v>1800.2476192869872</v>
      </c>
      <c r="AF310" s="42">
        <f>MAX((X310-W310),0)/5+X310/gfcf_lifespan!G$11</f>
        <v>978.39544526466625</v>
      </c>
      <c r="AG310" s="42">
        <f>MAX((Y310-X310),0)/5+Y310/gfcf_lifespan!H$11</f>
        <v>1037.099171980547</v>
      </c>
      <c r="AH310" s="42">
        <f>MAX((Z310-Y310),0)/5+Z310/gfcf_lifespan!I$11</f>
        <v>860.98799183290737</v>
      </c>
      <c r="AI310" s="42">
        <f>MAX((AA310-Z310),0)/5+AA310/gfcf_lifespan!J$11</f>
        <v>880.55590073819997</v>
      </c>
    </row>
    <row r="311" spans="1:35" ht="15" customHeight="1" x14ac:dyDescent="0.25">
      <c r="A311" s="9" t="s">
        <v>3</v>
      </c>
      <c r="B311" s="9" t="s">
        <v>41</v>
      </c>
      <c r="C311" s="9" t="s">
        <v>42</v>
      </c>
      <c r="D311" s="42">
        <f>stanford_generation_EXIOBASE!D311</f>
        <v>0</v>
      </c>
      <c r="E311" s="42">
        <f>stanford_generation_EXIOBASE!E311</f>
        <v>8.1052101147465735E-2</v>
      </c>
      <c r="F311" s="42">
        <f>stanford_generation_EXIOBASE!F311</f>
        <v>0.20263025286866432</v>
      </c>
      <c r="G311" s="42">
        <f>stanford_generation_EXIOBASE!G311</f>
        <v>0.32420840458986294</v>
      </c>
      <c r="H311" s="42">
        <f>stanford_generation_EXIOBASE!H311</f>
        <v>0.35460294252016256</v>
      </c>
      <c r="I311" s="42">
        <f>stanford_generation_EXIOBASE!I311</f>
        <v>0.38499748045046217</v>
      </c>
      <c r="J311" s="42">
        <f>stanford_generation_EXIOBASE!J311</f>
        <v>0.39512899309389538</v>
      </c>
      <c r="K311" s="42">
        <f>stanford_generation_EXIOBASE!K311</f>
        <v>0.40526050573732864</v>
      </c>
      <c r="L311" s="42">
        <f>xdet2015_el!A311</f>
        <v>0</v>
      </c>
      <c r="M311" s="42">
        <f t="shared" si="186"/>
        <v>0</v>
      </c>
      <c r="N311" s="42">
        <f t="shared" si="187"/>
        <v>0</v>
      </c>
      <c r="O311" s="42">
        <f t="shared" si="188"/>
        <v>0</v>
      </c>
      <c r="P311" s="42">
        <f t="shared" si="189"/>
        <v>0</v>
      </c>
      <c r="Q311" s="42">
        <f t="shared" si="190"/>
        <v>0</v>
      </c>
      <c r="R311" s="42">
        <f t="shared" si="191"/>
        <v>0</v>
      </c>
      <c r="S311" s="42">
        <f t="shared" si="192"/>
        <v>0</v>
      </c>
      <c r="T311" s="42">
        <f>stanford_capacity_EXIOBASE!D311</f>
        <v>0</v>
      </c>
      <c r="U311" s="42">
        <f>stanford_capacity_EXIOBASE!E311</f>
        <v>2.0000000000000004E-2</v>
      </c>
      <c r="V311" s="42">
        <f>stanford_capacity_EXIOBASE!F311</f>
        <v>0.05</v>
      </c>
      <c r="W311" s="42">
        <f>stanford_capacity_EXIOBASE!G311</f>
        <v>8.0000000000000016E-2</v>
      </c>
      <c r="X311" s="42">
        <f>stanford_capacity_EXIOBASE!H311</f>
        <v>8.7500000000000008E-2</v>
      </c>
      <c r="Y311" s="42">
        <f>stanford_capacity_EXIOBASE!I311</f>
        <v>9.5000000000000001E-2</v>
      </c>
      <c r="Z311" s="42">
        <f>stanford_capacity_EXIOBASE!J311</f>
        <v>9.7500000000000003E-2</v>
      </c>
      <c r="AA311" s="42">
        <f>stanford_capacity_EXIOBASE!K311</f>
        <v>0.1</v>
      </c>
      <c r="AB311" s="42">
        <f>capacity!T311+T311/gfcf_lifespan!C$12</f>
        <v>0</v>
      </c>
      <c r="AC311" s="42">
        <f>MAX((U311-T311),0)/5+U311/gfcf_lifespan!D$12</f>
        <v>4.6666666666666679E-3</v>
      </c>
      <c r="AD311" s="42">
        <f>MAX((V311-U311),0)/5+V311/gfcf_lifespan!E$12</f>
        <v>7.6666666666666671E-3</v>
      </c>
      <c r="AE311" s="42">
        <f>MAX((W311-V311),0)/5+W311/gfcf_lifespan!F$12</f>
        <v>8.6666666666666697E-3</v>
      </c>
      <c r="AF311" s="42">
        <f>MAX((X311-W311),0)/5+X311/gfcf_lifespan!G$12</f>
        <v>4.4166666666666651E-3</v>
      </c>
      <c r="AG311" s="42">
        <f>MAX((Y311-X311),0)/5+Y311/gfcf_lifespan!H$12</f>
        <v>4.6666666666666653E-3</v>
      </c>
      <c r="AH311" s="42">
        <f>MAX((Z311-Y311),0)/5+Z311/gfcf_lifespan!I$12</f>
        <v>3.7500000000000007E-3</v>
      </c>
      <c r="AI311" s="42">
        <f>MAX((AA311-Z311),0)/5+AA311/gfcf_lifespan!J$12</f>
        <v>3.833333333333334E-3</v>
      </c>
    </row>
    <row r="312" spans="1:35" ht="15" customHeight="1" x14ac:dyDescent="0.25">
      <c r="A312" s="9" t="s">
        <v>3</v>
      </c>
      <c r="B312" s="9" t="s">
        <v>43</v>
      </c>
      <c r="C312" s="9" t="s">
        <v>44</v>
      </c>
      <c r="D312" s="42">
        <f>stanford_generation_EXIOBASE!D312</f>
        <v>0</v>
      </c>
      <c r="E312" s="42">
        <f>stanford_generation_EXIOBASE!E312</f>
        <v>2.937617441758809</v>
      </c>
      <c r="F312" s="42">
        <f>stanford_generation_EXIOBASE!F312</f>
        <v>7.3440436043970223</v>
      </c>
      <c r="G312" s="42">
        <f>stanford_generation_EXIOBASE!G312</f>
        <v>11.750469767035236</v>
      </c>
      <c r="H312" s="42">
        <f>stanford_generation_EXIOBASE!H312</f>
        <v>12.852076307694789</v>
      </c>
      <c r="I312" s="42">
        <f>stanford_generation_EXIOBASE!I312</f>
        <v>13.953682848354342</v>
      </c>
      <c r="J312" s="42">
        <f>stanford_generation_EXIOBASE!J312</f>
        <v>14.320885028574192</v>
      </c>
      <c r="K312" s="42">
        <f>stanford_generation_EXIOBASE!K312</f>
        <v>14.688087208794045</v>
      </c>
      <c r="L312" s="42">
        <f>xdet2015_el!A312</f>
        <v>0</v>
      </c>
      <c r="M312" s="44">
        <f t="shared" ref="M312:S312" si="195">IFERROR($L143*E312/$D143,0)</f>
        <v>0.78329042585236008</v>
      </c>
      <c r="N312" s="44">
        <f t="shared" si="195"/>
        <v>1.9582260646309002</v>
      </c>
      <c r="O312" s="44">
        <f t="shared" si="195"/>
        <v>3.1331617034094403</v>
      </c>
      <c r="P312" s="44">
        <f t="shared" si="195"/>
        <v>3.4268956131040755</v>
      </c>
      <c r="Q312" s="44">
        <f t="shared" si="195"/>
        <v>3.7206295227987103</v>
      </c>
      <c r="R312" s="44">
        <f t="shared" si="195"/>
        <v>3.8185408260302554</v>
      </c>
      <c r="S312" s="44">
        <f t="shared" si="195"/>
        <v>3.9164521292618004</v>
      </c>
      <c r="T312" s="42">
        <f>stanford_capacity_EXIOBASE!D312</f>
        <v>0</v>
      </c>
      <c r="U312" s="42">
        <f>stanford_capacity_EXIOBASE!E312</f>
        <v>1.5133822377436499</v>
      </c>
      <c r="V312" s="42">
        <f>stanford_capacity_EXIOBASE!F312</f>
        <v>3.7834555943591246</v>
      </c>
      <c r="W312" s="42">
        <f>stanford_capacity_EXIOBASE!G312</f>
        <v>6.0535289509745995</v>
      </c>
      <c r="X312" s="42">
        <f>stanford_capacity_EXIOBASE!H312</f>
        <v>6.6210472901284678</v>
      </c>
      <c r="Y312" s="42">
        <f>stanford_capacity_EXIOBASE!I312</f>
        <v>7.1885656292823361</v>
      </c>
      <c r="Z312" s="42">
        <f>stanford_capacity_EXIOBASE!J312</f>
        <v>7.3777384090002922</v>
      </c>
      <c r="AA312" s="42">
        <f>stanford_capacity_EXIOBASE!K312</f>
        <v>7.5669111887182492</v>
      </c>
      <c r="AB312" s="42">
        <f>capacity!T312+T312/gfcf_lifespan!C$13</f>
        <v>0</v>
      </c>
      <c r="AC312" s="42">
        <f>MAX((U312-T312),0)/5+U312/gfcf_lifespan!D$13</f>
        <v>0.37834555943591247</v>
      </c>
      <c r="AD312" s="42">
        <f>MAX((V312-U312),0)/5+V312/gfcf_lifespan!E$13</f>
        <v>0.64318745104105124</v>
      </c>
      <c r="AE312" s="42">
        <f>MAX((W312-V312),0)/5+W312/gfcf_lifespan!F$13</f>
        <v>0.75669111887182494</v>
      </c>
      <c r="AF312" s="42">
        <f>MAX((X312-W312),0)/5+X312/gfcf_lifespan!G$13</f>
        <v>0.44455603233719704</v>
      </c>
      <c r="AG312" s="42">
        <f>MAX((Y312-X312),0)/5+Y312/gfcf_lifespan!H$13</f>
        <v>0.47293194929489046</v>
      </c>
      <c r="AH312" s="42">
        <f>MAX((Z312-Y312),0)/5+Z312/gfcf_lifespan!I$13</f>
        <v>0.40672147639360579</v>
      </c>
      <c r="AI312" s="42">
        <f>MAX((AA312-Z312),0)/5+AA312/gfcf_lifespan!J$13</f>
        <v>0.41618011537950389</v>
      </c>
    </row>
    <row r="313" spans="1:35" ht="15" customHeight="1" x14ac:dyDescent="0.25">
      <c r="A313" s="9" t="s">
        <v>3</v>
      </c>
      <c r="B313" s="9" t="s">
        <v>45</v>
      </c>
      <c r="C313" s="9" t="s">
        <v>46</v>
      </c>
      <c r="D313" s="42">
        <f>stanford_generation_EXIOBASE!D313</f>
        <v>0</v>
      </c>
      <c r="E313" s="42">
        <f>stanford_generation_EXIOBASE!E313</f>
        <v>142.00631399248792</v>
      </c>
      <c r="F313" s="42">
        <f>stanford_generation_EXIOBASE!F313</f>
        <v>355.01578498121978</v>
      </c>
      <c r="G313" s="42">
        <f>stanford_generation_EXIOBASE!G313</f>
        <v>568.02525596995167</v>
      </c>
      <c r="H313" s="42">
        <f>stanford_generation_EXIOBASE!H313</f>
        <v>621.27762371713459</v>
      </c>
      <c r="I313" s="42">
        <f>stanford_generation_EXIOBASE!I313</f>
        <v>674.5299914643175</v>
      </c>
      <c r="J313" s="42">
        <f>stanford_generation_EXIOBASE!J313</f>
        <v>692.28078071337859</v>
      </c>
      <c r="K313" s="42">
        <f>stanford_generation_EXIOBASE!K313</f>
        <v>710.03156996243956</v>
      </c>
      <c r="L313" s="42">
        <f>xdet2015_el!A313</f>
        <v>0</v>
      </c>
      <c r="M313" s="44">
        <f t="shared" ref="M313:S313" si="196">IFERROR($L209*E313/$D209,0)</f>
        <v>11.782381207354732</v>
      </c>
      <c r="N313" s="44">
        <f t="shared" si="196"/>
        <v>29.455953018386825</v>
      </c>
      <c r="O313" s="44">
        <f t="shared" si="196"/>
        <v>47.129524829418926</v>
      </c>
      <c r="P313" s="44">
        <f t="shared" si="196"/>
        <v>51.547917782176945</v>
      </c>
      <c r="Q313" s="44">
        <f t="shared" si="196"/>
        <v>55.966310734934964</v>
      </c>
      <c r="R313" s="44">
        <f t="shared" si="196"/>
        <v>57.439108385854311</v>
      </c>
      <c r="S313" s="44">
        <f t="shared" si="196"/>
        <v>58.911906036773651</v>
      </c>
      <c r="T313" s="42">
        <f>stanford_capacity_EXIOBASE!D313</f>
        <v>0</v>
      </c>
      <c r="U313" s="42">
        <f>stanford_capacity_EXIOBASE!E313</f>
        <v>20</v>
      </c>
      <c r="V313" s="42">
        <f>stanford_capacity_EXIOBASE!F313</f>
        <v>50</v>
      </c>
      <c r="W313" s="42">
        <f>stanford_capacity_EXIOBASE!G313</f>
        <v>80</v>
      </c>
      <c r="X313" s="42">
        <f>stanford_capacity_EXIOBASE!H313</f>
        <v>87.5</v>
      </c>
      <c r="Y313" s="42">
        <f>stanford_capacity_EXIOBASE!I313</f>
        <v>95</v>
      </c>
      <c r="Z313" s="42">
        <f>stanford_capacity_EXIOBASE!J313</f>
        <v>97.5</v>
      </c>
      <c r="AA313" s="42">
        <f>stanford_capacity_EXIOBASE!K313</f>
        <v>100</v>
      </c>
      <c r="AB313" s="42">
        <f>capacity!T313+T313/gfcf_lifespan!C$14</f>
        <v>0</v>
      </c>
      <c r="AC313" s="42">
        <f>MAX((U313-T313),0)/5+U313/gfcf_lifespan!D$14</f>
        <v>4.666666666666667</v>
      </c>
      <c r="AD313" s="42">
        <f>MAX((V313-U313),0)/5+V313/gfcf_lifespan!E$14</f>
        <v>7.666666666666667</v>
      </c>
      <c r="AE313" s="42">
        <f>MAX((W313-V313),0)/5+W313/gfcf_lifespan!F$14</f>
        <v>8.6666666666666661</v>
      </c>
      <c r="AF313" s="42">
        <f>MAX((X313-W313),0)/5+X313/gfcf_lifespan!G$14</f>
        <v>4.4166666666666661</v>
      </c>
      <c r="AG313" s="42">
        <f>MAX((Y313-X313),0)/5+Y313/gfcf_lifespan!H$14</f>
        <v>4.6666666666666661</v>
      </c>
      <c r="AH313" s="42">
        <f>MAX((Z313-Y313),0)/5+Z313/gfcf_lifespan!I$14</f>
        <v>3.75</v>
      </c>
      <c r="AI313" s="42">
        <f>MAX((AA313-Z313),0)/5+AA313/gfcf_lifespan!J$14</f>
        <v>3.8333333333333335</v>
      </c>
    </row>
    <row r="314" spans="1:35" ht="15" customHeight="1" x14ac:dyDescent="0.25">
      <c r="A314" s="9" t="s">
        <v>2</v>
      </c>
      <c r="B314" s="9" t="s">
        <v>29</v>
      </c>
      <c r="C314" s="9" t="s">
        <v>30</v>
      </c>
      <c r="D314" s="42">
        <f>stanford_generation_EXIOBASE!D314</f>
        <v>1540.0868289524192</v>
      </c>
      <c r="E314" s="42">
        <f>stanford_generation_EXIOBASE!E314</f>
        <v>1232.0694631619353</v>
      </c>
      <c r="F314" s="42">
        <f>stanford_generation_EXIOBASE!F314</f>
        <v>770.04341447620959</v>
      </c>
      <c r="G314" s="42">
        <f>stanford_generation_EXIOBASE!G314</f>
        <v>308.01736579048384</v>
      </c>
      <c r="H314" s="42">
        <f>stanford_generation_EXIOBASE!H314</f>
        <v>192.51085361905245</v>
      </c>
      <c r="I314" s="42">
        <f>stanford_generation_EXIOBASE!I314</f>
        <v>77.004341447621073</v>
      </c>
      <c r="J314" s="42">
        <f>stanford_generation_EXIOBASE!J314</f>
        <v>38.502170723810536</v>
      </c>
      <c r="K314" s="42">
        <f>stanford_generation_EXIOBASE!K314</f>
        <v>0</v>
      </c>
      <c r="L314" s="42">
        <f>xdet2015_el!A314</f>
        <v>29.214741755861901</v>
      </c>
      <c r="M314" s="42">
        <f t="shared" si="186"/>
        <v>23.371793404689519</v>
      </c>
      <c r="N314" s="42">
        <f t="shared" ref="N314:N326" si="197">IFERROR($L314*F314/$D314,0)</f>
        <v>14.607370877930951</v>
      </c>
      <c r="O314" s="42">
        <f t="shared" ref="O314:O326" si="198">IFERROR($L314*G314/$D314,0)</f>
        <v>5.8429483511723799</v>
      </c>
      <c r="P314" s="42">
        <f t="shared" ref="P314:P326" si="199">IFERROR($L314*H314/$D314,0)</f>
        <v>3.651842719482739</v>
      </c>
      <c r="Q314" s="42">
        <f t="shared" ref="Q314:Q326" si="200">IFERROR($L314*I314/$D314,0)</f>
        <v>1.4607370877930974</v>
      </c>
      <c r="R314" s="42">
        <f t="shared" ref="R314:R326" si="201">IFERROR($L314*J314/$D314,0)</f>
        <v>0.73036854389654871</v>
      </c>
      <c r="S314" s="42">
        <f t="shared" ref="S314:S326" si="202">IFERROR($L314*K314/$D314,0)</f>
        <v>0</v>
      </c>
      <c r="T314" s="42">
        <f>stanford_capacity_EXIOBASE!D314</f>
        <v>355.67500000000001</v>
      </c>
      <c r="U314" s="42">
        <f>stanford_capacity_EXIOBASE!E314</f>
        <v>284.54000000000002</v>
      </c>
      <c r="V314" s="42">
        <f>stanford_capacity_EXIOBASE!F314</f>
        <v>177.83750000000001</v>
      </c>
      <c r="W314" s="42">
        <f>stanford_capacity_EXIOBASE!G314</f>
        <v>71.134999999999991</v>
      </c>
      <c r="X314" s="42">
        <f>stanford_capacity_EXIOBASE!H314</f>
        <v>44.459374999999994</v>
      </c>
      <c r="Y314" s="42">
        <f>stanford_capacity_EXIOBASE!I314</f>
        <v>17.783749999999998</v>
      </c>
      <c r="Z314" s="42">
        <f>stanford_capacity_EXIOBASE!J314</f>
        <v>8.8918749999999989</v>
      </c>
      <c r="AA314" s="42">
        <f>stanford_capacity_EXIOBASE!K314</f>
        <v>0</v>
      </c>
      <c r="AB314" s="42">
        <f>capacity!T314+T314/gfcf_lifespan!C$2</f>
        <v>8.8918750000000006</v>
      </c>
      <c r="AC314" s="42">
        <f>MAX((U314-T314),0)/5+U314/gfcf_lifespan!D$2</f>
        <v>7.1135000000000002</v>
      </c>
      <c r="AD314" s="42">
        <f>MAX((V314-U314),0)/5+V314/gfcf_lifespan!E$2</f>
        <v>4.4459375000000003</v>
      </c>
      <c r="AE314" s="42">
        <f>MAX((W314-V314),0)/5+W314/gfcf_lifespan!F$2</f>
        <v>1.7783749999999998</v>
      </c>
      <c r="AF314" s="42">
        <f>MAX((X314-W314),0)/5+X314/gfcf_lifespan!G$2</f>
        <v>1.1114843749999999</v>
      </c>
      <c r="AG314" s="42">
        <f>MAX((Y314-X314),0)/5+Y314/gfcf_lifespan!H$2</f>
        <v>0.44459374999999995</v>
      </c>
      <c r="AH314" s="42">
        <f>MAX((Z314-Y314),0)/5+Z314/gfcf_lifespan!I$2</f>
        <v>0.22229687499999998</v>
      </c>
      <c r="AI314" s="42">
        <f>MAX((AA314-Z314),0)/5+AA314/gfcf_lifespan!J$2</f>
        <v>0</v>
      </c>
    </row>
    <row r="315" spans="1:35" ht="15" customHeight="1" x14ac:dyDescent="0.25">
      <c r="A315" s="9" t="s">
        <v>2</v>
      </c>
      <c r="B315" s="9" t="s">
        <v>31</v>
      </c>
      <c r="C315" s="9" t="s">
        <v>32</v>
      </c>
      <c r="D315" s="42">
        <f>stanford_generation_EXIOBASE!D315</f>
        <v>471.16902860342338</v>
      </c>
      <c r="E315" s="42">
        <f>stanford_generation_EXIOBASE!E315</f>
        <v>376.93522288273869</v>
      </c>
      <c r="F315" s="42">
        <f>stanford_generation_EXIOBASE!F315</f>
        <v>235.58451430171169</v>
      </c>
      <c r="G315" s="42">
        <f>stanford_generation_EXIOBASE!G315</f>
        <v>94.233805720684643</v>
      </c>
      <c r="H315" s="42">
        <f>stanford_generation_EXIOBASE!H315</f>
        <v>58.896128575427923</v>
      </c>
      <c r="I315" s="42">
        <f>stanford_generation_EXIOBASE!I315</f>
        <v>23.558451430171203</v>
      </c>
      <c r="J315" s="42">
        <f>stanford_generation_EXIOBASE!J315</f>
        <v>11.779225715085602</v>
      </c>
      <c r="K315" s="42">
        <f>stanford_generation_EXIOBASE!K315</f>
        <v>0</v>
      </c>
      <c r="L315" s="42">
        <f>xdet2015_el!A315</f>
        <v>29.417582974518599</v>
      </c>
      <c r="M315" s="42">
        <f t="shared" si="186"/>
        <v>23.534066379614877</v>
      </c>
      <c r="N315" s="42">
        <f t="shared" si="197"/>
        <v>14.708791487259299</v>
      </c>
      <c r="O315" s="42">
        <f t="shared" si="198"/>
        <v>5.8835165949037176</v>
      </c>
      <c r="P315" s="42">
        <f t="shared" si="199"/>
        <v>3.6771978718148248</v>
      </c>
      <c r="Q315" s="42">
        <f t="shared" si="200"/>
        <v>1.4708791487259321</v>
      </c>
      <c r="R315" s="42">
        <f t="shared" si="201"/>
        <v>0.73543957436296603</v>
      </c>
      <c r="S315" s="42">
        <f t="shared" si="202"/>
        <v>0</v>
      </c>
      <c r="T315" s="42">
        <f>stanford_capacity_EXIOBASE!D315</f>
        <v>1168.3065500000002</v>
      </c>
      <c r="U315" s="42">
        <f>stanford_capacity_EXIOBASE!E315</f>
        <v>934.64524000000017</v>
      </c>
      <c r="V315" s="42">
        <f>stanford_capacity_EXIOBASE!F315</f>
        <v>584.15327500000012</v>
      </c>
      <c r="W315" s="42">
        <f>stanford_capacity_EXIOBASE!G315</f>
        <v>233.66130999999996</v>
      </c>
      <c r="X315" s="42">
        <f>stanford_capacity_EXIOBASE!H315</f>
        <v>146.03831875000003</v>
      </c>
      <c r="Y315" s="42">
        <f>stanford_capacity_EXIOBASE!I315</f>
        <v>58.415327500000103</v>
      </c>
      <c r="Z315" s="42">
        <f>stanford_capacity_EXIOBASE!J315</f>
        <v>29.207663750000052</v>
      </c>
      <c r="AA315" s="42">
        <f>stanford_capacity_EXIOBASE!K315</f>
        <v>0</v>
      </c>
      <c r="AB315" s="42">
        <f>capacity!T315+T315/gfcf_lifespan!C$3</f>
        <v>38.943551666666671</v>
      </c>
      <c r="AC315" s="42">
        <f>MAX((U315-T315),0)/5+U315/gfcf_lifespan!D$3</f>
        <v>31.154841333333341</v>
      </c>
      <c r="AD315" s="42">
        <f>MAX((V315-U315),0)/5+V315/gfcf_lifespan!E$3</f>
        <v>19.471775833333336</v>
      </c>
      <c r="AE315" s="42">
        <f>MAX((W315-V315),0)/5+W315/gfcf_lifespan!F$3</f>
        <v>7.7887103333333316</v>
      </c>
      <c r="AF315" s="42">
        <f>MAX((X315-W315),0)/5+X315/gfcf_lifespan!G$3</f>
        <v>4.8679439583333339</v>
      </c>
      <c r="AG315" s="42">
        <f>MAX((Y315-X315),0)/5+Y315/gfcf_lifespan!H$3</f>
        <v>1.9471775833333367</v>
      </c>
      <c r="AH315" s="42">
        <f>MAX((Z315-Y315),0)/5+Z315/gfcf_lifespan!I$3</f>
        <v>0.97358879166666834</v>
      </c>
      <c r="AI315" s="42">
        <f>MAX((AA315-Z315),0)/5+AA315/gfcf_lifespan!J$3</f>
        <v>0</v>
      </c>
    </row>
    <row r="316" spans="1:35" ht="15" customHeight="1" x14ac:dyDescent="0.25">
      <c r="A316" s="9" t="s">
        <v>2</v>
      </c>
      <c r="B316" s="9" t="s">
        <v>33</v>
      </c>
      <c r="C316" s="9" t="s">
        <v>34</v>
      </c>
      <c r="D316" s="42">
        <f>stanford_generation_EXIOBASE!D316</f>
        <v>57851.036458039518</v>
      </c>
      <c r="E316" s="42">
        <f>stanford_generation_EXIOBASE!E316</f>
        <v>46280.829166431613</v>
      </c>
      <c r="F316" s="42">
        <f>stanford_generation_EXIOBASE!F316</f>
        <v>28925.518229019759</v>
      </c>
      <c r="G316" s="42">
        <f>stanford_generation_EXIOBASE!G316</f>
        <v>11570.207291607898</v>
      </c>
      <c r="H316" s="42">
        <f>stanford_generation_EXIOBASE!H316</f>
        <v>7231.3795572549388</v>
      </c>
      <c r="I316" s="42">
        <f>stanford_generation_EXIOBASE!I316</f>
        <v>2892.5518229019799</v>
      </c>
      <c r="J316" s="42">
        <f>stanford_generation_EXIOBASE!J316</f>
        <v>1446.27591145099</v>
      </c>
      <c r="K316" s="42">
        <f>stanford_generation_EXIOBASE!K316</f>
        <v>0</v>
      </c>
      <c r="L316" s="42">
        <f>xdet2015_el!A316</f>
        <v>572.40182529320498</v>
      </c>
      <c r="M316" s="42">
        <f t="shared" si="186"/>
        <v>457.92146023456399</v>
      </c>
      <c r="N316" s="42">
        <f t="shared" si="197"/>
        <v>286.20091264660249</v>
      </c>
      <c r="O316" s="42">
        <f t="shared" si="198"/>
        <v>114.48036505864093</v>
      </c>
      <c r="P316" s="42">
        <f t="shared" si="199"/>
        <v>71.550228161650608</v>
      </c>
      <c r="Q316" s="42">
        <f t="shared" si="200"/>
        <v>28.620091264660289</v>
      </c>
      <c r="R316" s="42">
        <f t="shared" si="201"/>
        <v>14.310045632330144</v>
      </c>
      <c r="S316" s="42">
        <f t="shared" si="202"/>
        <v>0</v>
      </c>
      <c r="T316" s="42">
        <f>stanford_capacity_EXIOBASE!D316</f>
        <v>9531.8399999999983</v>
      </c>
      <c r="U316" s="42">
        <f>stanford_capacity_EXIOBASE!E316</f>
        <v>7625.4719999999988</v>
      </c>
      <c r="V316" s="42">
        <f>stanford_capacity_EXIOBASE!F316</f>
        <v>4765.9199999999992</v>
      </c>
      <c r="W316" s="42">
        <f>stanford_capacity_EXIOBASE!G316</f>
        <v>1906.3679999999995</v>
      </c>
      <c r="X316" s="42">
        <f>stanford_capacity_EXIOBASE!H316</f>
        <v>1191.48</v>
      </c>
      <c r="Y316" s="42">
        <f>stanford_capacity_EXIOBASE!I316</f>
        <v>476.59200000000055</v>
      </c>
      <c r="Z316" s="42">
        <f>stanford_capacity_EXIOBASE!J316</f>
        <v>238.29600000000028</v>
      </c>
      <c r="AA316" s="42">
        <f>stanford_capacity_EXIOBASE!K316</f>
        <v>0</v>
      </c>
      <c r="AB316" s="42">
        <f>capacity!T316+T316/gfcf_lifespan!C$4</f>
        <v>339.86399999999998</v>
      </c>
      <c r="AC316" s="42">
        <f>MAX((U316-T316),0)/5+U316/gfcf_lifespan!D$4</f>
        <v>127.09119999999999</v>
      </c>
      <c r="AD316" s="42">
        <f>MAX((V316-U316),0)/5+V316/gfcf_lifespan!E$4</f>
        <v>79.431999999999988</v>
      </c>
      <c r="AE316" s="42">
        <f>MAX((W316-V316),0)/5+W316/gfcf_lifespan!F$4</f>
        <v>31.772799999999993</v>
      </c>
      <c r="AF316" s="42">
        <f>MAX((X316-W316),0)/5+X316/gfcf_lifespan!G$4</f>
        <v>19.858000000000001</v>
      </c>
      <c r="AG316" s="42">
        <f>MAX((Y316-X316),0)/5+Y316/gfcf_lifespan!H$4</f>
        <v>7.9432000000000089</v>
      </c>
      <c r="AH316" s="42">
        <f>MAX((Z316-Y316),0)/5+Z316/gfcf_lifespan!I$4</f>
        <v>3.9716000000000045</v>
      </c>
      <c r="AI316" s="42">
        <f>MAX((AA316-Z316),0)/5+AA316/gfcf_lifespan!J$4</f>
        <v>0</v>
      </c>
    </row>
    <row r="317" spans="1:35" ht="15" customHeight="1" x14ac:dyDescent="0.25">
      <c r="A317" s="9" t="s">
        <v>2</v>
      </c>
      <c r="B317" s="9" t="s">
        <v>35</v>
      </c>
      <c r="C317" s="9" t="s">
        <v>36</v>
      </c>
      <c r="D317" s="42">
        <f>stanford_generation_EXIOBASE!D317</f>
        <v>72128.184004873125</v>
      </c>
      <c r="E317" s="42">
        <f>stanford_generation_EXIOBASE!E317</f>
        <v>71016.895018007199</v>
      </c>
      <c r="F317" s="42">
        <f>stanford_generation_EXIOBASE!F317</f>
        <v>69349.961537708325</v>
      </c>
      <c r="G317" s="42">
        <f>stanford_generation_EXIOBASE!G317</f>
        <v>67683.028057409436</v>
      </c>
      <c r="H317" s="42">
        <f>stanford_generation_EXIOBASE!H317</f>
        <v>67266.29468733471</v>
      </c>
      <c r="I317" s="42">
        <f>stanford_generation_EXIOBASE!I317</f>
        <v>66849.561317259984</v>
      </c>
      <c r="J317" s="42">
        <f>stanford_generation_EXIOBASE!J317</f>
        <v>66710.650193901747</v>
      </c>
      <c r="K317" s="42">
        <f>stanford_generation_EXIOBASE!K317</f>
        <v>66571.73907054351</v>
      </c>
      <c r="L317" s="42">
        <f>xdet2015_el!A317</f>
        <v>576.142424784794</v>
      </c>
      <c r="M317" s="42">
        <f t="shared" si="186"/>
        <v>567.26571812202383</v>
      </c>
      <c r="N317" s="42">
        <f t="shared" si="197"/>
        <v>553.95065812786868</v>
      </c>
      <c r="O317" s="42">
        <f t="shared" si="198"/>
        <v>540.6355981337133</v>
      </c>
      <c r="P317" s="42">
        <f t="shared" si="199"/>
        <v>537.30683313517454</v>
      </c>
      <c r="Q317" s="42">
        <f t="shared" si="200"/>
        <v>533.97806813663567</v>
      </c>
      <c r="R317" s="42">
        <f t="shared" si="201"/>
        <v>532.86847980378934</v>
      </c>
      <c r="S317" s="42">
        <f t="shared" si="202"/>
        <v>531.75889147094313</v>
      </c>
      <c r="T317" s="42">
        <f>stanford_capacity_EXIOBASE!D317</f>
        <v>16395</v>
      </c>
      <c r="U317" s="42">
        <f>stanford_capacity_EXIOBASE!E317</f>
        <v>16389.400000000001</v>
      </c>
      <c r="V317" s="42">
        <f>stanford_capacity_EXIOBASE!F317</f>
        <v>16381</v>
      </c>
      <c r="W317" s="42">
        <f>stanford_capacity_EXIOBASE!G317</f>
        <v>16372.6</v>
      </c>
      <c r="X317" s="42">
        <f>stanford_capacity_EXIOBASE!H317</f>
        <v>16370.5</v>
      </c>
      <c r="Y317" s="42">
        <f>stanford_capacity_EXIOBASE!I317</f>
        <v>16368.4</v>
      </c>
      <c r="Z317" s="42">
        <f>stanford_capacity_EXIOBASE!J317</f>
        <v>16367.7</v>
      </c>
      <c r="AA317" s="42">
        <f>stanford_capacity_EXIOBASE!K317</f>
        <v>16367</v>
      </c>
      <c r="AB317" s="42">
        <f>capacity!T317+T317/gfcf_lifespan!C$5</f>
        <v>606.25</v>
      </c>
      <c r="AC317" s="42">
        <f>MAX((U317-T317),0)/5+U317/gfcf_lifespan!D$5</f>
        <v>273.15666666666669</v>
      </c>
      <c r="AD317" s="42">
        <f>MAX((V317-U317),0)/5+V317/gfcf_lifespan!E$5</f>
        <v>273.01666666666665</v>
      </c>
      <c r="AE317" s="42">
        <f>MAX((W317-V317),0)/5+W317/gfcf_lifespan!F$5</f>
        <v>272.87666666666667</v>
      </c>
      <c r="AF317" s="42">
        <f>MAX((X317-W317),0)/5+X317/gfcf_lifespan!G$5</f>
        <v>272.84166666666664</v>
      </c>
      <c r="AG317" s="42">
        <f>MAX((Y317-X317),0)/5+Y317/gfcf_lifespan!H$5</f>
        <v>272.80666666666667</v>
      </c>
      <c r="AH317" s="42">
        <f>MAX((Z317-Y317),0)/5+Z317/gfcf_lifespan!I$5</f>
        <v>272.79500000000002</v>
      </c>
      <c r="AI317" s="42">
        <f>MAX((AA317-Z317),0)/5+AA317/gfcf_lifespan!J$5</f>
        <v>272.78333333333336</v>
      </c>
    </row>
    <row r="318" spans="1:35" ht="15" customHeight="1" x14ac:dyDescent="0.25">
      <c r="A318" s="9" t="s">
        <v>2</v>
      </c>
      <c r="B318" s="9" t="s">
        <v>79</v>
      </c>
      <c r="C318" s="9" t="s">
        <v>83</v>
      </c>
      <c r="D318" s="42">
        <f>stanford_generation_EXIOBASE!D318</f>
        <v>12752.103613874515</v>
      </c>
      <c r="E318" s="42">
        <f>stanford_generation_EXIOBASE!E318</f>
        <v>28222.1683841138</v>
      </c>
      <c r="F318" s="42">
        <f>stanford_generation_EXIOBASE!F318</f>
        <v>51427.265539472734</v>
      </c>
      <c r="G318" s="42">
        <f>stanford_generation_EXIOBASE!G318</f>
        <v>74632.362694831667</v>
      </c>
      <c r="H318" s="42">
        <f>stanford_generation_EXIOBASE!H318</f>
        <v>80433.6369836714</v>
      </c>
      <c r="I318" s="42">
        <f>stanford_generation_EXIOBASE!I318</f>
        <v>86234.911272511119</v>
      </c>
      <c r="J318" s="42">
        <f>stanford_generation_EXIOBASE!J318</f>
        <v>88168.66936879103</v>
      </c>
      <c r="K318" s="42">
        <f>stanford_generation_EXIOBASE!K318</f>
        <v>90102.427465070941</v>
      </c>
      <c r="L318" s="42">
        <f>xdet2015_el!A318</f>
        <v>61.303251053035702</v>
      </c>
      <c r="M318" s="42">
        <f t="shared" si="186"/>
        <v>135.67257027538452</v>
      </c>
      <c r="N318" s="42">
        <f t="shared" si="197"/>
        <v>247.22654910890782</v>
      </c>
      <c r="O318" s="42">
        <f t="shared" si="198"/>
        <v>358.78052794243109</v>
      </c>
      <c r="P318" s="42">
        <f t="shared" si="199"/>
        <v>386.66902265081188</v>
      </c>
      <c r="Q318" s="42">
        <f t="shared" si="200"/>
        <v>414.55751735919267</v>
      </c>
      <c r="R318" s="42">
        <f t="shared" si="201"/>
        <v>423.85368226198625</v>
      </c>
      <c r="S318" s="42">
        <f t="shared" si="202"/>
        <v>433.14984716477989</v>
      </c>
      <c r="T318" s="42">
        <f>stanford_capacity_EXIOBASE!D318</f>
        <v>5804.3952630498943</v>
      </c>
      <c r="U318" s="42">
        <f>stanford_capacity_EXIOBASE!E318</f>
        <v>13705.228250659013</v>
      </c>
      <c r="V318" s="42">
        <f>stanford_capacity_EXIOBASE!F318</f>
        <v>25556.47773207269</v>
      </c>
      <c r="W318" s="42">
        <f>stanford_capacity_EXIOBASE!G318</f>
        <v>37407.727213486374</v>
      </c>
      <c r="X318" s="42">
        <f>stanford_capacity_EXIOBASE!H318</f>
        <v>40370.539583839796</v>
      </c>
      <c r="Y318" s="42">
        <f>stanford_capacity_EXIOBASE!I318</f>
        <v>43333.351954193211</v>
      </c>
      <c r="Z318" s="42">
        <f>stanford_capacity_EXIOBASE!J318</f>
        <v>44320.956077644354</v>
      </c>
      <c r="AA318" s="42">
        <f>stanford_capacity_EXIOBASE!K318</f>
        <v>45308.56020109549</v>
      </c>
      <c r="AB318" s="42">
        <f>capacity!T318+T318/gfcf_lifespan!C$6</f>
        <v>1021.2197631524947</v>
      </c>
      <c r="AC318" s="42">
        <f>MAX((U318-T318),0)/5+U318/gfcf_lifespan!D$6</f>
        <v>2203.1315180063243</v>
      </c>
      <c r="AD318" s="42">
        <f>MAX((V318-U318),0)/5+V318/gfcf_lifespan!E$6</f>
        <v>3457.7595870092327</v>
      </c>
      <c r="AE318" s="42">
        <f>MAX((W318-V318),0)/5+W318/gfcf_lifespan!F$6</f>
        <v>3866.5589848221916</v>
      </c>
      <c r="AF318" s="42">
        <f>MAX((X318-W318),0)/5+X318/gfcf_lifespan!G$6</f>
        <v>2207.3840574242763</v>
      </c>
      <c r="AG318" s="42">
        <f>MAX((Y318-X318),0)/5+Y318/gfcf_lifespan!H$6</f>
        <v>2325.8965522384115</v>
      </c>
      <c r="AH318" s="42">
        <f>MAX((Z318-Y318),0)/5+Z318/gfcf_lifespan!I$6</f>
        <v>1970.3590677960028</v>
      </c>
      <c r="AI318" s="42">
        <f>MAX((AA318-Z318),0)/5+AA318/gfcf_lifespan!J$6</f>
        <v>2009.8632327340467</v>
      </c>
    </row>
    <row r="319" spans="1:35" ht="15" customHeight="1" x14ac:dyDescent="0.25">
      <c r="A319" s="9" t="s">
        <v>2</v>
      </c>
      <c r="B319" s="9" t="s">
        <v>78</v>
      </c>
      <c r="C319" s="9" t="s">
        <v>84</v>
      </c>
      <c r="D319" s="42">
        <f>stanford_generation_EXIOBASE!D319</f>
        <v>583.35481678026679</v>
      </c>
      <c r="E319" s="42">
        <f>stanford_generation_EXIOBASE!E319</f>
        <v>9750.7297068116168</v>
      </c>
      <c r="F319" s="42">
        <f>stanford_generation_EXIOBASE!F319</f>
        <v>23501.792041858636</v>
      </c>
      <c r="G319" s="42">
        <f>stanford_generation_EXIOBASE!G319</f>
        <v>37252.854376905663</v>
      </c>
      <c r="H319" s="42">
        <f>stanford_generation_EXIOBASE!H319</f>
        <v>40690.61996066742</v>
      </c>
      <c r="I319" s="42">
        <f>stanford_generation_EXIOBASE!I319</f>
        <v>44128.385544429169</v>
      </c>
      <c r="J319" s="42">
        <f>stanford_generation_EXIOBASE!J319</f>
        <v>45274.307405683088</v>
      </c>
      <c r="K319" s="42">
        <f>stanford_generation_EXIOBASE!K319</f>
        <v>46420.229266937007</v>
      </c>
      <c r="L319" s="42">
        <f>xdet2015_el!A319</f>
        <v>2.8043645087049902</v>
      </c>
      <c r="M319" s="42">
        <f t="shared" si="186"/>
        <v>46.874731359350115</v>
      </c>
      <c r="N319" s="42">
        <f t="shared" si="197"/>
        <v>112.98028163531778</v>
      </c>
      <c r="O319" s="42">
        <f t="shared" si="198"/>
        <v>179.08583191128548</v>
      </c>
      <c r="P319" s="42">
        <f t="shared" si="199"/>
        <v>195.61221948027742</v>
      </c>
      <c r="Q319" s="42">
        <f t="shared" si="200"/>
        <v>212.1386070492693</v>
      </c>
      <c r="R319" s="42">
        <f t="shared" si="201"/>
        <v>217.64740290559993</v>
      </c>
      <c r="S319" s="42">
        <f t="shared" si="202"/>
        <v>223.15619876193057</v>
      </c>
      <c r="T319" s="42">
        <f>stanford_capacity_EXIOBASE!D319</f>
        <v>220.53802908127497</v>
      </c>
      <c r="U319" s="42">
        <f>stanford_capacity_EXIOBASE!E319</f>
        <v>2668.0386565181825</v>
      </c>
      <c r="V319" s="42">
        <f>stanford_capacity_EXIOBASE!F319</f>
        <v>6339.2895976735435</v>
      </c>
      <c r="W319" s="42">
        <f>stanford_capacity_EXIOBASE!G319</f>
        <v>10010.540538828905</v>
      </c>
      <c r="X319" s="42">
        <f>stanford_capacity_EXIOBASE!H319</f>
        <v>10928.353274117746</v>
      </c>
      <c r="Y319" s="42">
        <f>stanford_capacity_EXIOBASE!I319</f>
        <v>11846.166009406586</v>
      </c>
      <c r="Z319" s="42">
        <f>stanford_capacity_EXIOBASE!J319</f>
        <v>12152.1035878362</v>
      </c>
      <c r="AA319" s="42">
        <f>stanford_capacity_EXIOBASE!K319</f>
        <v>12458.041166265813</v>
      </c>
      <c r="AB319" s="42">
        <f>capacity!T319+T319/gfcf_lifespan!C$7</f>
        <v>11.026901454063749</v>
      </c>
      <c r="AC319" s="42">
        <f>MAX((U319-T319),0)/5+U319/gfcf_lifespan!D$7</f>
        <v>596.22167174810886</v>
      </c>
      <c r="AD319" s="42">
        <f>MAX((V319-U319),0)/5+V319/gfcf_lifespan!E$7</f>
        <v>964.76980996465568</v>
      </c>
      <c r="AE319" s="42">
        <f>MAX((W319-V319),0)/5+W319/gfcf_lifespan!F$7</f>
        <v>1067.9348728587024</v>
      </c>
      <c r="AF319" s="42">
        <f>MAX((X319-W319),0)/5+X319/gfcf_lifespan!G$7</f>
        <v>547.84098952835961</v>
      </c>
      <c r="AG319" s="42">
        <f>MAX((Y319-X319),0)/5+Y319/gfcf_lifespan!H$7</f>
        <v>578.43474737132101</v>
      </c>
      <c r="AH319" s="42">
        <f>MAX((Z319-Y319),0)/5+Z319/gfcf_lifespan!I$7</f>
        <v>466.25763528046269</v>
      </c>
      <c r="AI319" s="42">
        <f>MAX((AA319-Z319),0)/5+AA319/gfcf_lifespan!J$7</f>
        <v>476.45555456144979</v>
      </c>
    </row>
    <row r="320" spans="1:35" ht="15" customHeight="1" x14ac:dyDescent="0.25">
      <c r="A320" s="9" t="s">
        <v>2</v>
      </c>
      <c r="B320" s="9" t="s">
        <v>37</v>
      </c>
      <c r="C320" s="9" t="s">
        <v>38</v>
      </c>
      <c r="D320" s="42">
        <f>stanford_generation_EXIOBASE!D320</f>
        <v>249.3142043107122</v>
      </c>
      <c r="E320" s="42">
        <f>stanford_generation_EXIOBASE!E320</f>
        <v>199.45136344856977</v>
      </c>
      <c r="F320" s="42">
        <f>stanford_generation_EXIOBASE!F320</f>
        <v>124.6571021553561</v>
      </c>
      <c r="G320" s="42">
        <f>stanford_generation_EXIOBASE!G320</f>
        <v>49.862840862142434</v>
      </c>
      <c r="H320" s="42">
        <f>stanford_generation_EXIOBASE!H320</f>
        <v>31.164275538839021</v>
      </c>
      <c r="I320" s="42">
        <f>stanford_generation_EXIOBASE!I320</f>
        <v>12.465710215535609</v>
      </c>
      <c r="J320" s="42">
        <f>stanford_generation_EXIOBASE!J320</f>
        <v>6.2328551077678043</v>
      </c>
      <c r="K320" s="42">
        <f>stanford_generation_EXIOBASE!K320</f>
        <v>0</v>
      </c>
      <c r="L320" s="42">
        <f>xdet2015_el!A320</f>
        <v>19.243639959354098</v>
      </c>
      <c r="M320" s="42">
        <f t="shared" si="186"/>
        <v>15.394911967483278</v>
      </c>
      <c r="N320" s="42">
        <f t="shared" si="197"/>
        <v>9.6218199796770492</v>
      </c>
      <c r="O320" s="42">
        <f t="shared" si="198"/>
        <v>3.848727991870819</v>
      </c>
      <c r="P320" s="42">
        <f t="shared" si="199"/>
        <v>2.4054549949192618</v>
      </c>
      <c r="Q320" s="42">
        <f t="shared" si="200"/>
        <v>0.96218199796770476</v>
      </c>
      <c r="R320" s="42">
        <f t="shared" si="201"/>
        <v>0.48109099898385238</v>
      </c>
      <c r="S320" s="42">
        <f t="shared" si="202"/>
        <v>0</v>
      </c>
      <c r="T320" s="42">
        <f>stanford_capacity_EXIOBASE!D320</f>
        <v>2958.0640399999997</v>
      </c>
      <c r="U320" s="42">
        <f>stanford_capacity_EXIOBASE!E320</f>
        <v>2366.4512319999999</v>
      </c>
      <c r="V320" s="42">
        <f>stanford_capacity_EXIOBASE!F320</f>
        <v>1479.0320199999999</v>
      </c>
      <c r="W320" s="42">
        <f>stanford_capacity_EXIOBASE!G320</f>
        <v>591.61280799999986</v>
      </c>
      <c r="X320" s="42">
        <f>stanford_capacity_EXIOBASE!H320</f>
        <v>369.75800499999991</v>
      </c>
      <c r="Y320" s="42">
        <f>stanford_capacity_EXIOBASE!I320</f>
        <v>147.90320199999996</v>
      </c>
      <c r="Z320" s="42">
        <f>stanford_capacity_EXIOBASE!J320</f>
        <v>73.951600999999982</v>
      </c>
      <c r="AA320" s="42">
        <f>stanford_capacity_EXIOBASE!K320</f>
        <v>0</v>
      </c>
      <c r="AB320" s="42">
        <f>capacity!T320+T320/gfcf_lifespan!C$8</f>
        <v>84.516115428571425</v>
      </c>
      <c r="AC320" s="42">
        <f>MAX((U320-T320),0)/5+U320/gfcf_lifespan!D$8</f>
        <v>67.612892342857137</v>
      </c>
      <c r="AD320" s="42">
        <f>MAX((V320-U320),0)/5+V320/gfcf_lifespan!E$8</f>
        <v>42.258057714285712</v>
      </c>
      <c r="AE320" s="42">
        <f>MAX((W320-V320),0)/5+W320/gfcf_lifespan!F$8</f>
        <v>16.903223085714281</v>
      </c>
      <c r="AF320" s="42">
        <f>MAX((X320-W320),0)/5+X320/gfcf_lifespan!G$8</f>
        <v>10.564514428571426</v>
      </c>
      <c r="AG320" s="42">
        <f>MAX((Y320-X320),0)/5+Y320/gfcf_lifespan!H$8</f>
        <v>4.2258057714285702</v>
      </c>
      <c r="AH320" s="42">
        <f>MAX((Z320-Y320),0)/5+Z320/gfcf_lifespan!I$8</f>
        <v>2.1129028857142851</v>
      </c>
      <c r="AI320" s="42">
        <f>MAX((AA320-Z320),0)/5+AA320/gfcf_lifespan!J$8</f>
        <v>0</v>
      </c>
    </row>
    <row r="321" spans="1:35" ht="15" customHeight="1" x14ac:dyDescent="0.25">
      <c r="A321" s="9" t="s">
        <v>2</v>
      </c>
      <c r="B321" s="9" t="s">
        <v>39</v>
      </c>
      <c r="C321" s="9" t="s">
        <v>40</v>
      </c>
      <c r="D321" s="42">
        <f>stanford_generation_EXIOBASE!D321</f>
        <v>14846.194556521092</v>
      </c>
      <c r="E321" s="42">
        <f>stanford_generation_EXIOBASE!E321</f>
        <v>11876.955645216873</v>
      </c>
      <c r="F321" s="42">
        <f>stanford_generation_EXIOBASE!F321</f>
        <v>7423.0972782605459</v>
      </c>
      <c r="G321" s="42">
        <f>stanford_generation_EXIOBASE!G321</f>
        <v>2969.2389113042173</v>
      </c>
      <c r="H321" s="42">
        <f>stanford_generation_EXIOBASE!H321</f>
        <v>1855.7743195651365</v>
      </c>
      <c r="I321" s="42">
        <f>stanford_generation_EXIOBASE!I321</f>
        <v>742.30972782605568</v>
      </c>
      <c r="J321" s="42">
        <f>stanford_generation_EXIOBASE!J321</f>
        <v>371.15486391302784</v>
      </c>
      <c r="K321" s="42">
        <f>stanford_generation_EXIOBASE!K321</f>
        <v>0</v>
      </c>
      <c r="L321" s="42">
        <f>xdet2015_el!A321</f>
        <v>229.67399843541199</v>
      </c>
      <c r="M321" s="42">
        <f t="shared" si="186"/>
        <v>183.73919874832958</v>
      </c>
      <c r="N321" s="42">
        <f t="shared" si="197"/>
        <v>114.83699921770599</v>
      </c>
      <c r="O321" s="42">
        <f t="shared" si="198"/>
        <v>45.934799687082382</v>
      </c>
      <c r="P321" s="42">
        <f t="shared" si="199"/>
        <v>28.709249804426499</v>
      </c>
      <c r="Q321" s="42">
        <f t="shared" si="200"/>
        <v>11.483699921770617</v>
      </c>
      <c r="R321" s="42">
        <f t="shared" si="201"/>
        <v>5.7418499608853084</v>
      </c>
      <c r="S321" s="42">
        <f t="shared" si="202"/>
        <v>0</v>
      </c>
      <c r="T321" s="42">
        <f>stanford_capacity_EXIOBASE!D321</f>
        <v>3161.1063900000004</v>
      </c>
      <c r="U321" s="42">
        <f>stanford_capacity_EXIOBASE!E321</f>
        <v>2528.8851120000004</v>
      </c>
      <c r="V321" s="42">
        <f>stanford_capacity_EXIOBASE!F321</f>
        <v>1580.5531950000002</v>
      </c>
      <c r="W321" s="42">
        <f>stanford_capacity_EXIOBASE!G321</f>
        <v>632.22127799999998</v>
      </c>
      <c r="X321" s="42">
        <f>stanford_capacity_EXIOBASE!H321</f>
        <v>395.1382987500001</v>
      </c>
      <c r="Y321" s="42">
        <f>stanford_capacity_EXIOBASE!I321</f>
        <v>158.05531950000022</v>
      </c>
      <c r="Z321" s="42">
        <f>stanford_capacity_EXIOBASE!J321</f>
        <v>79.027659750000112</v>
      </c>
      <c r="AA321" s="42">
        <f>stanford_capacity_EXIOBASE!K321</f>
        <v>0</v>
      </c>
      <c r="AB321" s="42">
        <f>capacity!T321+T321/gfcf_lifespan!C$9</f>
        <v>459.44425560000002</v>
      </c>
      <c r="AC321" s="42">
        <f>MAX((U321-T321),0)/5+U321/gfcf_lifespan!D$9</f>
        <v>101.15540448000002</v>
      </c>
      <c r="AD321" s="42">
        <f>MAX((V321-U321),0)/5+V321/gfcf_lifespan!E$9</f>
        <v>63.22212780000001</v>
      </c>
      <c r="AE321" s="42">
        <f>MAX((W321-V321),0)/5+W321/gfcf_lifespan!F$9</f>
        <v>25.28885112</v>
      </c>
      <c r="AF321" s="42">
        <f>MAX((X321-W321),0)/5+X321/gfcf_lifespan!G$9</f>
        <v>15.805531950000004</v>
      </c>
      <c r="AG321" s="42">
        <f>MAX((Y321-X321),0)/5+Y321/gfcf_lifespan!H$9</f>
        <v>6.322212780000009</v>
      </c>
      <c r="AH321" s="42">
        <f>MAX((Z321-Y321),0)/5+Z321/gfcf_lifespan!I$9</f>
        <v>3.1611063900000045</v>
      </c>
      <c r="AI321" s="42">
        <f>MAX((AA321-Z321),0)/5+AA321/gfcf_lifespan!J$9</f>
        <v>0</v>
      </c>
    </row>
    <row r="322" spans="1:35" ht="15" customHeight="1" x14ac:dyDescent="0.25">
      <c r="A322" s="9" t="s">
        <v>2</v>
      </c>
      <c r="B322" s="9" t="s">
        <v>80</v>
      </c>
      <c r="C322" s="9" t="s">
        <v>85</v>
      </c>
      <c r="D322" s="42">
        <f>stanford_generation_EXIOBASE!D322</f>
        <v>2.1109933070458999</v>
      </c>
      <c r="E322" s="42">
        <f>stanford_generation_EXIOBASE!E322</f>
        <v>9285.7346480330416</v>
      </c>
      <c r="F322" s="42">
        <f>stanford_generation_EXIOBASE!F322</f>
        <v>23211.170130122038</v>
      </c>
      <c r="G322" s="42">
        <f>stanford_generation_EXIOBASE!G322</f>
        <v>37136.605612211031</v>
      </c>
      <c r="H322" s="42">
        <f>stanford_generation_EXIOBASE!H322</f>
        <v>40617.964482733281</v>
      </c>
      <c r="I322" s="42">
        <f>stanford_generation_EXIOBASE!I322</f>
        <v>44099.323353255531</v>
      </c>
      <c r="J322" s="42">
        <f>stanford_generation_EXIOBASE!J322</f>
        <v>45259.776310096277</v>
      </c>
      <c r="K322" s="42">
        <f>stanford_generation_EXIOBASE!K322</f>
        <v>46420.229266937029</v>
      </c>
      <c r="L322" s="42">
        <f>xdet2015_el!A322</f>
        <v>0.87388794765395506</v>
      </c>
      <c r="M322" s="42">
        <f t="shared" si="186"/>
        <v>3844.0157848650042</v>
      </c>
      <c r="N322" s="42">
        <f t="shared" si="197"/>
        <v>9608.7286302410303</v>
      </c>
      <c r="O322" s="42">
        <f t="shared" si="198"/>
        <v>15373.441475617055</v>
      </c>
      <c r="P322" s="42">
        <f t="shared" si="199"/>
        <v>16814.619686961061</v>
      </c>
      <c r="Q322" s="42">
        <f t="shared" si="200"/>
        <v>18255.797898305067</v>
      </c>
      <c r="R322" s="42">
        <f t="shared" si="201"/>
        <v>18736.190635419738</v>
      </c>
      <c r="S322" s="42">
        <f t="shared" si="202"/>
        <v>19216.583372534409</v>
      </c>
      <c r="T322" s="42">
        <f>stanford_capacity_EXIOBASE!D322</f>
        <v>2.6557377049180326</v>
      </c>
      <c r="U322" s="42">
        <f>stanford_capacity_EXIOBASE!E322</f>
        <v>4638.0006673036596</v>
      </c>
      <c r="V322" s="42">
        <f>stanford_capacity_EXIOBASE!F322</f>
        <v>11591.01806170177</v>
      </c>
      <c r="W322" s="42">
        <f>stanford_capacity_EXIOBASE!G322</f>
        <v>18544.035456099882</v>
      </c>
      <c r="X322" s="42">
        <f>stanford_capacity_EXIOBASE!H322</f>
        <v>20282.289804699409</v>
      </c>
      <c r="Y322" s="42">
        <f>stanford_capacity_EXIOBASE!I322</f>
        <v>22020.544153298935</v>
      </c>
      <c r="Z322" s="42">
        <f>stanford_capacity_EXIOBASE!J322</f>
        <v>22599.962269498777</v>
      </c>
      <c r="AA322" s="42">
        <f>stanford_capacity_EXIOBASE!K322</f>
        <v>23179.380385698623</v>
      </c>
      <c r="AB322" s="42">
        <f>capacity!T322+T322/gfcf_lifespan!C$10</f>
        <v>1.5488524590163932</v>
      </c>
      <c r="AC322" s="42">
        <f>MAX((U322-T322),0)/5+U322/gfcf_lifespan!D$10</f>
        <v>1112.5890126118945</v>
      </c>
      <c r="AD322" s="42">
        <f>MAX((V322-U322),0)/5+V322/gfcf_lifespan!E$10</f>
        <v>1854.244201347693</v>
      </c>
      <c r="AE322" s="42">
        <f>MAX((W322-V322),0)/5+W322/gfcf_lifespan!F$10</f>
        <v>2132.3648971236175</v>
      </c>
      <c r="AF322" s="42">
        <f>MAX((X322-W322),0)/5+X322/gfcf_lifespan!G$10</f>
        <v>1158.9424619078816</v>
      </c>
      <c r="AG322" s="42">
        <f>MAX((Y322-X322),0)/5+Y322/gfcf_lifespan!H$10</f>
        <v>1228.4726358518626</v>
      </c>
      <c r="AH322" s="42">
        <f>MAX((Z322-Y322),0)/5+Z322/gfcf_lifespan!I$10</f>
        <v>1019.8821140199195</v>
      </c>
      <c r="AI322" s="42">
        <f>MAX((AA322-Z322),0)/5+AA322/gfcf_lifespan!J$10</f>
        <v>1043.0588386679142</v>
      </c>
    </row>
    <row r="323" spans="1:35" ht="15" customHeight="1" x14ac:dyDescent="0.25">
      <c r="A323" s="9" t="s">
        <v>2</v>
      </c>
      <c r="B323" s="9" t="s">
        <v>81</v>
      </c>
      <c r="C323" s="9" t="s">
        <v>86</v>
      </c>
      <c r="D323" s="42">
        <f>stanford_generation_EXIOBASE!D323</f>
        <v>67.250215353033667</v>
      </c>
      <c r="E323" s="42">
        <f>stanford_generation_EXIOBASE!E323</f>
        <v>3510.7462903027385</v>
      </c>
      <c r="F323" s="42">
        <f>stanford_generation_EXIOBASE!F323</f>
        <v>8675.9904027272951</v>
      </c>
      <c r="G323" s="42">
        <f>stanford_generation_EXIOBASE!G323</f>
        <v>13841.234515151853</v>
      </c>
      <c r="H323" s="42">
        <f>stanford_generation_EXIOBASE!H323</f>
        <v>15132.545543257991</v>
      </c>
      <c r="I323" s="42">
        <f>stanford_generation_EXIOBASE!I323</f>
        <v>16423.856571364129</v>
      </c>
      <c r="J323" s="42">
        <f>stanford_generation_EXIOBASE!J323</f>
        <v>16854.293580732843</v>
      </c>
      <c r="K323" s="42">
        <f>stanford_generation_EXIOBASE!K323</f>
        <v>17284.730590101557</v>
      </c>
      <c r="L323" s="42">
        <f>xdet2015_el!A323</f>
        <v>27.839573189547401</v>
      </c>
      <c r="M323" s="42">
        <f t="shared" si="186"/>
        <v>1453.3437221834288</v>
      </c>
      <c r="N323" s="42">
        <f t="shared" si="197"/>
        <v>3591.5999456742506</v>
      </c>
      <c r="O323" s="42">
        <f t="shared" si="198"/>
        <v>5729.8561691650721</v>
      </c>
      <c r="P323" s="42">
        <f t="shared" si="199"/>
        <v>6264.4202250377775</v>
      </c>
      <c r="Q323" s="42">
        <f t="shared" si="200"/>
        <v>6798.984280910483</v>
      </c>
      <c r="R323" s="42">
        <f t="shared" si="201"/>
        <v>6977.1722995347181</v>
      </c>
      <c r="S323" s="42">
        <f t="shared" si="202"/>
        <v>7155.3603181589533</v>
      </c>
      <c r="T323" s="42">
        <f>stanford_capacity_EXIOBASE!D323</f>
        <v>78.344262295081975</v>
      </c>
      <c r="U323" s="42">
        <f>stanford_capacity_EXIOBASE!E323</f>
        <v>1978.160816467574</v>
      </c>
      <c r="V323" s="42">
        <f>stanford_capacity_EXIOBASE!F323</f>
        <v>4827.8856477263116</v>
      </c>
      <c r="W323" s="42">
        <f>stanford_capacity_EXIOBASE!G323</f>
        <v>7677.6104789850497</v>
      </c>
      <c r="X323" s="42">
        <f>stanford_capacity_EXIOBASE!H323</f>
        <v>8390.0416867997337</v>
      </c>
      <c r="Y323" s="42">
        <f>stanford_capacity_EXIOBASE!I323</f>
        <v>9102.4728946144187</v>
      </c>
      <c r="Z323" s="42">
        <f>stanford_capacity_EXIOBASE!J323</f>
        <v>9339.9499638859816</v>
      </c>
      <c r="AA323" s="42">
        <f>stanford_capacity_EXIOBASE!K323</f>
        <v>9577.4270331575426</v>
      </c>
      <c r="AB323" s="42">
        <f>capacity!T323+T323/gfcf_lifespan!C$11</f>
        <v>45.691147540983607</v>
      </c>
      <c r="AC323" s="42">
        <f>MAX((U323-T323),0)/5+U323/gfcf_lifespan!D$11</f>
        <v>459.08974349320141</v>
      </c>
      <c r="AD323" s="42">
        <f>MAX((V323-U323),0)/5+V323/gfcf_lifespan!E$11</f>
        <v>763.06039216079989</v>
      </c>
      <c r="AE323" s="42">
        <f>MAX((W323-V323),0)/5+W323/gfcf_lifespan!F$11</f>
        <v>877.04938541114961</v>
      </c>
      <c r="AF323" s="42">
        <f>MAX((X323-W323),0)/5+X323/gfcf_lifespan!G$11</f>
        <v>478.08790903492616</v>
      </c>
      <c r="AG323" s="42">
        <f>MAX((Y323-X323),0)/5+Y323/gfcf_lifespan!H$11</f>
        <v>506.58515734751376</v>
      </c>
      <c r="AH323" s="42">
        <f>MAX((Z323-Y323),0)/5+Z323/gfcf_lifespan!I$11</f>
        <v>421.09341240975186</v>
      </c>
      <c r="AI323" s="42">
        <f>MAX((AA323-Z323),0)/5+AA323/gfcf_lifespan!J$11</f>
        <v>430.59249518061392</v>
      </c>
    </row>
    <row r="324" spans="1:35" ht="15" customHeight="1" x14ac:dyDescent="0.25">
      <c r="A324" s="9" t="s">
        <v>2</v>
      </c>
      <c r="B324" s="9" t="s">
        <v>41</v>
      </c>
      <c r="C324" s="9" t="s">
        <v>42</v>
      </c>
      <c r="D324" s="42">
        <f>stanford_generation_EXIOBASE!D324</f>
        <v>0</v>
      </c>
      <c r="E324" s="42">
        <f>stanford_generation_EXIOBASE!E324</f>
        <v>0</v>
      </c>
      <c r="F324" s="42">
        <f>stanford_generation_EXIOBASE!F324</f>
        <v>0</v>
      </c>
      <c r="G324" s="42">
        <f>stanford_generation_EXIOBASE!G324</f>
        <v>0</v>
      </c>
      <c r="H324" s="42">
        <f>stanford_generation_EXIOBASE!H324</f>
        <v>0</v>
      </c>
      <c r="I324" s="42">
        <f>stanford_generation_EXIOBASE!I324</f>
        <v>0</v>
      </c>
      <c r="J324" s="42">
        <f>stanford_generation_EXIOBASE!J324</f>
        <v>0</v>
      </c>
      <c r="K324" s="42">
        <f>stanford_generation_EXIOBASE!K324</f>
        <v>0</v>
      </c>
      <c r="L324" s="42">
        <f>xdet2015_el!A324</f>
        <v>0</v>
      </c>
      <c r="M324" s="42">
        <f t="shared" si="186"/>
        <v>0</v>
      </c>
      <c r="N324" s="42">
        <f t="shared" si="197"/>
        <v>0</v>
      </c>
      <c r="O324" s="42">
        <f t="shared" si="198"/>
        <v>0</v>
      </c>
      <c r="P324" s="42">
        <f t="shared" si="199"/>
        <v>0</v>
      </c>
      <c r="Q324" s="42">
        <f t="shared" si="200"/>
        <v>0</v>
      </c>
      <c r="R324" s="42">
        <f t="shared" si="201"/>
        <v>0</v>
      </c>
      <c r="S324" s="42">
        <f t="shared" si="202"/>
        <v>0</v>
      </c>
      <c r="T324" s="42">
        <f>stanford_capacity_EXIOBASE!D324</f>
        <v>0</v>
      </c>
      <c r="U324" s="42">
        <f>stanford_capacity_EXIOBASE!E324</f>
        <v>0</v>
      </c>
      <c r="V324" s="42">
        <f>stanford_capacity_EXIOBASE!F324</f>
        <v>0</v>
      </c>
      <c r="W324" s="42">
        <f>stanford_capacity_EXIOBASE!G324</f>
        <v>0</v>
      </c>
      <c r="X324" s="42">
        <f>stanford_capacity_EXIOBASE!H324</f>
        <v>0</v>
      </c>
      <c r="Y324" s="42">
        <f>stanford_capacity_EXIOBASE!I324</f>
        <v>0</v>
      </c>
      <c r="Z324" s="42">
        <f>stanford_capacity_EXIOBASE!J324</f>
        <v>0</v>
      </c>
      <c r="AA324" s="42">
        <f>stanford_capacity_EXIOBASE!K324</f>
        <v>0</v>
      </c>
      <c r="AB324" s="42">
        <f>capacity!T324+T324/gfcf_lifespan!C$12</f>
        <v>0</v>
      </c>
      <c r="AC324" s="42">
        <f>MAX((U324-T324),0)/5+U324/gfcf_lifespan!D$12</f>
        <v>0</v>
      </c>
      <c r="AD324" s="42">
        <f>MAX((V324-U324),0)/5+V324/gfcf_lifespan!E$12</f>
        <v>0</v>
      </c>
      <c r="AE324" s="42">
        <f>MAX((W324-V324),0)/5+W324/gfcf_lifespan!F$12</f>
        <v>0</v>
      </c>
      <c r="AF324" s="42">
        <f>MAX((X324-W324),0)/5+X324/gfcf_lifespan!G$12</f>
        <v>0</v>
      </c>
      <c r="AG324" s="42">
        <f>MAX((Y324-X324),0)/5+Y324/gfcf_lifespan!H$12</f>
        <v>0</v>
      </c>
      <c r="AH324" s="42">
        <f>MAX((Z324-Y324),0)/5+Z324/gfcf_lifespan!I$12</f>
        <v>0</v>
      </c>
      <c r="AI324" s="42">
        <f>MAX((AA324-Z324),0)/5+AA324/gfcf_lifespan!J$12</f>
        <v>0</v>
      </c>
    </row>
    <row r="325" spans="1:35" ht="15" customHeight="1" x14ac:dyDescent="0.25">
      <c r="A325" s="9" t="s">
        <v>2</v>
      </c>
      <c r="B325" s="9" t="s">
        <v>43</v>
      </c>
      <c r="C325" s="9" t="s">
        <v>44</v>
      </c>
      <c r="D325" s="42">
        <f>stanford_generation_EXIOBASE!D325</f>
        <v>0</v>
      </c>
      <c r="E325" s="42">
        <f>stanford_generation_EXIOBASE!E325</f>
        <v>40.045359692757479</v>
      </c>
      <c r="F325" s="42">
        <f>stanford_generation_EXIOBASE!F325</f>
        <v>100.11339923189369</v>
      </c>
      <c r="G325" s="42">
        <f>stanford_generation_EXIOBASE!G325</f>
        <v>160.18143877102992</v>
      </c>
      <c r="H325" s="42">
        <f>stanford_generation_EXIOBASE!H325</f>
        <v>175.19844865581396</v>
      </c>
      <c r="I325" s="42">
        <f>stanford_generation_EXIOBASE!I325</f>
        <v>190.21545854059801</v>
      </c>
      <c r="J325" s="42">
        <f>stanford_generation_EXIOBASE!J325</f>
        <v>195.2211285021927</v>
      </c>
      <c r="K325" s="42">
        <f>stanford_generation_EXIOBASE!K325</f>
        <v>200.22679846378739</v>
      </c>
      <c r="L325" s="42">
        <f>xdet2015_el!A325</f>
        <v>0</v>
      </c>
      <c r="M325" s="44">
        <f t="shared" ref="M325:S325" si="203">IFERROR($L143*E325/$D143,0)</f>
        <v>10.677750751769373</v>
      </c>
      <c r="N325" s="44">
        <f t="shared" si="203"/>
        <v>26.69437687942343</v>
      </c>
      <c r="O325" s="44">
        <f t="shared" si="203"/>
        <v>42.711003007077494</v>
      </c>
      <c r="P325" s="44">
        <f t="shared" si="203"/>
        <v>46.715159538991003</v>
      </c>
      <c r="Q325" s="44">
        <f t="shared" si="203"/>
        <v>50.719316070904512</v>
      </c>
      <c r="R325" s="44">
        <f t="shared" si="203"/>
        <v>52.054034914875686</v>
      </c>
      <c r="S325" s="44">
        <f t="shared" si="203"/>
        <v>53.38875375884686</v>
      </c>
      <c r="T325" s="42">
        <f>stanford_capacity_EXIOBASE!D325</f>
        <v>0</v>
      </c>
      <c r="U325" s="42">
        <f>stanford_capacity_EXIOBASE!E325</f>
        <v>20</v>
      </c>
      <c r="V325" s="42">
        <f>stanford_capacity_EXIOBASE!F325</f>
        <v>50</v>
      </c>
      <c r="W325" s="42">
        <f>stanford_capacity_EXIOBASE!G325</f>
        <v>80</v>
      </c>
      <c r="X325" s="42">
        <f>stanford_capacity_EXIOBASE!H325</f>
        <v>87.5</v>
      </c>
      <c r="Y325" s="42">
        <f>stanford_capacity_EXIOBASE!I325</f>
        <v>95</v>
      </c>
      <c r="Z325" s="42">
        <f>stanford_capacity_EXIOBASE!J325</f>
        <v>97.5</v>
      </c>
      <c r="AA325" s="42">
        <f>stanford_capacity_EXIOBASE!K325</f>
        <v>100</v>
      </c>
      <c r="AB325" s="42">
        <f>capacity!T325+T325/gfcf_lifespan!C$13</f>
        <v>0</v>
      </c>
      <c r="AC325" s="42">
        <f>MAX((U325-T325),0)/5+U325/gfcf_lifespan!D$13</f>
        <v>5</v>
      </c>
      <c r="AD325" s="42">
        <f>MAX((V325-U325),0)/5+V325/gfcf_lifespan!E$13</f>
        <v>8.5</v>
      </c>
      <c r="AE325" s="42">
        <f>MAX((W325-V325),0)/5+W325/gfcf_lifespan!F$13</f>
        <v>10</v>
      </c>
      <c r="AF325" s="42">
        <f>MAX((X325-W325),0)/5+X325/gfcf_lifespan!G$13</f>
        <v>5.875</v>
      </c>
      <c r="AG325" s="42">
        <f>MAX((Y325-X325),0)/5+Y325/gfcf_lifespan!H$13</f>
        <v>6.25</v>
      </c>
      <c r="AH325" s="42">
        <f>MAX((Z325-Y325),0)/5+Z325/gfcf_lifespan!I$13</f>
        <v>5.375</v>
      </c>
      <c r="AI325" s="42">
        <f>MAX((AA325-Z325),0)/5+AA325/gfcf_lifespan!J$13</f>
        <v>5.5</v>
      </c>
    </row>
    <row r="326" spans="1:35" ht="15" customHeight="1" x14ac:dyDescent="0.25">
      <c r="A326" s="9" t="s">
        <v>2</v>
      </c>
      <c r="B326" s="9" t="s">
        <v>45</v>
      </c>
      <c r="C326" s="9" t="s">
        <v>46</v>
      </c>
      <c r="D326" s="42">
        <f>stanford_generation_EXIOBASE!D326</f>
        <v>0</v>
      </c>
      <c r="E326" s="42">
        <f>stanford_generation_EXIOBASE!E326</f>
        <v>0</v>
      </c>
      <c r="F326" s="42">
        <f>stanford_generation_EXIOBASE!F326</f>
        <v>0</v>
      </c>
      <c r="G326" s="42">
        <f>stanford_generation_EXIOBASE!G326</f>
        <v>0</v>
      </c>
      <c r="H326" s="42">
        <f>stanford_generation_EXIOBASE!H326</f>
        <v>0</v>
      </c>
      <c r="I326" s="42">
        <f>stanford_generation_EXIOBASE!I326</f>
        <v>0</v>
      </c>
      <c r="J326" s="42">
        <f>stanford_generation_EXIOBASE!J326</f>
        <v>0</v>
      </c>
      <c r="K326" s="42">
        <f>stanford_generation_EXIOBASE!K326</f>
        <v>0</v>
      </c>
      <c r="L326" s="42">
        <f>xdet2015_el!A326</f>
        <v>0</v>
      </c>
      <c r="M326" s="42">
        <f t="shared" si="186"/>
        <v>0</v>
      </c>
      <c r="N326" s="42">
        <f t="shared" si="197"/>
        <v>0</v>
      </c>
      <c r="O326" s="42">
        <f t="shared" si="198"/>
        <v>0</v>
      </c>
      <c r="P326" s="42">
        <f t="shared" si="199"/>
        <v>0</v>
      </c>
      <c r="Q326" s="42">
        <f t="shared" si="200"/>
        <v>0</v>
      </c>
      <c r="R326" s="42">
        <f t="shared" si="201"/>
        <v>0</v>
      </c>
      <c r="S326" s="42">
        <f t="shared" si="202"/>
        <v>0</v>
      </c>
      <c r="T326" s="42">
        <f>stanford_capacity_EXIOBASE!D326</f>
        <v>0</v>
      </c>
      <c r="U326" s="42">
        <f>stanford_capacity_EXIOBASE!E326</f>
        <v>0</v>
      </c>
      <c r="V326" s="42">
        <f>stanford_capacity_EXIOBASE!F326</f>
        <v>0</v>
      </c>
      <c r="W326" s="42">
        <f>stanford_capacity_EXIOBASE!G326</f>
        <v>0</v>
      </c>
      <c r="X326" s="42">
        <f>stanford_capacity_EXIOBASE!H326</f>
        <v>0</v>
      </c>
      <c r="Y326" s="42">
        <f>stanford_capacity_EXIOBASE!I326</f>
        <v>0</v>
      </c>
      <c r="Z326" s="42">
        <f>stanford_capacity_EXIOBASE!J326</f>
        <v>0</v>
      </c>
      <c r="AA326" s="42">
        <f>stanford_capacity_EXIOBASE!K326</f>
        <v>0</v>
      </c>
      <c r="AB326" s="42">
        <f>capacity!T326+T326/gfcf_lifespan!C$14</f>
        <v>0</v>
      </c>
      <c r="AC326" s="42">
        <f>MAX((U326-T326),0)/5+U326/gfcf_lifespan!D$14</f>
        <v>0</v>
      </c>
      <c r="AD326" s="42">
        <f>MAX((V326-U326),0)/5+V326/gfcf_lifespan!E$14</f>
        <v>0</v>
      </c>
      <c r="AE326" s="42">
        <f>MAX((W326-V326),0)/5+W326/gfcf_lifespan!F$14</f>
        <v>0</v>
      </c>
      <c r="AF326" s="42">
        <f>MAX((X326-W326),0)/5+X326/gfcf_lifespan!G$14</f>
        <v>0</v>
      </c>
      <c r="AG326" s="42">
        <f>MAX((Y326-X326),0)/5+Y326/gfcf_lifespan!H$14</f>
        <v>0</v>
      </c>
      <c r="AH326" s="42">
        <f>MAX((Z326-Y326),0)/5+Z326/gfcf_lifespan!I$14</f>
        <v>0</v>
      </c>
      <c r="AI326" s="42">
        <f>MAX((AA326-Z326),0)/5+AA326/gfcf_lifespan!J$14</f>
        <v>0</v>
      </c>
    </row>
    <row r="327" spans="1:35" ht="15" customHeight="1" x14ac:dyDescent="0.25">
      <c r="A327" s="9" t="s">
        <v>1</v>
      </c>
      <c r="B327" s="9" t="s">
        <v>29</v>
      </c>
      <c r="C327" s="9" t="s">
        <v>30</v>
      </c>
      <c r="D327" s="42">
        <f>stanford_generation_EXIOBASE!D327</f>
        <v>4857.7109905957086</v>
      </c>
      <c r="E327" s="42">
        <f>stanford_generation_EXIOBASE!E327</f>
        <v>3886.168792476567</v>
      </c>
      <c r="F327" s="42">
        <f>stanford_generation_EXIOBASE!F327</f>
        <v>2428.8554952978543</v>
      </c>
      <c r="G327" s="42">
        <f>stanford_generation_EXIOBASE!G327</f>
        <v>971.54219811914163</v>
      </c>
      <c r="H327" s="42">
        <f>stanford_generation_EXIOBASE!H327</f>
        <v>607.21387382446369</v>
      </c>
      <c r="I327" s="42">
        <f>stanford_generation_EXIOBASE!I327</f>
        <v>242.88554952978575</v>
      </c>
      <c r="J327" s="42">
        <f>stanford_generation_EXIOBASE!J327</f>
        <v>121.44277476489287</v>
      </c>
      <c r="K327" s="42">
        <f>stanford_generation_EXIOBASE!K327</f>
        <v>0</v>
      </c>
      <c r="L327" s="42">
        <f>xdet2015_el!A327</f>
        <v>432.72968923219702</v>
      </c>
      <c r="M327" s="42">
        <f t="shared" si="186"/>
        <v>346.18375138575766</v>
      </c>
      <c r="N327" s="42">
        <f t="shared" ref="N327:N337" si="204">IFERROR($L327*F327/$D327,0)</f>
        <v>216.36484461609851</v>
      </c>
      <c r="O327" s="42">
        <f t="shared" ref="O327:O337" si="205">IFERROR($L327*G327/$D327,0)</f>
        <v>86.545937846439401</v>
      </c>
      <c r="P327" s="42">
        <f t="shared" ref="P327:P337" si="206">IFERROR($L327*H327/$D327,0)</f>
        <v>54.091211154024641</v>
      </c>
      <c r="Q327" s="42">
        <f t="shared" ref="Q327:Q337" si="207">IFERROR($L327*I327/$D327,0)</f>
        <v>21.636484461609879</v>
      </c>
      <c r="R327" s="42">
        <f t="shared" ref="R327:R337" si="208">IFERROR($L327*J327/$D327,0)</f>
        <v>10.818242230804939</v>
      </c>
      <c r="S327" s="42">
        <f t="shared" ref="S327:S337" si="209">IFERROR($L327*K327/$D327,0)</f>
        <v>0</v>
      </c>
      <c r="T327" s="42">
        <f>stanford_capacity_EXIOBASE!D327</f>
        <v>792.03</v>
      </c>
      <c r="U327" s="42">
        <f>stanford_capacity_EXIOBASE!E327</f>
        <v>633.62400000000002</v>
      </c>
      <c r="V327" s="42">
        <f>stanford_capacity_EXIOBASE!F327</f>
        <v>396.01499999999999</v>
      </c>
      <c r="W327" s="42">
        <f>stanford_capacity_EXIOBASE!G327</f>
        <v>158.40599999999995</v>
      </c>
      <c r="X327" s="42">
        <f>stanford_capacity_EXIOBASE!H327</f>
        <v>99.003749999999968</v>
      </c>
      <c r="Y327" s="42">
        <f>stanford_capacity_EXIOBASE!I327</f>
        <v>39.601499999999987</v>
      </c>
      <c r="Z327" s="42">
        <f>stanford_capacity_EXIOBASE!J327</f>
        <v>19.800749999999994</v>
      </c>
      <c r="AA327" s="42">
        <f>stanford_capacity_EXIOBASE!K327</f>
        <v>0</v>
      </c>
      <c r="AB327" s="42">
        <f>capacity!T327+T327/gfcf_lifespan!C$2</f>
        <v>472.80074999999999</v>
      </c>
      <c r="AC327" s="42">
        <f>MAX((U327-T327),0)/5+U327/gfcf_lifespan!D$2</f>
        <v>15.8406</v>
      </c>
      <c r="AD327" s="42">
        <f>MAX((V327-U327),0)/5+V327/gfcf_lifespan!E$2</f>
        <v>9.9003750000000004</v>
      </c>
      <c r="AE327" s="42">
        <f>MAX((W327-V327),0)/5+W327/gfcf_lifespan!F$2</f>
        <v>3.9601499999999987</v>
      </c>
      <c r="AF327" s="42">
        <f>MAX((X327-W327),0)/5+X327/gfcf_lifespan!G$2</f>
        <v>2.4750937499999992</v>
      </c>
      <c r="AG327" s="42">
        <f>MAX((Y327-X327),0)/5+Y327/gfcf_lifespan!H$2</f>
        <v>0.99003749999999968</v>
      </c>
      <c r="AH327" s="42">
        <f>MAX((Z327-Y327),0)/5+Z327/gfcf_lifespan!I$2</f>
        <v>0.49501874999999984</v>
      </c>
      <c r="AI327" s="42">
        <f>MAX((AA327-Z327),0)/5+AA327/gfcf_lifespan!J$2</f>
        <v>0</v>
      </c>
    </row>
    <row r="328" spans="1:35" ht="15" customHeight="1" x14ac:dyDescent="0.25">
      <c r="A328" s="9" t="s">
        <v>1</v>
      </c>
      <c r="B328" s="9" t="s">
        <v>31</v>
      </c>
      <c r="C328" s="9" t="s">
        <v>32</v>
      </c>
      <c r="D328" s="42">
        <f>stanford_generation_EXIOBASE!D328</f>
        <v>14.131475886259796</v>
      </c>
      <c r="E328" s="42">
        <f>stanford_generation_EXIOBASE!E328</f>
        <v>11.305180709007837</v>
      </c>
      <c r="F328" s="42">
        <f>stanford_generation_EXIOBASE!F328</f>
        <v>7.0657379431298981</v>
      </c>
      <c r="G328" s="42">
        <f>stanford_generation_EXIOBASE!G328</f>
        <v>2.8262951772519589</v>
      </c>
      <c r="H328" s="42">
        <f>stanford_generation_EXIOBASE!H328</f>
        <v>1.766434485782475</v>
      </c>
      <c r="I328" s="42">
        <f>stanford_generation_EXIOBASE!I328</f>
        <v>0.70657379431299105</v>
      </c>
      <c r="J328" s="42">
        <f>stanford_generation_EXIOBASE!J328</f>
        <v>0.35328689715649553</v>
      </c>
      <c r="K328" s="42">
        <f>stanford_generation_EXIOBASE!K328</f>
        <v>0</v>
      </c>
      <c r="L328" s="42">
        <f>xdet2015_el!A328</f>
        <v>41.802497683727701</v>
      </c>
      <c r="M328" s="42">
        <f t="shared" si="186"/>
        <v>33.441998146982165</v>
      </c>
      <c r="N328" s="42">
        <f t="shared" si="204"/>
        <v>20.90124884186385</v>
      </c>
      <c r="O328" s="42">
        <f t="shared" si="205"/>
        <v>8.3604995367455395</v>
      </c>
      <c r="P328" s="42">
        <f t="shared" si="206"/>
        <v>5.2253122104659635</v>
      </c>
      <c r="Q328" s="42">
        <f t="shared" si="207"/>
        <v>2.0901248841863884</v>
      </c>
      <c r="R328" s="42">
        <f t="shared" si="208"/>
        <v>1.0450624420931942</v>
      </c>
      <c r="S328" s="42">
        <f t="shared" si="209"/>
        <v>0</v>
      </c>
      <c r="T328" s="42">
        <f>stanford_capacity_EXIOBASE!D328</f>
        <v>469.91209999999995</v>
      </c>
      <c r="U328" s="42">
        <f>stanford_capacity_EXIOBASE!E328</f>
        <v>375.92967999999996</v>
      </c>
      <c r="V328" s="42">
        <f>stanford_capacity_EXIOBASE!F328</f>
        <v>234.95604999999998</v>
      </c>
      <c r="W328" s="42">
        <f>stanford_capacity_EXIOBASE!G328</f>
        <v>93.982419999999991</v>
      </c>
      <c r="X328" s="42">
        <f>stanford_capacity_EXIOBASE!H328</f>
        <v>58.739012500000001</v>
      </c>
      <c r="Y328" s="42">
        <f>stanford_capacity_EXIOBASE!I328</f>
        <v>23.495605000000012</v>
      </c>
      <c r="Z328" s="42">
        <f>stanford_capacity_EXIOBASE!J328</f>
        <v>11.747802500000006</v>
      </c>
      <c r="AA328" s="42">
        <f>stanford_capacity_EXIOBASE!K328</f>
        <v>0</v>
      </c>
      <c r="AB328" s="42">
        <f>capacity!T328+T328/gfcf_lifespan!C$3</f>
        <v>66.663736666666665</v>
      </c>
      <c r="AC328" s="42">
        <f>MAX((U328-T328),0)/5+U328/gfcf_lifespan!D$3</f>
        <v>12.530989333333332</v>
      </c>
      <c r="AD328" s="42">
        <f>MAX((V328-U328),0)/5+V328/gfcf_lifespan!E$3</f>
        <v>7.8318683333333325</v>
      </c>
      <c r="AE328" s="42">
        <f>MAX((W328-V328),0)/5+W328/gfcf_lifespan!F$3</f>
        <v>3.1327473333333331</v>
      </c>
      <c r="AF328" s="42">
        <f>MAX((X328-W328),0)/5+X328/gfcf_lifespan!G$3</f>
        <v>1.9579670833333334</v>
      </c>
      <c r="AG328" s="42">
        <f>MAX((Y328-X328),0)/5+Y328/gfcf_lifespan!H$3</f>
        <v>0.78318683333333372</v>
      </c>
      <c r="AH328" s="42">
        <f>MAX((Z328-Y328),0)/5+Z328/gfcf_lifespan!I$3</f>
        <v>0.39159341666666686</v>
      </c>
      <c r="AI328" s="42">
        <f>MAX((AA328-Z328),0)/5+AA328/gfcf_lifespan!J$3</f>
        <v>0</v>
      </c>
    </row>
    <row r="329" spans="1:35" ht="15" customHeight="1" x14ac:dyDescent="0.25">
      <c r="A329" s="9" t="s">
        <v>1</v>
      </c>
      <c r="B329" s="9" t="s">
        <v>33</v>
      </c>
      <c r="C329" s="9" t="s">
        <v>34</v>
      </c>
      <c r="D329" s="42">
        <f>stanford_generation_EXIOBASE!D329</f>
        <v>5420.5333978061199</v>
      </c>
      <c r="E329" s="42">
        <f>stanford_generation_EXIOBASE!E329</f>
        <v>4336.4267182448957</v>
      </c>
      <c r="F329" s="42">
        <f>stanford_generation_EXIOBASE!F329</f>
        <v>2710.2666989030599</v>
      </c>
      <c r="G329" s="42">
        <f>stanford_generation_EXIOBASE!G329</f>
        <v>1084.1066795612242</v>
      </c>
      <c r="H329" s="42">
        <f>stanford_generation_EXIOBASE!H329</f>
        <v>677.5666747257651</v>
      </c>
      <c r="I329" s="42">
        <f>stanford_generation_EXIOBASE!I329</f>
        <v>271.02666989030604</v>
      </c>
      <c r="J329" s="42">
        <f>stanford_generation_EXIOBASE!J329</f>
        <v>135.51333494515302</v>
      </c>
      <c r="K329" s="42">
        <f>stanford_generation_EXIOBASE!K329</f>
        <v>0</v>
      </c>
      <c r="L329" s="42">
        <f>xdet2015_el!A329</f>
        <v>436.54604276615601</v>
      </c>
      <c r="M329" s="42">
        <f t="shared" si="186"/>
        <v>349.2368342129248</v>
      </c>
      <c r="N329" s="42">
        <f t="shared" si="204"/>
        <v>218.27302138307797</v>
      </c>
      <c r="O329" s="42">
        <f t="shared" si="205"/>
        <v>87.309208553231215</v>
      </c>
      <c r="P329" s="42">
        <f t="shared" si="206"/>
        <v>54.568255345769508</v>
      </c>
      <c r="Q329" s="42">
        <f t="shared" si="207"/>
        <v>21.827302138307804</v>
      </c>
      <c r="R329" s="42">
        <f t="shared" si="208"/>
        <v>10.913651069153902</v>
      </c>
      <c r="S329" s="42">
        <f t="shared" si="209"/>
        <v>0</v>
      </c>
      <c r="T329" s="42">
        <f>stanford_capacity_EXIOBASE!D329</f>
        <v>700.00000000000011</v>
      </c>
      <c r="U329" s="42">
        <f>stanford_capacity_EXIOBASE!E329</f>
        <v>560.00000000000011</v>
      </c>
      <c r="V329" s="42">
        <f>stanford_capacity_EXIOBASE!F329</f>
        <v>350.00000000000006</v>
      </c>
      <c r="W329" s="42">
        <f>stanford_capacity_EXIOBASE!G329</f>
        <v>140</v>
      </c>
      <c r="X329" s="42">
        <f>stanford_capacity_EXIOBASE!H329</f>
        <v>87.5</v>
      </c>
      <c r="Y329" s="42">
        <f>stanford_capacity_EXIOBASE!I329</f>
        <v>35</v>
      </c>
      <c r="Z329" s="42">
        <f>stanford_capacity_EXIOBASE!J329</f>
        <v>17.5</v>
      </c>
      <c r="AA329" s="42">
        <f>stanford_capacity_EXIOBASE!K329</f>
        <v>0</v>
      </c>
      <c r="AB329" s="42">
        <f>capacity!T329+T329/gfcf_lifespan!C$4</f>
        <v>11.666666666666668</v>
      </c>
      <c r="AC329" s="42">
        <f>MAX((U329-T329),0)/5+U329/gfcf_lifespan!D$4</f>
        <v>9.3333333333333357</v>
      </c>
      <c r="AD329" s="42">
        <f>MAX((V329-U329),0)/5+V329/gfcf_lifespan!E$4</f>
        <v>5.8333333333333339</v>
      </c>
      <c r="AE329" s="42">
        <f>MAX((W329-V329),0)/5+W329/gfcf_lifespan!F$4</f>
        <v>2.3333333333333335</v>
      </c>
      <c r="AF329" s="42">
        <f>MAX((X329-W329),0)/5+X329/gfcf_lifespan!G$4</f>
        <v>1.4583333333333333</v>
      </c>
      <c r="AG329" s="42">
        <f>MAX((Y329-X329),0)/5+Y329/gfcf_lifespan!H$4</f>
        <v>0.58333333333333337</v>
      </c>
      <c r="AH329" s="42">
        <f>MAX((Z329-Y329),0)/5+Z329/gfcf_lifespan!I$4</f>
        <v>0.29166666666666669</v>
      </c>
      <c r="AI329" s="42">
        <f>MAX((AA329-Z329),0)/5+AA329/gfcf_lifespan!J$4</f>
        <v>0</v>
      </c>
    </row>
    <row r="330" spans="1:35" ht="15" customHeight="1" x14ac:dyDescent="0.25">
      <c r="A330" s="9" t="s">
        <v>1</v>
      </c>
      <c r="B330" s="9" t="s">
        <v>35</v>
      </c>
      <c r="C330" s="9" t="s">
        <v>36</v>
      </c>
      <c r="D330" s="42">
        <f>stanford_generation_EXIOBASE!D330</f>
        <v>4422.5527031806423</v>
      </c>
      <c r="E330" s="42">
        <f>stanford_generation_EXIOBASE!E330</f>
        <v>4594.6680540143025</v>
      </c>
      <c r="F330" s="42">
        <f>stanford_generation_EXIOBASE!F330</f>
        <v>4852.8410802647932</v>
      </c>
      <c r="G330" s="42">
        <f>stanford_generation_EXIOBASE!G330</f>
        <v>5111.0141065152839</v>
      </c>
      <c r="H330" s="42">
        <f>stanford_generation_EXIOBASE!H330</f>
        <v>5175.5573630779063</v>
      </c>
      <c r="I330" s="42">
        <f>stanford_generation_EXIOBASE!I330</f>
        <v>5240.1006196405287</v>
      </c>
      <c r="J330" s="42">
        <f>stanford_generation_EXIOBASE!J330</f>
        <v>5261.6150384947359</v>
      </c>
      <c r="K330" s="42">
        <f>stanford_generation_EXIOBASE!K330</f>
        <v>5283.129457348944</v>
      </c>
      <c r="L330" s="42">
        <f>xdet2015_el!A330</f>
        <v>216.71051817341399</v>
      </c>
      <c r="M330" s="42">
        <f t="shared" si="186"/>
        <v>225.14438190960786</v>
      </c>
      <c r="N330" s="42">
        <f t="shared" si="204"/>
        <v>237.79517751389872</v>
      </c>
      <c r="O330" s="42">
        <f t="shared" si="205"/>
        <v>250.44597311818958</v>
      </c>
      <c r="P330" s="42">
        <f t="shared" si="206"/>
        <v>253.60867201926226</v>
      </c>
      <c r="Q330" s="42">
        <f t="shared" si="207"/>
        <v>256.77137092033496</v>
      </c>
      <c r="R330" s="42">
        <f t="shared" si="208"/>
        <v>257.82560388735919</v>
      </c>
      <c r="S330" s="42">
        <f t="shared" si="209"/>
        <v>258.87983685438343</v>
      </c>
      <c r="T330" s="42">
        <f>stanford_capacity_EXIOBASE!D330</f>
        <v>1119</v>
      </c>
      <c r="U330" s="42">
        <f>stanford_capacity_EXIOBASE!E330</f>
        <v>1155</v>
      </c>
      <c r="V330" s="42">
        <f>stanford_capacity_EXIOBASE!F330</f>
        <v>1209</v>
      </c>
      <c r="W330" s="42">
        <f>stanford_capacity_EXIOBASE!G330</f>
        <v>1263</v>
      </c>
      <c r="X330" s="42">
        <f>stanford_capacity_EXIOBASE!H330</f>
        <v>1276.5</v>
      </c>
      <c r="Y330" s="42">
        <f>stanford_capacity_EXIOBASE!I330</f>
        <v>1290</v>
      </c>
      <c r="Z330" s="42">
        <f>stanford_capacity_EXIOBASE!J330</f>
        <v>1294.5</v>
      </c>
      <c r="AA330" s="42">
        <f>stanford_capacity_EXIOBASE!K330</f>
        <v>1299</v>
      </c>
      <c r="AB330" s="42">
        <f>capacity!T330+T330/gfcf_lifespan!C$5</f>
        <v>18.649999999999999</v>
      </c>
      <c r="AC330" s="42">
        <f>MAX((U330-T330),0)/5+U330/gfcf_lifespan!D$5</f>
        <v>26.45</v>
      </c>
      <c r="AD330" s="42">
        <f>MAX((V330-U330),0)/5+V330/gfcf_lifespan!E$5</f>
        <v>30.95</v>
      </c>
      <c r="AE330" s="42">
        <f>MAX((W330-V330),0)/5+W330/gfcf_lifespan!F$5</f>
        <v>31.85</v>
      </c>
      <c r="AF330" s="42">
        <f>MAX((X330-W330),0)/5+X330/gfcf_lifespan!G$5</f>
        <v>23.974999999999998</v>
      </c>
      <c r="AG330" s="42">
        <f>MAX((Y330-X330),0)/5+Y330/gfcf_lifespan!H$5</f>
        <v>24.2</v>
      </c>
      <c r="AH330" s="42">
        <f>MAX((Z330-Y330),0)/5+Z330/gfcf_lifespan!I$5</f>
        <v>22.474999999999998</v>
      </c>
      <c r="AI330" s="42">
        <f>MAX((AA330-Z330),0)/5+AA330/gfcf_lifespan!J$5</f>
        <v>22.549999999999997</v>
      </c>
    </row>
    <row r="331" spans="1:35" ht="15" customHeight="1" x14ac:dyDescent="0.25">
      <c r="A331" s="9" t="s">
        <v>1</v>
      </c>
      <c r="B331" s="9" t="s">
        <v>79</v>
      </c>
      <c r="C331" s="9" t="s">
        <v>83</v>
      </c>
      <c r="D331" s="42">
        <f>stanford_generation_EXIOBASE!D331</f>
        <v>5.0414107420723617</v>
      </c>
      <c r="E331" s="42">
        <f>stanford_generation_EXIOBASE!E331</f>
        <v>2325.1515468803636</v>
      </c>
      <c r="F331" s="42">
        <f>stanford_generation_EXIOBASE!F331</f>
        <v>5805.3167510877993</v>
      </c>
      <c r="G331" s="42">
        <f>stanford_generation_EXIOBASE!G331</f>
        <v>9285.4819552952376</v>
      </c>
      <c r="H331" s="42">
        <f>stanford_generation_EXIOBASE!H331</f>
        <v>10155.523256347096</v>
      </c>
      <c r="I331" s="42">
        <f>stanford_generation_EXIOBASE!I331</f>
        <v>11025.564557398955</v>
      </c>
      <c r="J331" s="42">
        <f>stanford_generation_EXIOBASE!J331</f>
        <v>11315.578324416241</v>
      </c>
      <c r="K331" s="42">
        <f>stanford_generation_EXIOBASE!K331</f>
        <v>11605.592091433527</v>
      </c>
      <c r="L331" s="42">
        <f>xdet2015_el!A331</f>
        <v>0</v>
      </c>
      <c r="M331" s="44">
        <f t="shared" ref="M331:S331" si="210">IFERROR($L6*E331/$D6,0)</f>
        <v>99.349712051971323</v>
      </c>
      <c r="N331" s="44">
        <f t="shared" si="210"/>
        <v>248.05116396171596</v>
      </c>
      <c r="O331" s="44">
        <f t="shared" si="210"/>
        <v>396.7526158714607</v>
      </c>
      <c r="P331" s="44">
        <f t="shared" si="210"/>
        <v>433.92797884889683</v>
      </c>
      <c r="Q331" s="44">
        <f t="shared" si="210"/>
        <v>471.10334182633295</v>
      </c>
      <c r="R331" s="44">
        <f t="shared" si="210"/>
        <v>483.49512948547834</v>
      </c>
      <c r="S331" s="44">
        <f t="shared" si="210"/>
        <v>495.88691714462374</v>
      </c>
      <c r="T331" s="42">
        <f>stanford_capacity_EXIOBASE!D331</f>
        <v>3.7</v>
      </c>
      <c r="U331" s="42">
        <f>stanford_capacity_EXIOBASE!E331</f>
        <v>1089.1736313366373</v>
      </c>
      <c r="V331" s="42">
        <f>stanford_capacity_EXIOBASE!F331</f>
        <v>2717.3840783415931</v>
      </c>
      <c r="W331" s="42">
        <f>stanford_capacity_EXIOBASE!G331</f>
        <v>4345.5945253465488</v>
      </c>
      <c r="X331" s="42">
        <f>stanford_capacity_EXIOBASE!H331</f>
        <v>4752.6471370977879</v>
      </c>
      <c r="Y331" s="42">
        <f>stanford_capacity_EXIOBASE!I331</f>
        <v>5159.6997488490269</v>
      </c>
      <c r="Z331" s="42">
        <f>stanford_capacity_EXIOBASE!J331</f>
        <v>5295.3839527661066</v>
      </c>
      <c r="AA331" s="42">
        <f>stanford_capacity_EXIOBASE!K331</f>
        <v>5431.0681566831863</v>
      </c>
      <c r="AB331" s="42">
        <f>capacity!T331+T331/gfcf_lifespan!C$6</f>
        <v>1.1850000000000001</v>
      </c>
      <c r="AC331" s="42">
        <f>MAX((U331-T331),0)/5+U331/gfcf_lifespan!D$6</f>
        <v>266.60261860081096</v>
      </c>
      <c r="AD331" s="42">
        <f>MAX((V331-U331),0)/5+V331/gfcf_lifespan!E$6</f>
        <v>441.27545443680361</v>
      </c>
      <c r="AE331" s="42">
        <f>MAX((W331-V331),0)/5+W331/gfcf_lifespan!F$6</f>
        <v>499.4658704148531</v>
      </c>
      <c r="AF331" s="42">
        <f>MAX((X331-W331),0)/5+X331/gfcf_lifespan!G$6</f>
        <v>271.51640783415934</v>
      </c>
      <c r="AG331" s="42">
        <f>MAX((Y331-X331),0)/5+Y331/gfcf_lifespan!H$6</f>
        <v>287.79851230420888</v>
      </c>
      <c r="AH331" s="42">
        <f>MAX((Z331-Y331),0)/5+Z331/gfcf_lifespan!I$6</f>
        <v>238.95219889406022</v>
      </c>
      <c r="AI331" s="42">
        <f>MAX((AA331-Z331),0)/5+AA331/gfcf_lifespan!J$6</f>
        <v>244.37956705074339</v>
      </c>
    </row>
    <row r="332" spans="1:35" ht="15" customHeight="1" x14ac:dyDescent="0.25">
      <c r="A332" s="9" t="s">
        <v>1</v>
      </c>
      <c r="B332" s="9" t="s">
        <v>78</v>
      </c>
      <c r="C332" s="9" t="s">
        <v>84</v>
      </c>
      <c r="D332" s="42">
        <f>stanford_generation_EXIOBASE!D332</f>
        <v>0</v>
      </c>
      <c r="E332" s="42">
        <f>stanford_generation_EXIOBASE!E332</f>
        <v>623.58539544662699</v>
      </c>
      <c r="F332" s="42">
        <f>stanford_generation_EXIOBASE!F332</f>
        <v>1558.9634886165672</v>
      </c>
      <c r="G332" s="42">
        <f>stanford_generation_EXIOBASE!G332</f>
        <v>2494.341581786508</v>
      </c>
      <c r="H332" s="42">
        <f>stanford_generation_EXIOBASE!H332</f>
        <v>2728.186105078993</v>
      </c>
      <c r="I332" s="42">
        <f>stanford_generation_EXIOBASE!I332</f>
        <v>2962.0306283714776</v>
      </c>
      <c r="J332" s="42">
        <f>stanford_generation_EXIOBASE!J332</f>
        <v>3039.9788028023058</v>
      </c>
      <c r="K332" s="42">
        <f>stanford_generation_EXIOBASE!K332</f>
        <v>3117.9269772331345</v>
      </c>
      <c r="L332" s="42">
        <f>xdet2015_el!A332</f>
        <v>0</v>
      </c>
      <c r="M332" s="44">
        <f t="shared" ref="M332:S332" si="211">IFERROR($L293*E332/$D293,0)</f>
        <v>43.456266551715494</v>
      </c>
      <c r="N332" s="44">
        <f t="shared" si="211"/>
        <v>108.64066637928872</v>
      </c>
      <c r="O332" s="44">
        <f t="shared" si="211"/>
        <v>173.82506620686198</v>
      </c>
      <c r="P332" s="44">
        <f t="shared" si="211"/>
        <v>190.1211661637553</v>
      </c>
      <c r="Q332" s="44">
        <f t="shared" si="211"/>
        <v>206.41726612064858</v>
      </c>
      <c r="R332" s="44">
        <f t="shared" si="211"/>
        <v>211.84929943961296</v>
      </c>
      <c r="S332" s="44">
        <f t="shared" si="211"/>
        <v>217.28133275857743</v>
      </c>
      <c r="T332" s="42">
        <f>stanford_capacity_EXIOBASE!D332</f>
        <v>0</v>
      </c>
      <c r="U332" s="42">
        <f>stanford_capacity_EXIOBASE!E332</f>
        <v>207.43145743145743</v>
      </c>
      <c r="V332" s="42">
        <f>stanford_capacity_EXIOBASE!F332</f>
        <v>518.57864357864355</v>
      </c>
      <c r="W332" s="42">
        <f>stanford_capacity_EXIOBASE!G332</f>
        <v>829.72582972582973</v>
      </c>
      <c r="X332" s="42">
        <f>stanford_capacity_EXIOBASE!H332</f>
        <v>907.51262626262621</v>
      </c>
      <c r="Y332" s="42">
        <f>stanford_capacity_EXIOBASE!I332</f>
        <v>985.2994227994227</v>
      </c>
      <c r="Z332" s="42">
        <f>stanford_capacity_EXIOBASE!J332</f>
        <v>1011.2283549783549</v>
      </c>
      <c r="AA332" s="42">
        <f>stanford_capacity_EXIOBASE!K332</f>
        <v>1037.1572871572871</v>
      </c>
      <c r="AB332" s="42">
        <f>capacity!T332+T332/gfcf_lifespan!C$7</f>
        <v>0</v>
      </c>
      <c r="AC332" s="42">
        <f>MAX((U332-T332),0)/5+U332/gfcf_lifespan!D$7</f>
        <v>49.78354978354978</v>
      </c>
      <c r="AD332" s="42">
        <f>MAX((V332-U332),0)/5+V332/gfcf_lifespan!E$7</f>
        <v>81.086842450478812</v>
      </c>
      <c r="AE332" s="42">
        <f>MAX((W332-V332),0)/5+W332/gfcf_lifespan!F$7</f>
        <v>89.886964886964904</v>
      </c>
      <c r="AF332" s="42">
        <f>MAX((X332-W332),0)/5+X332/gfcf_lifespan!G$7</f>
        <v>45.807780182780171</v>
      </c>
      <c r="AG332" s="42">
        <f>MAX((Y332-X332),0)/5+Y332/gfcf_lifespan!H$7</f>
        <v>48.400673400673391</v>
      </c>
      <c r="AH332" s="42">
        <f>MAX((Z332-Y332),0)/5+Z332/gfcf_lifespan!I$7</f>
        <v>38.893398268398272</v>
      </c>
      <c r="AI332" s="42">
        <f>MAX((AA332-Z332),0)/5+AA332/gfcf_lifespan!J$7</f>
        <v>39.757696007696012</v>
      </c>
    </row>
    <row r="333" spans="1:35" ht="15" customHeight="1" x14ac:dyDescent="0.25">
      <c r="A333" s="9" t="s">
        <v>1</v>
      </c>
      <c r="B333" s="9" t="s">
        <v>37</v>
      </c>
      <c r="C333" s="9" t="s">
        <v>38</v>
      </c>
      <c r="D333" s="42">
        <f>stanford_generation_EXIOBASE!D333</f>
        <v>0.4618640992137889</v>
      </c>
      <c r="E333" s="42">
        <f>stanford_generation_EXIOBASE!E333</f>
        <v>0.3694912793710311</v>
      </c>
      <c r="F333" s="42">
        <f>stanford_generation_EXIOBASE!F333</f>
        <v>0.23093204960689445</v>
      </c>
      <c r="G333" s="42">
        <f>stanford_generation_EXIOBASE!G333</f>
        <v>9.2372819842757747E-2</v>
      </c>
      <c r="H333" s="42">
        <f>stanford_generation_EXIOBASE!H333</f>
        <v>5.7733012401723599E-2</v>
      </c>
      <c r="I333" s="42">
        <f>stanford_generation_EXIOBASE!I333</f>
        <v>2.3093204960689451E-2</v>
      </c>
      <c r="J333" s="42">
        <f>stanford_generation_EXIOBASE!J333</f>
        <v>1.1546602480344725E-2</v>
      </c>
      <c r="K333" s="42">
        <f>stanford_generation_EXIOBASE!K333</f>
        <v>0</v>
      </c>
      <c r="L333" s="42">
        <f>xdet2015_el!A333</f>
        <v>1.64709183479702</v>
      </c>
      <c r="M333" s="42">
        <f t="shared" si="186"/>
        <v>1.3176734678376159</v>
      </c>
      <c r="N333" s="42">
        <f t="shared" si="204"/>
        <v>0.82354591739851002</v>
      </c>
      <c r="O333" s="42">
        <f t="shared" si="205"/>
        <v>0.32941836695940391</v>
      </c>
      <c r="P333" s="42">
        <f t="shared" si="206"/>
        <v>0.20588647934962745</v>
      </c>
      <c r="Q333" s="42">
        <f t="shared" si="207"/>
        <v>8.2354591739851019E-2</v>
      </c>
      <c r="R333" s="42">
        <f t="shared" si="208"/>
        <v>4.1177295869925509E-2</v>
      </c>
      <c r="S333" s="42">
        <f t="shared" si="209"/>
        <v>0</v>
      </c>
      <c r="T333" s="42">
        <f>stanford_capacity_EXIOBASE!D333</f>
        <v>92.032499999999985</v>
      </c>
      <c r="U333" s="42">
        <f>stanford_capacity_EXIOBASE!E333</f>
        <v>73.625999999999991</v>
      </c>
      <c r="V333" s="42">
        <f>stanford_capacity_EXIOBASE!F333</f>
        <v>46.016249999999992</v>
      </c>
      <c r="W333" s="42">
        <f>stanford_capacity_EXIOBASE!G333</f>
        <v>18.406499999999994</v>
      </c>
      <c r="X333" s="42">
        <f>stanford_capacity_EXIOBASE!H333</f>
        <v>11.504062499999996</v>
      </c>
      <c r="Y333" s="42">
        <f>stanford_capacity_EXIOBASE!I333</f>
        <v>4.6016249999999985</v>
      </c>
      <c r="Z333" s="42">
        <f>stanford_capacity_EXIOBASE!J333</f>
        <v>2.3008124999999993</v>
      </c>
      <c r="AA333" s="42">
        <f>stanford_capacity_EXIOBASE!K333</f>
        <v>0</v>
      </c>
      <c r="AB333" s="42">
        <f>capacity!T333+T333/gfcf_lifespan!C$8</f>
        <v>2.6294999999999997</v>
      </c>
      <c r="AC333" s="42">
        <f>MAX((U333-T333),0)/5+U333/gfcf_lifespan!D$8</f>
        <v>2.1035999999999997</v>
      </c>
      <c r="AD333" s="42">
        <f>MAX((V333-U333),0)/5+V333/gfcf_lifespan!E$8</f>
        <v>1.3147499999999999</v>
      </c>
      <c r="AE333" s="42">
        <f>MAX((W333-V333),0)/5+W333/gfcf_lifespan!F$8</f>
        <v>0.52589999999999981</v>
      </c>
      <c r="AF333" s="42">
        <f>MAX((X333-W333),0)/5+X333/gfcf_lifespan!G$8</f>
        <v>0.32868749999999991</v>
      </c>
      <c r="AG333" s="42">
        <f>MAX((Y333-X333),0)/5+Y333/gfcf_lifespan!H$8</f>
        <v>0.13147499999999995</v>
      </c>
      <c r="AH333" s="42">
        <f>MAX((Z333-Y333),0)/5+Z333/gfcf_lifespan!I$8</f>
        <v>6.5737499999999977E-2</v>
      </c>
      <c r="AI333" s="42">
        <f>MAX((AA333-Z333),0)/5+AA333/gfcf_lifespan!J$8</f>
        <v>0</v>
      </c>
    </row>
    <row r="334" spans="1:35" ht="15" customHeight="1" x14ac:dyDescent="0.25">
      <c r="A334" s="9" t="s">
        <v>1</v>
      </c>
      <c r="B334" s="9" t="s">
        <v>39</v>
      </c>
      <c r="C334" s="9" t="s">
        <v>40</v>
      </c>
      <c r="D334" s="42">
        <f>stanford_generation_EXIOBASE!D334</f>
        <v>110.71886145660177</v>
      </c>
      <c r="E334" s="42">
        <f>stanford_generation_EXIOBASE!E334</f>
        <v>88.575089165281412</v>
      </c>
      <c r="F334" s="42">
        <f>stanford_generation_EXIOBASE!F334</f>
        <v>55.359430728300886</v>
      </c>
      <c r="G334" s="42">
        <f>stanford_generation_EXIOBASE!G334</f>
        <v>22.143772291320346</v>
      </c>
      <c r="H334" s="42">
        <f>stanford_generation_EXIOBASE!H334</f>
        <v>13.83985768207522</v>
      </c>
      <c r="I334" s="42">
        <f>stanford_generation_EXIOBASE!I334</f>
        <v>5.5359430728300936</v>
      </c>
      <c r="J334" s="42">
        <f>stanford_generation_EXIOBASE!J334</f>
        <v>2.7679715364150468</v>
      </c>
      <c r="K334" s="42">
        <f>stanford_generation_EXIOBASE!K334</f>
        <v>0</v>
      </c>
      <c r="L334" s="42">
        <f>xdet2015_el!A334</f>
        <v>50.647878929467403</v>
      </c>
      <c r="M334" s="42">
        <f t="shared" si="186"/>
        <v>40.518303143573917</v>
      </c>
      <c r="N334" s="42">
        <f t="shared" si="204"/>
        <v>25.323939464733701</v>
      </c>
      <c r="O334" s="42">
        <f t="shared" si="205"/>
        <v>10.129575785893477</v>
      </c>
      <c r="P334" s="42">
        <f t="shared" si="206"/>
        <v>6.3309848661834245</v>
      </c>
      <c r="Q334" s="42">
        <f t="shared" si="207"/>
        <v>2.5323939464733725</v>
      </c>
      <c r="R334" s="42">
        <f t="shared" si="208"/>
        <v>1.2661969732366862</v>
      </c>
      <c r="S334" s="42">
        <f t="shared" si="209"/>
        <v>0</v>
      </c>
      <c r="T334" s="42">
        <f>stanford_capacity_EXIOBASE!D334</f>
        <v>51.075590000000005</v>
      </c>
      <c r="U334" s="42">
        <f>stanford_capacity_EXIOBASE!E334</f>
        <v>40.860472000000001</v>
      </c>
      <c r="V334" s="42">
        <f>stanford_capacity_EXIOBASE!F334</f>
        <v>25.537795000000003</v>
      </c>
      <c r="W334" s="42">
        <f>stanford_capacity_EXIOBASE!G334</f>
        <v>10.215117999999997</v>
      </c>
      <c r="X334" s="42">
        <f>stanford_capacity_EXIOBASE!H334</f>
        <v>6.3844487500000007</v>
      </c>
      <c r="Y334" s="42">
        <f>stanford_capacity_EXIOBASE!I334</f>
        <v>2.5537795000000045</v>
      </c>
      <c r="Z334" s="42">
        <f>stanford_capacity_EXIOBASE!J334</f>
        <v>1.2768897500000023</v>
      </c>
      <c r="AA334" s="42">
        <f>stanford_capacity_EXIOBASE!K334</f>
        <v>0</v>
      </c>
      <c r="AB334" s="42">
        <f>capacity!T334+T334/gfcf_lifespan!C$9</f>
        <v>2.0430236000000002</v>
      </c>
      <c r="AC334" s="42">
        <f>MAX((U334-T334),0)/5+U334/gfcf_lifespan!D$9</f>
        <v>1.6344188800000001</v>
      </c>
      <c r="AD334" s="42">
        <f>MAX((V334-U334),0)/5+V334/gfcf_lifespan!E$9</f>
        <v>1.0215118000000001</v>
      </c>
      <c r="AE334" s="42">
        <f>MAX((W334-V334),0)/5+W334/gfcf_lifespan!F$9</f>
        <v>0.40860471999999987</v>
      </c>
      <c r="AF334" s="42">
        <f>MAX((X334-W334),0)/5+X334/gfcf_lifespan!G$9</f>
        <v>0.25537795000000002</v>
      </c>
      <c r="AG334" s="42">
        <f>MAX((Y334-X334),0)/5+Y334/gfcf_lifespan!H$9</f>
        <v>0.10215118000000017</v>
      </c>
      <c r="AH334" s="42">
        <f>MAX((Z334-Y334),0)/5+Z334/gfcf_lifespan!I$9</f>
        <v>5.1075590000000087E-2</v>
      </c>
      <c r="AI334" s="42">
        <f>MAX((AA334-Z334),0)/5+AA334/gfcf_lifespan!J$9</f>
        <v>0</v>
      </c>
    </row>
    <row r="335" spans="1:35" ht="15" customHeight="1" x14ac:dyDescent="0.25">
      <c r="A335" s="9" t="s">
        <v>1</v>
      </c>
      <c r="B335" s="9" t="s">
        <v>80</v>
      </c>
      <c r="C335" s="9" t="s">
        <v>85</v>
      </c>
      <c r="D335" s="42">
        <f>stanford_generation_EXIOBASE!D335</f>
        <v>0</v>
      </c>
      <c r="E335" s="42">
        <f>stanford_generation_EXIOBASE!E335</f>
        <v>722.00104146016656</v>
      </c>
      <c r="F335" s="42">
        <f>stanford_generation_EXIOBASE!F335</f>
        <v>1805.0026036504162</v>
      </c>
      <c r="G335" s="42">
        <f>stanford_generation_EXIOBASE!G335</f>
        <v>2888.0041658406662</v>
      </c>
      <c r="H335" s="42">
        <f>stanford_generation_EXIOBASE!H335</f>
        <v>3158.7545563882286</v>
      </c>
      <c r="I335" s="42">
        <f>stanford_generation_EXIOBASE!I335</f>
        <v>3429.5049469357905</v>
      </c>
      <c r="J335" s="42">
        <f>stanford_generation_EXIOBASE!J335</f>
        <v>3519.7550771183114</v>
      </c>
      <c r="K335" s="42">
        <f>stanford_generation_EXIOBASE!K335</f>
        <v>3610.0052073008324</v>
      </c>
      <c r="L335" s="42">
        <f>xdet2015_el!A335</f>
        <v>0</v>
      </c>
      <c r="M335" s="44">
        <f t="shared" ref="M335:S335" si="212">IFERROR($L10*E335/$D10,0)</f>
        <v>12.530603780178325</v>
      </c>
      <c r="N335" s="44">
        <f t="shared" si="212"/>
        <v>31.326509450445808</v>
      </c>
      <c r="O335" s="44">
        <f t="shared" si="212"/>
        <v>50.122415120713299</v>
      </c>
      <c r="P335" s="44">
        <f t="shared" si="212"/>
        <v>54.821391538280174</v>
      </c>
      <c r="Q335" s="44">
        <f t="shared" si="212"/>
        <v>59.520367955847028</v>
      </c>
      <c r="R335" s="44">
        <f t="shared" si="212"/>
        <v>61.08669342836933</v>
      </c>
      <c r="S335" s="44">
        <f t="shared" si="212"/>
        <v>62.653018900891617</v>
      </c>
      <c r="T335" s="42">
        <f>stanford_capacity_EXIOBASE!D335</f>
        <v>0</v>
      </c>
      <c r="U335" s="42">
        <f>stanford_capacity_EXIOBASE!E335</f>
        <v>344.6256756001888</v>
      </c>
      <c r="V335" s="42">
        <f>stanford_capacity_EXIOBASE!F335</f>
        <v>861.56418900047197</v>
      </c>
      <c r="W335" s="42">
        <f>stanford_capacity_EXIOBASE!G335</f>
        <v>1378.5027024007552</v>
      </c>
      <c r="X335" s="42">
        <f>stanford_capacity_EXIOBASE!H335</f>
        <v>1507.737330750826</v>
      </c>
      <c r="Y335" s="42">
        <f>stanford_capacity_EXIOBASE!I335</f>
        <v>1636.9719591008966</v>
      </c>
      <c r="Z335" s="42">
        <f>stanford_capacity_EXIOBASE!J335</f>
        <v>1680.0501685509203</v>
      </c>
      <c r="AA335" s="42">
        <f>stanford_capacity_EXIOBASE!K335</f>
        <v>1723.1283780009439</v>
      </c>
      <c r="AB335" s="42">
        <f>capacity!T335+T335/gfcf_lifespan!C$10</f>
        <v>0</v>
      </c>
      <c r="AC335" s="42">
        <f>MAX((U335-T335),0)/5+U335/gfcf_lifespan!D$10</f>
        <v>82.710162144045313</v>
      </c>
      <c r="AD335" s="42">
        <f>MAX((V335-U335),0)/5+V335/gfcf_lifespan!E$10</f>
        <v>137.85027024007553</v>
      </c>
      <c r="AE335" s="42">
        <f>MAX((W335-V335),0)/5+W335/gfcf_lifespan!F$10</f>
        <v>158.52781077608685</v>
      </c>
      <c r="AF335" s="42">
        <f>MAX((X335-W335),0)/5+X335/gfcf_lifespan!G$10</f>
        <v>86.1564189000472</v>
      </c>
      <c r="AG335" s="42">
        <f>MAX((Y335-X335),0)/5+Y335/gfcf_lifespan!H$10</f>
        <v>91.32580403404998</v>
      </c>
      <c r="AH335" s="42">
        <f>MAX((Z335-Y335),0)/5+Z335/gfcf_lifespan!I$10</f>
        <v>75.817648632041553</v>
      </c>
      <c r="AI335" s="42">
        <f>MAX((AA335-Z335),0)/5+AA335/gfcf_lifespan!J$10</f>
        <v>77.54077701004249</v>
      </c>
    </row>
    <row r="336" spans="1:35" ht="15" customHeight="1" x14ac:dyDescent="0.25">
      <c r="A336" s="9" t="s">
        <v>1</v>
      </c>
      <c r="B336" s="9" t="s">
        <v>81</v>
      </c>
      <c r="C336" s="9" t="s">
        <v>86</v>
      </c>
      <c r="D336" s="42">
        <f>stanford_generation_EXIOBASE!D336</f>
        <v>294.75965859658413</v>
      </c>
      <c r="E336" s="42">
        <f>stanford_generation_EXIOBASE!E336</f>
        <v>1727.1438012097799</v>
      </c>
      <c r="F336" s="42">
        <f>stanford_generation_EXIOBASE!F336</f>
        <v>3875.7200151295729</v>
      </c>
      <c r="G336" s="42">
        <f>stanford_generation_EXIOBASE!G336</f>
        <v>6024.296229049367</v>
      </c>
      <c r="H336" s="42">
        <f>stanford_generation_EXIOBASE!H336</f>
        <v>6561.4402825293146</v>
      </c>
      <c r="I336" s="42">
        <f>stanford_generation_EXIOBASE!I336</f>
        <v>7098.5843360092622</v>
      </c>
      <c r="J336" s="42">
        <f>stanford_generation_EXIOBASE!J336</f>
        <v>7277.632353835912</v>
      </c>
      <c r="K336" s="42">
        <f>stanford_generation_EXIOBASE!K336</f>
        <v>7456.6803716625618</v>
      </c>
      <c r="L336" s="42">
        <f>xdet2015_el!A336</f>
        <v>12.402730996992799</v>
      </c>
      <c r="M336" s="42">
        <f t="shared" si="186"/>
        <v>72.673784674334513</v>
      </c>
      <c r="N336" s="42">
        <f t="shared" si="204"/>
        <v>163.08036519034704</v>
      </c>
      <c r="O336" s="42">
        <f t="shared" si="205"/>
        <v>253.48694570635959</v>
      </c>
      <c r="P336" s="42">
        <f t="shared" si="206"/>
        <v>276.08859083536271</v>
      </c>
      <c r="Q336" s="42">
        <f t="shared" si="207"/>
        <v>298.6902359643658</v>
      </c>
      <c r="R336" s="42">
        <f t="shared" si="208"/>
        <v>306.22411767403355</v>
      </c>
      <c r="S336" s="42">
        <f t="shared" si="209"/>
        <v>313.7579993837013</v>
      </c>
      <c r="T336" s="42">
        <f>stanford_capacity_EXIOBASE!D336</f>
        <v>262</v>
      </c>
      <c r="U336" s="42">
        <f>stanford_capacity_EXIOBASE!E336</f>
        <v>1036.9415741161683</v>
      </c>
      <c r="V336" s="42">
        <f>stanford_capacity_EXIOBASE!F336</f>
        <v>2199.3539352904208</v>
      </c>
      <c r="W336" s="42">
        <f>stanford_capacity_EXIOBASE!G336</f>
        <v>3361.7662964646734</v>
      </c>
      <c r="X336" s="42">
        <f>stanford_capacity_EXIOBASE!H336</f>
        <v>3652.3693867582365</v>
      </c>
      <c r="Y336" s="42">
        <f>stanford_capacity_EXIOBASE!I336</f>
        <v>3942.9724770517996</v>
      </c>
      <c r="Z336" s="42">
        <f>stanford_capacity_EXIOBASE!J336</f>
        <v>4039.8401738163207</v>
      </c>
      <c r="AA336" s="42">
        <f>stanford_capacity_EXIOBASE!K336</f>
        <v>4136.7078705808417</v>
      </c>
      <c r="AB336" s="42">
        <f>capacity!T336+T336/gfcf_lifespan!C$11</f>
        <v>25.48</v>
      </c>
      <c r="AC336" s="42">
        <f>MAX((U336-T336),0)/5+U336/gfcf_lifespan!D$11</f>
        <v>196.46597778788041</v>
      </c>
      <c r="AD336" s="42">
        <f>MAX((V336-U336),0)/5+V336/gfcf_lifespan!E$11</f>
        <v>320.45662964646732</v>
      </c>
      <c r="AE336" s="42">
        <f>MAX((W336-V336),0)/5+W336/gfcf_lifespan!F$11</f>
        <v>366.9531240934374</v>
      </c>
      <c r="AF336" s="42">
        <f>MAX((X336-W336),0)/5+X336/gfcf_lifespan!G$11</f>
        <v>204.2153935290421</v>
      </c>
      <c r="AG336" s="42">
        <f>MAX((Y336-X336),0)/5+Y336/gfcf_lifespan!H$11</f>
        <v>215.83951714078461</v>
      </c>
      <c r="AH336" s="42">
        <f>MAX((Z336-Y336),0)/5+Z336/gfcf_lifespan!I$11</f>
        <v>180.96714630555704</v>
      </c>
      <c r="AI336" s="42">
        <f>MAX((AA336-Z336),0)/5+AA336/gfcf_lifespan!J$11</f>
        <v>184.84185417613787</v>
      </c>
    </row>
    <row r="337" spans="1:35" ht="15" customHeight="1" x14ac:dyDescent="0.25">
      <c r="A337" s="9" t="s">
        <v>1</v>
      </c>
      <c r="B337" s="9" t="s">
        <v>41</v>
      </c>
      <c r="C337" s="9" t="s">
        <v>42</v>
      </c>
      <c r="D337" s="42">
        <f>stanford_generation_EXIOBASE!D337</f>
        <v>0</v>
      </c>
      <c r="E337" s="42">
        <f>stanford_generation_EXIOBASE!E337</f>
        <v>0</v>
      </c>
      <c r="F337" s="42">
        <f>stanford_generation_EXIOBASE!F337</f>
        <v>0</v>
      </c>
      <c r="G337" s="42">
        <f>stanford_generation_EXIOBASE!G337</f>
        <v>0</v>
      </c>
      <c r="H337" s="42">
        <f>stanford_generation_EXIOBASE!H337</f>
        <v>0</v>
      </c>
      <c r="I337" s="42">
        <f>stanford_generation_EXIOBASE!I337</f>
        <v>0</v>
      </c>
      <c r="J337" s="42">
        <f>stanford_generation_EXIOBASE!J337</f>
        <v>0</v>
      </c>
      <c r="K337" s="42">
        <f>stanford_generation_EXIOBASE!K337</f>
        <v>0</v>
      </c>
      <c r="L337" s="42">
        <f>xdet2015_el!A337</f>
        <v>0</v>
      </c>
      <c r="M337" s="42">
        <f t="shared" si="186"/>
        <v>0</v>
      </c>
      <c r="N337" s="42">
        <f t="shared" si="204"/>
        <v>0</v>
      </c>
      <c r="O337" s="42">
        <f t="shared" si="205"/>
        <v>0</v>
      </c>
      <c r="P337" s="42">
        <f t="shared" si="206"/>
        <v>0</v>
      </c>
      <c r="Q337" s="42">
        <f t="shared" si="207"/>
        <v>0</v>
      </c>
      <c r="R337" s="42">
        <f t="shared" si="208"/>
        <v>0</v>
      </c>
      <c r="S337" s="42">
        <f t="shared" si="209"/>
        <v>0</v>
      </c>
      <c r="T337" s="42">
        <f>stanford_capacity_EXIOBASE!D337</f>
        <v>0</v>
      </c>
      <c r="U337" s="42">
        <f>stanford_capacity_EXIOBASE!E337</f>
        <v>0</v>
      </c>
      <c r="V337" s="42">
        <f>stanford_capacity_EXIOBASE!F337</f>
        <v>0</v>
      </c>
      <c r="W337" s="42">
        <f>stanford_capacity_EXIOBASE!G337</f>
        <v>0</v>
      </c>
      <c r="X337" s="42">
        <f>stanford_capacity_EXIOBASE!H337</f>
        <v>0</v>
      </c>
      <c r="Y337" s="42">
        <f>stanford_capacity_EXIOBASE!I337</f>
        <v>0</v>
      </c>
      <c r="Z337" s="42">
        <f>stanford_capacity_EXIOBASE!J337</f>
        <v>0</v>
      </c>
      <c r="AA337" s="42">
        <f>stanford_capacity_EXIOBASE!K337</f>
        <v>0</v>
      </c>
      <c r="AB337" s="42">
        <f>capacity!T337+T337/gfcf_lifespan!C$12</f>
        <v>0</v>
      </c>
      <c r="AC337" s="42">
        <f>MAX((U337-T337),0)/5+U337/gfcf_lifespan!D$12</f>
        <v>0</v>
      </c>
      <c r="AD337" s="42">
        <f>MAX((V337-U337),0)/5+V337/gfcf_lifespan!E$12</f>
        <v>0</v>
      </c>
      <c r="AE337" s="42">
        <f>MAX((W337-V337),0)/5+W337/gfcf_lifespan!F$12</f>
        <v>0</v>
      </c>
      <c r="AF337" s="42">
        <f>MAX((X337-W337),0)/5+X337/gfcf_lifespan!G$12</f>
        <v>0</v>
      </c>
      <c r="AG337" s="42">
        <f>MAX((Y337-X337),0)/5+Y337/gfcf_lifespan!H$12</f>
        <v>0</v>
      </c>
      <c r="AH337" s="42">
        <f>MAX((Z337-Y337),0)/5+Z337/gfcf_lifespan!I$12</f>
        <v>0</v>
      </c>
      <c r="AI337" s="42">
        <f>MAX((AA337-Z337),0)/5+AA337/gfcf_lifespan!J$12</f>
        <v>0</v>
      </c>
    </row>
    <row r="338" spans="1:35" ht="15" customHeight="1" x14ac:dyDescent="0.25">
      <c r="A338" s="9" t="s">
        <v>1</v>
      </c>
      <c r="B338" s="9" t="s">
        <v>43</v>
      </c>
      <c r="C338" s="9" t="s">
        <v>44</v>
      </c>
      <c r="D338" s="42">
        <f>stanford_generation_EXIOBASE!D338</f>
        <v>0</v>
      </c>
      <c r="E338" s="42">
        <f>stanford_generation_EXIOBASE!E338</f>
        <v>1.0797073835366877</v>
      </c>
      <c r="F338" s="42">
        <f>stanford_generation_EXIOBASE!F338</f>
        <v>2.6992684588417193</v>
      </c>
      <c r="G338" s="42">
        <f>stanford_generation_EXIOBASE!G338</f>
        <v>4.3188295341467509</v>
      </c>
      <c r="H338" s="42">
        <f>stanford_generation_EXIOBASE!H338</f>
        <v>4.7237198029730081</v>
      </c>
      <c r="I338" s="42">
        <f>stanford_generation_EXIOBASE!I338</f>
        <v>5.1286100717992662</v>
      </c>
      <c r="J338" s="42">
        <f>stanford_generation_EXIOBASE!J338</f>
        <v>5.2635734947413528</v>
      </c>
      <c r="K338" s="42">
        <f>stanford_generation_EXIOBASE!K338</f>
        <v>5.3985369176834386</v>
      </c>
      <c r="L338" s="42">
        <f>xdet2015_el!A338</f>
        <v>0</v>
      </c>
      <c r="M338" s="44">
        <f t="shared" ref="M338:S338" si="213">IFERROR($L143*E338/$D143,0)</f>
        <v>0.2878946877916268</v>
      </c>
      <c r="N338" s="44">
        <f t="shared" si="213"/>
        <v>0.71973671947906703</v>
      </c>
      <c r="O338" s="44">
        <f t="shared" si="213"/>
        <v>1.1515787511665072</v>
      </c>
      <c r="P338" s="44">
        <f t="shared" si="213"/>
        <v>1.2595392590883669</v>
      </c>
      <c r="Q338" s="44">
        <f t="shared" si="213"/>
        <v>1.3674997670102271</v>
      </c>
      <c r="R338" s="44">
        <f t="shared" si="213"/>
        <v>1.4034866029841804</v>
      </c>
      <c r="S338" s="44">
        <f t="shared" si="213"/>
        <v>1.4394734389581341</v>
      </c>
      <c r="T338" s="42">
        <f>stanford_capacity_EXIOBASE!D338</f>
        <v>0</v>
      </c>
      <c r="U338" s="42">
        <f>stanford_capacity_EXIOBASE!E338</f>
        <v>0.53929027191209089</v>
      </c>
      <c r="V338" s="42">
        <f>stanford_capacity_EXIOBASE!F338</f>
        <v>1.3482256797802272</v>
      </c>
      <c r="W338" s="42">
        <f>stanford_capacity_EXIOBASE!G338</f>
        <v>2.1571610876483636</v>
      </c>
      <c r="X338" s="42">
        <f>stanford_capacity_EXIOBASE!H338</f>
        <v>2.3593949396153975</v>
      </c>
      <c r="Y338" s="42">
        <f>stanford_capacity_EXIOBASE!I338</f>
        <v>2.5616287915824314</v>
      </c>
      <c r="Z338" s="42">
        <f>stanford_capacity_EXIOBASE!J338</f>
        <v>2.6290400755714431</v>
      </c>
      <c r="AA338" s="42">
        <f>stanford_capacity_EXIOBASE!K338</f>
        <v>2.6964513595604545</v>
      </c>
      <c r="AB338" s="42">
        <f>capacity!T338+T338/gfcf_lifespan!C$13</f>
        <v>0</v>
      </c>
      <c r="AC338" s="42">
        <f>MAX((U338-T338),0)/5+U338/gfcf_lifespan!D$13</f>
        <v>0.13482256797802272</v>
      </c>
      <c r="AD338" s="42">
        <f>MAX((V338-U338),0)/5+V338/gfcf_lifespan!E$13</f>
        <v>0.22919836556263862</v>
      </c>
      <c r="AE338" s="42">
        <f>MAX((W338-V338),0)/5+W338/gfcf_lifespan!F$13</f>
        <v>0.26964513595604545</v>
      </c>
      <c r="AF338" s="42">
        <f>MAX((X338-W338),0)/5+X338/gfcf_lifespan!G$13</f>
        <v>0.15841651737417667</v>
      </c>
      <c r="AG338" s="42">
        <f>MAX((Y338-X338),0)/5+Y338/gfcf_lifespan!H$13</f>
        <v>0.16852820997252838</v>
      </c>
      <c r="AH338" s="42">
        <f>MAX((Z338-Y338),0)/5+Z338/gfcf_lifespan!I$13</f>
        <v>0.14493426057637451</v>
      </c>
      <c r="AI338" s="42">
        <f>MAX((AA338-Z338),0)/5+AA338/gfcf_lifespan!J$13</f>
        <v>0.14830482477582499</v>
      </c>
    </row>
    <row r="339" spans="1:35" ht="15" customHeight="1" x14ac:dyDescent="0.25">
      <c r="A339" s="9" t="s">
        <v>1</v>
      </c>
      <c r="B339" s="9" t="s">
        <v>45</v>
      </c>
      <c r="C339" s="9" t="s">
        <v>46</v>
      </c>
      <c r="D339" s="42">
        <f>stanford_generation_EXIOBASE!D339</f>
        <v>0</v>
      </c>
      <c r="E339" s="42">
        <f>stanford_generation_EXIOBASE!E339</f>
        <v>146.46860123930159</v>
      </c>
      <c r="F339" s="42">
        <f>stanford_generation_EXIOBASE!F339</f>
        <v>366.17150309825399</v>
      </c>
      <c r="G339" s="42">
        <f>stanford_generation_EXIOBASE!G339</f>
        <v>585.87440495720637</v>
      </c>
      <c r="H339" s="42">
        <f>stanford_generation_EXIOBASE!H339</f>
        <v>640.80013042194446</v>
      </c>
      <c r="I339" s="42">
        <f>stanford_generation_EXIOBASE!I339</f>
        <v>695.72585588668255</v>
      </c>
      <c r="J339" s="42">
        <f>stanford_generation_EXIOBASE!J339</f>
        <v>714.03443104159533</v>
      </c>
      <c r="K339" s="42">
        <f>stanford_generation_EXIOBASE!K339</f>
        <v>732.34300619650799</v>
      </c>
      <c r="L339" s="42">
        <f>xdet2015_el!A339</f>
        <v>0</v>
      </c>
      <c r="M339" s="44">
        <f t="shared" ref="M339:S339" si="214">IFERROR($L14*E339/$D14,0)</f>
        <v>15.28804517868854</v>
      </c>
      <c r="N339" s="44">
        <f t="shared" si="214"/>
        <v>38.220112946721351</v>
      </c>
      <c r="O339" s="44">
        <f t="shared" si="214"/>
        <v>61.152180714754159</v>
      </c>
      <c r="P339" s="44">
        <f t="shared" si="214"/>
        <v>66.885197656762358</v>
      </c>
      <c r="Q339" s="44">
        <f t="shared" si="214"/>
        <v>72.618214598770564</v>
      </c>
      <c r="R339" s="44">
        <f t="shared" si="214"/>
        <v>74.529220246106632</v>
      </c>
      <c r="S339" s="44">
        <f t="shared" si="214"/>
        <v>76.440225893442701</v>
      </c>
      <c r="T339" s="42">
        <f>stanford_capacity_EXIOBASE!D339</f>
        <v>0</v>
      </c>
      <c r="U339" s="42">
        <f>stanford_capacity_EXIOBASE!E339</f>
        <v>20</v>
      </c>
      <c r="V339" s="42">
        <f>stanford_capacity_EXIOBASE!F339</f>
        <v>50</v>
      </c>
      <c r="W339" s="42">
        <f>stanford_capacity_EXIOBASE!G339</f>
        <v>80</v>
      </c>
      <c r="X339" s="42">
        <f>stanford_capacity_EXIOBASE!H339</f>
        <v>87.5</v>
      </c>
      <c r="Y339" s="42">
        <f>stanford_capacity_EXIOBASE!I339</f>
        <v>95</v>
      </c>
      <c r="Z339" s="42">
        <f>stanford_capacity_EXIOBASE!J339</f>
        <v>97.5</v>
      </c>
      <c r="AA339" s="42">
        <f>stanford_capacity_EXIOBASE!K339</f>
        <v>100</v>
      </c>
      <c r="AB339" s="42">
        <f>capacity!T339+T339/gfcf_lifespan!C$14</f>
        <v>0</v>
      </c>
      <c r="AC339" s="42">
        <f>MAX((U339-T339),0)/5+U339/gfcf_lifespan!D$14</f>
        <v>4.666666666666667</v>
      </c>
      <c r="AD339" s="42">
        <f>MAX((V339-U339),0)/5+V339/gfcf_lifespan!E$14</f>
        <v>7.666666666666667</v>
      </c>
      <c r="AE339" s="42">
        <f>MAX((W339-V339),0)/5+W339/gfcf_lifespan!F$14</f>
        <v>8.6666666666666661</v>
      </c>
      <c r="AF339" s="42">
        <f>MAX((X339-W339),0)/5+X339/gfcf_lifespan!G$14</f>
        <v>4.4166666666666661</v>
      </c>
      <c r="AG339" s="42">
        <f>MAX((Y339-X339),0)/5+Y339/gfcf_lifespan!H$14</f>
        <v>4.6666666666666661</v>
      </c>
      <c r="AH339" s="42">
        <f>MAX((Z339-Y339),0)/5+Z339/gfcf_lifespan!I$14</f>
        <v>3.75</v>
      </c>
      <c r="AI339" s="42">
        <f>MAX((AA339-Z339),0)/5+AA339/gfcf_lifespan!J$14</f>
        <v>3.8333333333333335</v>
      </c>
    </row>
    <row r="340" spans="1:35" ht="15" customHeight="1" x14ac:dyDescent="0.25">
      <c r="A340" s="9" t="s">
        <v>0</v>
      </c>
      <c r="B340" s="9" t="s">
        <v>29</v>
      </c>
      <c r="C340" s="9" t="s">
        <v>30</v>
      </c>
      <c r="D340" s="42">
        <f>stanford_generation_EXIOBASE!D340</f>
        <v>4118.8019843794582</v>
      </c>
      <c r="E340" s="42">
        <f>stanford_generation_EXIOBASE!E340</f>
        <v>3295.0415875035665</v>
      </c>
      <c r="F340" s="42">
        <f>stanford_generation_EXIOBASE!F340</f>
        <v>2059.4009921897291</v>
      </c>
      <c r="G340" s="42">
        <f>stanford_generation_EXIOBASE!G340</f>
        <v>823.76039687589127</v>
      </c>
      <c r="H340" s="42">
        <f>stanford_generation_EXIOBASE!H340</f>
        <v>514.85024804743216</v>
      </c>
      <c r="I340" s="42">
        <f>stanford_generation_EXIOBASE!I340</f>
        <v>205.94009921897305</v>
      </c>
      <c r="J340" s="42">
        <f>stanford_generation_EXIOBASE!J340</f>
        <v>102.97004960948652</v>
      </c>
      <c r="K340" s="42">
        <f>stanford_generation_EXIOBASE!K340</f>
        <v>0</v>
      </c>
      <c r="L340" s="42">
        <f>xdet2015_el!A340</f>
        <v>437.80162645580998</v>
      </c>
      <c r="M340" s="42">
        <f t="shared" si="186"/>
        <v>350.24130116464795</v>
      </c>
      <c r="N340" s="42">
        <f t="shared" ref="N340:N352" si="215">IFERROR($L340*F340/$D340,0)</f>
        <v>218.90081322790499</v>
      </c>
      <c r="O340" s="42">
        <f t="shared" ref="O340:O352" si="216">IFERROR($L340*G340/$D340,0)</f>
        <v>87.560325291161959</v>
      </c>
      <c r="P340" s="42">
        <f t="shared" ref="P340:P352" si="217">IFERROR($L340*H340/$D340,0)</f>
        <v>54.725203306976233</v>
      </c>
      <c r="Q340" s="42">
        <f t="shared" ref="Q340:Q352" si="218">IFERROR($L340*I340/$D340,0)</f>
        <v>21.890081322790511</v>
      </c>
      <c r="R340" s="42">
        <f t="shared" ref="R340:R352" si="219">IFERROR($L340*J340/$D340,0)</f>
        <v>10.945040661395256</v>
      </c>
      <c r="S340" s="42">
        <f t="shared" ref="S340:S352" si="220">IFERROR($L340*K340/$D340,0)</f>
        <v>0</v>
      </c>
      <c r="T340" s="42">
        <f>stanford_capacity_EXIOBASE!D340</f>
        <v>1274.2630000000001</v>
      </c>
      <c r="U340" s="42">
        <f>stanford_capacity_EXIOBASE!E340</f>
        <v>1019.4104000000001</v>
      </c>
      <c r="V340" s="42">
        <f>stanford_capacity_EXIOBASE!F340</f>
        <v>637.13150000000007</v>
      </c>
      <c r="W340" s="42">
        <f>stanford_capacity_EXIOBASE!G340</f>
        <v>254.85259999999994</v>
      </c>
      <c r="X340" s="42">
        <f>stanford_capacity_EXIOBASE!H340</f>
        <v>159.28287499999999</v>
      </c>
      <c r="Y340" s="42">
        <f>stanford_capacity_EXIOBASE!I340</f>
        <v>63.713150000000041</v>
      </c>
      <c r="Z340" s="42">
        <f>stanford_capacity_EXIOBASE!J340</f>
        <v>31.856575000000021</v>
      </c>
      <c r="AA340" s="42">
        <f>stanford_capacity_EXIOBASE!K340</f>
        <v>0</v>
      </c>
      <c r="AB340" s="42">
        <f>capacity!T340+T340/gfcf_lifespan!C$2</f>
        <v>31.856575000000003</v>
      </c>
      <c r="AC340" s="42">
        <f>MAX((U340-T340),0)/5+U340/gfcf_lifespan!D$2</f>
        <v>25.485260000000004</v>
      </c>
      <c r="AD340" s="42">
        <f>MAX((V340-U340),0)/5+V340/gfcf_lifespan!E$2</f>
        <v>15.928287500000001</v>
      </c>
      <c r="AE340" s="42">
        <f>MAX((W340-V340),0)/5+W340/gfcf_lifespan!F$2</f>
        <v>6.3713149999999983</v>
      </c>
      <c r="AF340" s="42">
        <f>MAX((X340-W340),0)/5+X340/gfcf_lifespan!G$2</f>
        <v>3.9820718749999999</v>
      </c>
      <c r="AG340" s="42">
        <f>MAX((Y340-X340),0)/5+Y340/gfcf_lifespan!H$2</f>
        <v>1.5928287500000011</v>
      </c>
      <c r="AH340" s="42">
        <f>MAX((Z340-Y340),0)/5+Z340/gfcf_lifespan!I$2</f>
        <v>0.79641437500000056</v>
      </c>
      <c r="AI340" s="42">
        <f>MAX((AA340-Z340),0)/5+AA340/gfcf_lifespan!J$2</f>
        <v>0</v>
      </c>
    </row>
    <row r="341" spans="1:35" ht="15" customHeight="1" x14ac:dyDescent="0.25">
      <c r="A341" s="9" t="s">
        <v>0</v>
      </c>
      <c r="B341" s="9" t="s">
        <v>31</v>
      </c>
      <c r="C341" s="9" t="s">
        <v>32</v>
      </c>
      <c r="D341" s="42">
        <f>stanford_generation_EXIOBASE!D341</f>
        <v>1729.7089304822832</v>
      </c>
      <c r="E341" s="42">
        <f>stanford_generation_EXIOBASE!E341</f>
        <v>1383.7671443858267</v>
      </c>
      <c r="F341" s="42">
        <f>stanford_generation_EXIOBASE!F341</f>
        <v>864.85446524114161</v>
      </c>
      <c r="G341" s="42">
        <f>stanford_generation_EXIOBASE!G341</f>
        <v>345.94178609645655</v>
      </c>
      <c r="H341" s="42">
        <f>stanford_generation_EXIOBASE!H341</f>
        <v>216.21361631028537</v>
      </c>
      <c r="I341" s="42">
        <f>stanford_generation_EXIOBASE!I341</f>
        <v>86.485446524114195</v>
      </c>
      <c r="J341" s="42">
        <f>stanford_generation_EXIOBASE!J341</f>
        <v>43.242723262057098</v>
      </c>
      <c r="K341" s="42">
        <f>stanford_generation_EXIOBASE!K341</f>
        <v>0</v>
      </c>
      <c r="L341" s="42">
        <f>xdet2015_el!A341</f>
        <v>518.47391099122103</v>
      </c>
      <c r="M341" s="42">
        <f t="shared" si="186"/>
        <v>414.77912879297685</v>
      </c>
      <c r="N341" s="42">
        <f t="shared" si="215"/>
        <v>259.23695549561052</v>
      </c>
      <c r="O341" s="42">
        <f t="shared" si="216"/>
        <v>103.69478219824418</v>
      </c>
      <c r="P341" s="42">
        <f t="shared" si="217"/>
        <v>64.809238873902615</v>
      </c>
      <c r="Q341" s="42">
        <f t="shared" si="218"/>
        <v>25.923695549561064</v>
      </c>
      <c r="R341" s="42">
        <f t="shared" si="219"/>
        <v>12.961847774780532</v>
      </c>
      <c r="S341" s="42">
        <f t="shared" si="220"/>
        <v>0</v>
      </c>
      <c r="T341" s="42">
        <f>stanford_capacity_EXIOBASE!D341</f>
        <v>1738.1471500000002</v>
      </c>
      <c r="U341" s="42">
        <f>stanford_capacity_EXIOBASE!E341</f>
        <v>1390.5177200000003</v>
      </c>
      <c r="V341" s="42">
        <f>stanford_capacity_EXIOBASE!F341</f>
        <v>869.07357500000012</v>
      </c>
      <c r="W341" s="42">
        <f>stanford_capacity_EXIOBASE!G341</f>
        <v>347.62942999999996</v>
      </c>
      <c r="X341" s="42">
        <f>stanford_capacity_EXIOBASE!H341</f>
        <v>217.26839374999997</v>
      </c>
      <c r="Y341" s="42">
        <f>stanford_capacity_EXIOBASE!I341</f>
        <v>86.907357499999989</v>
      </c>
      <c r="Z341" s="42">
        <f>stanford_capacity_EXIOBASE!J341</f>
        <v>43.453678749999995</v>
      </c>
      <c r="AA341" s="42">
        <f>stanford_capacity_EXIOBASE!K341</f>
        <v>0</v>
      </c>
      <c r="AB341" s="42">
        <f>capacity!T341+T341/gfcf_lifespan!C$3</f>
        <v>74.938238333333345</v>
      </c>
      <c r="AC341" s="42">
        <f>MAX((U341-T341),0)/5+U341/gfcf_lifespan!D$3</f>
        <v>46.350590666666676</v>
      </c>
      <c r="AD341" s="42">
        <f>MAX((V341-U341),0)/5+V341/gfcf_lifespan!E$3</f>
        <v>28.969119166666669</v>
      </c>
      <c r="AE341" s="42">
        <f>MAX((W341-V341),0)/5+W341/gfcf_lifespan!F$3</f>
        <v>11.587647666666665</v>
      </c>
      <c r="AF341" s="42">
        <f>MAX((X341-W341),0)/5+X341/gfcf_lifespan!G$3</f>
        <v>7.2422797916666655</v>
      </c>
      <c r="AG341" s="42">
        <f>MAX((Y341-X341),0)/5+Y341/gfcf_lifespan!H$3</f>
        <v>2.8969119166666664</v>
      </c>
      <c r="AH341" s="42">
        <f>MAX((Z341-Y341),0)/5+Z341/gfcf_lifespan!I$3</f>
        <v>1.4484559583333332</v>
      </c>
      <c r="AI341" s="42">
        <f>MAX((AA341-Z341),0)/5+AA341/gfcf_lifespan!J$3</f>
        <v>0</v>
      </c>
    </row>
    <row r="342" spans="1:35" ht="15" customHeight="1" x14ac:dyDescent="0.25">
      <c r="A342" s="9" t="s">
        <v>0</v>
      </c>
      <c r="B342" s="9" t="s">
        <v>33</v>
      </c>
      <c r="C342" s="9" t="s">
        <v>34</v>
      </c>
      <c r="D342" s="42">
        <f>stanford_generation_EXIOBASE!D342</f>
        <v>14661.731244829709</v>
      </c>
      <c r="E342" s="42">
        <f>stanford_generation_EXIOBASE!E342</f>
        <v>11729.384995863767</v>
      </c>
      <c r="F342" s="42">
        <f>stanford_generation_EXIOBASE!F342</f>
        <v>7330.8656224148544</v>
      </c>
      <c r="G342" s="42">
        <f>stanford_generation_EXIOBASE!G342</f>
        <v>2932.3462489659414</v>
      </c>
      <c r="H342" s="42">
        <f>stanford_generation_EXIOBASE!H342</f>
        <v>1832.7164056037136</v>
      </c>
      <c r="I342" s="42">
        <f>stanford_generation_EXIOBASE!I342</f>
        <v>733.08656224148581</v>
      </c>
      <c r="J342" s="42">
        <f>stanford_generation_EXIOBASE!J342</f>
        <v>366.5432811207429</v>
      </c>
      <c r="K342" s="42">
        <f>stanford_generation_EXIOBASE!K342</f>
        <v>0</v>
      </c>
      <c r="L342" s="42">
        <f>xdet2015_el!A342</f>
        <v>1795.82912003512</v>
      </c>
      <c r="M342" s="42">
        <f t="shared" si="186"/>
        <v>1436.6632960280961</v>
      </c>
      <c r="N342" s="42">
        <f t="shared" si="215"/>
        <v>897.91456001756001</v>
      </c>
      <c r="O342" s="42">
        <f t="shared" si="216"/>
        <v>359.16582400702396</v>
      </c>
      <c r="P342" s="42">
        <f t="shared" si="217"/>
        <v>224.47864000439</v>
      </c>
      <c r="Q342" s="42">
        <f t="shared" si="218"/>
        <v>89.791456001756046</v>
      </c>
      <c r="R342" s="42">
        <f t="shared" si="219"/>
        <v>44.895728000878023</v>
      </c>
      <c r="S342" s="42">
        <f t="shared" si="220"/>
        <v>0</v>
      </c>
      <c r="T342" s="42">
        <f>stanford_capacity_EXIOBASE!D342</f>
        <v>1940</v>
      </c>
      <c r="U342" s="42">
        <f>stanford_capacity_EXIOBASE!E342</f>
        <v>1552</v>
      </c>
      <c r="V342" s="42">
        <f>stanford_capacity_EXIOBASE!F342</f>
        <v>970</v>
      </c>
      <c r="W342" s="42">
        <f>stanford_capacity_EXIOBASE!G342</f>
        <v>388</v>
      </c>
      <c r="X342" s="42">
        <f>stanford_capacity_EXIOBASE!H342</f>
        <v>242.5</v>
      </c>
      <c r="Y342" s="42">
        <f>stanford_capacity_EXIOBASE!I342</f>
        <v>97</v>
      </c>
      <c r="Z342" s="42">
        <f>stanford_capacity_EXIOBASE!J342</f>
        <v>48.5</v>
      </c>
      <c r="AA342" s="42">
        <f>stanford_capacity_EXIOBASE!K342</f>
        <v>0</v>
      </c>
      <c r="AB342" s="42">
        <f>capacity!T342+T342/gfcf_lifespan!C$4</f>
        <v>32.333333333333336</v>
      </c>
      <c r="AC342" s="42">
        <f>MAX((U342-T342),0)/5+U342/gfcf_lifespan!D$4</f>
        <v>25.866666666666667</v>
      </c>
      <c r="AD342" s="42">
        <f>MAX((V342-U342),0)/5+V342/gfcf_lifespan!E$4</f>
        <v>16.166666666666668</v>
      </c>
      <c r="AE342" s="42">
        <f>MAX((W342-V342),0)/5+W342/gfcf_lifespan!F$4</f>
        <v>6.4666666666666668</v>
      </c>
      <c r="AF342" s="42">
        <f>MAX((X342-W342),0)/5+X342/gfcf_lifespan!G$4</f>
        <v>4.041666666666667</v>
      </c>
      <c r="AG342" s="42">
        <f>MAX((Y342-X342),0)/5+Y342/gfcf_lifespan!H$4</f>
        <v>1.6166666666666667</v>
      </c>
      <c r="AH342" s="42">
        <f>MAX((Z342-Y342),0)/5+Z342/gfcf_lifespan!I$4</f>
        <v>0.80833333333333335</v>
      </c>
      <c r="AI342" s="42">
        <f>MAX((AA342-Z342),0)/5+AA342/gfcf_lifespan!J$4</f>
        <v>0</v>
      </c>
    </row>
    <row r="343" spans="1:35" ht="15" customHeight="1" x14ac:dyDescent="0.25">
      <c r="A343" s="9" t="s">
        <v>0</v>
      </c>
      <c r="B343" s="9" t="s">
        <v>35</v>
      </c>
      <c r="C343" s="9" t="s">
        <v>36</v>
      </c>
      <c r="D343" s="42">
        <f>stanford_generation_EXIOBASE!D343</f>
        <v>4737.5490480075241</v>
      </c>
      <c r="E343" s="42">
        <f>stanford_generation_EXIOBASE!E343</f>
        <v>5131.6060574392695</v>
      </c>
      <c r="F343" s="42">
        <f>stanford_generation_EXIOBASE!F343</f>
        <v>5722.6915715868872</v>
      </c>
      <c r="G343" s="42">
        <f>stanford_generation_EXIOBASE!G343</f>
        <v>6313.7770857345049</v>
      </c>
      <c r="H343" s="42">
        <f>stanford_generation_EXIOBASE!H343</f>
        <v>6461.5484642714091</v>
      </c>
      <c r="I343" s="42">
        <f>stanford_generation_EXIOBASE!I343</f>
        <v>6609.3198428083142</v>
      </c>
      <c r="J343" s="42">
        <f>stanford_generation_EXIOBASE!J343</f>
        <v>6658.5769689872823</v>
      </c>
      <c r="K343" s="42">
        <f>stanford_generation_EXIOBASE!K343</f>
        <v>6707.8340951662503</v>
      </c>
      <c r="L343" s="42">
        <f>xdet2015_el!A343</f>
        <v>446.64187022932902</v>
      </c>
      <c r="M343" s="42">
        <f t="shared" si="186"/>
        <v>483.79237946650358</v>
      </c>
      <c r="N343" s="42">
        <f t="shared" si="215"/>
        <v>539.51814332226547</v>
      </c>
      <c r="O343" s="42">
        <f t="shared" si="216"/>
        <v>595.24390717802714</v>
      </c>
      <c r="P343" s="42">
        <f t="shared" si="217"/>
        <v>609.17534814196767</v>
      </c>
      <c r="Q343" s="42">
        <f t="shared" si="218"/>
        <v>623.10678910590809</v>
      </c>
      <c r="R343" s="42">
        <f t="shared" si="219"/>
        <v>627.75060276055501</v>
      </c>
      <c r="S343" s="42">
        <f t="shared" si="220"/>
        <v>632.39441641520182</v>
      </c>
      <c r="T343" s="42">
        <f>stanford_capacity_EXIOBASE!D343</f>
        <v>1607</v>
      </c>
      <c r="U343" s="42">
        <f>stanford_capacity_EXIOBASE!E343</f>
        <v>1606.8</v>
      </c>
      <c r="V343" s="42">
        <f>stanford_capacity_EXIOBASE!F343</f>
        <v>1606.5</v>
      </c>
      <c r="W343" s="42">
        <f>stanford_capacity_EXIOBASE!G343</f>
        <v>1606.2</v>
      </c>
      <c r="X343" s="42">
        <f>stanford_capacity_EXIOBASE!H343</f>
        <v>1606.125</v>
      </c>
      <c r="Y343" s="42">
        <f>stanford_capacity_EXIOBASE!I343</f>
        <v>1606.05</v>
      </c>
      <c r="Z343" s="42">
        <f>stanford_capacity_EXIOBASE!J343</f>
        <v>1606.0250000000001</v>
      </c>
      <c r="AA343" s="42">
        <f>stanford_capacity_EXIOBASE!K343</f>
        <v>1606</v>
      </c>
      <c r="AB343" s="42">
        <f>capacity!T343+T343/gfcf_lifespan!C$5</f>
        <v>26.783333333333335</v>
      </c>
      <c r="AC343" s="42">
        <f>MAX((U343-T343),0)/5+U343/gfcf_lifespan!D$5</f>
        <v>26.779999999999998</v>
      </c>
      <c r="AD343" s="42">
        <f>MAX((V343-U343),0)/5+V343/gfcf_lifespan!E$5</f>
        <v>26.774999999999999</v>
      </c>
      <c r="AE343" s="42">
        <f>MAX((W343-V343),0)/5+W343/gfcf_lifespan!F$5</f>
        <v>26.77</v>
      </c>
      <c r="AF343" s="42">
        <f>MAX((X343-W343),0)/5+X343/gfcf_lifespan!G$5</f>
        <v>26.768750000000001</v>
      </c>
      <c r="AG343" s="42">
        <f>MAX((Y343-X343),0)/5+Y343/gfcf_lifespan!H$5</f>
        <v>26.767499999999998</v>
      </c>
      <c r="AH343" s="42">
        <f>MAX((Z343-Y343),0)/5+Z343/gfcf_lifespan!I$5</f>
        <v>26.767083333333336</v>
      </c>
      <c r="AI343" s="42">
        <f>MAX((AA343-Z343),0)/5+AA343/gfcf_lifespan!J$5</f>
        <v>26.766666666666666</v>
      </c>
    </row>
    <row r="344" spans="1:35" ht="15" customHeight="1" x14ac:dyDescent="0.25">
      <c r="A344" s="9" t="s">
        <v>0</v>
      </c>
      <c r="B344" s="9" t="s">
        <v>79</v>
      </c>
      <c r="C344" s="9" t="s">
        <v>83</v>
      </c>
      <c r="D344" s="42">
        <f>stanford_generation_EXIOBASE!D344</f>
        <v>5.956801435602781</v>
      </c>
      <c r="E344" s="42">
        <f>stanford_generation_EXIOBASE!E344</f>
        <v>5459.270735016863</v>
      </c>
      <c r="F344" s="42">
        <f>stanford_generation_EXIOBASE!F344</f>
        <v>13639.241635388753</v>
      </c>
      <c r="G344" s="42">
        <f>stanford_generation_EXIOBASE!G344</f>
        <v>21819.212535760646</v>
      </c>
      <c r="H344" s="42">
        <f>stanford_generation_EXIOBASE!H344</f>
        <v>23864.205260853618</v>
      </c>
      <c r="I344" s="42">
        <f>stanford_generation_EXIOBASE!I344</f>
        <v>25909.19798594659</v>
      </c>
      <c r="J344" s="42">
        <f>stanford_generation_EXIOBASE!J344</f>
        <v>26590.862227644247</v>
      </c>
      <c r="K344" s="42">
        <f>stanford_generation_EXIOBASE!K344</f>
        <v>27272.526469341905</v>
      </c>
      <c r="L344" s="42">
        <f>xdet2015_el!A344</f>
        <v>0.92010546308047503</v>
      </c>
      <c r="M344" s="42">
        <f t="shared" si="186"/>
        <v>843.25537488997702</v>
      </c>
      <c r="N344" s="42">
        <f t="shared" si="215"/>
        <v>2106.7582790303218</v>
      </c>
      <c r="O344" s="42">
        <f t="shared" si="216"/>
        <v>3370.2611831706663</v>
      </c>
      <c r="P344" s="42">
        <f t="shared" si="217"/>
        <v>3686.1369092057525</v>
      </c>
      <c r="Q344" s="42">
        <f t="shared" si="218"/>
        <v>4002.0126352408388</v>
      </c>
      <c r="R344" s="42">
        <f t="shared" si="219"/>
        <v>4107.304543919201</v>
      </c>
      <c r="S344" s="42">
        <f t="shared" si="220"/>
        <v>4212.5964525975633</v>
      </c>
      <c r="T344" s="42">
        <f>stanford_capacity_EXIOBASE!D344</f>
        <v>5</v>
      </c>
      <c r="U344" s="42">
        <f>stanford_capacity_EXIOBASE!E344</f>
        <v>2165.6519412532848</v>
      </c>
      <c r="V344" s="42">
        <f>stanford_capacity_EXIOBASE!F344</f>
        <v>5406.6298531332122</v>
      </c>
      <c r="W344" s="42">
        <f>stanford_capacity_EXIOBASE!G344</f>
        <v>8647.6077650131392</v>
      </c>
      <c r="X344" s="42">
        <f>stanford_capacity_EXIOBASE!H344</f>
        <v>9457.852242983121</v>
      </c>
      <c r="Y344" s="42">
        <f>stanford_capacity_EXIOBASE!I344</f>
        <v>10268.096720953103</v>
      </c>
      <c r="Z344" s="42">
        <f>stanford_capacity_EXIOBASE!J344</f>
        <v>10538.178213609764</v>
      </c>
      <c r="AA344" s="42">
        <f>stanford_capacity_EXIOBASE!K344</f>
        <v>10808.259706266424</v>
      </c>
      <c r="AB344" s="42">
        <f>capacity!T344+T344/gfcf_lifespan!C$6</f>
        <v>0.25</v>
      </c>
      <c r="AC344" s="42">
        <f>MAX((U344-T344),0)/5+U344/gfcf_lifespan!D$6</f>
        <v>530.56911285307899</v>
      </c>
      <c r="AD344" s="42">
        <f>MAX((V344-U344),0)/5+V344/gfcf_lifespan!E$6</f>
        <v>878.26493782846262</v>
      </c>
      <c r="AE344" s="42">
        <f>MAX((W344-V344),0)/5+W344/gfcf_lifespan!F$6</f>
        <v>994.099892976511</v>
      </c>
      <c r="AF344" s="42">
        <f>MAX((X344-W344),0)/5+X344/gfcf_lifespan!G$6</f>
        <v>540.36298531332113</v>
      </c>
      <c r="AG344" s="42">
        <f>MAX((Y344-X344),0)/5+Y344/gfcf_lifespan!H$6</f>
        <v>572.77276443212054</v>
      </c>
      <c r="AH344" s="42">
        <f>MAX((Z344-Y344),0)/5+Z344/gfcf_lifespan!I$6</f>
        <v>475.54342707572295</v>
      </c>
      <c r="AI344" s="42">
        <f>MAX((AA344-Z344),0)/5+AA344/gfcf_lifespan!J$6</f>
        <v>486.34668678198898</v>
      </c>
    </row>
    <row r="345" spans="1:35" ht="15" customHeight="1" x14ac:dyDescent="0.25">
      <c r="A345" s="9" t="s">
        <v>0</v>
      </c>
      <c r="B345" s="9" t="s">
        <v>78</v>
      </c>
      <c r="C345" s="9" t="s">
        <v>84</v>
      </c>
      <c r="D345" s="42">
        <f>stanford_generation_EXIOBASE!D345</f>
        <v>0</v>
      </c>
      <c r="E345" s="42">
        <f>stanford_generation_EXIOBASE!E345</f>
        <v>0</v>
      </c>
      <c r="F345" s="42">
        <f>stanford_generation_EXIOBASE!F345</f>
        <v>0</v>
      </c>
      <c r="G345" s="42">
        <f>stanford_generation_EXIOBASE!G345</f>
        <v>0</v>
      </c>
      <c r="H345" s="42">
        <f>stanford_generation_EXIOBASE!H345</f>
        <v>0</v>
      </c>
      <c r="I345" s="42">
        <f>stanford_generation_EXIOBASE!I345</f>
        <v>0</v>
      </c>
      <c r="J345" s="42">
        <f>stanford_generation_EXIOBASE!J345</f>
        <v>0</v>
      </c>
      <c r="K345" s="42">
        <f>stanford_generation_EXIOBASE!K345</f>
        <v>0</v>
      </c>
      <c r="L345" s="42">
        <f>xdet2015_el!A345</f>
        <v>0</v>
      </c>
      <c r="M345" s="42">
        <f t="shared" si="186"/>
        <v>0</v>
      </c>
      <c r="N345" s="42">
        <f t="shared" si="215"/>
        <v>0</v>
      </c>
      <c r="O345" s="42">
        <f t="shared" si="216"/>
        <v>0</v>
      </c>
      <c r="P345" s="42">
        <f t="shared" si="217"/>
        <v>0</v>
      </c>
      <c r="Q345" s="42">
        <f t="shared" si="218"/>
        <v>0</v>
      </c>
      <c r="R345" s="42">
        <f t="shared" si="219"/>
        <v>0</v>
      </c>
      <c r="S345" s="42">
        <f t="shared" si="220"/>
        <v>0</v>
      </c>
      <c r="T345" s="42">
        <f>stanford_capacity_EXIOBASE!D345</f>
        <v>0</v>
      </c>
      <c r="U345" s="42">
        <f>stanford_capacity_EXIOBASE!E345</f>
        <v>0</v>
      </c>
      <c r="V345" s="42">
        <f>stanford_capacity_EXIOBASE!F345</f>
        <v>0</v>
      </c>
      <c r="W345" s="42">
        <f>stanford_capacity_EXIOBASE!G345</f>
        <v>0</v>
      </c>
      <c r="X345" s="42">
        <f>stanford_capacity_EXIOBASE!H345</f>
        <v>0</v>
      </c>
      <c r="Y345" s="42">
        <f>stanford_capacity_EXIOBASE!I345</f>
        <v>0</v>
      </c>
      <c r="Z345" s="42">
        <f>stanford_capacity_EXIOBASE!J345</f>
        <v>0</v>
      </c>
      <c r="AA345" s="42">
        <f>stanford_capacity_EXIOBASE!K345</f>
        <v>0</v>
      </c>
      <c r="AB345" s="42">
        <f>capacity!T345+T345/gfcf_lifespan!C$7</f>
        <v>0</v>
      </c>
      <c r="AC345" s="42">
        <f>MAX((U345-T345),0)/5+U345/gfcf_lifespan!D$7</f>
        <v>0</v>
      </c>
      <c r="AD345" s="42">
        <f>MAX((V345-U345),0)/5+V345/gfcf_lifespan!E$7</f>
        <v>0</v>
      </c>
      <c r="AE345" s="42">
        <f>MAX((W345-V345),0)/5+W345/gfcf_lifespan!F$7</f>
        <v>0</v>
      </c>
      <c r="AF345" s="42">
        <f>MAX((X345-W345),0)/5+X345/gfcf_lifespan!G$7</f>
        <v>0</v>
      </c>
      <c r="AG345" s="42">
        <f>MAX((Y345-X345),0)/5+Y345/gfcf_lifespan!H$7</f>
        <v>0</v>
      </c>
      <c r="AH345" s="42">
        <f>MAX((Z345-Y345),0)/5+Z345/gfcf_lifespan!I$7</f>
        <v>0</v>
      </c>
      <c r="AI345" s="42">
        <f>MAX((AA345-Z345),0)/5+AA345/gfcf_lifespan!J$7</f>
        <v>0</v>
      </c>
    </row>
    <row r="346" spans="1:35" ht="15" customHeight="1" x14ac:dyDescent="0.25">
      <c r="A346" s="9" t="s">
        <v>0</v>
      </c>
      <c r="B346" s="9" t="s">
        <v>37</v>
      </c>
      <c r="C346" s="9" t="s">
        <v>38</v>
      </c>
      <c r="D346" s="42">
        <f>stanford_generation_EXIOBASE!D346</f>
        <v>162.71966122829693</v>
      </c>
      <c r="E346" s="42">
        <f>stanford_generation_EXIOBASE!E346</f>
        <v>130.17572898263754</v>
      </c>
      <c r="F346" s="42">
        <f>stanford_generation_EXIOBASE!F346</f>
        <v>81.359830614148464</v>
      </c>
      <c r="G346" s="42">
        <f>stanford_generation_EXIOBASE!G346</f>
        <v>32.543932245659391</v>
      </c>
      <c r="H346" s="42">
        <f>stanford_generation_EXIOBASE!H346</f>
        <v>20.339957653537127</v>
      </c>
      <c r="I346" s="42">
        <f>stanford_generation_EXIOBASE!I346</f>
        <v>8.135983061414862</v>
      </c>
      <c r="J346" s="42">
        <f>stanford_generation_EXIOBASE!J346</f>
        <v>4.067991530707431</v>
      </c>
      <c r="K346" s="42">
        <f>stanford_generation_EXIOBASE!K346</f>
        <v>0</v>
      </c>
      <c r="L346" s="42">
        <f>xdet2015_el!A346</f>
        <v>72.508751686121997</v>
      </c>
      <c r="M346" s="42">
        <f t="shared" si="186"/>
        <v>58.007001348897596</v>
      </c>
      <c r="N346" s="42">
        <f t="shared" si="215"/>
        <v>36.254375843060998</v>
      </c>
      <c r="O346" s="42">
        <f t="shared" si="216"/>
        <v>14.501750337224403</v>
      </c>
      <c r="P346" s="42">
        <f t="shared" si="217"/>
        <v>9.0635939607652549</v>
      </c>
      <c r="Q346" s="42">
        <f t="shared" si="218"/>
        <v>3.6254375843061069</v>
      </c>
      <c r="R346" s="42">
        <f t="shared" si="219"/>
        <v>1.8127187921530534</v>
      </c>
      <c r="S346" s="42">
        <f t="shared" si="220"/>
        <v>0</v>
      </c>
      <c r="T346" s="42">
        <f>stanford_capacity_EXIOBASE!D346</f>
        <v>84.1905</v>
      </c>
      <c r="U346" s="42">
        <f>stanford_capacity_EXIOBASE!E346</f>
        <v>67.352400000000003</v>
      </c>
      <c r="V346" s="42">
        <f>stanford_capacity_EXIOBASE!F346</f>
        <v>42.09525</v>
      </c>
      <c r="W346" s="42">
        <f>stanford_capacity_EXIOBASE!G346</f>
        <v>16.838099999999997</v>
      </c>
      <c r="X346" s="42">
        <f>stanford_capacity_EXIOBASE!H346</f>
        <v>10.523812499999998</v>
      </c>
      <c r="Y346" s="42">
        <f>stanford_capacity_EXIOBASE!I346</f>
        <v>4.2095249999999993</v>
      </c>
      <c r="Z346" s="42">
        <f>stanford_capacity_EXIOBASE!J346</f>
        <v>2.1047624999999996</v>
      </c>
      <c r="AA346" s="42">
        <f>stanford_capacity_EXIOBASE!K346</f>
        <v>0</v>
      </c>
      <c r="AB346" s="42">
        <f>capacity!T346+T346/gfcf_lifespan!C$8</f>
        <v>99.905442857142859</v>
      </c>
      <c r="AC346" s="42">
        <f>MAX((U346-T346),0)/5+U346/gfcf_lifespan!D$8</f>
        <v>1.9243542857142859</v>
      </c>
      <c r="AD346" s="42">
        <f>MAX((V346-U346),0)/5+V346/gfcf_lifespan!E$8</f>
        <v>1.2027214285714285</v>
      </c>
      <c r="AE346" s="42">
        <f>MAX((W346-V346),0)/5+W346/gfcf_lifespan!F$8</f>
        <v>0.48108857142857137</v>
      </c>
      <c r="AF346" s="42">
        <f>MAX((X346-W346),0)/5+X346/gfcf_lifespan!G$8</f>
        <v>0.30068035714285707</v>
      </c>
      <c r="AG346" s="42">
        <f>MAX((Y346-X346),0)/5+Y346/gfcf_lifespan!H$8</f>
        <v>0.12027214285714284</v>
      </c>
      <c r="AH346" s="42">
        <f>MAX((Z346-Y346),0)/5+Z346/gfcf_lifespan!I$8</f>
        <v>6.0136071428571421E-2</v>
      </c>
      <c r="AI346" s="42">
        <f>MAX((AA346-Z346),0)/5+AA346/gfcf_lifespan!J$8</f>
        <v>0</v>
      </c>
    </row>
    <row r="347" spans="1:35" ht="15" customHeight="1" x14ac:dyDescent="0.25">
      <c r="A347" s="9" t="s">
        <v>0</v>
      </c>
      <c r="B347" s="9" t="s">
        <v>39</v>
      </c>
      <c r="C347" s="9" t="s">
        <v>40</v>
      </c>
      <c r="D347" s="42">
        <f>stanford_generation_EXIOBASE!D347</f>
        <v>1131.2183710287622</v>
      </c>
      <c r="E347" s="42">
        <f>stanford_generation_EXIOBASE!E347</f>
        <v>904.97469682300982</v>
      </c>
      <c r="F347" s="42">
        <f>stanford_generation_EXIOBASE!F347</f>
        <v>565.60918551438112</v>
      </c>
      <c r="G347" s="42">
        <f>stanford_generation_EXIOBASE!G347</f>
        <v>226.24367420575243</v>
      </c>
      <c r="H347" s="42">
        <f>stanford_generation_EXIOBASE!H347</f>
        <v>141.40229637859528</v>
      </c>
      <c r="I347" s="42">
        <f>stanford_generation_EXIOBASE!I347</f>
        <v>56.560918551438135</v>
      </c>
      <c r="J347" s="42">
        <f>stanford_generation_EXIOBASE!J347</f>
        <v>28.280459275719068</v>
      </c>
      <c r="K347" s="42">
        <f>stanford_generation_EXIOBASE!K347</f>
        <v>0</v>
      </c>
      <c r="L347" s="42">
        <f>xdet2015_el!A347</f>
        <v>131.40072574984001</v>
      </c>
      <c r="M347" s="42">
        <f t="shared" si="186"/>
        <v>105.120580599872</v>
      </c>
      <c r="N347" s="42">
        <f t="shared" si="215"/>
        <v>65.700362874920003</v>
      </c>
      <c r="O347" s="42">
        <f t="shared" si="216"/>
        <v>26.280145149967996</v>
      </c>
      <c r="P347" s="42">
        <f t="shared" si="217"/>
        <v>16.425090718730001</v>
      </c>
      <c r="Q347" s="42">
        <f t="shared" si="218"/>
        <v>6.5700362874920026</v>
      </c>
      <c r="R347" s="42">
        <f t="shared" si="219"/>
        <v>3.2850181437460013</v>
      </c>
      <c r="S347" s="42">
        <f t="shared" si="220"/>
        <v>0</v>
      </c>
      <c r="T347" s="42">
        <f>stanford_capacity_EXIOBASE!D347</f>
        <v>240.66912000000002</v>
      </c>
      <c r="U347" s="42">
        <f>stanford_capacity_EXIOBASE!E347</f>
        <v>192.53529600000002</v>
      </c>
      <c r="V347" s="42">
        <f>stanford_capacity_EXIOBASE!F347</f>
        <v>120.33456000000001</v>
      </c>
      <c r="W347" s="42">
        <f>stanford_capacity_EXIOBASE!G347</f>
        <v>48.133824000000004</v>
      </c>
      <c r="X347" s="42">
        <f>stanford_capacity_EXIOBASE!H347</f>
        <v>30.083640000000003</v>
      </c>
      <c r="Y347" s="42">
        <f>stanford_capacity_EXIOBASE!I347</f>
        <v>12.033456000000001</v>
      </c>
      <c r="Z347" s="42">
        <f>stanford_capacity_EXIOBASE!J347</f>
        <v>6.0167280000000005</v>
      </c>
      <c r="AA347" s="42">
        <f>stanford_capacity_EXIOBASE!K347</f>
        <v>0</v>
      </c>
      <c r="AB347" s="42">
        <f>capacity!T347+T347/gfcf_lifespan!C$9</f>
        <v>14.6267648</v>
      </c>
      <c r="AC347" s="42">
        <f>MAX((U347-T347),0)/5+U347/gfcf_lifespan!D$9</f>
        <v>7.7014118400000005</v>
      </c>
      <c r="AD347" s="42">
        <f>MAX((V347-U347),0)/5+V347/gfcf_lifespan!E$9</f>
        <v>4.8133824000000001</v>
      </c>
      <c r="AE347" s="42">
        <f>MAX((W347-V347),0)/5+W347/gfcf_lifespan!F$9</f>
        <v>1.9253529600000001</v>
      </c>
      <c r="AF347" s="42">
        <f>MAX((X347-W347),0)/5+X347/gfcf_lifespan!G$9</f>
        <v>1.2033456</v>
      </c>
      <c r="AG347" s="42">
        <f>MAX((Y347-X347),0)/5+Y347/gfcf_lifespan!H$9</f>
        <v>0.48133824000000003</v>
      </c>
      <c r="AH347" s="42">
        <f>MAX((Z347-Y347),0)/5+Z347/gfcf_lifespan!I$9</f>
        <v>0.24066912000000001</v>
      </c>
      <c r="AI347" s="42">
        <f>MAX((AA347-Z347),0)/5+AA347/gfcf_lifespan!J$9</f>
        <v>0</v>
      </c>
    </row>
    <row r="348" spans="1:35" ht="15" customHeight="1" x14ac:dyDescent="0.25">
      <c r="A348" s="9" t="s">
        <v>0</v>
      </c>
      <c r="B348" s="9" t="s">
        <v>80</v>
      </c>
      <c r="C348" s="9" t="s">
        <v>85</v>
      </c>
      <c r="D348" s="42">
        <f>stanford_generation_EXIOBASE!D348</f>
        <v>478.15322497841237</v>
      </c>
      <c r="E348" s="42">
        <f>stanford_generation_EXIOBASE!E348</f>
        <v>4025.6732857603424</v>
      </c>
      <c r="F348" s="42">
        <f>stanford_generation_EXIOBASE!F348</f>
        <v>9346.9533769332375</v>
      </c>
      <c r="G348" s="42">
        <f>stanford_generation_EXIOBASE!G348</f>
        <v>14668.233468106133</v>
      </c>
      <c r="H348" s="42">
        <f>stanford_generation_EXIOBASE!H348</f>
        <v>15998.553490899358</v>
      </c>
      <c r="I348" s="42">
        <f>stanford_generation_EXIOBASE!I348</f>
        <v>17328.873513692582</v>
      </c>
      <c r="J348" s="42">
        <f>stanford_generation_EXIOBASE!J348</f>
        <v>17772.313521290322</v>
      </c>
      <c r="K348" s="42">
        <f>stanford_generation_EXIOBASE!K348</f>
        <v>18215.753528888064</v>
      </c>
      <c r="L348" s="42">
        <f>xdet2015_el!A348</f>
        <v>42.565381971123898</v>
      </c>
      <c r="M348" s="42">
        <f t="shared" si="186"/>
        <v>358.36696721448374</v>
      </c>
      <c r="N348" s="42">
        <f t="shared" si="215"/>
        <v>832.06934507952349</v>
      </c>
      <c r="O348" s="42">
        <f t="shared" si="216"/>
        <v>1305.7717229445634</v>
      </c>
      <c r="P348" s="42">
        <f t="shared" si="217"/>
        <v>1424.1973174108234</v>
      </c>
      <c r="Q348" s="42">
        <f t="shared" si="218"/>
        <v>1542.6229118770834</v>
      </c>
      <c r="R348" s="42">
        <f t="shared" si="219"/>
        <v>1582.0981100325034</v>
      </c>
      <c r="S348" s="42">
        <f t="shared" si="220"/>
        <v>1621.5733081879234</v>
      </c>
      <c r="T348" s="42">
        <f>stanford_capacity_EXIOBASE!D348</f>
        <v>536.70031198385016</v>
      </c>
      <c r="U348" s="42">
        <f>stanford_capacity_EXIOBASE!E348</f>
        <v>2149.99030686382</v>
      </c>
      <c r="V348" s="42">
        <f>stanford_capacity_EXIOBASE!F348</f>
        <v>4569.9252991837748</v>
      </c>
      <c r="W348" s="42">
        <f>stanford_capacity_EXIOBASE!G348</f>
        <v>6989.86029150373</v>
      </c>
      <c r="X348" s="42">
        <f>stanford_capacity_EXIOBASE!H348</f>
        <v>7594.8440395837188</v>
      </c>
      <c r="Y348" s="42">
        <f>stanford_capacity_EXIOBASE!I348</f>
        <v>8199.8277876637076</v>
      </c>
      <c r="Z348" s="42">
        <f>stanford_capacity_EXIOBASE!J348</f>
        <v>8401.4890370237044</v>
      </c>
      <c r="AA348" s="42">
        <f>stanford_capacity_EXIOBASE!K348</f>
        <v>8603.1502863836995</v>
      </c>
      <c r="AB348" s="42">
        <f>capacity!T348+T348/gfcf_lifespan!C$10</f>
        <v>21.468012479354005</v>
      </c>
      <c r="AC348" s="42">
        <f>MAX((U348-T348),0)/5+U348/gfcf_lifespan!D$10</f>
        <v>408.65761125054684</v>
      </c>
      <c r="AD348" s="42">
        <f>MAX((V348-U348),0)/5+V348/gfcf_lifespan!E$10</f>
        <v>666.78401043134193</v>
      </c>
      <c r="AE348" s="42">
        <f>MAX((W348-V348),0)/5+W348/gfcf_lifespan!F$10</f>
        <v>763.58141012414023</v>
      </c>
      <c r="AF348" s="42">
        <f>MAX((X348-W348),0)/5+X348/gfcf_lifespan!G$10</f>
        <v>424.7905111993465</v>
      </c>
      <c r="AG348" s="42">
        <f>MAX((Y348-X348),0)/5+Y348/gfcf_lifespan!H$10</f>
        <v>448.98986112254607</v>
      </c>
      <c r="AH348" s="42">
        <f>MAX((Z348-Y348),0)/5+Z348/gfcf_lifespan!I$10</f>
        <v>376.39181135294751</v>
      </c>
      <c r="AI348" s="42">
        <f>MAX((AA348-Z348),0)/5+AA348/gfcf_lifespan!J$10</f>
        <v>384.45826132734697</v>
      </c>
    </row>
    <row r="349" spans="1:35" ht="15" customHeight="1" x14ac:dyDescent="0.25">
      <c r="A349" s="9" t="s">
        <v>0</v>
      </c>
      <c r="B349" s="9" t="s">
        <v>81</v>
      </c>
      <c r="C349" s="9" t="s">
        <v>86</v>
      </c>
      <c r="D349" s="42">
        <f>stanford_generation_EXIOBASE!D349</f>
        <v>41.686188448449307</v>
      </c>
      <c r="E349" s="42">
        <f>stanford_generation_EXIOBASE!E349</f>
        <v>3056.8158263758346</v>
      </c>
      <c r="F349" s="42">
        <f>stanford_generation_EXIOBASE!F349</f>
        <v>7579.5102832669127</v>
      </c>
      <c r="G349" s="42">
        <f>stanford_generation_EXIOBASE!G349</f>
        <v>12102.204740157991</v>
      </c>
      <c r="H349" s="42">
        <f>stanford_generation_EXIOBASE!H349</f>
        <v>13232.87835438076</v>
      </c>
      <c r="I349" s="42">
        <f>stanford_generation_EXIOBASE!I349</f>
        <v>14363.55196860353</v>
      </c>
      <c r="J349" s="42">
        <f>stanford_generation_EXIOBASE!J349</f>
        <v>14740.443173344453</v>
      </c>
      <c r="K349" s="42">
        <f>stanford_generation_EXIOBASE!K349</f>
        <v>15117.334378085376</v>
      </c>
      <c r="L349" s="42">
        <f>xdet2015_el!A349</f>
        <v>3.7109203525890799</v>
      </c>
      <c r="M349" s="42">
        <f t="shared" si="186"/>
        <v>272.11890763873532</v>
      </c>
      <c r="N349" s="42">
        <f t="shared" si="215"/>
        <v>674.73088856795471</v>
      </c>
      <c r="O349" s="42">
        <f t="shared" si="216"/>
        <v>1077.342869497174</v>
      </c>
      <c r="P349" s="42">
        <f t="shared" si="217"/>
        <v>1177.9958647294789</v>
      </c>
      <c r="Q349" s="42">
        <f t="shared" si="218"/>
        <v>1278.6488599617837</v>
      </c>
      <c r="R349" s="42">
        <f t="shared" si="219"/>
        <v>1312.1998583725519</v>
      </c>
      <c r="S349" s="42">
        <f t="shared" si="220"/>
        <v>1345.7508567833202</v>
      </c>
      <c r="T349" s="42">
        <f>stanford_capacity_EXIOBASE!D349</f>
        <v>71.29968801614973</v>
      </c>
      <c r="U349" s="42">
        <f>stanford_capacity_EXIOBASE!E349</f>
        <v>1679.8298393756811</v>
      </c>
      <c r="V349" s="42">
        <f>stanford_capacity_EXIOBASE!F349</f>
        <v>4092.6250664149784</v>
      </c>
      <c r="W349" s="42">
        <f>stanford_capacity_EXIOBASE!G349</f>
        <v>6505.4202934542755</v>
      </c>
      <c r="X349" s="42">
        <f>stanford_capacity_EXIOBASE!H349</f>
        <v>7108.6191002140995</v>
      </c>
      <c r="Y349" s="42">
        <f>stanford_capacity_EXIOBASE!I349</f>
        <v>7711.8179069739235</v>
      </c>
      <c r="Z349" s="42">
        <f>stanford_capacity_EXIOBASE!J349</f>
        <v>7912.8841758938652</v>
      </c>
      <c r="AA349" s="42">
        <f>stanford_capacity_EXIOBASE!K349</f>
        <v>8113.9504448138068</v>
      </c>
      <c r="AB349" s="42">
        <f>capacity!T349+T349/gfcf_lifespan!C$11</f>
        <v>2.8519875206459893</v>
      </c>
      <c r="AC349" s="42">
        <f>MAX((U349-T349),0)/5+U349/gfcf_lifespan!D$11</f>
        <v>388.89922384693352</v>
      </c>
      <c r="AD349" s="42">
        <f>MAX((V349-U349),0)/5+V349/gfcf_lifespan!E$11</f>
        <v>646.26404806445851</v>
      </c>
      <c r="AE349" s="42">
        <f>MAX((W349-V349),0)/5+W349/gfcf_lifespan!F$11</f>
        <v>742.77585714603038</v>
      </c>
      <c r="AF349" s="42">
        <f>MAX((X349-W349),0)/5+X349/gfcf_lifespan!G$11</f>
        <v>404.98452536052878</v>
      </c>
      <c r="AG349" s="42">
        <f>MAX((Y349-X349),0)/5+Y349/gfcf_lifespan!H$11</f>
        <v>429.11247763092177</v>
      </c>
      <c r="AH349" s="42">
        <f>MAX((Z349-Y349),0)/5+Z349/gfcf_lifespan!I$11</f>
        <v>356.7286208197429</v>
      </c>
      <c r="AI349" s="42">
        <f>MAX((AA349-Z349),0)/5+AA349/gfcf_lifespan!J$11</f>
        <v>364.77127157654058</v>
      </c>
    </row>
    <row r="350" spans="1:35" ht="15" customHeight="1" x14ac:dyDescent="0.25">
      <c r="A350" s="9" t="s">
        <v>0</v>
      </c>
      <c r="B350" s="9" t="s">
        <v>41</v>
      </c>
      <c r="C350" s="9" t="s">
        <v>42</v>
      </c>
      <c r="D350" s="42">
        <f>stanford_generation_EXIOBASE!D350</f>
        <v>0</v>
      </c>
      <c r="E350" s="42">
        <f>stanford_generation_EXIOBASE!E350</f>
        <v>0</v>
      </c>
      <c r="F350" s="42">
        <f>stanford_generation_EXIOBASE!F350</f>
        <v>0</v>
      </c>
      <c r="G350" s="42">
        <f>stanford_generation_EXIOBASE!G350</f>
        <v>0</v>
      </c>
      <c r="H350" s="42">
        <f>stanford_generation_EXIOBASE!H350</f>
        <v>0</v>
      </c>
      <c r="I350" s="42">
        <f>stanford_generation_EXIOBASE!I350</f>
        <v>0</v>
      </c>
      <c r="J350" s="42">
        <f>stanford_generation_EXIOBASE!J350</f>
        <v>0</v>
      </c>
      <c r="K350" s="42">
        <f>stanford_generation_EXIOBASE!K350</f>
        <v>0</v>
      </c>
      <c r="L350" s="42">
        <f>xdet2015_el!A350</f>
        <v>0</v>
      </c>
      <c r="M350" s="42">
        <f t="shared" si="186"/>
        <v>0</v>
      </c>
      <c r="N350" s="42">
        <f t="shared" si="215"/>
        <v>0</v>
      </c>
      <c r="O350" s="42">
        <f t="shared" si="216"/>
        <v>0</v>
      </c>
      <c r="P350" s="42">
        <f t="shared" si="217"/>
        <v>0</v>
      </c>
      <c r="Q350" s="42">
        <f t="shared" si="218"/>
        <v>0</v>
      </c>
      <c r="R350" s="42">
        <f t="shared" si="219"/>
        <v>0</v>
      </c>
      <c r="S350" s="42">
        <f t="shared" si="220"/>
        <v>0</v>
      </c>
      <c r="T350" s="42">
        <f>stanford_capacity_EXIOBASE!D350</f>
        <v>0</v>
      </c>
      <c r="U350" s="42">
        <f>stanford_capacity_EXIOBASE!E350</f>
        <v>0</v>
      </c>
      <c r="V350" s="42">
        <f>stanford_capacity_EXIOBASE!F350</f>
        <v>0</v>
      </c>
      <c r="W350" s="42">
        <f>stanford_capacity_EXIOBASE!G350</f>
        <v>0</v>
      </c>
      <c r="X350" s="42">
        <f>stanford_capacity_EXIOBASE!H350</f>
        <v>0</v>
      </c>
      <c r="Y350" s="42">
        <f>stanford_capacity_EXIOBASE!I350</f>
        <v>0</v>
      </c>
      <c r="Z350" s="42">
        <f>stanford_capacity_EXIOBASE!J350</f>
        <v>0</v>
      </c>
      <c r="AA350" s="42">
        <f>stanford_capacity_EXIOBASE!K350</f>
        <v>0</v>
      </c>
      <c r="AB350" s="42">
        <f>capacity!T350+T350/gfcf_lifespan!C$12</f>
        <v>0</v>
      </c>
      <c r="AC350" s="42">
        <f>MAX((U350-T350),0)/5+U350/gfcf_lifespan!D$12</f>
        <v>0</v>
      </c>
      <c r="AD350" s="42">
        <f>MAX((V350-U350),0)/5+V350/gfcf_lifespan!E$12</f>
        <v>0</v>
      </c>
      <c r="AE350" s="42">
        <f>MAX((W350-V350),0)/5+W350/gfcf_lifespan!F$12</f>
        <v>0</v>
      </c>
      <c r="AF350" s="42">
        <f>MAX((X350-W350),0)/5+X350/gfcf_lifespan!G$12</f>
        <v>0</v>
      </c>
      <c r="AG350" s="42">
        <f>MAX((Y350-X350),0)/5+Y350/gfcf_lifespan!H$12</f>
        <v>0</v>
      </c>
      <c r="AH350" s="42">
        <f>MAX((Z350-Y350),0)/5+Z350/gfcf_lifespan!I$12</f>
        <v>0</v>
      </c>
      <c r="AI350" s="42">
        <f>MAX((AA350-Z350),0)/5+AA350/gfcf_lifespan!J$12</f>
        <v>0</v>
      </c>
    </row>
    <row r="351" spans="1:35" ht="15" customHeight="1" x14ac:dyDescent="0.25">
      <c r="A351" s="9" t="s">
        <v>0</v>
      </c>
      <c r="B351" s="9" t="s">
        <v>43</v>
      </c>
      <c r="C351" s="9" t="s">
        <v>44</v>
      </c>
      <c r="D351" s="42">
        <f>stanford_generation_EXIOBASE!D351</f>
        <v>0</v>
      </c>
      <c r="E351" s="42">
        <f>stanford_generation_EXIOBASE!E351</f>
        <v>0</v>
      </c>
      <c r="F351" s="42">
        <f>stanford_generation_EXIOBASE!F351</f>
        <v>0</v>
      </c>
      <c r="G351" s="42">
        <f>stanford_generation_EXIOBASE!G351</f>
        <v>0</v>
      </c>
      <c r="H351" s="42">
        <f>stanford_generation_EXIOBASE!H351</f>
        <v>0</v>
      </c>
      <c r="I351" s="42">
        <f>stanford_generation_EXIOBASE!I351</f>
        <v>0</v>
      </c>
      <c r="J351" s="42">
        <f>stanford_generation_EXIOBASE!J351</f>
        <v>0</v>
      </c>
      <c r="K351" s="42">
        <f>stanford_generation_EXIOBASE!K351</f>
        <v>0</v>
      </c>
      <c r="L351" s="42">
        <f>xdet2015_el!A351</f>
        <v>0</v>
      </c>
      <c r="M351" s="42">
        <f t="shared" si="186"/>
        <v>0</v>
      </c>
      <c r="N351" s="42">
        <f t="shared" si="215"/>
        <v>0</v>
      </c>
      <c r="O351" s="42">
        <f t="shared" si="216"/>
        <v>0</v>
      </c>
      <c r="P351" s="42">
        <f t="shared" si="217"/>
        <v>0</v>
      </c>
      <c r="Q351" s="42">
        <f t="shared" si="218"/>
        <v>0</v>
      </c>
      <c r="R351" s="42">
        <f t="shared" si="219"/>
        <v>0</v>
      </c>
      <c r="S351" s="42">
        <f t="shared" si="220"/>
        <v>0</v>
      </c>
      <c r="T351" s="42">
        <f>stanford_capacity_EXIOBASE!D351</f>
        <v>0</v>
      </c>
      <c r="U351" s="42">
        <f>stanford_capacity_EXIOBASE!E351</f>
        <v>0</v>
      </c>
      <c r="V351" s="42">
        <f>stanford_capacity_EXIOBASE!F351</f>
        <v>0</v>
      </c>
      <c r="W351" s="42">
        <f>stanford_capacity_EXIOBASE!G351</f>
        <v>0</v>
      </c>
      <c r="X351" s="42">
        <f>stanford_capacity_EXIOBASE!H351</f>
        <v>0</v>
      </c>
      <c r="Y351" s="42">
        <f>stanford_capacity_EXIOBASE!I351</f>
        <v>0</v>
      </c>
      <c r="Z351" s="42">
        <f>stanford_capacity_EXIOBASE!J351</f>
        <v>0</v>
      </c>
      <c r="AA351" s="42">
        <f>stanford_capacity_EXIOBASE!K351</f>
        <v>0</v>
      </c>
      <c r="AB351" s="42">
        <f>capacity!T351+T351/gfcf_lifespan!C$13</f>
        <v>0</v>
      </c>
      <c r="AC351" s="42">
        <f>MAX((U351-T351),0)/5+U351/gfcf_lifespan!D$13</f>
        <v>0</v>
      </c>
      <c r="AD351" s="42">
        <f>MAX((V351-U351),0)/5+V351/gfcf_lifespan!E$13</f>
        <v>0</v>
      </c>
      <c r="AE351" s="42">
        <f>MAX((W351-V351),0)/5+W351/gfcf_lifespan!F$13</f>
        <v>0</v>
      </c>
      <c r="AF351" s="42">
        <f>MAX((X351-W351),0)/5+X351/gfcf_lifespan!G$13</f>
        <v>0</v>
      </c>
      <c r="AG351" s="42">
        <f>MAX((Y351-X351),0)/5+Y351/gfcf_lifespan!H$13</f>
        <v>0</v>
      </c>
      <c r="AH351" s="42">
        <f>MAX((Z351-Y351),0)/5+Z351/gfcf_lifespan!I$13</f>
        <v>0</v>
      </c>
      <c r="AI351" s="42">
        <f>MAX((AA351-Z351),0)/5+AA351/gfcf_lifespan!J$13</f>
        <v>0</v>
      </c>
    </row>
    <row r="352" spans="1:35" ht="15" customHeight="1" x14ac:dyDescent="0.25">
      <c r="A352" s="9" t="s">
        <v>0</v>
      </c>
      <c r="B352" s="9" t="s">
        <v>45</v>
      </c>
      <c r="C352" s="9" t="s">
        <v>46</v>
      </c>
      <c r="D352" s="42">
        <f>stanford_generation_EXIOBASE!D352</f>
        <v>0</v>
      </c>
      <c r="E352" s="42">
        <f>stanford_generation_EXIOBASE!E352</f>
        <v>0</v>
      </c>
      <c r="F352" s="42">
        <f>stanford_generation_EXIOBASE!F352</f>
        <v>0</v>
      </c>
      <c r="G352" s="42">
        <f>stanford_generation_EXIOBASE!G352</f>
        <v>0</v>
      </c>
      <c r="H352" s="42">
        <f>stanford_generation_EXIOBASE!H352</f>
        <v>0</v>
      </c>
      <c r="I352" s="42">
        <f>stanford_generation_EXIOBASE!I352</f>
        <v>0</v>
      </c>
      <c r="J352" s="42">
        <f>stanford_generation_EXIOBASE!J352</f>
        <v>0</v>
      </c>
      <c r="K352" s="42">
        <f>stanford_generation_EXIOBASE!K352</f>
        <v>0</v>
      </c>
      <c r="L352" s="42">
        <f>xdet2015_el!A352</f>
        <v>1.6311504409076999E-4</v>
      </c>
      <c r="M352" s="42">
        <f t="shared" si="186"/>
        <v>0</v>
      </c>
      <c r="N352" s="42">
        <f t="shared" si="215"/>
        <v>0</v>
      </c>
      <c r="O352" s="42">
        <f t="shared" si="216"/>
        <v>0</v>
      </c>
      <c r="P352" s="42">
        <f t="shared" si="217"/>
        <v>0</v>
      </c>
      <c r="Q352" s="42">
        <f t="shared" si="218"/>
        <v>0</v>
      </c>
      <c r="R352" s="42">
        <f t="shared" si="219"/>
        <v>0</v>
      </c>
      <c r="S352" s="42">
        <f t="shared" si="220"/>
        <v>0</v>
      </c>
      <c r="T352" s="42">
        <f>stanford_capacity_EXIOBASE!D352</f>
        <v>0</v>
      </c>
      <c r="U352" s="42">
        <f>stanford_capacity_EXIOBASE!E352</f>
        <v>0</v>
      </c>
      <c r="V352" s="42">
        <f>stanford_capacity_EXIOBASE!F352</f>
        <v>0</v>
      </c>
      <c r="W352" s="42">
        <f>stanford_capacity_EXIOBASE!G352</f>
        <v>0</v>
      </c>
      <c r="X352" s="42">
        <f>stanford_capacity_EXIOBASE!H352</f>
        <v>0</v>
      </c>
      <c r="Y352" s="42">
        <f>stanford_capacity_EXIOBASE!I352</f>
        <v>0</v>
      </c>
      <c r="Z352" s="42">
        <f>stanford_capacity_EXIOBASE!J352</f>
        <v>0</v>
      </c>
      <c r="AA352" s="42">
        <f>stanford_capacity_EXIOBASE!K352</f>
        <v>0</v>
      </c>
      <c r="AB352" s="42">
        <f>capacity!T352+T352/gfcf_lifespan!C$14</f>
        <v>0</v>
      </c>
      <c r="AC352" s="42">
        <f>MAX((U352-T352),0)/5+U352/gfcf_lifespan!D$14</f>
        <v>0</v>
      </c>
      <c r="AD352" s="42">
        <f>MAX((V352-U352),0)/5+V352/gfcf_lifespan!E$14</f>
        <v>0</v>
      </c>
      <c r="AE352" s="42">
        <f>MAX((W352-V352),0)/5+W352/gfcf_lifespan!F$14</f>
        <v>0</v>
      </c>
      <c r="AF352" s="42">
        <f>MAX((X352-W352),0)/5+X352/gfcf_lifespan!G$14</f>
        <v>0</v>
      </c>
      <c r="AG352" s="42">
        <f>MAX((Y352-X352),0)/5+Y352/gfcf_lifespan!H$14</f>
        <v>0</v>
      </c>
      <c r="AH352" s="42">
        <f>MAX((Z352-Y352),0)/5+Z352/gfcf_lifespan!I$14</f>
        <v>0</v>
      </c>
      <c r="AI352" s="42">
        <f>MAX((AA352-Z352),0)/5+AA352/gfcf_lifespan!J$14</f>
        <v>0</v>
      </c>
    </row>
    <row r="353" spans="1:35" ht="15" customHeight="1" x14ac:dyDescent="0.25">
      <c r="A353" s="9" t="s">
        <v>48</v>
      </c>
      <c r="B353" s="9" t="s">
        <v>29</v>
      </c>
      <c r="C353" s="9" t="s">
        <v>30</v>
      </c>
      <c r="D353" s="42">
        <f>stanford_generation_EXIOBASE!D353</f>
        <v>96298.666065668061</v>
      </c>
      <c r="E353" s="42">
        <f>stanford_generation_EXIOBASE!E353</f>
        <v>77038.932852534446</v>
      </c>
      <c r="F353" s="42">
        <f>stanford_generation_EXIOBASE!F353</f>
        <v>48149.333032834031</v>
      </c>
      <c r="G353" s="42">
        <f>stanford_generation_EXIOBASE!G353</f>
        <v>19259.733213133615</v>
      </c>
      <c r="H353" s="42">
        <f>stanford_generation_EXIOBASE!H353</f>
        <v>12037.333258208513</v>
      </c>
      <c r="I353" s="42">
        <f>stanford_generation_EXIOBASE!I353</f>
        <v>4814.9333032834111</v>
      </c>
      <c r="J353" s="42">
        <f>stanford_generation_EXIOBASE!J353</f>
        <v>2407.4666516417055</v>
      </c>
      <c r="K353" s="42">
        <f>stanford_generation_EXIOBASE!K353</f>
        <v>0</v>
      </c>
      <c r="L353" s="42">
        <f>xdet2015_el!A353</f>
        <v>4747.0379948793598</v>
      </c>
      <c r="M353" s="42">
        <f t="shared" si="186"/>
        <v>3797.6303959034881</v>
      </c>
      <c r="N353" s="42">
        <f t="shared" ref="N353:N365" si="221">IFERROR($L353*F353/$D353,0)</f>
        <v>2373.5189974396799</v>
      </c>
      <c r="O353" s="42">
        <f t="shared" ref="O353:O365" si="222">IFERROR($L353*G353/$D353,0)</f>
        <v>949.40759897587213</v>
      </c>
      <c r="P353" s="42">
        <f t="shared" ref="P353:P365" si="223">IFERROR($L353*H353/$D353,0)</f>
        <v>593.3797493599202</v>
      </c>
      <c r="Q353" s="42">
        <f t="shared" ref="Q353:Q365" si="224">IFERROR($L353*I353/$D353,0)</f>
        <v>237.35189974396837</v>
      </c>
      <c r="R353" s="42">
        <f t="shared" ref="R353:R365" si="225">IFERROR($L353*J353/$D353,0)</f>
        <v>118.67594987198419</v>
      </c>
      <c r="S353" s="42">
        <f t="shared" ref="S353:S365" si="226">IFERROR($L353*K353/$D353,0)</f>
        <v>0</v>
      </c>
      <c r="T353" s="42">
        <f>stanford_capacity_EXIOBASE!D353</f>
        <v>18734.876000000004</v>
      </c>
      <c r="U353" s="42">
        <f>stanford_capacity_EXIOBASE!E353</f>
        <v>14987.900800000003</v>
      </c>
      <c r="V353" s="42">
        <f>stanford_capacity_EXIOBASE!F353</f>
        <v>9367.4380000000019</v>
      </c>
      <c r="W353" s="42">
        <f>stanford_capacity_EXIOBASE!G353</f>
        <v>3746.9752000000008</v>
      </c>
      <c r="X353" s="42">
        <f>stanford_capacity_EXIOBASE!H353</f>
        <v>2341.8595000000005</v>
      </c>
      <c r="Y353" s="42">
        <f>stanford_capacity_EXIOBASE!I353</f>
        <v>936.74380000000019</v>
      </c>
      <c r="Z353" s="42">
        <f>stanford_capacity_EXIOBASE!J353</f>
        <v>468.3719000000001</v>
      </c>
      <c r="AA353" s="42">
        <f>stanford_capacity_EXIOBASE!K353</f>
        <v>0</v>
      </c>
      <c r="AB353" s="42">
        <f>capacity!T353+T353/gfcf_lifespan!C$2</f>
        <v>468.3719000000001</v>
      </c>
      <c r="AC353" s="42">
        <f>MAX((U353-T353),0)/5+U353/gfcf_lifespan!D$2</f>
        <v>374.69752000000005</v>
      </c>
      <c r="AD353" s="42">
        <f>MAX((V353-U353),0)/5+V353/gfcf_lifespan!E$2</f>
        <v>234.18595000000005</v>
      </c>
      <c r="AE353" s="42">
        <f>MAX((W353-V353),0)/5+W353/gfcf_lifespan!F$2</f>
        <v>93.674380000000014</v>
      </c>
      <c r="AF353" s="42">
        <f>MAX((X353-W353),0)/5+X353/gfcf_lifespan!G$2</f>
        <v>58.546487500000012</v>
      </c>
      <c r="AG353" s="42">
        <f>MAX((Y353-X353),0)/5+Y353/gfcf_lifespan!H$2</f>
        <v>23.418595000000003</v>
      </c>
      <c r="AH353" s="42">
        <f>MAX((Z353-Y353),0)/5+Z353/gfcf_lifespan!I$2</f>
        <v>11.709297500000002</v>
      </c>
      <c r="AI353" s="42">
        <f>MAX((AA353-Z353),0)/5+AA353/gfcf_lifespan!J$2</f>
        <v>0</v>
      </c>
    </row>
    <row r="354" spans="1:35" ht="15" customHeight="1" x14ac:dyDescent="0.25">
      <c r="A354" s="9" t="s">
        <v>48</v>
      </c>
      <c r="B354" s="9" t="s">
        <v>31</v>
      </c>
      <c r="C354" s="9" t="s">
        <v>32</v>
      </c>
      <c r="D354" s="42">
        <f>stanford_generation_EXIOBASE!D354</f>
        <v>117630.87910048939</v>
      </c>
      <c r="E354" s="42">
        <f>stanford_generation_EXIOBASE!E354</f>
        <v>94104.703280391506</v>
      </c>
      <c r="F354" s="42">
        <f>stanford_generation_EXIOBASE!F354</f>
        <v>58815.439550244693</v>
      </c>
      <c r="G354" s="42">
        <f>stanford_generation_EXIOBASE!G354</f>
        <v>23526.175820097866</v>
      </c>
      <c r="H354" s="42">
        <f>stanford_generation_EXIOBASE!H354</f>
        <v>14703.859887561171</v>
      </c>
      <c r="I354" s="42">
        <f>stanford_generation_EXIOBASE!I354</f>
        <v>5881.5439550244773</v>
      </c>
      <c r="J354" s="42">
        <f>stanford_generation_EXIOBASE!J354</f>
        <v>2940.7719775122387</v>
      </c>
      <c r="K354" s="42">
        <f>stanford_generation_EXIOBASE!K354</f>
        <v>0</v>
      </c>
      <c r="L354" s="42">
        <f>xdet2015_el!A354</f>
        <v>13679.144968537499</v>
      </c>
      <c r="M354" s="42">
        <f t="shared" si="186"/>
        <v>10943.315974829999</v>
      </c>
      <c r="N354" s="42">
        <f t="shared" si="221"/>
        <v>6839.5724842687487</v>
      </c>
      <c r="O354" s="42">
        <f t="shared" si="222"/>
        <v>2735.8289937074983</v>
      </c>
      <c r="P354" s="42">
        <f t="shared" si="223"/>
        <v>1709.8931210671872</v>
      </c>
      <c r="Q354" s="42">
        <f t="shared" si="224"/>
        <v>683.95724842687594</v>
      </c>
      <c r="R354" s="42">
        <f t="shared" si="225"/>
        <v>341.97862421343797</v>
      </c>
      <c r="S354" s="42">
        <f t="shared" si="226"/>
        <v>0</v>
      </c>
      <c r="T354" s="42">
        <f>stanford_capacity_EXIOBASE!D354</f>
        <v>33953.492630000001</v>
      </c>
      <c r="U354" s="42">
        <f>stanford_capacity_EXIOBASE!E354</f>
        <v>27162.794104000001</v>
      </c>
      <c r="V354" s="42">
        <f>stanford_capacity_EXIOBASE!F354</f>
        <v>16976.746315</v>
      </c>
      <c r="W354" s="42">
        <f>stanford_capacity_EXIOBASE!G354</f>
        <v>6790.6985260000001</v>
      </c>
      <c r="X354" s="42">
        <f>stanford_capacity_EXIOBASE!H354</f>
        <v>4244.186578750001</v>
      </c>
      <c r="Y354" s="42">
        <f>stanford_capacity_EXIOBASE!I354</f>
        <v>1697.6746315000019</v>
      </c>
      <c r="Z354" s="42">
        <f>stanford_capacity_EXIOBASE!J354</f>
        <v>848.83731575000093</v>
      </c>
      <c r="AA354" s="42">
        <f>stanford_capacity_EXIOBASE!K354</f>
        <v>0</v>
      </c>
      <c r="AB354" s="42">
        <f>capacity!T354+T354/gfcf_lifespan!C$3</f>
        <v>1131.7830876666667</v>
      </c>
      <c r="AC354" s="42">
        <f>MAX((U354-T354),0)/5+U354/gfcf_lifespan!D$3</f>
        <v>905.4264701333334</v>
      </c>
      <c r="AD354" s="42">
        <f>MAX((V354-U354),0)/5+V354/gfcf_lifespan!E$3</f>
        <v>565.89154383333334</v>
      </c>
      <c r="AE354" s="42">
        <f>MAX((W354-V354),0)/5+W354/gfcf_lifespan!F$3</f>
        <v>226.35661753333335</v>
      </c>
      <c r="AF354" s="42">
        <f>MAX((X354-W354),0)/5+X354/gfcf_lifespan!G$3</f>
        <v>141.47288595833336</v>
      </c>
      <c r="AG354" s="42">
        <f>MAX((Y354-X354),0)/5+Y354/gfcf_lifespan!H$3</f>
        <v>56.589154383333394</v>
      </c>
      <c r="AH354" s="42">
        <f>MAX((Z354-Y354),0)/5+Z354/gfcf_lifespan!I$3</f>
        <v>28.294577191666697</v>
      </c>
      <c r="AI354" s="42">
        <f>MAX((AA354-Z354),0)/5+AA354/gfcf_lifespan!J$3</f>
        <v>0</v>
      </c>
    </row>
    <row r="355" spans="1:35" ht="15" customHeight="1" x14ac:dyDescent="0.25">
      <c r="A355" s="9" t="s">
        <v>48</v>
      </c>
      <c r="B355" s="9" t="s">
        <v>33</v>
      </c>
      <c r="C355" s="9" t="s">
        <v>34</v>
      </c>
      <c r="D355" s="42">
        <f>stanford_generation_EXIOBASE!D355</f>
        <v>64688.839163007353</v>
      </c>
      <c r="E355" s="42">
        <f>stanford_generation_EXIOBASE!E355</f>
        <v>51751.071330405881</v>
      </c>
      <c r="F355" s="42">
        <f>stanford_generation_EXIOBASE!F355</f>
        <v>32344.419581503676</v>
      </c>
      <c r="G355" s="42">
        <f>stanford_generation_EXIOBASE!G355</f>
        <v>12937.767832601465</v>
      </c>
      <c r="H355" s="42">
        <f>stanford_generation_EXIOBASE!H355</f>
        <v>8086.1048953759164</v>
      </c>
      <c r="I355" s="42">
        <f>stanford_generation_EXIOBASE!I355</f>
        <v>3234.441958150368</v>
      </c>
      <c r="J355" s="42">
        <f>stanford_generation_EXIOBASE!J355</f>
        <v>1617.220979075184</v>
      </c>
      <c r="K355" s="42">
        <f>stanford_generation_EXIOBASE!K355</f>
        <v>0</v>
      </c>
      <c r="L355" s="42">
        <f>xdet2015_el!A355</f>
        <v>3183.5109833353099</v>
      </c>
      <c r="M355" s="42">
        <f t="shared" si="186"/>
        <v>2546.8087866682476</v>
      </c>
      <c r="N355" s="42">
        <f t="shared" si="221"/>
        <v>1591.755491667655</v>
      </c>
      <c r="O355" s="42">
        <f t="shared" si="222"/>
        <v>636.70219666706168</v>
      </c>
      <c r="P355" s="42">
        <f t="shared" si="223"/>
        <v>397.93887291691357</v>
      </c>
      <c r="Q355" s="42">
        <f t="shared" si="224"/>
        <v>159.17554916676551</v>
      </c>
      <c r="R355" s="42">
        <f t="shared" si="225"/>
        <v>79.587774583382753</v>
      </c>
      <c r="S355" s="42">
        <f t="shared" si="226"/>
        <v>0</v>
      </c>
      <c r="T355" s="42">
        <f>stanford_capacity_EXIOBASE!D355</f>
        <v>9374</v>
      </c>
      <c r="U355" s="42">
        <f>stanford_capacity_EXIOBASE!E355</f>
        <v>7499.2</v>
      </c>
      <c r="V355" s="42">
        <f>stanford_capacity_EXIOBASE!F355</f>
        <v>4687</v>
      </c>
      <c r="W355" s="42">
        <f>stanford_capacity_EXIOBASE!G355</f>
        <v>1874.7999999999993</v>
      </c>
      <c r="X355" s="42">
        <f>stanford_capacity_EXIOBASE!H355</f>
        <v>1171.75</v>
      </c>
      <c r="Y355" s="42">
        <f>stanford_capacity_EXIOBASE!I355</f>
        <v>468.70000000000073</v>
      </c>
      <c r="Z355" s="42">
        <f>stanford_capacity_EXIOBASE!J355</f>
        <v>234.35000000000036</v>
      </c>
      <c r="AA355" s="42">
        <f>stanford_capacity_EXIOBASE!K355</f>
        <v>0</v>
      </c>
      <c r="AB355" s="42">
        <f>capacity!T355+T355/gfcf_lifespan!C$4</f>
        <v>156.23333333333332</v>
      </c>
      <c r="AC355" s="42">
        <f>MAX((U355-T355),0)/5+U355/gfcf_lifespan!D$4</f>
        <v>124.98666666666666</v>
      </c>
      <c r="AD355" s="42">
        <f>MAX((V355-U355),0)/5+V355/gfcf_lifespan!E$4</f>
        <v>78.11666666666666</v>
      </c>
      <c r="AE355" s="42">
        <f>MAX((W355-V355),0)/5+W355/gfcf_lifespan!F$4</f>
        <v>31.246666666666655</v>
      </c>
      <c r="AF355" s="42">
        <f>MAX((X355-W355),0)/5+X355/gfcf_lifespan!G$4</f>
        <v>19.529166666666665</v>
      </c>
      <c r="AG355" s="42">
        <f>MAX((Y355-X355),0)/5+Y355/gfcf_lifespan!H$4</f>
        <v>7.811666666666679</v>
      </c>
      <c r="AH355" s="42">
        <f>MAX((Z355-Y355),0)/5+Z355/gfcf_lifespan!I$4</f>
        <v>3.9058333333333395</v>
      </c>
      <c r="AI355" s="42">
        <f>MAX((AA355-Z355),0)/5+AA355/gfcf_lifespan!J$4</f>
        <v>0</v>
      </c>
    </row>
    <row r="356" spans="1:35" ht="15" customHeight="1" x14ac:dyDescent="0.25">
      <c r="A356" s="9" t="s">
        <v>48</v>
      </c>
      <c r="B356" s="9" t="s">
        <v>35</v>
      </c>
      <c r="C356" s="9" t="s">
        <v>36</v>
      </c>
      <c r="D356" s="42">
        <f>stanford_generation_EXIOBASE!D356</f>
        <v>5549.9340933220128</v>
      </c>
      <c r="E356" s="42">
        <f>stanford_generation_EXIOBASE!E356</f>
        <v>5894.0855997031576</v>
      </c>
      <c r="F356" s="42">
        <f>stanford_generation_EXIOBASE!F356</f>
        <v>6410.3128592748753</v>
      </c>
      <c r="G356" s="42">
        <f>stanford_generation_EXIOBASE!G356</f>
        <v>6926.540118846593</v>
      </c>
      <c r="H356" s="42">
        <f>stanford_generation_EXIOBASE!H356</f>
        <v>7055.5969337395218</v>
      </c>
      <c r="I356" s="42">
        <f>stanford_generation_EXIOBASE!I356</f>
        <v>7184.6537486324514</v>
      </c>
      <c r="J356" s="42">
        <f>stanford_generation_EXIOBASE!J356</f>
        <v>7227.6726869300946</v>
      </c>
      <c r="K356" s="42">
        <f>stanford_generation_EXIOBASE!K356</f>
        <v>7270.6916252277379</v>
      </c>
      <c r="L356" s="42">
        <f>xdet2015_el!A356</f>
        <v>342.84879995247297</v>
      </c>
      <c r="M356" s="42">
        <f t="shared" si="186"/>
        <v>364.10885979833415</v>
      </c>
      <c r="N356" s="42">
        <f t="shared" si="221"/>
        <v>395.99894956712592</v>
      </c>
      <c r="O356" s="42">
        <f t="shared" si="222"/>
        <v>427.88903933591774</v>
      </c>
      <c r="P356" s="42">
        <f t="shared" si="223"/>
        <v>435.86156177811574</v>
      </c>
      <c r="Q356" s="42">
        <f t="shared" si="224"/>
        <v>443.83408422031368</v>
      </c>
      <c r="R356" s="42">
        <f t="shared" si="225"/>
        <v>446.49159170104633</v>
      </c>
      <c r="S356" s="42">
        <f t="shared" si="226"/>
        <v>449.14909918177898</v>
      </c>
      <c r="T356" s="42">
        <f>stanford_capacity_EXIOBASE!D356</f>
        <v>1692.9999999999998</v>
      </c>
      <c r="U356" s="42">
        <f>stanford_capacity_EXIOBASE!E356</f>
        <v>1727.7999999999997</v>
      </c>
      <c r="V356" s="42">
        <f>stanford_capacity_EXIOBASE!F356</f>
        <v>1780</v>
      </c>
      <c r="W356" s="42">
        <f>stanford_capacity_EXIOBASE!G356</f>
        <v>1832.2</v>
      </c>
      <c r="X356" s="42">
        <f>stanford_capacity_EXIOBASE!H356</f>
        <v>1845.25</v>
      </c>
      <c r="Y356" s="42">
        <f>stanford_capacity_EXIOBASE!I356</f>
        <v>1858.3</v>
      </c>
      <c r="Z356" s="42">
        <f>stanford_capacity_EXIOBASE!J356</f>
        <v>1862.65</v>
      </c>
      <c r="AA356" s="42">
        <f>stanford_capacity_EXIOBASE!K356</f>
        <v>1867</v>
      </c>
      <c r="AB356" s="42">
        <f>capacity!T356+T356/gfcf_lifespan!C$5</f>
        <v>231.19066666666683</v>
      </c>
      <c r="AC356" s="42">
        <f>MAX((U356-T356),0)/5+U356/gfcf_lifespan!D$5</f>
        <v>35.756666666666653</v>
      </c>
      <c r="AD356" s="42">
        <f>MAX((V356-U356),0)/5+V356/gfcf_lifespan!E$5</f>
        <v>40.106666666666726</v>
      </c>
      <c r="AE356" s="42">
        <f>MAX((W356-V356),0)/5+W356/gfcf_lifespan!F$5</f>
        <v>40.976666666666674</v>
      </c>
      <c r="AF356" s="42">
        <f>MAX((X356-W356),0)/5+X356/gfcf_lifespan!G$5</f>
        <v>33.364166666666655</v>
      </c>
      <c r="AG356" s="42">
        <f>MAX((Y356-X356),0)/5+Y356/gfcf_lifespan!H$5</f>
        <v>33.581666666666656</v>
      </c>
      <c r="AH356" s="42">
        <f>MAX((Z356-Y356),0)/5+Z356/gfcf_lifespan!I$5</f>
        <v>31.914166666666695</v>
      </c>
      <c r="AI356" s="42">
        <f>MAX((AA356-Z356),0)/5+AA356/gfcf_lifespan!J$5</f>
        <v>31.98666666666665</v>
      </c>
    </row>
    <row r="357" spans="1:35" ht="15" customHeight="1" x14ac:dyDescent="0.25">
      <c r="A357" s="9" t="s">
        <v>48</v>
      </c>
      <c r="B357" s="9" t="s">
        <v>79</v>
      </c>
      <c r="C357" s="9" t="s">
        <v>83</v>
      </c>
      <c r="D357" s="42">
        <f>stanford_generation_EXIOBASE!D357</f>
        <v>19586.865549078721</v>
      </c>
      <c r="E357" s="42">
        <f>stanford_generation_EXIOBASE!E357</f>
        <v>47233.989161994818</v>
      </c>
      <c r="F357" s="42">
        <f>stanford_generation_EXIOBASE!F357</f>
        <v>88704.674581368963</v>
      </c>
      <c r="G357" s="42">
        <f>stanford_generation_EXIOBASE!G357</f>
        <v>130175.36000074311</v>
      </c>
      <c r="H357" s="42">
        <f>stanford_generation_EXIOBASE!H357</f>
        <v>140543.03135558666</v>
      </c>
      <c r="I357" s="42">
        <f>stanford_generation_EXIOBASE!I357</f>
        <v>150910.7027104302</v>
      </c>
      <c r="J357" s="42">
        <f>stanford_generation_EXIOBASE!J357</f>
        <v>154366.59316204471</v>
      </c>
      <c r="K357" s="42">
        <f>stanford_generation_EXIOBASE!K357</f>
        <v>157822.48361365922</v>
      </c>
      <c r="L357" s="42">
        <f>xdet2015_el!A357</f>
        <v>439.34251126274199</v>
      </c>
      <c r="M357" s="42">
        <f t="shared" si="186"/>
        <v>1059.4803626639493</v>
      </c>
      <c r="N357" s="42">
        <f t="shared" si="221"/>
        <v>1989.6871397657608</v>
      </c>
      <c r="O357" s="42">
        <f t="shared" si="222"/>
        <v>2919.893916867572</v>
      </c>
      <c r="P357" s="42">
        <f t="shared" si="223"/>
        <v>3152.445611143025</v>
      </c>
      <c r="Q357" s="42">
        <f t="shared" si="224"/>
        <v>3384.9973054184779</v>
      </c>
      <c r="R357" s="42">
        <f t="shared" si="225"/>
        <v>3462.5145368436292</v>
      </c>
      <c r="S357" s="42">
        <f t="shared" si="226"/>
        <v>3540.0317682687796</v>
      </c>
      <c r="T357" s="42">
        <f>stanford_capacity_EXIOBASE!D357</f>
        <v>8759.4449141506066</v>
      </c>
      <c r="U357" s="42">
        <f>stanford_capacity_EXIOBASE!E357</f>
        <v>20077.303068262889</v>
      </c>
      <c r="V357" s="42">
        <f>stanford_capacity_EXIOBASE!F357</f>
        <v>37054.090299431315</v>
      </c>
      <c r="W357" s="42">
        <f>stanford_capacity_EXIOBASE!G357</f>
        <v>54030.877530599741</v>
      </c>
      <c r="X357" s="42">
        <f>stanford_capacity_EXIOBASE!H357</f>
        <v>58275.074338391845</v>
      </c>
      <c r="Y357" s="42">
        <f>stanford_capacity_EXIOBASE!I357</f>
        <v>62519.271146183943</v>
      </c>
      <c r="Z357" s="42">
        <f>stanford_capacity_EXIOBASE!J357</f>
        <v>63934.00341544798</v>
      </c>
      <c r="AA357" s="42">
        <f>stanford_capacity_EXIOBASE!K357</f>
        <v>65348.735684712017</v>
      </c>
      <c r="AB357" s="42">
        <f>capacity!T357+T357/gfcf_lifespan!C$6</f>
        <v>1077.5532457075306</v>
      </c>
      <c r="AC357" s="42">
        <f>MAX((U357-T357),0)/5+U357/gfcf_lifespan!D$6</f>
        <v>3176.1763157434971</v>
      </c>
      <c r="AD357" s="42">
        <f>MAX((V357-U357),0)/5+V357/gfcf_lifespan!E$6</f>
        <v>4972.1272462094857</v>
      </c>
      <c r="AE357" s="42">
        <f>MAX((W357-V357),0)/5+W357/gfcf_lifespan!F$6</f>
        <v>5556.5925474576743</v>
      </c>
      <c r="AF357" s="42">
        <f>MAX((X357-W357),0)/5+X357/gfcf_lifespan!G$6</f>
        <v>3179.8423350940948</v>
      </c>
      <c r="AG357" s="42">
        <f>MAX((Y357-X357),0)/5+Y357/gfcf_lifespan!H$6</f>
        <v>3349.6102074057771</v>
      </c>
      <c r="AH357" s="42">
        <f>MAX((Z357-Y357),0)/5+Z357/gfcf_lifespan!I$6</f>
        <v>2840.3065904707264</v>
      </c>
      <c r="AI357" s="42">
        <f>MAX((AA357-Z357),0)/5+AA357/gfcf_lifespan!J$6</f>
        <v>2896.895881241288</v>
      </c>
    </row>
    <row r="358" spans="1:35" ht="15" customHeight="1" x14ac:dyDescent="0.25">
      <c r="A358" s="9" t="s">
        <v>48</v>
      </c>
      <c r="B358" s="9" t="s">
        <v>78</v>
      </c>
      <c r="C358" s="9" t="s">
        <v>84</v>
      </c>
      <c r="D358" s="42">
        <f>stanford_generation_EXIOBASE!D358</f>
        <v>14933.360097886058</v>
      </c>
      <c r="E358" s="42">
        <f>stanford_generation_EXIOBASE!E358</f>
        <v>62766.626358972033</v>
      </c>
      <c r="F358" s="42">
        <f>stanford_generation_EXIOBASE!F358</f>
        <v>134516.52575060099</v>
      </c>
      <c r="G358" s="42">
        <f>stanford_generation_EXIOBASE!G358</f>
        <v>206266.42514222997</v>
      </c>
      <c r="H358" s="42">
        <f>stanford_generation_EXIOBASE!H358</f>
        <v>224203.8999901372</v>
      </c>
      <c r="I358" s="42">
        <f>stanford_generation_EXIOBASE!I358</f>
        <v>242141.37483804443</v>
      </c>
      <c r="J358" s="42">
        <f>stanford_generation_EXIOBASE!J358</f>
        <v>248120.53312068019</v>
      </c>
      <c r="K358" s="42">
        <f>stanford_generation_EXIOBASE!K358</f>
        <v>254099.69140331593</v>
      </c>
      <c r="L358" s="42">
        <f>xdet2015_el!A358</f>
        <v>334.96221794939902</v>
      </c>
      <c r="M358" s="42">
        <f t="shared" si="186"/>
        <v>1407.884644888371</v>
      </c>
      <c r="N358" s="42">
        <f t="shared" si="221"/>
        <v>3017.2682852968292</v>
      </c>
      <c r="O358" s="42">
        <f t="shared" si="222"/>
        <v>4626.6519257052878</v>
      </c>
      <c r="P358" s="42">
        <f t="shared" si="223"/>
        <v>5028.9978358074022</v>
      </c>
      <c r="Q358" s="42">
        <f t="shared" si="224"/>
        <v>5431.3437459095167</v>
      </c>
      <c r="R358" s="42">
        <f t="shared" si="225"/>
        <v>5565.4590492768875</v>
      </c>
      <c r="S358" s="42">
        <f t="shared" si="226"/>
        <v>5699.5743526442593</v>
      </c>
      <c r="T358" s="42">
        <f>stanford_capacity_EXIOBASE!D358</f>
        <v>4843.0550858493934</v>
      </c>
      <c r="U358" s="42">
        <f>stanford_capacity_EXIOBASE!E358</f>
        <v>18119.561262492098</v>
      </c>
      <c r="V358" s="42">
        <f>stanford_capacity_EXIOBASE!F358</f>
        <v>38034.320527456155</v>
      </c>
      <c r="W358" s="42">
        <f>stanford_capacity_EXIOBASE!G358</f>
        <v>57949.079792420212</v>
      </c>
      <c r="X358" s="42">
        <f>stanford_capacity_EXIOBASE!H358</f>
        <v>62927.769608661227</v>
      </c>
      <c r="Y358" s="42">
        <f>stanford_capacity_EXIOBASE!I358</f>
        <v>67906.459424902234</v>
      </c>
      <c r="Z358" s="42">
        <f>stanford_capacity_EXIOBASE!J358</f>
        <v>69566.022696982574</v>
      </c>
      <c r="AA358" s="42">
        <f>stanford_capacity_EXIOBASE!K358</f>
        <v>71225.585969062915</v>
      </c>
      <c r="AB358" s="42">
        <f>capacity!T358+T358/gfcf_lifespan!C$7</f>
        <v>834.25275429246915</v>
      </c>
      <c r="AC358" s="42">
        <f>MAX((U358-T358),0)/5+U358/gfcf_lifespan!D$7</f>
        <v>3380.0836858282246</v>
      </c>
      <c r="AD358" s="42">
        <f>MAX((V358-U358),0)/5+V358/gfcf_lifespan!E$7</f>
        <v>5366.0180539912171</v>
      </c>
      <c r="AE358" s="42">
        <f>MAX((W358-V358),0)/5+W358/gfcf_lifespan!F$7</f>
        <v>5914.5878460734848</v>
      </c>
      <c r="AF358" s="42">
        <f>MAX((X358-W358),0)/5+X358/gfcf_lifespan!G$7</f>
        <v>3093.3302835369104</v>
      </c>
      <c r="AG358" s="42">
        <f>MAX((Y358-X358),0)/5+Y358/gfcf_lifespan!H$7</f>
        <v>3259.2866107449427</v>
      </c>
      <c r="AH358" s="42">
        <f>MAX((Z358-Y358),0)/5+Z358/gfcf_lifespan!I$7</f>
        <v>2650.7800776488207</v>
      </c>
      <c r="AI358" s="42">
        <f>MAX((AA358-Z358),0)/5+AA358/gfcf_lifespan!J$7</f>
        <v>2706.0988533848317</v>
      </c>
    </row>
    <row r="359" spans="1:35" ht="15" customHeight="1" x14ac:dyDescent="0.25">
      <c r="A359" s="9" t="s">
        <v>48</v>
      </c>
      <c r="B359" s="9" t="s">
        <v>37</v>
      </c>
      <c r="C359" s="9" t="s">
        <v>38</v>
      </c>
      <c r="D359" s="42">
        <f>stanford_generation_EXIOBASE!D359</f>
        <v>4252.0295668529061</v>
      </c>
      <c r="E359" s="42">
        <f>stanford_generation_EXIOBASE!E359</f>
        <v>3401.6236534823247</v>
      </c>
      <c r="F359" s="42">
        <f>stanford_generation_EXIOBASE!F359</f>
        <v>2126.0147834264531</v>
      </c>
      <c r="G359" s="42">
        <f>stanford_generation_EXIOBASE!G359</f>
        <v>850.40591337058095</v>
      </c>
      <c r="H359" s="42">
        <f>stanford_generation_EXIOBASE!H359</f>
        <v>531.50369585661315</v>
      </c>
      <c r="I359" s="42">
        <f>stanford_generation_EXIOBASE!I359</f>
        <v>212.60147834264535</v>
      </c>
      <c r="J359" s="42">
        <f>stanford_generation_EXIOBASE!J359</f>
        <v>106.30073917132268</v>
      </c>
      <c r="K359" s="42">
        <f>stanford_generation_EXIOBASE!K359</f>
        <v>0</v>
      </c>
      <c r="L359" s="42">
        <f>xdet2015_el!A359</f>
        <v>297.70033912813898</v>
      </c>
      <c r="M359" s="42">
        <f t="shared" si="186"/>
        <v>238.16027130251118</v>
      </c>
      <c r="N359" s="42">
        <f t="shared" si="221"/>
        <v>148.85016956406949</v>
      </c>
      <c r="O359" s="42">
        <f t="shared" si="222"/>
        <v>59.540067825627773</v>
      </c>
      <c r="P359" s="42">
        <f t="shared" si="223"/>
        <v>37.212542391017365</v>
      </c>
      <c r="Q359" s="42">
        <f t="shared" si="224"/>
        <v>14.885016956406952</v>
      </c>
      <c r="R359" s="42">
        <f t="shared" si="225"/>
        <v>7.4425084782034761</v>
      </c>
      <c r="S359" s="42">
        <f t="shared" si="226"/>
        <v>0</v>
      </c>
      <c r="T359" s="42">
        <f>stanford_capacity_EXIOBASE!D359</f>
        <v>2227.2223200000003</v>
      </c>
      <c r="U359" s="42">
        <f>stanford_capacity_EXIOBASE!E359</f>
        <v>1781.7778560000002</v>
      </c>
      <c r="V359" s="42">
        <f>stanford_capacity_EXIOBASE!F359</f>
        <v>1113.6111600000002</v>
      </c>
      <c r="W359" s="42">
        <f>stanford_capacity_EXIOBASE!G359</f>
        <v>445.44446399999993</v>
      </c>
      <c r="X359" s="42">
        <f>stanford_capacity_EXIOBASE!H359</f>
        <v>278.40278999999998</v>
      </c>
      <c r="Y359" s="42">
        <f>stanford_capacity_EXIOBASE!I359</f>
        <v>111.36111600000004</v>
      </c>
      <c r="Z359" s="42">
        <f>stanford_capacity_EXIOBASE!J359</f>
        <v>55.680558000000019</v>
      </c>
      <c r="AA359" s="42">
        <f>stanford_capacity_EXIOBASE!K359</f>
        <v>0</v>
      </c>
      <c r="AB359" s="42">
        <f>capacity!T359+T359/gfcf_lifespan!C$8</f>
        <v>63.63492342857144</v>
      </c>
      <c r="AC359" s="42">
        <f>MAX((U359-T359),0)/5+U359/gfcf_lifespan!D$8</f>
        <v>50.907938742857148</v>
      </c>
      <c r="AD359" s="42">
        <f>MAX((V359-U359),0)/5+V359/gfcf_lifespan!E$8</f>
        <v>31.81746171428572</v>
      </c>
      <c r="AE359" s="42">
        <f>MAX((W359-V359),0)/5+W359/gfcf_lifespan!F$8</f>
        <v>12.726984685714283</v>
      </c>
      <c r="AF359" s="42">
        <f>MAX((X359-W359),0)/5+X359/gfcf_lifespan!G$8</f>
        <v>7.9543654285714283</v>
      </c>
      <c r="AG359" s="42">
        <f>MAX((Y359-X359),0)/5+Y359/gfcf_lifespan!H$8</f>
        <v>3.1817461714285726</v>
      </c>
      <c r="AH359" s="42">
        <f>MAX((Z359-Y359),0)/5+Z359/gfcf_lifespan!I$8</f>
        <v>1.5908730857142863</v>
      </c>
      <c r="AI359" s="42">
        <f>MAX((AA359-Z359),0)/5+AA359/gfcf_lifespan!J$8</f>
        <v>0</v>
      </c>
    </row>
    <row r="360" spans="1:35" ht="15" customHeight="1" x14ac:dyDescent="0.25">
      <c r="A360" s="9" t="s">
        <v>48</v>
      </c>
      <c r="B360" s="9" t="s">
        <v>39</v>
      </c>
      <c r="C360" s="9" t="s">
        <v>40</v>
      </c>
      <c r="D360" s="42">
        <f>stanford_generation_EXIOBASE!D360</f>
        <v>26283.362064488116</v>
      </c>
      <c r="E360" s="42">
        <f>stanford_generation_EXIOBASE!E360</f>
        <v>21026.689651590492</v>
      </c>
      <c r="F360" s="42">
        <f>stanford_generation_EXIOBASE!F360</f>
        <v>13141.681032244058</v>
      </c>
      <c r="G360" s="42">
        <f>stanford_generation_EXIOBASE!G360</f>
        <v>5256.6724128976202</v>
      </c>
      <c r="H360" s="42">
        <f>stanford_generation_EXIOBASE!H360</f>
        <v>3285.4202580610145</v>
      </c>
      <c r="I360" s="42">
        <f>stanford_generation_EXIOBASE!I360</f>
        <v>1314.1681032244087</v>
      </c>
      <c r="J360" s="42">
        <f>stanford_generation_EXIOBASE!J360</f>
        <v>657.08405161220435</v>
      </c>
      <c r="K360" s="42">
        <f>stanford_generation_EXIOBASE!K360</f>
        <v>0</v>
      </c>
      <c r="L360" s="42">
        <f>xdet2015_el!A360</f>
        <v>909.03382110868995</v>
      </c>
      <c r="M360" s="42">
        <f t="shared" si="186"/>
        <v>727.22705688695191</v>
      </c>
      <c r="N360" s="42">
        <f t="shared" si="221"/>
        <v>454.51691055434497</v>
      </c>
      <c r="O360" s="42">
        <f t="shared" si="222"/>
        <v>181.80676422173786</v>
      </c>
      <c r="P360" s="42">
        <f t="shared" si="223"/>
        <v>113.62922763858624</v>
      </c>
      <c r="Q360" s="42">
        <f t="shared" si="224"/>
        <v>45.451691055434601</v>
      </c>
      <c r="R360" s="42">
        <f t="shared" si="225"/>
        <v>22.725845527717301</v>
      </c>
      <c r="S360" s="42">
        <f t="shared" si="226"/>
        <v>0</v>
      </c>
      <c r="T360" s="42">
        <f>stanford_capacity_EXIOBASE!D360</f>
        <v>3633.9492999999993</v>
      </c>
      <c r="U360" s="42">
        <f>stanford_capacity_EXIOBASE!E360</f>
        <v>2907.1594399999994</v>
      </c>
      <c r="V360" s="42">
        <f>stanford_capacity_EXIOBASE!F360</f>
        <v>1816.9746499999997</v>
      </c>
      <c r="W360" s="42">
        <f>stanford_capacity_EXIOBASE!G360</f>
        <v>726.78985999999986</v>
      </c>
      <c r="X360" s="42">
        <f>stanford_capacity_EXIOBASE!H360</f>
        <v>454.24366250000003</v>
      </c>
      <c r="Y360" s="42">
        <f>stanford_capacity_EXIOBASE!I360</f>
        <v>181.69746500000019</v>
      </c>
      <c r="Z360" s="42">
        <f>stanford_capacity_EXIOBASE!J360</f>
        <v>90.848732500000096</v>
      </c>
      <c r="AA360" s="42">
        <f>stanford_capacity_EXIOBASE!K360</f>
        <v>0</v>
      </c>
      <c r="AB360" s="42">
        <f>capacity!T360+T360/gfcf_lifespan!C$9</f>
        <v>823.88297199999965</v>
      </c>
      <c r="AC360" s="42">
        <f>MAX((U360-T360),0)/5+U360/gfcf_lifespan!D$9</f>
        <v>116.28637759999998</v>
      </c>
      <c r="AD360" s="42">
        <f>MAX((V360-U360),0)/5+V360/gfcf_lifespan!E$9</f>
        <v>72.678985999999981</v>
      </c>
      <c r="AE360" s="42">
        <f>MAX((W360-V360),0)/5+W360/gfcf_lifespan!F$9</f>
        <v>29.071594399999995</v>
      </c>
      <c r="AF360" s="42">
        <f>MAX((X360-W360),0)/5+X360/gfcf_lifespan!G$9</f>
        <v>18.169746500000002</v>
      </c>
      <c r="AG360" s="42">
        <f>MAX((Y360-X360),0)/5+Y360/gfcf_lifespan!H$9</f>
        <v>7.2678986000000076</v>
      </c>
      <c r="AH360" s="42">
        <f>MAX((Z360-Y360),0)/5+Z360/gfcf_lifespan!I$9</f>
        <v>3.6339493000000038</v>
      </c>
      <c r="AI360" s="42">
        <f>MAX((AA360-Z360),0)/5+AA360/gfcf_lifespan!J$9</f>
        <v>0</v>
      </c>
    </row>
    <row r="361" spans="1:35" ht="15" customHeight="1" x14ac:dyDescent="0.25">
      <c r="A361" s="9" t="s">
        <v>48</v>
      </c>
      <c r="B361" s="9" t="s">
        <v>80</v>
      </c>
      <c r="C361" s="9" t="s">
        <v>85</v>
      </c>
      <c r="D361" s="42">
        <f>stanford_generation_EXIOBASE!D361</f>
        <v>4955.8871081193656</v>
      </c>
      <c r="E361" s="42">
        <f>stanford_generation_EXIOBASE!E361</f>
        <v>54784.647967158679</v>
      </c>
      <c r="F361" s="42">
        <f>stanford_generation_EXIOBASE!F361</f>
        <v>129527.78925571764</v>
      </c>
      <c r="G361" s="42">
        <f>stanford_generation_EXIOBASE!G361</f>
        <v>204270.93054427663</v>
      </c>
      <c r="H361" s="42">
        <f>stanford_generation_EXIOBASE!H361</f>
        <v>222956.71586641634</v>
      </c>
      <c r="I361" s="42">
        <f>stanford_generation_EXIOBASE!I361</f>
        <v>241642.50118855608</v>
      </c>
      <c r="J361" s="42">
        <f>stanford_generation_EXIOBASE!J361</f>
        <v>247871.096295936</v>
      </c>
      <c r="K361" s="42">
        <f>stanford_generation_EXIOBASE!K361</f>
        <v>254099.69140331593</v>
      </c>
      <c r="L361" s="42">
        <f>xdet2015_el!A361</f>
        <v>51.170205388371102</v>
      </c>
      <c r="M361" s="42">
        <f t="shared" ref="M361:M365" si="227">IFERROR($L361*E361/$D361,0)</f>
        <v>565.65890776977653</v>
      </c>
      <c r="N361" s="42">
        <f t="shared" si="221"/>
        <v>1337.3919613418846</v>
      </c>
      <c r="O361" s="42">
        <f t="shared" si="222"/>
        <v>2109.1250149139933</v>
      </c>
      <c r="P361" s="42">
        <f t="shared" si="223"/>
        <v>2302.0582783070199</v>
      </c>
      <c r="Q361" s="42">
        <f t="shared" si="224"/>
        <v>2494.9915417000466</v>
      </c>
      <c r="R361" s="42">
        <f t="shared" si="225"/>
        <v>2559.3026294977226</v>
      </c>
      <c r="S361" s="42">
        <f t="shared" si="226"/>
        <v>2623.6137172953981</v>
      </c>
      <c r="T361" s="42">
        <f>stanford_capacity_EXIOBASE!D361</f>
        <v>6099.2026980493511</v>
      </c>
      <c r="U361" s="42">
        <f>stanford_capacity_EXIOBASE!E361</f>
        <v>31627.220861208607</v>
      </c>
      <c r="V361" s="42">
        <f>stanford_capacity_EXIOBASE!F361</f>
        <v>69919.248105947481</v>
      </c>
      <c r="W361" s="42">
        <f>stanford_capacity_EXIOBASE!G361</f>
        <v>108211.27535068638</v>
      </c>
      <c r="X361" s="42">
        <f>stanford_capacity_EXIOBASE!H361</f>
        <v>117784.28216187109</v>
      </c>
      <c r="Y361" s="42">
        <f>stanford_capacity_EXIOBASE!I361</f>
        <v>127357.28897305581</v>
      </c>
      <c r="Z361" s="42">
        <f>stanford_capacity_EXIOBASE!J361</f>
        <v>130548.29124345072</v>
      </c>
      <c r="AA361" s="42">
        <f>stanford_capacity_EXIOBASE!K361</f>
        <v>133739.29351384562</v>
      </c>
      <c r="AB361" s="42">
        <f>capacity!T361+T361/gfcf_lifespan!C$10</f>
        <v>3151.0911079219741</v>
      </c>
      <c r="AC361" s="42">
        <f>MAX((U361-T361),0)/5+U361/gfcf_lifespan!D$10</f>
        <v>6370.6924670801964</v>
      </c>
      <c r="AD361" s="42">
        <f>MAX((V361-U361),0)/5+V361/gfcf_lifespan!E$10</f>
        <v>10455.175373185673</v>
      </c>
      <c r="AE361" s="42">
        <f>MAX((W361-V361),0)/5+W361/gfcf_lifespan!F$10</f>
        <v>11986.856462975236</v>
      </c>
      <c r="AF361" s="42">
        <f>MAX((X361-W361),0)/5+X361/gfcf_lifespan!G$10</f>
        <v>6625.9726487117841</v>
      </c>
      <c r="AG361" s="42">
        <f>MAX((Y361-X361),0)/5+Y361/gfcf_lifespan!H$10</f>
        <v>7008.8929211591767</v>
      </c>
      <c r="AH361" s="42">
        <f>MAX((Z361-Y361),0)/5+Z361/gfcf_lifespan!I$10</f>
        <v>5860.1321038170099</v>
      </c>
      <c r="AI361" s="42">
        <f>MAX((AA361-Z361),0)/5+AA361/gfcf_lifespan!J$10</f>
        <v>5987.7721946328065</v>
      </c>
    </row>
    <row r="362" spans="1:35" ht="15" customHeight="1" x14ac:dyDescent="0.25">
      <c r="A362" s="9" t="s">
        <v>48</v>
      </c>
      <c r="B362" s="9" t="s">
        <v>81</v>
      </c>
      <c r="C362" s="9" t="s">
        <v>86</v>
      </c>
      <c r="D362" s="42">
        <f>stanford_generation_EXIOBASE!D362</f>
        <v>2942.8151639338571</v>
      </c>
      <c r="E362" s="42">
        <f>stanford_generation_EXIOBASE!E362</f>
        <v>17426.249463203327</v>
      </c>
      <c r="F362" s="42">
        <f>stanford_generation_EXIOBASE!F362</f>
        <v>39151.400912107529</v>
      </c>
      <c r="G362" s="42">
        <f>stanford_generation_EXIOBASE!G362</f>
        <v>60876.552361011738</v>
      </c>
      <c r="H362" s="42">
        <f>stanford_generation_EXIOBASE!H362</f>
        <v>66307.840223237785</v>
      </c>
      <c r="I362" s="42">
        <f>stanford_generation_EXIOBASE!I362</f>
        <v>71739.128085463846</v>
      </c>
      <c r="J362" s="42">
        <f>stanford_generation_EXIOBASE!J362</f>
        <v>73549.557372872529</v>
      </c>
      <c r="K362" s="42">
        <f>stanford_generation_EXIOBASE!K362</f>
        <v>75359.986660281211</v>
      </c>
      <c r="L362" s="42">
        <f>xdet2015_el!A362</f>
        <v>30.3849650069312</v>
      </c>
      <c r="M362" s="42">
        <f t="shared" si="227"/>
        <v>179.92838511599695</v>
      </c>
      <c r="N362" s="42">
        <f t="shared" si="221"/>
        <v>404.24351527959544</v>
      </c>
      <c r="O362" s="42">
        <f t="shared" si="222"/>
        <v>628.55864544319411</v>
      </c>
      <c r="P362" s="42">
        <f t="shared" si="223"/>
        <v>684.63742798409373</v>
      </c>
      <c r="Q362" s="42">
        <f t="shared" si="224"/>
        <v>740.71621052499347</v>
      </c>
      <c r="R362" s="42">
        <f t="shared" si="225"/>
        <v>759.40913803862679</v>
      </c>
      <c r="S362" s="42">
        <f t="shared" si="226"/>
        <v>778.10206555226</v>
      </c>
      <c r="T362" s="42">
        <f>stanford_capacity_EXIOBASE!D362</f>
        <v>3621.7173019506481</v>
      </c>
      <c r="U362" s="42">
        <f>stanford_capacity_EXIOBASE!E362</f>
        <v>11887.695923319312</v>
      </c>
      <c r="V362" s="42">
        <f>stanford_capacity_EXIOBASE!F362</f>
        <v>24286.663855372306</v>
      </c>
      <c r="W362" s="42">
        <f>stanford_capacity_EXIOBASE!G362</f>
        <v>36685.6317874253</v>
      </c>
      <c r="X362" s="42">
        <f>stanford_capacity_EXIOBASE!H362</f>
        <v>39785.373770438549</v>
      </c>
      <c r="Y362" s="42">
        <f>stanford_capacity_EXIOBASE!I362</f>
        <v>42885.115753451799</v>
      </c>
      <c r="Z362" s="42">
        <f>stanford_capacity_EXIOBASE!J362</f>
        <v>43918.36308112288</v>
      </c>
      <c r="AA362" s="42">
        <f>stanford_capacity_EXIOBASE!K362</f>
        <v>44951.61040879396</v>
      </c>
      <c r="AB362" s="42">
        <f>capacity!T362+T362/gfcf_lifespan!C$11</f>
        <v>1310.9636920780263</v>
      </c>
      <c r="AC362" s="42">
        <f>MAX((U362-T362),0)/5+U362/gfcf_lifespan!D$11</f>
        <v>2128.7035612065051</v>
      </c>
      <c r="AD362" s="42">
        <f>MAX((V362-U362),0)/5+V362/gfcf_lifespan!E$11</f>
        <v>3451.2601406254912</v>
      </c>
      <c r="AE362" s="42">
        <f>MAX((W362-V362),0)/5+W362/gfcf_lifespan!F$11</f>
        <v>3947.218857907611</v>
      </c>
      <c r="AF362" s="42">
        <f>MAX((X362-W362),0)/5+X362/gfcf_lifespan!G$11</f>
        <v>2211.3633474201915</v>
      </c>
      <c r="AG362" s="42">
        <f>MAX((Y362-X362),0)/5+Y362/gfcf_lifespan!H$11</f>
        <v>2335.3530267407218</v>
      </c>
      <c r="AH362" s="42">
        <f>MAX((Z362-Y362),0)/5+Z362/gfcf_lifespan!I$11</f>
        <v>1963.3839887791314</v>
      </c>
      <c r="AI362" s="42">
        <f>MAX((AA362-Z362),0)/5+AA362/gfcf_lifespan!J$11</f>
        <v>2004.7138818859746</v>
      </c>
    </row>
    <row r="363" spans="1:35" ht="15" customHeight="1" x14ac:dyDescent="0.25">
      <c r="A363" s="9" t="s">
        <v>48</v>
      </c>
      <c r="B363" s="9" t="s">
        <v>41</v>
      </c>
      <c r="C363" s="9" t="s">
        <v>42</v>
      </c>
      <c r="D363" s="42">
        <f>stanford_generation_EXIOBASE!D363</f>
        <v>0</v>
      </c>
      <c r="E363" s="42">
        <f>stanford_generation_EXIOBASE!E363</f>
        <v>0</v>
      </c>
      <c r="F363" s="42">
        <f>stanford_generation_EXIOBASE!F363</f>
        <v>0</v>
      </c>
      <c r="G363" s="42">
        <f>stanford_generation_EXIOBASE!G363</f>
        <v>0</v>
      </c>
      <c r="H363" s="42">
        <f>stanford_generation_EXIOBASE!H363</f>
        <v>0</v>
      </c>
      <c r="I363" s="42">
        <f>stanford_generation_EXIOBASE!I363</f>
        <v>0</v>
      </c>
      <c r="J363" s="42">
        <f>stanford_generation_EXIOBASE!J363</f>
        <v>0</v>
      </c>
      <c r="K363" s="42">
        <f>stanford_generation_EXIOBASE!K363</f>
        <v>0</v>
      </c>
      <c r="L363" s="42">
        <f>xdet2015_el!A363</f>
        <v>0</v>
      </c>
      <c r="M363" s="42">
        <f t="shared" si="227"/>
        <v>0</v>
      </c>
      <c r="N363" s="42">
        <f t="shared" si="221"/>
        <v>0</v>
      </c>
      <c r="O363" s="42">
        <f t="shared" si="222"/>
        <v>0</v>
      </c>
      <c r="P363" s="42">
        <f t="shared" si="223"/>
        <v>0</v>
      </c>
      <c r="Q363" s="42">
        <f t="shared" si="224"/>
        <v>0</v>
      </c>
      <c r="R363" s="42">
        <f t="shared" si="225"/>
        <v>0</v>
      </c>
      <c r="S363" s="42">
        <f t="shared" si="226"/>
        <v>0</v>
      </c>
      <c r="T363" s="42">
        <f>stanford_capacity_EXIOBASE!D363</f>
        <v>0</v>
      </c>
      <c r="U363" s="42">
        <f>stanford_capacity_EXIOBASE!E363</f>
        <v>0</v>
      </c>
      <c r="V363" s="42">
        <f>stanford_capacity_EXIOBASE!F363</f>
        <v>0</v>
      </c>
      <c r="W363" s="42">
        <f>stanford_capacity_EXIOBASE!G363</f>
        <v>0</v>
      </c>
      <c r="X363" s="42">
        <f>stanford_capacity_EXIOBASE!H363</f>
        <v>0</v>
      </c>
      <c r="Y363" s="42">
        <f>stanford_capacity_EXIOBASE!I363</f>
        <v>0</v>
      </c>
      <c r="Z363" s="42">
        <f>stanford_capacity_EXIOBASE!J363</f>
        <v>0</v>
      </c>
      <c r="AA363" s="42">
        <f>stanford_capacity_EXIOBASE!K363</f>
        <v>0</v>
      </c>
      <c r="AB363" s="42">
        <f>capacity!T363+T363/gfcf_lifespan!C$12</f>
        <v>0</v>
      </c>
      <c r="AC363" s="42">
        <f>MAX((U363-T363),0)/5+U363/gfcf_lifespan!D$12</f>
        <v>0</v>
      </c>
      <c r="AD363" s="42">
        <f>MAX((V363-U363),0)/5+V363/gfcf_lifespan!E$12</f>
        <v>0</v>
      </c>
      <c r="AE363" s="42">
        <f>MAX((W363-V363),0)/5+W363/gfcf_lifespan!F$12</f>
        <v>0</v>
      </c>
      <c r="AF363" s="42">
        <f>MAX((X363-W363),0)/5+X363/gfcf_lifespan!G$12</f>
        <v>0</v>
      </c>
      <c r="AG363" s="42">
        <f>MAX((Y363-X363),0)/5+Y363/gfcf_lifespan!H$12</f>
        <v>0</v>
      </c>
      <c r="AH363" s="42">
        <f>MAX((Z363-Y363),0)/5+Z363/gfcf_lifespan!I$12</f>
        <v>0</v>
      </c>
      <c r="AI363" s="42">
        <f>MAX((AA363-Z363),0)/5+AA363/gfcf_lifespan!J$12</f>
        <v>0</v>
      </c>
    </row>
    <row r="364" spans="1:35" ht="15" customHeight="1" x14ac:dyDescent="0.25">
      <c r="A364" s="9" t="s">
        <v>48</v>
      </c>
      <c r="B364" s="9" t="s">
        <v>43</v>
      </c>
      <c r="C364" s="9" t="s">
        <v>44</v>
      </c>
      <c r="D364" s="42">
        <f>stanford_generation_EXIOBASE!D364</f>
        <v>7.8773790330624252</v>
      </c>
      <c r="E364" s="42">
        <f>stanford_generation_EXIOBASE!E364</f>
        <v>5874.9104824854658</v>
      </c>
      <c r="F364" s="42">
        <f>stanford_generation_EXIOBASE!F364</f>
        <v>14675.460137664071</v>
      </c>
      <c r="G364" s="42">
        <f>stanford_generation_EXIOBASE!G364</f>
        <v>23476.009792842677</v>
      </c>
      <c r="H364" s="42">
        <f>stanford_generation_EXIOBASE!H364</f>
        <v>25676.147206637324</v>
      </c>
      <c r="I364" s="42">
        <f>stanford_generation_EXIOBASE!I364</f>
        <v>27876.284620431976</v>
      </c>
      <c r="J364" s="42">
        <f>stanford_generation_EXIOBASE!J364</f>
        <v>28609.663758363527</v>
      </c>
      <c r="K364" s="42">
        <f>stanford_generation_EXIOBASE!K364</f>
        <v>29343.042896295079</v>
      </c>
      <c r="L364" s="42">
        <f>xdet2015_el!A364</f>
        <v>0</v>
      </c>
      <c r="M364" s="44">
        <f t="shared" ref="M364:S364" si="228">IFERROR($L143*E364/$D143,0)</f>
        <v>1566.4943529595096</v>
      </c>
      <c r="N364" s="44">
        <f t="shared" si="228"/>
        <v>3913.0852293441781</v>
      </c>
      <c r="O364" s="44">
        <f t="shared" si="228"/>
        <v>6259.6761057288459</v>
      </c>
      <c r="P364" s="44">
        <f t="shared" si="228"/>
        <v>6846.3238248250127</v>
      </c>
      <c r="Q364" s="44">
        <f t="shared" si="228"/>
        <v>7432.9715439211786</v>
      </c>
      <c r="R364" s="44">
        <f t="shared" si="228"/>
        <v>7628.5207836199024</v>
      </c>
      <c r="S364" s="44">
        <f t="shared" si="228"/>
        <v>7824.0700233186253</v>
      </c>
      <c r="T364" s="42">
        <f>stanford_capacity_EXIOBASE!D364</f>
        <v>4</v>
      </c>
      <c r="U364" s="42">
        <f>stanford_capacity_EXIOBASE!E364</f>
        <v>2874.8028762246518</v>
      </c>
      <c r="V364" s="42">
        <f>stanford_capacity_EXIOBASE!F364</f>
        <v>7181.0071905616287</v>
      </c>
      <c r="W364" s="42">
        <f>stanford_capacity_EXIOBASE!G364</f>
        <v>11487.211504898607</v>
      </c>
      <c r="X364" s="42">
        <f>stanford_capacity_EXIOBASE!H364</f>
        <v>12563.76258348285</v>
      </c>
      <c r="Y364" s="42">
        <f>stanford_capacity_EXIOBASE!I364</f>
        <v>13640.313662067094</v>
      </c>
      <c r="Z364" s="42">
        <f>stanford_capacity_EXIOBASE!J364</f>
        <v>13999.164021595176</v>
      </c>
      <c r="AA364" s="42">
        <f>stanford_capacity_EXIOBASE!K364</f>
        <v>14358.014381123257</v>
      </c>
      <c r="AB364" s="42">
        <f>capacity!T364+T364/gfcf_lifespan!C$13</f>
        <v>0.2</v>
      </c>
      <c r="AC364" s="42">
        <f>MAX((U364-T364),0)/5+U364/gfcf_lifespan!D$13</f>
        <v>717.90071905616287</v>
      </c>
      <c r="AD364" s="42">
        <f>MAX((V364-U364),0)/5+V364/gfcf_lifespan!E$13</f>
        <v>1220.2912223954768</v>
      </c>
      <c r="AE364" s="42">
        <f>MAX((W364-V364),0)/5+W364/gfcf_lifespan!F$13</f>
        <v>1435.6014381123259</v>
      </c>
      <c r="AF364" s="42">
        <f>MAX((X364-W364),0)/5+X364/gfcf_lifespan!G$13</f>
        <v>843.49834489099123</v>
      </c>
      <c r="AG364" s="42">
        <f>MAX((Y364-X364),0)/5+Y364/gfcf_lifespan!H$13</f>
        <v>897.32589882020341</v>
      </c>
      <c r="AH364" s="42">
        <f>MAX((Z364-Y364),0)/5+Z364/gfcf_lifespan!I$13</f>
        <v>771.72827298537504</v>
      </c>
      <c r="AI364" s="42">
        <f>MAX((AA364-Z364),0)/5+AA364/gfcf_lifespan!J$13</f>
        <v>789.67079096177918</v>
      </c>
    </row>
    <row r="365" spans="1:35" ht="15" customHeight="1" x14ac:dyDescent="0.25">
      <c r="A365" s="9" t="s">
        <v>48</v>
      </c>
      <c r="B365" s="9" t="s">
        <v>45</v>
      </c>
      <c r="C365" s="9" t="s">
        <v>46</v>
      </c>
      <c r="D365" s="42">
        <f>stanford_generation_EXIOBASE!D365</f>
        <v>0</v>
      </c>
      <c r="E365" s="42">
        <f>stanford_generation_EXIOBASE!E365</f>
        <v>0</v>
      </c>
      <c r="F365" s="42">
        <f>stanford_generation_EXIOBASE!F365</f>
        <v>0</v>
      </c>
      <c r="G365" s="42">
        <f>stanford_generation_EXIOBASE!G365</f>
        <v>0</v>
      </c>
      <c r="H365" s="42">
        <f>stanford_generation_EXIOBASE!H365</f>
        <v>0</v>
      </c>
      <c r="I365" s="42">
        <f>stanford_generation_EXIOBASE!I365</f>
        <v>0</v>
      </c>
      <c r="J365" s="42">
        <f>stanford_generation_EXIOBASE!J365</f>
        <v>0</v>
      </c>
      <c r="K365" s="42">
        <f>stanford_generation_EXIOBASE!K365</f>
        <v>0</v>
      </c>
      <c r="L365" s="42">
        <f>xdet2015_el!A365</f>
        <v>0</v>
      </c>
      <c r="M365" s="42">
        <f t="shared" si="227"/>
        <v>0</v>
      </c>
      <c r="N365" s="42">
        <f t="shared" si="221"/>
        <v>0</v>
      </c>
      <c r="O365" s="42">
        <f t="shared" si="222"/>
        <v>0</v>
      </c>
      <c r="P365" s="42">
        <f t="shared" si="223"/>
        <v>0</v>
      </c>
      <c r="Q365" s="42">
        <f t="shared" si="224"/>
        <v>0</v>
      </c>
      <c r="R365" s="42">
        <f t="shared" si="225"/>
        <v>0</v>
      </c>
      <c r="S365" s="42">
        <f t="shared" si="226"/>
        <v>0</v>
      </c>
      <c r="T365" s="42">
        <f>stanford_capacity_EXIOBASE!D365</f>
        <v>0</v>
      </c>
      <c r="U365" s="42">
        <f>stanford_capacity_EXIOBASE!E365</f>
        <v>0</v>
      </c>
      <c r="V365" s="42">
        <f>stanford_capacity_EXIOBASE!F365</f>
        <v>0</v>
      </c>
      <c r="W365" s="42">
        <f>stanford_capacity_EXIOBASE!G365</f>
        <v>0</v>
      </c>
      <c r="X365" s="42">
        <f>stanford_capacity_EXIOBASE!H365</f>
        <v>0</v>
      </c>
      <c r="Y365" s="42">
        <f>stanford_capacity_EXIOBASE!I365</f>
        <v>0</v>
      </c>
      <c r="Z365" s="42">
        <f>stanford_capacity_EXIOBASE!J365</f>
        <v>0</v>
      </c>
      <c r="AA365" s="42">
        <f>stanford_capacity_EXIOBASE!K365</f>
        <v>0</v>
      </c>
      <c r="AB365" s="42">
        <f>capacity!T365+T365/gfcf_lifespan!C$14</f>
        <v>0</v>
      </c>
      <c r="AC365" s="42">
        <f>MAX((U365-T365),0)/5+U365/gfcf_lifespan!D$14</f>
        <v>0</v>
      </c>
      <c r="AD365" s="42">
        <f>MAX((V365-U365),0)/5+V365/gfcf_lifespan!E$14</f>
        <v>0</v>
      </c>
      <c r="AE365" s="42">
        <f>MAX((W365-V365),0)/5+W365/gfcf_lifespan!F$14</f>
        <v>0</v>
      </c>
      <c r="AF365" s="42">
        <f>MAX((X365-W365),0)/5+X365/gfcf_lifespan!G$14</f>
        <v>0</v>
      </c>
      <c r="AG365" s="42">
        <f>MAX((Y365-X365),0)/5+Y365/gfcf_lifespan!H$14</f>
        <v>0</v>
      </c>
      <c r="AH365" s="42">
        <f>MAX((Z365-Y365),0)/5+Z365/gfcf_lifespan!I$14</f>
        <v>0</v>
      </c>
      <c r="AI365" s="42">
        <f>MAX((AA365-Z365),0)/5+AA365/gfcf_lifespan!J$14</f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37"/>
  <sheetViews>
    <sheetView zoomScale="75" zoomScaleNormal="75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2" sqref="E2"/>
    </sheetView>
  </sheetViews>
  <sheetFormatPr defaultColWidth="11" defaultRowHeight="14.25" x14ac:dyDescent="0.2"/>
  <cols>
    <col min="1" max="1" width="11.75" customWidth="1"/>
    <col min="2" max="3" width="48.625" customWidth="1"/>
    <col min="4" max="4" width="12.25" customWidth="1"/>
    <col min="5" max="12" width="10.25" customWidth="1"/>
  </cols>
  <sheetData>
    <row r="1" spans="1:12" ht="15" customHeight="1" x14ac:dyDescent="0.25">
      <c r="A1" s="3" t="s">
        <v>26</v>
      </c>
      <c r="B1" s="3" t="s">
        <v>205</v>
      </c>
      <c r="C1" s="3" t="s">
        <v>27</v>
      </c>
      <c r="D1" s="3" t="s">
        <v>28</v>
      </c>
      <c r="E1" s="3">
        <v>2015</v>
      </c>
      <c r="F1" s="37">
        <v>2020</v>
      </c>
      <c r="G1" s="37">
        <v>2025</v>
      </c>
      <c r="H1" s="37">
        <v>2030</v>
      </c>
      <c r="I1" s="37">
        <v>2035</v>
      </c>
      <c r="J1" s="37">
        <v>2040</v>
      </c>
      <c r="K1" s="37">
        <v>2045</v>
      </c>
      <c r="L1" s="37">
        <v>2050</v>
      </c>
    </row>
    <row r="2" spans="1:12" ht="15" customHeight="1" x14ac:dyDescent="0.25">
      <c r="A2" s="9" t="s">
        <v>25</v>
      </c>
      <c r="B2" s="9" t="s">
        <v>209</v>
      </c>
      <c r="C2" s="9" t="s">
        <v>222</v>
      </c>
      <c r="D2" s="9" t="s">
        <v>223</v>
      </c>
      <c r="E2" s="59">
        <v>0</v>
      </c>
      <c r="F2" s="57">
        <f>euref_fuel_changes!X9</f>
        <v>-2.7330940678970093E-2</v>
      </c>
      <c r="G2" s="57">
        <f>euref_fuel_changes!Y9</f>
        <v>-6.9099672130553763E-2</v>
      </c>
      <c r="H2" s="57">
        <f>euref_fuel_changes!Z9</f>
        <v>-9.2796508382870208E-2</v>
      </c>
      <c r="I2" s="57">
        <f>euref_fuel_changes!AA9</f>
        <v>-9.3970727398939358E-2</v>
      </c>
      <c r="J2" s="57">
        <f>euref_fuel_changes!AB9</f>
        <v>-8.4982391347519851E-2</v>
      </c>
      <c r="K2" s="57">
        <f>euref_fuel_changes!AC9</f>
        <v>-7.6971188315711411E-2</v>
      </c>
      <c r="L2" s="57">
        <f>euref_fuel_changes!AD9</f>
        <v>-8.017051159216812E-2</v>
      </c>
    </row>
    <row r="3" spans="1:12" ht="15" customHeight="1" x14ac:dyDescent="0.25">
      <c r="A3" s="9" t="s">
        <v>25</v>
      </c>
      <c r="B3" s="9" t="s">
        <v>207</v>
      </c>
      <c r="C3" s="9" t="s">
        <v>203</v>
      </c>
      <c r="D3" s="9" t="s">
        <v>204</v>
      </c>
      <c r="E3" s="59">
        <v>0</v>
      </c>
      <c r="F3" s="57">
        <f>euref_fuel_changes!X4</f>
        <v>0</v>
      </c>
      <c r="G3" s="57">
        <f>euref_fuel_changes!Y4</f>
        <v>0</v>
      </c>
      <c r="H3" s="57">
        <f>euref_fuel_changes!Z4</f>
        <v>0</v>
      </c>
      <c r="I3" s="57">
        <f>euref_fuel_changes!AA4</f>
        <v>-0.15838741095828318</v>
      </c>
      <c r="J3" s="57">
        <f>euref_fuel_changes!AB4</f>
        <v>-0.34503489263158837</v>
      </c>
      <c r="K3" s="57">
        <f>euref_fuel_changes!AC4</f>
        <v>-0.45035892417058976</v>
      </c>
      <c r="L3" s="57">
        <f>euref_fuel_changes!AD4</f>
        <v>-0.52333809878395832</v>
      </c>
    </row>
    <row r="4" spans="1:12" ht="15" customHeight="1" x14ac:dyDescent="0.25">
      <c r="A4" s="9" t="s">
        <v>25</v>
      </c>
      <c r="B4" s="9" t="s">
        <v>207</v>
      </c>
      <c r="C4" s="9" t="s">
        <v>195</v>
      </c>
      <c r="D4" s="9" t="s">
        <v>196</v>
      </c>
      <c r="E4" s="59">
        <v>0</v>
      </c>
      <c r="F4" s="57">
        <f>euref_fuel_changes!X4</f>
        <v>0</v>
      </c>
      <c r="G4" s="57">
        <f>euref_fuel_changes!Y4</f>
        <v>0</v>
      </c>
      <c r="H4" s="57">
        <f>euref_fuel_changes!Z4</f>
        <v>0</v>
      </c>
      <c r="I4" s="57">
        <f>euref_fuel_changes!AA4</f>
        <v>-0.15838741095828318</v>
      </c>
      <c r="J4" s="57">
        <f>euref_fuel_changes!AB4</f>
        <v>-0.34503489263158837</v>
      </c>
      <c r="K4" s="57">
        <f>euref_fuel_changes!AC4</f>
        <v>-0.45035892417058976</v>
      </c>
      <c r="L4" s="57">
        <f>euref_fuel_changes!AD4</f>
        <v>-0.52333809878395832</v>
      </c>
    </row>
    <row r="5" spans="1:12" ht="15" customHeight="1" x14ac:dyDescent="0.25">
      <c r="A5" s="9" t="s">
        <v>25</v>
      </c>
      <c r="B5" s="9" t="s">
        <v>208</v>
      </c>
      <c r="C5" s="9" t="s">
        <v>197</v>
      </c>
      <c r="D5" s="9" t="s">
        <v>198</v>
      </c>
      <c r="E5" s="59">
        <v>0</v>
      </c>
      <c r="F5" s="57">
        <f>euref_fuel_changes!X5</f>
        <v>-5.8853181885061917E-2</v>
      </c>
      <c r="G5" s="57">
        <f>euref_fuel_changes!Y5</f>
        <v>-0.10954526763052821</v>
      </c>
      <c r="H5" s="57">
        <f>euref_fuel_changes!Z5</f>
        <v>-0.14346932358075826</v>
      </c>
      <c r="I5" s="57">
        <f>euref_fuel_changes!AA5</f>
        <v>-0.15038131859415457</v>
      </c>
      <c r="J5" s="57">
        <f>euref_fuel_changes!AB5</f>
        <v>-0.15954720289294091</v>
      </c>
      <c r="K5" s="57">
        <f>euref_fuel_changes!AC5</f>
        <v>-0.16961998463882924</v>
      </c>
      <c r="L5" s="57">
        <f>euref_fuel_changes!AD5</f>
        <v>-0.17526046281090654</v>
      </c>
    </row>
    <row r="6" spans="1:12" ht="15" customHeight="1" x14ac:dyDescent="0.25">
      <c r="A6" s="9" t="s">
        <v>25</v>
      </c>
      <c r="B6" s="9" t="s">
        <v>209</v>
      </c>
      <c r="C6" s="9" t="s">
        <v>224</v>
      </c>
      <c r="D6" s="9" t="s">
        <v>225</v>
      </c>
      <c r="E6" s="59">
        <v>0</v>
      </c>
      <c r="F6" s="58">
        <f>euref_fuel_changes!X9*shares_i24.d!$B$3</f>
        <v>-6.0407383654020798E-4</v>
      </c>
      <c r="G6" s="58">
        <f>euref_fuel_changes!Y9*shares_i24.d!$B$3</f>
        <v>-1.5272545697518607E-3</v>
      </c>
      <c r="H6" s="58">
        <f>euref_fuel_changes!Z9*shares_i24.d!$B$3</f>
        <v>-2.0510067141416926E-3</v>
      </c>
      <c r="I6" s="58">
        <f>euref_fuel_changes!AA9*shares_i24.d!$B$3</f>
        <v>-2.0769595342186521E-3</v>
      </c>
      <c r="J6" s="58">
        <f>euref_fuel_changes!AB9*shares_i24.d!$B$3</f>
        <v>-1.8782975596283852E-3</v>
      </c>
      <c r="K6" s="58">
        <f>euref_fuel_changes!AC9*shares_i24.d!$B$3</f>
        <v>-1.7012323715849041E-3</v>
      </c>
      <c r="L6" s="58">
        <f>euref_fuel_changes!AD9*shares_i24.d!$B$3</f>
        <v>-1.7719444450785421E-3</v>
      </c>
    </row>
    <row r="7" spans="1:12" ht="15" customHeight="1" x14ac:dyDescent="0.25">
      <c r="A7" s="9" t="s">
        <v>25</v>
      </c>
      <c r="B7" s="9" t="s">
        <v>228</v>
      </c>
      <c r="C7" s="9" t="s">
        <v>199</v>
      </c>
      <c r="D7" s="9" t="s">
        <v>200</v>
      </c>
      <c r="E7" s="59">
        <v>0</v>
      </c>
      <c r="F7" s="58">
        <f>shares_i40.2!$B$2*euref_fuel_changes!X6+shares_i40.2!$B$3*euref_fuel_changes!X9</f>
        <v>-3.793408005138949E-3</v>
      </c>
      <c r="G7" s="58">
        <f>shares_i40.2!$B$2*euref_fuel_changes!Y6+shares_i40.2!$B$3*euref_fuel_changes!Y9</f>
        <v>-5.9180844650024614E-2</v>
      </c>
      <c r="H7" s="58">
        <f>shares_i40.2!$B$2*euref_fuel_changes!Z6+shares_i40.2!$B$3*euref_fuel_changes!Z9</f>
        <v>-8.4136370518419559E-2</v>
      </c>
      <c r="I7" s="58">
        <f>shares_i40.2!$B$2*euref_fuel_changes!AA6+shares_i40.2!$B$3*euref_fuel_changes!AA9</f>
        <v>-0.12086750507059872</v>
      </c>
      <c r="J7" s="58">
        <f>shares_i40.2!$B$2*euref_fuel_changes!AB6+shares_i40.2!$B$3*euref_fuel_changes!AB9</f>
        <v>-0.12637497426748442</v>
      </c>
      <c r="K7" s="58">
        <f>shares_i40.2!$B$2*euref_fuel_changes!AC6+shares_i40.2!$B$3*euref_fuel_changes!AC9</f>
        <v>-0.11512085825967068</v>
      </c>
      <c r="L7" s="58">
        <f>shares_i40.2!$B$2*euref_fuel_changes!AD6+shares_i40.2!$B$3*euref_fuel_changes!AD9</f>
        <v>-0.11919773323274918</v>
      </c>
    </row>
    <row r="8" spans="1:12" ht="15" customHeight="1" x14ac:dyDescent="0.25">
      <c r="A8" s="9" t="s">
        <v>25</v>
      </c>
      <c r="B8" s="9" t="s">
        <v>226</v>
      </c>
      <c r="C8" s="9" t="s">
        <v>201</v>
      </c>
      <c r="D8" s="9" t="s">
        <v>202</v>
      </c>
      <c r="E8" s="59">
        <v>0</v>
      </c>
      <c r="F8" s="57">
        <f>euref_fuel_changes!X8</f>
        <v>-4.9009386101060447E-2</v>
      </c>
      <c r="G8" s="57">
        <f>euref_fuel_changes!Y8</f>
        <v>0</v>
      </c>
      <c r="H8" s="57">
        <f>euref_fuel_changes!Z8</f>
        <v>0</v>
      </c>
      <c r="I8" s="57">
        <f>euref_fuel_changes!AA8</f>
        <v>0</v>
      </c>
      <c r="J8" s="57">
        <f>euref_fuel_changes!AB8</f>
        <v>0</v>
      </c>
      <c r="K8" s="57">
        <f>euref_fuel_changes!AC8</f>
        <v>0</v>
      </c>
      <c r="L8" s="57">
        <f>euref_fuel_changes!AD8</f>
        <v>0</v>
      </c>
    </row>
    <row r="9" spans="1:12" ht="15" customHeight="1" x14ac:dyDescent="0.25">
      <c r="A9" s="9" t="s">
        <v>25</v>
      </c>
      <c r="B9" s="9" t="s">
        <v>209</v>
      </c>
      <c r="C9" s="9" t="s">
        <v>210</v>
      </c>
      <c r="D9" s="9" t="s">
        <v>211</v>
      </c>
      <c r="E9" s="59">
        <v>0</v>
      </c>
      <c r="F9" s="57">
        <f>euref_fuel_changes!X9</f>
        <v>-2.7330940678970093E-2</v>
      </c>
      <c r="G9" s="57">
        <f>euref_fuel_changes!Y9</f>
        <v>-6.9099672130553763E-2</v>
      </c>
      <c r="H9" s="57">
        <f>euref_fuel_changes!Z9</f>
        <v>-9.2796508382870208E-2</v>
      </c>
      <c r="I9" s="57">
        <f>euref_fuel_changes!AA9</f>
        <v>-9.3970727398939358E-2</v>
      </c>
      <c r="J9" s="57">
        <f>euref_fuel_changes!AB9</f>
        <v>-8.4982391347519851E-2</v>
      </c>
      <c r="K9" s="57">
        <f>euref_fuel_changes!AC9</f>
        <v>-7.6971188315711411E-2</v>
      </c>
      <c r="L9" s="57">
        <f>euref_fuel_changes!AD9</f>
        <v>-8.017051159216812E-2</v>
      </c>
    </row>
    <row r="10" spans="1:12" ht="15" customHeight="1" x14ac:dyDescent="0.25">
      <c r="A10" s="9" t="s">
        <v>25</v>
      </c>
      <c r="B10" s="9" t="s">
        <v>209</v>
      </c>
      <c r="C10" s="9" t="s">
        <v>212</v>
      </c>
      <c r="D10" s="9" t="s">
        <v>213</v>
      </c>
      <c r="E10" s="59">
        <v>0</v>
      </c>
      <c r="F10" s="57">
        <f>euref_fuel_changes!X9</f>
        <v>-2.7330940678970093E-2</v>
      </c>
      <c r="G10" s="57">
        <f>euref_fuel_changes!Y9</f>
        <v>-6.9099672130553763E-2</v>
      </c>
      <c r="H10" s="57">
        <f>euref_fuel_changes!Z9</f>
        <v>-9.2796508382870208E-2</v>
      </c>
      <c r="I10" s="57">
        <f>euref_fuel_changes!AA9</f>
        <v>-9.3970727398939358E-2</v>
      </c>
      <c r="J10" s="57">
        <f>euref_fuel_changes!AB9</f>
        <v>-8.4982391347519851E-2</v>
      </c>
      <c r="K10" s="57">
        <f>euref_fuel_changes!AC9</f>
        <v>-7.6971188315711411E-2</v>
      </c>
      <c r="L10" s="57">
        <f>euref_fuel_changes!AD9</f>
        <v>-8.017051159216812E-2</v>
      </c>
    </row>
    <row r="11" spans="1:12" ht="15" customHeight="1" x14ac:dyDescent="0.25">
      <c r="A11" s="9" t="s">
        <v>25</v>
      </c>
      <c r="B11" s="9" t="s">
        <v>209</v>
      </c>
      <c r="C11" s="9" t="s">
        <v>214</v>
      </c>
      <c r="D11" s="9" t="s">
        <v>215</v>
      </c>
      <c r="E11" s="59">
        <v>0</v>
      </c>
      <c r="F11" s="57">
        <f>euref_fuel_changes!X9</f>
        <v>-2.7330940678970093E-2</v>
      </c>
      <c r="G11" s="57">
        <f>euref_fuel_changes!Y9</f>
        <v>-6.9099672130553763E-2</v>
      </c>
      <c r="H11" s="57">
        <f>euref_fuel_changes!Z9</f>
        <v>-9.2796508382870208E-2</v>
      </c>
      <c r="I11" s="57">
        <f>euref_fuel_changes!AA9</f>
        <v>-9.3970727398939358E-2</v>
      </c>
      <c r="J11" s="57">
        <f>euref_fuel_changes!AB9</f>
        <v>-8.4982391347519851E-2</v>
      </c>
      <c r="K11" s="57">
        <f>euref_fuel_changes!AC9</f>
        <v>-7.6971188315711411E-2</v>
      </c>
      <c r="L11" s="57">
        <f>euref_fuel_changes!AD9</f>
        <v>-8.017051159216812E-2</v>
      </c>
    </row>
    <row r="12" spans="1:12" ht="15" customHeight="1" x14ac:dyDescent="0.25">
      <c r="A12" s="9" t="s">
        <v>25</v>
      </c>
      <c r="B12" s="9" t="s">
        <v>209</v>
      </c>
      <c r="C12" s="9" t="s">
        <v>216</v>
      </c>
      <c r="D12" s="9" t="s">
        <v>217</v>
      </c>
      <c r="E12" s="59">
        <v>0</v>
      </c>
      <c r="F12" s="57">
        <f>euref_fuel_changes!X9</f>
        <v>-2.7330940678970093E-2</v>
      </c>
      <c r="G12" s="57">
        <f>euref_fuel_changes!Y9</f>
        <v>-6.9099672130553763E-2</v>
      </c>
      <c r="H12" s="57">
        <f>euref_fuel_changes!Z9</f>
        <v>-9.2796508382870208E-2</v>
      </c>
      <c r="I12" s="57">
        <f>euref_fuel_changes!AA9</f>
        <v>-9.3970727398939358E-2</v>
      </c>
      <c r="J12" s="57">
        <f>euref_fuel_changes!AB9</f>
        <v>-8.4982391347519851E-2</v>
      </c>
      <c r="K12" s="57">
        <f>euref_fuel_changes!AC9</f>
        <v>-7.6971188315711411E-2</v>
      </c>
      <c r="L12" s="57">
        <f>euref_fuel_changes!AD9</f>
        <v>-8.017051159216812E-2</v>
      </c>
    </row>
    <row r="13" spans="1:12" ht="15" customHeight="1" x14ac:dyDescent="0.25">
      <c r="A13" s="9" t="s">
        <v>25</v>
      </c>
      <c r="B13" s="9" t="s">
        <v>209</v>
      </c>
      <c r="C13" s="9" t="s">
        <v>218</v>
      </c>
      <c r="D13" s="9" t="s">
        <v>219</v>
      </c>
      <c r="E13" s="59">
        <v>0</v>
      </c>
      <c r="F13" s="57">
        <f>euref_fuel_changes!X9</f>
        <v>-2.7330940678970093E-2</v>
      </c>
      <c r="G13" s="57">
        <f>euref_fuel_changes!Y9</f>
        <v>-6.9099672130553763E-2</v>
      </c>
      <c r="H13" s="57">
        <f>euref_fuel_changes!Z9</f>
        <v>-9.2796508382870208E-2</v>
      </c>
      <c r="I13" s="57">
        <f>euref_fuel_changes!AA9</f>
        <v>-9.3970727398939358E-2</v>
      </c>
      <c r="J13" s="57">
        <f>euref_fuel_changes!AB9</f>
        <v>-8.4982391347519851E-2</v>
      </c>
      <c r="K13" s="57">
        <f>euref_fuel_changes!AC9</f>
        <v>-7.6971188315711411E-2</v>
      </c>
      <c r="L13" s="57">
        <f>euref_fuel_changes!AD9</f>
        <v>-8.017051159216812E-2</v>
      </c>
    </row>
    <row r="14" spans="1:12" ht="15" customHeight="1" x14ac:dyDescent="0.25">
      <c r="A14" s="9" t="s">
        <v>24</v>
      </c>
      <c r="B14" s="9" t="s">
        <v>209</v>
      </c>
      <c r="C14" s="9" t="s">
        <v>222</v>
      </c>
      <c r="D14" s="9" t="s">
        <v>223</v>
      </c>
      <c r="E14" s="59">
        <v>0</v>
      </c>
      <c r="F14" s="57">
        <f>euref_fuel_changes!X15</f>
        <v>0</v>
      </c>
      <c r="G14" s="57">
        <f>euref_fuel_changes!Y15</f>
        <v>0</v>
      </c>
      <c r="H14" s="57">
        <f>euref_fuel_changes!Z15</f>
        <v>0</v>
      </c>
      <c r="I14" s="57">
        <f>euref_fuel_changes!AA15</f>
        <v>0</v>
      </c>
      <c r="J14" s="57">
        <f>euref_fuel_changes!AB15</f>
        <v>0</v>
      </c>
      <c r="K14" s="57">
        <f>euref_fuel_changes!AC15</f>
        <v>0</v>
      </c>
      <c r="L14" s="57">
        <f>euref_fuel_changes!AD15</f>
        <v>0</v>
      </c>
    </row>
    <row r="15" spans="1:12" ht="15" customHeight="1" x14ac:dyDescent="0.25">
      <c r="A15" s="9" t="s">
        <v>24</v>
      </c>
      <c r="B15" s="9" t="s">
        <v>207</v>
      </c>
      <c r="C15" s="9" t="s">
        <v>203</v>
      </c>
      <c r="D15" s="9" t="s">
        <v>204</v>
      </c>
      <c r="E15" s="59">
        <v>0</v>
      </c>
      <c r="F15" s="57">
        <f>euref_fuel_changes!X10</f>
        <v>-2.8893357087671274E-2</v>
      </c>
      <c r="G15" s="57">
        <f>euref_fuel_changes!Y10</f>
        <v>-3.8233832972467838E-2</v>
      </c>
      <c r="H15" s="57">
        <f>euref_fuel_changes!Z10</f>
        <v>-0.11589494315654504</v>
      </c>
      <c r="I15" s="57">
        <f>euref_fuel_changes!AA10</f>
        <v>-0.20919881744692553</v>
      </c>
      <c r="J15" s="57">
        <f>euref_fuel_changes!AB10</f>
        <v>-0.30204337390528258</v>
      </c>
      <c r="K15" s="57">
        <f>euref_fuel_changes!AC10</f>
        <v>-0.38276166712072318</v>
      </c>
      <c r="L15" s="57">
        <f>euref_fuel_changes!AD10</f>
        <v>-0.43692089797768657</v>
      </c>
    </row>
    <row r="16" spans="1:12" ht="15" customHeight="1" x14ac:dyDescent="0.25">
      <c r="A16" s="9" t="s">
        <v>24</v>
      </c>
      <c r="B16" s="9" t="s">
        <v>207</v>
      </c>
      <c r="C16" s="9" t="s">
        <v>195</v>
      </c>
      <c r="D16" s="9" t="s">
        <v>196</v>
      </c>
      <c r="E16" s="59">
        <v>0</v>
      </c>
      <c r="F16" s="57">
        <f>euref_fuel_changes!X10</f>
        <v>-2.8893357087671274E-2</v>
      </c>
      <c r="G16" s="57">
        <f>euref_fuel_changes!Y10</f>
        <v>-3.8233832972467838E-2</v>
      </c>
      <c r="H16" s="57">
        <f>euref_fuel_changes!Z10</f>
        <v>-0.11589494315654504</v>
      </c>
      <c r="I16" s="57">
        <f>euref_fuel_changes!AA10</f>
        <v>-0.20919881744692553</v>
      </c>
      <c r="J16" s="57">
        <f>euref_fuel_changes!AB10</f>
        <v>-0.30204337390528258</v>
      </c>
      <c r="K16" s="57">
        <f>euref_fuel_changes!AC10</f>
        <v>-0.38276166712072318</v>
      </c>
      <c r="L16" s="57">
        <f>euref_fuel_changes!AD10</f>
        <v>-0.43692089797768657</v>
      </c>
    </row>
    <row r="17" spans="1:12" ht="15" customHeight="1" x14ac:dyDescent="0.25">
      <c r="A17" s="9" t="s">
        <v>24</v>
      </c>
      <c r="B17" s="9" t="s">
        <v>208</v>
      </c>
      <c r="C17" s="9" t="s">
        <v>197</v>
      </c>
      <c r="D17" s="9" t="s">
        <v>198</v>
      </c>
      <c r="E17" s="59">
        <v>0</v>
      </c>
      <c r="F17" s="57">
        <f>euref_fuel_changes!X11</f>
        <v>-2.9845816463328116E-2</v>
      </c>
      <c r="G17" s="57">
        <f>euref_fuel_changes!Y11</f>
        <v>-4.7893219437980465E-2</v>
      </c>
      <c r="H17" s="57">
        <f>euref_fuel_changes!Z11</f>
        <v>-7.5283542641916251E-2</v>
      </c>
      <c r="I17" s="57">
        <f>euref_fuel_changes!AA11</f>
        <v>-8.1050821594522968E-2</v>
      </c>
      <c r="J17" s="57">
        <f>euref_fuel_changes!AB11</f>
        <v>-9.2409719406028351E-2</v>
      </c>
      <c r="K17" s="57">
        <f>euref_fuel_changes!AC11</f>
        <v>-9.0275372787462352E-2</v>
      </c>
      <c r="L17" s="57">
        <f>euref_fuel_changes!AD11</f>
        <v>-8.8662868220133945E-2</v>
      </c>
    </row>
    <row r="18" spans="1:12" ht="15" customHeight="1" x14ac:dyDescent="0.25">
      <c r="A18" s="9" t="s">
        <v>24</v>
      </c>
      <c r="B18" s="9" t="s">
        <v>209</v>
      </c>
      <c r="C18" s="9" t="s">
        <v>224</v>
      </c>
      <c r="D18" s="9" t="s">
        <v>225</v>
      </c>
      <c r="E18" s="59">
        <v>0</v>
      </c>
      <c r="F18" s="58">
        <f>euref_fuel_changes!X15*shares_i24.d!$C$3</f>
        <v>0</v>
      </c>
      <c r="G18" s="58">
        <f>euref_fuel_changes!Y15*shares_i24.d!$C$3</f>
        <v>0</v>
      </c>
      <c r="H18" s="58">
        <f>euref_fuel_changes!Z15*shares_i24.d!$C$3</f>
        <v>0</v>
      </c>
      <c r="I18" s="58">
        <f>euref_fuel_changes!AA15*shares_i24.d!$C$3</f>
        <v>0</v>
      </c>
      <c r="J18" s="58">
        <f>euref_fuel_changes!AB15*shares_i24.d!$C$3</f>
        <v>0</v>
      </c>
      <c r="K18" s="58">
        <f>euref_fuel_changes!AC15*shares_i24.d!$C$3</f>
        <v>0</v>
      </c>
      <c r="L18" s="58">
        <f>euref_fuel_changes!AD15*shares_i24.d!$C$3</f>
        <v>0</v>
      </c>
    </row>
    <row r="19" spans="1:12" ht="15" customHeight="1" x14ac:dyDescent="0.25">
      <c r="A19" s="9" t="s">
        <v>24</v>
      </c>
      <c r="B19" s="9" t="s">
        <v>228</v>
      </c>
      <c r="C19" s="9" t="s">
        <v>199</v>
      </c>
      <c r="D19" s="9" t="s">
        <v>200</v>
      </c>
      <c r="E19" s="59">
        <v>0</v>
      </c>
      <c r="F19" s="58">
        <f>shares_i40.2!$C$2*euref_fuel_changes!X12+shares_i40.2!$C$3*euref_fuel_changes!X15</f>
        <v>0</v>
      </c>
      <c r="G19" s="58">
        <f>shares_i40.2!$C$2*euref_fuel_changes!Y12+shares_i40.2!$C$3*euref_fuel_changes!Y15</f>
        <v>-3.2416137017008476E-3</v>
      </c>
      <c r="H19" s="58">
        <f>shares_i40.2!$C$2*euref_fuel_changes!Z12+shares_i40.2!$C$3*euref_fuel_changes!Z15</f>
        <v>-7.8140525451311782E-3</v>
      </c>
      <c r="I19" s="58">
        <f>shares_i40.2!$C$2*euref_fuel_changes!AA12+shares_i40.2!$C$3*euref_fuel_changes!AA15</f>
        <v>-1.5946545681300897E-2</v>
      </c>
      <c r="J19" s="58">
        <f>shares_i40.2!$C$2*euref_fuel_changes!AB12+shares_i40.2!$C$3*euref_fuel_changes!AB15</f>
        <v>-7.2284862100584248E-3</v>
      </c>
      <c r="K19" s="58">
        <f>shares_i40.2!$C$2*euref_fuel_changes!AC12+shares_i40.2!$C$3*euref_fuel_changes!AC15</f>
        <v>0</v>
      </c>
      <c r="L19" s="58">
        <f>shares_i40.2!$C$2*euref_fuel_changes!AD12+shares_i40.2!$C$3*euref_fuel_changes!AD15</f>
        <v>0</v>
      </c>
    </row>
    <row r="20" spans="1:12" ht="15" customHeight="1" x14ac:dyDescent="0.25">
      <c r="A20" s="9" t="s">
        <v>24</v>
      </c>
      <c r="B20" s="9" t="s">
        <v>226</v>
      </c>
      <c r="C20" s="9" t="s">
        <v>201</v>
      </c>
      <c r="D20" s="9" t="s">
        <v>202</v>
      </c>
      <c r="E20" s="59">
        <v>0</v>
      </c>
      <c r="F20" s="57">
        <f>euref_fuel_changes!X14</f>
        <v>0</v>
      </c>
      <c r="G20" s="57">
        <f>euref_fuel_changes!Y14</f>
        <v>0</v>
      </c>
      <c r="H20" s="57">
        <f>euref_fuel_changes!Z14</f>
        <v>0</v>
      </c>
      <c r="I20" s="57">
        <f>euref_fuel_changes!AA14</f>
        <v>0</v>
      </c>
      <c r="J20" s="57">
        <f>euref_fuel_changes!AB14</f>
        <v>0</v>
      </c>
      <c r="K20" s="57">
        <f>euref_fuel_changes!AC14</f>
        <v>0</v>
      </c>
      <c r="L20" s="57">
        <f>euref_fuel_changes!AD14</f>
        <v>0</v>
      </c>
    </row>
    <row r="21" spans="1:12" ht="15" customHeight="1" x14ac:dyDescent="0.25">
      <c r="A21" s="9" t="s">
        <v>24</v>
      </c>
      <c r="B21" s="9" t="s">
        <v>209</v>
      </c>
      <c r="C21" s="9" t="s">
        <v>210</v>
      </c>
      <c r="D21" s="9" t="s">
        <v>211</v>
      </c>
      <c r="E21" s="59">
        <v>0</v>
      </c>
      <c r="F21" s="57">
        <f>euref_fuel_changes!X15</f>
        <v>0</v>
      </c>
      <c r="G21" s="57">
        <f>euref_fuel_changes!Y15</f>
        <v>0</v>
      </c>
      <c r="H21" s="57">
        <f>euref_fuel_changes!Z15</f>
        <v>0</v>
      </c>
      <c r="I21" s="57">
        <f>euref_fuel_changes!AA15</f>
        <v>0</v>
      </c>
      <c r="J21" s="57">
        <f>euref_fuel_changes!AB15</f>
        <v>0</v>
      </c>
      <c r="K21" s="57">
        <f>euref_fuel_changes!AC15</f>
        <v>0</v>
      </c>
      <c r="L21" s="57">
        <f>euref_fuel_changes!AD15</f>
        <v>0</v>
      </c>
    </row>
    <row r="22" spans="1:12" ht="15" customHeight="1" x14ac:dyDescent="0.25">
      <c r="A22" s="9" t="s">
        <v>24</v>
      </c>
      <c r="B22" s="9" t="s">
        <v>209</v>
      </c>
      <c r="C22" s="9" t="s">
        <v>212</v>
      </c>
      <c r="D22" s="9" t="s">
        <v>213</v>
      </c>
      <c r="E22" s="59">
        <v>0</v>
      </c>
      <c r="F22" s="57">
        <f>euref_fuel_changes!X15</f>
        <v>0</v>
      </c>
      <c r="G22" s="57">
        <f>euref_fuel_changes!Y15</f>
        <v>0</v>
      </c>
      <c r="H22" s="57">
        <f>euref_fuel_changes!Z15</f>
        <v>0</v>
      </c>
      <c r="I22" s="57">
        <f>euref_fuel_changes!AA15</f>
        <v>0</v>
      </c>
      <c r="J22" s="57">
        <f>euref_fuel_changes!AB15</f>
        <v>0</v>
      </c>
      <c r="K22" s="57">
        <f>euref_fuel_changes!AC15</f>
        <v>0</v>
      </c>
      <c r="L22" s="57">
        <f>euref_fuel_changes!AD15</f>
        <v>0</v>
      </c>
    </row>
    <row r="23" spans="1:12" ht="15" customHeight="1" x14ac:dyDescent="0.25">
      <c r="A23" s="9" t="s">
        <v>24</v>
      </c>
      <c r="B23" s="9" t="s">
        <v>209</v>
      </c>
      <c r="C23" s="9" t="s">
        <v>214</v>
      </c>
      <c r="D23" s="9" t="s">
        <v>215</v>
      </c>
      <c r="E23" s="59">
        <v>0</v>
      </c>
      <c r="F23" s="57">
        <f>euref_fuel_changes!X15</f>
        <v>0</v>
      </c>
      <c r="G23" s="57">
        <f>euref_fuel_changes!Y15</f>
        <v>0</v>
      </c>
      <c r="H23" s="57">
        <f>euref_fuel_changes!Z15</f>
        <v>0</v>
      </c>
      <c r="I23" s="57">
        <f>euref_fuel_changes!AA15</f>
        <v>0</v>
      </c>
      <c r="J23" s="57">
        <f>euref_fuel_changes!AB15</f>
        <v>0</v>
      </c>
      <c r="K23" s="57">
        <f>euref_fuel_changes!AC15</f>
        <v>0</v>
      </c>
      <c r="L23" s="57">
        <f>euref_fuel_changes!AD15</f>
        <v>0</v>
      </c>
    </row>
    <row r="24" spans="1:12" ht="15" customHeight="1" x14ac:dyDescent="0.25">
      <c r="A24" s="9" t="s">
        <v>24</v>
      </c>
      <c r="B24" s="9" t="s">
        <v>209</v>
      </c>
      <c r="C24" s="9" t="s">
        <v>216</v>
      </c>
      <c r="D24" s="9" t="s">
        <v>217</v>
      </c>
      <c r="E24" s="59">
        <v>0</v>
      </c>
      <c r="F24" s="57">
        <f>euref_fuel_changes!X15</f>
        <v>0</v>
      </c>
      <c r="G24" s="57">
        <f>euref_fuel_changes!Y15</f>
        <v>0</v>
      </c>
      <c r="H24" s="57">
        <f>euref_fuel_changes!Z15</f>
        <v>0</v>
      </c>
      <c r="I24" s="57">
        <f>euref_fuel_changes!AA15</f>
        <v>0</v>
      </c>
      <c r="J24" s="57">
        <f>euref_fuel_changes!AB15</f>
        <v>0</v>
      </c>
      <c r="K24" s="57">
        <f>euref_fuel_changes!AC15</f>
        <v>0</v>
      </c>
      <c r="L24" s="57">
        <f>euref_fuel_changes!AD15</f>
        <v>0</v>
      </c>
    </row>
    <row r="25" spans="1:12" ht="15" customHeight="1" x14ac:dyDescent="0.25">
      <c r="A25" s="9" t="s">
        <v>24</v>
      </c>
      <c r="B25" s="9" t="s">
        <v>209</v>
      </c>
      <c r="C25" s="9" t="s">
        <v>218</v>
      </c>
      <c r="D25" s="9" t="s">
        <v>219</v>
      </c>
      <c r="E25" s="59">
        <v>0</v>
      </c>
      <c r="F25" s="57">
        <f>euref_fuel_changes!X15</f>
        <v>0</v>
      </c>
      <c r="G25" s="57">
        <f>euref_fuel_changes!Y15</f>
        <v>0</v>
      </c>
      <c r="H25" s="57">
        <f>euref_fuel_changes!Z15</f>
        <v>0</v>
      </c>
      <c r="I25" s="57">
        <f>euref_fuel_changes!AA15</f>
        <v>0</v>
      </c>
      <c r="J25" s="57">
        <f>euref_fuel_changes!AB15</f>
        <v>0</v>
      </c>
      <c r="K25" s="57">
        <f>euref_fuel_changes!AC15</f>
        <v>0</v>
      </c>
      <c r="L25" s="57">
        <f>euref_fuel_changes!AD15</f>
        <v>0</v>
      </c>
    </row>
    <row r="26" spans="1:12" ht="15" customHeight="1" x14ac:dyDescent="0.25">
      <c r="A26" s="9" t="s">
        <v>23</v>
      </c>
      <c r="B26" s="9" t="s">
        <v>209</v>
      </c>
      <c r="C26" s="9" t="s">
        <v>222</v>
      </c>
      <c r="D26" s="9" t="s">
        <v>223</v>
      </c>
      <c r="E26" s="59">
        <v>0</v>
      </c>
      <c r="F26" s="57">
        <f>euref_fuel_changes!X21</f>
        <v>0</v>
      </c>
      <c r="G26" s="57">
        <f>euref_fuel_changes!Y21</f>
        <v>0</v>
      </c>
      <c r="H26" s="57">
        <f>euref_fuel_changes!Z21</f>
        <v>0</v>
      </c>
      <c r="I26" s="57">
        <f>euref_fuel_changes!AA21</f>
        <v>0</v>
      </c>
      <c r="J26" s="57">
        <f>euref_fuel_changes!AB21</f>
        <v>0</v>
      </c>
      <c r="K26" s="57">
        <f>euref_fuel_changes!AC21</f>
        <v>0</v>
      </c>
      <c r="L26" s="57">
        <f>euref_fuel_changes!AD21</f>
        <v>0</v>
      </c>
    </row>
    <row r="27" spans="1:12" ht="15" customHeight="1" x14ac:dyDescent="0.25">
      <c r="A27" s="9" t="s">
        <v>23</v>
      </c>
      <c r="B27" s="9" t="s">
        <v>207</v>
      </c>
      <c r="C27" s="9" t="s">
        <v>203</v>
      </c>
      <c r="D27" s="9" t="s">
        <v>204</v>
      </c>
      <c r="E27" s="59">
        <v>0</v>
      </c>
      <c r="F27" s="57">
        <f>euref_fuel_changes!X16</f>
        <v>-0.13908669699429546</v>
      </c>
      <c r="G27" s="57">
        <f>euref_fuel_changes!Y16</f>
        <v>-0.31723858656629222</v>
      </c>
      <c r="H27" s="57">
        <f>euref_fuel_changes!Z16</f>
        <v>-0.4179495327400034</v>
      </c>
      <c r="I27" s="57">
        <f>euref_fuel_changes!AA16</f>
        <v>-0.53663771461090293</v>
      </c>
      <c r="J27" s="57">
        <f>euref_fuel_changes!AB16</f>
        <v>-0.62043286252865615</v>
      </c>
      <c r="K27" s="57">
        <f>euref_fuel_changes!AC16</f>
        <v>-0.67868674385410943</v>
      </c>
      <c r="L27" s="57">
        <f>euref_fuel_changes!AD16</f>
        <v>-0.7285327774996978</v>
      </c>
    </row>
    <row r="28" spans="1:12" ht="15" customHeight="1" x14ac:dyDescent="0.25">
      <c r="A28" s="9" t="s">
        <v>23</v>
      </c>
      <c r="B28" s="9" t="s">
        <v>207</v>
      </c>
      <c r="C28" s="9" t="s">
        <v>195</v>
      </c>
      <c r="D28" s="9" t="s">
        <v>196</v>
      </c>
      <c r="E28" s="59">
        <v>0</v>
      </c>
      <c r="F28" s="57">
        <f>euref_fuel_changes!X16</f>
        <v>-0.13908669699429546</v>
      </c>
      <c r="G28" s="57">
        <f>euref_fuel_changes!Y16</f>
        <v>-0.31723858656629222</v>
      </c>
      <c r="H28" s="57">
        <f>euref_fuel_changes!Z16</f>
        <v>-0.4179495327400034</v>
      </c>
      <c r="I28" s="57">
        <f>euref_fuel_changes!AA16</f>
        <v>-0.53663771461090293</v>
      </c>
      <c r="J28" s="57">
        <f>euref_fuel_changes!AB16</f>
        <v>-0.62043286252865615</v>
      </c>
      <c r="K28" s="57">
        <f>euref_fuel_changes!AC16</f>
        <v>-0.67868674385410943</v>
      </c>
      <c r="L28" s="57">
        <f>euref_fuel_changes!AD16</f>
        <v>-0.7285327774996978</v>
      </c>
    </row>
    <row r="29" spans="1:12" ht="15" customHeight="1" x14ac:dyDescent="0.25">
      <c r="A29" s="9" t="s">
        <v>23</v>
      </c>
      <c r="B29" s="9" t="s">
        <v>208</v>
      </c>
      <c r="C29" s="9" t="s">
        <v>197</v>
      </c>
      <c r="D29" s="9" t="s">
        <v>198</v>
      </c>
      <c r="E29" s="59">
        <v>0</v>
      </c>
      <c r="F29" s="57">
        <f>euref_fuel_changes!X17</f>
        <v>-2.3964497127333208E-2</v>
      </c>
      <c r="G29" s="57">
        <f>euref_fuel_changes!Y17</f>
        <v>-8.9777928319062384E-3</v>
      </c>
      <c r="H29" s="57">
        <f>euref_fuel_changes!Z17</f>
        <v>-2.7620782019247392E-2</v>
      </c>
      <c r="I29" s="57">
        <f>euref_fuel_changes!AA17</f>
        <v>-3.4082603156703285E-2</v>
      </c>
      <c r="J29" s="57">
        <f>euref_fuel_changes!AB17</f>
        <v>-3.8289058766668244E-2</v>
      </c>
      <c r="K29" s="57">
        <f>euref_fuel_changes!AC17</f>
        <v>-4.1085865496349627E-2</v>
      </c>
      <c r="L29" s="57">
        <f>euref_fuel_changes!AD17</f>
        <v>-4.1571220178893711E-2</v>
      </c>
    </row>
    <row r="30" spans="1:12" ht="15" customHeight="1" x14ac:dyDescent="0.25">
      <c r="A30" s="9" t="s">
        <v>23</v>
      </c>
      <c r="B30" s="9" t="s">
        <v>209</v>
      </c>
      <c r="C30" s="9" t="s">
        <v>224</v>
      </c>
      <c r="D30" s="9" t="s">
        <v>225</v>
      </c>
      <c r="E30" s="59">
        <v>0</v>
      </c>
      <c r="F30" s="58">
        <f>euref_fuel_changes!X21*shares_i24.d!$D$3</f>
        <v>0</v>
      </c>
      <c r="G30" s="58">
        <f>euref_fuel_changes!Y21*shares_i24.d!$D$3</f>
        <v>0</v>
      </c>
      <c r="H30" s="58">
        <f>euref_fuel_changes!Z21*shares_i24.d!$D$3</f>
        <v>0</v>
      </c>
      <c r="I30" s="58">
        <f>euref_fuel_changes!AA21*shares_i24.d!$D$3</f>
        <v>0</v>
      </c>
      <c r="J30" s="58">
        <f>euref_fuel_changes!AB21*shares_i24.d!$D$3</f>
        <v>0</v>
      </c>
      <c r="K30" s="58">
        <f>euref_fuel_changes!AC21*shares_i24.d!$D$3</f>
        <v>0</v>
      </c>
      <c r="L30" s="58">
        <f>euref_fuel_changes!AD21*shares_i24.d!$D$3</f>
        <v>0</v>
      </c>
    </row>
    <row r="31" spans="1:12" ht="15" customHeight="1" x14ac:dyDescent="0.25">
      <c r="A31" s="9" t="s">
        <v>23</v>
      </c>
      <c r="B31" s="9" t="s">
        <v>228</v>
      </c>
      <c r="C31" s="9" t="s">
        <v>199</v>
      </c>
      <c r="D31" s="9" t="s">
        <v>200</v>
      </c>
      <c r="E31" s="59">
        <v>0</v>
      </c>
      <c r="F31" s="58">
        <f>shares_i40.2!$D$2*euref_fuel_changes!X18+shares_i40.2!$D$3*euref_fuel_changes!X21</f>
        <v>0</v>
      </c>
      <c r="G31" s="58">
        <f>shares_i40.2!$D$2*euref_fuel_changes!Y18+shares_i40.2!$D$3*euref_fuel_changes!Y21</f>
        <v>-9.8911600648535033E-7</v>
      </c>
      <c r="H31" s="58">
        <f>shares_i40.2!$D$2*euref_fuel_changes!Z18+shares_i40.2!$D$3*euref_fuel_changes!Z21</f>
        <v>-5.4502293207467184E-6</v>
      </c>
      <c r="I31" s="58">
        <f>shares_i40.2!$D$2*euref_fuel_changes!AA18+shares_i40.2!$D$3*euref_fuel_changes!AA21</f>
        <v>-9.1807839243451701E-6</v>
      </c>
      <c r="J31" s="58">
        <f>shares_i40.2!$D$2*euref_fuel_changes!AB18+shares_i40.2!$D$3*euref_fuel_changes!AB21</f>
        <v>-3.4646080998285868E-6</v>
      </c>
      <c r="K31" s="58">
        <f>shares_i40.2!$D$2*euref_fuel_changes!AC18+shares_i40.2!$D$3*euref_fuel_changes!AC21</f>
        <v>-1.2464626024720433E-6</v>
      </c>
      <c r="L31" s="58">
        <f>shares_i40.2!$D$2*euref_fuel_changes!AD18+shares_i40.2!$D$3*euref_fuel_changes!AD21</f>
        <v>-3.1297908303355835E-6</v>
      </c>
    </row>
    <row r="32" spans="1:12" ht="15" customHeight="1" x14ac:dyDescent="0.25">
      <c r="A32" s="9" t="s">
        <v>23</v>
      </c>
      <c r="B32" s="9" t="s">
        <v>226</v>
      </c>
      <c r="C32" s="9" t="s">
        <v>201</v>
      </c>
      <c r="D32" s="9" t="s">
        <v>202</v>
      </c>
      <c r="E32" s="59">
        <v>0</v>
      </c>
      <c r="F32" s="57">
        <f>euref_fuel_changes!X20</f>
        <v>0</v>
      </c>
      <c r="G32" s="57">
        <f>euref_fuel_changes!Y20</f>
        <v>0</v>
      </c>
      <c r="H32" s="57">
        <f>euref_fuel_changes!Z20</f>
        <v>0</v>
      </c>
      <c r="I32" s="57">
        <f>euref_fuel_changes!AA20</f>
        <v>0</v>
      </c>
      <c r="J32" s="57">
        <f>euref_fuel_changes!AB20</f>
        <v>0</v>
      </c>
      <c r="K32" s="57">
        <f>euref_fuel_changes!AC20</f>
        <v>0</v>
      </c>
      <c r="L32" s="57">
        <f>euref_fuel_changes!AD20</f>
        <v>0</v>
      </c>
    </row>
    <row r="33" spans="1:12" ht="15" customHeight="1" x14ac:dyDescent="0.25">
      <c r="A33" s="9" t="s">
        <v>23</v>
      </c>
      <c r="B33" s="9" t="s">
        <v>209</v>
      </c>
      <c r="C33" s="9" t="s">
        <v>210</v>
      </c>
      <c r="D33" s="9" t="s">
        <v>211</v>
      </c>
      <c r="E33" s="59">
        <v>0</v>
      </c>
      <c r="F33" s="57">
        <f>euref_fuel_changes!X21</f>
        <v>0</v>
      </c>
      <c r="G33" s="57">
        <f>euref_fuel_changes!Y21</f>
        <v>0</v>
      </c>
      <c r="H33" s="57">
        <f>euref_fuel_changes!Z21</f>
        <v>0</v>
      </c>
      <c r="I33" s="57">
        <f>euref_fuel_changes!AA21</f>
        <v>0</v>
      </c>
      <c r="J33" s="57">
        <f>euref_fuel_changes!AB21</f>
        <v>0</v>
      </c>
      <c r="K33" s="57">
        <f>euref_fuel_changes!AC21</f>
        <v>0</v>
      </c>
      <c r="L33" s="57">
        <f>euref_fuel_changes!AD21</f>
        <v>0</v>
      </c>
    </row>
    <row r="34" spans="1:12" ht="15" customHeight="1" x14ac:dyDescent="0.25">
      <c r="A34" s="9" t="s">
        <v>23</v>
      </c>
      <c r="B34" s="9" t="s">
        <v>209</v>
      </c>
      <c r="C34" s="9" t="s">
        <v>212</v>
      </c>
      <c r="D34" s="9" t="s">
        <v>213</v>
      </c>
      <c r="E34" s="59">
        <v>0</v>
      </c>
      <c r="F34" s="57">
        <f>euref_fuel_changes!X21</f>
        <v>0</v>
      </c>
      <c r="G34" s="57">
        <f>euref_fuel_changes!Y21</f>
        <v>0</v>
      </c>
      <c r="H34" s="57">
        <f>euref_fuel_changes!Z21</f>
        <v>0</v>
      </c>
      <c r="I34" s="57">
        <f>euref_fuel_changes!AA21</f>
        <v>0</v>
      </c>
      <c r="J34" s="57">
        <f>euref_fuel_changes!AB21</f>
        <v>0</v>
      </c>
      <c r="K34" s="57">
        <f>euref_fuel_changes!AC21</f>
        <v>0</v>
      </c>
      <c r="L34" s="57">
        <f>euref_fuel_changes!AD21</f>
        <v>0</v>
      </c>
    </row>
    <row r="35" spans="1:12" ht="15" customHeight="1" x14ac:dyDescent="0.25">
      <c r="A35" s="9" t="s">
        <v>23</v>
      </c>
      <c r="B35" s="9" t="s">
        <v>209</v>
      </c>
      <c r="C35" s="9" t="s">
        <v>214</v>
      </c>
      <c r="D35" s="9" t="s">
        <v>215</v>
      </c>
      <c r="E35" s="59">
        <v>0</v>
      </c>
      <c r="F35" s="57">
        <f>euref_fuel_changes!X21</f>
        <v>0</v>
      </c>
      <c r="G35" s="57">
        <f>euref_fuel_changes!Y21</f>
        <v>0</v>
      </c>
      <c r="H35" s="57">
        <f>euref_fuel_changes!Z21</f>
        <v>0</v>
      </c>
      <c r="I35" s="57">
        <f>euref_fuel_changes!AA21</f>
        <v>0</v>
      </c>
      <c r="J35" s="57">
        <f>euref_fuel_changes!AB21</f>
        <v>0</v>
      </c>
      <c r="K35" s="57">
        <f>euref_fuel_changes!AC21</f>
        <v>0</v>
      </c>
      <c r="L35" s="57">
        <f>euref_fuel_changes!AD21</f>
        <v>0</v>
      </c>
    </row>
    <row r="36" spans="1:12" ht="15" customHeight="1" x14ac:dyDescent="0.25">
      <c r="A36" s="9" t="s">
        <v>23</v>
      </c>
      <c r="B36" s="9" t="s">
        <v>209</v>
      </c>
      <c r="C36" s="9" t="s">
        <v>216</v>
      </c>
      <c r="D36" s="9" t="s">
        <v>217</v>
      </c>
      <c r="E36" s="59">
        <v>0</v>
      </c>
      <c r="F36" s="57">
        <f>euref_fuel_changes!X21</f>
        <v>0</v>
      </c>
      <c r="G36" s="57">
        <f>euref_fuel_changes!Y21</f>
        <v>0</v>
      </c>
      <c r="H36" s="57">
        <f>euref_fuel_changes!Z21</f>
        <v>0</v>
      </c>
      <c r="I36" s="57">
        <f>euref_fuel_changes!AA21</f>
        <v>0</v>
      </c>
      <c r="J36" s="57">
        <f>euref_fuel_changes!AB21</f>
        <v>0</v>
      </c>
      <c r="K36" s="57">
        <f>euref_fuel_changes!AC21</f>
        <v>0</v>
      </c>
      <c r="L36" s="57">
        <f>euref_fuel_changes!AD21</f>
        <v>0</v>
      </c>
    </row>
    <row r="37" spans="1:12" ht="15" customHeight="1" x14ac:dyDescent="0.25">
      <c r="A37" s="9" t="s">
        <v>23</v>
      </c>
      <c r="B37" s="9" t="s">
        <v>209</v>
      </c>
      <c r="C37" s="9" t="s">
        <v>218</v>
      </c>
      <c r="D37" s="9" t="s">
        <v>219</v>
      </c>
      <c r="E37" s="59">
        <v>0</v>
      </c>
      <c r="F37" s="57">
        <f>euref_fuel_changes!X21</f>
        <v>0</v>
      </c>
      <c r="G37" s="57">
        <f>euref_fuel_changes!Y21</f>
        <v>0</v>
      </c>
      <c r="H37" s="57">
        <f>euref_fuel_changes!Z21</f>
        <v>0</v>
      </c>
      <c r="I37" s="57">
        <f>euref_fuel_changes!AA21</f>
        <v>0</v>
      </c>
      <c r="J37" s="57">
        <f>euref_fuel_changes!AB21</f>
        <v>0</v>
      </c>
      <c r="K37" s="57">
        <f>euref_fuel_changes!AC21</f>
        <v>0</v>
      </c>
      <c r="L37" s="57">
        <f>euref_fuel_changes!AD21</f>
        <v>0</v>
      </c>
    </row>
    <row r="38" spans="1:12" ht="15" customHeight="1" x14ac:dyDescent="0.25">
      <c r="A38" s="9" t="s">
        <v>22</v>
      </c>
      <c r="B38" s="9" t="s">
        <v>209</v>
      </c>
      <c r="C38" s="9" t="s">
        <v>222</v>
      </c>
      <c r="D38" s="9" t="s">
        <v>223</v>
      </c>
      <c r="E38" s="59">
        <v>0</v>
      </c>
      <c r="F38" s="57">
        <f>euref_fuel_changes!X27</f>
        <v>0</v>
      </c>
      <c r="G38" s="57">
        <f>euref_fuel_changes!Y27</f>
        <v>0</v>
      </c>
      <c r="H38" s="57">
        <f>euref_fuel_changes!Z27</f>
        <v>0</v>
      </c>
      <c r="I38" s="57">
        <f>euref_fuel_changes!AA27</f>
        <v>0</v>
      </c>
      <c r="J38" s="57">
        <f>euref_fuel_changes!AB27</f>
        <v>0</v>
      </c>
      <c r="K38" s="57">
        <f>euref_fuel_changes!AC27</f>
        <v>0</v>
      </c>
      <c r="L38" s="57">
        <f>euref_fuel_changes!AD27</f>
        <v>0</v>
      </c>
    </row>
    <row r="39" spans="1:12" ht="15" customHeight="1" x14ac:dyDescent="0.25">
      <c r="A39" s="9" t="s">
        <v>22</v>
      </c>
      <c r="B39" s="9" t="s">
        <v>207</v>
      </c>
      <c r="C39" s="9" t="s">
        <v>203</v>
      </c>
      <c r="D39" s="9" t="s">
        <v>204</v>
      </c>
      <c r="E39" s="59">
        <v>0</v>
      </c>
      <c r="F39" s="57">
        <f>euref_fuel_changes!X22</f>
        <v>-0.33564969699613018</v>
      </c>
      <c r="G39" s="57">
        <f>euref_fuel_changes!Y22</f>
        <v>-0.59482336915879186</v>
      </c>
      <c r="H39" s="57">
        <f>euref_fuel_changes!Z22</f>
        <v>-0.70241588435923819</v>
      </c>
      <c r="I39" s="57">
        <f>euref_fuel_changes!AA22</f>
        <v>-0.74663837488578777</v>
      </c>
      <c r="J39" s="57">
        <f>euref_fuel_changes!AB22</f>
        <v>-0.77048310482243765</v>
      </c>
      <c r="K39" s="57">
        <f>euref_fuel_changes!AC22</f>
        <v>-0.78499848601490663</v>
      </c>
      <c r="L39" s="57">
        <f>euref_fuel_changes!AD22</f>
        <v>-0.7882302134770991</v>
      </c>
    </row>
    <row r="40" spans="1:12" ht="15" customHeight="1" x14ac:dyDescent="0.25">
      <c r="A40" s="9" t="s">
        <v>22</v>
      </c>
      <c r="B40" s="9" t="s">
        <v>207</v>
      </c>
      <c r="C40" s="9" t="s">
        <v>195</v>
      </c>
      <c r="D40" s="9" t="s">
        <v>196</v>
      </c>
      <c r="E40" s="59">
        <v>0</v>
      </c>
      <c r="F40" s="57">
        <f>euref_fuel_changes!X22</f>
        <v>-0.33564969699613018</v>
      </c>
      <c r="G40" s="57">
        <f>euref_fuel_changes!Y22</f>
        <v>-0.59482336915879186</v>
      </c>
      <c r="H40" s="57">
        <f>euref_fuel_changes!Z22</f>
        <v>-0.70241588435923819</v>
      </c>
      <c r="I40" s="57">
        <f>euref_fuel_changes!AA22</f>
        <v>-0.74663837488578777</v>
      </c>
      <c r="J40" s="57">
        <f>euref_fuel_changes!AB22</f>
        <v>-0.77048310482243765</v>
      </c>
      <c r="K40" s="57">
        <f>euref_fuel_changes!AC22</f>
        <v>-0.78499848601490663</v>
      </c>
      <c r="L40" s="57">
        <f>euref_fuel_changes!AD22</f>
        <v>-0.7882302134770991</v>
      </c>
    </row>
    <row r="41" spans="1:12" ht="15" customHeight="1" x14ac:dyDescent="0.25">
      <c r="A41" s="9" t="s">
        <v>22</v>
      </c>
      <c r="B41" s="9" t="s">
        <v>208</v>
      </c>
      <c r="C41" s="9" t="s">
        <v>197</v>
      </c>
      <c r="D41" s="9" t="s">
        <v>198</v>
      </c>
      <c r="E41" s="59">
        <v>0</v>
      </c>
      <c r="F41" s="57">
        <f>euref_fuel_changes!X23</f>
        <v>0</v>
      </c>
      <c r="G41" s="57">
        <f>euref_fuel_changes!Y23</f>
        <v>-1.0344062111017354E-2</v>
      </c>
      <c r="H41" s="57">
        <f>euref_fuel_changes!Z23</f>
        <v>-2.7355106107474641E-2</v>
      </c>
      <c r="I41" s="57">
        <f>euref_fuel_changes!AA23</f>
        <v>-1.4034073428235152E-2</v>
      </c>
      <c r="J41" s="57">
        <f>euref_fuel_changes!AB23</f>
        <v>-1.0679099614487861E-2</v>
      </c>
      <c r="K41" s="57">
        <f>euref_fuel_changes!AC23</f>
        <v>0</v>
      </c>
      <c r="L41" s="57">
        <f>euref_fuel_changes!AD23</f>
        <v>-1.6806017202730423E-3</v>
      </c>
    </row>
    <row r="42" spans="1:12" ht="15" customHeight="1" x14ac:dyDescent="0.25">
      <c r="A42" s="9" t="s">
        <v>22</v>
      </c>
      <c r="B42" s="9" t="s">
        <v>209</v>
      </c>
      <c r="C42" s="9" t="s">
        <v>224</v>
      </c>
      <c r="D42" s="9" t="s">
        <v>225</v>
      </c>
      <c r="E42" s="59">
        <v>0</v>
      </c>
      <c r="F42" s="58">
        <f>euref_fuel_changes!X27*shares_i24.d!$E$3</f>
        <v>0</v>
      </c>
      <c r="G42" s="58">
        <f>euref_fuel_changes!Y27*shares_i24.d!$E$3</f>
        <v>0</v>
      </c>
      <c r="H42" s="58">
        <f>euref_fuel_changes!Z27*shares_i24.d!$E$3</f>
        <v>0</v>
      </c>
      <c r="I42" s="58">
        <f>euref_fuel_changes!AA27*shares_i24.d!$E$3</f>
        <v>0</v>
      </c>
      <c r="J42" s="58">
        <f>euref_fuel_changes!AB27*shares_i24.d!$E$3</f>
        <v>0</v>
      </c>
      <c r="K42" s="58">
        <f>euref_fuel_changes!AC27*shares_i24.d!$E$3</f>
        <v>0</v>
      </c>
      <c r="L42" s="58">
        <f>euref_fuel_changes!AD27*shares_i24.d!$E$3</f>
        <v>0</v>
      </c>
    </row>
    <row r="43" spans="1:12" ht="15" customHeight="1" x14ac:dyDescent="0.25">
      <c r="A43" s="9" t="s">
        <v>22</v>
      </c>
      <c r="B43" s="9" t="s">
        <v>228</v>
      </c>
      <c r="C43" s="9" t="s">
        <v>199</v>
      </c>
      <c r="D43" s="9" t="s">
        <v>200</v>
      </c>
      <c r="E43" s="59">
        <v>0</v>
      </c>
      <c r="F43" s="58">
        <f>shares_i40.2!$E$2*euref_fuel_changes!X24+shares_i40.2!$E$3*euref_fuel_changes!X27</f>
        <v>0</v>
      </c>
      <c r="G43" s="58">
        <f>shares_i40.2!$E$2*euref_fuel_changes!Y24+shares_i40.2!$E$3*euref_fuel_changes!Y27</f>
        <v>0</v>
      </c>
      <c r="H43" s="58">
        <f>shares_i40.2!$E$2*euref_fuel_changes!Z24+shares_i40.2!$E$3*euref_fuel_changes!Z27</f>
        <v>0</v>
      </c>
      <c r="I43" s="58">
        <f>shares_i40.2!$E$2*euref_fuel_changes!AA24+shares_i40.2!$E$3*euref_fuel_changes!AA27</f>
        <v>0</v>
      </c>
      <c r="J43" s="58">
        <f>shares_i40.2!$E$2*euref_fuel_changes!AB24+shares_i40.2!$E$3*euref_fuel_changes!AB27</f>
        <v>0</v>
      </c>
      <c r="K43" s="58">
        <f>shares_i40.2!$E$2*euref_fuel_changes!AC24+shares_i40.2!$E$3*euref_fuel_changes!AC27</f>
        <v>0</v>
      </c>
      <c r="L43" s="58">
        <f>shares_i40.2!$E$2*euref_fuel_changes!AD24+shares_i40.2!$E$3*euref_fuel_changes!AD27</f>
        <v>0</v>
      </c>
    </row>
    <row r="44" spans="1:12" ht="15" customHeight="1" x14ac:dyDescent="0.25">
      <c r="A44" s="9" t="s">
        <v>22</v>
      </c>
      <c r="B44" s="9" t="s">
        <v>226</v>
      </c>
      <c r="C44" s="9" t="s">
        <v>201</v>
      </c>
      <c r="D44" s="9" t="s">
        <v>202</v>
      </c>
      <c r="E44" s="59">
        <v>0</v>
      </c>
      <c r="F44" s="57">
        <f>euref_fuel_changes!X26</f>
        <v>-2.5950799685645877E-2</v>
      </c>
      <c r="G44" s="57">
        <f>euref_fuel_changes!Y26</f>
        <v>-0.10680231297427681</v>
      </c>
      <c r="H44" s="57">
        <f>euref_fuel_changes!Z26</f>
        <v>-0.11192685753209157</v>
      </c>
      <c r="I44" s="57">
        <f>euref_fuel_changes!AA26</f>
        <v>-0.13694304466907123</v>
      </c>
      <c r="J44" s="57">
        <f>euref_fuel_changes!AB26</f>
        <v>-0.1405481696098225</v>
      </c>
      <c r="K44" s="57">
        <f>euref_fuel_changes!AC26</f>
        <v>-0.14300874958890705</v>
      </c>
      <c r="L44" s="57">
        <f>euref_fuel_changes!AD26</f>
        <v>-0.12189200549182494</v>
      </c>
    </row>
    <row r="45" spans="1:12" ht="15" customHeight="1" x14ac:dyDescent="0.25">
      <c r="A45" s="9" t="s">
        <v>22</v>
      </c>
      <c r="B45" s="9" t="s">
        <v>209</v>
      </c>
      <c r="C45" s="9" t="s">
        <v>210</v>
      </c>
      <c r="D45" s="9" t="s">
        <v>211</v>
      </c>
      <c r="E45" s="59">
        <v>0</v>
      </c>
      <c r="F45" s="57">
        <f>euref_fuel_changes!X27</f>
        <v>0</v>
      </c>
      <c r="G45" s="57">
        <f>euref_fuel_changes!Y27</f>
        <v>0</v>
      </c>
      <c r="H45" s="57">
        <f>euref_fuel_changes!Z27</f>
        <v>0</v>
      </c>
      <c r="I45" s="57">
        <f>euref_fuel_changes!AA27</f>
        <v>0</v>
      </c>
      <c r="J45" s="57">
        <f>euref_fuel_changes!AB27</f>
        <v>0</v>
      </c>
      <c r="K45" s="57">
        <f>euref_fuel_changes!AC27</f>
        <v>0</v>
      </c>
      <c r="L45" s="57">
        <f>euref_fuel_changes!AD27</f>
        <v>0</v>
      </c>
    </row>
    <row r="46" spans="1:12" ht="15" customHeight="1" x14ac:dyDescent="0.25">
      <c r="A46" s="9" t="s">
        <v>22</v>
      </c>
      <c r="B46" s="9" t="s">
        <v>209</v>
      </c>
      <c r="C46" s="9" t="s">
        <v>212</v>
      </c>
      <c r="D46" s="9" t="s">
        <v>213</v>
      </c>
      <c r="E46" s="59">
        <v>0</v>
      </c>
      <c r="F46" s="57">
        <f>euref_fuel_changes!X27</f>
        <v>0</v>
      </c>
      <c r="G46" s="57">
        <f>euref_fuel_changes!Y27</f>
        <v>0</v>
      </c>
      <c r="H46" s="57">
        <f>euref_fuel_changes!Z27</f>
        <v>0</v>
      </c>
      <c r="I46" s="57">
        <f>euref_fuel_changes!AA27</f>
        <v>0</v>
      </c>
      <c r="J46" s="57">
        <f>euref_fuel_changes!AB27</f>
        <v>0</v>
      </c>
      <c r="K46" s="57">
        <f>euref_fuel_changes!AC27</f>
        <v>0</v>
      </c>
      <c r="L46" s="57">
        <f>euref_fuel_changes!AD27</f>
        <v>0</v>
      </c>
    </row>
    <row r="47" spans="1:12" ht="15" customHeight="1" x14ac:dyDescent="0.25">
      <c r="A47" s="9" t="s">
        <v>22</v>
      </c>
      <c r="B47" s="9" t="s">
        <v>209</v>
      </c>
      <c r="C47" s="9" t="s">
        <v>214</v>
      </c>
      <c r="D47" s="9" t="s">
        <v>215</v>
      </c>
      <c r="E47" s="59">
        <v>0</v>
      </c>
      <c r="F47" s="57">
        <f>euref_fuel_changes!X27</f>
        <v>0</v>
      </c>
      <c r="G47" s="57">
        <f>euref_fuel_changes!Y27</f>
        <v>0</v>
      </c>
      <c r="H47" s="57">
        <f>euref_fuel_changes!Z27</f>
        <v>0</v>
      </c>
      <c r="I47" s="57">
        <f>euref_fuel_changes!AA27</f>
        <v>0</v>
      </c>
      <c r="J47" s="57">
        <f>euref_fuel_changes!AB27</f>
        <v>0</v>
      </c>
      <c r="K47" s="57">
        <f>euref_fuel_changes!AC27</f>
        <v>0</v>
      </c>
      <c r="L47" s="57">
        <f>euref_fuel_changes!AD27</f>
        <v>0</v>
      </c>
    </row>
    <row r="48" spans="1:12" ht="15" customHeight="1" x14ac:dyDescent="0.25">
      <c r="A48" s="9" t="s">
        <v>22</v>
      </c>
      <c r="B48" s="9" t="s">
        <v>209</v>
      </c>
      <c r="C48" s="9" t="s">
        <v>216</v>
      </c>
      <c r="D48" s="9" t="s">
        <v>217</v>
      </c>
      <c r="E48" s="59">
        <v>0</v>
      </c>
      <c r="F48" s="57">
        <f>euref_fuel_changes!X27</f>
        <v>0</v>
      </c>
      <c r="G48" s="57">
        <f>euref_fuel_changes!Y27</f>
        <v>0</v>
      </c>
      <c r="H48" s="57">
        <f>euref_fuel_changes!Z27</f>
        <v>0</v>
      </c>
      <c r="I48" s="57">
        <f>euref_fuel_changes!AA27</f>
        <v>0</v>
      </c>
      <c r="J48" s="57">
        <f>euref_fuel_changes!AB27</f>
        <v>0</v>
      </c>
      <c r="K48" s="57">
        <f>euref_fuel_changes!AC27</f>
        <v>0</v>
      </c>
      <c r="L48" s="57">
        <f>euref_fuel_changes!AD27</f>
        <v>0</v>
      </c>
    </row>
    <row r="49" spans="1:12" ht="15" customHeight="1" x14ac:dyDescent="0.25">
      <c r="A49" s="9" t="s">
        <v>22</v>
      </c>
      <c r="B49" s="9" t="s">
        <v>209</v>
      </c>
      <c r="C49" s="9" t="s">
        <v>218</v>
      </c>
      <c r="D49" s="9" t="s">
        <v>219</v>
      </c>
      <c r="E49" s="59">
        <v>0</v>
      </c>
      <c r="F49" s="57">
        <f>euref_fuel_changes!X27</f>
        <v>0</v>
      </c>
      <c r="G49" s="57">
        <f>euref_fuel_changes!Y27</f>
        <v>0</v>
      </c>
      <c r="H49" s="57">
        <f>euref_fuel_changes!Z27</f>
        <v>0</v>
      </c>
      <c r="I49" s="57">
        <f>euref_fuel_changes!AA27</f>
        <v>0</v>
      </c>
      <c r="J49" s="57">
        <f>euref_fuel_changes!AB27</f>
        <v>0</v>
      </c>
      <c r="K49" s="57">
        <f>euref_fuel_changes!AC27</f>
        <v>0</v>
      </c>
      <c r="L49" s="57">
        <f>euref_fuel_changes!AD27</f>
        <v>0</v>
      </c>
    </row>
    <row r="50" spans="1:12" ht="15" customHeight="1" x14ac:dyDescent="0.25">
      <c r="A50" s="9" t="s">
        <v>21</v>
      </c>
      <c r="B50" s="9" t="s">
        <v>209</v>
      </c>
      <c r="C50" s="9" t="s">
        <v>222</v>
      </c>
      <c r="D50" s="9" t="s">
        <v>223</v>
      </c>
      <c r="E50" s="59">
        <v>0</v>
      </c>
      <c r="F50" s="57">
        <f>euref_fuel_changes!X33</f>
        <v>0</v>
      </c>
      <c r="G50" s="57">
        <f>euref_fuel_changes!Y33</f>
        <v>0</v>
      </c>
      <c r="H50" s="57">
        <f>euref_fuel_changes!Z33</f>
        <v>0</v>
      </c>
      <c r="I50" s="57">
        <f>euref_fuel_changes!AA33</f>
        <v>0</v>
      </c>
      <c r="J50" s="57">
        <f>euref_fuel_changes!AB33</f>
        <v>0</v>
      </c>
      <c r="K50" s="57">
        <f>euref_fuel_changes!AC33</f>
        <v>0</v>
      </c>
      <c r="L50" s="57">
        <f>euref_fuel_changes!AD33</f>
        <v>0</v>
      </c>
    </row>
    <row r="51" spans="1:12" ht="15" customHeight="1" x14ac:dyDescent="0.25">
      <c r="A51" s="9" t="s">
        <v>21</v>
      </c>
      <c r="B51" s="9" t="s">
        <v>207</v>
      </c>
      <c r="C51" s="9" t="s">
        <v>203</v>
      </c>
      <c r="D51" s="9" t="s">
        <v>204</v>
      </c>
      <c r="E51" s="59">
        <v>0</v>
      </c>
      <c r="F51" s="57">
        <f>euref_fuel_changes!X28</f>
        <v>-0.11798574459652147</v>
      </c>
      <c r="G51" s="57">
        <f>euref_fuel_changes!Y28</f>
        <v>-0.23773196196343888</v>
      </c>
      <c r="H51" s="57">
        <f>euref_fuel_changes!Z28</f>
        <v>-0.3524799865793487</v>
      </c>
      <c r="I51" s="57">
        <f>euref_fuel_changes!AA28</f>
        <v>-0.49736277065811746</v>
      </c>
      <c r="J51" s="57">
        <f>euref_fuel_changes!AB28</f>
        <v>-0.63520998320543809</v>
      </c>
      <c r="K51" s="57">
        <f>euref_fuel_changes!AC28</f>
        <v>-0.68915521660717871</v>
      </c>
      <c r="L51" s="57">
        <f>euref_fuel_changes!AD28</f>
        <v>-0.73569762831095564</v>
      </c>
    </row>
    <row r="52" spans="1:12" ht="15" customHeight="1" x14ac:dyDescent="0.25">
      <c r="A52" s="9" t="s">
        <v>21</v>
      </c>
      <c r="B52" s="9" t="s">
        <v>207</v>
      </c>
      <c r="C52" s="9" t="s">
        <v>195</v>
      </c>
      <c r="D52" s="9" t="s">
        <v>196</v>
      </c>
      <c r="E52" s="59">
        <v>0</v>
      </c>
      <c r="F52" s="57">
        <f>euref_fuel_changes!X28</f>
        <v>-0.11798574459652147</v>
      </c>
      <c r="G52" s="57">
        <f>euref_fuel_changes!Y28</f>
        <v>-0.23773196196343888</v>
      </c>
      <c r="H52" s="57">
        <f>euref_fuel_changes!Z28</f>
        <v>-0.3524799865793487</v>
      </c>
      <c r="I52" s="57">
        <f>euref_fuel_changes!AA28</f>
        <v>-0.49736277065811746</v>
      </c>
      <c r="J52" s="57">
        <f>euref_fuel_changes!AB28</f>
        <v>-0.63520998320543809</v>
      </c>
      <c r="K52" s="57">
        <f>euref_fuel_changes!AC28</f>
        <v>-0.68915521660717871</v>
      </c>
      <c r="L52" s="57">
        <f>euref_fuel_changes!AD28</f>
        <v>-0.73569762831095564</v>
      </c>
    </row>
    <row r="53" spans="1:12" ht="15" customHeight="1" x14ac:dyDescent="0.25">
      <c r="A53" s="9" t="s">
        <v>21</v>
      </c>
      <c r="B53" s="9" t="s">
        <v>208</v>
      </c>
      <c r="C53" s="9" t="s">
        <v>197</v>
      </c>
      <c r="D53" s="9" t="s">
        <v>198</v>
      </c>
      <c r="E53" s="59">
        <v>0</v>
      </c>
      <c r="F53" s="57">
        <f>euref_fuel_changes!X29</f>
        <v>-3.1932178980777673E-2</v>
      </c>
      <c r="G53" s="57">
        <f>euref_fuel_changes!Y29</f>
        <v>-3.6934109116108872E-2</v>
      </c>
      <c r="H53" s="57">
        <f>euref_fuel_changes!Z29</f>
        <v>-2.915280332462946E-2</v>
      </c>
      <c r="I53" s="57">
        <f>euref_fuel_changes!AA29</f>
        <v>-6.8604925906706731E-3</v>
      </c>
      <c r="J53" s="57">
        <f>euref_fuel_changes!AB29</f>
        <v>0</v>
      </c>
      <c r="K53" s="57">
        <f>euref_fuel_changes!AC29</f>
        <v>0</v>
      </c>
      <c r="L53" s="57">
        <f>euref_fuel_changes!AD29</f>
        <v>0</v>
      </c>
    </row>
    <row r="54" spans="1:12" ht="15" customHeight="1" x14ac:dyDescent="0.25">
      <c r="A54" s="9" t="s">
        <v>21</v>
      </c>
      <c r="B54" s="9" t="s">
        <v>209</v>
      </c>
      <c r="C54" s="9" t="s">
        <v>224</v>
      </c>
      <c r="D54" s="9" t="s">
        <v>225</v>
      </c>
      <c r="E54" s="59">
        <v>0</v>
      </c>
      <c r="F54" s="58">
        <f>euref_fuel_changes!X33*shares_i24.d!$F$3</f>
        <v>0</v>
      </c>
      <c r="G54" s="58">
        <f>euref_fuel_changes!Y33*shares_i24.d!$F$3</f>
        <v>0</v>
      </c>
      <c r="H54" s="58">
        <f>euref_fuel_changes!Z33*shares_i24.d!$F$3</f>
        <v>0</v>
      </c>
      <c r="I54" s="58">
        <f>euref_fuel_changes!AA33*shares_i24.d!$F$3</f>
        <v>0</v>
      </c>
      <c r="J54" s="58">
        <f>euref_fuel_changes!AB33*shares_i24.d!$F$3</f>
        <v>0</v>
      </c>
      <c r="K54" s="58">
        <f>euref_fuel_changes!AC33*shares_i24.d!$F$3</f>
        <v>0</v>
      </c>
      <c r="L54" s="58">
        <f>euref_fuel_changes!AD33*shares_i24.d!$F$3</f>
        <v>0</v>
      </c>
    </row>
    <row r="55" spans="1:12" ht="15" customHeight="1" x14ac:dyDescent="0.25">
      <c r="A55" s="9" t="s">
        <v>21</v>
      </c>
      <c r="B55" s="9" t="s">
        <v>228</v>
      </c>
      <c r="C55" s="9" t="s">
        <v>199</v>
      </c>
      <c r="D55" s="9" t="s">
        <v>200</v>
      </c>
      <c r="E55" s="59">
        <v>0</v>
      </c>
      <c r="F55" s="58">
        <f>shares_i40.2!$F$2*euref_fuel_changes!X30+shares_i40.2!$F$3*euref_fuel_changes!X33</f>
        <v>0</v>
      </c>
      <c r="G55" s="58">
        <f>shares_i40.2!$F$2*euref_fuel_changes!Y30+shares_i40.2!$F$3*euref_fuel_changes!Y33</f>
        <v>0</v>
      </c>
      <c r="H55" s="58">
        <f>shares_i40.2!$F$2*euref_fuel_changes!Z30+shares_i40.2!$F$3*euref_fuel_changes!Z33</f>
        <v>-1.2593163309749182E-2</v>
      </c>
      <c r="I55" s="58">
        <f>shares_i40.2!$F$2*euref_fuel_changes!AA30+shares_i40.2!$F$3*euref_fuel_changes!AA33</f>
        <v>-3.7294750391739177E-2</v>
      </c>
      <c r="J55" s="58">
        <f>shares_i40.2!$F$2*euref_fuel_changes!AB30+shares_i40.2!$F$3*euref_fuel_changes!AB33</f>
        <v>-4.3146451173396792E-2</v>
      </c>
      <c r="K55" s="58">
        <f>shares_i40.2!$F$2*euref_fuel_changes!AC30+shares_i40.2!$F$3*euref_fuel_changes!AC33</f>
        <v>-2.6743540012389561E-2</v>
      </c>
      <c r="L55" s="58">
        <f>shares_i40.2!$F$2*euref_fuel_changes!AD30+shares_i40.2!$F$3*euref_fuel_changes!AD33</f>
        <v>-1.6938577597241104E-2</v>
      </c>
    </row>
    <row r="56" spans="1:12" ht="15" customHeight="1" x14ac:dyDescent="0.25">
      <c r="A56" s="9" t="s">
        <v>21</v>
      </c>
      <c r="B56" s="9" t="s">
        <v>226</v>
      </c>
      <c r="C56" s="9" t="s">
        <v>201</v>
      </c>
      <c r="D56" s="9" t="s">
        <v>202</v>
      </c>
      <c r="E56" s="59">
        <v>0</v>
      </c>
      <c r="F56" s="57">
        <f>euref_fuel_changes!X32</f>
        <v>0</v>
      </c>
      <c r="G56" s="57">
        <f>euref_fuel_changes!Y32</f>
        <v>0</v>
      </c>
      <c r="H56" s="57">
        <f>euref_fuel_changes!Z32</f>
        <v>0</v>
      </c>
      <c r="I56" s="57">
        <f>euref_fuel_changes!AA32</f>
        <v>0</v>
      </c>
      <c r="J56" s="57">
        <f>euref_fuel_changes!AB32</f>
        <v>0</v>
      </c>
      <c r="K56" s="57">
        <f>euref_fuel_changes!AC32</f>
        <v>0</v>
      </c>
      <c r="L56" s="57">
        <f>euref_fuel_changes!AD32</f>
        <v>0</v>
      </c>
    </row>
    <row r="57" spans="1:12" ht="15" customHeight="1" x14ac:dyDescent="0.25">
      <c r="A57" s="9" t="s">
        <v>21</v>
      </c>
      <c r="B57" s="9" t="s">
        <v>209</v>
      </c>
      <c r="C57" s="9" t="s">
        <v>210</v>
      </c>
      <c r="D57" s="9" t="s">
        <v>211</v>
      </c>
      <c r="E57" s="59">
        <v>0</v>
      </c>
      <c r="F57" s="57">
        <f>euref_fuel_changes!X33</f>
        <v>0</v>
      </c>
      <c r="G57" s="57">
        <f>euref_fuel_changes!Y33</f>
        <v>0</v>
      </c>
      <c r="H57" s="57">
        <f>euref_fuel_changes!Z33</f>
        <v>0</v>
      </c>
      <c r="I57" s="57">
        <f>euref_fuel_changes!AA33</f>
        <v>0</v>
      </c>
      <c r="J57" s="57">
        <f>euref_fuel_changes!AB33</f>
        <v>0</v>
      </c>
      <c r="K57" s="57">
        <f>euref_fuel_changes!AC33</f>
        <v>0</v>
      </c>
      <c r="L57" s="57">
        <f>euref_fuel_changes!AD33</f>
        <v>0</v>
      </c>
    </row>
    <row r="58" spans="1:12" ht="15" customHeight="1" x14ac:dyDescent="0.25">
      <c r="A58" s="9" t="s">
        <v>21</v>
      </c>
      <c r="B58" s="9" t="s">
        <v>209</v>
      </c>
      <c r="C58" s="9" t="s">
        <v>212</v>
      </c>
      <c r="D58" s="9" t="s">
        <v>213</v>
      </c>
      <c r="E58" s="59">
        <v>0</v>
      </c>
      <c r="F58" s="57">
        <f>euref_fuel_changes!X33</f>
        <v>0</v>
      </c>
      <c r="G58" s="57">
        <f>euref_fuel_changes!Y33</f>
        <v>0</v>
      </c>
      <c r="H58" s="57">
        <f>euref_fuel_changes!Z33</f>
        <v>0</v>
      </c>
      <c r="I58" s="57">
        <f>euref_fuel_changes!AA33</f>
        <v>0</v>
      </c>
      <c r="J58" s="57">
        <f>euref_fuel_changes!AB33</f>
        <v>0</v>
      </c>
      <c r="K58" s="57">
        <f>euref_fuel_changes!AC33</f>
        <v>0</v>
      </c>
      <c r="L58" s="57">
        <f>euref_fuel_changes!AD33</f>
        <v>0</v>
      </c>
    </row>
    <row r="59" spans="1:12" ht="15" customHeight="1" x14ac:dyDescent="0.25">
      <c r="A59" s="9" t="s">
        <v>21</v>
      </c>
      <c r="B59" s="9" t="s">
        <v>209</v>
      </c>
      <c r="C59" s="9" t="s">
        <v>214</v>
      </c>
      <c r="D59" s="9" t="s">
        <v>215</v>
      </c>
      <c r="E59" s="59">
        <v>0</v>
      </c>
      <c r="F59" s="57">
        <f>euref_fuel_changes!X33</f>
        <v>0</v>
      </c>
      <c r="G59" s="57">
        <f>euref_fuel_changes!Y33</f>
        <v>0</v>
      </c>
      <c r="H59" s="57">
        <f>euref_fuel_changes!Z33</f>
        <v>0</v>
      </c>
      <c r="I59" s="57">
        <f>euref_fuel_changes!AA33</f>
        <v>0</v>
      </c>
      <c r="J59" s="57">
        <f>euref_fuel_changes!AB33</f>
        <v>0</v>
      </c>
      <c r="K59" s="57">
        <f>euref_fuel_changes!AC33</f>
        <v>0</v>
      </c>
      <c r="L59" s="57">
        <f>euref_fuel_changes!AD33</f>
        <v>0</v>
      </c>
    </row>
    <row r="60" spans="1:12" ht="15" customHeight="1" x14ac:dyDescent="0.25">
      <c r="A60" s="9" t="s">
        <v>21</v>
      </c>
      <c r="B60" s="9" t="s">
        <v>209</v>
      </c>
      <c r="C60" s="9" t="s">
        <v>216</v>
      </c>
      <c r="D60" s="9" t="s">
        <v>217</v>
      </c>
      <c r="E60" s="59">
        <v>0</v>
      </c>
      <c r="F60" s="57">
        <f>euref_fuel_changes!X33</f>
        <v>0</v>
      </c>
      <c r="G60" s="57">
        <f>euref_fuel_changes!Y33</f>
        <v>0</v>
      </c>
      <c r="H60" s="57">
        <f>euref_fuel_changes!Z33</f>
        <v>0</v>
      </c>
      <c r="I60" s="57">
        <f>euref_fuel_changes!AA33</f>
        <v>0</v>
      </c>
      <c r="J60" s="57">
        <f>euref_fuel_changes!AB33</f>
        <v>0</v>
      </c>
      <c r="K60" s="57">
        <f>euref_fuel_changes!AC33</f>
        <v>0</v>
      </c>
      <c r="L60" s="57">
        <f>euref_fuel_changes!AD33</f>
        <v>0</v>
      </c>
    </row>
    <row r="61" spans="1:12" ht="15" customHeight="1" x14ac:dyDescent="0.25">
      <c r="A61" s="9" t="s">
        <v>21</v>
      </c>
      <c r="B61" s="9" t="s">
        <v>209</v>
      </c>
      <c r="C61" s="9" t="s">
        <v>218</v>
      </c>
      <c r="D61" s="9" t="s">
        <v>219</v>
      </c>
      <c r="E61" s="59">
        <v>0</v>
      </c>
      <c r="F61" s="57">
        <f>euref_fuel_changes!X33</f>
        <v>0</v>
      </c>
      <c r="G61" s="57">
        <f>euref_fuel_changes!Y33</f>
        <v>0</v>
      </c>
      <c r="H61" s="57">
        <f>euref_fuel_changes!Z33</f>
        <v>0</v>
      </c>
      <c r="I61" s="57">
        <f>euref_fuel_changes!AA33</f>
        <v>0</v>
      </c>
      <c r="J61" s="57">
        <f>euref_fuel_changes!AB33</f>
        <v>0</v>
      </c>
      <c r="K61" s="57">
        <f>euref_fuel_changes!AC33</f>
        <v>0</v>
      </c>
      <c r="L61" s="57">
        <f>euref_fuel_changes!AD33</f>
        <v>0</v>
      </c>
    </row>
    <row r="62" spans="1:12" ht="15" customHeight="1" x14ac:dyDescent="0.25">
      <c r="A62" s="9" t="s">
        <v>20</v>
      </c>
      <c r="B62" s="9" t="s">
        <v>209</v>
      </c>
      <c r="C62" s="9" t="s">
        <v>222</v>
      </c>
      <c r="D62" s="9" t="s">
        <v>223</v>
      </c>
      <c r="E62" s="59">
        <v>0</v>
      </c>
      <c r="F62" s="57">
        <f>euref_fuel_changes!X39</f>
        <v>0</v>
      </c>
      <c r="G62" s="57">
        <f>euref_fuel_changes!Y39</f>
        <v>0</v>
      </c>
      <c r="H62" s="57">
        <f>euref_fuel_changes!Z39</f>
        <v>0</v>
      </c>
      <c r="I62" s="57">
        <f>euref_fuel_changes!AA39</f>
        <v>0</v>
      </c>
      <c r="J62" s="57">
        <f>euref_fuel_changes!AB39</f>
        <v>0</v>
      </c>
      <c r="K62" s="57">
        <f>euref_fuel_changes!AC39</f>
        <v>0</v>
      </c>
      <c r="L62" s="57">
        <f>euref_fuel_changes!AD39</f>
        <v>0</v>
      </c>
    </row>
    <row r="63" spans="1:12" ht="15" customHeight="1" x14ac:dyDescent="0.25">
      <c r="A63" s="9" t="s">
        <v>20</v>
      </c>
      <c r="B63" s="9" t="s">
        <v>207</v>
      </c>
      <c r="C63" s="9" t="s">
        <v>203</v>
      </c>
      <c r="D63" s="9" t="s">
        <v>204</v>
      </c>
      <c r="E63" s="59">
        <v>0</v>
      </c>
      <c r="F63" s="57">
        <f>euref_fuel_changes!X34</f>
        <v>0</v>
      </c>
      <c r="G63" s="57">
        <f>euref_fuel_changes!Y34</f>
        <v>0</v>
      </c>
      <c r="H63" s="57">
        <f>euref_fuel_changes!Z34</f>
        <v>-3.0342913806882619E-2</v>
      </c>
      <c r="I63" s="57">
        <f>euref_fuel_changes!AA34</f>
        <v>-0.12736961746285727</v>
      </c>
      <c r="J63" s="57">
        <f>euref_fuel_changes!AB34</f>
        <v>-0.24475354102067412</v>
      </c>
      <c r="K63" s="57">
        <f>euref_fuel_changes!AC34</f>
        <v>-0.30796646952144624</v>
      </c>
      <c r="L63" s="57">
        <f>euref_fuel_changes!AD34</f>
        <v>-0.35152080381450473</v>
      </c>
    </row>
    <row r="64" spans="1:12" ht="15" customHeight="1" x14ac:dyDescent="0.25">
      <c r="A64" s="9" t="s">
        <v>20</v>
      </c>
      <c r="B64" s="9" t="s">
        <v>207</v>
      </c>
      <c r="C64" s="9" t="s">
        <v>195</v>
      </c>
      <c r="D64" s="9" t="s">
        <v>196</v>
      </c>
      <c r="E64" s="59">
        <v>0</v>
      </c>
      <c r="F64" s="57">
        <f>euref_fuel_changes!X34</f>
        <v>0</v>
      </c>
      <c r="G64" s="57">
        <f>euref_fuel_changes!Y34</f>
        <v>0</v>
      </c>
      <c r="H64" s="57">
        <f>euref_fuel_changes!Z34</f>
        <v>-3.0342913806882619E-2</v>
      </c>
      <c r="I64" s="57">
        <f>euref_fuel_changes!AA34</f>
        <v>-0.12736961746285727</v>
      </c>
      <c r="J64" s="57">
        <f>euref_fuel_changes!AB34</f>
        <v>-0.24475354102067412</v>
      </c>
      <c r="K64" s="57">
        <f>euref_fuel_changes!AC34</f>
        <v>-0.30796646952144624</v>
      </c>
      <c r="L64" s="57">
        <f>euref_fuel_changes!AD34</f>
        <v>-0.35152080381450473</v>
      </c>
    </row>
    <row r="65" spans="1:12" ht="15" customHeight="1" x14ac:dyDescent="0.25">
      <c r="A65" s="9" t="s">
        <v>20</v>
      </c>
      <c r="B65" s="9" t="s">
        <v>208</v>
      </c>
      <c r="C65" s="9" t="s">
        <v>197</v>
      </c>
      <c r="D65" s="9" t="s">
        <v>198</v>
      </c>
      <c r="E65" s="59">
        <v>0</v>
      </c>
      <c r="F65" s="57">
        <f>euref_fuel_changes!X35</f>
        <v>-2.0143950633827529E-2</v>
      </c>
      <c r="G65" s="57">
        <f>euref_fuel_changes!Y35</f>
        <v>-6.3833568125953324E-2</v>
      </c>
      <c r="H65" s="57">
        <f>euref_fuel_changes!Z35</f>
        <v>-0.1193418989259569</v>
      </c>
      <c r="I65" s="57">
        <f>euref_fuel_changes!AA35</f>
        <v>-0.14505302025540967</v>
      </c>
      <c r="J65" s="57">
        <f>euref_fuel_changes!AB35</f>
        <v>-0.1725313076665384</v>
      </c>
      <c r="K65" s="57">
        <f>euref_fuel_changes!AC35</f>
        <v>-0.19593209129537417</v>
      </c>
      <c r="L65" s="57">
        <f>euref_fuel_changes!AD35</f>
        <v>-0.2179023981965314</v>
      </c>
    </row>
    <row r="66" spans="1:12" ht="15" customHeight="1" x14ac:dyDescent="0.25">
      <c r="A66" s="9" t="s">
        <v>20</v>
      </c>
      <c r="B66" s="9" t="s">
        <v>209</v>
      </c>
      <c r="C66" s="9" t="s">
        <v>224</v>
      </c>
      <c r="D66" s="9" t="s">
        <v>225</v>
      </c>
      <c r="E66" s="59">
        <v>0</v>
      </c>
      <c r="F66" s="58">
        <f>euref_fuel_changes!X39*shares_i24.d!$G$3</f>
        <v>0</v>
      </c>
      <c r="G66" s="58">
        <f>euref_fuel_changes!Y39*shares_i24.d!$G$3</f>
        <v>0</v>
      </c>
      <c r="H66" s="58">
        <f>euref_fuel_changes!Z39*shares_i24.d!$G$3</f>
        <v>0</v>
      </c>
      <c r="I66" s="58">
        <f>euref_fuel_changes!AA39*shares_i24.d!$G$3</f>
        <v>0</v>
      </c>
      <c r="J66" s="58">
        <f>euref_fuel_changes!AB39*shares_i24.d!$G$3</f>
        <v>0</v>
      </c>
      <c r="K66" s="58">
        <f>euref_fuel_changes!AC39*shares_i24.d!$G$3</f>
        <v>0</v>
      </c>
      <c r="L66" s="58">
        <f>euref_fuel_changes!AD39*shares_i24.d!$G$3</f>
        <v>0</v>
      </c>
    </row>
    <row r="67" spans="1:12" ht="15" customHeight="1" x14ac:dyDescent="0.25">
      <c r="A67" s="9" t="s">
        <v>20</v>
      </c>
      <c r="B67" s="9" t="s">
        <v>228</v>
      </c>
      <c r="C67" s="9" t="s">
        <v>199</v>
      </c>
      <c r="D67" s="9" t="s">
        <v>200</v>
      </c>
      <c r="E67" s="59">
        <v>0</v>
      </c>
      <c r="F67" s="58">
        <f>shares_i40.2!$G$2*euref_fuel_changes!X36+shares_i40.2!$G$3*euref_fuel_changes!X39</f>
        <v>-2.181243970377823E-4</v>
      </c>
      <c r="G67" s="58">
        <f>shares_i40.2!$G$2*euref_fuel_changes!Y36+shares_i40.2!$G$3*euref_fuel_changes!Y39</f>
        <v>-2.8187612431155086E-3</v>
      </c>
      <c r="H67" s="58">
        <f>shares_i40.2!$G$2*euref_fuel_changes!Z36+shares_i40.2!$G$3*euref_fuel_changes!Z39</f>
        <v>-5.3818652970077313E-3</v>
      </c>
      <c r="I67" s="58">
        <f>shares_i40.2!$G$2*euref_fuel_changes!AA36+shares_i40.2!$G$3*euref_fuel_changes!AA39</f>
        <v>-6.9250131372727702E-3</v>
      </c>
      <c r="J67" s="58">
        <f>shares_i40.2!$G$2*euref_fuel_changes!AB36+shares_i40.2!$G$3*euref_fuel_changes!AB39</f>
        <v>-7.3475947184456153E-3</v>
      </c>
      <c r="K67" s="58">
        <f>shares_i40.2!$G$2*euref_fuel_changes!AC36+shares_i40.2!$G$3*euref_fuel_changes!AC39</f>
        <v>-7.4644996703681285E-3</v>
      </c>
      <c r="L67" s="58">
        <f>shares_i40.2!$G$2*euref_fuel_changes!AD36+shares_i40.2!$G$3*euref_fuel_changes!AD39</f>
        <v>-7.2981913112951432E-3</v>
      </c>
    </row>
    <row r="68" spans="1:12" ht="15" customHeight="1" x14ac:dyDescent="0.25">
      <c r="A68" s="9" t="s">
        <v>20</v>
      </c>
      <c r="B68" s="9" t="s">
        <v>226</v>
      </c>
      <c r="C68" s="9" t="s">
        <v>201</v>
      </c>
      <c r="D68" s="9" t="s">
        <v>202</v>
      </c>
      <c r="E68" s="59">
        <v>0</v>
      </c>
      <c r="F68" s="57">
        <f>euref_fuel_changes!X38</f>
        <v>-4.6319475877982044E-4</v>
      </c>
      <c r="G68" s="57">
        <f>euref_fuel_changes!Y38</f>
        <v>0</v>
      </c>
      <c r="H68" s="57">
        <f>euref_fuel_changes!Z38</f>
        <v>0</v>
      </c>
      <c r="I68" s="57">
        <f>euref_fuel_changes!AA38</f>
        <v>0</v>
      </c>
      <c r="J68" s="57">
        <f>euref_fuel_changes!AB38</f>
        <v>0</v>
      </c>
      <c r="K68" s="57">
        <f>euref_fuel_changes!AC38</f>
        <v>0</v>
      </c>
      <c r="L68" s="57">
        <f>euref_fuel_changes!AD38</f>
        <v>0</v>
      </c>
    </row>
    <row r="69" spans="1:12" ht="15" customHeight="1" x14ac:dyDescent="0.25">
      <c r="A69" s="9" t="s">
        <v>20</v>
      </c>
      <c r="B69" s="9" t="s">
        <v>209</v>
      </c>
      <c r="C69" s="9" t="s">
        <v>210</v>
      </c>
      <c r="D69" s="9" t="s">
        <v>211</v>
      </c>
      <c r="E69" s="59">
        <v>0</v>
      </c>
      <c r="F69" s="57">
        <f>euref_fuel_changes!X39</f>
        <v>0</v>
      </c>
      <c r="G69" s="57">
        <f>euref_fuel_changes!Y39</f>
        <v>0</v>
      </c>
      <c r="H69" s="57">
        <f>euref_fuel_changes!Z39</f>
        <v>0</v>
      </c>
      <c r="I69" s="57">
        <f>euref_fuel_changes!AA39</f>
        <v>0</v>
      </c>
      <c r="J69" s="57">
        <f>euref_fuel_changes!AB39</f>
        <v>0</v>
      </c>
      <c r="K69" s="57">
        <f>euref_fuel_changes!AC39</f>
        <v>0</v>
      </c>
      <c r="L69" s="57">
        <f>euref_fuel_changes!AD39</f>
        <v>0</v>
      </c>
    </row>
    <row r="70" spans="1:12" ht="15" customHeight="1" x14ac:dyDescent="0.25">
      <c r="A70" s="9" t="s">
        <v>20</v>
      </c>
      <c r="B70" s="9" t="s">
        <v>209</v>
      </c>
      <c r="C70" s="9" t="s">
        <v>212</v>
      </c>
      <c r="D70" s="9" t="s">
        <v>213</v>
      </c>
      <c r="E70" s="59">
        <v>0</v>
      </c>
      <c r="F70" s="57">
        <f>euref_fuel_changes!X39</f>
        <v>0</v>
      </c>
      <c r="G70" s="57">
        <f>euref_fuel_changes!Y39</f>
        <v>0</v>
      </c>
      <c r="H70" s="57">
        <f>euref_fuel_changes!Z39</f>
        <v>0</v>
      </c>
      <c r="I70" s="57">
        <f>euref_fuel_changes!AA39</f>
        <v>0</v>
      </c>
      <c r="J70" s="57">
        <f>euref_fuel_changes!AB39</f>
        <v>0</v>
      </c>
      <c r="K70" s="57">
        <f>euref_fuel_changes!AC39</f>
        <v>0</v>
      </c>
      <c r="L70" s="57">
        <f>euref_fuel_changes!AD39</f>
        <v>0</v>
      </c>
    </row>
    <row r="71" spans="1:12" ht="15" customHeight="1" x14ac:dyDescent="0.25">
      <c r="A71" s="9" t="s">
        <v>20</v>
      </c>
      <c r="B71" s="9" t="s">
        <v>209</v>
      </c>
      <c r="C71" s="9" t="s">
        <v>214</v>
      </c>
      <c r="D71" s="9" t="s">
        <v>215</v>
      </c>
      <c r="E71" s="59">
        <v>0</v>
      </c>
      <c r="F71" s="57">
        <f>euref_fuel_changes!X39</f>
        <v>0</v>
      </c>
      <c r="G71" s="57">
        <f>euref_fuel_changes!Y39</f>
        <v>0</v>
      </c>
      <c r="H71" s="57">
        <f>euref_fuel_changes!Z39</f>
        <v>0</v>
      </c>
      <c r="I71" s="57">
        <f>euref_fuel_changes!AA39</f>
        <v>0</v>
      </c>
      <c r="J71" s="57">
        <f>euref_fuel_changes!AB39</f>
        <v>0</v>
      </c>
      <c r="K71" s="57">
        <f>euref_fuel_changes!AC39</f>
        <v>0</v>
      </c>
      <c r="L71" s="57">
        <f>euref_fuel_changes!AD39</f>
        <v>0</v>
      </c>
    </row>
    <row r="72" spans="1:12" ht="15" customHeight="1" x14ac:dyDescent="0.25">
      <c r="A72" s="9" t="s">
        <v>20</v>
      </c>
      <c r="B72" s="9" t="s">
        <v>209</v>
      </c>
      <c r="C72" s="9" t="s">
        <v>216</v>
      </c>
      <c r="D72" s="9" t="s">
        <v>217</v>
      </c>
      <c r="E72" s="59">
        <v>0</v>
      </c>
      <c r="F72" s="57">
        <f>euref_fuel_changes!X39</f>
        <v>0</v>
      </c>
      <c r="G72" s="57">
        <f>euref_fuel_changes!Y39</f>
        <v>0</v>
      </c>
      <c r="H72" s="57">
        <f>euref_fuel_changes!Z39</f>
        <v>0</v>
      </c>
      <c r="I72" s="57">
        <f>euref_fuel_changes!AA39</f>
        <v>0</v>
      </c>
      <c r="J72" s="57">
        <f>euref_fuel_changes!AB39</f>
        <v>0</v>
      </c>
      <c r="K72" s="57">
        <f>euref_fuel_changes!AC39</f>
        <v>0</v>
      </c>
      <c r="L72" s="57">
        <f>euref_fuel_changes!AD39</f>
        <v>0</v>
      </c>
    </row>
    <row r="73" spans="1:12" ht="15" customHeight="1" x14ac:dyDescent="0.25">
      <c r="A73" s="9" t="s">
        <v>20</v>
      </c>
      <c r="B73" s="9" t="s">
        <v>209</v>
      </c>
      <c r="C73" s="9" t="s">
        <v>218</v>
      </c>
      <c r="D73" s="9" t="s">
        <v>219</v>
      </c>
      <c r="E73" s="59">
        <v>0</v>
      </c>
      <c r="F73" s="57">
        <f>euref_fuel_changes!X39</f>
        <v>0</v>
      </c>
      <c r="G73" s="57">
        <f>euref_fuel_changes!Y39</f>
        <v>0</v>
      </c>
      <c r="H73" s="57">
        <f>euref_fuel_changes!Z39</f>
        <v>0</v>
      </c>
      <c r="I73" s="57">
        <f>euref_fuel_changes!AA39</f>
        <v>0</v>
      </c>
      <c r="J73" s="57">
        <f>euref_fuel_changes!AB39</f>
        <v>0</v>
      </c>
      <c r="K73" s="57">
        <f>euref_fuel_changes!AC39</f>
        <v>0</v>
      </c>
      <c r="L73" s="57">
        <f>euref_fuel_changes!AD39</f>
        <v>0</v>
      </c>
    </row>
    <row r="74" spans="1:12" ht="15" customHeight="1" x14ac:dyDescent="0.25">
      <c r="A74" s="9" t="s">
        <v>19</v>
      </c>
      <c r="B74" s="9" t="s">
        <v>209</v>
      </c>
      <c r="C74" s="9" t="s">
        <v>222</v>
      </c>
      <c r="D74" s="9" t="s">
        <v>223</v>
      </c>
      <c r="E74" s="59">
        <v>0</v>
      </c>
      <c r="F74" s="57">
        <f>euref_fuel_changes!X45</f>
        <v>0</v>
      </c>
      <c r="G74" s="57">
        <f>euref_fuel_changes!Y45</f>
        <v>0</v>
      </c>
      <c r="H74" s="57">
        <f>euref_fuel_changes!Z45</f>
        <v>0</v>
      </c>
      <c r="I74" s="57">
        <f>euref_fuel_changes!AA45</f>
        <v>0</v>
      </c>
      <c r="J74" s="57">
        <f>euref_fuel_changes!AB45</f>
        <v>0</v>
      </c>
      <c r="K74" s="57">
        <f>euref_fuel_changes!AC45</f>
        <v>0</v>
      </c>
      <c r="L74" s="57">
        <f>euref_fuel_changes!AD45</f>
        <v>0</v>
      </c>
    </row>
    <row r="75" spans="1:12" ht="15" customHeight="1" x14ac:dyDescent="0.25">
      <c r="A75" s="9" t="s">
        <v>19</v>
      </c>
      <c r="B75" s="9" t="s">
        <v>207</v>
      </c>
      <c r="C75" s="9" t="s">
        <v>203</v>
      </c>
      <c r="D75" s="9" t="s">
        <v>204</v>
      </c>
      <c r="E75" s="59">
        <v>0</v>
      </c>
      <c r="F75" s="57">
        <f>euref_fuel_changes!X40</f>
        <v>-3.5604020349200537E-2</v>
      </c>
      <c r="G75" s="57">
        <f>euref_fuel_changes!Y40</f>
        <v>-0.13191461118192746</v>
      </c>
      <c r="H75" s="57">
        <f>euref_fuel_changes!Z40</f>
        <v>-0.28874071875878426</v>
      </c>
      <c r="I75" s="57">
        <f>euref_fuel_changes!AA40</f>
        <v>-0.45744619138033726</v>
      </c>
      <c r="J75" s="57">
        <f>euref_fuel_changes!AB40</f>
        <v>-0.55700336595776323</v>
      </c>
      <c r="K75" s="57">
        <f>euref_fuel_changes!AC40</f>
        <v>-0.62183093416893553</v>
      </c>
      <c r="L75" s="57">
        <f>euref_fuel_changes!AD40</f>
        <v>-0.69078683887732062</v>
      </c>
    </row>
    <row r="76" spans="1:12" ht="15" customHeight="1" x14ac:dyDescent="0.25">
      <c r="A76" s="9" t="s">
        <v>19</v>
      </c>
      <c r="B76" s="9" t="s">
        <v>207</v>
      </c>
      <c r="C76" s="9" t="s">
        <v>195</v>
      </c>
      <c r="D76" s="9" t="s">
        <v>196</v>
      </c>
      <c r="E76" s="59">
        <v>0</v>
      </c>
      <c r="F76" s="57">
        <f>euref_fuel_changes!X40</f>
        <v>-3.5604020349200537E-2</v>
      </c>
      <c r="G76" s="57">
        <f>euref_fuel_changes!Y40</f>
        <v>-0.13191461118192746</v>
      </c>
      <c r="H76" s="57">
        <f>euref_fuel_changes!Z40</f>
        <v>-0.28874071875878426</v>
      </c>
      <c r="I76" s="57">
        <f>euref_fuel_changes!AA40</f>
        <v>-0.45744619138033726</v>
      </c>
      <c r="J76" s="57">
        <f>euref_fuel_changes!AB40</f>
        <v>-0.55700336595776323</v>
      </c>
      <c r="K76" s="57">
        <f>euref_fuel_changes!AC40</f>
        <v>-0.62183093416893553</v>
      </c>
      <c r="L76" s="57">
        <f>euref_fuel_changes!AD40</f>
        <v>-0.69078683887732062</v>
      </c>
    </row>
    <row r="77" spans="1:12" ht="15" customHeight="1" x14ac:dyDescent="0.25">
      <c r="A77" s="9" t="s">
        <v>19</v>
      </c>
      <c r="B77" s="9" t="s">
        <v>208</v>
      </c>
      <c r="C77" s="9" t="s">
        <v>197</v>
      </c>
      <c r="D77" s="9" t="s">
        <v>198</v>
      </c>
      <c r="E77" s="59">
        <v>0</v>
      </c>
      <c r="F77" s="57">
        <f>euref_fuel_changes!X41</f>
        <v>-3.1409146202281454E-2</v>
      </c>
      <c r="G77" s="57">
        <f>euref_fuel_changes!Y41</f>
        <v>-6.5921950000055227E-2</v>
      </c>
      <c r="H77" s="57">
        <f>euref_fuel_changes!Z41</f>
        <v>-9.1382328512410266E-2</v>
      </c>
      <c r="I77" s="57">
        <f>euref_fuel_changes!AA41</f>
        <v>-0.11652576308042092</v>
      </c>
      <c r="J77" s="57">
        <f>euref_fuel_changes!AB41</f>
        <v>-0.12755356559415748</v>
      </c>
      <c r="K77" s="57">
        <f>euref_fuel_changes!AC41</f>
        <v>-0.12883690862664351</v>
      </c>
      <c r="L77" s="57">
        <f>euref_fuel_changes!AD41</f>
        <v>-0.12567323175217024</v>
      </c>
    </row>
    <row r="78" spans="1:12" ht="15" customHeight="1" x14ac:dyDescent="0.25">
      <c r="A78" s="9" t="s">
        <v>19</v>
      </c>
      <c r="B78" s="9" t="s">
        <v>209</v>
      </c>
      <c r="C78" s="9" t="s">
        <v>224</v>
      </c>
      <c r="D78" s="9" t="s">
        <v>225</v>
      </c>
      <c r="E78" s="59">
        <v>0</v>
      </c>
      <c r="F78" s="58">
        <f>euref_fuel_changes!X45*shares_i24.d!$H$3</f>
        <v>0</v>
      </c>
      <c r="G78" s="58">
        <f>euref_fuel_changes!Y45*shares_i24.d!$H$3</f>
        <v>0</v>
      </c>
      <c r="H78" s="58">
        <f>euref_fuel_changes!Z45*shares_i24.d!$H$3</f>
        <v>0</v>
      </c>
      <c r="I78" s="58">
        <f>euref_fuel_changes!AA45*shares_i24.d!$H$3</f>
        <v>0</v>
      </c>
      <c r="J78" s="58">
        <f>euref_fuel_changes!AB45*shares_i24.d!$H$3</f>
        <v>0</v>
      </c>
      <c r="K78" s="58">
        <f>euref_fuel_changes!AC45*shares_i24.d!$H$3</f>
        <v>0</v>
      </c>
      <c r="L78" s="58">
        <f>euref_fuel_changes!AD45*shares_i24.d!$H$3</f>
        <v>0</v>
      </c>
    </row>
    <row r="79" spans="1:12" ht="15" customHeight="1" x14ac:dyDescent="0.25">
      <c r="A79" s="9" t="s">
        <v>19</v>
      </c>
      <c r="B79" s="9" t="s">
        <v>228</v>
      </c>
      <c r="C79" s="9" t="s">
        <v>199</v>
      </c>
      <c r="D79" s="9" t="s">
        <v>200</v>
      </c>
      <c r="E79" s="59">
        <v>0</v>
      </c>
      <c r="F79" s="58">
        <f>shares_i40.2!$H$2*euref_fuel_changes!X42+shares_i40.2!$H$3*euref_fuel_changes!X45</f>
        <v>0</v>
      </c>
      <c r="G79" s="58">
        <f>shares_i40.2!$H$2*euref_fuel_changes!Y42+shares_i40.2!$H$3*euref_fuel_changes!Y45</f>
        <v>-1.4910101746590278E-2</v>
      </c>
      <c r="H79" s="58">
        <f>shares_i40.2!$H$2*euref_fuel_changes!Z42+shares_i40.2!$H$3*euref_fuel_changes!Z45</f>
        <v>-6.6205232097508754E-2</v>
      </c>
      <c r="I79" s="58">
        <f>shares_i40.2!$H$2*euref_fuel_changes!AA42+shares_i40.2!$H$3*euref_fuel_changes!AA45</f>
        <v>-9.4642347639050342E-2</v>
      </c>
      <c r="J79" s="58">
        <f>shares_i40.2!$H$2*euref_fuel_changes!AB42+shares_i40.2!$H$3*euref_fuel_changes!AB45</f>
        <v>-7.2724498827665948E-2</v>
      </c>
      <c r="K79" s="58">
        <f>shares_i40.2!$H$2*euref_fuel_changes!AC42+shares_i40.2!$H$3*euref_fuel_changes!AC45</f>
        <v>-3.9058110457810935E-2</v>
      </c>
      <c r="L79" s="58">
        <f>shares_i40.2!$H$2*euref_fuel_changes!AD42+shares_i40.2!$H$3*euref_fuel_changes!AD45</f>
        <v>-2.8873562087174252E-2</v>
      </c>
    </row>
    <row r="80" spans="1:12" ht="15" customHeight="1" x14ac:dyDescent="0.25">
      <c r="A80" s="9" t="s">
        <v>19</v>
      </c>
      <c r="B80" s="9" t="s">
        <v>226</v>
      </c>
      <c r="C80" s="9" t="s">
        <v>201</v>
      </c>
      <c r="D80" s="9" t="s">
        <v>202</v>
      </c>
      <c r="E80" s="59">
        <v>0</v>
      </c>
      <c r="F80" s="57">
        <f>euref_fuel_changes!X44</f>
        <v>-7.9940590398106526E-3</v>
      </c>
      <c r="G80" s="57">
        <f>euref_fuel_changes!Y44</f>
        <v>-1.3454406862755531E-2</v>
      </c>
      <c r="H80" s="57">
        <f>euref_fuel_changes!Z44</f>
        <v>0</v>
      </c>
      <c r="I80" s="57">
        <f>euref_fuel_changes!AA44</f>
        <v>0</v>
      </c>
      <c r="J80" s="57">
        <f>euref_fuel_changes!AB44</f>
        <v>-8.6526298625856108E-3</v>
      </c>
      <c r="K80" s="57">
        <f>euref_fuel_changes!AC44</f>
        <v>-2.33596555700641E-2</v>
      </c>
      <c r="L80" s="57">
        <f>euref_fuel_changes!AD44</f>
        <v>-3.1746705232310415E-3</v>
      </c>
    </row>
    <row r="81" spans="1:12" ht="15" customHeight="1" x14ac:dyDescent="0.25">
      <c r="A81" s="9" t="s">
        <v>19</v>
      </c>
      <c r="B81" s="9" t="s">
        <v>209</v>
      </c>
      <c r="C81" s="9" t="s">
        <v>210</v>
      </c>
      <c r="D81" s="9" t="s">
        <v>211</v>
      </c>
      <c r="E81" s="59">
        <v>0</v>
      </c>
      <c r="F81" s="57">
        <f>euref_fuel_changes!X45</f>
        <v>0</v>
      </c>
      <c r="G81" s="57">
        <f>euref_fuel_changes!Y45</f>
        <v>0</v>
      </c>
      <c r="H81" s="57">
        <f>euref_fuel_changes!Z45</f>
        <v>0</v>
      </c>
      <c r="I81" s="57">
        <f>euref_fuel_changes!AA45</f>
        <v>0</v>
      </c>
      <c r="J81" s="57">
        <f>euref_fuel_changes!AB45</f>
        <v>0</v>
      </c>
      <c r="K81" s="57">
        <f>euref_fuel_changes!AC45</f>
        <v>0</v>
      </c>
      <c r="L81" s="57">
        <f>euref_fuel_changes!AD45</f>
        <v>0</v>
      </c>
    </row>
    <row r="82" spans="1:12" ht="15" customHeight="1" x14ac:dyDescent="0.25">
      <c r="A82" s="9" t="s">
        <v>19</v>
      </c>
      <c r="B82" s="9" t="s">
        <v>209</v>
      </c>
      <c r="C82" s="9" t="s">
        <v>212</v>
      </c>
      <c r="D82" s="9" t="s">
        <v>213</v>
      </c>
      <c r="E82" s="59">
        <v>0</v>
      </c>
      <c r="F82" s="57">
        <f>euref_fuel_changes!X45</f>
        <v>0</v>
      </c>
      <c r="G82" s="57">
        <f>euref_fuel_changes!Y45</f>
        <v>0</v>
      </c>
      <c r="H82" s="57">
        <f>euref_fuel_changes!Z45</f>
        <v>0</v>
      </c>
      <c r="I82" s="57">
        <f>euref_fuel_changes!AA45</f>
        <v>0</v>
      </c>
      <c r="J82" s="57">
        <f>euref_fuel_changes!AB45</f>
        <v>0</v>
      </c>
      <c r="K82" s="57">
        <f>euref_fuel_changes!AC45</f>
        <v>0</v>
      </c>
      <c r="L82" s="57">
        <f>euref_fuel_changes!AD45</f>
        <v>0</v>
      </c>
    </row>
    <row r="83" spans="1:12" ht="15" customHeight="1" x14ac:dyDescent="0.25">
      <c r="A83" s="9" t="s">
        <v>19</v>
      </c>
      <c r="B83" s="9" t="s">
        <v>209</v>
      </c>
      <c r="C83" s="9" t="s">
        <v>214</v>
      </c>
      <c r="D83" s="9" t="s">
        <v>215</v>
      </c>
      <c r="E83" s="59">
        <v>0</v>
      </c>
      <c r="F83" s="57">
        <f>euref_fuel_changes!X45</f>
        <v>0</v>
      </c>
      <c r="G83" s="57">
        <f>euref_fuel_changes!Y45</f>
        <v>0</v>
      </c>
      <c r="H83" s="57">
        <f>euref_fuel_changes!Z45</f>
        <v>0</v>
      </c>
      <c r="I83" s="57">
        <f>euref_fuel_changes!AA45</f>
        <v>0</v>
      </c>
      <c r="J83" s="57">
        <f>euref_fuel_changes!AB45</f>
        <v>0</v>
      </c>
      <c r="K83" s="57">
        <f>euref_fuel_changes!AC45</f>
        <v>0</v>
      </c>
      <c r="L83" s="57">
        <f>euref_fuel_changes!AD45</f>
        <v>0</v>
      </c>
    </row>
    <row r="84" spans="1:12" ht="15" customHeight="1" x14ac:dyDescent="0.25">
      <c r="A84" s="9" t="s">
        <v>19</v>
      </c>
      <c r="B84" s="9" t="s">
        <v>209</v>
      </c>
      <c r="C84" s="9" t="s">
        <v>216</v>
      </c>
      <c r="D84" s="9" t="s">
        <v>217</v>
      </c>
      <c r="E84" s="59">
        <v>0</v>
      </c>
      <c r="F84" s="57">
        <f>euref_fuel_changes!X45</f>
        <v>0</v>
      </c>
      <c r="G84" s="57">
        <f>euref_fuel_changes!Y45</f>
        <v>0</v>
      </c>
      <c r="H84" s="57">
        <f>euref_fuel_changes!Z45</f>
        <v>0</v>
      </c>
      <c r="I84" s="57">
        <f>euref_fuel_changes!AA45</f>
        <v>0</v>
      </c>
      <c r="J84" s="57">
        <f>euref_fuel_changes!AB45</f>
        <v>0</v>
      </c>
      <c r="K84" s="57">
        <f>euref_fuel_changes!AC45</f>
        <v>0</v>
      </c>
      <c r="L84" s="57">
        <f>euref_fuel_changes!AD45</f>
        <v>0</v>
      </c>
    </row>
    <row r="85" spans="1:12" ht="15" customHeight="1" x14ac:dyDescent="0.25">
      <c r="A85" s="9" t="s">
        <v>19</v>
      </c>
      <c r="B85" s="9" t="s">
        <v>209</v>
      </c>
      <c r="C85" s="9" t="s">
        <v>218</v>
      </c>
      <c r="D85" s="9" t="s">
        <v>219</v>
      </c>
      <c r="E85" s="59">
        <v>0</v>
      </c>
      <c r="F85" s="57">
        <f>euref_fuel_changes!X45</f>
        <v>0</v>
      </c>
      <c r="G85" s="57">
        <f>euref_fuel_changes!Y45</f>
        <v>0</v>
      </c>
      <c r="H85" s="57">
        <f>euref_fuel_changes!Z45</f>
        <v>0</v>
      </c>
      <c r="I85" s="57">
        <f>euref_fuel_changes!AA45</f>
        <v>0</v>
      </c>
      <c r="J85" s="57">
        <f>euref_fuel_changes!AB45</f>
        <v>0</v>
      </c>
      <c r="K85" s="57">
        <f>euref_fuel_changes!AC45</f>
        <v>0</v>
      </c>
      <c r="L85" s="57">
        <f>euref_fuel_changes!AD45</f>
        <v>0</v>
      </c>
    </row>
    <row r="86" spans="1:12" ht="15" customHeight="1" x14ac:dyDescent="0.25">
      <c r="A86" s="9" t="s">
        <v>18</v>
      </c>
      <c r="B86" s="9" t="s">
        <v>209</v>
      </c>
      <c r="C86" s="9" t="s">
        <v>222</v>
      </c>
      <c r="D86" s="9" t="s">
        <v>223</v>
      </c>
      <c r="E86" s="59">
        <v>0</v>
      </c>
      <c r="F86" s="57">
        <f>euref_fuel_changes!X51</f>
        <v>0</v>
      </c>
      <c r="G86" s="57">
        <f>euref_fuel_changes!Y51</f>
        <v>0</v>
      </c>
      <c r="H86" s="57">
        <f>euref_fuel_changes!Z51</f>
        <v>0</v>
      </c>
      <c r="I86" s="57">
        <f>euref_fuel_changes!AA51</f>
        <v>0</v>
      </c>
      <c r="J86" s="57">
        <f>euref_fuel_changes!AB51</f>
        <v>0</v>
      </c>
      <c r="K86" s="57">
        <f>euref_fuel_changes!AC51</f>
        <v>0</v>
      </c>
      <c r="L86" s="57">
        <f>euref_fuel_changes!AD51</f>
        <v>-4.4817546643962855E-3</v>
      </c>
    </row>
    <row r="87" spans="1:12" ht="15" customHeight="1" x14ac:dyDescent="0.25">
      <c r="A87" s="9" t="s">
        <v>18</v>
      </c>
      <c r="B87" s="9" t="s">
        <v>207</v>
      </c>
      <c r="C87" s="9" t="s">
        <v>203</v>
      </c>
      <c r="D87" s="9" t="s">
        <v>204</v>
      </c>
      <c r="E87" s="59">
        <v>0</v>
      </c>
      <c r="F87" s="57">
        <f>euref_fuel_changes!X46</f>
        <v>-9.0682154796209891E-2</v>
      </c>
      <c r="G87" s="57">
        <f>euref_fuel_changes!Y46</f>
        <v>-0.18389277040697669</v>
      </c>
      <c r="H87" s="57">
        <f>euref_fuel_changes!Z46</f>
        <v>-0.30952067359491731</v>
      </c>
      <c r="I87" s="57">
        <f>euref_fuel_changes!AA46</f>
        <v>-0.43244705222825336</v>
      </c>
      <c r="J87" s="57">
        <f>euref_fuel_changes!AB46</f>
        <v>-0.56010702160009274</v>
      </c>
      <c r="K87" s="57">
        <f>euref_fuel_changes!AC46</f>
        <v>-0.66034160012150234</v>
      </c>
      <c r="L87" s="57">
        <f>euref_fuel_changes!AD46</f>
        <v>-0.71716830890615113</v>
      </c>
    </row>
    <row r="88" spans="1:12" ht="15" customHeight="1" x14ac:dyDescent="0.25">
      <c r="A88" s="9" t="s">
        <v>18</v>
      </c>
      <c r="B88" s="9" t="s">
        <v>207</v>
      </c>
      <c r="C88" s="9" t="s">
        <v>195</v>
      </c>
      <c r="D88" s="9" t="s">
        <v>196</v>
      </c>
      <c r="E88" s="59">
        <v>0</v>
      </c>
      <c r="F88" s="57">
        <f>euref_fuel_changes!X46</f>
        <v>-9.0682154796209891E-2</v>
      </c>
      <c r="G88" s="57">
        <f>euref_fuel_changes!Y46</f>
        <v>-0.18389277040697669</v>
      </c>
      <c r="H88" s="57">
        <f>euref_fuel_changes!Z46</f>
        <v>-0.30952067359491731</v>
      </c>
      <c r="I88" s="57">
        <f>euref_fuel_changes!AA46</f>
        <v>-0.43244705222825336</v>
      </c>
      <c r="J88" s="57">
        <f>euref_fuel_changes!AB46</f>
        <v>-0.56010702160009274</v>
      </c>
      <c r="K88" s="57">
        <f>euref_fuel_changes!AC46</f>
        <v>-0.66034160012150234</v>
      </c>
      <c r="L88" s="57">
        <f>euref_fuel_changes!AD46</f>
        <v>-0.71716830890615113</v>
      </c>
    </row>
    <row r="89" spans="1:12" ht="15" customHeight="1" x14ac:dyDescent="0.25">
      <c r="A89" s="9" t="s">
        <v>18</v>
      </c>
      <c r="B89" s="9" t="s">
        <v>208</v>
      </c>
      <c r="C89" s="9" t="s">
        <v>197</v>
      </c>
      <c r="D89" s="9" t="s">
        <v>198</v>
      </c>
      <c r="E89" s="59">
        <v>0</v>
      </c>
      <c r="F89" s="57">
        <f>euref_fuel_changes!X47</f>
        <v>-8.8155198649600461E-2</v>
      </c>
      <c r="G89" s="57">
        <f>euref_fuel_changes!Y47</f>
        <v>-0.1199514880945762</v>
      </c>
      <c r="H89" s="57">
        <f>euref_fuel_changes!Z47</f>
        <v>-0.14211675182513017</v>
      </c>
      <c r="I89" s="57">
        <f>euref_fuel_changes!AA47</f>
        <v>-0.15137204736748408</v>
      </c>
      <c r="J89" s="57">
        <f>euref_fuel_changes!AB47</f>
        <v>-0.1589552115887824</v>
      </c>
      <c r="K89" s="57">
        <f>euref_fuel_changes!AC47</f>
        <v>-0.16613311802868208</v>
      </c>
      <c r="L89" s="57">
        <f>euref_fuel_changes!AD47</f>
        <v>-0.17626956794543525</v>
      </c>
    </row>
    <row r="90" spans="1:12" ht="15" customHeight="1" x14ac:dyDescent="0.25">
      <c r="A90" s="9" t="s">
        <v>18</v>
      </c>
      <c r="B90" s="9" t="s">
        <v>209</v>
      </c>
      <c r="C90" s="9" t="s">
        <v>224</v>
      </c>
      <c r="D90" s="9" t="s">
        <v>225</v>
      </c>
      <c r="E90" s="59">
        <v>0</v>
      </c>
      <c r="F90" s="58">
        <f>euref_fuel_changes!X51*shares_i24.d!$I$3</f>
        <v>0</v>
      </c>
      <c r="G90" s="58">
        <f>euref_fuel_changes!Y51*shares_i24.d!$I$3</f>
        <v>0</v>
      </c>
      <c r="H90" s="58">
        <f>euref_fuel_changes!Z51*shares_i24.d!$I$3</f>
        <v>0</v>
      </c>
      <c r="I90" s="58">
        <f>euref_fuel_changes!AA51*shares_i24.d!$I$3</f>
        <v>0</v>
      </c>
      <c r="J90" s="58">
        <f>euref_fuel_changes!AB51*shares_i24.d!$I$3</f>
        <v>0</v>
      </c>
      <c r="K90" s="58">
        <f>euref_fuel_changes!AC51*shares_i24.d!$I$3</f>
        <v>0</v>
      </c>
      <c r="L90" s="58">
        <f>euref_fuel_changes!AD51*shares_i24.d!$I$3</f>
        <v>0</v>
      </c>
    </row>
    <row r="91" spans="1:12" ht="15" customHeight="1" x14ac:dyDescent="0.25">
      <c r="A91" s="9" t="s">
        <v>18</v>
      </c>
      <c r="B91" s="9" t="s">
        <v>228</v>
      </c>
      <c r="C91" s="9" t="s">
        <v>199</v>
      </c>
      <c r="D91" s="9" t="s">
        <v>200</v>
      </c>
      <c r="E91" s="59">
        <v>0</v>
      </c>
      <c r="F91" s="58">
        <f>shares_i40.2!$I$2*euref_fuel_changes!X48+shares_i40.2!$I$3*euref_fuel_changes!X51</f>
        <v>0</v>
      </c>
      <c r="G91" s="58">
        <f>shares_i40.2!$I$2*euref_fuel_changes!Y48+shares_i40.2!$I$3*euref_fuel_changes!Y51</f>
        <v>0</v>
      </c>
      <c r="H91" s="58">
        <f>shares_i40.2!$I$2*euref_fuel_changes!Z48+shares_i40.2!$I$3*euref_fuel_changes!Z51</f>
        <v>0</v>
      </c>
      <c r="I91" s="58">
        <f>shares_i40.2!$I$2*euref_fuel_changes!AA48+shares_i40.2!$I$3*euref_fuel_changes!AA51</f>
        <v>-0.10884170231038072</v>
      </c>
      <c r="J91" s="58">
        <f>shares_i40.2!$I$2*euref_fuel_changes!AB48+shares_i40.2!$I$3*euref_fuel_changes!AB51</f>
        <v>-0.11577286932431496</v>
      </c>
      <c r="K91" s="58">
        <f>shares_i40.2!$I$2*euref_fuel_changes!AC48+shares_i40.2!$I$3*euref_fuel_changes!AC51</f>
        <v>-0.11060080841311616</v>
      </c>
      <c r="L91" s="58">
        <f>shares_i40.2!$I$2*euref_fuel_changes!AD48+shares_i40.2!$I$3*euref_fuel_changes!AD51</f>
        <v>-0.1332602054722857</v>
      </c>
    </row>
    <row r="92" spans="1:12" ht="15" customHeight="1" x14ac:dyDescent="0.25">
      <c r="A92" s="9" t="s">
        <v>18</v>
      </c>
      <c r="B92" s="9" t="s">
        <v>226</v>
      </c>
      <c r="C92" s="9" t="s">
        <v>201</v>
      </c>
      <c r="D92" s="9" t="s">
        <v>202</v>
      </c>
      <c r="E92" s="59">
        <v>0</v>
      </c>
      <c r="F92" s="57">
        <f>euref_fuel_changes!X50</f>
        <v>0</v>
      </c>
      <c r="G92" s="57">
        <f>euref_fuel_changes!Y50</f>
        <v>0</v>
      </c>
      <c r="H92" s="57">
        <f>euref_fuel_changes!Z50</f>
        <v>0</v>
      </c>
      <c r="I92" s="57">
        <f>euref_fuel_changes!AA50</f>
        <v>0</v>
      </c>
      <c r="J92" s="57">
        <f>euref_fuel_changes!AB50</f>
        <v>0</v>
      </c>
      <c r="K92" s="57">
        <f>euref_fuel_changes!AC50</f>
        <v>0</v>
      </c>
      <c r="L92" s="57">
        <f>euref_fuel_changes!AD50</f>
        <v>0</v>
      </c>
    </row>
    <row r="93" spans="1:12" ht="15" customHeight="1" x14ac:dyDescent="0.25">
      <c r="A93" s="9" t="s">
        <v>18</v>
      </c>
      <c r="B93" s="9" t="s">
        <v>209</v>
      </c>
      <c r="C93" s="9" t="s">
        <v>210</v>
      </c>
      <c r="D93" s="9" t="s">
        <v>211</v>
      </c>
      <c r="E93" s="59">
        <v>0</v>
      </c>
      <c r="F93" s="57">
        <f>euref_fuel_changes!X51</f>
        <v>0</v>
      </c>
      <c r="G93" s="57">
        <f>euref_fuel_changes!Y51</f>
        <v>0</v>
      </c>
      <c r="H93" s="57">
        <f>euref_fuel_changes!Z51</f>
        <v>0</v>
      </c>
      <c r="I93" s="57">
        <f>euref_fuel_changes!AA51</f>
        <v>0</v>
      </c>
      <c r="J93" s="57">
        <f>euref_fuel_changes!AB51</f>
        <v>0</v>
      </c>
      <c r="K93" s="57">
        <f>euref_fuel_changes!AC51</f>
        <v>0</v>
      </c>
      <c r="L93" s="57">
        <f>euref_fuel_changes!AD51</f>
        <v>-4.4817546643962855E-3</v>
      </c>
    </row>
    <row r="94" spans="1:12" ht="15" customHeight="1" x14ac:dyDescent="0.25">
      <c r="A94" s="9" t="s">
        <v>18</v>
      </c>
      <c r="B94" s="9" t="s">
        <v>209</v>
      </c>
      <c r="C94" s="9" t="s">
        <v>212</v>
      </c>
      <c r="D94" s="9" t="s">
        <v>213</v>
      </c>
      <c r="E94" s="59">
        <v>0</v>
      </c>
      <c r="F94" s="57">
        <f>euref_fuel_changes!X51</f>
        <v>0</v>
      </c>
      <c r="G94" s="57">
        <f>euref_fuel_changes!Y51</f>
        <v>0</v>
      </c>
      <c r="H94" s="57">
        <f>euref_fuel_changes!Z51</f>
        <v>0</v>
      </c>
      <c r="I94" s="57">
        <f>euref_fuel_changes!AA51</f>
        <v>0</v>
      </c>
      <c r="J94" s="57">
        <f>euref_fuel_changes!AB51</f>
        <v>0</v>
      </c>
      <c r="K94" s="57">
        <f>euref_fuel_changes!AC51</f>
        <v>0</v>
      </c>
      <c r="L94" s="57">
        <f>euref_fuel_changes!AD51</f>
        <v>-4.4817546643962855E-3</v>
      </c>
    </row>
    <row r="95" spans="1:12" ht="15" customHeight="1" x14ac:dyDescent="0.25">
      <c r="A95" s="9" t="s">
        <v>18</v>
      </c>
      <c r="B95" s="9" t="s">
        <v>209</v>
      </c>
      <c r="C95" s="9" t="s">
        <v>214</v>
      </c>
      <c r="D95" s="9" t="s">
        <v>215</v>
      </c>
      <c r="E95" s="59">
        <v>0</v>
      </c>
      <c r="F95" s="57">
        <f>euref_fuel_changes!X51</f>
        <v>0</v>
      </c>
      <c r="G95" s="57">
        <f>euref_fuel_changes!Y51</f>
        <v>0</v>
      </c>
      <c r="H95" s="57">
        <f>euref_fuel_changes!Z51</f>
        <v>0</v>
      </c>
      <c r="I95" s="57">
        <f>euref_fuel_changes!AA51</f>
        <v>0</v>
      </c>
      <c r="J95" s="57">
        <f>euref_fuel_changes!AB51</f>
        <v>0</v>
      </c>
      <c r="K95" s="57">
        <f>euref_fuel_changes!AC51</f>
        <v>0</v>
      </c>
      <c r="L95" s="57">
        <f>euref_fuel_changes!AD51</f>
        <v>-4.4817546643962855E-3</v>
      </c>
    </row>
    <row r="96" spans="1:12" ht="15" customHeight="1" x14ac:dyDescent="0.25">
      <c r="A96" s="9" t="s">
        <v>18</v>
      </c>
      <c r="B96" s="9" t="s">
        <v>209</v>
      </c>
      <c r="C96" s="9" t="s">
        <v>216</v>
      </c>
      <c r="D96" s="9" t="s">
        <v>217</v>
      </c>
      <c r="E96" s="59">
        <v>0</v>
      </c>
      <c r="F96" s="57">
        <f>euref_fuel_changes!X51</f>
        <v>0</v>
      </c>
      <c r="G96" s="57">
        <f>euref_fuel_changes!Y51</f>
        <v>0</v>
      </c>
      <c r="H96" s="57">
        <f>euref_fuel_changes!Z51</f>
        <v>0</v>
      </c>
      <c r="I96" s="57">
        <f>euref_fuel_changes!AA51</f>
        <v>0</v>
      </c>
      <c r="J96" s="57">
        <f>euref_fuel_changes!AB51</f>
        <v>0</v>
      </c>
      <c r="K96" s="57">
        <f>euref_fuel_changes!AC51</f>
        <v>0</v>
      </c>
      <c r="L96" s="57">
        <f>euref_fuel_changes!AD51</f>
        <v>-4.4817546643962855E-3</v>
      </c>
    </row>
    <row r="97" spans="1:12" ht="15" customHeight="1" x14ac:dyDescent="0.25">
      <c r="A97" s="9" t="s">
        <v>18</v>
      </c>
      <c r="B97" s="9" t="s">
        <v>209</v>
      </c>
      <c r="C97" s="9" t="s">
        <v>218</v>
      </c>
      <c r="D97" s="9" t="s">
        <v>219</v>
      </c>
      <c r="E97" s="59">
        <v>0</v>
      </c>
      <c r="F97" s="57">
        <f>euref_fuel_changes!X51</f>
        <v>0</v>
      </c>
      <c r="G97" s="57">
        <f>euref_fuel_changes!Y51</f>
        <v>0</v>
      </c>
      <c r="H97" s="57">
        <f>euref_fuel_changes!Z51</f>
        <v>0</v>
      </c>
      <c r="I97" s="57">
        <f>euref_fuel_changes!AA51</f>
        <v>0</v>
      </c>
      <c r="J97" s="57">
        <f>euref_fuel_changes!AB51</f>
        <v>0</v>
      </c>
      <c r="K97" s="57">
        <f>euref_fuel_changes!AC51</f>
        <v>0</v>
      </c>
      <c r="L97" s="57">
        <f>euref_fuel_changes!AD51</f>
        <v>-4.4817546643962855E-3</v>
      </c>
    </row>
    <row r="98" spans="1:12" ht="15" customHeight="1" x14ac:dyDescent="0.25">
      <c r="A98" s="9" t="s">
        <v>17</v>
      </c>
      <c r="B98" s="9" t="s">
        <v>209</v>
      </c>
      <c r="C98" s="9" t="s">
        <v>222</v>
      </c>
      <c r="D98" s="9" t="s">
        <v>223</v>
      </c>
      <c r="E98" s="59">
        <v>0</v>
      </c>
      <c r="F98" s="57">
        <f>euref_fuel_changes!X57</f>
        <v>0</v>
      </c>
      <c r="G98" s="57">
        <f>euref_fuel_changes!Y57</f>
        <v>0</v>
      </c>
      <c r="H98" s="57">
        <f>euref_fuel_changes!Z57</f>
        <v>0</v>
      </c>
      <c r="I98" s="57">
        <f>euref_fuel_changes!AA57</f>
        <v>0</v>
      </c>
      <c r="J98" s="57">
        <f>euref_fuel_changes!AB57</f>
        <v>0</v>
      </c>
      <c r="K98" s="57">
        <f>euref_fuel_changes!AC57</f>
        <v>0</v>
      </c>
      <c r="L98" s="57">
        <f>euref_fuel_changes!AD57</f>
        <v>0</v>
      </c>
    </row>
    <row r="99" spans="1:12" ht="15" customHeight="1" x14ac:dyDescent="0.25">
      <c r="A99" s="9" t="s">
        <v>17</v>
      </c>
      <c r="B99" s="9" t="s">
        <v>207</v>
      </c>
      <c r="C99" s="9" t="s">
        <v>203</v>
      </c>
      <c r="D99" s="9" t="s">
        <v>204</v>
      </c>
      <c r="E99" s="59">
        <v>0</v>
      </c>
      <c r="F99" s="57">
        <f>euref_fuel_changes!X52</f>
        <v>0</v>
      </c>
      <c r="G99" s="57">
        <f>euref_fuel_changes!Y52</f>
        <v>0</v>
      </c>
      <c r="H99" s="57">
        <f>euref_fuel_changes!Z52</f>
        <v>-4.2289322106994751E-2</v>
      </c>
      <c r="I99" s="57">
        <f>euref_fuel_changes!AA52</f>
        <v>-0.58810051382753803</v>
      </c>
      <c r="J99" s="57">
        <f>euref_fuel_changes!AB52</f>
        <v>-0.70042967508424658</v>
      </c>
      <c r="K99" s="57">
        <f>euref_fuel_changes!AC52</f>
        <v>-0.76934287405590573</v>
      </c>
      <c r="L99" s="57">
        <f>euref_fuel_changes!AD52</f>
        <v>-0.79136439323747088</v>
      </c>
    </row>
    <row r="100" spans="1:12" ht="15" customHeight="1" x14ac:dyDescent="0.25">
      <c r="A100" s="9" t="s">
        <v>17</v>
      </c>
      <c r="B100" s="9" t="s">
        <v>207</v>
      </c>
      <c r="C100" s="9" t="s">
        <v>195</v>
      </c>
      <c r="D100" s="9" t="s">
        <v>196</v>
      </c>
      <c r="E100" s="59">
        <v>0</v>
      </c>
      <c r="F100" s="57">
        <f>euref_fuel_changes!X52</f>
        <v>0</v>
      </c>
      <c r="G100" s="57">
        <f>euref_fuel_changes!Y52</f>
        <v>0</v>
      </c>
      <c r="H100" s="57">
        <f>euref_fuel_changes!Z52</f>
        <v>-4.2289322106994751E-2</v>
      </c>
      <c r="I100" s="57">
        <f>euref_fuel_changes!AA52</f>
        <v>-0.58810051382753803</v>
      </c>
      <c r="J100" s="57">
        <f>euref_fuel_changes!AB52</f>
        <v>-0.70042967508424658</v>
      </c>
      <c r="K100" s="57">
        <f>euref_fuel_changes!AC52</f>
        <v>-0.76934287405590573</v>
      </c>
      <c r="L100" s="57">
        <f>euref_fuel_changes!AD52</f>
        <v>-0.79136439323747088</v>
      </c>
    </row>
    <row r="101" spans="1:12" ht="15" customHeight="1" x14ac:dyDescent="0.25">
      <c r="A101" s="9" t="s">
        <v>17</v>
      </c>
      <c r="B101" s="9" t="s">
        <v>208</v>
      </c>
      <c r="C101" s="9" t="s">
        <v>197</v>
      </c>
      <c r="D101" s="9" t="s">
        <v>198</v>
      </c>
      <c r="E101" s="59">
        <v>0</v>
      </c>
      <c r="F101" s="57">
        <f>euref_fuel_changes!X53</f>
        <v>-5.8660067555973312E-2</v>
      </c>
      <c r="G101" s="57">
        <f>euref_fuel_changes!Y53</f>
        <v>-7.0552391832114897E-2</v>
      </c>
      <c r="H101" s="57">
        <f>euref_fuel_changes!Z53</f>
        <v>-8.4669867218453918E-2</v>
      </c>
      <c r="I101" s="57">
        <f>euref_fuel_changes!AA53</f>
        <v>-8.7449945863590978E-2</v>
      </c>
      <c r="J101" s="57">
        <f>euref_fuel_changes!AB53</f>
        <v>-8.8549920862797643E-2</v>
      </c>
      <c r="K101" s="57">
        <f>euref_fuel_changes!AC53</f>
        <v>-9.6727924122965339E-2</v>
      </c>
      <c r="L101" s="57">
        <f>euref_fuel_changes!AD53</f>
        <v>-9.0413756297727049E-2</v>
      </c>
    </row>
    <row r="102" spans="1:12" ht="15" customHeight="1" x14ac:dyDescent="0.25">
      <c r="A102" s="9" t="s">
        <v>17</v>
      </c>
      <c r="B102" s="9" t="s">
        <v>209</v>
      </c>
      <c r="C102" s="9" t="s">
        <v>224</v>
      </c>
      <c r="D102" s="9" t="s">
        <v>225</v>
      </c>
      <c r="E102" s="59">
        <v>0</v>
      </c>
      <c r="F102" s="58">
        <f>euref_fuel_changes!X57*shares_i24.d!$J$3</f>
        <v>0</v>
      </c>
      <c r="G102" s="58">
        <f>euref_fuel_changes!Y57*shares_i24.d!$J$3</f>
        <v>0</v>
      </c>
      <c r="H102" s="58">
        <f>euref_fuel_changes!Z57*shares_i24.d!$J$3</f>
        <v>0</v>
      </c>
      <c r="I102" s="58">
        <f>euref_fuel_changes!AA57*shares_i24.d!$J$3</f>
        <v>0</v>
      </c>
      <c r="J102" s="58">
        <f>euref_fuel_changes!AB57*shares_i24.d!$J$3</f>
        <v>0</v>
      </c>
      <c r="K102" s="58">
        <f>euref_fuel_changes!AC57*shares_i24.d!$J$3</f>
        <v>0</v>
      </c>
      <c r="L102" s="58">
        <f>euref_fuel_changes!AD57*shares_i24.d!$J$3</f>
        <v>0</v>
      </c>
    </row>
    <row r="103" spans="1:12" ht="15" customHeight="1" x14ac:dyDescent="0.25">
      <c r="A103" s="9" t="s">
        <v>17</v>
      </c>
      <c r="B103" s="9" t="s">
        <v>228</v>
      </c>
      <c r="C103" s="9" t="s">
        <v>199</v>
      </c>
      <c r="D103" s="9" t="s">
        <v>200</v>
      </c>
      <c r="E103" s="59">
        <v>0</v>
      </c>
      <c r="F103" s="58">
        <f>shares_i40.2!$J$2*euref_fuel_changes!X54+shares_i40.2!$J$3*euref_fuel_changes!X57</f>
        <v>-1.7390635209930783E-2</v>
      </c>
      <c r="G103" s="58">
        <f>shares_i40.2!$J$2*euref_fuel_changes!Y54+shares_i40.2!$J$3*euref_fuel_changes!Y57</f>
        <v>-0.10328046602321944</v>
      </c>
      <c r="H103" s="58">
        <f>shares_i40.2!$J$2*euref_fuel_changes!Z54+shares_i40.2!$J$3*euref_fuel_changes!Z57</f>
        <v>-0.14837545806458544</v>
      </c>
      <c r="I103" s="58">
        <f>shares_i40.2!$J$2*euref_fuel_changes!AA54+shares_i40.2!$J$3*euref_fuel_changes!AA57</f>
        <v>-0.13932772351870856</v>
      </c>
      <c r="J103" s="58">
        <f>shares_i40.2!$J$2*euref_fuel_changes!AB54+shares_i40.2!$J$3*euref_fuel_changes!AB57</f>
        <v>-0.14290781658908225</v>
      </c>
      <c r="K103" s="58">
        <f>shares_i40.2!$J$2*euref_fuel_changes!AC54+shares_i40.2!$J$3*euref_fuel_changes!AC57</f>
        <v>-0.13594186080201073</v>
      </c>
      <c r="L103" s="58">
        <f>shares_i40.2!$J$2*euref_fuel_changes!AD54+shares_i40.2!$J$3*euref_fuel_changes!AD57</f>
        <v>-0.14280573006865183</v>
      </c>
    </row>
    <row r="104" spans="1:12" ht="15" customHeight="1" x14ac:dyDescent="0.25">
      <c r="A104" s="9" t="s">
        <v>17</v>
      </c>
      <c r="B104" s="9" t="s">
        <v>226</v>
      </c>
      <c r="C104" s="9" t="s">
        <v>201</v>
      </c>
      <c r="D104" s="9" t="s">
        <v>202</v>
      </c>
      <c r="E104" s="59">
        <v>0</v>
      </c>
      <c r="F104" s="57">
        <f>euref_fuel_changes!X56</f>
        <v>0</v>
      </c>
      <c r="G104" s="57">
        <f>euref_fuel_changes!Y56</f>
        <v>0</v>
      </c>
      <c r="H104" s="57">
        <f>euref_fuel_changes!Z56</f>
        <v>0</v>
      </c>
      <c r="I104" s="57">
        <f>euref_fuel_changes!AA56</f>
        <v>0</v>
      </c>
      <c r="J104" s="57">
        <f>euref_fuel_changes!AB56</f>
        <v>0</v>
      </c>
      <c r="K104" s="57">
        <f>euref_fuel_changes!AC56</f>
        <v>0</v>
      </c>
      <c r="L104" s="57">
        <f>euref_fuel_changes!AD56</f>
        <v>0</v>
      </c>
    </row>
    <row r="105" spans="1:12" ht="15" customHeight="1" x14ac:dyDescent="0.25">
      <c r="A105" s="9" t="s">
        <v>17</v>
      </c>
      <c r="B105" s="9" t="s">
        <v>209</v>
      </c>
      <c r="C105" s="9" t="s">
        <v>210</v>
      </c>
      <c r="D105" s="9" t="s">
        <v>211</v>
      </c>
      <c r="E105" s="59">
        <v>0</v>
      </c>
      <c r="F105" s="57">
        <f>euref_fuel_changes!X57</f>
        <v>0</v>
      </c>
      <c r="G105" s="57">
        <f>euref_fuel_changes!Y57</f>
        <v>0</v>
      </c>
      <c r="H105" s="57">
        <f>euref_fuel_changes!Z57</f>
        <v>0</v>
      </c>
      <c r="I105" s="57">
        <f>euref_fuel_changes!AA57</f>
        <v>0</v>
      </c>
      <c r="J105" s="57">
        <f>euref_fuel_changes!AB57</f>
        <v>0</v>
      </c>
      <c r="K105" s="57">
        <f>euref_fuel_changes!AC57</f>
        <v>0</v>
      </c>
      <c r="L105" s="57">
        <f>euref_fuel_changes!AD57</f>
        <v>0</v>
      </c>
    </row>
    <row r="106" spans="1:12" ht="15" customHeight="1" x14ac:dyDescent="0.25">
      <c r="A106" s="9" t="s">
        <v>17</v>
      </c>
      <c r="B106" s="9" t="s">
        <v>209</v>
      </c>
      <c r="C106" s="9" t="s">
        <v>212</v>
      </c>
      <c r="D106" s="9" t="s">
        <v>213</v>
      </c>
      <c r="E106" s="59">
        <v>0</v>
      </c>
      <c r="F106" s="57">
        <f>euref_fuel_changes!X57</f>
        <v>0</v>
      </c>
      <c r="G106" s="57">
        <f>euref_fuel_changes!Y57</f>
        <v>0</v>
      </c>
      <c r="H106" s="57">
        <f>euref_fuel_changes!Z57</f>
        <v>0</v>
      </c>
      <c r="I106" s="57">
        <f>euref_fuel_changes!AA57</f>
        <v>0</v>
      </c>
      <c r="J106" s="57">
        <f>euref_fuel_changes!AB57</f>
        <v>0</v>
      </c>
      <c r="K106" s="57">
        <f>euref_fuel_changes!AC57</f>
        <v>0</v>
      </c>
      <c r="L106" s="57">
        <f>euref_fuel_changes!AD57</f>
        <v>0</v>
      </c>
    </row>
    <row r="107" spans="1:12" ht="15" customHeight="1" x14ac:dyDescent="0.25">
      <c r="A107" s="9" t="s">
        <v>17</v>
      </c>
      <c r="B107" s="9" t="s">
        <v>209</v>
      </c>
      <c r="C107" s="9" t="s">
        <v>214</v>
      </c>
      <c r="D107" s="9" t="s">
        <v>215</v>
      </c>
      <c r="E107" s="59">
        <v>0</v>
      </c>
      <c r="F107" s="57">
        <f>euref_fuel_changes!X57</f>
        <v>0</v>
      </c>
      <c r="G107" s="57">
        <f>euref_fuel_changes!Y57</f>
        <v>0</v>
      </c>
      <c r="H107" s="57">
        <f>euref_fuel_changes!Z57</f>
        <v>0</v>
      </c>
      <c r="I107" s="57">
        <f>euref_fuel_changes!AA57</f>
        <v>0</v>
      </c>
      <c r="J107" s="57">
        <f>euref_fuel_changes!AB57</f>
        <v>0</v>
      </c>
      <c r="K107" s="57">
        <f>euref_fuel_changes!AC57</f>
        <v>0</v>
      </c>
      <c r="L107" s="57">
        <f>euref_fuel_changes!AD57</f>
        <v>0</v>
      </c>
    </row>
    <row r="108" spans="1:12" ht="15" customHeight="1" x14ac:dyDescent="0.25">
      <c r="A108" s="9" t="s">
        <v>17</v>
      </c>
      <c r="B108" s="9" t="s">
        <v>209</v>
      </c>
      <c r="C108" s="9" t="s">
        <v>216</v>
      </c>
      <c r="D108" s="9" t="s">
        <v>217</v>
      </c>
      <c r="E108" s="59">
        <v>0</v>
      </c>
      <c r="F108" s="57">
        <f>euref_fuel_changes!X57</f>
        <v>0</v>
      </c>
      <c r="G108" s="57">
        <f>euref_fuel_changes!Y57</f>
        <v>0</v>
      </c>
      <c r="H108" s="57">
        <f>euref_fuel_changes!Z57</f>
        <v>0</v>
      </c>
      <c r="I108" s="57">
        <f>euref_fuel_changes!AA57</f>
        <v>0</v>
      </c>
      <c r="J108" s="57">
        <f>euref_fuel_changes!AB57</f>
        <v>0</v>
      </c>
      <c r="K108" s="57">
        <f>euref_fuel_changes!AC57</f>
        <v>0</v>
      </c>
      <c r="L108" s="57">
        <f>euref_fuel_changes!AD57</f>
        <v>0</v>
      </c>
    </row>
    <row r="109" spans="1:12" ht="15" customHeight="1" x14ac:dyDescent="0.25">
      <c r="A109" s="9" t="s">
        <v>17</v>
      </c>
      <c r="B109" s="9" t="s">
        <v>209</v>
      </c>
      <c r="C109" s="9" t="s">
        <v>218</v>
      </c>
      <c r="D109" s="9" t="s">
        <v>219</v>
      </c>
      <c r="E109" s="59">
        <v>0</v>
      </c>
      <c r="F109" s="57">
        <f>euref_fuel_changes!X57</f>
        <v>0</v>
      </c>
      <c r="G109" s="57">
        <f>euref_fuel_changes!Y57</f>
        <v>0</v>
      </c>
      <c r="H109" s="57">
        <f>euref_fuel_changes!Z57</f>
        <v>0</v>
      </c>
      <c r="I109" s="57">
        <f>euref_fuel_changes!AA57</f>
        <v>0</v>
      </c>
      <c r="J109" s="57">
        <f>euref_fuel_changes!AB57</f>
        <v>0</v>
      </c>
      <c r="K109" s="57">
        <f>euref_fuel_changes!AC57</f>
        <v>0</v>
      </c>
      <c r="L109" s="57">
        <f>euref_fuel_changes!AD57</f>
        <v>0</v>
      </c>
    </row>
    <row r="110" spans="1:12" ht="15" customHeight="1" x14ac:dyDescent="0.25">
      <c r="A110" s="9" t="s">
        <v>16</v>
      </c>
      <c r="B110" s="9" t="s">
        <v>209</v>
      </c>
      <c r="C110" s="9" t="s">
        <v>222</v>
      </c>
      <c r="D110" s="9" t="s">
        <v>223</v>
      </c>
      <c r="E110" s="59">
        <v>0</v>
      </c>
      <c r="F110" s="57">
        <f>euref_fuel_changes!X63</f>
        <v>0</v>
      </c>
      <c r="G110" s="57">
        <f>euref_fuel_changes!Y63</f>
        <v>-6.9366237388310548E-2</v>
      </c>
      <c r="H110" s="57">
        <f>euref_fuel_changes!Z63</f>
        <v>-7.8288946977724053E-2</v>
      </c>
      <c r="I110" s="57">
        <f>euref_fuel_changes!AA63</f>
        <v>-9.6240078913657892E-2</v>
      </c>
      <c r="J110" s="57">
        <f>euref_fuel_changes!AB63</f>
        <v>-0.16369589023976749</v>
      </c>
      <c r="K110" s="57">
        <f>euref_fuel_changes!AC63</f>
        <v>-0.15983924909973093</v>
      </c>
      <c r="L110" s="57">
        <f>euref_fuel_changes!AD63</f>
        <v>-0.16193333648798069</v>
      </c>
    </row>
    <row r="111" spans="1:12" ht="15" customHeight="1" x14ac:dyDescent="0.25">
      <c r="A111" s="9" t="s">
        <v>16</v>
      </c>
      <c r="B111" s="9" t="s">
        <v>207</v>
      </c>
      <c r="C111" s="9" t="s">
        <v>203</v>
      </c>
      <c r="D111" s="9" t="s">
        <v>204</v>
      </c>
      <c r="E111" s="59">
        <v>0</v>
      </c>
      <c r="F111" s="57">
        <f>euref_fuel_changes!X58</f>
        <v>-3.0920666483837561E-3</v>
      </c>
      <c r="G111" s="57">
        <f>euref_fuel_changes!Y58</f>
        <v>-3.1647731215909899E-2</v>
      </c>
      <c r="H111" s="57">
        <f>euref_fuel_changes!Z58</f>
        <v>-0.13937395626674709</v>
      </c>
      <c r="I111" s="57">
        <f>euref_fuel_changes!AA58</f>
        <v>-0.28701331025224569</v>
      </c>
      <c r="J111" s="57">
        <f>euref_fuel_changes!AB58</f>
        <v>-0.46630230855572968</v>
      </c>
      <c r="K111" s="57">
        <f>euref_fuel_changes!AC58</f>
        <v>-0.57359721889312665</v>
      </c>
      <c r="L111" s="57">
        <f>euref_fuel_changes!AD58</f>
        <v>-0.62750531103717488</v>
      </c>
    </row>
    <row r="112" spans="1:12" ht="15" customHeight="1" x14ac:dyDescent="0.25">
      <c r="A112" s="9" t="s">
        <v>16</v>
      </c>
      <c r="B112" s="9" t="s">
        <v>207</v>
      </c>
      <c r="C112" s="9" t="s">
        <v>195</v>
      </c>
      <c r="D112" s="9" t="s">
        <v>196</v>
      </c>
      <c r="E112" s="59">
        <v>0</v>
      </c>
      <c r="F112" s="57">
        <f>euref_fuel_changes!X58</f>
        <v>-3.0920666483837561E-3</v>
      </c>
      <c r="G112" s="57">
        <f>euref_fuel_changes!Y58</f>
        <v>-3.1647731215909899E-2</v>
      </c>
      <c r="H112" s="57">
        <f>euref_fuel_changes!Z58</f>
        <v>-0.13937395626674709</v>
      </c>
      <c r="I112" s="57">
        <f>euref_fuel_changes!AA58</f>
        <v>-0.28701331025224569</v>
      </c>
      <c r="J112" s="57">
        <f>euref_fuel_changes!AB58</f>
        <v>-0.46630230855572968</v>
      </c>
      <c r="K112" s="57">
        <f>euref_fuel_changes!AC58</f>
        <v>-0.57359721889312665</v>
      </c>
      <c r="L112" s="57">
        <f>euref_fuel_changes!AD58</f>
        <v>-0.62750531103717488</v>
      </c>
    </row>
    <row r="113" spans="1:12" ht="15" customHeight="1" x14ac:dyDescent="0.25">
      <c r="A113" s="9" t="s">
        <v>16</v>
      </c>
      <c r="B113" s="9" t="s">
        <v>208</v>
      </c>
      <c r="C113" s="9" t="s">
        <v>197</v>
      </c>
      <c r="D113" s="9" t="s">
        <v>198</v>
      </c>
      <c r="E113" s="59">
        <v>0</v>
      </c>
      <c r="F113" s="57">
        <f>euref_fuel_changes!X59</f>
        <v>-2.1406907597839291E-2</v>
      </c>
      <c r="G113" s="57">
        <f>euref_fuel_changes!Y59</f>
        <v>-9.5695940837127957E-2</v>
      </c>
      <c r="H113" s="57">
        <f>euref_fuel_changes!Z59</f>
        <v>-0.15857386824440076</v>
      </c>
      <c r="I113" s="57">
        <f>euref_fuel_changes!AA59</f>
        <v>-0.20615522883277609</v>
      </c>
      <c r="J113" s="57">
        <f>euref_fuel_changes!AB59</f>
        <v>-0.23672535933443753</v>
      </c>
      <c r="K113" s="57">
        <f>euref_fuel_changes!AC59</f>
        <v>-0.2546953653908513</v>
      </c>
      <c r="L113" s="57">
        <f>euref_fuel_changes!AD59</f>
        <v>-0.26636116885588568</v>
      </c>
    </row>
    <row r="114" spans="1:12" ht="15" customHeight="1" x14ac:dyDescent="0.25">
      <c r="A114" s="9" t="s">
        <v>16</v>
      </c>
      <c r="B114" s="9" t="s">
        <v>209</v>
      </c>
      <c r="C114" s="9" t="s">
        <v>224</v>
      </c>
      <c r="D114" s="9" t="s">
        <v>225</v>
      </c>
      <c r="E114" s="59">
        <v>0</v>
      </c>
      <c r="F114" s="58">
        <f>euref_fuel_changes!X63*shares_i24.d!$K$3</f>
        <v>0</v>
      </c>
      <c r="G114" s="58">
        <f>euref_fuel_changes!Y63*shares_i24.d!$K$3</f>
        <v>-1.6965189919339045E-3</v>
      </c>
      <c r="H114" s="58">
        <f>euref_fuel_changes!Z63*shares_i24.d!$K$3</f>
        <v>-1.914745420927179E-3</v>
      </c>
      <c r="I114" s="58">
        <f>euref_fuel_changes!AA63*shares_i24.d!$K$3</f>
        <v>-2.3537837398940821E-3</v>
      </c>
      <c r="J114" s="58">
        <f>euref_fuel_changes!AB63*shares_i24.d!$K$3</f>
        <v>-4.0035786450209427E-3</v>
      </c>
      <c r="K114" s="58">
        <f>euref_fuel_changes!AC63*shares_i24.d!$K$3</f>
        <v>-3.9092551645282811E-3</v>
      </c>
      <c r="L114" s="58">
        <f>euref_fuel_changes!AD63*shares_i24.d!$K$3</f>
        <v>-3.960471132969056E-3</v>
      </c>
    </row>
    <row r="115" spans="1:12" ht="15" customHeight="1" x14ac:dyDescent="0.25">
      <c r="A115" s="9" t="s">
        <v>16</v>
      </c>
      <c r="B115" s="9" t="s">
        <v>228</v>
      </c>
      <c r="C115" s="9" t="s">
        <v>199</v>
      </c>
      <c r="D115" s="9" t="s">
        <v>200</v>
      </c>
      <c r="E115" s="59">
        <v>0</v>
      </c>
      <c r="F115" s="58">
        <f>shares_i40.2!$K$2*euref_fuel_changes!X60+shares_i40.2!$K$3*euref_fuel_changes!X63</f>
        <v>-5.3582501554995735E-3</v>
      </c>
      <c r="G115" s="58">
        <f>shares_i40.2!$K$2*euref_fuel_changes!Y60+shares_i40.2!$K$3*euref_fuel_changes!Y63</f>
        <v>-4.0145441817511049E-2</v>
      </c>
      <c r="H115" s="58">
        <f>shares_i40.2!$K$2*euref_fuel_changes!Z60+shares_i40.2!$K$3*euref_fuel_changes!Z63</f>
        <v>-6.8585055848130599E-2</v>
      </c>
      <c r="I115" s="58">
        <f>shares_i40.2!$K$2*euref_fuel_changes!AA60+shares_i40.2!$K$3*euref_fuel_changes!AA63</f>
        <v>-7.4303469225166188E-2</v>
      </c>
      <c r="J115" s="58">
        <f>shares_i40.2!$K$2*euref_fuel_changes!AB60+shares_i40.2!$K$3*euref_fuel_changes!AB63</f>
        <v>-0.10749945079257969</v>
      </c>
      <c r="K115" s="58">
        <f>shares_i40.2!$K$2*euref_fuel_changes!AC60+shares_i40.2!$K$3*euref_fuel_changes!AC63</f>
        <v>-0.11150597102758063</v>
      </c>
      <c r="L115" s="58">
        <f>shares_i40.2!$K$2*euref_fuel_changes!AD60+shares_i40.2!$K$3*euref_fuel_changes!AD63</f>
        <v>-8.068311130690059E-2</v>
      </c>
    </row>
    <row r="116" spans="1:12" ht="15" customHeight="1" x14ac:dyDescent="0.25">
      <c r="A116" s="9" t="s">
        <v>16</v>
      </c>
      <c r="B116" s="9" t="s">
        <v>226</v>
      </c>
      <c r="C116" s="9" t="s">
        <v>201</v>
      </c>
      <c r="D116" s="9" t="s">
        <v>202</v>
      </c>
      <c r="E116" s="59">
        <v>0</v>
      </c>
      <c r="F116" s="57">
        <f>euref_fuel_changes!X62</f>
        <v>0</v>
      </c>
      <c r="G116" s="57">
        <f>euref_fuel_changes!Y62</f>
        <v>0</v>
      </c>
      <c r="H116" s="57">
        <f>euref_fuel_changes!Z62</f>
        <v>-3.4582431565782175E-2</v>
      </c>
      <c r="I116" s="57">
        <f>euref_fuel_changes!AA62</f>
        <v>-6.1366570878294197E-2</v>
      </c>
      <c r="J116" s="57">
        <f>euref_fuel_changes!AB62</f>
        <v>-6.6220266230588826E-2</v>
      </c>
      <c r="K116" s="57">
        <f>euref_fuel_changes!AC62</f>
        <v>-6.3615194999398036E-2</v>
      </c>
      <c r="L116" s="57">
        <f>euref_fuel_changes!AD62</f>
        <v>-4.839945919573603E-2</v>
      </c>
    </row>
    <row r="117" spans="1:12" ht="15" customHeight="1" x14ac:dyDescent="0.25">
      <c r="A117" s="9" t="s">
        <v>16</v>
      </c>
      <c r="B117" s="9" t="s">
        <v>209</v>
      </c>
      <c r="C117" s="9" t="s">
        <v>210</v>
      </c>
      <c r="D117" s="9" t="s">
        <v>211</v>
      </c>
      <c r="E117" s="59">
        <v>0</v>
      </c>
      <c r="F117" s="57">
        <f>euref_fuel_changes!X63</f>
        <v>0</v>
      </c>
      <c r="G117" s="57">
        <f>euref_fuel_changes!Y63</f>
        <v>-6.9366237388310548E-2</v>
      </c>
      <c r="H117" s="57">
        <f>euref_fuel_changes!Z63</f>
        <v>-7.8288946977724053E-2</v>
      </c>
      <c r="I117" s="57">
        <f>euref_fuel_changes!AA63</f>
        <v>-9.6240078913657892E-2</v>
      </c>
      <c r="J117" s="57">
        <f>euref_fuel_changes!AB63</f>
        <v>-0.16369589023976749</v>
      </c>
      <c r="K117" s="57">
        <f>euref_fuel_changes!AC63</f>
        <v>-0.15983924909973093</v>
      </c>
      <c r="L117" s="57">
        <f>euref_fuel_changes!AD63</f>
        <v>-0.16193333648798069</v>
      </c>
    </row>
    <row r="118" spans="1:12" ht="15" customHeight="1" x14ac:dyDescent="0.25">
      <c r="A118" s="9" t="s">
        <v>16</v>
      </c>
      <c r="B118" s="9" t="s">
        <v>209</v>
      </c>
      <c r="C118" s="9" t="s">
        <v>212</v>
      </c>
      <c r="D118" s="9" t="s">
        <v>213</v>
      </c>
      <c r="E118" s="59">
        <v>0</v>
      </c>
      <c r="F118" s="57">
        <f>euref_fuel_changes!X63</f>
        <v>0</v>
      </c>
      <c r="G118" s="57">
        <f>euref_fuel_changes!Y63</f>
        <v>-6.9366237388310548E-2</v>
      </c>
      <c r="H118" s="57">
        <f>euref_fuel_changes!Z63</f>
        <v>-7.8288946977724053E-2</v>
      </c>
      <c r="I118" s="57">
        <f>euref_fuel_changes!AA63</f>
        <v>-9.6240078913657892E-2</v>
      </c>
      <c r="J118" s="57">
        <f>euref_fuel_changes!AB63</f>
        <v>-0.16369589023976749</v>
      </c>
      <c r="K118" s="57">
        <f>euref_fuel_changes!AC63</f>
        <v>-0.15983924909973093</v>
      </c>
      <c r="L118" s="57">
        <f>euref_fuel_changes!AD63</f>
        <v>-0.16193333648798069</v>
      </c>
    </row>
    <row r="119" spans="1:12" ht="15" customHeight="1" x14ac:dyDescent="0.25">
      <c r="A119" s="9" t="s">
        <v>16</v>
      </c>
      <c r="B119" s="9" t="s">
        <v>209</v>
      </c>
      <c r="C119" s="9" t="s">
        <v>214</v>
      </c>
      <c r="D119" s="9" t="s">
        <v>215</v>
      </c>
      <c r="E119" s="59">
        <v>0</v>
      </c>
      <c r="F119" s="57">
        <f>euref_fuel_changes!X63</f>
        <v>0</v>
      </c>
      <c r="G119" s="57">
        <f>euref_fuel_changes!Y63</f>
        <v>-6.9366237388310548E-2</v>
      </c>
      <c r="H119" s="57">
        <f>euref_fuel_changes!Z63</f>
        <v>-7.8288946977724053E-2</v>
      </c>
      <c r="I119" s="57">
        <f>euref_fuel_changes!AA63</f>
        <v>-9.6240078913657892E-2</v>
      </c>
      <c r="J119" s="57">
        <f>euref_fuel_changes!AB63</f>
        <v>-0.16369589023976749</v>
      </c>
      <c r="K119" s="57">
        <f>euref_fuel_changes!AC63</f>
        <v>-0.15983924909973093</v>
      </c>
      <c r="L119" s="57">
        <f>euref_fuel_changes!AD63</f>
        <v>-0.16193333648798069</v>
      </c>
    </row>
    <row r="120" spans="1:12" ht="15" customHeight="1" x14ac:dyDescent="0.25">
      <c r="A120" s="9" t="s">
        <v>16</v>
      </c>
      <c r="B120" s="9" t="s">
        <v>209</v>
      </c>
      <c r="C120" s="9" t="s">
        <v>216</v>
      </c>
      <c r="D120" s="9" t="s">
        <v>217</v>
      </c>
      <c r="E120" s="59">
        <v>0</v>
      </c>
      <c r="F120" s="57">
        <f>euref_fuel_changes!X63</f>
        <v>0</v>
      </c>
      <c r="G120" s="57">
        <f>euref_fuel_changes!Y63</f>
        <v>-6.9366237388310548E-2</v>
      </c>
      <c r="H120" s="57">
        <f>euref_fuel_changes!Z63</f>
        <v>-7.8288946977724053E-2</v>
      </c>
      <c r="I120" s="57">
        <f>euref_fuel_changes!AA63</f>
        <v>-9.6240078913657892E-2</v>
      </c>
      <c r="J120" s="57">
        <f>euref_fuel_changes!AB63</f>
        <v>-0.16369589023976749</v>
      </c>
      <c r="K120" s="57">
        <f>euref_fuel_changes!AC63</f>
        <v>-0.15983924909973093</v>
      </c>
      <c r="L120" s="57">
        <f>euref_fuel_changes!AD63</f>
        <v>-0.16193333648798069</v>
      </c>
    </row>
    <row r="121" spans="1:12" ht="15" customHeight="1" x14ac:dyDescent="0.25">
      <c r="A121" s="9" t="s">
        <v>16</v>
      </c>
      <c r="B121" s="9" t="s">
        <v>209</v>
      </c>
      <c r="C121" s="9" t="s">
        <v>218</v>
      </c>
      <c r="D121" s="9" t="s">
        <v>219</v>
      </c>
      <c r="E121" s="59">
        <v>0</v>
      </c>
      <c r="F121" s="57">
        <f>euref_fuel_changes!X63</f>
        <v>0</v>
      </c>
      <c r="G121" s="57">
        <f>euref_fuel_changes!Y63</f>
        <v>-6.9366237388310548E-2</v>
      </c>
      <c r="H121" s="57">
        <f>euref_fuel_changes!Z63</f>
        <v>-7.8288946977724053E-2</v>
      </c>
      <c r="I121" s="57">
        <f>euref_fuel_changes!AA63</f>
        <v>-9.6240078913657892E-2</v>
      </c>
      <c r="J121" s="57">
        <f>euref_fuel_changes!AB63</f>
        <v>-0.16369589023976749</v>
      </c>
      <c r="K121" s="57">
        <f>euref_fuel_changes!AC63</f>
        <v>-0.15983924909973093</v>
      </c>
      <c r="L121" s="57">
        <f>euref_fuel_changes!AD63</f>
        <v>-0.16193333648798069</v>
      </c>
    </row>
    <row r="122" spans="1:12" ht="15" customHeight="1" x14ac:dyDescent="0.25">
      <c r="A122" s="9" t="s">
        <v>15</v>
      </c>
      <c r="B122" s="9" t="s">
        <v>209</v>
      </c>
      <c r="C122" s="9" t="s">
        <v>222</v>
      </c>
      <c r="D122" s="9" t="s">
        <v>223</v>
      </c>
      <c r="E122" s="59">
        <v>0</v>
      </c>
      <c r="F122" s="57">
        <f>euref_fuel_changes!X69</f>
        <v>0</v>
      </c>
      <c r="G122" s="57">
        <f>euref_fuel_changes!Y69</f>
        <v>0</v>
      </c>
      <c r="H122" s="57">
        <f>euref_fuel_changes!Z69</f>
        <v>0</v>
      </c>
      <c r="I122" s="57">
        <f>euref_fuel_changes!AA69</f>
        <v>0</v>
      </c>
      <c r="J122" s="57">
        <f>euref_fuel_changes!AB69</f>
        <v>0</v>
      </c>
      <c r="K122" s="57">
        <f>euref_fuel_changes!AC69</f>
        <v>0</v>
      </c>
      <c r="L122" s="57">
        <f>euref_fuel_changes!AD69</f>
        <v>0</v>
      </c>
    </row>
    <row r="123" spans="1:12" ht="15" customHeight="1" x14ac:dyDescent="0.25">
      <c r="A123" s="9" t="s">
        <v>15</v>
      </c>
      <c r="B123" s="9" t="s">
        <v>207</v>
      </c>
      <c r="C123" s="9" t="s">
        <v>203</v>
      </c>
      <c r="D123" s="9" t="s">
        <v>204</v>
      </c>
      <c r="E123" s="59">
        <v>0</v>
      </c>
      <c r="F123" s="57">
        <f>euref_fuel_changes!X64</f>
        <v>0</v>
      </c>
      <c r="G123" s="57">
        <f>euref_fuel_changes!Y64</f>
        <v>-4.43302863025739E-2</v>
      </c>
      <c r="H123" s="57">
        <f>euref_fuel_changes!Z64</f>
        <v>-0.1265804682926332</v>
      </c>
      <c r="I123" s="57">
        <f>euref_fuel_changes!AA64</f>
        <v>-0.28291021315876425</v>
      </c>
      <c r="J123" s="57">
        <f>euref_fuel_changes!AB64</f>
        <v>-0.45661903981684077</v>
      </c>
      <c r="K123" s="57">
        <f>euref_fuel_changes!AC64</f>
        <v>-0.57007918513300426</v>
      </c>
      <c r="L123" s="57">
        <f>euref_fuel_changes!AD64</f>
        <v>-0.64547489458281448</v>
      </c>
    </row>
    <row r="124" spans="1:12" ht="15" customHeight="1" x14ac:dyDescent="0.25">
      <c r="A124" s="9" t="s">
        <v>15</v>
      </c>
      <c r="B124" s="9" t="s">
        <v>207</v>
      </c>
      <c r="C124" s="9" t="s">
        <v>195</v>
      </c>
      <c r="D124" s="9" t="s">
        <v>196</v>
      </c>
      <c r="E124" s="59">
        <v>0</v>
      </c>
      <c r="F124" s="57">
        <f>euref_fuel_changes!X64</f>
        <v>0</v>
      </c>
      <c r="G124" s="57">
        <f>euref_fuel_changes!Y64</f>
        <v>-4.43302863025739E-2</v>
      </c>
      <c r="H124" s="57">
        <f>euref_fuel_changes!Z64</f>
        <v>-0.1265804682926332</v>
      </c>
      <c r="I124" s="57">
        <f>euref_fuel_changes!AA64</f>
        <v>-0.28291021315876425</v>
      </c>
      <c r="J124" s="57">
        <f>euref_fuel_changes!AB64</f>
        <v>-0.45661903981684077</v>
      </c>
      <c r="K124" s="57">
        <f>euref_fuel_changes!AC64</f>
        <v>-0.57007918513300426</v>
      </c>
      <c r="L124" s="57">
        <f>euref_fuel_changes!AD64</f>
        <v>-0.64547489458281448</v>
      </c>
    </row>
    <row r="125" spans="1:12" ht="15" customHeight="1" x14ac:dyDescent="0.25">
      <c r="A125" s="9" t="s">
        <v>15</v>
      </c>
      <c r="B125" s="9" t="s">
        <v>208</v>
      </c>
      <c r="C125" s="9" t="s">
        <v>197</v>
      </c>
      <c r="D125" s="9" t="s">
        <v>198</v>
      </c>
      <c r="E125" s="59">
        <v>0</v>
      </c>
      <c r="F125" s="57">
        <f>euref_fuel_changes!X65</f>
        <v>-3.0883812818808157E-2</v>
      </c>
      <c r="G125" s="57">
        <f>euref_fuel_changes!Y65</f>
        <v>-5.4039246942250388E-2</v>
      </c>
      <c r="H125" s="57">
        <f>euref_fuel_changes!Z65</f>
        <v>-8.8119441648345523E-2</v>
      </c>
      <c r="I125" s="57">
        <f>euref_fuel_changes!AA65</f>
        <v>-0.11873937633408614</v>
      </c>
      <c r="J125" s="57">
        <f>euref_fuel_changes!AB65</f>
        <v>-0.13954730365869378</v>
      </c>
      <c r="K125" s="57">
        <f>euref_fuel_changes!AC65</f>
        <v>-0.15778938124377762</v>
      </c>
      <c r="L125" s="57">
        <f>euref_fuel_changes!AD65</f>
        <v>-0.17431058057749979</v>
      </c>
    </row>
    <row r="126" spans="1:12" ht="15" customHeight="1" x14ac:dyDescent="0.25">
      <c r="A126" s="9" t="s">
        <v>15</v>
      </c>
      <c r="B126" s="9" t="s">
        <v>209</v>
      </c>
      <c r="C126" s="9" t="s">
        <v>224</v>
      </c>
      <c r="D126" s="9" t="s">
        <v>225</v>
      </c>
      <c r="E126" s="59">
        <v>0</v>
      </c>
      <c r="F126" s="58">
        <f>euref_fuel_changes!X69*shares_i24.d!$L$3</f>
        <v>0</v>
      </c>
      <c r="G126" s="58">
        <f>euref_fuel_changes!Y69*shares_i24.d!$L$3</f>
        <v>0</v>
      </c>
      <c r="H126" s="58">
        <f>euref_fuel_changes!Z69*shares_i24.d!$L$3</f>
        <v>0</v>
      </c>
      <c r="I126" s="58">
        <f>euref_fuel_changes!AA69*shares_i24.d!$L$3</f>
        <v>0</v>
      </c>
      <c r="J126" s="58">
        <f>euref_fuel_changes!AB69*shares_i24.d!$L$3</f>
        <v>0</v>
      </c>
      <c r="K126" s="58">
        <f>euref_fuel_changes!AC69*shares_i24.d!$L$3</f>
        <v>0</v>
      </c>
      <c r="L126" s="58">
        <f>euref_fuel_changes!AD69*shares_i24.d!$L$3</f>
        <v>0</v>
      </c>
    </row>
    <row r="127" spans="1:12" ht="15" customHeight="1" x14ac:dyDescent="0.25">
      <c r="A127" s="9" t="s">
        <v>15</v>
      </c>
      <c r="B127" s="9" t="s">
        <v>228</v>
      </c>
      <c r="C127" s="9" t="s">
        <v>199</v>
      </c>
      <c r="D127" s="9" t="s">
        <v>200</v>
      </c>
      <c r="E127" s="59">
        <v>0</v>
      </c>
      <c r="F127" s="58">
        <f>shares_i40.2!$L$2*euref_fuel_changes!X66+shares_i40.2!$L$3*euref_fuel_changes!X69</f>
        <v>-1.0551570122223438E-2</v>
      </c>
      <c r="G127" s="58">
        <f>shares_i40.2!$L$2*euref_fuel_changes!Y66+shares_i40.2!$L$3*euref_fuel_changes!Y69</f>
        <v>-2.3104196466344047E-2</v>
      </c>
      <c r="H127" s="58">
        <f>shares_i40.2!$L$2*euref_fuel_changes!Z66+shares_i40.2!$L$3*euref_fuel_changes!Z69</f>
        <v>-3.8850947815164509E-2</v>
      </c>
      <c r="I127" s="58">
        <f>shares_i40.2!$L$2*euref_fuel_changes!AA66+shares_i40.2!$L$3*euref_fuel_changes!AA69</f>
        <v>-5.9917394912968679E-2</v>
      </c>
      <c r="J127" s="58">
        <f>shares_i40.2!$L$2*euref_fuel_changes!AB66+shares_i40.2!$L$3*euref_fuel_changes!AB69</f>
        <v>-7.2423099066897867E-2</v>
      </c>
      <c r="K127" s="58">
        <f>shares_i40.2!$L$2*euref_fuel_changes!AC66+shares_i40.2!$L$3*euref_fuel_changes!AC69</f>
        <v>-8.2171986709697761E-2</v>
      </c>
      <c r="L127" s="58">
        <f>shares_i40.2!$L$2*euref_fuel_changes!AD66+shares_i40.2!$L$3*euref_fuel_changes!AD69</f>
        <v>-8.4949927966352687E-2</v>
      </c>
    </row>
    <row r="128" spans="1:12" ht="15" customHeight="1" x14ac:dyDescent="0.25">
      <c r="A128" s="9" t="s">
        <v>15</v>
      </c>
      <c r="B128" s="9" t="s">
        <v>226</v>
      </c>
      <c r="C128" s="9" t="s">
        <v>201</v>
      </c>
      <c r="D128" s="9" t="s">
        <v>202</v>
      </c>
      <c r="E128" s="59">
        <v>0</v>
      </c>
      <c r="F128" s="57">
        <f>euref_fuel_changes!X68</f>
        <v>-2.9797216776421897E-2</v>
      </c>
      <c r="G128" s="57">
        <f>euref_fuel_changes!Y68</f>
        <v>-2.2859569039542067E-2</v>
      </c>
      <c r="H128" s="57">
        <f>euref_fuel_changes!Z68</f>
        <v>-2.2984248071084009E-2</v>
      </c>
      <c r="I128" s="57">
        <f>euref_fuel_changes!AA68</f>
        <v>0</v>
      </c>
      <c r="J128" s="57">
        <f>euref_fuel_changes!AB68</f>
        <v>0</v>
      </c>
      <c r="K128" s="57">
        <f>euref_fuel_changes!AC68</f>
        <v>0</v>
      </c>
      <c r="L128" s="57">
        <f>euref_fuel_changes!AD68</f>
        <v>0</v>
      </c>
    </row>
    <row r="129" spans="1:12" ht="15" customHeight="1" x14ac:dyDescent="0.25">
      <c r="A129" s="9" t="s">
        <v>15</v>
      </c>
      <c r="B129" s="9" t="s">
        <v>209</v>
      </c>
      <c r="C129" s="9" t="s">
        <v>210</v>
      </c>
      <c r="D129" s="9" t="s">
        <v>211</v>
      </c>
      <c r="E129" s="59">
        <v>0</v>
      </c>
      <c r="F129" s="57">
        <f>euref_fuel_changes!X69</f>
        <v>0</v>
      </c>
      <c r="G129" s="57">
        <f>euref_fuel_changes!Y69</f>
        <v>0</v>
      </c>
      <c r="H129" s="57">
        <f>euref_fuel_changes!Z69</f>
        <v>0</v>
      </c>
      <c r="I129" s="57">
        <f>euref_fuel_changes!AA69</f>
        <v>0</v>
      </c>
      <c r="J129" s="57">
        <f>euref_fuel_changes!AB69</f>
        <v>0</v>
      </c>
      <c r="K129" s="57">
        <f>euref_fuel_changes!AC69</f>
        <v>0</v>
      </c>
      <c r="L129" s="57">
        <f>euref_fuel_changes!AD69</f>
        <v>0</v>
      </c>
    </row>
    <row r="130" spans="1:12" ht="15" customHeight="1" x14ac:dyDescent="0.25">
      <c r="A130" s="9" t="s">
        <v>15</v>
      </c>
      <c r="B130" s="9" t="s">
        <v>209</v>
      </c>
      <c r="C130" s="9" t="s">
        <v>212</v>
      </c>
      <c r="D130" s="9" t="s">
        <v>213</v>
      </c>
      <c r="E130" s="59">
        <v>0</v>
      </c>
      <c r="F130" s="57">
        <f>euref_fuel_changes!X69</f>
        <v>0</v>
      </c>
      <c r="G130" s="57">
        <f>euref_fuel_changes!Y69</f>
        <v>0</v>
      </c>
      <c r="H130" s="57">
        <f>euref_fuel_changes!Z69</f>
        <v>0</v>
      </c>
      <c r="I130" s="57">
        <f>euref_fuel_changes!AA69</f>
        <v>0</v>
      </c>
      <c r="J130" s="57">
        <f>euref_fuel_changes!AB69</f>
        <v>0</v>
      </c>
      <c r="K130" s="57">
        <f>euref_fuel_changes!AC69</f>
        <v>0</v>
      </c>
      <c r="L130" s="57">
        <f>euref_fuel_changes!AD69</f>
        <v>0</v>
      </c>
    </row>
    <row r="131" spans="1:12" ht="15" customHeight="1" x14ac:dyDescent="0.25">
      <c r="A131" s="9" t="s">
        <v>15</v>
      </c>
      <c r="B131" s="9" t="s">
        <v>209</v>
      </c>
      <c r="C131" s="9" t="s">
        <v>214</v>
      </c>
      <c r="D131" s="9" t="s">
        <v>215</v>
      </c>
      <c r="E131" s="59">
        <v>0</v>
      </c>
      <c r="F131" s="57">
        <f>euref_fuel_changes!X69</f>
        <v>0</v>
      </c>
      <c r="G131" s="57">
        <f>euref_fuel_changes!Y69</f>
        <v>0</v>
      </c>
      <c r="H131" s="57">
        <f>euref_fuel_changes!Z69</f>
        <v>0</v>
      </c>
      <c r="I131" s="57">
        <f>euref_fuel_changes!AA69</f>
        <v>0</v>
      </c>
      <c r="J131" s="57">
        <f>euref_fuel_changes!AB69</f>
        <v>0</v>
      </c>
      <c r="K131" s="57">
        <f>euref_fuel_changes!AC69</f>
        <v>0</v>
      </c>
      <c r="L131" s="57">
        <f>euref_fuel_changes!AD69</f>
        <v>0</v>
      </c>
    </row>
    <row r="132" spans="1:12" ht="15" customHeight="1" x14ac:dyDescent="0.25">
      <c r="A132" s="9" t="s">
        <v>15</v>
      </c>
      <c r="B132" s="9" t="s">
        <v>209</v>
      </c>
      <c r="C132" s="9" t="s">
        <v>216</v>
      </c>
      <c r="D132" s="9" t="s">
        <v>217</v>
      </c>
      <c r="E132" s="59">
        <v>0</v>
      </c>
      <c r="F132" s="57">
        <f>euref_fuel_changes!X69</f>
        <v>0</v>
      </c>
      <c r="G132" s="57">
        <f>euref_fuel_changes!Y69</f>
        <v>0</v>
      </c>
      <c r="H132" s="57">
        <f>euref_fuel_changes!Z69</f>
        <v>0</v>
      </c>
      <c r="I132" s="57">
        <f>euref_fuel_changes!AA69</f>
        <v>0</v>
      </c>
      <c r="J132" s="57">
        <f>euref_fuel_changes!AB69</f>
        <v>0</v>
      </c>
      <c r="K132" s="57">
        <f>euref_fuel_changes!AC69</f>
        <v>0</v>
      </c>
      <c r="L132" s="57">
        <f>euref_fuel_changes!AD69</f>
        <v>0</v>
      </c>
    </row>
    <row r="133" spans="1:12" ht="15" customHeight="1" x14ac:dyDescent="0.25">
      <c r="A133" s="9" t="s">
        <v>15</v>
      </c>
      <c r="B133" s="9" t="s">
        <v>209</v>
      </c>
      <c r="C133" s="9" t="s">
        <v>218</v>
      </c>
      <c r="D133" s="9" t="s">
        <v>219</v>
      </c>
      <c r="E133" s="59">
        <v>0</v>
      </c>
      <c r="F133" s="57">
        <f>euref_fuel_changes!X69</f>
        <v>0</v>
      </c>
      <c r="G133" s="57">
        <f>euref_fuel_changes!Y69</f>
        <v>0</v>
      </c>
      <c r="H133" s="57">
        <f>euref_fuel_changes!Z69</f>
        <v>0</v>
      </c>
      <c r="I133" s="57">
        <f>euref_fuel_changes!AA69</f>
        <v>0</v>
      </c>
      <c r="J133" s="57">
        <f>euref_fuel_changes!AB69</f>
        <v>0</v>
      </c>
      <c r="K133" s="57">
        <f>euref_fuel_changes!AC69</f>
        <v>0</v>
      </c>
      <c r="L133" s="57">
        <f>euref_fuel_changes!AD69</f>
        <v>0</v>
      </c>
    </row>
    <row r="134" spans="1:12" ht="15" customHeight="1" x14ac:dyDescent="0.25">
      <c r="A134" s="9" t="s">
        <v>47</v>
      </c>
      <c r="B134" s="9" t="s">
        <v>209</v>
      </c>
      <c r="C134" s="9" t="s">
        <v>222</v>
      </c>
      <c r="D134" s="9" t="s">
        <v>223</v>
      </c>
      <c r="E134" s="59">
        <v>0</v>
      </c>
      <c r="F134" s="57">
        <f>euref_fuel_changes!X75</f>
        <v>0</v>
      </c>
      <c r="G134" s="57">
        <f>euref_fuel_changes!Y75</f>
        <v>0</v>
      </c>
      <c r="H134" s="57">
        <f>euref_fuel_changes!Z75</f>
        <v>0</v>
      </c>
      <c r="I134" s="57">
        <f>euref_fuel_changes!AA75</f>
        <v>0</v>
      </c>
      <c r="J134" s="57">
        <f>euref_fuel_changes!AB75</f>
        <v>0</v>
      </c>
      <c r="K134" s="57">
        <f>euref_fuel_changes!AC75</f>
        <v>0</v>
      </c>
      <c r="L134" s="57">
        <f>euref_fuel_changes!AD75</f>
        <v>0</v>
      </c>
    </row>
    <row r="135" spans="1:12" ht="15" customHeight="1" x14ac:dyDescent="0.25">
      <c r="A135" s="9" t="s">
        <v>47</v>
      </c>
      <c r="B135" s="9" t="s">
        <v>207</v>
      </c>
      <c r="C135" s="9" t="s">
        <v>203</v>
      </c>
      <c r="D135" s="9" t="s">
        <v>204</v>
      </c>
      <c r="E135" s="59">
        <v>0</v>
      </c>
      <c r="F135" s="57">
        <f>euref_fuel_changes!X70</f>
        <v>-3.2600425750688555E-2</v>
      </c>
      <c r="G135" s="57">
        <f>euref_fuel_changes!Y70</f>
        <v>-5.2294952973677693E-2</v>
      </c>
      <c r="H135" s="57">
        <f>euref_fuel_changes!Z70</f>
        <v>0.2239862951573886</v>
      </c>
      <c r="I135" s="57">
        <f>euref_fuel_changes!AA70</f>
        <v>-0.26000703239949768</v>
      </c>
      <c r="J135" s="57">
        <f>euref_fuel_changes!AB70</f>
        <v>-0.40602591963336465</v>
      </c>
      <c r="K135" s="57">
        <f>euref_fuel_changes!AC70</f>
        <v>-0.5067467900400936</v>
      </c>
      <c r="L135" s="57">
        <f>euref_fuel_changes!AD70</f>
        <v>-0.60830668272789779</v>
      </c>
    </row>
    <row r="136" spans="1:12" ht="15" customHeight="1" x14ac:dyDescent="0.25">
      <c r="A136" s="9" t="s">
        <v>47</v>
      </c>
      <c r="B136" s="9" t="s">
        <v>207</v>
      </c>
      <c r="C136" s="9" t="s">
        <v>195</v>
      </c>
      <c r="D136" s="9" t="s">
        <v>196</v>
      </c>
      <c r="E136" s="59">
        <v>0</v>
      </c>
      <c r="F136" s="57">
        <f>euref_fuel_changes!X70</f>
        <v>-3.2600425750688555E-2</v>
      </c>
      <c r="G136" s="57">
        <f>euref_fuel_changes!Y70</f>
        <v>-5.2294952973677693E-2</v>
      </c>
      <c r="H136" s="57">
        <f>euref_fuel_changes!Z70</f>
        <v>0.2239862951573886</v>
      </c>
      <c r="I136" s="57">
        <f>euref_fuel_changes!AA70</f>
        <v>-0.26000703239949768</v>
      </c>
      <c r="J136" s="57">
        <f>euref_fuel_changes!AB70</f>
        <v>-0.40602591963336465</v>
      </c>
      <c r="K136" s="57">
        <f>euref_fuel_changes!AC70</f>
        <v>-0.5067467900400936</v>
      </c>
      <c r="L136" s="57">
        <f>euref_fuel_changes!AD70</f>
        <v>-0.60830668272789779</v>
      </c>
    </row>
    <row r="137" spans="1:12" ht="15" customHeight="1" x14ac:dyDescent="0.25">
      <c r="A137" s="9" t="s">
        <v>47</v>
      </c>
      <c r="B137" s="9" t="s">
        <v>208</v>
      </c>
      <c r="C137" s="9" t="s">
        <v>197</v>
      </c>
      <c r="D137" s="9" t="s">
        <v>198</v>
      </c>
      <c r="E137" s="59">
        <v>0</v>
      </c>
      <c r="F137" s="57">
        <f>euref_fuel_changes!X71</f>
        <v>-4.4243987796947847E-2</v>
      </c>
      <c r="G137" s="57">
        <f>euref_fuel_changes!Y71</f>
        <v>-4.5198312682631726E-2</v>
      </c>
      <c r="H137" s="57">
        <f>euref_fuel_changes!Z71</f>
        <v>0.11348586109766472</v>
      </c>
      <c r="I137" s="57">
        <f>euref_fuel_changes!AA71</f>
        <v>-0.11307902649944117</v>
      </c>
      <c r="J137" s="57">
        <f>euref_fuel_changes!AB71</f>
        <v>-0.16392420760018572</v>
      </c>
      <c r="K137" s="57">
        <f>euref_fuel_changes!AC71</f>
        <v>-0.19047177294196416</v>
      </c>
      <c r="L137" s="57">
        <f>euref_fuel_changes!AD71</f>
        <v>-0.21538870417111658</v>
      </c>
    </row>
    <row r="138" spans="1:12" ht="15" customHeight="1" x14ac:dyDescent="0.25">
      <c r="A138" s="9" t="s">
        <v>47</v>
      </c>
      <c r="B138" s="9" t="s">
        <v>209</v>
      </c>
      <c r="C138" s="9" t="s">
        <v>224</v>
      </c>
      <c r="D138" s="9" t="s">
        <v>225</v>
      </c>
      <c r="E138" s="59">
        <v>0</v>
      </c>
      <c r="F138" s="58">
        <f>euref_fuel_changes!X75*shares_i24.d!$M$3</f>
        <v>0</v>
      </c>
      <c r="G138" s="58">
        <f>euref_fuel_changes!Y75*shares_i24.d!$M$3</f>
        <v>0</v>
      </c>
      <c r="H138" s="58">
        <f>euref_fuel_changes!Z75*shares_i24.d!$M$3</f>
        <v>0</v>
      </c>
      <c r="I138" s="58">
        <f>euref_fuel_changes!AA75*shares_i24.d!$M$3</f>
        <v>0</v>
      </c>
      <c r="J138" s="58">
        <f>euref_fuel_changes!AB75*shares_i24.d!$M$3</f>
        <v>0</v>
      </c>
      <c r="K138" s="58">
        <f>euref_fuel_changes!AC75*shares_i24.d!$M$3</f>
        <v>0</v>
      </c>
      <c r="L138" s="58">
        <f>euref_fuel_changes!AD75*shares_i24.d!$M$3</f>
        <v>0</v>
      </c>
    </row>
    <row r="139" spans="1:12" ht="15" customHeight="1" x14ac:dyDescent="0.25">
      <c r="A139" s="9" t="s">
        <v>47</v>
      </c>
      <c r="B139" s="9" t="s">
        <v>228</v>
      </c>
      <c r="C139" s="9" t="s">
        <v>199</v>
      </c>
      <c r="D139" s="9" t="s">
        <v>200</v>
      </c>
      <c r="E139" s="59">
        <v>0</v>
      </c>
      <c r="F139" s="58">
        <f>shares_i40.2!$M$2*euref_fuel_changes!X72+shares_i40.2!$M$3*euref_fuel_changes!X75</f>
        <v>0</v>
      </c>
      <c r="G139" s="58">
        <f>shares_i40.2!$M$2*euref_fuel_changes!Y72+shares_i40.2!$M$3*euref_fuel_changes!Y75</f>
        <v>0</v>
      </c>
      <c r="H139" s="58">
        <f>shares_i40.2!$M$2*euref_fuel_changes!Z72+shares_i40.2!$M$3*euref_fuel_changes!Z75</f>
        <v>0</v>
      </c>
      <c r="I139" s="58">
        <f>shares_i40.2!$M$2*euref_fuel_changes!AA72+shares_i40.2!$M$3*euref_fuel_changes!AA75</f>
        <v>0</v>
      </c>
      <c r="J139" s="58">
        <f>shares_i40.2!$M$2*euref_fuel_changes!AB72+shares_i40.2!$M$3*euref_fuel_changes!AB75</f>
        <v>0</v>
      </c>
      <c r="K139" s="58">
        <f>shares_i40.2!$M$2*euref_fuel_changes!AC72+shares_i40.2!$M$3*euref_fuel_changes!AC75</f>
        <v>0</v>
      </c>
      <c r="L139" s="58">
        <f>shares_i40.2!$M$2*euref_fuel_changes!AD72+shares_i40.2!$M$3*euref_fuel_changes!AD75</f>
        <v>0</v>
      </c>
    </row>
    <row r="140" spans="1:12" ht="15" customHeight="1" x14ac:dyDescent="0.25">
      <c r="A140" s="9" t="s">
        <v>47</v>
      </c>
      <c r="B140" s="9" t="s">
        <v>226</v>
      </c>
      <c r="C140" s="9" t="s">
        <v>201</v>
      </c>
      <c r="D140" s="9" t="s">
        <v>202</v>
      </c>
      <c r="E140" s="59">
        <v>0</v>
      </c>
      <c r="F140" s="57">
        <f>euref_fuel_changes!X74</f>
        <v>0</v>
      </c>
      <c r="G140" s="57">
        <f>euref_fuel_changes!Y74</f>
        <v>0</v>
      </c>
      <c r="H140" s="57">
        <f>euref_fuel_changes!Z74</f>
        <v>0</v>
      </c>
      <c r="I140" s="57">
        <f>euref_fuel_changes!AA74</f>
        <v>0</v>
      </c>
      <c r="J140" s="57">
        <f>euref_fuel_changes!AB74</f>
        <v>0</v>
      </c>
      <c r="K140" s="57">
        <f>euref_fuel_changes!AC74</f>
        <v>0</v>
      </c>
      <c r="L140" s="57">
        <f>euref_fuel_changes!AD74</f>
        <v>0</v>
      </c>
    </row>
    <row r="141" spans="1:12" ht="15" customHeight="1" x14ac:dyDescent="0.25">
      <c r="A141" s="9" t="s">
        <v>47</v>
      </c>
      <c r="B141" s="9" t="s">
        <v>209</v>
      </c>
      <c r="C141" s="9" t="s">
        <v>210</v>
      </c>
      <c r="D141" s="9" t="s">
        <v>211</v>
      </c>
      <c r="E141" s="59">
        <v>0</v>
      </c>
      <c r="F141" s="57">
        <f>euref_fuel_changes!X75</f>
        <v>0</v>
      </c>
      <c r="G141" s="57">
        <f>euref_fuel_changes!Y75</f>
        <v>0</v>
      </c>
      <c r="H141" s="57">
        <f>euref_fuel_changes!Z75</f>
        <v>0</v>
      </c>
      <c r="I141" s="57">
        <f>euref_fuel_changes!AA75</f>
        <v>0</v>
      </c>
      <c r="J141" s="57">
        <f>euref_fuel_changes!AB75</f>
        <v>0</v>
      </c>
      <c r="K141" s="57">
        <f>euref_fuel_changes!AC75</f>
        <v>0</v>
      </c>
      <c r="L141" s="57">
        <f>euref_fuel_changes!AD75</f>
        <v>0</v>
      </c>
    </row>
    <row r="142" spans="1:12" ht="15" customHeight="1" x14ac:dyDescent="0.25">
      <c r="A142" s="9" t="s">
        <v>47</v>
      </c>
      <c r="B142" s="9" t="s">
        <v>209</v>
      </c>
      <c r="C142" s="9" t="s">
        <v>212</v>
      </c>
      <c r="D142" s="9" t="s">
        <v>213</v>
      </c>
      <c r="E142" s="59">
        <v>0</v>
      </c>
      <c r="F142" s="57">
        <f>euref_fuel_changes!X75</f>
        <v>0</v>
      </c>
      <c r="G142" s="57">
        <f>euref_fuel_changes!Y75</f>
        <v>0</v>
      </c>
      <c r="H142" s="57">
        <f>euref_fuel_changes!Z75</f>
        <v>0</v>
      </c>
      <c r="I142" s="57">
        <f>euref_fuel_changes!AA75</f>
        <v>0</v>
      </c>
      <c r="J142" s="57">
        <f>euref_fuel_changes!AB75</f>
        <v>0</v>
      </c>
      <c r="K142" s="57">
        <f>euref_fuel_changes!AC75</f>
        <v>0</v>
      </c>
      <c r="L142" s="57">
        <f>euref_fuel_changes!AD75</f>
        <v>0</v>
      </c>
    </row>
    <row r="143" spans="1:12" ht="15" customHeight="1" x14ac:dyDescent="0.25">
      <c r="A143" s="9" t="s">
        <v>47</v>
      </c>
      <c r="B143" s="9" t="s">
        <v>209</v>
      </c>
      <c r="C143" s="9" t="s">
        <v>214</v>
      </c>
      <c r="D143" s="9" t="s">
        <v>215</v>
      </c>
      <c r="E143" s="59">
        <v>0</v>
      </c>
      <c r="F143" s="57">
        <f>euref_fuel_changes!X75</f>
        <v>0</v>
      </c>
      <c r="G143" s="57">
        <f>euref_fuel_changes!Y75</f>
        <v>0</v>
      </c>
      <c r="H143" s="57">
        <f>euref_fuel_changes!Z75</f>
        <v>0</v>
      </c>
      <c r="I143" s="57">
        <f>euref_fuel_changes!AA75</f>
        <v>0</v>
      </c>
      <c r="J143" s="57">
        <f>euref_fuel_changes!AB75</f>
        <v>0</v>
      </c>
      <c r="K143" s="57">
        <f>euref_fuel_changes!AC75</f>
        <v>0</v>
      </c>
      <c r="L143" s="57">
        <f>euref_fuel_changes!AD75</f>
        <v>0</v>
      </c>
    </row>
    <row r="144" spans="1:12" ht="15" customHeight="1" x14ac:dyDescent="0.25">
      <c r="A144" s="9" t="s">
        <v>47</v>
      </c>
      <c r="B144" s="9" t="s">
        <v>209</v>
      </c>
      <c r="C144" s="9" t="s">
        <v>216</v>
      </c>
      <c r="D144" s="9" t="s">
        <v>217</v>
      </c>
      <c r="E144" s="59">
        <v>0</v>
      </c>
      <c r="F144" s="57">
        <f>euref_fuel_changes!X75</f>
        <v>0</v>
      </c>
      <c r="G144" s="57">
        <f>euref_fuel_changes!Y75</f>
        <v>0</v>
      </c>
      <c r="H144" s="57">
        <f>euref_fuel_changes!Z75</f>
        <v>0</v>
      </c>
      <c r="I144" s="57">
        <f>euref_fuel_changes!AA75</f>
        <v>0</v>
      </c>
      <c r="J144" s="57">
        <f>euref_fuel_changes!AB75</f>
        <v>0</v>
      </c>
      <c r="K144" s="57">
        <f>euref_fuel_changes!AC75</f>
        <v>0</v>
      </c>
      <c r="L144" s="57">
        <f>euref_fuel_changes!AD75</f>
        <v>0</v>
      </c>
    </row>
    <row r="145" spans="1:12" ht="15" customHeight="1" x14ac:dyDescent="0.25">
      <c r="A145" s="9" t="s">
        <v>47</v>
      </c>
      <c r="B145" s="9" t="s">
        <v>209</v>
      </c>
      <c r="C145" s="9" t="s">
        <v>218</v>
      </c>
      <c r="D145" s="9" t="s">
        <v>219</v>
      </c>
      <c r="E145" s="59">
        <v>0</v>
      </c>
      <c r="F145" s="57">
        <f>euref_fuel_changes!X75</f>
        <v>0</v>
      </c>
      <c r="G145" s="57">
        <f>euref_fuel_changes!Y75</f>
        <v>0</v>
      </c>
      <c r="H145" s="57">
        <f>euref_fuel_changes!Z75</f>
        <v>0</v>
      </c>
      <c r="I145" s="57">
        <f>euref_fuel_changes!AA75</f>
        <v>0</v>
      </c>
      <c r="J145" s="57">
        <f>euref_fuel_changes!AB75</f>
        <v>0</v>
      </c>
      <c r="K145" s="57">
        <f>euref_fuel_changes!AC75</f>
        <v>0</v>
      </c>
      <c r="L145" s="57">
        <f>euref_fuel_changes!AD75</f>
        <v>0</v>
      </c>
    </row>
    <row r="146" spans="1:12" ht="15" customHeight="1" x14ac:dyDescent="0.25">
      <c r="A146" s="9" t="s">
        <v>14</v>
      </c>
      <c r="B146" s="9" t="s">
        <v>209</v>
      </c>
      <c r="C146" s="9" t="s">
        <v>222</v>
      </c>
      <c r="D146" s="9" t="s">
        <v>223</v>
      </c>
      <c r="E146" s="59">
        <v>0</v>
      </c>
      <c r="F146" s="57">
        <f>euref_fuel_changes!X81</f>
        <v>0</v>
      </c>
      <c r="G146" s="57">
        <f>euref_fuel_changes!Y81</f>
        <v>0</v>
      </c>
      <c r="H146" s="57">
        <f>euref_fuel_changes!Z81</f>
        <v>0</v>
      </c>
      <c r="I146" s="57">
        <f>euref_fuel_changes!AA81</f>
        <v>0</v>
      </c>
      <c r="J146" s="57">
        <f>euref_fuel_changes!AB81</f>
        <v>0</v>
      </c>
      <c r="K146" s="57">
        <f>euref_fuel_changes!AC81</f>
        <v>0</v>
      </c>
      <c r="L146" s="57">
        <f>euref_fuel_changes!AD81</f>
        <v>0</v>
      </c>
    </row>
    <row r="147" spans="1:12" ht="15" customHeight="1" x14ac:dyDescent="0.25">
      <c r="A147" s="9" t="s">
        <v>14</v>
      </c>
      <c r="B147" s="9" t="s">
        <v>207</v>
      </c>
      <c r="C147" s="9" t="s">
        <v>203</v>
      </c>
      <c r="D147" s="9" t="s">
        <v>204</v>
      </c>
      <c r="E147" s="59">
        <v>0</v>
      </c>
      <c r="F147" s="57">
        <f>euref_fuel_changes!X76</f>
        <v>-5.8471529154933463E-2</v>
      </c>
      <c r="G147" s="57">
        <f>euref_fuel_changes!Y76</f>
        <v>-0.18841243471687469</v>
      </c>
      <c r="H147" s="57">
        <f>euref_fuel_changes!Z76</f>
        <v>-0.35219571843478031</v>
      </c>
      <c r="I147" s="57">
        <f>euref_fuel_changes!AA76</f>
        <v>-0.56633462736044671</v>
      </c>
      <c r="J147" s="57">
        <f>euref_fuel_changes!AB76</f>
        <v>-0.75063132660040488</v>
      </c>
      <c r="K147" s="57">
        <f>euref_fuel_changes!AC76</f>
        <v>-0.82935966950054585</v>
      </c>
      <c r="L147" s="57">
        <f>euref_fuel_changes!AD76</f>
        <v>-0.87079349805677453</v>
      </c>
    </row>
    <row r="148" spans="1:12" ht="15" customHeight="1" x14ac:dyDescent="0.25">
      <c r="A148" s="9" t="s">
        <v>14</v>
      </c>
      <c r="B148" s="9" t="s">
        <v>207</v>
      </c>
      <c r="C148" s="9" t="s">
        <v>195</v>
      </c>
      <c r="D148" s="9" t="s">
        <v>196</v>
      </c>
      <c r="E148" s="59">
        <v>0</v>
      </c>
      <c r="F148" s="57">
        <f>euref_fuel_changes!X76</f>
        <v>-5.8471529154933463E-2</v>
      </c>
      <c r="G148" s="57">
        <f>euref_fuel_changes!Y76</f>
        <v>-0.18841243471687469</v>
      </c>
      <c r="H148" s="57">
        <f>euref_fuel_changes!Z76</f>
        <v>-0.35219571843478031</v>
      </c>
      <c r="I148" s="57">
        <f>euref_fuel_changes!AA76</f>
        <v>-0.56633462736044671</v>
      </c>
      <c r="J148" s="57">
        <f>euref_fuel_changes!AB76</f>
        <v>-0.75063132660040488</v>
      </c>
      <c r="K148" s="57">
        <f>euref_fuel_changes!AC76</f>
        <v>-0.82935966950054585</v>
      </c>
      <c r="L148" s="57">
        <f>euref_fuel_changes!AD76</f>
        <v>-0.87079349805677453</v>
      </c>
    </row>
    <row r="149" spans="1:12" ht="15" customHeight="1" x14ac:dyDescent="0.25">
      <c r="A149" s="9" t="s">
        <v>14</v>
      </c>
      <c r="B149" s="9" t="s">
        <v>208</v>
      </c>
      <c r="C149" s="9" t="s">
        <v>197</v>
      </c>
      <c r="D149" s="9" t="s">
        <v>198</v>
      </c>
      <c r="E149" s="59">
        <v>0</v>
      </c>
      <c r="F149" s="57">
        <f>euref_fuel_changes!X77</f>
        <v>-6.5272929667621646E-2</v>
      </c>
      <c r="G149" s="57">
        <f>euref_fuel_changes!Y77</f>
        <v>-8.9510708348338547E-2</v>
      </c>
      <c r="H149" s="57">
        <f>euref_fuel_changes!Z77</f>
        <v>-0.10741752457129462</v>
      </c>
      <c r="I149" s="57">
        <f>euref_fuel_changes!AA77</f>
        <v>-0.11548873304658515</v>
      </c>
      <c r="J149" s="57">
        <f>euref_fuel_changes!AB77</f>
        <v>-0.1174142915815166</v>
      </c>
      <c r="K149" s="57">
        <f>euref_fuel_changes!AC77</f>
        <v>-0.11913945250929277</v>
      </c>
      <c r="L149" s="57">
        <f>euref_fuel_changes!AD77</f>
        <v>-0.11746130911352193</v>
      </c>
    </row>
    <row r="150" spans="1:12" ht="15" customHeight="1" x14ac:dyDescent="0.25">
      <c r="A150" s="9" t="s">
        <v>14</v>
      </c>
      <c r="B150" s="9" t="s">
        <v>209</v>
      </c>
      <c r="C150" s="9" t="s">
        <v>224</v>
      </c>
      <c r="D150" s="9" t="s">
        <v>225</v>
      </c>
      <c r="E150" s="59">
        <v>0</v>
      </c>
      <c r="F150" s="58">
        <f>euref_fuel_changes!X81*shares_i24.d!$N$3</f>
        <v>0</v>
      </c>
      <c r="G150" s="58">
        <f>euref_fuel_changes!Y81*shares_i24.d!$N$3</f>
        <v>0</v>
      </c>
      <c r="H150" s="58">
        <f>euref_fuel_changes!Z81*shares_i24.d!$N$3</f>
        <v>0</v>
      </c>
      <c r="I150" s="58">
        <f>euref_fuel_changes!AA81*shares_i24.d!$N$3</f>
        <v>0</v>
      </c>
      <c r="J150" s="58">
        <f>euref_fuel_changes!AB81*shares_i24.d!$N$3</f>
        <v>0</v>
      </c>
      <c r="K150" s="58">
        <f>euref_fuel_changes!AC81*shares_i24.d!$N$3</f>
        <v>0</v>
      </c>
      <c r="L150" s="58">
        <f>euref_fuel_changes!AD81*shares_i24.d!$N$3</f>
        <v>0</v>
      </c>
    </row>
    <row r="151" spans="1:12" ht="15" customHeight="1" x14ac:dyDescent="0.25">
      <c r="A151" s="9" t="s">
        <v>14</v>
      </c>
      <c r="B151" s="9" t="s">
        <v>228</v>
      </c>
      <c r="C151" s="9" t="s">
        <v>199</v>
      </c>
      <c r="D151" s="9" t="s">
        <v>200</v>
      </c>
      <c r="E151" s="59">
        <v>0</v>
      </c>
      <c r="F151" s="58">
        <f>shares_i40.2!$N$2*euref_fuel_changes!X78+shares_i40.2!$N$3*euref_fuel_changes!X81</f>
        <v>0</v>
      </c>
      <c r="G151" s="58">
        <f>shares_i40.2!$N$2*euref_fuel_changes!Y78+shares_i40.2!$N$3*euref_fuel_changes!Y81</f>
        <v>0</v>
      </c>
      <c r="H151" s="58">
        <f>shares_i40.2!$N$2*euref_fuel_changes!Z78+shares_i40.2!$N$3*euref_fuel_changes!Z81</f>
        <v>-1.2241519888821397E-3</v>
      </c>
      <c r="I151" s="58">
        <f>shares_i40.2!$N$2*euref_fuel_changes!AA78+shares_i40.2!$N$3*euref_fuel_changes!AA81</f>
        <v>-2.2275867430350798E-3</v>
      </c>
      <c r="J151" s="58">
        <f>shares_i40.2!$N$2*euref_fuel_changes!AB78+shares_i40.2!$N$3*euref_fuel_changes!AB81</f>
        <v>0</v>
      </c>
      <c r="K151" s="58">
        <f>shares_i40.2!$N$2*euref_fuel_changes!AC78+shares_i40.2!$N$3*euref_fuel_changes!AC81</f>
        <v>0</v>
      </c>
      <c r="L151" s="58">
        <f>shares_i40.2!$N$2*euref_fuel_changes!AD78+shares_i40.2!$N$3*euref_fuel_changes!AD81</f>
        <v>0</v>
      </c>
    </row>
    <row r="152" spans="1:12" ht="15" customHeight="1" x14ac:dyDescent="0.25">
      <c r="A152" s="9" t="s">
        <v>14</v>
      </c>
      <c r="B152" s="9" t="s">
        <v>226</v>
      </c>
      <c r="C152" s="9" t="s">
        <v>201</v>
      </c>
      <c r="D152" s="9" t="s">
        <v>202</v>
      </c>
      <c r="E152" s="59">
        <v>0</v>
      </c>
      <c r="F152" s="57">
        <f>euref_fuel_changes!X80</f>
        <v>0</v>
      </c>
      <c r="G152" s="57">
        <f>euref_fuel_changes!Y80</f>
        <v>0</v>
      </c>
      <c r="H152" s="57">
        <f>euref_fuel_changes!Z80</f>
        <v>0</v>
      </c>
      <c r="I152" s="57">
        <f>euref_fuel_changes!AA80</f>
        <v>0</v>
      </c>
      <c r="J152" s="57">
        <f>euref_fuel_changes!AB80</f>
        <v>0</v>
      </c>
      <c r="K152" s="57">
        <f>euref_fuel_changes!AC80</f>
        <v>0</v>
      </c>
      <c r="L152" s="57">
        <f>euref_fuel_changes!AD80</f>
        <v>0</v>
      </c>
    </row>
    <row r="153" spans="1:12" ht="15" customHeight="1" x14ac:dyDescent="0.25">
      <c r="A153" s="9" t="s">
        <v>14</v>
      </c>
      <c r="B153" s="9" t="s">
        <v>209</v>
      </c>
      <c r="C153" s="9" t="s">
        <v>210</v>
      </c>
      <c r="D153" s="9" t="s">
        <v>211</v>
      </c>
      <c r="E153" s="59">
        <v>0</v>
      </c>
      <c r="F153" s="57">
        <f>euref_fuel_changes!X81</f>
        <v>0</v>
      </c>
      <c r="G153" s="57">
        <f>euref_fuel_changes!Y81</f>
        <v>0</v>
      </c>
      <c r="H153" s="57">
        <f>euref_fuel_changes!Z81</f>
        <v>0</v>
      </c>
      <c r="I153" s="57">
        <f>euref_fuel_changes!AA81</f>
        <v>0</v>
      </c>
      <c r="J153" s="57">
        <f>euref_fuel_changes!AB81</f>
        <v>0</v>
      </c>
      <c r="K153" s="57">
        <f>euref_fuel_changes!AC81</f>
        <v>0</v>
      </c>
      <c r="L153" s="57">
        <f>euref_fuel_changes!AD81</f>
        <v>0</v>
      </c>
    </row>
    <row r="154" spans="1:12" ht="15" customHeight="1" x14ac:dyDescent="0.25">
      <c r="A154" s="9" t="s">
        <v>14</v>
      </c>
      <c r="B154" s="9" t="s">
        <v>209</v>
      </c>
      <c r="C154" s="9" t="s">
        <v>212</v>
      </c>
      <c r="D154" s="9" t="s">
        <v>213</v>
      </c>
      <c r="E154" s="59">
        <v>0</v>
      </c>
      <c r="F154" s="57">
        <f>euref_fuel_changes!X81</f>
        <v>0</v>
      </c>
      <c r="G154" s="57">
        <f>euref_fuel_changes!Y81</f>
        <v>0</v>
      </c>
      <c r="H154" s="57">
        <f>euref_fuel_changes!Z81</f>
        <v>0</v>
      </c>
      <c r="I154" s="57">
        <f>euref_fuel_changes!AA81</f>
        <v>0</v>
      </c>
      <c r="J154" s="57">
        <f>euref_fuel_changes!AB81</f>
        <v>0</v>
      </c>
      <c r="K154" s="57">
        <f>euref_fuel_changes!AC81</f>
        <v>0</v>
      </c>
      <c r="L154" s="57">
        <f>euref_fuel_changes!AD81</f>
        <v>0</v>
      </c>
    </row>
    <row r="155" spans="1:12" ht="15" customHeight="1" x14ac:dyDescent="0.25">
      <c r="A155" s="9" t="s">
        <v>14</v>
      </c>
      <c r="B155" s="9" t="s">
        <v>209</v>
      </c>
      <c r="C155" s="9" t="s">
        <v>214</v>
      </c>
      <c r="D155" s="9" t="s">
        <v>215</v>
      </c>
      <c r="E155" s="59">
        <v>0</v>
      </c>
      <c r="F155" s="57">
        <f>euref_fuel_changes!X81</f>
        <v>0</v>
      </c>
      <c r="G155" s="57">
        <f>euref_fuel_changes!Y81</f>
        <v>0</v>
      </c>
      <c r="H155" s="57">
        <f>euref_fuel_changes!Z81</f>
        <v>0</v>
      </c>
      <c r="I155" s="57">
        <f>euref_fuel_changes!AA81</f>
        <v>0</v>
      </c>
      <c r="J155" s="57">
        <f>euref_fuel_changes!AB81</f>
        <v>0</v>
      </c>
      <c r="K155" s="57">
        <f>euref_fuel_changes!AC81</f>
        <v>0</v>
      </c>
      <c r="L155" s="57">
        <f>euref_fuel_changes!AD81</f>
        <v>0</v>
      </c>
    </row>
    <row r="156" spans="1:12" ht="15" customHeight="1" x14ac:dyDescent="0.25">
      <c r="A156" s="9" t="s">
        <v>14</v>
      </c>
      <c r="B156" s="9" t="s">
        <v>209</v>
      </c>
      <c r="C156" s="9" t="s">
        <v>216</v>
      </c>
      <c r="D156" s="9" t="s">
        <v>217</v>
      </c>
      <c r="E156" s="59">
        <v>0</v>
      </c>
      <c r="F156" s="57">
        <f>euref_fuel_changes!X81</f>
        <v>0</v>
      </c>
      <c r="G156" s="57">
        <f>euref_fuel_changes!Y81</f>
        <v>0</v>
      </c>
      <c r="H156" s="57">
        <f>euref_fuel_changes!Z81</f>
        <v>0</v>
      </c>
      <c r="I156" s="57">
        <f>euref_fuel_changes!AA81</f>
        <v>0</v>
      </c>
      <c r="J156" s="57">
        <f>euref_fuel_changes!AB81</f>
        <v>0</v>
      </c>
      <c r="K156" s="57">
        <f>euref_fuel_changes!AC81</f>
        <v>0</v>
      </c>
      <c r="L156" s="57">
        <f>euref_fuel_changes!AD81</f>
        <v>0</v>
      </c>
    </row>
    <row r="157" spans="1:12" ht="15" customHeight="1" x14ac:dyDescent="0.25">
      <c r="A157" s="9" t="s">
        <v>14</v>
      </c>
      <c r="B157" s="9" t="s">
        <v>209</v>
      </c>
      <c r="C157" s="9" t="s">
        <v>218</v>
      </c>
      <c r="D157" s="9" t="s">
        <v>219</v>
      </c>
      <c r="E157" s="59">
        <v>0</v>
      </c>
      <c r="F157" s="57">
        <f>euref_fuel_changes!X81</f>
        <v>0</v>
      </c>
      <c r="G157" s="57">
        <f>euref_fuel_changes!Y81</f>
        <v>0</v>
      </c>
      <c r="H157" s="57">
        <f>euref_fuel_changes!Z81</f>
        <v>0</v>
      </c>
      <c r="I157" s="57">
        <f>euref_fuel_changes!AA81</f>
        <v>0</v>
      </c>
      <c r="J157" s="57">
        <f>euref_fuel_changes!AB81</f>
        <v>0</v>
      </c>
      <c r="K157" s="57">
        <f>euref_fuel_changes!AC81</f>
        <v>0</v>
      </c>
      <c r="L157" s="57">
        <f>euref_fuel_changes!AD81</f>
        <v>0</v>
      </c>
    </row>
    <row r="158" spans="1:12" ht="15" customHeight="1" x14ac:dyDescent="0.25">
      <c r="A158" s="9" t="s">
        <v>13</v>
      </c>
      <c r="B158" s="9" t="s">
        <v>209</v>
      </c>
      <c r="C158" s="9" t="s">
        <v>222</v>
      </c>
      <c r="D158" s="9" t="s">
        <v>223</v>
      </c>
      <c r="E158" s="59">
        <v>0</v>
      </c>
      <c r="F158" s="57">
        <f>euref_fuel_changes!X87</f>
        <v>0</v>
      </c>
      <c r="G158" s="57">
        <f>euref_fuel_changes!Y87</f>
        <v>0</v>
      </c>
      <c r="H158" s="57">
        <f>euref_fuel_changes!Z87</f>
        <v>0</v>
      </c>
      <c r="I158" s="57">
        <f>euref_fuel_changes!AA87</f>
        <v>0</v>
      </c>
      <c r="J158" s="57">
        <f>euref_fuel_changes!AB87</f>
        <v>0</v>
      </c>
      <c r="K158" s="57">
        <f>euref_fuel_changes!AC87</f>
        <v>0</v>
      </c>
      <c r="L158" s="57">
        <f>euref_fuel_changes!AD87</f>
        <v>0</v>
      </c>
    </row>
    <row r="159" spans="1:12" ht="15" customHeight="1" x14ac:dyDescent="0.25">
      <c r="A159" s="9" t="s">
        <v>13</v>
      </c>
      <c r="B159" s="9" t="s">
        <v>207</v>
      </c>
      <c r="C159" s="9" t="s">
        <v>203</v>
      </c>
      <c r="D159" s="9" t="s">
        <v>204</v>
      </c>
      <c r="E159" s="59">
        <v>0</v>
      </c>
      <c r="F159" s="57">
        <f>euref_fuel_changes!X82</f>
        <v>-0.26566929733770572</v>
      </c>
      <c r="G159" s="57">
        <f>euref_fuel_changes!Y82</f>
        <v>-0.20247196588708638</v>
      </c>
      <c r="H159" s="57">
        <f>euref_fuel_changes!Z82</f>
        <v>-0.44094194124920738</v>
      </c>
      <c r="I159" s="57">
        <f>euref_fuel_changes!AA82</f>
        <v>-0.64295273732771796</v>
      </c>
      <c r="J159" s="57">
        <f>euref_fuel_changes!AB82</f>
        <v>-0.72624930338322913</v>
      </c>
      <c r="K159" s="57">
        <f>euref_fuel_changes!AC82</f>
        <v>-0.80924306281389602</v>
      </c>
      <c r="L159" s="57">
        <f>euref_fuel_changes!AD82</f>
        <v>-0.85135805524376107</v>
      </c>
    </row>
    <row r="160" spans="1:12" ht="15" customHeight="1" x14ac:dyDescent="0.25">
      <c r="A160" s="9" t="s">
        <v>13</v>
      </c>
      <c r="B160" s="9" t="s">
        <v>207</v>
      </c>
      <c r="C160" s="9" t="s">
        <v>195</v>
      </c>
      <c r="D160" s="9" t="s">
        <v>196</v>
      </c>
      <c r="E160" s="59">
        <v>0</v>
      </c>
      <c r="F160" s="57">
        <f>euref_fuel_changes!X82</f>
        <v>-0.26566929733770572</v>
      </c>
      <c r="G160" s="57">
        <f>euref_fuel_changes!Y82</f>
        <v>-0.20247196588708638</v>
      </c>
      <c r="H160" s="57">
        <f>euref_fuel_changes!Z82</f>
        <v>-0.44094194124920738</v>
      </c>
      <c r="I160" s="57">
        <f>euref_fuel_changes!AA82</f>
        <v>-0.64295273732771796</v>
      </c>
      <c r="J160" s="57">
        <f>euref_fuel_changes!AB82</f>
        <v>-0.72624930338322913</v>
      </c>
      <c r="K160" s="57">
        <f>euref_fuel_changes!AC82</f>
        <v>-0.80924306281389602</v>
      </c>
      <c r="L160" s="57">
        <f>euref_fuel_changes!AD82</f>
        <v>-0.85135805524376107</v>
      </c>
    </row>
    <row r="161" spans="1:12" ht="15" customHeight="1" x14ac:dyDescent="0.25">
      <c r="A161" s="9" t="s">
        <v>13</v>
      </c>
      <c r="B161" s="9" t="s">
        <v>208</v>
      </c>
      <c r="C161" s="9" t="s">
        <v>197</v>
      </c>
      <c r="D161" s="9" t="s">
        <v>198</v>
      </c>
      <c r="E161" s="59">
        <v>0</v>
      </c>
      <c r="F161" s="57">
        <f>euref_fuel_changes!X83</f>
        <v>-1.8591380017898163E-2</v>
      </c>
      <c r="G161" s="57">
        <f>euref_fuel_changes!Y83</f>
        <v>-1.8584628643118473E-3</v>
      </c>
      <c r="H161" s="57">
        <f>euref_fuel_changes!Z83</f>
        <v>0</v>
      </c>
      <c r="I161" s="57">
        <f>euref_fuel_changes!AA83</f>
        <v>0</v>
      </c>
      <c r="J161" s="57">
        <f>euref_fuel_changes!AB83</f>
        <v>0</v>
      </c>
      <c r="K161" s="57">
        <f>euref_fuel_changes!AC83</f>
        <v>0</v>
      </c>
      <c r="L161" s="57">
        <f>euref_fuel_changes!AD83</f>
        <v>0</v>
      </c>
    </row>
    <row r="162" spans="1:12" ht="15" customHeight="1" x14ac:dyDescent="0.25">
      <c r="A162" s="9" t="s">
        <v>13</v>
      </c>
      <c r="B162" s="9" t="s">
        <v>209</v>
      </c>
      <c r="C162" s="9" t="s">
        <v>224</v>
      </c>
      <c r="D162" s="9" t="s">
        <v>225</v>
      </c>
      <c r="E162" s="59">
        <v>0</v>
      </c>
      <c r="F162" s="58">
        <f>euref_fuel_changes!X87*shares_i24.d!$O$3</f>
        <v>0</v>
      </c>
      <c r="G162" s="58">
        <f>euref_fuel_changes!Y87*shares_i24.d!$O$3</f>
        <v>0</v>
      </c>
      <c r="H162" s="58">
        <f>euref_fuel_changes!Z87*shares_i24.d!$O$3</f>
        <v>0</v>
      </c>
      <c r="I162" s="58">
        <f>euref_fuel_changes!AA87*shares_i24.d!$O$3</f>
        <v>0</v>
      </c>
      <c r="J162" s="58">
        <f>euref_fuel_changes!AB87*shares_i24.d!$O$3</f>
        <v>0</v>
      </c>
      <c r="K162" s="58">
        <f>euref_fuel_changes!AC87*shares_i24.d!$O$3</f>
        <v>0</v>
      </c>
      <c r="L162" s="58">
        <f>euref_fuel_changes!AD87*shares_i24.d!$O$3</f>
        <v>0</v>
      </c>
    </row>
    <row r="163" spans="1:12" ht="15" customHeight="1" x14ac:dyDescent="0.25">
      <c r="A163" s="9" t="s">
        <v>13</v>
      </c>
      <c r="B163" s="9" t="s">
        <v>228</v>
      </c>
      <c r="C163" s="9" t="s">
        <v>199</v>
      </c>
      <c r="D163" s="9" t="s">
        <v>200</v>
      </c>
      <c r="E163" s="59">
        <v>0</v>
      </c>
      <c r="F163" s="58">
        <f>shares_i40.2!$O$2*euref_fuel_changes!X84+shares_i40.2!$O$3*euref_fuel_changes!X87</f>
        <v>-6.240066017299685E-3</v>
      </c>
      <c r="G163" s="58">
        <f>shares_i40.2!$O$2*euref_fuel_changes!Y84+shares_i40.2!$O$3*euref_fuel_changes!Y87</f>
        <v>-4.8915291973750302E-2</v>
      </c>
      <c r="H163" s="58">
        <f>shares_i40.2!$O$2*euref_fuel_changes!Z84+shares_i40.2!$O$3*euref_fuel_changes!Z87</f>
        <v>-5.4501964794025137E-2</v>
      </c>
      <c r="I163" s="58">
        <f>shares_i40.2!$O$2*euref_fuel_changes!AA84+shares_i40.2!$O$3*euref_fuel_changes!AA87</f>
        <v>-8.4993548554207252E-2</v>
      </c>
      <c r="J163" s="58">
        <f>shares_i40.2!$O$2*euref_fuel_changes!AB84+shares_i40.2!$O$3*euref_fuel_changes!AB87</f>
        <v>-9.7793399782022797E-2</v>
      </c>
      <c r="K163" s="58">
        <f>shares_i40.2!$O$2*euref_fuel_changes!AC84+shares_i40.2!$O$3*euref_fuel_changes!AC87</f>
        <v>-0.10866514812856114</v>
      </c>
      <c r="L163" s="58">
        <f>shares_i40.2!$O$2*euref_fuel_changes!AD84+shares_i40.2!$O$3*euref_fuel_changes!AD87</f>
        <v>-0.10281371889533493</v>
      </c>
    </row>
    <row r="164" spans="1:12" ht="15" customHeight="1" x14ac:dyDescent="0.25">
      <c r="A164" s="9" t="s">
        <v>13</v>
      </c>
      <c r="B164" s="9" t="s">
        <v>226</v>
      </c>
      <c r="C164" s="9" t="s">
        <v>201</v>
      </c>
      <c r="D164" s="9" t="s">
        <v>202</v>
      </c>
      <c r="E164" s="59">
        <v>0</v>
      </c>
      <c r="F164" s="57">
        <f>euref_fuel_changes!X86</f>
        <v>0</v>
      </c>
      <c r="G164" s="57">
        <f>euref_fuel_changes!Y86</f>
        <v>-5.895307768677268E-2</v>
      </c>
      <c r="H164" s="57">
        <f>euref_fuel_changes!Z86</f>
        <v>0</v>
      </c>
      <c r="I164" s="57">
        <f>euref_fuel_changes!AA86</f>
        <v>-3.7002808801440128E-2</v>
      </c>
      <c r="J164" s="57">
        <f>euref_fuel_changes!AB86</f>
        <v>-2.2786974146720613E-2</v>
      </c>
      <c r="K164" s="57">
        <f>euref_fuel_changes!AC86</f>
        <v>0</v>
      </c>
      <c r="L164" s="57">
        <f>euref_fuel_changes!AD86</f>
        <v>0</v>
      </c>
    </row>
    <row r="165" spans="1:12" ht="15" customHeight="1" x14ac:dyDescent="0.25">
      <c r="A165" s="9" t="s">
        <v>13</v>
      </c>
      <c r="B165" s="9" t="s">
        <v>209</v>
      </c>
      <c r="C165" s="9" t="s">
        <v>210</v>
      </c>
      <c r="D165" s="9" t="s">
        <v>211</v>
      </c>
      <c r="E165" s="59">
        <v>0</v>
      </c>
      <c r="F165" s="57">
        <f>euref_fuel_changes!X87</f>
        <v>0</v>
      </c>
      <c r="G165" s="57">
        <f>euref_fuel_changes!Y87</f>
        <v>0</v>
      </c>
      <c r="H165" s="57">
        <f>euref_fuel_changes!Z87</f>
        <v>0</v>
      </c>
      <c r="I165" s="57">
        <f>euref_fuel_changes!AA87</f>
        <v>0</v>
      </c>
      <c r="J165" s="57">
        <f>euref_fuel_changes!AB87</f>
        <v>0</v>
      </c>
      <c r="K165" s="57">
        <f>euref_fuel_changes!AC87</f>
        <v>0</v>
      </c>
      <c r="L165" s="57">
        <f>euref_fuel_changes!AD87</f>
        <v>0</v>
      </c>
    </row>
    <row r="166" spans="1:12" ht="15" customHeight="1" x14ac:dyDescent="0.25">
      <c r="A166" s="9" t="s">
        <v>13</v>
      </c>
      <c r="B166" s="9" t="s">
        <v>209</v>
      </c>
      <c r="C166" s="9" t="s">
        <v>212</v>
      </c>
      <c r="D166" s="9" t="s">
        <v>213</v>
      </c>
      <c r="E166" s="59">
        <v>0</v>
      </c>
      <c r="F166" s="57">
        <f>euref_fuel_changes!X87</f>
        <v>0</v>
      </c>
      <c r="G166" s="57">
        <f>euref_fuel_changes!Y87</f>
        <v>0</v>
      </c>
      <c r="H166" s="57">
        <f>euref_fuel_changes!Z87</f>
        <v>0</v>
      </c>
      <c r="I166" s="57">
        <f>euref_fuel_changes!AA87</f>
        <v>0</v>
      </c>
      <c r="J166" s="57">
        <f>euref_fuel_changes!AB87</f>
        <v>0</v>
      </c>
      <c r="K166" s="57">
        <f>euref_fuel_changes!AC87</f>
        <v>0</v>
      </c>
      <c r="L166" s="57">
        <f>euref_fuel_changes!AD87</f>
        <v>0</v>
      </c>
    </row>
    <row r="167" spans="1:12" ht="15" customHeight="1" x14ac:dyDescent="0.25">
      <c r="A167" s="9" t="s">
        <v>13</v>
      </c>
      <c r="B167" s="9" t="s">
        <v>209</v>
      </c>
      <c r="C167" s="9" t="s">
        <v>214</v>
      </c>
      <c r="D167" s="9" t="s">
        <v>215</v>
      </c>
      <c r="E167" s="59">
        <v>0</v>
      </c>
      <c r="F167" s="57">
        <f>euref_fuel_changes!X87</f>
        <v>0</v>
      </c>
      <c r="G167" s="57">
        <f>euref_fuel_changes!Y87</f>
        <v>0</v>
      </c>
      <c r="H167" s="57">
        <f>euref_fuel_changes!Z87</f>
        <v>0</v>
      </c>
      <c r="I167" s="57">
        <f>euref_fuel_changes!AA87</f>
        <v>0</v>
      </c>
      <c r="J167" s="57">
        <f>euref_fuel_changes!AB87</f>
        <v>0</v>
      </c>
      <c r="K167" s="57">
        <f>euref_fuel_changes!AC87</f>
        <v>0</v>
      </c>
      <c r="L167" s="57">
        <f>euref_fuel_changes!AD87</f>
        <v>0</v>
      </c>
    </row>
    <row r="168" spans="1:12" ht="15" customHeight="1" x14ac:dyDescent="0.25">
      <c r="A168" s="9" t="s">
        <v>13</v>
      </c>
      <c r="B168" s="9" t="s">
        <v>209</v>
      </c>
      <c r="C168" s="9" t="s">
        <v>216</v>
      </c>
      <c r="D168" s="9" t="s">
        <v>217</v>
      </c>
      <c r="E168" s="59">
        <v>0</v>
      </c>
      <c r="F168" s="57">
        <f>euref_fuel_changes!X87</f>
        <v>0</v>
      </c>
      <c r="G168" s="57">
        <f>euref_fuel_changes!Y87</f>
        <v>0</v>
      </c>
      <c r="H168" s="57">
        <f>euref_fuel_changes!Z87</f>
        <v>0</v>
      </c>
      <c r="I168" s="57">
        <f>euref_fuel_changes!AA87</f>
        <v>0</v>
      </c>
      <c r="J168" s="57">
        <f>euref_fuel_changes!AB87</f>
        <v>0</v>
      </c>
      <c r="K168" s="57">
        <f>euref_fuel_changes!AC87</f>
        <v>0</v>
      </c>
      <c r="L168" s="57">
        <f>euref_fuel_changes!AD87</f>
        <v>0</v>
      </c>
    </row>
    <row r="169" spans="1:12" ht="15" customHeight="1" x14ac:dyDescent="0.25">
      <c r="A169" s="9" t="s">
        <v>13</v>
      </c>
      <c r="B169" s="9" t="s">
        <v>209</v>
      </c>
      <c r="C169" s="9" t="s">
        <v>218</v>
      </c>
      <c r="D169" s="9" t="s">
        <v>219</v>
      </c>
      <c r="E169" s="59">
        <v>0</v>
      </c>
      <c r="F169" s="57">
        <f>euref_fuel_changes!X87</f>
        <v>0</v>
      </c>
      <c r="G169" s="57">
        <f>euref_fuel_changes!Y87</f>
        <v>0</v>
      </c>
      <c r="H169" s="57">
        <f>euref_fuel_changes!Z87</f>
        <v>0</v>
      </c>
      <c r="I169" s="57">
        <f>euref_fuel_changes!AA87</f>
        <v>0</v>
      </c>
      <c r="J169" s="57">
        <f>euref_fuel_changes!AB87</f>
        <v>0</v>
      </c>
      <c r="K169" s="57">
        <f>euref_fuel_changes!AC87</f>
        <v>0</v>
      </c>
      <c r="L169" s="57">
        <f>euref_fuel_changes!AD87</f>
        <v>0</v>
      </c>
    </row>
    <row r="170" spans="1:12" ht="15" customHeight="1" x14ac:dyDescent="0.25">
      <c r="A170" s="9" t="s">
        <v>12</v>
      </c>
      <c r="B170" s="9" t="s">
        <v>209</v>
      </c>
      <c r="C170" s="9" t="s">
        <v>222</v>
      </c>
      <c r="D170" s="9" t="s">
        <v>223</v>
      </c>
      <c r="E170" s="59">
        <v>0</v>
      </c>
      <c r="F170" s="57">
        <f>euref_fuel_changes!X93</f>
        <v>0</v>
      </c>
      <c r="G170" s="57">
        <f>euref_fuel_changes!Y93</f>
        <v>0</v>
      </c>
      <c r="H170" s="57">
        <f>euref_fuel_changes!Z93</f>
        <v>0</v>
      </c>
      <c r="I170" s="57">
        <f>euref_fuel_changes!AA93</f>
        <v>0</v>
      </c>
      <c r="J170" s="57">
        <f>euref_fuel_changes!AB93</f>
        <v>0</v>
      </c>
      <c r="K170" s="57">
        <f>euref_fuel_changes!AC93</f>
        <v>0</v>
      </c>
      <c r="L170" s="57">
        <f>euref_fuel_changes!AD93</f>
        <v>0</v>
      </c>
    </row>
    <row r="171" spans="1:12" ht="15" customHeight="1" x14ac:dyDescent="0.25">
      <c r="A171" s="9" t="s">
        <v>12</v>
      </c>
      <c r="B171" s="9" t="s">
        <v>207</v>
      </c>
      <c r="C171" s="9" t="s">
        <v>203</v>
      </c>
      <c r="D171" s="9" t="s">
        <v>204</v>
      </c>
      <c r="E171" s="59">
        <v>0</v>
      </c>
      <c r="F171" s="57">
        <f>euref_fuel_changes!X88</f>
        <v>-0.11847809531917261</v>
      </c>
      <c r="G171" s="57">
        <f>euref_fuel_changes!Y88</f>
        <v>-0.22376053064040341</v>
      </c>
      <c r="H171" s="57">
        <f>euref_fuel_changes!Z88</f>
        <v>-0.33030622038422847</v>
      </c>
      <c r="I171" s="57">
        <f>euref_fuel_changes!AA88</f>
        <v>-0.49963194479334644</v>
      </c>
      <c r="J171" s="57">
        <f>euref_fuel_changes!AB88</f>
        <v>-0.61883913853569839</v>
      </c>
      <c r="K171" s="57">
        <f>euref_fuel_changes!AC88</f>
        <v>-0.66031689223324685</v>
      </c>
      <c r="L171" s="57">
        <f>euref_fuel_changes!AD88</f>
        <v>-0.76015360967815482</v>
      </c>
    </row>
    <row r="172" spans="1:12" ht="15" customHeight="1" x14ac:dyDescent="0.25">
      <c r="A172" s="9" t="s">
        <v>12</v>
      </c>
      <c r="B172" s="9" t="s">
        <v>207</v>
      </c>
      <c r="C172" s="9" t="s">
        <v>195</v>
      </c>
      <c r="D172" s="9" t="s">
        <v>196</v>
      </c>
      <c r="E172" s="59">
        <v>0</v>
      </c>
      <c r="F172" s="57">
        <f>euref_fuel_changes!X88</f>
        <v>-0.11847809531917261</v>
      </c>
      <c r="G172" s="57">
        <f>euref_fuel_changes!Y88</f>
        <v>-0.22376053064040341</v>
      </c>
      <c r="H172" s="57">
        <f>euref_fuel_changes!Z88</f>
        <v>-0.33030622038422847</v>
      </c>
      <c r="I172" s="57">
        <f>euref_fuel_changes!AA88</f>
        <v>-0.49963194479334644</v>
      </c>
      <c r="J172" s="57">
        <f>euref_fuel_changes!AB88</f>
        <v>-0.61883913853569839</v>
      </c>
      <c r="K172" s="57">
        <f>euref_fuel_changes!AC88</f>
        <v>-0.66031689223324685</v>
      </c>
      <c r="L172" s="57">
        <f>euref_fuel_changes!AD88</f>
        <v>-0.76015360967815482</v>
      </c>
    </row>
    <row r="173" spans="1:12" ht="15" customHeight="1" x14ac:dyDescent="0.25">
      <c r="A173" s="9" t="s">
        <v>12</v>
      </c>
      <c r="B173" s="9" t="s">
        <v>208</v>
      </c>
      <c r="C173" s="9" t="s">
        <v>197</v>
      </c>
      <c r="D173" s="9" t="s">
        <v>198</v>
      </c>
      <c r="E173" s="59">
        <v>0</v>
      </c>
      <c r="F173" s="57">
        <f>euref_fuel_changes!X89</f>
        <v>-3.1187821203240703E-2</v>
      </c>
      <c r="G173" s="57">
        <f>euref_fuel_changes!Y89</f>
        <v>-1.9154977433178275E-2</v>
      </c>
      <c r="H173" s="57">
        <f>euref_fuel_changes!Z89</f>
        <v>-2.6924880531350563E-2</v>
      </c>
      <c r="I173" s="57">
        <f>euref_fuel_changes!AA89</f>
        <v>-1.971252967781497E-2</v>
      </c>
      <c r="J173" s="57">
        <f>euref_fuel_changes!AB89</f>
        <v>-1.8703025349855459E-2</v>
      </c>
      <c r="K173" s="57">
        <f>euref_fuel_changes!AC89</f>
        <v>-2.2970408578670304E-2</v>
      </c>
      <c r="L173" s="57">
        <f>euref_fuel_changes!AD89</f>
        <v>-8.6759143145493534E-3</v>
      </c>
    </row>
    <row r="174" spans="1:12" ht="15" customHeight="1" x14ac:dyDescent="0.25">
      <c r="A174" s="9" t="s">
        <v>12</v>
      </c>
      <c r="B174" s="9" t="s">
        <v>209</v>
      </c>
      <c r="C174" s="9" t="s">
        <v>224</v>
      </c>
      <c r="D174" s="9" t="s">
        <v>225</v>
      </c>
      <c r="E174" s="59">
        <v>0</v>
      </c>
      <c r="F174" s="58">
        <f>euref_fuel_changes!X93*shares_i24.d!$P$3</f>
        <v>0</v>
      </c>
      <c r="G174" s="58">
        <f>euref_fuel_changes!Y93*shares_i24.d!$P$3</f>
        <v>0</v>
      </c>
      <c r="H174" s="58">
        <f>euref_fuel_changes!Z93*shares_i24.d!$P$3</f>
        <v>0</v>
      </c>
      <c r="I174" s="58">
        <f>euref_fuel_changes!AA93*shares_i24.d!$P$3</f>
        <v>0</v>
      </c>
      <c r="J174" s="58">
        <f>euref_fuel_changes!AB93*shares_i24.d!$P$3</f>
        <v>0</v>
      </c>
      <c r="K174" s="58">
        <f>euref_fuel_changes!AC93*shares_i24.d!$P$3</f>
        <v>0</v>
      </c>
      <c r="L174" s="58">
        <f>euref_fuel_changes!AD93*shares_i24.d!$P$3</f>
        <v>0</v>
      </c>
    </row>
    <row r="175" spans="1:12" ht="15" customHeight="1" x14ac:dyDescent="0.25">
      <c r="A175" s="9" t="s">
        <v>12</v>
      </c>
      <c r="B175" s="9" t="s">
        <v>228</v>
      </c>
      <c r="C175" s="9" t="s">
        <v>199</v>
      </c>
      <c r="D175" s="9" t="s">
        <v>200</v>
      </c>
      <c r="E175" s="59">
        <v>0</v>
      </c>
      <c r="F175" s="58">
        <f>shares_i40.2!$P$2*euref_fuel_changes!X90+shares_i40.2!$P$3*euref_fuel_changes!X93</f>
        <v>0</v>
      </c>
      <c r="G175" s="58">
        <f>shares_i40.2!$P$2*euref_fuel_changes!Y90+shares_i40.2!$P$3*euref_fuel_changes!Y93</f>
        <v>0</v>
      </c>
      <c r="H175" s="58">
        <f>shares_i40.2!$P$2*euref_fuel_changes!Z90+shares_i40.2!$P$3*euref_fuel_changes!Z93</f>
        <v>0</v>
      </c>
      <c r="I175" s="58">
        <f>shares_i40.2!$P$2*euref_fuel_changes!AA90+shares_i40.2!$P$3*euref_fuel_changes!AA93</f>
        <v>0</v>
      </c>
      <c r="J175" s="58">
        <f>shares_i40.2!$P$2*euref_fuel_changes!AB90+shares_i40.2!$P$3*euref_fuel_changes!AB93</f>
        <v>0</v>
      </c>
      <c r="K175" s="58">
        <f>shares_i40.2!$P$2*euref_fuel_changes!AC90+shares_i40.2!$P$3*euref_fuel_changes!AC93</f>
        <v>0</v>
      </c>
      <c r="L175" s="58">
        <f>shares_i40.2!$P$2*euref_fuel_changes!AD90+shares_i40.2!$P$3*euref_fuel_changes!AD93</f>
        <v>0</v>
      </c>
    </row>
    <row r="176" spans="1:12" ht="15" customHeight="1" x14ac:dyDescent="0.25">
      <c r="A176" s="9" t="s">
        <v>12</v>
      </c>
      <c r="B176" s="9" t="s">
        <v>226</v>
      </c>
      <c r="C176" s="9" t="s">
        <v>201</v>
      </c>
      <c r="D176" s="9" t="s">
        <v>202</v>
      </c>
      <c r="E176" s="59">
        <v>0</v>
      </c>
      <c r="F176" s="57">
        <f>euref_fuel_changes!X92</f>
        <v>0</v>
      </c>
      <c r="G176" s="57">
        <f>euref_fuel_changes!Y92</f>
        <v>0</v>
      </c>
      <c r="H176" s="57">
        <f>euref_fuel_changes!Z92</f>
        <v>0</v>
      </c>
      <c r="I176" s="57">
        <f>euref_fuel_changes!AA92</f>
        <v>0</v>
      </c>
      <c r="J176" s="57">
        <f>euref_fuel_changes!AB92</f>
        <v>0</v>
      </c>
      <c r="K176" s="57">
        <f>euref_fuel_changes!AC92</f>
        <v>0</v>
      </c>
      <c r="L176" s="57">
        <f>euref_fuel_changes!AD92</f>
        <v>0</v>
      </c>
    </row>
    <row r="177" spans="1:12" ht="15" customHeight="1" x14ac:dyDescent="0.25">
      <c r="A177" s="9" t="s">
        <v>12</v>
      </c>
      <c r="B177" s="9" t="s">
        <v>209</v>
      </c>
      <c r="C177" s="9" t="s">
        <v>210</v>
      </c>
      <c r="D177" s="9" t="s">
        <v>211</v>
      </c>
      <c r="E177" s="59">
        <v>0</v>
      </c>
      <c r="F177" s="57">
        <f>euref_fuel_changes!X93</f>
        <v>0</v>
      </c>
      <c r="G177" s="57">
        <f>euref_fuel_changes!Y93</f>
        <v>0</v>
      </c>
      <c r="H177" s="57">
        <f>euref_fuel_changes!Z93</f>
        <v>0</v>
      </c>
      <c r="I177" s="57">
        <f>euref_fuel_changes!AA93</f>
        <v>0</v>
      </c>
      <c r="J177" s="57">
        <f>euref_fuel_changes!AB93</f>
        <v>0</v>
      </c>
      <c r="K177" s="57">
        <f>euref_fuel_changes!AC93</f>
        <v>0</v>
      </c>
      <c r="L177" s="57">
        <f>euref_fuel_changes!AD93</f>
        <v>0</v>
      </c>
    </row>
    <row r="178" spans="1:12" ht="15" customHeight="1" x14ac:dyDescent="0.25">
      <c r="A178" s="9" t="s">
        <v>12</v>
      </c>
      <c r="B178" s="9" t="s">
        <v>209</v>
      </c>
      <c r="C178" s="9" t="s">
        <v>212</v>
      </c>
      <c r="D178" s="9" t="s">
        <v>213</v>
      </c>
      <c r="E178" s="59">
        <v>0</v>
      </c>
      <c r="F178" s="57">
        <f>euref_fuel_changes!X93</f>
        <v>0</v>
      </c>
      <c r="G178" s="57">
        <f>euref_fuel_changes!Y93</f>
        <v>0</v>
      </c>
      <c r="H178" s="57">
        <f>euref_fuel_changes!Z93</f>
        <v>0</v>
      </c>
      <c r="I178" s="57">
        <f>euref_fuel_changes!AA93</f>
        <v>0</v>
      </c>
      <c r="J178" s="57">
        <f>euref_fuel_changes!AB93</f>
        <v>0</v>
      </c>
      <c r="K178" s="57">
        <f>euref_fuel_changes!AC93</f>
        <v>0</v>
      </c>
      <c r="L178" s="57">
        <f>euref_fuel_changes!AD93</f>
        <v>0</v>
      </c>
    </row>
    <row r="179" spans="1:12" ht="15" customHeight="1" x14ac:dyDescent="0.25">
      <c r="A179" s="9" t="s">
        <v>12</v>
      </c>
      <c r="B179" s="9" t="s">
        <v>209</v>
      </c>
      <c r="C179" s="9" t="s">
        <v>214</v>
      </c>
      <c r="D179" s="9" t="s">
        <v>215</v>
      </c>
      <c r="E179" s="59">
        <v>0</v>
      </c>
      <c r="F179" s="57">
        <f>euref_fuel_changes!X93</f>
        <v>0</v>
      </c>
      <c r="G179" s="57">
        <f>euref_fuel_changes!Y93</f>
        <v>0</v>
      </c>
      <c r="H179" s="57">
        <f>euref_fuel_changes!Z93</f>
        <v>0</v>
      </c>
      <c r="I179" s="57">
        <f>euref_fuel_changes!AA93</f>
        <v>0</v>
      </c>
      <c r="J179" s="57">
        <f>euref_fuel_changes!AB93</f>
        <v>0</v>
      </c>
      <c r="K179" s="57">
        <f>euref_fuel_changes!AC93</f>
        <v>0</v>
      </c>
      <c r="L179" s="57">
        <f>euref_fuel_changes!AD93</f>
        <v>0</v>
      </c>
    </row>
    <row r="180" spans="1:12" ht="15" customHeight="1" x14ac:dyDescent="0.25">
      <c r="A180" s="9" t="s">
        <v>12</v>
      </c>
      <c r="B180" s="9" t="s">
        <v>209</v>
      </c>
      <c r="C180" s="9" t="s">
        <v>216</v>
      </c>
      <c r="D180" s="9" t="s">
        <v>217</v>
      </c>
      <c r="E180" s="59">
        <v>0</v>
      </c>
      <c r="F180" s="57">
        <f>euref_fuel_changes!X93</f>
        <v>0</v>
      </c>
      <c r="G180" s="57">
        <f>euref_fuel_changes!Y93</f>
        <v>0</v>
      </c>
      <c r="H180" s="57">
        <f>euref_fuel_changes!Z93</f>
        <v>0</v>
      </c>
      <c r="I180" s="57">
        <f>euref_fuel_changes!AA93</f>
        <v>0</v>
      </c>
      <c r="J180" s="57">
        <f>euref_fuel_changes!AB93</f>
        <v>0</v>
      </c>
      <c r="K180" s="57">
        <f>euref_fuel_changes!AC93</f>
        <v>0</v>
      </c>
      <c r="L180" s="57">
        <f>euref_fuel_changes!AD93</f>
        <v>0</v>
      </c>
    </row>
    <row r="181" spans="1:12" ht="15" customHeight="1" x14ac:dyDescent="0.25">
      <c r="A181" s="9" t="s">
        <v>12</v>
      </c>
      <c r="B181" s="9" t="s">
        <v>209</v>
      </c>
      <c r="C181" s="9" t="s">
        <v>218</v>
      </c>
      <c r="D181" s="9" t="s">
        <v>219</v>
      </c>
      <c r="E181" s="59">
        <v>0</v>
      </c>
      <c r="F181" s="57">
        <f>euref_fuel_changes!X93</f>
        <v>0</v>
      </c>
      <c r="G181" s="57">
        <f>euref_fuel_changes!Y93</f>
        <v>0</v>
      </c>
      <c r="H181" s="57">
        <f>euref_fuel_changes!Z93</f>
        <v>0</v>
      </c>
      <c r="I181" s="57">
        <f>euref_fuel_changes!AA93</f>
        <v>0</v>
      </c>
      <c r="J181" s="57">
        <f>euref_fuel_changes!AB93</f>
        <v>0</v>
      </c>
      <c r="K181" s="57">
        <f>euref_fuel_changes!AC93</f>
        <v>0</v>
      </c>
      <c r="L181" s="57">
        <f>euref_fuel_changes!AD93</f>
        <v>0</v>
      </c>
    </row>
    <row r="182" spans="1:12" ht="15" customHeight="1" x14ac:dyDescent="0.25">
      <c r="A182" s="9" t="s">
        <v>11</v>
      </c>
      <c r="B182" s="9" t="s">
        <v>209</v>
      </c>
      <c r="C182" s="9" t="s">
        <v>222</v>
      </c>
      <c r="D182" s="9" t="s">
        <v>223</v>
      </c>
      <c r="E182" s="59">
        <v>0</v>
      </c>
      <c r="F182" s="57">
        <f>euref_fuel_changes!X99</f>
        <v>0</v>
      </c>
      <c r="G182" s="57">
        <f>euref_fuel_changes!Y99</f>
        <v>0</v>
      </c>
      <c r="H182" s="57">
        <f>euref_fuel_changes!Z99</f>
        <v>0</v>
      </c>
      <c r="I182" s="57">
        <f>euref_fuel_changes!AA99</f>
        <v>0</v>
      </c>
      <c r="J182" s="57">
        <f>euref_fuel_changes!AB99</f>
        <v>0</v>
      </c>
      <c r="K182" s="57">
        <f>euref_fuel_changes!AC99</f>
        <v>-8.8581277143860038E-3</v>
      </c>
      <c r="L182" s="57">
        <f>euref_fuel_changes!AD99</f>
        <v>-4.2398131975155462E-2</v>
      </c>
    </row>
    <row r="183" spans="1:12" ht="15" customHeight="1" x14ac:dyDescent="0.25">
      <c r="A183" s="9" t="s">
        <v>11</v>
      </c>
      <c r="B183" s="9" t="s">
        <v>207</v>
      </c>
      <c r="C183" s="9" t="s">
        <v>203</v>
      </c>
      <c r="D183" s="9" t="s">
        <v>204</v>
      </c>
      <c r="E183" s="59">
        <v>0</v>
      </c>
      <c r="F183" s="57">
        <f>euref_fuel_changes!X94</f>
        <v>0</v>
      </c>
      <c r="G183" s="57">
        <f>euref_fuel_changes!Y94</f>
        <v>0</v>
      </c>
      <c r="H183" s="57">
        <f>euref_fuel_changes!Z94</f>
        <v>-0.24765131134172547</v>
      </c>
      <c r="I183" s="57">
        <f>euref_fuel_changes!AA94</f>
        <v>-0.41116707815379072</v>
      </c>
      <c r="J183" s="57">
        <f>euref_fuel_changes!AB94</f>
        <v>-0.51348995443893741</v>
      </c>
      <c r="K183" s="57">
        <f>euref_fuel_changes!AC94</f>
        <v>-0.53676468915370612</v>
      </c>
      <c r="L183" s="57">
        <f>euref_fuel_changes!AD94</f>
        <v>-0.54119132381239721</v>
      </c>
    </row>
    <row r="184" spans="1:12" ht="15" customHeight="1" x14ac:dyDescent="0.25">
      <c r="A184" s="9" t="s">
        <v>11</v>
      </c>
      <c r="B184" s="9" t="s">
        <v>207</v>
      </c>
      <c r="C184" s="9" t="s">
        <v>195</v>
      </c>
      <c r="D184" s="9" t="s">
        <v>196</v>
      </c>
      <c r="E184" s="59">
        <v>0</v>
      </c>
      <c r="F184" s="57">
        <f>euref_fuel_changes!X94</f>
        <v>0</v>
      </c>
      <c r="G184" s="57">
        <f>euref_fuel_changes!Y94</f>
        <v>0</v>
      </c>
      <c r="H184" s="57">
        <f>euref_fuel_changes!Z94</f>
        <v>-0.24765131134172547</v>
      </c>
      <c r="I184" s="57">
        <f>euref_fuel_changes!AA94</f>
        <v>-0.41116707815379072</v>
      </c>
      <c r="J184" s="57">
        <f>euref_fuel_changes!AB94</f>
        <v>-0.51348995443893741</v>
      </c>
      <c r="K184" s="57">
        <f>euref_fuel_changes!AC94</f>
        <v>-0.53676468915370612</v>
      </c>
      <c r="L184" s="57">
        <f>euref_fuel_changes!AD94</f>
        <v>-0.54119132381239721</v>
      </c>
    </row>
    <row r="185" spans="1:12" ht="15" customHeight="1" x14ac:dyDescent="0.25">
      <c r="A185" s="9" t="s">
        <v>11</v>
      </c>
      <c r="B185" s="9" t="s">
        <v>208</v>
      </c>
      <c r="C185" s="9" t="s">
        <v>197</v>
      </c>
      <c r="D185" s="9" t="s">
        <v>198</v>
      </c>
      <c r="E185" s="59">
        <v>0</v>
      </c>
      <c r="F185" s="57">
        <f>euref_fuel_changes!X95</f>
        <v>-4.7965692839879261E-2</v>
      </c>
      <c r="G185" s="57">
        <f>euref_fuel_changes!Y95</f>
        <v>-8.8761533287195202E-2</v>
      </c>
      <c r="H185" s="57">
        <f>euref_fuel_changes!Z95</f>
        <v>-0.14216597323862804</v>
      </c>
      <c r="I185" s="57">
        <f>euref_fuel_changes!AA95</f>
        <v>-0.19280131007671938</v>
      </c>
      <c r="J185" s="57">
        <f>euref_fuel_changes!AB95</f>
        <v>-0.23452016751632357</v>
      </c>
      <c r="K185" s="57">
        <f>euref_fuel_changes!AC95</f>
        <v>-0.2492250504774236</v>
      </c>
      <c r="L185" s="57">
        <f>euref_fuel_changes!AD95</f>
        <v>-0.27059703354855125</v>
      </c>
    </row>
    <row r="186" spans="1:12" ht="15" customHeight="1" x14ac:dyDescent="0.25">
      <c r="A186" s="9" t="s">
        <v>11</v>
      </c>
      <c r="B186" s="9" t="s">
        <v>209</v>
      </c>
      <c r="C186" s="9" t="s">
        <v>224</v>
      </c>
      <c r="D186" s="9" t="s">
        <v>225</v>
      </c>
      <c r="E186" s="59">
        <v>0</v>
      </c>
      <c r="F186" s="58">
        <f>euref_fuel_changes!X99*shares_i24.d!$Q$3</f>
        <v>0</v>
      </c>
      <c r="G186" s="58">
        <f>euref_fuel_changes!Y99*shares_i24.d!$Q$3</f>
        <v>0</v>
      </c>
      <c r="H186" s="58">
        <f>euref_fuel_changes!Z99*shares_i24.d!$Q$3</f>
        <v>0</v>
      </c>
      <c r="I186" s="58">
        <f>euref_fuel_changes!AA99*shares_i24.d!$Q$3</f>
        <v>0</v>
      </c>
      <c r="J186" s="58">
        <f>euref_fuel_changes!AB99*shares_i24.d!$Q$3</f>
        <v>0</v>
      </c>
      <c r="K186" s="58">
        <f>euref_fuel_changes!AC99*shares_i24.d!$Q$3</f>
        <v>-4.1413874429074591E-5</v>
      </c>
      <c r="L186" s="58">
        <f>euref_fuel_changes!AD99*shares_i24.d!$Q$3</f>
        <v>-1.9822144930184356E-4</v>
      </c>
    </row>
    <row r="187" spans="1:12" ht="15" customHeight="1" x14ac:dyDescent="0.25">
      <c r="A187" s="9" t="s">
        <v>11</v>
      </c>
      <c r="B187" s="9" t="s">
        <v>228</v>
      </c>
      <c r="C187" s="9" t="s">
        <v>199</v>
      </c>
      <c r="D187" s="9" t="s">
        <v>200</v>
      </c>
      <c r="E187" s="59">
        <v>0</v>
      </c>
      <c r="F187" s="58">
        <f>shares_i40.2!$Q$2*euref_fuel_changes!X96+shares_i40.2!$Q$3*euref_fuel_changes!X99</f>
        <v>0</v>
      </c>
      <c r="G187" s="58">
        <f>shares_i40.2!$Q$2*euref_fuel_changes!Y96+shares_i40.2!$Q$3*euref_fuel_changes!Y99</f>
        <v>0</v>
      </c>
      <c r="H187" s="58">
        <f>shares_i40.2!$Q$2*euref_fuel_changes!Z96+shares_i40.2!$Q$3*euref_fuel_changes!Z99</f>
        <v>0</v>
      </c>
      <c r="I187" s="58">
        <f>shares_i40.2!$Q$2*euref_fuel_changes!AA96+shares_i40.2!$Q$3*euref_fuel_changes!AA99</f>
        <v>-3.0831745549871892E-3</v>
      </c>
      <c r="J187" s="58">
        <f>shares_i40.2!$Q$2*euref_fuel_changes!AB96+shares_i40.2!$Q$3*euref_fuel_changes!AB99</f>
        <v>-1.7976002114229869E-3</v>
      </c>
      <c r="K187" s="58">
        <f>shares_i40.2!$Q$2*euref_fuel_changes!AC96+shares_i40.2!$Q$3*euref_fuel_changes!AC99</f>
        <v>-7.2636853557661385E-3</v>
      </c>
      <c r="L187" s="58">
        <f>shares_i40.2!$Q$2*euref_fuel_changes!AD96+shares_i40.2!$Q$3*euref_fuel_changes!AD99</f>
        <v>-3.4766566961957984E-2</v>
      </c>
    </row>
    <row r="188" spans="1:12" ht="15" customHeight="1" x14ac:dyDescent="0.25">
      <c r="A188" s="9" t="s">
        <v>11</v>
      </c>
      <c r="B188" s="9" t="s">
        <v>226</v>
      </c>
      <c r="C188" s="9" t="s">
        <v>201</v>
      </c>
      <c r="D188" s="9" t="s">
        <v>202</v>
      </c>
      <c r="E188" s="59">
        <v>0</v>
      </c>
      <c r="F188" s="57">
        <f>euref_fuel_changes!X98</f>
        <v>0</v>
      </c>
      <c r="G188" s="57">
        <f>euref_fuel_changes!Y98</f>
        <v>0</v>
      </c>
      <c r="H188" s="57">
        <f>euref_fuel_changes!Z98</f>
        <v>0</v>
      </c>
      <c r="I188" s="57">
        <f>euref_fuel_changes!AA98</f>
        <v>0</v>
      </c>
      <c r="J188" s="57">
        <f>euref_fuel_changes!AB98</f>
        <v>0</v>
      </c>
      <c r="K188" s="57">
        <f>euref_fuel_changes!AC98</f>
        <v>0</v>
      </c>
      <c r="L188" s="57">
        <f>euref_fuel_changes!AD98</f>
        <v>0</v>
      </c>
    </row>
    <row r="189" spans="1:12" ht="15" customHeight="1" x14ac:dyDescent="0.25">
      <c r="A189" s="9" t="s">
        <v>11</v>
      </c>
      <c r="B189" s="9" t="s">
        <v>209</v>
      </c>
      <c r="C189" s="9" t="s">
        <v>210</v>
      </c>
      <c r="D189" s="9" t="s">
        <v>211</v>
      </c>
      <c r="E189" s="59">
        <v>0</v>
      </c>
      <c r="F189" s="57">
        <f>euref_fuel_changes!X99</f>
        <v>0</v>
      </c>
      <c r="G189" s="57">
        <f>euref_fuel_changes!Y99</f>
        <v>0</v>
      </c>
      <c r="H189" s="57">
        <f>euref_fuel_changes!Z99</f>
        <v>0</v>
      </c>
      <c r="I189" s="57">
        <f>euref_fuel_changes!AA99</f>
        <v>0</v>
      </c>
      <c r="J189" s="57">
        <f>euref_fuel_changes!AB99</f>
        <v>0</v>
      </c>
      <c r="K189" s="57">
        <f>euref_fuel_changes!AC99</f>
        <v>-8.8581277143860038E-3</v>
      </c>
      <c r="L189" s="57">
        <f>euref_fuel_changes!AD99</f>
        <v>-4.2398131975155462E-2</v>
      </c>
    </row>
    <row r="190" spans="1:12" ht="15" customHeight="1" x14ac:dyDescent="0.25">
      <c r="A190" s="9" t="s">
        <v>11</v>
      </c>
      <c r="B190" s="9" t="s">
        <v>209</v>
      </c>
      <c r="C190" s="9" t="s">
        <v>212</v>
      </c>
      <c r="D190" s="9" t="s">
        <v>213</v>
      </c>
      <c r="E190" s="59">
        <v>0</v>
      </c>
      <c r="F190" s="57">
        <f>euref_fuel_changes!X99</f>
        <v>0</v>
      </c>
      <c r="G190" s="57">
        <f>euref_fuel_changes!Y99</f>
        <v>0</v>
      </c>
      <c r="H190" s="57">
        <f>euref_fuel_changes!Z99</f>
        <v>0</v>
      </c>
      <c r="I190" s="57">
        <f>euref_fuel_changes!AA99</f>
        <v>0</v>
      </c>
      <c r="J190" s="57">
        <f>euref_fuel_changes!AB99</f>
        <v>0</v>
      </c>
      <c r="K190" s="57">
        <f>euref_fuel_changes!AC99</f>
        <v>-8.8581277143860038E-3</v>
      </c>
      <c r="L190" s="57">
        <f>euref_fuel_changes!AD99</f>
        <v>-4.2398131975155462E-2</v>
      </c>
    </row>
    <row r="191" spans="1:12" ht="15" customHeight="1" x14ac:dyDescent="0.25">
      <c r="A191" s="9" t="s">
        <v>11</v>
      </c>
      <c r="B191" s="9" t="s">
        <v>209</v>
      </c>
      <c r="C191" s="9" t="s">
        <v>214</v>
      </c>
      <c r="D191" s="9" t="s">
        <v>215</v>
      </c>
      <c r="E191" s="59">
        <v>0</v>
      </c>
      <c r="F191" s="57">
        <f>euref_fuel_changes!X99</f>
        <v>0</v>
      </c>
      <c r="G191" s="57">
        <f>euref_fuel_changes!Y99</f>
        <v>0</v>
      </c>
      <c r="H191" s="57">
        <f>euref_fuel_changes!Z99</f>
        <v>0</v>
      </c>
      <c r="I191" s="57">
        <f>euref_fuel_changes!AA99</f>
        <v>0</v>
      </c>
      <c r="J191" s="57">
        <f>euref_fuel_changes!AB99</f>
        <v>0</v>
      </c>
      <c r="K191" s="57">
        <f>euref_fuel_changes!AC99</f>
        <v>-8.8581277143860038E-3</v>
      </c>
      <c r="L191" s="57">
        <f>euref_fuel_changes!AD99</f>
        <v>-4.2398131975155462E-2</v>
      </c>
    </row>
    <row r="192" spans="1:12" ht="15" customHeight="1" x14ac:dyDescent="0.25">
      <c r="A192" s="9" t="s">
        <v>11</v>
      </c>
      <c r="B192" s="9" t="s">
        <v>209</v>
      </c>
      <c r="C192" s="9" t="s">
        <v>216</v>
      </c>
      <c r="D192" s="9" t="s">
        <v>217</v>
      </c>
      <c r="E192" s="59">
        <v>0</v>
      </c>
      <c r="F192" s="57">
        <f>euref_fuel_changes!X99</f>
        <v>0</v>
      </c>
      <c r="G192" s="57">
        <f>euref_fuel_changes!Y99</f>
        <v>0</v>
      </c>
      <c r="H192" s="57">
        <f>euref_fuel_changes!Z99</f>
        <v>0</v>
      </c>
      <c r="I192" s="57">
        <f>euref_fuel_changes!AA99</f>
        <v>0</v>
      </c>
      <c r="J192" s="57">
        <f>euref_fuel_changes!AB99</f>
        <v>0</v>
      </c>
      <c r="K192" s="57">
        <f>euref_fuel_changes!AC99</f>
        <v>-8.8581277143860038E-3</v>
      </c>
      <c r="L192" s="57">
        <f>euref_fuel_changes!AD99</f>
        <v>-4.2398131975155462E-2</v>
      </c>
    </row>
    <row r="193" spans="1:12" ht="15" customHeight="1" x14ac:dyDescent="0.25">
      <c r="A193" s="9" t="s">
        <v>11</v>
      </c>
      <c r="B193" s="9" t="s">
        <v>209</v>
      </c>
      <c r="C193" s="9" t="s">
        <v>218</v>
      </c>
      <c r="D193" s="9" t="s">
        <v>219</v>
      </c>
      <c r="E193" s="59">
        <v>0</v>
      </c>
      <c r="F193" s="57">
        <f>euref_fuel_changes!X99</f>
        <v>0</v>
      </c>
      <c r="G193" s="57">
        <f>euref_fuel_changes!Y99</f>
        <v>0</v>
      </c>
      <c r="H193" s="57">
        <f>euref_fuel_changes!Z99</f>
        <v>0</v>
      </c>
      <c r="I193" s="57">
        <f>euref_fuel_changes!AA99</f>
        <v>0</v>
      </c>
      <c r="J193" s="57">
        <f>euref_fuel_changes!AB99</f>
        <v>0</v>
      </c>
      <c r="K193" s="57">
        <f>euref_fuel_changes!AC99</f>
        <v>-8.8581277143860038E-3</v>
      </c>
      <c r="L193" s="57">
        <f>euref_fuel_changes!AD99</f>
        <v>-4.2398131975155462E-2</v>
      </c>
    </row>
    <row r="194" spans="1:12" ht="15" customHeight="1" x14ac:dyDescent="0.25">
      <c r="A194" s="9" t="s">
        <v>10</v>
      </c>
      <c r="B194" s="9" t="s">
        <v>209</v>
      </c>
      <c r="C194" s="9" t="s">
        <v>222</v>
      </c>
      <c r="D194" s="9" t="s">
        <v>223</v>
      </c>
      <c r="E194" s="59">
        <v>0</v>
      </c>
      <c r="F194" s="57">
        <f>euref_fuel_changes!X105</f>
        <v>-8.5476574216864507E-5</v>
      </c>
      <c r="G194" s="57">
        <f>euref_fuel_changes!Y105</f>
        <v>-9.6988342549083298E-2</v>
      </c>
      <c r="H194" s="57">
        <f>euref_fuel_changes!Z105</f>
        <v>-0.12264448008942463</v>
      </c>
      <c r="I194" s="57">
        <f>euref_fuel_changes!AA105</f>
        <v>-0.12512692081978163</v>
      </c>
      <c r="J194" s="57">
        <f>euref_fuel_changes!AB105</f>
        <v>-9.3345423786294179E-2</v>
      </c>
      <c r="K194" s="57">
        <f>euref_fuel_changes!AC105</f>
        <v>-8.9660505898224149E-2</v>
      </c>
      <c r="L194" s="57">
        <f>euref_fuel_changes!AD105</f>
        <v>-6.7952012103507181E-2</v>
      </c>
    </row>
    <row r="195" spans="1:12" ht="15" customHeight="1" x14ac:dyDescent="0.25">
      <c r="A195" s="9" t="s">
        <v>10</v>
      </c>
      <c r="B195" s="9" t="s">
        <v>207</v>
      </c>
      <c r="C195" s="9" t="s">
        <v>203</v>
      </c>
      <c r="D195" s="9" t="s">
        <v>204</v>
      </c>
      <c r="E195" s="59">
        <v>0</v>
      </c>
      <c r="F195" s="57">
        <f>euref_fuel_changes!X100</f>
        <v>-0.23399156493356379</v>
      </c>
      <c r="G195" s="57">
        <f>euref_fuel_changes!Y100</f>
        <v>-0.34631427448233043</v>
      </c>
      <c r="H195" s="57">
        <f>euref_fuel_changes!Z100</f>
        <v>-0.49192676420217418</v>
      </c>
      <c r="I195" s="57">
        <f>euref_fuel_changes!AA100</f>
        <v>-0.68921156829396646</v>
      </c>
      <c r="J195" s="57">
        <f>euref_fuel_changes!AB100</f>
        <v>-0.83206110421144153</v>
      </c>
      <c r="K195" s="57">
        <f>euref_fuel_changes!AC100</f>
        <v>-0.90290360459230046</v>
      </c>
      <c r="L195" s="57">
        <f>euref_fuel_changes!AD100</f>
        <v>-0.94674698506602373</v>
      </c>
    </row>
    <row r="196" spans="1:12" ht="15" customHeight="1" x14ac:dyDescent="0.25">
      <c r="A196" s="9" t="s">
        <v>10</v>
      </c>
      <c r="B196" s="9" t="s">
        <v>207</v>
      </c>
      <c r="C196" s="9" t="s">
        <v>195</v>
      </c>
      <c r="D196" s="9" t="s">
        <v>196</v>
      </c>
      <c r="E196" s="59">
        <v>0</v>
      </c>
      <c r="F196" s="57">
        <f>euref_fuel_changes!X100</f>
        <v>-0.23399156493356379</v>
      </c>
      <c r="G196" s="57">
        <f>euref_fuel_changes!Y100</f>
        <v>-0.34631427448233043</v>
      </c>
      <c r="H196" s="57">
        <f>euref_fuel_changes!Z100</f>
        <v>-0.49192676420217418</v>
      </c>
      <c r="I196" s="57">
        <f>euref_fuel_changes!AA100</f>
        <v>-0.68921156829396646</v>
      </c>
      <c r="J196" s="57">
        <f>euref_fuel_changes!AB100</f>
        <v>-0.83206110421144153</v>
      </c>
      <c r="K196" s="57">
        <f>euref_fuel_changes!AC100</f>
        <v>-0.90290360459230046</v>
      </c>
      <c r="L196" s="57">
        <f>euref_fuel_changes!AD100</f>
        <v>-0.94674698506602373</v>
      </c>
    </row>
    <row r="197" spans="1:12" ht="15" customHeight="1" x14ac:dyDescent="0.25">
      <c r="A197" s="9" t="s">
        <v>10</v>
      </c>
      <c r="B197" s="9" t="s">
        <v>208</v>
      </c>
      <c r="C197" s="9" t="s">
        <v>197</v>
      </c>
      <c r="D197" s="9" t="s">
        <v>198</v>
      </c>
      <c r="E197" s="59">
        <v>0</v>
      </c>
      <c r="F197" s="57">
        <f>euref_fuel_changes!X101</f>
        <v>0</v>
      </c>
      <c r="G197" s="57">
        <f>euref_fuel_changes!Y101</f>
        <v>0</v>
      </c>
      <c r="H197" s="57">
        <f>euref_fuel_changes!Z101</f>
        <v>-5.8134694753997199E-2</v>
      </c>
      <c r="I197" s="57">
        <f>euref_fuel_changes!AA101</f>
        <v>-0.10879924814958164</v>
      </c>
      <c r="J197" s="57">
        <f>euref_fuel_changes!AB101</f>
        <v>-0.11720000121687629</v>
      </c>
      <c r="K197" s="57">
        <f>euref_fuel_changes!AC101</f>
        <v>-0.12390059060521226</v>
      </c>
      <c r="L197" s="57">
        <f>euref_fuel_changes!AD101</f>
        <v>-0.12325858482741377</v>
      </c>
    </row>
    <row r="198" spans="1:12" ht="15" customHeight="1" x14ac:dyDescent="0.25">
      <c r="A198" s="9" t="s">
        <v>10</v>
      </c>
      <c r="B198" s="9" t="s">
        <v>209</v>
      </c>
      <c r="C198" s="9" t="s">
        <v>224</v>
      </c>
      <c r="D198" s="9" t="s">
        <v>225</v>
      </c>
      <c r="E198" s="59">
        <v>0</v>
      </c>
      <c r="F198" s="58">
        <f>euref_fuel_changes!X105*shares_i24.d!$R$3</f>
        <v>-3.262356206010724E-5</v>
      </c>
      <c r="G198" s="58">
        <f>euref_fuel_changes!Y105*shares_i24.d!$R$3</f>
        <v>-3.7017220697559049E-2</v>
      </c>
      <c r="H198" s="58">
        <f>euref_fuel_changes!Z105*shares_i24.d!$R$3</f>
        <v>-4.6809314062770613E-2</v>
      </c>
      <c r="I198" s="58">
        <f>euref_fuel_changes!AA105*shares_i24.d!$R$3</f>
        <v>-4.7756779025765826E-2</v>
      </c>
      <c r="J198" s="58">
        <f>euref_fuel_changes!AB105*shares_i24.d!$R$3</f>
        <v>-3.5626839912804437E-2</v>
      </c>
      <c r="K198" s="58">
        <f>euref_fuel_changes!AC105*shares_i24.d!$R$3</f>
        <v>-3.4220429460475689E-2</v>
      </c>
      <c r="L198" s="58">
        <f>euref_fuel_changes!AD105*shares_i24.d!$R$3</f>
        <v>-2.593502025880845E-2</v>
      </c>
    </row>
    <row r="199" spans="1:12" ht="15" customHeight="1" x14ac:dyDescent="0.25">
      <c r="A199" s="9" t="s">
        <v>10</v>
      </c>
      <c r="B199" s="9" t="s">
        <v>228</v>
      </c>
      <c r="C199" s="9" t="s">
        <v>199</v>
      </c>
      <c r="D199" s="9" t="s">
        <v>200</v>
      </c>
      <c r="E199" s="59">
        <v>0</v>
      </c>
      <c r="F199" s="58">
        <f>shares_i40.2!$R$2*euref_fuel_changes!X102+shares_i40.2!$R$3*euref_fuel_changes!X105</f>
        <v>-8.5476574216864507E-5</v>
      </c>
      <c r="G199" s="58">
        <f>shares_i40.2!$R$2*euref_fuel_changes!Y102+shares_i40.2!$R$3*euref_fuel_changes!Y105</f>
        <v>-9.6988342549083298E-2</v>
      </c>
      <c r="H199" s="58">
        <f>shares_i40.2!$R$2*euref_fuel_changes!Z102+shares_i40.2!$R$3*euref_fuel_changes!Z105</f>
        <v>-0.12264448008942463</v>
      </c>
      <c r="I199" s="58">
        <f>shares_i40.2!$R$2*euref_fuel_changes!AA102+shares_i40.2!$R$3*euref_fuel_changes!AA105</f>
        <v>-0.12512692081978163</v>
      </c>
      <c r="J199" s="58">
        <f>shares_i40.2!$R$2*euref_fuel_changes!AB102+shares_i40.2!$R$3*euref_fuel_changes!AB105</f>
        <v>-9.3345423786294179E-2</v>
      </c>
      <c r="K199" s="58">
        <f>shares_i40.2!$R$2*euref_fuel_changes!AC102+shares_i40.2!$R$3*euref_fuel_changes!AC105</f>
        <v>-8.9660505898224149E-2</v>
      </c>
      <c r="L199" s="58">
        <f>shares_i40.2!$R$2*euref_fuel_changes!AD102+shares_i40.2!$R$3*euref_fuel_changes!AD105</f>
        <v>-6.7952012103507181E-2</v>
      </c>
    </row>
    <row r="200" spans="1:12" ht="15" customHeight="1" x14ac:dyDescent="0.25">
      <c r="A200" s="9" t="s">
        <v>10</v>
      </c>
      <c r="B200" s="9" t="s">
        <v>226</v>
      </c>
      <c r="C200" s="9" t="s">
        <v>201</v>
      </c>
      <c r="D200" s="9" t="s">
        <v>202</v>
      </c>
      <c r="E200" s="59">
        <v>0</v>
      </c>
      <c r="F200" s="57">
        <f>euref_fuel_changes!X104</f>
        <v>0</v>
      </c>
      <c r="G200" s="57">
        <f>euref_fuel_changes!Y104</f>
        <v>0</v>
      </c>
      <c r="H200" s="57">
        <f>euref_fuel_changes!Z104</f>
        <v>-2.6216973806972299E-2</v>
      </c>
      <c r="I200" s="57">
        <f>euref_fuel_changes!AA104</f>
        <v>-9.5866847065423658E-2</v>
      </c>
      <c r="J200" s="57">
        <f>euref_fuel_changes!AB104</f>
        <v>-9.3603416376916757E-2</v>
      </c>
      <c r="K200" s="57">
        <f>euref_fuel_changes!AC104</f>
        <v>-8.6601691571165137E-2</v>
      </c>
      <c r="L200" s="57">
        <f>euref_fuel_changes!AD104</f>
        <v>-0.10085637914905961</v>
      </c>
    </row>
    <row r="201" spans="1:12" ht="15" customHeight="1" x14ac:dyDescent="0.25">
      <c r="A201" s="9" t="s">
        <v>10</v>
      </c>
      <c r="B201" s="9" t="s">
        <v>209</v>
      </c>
      <c r="C201" s="9" t="s">
        <v>210</v>
      </c>
      <c r="D201" s="9" t="s">
        <v>211</v>
      </c>
      <c r="E201" s="59">
        <v>0</v>
      </c>
      <c r="F201" s="57">
        <f>euref_fuel_changes!X105</f>
        <v>-8.5476574216864507E-5</v>
      </c>
      <c r="G201" s="57">
        <f>euref_fuel_changes!Y105</f>
        <v>-9.6988342549083298E-2</v>
      </c>
      <c r="H201" s="57">
        <f>euref_fuel_changes!Z105</f>
        <v>-0.12264448008942463</v>
      </c>
      <c r="I201" s="57">
        <f>euref_fuel_changes!AA105</f>
        <v>-0.12512692081978163</v>
      </c>
      <c r="J201" s="57">
        <f>euref_fuel_changes!AB105</f>
        <v>-9.3345423786294179E-2</v>
      </c>
      <c r="K201" s="57">
        <f>euref_fuel_changes!AC105</f>
        <v>-8.9660505898224149E-2</v>
      </c>
      <c r="L201" s="57">
        <f>euref_fuel_changes!AD105</f>
        <v>-6.7952012103507181E-2</v>
      </c>
    </row>
    <row r="202" spans="1:12" ht="15" customHeight="1" x14ac:dyDescent="0.25">
      <c r="A202" s="9" t="s">
        <v>10</v>
      </c>
      <c r="B202" s="9" t="s">
        <v>209</v>
      </c>
      <c r="C202" s="9" t="s">
        <v>212</v>
      </c>
      <c r="D202" s="9" t="s">
        <v>213</v>
      </c>
      <c r="E202" s="59">
        <v>0</v>
      </c>
      <c r="F202" s="57">
        <f>euref_fuel_changes!X105</f>
        <v>-8.5476574216864507E-5</v>
      </c>
      <c r="G202" s="57">
        <f>euref_fuel_changes!Y105</f>
        <v>-9.6988342549083298E-2</v>
      </c>
      <c r="H202" s="57">
        <f>euref_fuel_changes!Z105</f>
        <v>-0.12264448008942463</v>
      </c>
      <c r="I202" s="57">
        <f>euref_fuel_changes!AA105</f>
        <v>-0.12512692081978163</v>
      </c>
      <c r="J202" s="57">
        <f>euref_fuel_changes!AB105</f>
        <v>-9.3345423786294179E-2</v>
      </c>
      <c r="K202" s="57">
        <f>euref_fuel_changes!AC105</f>
        <v>-8.9660505898224149E-2</v>
      </c>
      <c r="L202" s="57">
        <f>euref_fuel_changes!AD105</f>
        <v>-6.7952012103507181E-2</v>
      </c>
    </row>
    <row r="203" spans="1:12" ht="15" customHeight="1" x14ac:dyDescent="0.25">
      <c r="A203" s="9" t="s">
        <v>10</v>
      </c>
      <c r="B203" s="9" t="s">
        <v>209</v>
      </c>
      <c r="C203" s="9" t="s">
        <v>214</v>
      </c>
      <c r="D203" s="9" t="s">
        <v>215</v>
      </c>
      <c r="E203" s="59">
        <v>0</v>
      </c>
      <c r="F203" s="57">
        <f>euref_fuel_changes!X105</f>
        <v>-8.5476574216864507E-5</v>
      </c>
      <c r="G203" s="57">
        <f>euref_fuel_changes!Y105</f>
        <v>-9.6988342549083298E-2</v>
      </c>
      <c r="H203" s="57">
        <f>euref_fuel_changes!Z105</f>
        <v>-0.12264448008942463</v>
      </c>
      <c r="I203" s="57">
        <f>euref_fuel_changes!AA105</f>
        <v>-0.12512692081978163</v>
      </c>
      <c r="J203" s="57">
        <f>euref_fuel_changes!AB105</f>
        <v>-9.3345423786294179E-2</v>
      </c>
      <c r="K203" s="57">
        <f>euref_fuel_changes!AC105</f>
        <v>-8.9660505898224149E-2</v>
      </c>
      <c r="L203" s="57">
        <f>euref_fuel_changes!AD105</f>
        <v>-6.7952012103507181E-2</v>
      </c>
    </row>
    <row r="204" spans="1:12" ht="15" customHeight="1" x14ac:dyDescent="0.25">
      <c r="A204" s="9" t="s">
        <v>10</v>
      </c>
      <c r="B204" s="9" t="s">
        <v>209</v>
      </c>
      <c r="C204" s="9" t="s">
        <v>216</v>
      </c>
      <c r="D204" s="9" t="s">
        <v>217</v>
      </c>
      <c r="E204" s="59">
        <v>0</v>
      </c>
      <c r="F204" s="57">
        <f>euref_fuel_changes!X105</f>
        <v>-8.5476574216864507E-5</v>
      </c>
      <c r="G204" s="57">
        <f>euref_fuel_changes!Y105</f>
        <v>-9.6988342549083298E-2</v>
      </c>
      <c r="H204" s="57">
        <f>euref_fuel_changes!Z105</f>
        <v>-0.12264448008942463</v>
      </c>
      <c r="I204" s="57">
        <f>euref_fuel_changes!AA105</f>
        <v>-0.12512692081978163</v>
      </c>
      <c r="J204" s="57">
        <f>euref_fuel_changes!AB105</f>
        <v>-9.3345423786294179E-2</v>
      </c>
      <c r="K204" s="57">
        <f>euref_fuel_changes!AC105</f>
        <v>-8.9660505898224149E-2</v>
      </c>
      <c r="L204" s="57">
        <f>euref_fuel_changes!AD105</f>
        <v>-6.7952012103507181E-2</v>
      </c>
    </row>
    <row r="205" spans="1:12" ht="15" customHeight="1" x14ac:dyDescent="0.25">
      <c r="A205" s="9" t="s">
        <v>10</v>
      </c>
      <c r="B205" s="9" t="s">
        <v>209</v>
      </c>
      <c r="C205" s="9" t="s">
        <v>218</v>
      </c>
      <c r="D205" s="9" t="s">
        <v>219</v>
      </c>
      <c r="E205" s="59">
        <v>0</v>
      </c>
      <c r="F205" s="57">
        <f>euref_fuel_changes!X105</f>
        <v>-8.5476574216864507E-5</v>
      </c>
      <c r="G205" s="57">
        <f>euref_fuel_changes!Y105</f>
        <v>-9.6988342549083298E-2</v>
      </c>
      <c r="H205" s="57">
        <f>euref_fuel_changes!Z105</f>
        <v>-0.12264448008942463</v>
      </c>
      <c r="I205" s="57">
        <f>euref_fuel_changes!AA105</f>
        <v>-0.12512692081978163</v>
      </c>
      <c r="J205" s="57">
        <f>euref_fuel_changes!AB105</f>
        <v>-9.3345423786294179E-2</v>
      </c>
      <c r="K205" s="57">
        <f>euref_fuel_changes!AC105</f>
        <v>-8.9660505898224149E-2</v>
      </c>
      <c r="L205" s="57">
        <f>euref_fuel_changes!AD105</f>
        <v>-6.7952012103507181E-2</v>
      </c>
    </row>
    <row r="206" spans="1:12" ht="15" customHeight="1" x14ac:dyDescent="0.25">
      <c r="A206" s="9" t="s">
        <v>9</v>
      </c>
      <c r="B206" s="9" t="s">
        <v>209</v>
      </c>
      <c r="C206" s="9" t="s">
        <v>222</v>
      </c>
      <c r="D206" s="9" t="s">
        <v>223</v>
      </c>
      <c r="E206" s="59">
        <v>0</v>
      </c>
      <c r="F206" s="57">
        <f>euref_fuel_changes!X111</f>
        <v>0</v>
      </c>
      <c r="G206" s="57">
        <f>euref_fuel_changes!Y111</f>
        <v>0</v>
      </c>
      <c r="H206" s="57">
        <f>euref_fuel_changes!Z111</f>
        <v>0</v>
      </c>
      <c r="I206" s="57">
        <f>euref_fuel_changes!AA111</f>
        <v>0</v>
      </c>
      <c r="J206" s="57">
        <f>euref_fuel_changes!AB111</f>
        <v>0</v>
      </c>
      <c r="K206" s="57">
        <f>euref_fuel_changes!AC111</f>
        <v>0</v>
      </c>
      <c r="L206" s="57">
        <f>euref_fuel_changes!AD111</f>
        <v>0</v>
      </c>
    </row>
    <row r="207" spans="1:12" ht="15" customHeight="1" x14ac:dyDescent="0.25">
      <c r="A207" s="9" t="s">
        <v>9</v>
      </c>
      <c r="B207" s="9" t="s">
        <v>207</v>
      </c>
      <c r="C207" s="9" t="s">
        <v>203</v>
      </c>
      <c r="D207" s="9" t="s">
        <v>204</v>
      </c>
      <c r="E207" s="59">
        <v>0</v>
      </c>
      <c r="F207" s="57">
        <f>euref_fuel_changes!X106</f>
        <v>-0.10248976844308509</v>
      </c>
      <c r="G207" s="57">
        <f>euref_fuel_changes!Y106</f>
        <v>-0.29714104034185618</v>
      </c>
      <c r="H207" s="57">
        <f>euref_fuel_changes!Z106</f>
        <v>-0.51710345658341617</v>
      </c>
      <c r="I207" s="57">
        <f>euref_fuel_changes!AA106</f>
        <v>-0.71232680184645802</v>
      </c>
      <c r="J207" s="57">
        <f>euref_fuel_changes!AB106</f>
        <v>-0.83407567905623925</v>
      </c>
      <c r="K207" s="57">
        <f>euref_fuel_changes!AC106</f>
        <v>-0.88996410287195649</v>
      </c>
      <c r="L207" s="57">
        <f>euref_fuel_changes!AD106</f>
        <v>-0.91607242829862257</v>
      </c>
    </row>
    <row r="208" spans="1:12" ht="15" customHeight="1" x14ac:dyDescent="0.25">
      <c r="A208" s="9" t="s">
        <v>9</v>
      </c>
      <c r="B208" s="9" t="s">
        <v>207</v>
      </c>
      <c r="C208" s="9" t="s">
        <v>195</v>
      </c>
      <c r="D208" s="9" t="s">
        <v>196</v>
      </c>
      <c r="E208" s="59">
        <v>0</v>
      </c>
      <c r="F208" s="57">
        <f>euref_fuel_changes!X106</f>
        <v>-0.10248976844308509</v>
      </c>
      <c r="G208" s="57">
        <f>euref_fuel_changes!Y106</f>
        <v>-0.29714104034185618</v>
      </c>
      <c r="H208" s="57">
        <f>euref_fuel_changes!Z106</f>
        <v>-0.51710345658341617</v>
      </c>
      <c r="I208" s="57">
        <f>euref_fuel_changes!AA106</f>
        <v>-0.71232680184645802</v>
      </c>
      <c r="J208" s="57">
        <f>euref_fuel_changes!AB106</f>
        <v>-0.83407567905623925</v>
      </c>
      <c r="K208" s="57">
        <f>euref_fuel_changes!AC106</f>
        <v>-0.88996410287195649</v>
      </c>
      <c r="L208" s="57">
        <f>euref_fuel_changes!AD106</f>
        <v>-0.91607242829862257</v>
      </c>
    </row>
    <row r="209" spans="1:12" ht="15" customHeight="1" x14ac:dyDescent="0.25">
      <c r="A209" s="9" t="s">
        <v>9</v>
      </c>
      <c r="B209" s="9" t="s">
        <v>208</v>
      </c>
      <c r="C209" s="9" t="s">
        <v>197</v>
      </c>
      <c r="D209" s="9" t="s">
        <v>198</v>
      </c>
      <c r="E209" s="59">
        <v>0</v>
      </c>
      <c r="F209" s="57">
        <f>euref_fuel_changes!X107</f>
        <v>-1.4393734471751714E-2</v>
      </c>
      <c r="G209" s="57">
        <f>euref_fuel_changes!Y107</f>
        <v>0</v>
      </c>
      <c r="H209" s="57">
        <f>euref_fuel_changes!Z107</f>
        <v>0</v>
      </c>
      <c r="I209" s="57">
        <f>euref_fuel_changes!AA107</f>
        <v>0</v>
      </c>
      <c r="J209" s="57">
        <f>euref_fuel_changes!AB107</f>
        <v>0</v>
      </c>
      <c r="K209" s="57">
        <f>euref_fuel_changes!AC107</f>
        <v>0</v>
      </c>
      <c r="L209" s="57">
        <f>euref_fuel_changes!AD107</f>
        <v>0</v>
      </c>
    </row>
    <row r="210" spans="1:12" ht="15" customHeight="1" x14ac:dyDescent="0.25">
      <c r="A210" s="9" t="s">
        <v>9</v>
      </c>
      <c r="B210" s="9" t="s">
        <v>209</v>
      </c>
      <c r="C210" s="9" t="s">
        <v>224</v>
      </c>
      <c r="D210" s="9" t="s">
        <v>225</v>
      </c>
      <c r="E210" s="59">
        <v>0</v>
      </c>
      <c r="F210" s="58">
        <f>euref_fuel_changes!X111*shares_i24.d!$S$3</f>
        <v>0</v>
      </c>
      <c r="G210" s="58">
        <f>euref_fuel_changes!Y111*shares_i24.d!$S$3</f>
        <v>0</v>
      </c>
      <c r="H210" s="58">
        <f>euref_fuel_changes!Z111*shares_i24.d!$S$3</f>
        <v>0</v>
      </c>
      <c r="I210" s="58">
        <f>euref_fuel_changes!AA111*shares_i24.d!$S$3</f>
        <v>0</v>
      </c>
      <c r="J210" s="58">
        <f>euref_fuel_changes!AB111*shares_i24.d!$S$3</f>
        <v>0</v>
      </c>
      <c r="K210" s="58">
        <f>euref_fuel_changes!AC111*shares_i24.d!$S$3</f>
        <v>0</v>
      </c>
      <c r="L210" s="58">
        <f>euref_fuel_changes!AD111*shares_i24.d!$S$3</f>
        <v>0</v>
      </c>
    </row>
    <row r="211" spans="1:12" ht="15" customHeight="1" x14ac:dyDescent="0.25">
      <c r="A211" s="9" t="s">
        <v>9</v>
      </c>
      <c r="B211" s="9" t="s">
        <v>228</v>
      </c>
      <c r="C211" s="9" t="s">
        <v>199</v>
      </c>
      <c r="D211" s="9" t="s">
        <v>200</v>
      </c>
      <c r="E211" s="59">
        <v>0</v>
      </c>
      <c r="F211" s="58">
        <f>shares_i40.2!$S$2*euref_fuel_changes!X108+shares_i40.2!$S$3*euref_fuel_changes!X111</f>
        <v>0</v>
      </c>
      <c r="G211" s="58">
        <f>shares_i40.2!$S$2*euref_fuel_changes!Y108+shares_i40.2!$S$3*euref_fuel_changes!Y111</f>
        <v>0</v>
      </c>
      <c r="H211" s="58">
        <f>shares_i40.2!$S$2*euref_fuel_changes!Z108+shares_i40.2!$S$3*euref_fuel_changes!Z111</f>
        <v>0</v>
      </c>
      <c r="I211" s="58">
        <f>shares_i40.2!$S$2*euref_fuel_changes!AA108+shares_i40.2!$S$3*euref_fuel_changes!AA111</f>
        <v>0</v>
      </c>
      <c r="J211" s="58">
        <f>shares_i40.2!$S$2*euref_fuel_changes!AB108+shares_i40.2!$S$3*euref_fuel_changes!AB111</f>
        <v>0</v>
      </c>
      <c r="K211" s="58">
        <f>shares_i40.2!$S$2*euref_fuel_changes!AC108+shares_i40.2!$S$3*euref_fuel_changes!AC111</f>
        <v>0</v>
      </c>
      <c r="L211" s="58">
        <f>shares_i40.2!$S$2*euref_fuel_changes!AD108+shares_i40.2!$S$3*euref_fuel_changes!AD111</f>
        <v>0</v>
      </c>
    </row>
    <row r="212" spans="1:12" ht="15" customHeight="1" x14ac:dyDescent="0.25">
      <c r="A212" s="9" t="s">
        <v>9</v>
      </c>
      <c r="B212" s="9" t="s">
        <v>226</v>
      </c>
      <c r="C212" s="9" t="s">
        <v>201</v>
      </c>
      <c r="D212" s="9" t="s">
        <v>202</v>
      </c>
      <c r="E212" s="59">
        <v>0</v>
      </c>
      <c r="F212" s="57">
        <f>euref_fuel_changes!X110</f>
        <v>-5.527265438877281E-2</v>
      </c>
      <c r="G212" s="57">
        <f>euref_fuel_changes!Y110</f>
        <v>-7.0601003696262503E-3</v>
      </c>
      <c r="H212" s="57">
        <f>euref_fuel_changes!Z110</f>
        <v>-7.9131766594869712E-3</v>
      </c>
      <c r="I212" s="57">
        <f>euref_fuel_changes!AA110</f>
        <v>-1.2157983723252759E-2</v>
      </c>
      <c r="J212" s="57">
        <f>euref_fuel_changes!AB110</f>
        <v>0</v>
      </c>
      <c r="K212" s="57">
        <f>euref_fuel_changes!AC110</f>
        <v>0</v>
      </c>
      <c r="L212" s="57">
        <f>euref_fuel_changes!AD110</f>
        <v>0</v>
      </c>
    </row>
    <row r="213" spans="1:12" ht="15" customHeight="1" x14ac:dyDescent="0.25">
      <c r="A213" s="9" t="s">
        <v>9</v>
      </c>
      <c r="B213" s="9" t="s">
        <v>209</v>
      </c>
      <c r="C213" s="9" t="s">
        <v>210</v>
      </c>
      <c r="D213" s="9" t="s">
        <v>211</v>
      </c>
      <c r="E213" s="59">
        <v>0</v>
      </c>
      <c r="F213" s="57">
        <f>euref_fuel_changes!X111</f>
        <v>0</v>
      </c>
      <c r="G213" s="57">
        <f>euref_fuel_changes!Y111</f>
        <v>0</v>
      </c>
      <c r="H213" s="57">
        <f>euref_fuel_changes!Z111</f>
        <v>0</v>
      </c>
      <c r="I213" s="57">
        <f>euref_fuel_changes!AA111</f>
        <v>0</v>
      </c>
      <c r="J213" s="57">
        <f>euref_fuel_changes!AB111</f>
        <v>0</v>
      </c>
      <c r="K213" s="57">
        <f>euref_fuel_changes!AC111</f>
        <v>0</v>
      </c>
      <c r="L213" s="57">
        <f>euref_fuel_changes!AD111</f>
        <v>0</v>
      </c>
    </row>
    <row r="214" spans="1:12" ht="15" customHeight="1" x14ac:dyDescent="0.25">
      <c r="A214" s="9" t="s">
        <v>9</v>
      </c>
      <c r="B214" s="9" t="s">
        <v>209</v>
      </c>
      <c r="C214" s="9" t="s">
        <v>212</v>
      </c>
      <c r="D214" s="9" t="s">
        <v>213</v>
      </c>
      <c r="E214" s="59">
        <v>0</v>
      </c>
      <c r="F214" s="57">
        <f>euref_fuel_changes!X111</f>
        <v>0</v>
      </c>
      <c r="G214" s="57">
        <f>euref_fuel_changes!Y111</f>
        <v>0</v>
      </c>
      <c r="H214" s="57">
        <f>euref_fuel_changes!Z111</f>
        <v>0</v>
      </c>
      <c r="I214" s="57">
        <f>euref_fuel_changes!AA111</f>
        <v>0</v>
      </c>
      <c r="J214" s="57">
        <f>euref_fuel_changes!AB111</f>
        <v>0</v>
      </c>
      <c r="K214" s="57">
        <f>euref_fuel_changes!AC111</f>
        <v>0</v>
      </c>
      <c r="L214" s="57">
        <f>euref_fuel_changes!AD111</f>
        <v>0</v>
      </c>
    </row>
    <row r="215" spans="1:12" ht="15" customHeight="1" x14ac:dyDescent="0.25">
      <c r="A215" s="9" t="s">
        <v>9</v>
      </c>
      <c r="B215" s="9" t="s">
        <v>209</v>
      </c>
      <c r="C215" s="9" t="s">
        <v>214</v>
      </c>
      <c r="D215" s="9" t="s">
        <v>215</v>
      </c>
      <c r="E215" s="59">
        <v>0</v>
      </c>
      <c r="F215" s="57">
        <f>euref_fuel_changes!X111</f>
        <v>0</v>
      </c>
      <c r="G215" s="57">
        <f>euref_fuel_changes!Y111</f>
        <v>0</v>
      </c>
      <c r="H215" s="57">
        <f>euref_fuel_changes!Z111</f>
        <v>0</v>
      </c>
      <c r="I215" s="57">
        <f>euref_fuel_changes!AA111</f>
        <v>0</v>
      </c>
      <c r="J215" s="57">
        <f>euref_fuel_changes!AB111</f>
        <v>0</v>
      </c>
      <c r="K215" s="57">
        <f>euref_fuel_changes!AC111</f>
        <v>0</v>
      </c>
      <c r="L215" s="57">
        <f>euref_fuel_changes!AD111</f>
        <v>0</v>
      </c>
    </row>
    <row r="216" spans="1:12" ht="15" customHeight="1" x14ac:dyDescent="0.25">
      <c r="A216" s="9" t="s">
        <v>9</v>
      </c>
      <c r="B216" s="9" t="s">
        <v>209</v>
      </c>
      <c r="C216" s="9" t="s">
        <v>216</v>
      </c>
      <c r="D216" s="9" t="s">
        <v>217</v>
      </c>
      <c r="E216" s="59">
        <v>0</v>
      </c>
      <c r="F216" s="57">
        <f>euref_fuel_changes!X111</f>
        <v>0</v>
      </c>
      <c r="G216" s="57">
        <f>euref_fuel_changes!Y111</f>
        <v>0</v>
      </c>
      <c r="H216" s="57">
        <f>euref_fuel_changes!Z111</f>
        <v>0</v>
      </c>
      <c r="I216" s="57">
        <f>euref_fuel_changes!AA111</f>
        <v>0</v>
      </c>
      <c r="J216" s="57">
        <f>euref_fuel_changes!AB111</f>
        <v>0</v>
      </c>
      <c r="K216" s="57">
        <f>euref_fuel_changes!AC111</f>
        <v>0</v>
      </c>
      <c r="L216" s="57">
        <f>euref_fuel_changes!AD111</f>
        <v>0</v>
      </c>
    </row>
    <row r="217" spans="1:12" ht="15" customHeight="1" x14ac:dyDescent="0.25">
      <c r="A217" s="9" t="s">
        <v>9</v>
      </c>
      <c r="B217" s="9" t="s">
        <v>209</v>
      </c>
      <c r="C217" s="9" t="s">
        <v>218</v>
      </c>
      <c r="D217" s="9" t="s">
        <v>219</v>
      </c>
      <c r="E217" s="59">
        <v>0</v>
      </c>
      <c r="F217" s="57">
        <f>euref_fuel_changes!X111</f>
        <v>0</v>
      </c>
      <c r="G217" s="57">
        <f>euref_fuel_changes!Y111</f>
        <v>0</v>
      </c>
      <c r="H217" s="57">
        <f>euref_fuel_changes!Z111</f>
        <v>0</v>
      </c>
      <c r="I217" s="57">
        <f>euref_fuel_changes!AA111</f>
        <v>0</v>
      </c>
      <c r="J217" s="57">
        <f>euref_fuel_changes!AB111</f>
        <v>0</v>
      </c>
      <c r="K217" s="57">
        <f>euref_fuel_changes!AC111</f>
        <v>0</v>
      </c>
      <c r="L217" s="57">
        <f>euref_fuel_changes!AD111</f>
        <v>0</v>
      </c>
    </row>
    <row r="218" spans="1:12" ht="15" customHeight="1" x14ac:dyDescent="0.25">
      <c r="A218" s="9" t="s">
        <v>8</v>
      </c>
      <c r="B218" s="9" t="s">
        <v>209</v>
      </c>
      <c r="C218" s="9" t="s">
        <v>222</v>
      </c>
      <c r="D218" s="9" t="s">
        <v>223</v>
      </c>
      <c r="E218" s="59">
        <v>0</v>
      </c>
      <c r="F218" s="57">
        <f>euref_fuel_changes!X117</f>
        <v>0</v>
      </c>
      <c r="G218" s="57">
        <f>euref_fuel_changes!Y117</f>
        <v>0</v>
      </c>
      <c r="H218" s="57">
        <f>euref_fuel_changes!Z117</f>
        <v>-1.4332994691741404E-3</v>
      </c>
      <c r="I218" s="57">
        <f>euref_fuel_changes!AA117</f>
        <v>-4.4185421018174006E-2</v>
      </c>
      <c r="J218" s="57">
        <f>euref_fuel_changes!AB117</f>
        <v>-0.11039408525689942</v>
      </c>
      <c r="K218" s="57">
        <f>euref_fuel_changes!AC117</f>
        <v>-0.14162044948835006</v>
      </c>
      <c r="L218" s="57">
        <f>euref_fuel_changes!AD117</f>
        <v>-0.1795560900643117</v>
      </c>
    </row>
    <row r="219" spans="1:12" ht="15" customHeight="1" x14ac:dyDescent="0.25">
      <c r="A219" s="9" t="s">
        <v>8</v>
      </c>
      <c r="B219" s="9" t="s">
        <v>207</v>
      </c>
      <c r="C219" s="9" t="s">
        <v>203</v>
      </c>
      <c r="D219" s="9" t="s">
        <v>204</v>
      </c>
      <c r="E219" s="59">
        <v>0</v>
      </c>
      <c r="F219" s="57">
        <f>euref_fuel_changes!X112</f>
        <v>-0.21701325894917886</v>
      </c>
      <c r="G219" s="57">
        <f>euref_fuel_changes!Y112</f>
        <v>-0.40862612763128081</v>
      </c>
      <c r="H219" s="57">
        <f>euref_fuel_changes!Z112</f>
        <v>-0.6228617402401625</v>
      </c>
      <c r="I219" s="57">
        <f>euref_fuel_changes!AA112</f>
        <v>-0.79054552055649618</v>
      </c>
      <c r="J219" s="57">
        <f>euref_fuel_changes!AB112</f>
        <v>-0.88076766385312744</v>
      </c>
      <c r="K219" s="57">
        <f>euref_fuel_changes!AC112</f>
        <v>-0.91942806971945279</v>
      </c>
      <c r="L219" s="57">
        <f>euref_fuel_changes!AD112</f>
        <v>-0.94106973429838503</v>
      </c>
    </row>
    <row r="220" spans="1:12" ht="15" customHeight="1" x14ac:dyDescent="0.25">
      <c r="A220" s="9" t="s">
        <v>8</v>
      </c>
      <c r="B220" s="9" t="s">
        <v>207</v>
      </c>
      <c r="C220" s="9" t="s">
        <v>195</v>
      </c>
      <c r="D220" s="9" t="s">
        <v>196</v>
      </c>
      <c r="E220" s="59">
        <v>0</v>
      </c>
      <c r="F220" s="57">
        <f>euref_fuel_changes!X112</f>
        <v>-0.21701325894917886</v>
      </c>
      <c r="G220" s="57">
        <f>euref_fuel_changes!Y112</f>
        <v>-0.40862612763128081</v>
      </c>
      <c r="H220" s="57">
        <f>euref_fuel_changes!Z112</f>
        <v>-0.6228617402401625</v>
      </c>
      <c r="I220" s="57">
        <f>euref_fuel_changes!AA112</f>
        <v>-0.79054552055649618</v>
      </c>
      <c r="J220" s="57">
        <f>euref_fuel_changes!AB112</f>
        <v>-0.88076766385312744</v>
      </c>
      <c r="K220" s="57">
        <f>euref_fuel_changes!AC112</f>
        <v>-0.91942806971945279</v>
      </c>
      <c r="L220" s="57">
        <f>euref_fuel_changes!AD112</f>
        <v>-0.94106973429838503</v>
      </c>
    </row>
    <row r="221" spans="1:12" ht="15" customHeight="1" x14ac:dyDescent="0.25">
      <c r="A221" s="9" t="s">
        <v>8</v>
      </c>
      <c r="B221" s="9" t="s">
        <v>208</v>
      </c>
      <c r="C221" s="9" t="s">
        <v>197</v>
      </c>
      <c r="D221" s="9" t="s">
        <v>198</v>
      </c>
      <c r="E221" s="59">
        <v>0</v>
      </c>
      <c r="F221" s="57">
        <f>euref_fuel_changes!X113</f>
        <v>-3.5677702119226926E-2</v>
      </c>
      <c r="G221" s="57">
        <f>euref_fuel_changes!Y113</f>
        <v>-1.2619326407843336E-2</v>
      </c>
      <c r="H221" s="57">
        <f>euref_fuel_changes!Z113</f>
        <v>-3.6898343415398729E-2</v>
      </c>
      <c r="I221" s="57">
        <f>euref_fuel_changes!AA113</f>
        <v>-4.1778404422190281E-2</v>
      </c>
      <c r="J221" s="57">
        <f>euref_fuel_changes!AB113</f>
        <v>-2.0669793402682202E-2</v>
      </c>
      <c r="K221" s="57">
        <f>euref_fuel_changes!AC113</f>
        <v>-1.179390003710421E-2</v>
      </c>
      <c r="L221" s="57">
        <f>euref_fuel_changes!AD113</f>
        <v>-9.4471107131893061E-3</v>
      </c>
    </row>
    <row r="222" spans="1:12" ht="15" customHeight="1" x14ac:dyDescent="0.25">
      <c r="A222" s="9" t="s">
        <v>8</v>
      </c>
      <c r="B222" s="9" t="s">
        <v>209</v>
      </c>
      <c r="C222" s="9" t="s">
        <v>224</v>
      </c>
      <c r="D222" s="9" t="s">
        <v>225</v>
      </c>
      <c r="E222" s="59">
        <v>0</v>
      </c>
      <c r="F222" s="58">
        <f>euref_fuel_changes!X117*shares_i24.d!$T$3</f>
        <v>0</v>
      </c>
      <c r="G222" s="58">
        <f>euref_fuel_changes!Y117*shares_i24.d!$T$3</f>
        <v>0</v>
      </c>
      <c r="H222" s="58">
        <f>euref_fuel_changes!Z117*shares_i24.d!$T$3</f>
        <v>-6.16598548755239E-5</v>
      </c>
      <c r="I222" s="58">
        <f>euref_fuel_changes!AA117*shares_i24.d!$T$3</f>
        <v>-1.9008355938095452E-3</v>
      </c>
      <c r="J222" s="58">
        <f>euref_fuel_changes!AB117*shares_i24.d!$T$3</f>
        <v>-4.7491005351301234E-3</v>
      </c>
      <c r="K222" s="58">
        <f>euref_fuel_changes!AC117*shares_i24.d!$T$3</f>
        <v>-6.0924437290761236E-3</v>
      </c>
      <c r="L222" s="58">
        <f>euref_fuel_changes!AD117*shares_i24.d!$T$3</f>
        <v>-7.7244167694844974E-3</v>
      </c>
    </row>
    <row r="223" spans="1:12" ht="15" customHeight="1" x14ac:dyDescent="0.25">
      <c r="A223" s="9" t="s">
        <v>8</v>
      </c>
      <c r="B223" s="9" t="s">
        <v>228</v>
      </c>
      <c r="C223" s="9" t="s">
        <v>199</v>
      </c>
      <c r="D223" s="9" t="s">
        <v>200</v>
      </c>
      <c r="E223" s="59">
        <v>0</v>
      </c>
      <c r="F223" s="58">
        <f>shares_i40.2!$T$2*euref_fuel_changes!X114+shares_i40.2!$T$3*euref_fuel_changes!X117</f>
        <v>0</v>
      </c>
      <c r="G223" s="58">
        <f>shares_i40.2!$T$2*euref_fuel_changes!Y114+shares_i40.2!$T$3*euref_fuel_changes!Y117</f>
        <v>0</v>
      </c>
      <c r="H223" s="58">
        <f>shares_i40.2!$T$2*euref_fuel_changes!Z114+shares_i40.2!$T$3*euref_fuel_changes!Z117</f>
        <v>-1.4332994691741404E-3</v>
      </c>
      <c r="I223" s="58">
        <f>shares_i40.2!$T$2*euref_fuel_changes!AA114+shares_i40.2!$T$3*euref_fuel_changes!AA117</f>
        <v>-4.4185421018174006E-2</v>
      </c>
      <c r="J223" s="58">
        <f>shares_i40.2!$T$2*euref_fuel_changes!AB114+shares_i40.2!$T$3*euref_fuel_changes!AB117</f>
        <v>-0.11039408525689942</v>
      </c>
      <c r="K223" s="58">
        <f>shares_i40.2!$T$2*euref_fuel_changes!AC114+shares_i40.2!$T$3*euref_fuel_changes!AC117</f>
        <v>-0.14162044948835006</v>
      </c>
      <c r="L223" s="58">
        <f>shares_i40.2!$T$2*euref_fuel_changes!AD114+shares_i40.2!$T$3*euref_fuel_changes!AD117</f>
        <v>-0.1795560900643117</v>
      </c>
    </row>
    <row r="224" spans="1:12" ht="15" customHeight="1" x14ac:dyDescent="0.25">
      <c r="A224" s="9" t="s">
        <v>8</v>
      </c>
      <c r="B224" s="9" t="s">
        <v>226</v>
      </c>
      <c r="C224" s="9" t="s">
        <v>201</v>
      </c>
      <c r="D224" s="9" t="s">
        <v>202</v>
      </c>
      <c r="E224" s="59">
        <v>0</v>
      </c>
      <c r="F224" s="57">
        <f>euref_fuel_changes!X116</f>
        <v>0</v>
      </c>
      <c r="G224" s="57">
        <f>euref_fuel_changes!Y116</f>
        <v>0</v>
      </c>
      <c r="H224" s="57">
        <f>euref_fuel_changes!Z116</f>
        <v>0</v>
      </c>
      <c r="I224" s="57">
        <f>euref_fuel_changes!AA116</f>
        <v>0</v>
      </c>
      <c r="J224" s="57">
        <f>euref_fuel_changes!AB116</f>
        <v>0</v>
      </c>
      <c r="K224" s="57">
        <f>euref_fuel_changes!AC116</f>
        <v>0</v>
      </c>
      <c r="L224" s="57">
        <f>euref_fuel_changes!AD116</f>
        <v>0</v>
      </c>
    </row>
    <row r="225" spans="1:12" ht="15" customHeight="1" x14ac:dyDescent="0.25">
      <c r="A225" s="9" t="s">
        <v>8</v>
      </c>
      <c r="B225" s="9" t="s">
        <v>209</v>
      </c>
      <c r="C225" s="9" t="s">
        <v>210</v>
      </c>
      <c r="D225" s="9" t="s">
        <v>211</v>
      </c>
      <c r="E225" s="59">
        <v>0</v>
      </c>
      <c r="F225" s="57">
        <f>euref_fuel_changes!X117</f>
        <v>0</v>
      </c>
      <c r="G225" s="57">
        <f>euref_fuel_changes!Y117</f>
        <v>0</v>
      </c>
      <c r="H225" s="57">
        <f>euref_fuel_changes!Z117</f>
        <v>-1.4332994691741404E-3</v>
      </c>
      <c r="I225" s="57">
        <f>euref_fuel_changes!AA117</f>
        <v>-4.4185421018174006E-2</v>
      </c>
      <c r="J225" s="57">
        <f>euref_fuel_changes!AB117</f>
        <v>-0.11039408525689942</v>
      </c>
      <c r="K225" s="57">
        <f>euref_fuel_changes!AC117</f>
        <v>-0.14162044948835006</v>
      </c>
      <c r="L225" s="57">
        <f>euref_fuel_changes!AD117</f>
        <v>-0.1795560900643117</v>
      </c>
    </row>
    <row r="226" spans="1:12" ht="15" customHeight="1" x14ac:dyDescent="0.25">
      <c r="A226" s="9" t="s">
        <v>8</v>
      </c>
      <c r="B226" s="9" t="s">
        <v>209</v>
      </c>
      <c r="C226" s="9" t="s">
        <v>212</v>
      </c>
      <c r="D226" s="9" t="s">
        <v>213</v>
      </c>
      <c r="E226" s="59">
        <v>0</v>
      </c>
      <c r="F226" s="57">
        <f>euref_fuel_changes!X117</f>
        <v>0</v>
      </c>
      <c r="G226" s="57">
        <f>euref_fuel_changes!Y117</f>
        <v>0</v>
      </c>
      <c r="H226" s="57">
        <f>euref_fuel_changes!Z117</f>
        <v>-1.4332994691741404E-3</v>
      </c>
      <c r="I226" s="57">
        <f>euref_fuel_changes!AA117</f>
        <v>-4.4185421018174006E-2</v>
      </c>
      <c r="J226" s="57">
        <f>euref_fuel_changes!AB117</f>
        <v>-0.11039408525689942</v>
      </c>
      <c r="K226" s="57">
        <f>euref_fuel_changes!AC117</f>
        <v>-0.14162044948835006</v>
      </c>
      <c r="L226" s="57">
        <f>euref_fuel_changes!AD117</f>
        <v>-0.1795560900643117</v>
      </c>
    </row>
    <row r="227" spans="1:12" ht="15" customHeight="1" x14ac:dyDescent="0.25">
      <c r="A227" s="9" t="s">
        <v>8</v>
      </c>
      <c r="B227" s="9" t="s">
        <v>209</v>
      </c>
      <c r="C227" s="9" t="s">
        <v>214</v>
      </c>
      <c r="D227" s="9" t="s">
        <v>215</v>
      </c>
      <c r="E227" s="59">
        <v>0</v>
      </c>
      <c r="F227" s="57">
        <f>euref_fuel_changes!X117</f>
        <v>0</v>
      </c>
      <c r="G227" s="57">
        <f>euref_fuel_changes!Y117</f>
        <v>0</v>
      </c>
      <c r="H227" s="57">
        <f>euref_fuel_changes!Z117</f>
        <v>-1.4332994691741404E-3</v>
      </c>
      <c r="I227" s="57">
        <f>euref_fuel_changes!AA117</f>
        <v>-4.4185421018174006E-2</v>
      </c>
      <c r="J227" s="57">
        <f>euref_fuel_changes!AB117</f>
        <v>-0.11039408525689942</v>
      </c>
      <c r="K227" s="57">
        <f>euref_fuel_changes!AC117</f>
        <v>-0.14162044948835006</v>
      </c>
      <c r="L227" s="57">
        <f>euref_fuel_changes!AD117</f>
        <v>-0.1795560900643117</v>
      </c>
    </row>
    <row r="228" spans="1:12" ht="15" customHeight="1" x14ac:dyDescent="0.25">
      <c r="A228" s="9" t="s">
        <v>8</v>
      </c>
      <c r="B228" s="9" t="s">
        <v>209</v>
      </c>
      <c r="C228" s="9" t="s">
        <v>216</v>
      </c>
      <c r="D228" s="9" t="s">
        <v>217</v>
      </c>
      <c r="E228" s="59">
        <v>0</v>
      </c>
      <c r="F228" s="57">
        <f>euref_fuel_changes!X117</f>
        <v>0</v>
      </c>
      <c r="G228" s="57">
        <f>euref_fuel_changes!Y117</f>
        <v>0</v>
      </c>
      <c r="H228" s="57">
        <f>euref_fuel_changes!Z117</f>
        <v>-1.4332994691741404E-3</v>
      </c>
      <c r="I228" s="57">
        <f>euref_fuel_changes!AA117</f>
        <v>-4.4185421018174006E-2</v>
      </c>
      <c r="J228" s="57">
        <f>euref_fuel_changes!AB117</f>
        <v>-0.11039408525689942</v>
      </c>
      <c r="K228" s="57">
        <f>euref_fuel_changes!AC117</f>
        <v>-0.14162044948835006</v>
      </c>
      <c r="L228" s="57">
        <f>euref_fuel_changes!AD117</f>
        <v>-0.1795560900643117</v>
      </c>
    </row>
    <row r="229" spans="1:12" ht="15" customHeight="1" x14ac:dyDescent="0.25">
      <c r="A229" s="9" t="s">
        <v>8</v>
      </c>
      <c r="B229" s="9" t="s">
        <v>209</v>
      </c>
      <c r="C229" s="9" t="s">
        <v>218</v>
      </c>
      <c r="D229" s="9" t="s">
        <v>219</v>
      </c>
      <c r="E229" s="59">
        <v>0</v>
      </c>
      <c r="F229" s="57">
        <f>euref_fuel_changes!X117</f>
        <v>0</v>
      </c>
      <c r="G229" s="57">
        <f>euref_fuel_changes!Y117</f>
        <v>0</v>
      </c>
      <c r="H229" s="57">
        <f>euref_fuel_changes!Z117</f>
        <v>-1.4332994691741404E-3</v>
      </c>
      <c r="I229" s="57">
        <f>euref_fuel_changes!AA117</f>
        <v>-4.4185421018174006E-2</v>
      </c>
      <c r="J229" s="57">
        <f>euref_fuel_changes!AB117</f>
        <v>-0.11039408525689942</v>
      </c>
      <c r="K229" s="57">
        <f>euref_fuel_changes!AC117</f>
        <v>-0.14162044948835006</v>
      </c>
      <c r="L229" s="57">
        <f>euref_fuel_changes!AD117</f>
        <v>-0.1795560900643117</v>
      </c>
    </row>
    <row r="230" spans="1:12" ht="15" customHeight="1" x14ac:dyDescent="0.25">
      <c r="A230" s="9" t="s">
        <v>7</v>
      </c>
      <c r="B230" s="9" t="s">
        <v>209</v>
      </c>
      <c r="C230" s="9" t="s">
        <v>222</v>
      </c>
      <c r="D230" s="9" t="s">
        <v>223</v>
      </c>
      <c r="E230" s="59">
        <v>0</v>
      </c>
      <c r="F230" s="57">
        <f>euref_fuel_changes!X123</f>
        <v>0</v>
      </c>
      <c r="G230" s="57">
        <f>euref_fuel_changes!Y123</f>
        <v>0</v>
      </c>
      <c r="H230" s="57">
        <f>euref_fuel_changes!Z123</f>
        <v>0</v>
      </c>
      <c r="I230" s="57">
        <f>euref_fuel_changes!AA123</f>
        <v>0</v>
      </c>
      <c r="J230" s="57">
        <f>euref_fuel_changes!AB123</f>
        <v>0</v>
      </c>
      <c r="K230" s="57">
        <f>euref_fuel_changes!AC123</f>
        <v>0</v>
      </c>
      <c r="L230" s="57">
        <f>euref_fuel_changes!AD123</f>
        <v>0</v>
      </c>
    </row>
    <row r="231" spans="1:12" ht="15" customHeight="1" x14ac:dyDescent="0.25">
      <c r="A231" s="9" t="s">
        <v>7</v>
      </c>
      <c r="B231" s="9" t="s">
        <v>207</v>
      </c>
      <c r="C231" s="9" t="s">
        <v>203</v>
      </c>
      <c r="D231" s="9" t="s">
        <v>204</v>
      </c>
      <c r="E231" s="59">
        <v>0</v>
      </c>
      <c r="F231" s="57">
        <f>euref_fuel_changes!X118</f>
        <v>0</v>
      </c>
      <c r="G231" s="57">
        <f>euref_fuel_changes!Y118</f>
        <v>0</v>
      </c>
      <c r="H231" s="57">
        <f>euref_fuel_changes!Z118</f>
        <v>0</v>
      </c>
      <c r="I231" s="57">
        <f>euref_fuel_changes!AA118</f>
        <v>0</v>
      </c>
      <c r="J231" s="57">
        <f>euref_fuel_changes!AB118</f>
        <v>0</v>
      </c>
      <c r="K231" s="57">
        <f>euref_fuel_changes!AC118</f>
        <v>0</v>
      </c>
      <c r="L231" s="57">
        <f>euref_fuel_changes!AD118</f>
        <v>0</v>
      </c>
    </row>
    <row r="232" spans="1:12" ht="15" customHeight="1" x14ac:dyDescent="0.25">
      <c r="A232" s="9" t="s">
        <v>7</v>
      </c>
      <c r="B232" s="9" t="s">
        <v>207</v>
      </c>
      <c r="C232" s="9" t="s">
        <v>195</v>
      </c>
      <c r="D232" s="9" t="s">
        <v>196</v>
      </c>
      <c r="E232" s="59">
        <v>0</v>
      </c>
      <c r="F232" s="57">
        <f>euref_fuel_changes!X118</f>
        <v>0</v>
      </c>
      <c r="G232" s="57">
        <f>euref_fuel_changes!Y118</f>
        <v>0</v>
      </c>
      <c r="H232" s="57">
        <f>euref_fuel_changes!Z118</f>
        <v>0</v>
      </c>
      <c r="I232" s="57">
        <f>euref_fuel_changes!AA118</f>
        <v>0</v>
      </c>
      <c r="J232" s="57">
        <f>euref_fuel_changes!AB118</f>
        <v>0</v>
      </c>
      <c r="K232" s="57">
        <f>euref_fuel_changes!AC118</f>
        <v>0</v>
      </c>
      <c r="L232" s="57">
        <f>euref_fuel_changes!AD118</f>
        <v>0</v>
      </c>
    </row>
    <row r="233" spans="1:12" ht="15" customHeight="1" x14ac:dyDescent="0.25">
      <c r="A233" s="9" t="s">
        <v>7</v>
      </c>
      <c r="B233" s="9" t="s">
        <v>208</v>
      </c>
      <c r="C233" s="9" t="s">
        <v>197</v>
      </c>
      <c r="D233" s="9" t="s">
        <v>198</v>
      </c>
      <c r="E233" s="59">
        <v>0</v>
      </c>
      <c r="F233" s="57">
        <f>euref_fuel_changes!X119</f>
        <v>0</v>
      </c>
      <c r="G233" s="57">
        <f>euref_fuel_changes!Y119</f>
        <v>0</v>
      </c>
      <c r="H233" s="57">
        <f>euref_fuel_changes!Z119</f>
        <v>0</v>
      </c>
      <c r="I233" s="57">
        <f>euref_fuel_changes!AA119</f>
        <v>0</v>
      </c>
      <c r="J233" s="57">
        <f>euref_fuel_changes!AB119</f>
        <v>-1.8590400105749326E-2</v>
      </c>
      <c r="K233" s="57">
        <f>euref_fuel_changes!AC119</f>
        <v>-9.8323479391417001E-3</v>
      </c>
      <c r="L233" s="57">
        <f>euref_fuel_changes!AD119</f>
        <v>-8.7775114494305414E-3</v>
      </c>
    </row>
    <row r="234" spans="1:12" ht="15" customHeight="1" x14ac:dyDescent="0.25">
      <c r="A234" s="9" t="s">
        <v>7</v>
      </c>
      <c r="B234" s="9" t="s">
        <v>209</v>
      </c>
      <c r="C234" s="9" t="s">
        <v>224</v>
      </c>
      <c r="D234" s="9" t="s">
        <v>225</v>
      </c>
      <c r="E234" s="59">
        <v>0</v>
      </c>
      <c r="F234" s="58">
        <f>euref_fuel_changes!X123*shares_i24.d!$U$3</f>
        <v>0</v>
      </c>
      <c r="G234" s="58">
        <f>euref_fuel_changes!Y123*shares_i24.d!$U$3</f>
        <v>0</v>
      </c>
      <c r="H234" s="58">
        <f>euref_fuel_changes!Z123*shares_i24.d!$U$3</f>
        <v>0</v>
      </c>
      <c r="I234" s="58">
        <f>euref_fuel_changes!AA123*shares_i24.d!$U$3</f>
        <v>0</v>
      </c>
      <c r="J234" s="58">
        <f>euref_fuel_changes!AB123*shares_i24.d!$U$3</f>
        <v>0</v>
      </c>
      <c r="K234" s="58">
        <f>euref_fuel_changes!AC123*shares_i24.d!$U$3</f>
        <v>0</v>
      </c>
      <c r="L234" s="58">
        <f>euref_fuel_changes!AD123*shares_i24.d!$U$3</f>
        <v>0</v>
      </c>
    </row>
    <row r="235" spans="1:12" ht="15" customHeight="1" x14ac:dyDescent="0.25">
      <c r="A235" s="9" t="s">
        <v>7</v>
      </c>
      <c r="B235" s="9" t="s">
        <v>228</v>
      </c>
      <c r="C235" s="9" t="s">
        <v>199</v>
      </c>
      <c r="D235" s="9" t="s">
        <v>200</v>
      </c>
      <c r="E235" s="59">
        <v>0</v>
      </c>
      <c r="F235" s="58">
        <f>shares_i40.2!$U$2*euref_fuel_changes!X120+shares_i40.2!$U$3*euref_fuel_changes!X123</f>
        <v>0</v>
      </c>
      <c r="G235" s="58">
        <f>shares_i40.2!$U$2*euref_fuel_changes!Y120+shares_i40.2!$U$3*euref_fuel_changes!Y123</f>
        <v>0</v>
      </c>
      <c r="H235" s="58">
        <f>shares_i40.2!$U$2*euref_fuel_changes!Z120+shares_i40.2!$U$3*euref_fuel_changes!Z123</f>
        <v>0</v>
      </c>
      <c r="I235" s="58">
        <f>shares_i40.2!$U$2*euref_fuel_changes!AA120+shares_i40.2!$U$3*euref_fuel_changes!AA123</f>
        <v>0</v>
      </c>
      <c r="J235" s="58">
        <f>shares_i40.2!$U$2*euref_fuel_changes!AB120+shares_i40.2!$U$3*euref_fuel_changes!AB123</f>
        <v>0</v>
      </c>
      <c r="K235" s="58">
        <f>shares_i40.2!$U$2*euref_fuel_changes!AC120+shares_i40.2!$U$3*euref_fuel_changes!AC123</f>
        <v>0</v>
      </c>
      <c r="L235" s="58">
        <f>shares_i40.2!$U$2*euref_fuel_changes!AD120+shares_i40.2!$U$3*euref_fuel_changes!AD123</f>
        <v>0</v>
      </c>
    </row>
    <row r="236" spans="1:12" ht="15" customHeight="1" x14ac:dyDescent="0.25">
      <c r="A236" s="9" t="s">
        <v>7</v>
      </c>
      <c r="B236" s="9" t="s">
        <v>226</v>
      </c>
      <c r="C236" s="9" t="s">
        <v>201</v>
      </c>
      <c r="D236" s="9" t="s">
        <v>202</v>
      </c>
      <c r="E236" s="59">
        <v>0</v>
      </c>
      <c r="F236" s="57">
        <f>euref_fuel_changes!X122</f>
        <v>0</v>
      </c>
      <c r="G236" s="57">
        <f>euref_fuel_changes!Y122</f>
        <v>0</v>
      </c>
      <c r="H236" s="57">
        <f>euref_fuel_changes!Z122</f>
        <v>0</v>
      </c>
      <c r="I236" s="57">
        <f>euref_fuel_changes!AA122</f>
        <v>0</v>
      </c>
      <c r="J236" s="57">
        <f>euref_fuel_changes!AB122</f>
        <v>0</v>
      </c>
      <c r="K236" s="57">
        <f>euref_fuel_changes!AC122</f>
        <v>0</v>
      </c>
      <c r="L236" s="57">
        <f>euref_fuel_changes!AD122</f>
        <v>-1.4913868639192248E-2</v>
      </c>
    </row>
    <row r="237" spans="1:12" ht="15" customHeight="1" x14ac:dyDescent="0.25">
      <c r="A237" s="9" t="s">
        <v>7</v>
      </c>
      <c r="B237" s="9" t="s">
        <v>209</v>
      </c>
      <c r="C237" s="9" t="s">
        <v>210</v>
      </c>
      <c r="D237" s="9" t="s">
        <v>211</v>
      </c>
      <c r="E237" s="59">
        <v>0</v>
      </c>
      <c r="F237" s="57">
        <f>euref_fuel_changes!X123</f>
        <v>0</v>
      </c>
      <c r="G237" s="57">
        <f>euref_fuel_changes!Y123</f>
        <v>0</v>
      </c>
      <c r="H237" s="57">
        <f>euref_fuel_changes!Z123</f>
        <v>0</v>
      </c>
      <c r="I237" s="57">
        <f>euref_fuel_changes!AA123</f>
        <v>0</v>
      </c>
      <c r="J237" s="57">
        <f>euref_fuel_changes!AB123</f>
        <v>0</v>
      </c>
      <c r="K237" s="57">
        <f>euref_fuel_changes!AC123</f>
        <v>0</v>
      </c>
      <c r="L237" s="57">
        <f>euref_fuel_changes!AD123</f>
        <v>0</v>
      </c>
    </row>
    <row r="238" spans="1:12" ht="15" customHeight="1" x14ac:dyDescent="0.25">
      <c r="A238" s="9" t="s">
        <v>7</v>
      </c>
      <c r="B238" s="9" t="s">
        <v>209</v>
      </c>
      <c r="C238" s="9" t="s">
        <v>212</v>
      </c>
      <c r="D238" s="9" t="s">
        <v>213</v>
      </c>
      <c r="E238" s="59">
        <v>0</v>
      </c>
      <c r="F238" s="57">
        <f>euref_fuel_changes!X123</f>
        <v>0</v>
      </c>
      <c r="G238" s="57">
        <f>euref_fuel_changes!Y123</f>
        <v>0</v>
      </c>
      <c r="H238" s="57">
        <f>euref_fuel_changes!Z123</f>
        <v>0</v>
      </c>
      <c r="I238" s="57">
        <f>euref_fuel_changes!AA123</f>
        <v>0</v>
      </c>
      <c r="J238" s="57">
        <f>euref_fuel_changes!AB123</f>
        <v>0</v>
      </c>
      <c r="K238" s="57">
        <f>euref_fuel_changes!AC123</f>
        <v>0</v>
      </c>
      <c r="L238" s="57">
        <f>euref_fuel_changes!AD123</f>
        <v>0</v>
      </c>
    </row>
    <row r="239" spans="1:12" ht="15" customHeight="1" x14ac:dyDescent="0.25">
      <c r="A239" s="9" t="s">
        <v>7</v>
      </c>
      <c r="B239" s="9" t="s">
        <v>209</v>
      </c>
      <c r="C239" s="9" t="s">
        <v>214</v>
      </c>
      <c r="D239" s="9" t="s">
        <v>215</v>
      </c>
      <c r="E239" s="59">
        <v>0</v>
      </c>
      <c r="F239" s="57">
        <f>euref_fuel_changes!X123</f>
        <v>0</v>
      </c>
      <c r="G239" s="57">
        <f>euref_fuel_changes!Y123</f>
        <v>0</v>
      </c>
      <c r="H239" s="57">
        <f>euref_fuel_changes!Z123</f>
        <v>0</v>
      </c>
      <c r="I239" s="57">
        <f>euref_fuel_changes!AA123</f>
        <v>0</v>
      </c>
      <c r="J239" s="57">
        <f>euref_fuel_changes!AB123</f>
        <v>0</v>
      </c>
      <c r="K239" s="57">
        <f>euref_fuel_changes!AC123</f>
        <v>0</v>
      </c>
      <c r="L239" s="57">
        <f>euref_fuel_changes!AD123</f>
        <v>0</v>
      </c>
    </row>
    <row r="240" spans="1:12" ht="15" customHeight="1" x14ac:dyDescent="0.25">
      <c r="A240" s="9" t="s">
        <v>7</v>
      </c>
      <c r="B240" s="9" t="s">
        <v>209</v>
      </c>
      <c r="C240" s="9" t="s">
        <v>216</v>
      </c>
      <c r="D240" s="9" t="s">
        <v>217</v>
      </c>
      <c r="E240" s="59">
        <v>0</v>
      </c>
      <c r="F240" s="57">
        <f>euref_fuel_changes!X123</f>
        <v>0</v>
      </c>
      <c r="G240" s="57">
        <f>euref_fuel_changes!Y123</f>
        <v>0</v>
      </c>
      <c r="H240" s="57">
        <f>euref_fuel_changes!Z123</f>
        <v>0</v>
      </c>
      <c r="I240" s="57">
        <f>euref_fuel_changes!AA123</f>
        <v>0</v>
      </c>
      <c r="J240" s="57">
        <f>euref_fuel_changes!AB123</f>
        <v>0</v>
      </c>
      <c r="K240" s="57">
        <f>euref_fuel_changes!AC123</f>
        <v>0</v>
      </c>
      <c r="L240" s="57">
        <f>euref_fuel_changes!AD123</f>
        <v>0</v>
      </c>
    </row>
    <row r="241" spans="1:12" ht="15" customHeight="1" x14ac:dyDescent="0.25">
      <c r="A241" s="9" t="s">
        <v>7</v>
      </c>
      <c r="B241" s="9" t="s">
        <v>209</v>
      </c>
      <c r="C241" s="9" t="s">
        <v>218</v>
      </c>
      <c r="D241" s="9" t="s">
        <v>219</v>
      </c>
      <c r="E241" s="59">
        <v>0</v>
      </c>
      <c r="F241" s="57">
        <f>euref_fuel_changes!X123</f>
        <v>0</v>
      </c>
      <c r="G241" s="57">
        <f>euref_fuel_changes!Y123</f>
        <v>0</v>
      </c>
      <c r="H241" s="57">
        <f>euref_fuel_changes!Z123</f>
        <v>0</v>
      </c>
      <c r="I241" s="57">
        <f>euref_fuel_changes!AA123</f>
        <v>0</v>
      </c>
      <c r="J241" s="57">
        <f>euref_fuel_changes!AB123</f>
        <v>0</v>
      </c>
      <c r="K241" s="57">
        <f>euref_fuel_changes!AC123</f>
        <v>0</v>
      </c>
      <c r="L241" s="57">
        <f>euref_fuel_changes!AD123</f>
        <v>0</v>
      </c>
    </row>
    <row r="242" spans="1:12" ht="15" customHeight="1" x14ac:dyDescent="0.25">
      <c r="A242" s="9" t="s">
        <v>6</v>
      </c>
      <c r="B242" s="9" t="s">
        <v>209</v>
      </c>
      <c r="C242" s="9" t="s">
        <v>222</v>
      </c>
      <c r="D242" s="9" t="s">
        <v>223</v>
      </c>
      <c r="E242" s="59">
        <v>0</v>
      </c>
      <c r="F242" s="57">
        <f>euref_fuel_changes!X129</f>
        <v>0</v>
      </c>
      <c r="G242" s="57">
        <f>euref_fuel_changes!Y129</f>
        <v>0</v>
      </c>
      <c r="H242" s="57">
        <f>euref_fuel_changes!Z129</f>
        <v>0</v>
      </c>
      <c r="I242" s="57">
        <f>euref_fuel_changes!AA129</f>
        <v>0</v>
      </c>
      <c r="J242" s="57">
        <f>euref_fuel_changes!AB129</f>
        <v>0</v>
      </c>
      <c r="K242" s="57">
        <f>euref_fuel_changes!AC129</f>
        <v>0</v>
      </c>
      <c r="L242" s="57">
        <f>euref_fuel_changes!AD129</f>
        <v>0</v>
      </c>
    </row>
    <row r="243" spans="1:12" ht="15" customHeight="1" x14ac:dyDescent="0.25">
      <c r="A243" s="9" t="s">
        <v>6</v>
      </c>
      <c r="B243" s="9" t="s">
        <v>207</v>
      </c>
      <c r="C243" s="9" t="s">
        <v>203</v>
      </c>
      <c r="D243" s="9" t="s">
        <v>204</v>
      </c>
      <c r="E243" s="59">
        <v>0</v>
      </c>
      <c r="F243" s="57">
        <f>euref_fuel_changes!X124</f>
        <v>0</v>
      </c>
      <c r="G243" s="57">
        <f>euref_fuel_changes!Y124</f>
        <v>0</v>
      </c>
      <c r="H243" s="57">
        <f>euref_fuel_changes!Z124</f>
        <v>-0.14859081518807363</v>
      </c>
      <c r="I243" s="57">
        <f>euref_fuel_changes!AA124</f>
        <v>-0.38303961697305433</v>
      </c>
      <c r="J243" s="57">
        <f>euref_fuel_changes!AB124</f>
        <v>-0.57521763070364973</v>
      </c>
      <c r="K243" s="57">
        <f>euref_fuel_changes!AC124</f>
        <v>-0.6657102754877825</v>
      </c>
      <c r="L243" s="57">
        <f>euref_fuel_changes!AD124</f>
        <v>-0.70998952486296052</v>
      </c>
    </row>
    <row r="244" spans="1:12" ht="15" customHeight="1" x14ac:dyDescent="0.25">
      <c r="A244" s="9" t="s">
        <v>6</v>
      </c>
      <c r="B244" s="9" t="s">
        <v>207</v>
      </c>
      <c r="C244" s="9" t="s">
        <v>195</v>
      </c>
      <c r="D244" s="9" t="s">
        <v>196</v>
      </c>
      <c r="E244" s="59">
        <v>0</v>
      </c>
      <c r="F244" s="57">
        <f>euref_fuel_changes!X124</f>
        <v>0</v>
      </c>
      <c r="G244" s="57">
        <f>euref_fuel_changes!Y124</f>
        <v>0</v>
      </c>
      <c r="H244" s="57">
        <f>euref_fuel_changes!Z124</f>
        <v>-0.14859081518807363</v>
      </c>
      <c r="I244" s="57">
        <f>euref_fuel_changes!AA124</f>
        <v>-0.38303961697305433</v>
      </c>
      <c r="J244" s="57">
        <f>euref_fuel_changes!AB124</f>
        <v>-0.57521763070364973</v>
      </c>
      <c r="K244" s="57">
        <f>euref_fuel_changes!AC124</f>
        <v>-0.6657102754877825</v>
      </c>
      <c r="L244" s="57">
        <f>euref_fuel_changes!AD124</f>
        <v>-0.70998952486296052</v>
      </c>
    </row>
    <row r="245" spans="1:12" ht="15" customHeight="1" x14ac:dyDescent="0.25">
      <c r="A245" s="9" t="s">
        <v>6</v>
      </c>
      <c r="B245" s="9" t="s">
        <v>208</v>
      </c>
      <c r="C245" s="9" t="s">
        <v>197</v>
      </c>
      <c r="D245" s="9" t="s">
        <v>198</v>
      </c>
      <c r="E245" s="59">
        <v>0</v>
      </c>
      <c r="F245" s="57">
        <f>euref_fuel_changes!X125</f>
        <v>-3.3300264629066913E-2</v>
      </c>
      <c r="G245" s="57">
        <f>euref_fuel_changes!Y125</f>
        <v>-7.0432634471093783E-2</v>
      </c>
      <c r="H245" s="57">
        <f>euref_fuel_changes!Z125</f>
        <v>-0.10475278260353334</v>
      </c>
      <c r="I245" s="57">
        <f>euref_fuel_changes!AA125</f>
        <v>-0.12511655318055537</v>
      </c>
      <c r="J245" s="57">
        <f>euref_fuel_changes!AB125</f>
        <v>-0.13871556044177871</v>
      </c>
      <c r="K245" s="57">
        <f>euref_fuel_changes!AC125</f>
        <v>-0.14868051150302183</v>
      </c>
      <c r="L245" s="57">
        <f>euref_fuel_changes!AD125</f>
        <v>-0.15530470839150951</v>
      </c>
    </row>
    <row r="246" spans="1:12" ht="15" customHeight="1" x14ac:dyDescent="0.25">
      <c r="A246" s="9" t="s">
        <v>6</v>
      </c>
      <c r="B246" s="9" t="s">
        <v>209</v>
      </c>
      <c r="C246" s="9" t="s">
        <v>224</v>
      </c>
      <c r="D246" s="9" t="s">
        <v>225</v>
      </c>
      <c r="E246" s="59">
        <v>0</v>
      </c>
      <c r="F246" s="58">
        <f>euref_fuel_changes!X129*shares_i24.d!$V$3</f>
        <v>0</v>
      </c>
      <c r="G246" s="58">
        <f>euref_fuel_changes!Y129*shares_i24.d!$V$3</f>
        <v>0</v>
      </c>
      <c r="H246" s="58">
        <f>euref_fuel_changes!Z129*shares_i24.d!$V$3</f>
        <v>0</v>
      </c>
      <c r="I246" s="58">
        <f>euref_fuel_changes!AA129*shares_i24.d!$V$3</f>
        <v>0</v>
      </c>
      <c r="J246" s="58">
        <f>euref_fuel_changes!AB129*shares_i24.d!$V$3</f>
        <v>0</v>
      </c>
      <c r="K246" s="58">
        <f>euref_fuel_changes!AC129*shares_i24.d!$V$3</f>
        <v>0</v>
      </c>
      <c r="L246" s="58">
        <f>euref_fuel_changes!AD129*shares_i24.d!$V$3</f>
        <v>0</v>
      </c>
    </row>
    <row r="247" spans="1:12" ht="15" customHeight="1" x14ac:dyDescent="0.25">
      <c r="A247" s="9" t="s">
        <v>6</v>
      </c>
      <c r="B247" s="9" t="s">
        <v>228</v>
      </c>
      <c r="C247" s="9" t="s">
        <v>199</v>
      </c>
      <c r="D247" s="9" t="s">
        <v>200</v>
      </c>
      <c r="E247" s="59">
        <v>0</v>
      </c>
      <c r="F247" s="58">
        <f>shares_i40.2!$V$2*euref_fuel_changes!X126+shares_i40.2!$V$3*euref_fuel_changes!X129</f>
        <v>-1.1030067078657972E-2</v>
      </c>
      <c r="G247" s="58">
        <f>shares_i40.2!$V$2*euref_fuel_changes!Y126+shares_i40.2!$V$3*euref_fuel_changes!Y129</f>
        <v>-4.347564522480004E-2</v>
      </c>
      <c r="H247" s="58">
        <f>shares_i40.2!$V$2*euref_fuel_changes!Z126+shares_i40.2!$V$3*euref_fuel_changes!Z129</f>
        <v>-6.778893456500823E-2</v>
      </c>
      <c r="I247" s="58">
        <f>shares_i40.2!$V$2*euref_fuel_changes!AA126+shares_i40.2!$V$3*euref_fuel_changes!AA129</f>
        <v>-8.7520375552890162E-2</v>
      </c>
      <c r="J247" s="58">
        <f>shares_i40.2!$V$2*euref_fuel_changes!AB126+shares_i40.2!$V$3*euref_fuel_changes!AB129</f>
        <v>-9.6333288756295071E-2</v>
      </c>
      <c r="K247" s="58">
        <f>shares_i40.2!$V$2*euref_fuel_changes!AC126+shares_i40.2!$V$3*euref_fuel_changes!AC129</f>
        <v>-0.10019308585946704</v>
      </c>
      <c r="L247" s="58">
        <f>shares_i40.2!$V$2*euref_fuel_changes!AD126+shares_i40.2!$V$3*euref_fuel_changes!AD129</f>
        <v>-0.10371443863975764</v>
      </c>
    </row>
    <row r="248" spans="1:12" ht="15" customHeight="1" x14ac:dyDescent="0.25">
      <c r="A248" s="9" t="s">
        <v>6</v>
      </c>
      <c r="B248" s="9" t="s">
        <v>226</v>
      </c>
      <c r="C248" s="9" t="s">
        <v>201</v>
      </c>
      <c r="D248" s="9" t="s">
        <v>202</v>
      </c>
      <c r="E248" s="59">
        <v>0</v>
      </c>
      <c r="F248" s="57">
        <f>euref_fuel_changes!X128</f>
        <v>0</v>
      </c>
      <c r="G248" s="57">
        <f>euref_fuel_changes!Y128</f>
        <v>0</v>
      </c>
      <c r="H248" s="57">
        <f>euref_fuel_changes!Z128</f>
        <v>0</v>
      </c>
      <c r="I248" s="57">
        <f>euref_fuel_changes!AA128</f>
        <v>0</v>
      </c>
      <c r="J248" s="57">
        <f>euref_fuel_changes!AB128</f>
        <v>0</v>
      </c>
      <c r="K248" s="57">
        <f>euref_fuel_changes!AC128</f>
        <v>0</v>
      </c>
      <c r="L248" s="57">
        <f>euref_fuel_changes!AD128</f>
        <v>0</v>
      </c>
    </row>
    <row r="249" spans="1:12" ht="15" customHeight="1" x14ac:dyDescent="0.25">
      <c r="A249" s="9" t="s">
        <v>6</v>
      </c>
      <c r="B249" s="9" t="s">
        <v>209</v>
      </c>
      <c r="C249" s="9" t="s">
        <v>210</v>
      </c>
      <c r="D249" s="9" t="s">
        <v>211</v>
      </c>
      <c r="E249" s="59">
        <v>0</v>
      </c>
      <c r="F249" s="57">
        <f>euref_fuel_changes!X129</f>
        <v>0</v>
      </c>
      <c r="G249" s="57">
        <f>euref_fuel_changes!Y129</f>
        <v>0</v>
      </c>
      <c r="H249" s="57">
        <f>euref_fuel_changes!Z129</f>
        <v>0</v>
      </c>
      <c r="I249" s="57">
        <f>euref_fuel_changes!AA129</f>
        <v>0</v>
      </c>
      <c r="J249" s="57">
        <f>euref_fuel_changes!AB129</f>
        <v>0</v>
      </c>
      <c r="K249" s="57">
        <f>euref_fuel_changes!AC129</f>
        <v>0</v>
      </c>
      <c r="L249" s="57">
        <f>euref_fuel_changes!AD129</f>
        <v>0</v>
      </c>
    </row>
    <row r="250" spans="1:12" ht="15" customHeight="1" x14ac:dyDescent="0.25">
      <c r="A250" s="9" t="s">
        <v>6</v>
      </c>
      <c r="B250" s="9" t="s">
        <v>209</v>
      </c>
      <c r="C250" s="9" t="s">
        <v>212</v>
      </c>
      <c r="D250" s="9" t="s">
        <v>213</v>
      </c>
      <c r="E250" s="59">
        <v>0</v>
      </c>
      <c r="F250" s="57">
        <f>euref_fuel_changes!X129</f>
        <v>0</v>
      </c>
      <c r="G250" s="57">
        <f>euref_fuel_changes!Y129</f>
        <v>0</v>
      </c>
      <c r="H250" s="57">
        <f>euref_fuel_changes!Z129</f>
        <v>0</v>
      </c>
      <c r="I250" s="57">
        <f>euref_fuel_changes!AA129</f>
        <v>0</v>
      </c>
      <c r="J250" s="57">
        <f>euref_fuel_changes!AB129</f>
        <v>0</v>
      </c>
      <c r="K250" s="57">
        <f>euref_fuel_changes!AC129</f>
        <v>0</v>
      </c>
      <c r="L250" s="57">
        <f>euref_fuel_changes!AD129</f>
        <v>0</v>
      </c>
    </row>
    <row r="251" spans="1:12" ht="15" customHeight="1" x14ac:dyDescent="0.25">
      <c r="A251" s="9" t="s">
        <v>6</v>
      </c>
      <c r="B251" s="9" t="s">
        <v>209</v>
      </c>
      <c r="C251" s="9" t="s">
        <v>214</v>
      </c>
      <c r="D251" s="9" t="s">
        <v>215</v>
      </c>
      <c r="E251" s="59">
        <v>0</v>
      </c>
      <c r="F251" s="57">
        <f>euref_fuel_changes!X129</f>
        <v>0</v>
      </c>
      <c r="G251" s="57">
        <f>euref_fuel_changes!Y129</f>
        <v>0</v>
      </c>
      <c r="H251" s="57">
        <f>euref_fuel_changes!Z129</f>
        <v>0</v>
      </c>
      <c r="I251" s="57">
        <f>euref_fuel_changes!AA129</f>
        <v>0</v>
      </c>
      <c r="J251" s="57">
        <f>euref_fuel_changes!AB129</f>
        <v>0</v>
      </c>
      <c r="K251" s="57">
        <f>euref_fuel_changes!AC129</f>
        <v>0</v>
      </c>
      <c r="L251" s="57">
        <f>euref_fuel_changes!AD129</f>
        <v>0</v>
      </c>
    </row>
    <row r="252" spans="1:12" ht="15" customHeight="1" x14ac:dyDescent="0.25">
      <c r="A252" s="9" t="s">
        <v>6</v>
      </c>
      <c r="B252" s="9" t="s">
        <v>209</v>
      </c>
      <c r="C252" s="9" t="s">
        <v>216</v>
      </c>
      <c r="D252" s="9" t="s">
        <v>217</v>
      </c>
      <c r="E252" s="59">
        <v>0</v>
      </c>
      <c r="F252" s="57">
        <f>euref_fuel_changes!X129</f>
        <v>0</v>
      </c>
      <c r="G252" s="57">
        <f>euref_fuel_changes!Y129</f>
        <v>0</v>
      </c>
      <c r="H252" s="57">
        <f>euref_fuel_changes!Z129</f>
        <v>0</v>
      </c>
      <c r="I252" s="57">
        <f>euref_fuel_changes!AA129</f>
        <v>0</v>
      </c>
      <c r="J252" s="57">
        <f>euref_fuel_changes!AB129</f>
        <v>0</v>
      </c>
      <c r="K252" s="57">
        <f>euref_fuel_changes!AC129</f>
        <v>0</v>
      </c>
      <c r="L252" s="57">
        <f>euref_fuel_changes!AD129</f>
        <v>0</v>
      </c>
    </row>
    <row r="253" spans="1:12" ht="15" customHeight="1" x14ac:dyDescent="0.25">
      <c r="A253" s="9" t="s">
        <v>6</v>
      </c>
      <c r="B253" s="9" t="s">
        <v>209</v>
      </c>
      <c r="C253" s="9" t="s">
        <v>218</v>
      </c>
      <c r="D253" s="9" t="s">
        <v>219</v>
      </c>
      <c r="E253" s="59">
        <v>0</v>
      </c>
      <c r="F253" s="57">
        <f>euref_fuel_changes!X129</f>
        <v>0</v>
      </c>
      <c r="G253" s="57">
        <f>euref_fuel_changes!Y129</f>
        <v>0</v>
      </c>
      <c r="H253" s="57">
        <f>euref_fuel_changes!Z129</f>
        <v>0</v>
      </c>
      <c r="I253" s="57">
        <f>euref_fuel_changes!AA129</f>
        <v>0</v>
      </c>
      <c r="J253" s="57">
        <f>euref_fuel_changes!AB129</f>
        <v>0</v>
      </c>
      <c r="K253" s="57">
        <f>euref_fuel_changes!AC129</f>
        <v>0</v>
      </c>
      <c r="L253" s="57">
        <f>euref_fuel_changes!AD129</f>
        <v>0</v>
      </c>
    </row>
    <row r="254" spans="1:12" ht="15" customHeight="1" x14ac:dyDescent="0.25">
      <c r="A254" s="9" t="s">
        <v>5</v>
      </c>
      <c r="B254" s="9" t="s">
        <v>209</v>
      </c>
      <c r="C254" s="9" t="s">
        <v>222</v>
      </c>
      <c r="D254" s="9" t="s">
        <v>223</v>
      </c>
      <c r="E254" s="59">
        <v>0</v>
      </c>
      <c r="F254" s="57">
        <f>euref_fuel_changes!X135</f>
        <v>0</v>
      </c>
      <c r="G254" s="57">
        <f>euref_fuel_changes!Y135</f>
        <v>0</v>
      </c>
      <c r="H254" s="57">
        <f>euref_fuel_changes!Z135</f>
        <v>0</v>
      </c>
      <c r="I254" s="57">
        <f>euref_fuel_changes!AA135</f>
        <v>0</v>
      </c>
      <c r="J254" s="57">
        <f>euref_fuel_changes!AB135</f>
        <v>0</v>
      </c>
      <c r="K254" s="57">
        <f>euref_fuel_changes!AC135</f>
        <v>0</v>
      </c>
      <c r="L254" s="57">
        <f>euref_fuel_changes!AD135</f>
        <v>0</v>
      </c>
    </row>
    <row r="255" spans="1:12" ht="15" customHeight="1" x14ac:dyDescent="0.25">
      <c r="A255" s="9" t="s">
        <v>5</v>
      </c>
      <c r="B255" s="9" t="s">
        <v>207</v>
      </c>
      <c r="C255" s="9" t="s">
        <v>203</v>
      </c>
      <c r="D255" s="9" t="s">
        <v>204</v>
      </c>
      <c r="E255" s="59">
        <v>0</v>
      </c>
      <c r="F255" s="57">
        <f>euref_fuel_changes!X130</f>
        <v>-0.16079306190583839</v>
      </c>
      <c r="G255" s="57">
        <f>euref_fuel_changes!Y130</f>
        <v>-0.25684539831315578</v>
      </c>
      <c r="H255" s="57">
        <f>euref_fuel_changes!Z130</f>
        <v>-0.40961793479916564</v>
      </c>
      <c r="I255" s="57">
        <f>euref_fuel_changes!AA130</f>
        <v>-0.57355664734376288</v>
      </c>
      <c r="J255" s="57">
        <f>euref_fuel_changes!AB130</f>
        <v>-0.69785297015370684</v>
      </c>
      <c r="K255" s="57">
        <f>euref_fuel_changes!AC130</f>
        <v>-0.7461872603007994</v>
      </c>
      <c r="L255" s="57">
        <f>euref_fuel_changes!AD130</f>
        <v>-0.76706355201680809</v>
      </c>
    </row>
    <row r="256" spans="1:12" ht="15" customHeight="1" x14ac:dyDescent="0.25">
      <c r="A256" s="9" t="s">
        <v>5</v>
      </c>
      <c r="B256" s="9" t="s">
        <v>207</v>
      </c>
      <c r="C256" s="9" t="s">
        <v>195</v>
      </c>
      <c r="D256" s="9" t="s">
        <v>196</v>
      </c>
      <c r="E256" s="59">
        <v>0</v>
      </c>
      <c r="F256" s="57">
        <f>euref_fuel_changes!X130</f>
        <v>-0.16079306190583839</v>
      </c>
      <c r="G256" s="57">
        <f>euref_fuel_changes!Y130</f>
        <v>-0.25684539831315578</v>
      </c>
      <c r="H256" s="57">
        <f>euref_fuel_changes!Z130</f>
        <v>-0.40961793479916564</v>
      </c>
      <c r="I256" s="57">
        <f>euref_fuel_changes!AA130</f>
        <v>-0.57355664734376288</v>
      </c>
      <c r="J256" s="57">
        <f>euref_fuel_changes!AB130</f>
        <v>-0.69785297015370684</v>
      </c>
      <c r="K256" s="57">
        <f>euref_fuel_changes!AC130</f>
        <v>-0.7461872603007994</v>
      </c>
      <c r="L256" s="57">
        <f>euref_fuel_changes!AD130</f>
        <v>-0.76706355201680809</v>
      </c>
    </row>
    <row r="257" spans="1:12" ht="15" customHeight="1" x14ac:dyDescent="0.25">
      <c r="A257" s="9" t="s">
        <v>5</v>
      </c>
      <c r="B257" s="9" t="s">
        <v>208</v>
      </c>
      <c r="C257" s="9" t="s">
        <v>197</v>
      </c>
      <c r="D257" s="9" t="s">
        <v>198</v>
      </c>
      <c r="E257" s="59">
        <v>0</v>
      </c>
      <c r="F257" s="57">
        <f>euref_fuel_changes!X131</f>
        <v>0</v>
      </c>
      <c r="G257" s="57">
        <f>euref_fuel_changes!Y131</f>
        <v>0</v>
      </c>
      <c r="H257" s="57">
        <f>euref_fuel_changes!Z131</f>
        <v>0</v>
      </c>
      <c r="I257" s="57">
        <f>euref_fuel_changes!AA131</f>
        <v>0</v>
      </c>
      <c r="J257" s="57">
        <f>euref_fuel_changes!AB131</f>
        <v>0</v>
      </c>
      <c r="K257" s="57">
        <f>euref_fuel_changes!AC131</f>
        <v>0</v>
      </c>
      <c r="L257" s="57">
        <f>euref_fuel_changes!AD131</f>
        <v>0</v>
      </c>
    </row>
    <row r="258" spans="1:12" ht="15" customHeight="1" x14ac:dyDescent="0.25">
      <c r="A258" s="9" t="s">
        <v>5</v>
      </c>
      <c r="B258" s="9" t="s">
        <v>209</v>
      </c>
      <c r="C258" s="9" t="s">
        <v>224</v>
      </c>
      <c r="D258" s="9" t="s">
        <v>225</v>
      </c>
      <c r="E258" s="59">
        <v>0</v>
      </c>
      <c r="F258" s="58">
        <f>euref_fuel_changes!X135*shares_i24.d!$W$3</f>
        <v>0</v>
      </c>
      <c r="G258" s="58">
        <f>euref_fuel_changes!Y135*shares_i24.d!$W$3</f>
        <v>0</v>
      </c>
      <c r="H258" s="58">
        <f>euref_fuel_changes!Z135*shares_i24.d!$W$3</f>
        <v>0</v>
      </c>
      <c r="I258" s="58">
        <f>euref_fuel_changes!AA135*shares_i24.d!$W$3</f>
        <v>0</v>
      </c>
      <c r="J258" s="58">
        <f>euref_fuel_changes!AB135*shares_i24.d!$W$3</f>
        <v>0</v>
      </c>
      <c r="K258" s="58">
        <f>euref_fuel_changes!AC135*shares_i24.d!$W$3</f>
        <v>0</v>
      </c>
      <c r="L258" s="58">
        <f>euref_fuel_changes!AD135*shares_i24.d!$W$3</f>
        <v>0</v>
      </c>
    </row>
    <row r="259" spans="1:12" ht="15" customHeight="1" x14ac:dyDescent="0.25">
      <c r="A259" s="9" t="s">
        <v>5</v>
      </c>
      <c r="B259" s="9" t="s">
        <v>228</v>
      </c>
      <c r="C259" s="9" t="s">
        <v>199</v>
      </c>
      <c r="D259" s="9" t="s">
        <v>200</v>
      </c>
      <c r="E259" s="59">
        <v>0</v>
      </c>
      <c r="F259" s="58">
        <f>shares_i40.2!$W$2*euref_fuel_changes!X132+shares_i40.2!$W$3*euref_fuel_changes!X135</f>
        <v>0</v>
      </c>
      <c r="G259" s="58">
        <f>shares_i40.2!$W$2*euref_fuel_changes!Y132+shares_i40.2!$W$3*euref_fuel_changes!Y135</f>
        <v>0</v>
      </c>
      <c r="H259" s="58">
        <f>shares_i40.2!$W$2*euref_fuel_changes!Z132+shares_i40.2!$W$3*euref_fuel_changes!Z135</f>
        <v>0</v>
      </c>
      <c r="I259" s="58">
        <f>shares_i40.2!$W$2*euref_fuel_changes!AA132+shares_i40.2!$W$3*euref_fuel_changes!AA135</f>
        <v>0</v>
      </c>
      <c r="J259" s="58">
        <f>shares_i40.2!$W$2*euref_fuel_changes!AB132+shares_i40.2!$W$3*euref_fuel_changes!AB135</f>
        <v>0</v>
      </c>
      <c r="K259" s="58">
        <f>shares_i40.2!$W$2*euref_fuel_changes!AC132+shares_i40.2!$W$3*euref_fuel_changes!AC135</f>
        <v>0</v>
      </c>
      <c r="L259" s="58">
        <f>shares_i40.2!$W$2*euref_fuel_changes!AD132+shares_i40.2!$W$3*euref_fuel_changes!AD135</f>
        <v>0</v>
      </c>
    </row>
    <row r="260" spans="1:12" ht="15" customHeight="1" x14ac:dyDescent="0.25">
      <c r="A260" s="9" t="s">
        <v>5</v>
      </c>
      <c r="B260" s="9" t="s">
        <v>226</v>
      </c>
      <c r="C260" s="9" t="s">
        <v>201</v>
      </c>
      <c r="D260" s="9" t="s">
        <v>202</v>
      </c>
      <c r="E260" s="59">
        <v>0</v>
      </c>
      <c r="F260" s="57">
        <f>euref_fuel_changes!X134</f>
        <v>0</v>
      </c>
      <c r="G260" s="57">
        <f>euref_fuel_changes!Y134</f>
        <v>0</v>
      </c>
      <c r="H260" s="57">
        <f>euref_fuel_changes!Z134</f>
        <v>0</v>
      </c>
      <c r="I260" s="57">
        <f>euref_fuel_changes!AA134</f>
        <v>0</v>
      </c>
      <c r="J260" s="57">
        <f>euref_fuel_changes!AB134</f>
        <v>0</v>
      </c>
      <c r="K260" s="57">
        <f>euref_fuel_changes!AC134</f>
        <v>0</v>
      </c>
      <c r="L260" s="57">
        <f>euref_fuel_changes!AD134</f>
        <v>0</v>
      </c>
    </row>
    <row r="261" spans="1:12" ht="15" customHeight="1" x14ac:dyDescent="0.25">
      <c r="A261" s="9" t="s">
        <v>5</v>
      </c>
      <c r="B261" s="9" t="s">
        <v>209</v>
      </c>
      <c r="C261" s="9" t="s">
        <v>210</v>
      </c>
      <c r="D261" s="9" t="s">
        <v>211</v>
      </c>
      <c r="E261" s="59">
        <v>0</v>
      </c>
      <c r="F261" s="57">
        <f>euref_fuel_changes!X135</f>
        <v>0</v>
      </c>
      <c r="G261" s="57">
        <f>euref_fuel_changes!Y135</f>
        <v>0</v>
      </c>
      <c r="H261" s="57">
        <f>euref_fuel_changes!Z135</f>
        <v>0</v>
      </c>
      <c r="I261" s="57">
        <f>euref_fuel_changes!AA135</f>
        <v>0</v>
      </c>
      <c r="J261" s="57">
        <f>euref_fuel_changes!AB135</f>
        <v>0</v>
      </c>
      <c r="K261" s="57">
        <f>euref_fuel_changes!AC135</f>
        <v>0</v>
      </c>
      <c r="L261" s="57">
        <f>euref_fuel_changes!AD135</f>
        <v>0</v>
      </c>
    </row>
    <row r="262" spans="1:12" ht="15" customHeight="1" x14ac:dyDescent="0.25">
      <c r="A262" s="9" t="s">
        <v>5</v>
      </c>
      <c r="B262" s="9" t="s">
        <v>209</v>
      </c>
      <c r="C262" s="9" t="s">
        <v>212</v>
      </c>
      <c r="D262" s="9" t="s">
        <v>213</v>
      </c>
      <c r="E262" s="59">
        <v>0</v>
      </c>
      <c r="F262" s="57">
        <f>euref_fuel_changes!X135</f>
        <v>0</v>
      </c>
      <c r="G262" s="57">
        <f>euref_fuel_changes!Y135</f>
        <v>0</v>
      </c>
      <c r="H262" s="57">
        <f>euref_fuel_changes!Z135</f>
        <v>0</v>
      </c>
      <c r="I262" s="57">
        <f>euref_fuel_changes!AA135</f>
        <v>0</v>
      </c>
      <c r="J262" s="57">
        <f>euref_fuel_changes!AB135</f>
        <v>0</v>
      </c>
      <c r="K262" s="57">
        <f>euref_fuel_changes!AC135</f>
        <v>0</v>
      </c>
      <c r="L262" s="57">
        <f>euref_fuel_changes!AD135</f>
        <v>0</v>
      </c>
    </row>
    <row r="263" spans="1:12" ht="15" customHeight="1" x14ac:dyDescent="0.25">
      <c r="A263" s="9" t="s">
        <v>5</v>
      </c>
      <c r="B263" s="9" t="s">
        <v>209</v>
      </c>
      <c r="C263" s="9" t="s">
        <v>214</v>
      </c>
      <c r="D263" s="9" t="s">
        <v>215</v>
      </c>
      <c r="E263" s="59">
        <v>0</v>
      </c>
      <c r="F263" s="57">
        <f>euref_fuel_changes!X135</f>
        <v>0</v>
      </c>
      <c r="G263" s="57">
        <f>euref_fuel_changes!Y135</f>
        <v>0</v>
      </c>
      <c r="H263" s="57">
        <f>euref_fuel_changes!Z135</f>
        <v>0</v>
      </c>
      <c r="I263" s="57">
        <f>euref_fuel_changes!AA135</f>
        <v>0</v>
      </c>
      <c r="J263" s="57">
        <f>euref_fuel_changes!AB135</f>
        <v>0</v>
      </c>
      <c r="K263" s="57">
        <f>euref_fuel_changes!AC135</f>
        <v>0</v>
      </c>
      <c r="L263" s="57">
        <f>euref_fuel_changes!AD135</f>
        <v>0</v>
      </c>
    </row>
    <row r="264" spans="1:12" ht="15" customHeight="1" x14ac:dyDescent="0.25">
      <c r="A264" s="9" t="s">
        <v>5</v>
      </c>
      <c r="B264" s="9" t="s">
        <v>209</v>
      </c>
      <c r="C264" s="9" t="s">
        <v>216</v>
      </c>
      <c r="D264" s="9" t="s">
        <v>217</v>
      </c>
      <c r="E264" s="59">
        <v>0</v>
      </c>
      <c r="F264" s="57">
        <f>euref_fuel_changes!X135</f>
        <v>0</v>
      </c>
      <c r="G264" s="57">
        <f>euref_fuel_changes!Y135</f>
        <v>0</v>
      </c>
      <c r="H264" s="57">
        <f>euref_fuel_changes!Z135</f>
        <v>0</v>
      </c>
      <c r="I264" s="57">
        <f>euref_fuel_changes!AA135</f>
        <v>0</v>
      </c>
      <c r="J264" s="57">
        <f>euref_fuel_changes!AB135</f>
        <v>0</v>
      </c>
      <c r="K264" s="57">
        <f>euref_fuel_changes!AC135</f>
        <v>0</v>
      </c>
      <c r="L264" s="57">
        <f>euref_fuel_changes!AD135</f>
        <v>0</v>
      </c>
    </row>
    <row r="265" spans="1:12" ht="15" customHeight="1" x14ac:dyDescent="0.25">
      <c r="A265" s="9" t="s">
        <v>5</v>
      </c>
      <c r="B265" s="9" t="s">
        <v>209</v>
      </c>
      <c r="C265" s="9" t="s">
        <v>218</v>
      </c>
      <c r="D265" s="9" t="s">
        <v>219</v>
      </c>
      <c r="E265" s="59">
        <v>0</v>
      </c>
      <c r="F265" s="57">
        <f>euref_fuel_changes!X135</f>
        <v>0</v>
      </c>
      <c r="G265" s="57">
        <f>euref_fuel_changes!Y135</f>
        <v>0</v>
      </c>
      <c r="H265" s="57">
        <f>euref_fuel_changes!Z135</f>
        <v>0</v>
      </c>
      <c r="I265" s="57">
        <f>euref_fuel_changes!AA135</f>
        <v>0</v>
      </c>
      <c r="J265" s="57">
        <f>euref_fuel_changes!AB135</f>
        <v>0</v>
      </c>
      <c r="K265" s="57">
        <f>euref_fuel_changes!AC135</f>
        <v>0</v>
      </c>
      <c r="L265" s="57">
        <f>euref_fuel_changes!AD135</f>
        <v>0</v>
      </c>
    </row>
    <row r="266" spans="1:12" ht="15" customHeight="1" x14ac:dyDescent="0.25">
      <c r="A266" s="9" t="s">
        <v>4</v>
      </c>
      <c r="B266" s="9" t="s">
        <v>209</v>
      </c>
      <c r="C266" s="9" t="s">
        <v>222</v>
      </c>
      <c r="D266" s="9" t="s">
        <v>223</v>
      </c>
      <c r="E266" s="59">
        <v>0</v>
      </c>
      <c r="F266" s="57">
        <f>euref_fuel_changes!X141</f>
        <v>0</v>
      </c>
      <c r="G266" s="57">
        <f>euref_fuel_changes!Y141</f>
        <v>0</v>
      </c>
      <c r="H266" s="57">
        <f>euref_fuel_changes!Z141</f>
        <v>-5.2700875065327772E-2</v>
      </c>
      <c r="I266" s="57">
        <f>euref_fuel_changes!AA141</f>
        <v>-9.8656738186447504E-2</v>
      </c>
      <c r="J266" s="57">
        <f>euref_fuel_changes!AB141</f>
        <v>-0.1262364809957707</v>
      </c>
      <c r="K266" s="57">
        <f>euref_fuel_changes!AC141</f>
        <v>-0.1393624978986075</v>
      </c>
      <c r="L266" s="57">
        <f>euref_fuel_changes!AD141</f>
        <v>-0.14085438643580173</v>
      </c>
    </row>
    <row r="267" spans="1:12" ht="15" customHeight="1" x14ac:dyDescent="0.25">
      <c r="A267" s="9" t="s">
        <v>4</v>
      </c>
      <c r="B267" s="9" t="s">
        <v>207</v>
      </c>
      <c r="C267" s="9" t="s">
        <v>203</v>
      </c>
      <c r="D267" s="9" t="s">
        <v>204</v>
      </c>
      <c r="E267" s="59">
        <v>0</v>
      </c>
      <c r="F267" s="57">
        <f>euref_fuel_changes!X136</f>
        <v>-0.12351143500676297</v>
      </c>
      <c r="G267" s="57">
        <f>euref_fuel_changes!Y136</f>
        <v>-0.36789394276173804</v>
      </c>
      <c r="H267" s="57">
        <f>euref_fuel_changes!Z136</f>
        <v>-0.68611872561564624</v>
      </c>
      <c r="I267" s="57">
        <f>euref_fuel_changes!AA136</f>
        <v>-0.83483577139429399</v>
      </c>
      <c r="J267" s="57">
        <f>euref_fuel_changes!AB136</f>
        <v>-0.91865950601955615</v>
      </c>
      <c r="K267" s="57">
        <f>euref_fuel_changes!AC136</f>
        <v>-0.95201112069646066</v>
      </c>
      <c r="L267" s="57">
        <f>euref_fuel_changes!AD136</f>
        <v>-0.96498268352795458</v>
      </c>
    </row>
    <row r="268" spans="1:12" ht="15" customHeight="1" x14ac:dyDescent="0.25">
      <c r="A268" s="9" t="s">
        <v>4</v>
      </c>
      <c r="B268" s="9" t="s">
        <v>207</v>
      </c>
      <c r="C268" s="9" t="s">
        <v>195</v>
      </c>
      <c r="D268" s="9" t="s">
        <v>196</v>
      </c>
      <c r="E268" s="59">
        <v>0</v>
      </c>
      <c r="F268" s="57">
        <f>euref_fuel_changes!X136</f>
        <v>-0.12351143500676297</v>
      </c>
      <c r="G268" s="57">
        <f>euref_fuel_changes!Y136</f>
        <v>-0.36789394276173804</v>
      </c>
      <c r="H268" s="57">
        <f>euref_fuel_changes!Z136</f>
        <v>-0.68611872561564624</v>
      </c>
      <c r="I268" s="57">
        <f>euref_fuel_changes!AA136</f>
        <v>-0.83483577139429399</v>
      </c>
      <c r="J268" s="57">
        <f>euref_fuel_changes!AB136</f>
        <v>-0.91865950601955615</v>
      </c>
      <c r="K268" s="57">
        <f>euref_fuel_changes!AC136</f>
        <v>-0.95201112069646066</v>
      </c>
      <c r="L268" s="57">
        <f>euref_fuel_changes!AD136</f>
        <v>-0.96498268352795458</v>
      </c>
    </row>
    <row r="269" spans="1:12" ht="15" customHeight="1" x14ac:dyDescent="0.25">
      <c r="A269" s="9" t="s">
        <v>4</v>
      </c>
      <c r="B269" s="9" t="s">
        <v>208</v>
      </c>
      <c r="C269" s="9" t="s">
        <v>197</v>
      </c>
      <c r="D269" s="9" t="s">
        <v>198</v>
      </c>
      <c r="E269" s="59">
        <v>0</v>
      </c>
      <c r="F269" s="57">
        <f>euref_fuel_changes!X137</f>
        <v>-5.2133456996573083E-2</v>
      </c>
      <c r="G269" s="57">
        <f>euref_fuel_changes!Y137</f>
        <v>-5.4835161683382455E-2</v>
      </c>
      <c r="H269" s="57">
        <f>euref_fuel_changes!Z137</f>
        <v>-7.306533468581082E-2</v>
      </c>
      <c r="I269" s="57">
        <f>euref_fuel_changes!AA137</f>
        <v>-8.816686202977303E-2</v>
      </c>
      <c r="J269" s="57">
        <f>euref_fuel_changes!AB137</f>
        <v>-0.11392156198036114</v>
      </c>
      <c r="K269" s="57">
        <f>euref_fuel_changes!AC137</f>
        <v>-0.13680755757058213</v>
      </c>
      <c r="L269" s="57">
        <f>euref_fuel_changes!AD137</f>
        <v>-0.15195063535396094</v>
      </c>
    </row>
    <row r="270" spans="1:12" ht="15" customHeight="1" x14ac:dyDescent="0.25">
      <c r="A270" s="9" t="s">
        <v>4</v>
      </c>
      <c r="B270" s="9" t="s">
        <v>209</v>
      </c>
      <c r="C270" s="9" t="s">
        <v>224</v>
      </c>
      <c r="D270" s="9" t="s">
        <v>225</v>
      </c>
      <c r="E270" s="59">
        <v>0</v>
      </c>
      <c r="F270" s="58">
        <f>euref_fuel_changes!X141*shares_i24.d!$X$3</f>
        <v>0</v>
      </c>
      <c r="G270" s="58">
        <f>euref_fuel_changes!Y141*shares_i24.d!$X$3</f>
        <v>0</v>
      </c>
      <c r="H270" s="58">
        <f>euref_fuel_changes!Z141*shares_i24.d!$X$3</f>
        <v>-6.0334435037946747E-3</v>
      </c>
      <c r="I270" s="58">
        <f>euref_fuel_changes!AA141*shares_i24.d!$X$3</f>
        <v>-1.1294686385733386E-2</v>
      </c>
      <c r="J270" s="58">
        <f>euref_fuel_changes!AB141*shares_i24.d!$X$3</f>
        <v>-1.4452144774858221E-2</v>
      </c>
      <c r="K270" s="58">
        <f>euref_fuel_changes!AC141*shares_i24.d!$X$3</f>
        <v>-1.5954872790568585E-2</v>
      </c>
      <c r="L270" s="58">
        <f>euref_fuel_changes!AD141*shares_i24.d!$X$3</f>
        <v>-1.6125671191770885E-2</v>
      </c>
    </row>
    <row r="271" spans="1:12" ht="15" customHeight="1" x14ac:dyDescent="0.25">
      <c r="A271" s="9" t="s">
        <v>4</v>
      </c>
      <c r="B271" s="9" t="s">
        <v>228</v>
      </c>
      <c r="C271" s="9" t="s">
        <v>199</v>
      </c>
      <c r="D271" s="9" t="s">
        <v>200</v>
      </c>
      <c r="E271" s="59">
        <v>0</v>
      </c>
      <c r="F271" s="58">
        <f>shares_i40.2!$X$2*euref_fuel_changes!X138+shares_i40.2!$X$3*euref_fuel_changes!X141</f>
        <v>0</v>
      </c>
      <c r="G271" s="58">
        <f>shares_i40.2!$X$2*euref_fuel_changes!Y138+shares_i40.2!$X$3*euref_fuel_changes!Y141</f>
        <v>0</v>
      </c>
      <c r="H271" s="58">
        <f>shares_i40.2!$X$2*euref_fuel_changes!Z138+shares_i40.2!$X$3*euref_fuel_changes!Z141</f>
        <v>-5.2700875065327772E-2</v>
      </c>
      <c r="I271" s="58">
        <f>shares_i40.2!$X$2*euref_fuel_changes!AA138+shares_i40.2!$X$3*euref_fuel_changes!AA141</f>
        <v>-9.8656738186447504E-2</v>
      </c>
      <c r="J271" s="58">
        <f>shares_i40.2!$X$2*euref_fuel_changes!AB138+shares_i40.2!$X$3*euref_fuel_changes!AB141</f>
        <v>-0.1262364809957707</v>
      </c>
      <c r="K271" s="58">
        <f>shares_i40.2!$X$2*euref_fuel_changes!AC138+shares_i40.2!$X$3*euref_fuel_changes!AC141</f>
        <v>-0.1393624978986075</v>
      </c>
      <c r="L271" s="58">
        <f>shares_i40.2!$X$2*euref_fuel_changes!AD138+shares_i40.2!$X$3*euref_fuel_changes!AD141</f>
        <v>-0.14085438643580173</v>
      </c>
    </row>
    <row r="272" spans="1:12" ht="15" customHeight="1" x14ac:dyDescent="0.25">
      <c r="A272" s="9" t="s">
        <v>4</v>
      </c>
      <c r="B272" s="9" t="s">
        <v>226</v>
      </c>
      <c r="C272" s="9" t="s">
        <v>201</v>
      </c>
      <c r="D272" s="9" t="s">
        <v>202</v>
      </c>
      <c r="E272" s="59">
        <v>0</v>
      </c>
      <c r="F272" s="57">
        <f>euref_fuel_changes!X140</f>
        <v>0</v>
      </c>
      <c r="G272" s="57">
        <f>euref_fuel_changes!Y140</f>
        <v>0</v>
      </c>
      <c r="H272" s="57">
        <f>euref_fuel_changes!Z140</f>
        <v>0</v>
      </c>
      <c r="I272" s="57">
        <f>euref_fuel_changes!AA140</f>
        <v>0</v>
      </c>
      <c r="J272" s="57">
        <f>euref_fuel_changes!AB140</f>
        <v>0</v>
      </c>
      <c r="K272" s="57">
        <f>euref_fuel_changes!AC140</f>
        <v>0</v>
      </c>
      <c r="L272" s="57">
        <f>euref_fuel_changes!AD140</f>
        <v>0</v>
      </c>
    </row>
    <row r="273" spans="1:12" ht="15" customHeight="1" x14ac:dyDescent="0.25">
      <c r="A273" s="9" t="s">
        <v>4</v>
      </c>
      <c r="B273" s="9" t="s">
        <v>209</v>
      </c>
      <c r="C273" s="9" t="s">
        <v>210</v>
      </c>
      <c r="D273" s="9" t="s">
        <v>211</v>
      </c>
      <c r="E273" s="59">
        <v>0</v>
      </c>
      <c r="F273" s="57">
        <f>euref_fuel_changes!X141</f>
        <v>0</v>
      </c>
      <c r="G273" s="57">
        <f>euref_fuel_changes!Y141</f>
        <v>0</v>
      </c>
      <c r="H273" s="57">
        <f>euref_fuel_changes!Z141</f>
        <v>-5.2700875065327772E-2</v>
      </c>
      <c r="I273" s="57">
        <f>euref_fuel_changes!AA141</f>
        <v>-9.8656738186447504E-2</v>
      </c>
      <c r="J273" s="57">
        <f>euref_fuel_changes!AB141</f>
        <v>-0.1262364809957707</v>
      </c>
      <c r="K273" s="57">
        <f>euref_fuel_changes!AC141</f>
        <v>-0.1393624978986075</v>
      </c>
      <c r="L273" s="57">
        <f>euref_fuel_changes!AD141</f>
        <v>-0.14085438643580173</v>
      </c>
    </row>
    <row r="274" spans="1:12" ht="15" customHeight="1" x14ac:dyDescent="0.25">
      <c r="A274" s="9" t="s">
        <v>4</v>
      </c>
      <c r="B274" s="9" t="s">
        <v>209</v>
      </c>
      <c r="C274" s="9" t="s">
        <v>212</v>
      </c>
      <c r="D274" s="9" t="s">
        <v>213</v>
      </c>
      <c r="E274" s="59">
        <v>0</v>
      </c>
      <c r="F274" s="57">
        <f>euref_fuel_changes!X141</f>
        <v>0</v>
      </c>
      <c r="G274" s="57">
        <f>euref_fuel_changes!Y141</f>
        <v>0</v>
      </c>
      <c r="H274" s="57">
        <f>euref_fuel_changes!Z141</f>
        <v>-5.2700875065327772E-2</v>
      </c>
      <c r="I274" s="57">
        <f>euref_fuel_changes!AA141</f>
        <v>-9.8656738186447504E-2</v>
      </c>
      <c r="J274" s="57">
        <f>euref_fuel_changes!AB141</f>
        <v>-0.1262364809957707</v>
      </c>
      <c r="K274" s="57">
        <f>euref_fuel_changes!AC141</f>
        <v>-0.1393624978986075</v>
      </c>
      <c r="L274" s="57">
        <f>euref_fuel_changes!AD141</f>
        <v>-0.14085438643580173</v>
      </c>
    </row>
    <row r="275" spans="1:12" ht="15" customHeight="1" x14ac:dyDescent="0.25">
      <c r="A275" s="9" t="s">
        <v>4</v>
      </c>
      <c r="B275" s="9" t="s">
        <v>209</v>
      </c>
      <c r="C275" s="9" t="s">
        <v>214</v>
      </c>
      <c r="D275" s="9" t="s">
        <v>215</v>
      </c>
      <c r="E275" s="59">
        <v>0</v>
      </c>
      <c r="F275" s="57">
        <f>euref_fuel_changes!X141</f>
        <v>0</v>
      </c>
      <c r="G275" s="57">
        <f>euref_fuel_changes!Y141</f>
        <v>0</v>
      </c>
      <c r="H275" s="57">
        <f>euref_fuel_changes!Z141</f>
        <v>-5.2700875065327772E-2</v>
      </c>
      <c r="I275" s="57">
        <f>euref_fuel_changes!AA141</f>
        <v>-9.8656738186447504E-2</v>
      </c>
      <c r="J275" s="57">
        <f>euref_fuel_changes!AB141</f>
        <v>-0.1262364809957707</v>
      </c>
      <c r="K275" s="57">
        <f>euref_fuel_changes!AC141</f>
        <v>-0.1393624978986075</v>
      </c>
      <c r="L275" s="57">
        <f>euref_fuel_changes!AD141</f>
        <v>-0.14085438643580173</v>
      </c>
    </row>
    <row r="276" spans="1:12" ht="15" customHeight="1" x14ac:dyDescent="0.25">
      <c r="A276" s="9" t="s">
        <v>4</v>
      </c>
      <c r="B276" s="9" t="s">
        <v>209</v>
      </c>
      <c r="C276" s="9" t="s">
        <v>216</v>
      </c>
      <c r="D276" s="9" t="s">
        <v>217</v>
      </c>
      <c r="E276" s="59">
        <v>0</v>
      </c>
      <c r="F276" s="57">
        <f>euref_fuel_changes!X141</f>
        <v>0</v>
      </c>
      <c r="G276" s="57">
        <f>euref_fuel_changes!Y141</f>
        <v>0</v>
      </c>
      <c r="H276" s="57">
        <f>euref_fuel_changes!Z141</f>
        <v>-5.2700875065327772E-2</v>
      </c>
      <c r="I276" s="57">
        <f>euref_fuel_changes!AA141</f>
        <v>-9.8656738186447504E-2</v>
      </c>
      <c r="J276" s="57">
        <f>euref_fuel_changes!AB141</f>
        <v>-0.1262364809957707</v>
      </c>
      <c r="K276" s="57">
        <f>euref_fuel_changes!AC141</f>
        <v>-0.1393624978986075</v>
      </c>
      <c r="L276" s="57">
        <f>euref_fuel_changes!AD141</f>
        <v>-0.14085438643580173</v>
      </c>
    </row>
    <row r="277" spans="1:12" ht="15" customHeight="1" x14ac:dyDescent="0.25">
      <c r="A277" s="9" t="s">
        <v>4</v>
      </c>
      <c r="B277" s="9" t="s">
        <v>209</v>
      </c>
      <c r="C277" s="9" t="s">
        <v>218</v>
      </c>
      <c r="D277" s="9" t="s">
        <v>219</v>
      </c>
      <c r="E277" s="59">
        <v>0</v>
      </c>
      <c r="F277" s="57">
        <f>euref_fuel_changes!X141</f>
        <v>0</v>
      </c>
      <c r="G277" s="57">
        <f>euref_fuel_changes!Y141</f>
        <v>0</v>
      </c>
      <c r="H277" s="57">
        <f>euref_fuel_changes!Z141</f>
        <v>-5.2700875065327772E-2</v>
      </c>
      <c r="I277" s="57">
        <f>euref_fuel_changes!AA141</f>
        <v>-9.8656738186447504E-2</v>
      </c>
      <c r="J277" s="57">
        <f>euref_fuel_changes!AB141</f>
        <v>-0.1262364809957707</v>
      </c>
      <c r="K277" s="57">
        <f>euref_fuel_changes!AC141</f>
        <v>-0.1393624978986075</v>
      </c>
      <c r="L277" s="57">
        <f>euref_fuel_changes!AD141</f>
        <v>-0.14085438643580173</v>
      </c>
    </row>
    <row r="278" spans="1:12" ht="15" customHeight="1" x14ac:dyDescent="0.25">
      <c r="A278" s="9" t="s">
        <v>3</v>
      </c>
      <c r="B278" s="9" t="s">
        <v>209</v>
      </c>
      <c r="C278" s="9" t="s">
        <v>222</v>
      </c>
      <c r="D278" s="9" t="s">
        <v>223</v>
      </c>
      <c r="E278" s="59">
        <v>0</v>
      </c>
      <c r="F278" s="57">
        <f>euref_fuel_changes!X147</f>
        <v>0</v>
      </c>
      <c r="G278" s="57">
        <f>euref_fuel_changes!Y147</f>
        <v>0</v>
      </c>
      <c r="H278" s="57">
        <f>euref_fuel_changes!Z147</f>
        <v>0</v>
      </c>
      <c r="I278" s="57">
        <f>euref_fuel_changes!AA147</f>
        <v>0</v>
      </c>
      <c r="J278" s="57">
        <f>euref_fuel_changes!AB147</f>
        <v>0</v>
      </c>
      <c r="K278" s="57">
        <f>euref_fuel_changes!AC147</f>
        <v>0</v>
      </c>
      <c r="L278" s="57">
        <f>euref_fuel_changes!AD147</f>
        <v>0</v>
      </c>
    </row>
    <row r="279" spans="1:12" ht="15" customHeight="1" x14ac:dyDescent="0.25">
      <c r="A279" s="9" t="s">
        <v>3</v>
      </c>
      <c r="B279" s="9" t="s">
        <v>207</v>
      </c>
      <c r="C279" s="9" t="s">
        <v>203</v>
      </c>
      <c r="D279" s="9" t="s">
        <v>204</v>
      </c>
      <c r="E279" s="59">
        <v>0</v>
      </c>
      <c r="F279" s="57">
        <f>euref_fuel_changes!X142</f>
        <v>0</v>
      </c>
      <c r="G279" s="57">
        <f>euref_fuel_changes!Y142</f>
        <v>0</v>
      </c>
      <c r="H279" s="57">
        <f>euref_fuel_changes!Z142</f>
        <v>-5.4061836454787938E-2</v>
      </c>
      <c r="I279" s="57">
        <f>euref_fuel_changes!AA142</f>
        <v>-0.31375637483609958</v>
      </c>
      <c r="J279" s="57">
        <f>euref_fuel_changes!AB142</f>
        <v>-0.45844277722714388</v>
      </c>
      <c r="K279" s="57">
        <f>euref_fuel_changes!AC142</f>
        <v>-0.56323757921487416</v>
      </c>
      <c r="L279" s="57">
        <f>euref_fuel_changes!AD142</f>
        <v>-0.68312508276552797</v>
      </c>
    </row>
    <row r="280" spans="1:12" ht="15" customHeight="1" x14ac:dyDescent="0.25">
      <c r="A280" s="9" t="s">
        <v>3</v>
      </c>
      <c r="B280" s="9" t="s">
        <v>207</v>
      </c>
      <c r="C280" s="9" t="s">
        <v>195</v>
      </c>
      <c r="D280" s="9" t="s">
        <v>196</v>
      </c>
      <c r="E280" s="59">
        <v>0</v>
      </c>
      <c r="F280" s="57">
        <f>euref_fuel_changes!X142</f>
        <v>0</v>
      </c>
      <c r="G280" s="57">
        <f>euref_fuel_changes!Y142</f>
        <v>0</v>
      </c>
      <c r="H280" s="57">
        <f>euref_fuel_changes!Z142</f>
        <v>-5.4061836454787938E-2</v>
      </c>
      <c r="I280" s="57">
        <f>euref_fuel_changes!AA142</f>
        <v>-0.31375637483609958</v>
      </c>
      <c r="J280" s="57">
        <f>euref_fuel_changes!AB142</f>
        <v>-0.45844277722714388</v>
      </c>
      <c r="K280" s="57">
        <f>euref_fuel_changes!AC142</f>
        <v>-0.56323757921487416</v>
      </c>
      <c r="L280" s="57">
        <f>euref_fuel_changes!AD142</f>
        <v>-0.68312508276552797</v>
      </c>
    </row>
    <row r="281" spans="1:12" ht="15" customHeight="1" x14ac:dyDescent="0.25">
      <c r="A281" s="9" t="s">
        <v>3</v>
      </c>
      <c r="B281" s="9" t="s">
        <v>208</v>
      </c>
      <c r="C281" s="9" t="s">
        <v>197</v>
      </c>
      <c r="D281" s="9" t="s">
        <v>198</v>
      </c>
      <c r="E281" s="59">
        <v>0</v>
      </c>
      <c r="F281" s="57">
        <f>euref_fuel_changes!X143</f>
        <v>-2.3006912795037793E-2</v>
      </c>
      <c r="G281" s="57">
        <f>euref_fuel_changes!Y143</f>
        <v>0</v>
      </c>
      <c r="H281" s="57">
        <f>euref_fuel_changes!Z143</f>
        <v>0</v>
      </c>
      <c r="I281" s="57">
        <f>euref_fuel_changes!AA143</f>
        <v>0</v>
      </c>
      <c r="J281" s="57">
        <f>euref_fuel_changes!AB143</f>
        <v>0</v>
      </c>
      <c r="K281" s="57">
        <f>euref_fuel_changes!AC143</f>
        <v>0</v>
      </c>
      <c r="L281" s="57">
        <f>euref_fuel_changes!AD143</f>
        <v>0</v>
      </c>
    </row>
    <row r="282" spans="1:12" ht="15" customHeight="1" x14ac:dyDescent="0.25">
      <c r="A282" s="9" t="s">
        <v>3</v>
      </c>
      <c r="B282" s="9" t="s">
        <v>209</v>
      </c>
      <c r="C282" s="9" t="s">
        <v>224</v>
      </c>
      <c r="D282" s="9" t="s">
        <v>225</v>
      </c>
      <c r="E282" s="59">
        <v>0</v>
      </c>
      <c r="F282" s="58">
        <f>euref_fuel_changes!X147*shares_i24.d!$Y$3</f>
        <v>0</v>
      </c>
      <c r="G282" s="58">
        <f>euref_fuel_changes!Y147*shares_i24.d!$Y$3</f>
        <v>0</v>
      </c>
      <c r="H282" s="58">
        <f>euref_fuel_changes!Z147*shares_i24.d!$Y$3</f>
        <v>0</v>
      </c>
      <c r="I282" s="58">
        <f>euref_fuel_changes!AA147*shares_i24.d!$Y$3</f>
        <v>0</v>
      </c>
      <c r="J282" s="58">
        <f>euref_fuel_changes!AB147*shares_i24.d!$Y$3</f>
        <v>0</v>
      </c>
      <c r="K282" s="58">
        <f>euref_fuel_changes!AC147*shares_i24.d!$Y$3</f>
        <v>0</v>
      </c>
      <c r="L282" s="58">
        <f>euref_fuel_changes!AD147*shares_i24.d!$Y$3</f>
        <v>0</v>
      </c>
    </row>
    <row r="283" spans="1:12" ht="15" customHeight="1" x14ac:dyDescent="0.25">
      <c r="A283" s="9" t="s">
        <v>3</v>
      </c>
      <c r="B283" s="9" t="s">
        <v>228</v>
      </c>
      <c r="C283" s="9" t="s">
        <v>199</v>
      </c>
      <c r="D283" s="9" t="s">
        <v>200</v>
      </c>
      <c r="E283" s="59">
        <v>0</v>
      </c>
      <c r="F283" s="58">
        <f>shares_i40.2!$Y$2*euref_fuel_changes!X144+shares_i40.2!$Y$3*euref_fuel_changes!X147</f>
        <v>0</v>
      </c>
      <c r="G283" s="58">
        <f>shares_i40.2!$Y$2*euref_fuel_changes!Y144+shares_i40.2!$Y$3*euref_fuel_changes!Y147</f>
        <v>0</v>
      </c>
      <c r="H283" s="58">
        <f>shares_i40.2!$Y$2*euref_fuel_changes!Z144+shares_i40.2!$Y$3*euref_fuel_changes!Z147</f>
        <v>0</v>
      </c>
      <c r="I283" s="58">
        <f>shares_i40.2!$Y$2*euref_fuel_changes!AA144+shares_i40.2!$Y$3*euref_fuel_changes!AA147</f>
        <v>-6.2507167415447079E-4</v>
      </c>
      <c r="J283" s="58">
        <f>shares_i40.2!$Y$2*euref_fuel_changes!AB144+shares_i40.2!$Y$3*euref_fuel_changes!AB147</f>
        <v>-6.078803912130757E-4</v>
      </c>
      <c r="K283" s="58">
        <f>shares_i40.2!$Y$2*euref_fuel_changes!AC144+shares_i40.2!$Y$3*euref_fuel_changes!AC147</f>
        <v>-6.9289157992966847E-4</v>
      </c>
      <c r="L283" s="58">
        <f>shares_i40.2!$Y$2*euref_fuel_changes!AD144+shares_i40.2!$Y$3*euref_fuel_changes!AD147</f>
        <v>-6.7392525818135013E-4</v>
      </c>
    </row>
    <row r="284" spans="1:12" ht="15" customHeight="1" x14ac:dyDescent="0.25">
      <c r="A284" s="9" t="s">
        <v>3</v>
      </c>
      <c r="B284" s="9" t="s">
        <v>226</v>
      </c>
      <c r="C284" s="9" t="s">
        <v>201</v>
      </c>
      <c r="D284" s="9" t="s">
        <v>202</v>
      </c>
      <c r="E284" s="59">
        <v>0</v>
      </c>
      <c r="F284" s="57">
        <f>euref_fuel_changes!X146</f>
        <v>0</v>
      </c>
      <c r="G284" s="57">
        <f>euref_fuel_changes!Y146</f>
        <v>0</v>
      </c>
      <c r="H284" s="57">
        <f>euref_fuel_changes!Z146</f>
        <v>0</v>
      </c>
      <c r="I284" s="57">
        <f>euref_fuel_changes!AA146</f>
        <v>0</v>
      </c>
      <c r="J284" s="57">
        <f>euref_fuel_changes!AB146</f>
        <v>0</v>
      </c>
      <c r="K284" s="57">
        <f>euref_fuel_changes!AC146</f>
        <v>0</v>
      </c>
      <c r="L284" s="57">
        <f>euref_fuel_changes!AD146</f>
        <v>0</v>
      </c>
    </row>
    <row r="285" spans="1:12" ht="15" customHeight="1" x14ac:dyDescent="0.25">
      <c r="A285" s="9" t="s">
        <v>3</v>
      </c>
      <c r="B285" s="9" t="s">
        <v>209</v>
      </c>
      <c r="C285" s="9" t="s">
        <v>210</v>
      </c>
      <c r="D285" s="9" t="s">
        <v>211</v>
      </c>
      <c r="E285" s="59">
        <v>0</v>
      </c>
      <c r="F285" s="57">
        <f>euref_fuel_changes!X147</f>
        <v>0</v>
      </c>
      <c r="G285" s="57">
        <f>euref_fuel_changes!Y147</f>
        <v>0</v>
      </c>
      <c r="H285" s="57">
        <f>euref_fuel_changes!Z147</f>
        <v>0</v>
      </c>
      <c r="I285" s="57">
        <f>euref_fuel_changes!AA147</f>
        <v>0</v>
      </c>
      <c r="J285" s="57">
        <f>euref_fuel_changes!AB147</f>
        <v>0</v>
      </c>
      <c r="K285" s="57">
        <f>euref_fuel_changes!AC147</f>
        <v>0</v>
      </c>
      <c r="L285" s="57">
        <f>euref_fuel_changes!AD147</f>
        <v>0</v>
      </c>
    </row>
    <row r="286" spans="1:12" ht="15" customHeight="1" x14ac:dyDescent="0.25">
      <c r="A286" s="9" t="s">
        <v>3</v>
      </c>
      <c r="B286" s="9" t="s">
        <v>209</v>
      </c>
      <c r="C286" s="9" t="s">
        <v>212</v>
      </c>
      <c r="D286" s="9" t="s">
        <v>213</v>
      </c>
      <c r="E286" s="59">
        <v>0</v>
      </c>
      <c r="F286" s="57">
        <f>euref_fuel_changes!X147</f>
        <v>0</v>
      </c>
      <c r="G286" s="57">
        <f>euref_fuel_changes!Y147</f>
        <v>0</v>
      </c>
      <c r="H286" s="57">
        <f>euref_fuel_changes!Z147</f>
        <v>0</v>
      </c>
      <c r="I286" s="57">
        <f>euref_fuel_changes!AA147</f>
        <v>0</v>
      </c>
      <c r="J286" s="57">
        <f>euref_fuel_changes!AB147</f>
        <v>0</v>
      </c>
      <c r="K286" s="57">
        <f>euref_fuel_changes!AC147</f>
        <v>0</v>
      </c>
      <c r="L286" s="57">
        <f>euref_fuel_changes!AD147</f>
        <v>0</v>
      </c>
    </row>
    <row r="287" spans="1:12" ht="15" customHeight="1" x14ac:dyDescent="0.25">
      <c r="A287" s="9" t="s">
        <v>3</v>
      </c>
      <c r="B287" s="9" t="s">
        <v>209</v>
      </c>
      <c r="C287" s="9" t="s">
        <v>214</v>
      </c>
      <c r="D287" s="9" t="s">
        <v>215</v>
      </c>
      <c r="E287" s="59">
        <v>0</v>
      </c>
      <c r="F287" s="57">
        <f>euref_fuel_changes!X147</f>
        <v>0</v>
      </c>
      <c r="G287" s="57">
        <f>euref_fuel_changes!Y147</f>
        <v>0</v>
      </c>
      <c r="H287" s="57">
        <f>euref_fuel_changes!Z147</f>
        <v>0</v>
      </c>
      <c r="I287" s="57">
        <f>euref_fuel_changes!AA147</f>
        <v>0</v>
      </c>
      <c r="J287" s="57">
        <f>euref_fuel_changes!AB147</f>
        <v>0</v>
      </c>
      <c r="K287" s="57">
        <f>euref_fuel_changes!AC147</f>
        <v>0</v>
      </c>
      <c r="L287" s="57">
        <f>euref_fuel_changes!AD147</f>
        <v>0</v>
      </c>
    </row>
    <row r="288" spans="1:12" ht="15" customHeight="1" x14ac:dyDescent="0.25">
      <c r="A288" s="9" t="s">
        <v>3</v>
      </c>
      <c r="B288" s="9" t="s">
        <v>209</v>
      </c>
      <c r="C288" s="9" t="s">
        <v>216</v>
      </c>
      <c r="D288" s="9" t="s">
        <v>217</v>
      </c>
      <c r="E288" s="59">
        <v>0</v>
      </c>
      <c r="F288" s="57">
        <f>euref_fuel_changes!X147</f>
        <v>0</v>
      </c>
      <c r="G288" s="57">
        <f>euref_fuel_changes!Y147</f>
        <v>0</v>
      </c>
      <c r="H288" s="57">
        <f>euref_fuel_changes!Z147</f>
        <v>0</v>
      </c>
      <c r="I288" s="57">
        <f>euref_fuel_changes!AA147</f>
        <v>0</v>
      </c>
      <c r="J288" s="57">
        <f>euref_fuel_changes!AB147</f>
        <v>0</v>
      </c>
      <c r="K288" s="57">
        <f>euref_fuel_changes!AC147</f>
        <v>0</v>
      </c>
      <c r="L288" s="57">
        <f>euref_fuel_changes!AD147</f>
        <v>0</v>
      </c>
    </row>
    <row r="289" spans="1:12" ht="15" customHeight="1" x14ac:dyDescent="0.25">
      <c r="A289" s="9" t="s">
        <v>3</v>
      </c>
      <c r="B289" s="9" t="s">
        <v>209</v>
      </c>
      <c r="C289" s="9" t="s">
        <v>218</v>
      </c>
      <c r="D289" s="9" t="s">
        <v>219</v>
      </c>
      <c r="E289" s="59">
        <v>0</v>
      </c>
      <c r="F289" s="57">
        <f>euref_fuel_changes!X147</f>
        <v>0</v>
      </c>
      <c r="G289" s="57">
        <f>euref_fuel_changes!Y147</f>
        <v>0</v>
      </c>
      <c r="H289" s="57">
        <f>euref_fuel_changes!Z147</f>
        <v>0</v>
      </c>
      <c r="I289" s="57">
        <f>euref_fuel_changes!AA147</f>
        <v>0</v>
      </c>
      <c r="J289" s="57">
        <f>euref_fuel_changes!AB147</f>
        <v>0</v>
      </c>
      <c r="K289" s="57">
        <f>euref_fuel_changes!AC147</f>
        <v>0</v>
      </c>
      <c r="L289" s="57">
        <f>euref_fuel_changes!AD147</f>
        <v>0</v>
      </c>
    </row>
    <row r="290" spans="1:12" ht="15" customHeight="1" x14ac:dyDescent="0.25">
      <c r="A290" s="9" t="s">
        <v>2</v>
      </c>
      <c r="B290" s="9" t="s">
        <v>209</v>
      </c>
      <c r="C290" s="9" t="s">
        <v>222</v>
      </c>
      <c r="D290" s="9" t="s">
        <v>223</v>
      </c>
      <c r="E290" s="59">
        <v>0</v>
      </c>
      <c r="F290" s="57">
        <f>euref_fuel_changes!X153</f>
        <v>0</v>
      </c>
      <c r="G290" s="57">
        <f>euref_fuel_changes!Y153</f>
        <v>0</v>
      </c>
      <c r="H290" s="57">
        <f>euref_fuel_changes!Z153</f>
        <v>0</v>
      </c>
      <c r="I290" s="57">
        <f>euref_fuel_changes!AA153</f>
        <v>0</v>
      </c>
      <c r="J290" s="57">
        <f>euref_fuel_changes!AB153</f>
        <v>0</v>
      </c>
      <c r="K290" s="57">
        <f>euref_fuel_changes!AC153</f>
        <v>0</v>
      </c>
      <c r="L290" s="57">
        <f>euref_fuel_changes!AD153</f>
        <v>0</v>
      </c>
    </row>
    <row r="291" spans="1:12" ht="15" customHeight="1" x14ac:dyDescent="0.25">
      <c r="A291" s="9" t="s">
        <v>2</v>
      </c>
      <c r="B291" s="9" t="s">
        <v>207</v>
      </c>
      <c r="C291" s="9" t="s">
        <v>203</v>
      </c>
      <c r="D291" s="9" t="s">
        <v>204</v>
      </c>
      <c r="E291" s="59">
        <v>0</v>
      </c>
      <c r="F291" s="57">
        <f>euref_fuel_changes!X148</f>
        <v>0</v>
      </c>
      <c r="G291" s="57">
        <f>euref_fuel_changes!Y148</f>
        <v>-0.12323472304395282</v>
      </c>
      <c r="H291" s="57">
        <f>euref_fuel_changes!Z148</f>
        <v>-0.3737815718193282</v>
      </c>
      <c r="I291" s="57">
        <f>euref_fuel_changes!AA148</f>
        <v>-0.56914200278548399</v>
      </c>
      <c r="J291" s="57">
        <f>euref_fuel_changes!AB148</f>
        <v>-0.71324580204444177</v>
      </c>
      <c r="K291" s="57">
        <f>euref_fuel_changes!AC148</f>
        <v>-0.79246808952103676</v>
      </c>
      <c r="L291" s="57">
        <f>euref_fuel_changes!AD148</f>
        <v>-0.82462232117976741</v>
      </c>
    </row>
    <row r="292" spans="1:12" ht="15" customHeight="1" x14ac:dyDescent="0.25">
      <c r="A292" s="9" t="s">
        <v>2</v>
      </c>
      <c r="B292" s="9" t="s">
        <v>207</v>
      </c>
      <c r="C292" s="9" t="s">
        <v>195</v>
      </c>
      <c r="D292" s="9" t="s">
        <v>196</v>
      </c>
      <c r="E292" s="59">
        <v>0</v>
      </c>
      <c r="F292" s="57">
        <f>euref_fuel_changes!X148</f>
        <v>0</v>
      </c>
      <c r="G292" s="57">
        <f>euref_fuel_changes!Y148</f>
        <v>-0.12323472304395282</v>
      </c>
      <c r="H292" s="57">
        <f>euref_fuel_changes!Z148</f>
        <v>-0.3737815718193282</v>
      </c>
      <c r="I292" s="57">
        <f>euref_fuel_changes!AA148</f>
        <v>-0.56914200278548399</v>
      </c>
      <c r="J292" s="57">
        <f>euref_fuel_changes!AB148</f>
        <v>-0.71324580204444177</v>
      </c>
      <c r="K292" s="57">
        <f>euref_fuel_changes!AC148</f>
        <v>-0.79246808952103676</v>
      </c>
      <c r="L292" s="57">
        <f>euref_fuel_changes!AD148</f>
        <v>-0.82462232117976741</v>
      </c>
    </row>
    <row r="293" spans="1:12" ht="15" customHeight="1" x14ac:dyDescent="0.25">
      <c r="A293" s="9" t="s">
        <v>2</v>
      </c>
      <c r="B293" s="9" t="s">
        <v>208</v>
      </c>
      <c r="C293" s="9" t="s">
        <v>197</v>
      </c>
      <c r="D293" s="9" t="s">
        <v>198</v>
      </c>
      <c r="E293" s="59">
        <v>0</v>
      </c>
      <c r="F293" s="57">
        <f>euref_fuel_changes!X149</f>
        <v>-9.4963012703501673E-2</v>
      </c>
      <c r="G293" s="57">
        <f>euref_fuel_changes!Y149</f>
        <v>-0.15732888306290974</v>
      </c>
      <c r="H293" s="57">
        <f>euref_fuel_changes!Z149</f>
        <v>-0.20162434166042845</v>
      </c>
      <c r="I293" s="57">
        <f>euref_fuel_changes!AA149</f>
        <v>-0.21890416970171753</v>
      </c>
      <c r="J293" s="57">
        <f>euref_fuel_changes!AB149</f>
        <v>-0.22248892495339834</v>
      </c>
      <c r="K293" s="57">
        <f>euref_fuel_changes!AC149</f>
        <v>-0.21651197570443056</v>
      </c>
      <c r="L293" s="57">
        <f>euref_fuel_changes!AD149</f>
        <v>-0.21283265791835548</v>
      </c>
    </row>
    <row r="294" spans="1:12" ht="15" customHeight="1" x14ac:dyDescent="0.25">
      <c r="A294" s="9" t="s">
        <v>2</v>
      </c>
      <c r="B294" s="9" t="s">
        <v>209</v>
      </c>
      <c r="C294" s="9" t="s">
        <v>224</v>
      </c>
      <c r="D294" s="9" t="s">
        <v>225</v>
      </c>
      <c r="E294" s="59">
        <v>0</v>
      </c>
      <c r="F294" s="58">
        <f>euref_fuel_changes!X153*shares_i24.d!$Z$3</f>
        <v>0</v>
      </c>
      <c r="G294" s="58">
        <f>euref_fuel_changes!Y153*shares_i24.d!$Z$3</f>
        <v>0</v>
      </c>
      <c r="H294" s="58">
        <f>euref_fuel_changes!Z153*shares_i24.d!$Z$3</f>
        <v>0</v>
      </c>
      <c r="I294" s="58">
        <f>euref_fuel_changes!AA153*shares_i24.d!$Z$3</f>
        <v>0</v>
      </c>
      <c r="J294" s="58">
        <f>euref_fuel_changes!AB153*shares_i24.d!$Z$3</f>
        <v>0</v>
      </c>
      <c r="K294" s="58">
        <f>euref_fuel_changes!AC153*shares_i24.d!$Z$3</f>
        <v>0</v>
      </c>
      <c r="L294" s="58">
        <f>euref_fuel_changes!AD153*shares_i24.d!$Z$3</f>
        <v>0</v>
      </c>
    </row>
    <row r="295" spans="1:12" ht="15" customHeight="1" x14ac:dyDescent="0.25">
      <c r="A295" s="9" t="s">
        <v>2</v>
      </c>
      <c r="B295" s="9" t="s">
        <v>228</v>
      </c>
      <c r="C295" s="9" t="s">
        <v>199</v>
      </c>
      <c r="D295" s="9" t="s">
        <v>200</v>
      </c>
      <c r="E295" s="59">
        <v>0</v>
      </c>
      <c r="F295" s="58">
        <f>shares_i40.2!$Z$2*euref_fuel_changes!X150+shares_i40.2!$Z$3*euref_fuel_changes!X153</f>
        <v>0</v>
      </c>
      <c r="G295" s="58">
        <f>shares_i40.2!$Z$2*euref_fuel_changes!Y150+shares_i40.2!$Z$3*euref_fuel_changes!Y153</f>
        <v>0</v>
      </c>
      <c r="H295" s="58">
        <f>shares_i40.2!$Z$2*euref_fuel_changes!Z150+shares_i40.2!$Z$3*euref_fuel_changes!Z153</f>
        <v>0</v>
      </c>
      <c r="I295" s="58">
        <f>shares_i40.2!$Z$2*euref_fuel_changes!AA150+shares_i40.2!$Z$3*euref_fuel_changes!AA153</f>
        <v>0</v>
      </c>
      <c r="J295" s="58">
        <f>shares_i40.2!$Z$2*euref_fuel_changes!AB150+shares_i40.2!$Z$3*euref_fuel_changes!AB153</f>
        <v>0</v>
      </c>
      <c r="K295" s="58">
        <f>shares_i40.2!$Z$2*euref_fuel_changes!AC150+shares_i40.2!$Z$3*euref_fuel_changes!AC153</f>
        <v>0</v>
      </c>
      <c r="L295" s="58">
        <f>shares_i40.2!$Z$2*euref_fuel_changes!AD150+shares_i40.2!$Z$3*euref_fuel_changes!AD153</f>
        <v>0</v>
      </c>
    </row>
    <row r="296" spans="1:12" ht="15" customHeight="1" x14ac:dyDescent="0.25">
      <c r="A296" s="9" t="s">
        <v>2</v>
      </c>
      <c r="B296" s="9" t="s">
        <v>226</v>
      </c>
      <c r="C296" s="9" t="s">
        <v>201</v>
      </c>
      <c r="D296" s="9" t="s">
        <v>202</v>
      </c>
      <c r="E296" s="59">
        <v>0</v>
      </c>
      <c r="F296" s="57">
        <f>euref_fuel_changes!X152</f>
        <v>0</v>
      </c>
      <c r="G296" s="57">
        <f>euref_fuel_changes!Y152</f>
        <v>0</v>
      </c>
      <c r="H296" s="57">
        <f>euref_fuel_changes!Z152</f>
        <v>0</v>
      </c>
      <c r="I296" s="57">
        <f>euref_fuel_changes!AA152</f>
        <v>0</v>
      </c>
      <c r="J296" s="57">
        <f>euref_fuel_changes!AB152</f>
        <v>0</v>
      </c>
      <c r="K296" s="57">
        <f>euref_fuel_changes!AC152</f>
        <v>0</v>
      </c>
      <c r="L296" s="57">
        <f>euref_fuel_changes!AD152</f>
        <v>0</v>
      </c>
    </row>
    <row r="297" spans="1:12" ht="15" customHeight="1" x14ac:dyDescent="0.25">
      <c r="A297" s="9" t="s">
        <v>2</v>
      </c>
      <c r="B297" s="9" t="s">
        <v>209</v>
      </c>
      <c r="C297" s="9" t="s">
        <v>210</v>
      </c>
      <c r="D297" s="9" t="s">
        <v>211</v>
      </c>
      <c r="E297" s="59">
        <v>0</v>
      </c>
      <c r="F297" s="57">
        <f>euref_fuel_changes!X153</f>
        <v>0</v>
      </c>
      <c r="G297" s="57">
        <f>euref_fuel_changes!Y153</f>
        <v>0</v>
      </c>
      <c r="H297" s="57">
        <f>euref_fuel_changes!Z153</f>
        <v>0</v>
      </c>
      <c r="I297" s="57">
        <f>euref_fuel_changes!AA153</f>
        <v>0</v>
      </c>
      <c r="J297" s="57">
        <f>euref_fuel_changes!AB153</f>
        <v>0</v>
      </c>
      <c r="K297" s="57">
        <f>euref_fuel_changes!AC153</f>
        <v>0</v>
      </c>
      <c r="L297" s="57">
        <f>euref_fuel_changes!AD153</f>
        <v>0</v>
      </c>
    </row>
    <row r="298" spans="1:12" ht="15" customHeight="1" x14ac:dyDescent="0.25">
      <c r="A298" s="9" t="s">
        <v>2</v>
      </c>
      <c r="B298" s="9" t="s">
        <v>209</v>
      </c>
      <c r="C298" s="9" t="s">
        <v>212</v>
      </c>
      <c r="D298" s="9" t="s">
        <v>213</v>
      </c>
      <c r="E298" s="59">
        <v>0</v>
      </c>
      <c r="F298" s="57">
        <f>euref_fuel_changes!X153</f>
        <v>0</v>
      </c>
      <c r="G298" s="57">
        <f>euref_fuel_changes!Y153</f>
        <v>0</v>
      </c>
      <c r="H298" s="57">
        <f>euref_fuel_changes!Z153</f>
        <v>0</v>
      </c>
      <c r="I298" s="57">
        <f>euref_fuel_changes!AA153</f>
        <v>0</v>
      </c>
      <c r="J298" s="57">
        <f>euref_fuel_changes!AB153</f>
        <v>0</v>
      </c>
      <c r="K298" s="57">
        <f>euref_fuel_changes!AC153</f>
        <v>0</v>
      </c>
      <c r="L298" s="57">
        <f>euref_fuel_changes!AD153</f>
        <v>0</v>
      </c>
    </row>
    <row r="299" spans="1:12" ht="15" customHeight="1" x14ac:dyDescent="0.25">
      <c r="A299" s="9" t="s">
        <v>2</v>
      </c>
      <c r="B299" s="9" t="s">
        <v>209</v>
      </c>
      <c r="C299" s="9" t="s">
        <v>214</v>
      </c>
      <c r="D299" s="9" t="s">
        <v>215</v>
      </c>
      <c r="E299" s="59">
        <v>0</v>
      </c>
      <c r="F299" s="57">
        <f>euref_fuel_changes!X153</f>
        <v>0</v>
      </c>
      <c r="G299" s="57">
        <f>euref_fuel_changes!Y153</f>
        <v>0</v>
      </c>
      <c r="H299" s="57">
        <f>euref_fuel_changes!Z153</f>
        <v>0</v>
      </c>
      <c r="I299" s="57">
        <f>euref_fuel_changes!AA153</f>
        <v>0</v>
      </c>
      <c r="J299" s="57">
        <f>euref_fuel_changes!AB153</f>
        <v>0</v>
      </c>
      <c r="K299" s="57">
        <f>euref_fuel_changes!AC153</f>
        <v>0</v>
      </c>
      <c r="L299" s="57">
        <f>euref_fuel_changes!AD153</f>
        <v>0</v>
      </c>
    </row>
    <row r="300" spans="1:12" ht="15" customHeight="1" x14ac:dyDescent="0.25">
      <c r="A300" s="9" t="s">
        <v>2</v>
      </c>
      <c r="B300" s="9" t="s">
        <v>209</v>
      </c>
      <c r="C300" s="9" t="s">
        <v>216</v>
      </c>
      <c r="D300" s="9" t="s">
        <v>217</v>
      </c>
      <c r="E300" s="59">
        <v>0</v>
      </c>
      <c r="F300" s="57">
        <f>euref_fuel_changes!X153</f>
        <v>0</v>
      </c>
      <c r="G300" s="57">
        <f>euref_fuel_changes!Y153</f>
        <v>0</v>
      </c>
      <c r="H300" s="57">
        <f>euref_fuel_changes!Z153</f>
        <v>0</v>
      </c>
      <c r="I300" s="57">
        <f>euref_fuel_changes!AA153</f>
        <v>0</v>
      </c>
      <c r="J300" s="57">
        <f>euref_fuel_changes!AB153</f>
        <v>0</v>
      </c>
      <c r="K300" s="57">
        <f>euref_fuel_changes!AC153</f>
        <v>0</v>
      </c>
      <c r="L300" s="57">
        <f>euref_fuel_changes!AD153</f>
        <v>0</v>
      </c>
    </row>
    <row r="301" spans="1:12" ht="15" customHeight="1" x14ac:dyDescent="0.25">
      <c r="A301" s="9" t="s">
        <v>2</v>
      </c>
      <c r="B301" s="9" t="s">
        <v>209</v>
      </c>
      <c r="C301" s="9" t="s">
        <v>218</v>
      </c>
      <c r="D301" s="9" t="s">
        <v>219</v>
      </c>
      <c r="E301" s="59">
        <v>0</v>
      </c>
      <c r="F301" s="57">
        <f>euref_fuel_changes!X153</f>
        <v>0</v>
      </c>
      <c r="G301" s="57">
        <f>euref_fuel_changes!Y153</f>
        <v>0</v>
      </c>
      <c r="H301" s="57">
        <f>euref_fuel_changes!Z153</f>
        <v>0</v>
      </c>
      <c r="I301" s="57">
        <f>euref_fuel_changes!AA153</f>
        <v>0</v>
      </c>
      <c r="J301" s="57">
        <f>euref_fuel_changes!AB153</f>
        <v>0</v>
      </c>
      <c r="K301" s="57">
        <f>euref_fuel_changes!AC153</f>
        <v>0</v>
      </c>
      <c r="L301" s="57">
        <f>euref_fuel_changes!AD153</f>
        <v>0</v>
      </c>
    </row>
    <row r="302" spans="1:12" ht="15" customHeight="1" x14ac:dyDescent="0.25">
      <c r="A302" s="9" t="s">
        <v>1</v>
      </c>
      <c r="B302" s="9" t="s">
        <v>209</v>
      </c>
      <c r="C302" s="9" t="s">
        <v>222</v>
      </c>
      <c r="D302" s="9" t="s">
        <v>223</v>
      </c>
      <c r="E302" s="59">
        <v>0</v>
      </c>
      <c r="F302" s="57">
        <f>euref_fuel_changes!X159</f>
        <v>0</v>
      </c>
      <c r="G302" s="57">
        <f>euref_fuel_changes!Y159</f>
        <v>0</v>
      </c>
      <c r="H302" s="57">
        <f>euref_fuel_changes!Z159</f>
        <v>0</v>
      </c>
      <c r="I302" s="57">
        <f>euref_fuel_changes!AA159</f>
        <v>0</v>
      </c>
      <c r="J302" s="57">
        <f>euref_fuel_changes!AB159</f>
        <v>0</v>
      </c>
      <c r="K302" s="57">
        <f>euref_fuel_changes!AC159</f>
        <v>0</v>
      </c>
      <c r="L302" s="57">
        <f>euref_fuel_changes!AD159</f>
        <v>0</v>
      </c>
    </row>
    <row r="303" spans="1:12" ht="15" customHeight="1" x14ac:dyDescent="0.25">
      <c r="A303" s="9" t="s">
        <v>1</v>
      </c>
      <c r="B303" s="9" t="s">
        <v>207</v>
      </c>
      <c r="C303" s="9" t="s">
        <v>203</v>
      </c>
      <c r="D303" s="9" t="s">
        <v>204</v>
      </c>
      <c r="E303" s="59">
        <v>0</v>
      </c>
      <c r="F303" s="57">
        <f>euref_fuel_changes!X154</f>
        <v>0</v>
      </c>
      <c r="G303" s="57">
        <f>euref_fuel_changes!Y154</f>
        <v>-5.6338168376411729E-2</v>
      </c>
      <c r="H303" s="57">
        <f>euref_fuel_changes!Z154</f>
        <v>-0.36771072975252839</v>
      </c>
      <c r="I303" s="57">
        <f>euref_fuel_changes!AA154</f>
        <v>-0.57558841802061944</v>
      </c>
      <c r="J303" s="57">
        <f>euref_fuel_changes!AB154</f>
        <v>-0.72446994350483929</v>
      </c>
      <c r="K303" s="57">
        <f>euref_fuel_changes!AC154</f>
        <v>-0.8130593910703009</v>
      </c>
      <c r="L303" s="57">
        <f>euref_fuel_changes!AD154</f>
        <v>-0.86341174796646525</v>
      </c>
    </row>
    <row r="304" spans="1:12" ht="15" customHeight="1" x14ac:dyDescent="0.25">
      <c r="A304" s="9" t="s">
        <v>1</v>
      </c>
      <c r="B304" s="9" t="s">
        <v>207</v>
      </c>
      <c r="C304" s="9" t="s">
        <v>195</v>
      </c>
      <c r="D304" s="9" t="s">
        <v>196</v>
      </c>
      <c r="E304" s="59">
        <v>0</v>
      </c>
      <c r="F304" s="57">
        <f>euref_fuel_changes!X154</f>
        <v>0</v>
      </c>
      <c r="G304" s="57">
        <f>euref_fuel_changes!Y154</f>
        <v>-5.6338168376411729E-2</v>
      </c>
      <c r="H304" s="57">
        <f>euref_fuel_changes!Z154</f>
        <v>-0.36771072975252839</v>
      </c>
      <c r="I304" s="57">
        <f>euref_fuel_changes!AA154</f>
        <v>-0.57558841802061944</v>
      </c>
      <c r="J304" s="57">
        <f>euref_fuel_changes!AB154</f>
        <v>-0.72446994350483929</v>
      </c>
      <c r="K304" s="57">
        <f>euref_fuel_changes!AC154</f>
        <v>-0.8130593910703009</v>
      </c>
      <c r="L304" s="57">
        <f>euref_fuel_changes!AD154</f>
        <v>-0.86341174796646525</v>
      </c>
    </row>
    <row r="305" spans="1:12" ht="15" customHeight="1" x14ac:dyDescent="0.25">
      <c r="A305" s="9" t="s">
        <v>1</v>
      </c>
      <c r="B305" s="9" t="s">
        <v>208</v>
      </c>
      <c r="C305" s="9" t="s">
        <v>197</v>
      </c>
      <c r="D305" s="9" t="s">
        <v>198</v>
      </c>
      <c r="E305" s="59">
        <v>0</v>
      </c>
      <c r="F305" s="57">
        <f>euref_fuel_changes!X155</f>
        <v>-3.573646447178818E-2</v>
      </c>
      <c r="G305" s="57">
        <f>euref_fuel_changes!Y155</f>
        <v>-9.0088949123303896E-2</v>
      </c>
      <c r="H305" s="57">
        <f>euref_fuel_changes!Z155</f>
        <v>-0.14980059073090568</v>
      </c>
      <c r="I305" s="57">
        <f>euref_fuel_changes!AA155</f>
        <v>-0.17033445727646221</v>
      </c>
      <c r="J305" s="57">
        <f>euref_fuel_changes!AB155</f>
        <v>-0.18120576987072246</v>
      </c>
      <c r="K305" s="57">
        <f>euref_fuel_changes!AC155</f>
        <v>-0.18246962736609956</v>
      </c>
      <c r="L305" s="57">
        <f>euref_fuel_changes!AD155</f>
        <v>-0.17801451946093502</v>
      </c>
    </row>
    <row r="306" spans="1:12" ht="15" customHeight="1" x14ac:dyDescent="0.25">
      <c r="A306" s="9" t="s">
        <v>1</v>
      </c>
      <c r="B306" s="9" t="s">
        <v>209</v>
      </c>
      <c r="C306" s="9" t="s">
        <v>224</v>
      </c>
      <c r="D306" s="9" t="s">
        <v>225</v>
      </c>
      <c r="E306" s="59">
        <v>0</v>
      </c>
      <c r="F306" s="58">
        <f>euref_fuel_changes!X159*shares_i24.d!$AA$3</f>
        <v>0</v>
      </c>
      <c r="G306" s="58">
        <f>euref_fuel_changes!Y159*shares_i24.d!$AA$3</f>
        <v>0</v>
      </c>
      <c r="H306" s="58">
        <f>euref_fuel_changes!Z159*shares_i24.d!$AA$3</f>
        <v>0</v>
      </c>
      <c r="I306" s="58">
        <f>euref_fuel_changes!AA159*shares_i24.d!$AA$3</f>
        <v>0</v>
      </c>
      <c r="J306" s="58">
        <f>euref_fuel_changes!AB159*shares_i24.d!$AA$3</f>
        <v>0</v>
      </c>
      <c r="K306" s="58">
        <f>euref_fuel_changes!AC159*shares_i24.d!$AA$3</f>
        <v>0</v>
      </c>
      <c r="L306" s="58">
        <f>euref_fuel_changes!AD159*shares_i24.d!$AA$3</f>
        <v>0</v>
      </c>
    </row>
    <row r="307" spans="1:12" ht="15" customHeight="1" x14ac:dyDescent="0.25">
      <c r="A307" s="9" t="s">
        <v>1</v>
      </c>
      <c r="B307" s="9" t="s">
        <v>228</v>
      </c>
      <c r="C307" s="9" t="s">
        <v>199</v>
      </c>
      <c r="D307" s="9" t="s">
        <v>200</v>
      </c>
      <c r="E307" s="59">
        <v>0</v>
      </c>
      <c r="F307" s="58">
        <f>shares_i40.2!$AA$2*euref_fuel_changes!X156+shares_i40.2!$AA$3*euref_fuel_changes!X159</f>
        <v>0</v>
      </c>
      <c r="G307" s="58">
        <f>shares_i40.2!$AA$2*euref_fuel_changes!Y156+shares_i40.2!$AA$3*euref_fuel_changes!Y159</f>
        <v>0</v>
      </c>
      <c r="H307" s="58">
        <f>shares_i40.2!$AA$2*euref_fuel_changes!Z156+shares_i40.2!$AA$3*euref_fuel_changes!Z159</f>
        <v>0</v>
      </c>
      <c r="I307" s="58">
        <f>shares_i40.2!$AA$2*euref_fuel_changes!AA156+shares_i40.2!$AA$3*euref_fuel_changes!AA159</f>
        <v>0</v>
      </c>
      <c r="J307" s="58">
        <f>shares_i40.2!$AA$2*euref_fuel_changes!AB156+shares_i40.2!$AA$3*euref_fuel_changes!AB159</f>
        <v>0</v>
      </c>
      <c r="K307" s="58">
        <f>shares_i40.2!$AA$2*euref_fuel_changes!AC156+shares_i40.2!$AA$3*euref_fuel_changes!AC159</f>
        <v>0</v>
      </c>
      <c r="L307" s="58">
        <f>shares_i40.2!$AA$2*euref_fuel_changes!AD156+shares_i40.2!$AA$3*euref_fuel_changes!AD159</f>
        <v>0</v>
      </c>
    </row>
    <row r="308" spans="1:12" ht="15" customHeight="1" x14ac:dyDescent="0.25">
      <c r="A308" s="9" t="s">
        <v>1</v>
      </c>
      <c r="B308" s="9" t="s">
        <v>226</v>
      </c>
      <c r="C308" s="9" t="s">
        <v>201</v>
      </c>
      <c r="D308" s="9" t="s">
        <v>202</v>
      </c>
      <c r="E308" s="59">
        <v>0</v>
      </c>
      <c r="F308" s="57">
        <f>euref_fuel_changes!X158</f>
        <v>0</v>
      </c>
      <c r="G308" s="57">
        <f>euref_fuel_changes!Y158</f>
        <v>0</v>
      </c>
      <c r="H308" s="57">
        <f>euref_fuel_changes!Z158</f>
        <v>0</v>
      </c>
      <c r="I308" s="57">
        <f>euref_fuel_changes!AA158</f>
        <v>0</v>
      </c>
      <c r="J308" s="57">
        <f>euref_fuel_changes!AB158</f>
        <v>0</v>
      </c>
      <c r="K308" s="57">
        <f>euref_fuel_changes!AC158</f>
        <v>0</v>
      </c>
      <c r="L308" s="57">
        <f>euref_fuel_changes!AD158</f>
        <v>0</v>
      </c>
    </row>
    <row r="309" spans="1:12" ht="15" customHeight="1" x14ac:dyDescent="0.25">
      <c r="A309" s="9" t="s">
        <v>1</v>
      </c>
      <c r="B309" s="9" t="s">
        <v>209</v>
      </c>
      <c r="C309" s="9" t="s">
        <v>210</v>
      </c>
      <c r="D309" s="9" t="s">
        <v>211</v>
      </c>
      <c r="E309" s="59">
        <v>0</v>
      </c>
      <c r="F309" s="57">
        <f>euref_fuel_changes!X159</f>
        <v>0</v>
      </c>
      <c r="G309" s="57">
        <f>euref_fuel_changes!Y159</f>
        <v>0</v>
      </c>
      <c r="H309" s="57">
        <f>euref_fuel_changes!Z159</f>
        <v>0</v>
      </c>
      <c r="I309" s="57">
        <f>euref_fuel_changes!AA159</f>
        <v>0</v>
      </c>
      <c r="J309" s="57">
        <f>euref_fuel_changes!AB159</f>
        <v>0</v>
      </c>
      <c r="K309" s="57">
        <f>euref_fuel_changes!AC159</f>
        <v>0</v>
      </c>
      <c r="L309" s="57">
        <f>euref_fuel_changes!AD159</f>
        <v>0</v>
      </c>
    </row>
    <row r="310" spans="1:12" ht="15" customHeight="1" x14ac:dyDescent="0.25">
      <c r="A310" s="9" t="s">
        <v>1</v>
      </c>
      <c r="B310" s="9" t="s">
        <v>209</v>
      </c>
      <c r="C310" s="9" t="s">
        <v>212</v>
      </c>
      <c r="D310" s="9" t="s">
        <v>213</v>
      </c>
      <c r="E310" s="59">
        <v>0</v>
      </c>
      <c r="F310" s="57">
        <f>euref_fuel_changes!X159</f>
        <v>0</v>
      </c>
      <c r="G310" s="57">
        <f>euref_fuel_changes!Y159</f>
        <v>0</v>
      </c>
      <c r="H310" s="57">
        <f>euref_fuel_changes!Z159</f>
        <v>0</v>
      </c>
      <c r="I310" s="57">
        <f>euref_fuel_changes!AA159</f>
        <v>0</v>
      </c>
      <c r="J310" s="57">
        <f>euref_fuel_changes!AB159</f>
        <v>0</v>
      </c>
      <c r="K310" s="57">
        <f>euref_fuel_changes!AC159</f>
        <v>0</v>
      </c>
      <c r="L310" s="57">
        <f>euref_fuel_changes!AD159</f>
        <v>0</v>
      </c>
    </row>
    <row r="311" spans="1:12" ht="15" customHeight="1" x14ac:dyDescent="0.25">
      <c r="A311" s="9" t="s">
        <v>1</v>
      </c>
      <c r="B311" s="9" t="s">
        <v>209</v>
      </c>
      <c r="C311" s="9" t="s">
        <v>214</v>
      </c>
      <c r="D311" s="9" t="s">
        <v>215</v>
      </c>
      <c r="E311" s="59">
        <v>0</v>
      </c>
      <c r="F311" s="57">
        <f>euref_fuel_changes!X159</f>
        <v>0</v>
      </c>
      <c r="G311" s="57">
        <f>euref_fuel_changes!Y159</f>
        <v>0</v>
      </c>
      <c r="H311" s="57">
        <f>euref_fuel_changes!Z159</f>
        <v>0</v>
      </c>
      <c r="I311" s="57">
        <f>euref_fuel_changes!AA159</f>
        <v>0</v>
      </c>
      <c r="J311" s="57">
        <f>euref_fuel_changes!AB159</f>
        <v>0</v>
      </c>
      <c r="K311" s="57">
        <f>euref_fuel_changes!AC159</f>
        <v>0</v>
      </c>
      <c r="L311" s="57">
        <f>euref_fuel_changes!AD159</f>
        <v>0</v>
      </c>
    </row>
    <row r="312" spans="1:12" ht="15" customHeight="1" x14ac:dyDescent="0.25">
      <c r="A312" s="9" t="s">
        <v>1</v>
      </c>
      <c r="B312" s="9" t="s">
        <v>209</v>
      </c>
      <c r="C312" s="9" t="s">
        <v>216</v>
      </c>
      <c r="D312" s="9" t="s">
        <v>217</v>
      </c>
      <c r="E312" s="59">
        <v>0</v>
      </c>
      <c r="F312" s="57">
        <f>euref_fuel_changes!X159</f>
        <v>0</v>
      </c>
      <c r="G312" s="57">
        <f>euref_fuel_changes!Y159</f>
        <v>0</v>
      </c>
      <c r="H312" s="57">
        <f>euref_fuel_changes!Z159</f>
        <v>0</v>
      </c>
      <c r="I312" s="57">
        <f>euref_fuel_changes!AA159</f>
        <v>0</v>
      </c>
      <c r="J312" s="57">
        <f>euref_fuel_changes!AB159</f>
        <v>0</v>
      </c>
      <c r="K312" s="57">
        <f>euref_fuel_changes!AC159</f>
        <v>0</v>
      </c>
      <c r="L312" s="57">
        <f>euref_fuel_changes!AD159</f>
        <v>0</v>
      </c>
    </row>
    <row r="313" spans="1:12" ht="15" customHeight="1" x14ac:dyDescent="0.25">
      <c r="A313" s="9" t="s">
        <v>1</v>
      </c>
      <c r="B313" s="9" t="s">
        <v>209</v>
      </c>
      <c r="C313" s="9" t="s">
        <v>218</v>
      </c>
      <c r="D313" s="9" t="s">
        <v>219</v>
      </c>
      <c r="E313" s="59">
        <v>0</v>
      </c>
      <c r="F313" s="57">
        <f>euref_fuel_changes!X159</f>
        <v>0</v>
      </c>
      <c r="G313" s="57">
        <f>euref_fuel_changes!Y159</f>
        <v>0</v>
      </c>
      <c r="H313" s="57">
        <f>euref_fuel_changes!Z159</f>
        <v>0</v>
      </c>
      <c r="I313" s="57">
        <f>euref_fuel_changes!AA159</f>
        <v>0</v>
      </c>
      <c r="J313" s="57">
        <f>euref_fuel_changes!AB159</f>
        <v>0</v>
      </c>
      <c r="K313" s="57">
        <f>euref_fuel_changes!AC159</f>
        <v>0</v>
      </c>
      <c r="L313" s="57">
        <f>euref_fuel_changes!AD159</f>
        <v>0</v>
      </c>
    </row>
    <row r="314" spans="1:12" ht="15" customHeight="1" x14ac:dyDescent="0.25">
      <c r="A314" s="9" t="s">
        <v>0</v>
      </c>
      <c r="B314" s="9" t="s">
        <v>209</v>
      </c>
      <c r="C314" s="9" t="s">
        <v>222</v>
      </c>
      <c r="D314" s="9" t="s">
        <v>223</v>
      </c>
      <c r="E314" s="59">
        <v>0</v>
      </c>
      <c r="F314" s="57">
        <f>euref_fuel_changes!X165</f>
        <v>0</v>
      </c>
      <c r="G314" s="57">
        <f>euref_fuel_changes!Y165</f>
        <v>0</v>
      </c>
      <c r="H314" s="57">
        <f>euref_fuel_changes!Z165</f>
        <v>0</v>
      </c>
      <c r="I314" s="57">
        <f>euref_fuel_changes!AA165</f>
        <v>0</v>
      </c>
      <c r="J314" s="57">
        <f>euref_fuel_changes!AB165</f>
        <v>0</v>
      </c>
      <c r="K314" s="57">
        <f>euref_fuel_changes!AC165</f>
        <v>0</v>
      </c>
      <c r="L314" s="57">
        <f>euref_fuel_changes!AD165</f>
        <v>0</v>
      </c>
    </row>
    <row r="315" spans="1:12" ht="15" customHeight="1" x14ac:dyDescent="0.25">
      <c r="A315" s="9" t="s">
        <v>0</v>
      </c>
      <c r="B315" s="9" t="s">
        <v>207</v>
      </c>
      <c r="C315" s="9" t="s">
        <v>203</v>
      </c>
      <c r="D315" s="9" t="s">
        <v>204</v>
      </c>
      <c r="E315" s="59">
        <v>0</v>
      </c>
      <c r="F315" s="57">
        <f>euref_fuel_changes!X160</f>
        <v>-4.2689921533719359E-2</v>
      </c>
      <c r="G315" s="57">
        <f>euref_fuel_changes!Y160</f>
        <v>-4.9271092476153217E-2</v>
      </c>
      <c r="H315" s="57">
        <f>euref_fuel_changes!Z160</f>
        <v>-0.14773639113060855</v>
      </c>
      <c r="I315" s="57">
        <f>euref_fuel_changes!AA160</f>
        <v>-0.28794391776015671</v>
      </c>
      <c r="J315" s="57">
        <f>euref_fuel_changes!AB160</f>
        <v>-0.47471775104270003</v>
      </c>
      <c r="K315" s="57">
        <f>euref_fuel_changes!AC160</f>
        <v>-0.56322008157855552</v>
      </c>
      <c r="L315" s="57">
        <f>euref_fuel_changes!AD160</f>
        <v>-0.61855067204318737</v>
      </c>
    </row>
    <row r="316" spans="1:12" ht="15" customHeight="1" x14ac:dyDescent="0.25">
      <c r="A316" s="9" t="s">
        <v>0</v>
      </c>
      <c r="B316" s="9" t="s">
        <v>207</v>
      </c>
      <c r="C316" s="9" t="s">
        <v>195</v>
      </c>
      <c r="D316" s="9" t="s">
        <v>196</v>
      </c>
      <c r="E316" s="59">
        <v>0</v>
      </c>
      <c r="F316" s="57">
        <f>euref_fuel_changes!X160</f>
        <v>-4.2689921533719359E-2</v>
      </c>
      <c r="G316" s="57">
        <f>euref_fuel_changes!Y160</f>
        <v>-4.9271092476153217E-2</v>
      </c>
      <c r="H316" s="57">
        <f>euref_fuel_changes!Z160</f>
        <v>-0.14773639113060855</v>
      </c>
      <c r="I316" s="57">
        <f>euref_fuel_changes!AA160</f>
        <v>-0.28794391776015671</v>
      </c>
      <c r="J316" s="57">
        <f>euref_fuel_changes!AB160</f>
        <v>-0.47471775104270003</v>
      </c>
      <c r="K316" s="57">
        <f>euref_fuel_changes!AC160</f>
        <v>-0.56322008157855552</v>
      </c>
      <c r="L316" s="57">
        <f>euref_fuel_changes!AD160</f>
        <v>-0.61855067204318737</v>
      </c>
    </row>
    <row r="317" spans="1:12" ht="15" customHeight="1" x14ac:dyDescent="0.25">
      <c r="A317" s="9" t="s">
        <v>0</v>
      </c>
      <c r="B317" s="9" t="s">
        <v>208</v>
      </c>
      <c r="C317" s="9" t="s">
        <v>197</v>
      </c>
      <c r="D317" s="9" t="s">
        <v>198</v>
      </c>
      <c r="E317" s="59">
        <v>0</v>
      </c>
      <c r="F317" s="57">
        <f>euref_fuel_changes!X161</f>
        <v>0</v>
      </c>
      <c r="G317" s="57">
        <f>euref_fuel_changes!Y161</f>
        <v>0</v>
      </c>
      <c r="H317" s="57">
        <f>euref_fuel_changes!Z161</f>
        <v>0</v>
      </c>
      <c r="I317" s="57">
        <f>euref_fuel_changes!AA161</f>
        <v>0</v>
      </c>
      <c r="J317" s="57">
        <f>euref_fuel_changes!AB161</f>
        <v>0</v>
      </c>
      <c r="K317" s="57">
        <f>euref_fuel_changes!AC161</f>
        <v>0</v>
      </c>
      <c r="L317" s="57">
        <f>euref_fuel_changes!AD161</f>
        <v>0</v>
      </c>
    </row>
    <row r="318" spans="1:12" ht="15" customHeight="1" x14ac:dyDescent="0.25">
      <c r="A318" s="9" t="s">
        <v>0</v>
      </c>
      <c r="B318" s="9" t="s">
        <v>209</v>
      </c>
      <c r="C318" s="9" t="s">
        <v>224</v>
      </c>
      <c r="D318" s="9" t="s">
        <v>225</v>
      </c>
      <c r="E318" s="59">
        <v>0</v>
      </c>
      <c r="F318" s="58">
        <f>euref_fuel_changes!X165*shares_i24.d!$AB$3</f>
        <v>0</v>
      </c>
      <c r="G318" s="58">
        <f>euref_fuel_changes!Y165*shares_i24.d!$AB$3</f>
        <v>0</v>
      </c>
      <c r="H318" s="58">
        <f>euref_fuel_changes!Z165*shares_i24.d!$AB$3</f>
        <v>0</v>
      </c>
      <c r="I318" s="58">
        <f>euref_fuel_changes!AA165*shares_i24.d!$AB$3</f>
        <v>0</v>
      </c>
      <c r="J318" s="58">
        <f>euref_fuel_changes!AB165*shares_i24.d!$AB$3</f>
        <v>0</v>
      </c>
      <c r="K318" s="58">
        <f>euref_fuel_changes!AC165*shares_i24.d!$AB$3</f>
        <v>0</v>
      </c>
      <c r="L318" s="58">
        <f>euref_fuel_changes!AD165*shares_i24.d!$AB$3</f>
        <v>0</v>
      </c>
    </row>
    <row r="319" spans="1:12" ht="15" customHeight="1" x14ac:dyDescent="0.25">
      <c r="A319" s="9" t="s">
        <v>0</v>
      </c>
      <c r="B319" s="9" t="s">
        <v>228</v>
      </c>
      <c r="C319" s="9" t="s">
        <v>199</v>
      </c>
      <c r="D319" s="9" t="s">
        <v>200</v>
      </c>
      <c r="E319" s="59">
        <v>0</v>
      </c>
      <c r="F319" s="58">
        <f>shares_i40.2!$AB$2*euref_fuel_changes!X162+shares_i40.2!$AB$3*euref_fuel_changes!X165</f>
        <v>0</v>
      </c>
      <c r="G319" s="58">
        <f>shares_i40.2!$AB$2*euref_fuel_changes!Y162+shares_i40.2!$AB$3*euref_fuel_changes!Y165</f>
        <v>-2.1111752528128691E-2</v>
      </c>
      <c r="H319" s="58">
        <f>shares_i40.2!$AB$2*euref_fuel_changes!Z162+shares_i40.2!$AB$3*euref_fuel_changes!Z165</f>
        <v>-6.1133182359376807E-2</v>
      </c>
      <c r="I319" s="58">
        <f>shares_i40.2!$AB$2*euref_fuel_changes!AA162+shares_i40.2!$AB$3*euref_fuel_changes!AA165</f>
        <v>-9.1743620775316295E-2</v>
      </c>
      <c r="J319" s="58">
        <f>shares_i40.2!$AB$2*euref_fuel_changes!AB162+shares_i40.2!$AB$3*euref_fuel_changes!AB165</f>
        <v>-0.11563691432281102</v>
      </c>
      <c r="K319" s="58">
        <f>shares_i40.2!$AB$2*euref_fuel_changes!AC162+shares_i40.2!$AB$3*euref_fuel_changes!AC165</f>
        <v>-0.12477988945596914</v>
      </c>
      <c r="L319" s="58">
        <f>shares_i40.2!$AB$2*euref_fuel_changes!AD162+shares_i40.2!$AB$3*euref_fuel_changes!AD165</f>
        <v>-0.14077856272579434</v>
      </c>
    </row>
    <row r="320" spans="1:12" ht="15" customHeight="1" x14ac:dyDescent="0.25">
      <c r="A320" s="9" t="s">
        <v>0</v>
      </c>
      <c r="B320" s="9" t="s">
        <v>226</v>
      </c>
      <c r="C320" s="9" t="s">
        <v>201</v>
      </c>
      <c r="D320" s="9" t="s">
        <v>202</v>
      </c>
      <c r="E320" s="59">
        <v>0</v>
      </c>
      <c r="F320" s="57">
        <f>euref_fuel_changes!X164</f>
        <v>0</v>
      </c>
      <c r="G320" s="57">
        <f>euref_fuel_changes!Y164</f>
        <v>0</v>
      </c>
      <c r="H320" s="57">
        <f>euref_fuel_changes!Z164</f>
        <v>0</v>
      </c>
      <c r="I320" s="57">
        <f>euref_fuel_changes!AA164</f>
        <v>0</v>
      </c>
      <c r="J320" s="57">
        <f>euref_fuel_changes!AB164</f>
        <v>0</v>
      </c>
      <c r="K320" s="57">
        <f>euref_fuel_changes!AC164</f>
        <v>0</v>
      </c>
      <c r="L320" s="57">
        <f>euref_fuel_changes!AD164</f>
        <v>0</v>
      </c>
    </row>
    <row r="321" spans="1:12" ht="15" customHeight="1" x14ac:dyDescent="0.25">
      <c r="A321" s="9" t="s">
        <v>0</v>
      </c>
      <c r="B321" s="9" t="s">
        <v>209</v>
      </c>
      <c r="C321" s="9" t="s">
        <v>210</v>
      </c>
      <c r="D321" s="9" t="s">
        <v>211</v>
      </c>
      <c r="E321" s="59">
        <v>0</v>
      </c>
      <c r="F321" s="57">
        <f>euref_fuel_changes!X165</f>
        <v>0</v>
      </c>
      <c r="G321" s="57">
        <f>euref_fuel_changes!Y165</f>
        <v>0</v>
      </c>
      <c r="H321" s="57">
        <f>euref_fuel_changes!Z165</f>
        <v>0</v>
      </c>
      <c r="I321" s="57">
        <f>euref_fuel_changes!AA165</f>
        <v>0</v>
      </c>
      <c r="J321" s="57">
        <f>euref_fuel_changes!AB165</f>
        <v>0</v>
      </c>
      <c r="K321" s="57">
        <f>euref_fuel_changes!AC165</f>
        <v>0</v>
      </c>
      <c r="L321" s="57">
        <f>euref_fuel_changes!AD165</f>
        <v>0</v>
      </c>
    </row>
    <row r="322" spans="1:12" ht="15" customHeight="1" x14ac:dyDescent="0.25">
      <c r="A322" s="9" t="s">
        <v>0</v>
      </c>
      <c r="B322" s="9" t="s">
        <v>209</v>
      </c>
      <c r="C322" s="9" t="s">
        <v>212</v>
      </c>
      <c r="D322" s="9" t="s">
        <v>213</v>
      </c>
      <c r="E322" s="59">
        <v>0</v>
      </c>
      <c r="F322" s="57">
        <f>euref_fuel_changes!X165</f>
        <v>0</v>
      </c>
      <c r="G322" s="57">
        <f>euref_fuel_changes!Y165</f>
        <v>0</v>
      </c>
      <c r="H322" s="57">
        <f>euref_fuel_changes!Z165</f>
        <v>0</v>
      </c>
      <c r="I322" s="57">
        <f>euref_fuel_changes!AA165</f>
        <v>0</v>
      </c>
      <c r="J322" s="57">
        <f>euref_fuel_changes!AB165</f>
        <v>0</v>
      </c>
      <c r="K322" s="57">
        <f>euref_fuel_changes!AC165</f>
        <v>0</v>
      </c>
      <c r="L322" s="57">
        <f>euref_fuel_changes!AD165</f>
        <v>0</v>
      </c>
    </row>
    <row r="323" spans="1:12" ht="15" customHeight="1" x14ac:dyDescent="0.25">
      <c r="A323" s="9" t="s">
        <v>0</v>
      </c>
      <c r="B323" s="9" t="s">
        <v>209</v>
      </c>
      <c r="C323" s="9" t="s">
        <v>214</v>
      </c>
      <c r="D323" s="9" t="s">
        <v>215</v>
      </c>
      <c r="E323" s="59">
        <v>0</v>
      </c>
      <c r="F323" s="57">
        <f>euref_fuel_changes!X165</f>
        <v>0</v>
      </c>
      <c r="G323" s="57">
        <f>euref_fuel_changes!Y165</f>
        <v>0</v>
      </c>
      <c r="H323" s="57">
        <f>euref_fuel_changes!Z165</f>
        <v>0</v>
      </c>
      <c r="I323" s="57">
        <f>euref_fuel_changes!AA165</f>
        <v>0</v>
      </c>
      <c r="J323" s="57">
        <f>euref_fuel_changes!AB165</f>
        <v>0</v>
      </c>
      <c r="K323" s="57">
        <f>euref_fuel_changes!AC165</f>
        <v>0</v>
      </c>
      <c r="L323" s="57">
        <f>euref_fuel_changes!AD165</f>
        <v>0</v>
      </c>
    </row>
    <row r="324" spans="1:12" ht="15" customHeight="1" x14ac:dyDescent="0.25">
      <c r="A324" s="9" t="s">
        <v>0</v>
      </c>
      <c r="B324" s="9" t="s">
        <v>209</v>
      </c>
      <c r="C324" s="9" t="s">
        <v>216</v>
      </c>
      <c r="D324" s="9" t="s">
        <v>217</v>
      </c>
      <c r="E324" s="59">
        <v>0</v>
      </c>
      <c r="F324" s="57">
        <f>euref_fuel_changes!X165</f>
        <v>0</v>
      </c>
      <c r="G324" s="57">
        <f>euref_fuel_changes!Y165</f>
        <v>0</v>
      </c>
      <c r="H324" s="57">
        <f>euref_fuel_changes!Z165</f>
        <v>0</v>
      </c>
      <c r="I324" s="57">
        <f>euref_fuel_changes!AA165</f>
        <v>0</v>
      </c>
      <c r="J324" s="57">
        <f>euref_fuel_changes!AB165</f>
        <v>0</v>
      </c>
      <c r="K324" s="57">
        <f>euref_fuel_changes!AC165</f>
        <v>0</v>
      </c>
      <c r="L324" s="57">
        <f>euref_fuel_changes!AD165</f>
        <v>0</v>
      </c>
    </row>
    <row r="325" spans="1:12" ht="15" customHeight="1" x14ac:dyDescent="0.25">
      <c r="A325" s="9" t="s">
        <v>0</v>
      </c>
      <c r="B325" s="9" t="s">
        <v>209</v>
      </c>
      <c r="C325" s="9" t="s">
        <v>218</v>
      </c>
      <c r="D325" s="9" t="s">
        <v>219</v>
      </c>
      <c r="E325" s="59">
        <v>0</v>
      </c>
      <c r="F325" s="57">
        <f>euref_fuel_changes!X165</f>
        <v>0</v>
      </c>
      <c r="G325" s="57">
        <f>euref_fuel_changes!Y165</f>
        <v>0</v>
      </c>
      <c r="H325" s="57">
        <f>euref_fuel_changes!Z165</f>
        <v>0</v>
      </c>
      <c r="I325" s="57">
        <f>euref_fuel_changes!AA165</f>
        <v>0</v>
      </c>
      <c r="J325" s="57">
        <f>euref_fuel_changes!AB165</f>
        <v>0</v>
      </c>
      <c r="K325" s="57">
        <f>euref_fuel_changes!AC165</f>
        <v>0</v>
      </c>
      <c r="L325" s="57">
        <f>euref_fuel_changes!AD165</f>
        <v>0</v>
      </c>
    </row>
    <row r="326" spans="1:12" ht="15" customHeight="1" x14ac:dyDescent="0.25">
      <c r="A326" s="9" t="s">
        <v>48</v>
      </c>
      <c r="B326" s="9" t="s">
        <v>209</v>
      </c>
      <c r="C326" s="9" t="s">
        <v>222</v>
      </c>
      <c r="D326" s="9" t="s">
        <v>223</v>
      </c>
      <c r="E326" s="59">
        <v>0</v>
      </c>
      <c r="F326" s="57">
        <f>euref_fuel_changes!X171</f>
        <v>0</v>
      </c>
      <c r="G326" s="57">
        <f>euref_fuel_changes!Y171</f>
        <v>0</v>
      </c>
      <c r="H326" s="57">
        <f>euref_fuel_changes!Z171</f>
        <v>0</v>
      </c>
      <c r="I326" s="57">
        <f>euref_fuel_changes!AA171</f>
        <v>0</v>
      </c>
      <c r="J326" s="57">
        <f>euref_fuel_changes!AB171</f>
        <v>0</v>
      </c>
      <c r="K326" s="57">
        <f>euref_fuel_changes!AC171</f>
        <v>0</v>
      </c>
      <c r="L326" s="57">
        <f>euref_fuel_changes!AD171</f>
        <v>0</v>
      </c>
    </row>
    <row r="327" spans="1:12" ht="15" customHeight="1" x14ac:dyDescent="0.25">
      <c r="A327" s="9" t="s">
        <v>48</v>
      </c>
      <c r="B327" s="9" t="s">
        <v>207</v>
      </c>
      <c r="C327" s="9" t="s">
        <v>203</v>
      </c>
      <c r="D327" s="9" t="s">
        <v>204</v>
      </c>
      <c r="E327" s="59">
        <v>0</v>
      </c>
      <c r="F327" s="57">
        <f>euref_fuel_changes!X166</f>
        <v>-5.8306474923885382E-2</v>
      </c>
      <c r="G327" s="57">
        <f>euref_fuel_changes!Y166</f>
        <v>-0.13246905616989102</v>
      </c>
      <c r="H327" s="57">
        <f>euref_fuel_changes!Z166</f>
        <v>-0.33039182560213454</v>
      </c>
      <c r="I327" s="57">
        <f>euref_fuel_changes!AA166</f>
        <v>-0.49671454754559524</v>
      </c>
      <c r="J327" s="57">
        <f>euref_fuel_changes!AB166</f>
        <v>-0.63177446737010212</v>
      </c>
      <c r="K327" s="57">
        <f>euref_fuel_changes!AC166</f>
        <v>-0.7236577274115582</v>
      </c>
      <c r="L327" s="57">
        <f>euref_fuel_changes!AD166</f>
        <v>-0.76333599282571252</v>
      </c>
    </row>
    <row r="328" spans="1:12" ht="15" customHeight="1" x14ac:dyDescent="0.25">
      <c r="A328" s="9" t="s">
        <v>48</v>
      </c>
      <c r="B328" s="9" t="s">
        <v>207</v>
      </c>
      <c r="C328" s="9" t="s">
        <v>195</v>
      </c>
      <c r="D328" s="9" t="s">
        <v>196</v>
      </c>
      <c r="E328" s="59">
        <v>0</v>
      </c>
      <c r="F328" s="57">
        <f>euref_fuel_changes!X166</f>
        <v>-5.8306474923885382E-2</v>
      </c>
      <c r="G328" s="57">
        <f>euref_fuel_changes!Y166</f>
        <v>-0.13246905616989102</v>
      </c>
      <c r="H328" s="57">
        <f>euref_fuel_changes!Z166</f>
        <v>-0.33039182560213454</v>
      </c>
      <c r="I328" s="57">
        <f>euref_fuel_changes!AA166</f>
        <v>-0.49671454754559524</v>
      </c>
      <c r="J328" s="57">
        <f>euref_fuel_changes!AB166</f>
        <v>-0.63177446737010212</v>
      </c>
      <c r="K328" s="57">
        <f>euref_fuel_changes!AC166</f>
        <v>-0.7236577274115582</v>
      </c>
      <c r="L328" s="57">
        <f>euref_fuel_changes!AD166</f>
        <v>-0.76333599282571252</v>
      </c>
    </row>
    <row r="329" spans="1:12" ht="15" customHeight="1" x14ac:dyDescent="0.25">
      <c r="A329" s="9" t="s">
        <v>48</v>
      </c>
      <c r="B329" s="9" t="s">
        <v>208</v>
      </c>
      <c r="C329" s="9" t="s">
        <v>197</v>
      </c>
      <c r="D329" s="9" t="s">
        <v>198</v>
      </c>
      <c r="E329" s="59">
        <v>0</v>
      </c>
      <c r="F329" s="57">
        <f>euref_fuel_changes!X167</f>
        <v>-3.2275544759159509E-2</v>
      </c>
      <c r="G329" s="57">
        <f>euref_fuel_changes!Y167</f>
        <v>-5.993458142029922E-2</v>
      </c>
      <c r="H329" s="57">
        <f>euref_fuel_changes!Z167</f>
        <v>-0.10630043669027468</v>
      </c>
      <c r="I329" s="57">
        <f>euref_fuel_changes!AA167</f>
        <v>-0.1340540740679981</v>
      </c>
      <c r="J329" s="57">
        <f>euref_fuel_changes!AB167</f>
        <v>-0.15531069321751453</v>
      </c>
      <c r="K329" s="57">
        <f>euref_fuel_changes!AC167</f>
        <v>-0.16671261796392911</v>
      </c>
      <c r="L329" s="57">
        <f>euref_fuel_changes!AD167</f>
        <v>-0.16638156373869833</v>
      </c>
    </row>
    <row r="330" spans="1:12" ht="15" customHeight="1" x14ac:dyDescent="0.25">
      <c r="A330" s="9" t="s">
        <v>48</v>
      </c>
      <c r="B330" s="9" t="s">
        <v>209</v>
      </c>
      <c r="C330" s="9" t="s">
        <v>224</v>
      </c>
      <c r="D330" s="9" t="s">
        <v>225</v>
      </c>
      <c r="E330" s="59">
        <v>0</v>
      </c>
      <c r="F330" s="58">
        <f>euref_fuel_changes!X171*shares_i24.d!$AC$3</f>
        <v>0</v>
      </c>
      <c r="G330" s="58">
        <f>euref_fuel_changes!Y171*shares_i24.d!$AC$3</f>
        <v>0</v>
      </c>
      <c r="H330" s="58">
        <f>euref_fuel_changes!Z171*shares_i24.d!$AC$3</f>
        <v>0</v>
      </c>
      <c r="I330" s="58">
        <f>euref_fuel_changes!AA171*shares_i24.d!$AC$3</f>
        <v>0</v>
      </c>
      <c r="J330" s="58">
        <f>euref_fuel_changes!AB171*shares_i24.d!$AC$3</f>
        <v>0</v>
      </c>
      <c r="K330" s="58">
        <f>euref_fuel_changes!AC171*shares_i24.d!$AC$3</f>
        <v>0</v>
      </c>
      <c r="L330" s="58">
        <f>euref_fuel_changes!AD171*shares_i24.d!$AC$3</f>
        <v>0</v>
      </c>
    </row>
    <row r="331" spans="1:12" ht="15" customHeight="1" x14ac:dyDescent="0.25">
      <c r="A331" s="9" t="s">
        <v>48</v>
      </c>
      <c r="B331" s="9" t="s">
        <v>228</v>
      </c>
      <c r="C331" s="9" t="s">
        <v>199</v>
      </c>
      <c r="D331" s="9" t="s">
        <v>200</v>
      </c>
      <c r="E331" s="59">
        <v>0</v>
      </c>
      <c r="F331" s="58">
        <f>shares_i40.2!$AC$2*euref_fuel_changes!X168+shares_i40.2!$AC$3*euref_fuel_changes!X171</f>
        <v>-1.0014159161101278E-2</v>
      </c>
      <c r="G331" s="58">
        <f>shares_i40.2!$AC$2*euref_fuel_changes!Y168+shares_i40.2!$AC$3*euref_fuel_changes!Y171</f>
        <v>-2.8855245732456323E-2</v>
      </c>
      <c r="H331" s="58">
        <f>shares_i40.2!$AC$2*euref_fuel_changes!Z168+shares_i40.2!$AC$3*euref_fuel_changes!Z171</f>
        <v>-6.132578086580065E-2</v>
      </c>
      <c r="I331" s="58">
        <f>shares_i40.2!$AC$2*euref_fuel_changes!AA168+shares_i40.2!$AC$3*euref_fuel_changes!AA171</f>
        <v>-7.9957343439921807E-2</v>
      </c>
      <c r="J331" s="58">
        <f>shares_i40.2!$AC$2*euref_fuel_changes!AB168+shares_i40.2!$AC$3*euref_fuel_changes!AB171</f>
        <v>-9.072146210027604E-2</v>
      </c>
      <c r="K331" s="58">
        <f>shares_i40.2!$AC$2*euref_fuel_changes!AC168+shares_i40.2!$AC$3*euref_fuel_changes!AC171</f>
        <v>-9.2405899034743375E-2</v>
      </c>
      <c r="L331" s="58">
        <f>shares_i40.2!$AC$2*euref_fuel_changes!AD168+shares_i40.2!$AC$3*euref_fuel_changes!AD171</f>
        <v>-9.2972975590513735E-2</v>
      </c>
    </row>
    <row r="332" spans="1:12" ht="15" customHeight="1" x14ac:dyDescent="0.25">
      <c r="A332" s="9" t="s">
        <v>48</v>
      </c>
      <c r="B332" s="9" t="s">
        <v>226</v>
      </c>
      <c r="C332" s="9" t="s">
        <v>201</v>
      </c>
      <c r="D332" s="9" t="s">
        <v>202</v>
      </c>
      <c r="E332" s="59">
        <v>0</v>
      </c>
      <c r="F332" s="57">
        <f>euref_fuel_changes!X170</f>
        <v>0</v>
      </c>
      <c r="G332" s="57">
        <f>euref_fuel_changes!Y170</f>
        <v>0</v>
      </c>
      <c r="H332" s="57">
        <f>euref_fuel_changes!Z170</f>
        <v>0</v>
      </c>
      <c r="I332" s="57">
        <f>euref_fuel_changes!AA170</f>
        <v>0</v>
      </c>
      <c r="J332" s="57">
        <f>euref_fuel_changes!AB170</f>
        <v>0</v>
      </c>
      <c r="K332" s="57">
        <f>euref_fuel_changes!AC170</f>
        <v>-1.8324126042518304E-2</v>
      </c>
      <c r="L332" s="57">
        <f>euref_fuel_changes!AD170</f>
        <v>0</v>
      </c>
    </row>
    <row r="333" spans="1:12" ht="15" customHeight="1" x14ac:dyDescent="0.25">
      <c r="A333" s="9" t="s">
        <v>48</v>
      </c>
      <c r="B333" s="9" t="s">
        <v>209</v>
      </c>
      <c r="C333" s="9" t="s">
        <v>210</v>
      </c>
      <c r="D333" s="9" t="s">
        <v>211</v>
      </c>
      <c r="E333" s="59">
        <v>0</v>
      </c>
      <c r="F333" s="57">
        <f>euref_fuel_changes!X171</f>
        <v>0</v>
      </c>
      <c r="G333" s="57">
        <f>euref_fuel_changes!Y171</f>
        <v>0</v>
      </c>
      <c r="H333" s="57">
        <f>euref_fuel_changes!Z171</f>
        <v>0</v>
      </c>
      <c r="I333" s="57">
        <f>euref_fuel_changes!AA171</f>
        <v>0</v>
      </c>
      <c r="J333" s="57">
        <f>euref_fuel_changes!AB171</f>
        <v>0</v>
      </c>
      <c r="K333" s="57">
        <f>euref_fuel_changes!AC171</f>
        <v>0</v>
      </c>
      <c r="L333" s="57">
        <f>euref_fuel_changes!AD171</f>
        <v>0</v>
      </c>
    </row>
    <row r="334" spans="1:12" ht="15" customHeight="1" x14ac:dyDescent="0.25">
      <c r="A334" s="9" t="s">
        <v>48</v>
      </c>
      <c r="B334" s="9" t="s">
        <v>209</v>
      </c>
      <c r="C334" s="9" t="s">
        <v>212</v>
      </c>
      <c r="D334" s="9" t="s">
        <v>213</v>
      </c>
      <c r="E334" s="59">
        <v>0</v>
      </c>
      <c r="F334" s="57">
        <f>euref_fuel_changes!X171</f>
        <v>0</v>
      </c>
      <c r="G334" s="57">
        <f>euref_fuel_changes!Y171</f>
        <v>0</v>
      </c>
      <c r="H334" s="57">
        <f>euref_fuel_changes!Z171</f>
        <v>0</v>
      </c>
      <c r="I334" s="57">
        <f>euref_fuel_changes!AA171</f>
        <v>0</v>
      </c>
      <c r="J334" s="57">
        <f>euref_fuel_changes!AB171</f>
        <v>0</v>
      </c>
      <c r="K334" s="57">
        <f>euref_fuel_changes!AC171</f>
        <v>0</v>
      </c>
      <c r="L334" s="57">
        <f>euref_fuel_changes!AD171</f>
        <v>0</v>
      </c>
    </row>
    <row r="335" spans="1:12" ht="15" customHeight="1" x14ac:dyDescent="0.25">
      <c r="A335" s="9" t="s">
        <v>48</v>
      </c>
      <c r="B335" s="9" t="s">
        <v>209</v>
      </c>
      <c r="C335" s="9" t="s">
        <v>214</v>
      </c>
      <c r="D335" s="9" t="s">
        <v>215</v>
      </c>
      <c r="E335" s="59">
        <v>0</v>
      </c>
      <c r="F335" s="57">
        <f>euref_fuel_changes!X171</f>
        <v>0</v>
      </c>
      <c r="G335" s="57">
        <f>euref_fuel_changes!Y171</f>
        <v>0</v>
      </c>
      <c r="H335" s="57">
        <f>euref_fuel_changes!Z171</f>
        <v>0</v>
      </c>
      <c r="I335" s="57">
        <f>euref_fuel_changes!AA171</f>
        <v>0</v>
      </c>
      <c r="J335" s="57">
        <f>euref_fuel_changes!AB171</f>
        <v>0</v>
      </c>
      <c r="K335" s="57">
        <f>euref_fuel_changes!AC171</f>
        <v>0</v>
      </c>
      <c r="L335" s="57">
        <f>euref_fuel_changes!AD171</f>
        <v>0</v>
      </c>
    </row>
    <row r="336" spans="1:12" ht="15" customHeight="1" x14ac:dyDescent="0.25">
      <c r="A336" s="9" t="s">
        <v>48</v>
      </c>
      <c r="B336" s="9" t="s">
        <v>209</v>
      </c>
      <c r="C336" s="9" t="s">
        <v>216</v>
      </c>
      <c r="D336" s="9" t="s">
        <v>217</v>
      </c>
      <c r="E336" s="59">
        <v>0</v>
      </c>
      <c r="F336" s="57">
        <f>euref_fuel_changes!X171</f>
        <v>0</v>
      </c>
      <c r="G336" s="57">
        <f>euref_fuel_changes!Y171</f>
        <v>0</v>
      </c>
      <c r="H336" s="57">
        <f>euref_fuel_changes!Z171</f>
        <v>0</v>
      </c>
      <c r="I336" s="57">
        <f>euref_fuel_changes!AA171</f>
        <v>0</v>
      </c>
      <c r="J336" s="57">
        <f>euref_fuel_changes!AB171</f>
        <v>0</v>
      </c>
      <c r="K336" s="57">
        <f>euref_fuel_changes!AC171</f>
        <v>0</v>
      </c>
      <c r="L336" s="57">
        <f>euref_fuel_changes!AD171</f>
        <v>0</v>
      </c>
    </row>
    <row r="337" spans="1:12" ht="15" customHeight="1" x14ac:dyDescent="0.25">
      <c r="A337" s="9" t="s">
        <v>48</v>
      </c>
      <c r="B337" s="9" t="s">
        <v>209</v>
      </c>
      <c r="C337" s="9" t="s">
        <v>218</v>
      </c>
      <c r="D337" s="9" t="s">
        <v>219</v>
      </c>
      <c r="E337" s="59">
        <v>0</v>
      </c>
      <c r="F337" s="57">
        <f>euref_fuel_changes!X171</f>
        <v>0</v>
      </c>
      <c r="G337" s="57">
        <f>euref_fuel_changes!Y171</f>
        <v>0</v>
      </c>
      <c r="H337" s="57">
        <f>euref_fuel_changes!Z171</f>
        <v>0</v>
      </c>
      <c r="I337" s="57">
        <f>euref_fuel_changes!AA171</f>
        <v>0</v>
      </c>
      <c r="J337" s="57">
        <f>euref_fuel_changes!AB171</f>
        <v>0</v>
      </c>
      <c r="K337" s="57">
        <f>euref_fuel_changes!AC171</f>
        <v>0</v>
      </c>
      <c r="L337" s="57">
        <f>euref_fuel_changes!AD171</f>
        <v>0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37"/>
  <sheetViews>
    <sheetView zoomScale="75" zoomScaleNormal="75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ColWidth="11" defaultRowHeight="14.25" x14ac:dyDescent="0.2"/>
  <cols>
    <col min="1" max="1" width="11.75" customWidth="1"/>
    <col min="2" max="3" width="48.625" customWidth="1"/>
    <col min="4" max="4" width="12.25" customWidth="1"/>
    <col min="5" max="12" width="10.25" customWidth="1"/>
  </cols>
  <sheetData>
    <row r="1" spans="1:12" ht="15" customHeight="1" x14ac:dyDescent="0.25">
      <c r="A1" s="3" t="s">
        <v>26</v>
      </c>
      <c r="B1" s="3" t="s">
        <v>206</v>
      </c>
      <c r="C1" s="3" t="s">
        <v>27</v>
      </c>
      <c r="D1" s="3" t="s">
        <v>28</v>
      </c>
      <c r="E1" s="3">
        <v>2015</v>
      </c>
      <c r="F1" s="37">
        <v>2020</v>
      </c>
      <c r="G1" s="37">
        <v>2025</v>
      </c>
      <c r="H1" s="37">
        <v>2030</v>
      </c>
      <c r="I1" s="37">
        <v>2035</v>
      </c>
      <c r="J1" s="37">
        <v>2040</v>
      </c>
      <c r="K1" s="37">
        <v>2045</v>
      </c>
      <c r="L1" s="37">
        <v>2050</v>
      </c>
    </row>
    <row r="2" spans="1:12" ht="15" customHeight="1" x14ac:dyDescent="0.25">
      <c r="A2" s="9" t="s">
        <v>25</v>
      </c>
      <c r="B2" s="9" t="s">
        <v>221</v>
      </c>
      <c r="C2" s="9" t="s">
        <v>222</v>
      </c>
      <c r="D2" s="9" t="s">
        <v>223</v>
      </c>
      <c r="E2" s="59">
        <v>0</v>
      </c>
      <c r="F2" s="57">
        <f>stanford_fuel_changes!X9</f>
        <v>-2.2803845760588401E-2</v>
      </c>
      <c r="G2" s="57">
        <f>stanford_fuel_changes!Y9</f>
        <v>-0.10847718238781436</v>
      </c>
      <c r="H2" s="57">
        <f>stanford_fuel_changes!Z9</f>
        <v>-0.224154451827935</v>
      </c>
      <c r="I2" s="57">
        <f>stanford_fuel_changes!AA9</f>
        <v>-0.25582147990513843</v>
      </c>
      <c r="J2" s="57">
        <f>stanford_fuel_changes!AB9</f>
        <v>-0.28829765326802742</v>
      </c>
      <c r="K2" s="57">
        <f>stanford_fuel_changes!AC9</f>
        <v>-0.29928467434196254</v>
      </c>
      <c r="L2" s="57">
        <f>stanford_fuel_changes!AD9</f>
        <v>-0.3103467570753724</v>
      </c>
    </row>
    <row r="3" spans="1:12" ht="15" customHeight="1" x14ac:dyDescent="0.25">
      <c r="A3" s="9" t="s">
        <v>25</v>
      </c>
      <c r="B3" s="9" t="s">
        <v>220</v>
      </c>
      <c r="C3" s="9" t="s">
        <v>203</v>
      </c>
      <c r="D3" s="9" t="s">
        <v>204</v>
      </c>
      <c r="E3" s="59">
        <v>0</v>
      </c>
      <c r="F3" s="57">
        <f>stanford_fuel_changes!X4</f>
        <v>-2.5414912100876336E-2</v>
      </c>
      <c r="G3" s="57">
        <f>stanford_fuel_changes!Y4</f>
        <v>-0.12089794345574015</v>
      </c>
      <c r="H3" s="57">
        <f>stanford_fuel_changes!Z4</f>
        <v>-0.24982039214073781</v>
      </c>
      <c r="I3" s="57">
        <f>stanford_fuel_changes!AA4</f>
        <v>-0.28511333103918712</v>
      </c>
      <c r="J3" s="57">
        <f>stanford_fuel_changes!AB4</f>
        <v>-0.32130806328111189</v>
      </c>
      <c r="K3" s="57">
        <f>stanford_fuel_changes!AC4</f>
        <v>-0.33355311079529626</v>
      </c>
      <c r="L3" s="57">
        <f>stanford_fuel_changes!AD4</f>
        <v>-0.34588181461454975</v>
      </c>
    </row>
    <row r="4" spans="1:12" ht="15" customHeight="1" x14ac:dyDescent="0.25">
      <c r="A4" s="9" t="s">
        <v>25</v>
      </c>
      <c r="B4" s="9" t="s">
        <v>220</v>
      </c>
      <c r="C4" s="9" t="s">
        <v>195</v>
      </c>
      <c r="D4" s="9" t="s">
        <v>196</v>
      </c>
      <c r="E4" s="59">
        <v>0</v>
      </c>
      <c r="F4" s="57">
        <f>stanford_fuel_changes!X4</f>
        <v>-2.5414912100876336E-2</v>
      </c>
      <c r="G4" s="57">
        <f>stanford_fuel_changes!Y4</f>
        <v>-0.12089794345574015</v>
      </c>
      <c r="H4" s="57">
        <f>stanford_fuel_changes!Z4</f>
        <v>-0.24982039214073781</v>
      </c>
      <c r="I4" s="57">
        <f>stanford_fuel_changes!AA4</f>
        <v>-0.28511333103918712</v>
      </c>
      <c r="J4" s="57">
        <f>stanford_fuel_changes!AB4</f>
        <v>-0.32130806328111189</v>
      </c>
      <c r="K4" s="57">
        <f>stanford_fuel_changes!AC4</f>
        <v>-0.33355311079529626</v>
      </c>
      <c r="L4" s="57">
        <f>stanford_fuel_changes!AD4</f>
        <v>-0.34588181461454975</v>
      </c>
    </row>
    <row r="5" spans="1:12" ht="15" customHeight="1" x14ac:dyDescent="0.25">
      <c r="A5" s="9" t="s">
        <v>25</v>
      </c>
      <c r="B5" s="9" t="s">
        <v>208</v>
      </c>
      <c r="C5" s="9" t="s">
        <v>197</v>
      </c>
      <c r="D5" s="9" t="s">
        <v>198</v>
      </c>
      <c r="E5" s="59">
        <v>0</v>
      </c>
      <c r="F5" s="57">
        <f>stanford_fuel_changes!X5</f>
        <v>-3.0367948295403624E-2</v>
      </c>
      <c r="G5" s="57">
        <f>stanford_fuel_changes!Y5</f>
        <v>-0.1444593820081696</v>
      </c>
      <c r="H5" s="57">
        <f>stanford_fuel_changes!Z5</f>
        <v>-0.29850714106564974</v>
      </c>
      <c r="I5" s="57">
        <f>stanford_fuel_changes!AA5</f>
        <v>-0.34067821525260289</v>
      </c>
      <c r="J5" s="57">
        <f>stanford_fuel_changes!AB5</f>
        <v>-0.3839268305901648</v>
      </c>
      <c r="K5" s="57">
        <f>stanford_fuel_changes!AC5</f>
        <v>-0.3985582787852065</v>
      </c>
      <c r="L5" s="57">
        <f>stanford_fuel_changes!AD5</f>
        <v>-0.41328968681236727</v>
      </c>
    </row>
    <row r="6" spans="1:12" ht="15" customHeight="1" x14ac:dyDescent="0.25">
      <c r="A6" s="9" t="s">
        <v>25</v>
      </c>
      <c r="B6" s="9" t="s">
        <v>221</v>
      </c>
      <c r="C6" s="9" t="s">
        <v>224</v>
      </c>
      <c r="D6" s="9" t="s">
        <v>225</v>
      </c>
      <c r="E6" s="59">
        <v>0</v>
      </c>
      <c r="F6" s="58">
        <f>stanford_fuel_changes!X9*shares_i24.d!$B$3</f>
        <v>-5.0401509257488463E-4</v>
      </c>
      <c r="G6" s="58">
        <f>stanford_fuel_changes!Y9*shares_i24.d!$B$3</f>
        <v>-2.3975840609284211E-3</v>
      </c>
      <c r="H6" s="58">
        <f>stanford_fuel_changes!Z9*shares_i24.d!$B$3</f>
        <v>-4.9543058646882403E-3</v>
      </c>
      <c r="I6" s="58">
        <f>stanford_fuel_changes!AA9*shares_i24.d!$B$3</f>
        <v>-5.654216759344779E-3</v>
      </c>
      <c r="J6" s="58">
        <f>stanford_fuel_changes!AB9*shares_i24.d!$B$3</f>
        <v>-6.3720115425503357E-3</v>
      </c>
      <c r="K6" s="58">
        <f>stanford_fuel_changes!AC9*shares_i24.d!$B$3</f>
        <v>-6.6148488473558361E-3</v>
      </c>
      <c r="L6" s="58">
        <f>stanford_fuel_changes!AD9*shares_i24.d!$B$3</f>
        <v>-6.8593451797501984E-3</v>
      </c>
    </row>
    <row r="7" spans="1:12" ht="15" customHeight="1" x14ac:dyDescent="0.25">
      <c r="A7" s="9" t="s">
        <v>25</v>
      </c>
      <c r="B7" s="9" t="s">
        <v>229</v>
      </c>
      <c r="C7" s="9" t="s">
        <v>199</v>
      </c>
      <c r="D7" s="9" t="s">
        <v>200</v>
      </c>
      <c r="E7" s="59">
        <v>0</v>
      </c>
      <c r="F7" s="58">
        <f>shares_i40.2!$B$2*stanford_fuel_changes!X6+shares_i40.2!$B$3*stanford_fuel_changes!X9</f>
        <v>-1.8433726847501841E-2</v>
      </c>
      <c r="G7" s="58">
        <f>shares_i40.2!$B$2*stanford_fuel_changes!Y6+shares_i40.2!$B$3*stanford_fuel_changes!Y9</f>
        <v>-8.7688663145562951E-2</v>
      </c>
      <c r="H7" s="58">
        <f>shares_i40.2!$B$2*stanford_fuel_changes!Z6+shares_i40.2!$B$3*stanford_fuel_changes!Z9</f>
        <v>-0.18119759184606288</v>
      </c>
      <c r="I7" s="58">
        <f>shares_i40.2!$B$2*stanford_fuel_changes!AA6+shares_i40.2!$B$3*stanford_fuel_changes!AA9</f>
        <v>-0.20679596467211542</v>
      </c>
      <c r="J7" s="58">
        <f>shares_i40.2!$B$2*stanford_fuel_changes!AB6+shares_i40.2!$B$3*stanford_fuel_changes!AB9</f>
        <v>-0.23304841853927247</v>
      </c>
      <c r="K7" s="58">
        <f>shares_i40.2!$B$2*stanford_fuel_changes!AC6+shares_i40.2!$B$3*stanford_fuel_changes!AC9</f>
        <v>-0.24192989175528148</v>
      </c>
      <c r="L7" s="58">
        <f>shares_i40.2!$B$2*stanford_fuel_changes!AD6+shares_i40.2!$B$3*stanford_fuel_changes!AD9</f>
        <v>-0.25087204184755091</v>
      </c>
    </row>
    <row r="8" spans="1:12" ht="15" customHeight="1" x14ac:dyDescent="0.25">
      <c r="A8" s="9" t="s">
        <v>25</v>
      </c>
      <c r="B8" s="9" t="s">
        <v>227</v>
      </c>
      <c r="C8" s="9" t="s">
        <v>201</v>
      </c>
      <c r="D8" s="9" t="s">
        <v>202</v>
      </c>
      <c r="E8" s="59">
        <v>0</v>
      </c>
      <c r="F8" s="57">
        <f>stanford_fuel_changes!X8</f>
        <v>-3.0464949115533827E-2</v>
      </c>
      <c r="G8" s="57">
        <f>stanford_fuel_changes!Y8</f>
        <v>-0.14492081188133676</v>
      </c>
      <c r="H8" s="57">
        <f>stanford_fuel_changes!Z8</f>
        <v>-0.29946062785430033</v>
      </c>
      <c r="I8" s="57">
        <f>stanford_fuel_changes!AA8</f>
        <v>-0.34176640421942212</v>
      </c>
      <c r="J8" s="57">
        <f>stanford_fuel_changes!AB8</f>
        <v>-0.38515316360005308</v>
      </c>
      <c r="K8" s="57">
        <f>stanford_fuel_changes!AC8</f>
        <v>-0.39983134733550102</v>
      </c>
      <c r="L8" s="57">
        <f>stanford_fuel_changes!AD8</f>
        <v>-0.41460981019318266</v>
      </c>
    </row>
    <row r="9" spans="1:12" ht="15" customHeight="1" x14ac:dyDescent="0.25">
      <c r="A9" s="9" t="s">
        <v>25</v>
      </c>
      <c r="B9" s="9" t="s">
        <v>221</v>
      </c>
      <c r="C9" s="9" t="s">
        <v>210</v>
      </c>
      <c r="D9" s="9" t="s">
        <v>211</v>
      </c>
      <c r="E9" s="59">
        <v>0</v>
      </c>
      <c r="F9" s="57">
        <f>stanford_fuel_changes!X9</f>
        <v>-2.2803845760588401E-2</v>
      </c>
      <c r="G9" s="57">
        <f>stanford_fuel_changes!Y9</f>
        <v>-0.10847718238781436</v>
      </c>
      <c r="H9" s="57">
        <f>stanford_fuel_changes!Z9</f>
        <v>-0.224154451827935</v>
      </c>
      <c r="I9" s="57">
        <f>stanford_fuel_changes!AA9</f>
        <v>-0.25582147990513843</v>
      </c>
      <c r="J9" s="57">
        <f>stanford_fuel_changes!AB9</f>
        <v>-0.28829765326802742</v>
      </c>
      <c r="K9" s="57">
        <f>stanford_fuel_changes!AC9</f>
        <v>-0.29928467434196254</v>
      </c>
      <c r="L9" s="57">
        <f>stanford_fuel_changes!AD9</f>
        <v>-0.3103467570753724</v>
      </c>
    </row>
    <row r="10" spans="1:12" ht="15" customHeight="1" x14ac:dyDescent="0.25">
      <c r="A10" s="9" t="s">
        <v>25</v>
      </c>
      <c r="B10" s="9" t="s">
        <v>221</v>
      </c>
      <c r="C10" s="9" t="s">
        <v>212</v>
      </c>
      <c r="D10" s="9" t="s">
        <v>213</v>
      </c>
      <c r="E10" s="59">
        <v>0</v>
      </c>
      <c r="F10" s="57">
        <f>stanford_fuel_changes!X9</f>
        <v>-2.2803845760588401E-2</v>
      </c>
      <c r="G10" s="57">
        <f>stanford_fuel_changes!Y9</f>
        <v>-0.10847718238781436</v>
      </c>
      <c r="H10" s="57">
        <f>stanford_fuel_changes!Z9</f>
        <v>-0.224154451827935</v>
      </c>
      <c r="I10" s="57">
        <f>stanford_fuel_changes!AA9</f>
        <v>-0.25582147990513843</v>
      </c>
      <c r="J10" s="57">
        <f>stanford_fuel_changes!AB9</f>
        <v>-0.28829765326802742</v>
      </c>
      <c r="K10" s="57">
        <f>stanford_fuel_changes!AC9</f>
        <v>-0.29928467434196254</v>
      </c>
      <c r="L10" s="57">
        <f>stanford_fuel_changes!AD9</f>
        <v>-0.3103467570753724</v>
      </c>
    </row>
    <row r="11" spans="1:12" ht="15" customHeight="1" x14ac:dyDescent="0.25">
      <c r="A11" s="9" t="s">
        <v>25</v>
      </c>
      <c r="B11" s="9" t="s">
        <v>221</v>
      </c>
      <c r="C11" s="9" t="s">
        <v>214</v>
      </c>
      <c r="D11" s="9" t="s">
        <v>215</v>
      </c>
      <c r="E11" s="59">
        <v>0</v>
      </c>
      <c r="F11" s="57">
        <f>stanford_fuel_changes!X9</f>
        <v>-2.2803845760588401E-2</v>
      </c>
      <c r="G11" s="57">
        <f>stanford_fuel_changes!Y9</f>
        <v>-0.10847718238781436</v>
      </c>
      <c r="H11" s="57">
        <f>stanford_fuel_changes!Z9</f>
        <v>-0.224154451827935</v>
      </c>
      <c r="I11" s="57">
        <f>stanford_fuel_changes!AA9</f>
        <v>-0.25582147990513843</v>
      </c>
      <c r="J11" s="57">
        <f>stanford_fuel_changes!AB9</f>
        <v>-0.28829765326802742</v>
      </c>
      <c r="K11" s="57">
        <f>stanford_fuel_changes!AC9</f>
        <v>-0.29928467434196254</v>
      </c>
      <c r="L11" s="57">
        <f>stanford_fuel_changes!AD9</f>
        <v>-0.3103467570753724</v>
      </c>
    </row>
    <row r="12" spans="1:12" ht="15" customHeight="1" x14ac:dyDescent="0.25">
      <c r="A12" s="9" t="s">
        <v>25</v>
      </c>
      <c r="B12" s="9" t="s">
        <v>221</v>
      </c>
      <c r="C12" s="9" t="s">
        <v>216</v>
      </c>
      <c r="D12" s="9" t="s">
        <v>217</v>
      </c>
      <c r="E12" s="59">
        <v>0</v>
      </c>
      <c r="F12" s="57">
        <f>stanford_fuel_changes!X9</f>
        <v>-2.2803845760588401E-2</v>
      </c>
      <c r="G12" s="57">
        <f>stanford_fuel_changes!Y9</f>
        <v>-0.10847718238781436</v>
      </c>
      <c r="H12" s="57">
        <f>stanford_fuel_changes!Z9</f>
        <v>-0.224154451827935</v>
      </c>
      <c r="I12" s="57">
        <f>stanford_fuel_changes!AA9</f>
        <v>-0.25582147990513843</v>
      </c>
      <c r="J12" s="57">
        <f>stanford_fuel_changes!AB9</f>
        <v>-0.28829765326802742</v>
      </c>
      <c r="K12" s="57">
        <f>stanford_fuel_changes!AC9</f>
        <v>-0.29928467434196254</v>
      </c>
      <c r="L12" s="57">
        <f>stanford_fuel_changes!AD9</f>
        <v>-0.3103467570753724</v>
      </c>
    </row>
    <row r="13" spans="1:12" ht="15" customHeight="1" x14ac:dyDescent="0.25">
      <c r="A13" s="9" t="s">
        <v>25</v>
      </c>
      <c r="B13" s="9" t="s">
        <v>221</v>
      </c>
      <c r="C13" s="9" t="s">
        <v>218</v>
      </c>
      <c r="D13" s="9" t="s">
        <v>219</v>
      </c>
      <c r="E13" s="59">
        <v>0</v>
      </c>
      <c r="F13" s="57">
        <f>stanford_fuel_changes!X9</f>
        <v>-2.2803845760588401E-2</v>
      </c>
      <c r="G13" s="57">
        <f>stanford_fuel_changes!Y9</f>
        <v>-0.10847718238781436</v>
      </c>
      <c r="H13" s="57">
        <f>stanford_fuel_changes!Z9</f>
        <v>-0.224154451827935</v>
      </c>
      <c r="I13" s="57">
        <f>stanford_fuel_changes!AA9</f>
        <v>-0.25582147990513843</v>
      </c>
      <c r="J13" s="57">
        <f>stanford_fuel_changes!AB9</f>
        <v>-0.28829765326802742</v>
      </c>
      <c r="K13" s="57">
        <f>stanford_fuel_changes!AC9</f>
        <v>-0.29928467434196254</v>
      </c>
      <c r="L13" s="57">
        <f>stanford_fuel_changes!AD9</f>
        <v>-0.3103467570753724</v>
      </c>
    </row>
    <row r="14" spans="1:12" ht="15" customHeight="1" x14ac:dyDescent="0.25">
      <c r="A14" s="9" t="s">
        <v>24</v>
      </c>
      <c r="B14" s="9" t="s">
        <v>221</v>
      </c>
      <c r="C14" s="9" t="s">
        <v>222</v>
      </c>
      <c r="D14" s="9" t="s">
        <v>223</v>
      </c>
      <c r="E14" s="59">
        <v>0</v>
      </c>
      <c r="F14" s="57">
        <f>stanford_fuel_changes!X15</f>
        <v>-1.3457820120991356E-2</v>
      </c>
      <c r="G14" s="57">
        <f>stanford_fuel_changes!Y15</f>
        <v>-7.1050296507651031E-2</v>
      </c>
      <c r="H14" s="57">
        <f>stanford_fuel_changes!Z15</f>
        <v>-0.15744084842091027</v>
      </c>
      <c r="I14" s="57">
        <f>stanford_fuel_changes!AA15</f>
        <v>-0.1822216028041061</v>
      </c>
      <c r="J14" s="57">
        <f>stanford_fuel_changes!AB15</f>
        <v>-0.20803506140559183</v>
      </c>
      <c r="K14" s="57">
        <f>stanford_fuel_changes!AC15</f>
        <v>-0.21685235214930065</v>
      </c>
      <c r="L14" s="57">
        <f>stanford_fuel_changes!AD15</f>
        <v>-0.22577057619586885</v>
      </c>
    </row>
    <row r="15" spans="1:12" ht="15" customHeight="1" x14ac:dyDescent="0.25">
      <c r="A15" s="9" t="s">
        <v>24</v>
      </c>
      <c r="B15" s="9" t="s">
        <v>220</v>
      </c>
      <c r="C15" s="9" t="s">
        <v>203</v>
      </c>
      <c r="D15" s="9" t="s">
        <v>204</v>
      </c>
      <c r="E15" s="59">
        <v>0</v>
      </c>
      <c r="F15" s="57">
        <f>stanford_fuel_changes!X10</f>
        <v>-8.9792765216934536E-3</v>
      </c>
      <c r="G15" s="57">
        <f>stanford_fuel_changes!Y10</f>
        <v>-4.7405913703319286E-2</v>
      </c>
      <c r="H15" s="57">
        <f>stanford_fuel_changes!Z10</f>
        <v>-0.10504709537440596</v>
      </c>
      <c r="I15" s="57">
        <f>stanford_fuel_changes!AA10</f>
        <v>-0.12158121784167007</v>
      </c>
      <c r="J15" s="57">
        <f>stanford_fuel_changes!AB10</f>
        <v>-0.13880437736380469</v>
      </c>
      <c r="K15" s="57">
        <f>stanford_fuel_changes!AC10</f>
        <v>-0.14468741719106742</v>
      </c>
      <c r="L15" s="57">
        <f>stanford_fuel_changes!AD10</f>
        <v>-0.15063780136001947</v>
      </c>
    </row>
    <row r="16" spans="1:12" ht="15" customHeight="1" x14ac:dyDescent="0.25">
      <c r="A16" s="9" t="s">
        <v>24</v>
      </c>
      <c r="B16" s="9" t="s">
        <v>220</v>
      </c>
      <c r="C16" s="9" t="s">
        <v>195</v>
      </c>
      <c r="D16" s="9" t="s">
        <v>196</v>
      </c>
      <c r="E16" s="59">
        <v>0</v>
      </c>
      <c r="F16" s="57">
        <f>stanford_fuel_changes!X10</f>
        <v>-8.9792765216934536E-3</v>
      </c>
      <c r="G16" s="57">
        <f>stanford_fuel_changes!Y10</f>
        <v>-4.7405913703319286E-2</v>
      </c>
      <c r="H16" s="57">
        <f>stanford_fuel_changes!Z10</f>
        <v>-0.10504709537440596</v>
      </c>
      <c r="I16" s="57">
        <f>stanford_fuel_changes!AA10</f>
        <v>-0.12158121784167007</v>
      </c>
      <c r="J16" s="57">
        <f>stanford_fuel_changes!AB10</f>
        <v>-0.13880437736380469</v>
      </c>
      <c r="K16" s="57">
        <f>stanford_fuel_changes!AC10</f>
        <v>-0.14468741719106742</v>
      </c>
      <c r="L16" s="57">
        <f>stanford_fuel_changes!AD10</f>
        <v>-0.15063780136001947</v>
      </c>
    </row>
    <row r="17" spans="1:12" ht="15" customHeight="1" x14ac:dyDescent="0.25">
      <c r="A17" s="9" t="s">
        <v>24</v>
      </c>
      <c r="B17" s="9" t="s">
        <v>208</v>
      </c>
      <c r="C17" s="9" t="s">
        <v>197</v>
      </c>
      <c r="D17" s="9" t="s">
        <v>198</v>
      </c>
      <c r="E17" s="59">
        <v>0</v>
      </c>
      <c r="F17" s="57">
        <f>stanford_fuel_changes!X11</f>
        <v>-1.7420070694052436E-2</v>
      </c>
      <c r="G17" s="57">
        <f>stanford_fuel_changes!Y11</f>
        <v>-9.1968920439508314E-2</v>
      </c>
      <c r="H17" s="57">
        <f>stanford_fuel_changes!Z11</f>
        <v>-0.20379457333851023</v>
      </c>
      <c r="I17" s="57">
        <f>stanford_fuel_changes!AA11</f>
        <v>-0.23587127590446946</v>
      </c>
      <c r="J17" s="57">
        <f>stanford_fuel_changes!AB11</f>
        <v>-0.26928473140120956</v>
      </c>
      <c r="K17" s="57">
        <f>stanford_fuel_changes!AC11</f>
        <v>-0.28069800834387287</v>
      </c>
      <c r="L17" s="57">
        <f>stanford_fuel_changes!AD11</f>
        <v>-0.29224193536622134</v>
      </c>
    </row>
    <row r="18" spans="1:12" ht="15" customHeight="1" x14ac:dyDescent="0.25">
      <c r="A18" s="9" t="s">
        <v>24</v>
      </c>
      <c r="B18" s="9" t="s">
        <v>221</v>
      </c>
      <c r="C18" s="9" t="s">
        <v>224</v>
      </c>
      <c r="D18" s="9" t="s">
        <v>225</v>
      </c>
      <c r="E18" s="59">
        <v>0</v>
      </c>
      <c r="F18" s="58">
        <f>stanford_fuel_changes!X15*shares_i24.d!$C$3</f>
        <v>-1.6986958710204567E-4</v>
      </c>
      <c r="G18" s="58">
        <f>stanford_fuel_changes!Y15*shares_i24.d!$C$3</f>
        <v>-8.9682314243501185E-4</v>
      </c>
      <c r="H18" s="58">
        <f>stanford_fuel_changes!Z15*shares_i24.d!$C$3</f>
        <v>-1.9872766669350971E-3</v>
      </c>
      <c r="I18" s="58">
        <f>stanford_fuel_changes!AA15*shares_i24.d!$C$3</f>
        <v>-2.3000685215821032E-3</v>
      </c>
      <c r="J18" s="58">
        <f>stanford_fuel_changes!AB15*shares_i24.d!$C$3</f>
        <v>-2.6258955511372526E-3</v>
      </c>
      <c r="K18" s="58">
        <f>stanford_fuel_changes!AC15*shares_i24.d!$C$3</f>
        <v>-2.7371906587049539E-3</v>
      </c>
      <c r="L18" s="58">
        <f>stanford_fuel_changes!AD15*shares_i24.d!$C$3</f>
        <v>-2.8497597837827287E-3</v>
      </c>
    </row>
    <row r="19" spans="1:12" ht="15" customHeight="1" x14ac:dyDescent="0.25">
      <c r="A19" s="9" t="s">
        <v>24</v>
      </c>
      <c r="B19" s="9" t="s">
        <v>229</v>
      </c>
      <c r="C19" s="9" t="s">
        <v>199</v>
      </c>
      <c r="D19" s="9" t="s">
        <v>200</v>
      </c>
      <c r="E19" s="59">
        <v>0</v>
      </c>
      <c r="F19" s="58">
        <f>shares_i40.2!$C$2*stanford_fuel_changes!X12+shares_i40.2!$C$3*stanford_fuel_changes!X15</f>
        <v>-1.33003802415558E-2</v>
      </c>
      <c r="G19" s="58">
        <f>shares_i40.2!$C$2*stanford_fuel_changes!Y12+shares_i40.2!$C$3*stanford_fuel_changes!Y15</f>
        <v>-7.0219095762251216E-2</v>
      </c>
      <c r="H19" s="58">
        <f>shares_i40.2!$C$2*stanford_fuel_changes!Z12+shares_i40.2!$C$3*stanford_fuel_changes!Z15</f>
        <v>-0.15559898488203325</v>
      </c>
      <c r="I19" s="58">
        <f>shares_i40.2!$C$2*stanford_fuel_changes!AA12+shares_i40.2!$C$3*stanford_fuel_changes!AA15</f>
        <v>-0.18008983503502413</v>
      </c>
      <c r="J19" s="58">
        <f>shares_i40.2!$C$2*stanford_fuel_changes!AB12+shares_i40.2!$C$3*stanford_fuel_changes!AB15</f>
        <v>-0.20560130804200089</v>
      </c>
      <c r="K19" s="58">
        <f>shares_i40.2!$C$2*stanford_fuel_changes!AC12+shares_i40.2!$C$3*stanford_fuel_changes!AC15</f>
        <v>-0.21431544737046138</v>
      </c>
      <c r="L19" s="58">
        <f>shares_i40.2!$C$2*stanford_fuel_changes!AD12+shares_i40.2!$C$3*stanford_fuel_changes!AD15</f>
        <v>-0.2231293392067572</v>
      </c>
    </row>
    <row r="20" spans="1:12" ht="15" customHeight="1" x14ac:dyDescent="0.25">
      <c r="A20" s="9" t="s">
        <v>24</v>
      </c>
      <c r="B20" s="9" t="s">
        <v>227</v>
      </c>
      <c r="C20" s="9" t="s">
        <v>201</v>
      </c>
      <c r="D20" s="9" t="s">
        <v>202</v>
      </c>
      <c r="E20" s="59">
        <v>0</v>
      </c>
      <c r="F20" s="57">
        <f>stanford_fuel_changes!X14</f>
        <v>-1.9247140731729232E-2</v>
      </c>
      <c r="G20" s="57">
        <f>stanford_fuel_changes!Y14</f>
        <v>-0.10161490075059144</v>
      </c>
      <c r="H20" s="57">
        <f>stanford_fuel_changes!Z14</f>
        <v>-0.22516916850103411</v>
      </c>
      <c r="I20" s="57">
        <f>stanford_fuel_changes!AA14</f>
        <v>-0.26061017326731356</v>
      </c>
      <c r="J20" s="57">
        <f>stanford_fuel_changes!AB14</f>
        <v>-0.29752813368056835</v>
      </c>
      <c r="K20" s="57">
        <f>stanford_fuel_changes!AC14</f>
        <v>-0.31013846984875876</v>
      </c>
      <c r="L20" s="57">
        <f>stanford_fuel_changes!AD14</f>
        <v>-0.3228931590746647</v>
      </c>
    </row>
    <row r="21" spans="1:12" ht="15" customHeight="1" x14ac:dyDescent="0.25">
      <c r="A21" s="9" t="s">
        <v>24</v>
      </c>
      <c r="B21" s="9" t="s">
        <v>221</v>
      </c>
      <c r="C21" s="9" t="s">
        <v>210</v>
      </c>
      <c r="D21" s="9" t="s">
        <v>211</v>
      </c>
      <c r="E21" s="59">
        <v>0</v>
      </c>
      <c r="F21" s="57">
        <f>stanford_fuel_changes!X15</f>
        <v>-1.3457820120991356E-2</v>
      </c>
      <c r="G21" s="57">
        <f>stanford_fuel_changes!Y15</f>
        <v>-7.1050296507651031E-2</v>
      </c>
      <c r="H21" s="57">
        <f>stanford_fuel_changes!Z15</f>
        <v>-0.15744084842091027</v>
      </c>
      <c r="I21" s="57">
        <f>stanford_fuel_changes!AA15</f>
        <v>-0.1822216028041061</v>
      </c>
      <c r="J21" s="57">
        <f>stanford_fuel_changes!AB15</f>
        <v>-0.20803506140559183</v>
      </c>
      <c r="K21" s="57">
        <f>stanford_fuel_changes!AC15</f>
        <v>-0.21685235214930065</v>
      </c>
      <c r="L21" s="57">
        <f>stanford_fuel_changes!AD15</f>
        <v>-0.22577057619586885</v>
      </c>
    </row>
    <row r="22" spans="1:12" ht="15" customHeight="1" x14ac:dyDescent="0.25">
      <c r="A22" s="9" t="s">
        <v>24</v>
      </c>
      <c r="B22" s="9" t="s">
        <v>221</v>
      </c>
      <c r="C22" s="9" t="s">
        <v>212</v>
      </c>
      <c r="D22" s="9" t="s">
        <v>213</v>
      </c>
      <c r="E22" s="59">
        <v>0</v>
      </c>
      <c r="F22" s="57">
        <f>stanford_fuel_changes!X15</f>
        <v>-1.3457820120991356E-2</v>
      </c>
      <c r="G22" s="57">
        <f>stanford_fuel_changes!Y15</f>
        <v>-7.1050296507651031E-2</v>
      </c>
      <c r="H22" s="57">
        <f>stanford_fuel_changes!Z15</f>
        <v>-0.15744084842091027</v>
      </c>
      <c r="I22" s="57">
        <f>stanford_fuel_changes!AA15</f>
        <v>-0.1822216028041061</v>
      </c>
      <c r="J22" s="57">
        <f>stanford_fuel_changes!AB15</f>
        <v>-0.20803506140559183</v>
      </c>
      <c r="K22" s="57">
        <f>stanford_fuel_changes!AC15</f>
        <v>-0.21685235214930065</v>
      </c>
      <c r="L22" s="57">
        <f>stanford_fuel_changes!AD15</f>
        <v>-0.22577057619586885</v>
      </c>
    </row>
    <row r="23" spans="1:12" ht="15" customHeight="1" x14ac:dyDescent="0.25">
      <c r="A23" s="9" t="s">
        <v>24</v>
      </c>
      <c r="B23" s="9" t="s">
        <v>221</v>
      </c>
      <c r="C23" s="9" t="s">
        <v>214</v>
      </c>
      <c r="D23" s="9" t="s">
        <v>215</v>
      </c>
      <c r="E23" s="59">
        <v>0</v>
      </c>
      <c r="F23" s="57">
        <f>stanford_fuel_changes!X15</f>
        <v>-1.3457820120991356E-2</v>
      </c>
      <c r="G23" s="57">
        <f>stanford_fuel_changes!Y15</f>
        <v>-7.1050296507651031E-2</v>
      </c>
      <c r="H23" s="57">
        <f>stanford_fuel_changes!Z15</f>
        <v>-0.15744084842091027</v>
      </c>
      <c r="I23" s="57">
        <f>stanford_fuel_changes!AA15</f>
        <v>-0.1822216028041061</v>
      </c>
      <c r="J23" s="57">
        <f>stanford_fuel_changes!AB15</f>
        <v>-0.20803506140559183</v>
      </c>
      <c r="K23" s="57">
        <f>stanford_fuel_changes!AC15</f>
        <v>-0.21685235214930065</v>
      </c>
      <c r="L23" s="57">
        <f>stanford_fuel_changes!AD15</f>
        <v>-0.22577057619586885</v>
      </c>
    </row>
    <row r="24" spans="1:12" ht="15" customHeight="1" x14ac:dyDescent="0.25">
      <c r="A24" s="9" t="s">
        <v>24</v>
      </c>
      <c r="B24" s="9" t="s">
        <v>221</v>
      </c>
      <c r="C24" s="9" t="s">
        <v>216</v>
      </c>
      <c r="D24" s="9" t="s">
        <v>217</v>
      </c>
      <c r="E24" s="59">
        <v>0</v>
      </c>
      <c r="F24" s="57">
        <f>stanford_fuel_changes!X15</f>
        <v>-1.3457820120991356E-2</v>
      </c>
      <c r="G24" s="57">
        <f>stanford_fuel_changes!Y15</f>
        <v>-7.1050296507651031E-2</v>
      </c>
      <c r="H24" s="57">
        <f>stanford_fuel_changes!Z15</f>
        <v>-0.15744084842091027</v>
      </c>
      <c r="I24" s="57">
        <f>stanford_fuel_changes!AA15</f>
        <v>-0.1822216028041061</v>
      </c>
      <c r="J24" s="57">
        <f>stanford_fuel_changes!AB15</f>
        <v>-0.20803506140559183</v>
      </c>
      <c r="K24" s="57">
        <f>stanford_fuel_changes!AC15</f>
        <v>-0.21685235214930065</v>
      </c>
      <c r="L24" s="57">
        <f>stanford_fuel_changes!AD15</f>
        <v>-0.22577057619586885</v>
      </c>
    </row>
    <row r="25" spans="1:12" ht="15" customHeight="1" x14ac:dyDescent="0.25">
      <c r="A25" s="9" t="s">
        <v>24</v>
      </c>
      <c r="B25" s="9" t="s">
        <v>221</v>
      </c>
      <c r="C25" s="9" t="s">
        <v>218</v>
      </c>
      <c r="D25" s="9" t="s">
        <v>219</v>
      </c>
      <c r="E25" s="59">
        <v>0</v>
      </c>
      <c r="F25" s="57">
        <f>stanford_fuel_changes!X15</f>
        <v>-1.3457820120991356E-2</v>
      </c>
      <c r="G25" s="57">
        <f>stanford_fuel_changes!Y15</f>
        <v>-7.1050296507651031E-2</v>
      </c>
      <c r="H25" s="57">
        <f>stanford_fuel_changes!Z15</f>
        <v>-0.15744084842091027</v>
      </c>
      <c r="I25" s="57">
        <f>stanford_fuel_changes!AA15</f>
        <v>-0.1822216028041061</v>
      </c>
      <c r="J25" s="57">
        <f>stanford_fuel_changes!AB15</f>
        <v>-0.20803506140559183</v>
      </c>
      <c r="K25" s="57">
        <f>stanford_fuel_changes!AC15</f>
        <v>-0.21685235214930065</v>
      </c>
      <c r="L25" s="57">
        <f>stanford_fuel_changes!AD15</f>
        <v>-0.22577057619586885</v>
      </c>
    </row>
    <row r="26" spans="1:12" ht="15" customHeight="1" x14ac:dyDescent="0.25">
      <c r="A26" s="9" t="s">
        <v>23</v>
      </c>
      <c r="B26" s="9" t="s">
        <v>221</v>
      </c>
      <c r="C26" s="9" t="s">
        <v>222</v>
      </c>
      <c r="D26" s="9" t="s">
        <v>223</v>
      </c>
      <c r="E26" s="59">
        <v>0</v>
      </c>
      <c r="F26" s="57">
        <f>stanford_fuel_changes!X21</f>
        <v>-7.1355336733300648E-2</v>
      </c>
      <c r="G26" s="57">
        <f>stanford_fuel_changes!Y21</f>
        <v>-0.2330985280384153</v>
      </c>
      <c r="H26" s="57">
        <f>stanford_fuel_changes!Z21</f>
        <v>-0.40392796189818392</v>
      </c>
      <c r="I26" s="57">
        <f>stanford_fuel_changes!AA21</f>
        <v>-0.44710007798732176</v>
      </c>
      <c r="J26" s="57">
        <f>stanford_fuel_changes!AB21</f>
        <v>-0.49038053012726424</v>
      </c>
      <c r="K26" s="57">
        <f>stanford_fuel_changes!AC21</f>
        <v>-0.50482760428694828</v>
      </c>
      <c r="L26" s="57">
        <f>stanford_fuel_changes!AD21</f>
        <v>-0.51928368495481281</v>
      </c>
    </row>
    <row r="27" spans="1:12" ht="15" customHeight="1" x14ac:dyDescent="0.25">
      <c r="A27" s="9" t="s">
        <v>23</v>
      </c>
      <c r="B27" s="9" t="s">
        <v>220</v>
      </c>
      <c r="C27" s="9" t="s">
        <v>203</v>
      </c>
      <c r="D27" s="9" t="s">
        <v>204</v>
      </c>
      <c r="E27" s="59">
        <v>0</v>
      </c>
      <c r="F27" s="57">
        <f>stanford_fuel_changes!X16</f>
        <v>-4.8733834442317235E-2</v>
      </c>
      <c r="G27" s="57">
        <f>stanford_fuel_changes!Y16</f>
        <v>-0.15920021674945725</v>
      </c>
      <c r="H27" s="57">
        <f>stanford_fuel_changes!Z16</f>
        <v>-0.27587226580323865</v>
      </c>
      <c r="I27" s="57">
        <f>stanford_fuel_changes!AA16</f>
        <v>-0.30535769540574048</v>
      </c>
      <c r="J27" s="57">
        <f>stanford_fuel_changes!AB16</f>
        <v>-0.33491711570614585</v>
      </c>
      <c r="K27" s="57">
        <f>stanford_fuel_changes!AC16</f>
        <v>-0.34478409065863519</v>
      </c>
      <c r="L27" s="57">
        <f>stanford_fuel_changes!AD16</f>
        <v>-0.35465721682137274</v>
      </c>
    </row>
    <row r="28" spans="1:12" ht="15" customHeight="1" x14ac:dyDescent="0.25">
      <c r="A28" s="9" t="s">
        <v>23</v>
      </c>
      <c r="B28" s="9" t="s">
        <v>220</v>
      </c>
      <c r="C28" s="9" t="s">
        <v>195</v>
      </c>
      <c r="D28" s="9" t="s">
        <v>196</v>
      </c>
      <c r="E28" s="59">
        <v>0</v>
      </c>
      <c r="F28" s="57">
        <f>stanford_fuel_changes!X16</f>
        <v>-4.8733834442317235E-2</v>
      </c>
      <c r="G28" s="57">
        <f>stanford_fuel_changes!Y16</f>
        <v>-0.15920021674945725</v>
      </c>
      <c r="H28" s="57">
        <f>stanford_fuel_changes!Z16</f>
        <v>-0.27587226580323865</v>
      </c>
      <c r="I28" s="57">
        <f>stanford_fuel_changes!AA16</f>
        <v>-0.30535769540574048</v>
      </c>
      <c r="J28" s="57">
        <f>stanford_fuel_changes!AB16</f>
        <v>-0.33491711570614585</v>
      </c>
      <c r="K28" s="57">
        <f>stanford_fuel_changes!AC16</f>
        <v>-0.34478409065863519</v>
      </c>
      <c r="L28" s="57">
        <f>stanford_fuel_changes!AD16</f>
        <v>-0.35465721682137274</v>
      </c>
    </row>
    <row r="29" spans="1:12" ht="15" customHeight="1" x14ac:dyDescent="0.25">
      <c r="A29" s="9" t="s">
        <v>23</v>
      </c>
      <c r="B29" s="9" t="s">
        <v>208</v>
      </c>
      <c r="C29" s="9" t="s">
        <v>197</v>
      </c>
      <c r="D29" s="9" t="s">
        <v>198</v>
      </c>
      <c r="E29" s="59">
        <v>0</v>
      </c>
      <c r="F29" s="57">
        <f>stanford_fuel_changes!X17</f>
        <v>-8.0243315135592991E-2</v>
      </c>
      <c r="G29" s="57">
        <f>stanford_fuel_changes!Y17</f>
        <v>-0.26213314237364138</v>
      </c>
      <c r="H29" s="57">
        <f>stanford_fuel_changes!Z17</f>
        <v>-0.45424098914730865</v>
      </c>
      <c r="I29" s="57">
        <f>stanford_fuel_changes!AA17</f>
        <v>-0.50279059839881068</v>
      </c>
      <c r="J29" s="57">
        <f>stanford_fuel_changes!AB17</f>
        <v>-0.55146203797532056</v>
      </c>
      <c r="K29" s="57">
        <f>stanford_fuel_changes!AC17</f>
        <v>-0.56770863111965342</v>
      </c>
      <c r="L29" s="57">
        <f>stanford_fuel_changes!AD17</f>
        <v>-0.5839653526174815</v>
      </c>
    </row>
    <row r="30" spans="1:12" ht="15" customHeight="1" x14ac:dyDescent="0.25">
      <c r="A30" s="9" t="s">
        <v>23</v>
      </c>
      <c r="B30" s="9" t="s">
        <v>221</v>
      </c>
      <c r="C30" s="9" t="s">
        <v>224</v>
      </c>
      <c r="D30" s="9" t="s">
        <v>225</v>
      </c>
      <c r="E30" s="59">
        <v>0</v>
      </c>
      <c r="F30" s="58">
        <f>stanford_fuel_changes!X21*shares_i24.d!$D$3</f>
        <v>-3.4382987456857205E-4</v>
      </c>
      <c r="G30" s="58">
        <f>stanford_fuel_changes!Y21*shares_i24.d!$D$3</f>
        <v>-1.1231989270420451E-3</v>
      </c>
      <c r="H30" s="58">
        <f>stanford_fuel_changes!Z21*shares_i24.d!$D$3</f>
        <v>-1.946350572113225E-3</v>
      </c>
      <c r="I30" s="58">
        <f>stanford_fuel_changes!AA21*shares_i24.d!$D$3</f>
        <v>-2.1543779452481717E-3</v>
      </c>
      <c r="J30" s="58">
        <f>stanford_fuel_changes!AB21*shares_i24.d!$D$3</f>
        <v>-2.3629273419971141E-3</v>
      </c>
      <c r="K30" s="58">
        <f>stanford_fuel_changes!AC21*shares_i24.d!$D$3</f>
        <v>-2.432541416061021E-3</v>
      </c>
      <c r="L30" s="58">
        <f>stanford_fuel_changes!AD21*shares_i24.d!$D$3</f>
        <v>-2.5021988885127683E-3</v>
      </c>
    </row>
    <row r="31" spans="1:12" ht="15" customHeight="1" x14ac:dyDescent="0.25">
      <c r="A31" s="9" t="s">
        <v>23</v>
      </c>
      <c r="B31" s="9" t="s">
        <v>229</v>
      </c>
      <c r="C31" s="9" t="s">
        <v>199</v>
      </c>
      <c r="D31" s="9" t="s">
        <v>200</v>
      </c>
      <c r="E31" s="59">
        <v>0</v>
      </c>
      <c r="F31" s="58">
        <f>shares_i40.2!$D$2*stanford_fuel_changes!X18+shares_i40.2!$D$3*stanford_fuel_changes!X21</f>
        <v>-7.1351015064045828E-2</v>
      </c>
      <c r="G31" s="58">
        <f>shares_i40.2!$D$2*stanford_fuel_changes!Y18+shares_i40.2!$D$3*stanford_fuel_changes!Y21</f>
        <v>-0.23308441031732974</v>
      </c>
      <c r="H31" s="58">
        <f>shares_i40.2!$D$2*stanford_fuel_changes!Z18+shares_i40.2!$D$3*stanford_fuel_changes!Z21</f>
        <v>-0.40390349781274876</v>
      </c>
      <c r="I31" s="58">
        <f>shares_i40.2!$D$2*stanford_fuel_changes!AA18+shares_i40.2!$D$3*stanford_fuel_changes!AA21</f>
        <v>-0.4470729991625369</v>
      </c>
      <c r="J31" s="58">
        <f>shares_i40.2!$D$2*stanford_fuel_changes!AB18+shares_i40.2!$D$3*stanford_fuel_changes!AB21</f>
        <v>-0.49035083000170621</v>
      </c>
      <c r="K31" s="58">
        <f>shares_i40.2!$D$2*stanford_fuel_changes!AC18+shares_i40.2!$D$3*stanford_fuel_changes!AC21</f>
        <v>-0.50479702916760449</v>
      </c>
      <c r="L31" s="58">
        <f>shares_i40.2!$D$2*stanford_fuel_changes!AD18+shares_i40.2!$D$3*stanford_fuel_changes!AD21</f>
        <v>-0.51925223429620004</v>
      </c>
    </row>
    <row r="32" spans="1:12" ht="15" customHeight="1" x14ac:dyDescent="0.25">
      <c r="A32" s="9" t="s">
        <v>23</v>
      </c>
      <c r="B32" s="9" t="s">
        <v>227</v>
      </c>
      <c r="C32" s="9" t="s">
        <v>201</v>
      </c>
      <c r="D32" s="9" t="s">
        <v>202</v>
      </c>
      <c r="E32" s="59">
        <v>0</v>
      </c>
      <c r="F32" s="57">
        <f>stanford_fuel_changes!X20</f>
        <v>-8.7771435832312159E-2</v>
      </c>
      <c r="G32" s="57">
        <f>stanford_fuel_changes!Y20</f>
        <v>-0.28672547048302333</v>
      </c>
      <c r="H32" s="57">
        <f>stanford_fuel_changes!Z20</f>
        <v>-0.49685614015296836</v>
      </c>
      <c r="I32" s="57">
        <f>stanford_fuel_changes!AA20</f>
        <v>-0.54996048792201879</v>
      </c>
      <c r="J32" s="57">
        <f>stanford_fuel_changes!AB20</f>
        <v>-0.60319809567086669</v>
      </c>
      <c r="K32" s="57">
        <f>stanford_fuel_changes!AC20</f>
        <v>-0.62096888200056777</v>
      </c>
      <c r="L32" s="57">
        <f>stanford_fuel_changes!AD20</f>
        <v>-0.63875074688712308</v>
      </c>
    </row>
    <row r="33" spans="1:12" ht="15" customHeight="1" x14ac:dyDescent="0.25">
      <c r="A33" s="9" t="s">
        <v>23</v>
      </c>
      <c r="B33" s="9" t="s">
        <v>221</v>
      </c>
      <c r="C33" s="9" t="s">
        <v>210</v>
      </c>
      <c r="D33" s="9" t="s">
        <v>211</v>
      </c>
      <c r="E33" s="59">
        <v>0</v>
      </c>
      <c r="F33" s="57">
        <f>stanford_fuel_changes!X21</f>
        <v>-7.1355336733300648E-2</v>
      </c>
      <c r="G33" s="57">
        <f>stanford_fuel_changes!Y21</f>
        <v>-0.2330985280384153</v>
      </c>
      <c r="H33" s="57">
        <f>stanford_fuel_changes!Z21</f>
        <v>-0.40392796189818392</v>
      </c>
      <c r="I33" s="57">
        <f>stanford_fuel_changes!AA21</f>
        <v>-0.44710007798732176</v>
      </c>
      <c r="J33" s="57">
        <f>stanford_fuel_changes!AB21</f>
        <v>-0.49038053012726424</v>
      </c>
      <c r="K33" s="57">
        <f>stanford_fuel_changes!AC21</f>
        <v>-0.50482760428694828</v>
      </c>
      <c r="L33" s="57">
        <f>stanford_fuel_changes!AD21</f>
        <v>-0.51928368495481281</v>
      </c>
    </row>
    <row r="34" spans="1:12" ht="15" customHeight="1" x14ac:dyDescent="0.25">
      <c r="A34" s="9" t="s">
        <v>23</v>
      </c>
      <c r="B34" s="9" t="s">
        <v>221</v>
      </c>
      <c r="C34" s="9" t="s">
        <v>212</v>
      </c>
      <c r="D34" s="9" t="s">
        <v>213</v>
      </c>
      <c r="E34" s="59">
        <v>0</v>
      </c>
      <c r="F34" s="57">
        <f>stanford_fuel_changes!X21</f>
        <v>-7.1355336733300648E-2</v>
      </c>
      <c r="G34" s="57">
        <f>stanford_fuel_changes!Y21</f>
        <v>-0.2330985280384153</v>
      </c>
      <c r="H34" s="57">
        <f>stanford_fuel_changes!Z21</f>
        <v>-0.40392796189818392</v>
      </c>
      <c r="I34" s="57">
        <f>stanford_fuel_changes!AA21</f>
        <v>-0.44710007798732176</v>
      </c>
      <c r="J34" s="57">
        <f>stanford_fuel_changes!AB21</f>
        <v>-0.49038053012726424</v>
      </c>
      <c r="K34" s="57">
        <f>stanford_fuel_changes!AC21</f>
        <v>-0.50482760428694828</v>
      </c>
      <c r="L34" s="57">
        <f>stanford_fuel_changes!AD21</f>
        <v>-0.51928368495481281</v>
      </c>
    </row>
    <row r="35" spans="1:12" ht="15" customHeight="1" x14ac:dyDescent="0.25">
      <c r="A35" s="9" t="s">
        <v>23</v>
      </c>
      <c r="B35" s="9" t="s">
        <v>221</v>
      </c>
      <c r="C35" s="9" t="s">
        <v>214</v>
      </c>
      <c r="D35" s="9" t="s">
        <v>215</v>
      </c>
      <c r="E35" s="59">
        <v>0</v>
      </c>
      <c r="F35" s="57">
        <f>stanford_fuel_changes!X21</f>
        <v>-7.1355336733300648E-2</v>
      </c>
      <c r="G35" s="57">
        <f>stanford_fuel_changes!Y21</f>
        <v>-0.2330985280384153</v>
      </c>
      <c r="H35" s="57">
        <f>stanford_fuel_changes!Z21</f>
        <v>-0.40392796189818392</v>
      </c>
      <c r="I35" s="57">
        <f>stanford_fuel_changes!AA21</f>
        <v>-0.44710007798732176</v>
      </c>
      <c r="J35" s="57">
        <f>stanford_fuel_changes!AB21</f>
        <v>-0.49038053012726424</v>
      </c>
      <c r="K35" s="57">
        <f>stanford_fuel_changes!AC21</f>
        <v>-0.50482760428694828</v>
      </c>
      <c r="L35" s="57">
        <f>stanford_fuel_changes!AD21</f>
        <v>-0.51928368495481281</v>
      </c>
    </row>
    <row r="36" spans="1:12" ht="15" customHeight="1" x14ac:dyDescent="0.25">
      <c r="A36" s="9" t="s">
        <v>23</v>
      </c>
      <c r="B36" s="9" t="s">
        <v>221</v>
      </c>
      <c r="C36" s="9" t="s">
        <v>216</v>
      </c>
      <c r="D36" s="9" t="s">
        <v>217</v>
      </c>
      <c r="E36" s="59">
        <v>0</v>
      </c>
      <c r="F36" s="57">
        <f>stanford_fuel_changes!X21</f>
        <v>-7.1355336733300648E-2</v>
      </c>
      <c r="G36" s="57">
        <f>stanford_fuel_changes!Y21</f>
        <v>-0.2330985280384153</v>
      </c>
      <c r="H36" s="57">
        <f>stanford_fuel_changes!Z21</f>
        <v>-0.40392796189818392</v>
      </c>
      <c r="I36" s="57">
        <f>stanford_fuel_changes!AA21</f>
        <v>-0.44710007798732176</v>
      </c>
      <c r="J36" s="57">
        <f>stanford_fuel_changes!AB21</f>
        <v>-0.49038053012726424</v>
      </c>
      <c r="K36" s="57">
        <f>stanford_fuel_changes!AC21</f>
        <v>-0.50482760428694828</v>
      </c>
      <c r="L36" s="57">
        <f>stanford_fuel_changes!AD21</f>
        <v>-0.51928368495481281</v>
      </c>
    </row>
    <row r="37" spans="1:12" ht="15" customHeight="1" x14ac:dyDescent="0.25">
      <c r="A37" s="9" t="s">
        <v>23</v>
      </c>
      <c r="B37" s="9" t="s">
        <v>221</v>
      </c>
      <c r="C37" s="9" t="s">
        <v>218</v>
      </c>
      <c r="D37" s="9" t="s">
        <v>219</v>
      </c>
      <c r="E37" s="59">
        <v>0</v>
      </c>
      <c r="F37" s="57">
        <f>stanford_fuel_changes!X21</f>
        <v>-7.1355336733300648E-2</v>
      </c>
      <c r="G37" s="57">
        <f>stanford_fuel_changes!Y21</f>
        <v>-0.2330985280384153</v>
      </c>
      <c r="H37" s="57">
        <f>stanford_fuel_changes!Z21</f>
        <v>-0.40392796189818392</v>
      </c>
      <c r="I37" s="57">
        <f>stanford_fuel_changes!AA21</f>
        <v>-0.44710007798732176</v>
      </c>
      <c r="J37" s="57">
        <f>stanford_fuel_changes!AB21</f>
        <v>-0.49038053012726424</v>
      </c>
      <c r="K37" s="57">
        <f>stanford_fuel_changes!AC21</f>
        <v>-0.50482760428694828</v>
      </c>
      <c r="L37" s="57">
        <f>stanford_fuel_changes!AD21</f>
        <v>-0.51928368495481281</v>
      </c>
    </row>
    <row r="38" spans="1:12" ht="15" customHeight="1" x14ac:dyDescent="0.25">
      <c r="A38" s="9" t="s">
        <v>22</v>
      </c>
      <c r="B38" s="9" t="s">
        <v>221</v>
      </c>
      <c r="C38" s="9" t="s">
        <v>222</v>
      </c>
      <c r="D38" s="9" t="s">
        <v>223</v>
      </c>
      <c r="E38" s="59">
        <v>0</v>
      </c>
      <c r="F38" s="57">
        <f>stanford_fuel_changes!X27</f>
        <v>-5.1320028885560649E-2</v>
      </c>
      <c r="G38" s="57">
        <f>stanford_fuel_changes!Y27</f>
        <v>-0.15703395613253329</v>
      </c>
      <c r="H38" s="57">
        <f>stanford_fuel_changes!Z27</f>
        <v>-0.26615631821269853</v>
      </c>
      <c r="I38" s="57">
        <f>stanford_fuel_changes!AA27</f>
        <v>-0.29359608645152757</v>
      </c>
      <c r="J38" s="57">
        <f>stanford_fuel_changes!AB27</f>
        <v>-0.32107191619254716</v>
      </c>
      <c r="K38" s="57">
        <f>stanford_fuel_changes!AC27</f>
        <v>-0.33023722019214125</v>
      </c>
      <c r="L38" s="57">
        <f>stanford_fuel_changes!AD27</f>
        <v>-0.33940548660735581</v>
      </c>
    </row>
    <row r="39" spans="1:12" ht="15" customHeight="1" x14ac:dyDescent="0.25">
      <c r="A39" s="9" t="s">
        <v>22</v>
      </c>
      <c r="B39" s="9" t="s">
        <v>220</v>
      </c>
      <c r="C39" s="9" t="s">
        <v>203</v>
      </c>
      <c r="D39" s="9" t="s">
        <v>204</v>
      </c>
      <c r="E39" s="59">
        <v>0</v>
      </c>
      <c r="F39" s="57">
        <f>stanford_fuel_changes!X22</f>
        <v>0</v>
      </c>
      <c r="G39" s="57">
        <f>stanford_fuel_changes!Y22</f>
        <v>0</v>
      </c>
      <c r="H39" s="57">
        <f>stanford_fuel_changes!Z22</f>
        <v>0</v>
      </c>
      <c r="I39" s="57">
        <f>stanford_fuel_changes!AA22</f>
        <v>0</v>
      </c>
      <c r="J39" s="57">
        <f>stanford_fuel_changes!AB22</f>
        <v>0</v>
      </c>
      <c r="K39" s="57">
        <f>stanford_fuel_changes!AC22</f>
        <v>0</v>
      </c>
      <c r="L39" s="57">
        <f>stanford_fuel_changes!AD22</f>
        <v>0</v>
      </c>
    </row>
    <row r="40" spans="1:12" ht="15" customHeight="1" x14ac:dyDescent="0.25">
      <c r="A40" s="9" t="s">
        <v>22</v>
      </c>
      <c r="B40" s="9" t="s">
        <v>220</v>
      </c>
      <c r="C40" s="9" t="s">
        <v>195</v>
      </c>
      <c r="D40" s="9" t="s">
        <v>196</v>
      </c>
      <c r="E40" s="59">
        <v>0</v>
      </c>
      <c r="F40" s="57">
        <f>stanford_fuel_changes!X22</f>
        <v>0</v>
      </c>
      <c r="G40" s="57">
        <f>stanford_fuel_changes!Y22</f>
        <v>0</v>
      </c>
      <c r="H40" s="57">
        <f>stanford_fuel_changes!Z22</f>
        <v>0</v>
      </c>
      <c r="I40" s="57">
        <f>stanford_fuel_changes!AA22</f>
        <v>0</v>
      </c>
      <c r="J40" s="57">
        <f>stanford_fuel_changes!AB22</f>
        <v>0</v>
      </c>
      <c r="K40" s="57">
        <f>stanford_fuel_changes!AC22</f>
        <v>0</v>
      </c>
      <c r="L40" s="57">
        <f>stanford_fuel_changes!AD22</f>
        <v>0</v>
      </c>
    </row>
    <row r="41" spans="1:12" ht="15" customHeight="1" x14ac:dyDescent="0.25">
      <c r="A41" s="9" t="s">
        <v>22</v>
      </c>
      <c r="B41" s="9" t="s">
        <v>208</v>
      </c>
      <c r="C41" s="9" t="s">
        <v>197</v>
      </c>
      <c r="D41" s="9" t="s">
        <v>198</v>
      </c>
      <c r="E41" s="59">
        <v>0</v>
      </c>
      <c r="F41" s="57">
        <f>stanford_fuel_changes!X23</f>
        <v>-8.5463229680318262E-2</v>
      </c>
      <c r="G41" s="57">
        <f>stanford_fuel_changes!Y23</f>
        <v>-0.26150860301522016</v>
      </c>
      <c r="H41" s="57">
        <f>stanford_fuel_changes!Z23</f>
        <v>-0.44323004191994286</v>
      </c>
      <c r="I41" s="57">
        <f>stanford_fuel_changes!AA23</f>
        <v>-0.48892548025648602</v>
      </c>
      <c r="J41" s="57">
        <f>stanford_fuel_changes!AB23</f>
        <v>-0.53468097180249241</v>
      </c>
      <c r="K41" s="57">
        <f>stanford_fuel_changes!AC23</f>
        <v>-0.54994394997723062</v>
      </c>
      <c r="L41" s="57">
        <f>stanford_fuel_changes!AD23</f>
        <v>-0.56521186146186908</v>
      </c>
    </row>
    <row r="42" spans="1:12" ht="15" customHeight="1" x14ac:dyDescent="0.25">
      <c r="A42" s="9" t="s">
        <v>22</v>
      </c>
      <c r="B42" s="9" t="s">
        <v>221</v>
      </c>
      <c r="C42" s="9" t="s">
        <v>224</v>
      </c>
      <c r="D42" s="9" t="s">
        <v>225</v>
      </c>
      <c r="E42" s="59">
        <v>0</v>
      </c>
      <c r="F42" s="58">
        <f>stanford_fuel_changes!X27*shares_i24.d!$E$3</f>
        <v>-3.7381847078821573E-3</v>
      </c>
      <c r="G42" s="58">
        <f>stanford_fuel_changes!Y27*shares_i24.d!$E$3</f>
        <v>-1.1438456800986667E-2</v>
      </c>
      <c r="H42" s="58">
        <f>stanford_fuel_changes!Z27*shares_i24.d!$E$3</f>
        <v>-1.9387001532434105E-2</v>
      </c>
      <c r="I42" s="58">
        <f>stanford_fuel_changes!AA27*shares_i24.d!$E$3</f>
        <v>-2.1385732325180828E-2</v>
      </c>
      <c r="J42" s="58">
        <f>stanford_fuel_changes!AB27*shares_i24.d!$E$3</f>
        <v>-2.3387089861500364E-2</v>
      </c>
      <c r="K42" s="58">
        <f>stanford_fuel_changes!AC27*shares_i24.d!$E$3</f>
        <v>-2.4054696641901331E-2</v>
      </c>
      <c r="L42" s="58">
        <f>stanford_fuel_changes!AD27*shares_i24.d!$E$3</f>
        <v>-2.47225192066074E-2</v>
      </c>
    </row>
    <row r="43" spans="1:12" ht="15" customHeight="1" x14ac:dyDescent="0.25">
      <c r="A43" s="9" t="s">
        <v>22</v>
      </c>
      <c r="B43" s="9" t="s">
        <v>229</v>
      </c>
      <c r="C43" s="9" t="s">
        <v>199</v>
      </c>
      <c r="D43" s="9" t="s">
        <v>200</v>
      </c>
      <c r="E43" s="59">
        <v>0</v>
      </c>
      <c r="F43" s="58">
        <f>shares_i40.2!$E$2*stanford_fuel_changes!X24+shares_i40.2!$E$3*stanford_fuel_changes!X27</f>
        <v>-5.1320028885560649E-2</v>
      </c>
      <c r="G43" s="58">
        <f>shares_i40.2!$E$2*stanford_fuel_changes!Y24+shares_i40.2!$E$3*stanford_fuel_changes!Y27</f>
        <v>-0.15703395613253329</v>
      </c>
      <c r="H43" s="58">
        <f>shares_i40.2!$E$2*stanford_fuel_changes!Z24+shares_i40.2!$E$3*stanford_fuel_changes!Z27</f>
        <v>-0.26615631821269853</v>
      </c>
      <c r="I43" s="58">
        <f>shares_i40.2!$E$2*stanford_fuel_changes!AA24+shares_i40.2!$E$3*stanford_fuel_changes!AA27</f>
        <v>-0.29359608645152757</v>
      </c>
      <c r="J43" s="58">
        <f>shares_i40.2!$E$2*stanford_fuel_changes!AB24+shares_i40.2!$E$3*stanford_fuel_changes!AB27</f>
        <v>-0.32107191619254716</v>
      </c>
      <c r="K43" s="58">
        <f>shares_i40.2!$E$2*stanford_fuel_changes!AC24+shares_i40.2!$E$3*stanford_fuel_changes!AC27</f>
        <v>-0.33023722019214125</v>
      </c>
      <c r="L43" s="58">
        <f>shares_i40.2!$E$2*stanford_fuel_changes!AD24+shares_i40.2!$E$3*stanford_fuel_changes!AD27</f>
        <v>-0.33940548660735581</v>
      </c>
    </row>
    <row r="44" spans="1:12" ht="15" customHeight="1" x14ac:dyDescent="0.25">
      <c r="A44" s="9" t="s">
        <v>22</v>
      </c>
      <c r="B44" s="9" t="s">
        <v>227</v>
      </c>
      <c r="C44" s="9" t="s">
        <v>201</v>
      </c>
      <c r="D44" s="9" t="s">
        <v>202</v>
      </c>
      <c r="E44" s="59">
        <v>0</v>
      </c>
      <c r="F44" s="57">
        <f>stanford_fuel_changes!X26</f>
        <v>-9.548866597985356E-2</v>
      </c>
      <c r="G44" s="57">
        <f>stanford_fuel_changes!Y26</f>
        <v>-0.29218539642820435</v>
      </c>
      <c r="H44" s="57">
        <f>stanford_fuel_changes!Z26</f>
        <v>-0.49522403475089788</v>
      </c>
      <c r="I44" s="57">
        <f>stanford_fuel_changes!AA26</f>
        <v>-0.54627986852224941</v>
      </c>
      <c r="J44" s="57">
        <f>stanford_fuel_changes!AB26</f>
        <v>-0.59740280016576075</v>
      </c>
      <c r="K44" s="57">
        <f>stanford_fuel_changes!AC26</f>
        <v>-0.6144562327383073</v>
      </c>
      <c r="L44" s="57">
        <f>stanford_fuel_changes!AD26</f>
        <v>-0.63151517733260898</v>
      </c>
    </row>
    <row r="45" spans="1:12" ht="15" customHeight="1" x14ac:dyDescent="0.25">
      <c r="A45" s="9" t="s">
        <v>22</v>
      </c>
      <c r="B45" s="9" t="s">
        <v>221</v>
      </c>
      <c r="C45" s="9" t="s">
        <v>210</v>
      </c>
      <c r="D45" s="9" t="s">
        <v>211</v>
      </c>
      <c r="E45" s="59">
        <v>0</v>
      </c>
      <c r="F45" s="57">
        <f>stanford_fuel_changes!X27</f>
        <v>-5.1320028885560649E-2</v>
      </c>
      <c r="G45" s="57">
        <f>stanford_fuel_changes!Y27</f>
        <v>-0.15703395613253329</v>
      </c>
      <c r="H45" s="57">
        <f>stanford_fuel_changes!Z27</f>
        <v>-0.26615631821269853</v>
      </c>
      <c r="I45" s="57">
        <f>stanford_fuel_changes!AA27</f>
        <v>-0.29359608645152757</v>
      </c>
      <c r="J45" s="57">
        <f>stanford_fuel_changes!AB27</f>
        <v>-0.32107191619254716</v>
      </c>
      <c r="K45" s="57">
        <f>stanford_fuel_changes!AC27</f>
        <v>-0.33023722019214125</v>
      </c>
      <c r="L45" s="57">
        <f>stanford_fuel_changes!AD27</f>
        <v>-0.33940548660735581</v>
      </c>
    </row>
    <row r="46" spans="1:12" ht="15" customHeight="1" x14ac:dyDescent="0.25">
      <c r="A46" s="9" t="s">
        <v>22</v>
      </c>
      <c r="B46" s="9" t="s">
        <v>221</v>
      </c>
      <c r="C46" s="9" t="s">
        <v>212</v>
      </c>
      <c r="D46" s="9" t="s">
        <v>213</v>
      </c>
      <c r="E46" s="59">
        <v>0</v>
      </c>
      <c r="F46" s="57">
        <f>stanford_fuel_changes!X27</f>
        <v>-5.1320028885560649E-2</v>
      </c>
      <c r="G46" s="57">
        <f>stanford_fuel_changes!Y27</f>
        <v>-0.15703395613253329</v>
      </c>
      <c r="H46" s="57">
        <f>stanford_fuel_changes!Z27</f>
        <v>-0.26615631821269853</v>
      </c>
      <c r="I46" s="57">
        <f>stanford_fuel_changes!AA27</f>
        <v>-0.29359608645152757</v>
      </c>
      <c r="J46" s="57">
        <f>stanford_fuel_changes!AB27</f>
        <v>-0.32107191619254716</v>
      </c>
      <c r="K46" s="57">
        <f>stanford_fuel_changes!AC27</f>
        <v>-0.33023722019214125</v>
      </c>
      <c r="L46" s="57">
        <f>stanford_fuel_changes!AD27</f>
        <v>-0.33940548660735581</v>
      </c>
    </row>
    <row r="47" spans="1:12" ht="15" customHeight="1" x14ac:dyDescent="0.25">
      <c r="A47" s="9" t="s">
        <v>22</v>
      </c>
      <c r="B47" s="9" t="s">
        <v>221</v>
      </c>
      <c r="C47" s="9" t="s">
        <v>214</v>
      </c>
      <c r="D47" s="9" t="s">
        <v>215</v>
      </c>
      <c r="E47" s="59">
        <v>0</v>
      </c>
      <c r="F47" s="57">
        <f>stanford_fuel_changes!X27</f>
        <v>-5.1320028885560649E-2</v>
      </c>
      <c r="G47" s="57">
        <f>stanford_fuel_changes!Y27</f>
        <v>-0.15703395613253329</v>
      </c>
      <c r="H47" s="57">
        <f>stanford_fuel_changes!Z27</f>
        <v>-0.26615631821269853</v>
      </c>
      <c r="I47" s="57">
        <f>stanford_fuel_changes!AA27</f>
        <v>-0.29359608645152757</v>
      </c>
      <c r="J47" s="57">
        <f>stanford_fuel_changes!AB27</f>
        <v>-0.32107191619254716</v>
      </c>
      <c r="K47" s="57">
        <f>stanford_fuel_changes!AC27</f>
        <v>-0.33023722019214125</v>
      </c>
      <c r="L47" s="57">
        <f>stanford_fuel_changes!AD27</f>
        <v>-0.33940548660735581</v>
      </c>
    </row>
    <row r="48" spans="1:12" ht="15" customHeight="1" x14ac:dyDescent="0.25">
      <c r="A48" s="9" t="s">
        <v>22</v>
      </c>
      <c r="B48" s="9" t="s">
        <v>221</v>
      </c>
      <c r="C48" s="9" t="s">
        <v>216</v>
      </c>
      <c r="D48" s="9" t="s">
        <v>217</v>
      </c>
      <c r="E48" s="59">
        <v>0</v>
      </c>
      <c r="F48" s="57">
        <f>stanford_fuel_changes!X27</f>
        <v>-5.1320028885560649E-2</v>
      </c>
      <c r="G48" s="57">
        <f>stanford_fuel_changes!Y27</f>
        <v>-0.15703395613253329</v>
      </c>
      <c r="H48" s="57">
        <f>stanford_fuel_changes!Z27</f>
        <v>-0.26615631821269853</v>
      </c>
      <c r="I48" s="57">
        <f>stanford_fuel_changes!AA27</f>
        <v>-0.29359608645152757</v>
      </c>
      <c r="J48" s="57">
        <f>stanford_fuel_changes!AB27</f>
        <v>-0.32107191619254716</v>
      </c>
      <c r="K48" s="57">
        <f>stanford_fuel_changes!AC27</f>
        <v>-0.33023722019214125</v>
      </c>
      <c r="L48" s="57">
        <f>stanford_fuel_changes!AD27</f>
        <v>-0.33940548660735581</v>
      </c>
    </row>
    <row r="49" spans="1:12" ht="15" customHeight="1" x14ac:dyDescent="0.25">
      <c r="A49" s="9" t="s">
        <v>22</v>
      </c>
      <c r="B49" s="9" t="s">
        <v>221</v>
      </c>
      <c r="C49" s="9" t="s">
        <v>218</v>
      </c>
      <c r="D49" s="9" t="s">
        <v>219</v>
      </c>
      <c r="E49" s="59">
        <v>0</v>
      </c>
      <c r="F49" s="57">
        <f>stanford_fuel_changes!X27</f>
        <v>-5.1320028885560649E-2</v>
      </c>
      <c r="G49" s="57">
        <f>stanford_fuel_changes!Y27</f>
        <v>-0.15703395613253329</v>
      </c>
      <c r="H49" s="57">
        <f>stanford_fuel_changes!Z27</f>
        <v>-0.26615631821269853</v>
      </c>
      <c r="I49" s="57">
        <f>stanford_fuel_changes!AA27</f>
        <v>-0.29359608645152757</v>
      </c>
      <c r="J49" s="57">
        <f>stanford_fuel_changes!AB27</f>
        <v>-0.32107191619254716</v>
      </c>
      <c r="K49" s="57">
        <f>stanford_fuel_changes!AC27</f>
        <v>-0.33023722019214125</v>
      </c>
      <c r="L49" s="57">
        <f>stanford_fuel_changes!AD27</f>
        <v>-0.33940548660735581</v>
      </c>
    </row>
    <row r="50" spans="1:12" ht="15" customHeight="1" x14ac:dyDescent="0.25">
      <c r="A50" s="9" t="s">
        <v>21</v>
      </c>
      <c r="B50" s="9" t="s">
        <v>221</v>
      </c>
      <c r="C50" s="9" t="s">
        <v>222</v>
      </c>
      <c r="D50" s="9" t="s">
        <v>223</v>
      </c>
      <c r="E50" s="59">
        <v>0</v>
      </c>
      <c r="F50" s="57">
        <f>stanford_fuel_changes!X33</f>
        <v>-1.2473191675816505E-2</v>
      </c>
      <c r="G50" s="57">
        <f>stanford_fuel_changes!Y33</f>
        <v>-6.8087164938770678E-2</v>
      </c>
      <c r="H50" s="57">
        <f>stanford_fuel_changes!Z33</f>
        <v>-0.15471455298924977</v>
      </c>
      <c r="I50" s="57">
        <f>stanford_fuel_changes!AA33</f>
        <v>-0.18002540982888612</v>
      </c>
      <c r="J50" s="57">
        <f>stanford_fuel_changes!AB33</f>
        <v>-0.20656459120495502</v>
      </c>
      <c r="K50" s="57">
        <f>stanford_fuel_changes!AC33</f>
        <v>-0.21566715259353428</v>
      </c>
      <c r="L50" s="57">
        <f>stanford_fuel_changes!AD33</f>
        <v>-0.22489221816665661</v>
      </c>
    </row>
    <row r="51" spans="1:12" ht="15" customHeight="1" x14ac:dyDescent="0.25">
      <c r="A51" s="9" t="s">
        <v>21</v>
      </c>
      <c r="B51" s="9" t="s">
        <v>220</v>
      </c>
      <c r="C51" s="9" t="s">
        <v>203</v>
      </c>
      <c r="D51" s="9" t="s">
        <v>204</v>
      </c>
      <c r="E51" s="59">
        <v>0</v>
      </c>
      <c r="F51" s="57">
        <f>stanford_fuel_changes!X28</f>
        <v>-1.131268056622956E-2</v>
      </c>
      <c r="G51" s="57">
        <f>stanford_fuel_changes!Y28</f>
        <v>-6.1752305875799662E-2</v>
      </c>
      <c r="H51" s="57">
        <f>stanford_fuel_changes!Z28</f>
        <v>-0.14031984454370286</v>
      </c>
      <c r="I51" s="57">
        <f>stanford_fuel_changes!AA28</f>
        <v>-0.16327576839433422</v>
      </c>
      <c r="J51" s="57">
        <f>stanford_fuel_changes!AB28</f>
        <v>-0.18734573293907811</v>
      </c>
      <c r="K51" s="57">
        <f>stanford_fuel_changes!AC28</f>
        <v>-0.19560138810736538</v>
      </c>
      <c r="L51" s="57">
        <f>stanford_fuel_changes!AD28</f>
        <v>-0.20396814961826171</v>
      </c>
    </row>
    <row r="52" spans="1:12" ht="15" customHeight="1" x14ac:dyDescent="0.25">
      <c r="A52" s="9" t="s">
        <v>21</v>
      </c>
      <c r="B52" s="9" t="s">
        <v>220</v>
      </c>
      <c r="C52" s="9" t="s">
        <v>195</v>
      </c>
      <c r="D52" s="9" t="s">
        <v>196</v>
      </c>
      <c r="E52" s="59">
        <v>0</v>
      </c>
      <c r="F52" s="57">
        <f>stanford_fuel_changes!X28</f>
        <v>-1.131268056622956E-2</v>
      </c>
      <c r="G52" s="57">
        <f>stanford_fuel_changes!Y28</f>
        <v>-6.1752305875799662E-2</v>
      </c>
      <c r="H52" s="57">
        <f>stanford_fuel_changes!Z28</f>
        <v>-0.14031984454370286</v>
      </c>
      <c r="I52" s="57">
        <f>stanford_fuel_changes!AA28</f>
        <v>-0.16327576839433422</v>
      </c>
      <c r="J52" s="57">
        <f>stanford_fuel_changes!AB28</f>
        <v>-0.18734573293907811</v>
      </c>
      <c r="K52" s="57">
        <f>stanford_fuel_changes!AC28</f>
        <v>-0.19560138810736538</v>
      </c>
      <c r="L52" s="57">
        <f>stanford_fuel_changes!AD28</f>
        <v>-0.20396814961826171</v>
      </c>
    </row>
    <row r="53" spans="1:12" ht="15" customHeight="1" x14ac:dyDescent="0.25">
      <c r="A53" s="9" t="s">
        <v>21</v>
      </c>
      <c r="B53" s="9" t="s">
        <v>208</v>
      </c>
      <c r="C53" s="9" t="s">
        <v>197</v>
      </c>
      <c r="D53" s="9" t="s">
        <v>198</v>
      </c>
      <c r="E53" s="59">
        <v>0</v>
      </c>
      <c r="F53" s="57">
        <f>stanford_fuel_changes!X29</f>
        <v>-1.4202315241572033E-2</v>
      </c>
      <c r="G53" s="57">
        <f>stanford_fuel_changes!Y29</f>
        <v>-7.7525897580823622E-2</v>
      </c>
      <c r="H53" s="57">
        <f>stanford_fuel_changes!Z29</f>
        <v>-0.1761621973846873</v>
      </c>
      <c r="I53" s="57">
        <f>stanford_fuel_changes!AA29</f>
        <v>-0.20498182729286663</v>
      </c>
      <c r="J53" s="57">
        <f>stanford_fuel_changes!AB29</f>
        <v>-0.23520006092163151</v>
      </c>
      <c r="K53" s="57">
        <f>stanford_fuel_changes!AC29</f>
        <v>-0.24556448485628588</v>
      </c>
      <c r="L53" s="57">
        <f>stanford_fuel_changes!AD29</f>
        <v>-0.25606839538687426</v>
      </c>
    </row>
    <row r="54" spans="1:12" ht="15" customHeight="1" x14ac:dyDescent="0.25">
      <c r="A54" s="9" t="s">
        <v>21</v>
      </c>
      <c r="B54" s="9" t="s">
        <v>221</v>
      </c>
      <c r="C54" s="9" t="s">
        <v>224</v>
      </c>
      <c r="D54" s="9" t="s">
        <v>225</v>
      </c>
      <c r="E54" s="59">
        <v>0</v>
      </c>
      <c r="F54" s="58">
        <f>stanford_fuel_changes!X33*shares_i24.d!$F$3</f>
        <v>-4.5148849391189412E-5</v>
      </c>
      <c r="G54" s="58">
        <f>stanford_fuel_changes!Y33*shares_i24.d!$F$3</f>
        <v>-2.464531320603152E-4</v>
      </c>
      <c r="H54" s="58">
        <f>stanford_fuel_changes!Z33*shares_i24.d!$F$3</f>
        <v>-5.6001577086961388E-4</v>
      </c>
      <c r="I54" s="58">
        <f>stanford_fuel_changes!AA33*shares_i24.d!$F$3</f>
        <v>-6.5163274374355098E-4</v>
      </c>
      <c r="J54" s="58">
        <f>stanford_fuel_changes!AB33*shares_i24.d!$F$3</f>
        <v>-7.4769584724229178E-4</v>
      </c>
      <c r="K54" s="58">
        <f>stanford_fuel_changes!AC33*shares_i24.d!$F$3</f>
        <v>-7.8064412414593511E-4</v>
      </c>
      <c r="L54" s="58">
        <f>stanford_fuel_changes!AD33*shares_i24.d!$F$3</f>
        <v>-8.1403582588593761E-4</v>
      </c>
    </row>
    <row r="55" spans="1:12" ht="15" customHeight="1" x14ac:dyDescent="0.25">
      <c r="A55" s="9" t="s">
        <v>21</v>
      </c>
      <c r="B55" s="9" t="s">
        <v>229</v>
      </c>
      <c r="C55" s="9" t="s">
        <v>199</v>
      </c>
      <c r="D55" s="9" t="s">
        <v>200</v>
      </c>
      <c r="E55" s="59">
        <v>0</v>
      </c>
      <c r="F55" s="58">
        <f>shares_i40.2!$F$2*stanford_fuel_changes!X30+shares_i40.2!$F$3*stanford_fuel_changes!X33</f>
        <v>-1.1159213066863858E-2</v>
      </c>
      <c r="G55" s="58">
        <f>shares_i40.2!$F$2*stanford_fuel_changes!Y30+shares_i40.2!$F$3*stanford_fuel_changes!Y33</f>
        <v>-6.0914575869428209E-2</v>
      </c>
      <c r="H55" s="58">
        <f>shares_i40.2!$F$2*stanford_fuel_changes!Z30+shares_i40.2!$F$3*stanford_fuel_changes!Z33</f>
        <v>-0.1384162695662752</v>
      </c>
      <c r="I55" s="58">
        <f>shares_i40.2!$F$2*stanford_fuel_changes!AA30+shares_i40.2!$F$3*stanford_fuel_changes!AA33</f>
        <v>-0.16106077401384278</v>
      </c>
      <c r="J55" s="58">
        <f>shares_i40.2!$F$2*stanford_fuel_changes!AB30+shares_i40.2!$F$3*stanford_fuel_changes!AB33</f>
        <v>-0.18480420611149082</v>
      </c>
      <c r="K55" s="58">
        <f>shares_i40.2!$F$2*stanford_fuel_changes!AC30+shares_i40.2!$F$3*stanford_fuel_changes!AC33</f>
        <v>-0.19294786529908325</v>
      </c>
      <c r="L55" s="58">
        <f>shares_i40.2!$F$2*stanford_fuel_changes!AD30+shares_i40.2!$F$3*stanford_fuel_changes!AD33</f>
        <v>-0.20120112356383479</v>
      </c>
    </row>
    <row r="56" spans="1:12" ht="15" customHeight="1" x14ac:dyDescent="0.25">
      <c r="A56" s="9" t="s">
        <v>21</v>
      </c>
      <c r="B56" s="9" t="s">
        <v>227</v>
      </c>
      <c r="C56" s="9" t="s">
        <v>201</v>
      </c>
      <c r="D56" s="9" t="s">
        <v>202</v>
      </c>
      <c r="E56" s="59">
        <v>0</v>
      </c>
      <c r="F56" s="57">
        <f>stanford_fuel_changes!X32</f>
        <v>-1.5211160380792879E-2</v>
      </c>
      <c r="G56" s="57">
        <f>stanford_fuel_changes!Y32</f>
        <v>-8.3032860608176565E-2</v>
      </c>
      <c r="H56" s="57">
        <f>stanford_fuel_changes!Z32</f>
        <v>-0.1886756765972735</v>
      </c>
      <c r="I56" s="57">
        <f>stanford_fuel_changes!AA32</f>
        <v>-0.21954247579105673</v>
      </c>
      <c r="J56" s="57">
        <f>stanford_fuel_changes!AB32</f>
        <v>-0.25190722691317957</v>
      </c>
      <c r="K56" s="57">
        <f>stanford_fuel_changes!AC32</f>
        <v>-0.26300787578929247</v>
      </c>
      <c r="L56" s="57">
        <f>stanford_fuel_changes!AD32</f>
        <v>-0.27425791953135731</v>
      </c>
    </row>
    <row r="57" spans="1:12" ht="15" customHeight="1" x14ac:dyDescent="0.25">
      <c r="A57" s="9" t="s">
        <v>21</v>
      </c>
      <c r="B57" s="9" t="s">
        <v>221</v>
      </c>
      <c r="C57" s="9" t="s">
        <v>210</v>
      </c>
      <c r="D57" s="9" t="s">
        <v>211</v>
      </c>
      <c r="E57" s="59">
        <v>0</v>
      </c>
      <c r="F57" s="57">
        <f>stanford_fuel_changes!X33</f>
        <v>-1.2473191675816505E-2</v>
      </c>
      <c r="G57" s="57">
        <f>stanford_fuel_changes!Y33</f>
        <v>-6.8087164938770678E-2</v>
      </c>
      <c r="H57" s="57">
        <f>stanford_fuel_changes!Z33</f>
        <v>-0.15471455298924977</v>
      </c>
      <c r="I57" s="57">
        <f>stanford_fuel_changes!AA33</f>
        <v>-0.18002540982888612</v>
      </c>
      <c r="J57" s="57">
        <f>stanford_fuel_changes!AB33</f>
        <v>-0.20656459120495502</v>
      </c>
      <c r="K57" s="57">
        <f>stanford_fuel_changes!AC33</f>
        <v>-0.21566715259353428</v>
      </c>
      <c r="L57" s="57">
        <f>stanford_fuel_changes!AD33</f>
        <v>-0.22489221816665661</v>
      </c>
    </row>
    <row r="58" spans="1:12" ht="15" customHeight="1" x14ac:dyDescent="0.25">
      <c r="A58" s="9" t="s">
        <v>21</v>
      </c>
      <c r="B58" s="9" t="s">
        <v>221</v>
      </c>
      <c r="C58" s="9" t="s">
        <v>212</v>
      </c>
      <c r="D58" s="9" t="s">
        <v>213</v>
      </c>
      <c r="E58" s="59">
        <v>0</v>
      </c>
      <c r="F58" s="57">
        <f>stanford_fuel_changes!X33</f>
        <v>-1.2473191675816505E-2</v>
      </c>
      <c r="G58" s="57">
        <f>stanford_fuel_changes!Y33</f>
        <v>-6.8087164938770678E-2</v>
      </c>
      <c r="H58" s="57">
        <f>stanford_fuel_changes!Z33</f>
        <v>-0.15471455298924977</v>
      </c>
      <c r="I58" s="57">
        <f>stanford_fuel_changes!AA33</f>
        <v>-0.18002540982888612</v>
      </c>
      <c r="J58" s="57">
        <f>stanford_fuel_changes!AB33</f>
        <v>-0.20656459120495502</v>
      </c>
      <c r="K58" s="57">
        <f>stanford_fuel_changes!AC33</f>
        <v>-0.21566715259353428</v>
      </c>
      <c r="L58" s="57">
        <f>stanford_fuel_changes!AD33</f>
        <v>-0.22489221816665661</v>
      </c>
    </row>
    <row r="59" spans="1:12" ht="15" customHeight="1" x14ac:dyDescent="0.25">
      <c r="A59" s="9" t="s">
        <v>21</v>
      </c>
      <c r="B59" s="9" t="s">
        <v>221</v>
      </c>
      <c r="C59" s="9" t="s">
        <v>214</v>
      </c>
      <c r="D59" s="9" t="s">
        <v>215</v>
      </c>
      <c r="E59" s="59">
        <v>0</v>
      </c>
      <c r="F59" s="57">
        <f>stanford_fuel_changes!X33</f>
        <v>-1.2473191675816505E-2</v>
      </c>
      <c r="G59" s="57">
        <f>stanford_fuel_changes!Y33</f>
        <v>-6.8087164938770678E-2</v>
      </c>
      <c r="H59" s="57">
        <f>stanford_fuel_changes!Z33</f>
        <v>-0.15471455298924977</v>
      </c>
      <c r="I59" s="57">
        <f>stanford_fuel_changes!AA33</f>
        <v>-0.18002540982888612</v>
      </c>
      <c r="J59" s="57">
        <f>stanford_fuel_changes!AB33</f>
        <v>-0.20656459120495502</v>
      </c>
      <c r="K59" s="57">
        <f>stanford_fuel_changes!AC33</f>
        <v>-0.21566715259353428</v>
      </c>
      <c r="L59" s="57">
        <f>stanford_fuel_changes!AD33</f>
        <v>-0.22489221816665661</v>
      </c>
    </row>
    <row r="60" spans="1:12" ht="15" customHeight="1" x14ac:dyDescent="0.25">
      <c r="A60" s="9" t="s">
        <v>21</v>
      </c>
      <c r="B60" s="9" t="s">
        <v>221</v>
      </c>
      <c r="C60" s="9" t="s">
        <v>216</v>
      </c>
      <c r="D60" s="9" t="s">
        <v>217</v>
      </c>
      <c r="E60" s="59">
        <v>0</v>
      </c>
      <c r="F60" s="57">
        <f>stanford_fuel_changes!X33</f>
        <v>-1.2473191675816505E-2</v>
      </c>
      <c r="G60" s="57">
        <f>stanford_fuel_changes!Y33</f>
        <v>-6.8087164938770678E-2</v>
      </c>
      <c r="H60" s="57">
        <f>stanford_fuel_changes!Z33</f>
        <v>-0.15471455298924977</v>
      </c>
      <c r="I60" s="57">
        <f>stanford_fuel_changes!AA33</f>
        <v>-0.18002540982888612</v>
      </c>
      <c r="J60" s="57">
        <f>stanford_fuel_changes!AB33</f>
        <v>-0.20656459120495502</v>
      </c>
      <c r="K60" s="57">
        <f>stanford_fuel_changes!AC33</f>
        <v>-0.21566715259353428</v>
      </c>
      <c r="L60" s="57">
        <f>stanford_fuel_changes!AD33</f>
        <v>-0.22489221816665661</v>
      </c>
    </row>
    <row r="61" spans="1:12" ht="15" customHeight="1" x14ac:dyDescent="0.25">
      <c r="A61" s="9" t="s">
        <v>21</v>
      </c>
      <c r="B61" s="9" t="s">
        <v>221</v>
      </c>
      <c r="C61" s="9" t="s">
        <v>218</v>
      </c>
      <c r="D61" s="9" t="s">
        <v>219</v>
      </c>
      <c r="E61" s="59">
        <v>0</v>
      </c>
      <c r="F61" s="57">
        <f>stanford_fuel_changes!X33</f>
        <v>-1.2473191675816505E-2</v>
      </c>
      <c r="G61" s="57">
        <f>stanford_fuel_changes!Y33</f>
        <v>-6.8087164938770678E-2</v>
      </c>
      <c r="H61" s="57">
        <f>stanford_fuel_changes!Z33</f>
        <v>-0.15471455298924977</v>
      </c>
      <c r="I61" s="57">
        <f>stanford_fuel_changes!AA33</f>
        <v>-0.18002540982888612</v>
      </c>
      <c r="J61" s="57">
        <f>stanford_fuel_changes!AB33</f>
        <v>-0.20656459120495502</v>
      </c>
      <c r="K61" s="57">
        <f>stanford_fuel_changes!AC33</f>
        <v>-0.21566715259353428</v>
      </c>
      <c r="L61" s="57">
        <f>stanford_fuel_changes!AD33</f>
        <v>-0.22489221816665661</v>
      </c>
    </row>
    <row r="62" spans="1:12" ht="15" customHeight="1" x14ac:dyDescent="0.25">
      <c r="A62" s="9" t="s">
        <v>20</v>
      </c>
      <c r="B62" s="9" t="s">
        <v>221</v>
      </c>
      <c r="C62" s="9" t="s">
        <v>222</v>
      </c>
      <c r="D62" s="9" t="s">
        <v>223</v>
      </c>
      <c r="E62" s="59">
        <v>0</v>
      </c>
      <c r="F62" s="57">
        <f>stanford_fuel_changes!X39</f>
        <v>-1.8966009101388459E-2</v>
      </c>
      <c r="G62" s="57">
        <f>stanford_fuel_changes!Y39</f>
        <v>-9.6834616515642763E-2</v>
      </c>
      <c r="H62" s="57">
        <f>stanford_fuel_changes!Z39</f>
        <v>-0.20953333784819719</v>
      </c>
      <c r="I62" s="57">
        <f>stanford_fuel_changes!AA39</f>
        <v>-0.24132583580948497</v>
      </c>
      <c r="J62" s="57">
        <f>stanford_fuel_changes!AB39</f>
        <v>-0.27425366153218772</v>
      </c>
      <c r="K62" s="57">
        <f>stanford_fuel_changes!AC39</f>
        <v>-0.28546100865950724</v>
      </c>
      <c r="L62" s="57">
        <f>stanford_fuel_changes!AD39</f>
        <v>-0.29677729547182657</v>
      </c>
    </row>
    <row r="63" spans="1:12" ht="15" customHeight="1" x14ac:dyDescent="0.25">
      <c r="A63" s="9" t="s">
        <v>20</v>
      </c>
      <c r="B63" s="9" t="s">
        <v>220</v>
      </c>
      <c r="C63" s="9" t="s">
        <v>203</v>
      </c>
      <c r="D63" s="9" t="s">
        <v>204</v>
      </c>
      <c r="E63" s="59">
        <v>0</v>
      </c>
      <c r="F63" s="57">
        <f>stanford_fuel_changes!X34</f>
        <v>-8.6507614948953745E-3</v>
      </c>
      <c r="G63" s="57">
        <f>stanford_fuel_changes!Y34</f>
        <v>-4.4168130862341358E-2</v>
      </c>
      <c r="H63" s="57">
        <f>stanford_fuel_changes!Z34</f>
        <v>-9.5572185021327985E-2</v>
      </c>
      <c r="I63" s="57">
        <f>stanford_fuel_changes!AA34</f>
        <v>-0.11007335475713256</v>
      </c>
      <c r="J63" s="57">
        <f>stanford_fuel_changes!AB34</f>
        <v>-0.12509236931891127</v>
      </c>
      <c r="K63" s="57">
        <f>stanford_fuel_changes!AC34</f>
        <v>-0.13020425587715645</v>
      </c>
      <c r="L63" s="57">
        <f>stanford_fuel_changes!AD34</f>
        <v>-0.13536583192079749</v>
      </c>
    </row>
    <row r="64" spans="1:12" ht="15" customHeight="1" x14ac:dyDescent="0.25">
      <c r="A64" s="9" t="s">
        <v>20</v>
      </c>
      <c r="B64" s="9" t="s">
        <v>220</v>
      </c>
      <c r="C64" s="9" t="s">
        <v>195</v>
      </c>
      <c r="D64" s="9" t="s">
        <v>196</v>
      </c>
      <c r="E64" s="59">
        <v>0</v>
      </c>
      <c r="F64" s="57">
        <f>stanford_fuel_changes!X34</f>
        <v>-8.6507614948953745E-3</v>
      </c>
      <c r="G64" s="57">
        <f>stanford_fuel_changes!Y34</f>
        <v>-4.4168130862341358E-2</v>
      </c>
      <c r="H64" s="57">
        <f>stanford_fuel_changes!Z34</f>
        <v>-9.5572185021327985E-2</v>
      </c>
      <c r="I64" s="57">
        <f>stanford_fuel_changes!AA34</f>
        <v>-0.11007335475713256</v>
      </c>
      <c r="J64" s="57">
        <f>stanford_fuel_changes!AB34</f>
        <v>-0.12509236931891127</v>
      </c>
      <c r="K64" s="57">
        <f>stanford_fuel_changes!AC34</f>
        <v>-0.13020425587715645</v>
      </c>
      <c r="L64" s="57">
        <f>stanford_fuel_changes!AD34</f>
        <v>-0.13536583192079749</v>
      </c>
    </row>
    <row r="65" spans="1:12" ht="15" customHeight="1" x14ac:dyDescent="0.25">
      <c r="A65" s="9" t="s">
        <v>20</v>
      </c>
      <c r="B65" s="9" t="s">
        <v>208</v>
      </c>
      <c r="C65" s="9" t="s">
        <v>197</v>
      </c>
      <c r="D65" s="9" t="s">
        <v>198</v>
      </c>
      <c r="E65" s="59">
        <v>0</v>
      </c>
      <c r="F65" s="57">
        <f>stanford_fuel_changes!X35</f>
        <v>-2.2599738806519883E-2</v>
      </c>
      <c r="G65" s="57">
        <f>stanford_fuel_changes!Y35</f>
        <v>-0.11538732418528853</v>
      </c>
      <c r="H65" s="57">
        <f>stanford_fuel_changes!Z35</f>
        <v>-0.24967818381363507</v>
      </c>
      <c r="I65" s="57">
        <f>stanford_fuel_changes!AA35</f>
        <v>-0.28756186013641621</v>
      </c>
      <c r="J65" s="57">
        <f>stanford_fuel_changes!AB35</f>
        <v>-0.3267983835832603</v>
      </c>
      <c r="K65" s="57">
        <f>stanford_fuel_changes!AC35</f>
        <v>-0.34015296526870714</v>
      </c>
      <c r="L65" s="57">
        <f>stanford_fuel_changes!AD35</f>
        <v>-0.35363735857733219</v>
      </c>
    </row>
    <row r="66" spans="1:12" ht="15" customHeight="1" x14ac:dyDescent="0.25">
      <c r="A66" s="9" t="s">
        <v>20</v>
      </c>
      <c r="B66" s="9" t="s">
        <v>221</v>
      </c>
      <c r="C66" s="9" t="s">
        <v>224</v>
      </c>
      <c r="D66" s="9" t="s">
        <v>225</v>
      </c>
      <c r="E66" s="59">
        <v>0</v>
      </c>
      <c r="F66" s="58">
        <f>stanford_fuel_changes!X39*shares_i24.d!$G$3</f>
        <v>-1.1250878303710157E-3</v>
      </c>
      <c r="G66" s="58">
        <f>stanford_fuel_changes!Y39*shares_i24.d!$G$3</f>
        <v>-5.7443528587370575E-3</v>
      </c>
      <c r="H66" s="58">
        <f>stanford_fuel_changes!Z39*shares_i24.d!$G$3</f>
        <v>-1.242978463259131E-2</v>
      </c>
      <c r="I66" s="58">
        <f>stanford_fuel_changes!AA39*shares_i24.d!$G$3</f>
        <v>-1.4315756128340599E-2</v>
      </c>
      <c r="J66" s="58">
        <f>stanford_fuel_changes!AB39*shares_i24.d!$G$3</f>
        <v>-1.6269076713770377E-2</v>
      </c>
      <c r="K66" s="58">
        <f>stanford_fuel_changes!AC39*shares_i24.d!$G$3</f>
        <v>-1.6933910828121172E-2</v>
      </c>
      <c r="L66" s="58">
        <f>stanford_fuel_changes!AD39*shares_i24.d!$G$3</f>
        <v>-1.7605207383420012E-2</v>
      </c>
    </row>
    <row r="67" spans="1:12" ht="15" customHeight="1" x14ac:dyDescent="0.25">
      <c r="A67" s="9" t="s">
        <v>20</v>
      </c>
      <c r="B67" s="9" t="s">
        <v>229</v>
      </c>
      <c r="C67" s="9" t="s">
        <v>199</v>
      </c>
      <c r="D67" s="9" t="s">
        <v>200</v>
      </c>
      <c r="E67" s="59">
        <v>0</v>
      </c>
      <c r="F67" s="58">
        <f>shares_i40.2!$G$2*stanford_fuel_changes!X36+shares_i40.2!$G$3*stanford_fuel_changes!X39</f>
        <v>-1.8757768480347322E-2</v>
      </c>
      <c r="G67" s="58">
        <f>shares_i40.2!$G$2*stanford_fuel_changes!Y36+shares_i40.2!$G$3*stanford_fuel_changes!Y39</f>
        <v>-9.5771403871712235E-2</v>
      </c>
      <c r="H67" s="58">
        <f>shares_i40.2!$G$2*stanford_fuel_changes!Z36+shares_i40.2!$G$3*stanford_fuel_changes!Z39</f>
        <v>-0.2072327298410474</v>
      </c>
      <c r="I67" s="58">
        <f>shares_i40.2!$G$2*stanford_fuel_changes!AA36+shares_i40.2!$G$3*stanford_fuel_changes!AA39</f>
        <v>-0.23867615649879861</v>
      </c>
      <c r="J67" s="58">
        <f>shares_i40.2!$G$2*stanford_fuel_changes!AB36+shares_i40.2!$G$3*stanford_fuel_changes!AB39</f>
        <v>-0.27124244538782305</v>
      </c>
      <c r="K67" s="58">
        <f>shares_i40.2!$G$2*stanford_fuel_changes!AC36+shares_i40.2!$G$3*stanford_fuel_changes!AC39</f>
        <v>-0.2823267394830819</v>
      </c>
      <c r="L67" s="58">
        <f>shares_i40.2!$G$2*stanford_fuel_changes!AD36+shares_i40.2!$G$3*stanford_fuel_changes!AD39</f>
        <v>-0.29351877714097552</v>
      </c>
    </row>
    <row r="68" spans="1:12" ht="15" customHeight="1" x14ac:dyDescent="0.25">
      <c r="A68" s="9" t="s">
        <v>20</v>
      </c>
      <c r="B68" s="9" t="s">
        <v>227</v>
      </c>
      <c r="C68" s="9" t="s">
        <v>201</v>
      </c>
      <c r="D68" s="9" t="s">
        <v>202</v>
      </c>
      <c r="E68" s="59">
        <v>0</v>
      </c>
      <c r="F68" s="57">
        <f>stanford_fuel_changes!X38</f>
        <v>-2.1762918555655843E-2</v>
      </c>
      <c r="G68" s="57">
        <f>stanford_fuel_changes!Y38</f>
        <v>-0.11111477703782315</v>
      </c>
      <c r="H68" s="57">
        <f>stanford_fuel_changes!Z38</f>
        <v>-0.24043313181533865</v>
      </c>
      <c r="I68" s="57">
        <f>stanford_fuel_changes!AA38</f>
        <v>-0.27691405619503379</v>
      </c>
      <c r="J68" s="57">
        <f>stanford_fuel_changes!AB38</f>
        <v>-0.31469773464774259</v>
      </c>
      <c r="K68" s="57">
        <f>stanford_fuel_changes!AC38</f>
        <v>-0.32755782458300264</v>
      </c>
      <c r="L68" s="57">
        <f>stanford_fuel_changes!AD38</f>
        <v>-0.3405429194931871</v>
      </c>
    </row>
    <row r="69" spans="1:12" ht="15" customHeight="1" x14ac:dyDescent="0.25">
      <c r="A69" s="9" t="s">
        <v>20</v>
      </c>
      <c r="B69" s="9" t="s">
        <v>221</v>
      </c>
      <c r="C69" s="9" t="s">
        <v>210</v>
      </c>
      <c r="D69" s="9" t="s">
        <v>211</v>
      </c>
      <c r="E69" s="59">
        <v>0</v>
      </c>
      <c r="F69" s="57">
        <f>stanford_fuel_changes!X39</f>
        <v>-1.8966009101388459E-2</v>
      </c>
      <c r="G69" s="57">
        <f>stanford_fuel_changes!Y39</f>
        <v>-9.6834616515642763E-2</v>
      </c>
      <c r="H69" s="57">
        <f>stanford_fuel_changes!Z39</f>
        <v>-0.20953333784819719</v>
      </c>
      <c r="I69" s="57">
        <f>stanford_fuel_changes!AA39</f>
        <v>-0.24132583580948497</v>
      </c>
      <c r="J69" s="57">
        <f>stanford_fuel_changes!AB39</f>
        <v>-0.27425366153218772</v>
      </c>
      <c r="K69" s="57">
        <f>stanford_fuel_changes!AC39</f>
        <v>-0.28546100865950724</v>
      </c>
      <c r="L69" s="57">
        <f>stanford_fuel_changes!AD39</f>
        <v>-0.29677729547182657</v>
      </c>
    </row>
    <row r="70" spans="1:12" ht="15" customHeight="1" x14ac:dyDescent="0.25">
      <c r="A70" s="9" t="s">
        <v>20</v>
      </c>
      <c r="B70" s="9" t="s">
        <v>221</v>
      </c>
      <c r="C70" s="9" t="s">
        <v>212</v>
      </c>
      <c r="D70" s="9" t="s">
        <v>213</v>
      </c>
      <c r="E70" s="59">
        <v>0</v>
      </c>
      <c r="F70" s="57">
        <f>stanford_fuel_changes!X39</f>
        <v>-1.8966009101388459E-2</v>
      </c>
      <c r="G70" s="57">
        <f>stanford_fuel_changes!Y39</f>
        <v>-9.6834616515642763E-2</v>
      </c>
      <c r="H70" s="57">
        <f>stanford_fuel_changes!Z39</f>
        <v>-0.20953333784819719</v>
      </c>
      <c r="I70" s="57">
        <f>stanford_fuel_changes!AA39</f>
        <v>-0.24132583580948497</v>
      </c>
      <c r="J70" s="57">
        <f>stanford_fuel_changes!AB39</f>
        <v>-0.27425366153218772</v>
      </c>
      <c r="K70" s="57">
        <f>stanford_fuel_changes!AC39</f>
        <v>-0.28546100865950724</v>
      </c>
      <c r="L70" s="57">
        <f>stanford_fuel_changes!AD39</f>
        <v>-0.29677729547182657</v>
      </c>
    </row>
    <row r="71" spans="1:12" ht="15" customHeight="1" x14ac:dyDescent="0.25">
      <c r="A71" s="9" t="s">
        <v>20</v>
      </c>
      <c r="B71" s="9" t="s">
        <v>221</v>
      </c>
      <c r="C71" s="9" t="s">
        <v>214</v>
      </c>
      <c r="D71" s="9" t="s">
        <v>215</v>
      </c>
      <c r="E71" s="59">
        <v>0</v>
      </c>
      <c r="F71" s="57">
        <f>stanford_fuel_changes!X39</f>
        <v>-1.8966009101388459E-2</v>
      </c>
      <c r="G71" s="57">
        <f>stanford_fuel_changes!Y39</f>
        <v>-9.6834616515642763E-2</v>
      </c>
      <c r="H71" s="57">
        <f>stanford_fuel_changes!Z39</f>
        <v>-0.20953333784819719</v>
      </c>
      <c r="I71" s="57">
        <f>stanford_fuel_changes!AA39</f>
        <v>-0.24132583580948497</v>
      </c>
      <c r="J71" s="57">
        <f>stanford_fuel_changes!AB39</f>
        <v>-0.27425366153218772</v>
      </c>
      <c r="K71" s="57">
        <f>stanford_fuel_changes!AC39</f>
        <v>-0.28546100865950724</v>
      </c>
      <c r="L71" s="57">
        <f>stanford_fuel_changes!AD39</f>
        <v>-0.29677729547182657</v>
      </c>
    </row>
    <row r="72" spans="1:12" ht="15" customHeight="1" x14ac:dyDescent="0.25">
      <c r="A72" s="9" t="s">
        <v>20</v>
      </c>
      <c r="B72" s="9" t="s">
        <v>221</v>
      </c>
      <c r="C72" s="9" t="s">
        <v>216</v>
      </c>
      <c r="D72" s="9" t="s">
        <v>217</v>
      </c>
      <c r="E72" s="59">
        <v>0</v>
      </c>
      <c r="F72" s="57">
        <f>stanford_fuel_changes!X39</f>
        <v>-1.8966009101388459E-2</v>
      </c>
      <c r="G72" s="57">
        <f>stanford_fuel_changes!Y39</f>
        <v>-9.6834616515642763E-2</v>
      </c>
      <c r="H72" s="57">
        <f>stanford_fuel_changes!Z39</f>
        <v>-0.20953333784819719</v>
      </c>
      <c r="I72" s="57">
        <f>stanford_fuel_changes!AA39</f>
        <v>-0.24132583580948497</v>
      </c>
      <c r="J72" s="57">
        <f>stanford_fuel_changes!AB39</f>
        <v>-0.27425366153218772</v>
      </c>
      <c r="K72" s="57">
        <f>stanford_fuel_changes!AC39</f>
        <v>-0.28546100865950724</v>
      </c>
      <c r="L72" s="57">
        <f>stanford_fuel_changes!AD39</f>
        <v>-0.29677729547182657</v>
      </c>
    </row>
    <row r="73" spans="1:12" ht="15" customHeight="1" x14ac:dyDescent="0.25">
      <c r="A73" s="9" t="s">
        <v>20</v>
      </c>
      <c r="B73" s="9" t="s">
        <v>221</v>
      </c>
      <c r="C73" s="9" t="s">
        <v>218</v>
      </c>
      <c r="D73" s="9" t="s">
        <v>219</v>
      </c>
      <c r="E73" s="59">
        <v>0</v>
      </c>
      <c r="F73" s="57">
        <f>stanford_fuel_changes!X39</f>
        <v>-1.8966009101388459E-2</v>
      </c>
      <c r="G73" s="57">
        <f>stanford_fuel_changes!Y39</f>
        <v>-9.6834616515642763E-2</v>
      </c>
      <c r="H73" s="57">
        <f>stanford_fuel_changes!Z39</f>
        <v>-0.20953333784819719</v>
      </c>
      <c r="I73" s="57">
        <f>stanford_fuel_changes!AA39</f>
        <v>-0.24132583580948497</v>
      </c>
      <c r="J73" s="57">
        <f>stanford_fuel_changes!AB39</f>
        <v>-0.27425366153218772</v>
      </c>
      <c r="K73" s="57">
        <f>stanford_fuel_changes!AC39</f>
        <v>-0.28546100865950724</v>
      </c>
      <c r="L73" s="57">
        <f>stanford_fuel_changes!AD39</f>
        <v>-0.29677729547182657</v>
      </c>
    </row>
    <row r="74" spans="1:12" ht="15" customHeight="1" x14ac:dyDescent="0.25">
      <c r="A74" s="9" t="s">
        <v>19</v>
      </c>
      <c r="B74" s="9" t="s">
        <v>221</v>
      </c>
      <c r="C74" s="9" t="s">
        <v>222</v>
      </c>
      <c r="D74" s="9" t="s">
        <v>223</v>
      </c>
      <c r="E74" s="59">
        <v>0</v>
      </c>
      <c r="F74" s="57">
        <f>stanford_fuel_changes!X45</f>
        <v>-1.7545213804744924E-2</v>
      </c>
      <c r="G74" s="57">
        <f>stanford_fuel_changes!Y45</f>
        <v>-9.2574248815153262E-2</v>
      </c>
      <c r="H74" s="57">
        <f>stanford_fuel_changes!Z45</f>
        <v>-0.20504631846354315</v>
      </c>
      <c r="I74" s="57">
        <f>stanford_fuel_changes!AA45</f>
        <v>-0.23729834078167936</v>
      </c>
      <c r="J74" s="57">
        <f>stanford_fuel_changes!AB45</f>
        <v>-0.2708907424978334</v>
      </c>
      <c r="K74" s="57">
        <f>stanford_fuel_changes!AC45</f>
        <v>-0.28236435899059059</v>
      </c>
      <c r="L74" s="57">
        <f>stanford_fuel_changes!AD45</f>
        <v>-0.29396893489703846</v>
      </c>
    </row>
    <row r="75" spans="1:12" ht="15" customHeight="1" x14ac:dyDescent="0.25">
      <c r="A75" s="9" t="s">
        <v>19</v>
      </c>
      <c r="B75" s="9" t="s">
        <v>220</v>
      </c>
      <c r="C75" s="9" t="s">
        <v>203</v>
      </c>
      <c r="D75" s="9" t="s">
        <v>204</v>
      </c>
      <c r="E75" s="59">
        <v>0</v>
      </c>
      <c r="F75" s="57">
        <f>stanford_fuel_changes!X40</f>
        <v>-6.2829828517522689E-3</v>
      </c>
      <c r="G75" s="57">
        <f>stanford_fuel_changes!Y40</f>
        <v>-3.3151058989213174E-2</v>
      </c>
      <c r="H75" s="57">
        <f>stanford_fuel_changes!Z40</f>
        <v>-7.3427575010397886E-2</v>
      </c>
      <c r="I75" s="57">
        <f>stanford_fuel_changes!AA40</f>
        <v>-8.4977101018703358E-2</v>
      </c>
      <c r="J75" s="57">
        <f>stanford_fuel_changes!AB40</f>
        <v>-9.700662008188457E-2</v>
      </c>
      <c r="K75" s="57">
        <f>stanford_fuel_changes!AC40</f>
        <v>-0.101115349475201</v>
      </c>
      <c r="L75" s="57">
        <f>stanford_fuel_changes!AD40</f>
        <v>-0.10527097574647219</v>
      </c>
    </row>
    <row r="76" spans="1:12" ht="15" customHeight="1" x14ac:dyDescent="0.25">
      <c r="A76" s="9" t="s">
        <v>19</v>
      </c>
      <c r="B76" s="9" t="s">
        <v>220</v>
      </c>
      <c r="C76" s="9" t="s">
        <v>195</v>
      </c>
      <c r="D76" s="9" t="s">
        <v>196</v>
      </c>
      <c r="E76" s="59">
        <v>0</v>
      </c>
      <c r="F76" s="57">
        <f>stanford_fuel_changes!X40</f>
        <v>-6.2829828517522689E-3</v>
      </c>
      <c r="G76" s="57">
        <f>stanford_fuel_changes!Y40</f>
        <v>-3.3151058989213174E-2</v>
      </c>
      <c r="H76" s="57">
        <f>stanford_fuel_changes!Z40</f>
        <v>-7.3427575010397886E-2</v>
      </c>
      <c r="I76" s="57">
        <f>stanford_fuel_changes!AA40</f>
        <v>-8.4977101018703358E-2</v>
      </c>
      <c r="J76" s="57">
        <f>stanford_fuel_changes!AB40</f>
        <v>-9.700662008188457E-2</v>
      </c>
      <c r="K76" s="57">
        <f>stanford_fuel_changes!AC40</f>
        <v>-0.101115349475201</v>
      </c>
      <c r="L76" s="57">
        <f>stanford_fuel_changes!AD40</f>
        <v>-0.10527097574647219</v>
      </c>
    </row>
    <row r="77" spans="1:12" ht="15" customHeight="1" x14ac:dyDescent="0.25">
      <c r="A77" s="9" t="s">
        <v>19</v>
      </c>
      <c r="B77" s="9" t="s">
        <v>208</v>
      </c>
      <c r="C77" s="9" t="s">
        <v>197</v>
      </c>
      <c r="D77" s="9" t="s">
        <v>198</v>
      </c>
      <c r="E77" s="59">
        <v>0</v>
      </c>
      <c r="F77" s="57">
        <f>stanford_fuel_changes!X41</f>
        <v>-1.791176131980354E-2</v>
      </c>
      <c r="G77" s="57">
        <f>stanford_fuel_changes!Y41</f>
        <v>-9.4508272603021595E-2</v>
      </c>
      <c r="H77" s="57">
        <f>stanford_fuel_changes!Z41</f>
        <v>-0.20933006326945727</v>
      </c>
      <c r="I77" s="57">
        <f>stanford_fuel_changes!AA41</f>
        <v>-0.24225588180164304</v>
      </c>
      <c r="J77" s="57">
        <f>stanford_fuel_changes!AB41</f>
        <v>-0.27655008239645062</v>
      </c>
      <c r="K77" s="57">
        <f>stanford_fuel_changes!AC41</f>
        <v>-0.28826340104735543</v>
      </c>
      <c r="L77" s="57">
        <f>stanford_fuel_changes!AD41</f>
        <v>-0.30011041506308783</v>
      </c>
    </row>
    <row r="78" spans="1:12" ht="15" customHeight="1" x14ac:dyDescent="0.25">
      <c r="A78" s="9" t="s">
        <v>19</v>
      </c>
      <c r="B78" s="9" t="s">
        <v>221</v>
      </c>
      <c r="C78" s="9" t="s">
        <v>224</v>
      </c>
      <c r="D78" s="9" t="s">
        <v>225</v>
      </c>
      <c r="E78" s="59">
        <v>0</v>
      </c>
      <c r="F78" s="58">
        <f>stanford_fuel_changes!X45*shares_i24.d!$H$3</f>
        <v>-1.387166670835502E-4</v>
      </c>
      <c r="G78" s="58">
        <f>stanford_fuel_changes!Y45*shares_i24.d!$H$3</f>
        <v>-7.3191420727677199E-4</v>
      </c>
      <c r="H78" s="58">
        <f>stanford_fuel_changes!Z45*shares_i24.d!$H$3</f>
        <v>-1.6211453568791916E-3</v>
      </c>
      <c r="I78" s="58">
        <f>stanford_fuel_changes!AA45*shares_i24.d!$H$3</f>
        <v>-1.8761375782601708E-3</v>
      </c>
      <c r="J78" s="58">
        <f>stanford_fuel_changes!AB45*shares_i24.d!$H$3</f>
        <v>-2.141727160539095E-3</v>
      </c>
      <c r="K78" s="58">
        <f>stanford_fuel_changes!AC45*shares_i24.d!$H$3</f>
        <v>-2.2324403235123333E-3</v>
      </c>
      <c r="L78" s="58">
        <f>stanford_fuel_changes!AD45*shares_i24.d!$H$3</f>
        <v>-2.3241888830098055E-3</v>
      </c>
    </row>
    <row r="79" spans="1:12" ht="15" customHeight="1" x14ac:dyDescent="0.25">
      <c r="A79" s="9" t="s">
        <v>19</v>
      </c>
      <c r="B79" s="9" t="s">
        <v>229</v>
      </c>
      <c r="C79" s="9" t="s">
        <v>199</v>
      </c>
      <c r="D79" s="9" t="s">
        <v>200</v>
      </c>
      <c r="E79" s="59">
        <v>0</v>
      </c>
      <c r="F79" s="58">
        <f>shares_i40.2!$H$2*stanford_fuel_changes!X42+shares_i40.2!$H$3*stanford_fuel_changes!X45</f>
        <v>-1.6162085575567003E-2</v>
      </c>
      <c r="G79" s="58">
        <f>shares_i40.2!$H$2*stanford_fuel_changes!Y42+shares_i40.2!$H$3*stanford_fuel_changes!Y45</f>
        <v>-8.5276414872739195E-2</v>
      </c>
      <c r="H79" s="58">
        <f>shares_i40.2!$H$2*stanford_fuel_changes!Z42+shares_i40.2!$H$3*stanford_fuel_changes!Z45</f>
        <v>-0.1888820611046938</v>
      </c>
      <c r="I79" s="58">
        <f>shares_i40.2!$H$2*stanford_fuel_changes!AA42+shares_i40.2!$H$3*stanford_fuel_changes!AA45</f>
        <v>-0.21859158476691587</v>
      </c>
      <c r="J79" s="58">
        <f>shares_i40.2!$H$2*stanford_fuel_changes!AB42+shares_i40.2!$H$3*stanford_fuel_changes!AB45</f>
        <v>-0.24953582273787048</v>
      </c>
      <c r="K79" s="58">
        <f>shares_i40.2!$H$2*stanford_fuel_changes!AC42+shares_i40.2!$H$3*stanford_fuel_changes!AC45</f>
        <v>-0.26010494852230687</v>
      </c>
      <c r="L79" s="58">
        <f>shares_i40.2!$H$2*stanford_fuel_changes!AD42+shares_i40.2!$H$3*stanford_fuel_changes!AD45</f>
        <v>-0.27079470989856608</v>
      </c>
    </row>
    <row r="80" spans="1:12" ht="15" customHeight="1" x14ac:dyDescent="0.25">
      <c r="A80" s="9" t="s">
        <v>19</v>
      </c>
      <c r="B80" s="9" t="s">
        <v>227</v>
      </c>
      <c r="C80" s="9" t="s">
        <v>201</v>
      </c>
      <c r="D80" s="9" t="s">
        <v>202</v>
      </c>
      <c r="E80" s="59">
        <v>0</v>
      </c>
      <c r="F80" s="57">
        <f>stanford_fuel_changes!X44</f>
        <v>-1.7894087847771266E-2</v>
      </c>
      <c r="G80" s="57">
        <f>stanford_fuel_changes!Y44</f>
        <v>-9.4415021622124465E-2</v>
      </c>
      <c r="H80" s="57">
        <f>stanford_fuel_changes!Z44</f>
        <v>-0.20912351803068094</v>
      </c>
      <c r="I80" s="57">
        <f>stanford_fuel_changes!AA44</f>
        <v>-0.24201684877327539</v>
      </c>
      <c r="J80" s="57">
        <f>stanford_fuel_changes!AB44</f>
        <v>-0.27627721140071287</v>
      </c>
      <c r="K80" s="57">
        <f>stanford_fuel_changes!AC44</f>
        <v>-0.28797897256121308</v>
      </c>
      <c r="L80" s="57">
        <f>stanford_fuel_changes!AD44</f>
        <v>-0.29981429716979369</v>
      </c>
    </row>
    <row r="81" spans="1:12" ht="15" customHeight="1" x14ac:dyDescent="0.25">
      <c r="A81" s="9" t="s">
        <v>19</v>
      </c>
      <c r="B81" s="9" t="s">
        <v>221</v>
      </c>
      <c r="C81" s="9" t="s">
        <v>210</v>
      </c>
      <c r="D81" s="9" t="s">
        <v>211</v>
      </c>
      <c r="E81" s="59">
        <v>0</v>
      </c>
      <c r="F81" s="57">
        <f>stanford_fuel_changes!X45</f>
        <v>-1.7545213804744924E-2</v>
      </c>
      <c r="G81" s="57">
        <f>stanford_fuel_changes!Y45</f>
        <v>-9.2574248815153262E-2</v>
      </c>
      <c r="H81" s="57">
        <f>stanford_fuel_changes!Z45</f>
        <v>-0.20504631846354315</v>
      </c>
      <c r="I81" s="57">
        <f>stanford_fuel_changes!AA45</f>
        <v>-0.23729834078167936</v>
      </c>
      <c r="J81" s="57">
        <f>stanford_fuel_changes!AB45</f>
        <v>-0.2708907424978334</v>
      </c>
      <c r="K81" s="57">
        <f>stanford_fuel_changes!AC45</f>
        <v>-0.28236435899059059</v>
      </c>
      <c r="L81" s="57">
        <f>stanford_fuel_changes!AD45</f>
        <v>-0.29396893489703846</v>
      </c>
    </row>
    <row r="82" spans="1:12" ht="15" customHeight="1" x14ac:dyDescent="0.25">
      <c r="A82" s="9" t="s">
        <v>19</v>
      </c>
      <c r="B82" s="9" t="s">
        <v>221</v>
      </c>
      <c r="C82" s="9" t="s">
        <v>212</v>
      </c>
      <c r="D82" s="9" t="s">
        <v>213</v>
      </c>
      <c r="E82" s="59">
        <v>0</v>
      </c>
      <c r="F82" s="57">
        <f>stanford_fuel_changes!X45</f>
        <v>-1.7545213804744924E-2</v>
      </c>
      <c r="G82" s="57">
        <f>stanford_fuel_changes!Y45</f>
        <v>-9.2574248815153262E-2</v>
      </c>
      <c r="H82" s="57">
        <f>stanford_fuel_changes!Z45</f>
        <v>-0.20504631846354315</v>
      </c>
      <c r="I82" s="57">
        <f>stanford_fuel_changes!AA45</f>
        <v>-0.23729834078167936</v>
      </c>
      <c r="J82" s="57">
        <f>stanford_fuel_changes!AB45</f>
        <v>-0.2708907424978334</v>
      </c>
      <c r="K82" s="57">
        <f>stanford_fuel_changes!AC45</f>
        <v>-0.28236435899059059</v>
      </c>
      <c r="L82" s="57">
        <f>stanford_fuel_changes!AD45</f>
        <v>-0.29396893489703846</v>
      </c>
    </row>
    <row r="83" spans="1:12" ht="15" customHeight="1" x14ac:dyDescent="0.25">
      <c r="A83" s="9" t="s">
        <v>19</v>
      </c>
      <c r="B83" s="9" t="s">
        <v>221</v>
      </c>
      <c r="C83" s="9" t="s">
        <v>214</v>
      </c>
      <c r="D83" s="9" t="s">
        <v>215</v>
      </c>
      <c r="E83" s="59">
        <v>0</v>
      </c>
      <c r="F83" s="57">
        <f>stanford_fuel_changes!X45</f>
        <v>-1.7545213804744924E-2</v>
      </c>
      <c r="G83" s="57">
        <f>stanford_fuel_changes!Y45</f>
        <v>-9.2574248815153262E-2</v>
      </c>
      <c r="H83" s="57">
        <f>stanford_fuel_changes!Z45</f>
        <v>-0.20504631846354315</v>
      </c>
      <c r="I83" s="57">
        <f>stanford_fuel_changes!AA45</f>
        <v>-0.23729834078167936</v>
      </c>
      <c r="J83" s="57">
        <f>stanford_fuel_changes!AB45</f>
        <v>-0.2708907424978334</v>
      </c>
      <c r="K83" s="57">
        <f>stanford_fuel_changes!AC45</f>
        <v>-0.28236435899059059</v>
      </c>
      <c r="L83" s="57">
        <f>stanford_fuel_changes!AD45</f>
        <v>-0.29396893489703846</v>
      </c>
    </row>
    <row r="84" spans="1:12" ht="15" customHeight="1" x14ac:dyDescent="0.25">
      <c r="A84" s="9" t="s">
        <v>19</v>
      </c>
      <c r="B84" s="9" t="s">
        <v>221</v>
      </c>
      <c r="C84" s="9" t="s">
        <v>216</v>
      </c>
      <c r="D84" s="9" t="s">
        <v>217</v>
      </c>
      <c r="E84" s="59">
        <v>0</v>
      </c>
      <c r="F84" s="57">
        <f>stanford_fuel_changes!X45</f>
        <v>-1.7545213804744924E-2</v>
      </c>
      <c r="G84" s="57">
        <f>stanford_fuel_changes!Y45</f>
        <v>-9.2574248815153262E-2</v>
      </c>
      <c r="H84" s="57">
        <f>stanford_fuel_changes!Z45</f>
        <v>-0.20504631846354315</v>
      </c>
      <c r="I84" s="57">
        <f>stanford_fuel_changes!AA45</f>
        <v>-0.23729834078167936</v>
      </c>
      <c r="J84" s="57">
        <f>stanford_fuel_changes!AB45</f>
        <v>-0.2708907424978334</v>
      </c>
      <c r="K84" s="57">
        <f>stanford_fuel_changes!AC45</f>
        <v>-0.28236435899059059</v>
      </c>
      <c r="L84" s="57">
        <f>stanford_fuel_changes!AD45</f>
        <v>-0.29396893489703846</v>
      </c>
    </row>
    <row r="85" spans="1:12" ht="15" customHeight="1" x14ac:dyDescent="0.25">
      <c r="A85" s="9" t="s">
        <v>19</v>
      </c>
      <c r="B85" s="9" t="s">
        <v>221</v>
      </c>
      <c r="C85" s="9" t="s">
        <v>218</v>
      </c>
      <c r="D85" s="9" t="s">
        <v>219</v>
      </c>
      <c r="E85" s="59">
        <v>0</v>
      </c>
      <c r="F85" s="57">
        <f>stanford_fuel_changes!X45</f>
        <v>-1.7545213804744924E-2</v>
      </c>
      <c r="G85" s="57">
        <f>stanford_fuel_changes!Y45</f>
        <v>-9.2574248815153262E-2</v>
      </c>
      <c r="H85" s="57">
        <f>stanford_fuel_changes!Z45</f>
        <v>-0.20504631846354315</v>
      </c>
      <c r="I85" s="57">
        <f>stanford_fuel_changes!AA45</f>
        <v>-0.23729834078167936</v>
      </c>
      <c r="J85" s="57">
        <f>stanford_fuel_changes!AB45</f>
        <v>-0.2708907424978334</v>
      </c>
      <c r="K85" s="57">
        <f>stanford_fuel_changes!AC45</f>
        <v>-0.28236435899059059</v>
      </c>
      <c r="L85" s="57">
        <f>stanford_fuel_changes!AD45</f>
        <v>-0.29396893489703846</v>
      </c>
    </row>
    <row r="86" spans="1:12" ht="15" customHeight="1" x14ac:dyDescent="0.25">
      <c r="A86" s="60" t="s">
        <v>18</v>
      </c>
      <c r="B86" s="60" t="s">
        <v>221</v>
      </c>
      <c r="C86" s="60" t="s">
        <v>222</v>
      </c>
      <c r="D86" s="60" t="s">
        <v>223</v>
      </c>
      <c r="E86" s="59">
        <v>0</v>
      </c>
      <c r="F86" s="57">
        <f>stanford_fuel_changes!X51</f>
        <v>1.3186170783424232E-2</v>
      </c>
      <c r="G86" s="57">
        <f>stanford_fuel_changes!Y51</f>
        <v>9.4930732190176018E-2</v>
      </c>
      <c r="H86" s="57">
        <f>stanford_fuel_changes!Z51</f>
        <v>0.28654358179129386</v>
      </c>
      <c r="I86" s="57">
        <f>stanford_fuel_changes!AA51</f>
        <v>0.35885504330793472</v>
      </c>
      <c r="J86" s="57">
        <f>stanford_fuel_changes!AB51</f>
        <v>0.44381037525933476</v>
      </c>
      <c r="K86" s="57">
        <f>stanford_fuel_changes!AC51</f>
        <v>0.47526632567262894</v>
      </c>
      <c r="L86" s="57">
        <f>stanford_fuel_changes!AD51</f>
        <v>0.50842395526706918</v>
      </c>
    </row>
    <row r="87" spans="1:12" ht="15" customHeight="1" x14ac:dyDescent="0.25">
      <c r="A87" s="60" t="s">
        <v>18</v>
      </c>
      <c r="B87" s="60" t="s">
        <v>220</v>
      </c>
      <c r="C87" s="60" t="s">
        <v>203</v>
      </c>
      <c r="D87" s="60" t="s">
        <v>204</v>
      </c>
      <c r="E87" s="59">
        <v>0</v>
      </c>
      <c r="F87" s="57">
        <f>stanford_fuel_changes!X46</f>
        <v>7.0029974368932451E-3</v>
      </c>
      <c r="G87" s="57">
        <f>stanford_fuel_changes!Y46</f>
        <v>5.0416431360489566E-2</v>
      </c>
      <c r="H87" s="57">
        <f>stanford_fuel_changes!Z46</f>
        <v>0.15217943114805785</v>
      </c>
      <c r="I87" s="57">
        <f>stanford_fuel_changes!AA46</f>
        <v>0.1905830729616167</v>
      </c>
      <c r="J87" s="57">
        <f>stanford_fuel_changes!AB46</f>
        <v>0.23570170381189692</v>
      </c>
      <c r="K87" s="57">
        <f>stanford_fuel_changes!AC46</f>
        <v>0.2524075347720306</v>
      </c>
      <c r="L87" s="57">
        <f>stanford_fuel_changes!AD46</f>
        <v>0.27001710459158834</v>
      </c>
    </row>
    <row r="88" spans="1:12" ht="15" customHeight="1" x14ac:dyDescent="0.25">
      <c r="A88" s="60" t="s">
        <v>18</v>
      </c>
      <c r="B88" s="60" t="s">
        <v>220</v>
      </c>
      <c r="C88" s="60" t="s">
        <v>195</v>
      </c>
      <c r="D88" s="60" t="s">
        <v>196</v>
      </c>
      <c r="E88" s="59">
        <v>0</v>
      </c>
      <c r="F88" s="57">
        <f>stanford_fuel_changes!X46</f>
        <v>7.0029974368932451E-3</v>
      </c>
      <c r="G88" s="57">
        <f>stanford_fuel_changes!Y46</f>
        <v>5.0416431360489566E-2</v>
      </c>
      <c r="H88" s="57">
        <f>stanford_fuel_changes!Z46</f>
        <v>0.15217943114805785</v>
      </c>
      <c r="I88" s="57">
        <f>stanford_fuel_changes!AA46</f>
        <v>0.1905830729616167</v>
      </c>
      <c r="J88" s="57">
        <f>stanford_fuel_changes!AB46</f>
        <v>0.23570170381189692</v>
      </c>
      <c r="K88" s="57">
        <f>stanford_fuel_changes!AC46</f>
        <v>0.2524075347720306</v>
      </c>
      <c r="L88" s="57">
        <f>stanford_fuel_changes!AD46</f>
        <v>0.27001710459158834</v>
      </c>
    </row>
    <row r="89" spans="1:12" ht="15" customHeight="1" x14ac:dyDescent="0.25">
      <c r="A89" s="60" t="s">
        <v>18</v>
      </c>
      <c r="B89" s="60" t="s">
        <v>208</v>
      </c>
      <c r="C89" s="60" t="s">
        <v>197</v>
      </c>
      <c r="D89" s="60" t="s">
        <v>198</v>
      </c>
      <c r="E89" s="59">
        <v>0</v>
      </c>
      <c r="F89" s="57">
        <f>stanford_fuel_changes!X47</f>
        <v>1.2660516886484209E-2</v>
      </c>
      <c r="G89" s="57">
        <f>stanford_fuel_changes!Y47</f>
        <v>9.1146410711656772E-2</v>
      </c>
      <c r="H89" s="57">
        <f>stanford_fuel_changes!Z47</f>
        <v>0.27512080008418255</v>
      </c>
      <c r="I89" s="57">
        <f>stanford_fuel_changes!AA47</f>
        <v>0.34454963538856254</v>
      </c>
      <c r="J89" s="57">
        <f>stanford_fuel_changes!AB47</f>
        <v>0.42611830550768698</v>
      </c>
      <c r="K89" s="57">
        <f>stanford_fuel_changes!AC47</f>
        <v>0.45632029499568455</v>
      </c>
      <c r="L89" s="57">
        <f>stanford_fuel_changes!AD47</f>
        <v>0.48815612787628893</v>
      </c>
    </row>
    <row r="90" spans="1:12" ht="15" customHeight="1" x14ac:dyDescent="0.25">
      <c r="A90" s="60" t="s">
        <v>18</v>
      </c>
      <c r="B90" s="60" t="s">
        <v>221</v>
      </c>
      <c r="C90" s="60" t="s">
        <v>224</v>
      </c>
      <c r="D90" s="60" t="s">
        <v>225</v>
      </c>
      <c r="E90" s="59">
        <v>0</v>
      </c>
      <c r="F90" s="58">
        <f>stanford_fuel_changes!X51*shares_i24.d!$I$3</f>
        <v>0</v>
      </c>
      <c r="G90" s="58">
        <f>stanford_fuel_changes!Y51*shares_i24.d!$I$3</f>
        <v>0</v>
      </c>
      <c r="H90" s="58">
        <f>stanford_fuel_changes!Z51*shares_i24.d!$I$3</f>
        <v>0</v>
      </c>
      <c r="I90" s="58">
        <f>stanford_fuel_changes!AA51*shares_i24.d!$I$3</f>
        <v>0</v>
      </c>
      <c r="J90" s="58">
        <f>stanford_fuel_changes!AB51*shares_i24.d!$I$3</f>
        <v>0</v>
      </c>
      <c r="K90" s="58">
        <f>stanford_fuel_changes!AC51*shares_i24.d!$I$3</f>
        <v>0</v>
      </c>
      <c r="L90" s="58">
        <f>stanford_fuel_changes!AD51*shares_i24.d!$I$3</f>
        <v>0</v>
      </c>
    </row>
    <row r="91" spans="1:12" ht="15" customHeight="1" x14ac:dyDescent="0.25">
      <c r="A91" s="60" t="s">
        <v>18</v>
      </c>
      <c r="B91" s="60" t="s">
        <v>229</v>
      </c>
      <c r="C91" s="60" t="s">
        <v>199</v>
      </c>
      <c r="D91" s="60" t="s">
        <v>200</v>
      </c>
      <c r="E91" s="59">
        <v>0</v>
      </c>
      <c r="F91" s="58">
        <f>shares_i40.2!$I$2*stanford_fuel_changes!X48+shares_i40.2!$I$3*stanford_fuel_changes!X51</f>
        <v>1.0081963777414724E-2</v>
      </c>
      <c r="G91" s="58">
        <f>shares_i40.2!$I$2*stanford_fuel_changes!Y48+shares_i40.2!$I$3*stanford_fuel_changes!Y51</f>
        <v>7.2582724660894507E-2</v>
      </c>
      <c r="H91" s="58">
        <f>shares_i40.2!$I$2*stanford_fuel_changes!Z48+shares_i40.2!$I$3*stanford_fuel_changes!Z51</f>
        <v>0.21908725889566372</v>
      </c>
      <c r="I91" s="58">
        <f>shares_i40.2!$I$2*stanford_fuel_changes!AA48+shares_i40.2!$I$3*stanford_fuel_changes!AA51</f>
        <v>0.27437560209072825</v>
      </c>
      <c r="J91" s="58">
        <f>shares_i40.2!$I$2*stanford_fuel_changes!AB48+shares_i40.2!$I$3*stanford_fuel_changes!AB51</f>
        <v>0.33933127371822974</v>
      </c>
      <c r="K91" s="58">
        <f>shares_i40.2!$I$2*stanford_fuel_changes!AC48+shares_i40.2!$I$3*stanford_fuel_changes!AC51</f>
        <v>0.36338205827576375</v>
      </c>
      <c r="L91" s="58">
        <f>shares_i40.2!$I$2*stanford_fuel_changes!AD48+shares_i40.2!$I$3*stanford_fuel_changes!AD51</f>
        <v>0.3887339231959655</v>
      </c>
    </row>
    <row r="92" spans="1:12" ht="15" customHeight="1" x14ac:dyDescent="0.25">
      <c r="A92" s="60" t="s">
        <v>18</v>
      </c>
      <c r="B92" s="60" t="s">
        <v>227</v>
      </c>
      <c r="C92" s="60" t="s">
        <v>201</v>
      </c>
      <c r="D92" s="60" t="s">
        <v>202</v>
      </c>
      <c r="E92" s="59">
        <v>0</v>
      </c>
      <c r="F92" s="57">
        <f>stanford_fuel_changes!X50</f>
        <v>1.2767014927286021E-2</v>
      </c>
      <c r="G92" s="57">
        <f>stanford_fuel_changes!Y50</f>
        <v>9.1913118284020753E-2</v>
      </c>
      <c r="H92" s="57">
        <f>stanford_fuel_changes!Z50</f>
        <v>0.27743506785504068</v>
      </c>
      <c r="I92" s="57">
        <f>stanford_fuel_changes!AA50</f>
        <v>0.3474479263080299</v>
      </c>
      <c r="J92" s="57">
        <f>stanford_fuel_changes!AB50</f>
        <v>0.4297027377305771</v>
      </c>
      <c r="K92" s="57">
        <f>stanford_fuel_changes!AC50</f>
        <v>0.46015878104099206</v>
      </c>
      <c r="L92" s="57">
        <f>stanford_fuel_changes!AD50</f>
        <v>0.49226241134720528</v>
      </c>
    </row>
    <row r="93" spans="1:12" ht="15" customHeight="1" x14ac:dyDescent="0.25">
      <c r="A93" s="60" t="s">
        <v>18</v>
      </c>
      <c r="B93" s="60" t="s">
        <v>221</v>
      </c>
      <c r="C93" s="60" t="s">
        <v>210</v>
      </c>
      <c r="D93" s="60" t="s">
        <v>211</v>
      </c>
      <c r="E93" s="59">
        <v>0</v>
      </c>
      <c r="F93" s="57">
        <f>stanford_fuel_changes!X51</f>
        <v>1.3186170783424232E-2</v>
      </c>
      <c r="G93" s="57">
        <f>stanford_fuel_changes!Y51</f>
        <v>9.4930732190176018E-2</v>
      </c>
      <c r="H93" s="57">
        <f>stanford_fuel_changes!Z51</f>
        <v>0.28654358179129386</v>
      </c>
      <c r="I93" s="57">
        <f>stanford_fuel_changes!AA51</f>
        <v>0.35885504330793472</v>
      </c>
      <c r="J93" s="57">
        <f>stanford_fuel_changes!AB51</f>
        <v>0.44381037525933476</v>
      </c>
      <c r="K93" s="57">
        <f>stanford_fuel_changes!AC51</f>
        <v>0.47526632567262894</v>
      </c>
      <c r="L93" s="57">
        <f>stanford_fuel_changes!AD51</f>
        <v>0.50842395526706918</v>
      </c>
    </row>
    <row r="94" spans="1:12" ht="15" customHeight="1" x14ac:dyDescent="0.25">
      <c r="A94" s="60" t="s">
        <v>18</v>
      </c>
      <c r="B94" s="60" t="s">
        <v>221</v>
      </c>
      <c r="C94" s="60" t="s">
        <v>212</v>
      </c>
      <c r="D94" s="60" t="s">
        <v>213</v>
      </c>
      <c r="E94" s="59">
        <v>0</v>
      </c>
      <c r="F94" s="57">
        <f>stanford_fuel_changes!X51</f>
        <v>1.3186170783424232E-2</v>
      </c>
      <c r="G94" s="57">
        <f>stanford_fuel_changes!Y51</f>
        <v>9.4930732190176018E-2</v>
      </c>
      <c r="H94" s="57">
        <f>stanford_fuel_changes!Z51</f>
        <v>0.28654358179129386</v>
      </c>
      <c r="I94" s="57">
        <f>stanford_fuel_changes!AA51</f>
        <v>0.35885504330793472</v>
      </c>
      <c r="J94" s="57">
        <f>stanford_fuel_changes!AB51</f>
        <v>0.44381037525933476</v>
      </c>
      <c r="K94" s="57">
        <f>stanford_fuel_changes!AC51</f>
        <v>0.47526632567262894</v>
      </c>
      <c r="L94" s="57">
        <f>stanford_fuel_changes!AD51</f>
        <v>0.50842395526706918</v>
      </c>
    </row>
    <row r="95" spans="1:12" ht="15" customHeight="1" x14ac:dyDescent="0.25">
      <c r="A95" s="60" t="s">
        <v>18</v>
      </c>
      <c r="B95" s="60" t="s">
        <v>221</v>
      </c>
      <c r="C95" s="60" t="s">
        <v>214</v>
      </c>
      <c r="D95" s="60" t="s">
        <v>215</v>
      </c>
      <c r="E95" s="59">
        <v>0</v>
      </c>
      <c r="F95" s="57">
        <f>stanford_fuel_changes!X51</f>
        <v>1.3186170783424232E-2</v>
      </c>
      <c r="G95" s="57">
        <f>stanford_fuel_changes!Y51</f>
        <v>9.4930732190176018E-2</v>
      </c>
      <c r="H95" s="57">
        <f>stanford_fuel_changes!Z51</f>
        <v>0.28654358179129386</v>
      </c>
      <c r="I95" s="57">
        <f>stanford_fuel_changes!AA51</f>
        <v>0.35885504330793472</v>
      </c>
      <c r="J95" s="57">
        <f>stanford_fuel_changes!AB51</f>
        <v>0.44381037525933476</v>
      </c>
      <c r="K95" s="57">
        <f>stanford_fuel_changes!AC51</f>
        <v>0.47526632567262894</v>
      </c>
      <c r="L95" s="57">
        <f>stanford_fuel_changes!AD51</f>
        <v>0.50842395526706918</v>
      </c>
    </row>
    <row r="96" spans="1:12" ht="15" customHeight="1" x14ac:dyDescent="0.25">
      <c r="A96" s="60" t="s">
        <v>18</v>
      </c>
      <c r="B96" s="60" t="s">
        <v>221</v>
      </c>
      <c r="C96" s="60" t="s">
        <v>216</v>
      </c>
      <c r="D96" s="60" t="s">
        <v>217</v>
      </c>
      <c r="E96" s="59">
        <v>0</v>
      </c>
      <c r="F96" s="57">
        <f>stanford_fuel_changes!X51</f>
        <v>1.3186170783424232E-2</v>
      </c>
      <c r="G96" s="57">
        <f>stanford_fuel_changes!Y51</f>
        <v>9.4930732190176018E-2</v>
      </c>
      <c r="H96" s="57">
        <f>stanford_fuel_changes!Z51</f>
        <v>0.28654358179129386</v>
      </c>
      <c r="I96" s="57">
        <f>stanford_fuel_changes!AA51</f>
        <v>0.35885504330793472</v>
      </c>
      <c r="J96" s="57">
        <f>stanford_fuel_changes!AB51</f>
        <v>0.44381037525933476</v>
      </c>
      <c r="K96" s="57">
        <f>stanford_fuel_changes!AC51</f>
        <v>0.47526632567262894</v>
      </c>
      <c r="L96" s="57">
        <f>stanford_fuel_changes!AD51</f>
        <v>0.50842395526706918</v>
      </c>
    </row>
    <row r="97" spans="1:12" ht="15" customHeight="1" x14ac:dyDescent="0.25">
      <c r="A97" s="60" t="s">
        <v>18</v>
      </c>
      <c r="B97" s="60" t="s">
        <v>221</v>
      </c>
      <c r="C97" s="60" t="s">
        <v>218</v>
      </c>
      <c r="D97" s="60" t="s">
        <v>219</v>
      </c>
      <c r="E97" s="59">
        <v>0</v>
      </c>
      <c r="F97" s="57">
        <f>stanford_fuel_changes!X51</f>
        <v>1.3186170783424232E-2</v>
      </c>
      <c r="G97" s="57">
        <f>stanford_fuel_changes!Y51</f>
        <v>9.4930732190176018E-2</v>
      </c>
      <c r="H97" s="57">
        <f>stanford_fuel_changes!Z51</f>
        <v>0.28654358179129386</v>
      </c>
      <c r="I97" s="57">
        <f>stanford_fuel_changes!AA51</f>
        <v>0.35885504330793472</v>
      </c>
      <c r="J97" s="57">
        <f>stanford_fuel_changes!AB51</f>
        <v>0.44381037525933476</v>
      </c>
      <c r="K97" s="57">
        <f>stanford_fuel_changes!AC51</f>
        <v>0.47526632567262894</v>
      </c>
      <c r="L97" s="57">
        <f>stanford_fuel_changes!AD51</f>
        <v>0.50842395526706918</v>
      </c>
    </row>
    <row r="98" spans="1:12" ht="15" customHeight="1" x14ac:dyDescent="0.25">
      <c r="A98" s="9" t="s">
        <v>17</v>
      </c>
      <c r="B98" s="9" t="s">
        <v>221</v>
      </c>
      <c r="C98" s="9" t="s">
        <v>222</v>
      </c>
      <c r="D98" s="9" t="s">
        <v>223</v>
      </c>
      <c r="E98" s="59">
        <v>0</v>
      </c>
      <c r="F98" s="57">
        <f>stanford_fuel_changes!X57</f>
        <v>-2.1731275111460932E-2</v>
      </c>
      <c r="G98" s="57">
        <f>stanford_fuel_changes!Y57</f>
        <v>-0.10782691761835443</v>
      </c>
      <c r="H98" s="57">
        <f>stanford_fuel_changes!Z57</f>
        <v>-0.22886601700624762</v>
      </c>
      <c r="I98" s="57">
        <f>stanford_fuel_changes!AA57</f>
        <v>-0.26257241392475733</v>
      </c>
      <c r="J98" s="57">
        <f>stanford_fuel_changes!AB57</f>
        <v>-0.29733188936304555</v>
      </c>
      <c r="K98" s="57">
        <f>stanford_fuel_changes!AC57</f>
        <v>-0.30913118552076085</v>
      </c>
      <c r="L98" s="57">
        <f>stanford_fuel_changes!AD57</f>
        <v>-0.32103008257211374</v>
      </c>
    </row>
    <row r="99" spans="1:12" ht="15" customHeight="1" x14ac:dyDescent="0.25">
      <c r="A99" s="9" t="s">
        <v>17</v>
      </c>
      <c r="B99" s="9" t="s">
        <v>220</v>
      </c>
      <c r="C99" s="9" t="s">
        <v>203</v>
      </c>
      <c r="D99" s="9" t="s">
        <v>204</v>
      </c>
      <c r="E99" s="59">
        <v>0</v>
      </c>
      <c r="F99" s="57">
        <f>stanford_fuel_changes!X52</f>
        <v>-1.1908487019979262E-2</v>
      </c>
      <c r="G99" s="57">
        <f>stanford_fuel_changes!Y52</f>
        <v>-5.9087901758021769E-2</v>
      </c>
      <c r="H99" s="57">
        <f>stanford_fuel_changes!Z52</f>
        <v>-0.12541592607218302</v>
      </c>
      <c r="I99" s="57">
        <f>stanford_fuel_changes!AA52</f>
        <v>-0.14388664111930197</v>
      </c>
      <c r="J99" s="57">
        <f>stanford_fuel_changes!AB52</f>
        <v>-0.16293443099610663</v>
      </c>
      <c r="K99" s="57">
        <f>stanford_fuel_changes!AC52</f>
        <v>-0.16940030860422442</v>
      </c>
      <c r="L99" s="57">
        <f>stanford_fuel_changes!AD52</f>
        <v>-0.17592076634825138</v>
      </c>
    </row>
    <row r="100" spans="1:12" ht="15" customHeight="1" x14ac:dyDescent="0.25">
      <c r="A100" s="9" t="s">
        <v>17</v>
      </c>
      <c r="B100" s="9" t="s">
        <v>220</v>
      </c>
      <c r="C100" s="9" t="s">
        <v>195</v>
      </c>
      <c r="D100" s="9" t="s">
        <v>196</v>
      </c>
      <c r="E100" s="59">
        <v>0</v>
      </c>
      <c r="F100" s="57">
        <f>stanford_fuel_changes!X52</f>
        <v>-1.1908487019979262E-2</v>
      </c>
      <c r="G100" s="57">
        <f>stanford_fuel_changes!Y52</f>
        <v>-5.9087901758021769E-2</v>
      </c>
      <c r="H100" s="57">
        <f>stanford_fuel_changes!Z52</f>
        <v>-0.12541592607218302</v>
      </c>
      <c r="I100" s="57">
        <f>stanford_fuel_changes!AA52</f>
        <v>-0.14388664111930197</v>
      </c>
      <c r="J100" s="57">
        <f>stanford_fuel_changes!AB52</f>
        <v>-0.16293443099610663</v>
      </c>
      <c r="K100" s="57">
        <f>stanford_fuel_changes!AC52</f>
        <v>-0.16940030860422442</v>
      </c>
      <c r="L100" s="57">
        <f>stanford_fuel_changes!AD52</f>
        <v>-0.17592076634825138</v>
      </c>
    </row>
    <row r="101" spans="1:12" ht="15" customHeight="1" x14ac:dyDescent="0.25">
      <c r="A101" s="9" t="s">
        <v>17</v>
      </c>
      <c r="B101" s="9" t="s">
        <v>208</v>
      </c>
      <c r="C101" s="9" t="s">
        <v>197</v>
      </c>
      <c r="D101" s="9" t="s">
        <v>198</v>
      </c>
      <c r="E101" s="59">
        <v>0</v>
      </c>
      <c r="F101" s="57">
        <f>stanford_fuel_changes!X53</f>
        <v>-2.5789927150050792E-2</v>
      </c>
      <c r="G101" s="57">
        <f>stanford_fuel_changes!Y53</f>
        <v>-0.12796526370076133</v>
      </c>
      <c r="H101" s="57">
        <f>stanford_fuel_changes!Z53</f>
        <v>-0.27161028864801889</v>
      </c>
      <c r="I101" s="57">
        <f>stanford_fuel_changes!AA53</f>
        <v>-0.31161187698374465</v>
      </c>
      <c r="J101" s="57">
        <f>stanford_fuel_changes!AB53</f>
        <v>-0.35286322255502461</v>
      </c>
      <c r="K101" s="57">
        <f>stanford_fuel_changes!AC53</f>
        <v>-0.36686621992947982</v>
      </c>
      <c r="L101" s="57">
        <f>stanford_fuel_changes!AD53</f>
        <v>-0.38098742020633364</v>
      </c>
    </row>
    <row r="102" spans="1:12" ht="15" customHeight="1" x14ac:dyDescent="0.25">
      <c r="A102" s="9" t="s">
        <v>17</v>
      </c>
      <c r="B102" s="9" t="s">
        <v>221</v>
      </c>
      <c r="C102" s="9" t="s">
        <v>224</v>
      </c>
      <c r="D102" s="9" t="s">
        <v>225</v>
      </c>
      <c r="E102" s="59">
        <v>0</v>
      </c>
      <c r="F102" s="58">
        <f>stanford_fuel_changes!X57*shares_i24.d!$J$3</f>
        <v>-9.5111063599936723E-4</v>
      </c>
      <c r="G102" s="58">
        <f>stanford_fuel_changes!Y57*shares_i24.d!$J$3</f>
        <v>-4.7192503738428789E-3</v>
      </c>
      <c r="H102" s="58">
        <f>stanford_fuel_changes!Z57*shares_i24.d!$J$3</f>
        <v>-1.0016757041497891E-2</v>
      </c>
      <c r="I102" s="58">
        <f>stanford_fuel_changes!AA57*shares_i24.d!$J$3</f>
        <v>-1.1491981686438465E-2</v>
      </c>
      <c r="J102" s="58">
        <f>stanford_fuel_changes!AB57*shares_i24.d!$J$3</f>
        <v>-1.3013296318071793E-2</v>
      </c>
      <c r="K102" s="58">
        <f>stanford_fuel_changes!AC57*shares_i24.d!$J$3</f>
        <v>-1.3529714982662295E-2</v>
      </c>
      <c r="L102" s="58">
        <f>stanford_fuel_changes!AD57*shares_i24.d!$J$3</f>
        <v>-1.4050492870023109E-2</v>
      </c>
    </row>
    <row r="103" spans="1:12" ht="15" customHeight="1" x14ac:dyDescent="0.25">
      <c r="A103" s="9" t="s">
        <v>17</v>
      </c>
      <c r="B103" s="9" t="s">
        <v>229</v>
      </c>
      <c r="C103" s="9" t="s">
        <v>199</v>
      </c>
      <c r="D103" s="9" t="s">
        <v>200</v>
      </c>
      <c r="E103" s="59">
        <v>0</v>
      </c>
      <c r="F103" s="58">
        <f>shares_i40.2!$J$2*stanford_fuel_changes!X54+shares_i40.2!$J$3*stanford_fuel_changes!X57</f>
        <v>-1.9978428329653235E-2</v>
      </c>
      <c r="G103" s="58">
        <f>shares_i40.2!$J$2*stanford_fuel_changes!Y54+shares_i40.2!$J$3*stanford_fuel_changes!Y57</f>
        <v>-9.9129587868021701E-2</v>
      </c>
      <c r="H103" s="58">
        <f>shares_i40.2!$J$2*stanford_fuel_changes!Z54+shares_i40.2!$J$3*stanford_fuel_changes!Z57</f>
        <v>-0.21040566162825283</v>
      </c>
      <c r="I103" s="58">
        <f>shares_i40.2!$J$2*stanford_fuel_changes!AA54+shares_i40.2!$J$3*stanford_fuel_changes!AA57</f>
        <v>-0.24139329726552591</v>
      </c>
      <c r="J103" s="58">
        <f>shares_i40.2!$J$2*stanford_fuel_changes!AB54+shares_i40.2!$J$3*stanford_fuel_changes!AB57</f>
        <v>-0.27334907000589032</v>
      </c>
      <c r="K103" s="58">
        <f>shares_i40.2!$J$2*stanford_fuel_changes!AC54+shares_i40.2!$J$3*stanford_fuel_changes!AC57</f>
        <v>-0.28419663377829618</v>
      </c>
      <c r="L103" s="58">
        <f>shares_i40.2!$J$2*stanford_fuel_changes!AD54+shares_i40.2!$J$3*stanford_fuel_changes!AD57</f>
        <v>-0.29513576462649033</v>
      </c>
    </row>
    <row r="104" spans="1:12" ht="15" customHeight="1" x14ac:dyDescent="0.25">
      <c r="A104" s="9" t="s">
        <v>17</v>
      </c>
      <c r="B104" s="9" t="s">
        <v>227</v>
      </c>
      <c r="C104" s="9" t="s">
        <v>201</v>
      </c>
      <c r="D104" s="9" t="s">
        <v>202</v>
      </c>
      <c r="E104" s="59">
        <v>0</v>
      </c>
      <c r="F104" s="57">
        <f>stanford_fuel_changes!X56</f>
        <v>0</v>
      </c>
      <c r="G104" s="57">
        <f>stanford_fuel_changes!Y56</f>
        <v>0</v>
      </c>
      <c r="H104" s="57">
        <f>stanford_fuel_changes!Z56</f>
        <v>0</v>
      </c>
      <c r="I104" s="57">
        <f>stanford_fuel_changes!AA56</f>
        <v>0</v>
      </c>
      <c r="J104" s="57">
        <f>stanford_fuel_changes!AB56</f>
        <v>0</v>
      </c>
      <c r="K104" s="57">
        <f>stanford_fuel_changes!AC56</f>
        <v>0</v>
      </c>
      <c r="L104" s="57">
        <f>stanford_fuel_changes!AD56</f>
        <v>0</v>
      </c>
    </row>
    <row r="105" spans="1:12" ht="15" customHeight="1" x14ac:dyDescent="0.25">
      <c r="A105" s="9" t="s">
        <v>17</v>
      </c>
      <c r="B105" s="9" t="s">
        <v>221</v>
      </c>
      <c r="C105" s="9" t="s">
        <v>210</v>
      </c>
      <c r="D105" s="9" t="s">
        <v>211</v>
      </c>
      <c r="E105" s="59">
        <v>0</v>
      </c>
      <c r="F105" s="57">
        <f>stanford_fuel_changes!X57</f>
        <v>-2.1731275111460932E-2</v>
      </c>
      <c r="G105" s="57">
        <f>stanford_fuel_changes!Y57</f>
        <v>-0.10782691761835443</v>
      </c>
      <c r="H105" s="57">
        <f>stanford_fuel_changes!Z57</f>
        <v>-0.22886601700624762</v>
      </c>
      <c r="I105" s="57">
        <f>stanford_fuel_changes!AA57</f>
        <v>-0.26257241392475733</v>
      </c>
      <c r="J105" s="57">
        <f>stanford_fuel_changes!AB57</f>
        <v>-0.29733188936304555</v>
      </c>
      <c r="K105" s="57">
        <f>stanford_fuel_changes!AC57</f>
        <v>-0.30913118552076085</v>
      </c>
      <c r="L105" s="57">
        <f>stanford_fuel_changes!AD57</f>
        <v>-0.32103008257211374</v>
      </c>
    </row>
    <row r="106" spans="1:12" ht="15" customHeight="1" x14ac:dyDescent="0.25">
      <c r="A106" s="9" t="s">
        <v>17</v>
      </c>
      <c r="B106" s="9" t="s">
        <v>221</v>
      </c>
      <c r="C106" s="9" t="s">
        <v>212</v>
      </c>
      <c r="D106" s="9" t="s">
        <v>213</v>
      </c>
      <c r="E106" s="59">
        <v>0</v>
      </c>
      <c r="F106" s="57">
        <f>stanford_fuel_changes!X57</f>
        <v>-2.1731275111460932E-2</v>
      </c>
      <c r="G106" s="57">
        <f>stanford_fuel_changes!Y57</f>
        <v>-0.10782691761835443</v>
      </c>
      <c r="H106" s="57">
        <f>stanford_fuel_changes!Z57</f>
        <v>-0.22886601700624762</v>
      </c>
      <c r="I106" s="57">
        <f>stanford_fuel_changes!AA57</f>
        <v>-0.26257241392475733</v>
      </c>
      <c r="J106" s="57">
        <f>stanford_fuel_changes!AB57</f>
        <v>-0.29733188936304555</v>
      </c>
      <c r="K106" s="57">
        <f>stanford_fuel_changes!AC57</f>
        <v>-0.30913118552076085</v>
      </c>
      <c r="L106" s="57">
        <f>stanford_fuel_changes!AD57</f>
        <v>-0.32103008257211374</v>
      </c>
    </row>
    <row r="107" spans="1:12" ht="15" customHeight="1" x14ac:dyDescent="0.25">
      <c r="A107" s="9" t="s">
        <v>17</v>
      </c>
      <c r="B107" s="9" t="s">
        <v>221</v>
      </c>
      <c r="C107" s="9" t="s">
        <v>214</v>
      </c>
      <c r="D107" s="9" t="s">
        <v>215</v>
      </c>
      <c r="E107" s="59">
        <v>0</v>
      </c>
      <c r="F107" s="57">
        <f>stanford_fuel_changes!X57</f>
        <v>-2.1731275111460932E-2</v>
      </c>
      <c r="G107" s="57">
        <f>stanford_fuel_changes!Y57</f>
        <v>-0.10782691761835443</v>
      </c>
      <c r="H107" s="57">
        <f>stanford_fuel_changes!Z57</f>
        <v>-0.22886601700624762</v>
      </c>
      <c r="I107" s="57">
        <f>stanford_fuel_changes!AA57</f>
        <v>-0.26257241392475733</v>
      </c>
      <c r="J107" s="57">
        <f>stanford_fuel_changes!AB57</f>
        <v>-0.29733188936304555</v>
      </c>
      <c r="K107" s="57">
        <f>stanford_fuel_changes!AC57</f>
        <v>-0.30913118552076085</v>
      </c>
      <c r="L107" s="57">
        <f>stanford_fuel_changes!AD57</f>
        <v>-0.32103008257211374</v>
      </c>
    </row>
    <row r="108" spans="1:12" ht="15" customHeight="1" x14ac:dyDescent="0.25">
      <c r="A108" s="9" t="s">
        <v>17</v>
      </c>
      <c r="B108" s="9" t="s">
        <v>221</v>
      </c>
      <c r="C108" s="9" t="s">
        <v>216</v>
      </c>
      <c r="D108" s="9" t="s">
        <v>217</v>
      </c>
      <c r="E108" s="59">
        <v>0</v>
      </c>
      <c r="F108" s="57">
        <f>stanford_fuel_changes!X57</f>
        <v>-2.1731275111460932E-2</v>
      </c>
      <c r="G108" s="57">
        <f>stanford_fuel_changes!Y57</f>
        <v>-0.10782691761835443</v>
      </c>
      <c r="H108" s="57">
        <f>stanford_fuel_changes!Z57</f>
        <v>-0.22886601700624762</v>
      </c>
      <c r="I108" s="57">
        <f>stanford_fuel_changes!AA57</f>
        <v>-0.26257241392475733</v>
      </c>
      <c r="J108" s="57">
        <f>stanford_fuel_changes!AB57</f>
        <v>-0.29733188936304555</v>
      </c>
      <c r="K108" s="57">
        <f>stanford_fuel_changes!AC57</f>
        <v>-0.30913118552076085</v>
      </c>
      <c r="L108" s="57">
        <f>stanford_fuel_changes!AD57</f>
        <v>-0.32103008257211374</v>
      </c>
    </row>
    <row r="109" spans="1:12" ht="15" customHeight="1" x14ac:dyDescent="0.25">
      <c r="A109" s="9" t="s">
        <v>17</v>
      </c>
      <c r="B109" s="9" t="s">
        <v>221</v>
      </c>
      <c r="C109" s="9" t="s">
        <v>218</v>
      </c>
      <c r="D109" s="9" t="s">
        <v>219</v>
      </c>
      <c r="E109" s="59">
        <v>0</v>
      </c>
      <c r="F109" s="57">
        <f>stanford_fuel_changes!X57</f>
        <v>-2.1731275111460932E-2</v>
      </c>
      <c r="G109" s="57">
        <f>stanford_fuel_changes!Y57</f>
        <v>-0.10782691761835443</v>
      </c>
      <c r="H109" s="57">
        <f>stanford_fuel_changes!Z57</f>
        <v>-0.22886601700624762</v>
      </c>
      <c r="I109" s="57">
        <f>stanford_fuel_changes!AA57</f>
        <v>-0.26257241392475733</v>
      </c>
      <c r="J109" s="57">
        <f>stanford_fuel_changes!AB57</f>
        <v>-0.29733188936304555</v>
      </c>
      <c r="K109" s="57">
        <f>stanford_fuel_changes!AC57</f>
        <v>-0.30913118552076085</v>
      </c>
      <c r="L109" s="57">
        <f>stanford_fuel_changes!AD57</f>
        <v>-0.32103008257211374</v>
      </c>
    </row>
    <row r="110" spans="1:12" ht="15" customHeight="1" x14ac:dyDescent="0.25">
      <c r="A110" s="9" t="s">
        <v>16</v>
      </c>
      <c r="B110" s="9" t="s">
        <v>221</v>
      </c>
      <c r="C110" s="9" t="s">
        <v>222</v>
      </c>
      <c r="D110" s="9" t="s">
        <v>223</v>
      </c>
      <c r="E110" s="59">
        <v>0</v>
      </c>
      <c r="F110" s="57">
        <f>stanford_fuel_changes!X63</f>
        <v>-1.5969270889131377E-2</v>
      </c>
      <c r="G110" s="57">
        <f>stanford_fuel_changes!Y63</f>
        <v>-7.638548074813839E-2</v>
      </c>
      <c r="H110" s="57">
        <f>stanford_fuel_changes!Z63</f>
        <v>-0.15837915072217332</v>
      </c>
      <c r="I110" s="57">
        <f>stanford_fuel_changes!AA63</f>
        <v>-0.18087260979261702</v>
      </c>
      <c r="J110" s="57">
        <f>stanford_fuel_changes!AB63</f>
        <v>-0.20395631217488516</v>
      </c>
      <c r="K110" s="57">
        <f>stanford_fuel_changes!AC63</f>
        <v>-0.21176895344748667</v>
      </c>
      <c r="L110" s="57">
        <f>stanford_fuel_changes!AD63</f>
        <v>-0.21963648195696472</v>
      </c>
    </row>
    <row r="111" spans="1:12" ht="15" customHeight="1" x14ac:dyDescent="0.25">
      <c r="A111" s="9" t="s">
        <v>16</v>
      </c>
      <c r="B111" s="9" t="s">
        <v>220</v>
      </c>
      <c r="C111" s="9" t="s">
        <v>203</v>
      </c>
      <c r="D111" s="9" t="s">
        <v>204</v>
      </c>
      <c r="E111" s="59">
        <v>0</v>
      </c>
      <c r="F111" s="57">
        <f>stanford_fuel_changes!X58</f>
        <v>-1.6581467436950256E-2</v>
      </c>
      <c r="G111" s="57">
        <f>stanford_fuel_changes!Y58</f>
        <v>-7.931378774112216E-2</v>
      </c>
      <c r="H111" s="57">
        <f>stanford_fuel_changes!Z58</f>
        <v>-0.1644507597512738</v>
      </c>
      <c r="I111" s="57">
        <f>stanford_fuel_changes!AA58</f>
        <v>-0.18780652606711615</v>
      </c>
      <c r="J111" s="57">
        <f>stanford_fuel_changes!AB58</f>
        <v>-0.21177516320986364</v>
      </c>
      <c r="K111" s="57">
        <f>stanford_fuel_changes!AC58</f>
        <v>-0.21988730920310259</v>
      </c>
      <c r="L111" s="57">
        <f>stanford_fuel_changes!AD58</f>
        <v>-0.22805644658544708</v>
      </c>
    </row>
    <row r="112" spans="1:12" ht="15" customHeight="1" x14ac:dyDescent="0.25">
      <c r="A112" s="9" t="s">
        <v>16</v>
      </c>
      <c r="B112" s="9" t="s">
        <v>220</v>
      </c>
      <c r="C112" s="9" t="s">
        <v>195</v>
      </c>
      <c r="D112" s="9" t="s">
        <v>196</v>
      </c>
      <c r="E112" s="59">
        <v>0</v>
      </c>
      <c r="F112" s="57">
        <f>stanford_fuel_changes!X58</f>
        <v>-1.6581467436950256E-2</v>
      </c>
      <c r="G112" s="57">
        <f>stanford_fuel_changes!Y58</f>
        <v>-7.931378774112216E-2</v>
      </c>
      <c r="H112" s="57">
        <f>stanford_fuel_changes!Z58</f>
        <v>-0.1644507597512738</v>
      </c>
      <c r="I112" s="57">
        <f>stanford_fuel_changes!AA58</f>
        <v>-0.18780652606711615</v>
      </c>
      <c r="J112" s="57">
        <f>stanford_fuel_changes!AB58</f>
        <v>-0.21177516320986364</v>
      </c>
      <c r="K112" s="57">
        <f>stanford_fuel_changes!AC58</f>
        <v>-0.21988730920310259</v>
      </c>
      <c r="L112" s="57">
        <f>stanford_fuel_changes!AD58</f>
        <v>-0.22805644658544708</v>
      </c>
    </row>
    <row r="113" spans="1:12" ht="15" customHeight="1" x14ac:dyDescent="0.25">
      <c r="A113" s="9" t="s">
        <v>16</v>
      </c>
      <c r="B113" s="9" t="s">
        <v>208</v>
      </c>
      <c r="C113" s="9" t="s">
        <v>197</v>
      </c>
      <c r="D113" s="9" t="s">
        <v>198</v>
      </c>
      <c r="E113" s="59">
        <v>0</v>
      </c>
      <c r="F113" s="57">
        <f>stanford_fuel_changes!X59</f>
        <v>-2.75350586734978E-2</v>
      </c>
      <c r="G113" s="57">
        <f>stanford_fuel_changes!Y59</f>
        <v>-0.13170787250123056</v>
      </c>
      <c r="H113" s="57">
        <f>stanford_fuel_changes!Z59</f>
        <v>-0.27308568049665077</v>
      </c>
      <c r="I113" s="57">
        <f>stanford_fuel_changes!AA59</f>
        <v>-0.31187008834936758</v>
      </c>
      <c r="J113" s="57">
        <f>stanford_fuel_changes!AB59</f>
        <v>-0.3516722248345035</v>
      </c>
      <c r="K113" s="57">
        <f>stanford_fuel_changes!AC59</f>
        <v>-0.3651431927534261</v>
      </c>
      <c r="L113" s="57">
        <f>stanford_fuel_changes!AD59</f>
        <v>-0.37870880013950492</v>
      </c>
    </row>
    <row r="114" spans="1:12" ht="15" customHeight="1" x14ac:dyDescent="0.25">
      <c r="A114" s="9" t="s">
        <v>16</v>
      </c>
      <c r="B114" s="9" t="s">
        <v>221</v>
      </c>
      <c r="C114" s="9" t="s">
        <v>224</v>
      </c>
      <c r="D114" s="9" t="s">
        <v>225</v>
      </c>
      <c r="E114" s="59">
        <v>0</v>
      </c>
      <c r="F114" s="58">
        <f>stanford_fuel_changes!X63*shares_i24.d!$K$3</f>
        <v>-3.9056711695471211E-4</v>
      </c>
      <c r="G114" s="58">
        <f>stanford_fuel_changes!Y63*shares_i24.d!$K$3</f>
        <v>-1.8681915536484979E-3</v>
      </c>
      <c r="H114" s="58">
        <f>stanford_fuel_changes!Z63*shares_i24.d!$K$3</f>
        <v>-3.8735449296808623E-3</v>
      </c>
      <c r="I114" s="58">
        <f>stanford_fuel_changes!AA63*shares_i24.d!$K$3</f>
        <v>-4.4236768374225736E-3</v>
      </c>
      <c r="J114" s="58">
        <f>stanford_fuel_changes!AB63*shares_i24.d!$K$3</f>
        <v>-4.9882445719594808E-3</v>
      </c>
      <c r="K114" s="58">
        <f>stanford_fuel_changes!AC63*shares_i24.d!$K$3</f>
        <v>-5.1793215972554896E-3</v>
      </c>
      <c r="L114" s="58">
        <f>stanford_fuel_changes!AD63*shares_i24.d!$K$3</f>
        <v>-5.3717410225905043E-3</v>
      </c>
    </row>
    <row r="115" spans="1:12" ht="15" customHeight="1" x14ac:dyDescent="0.25">
      <c r="A115" s="9" t="s">
        <v>16</v>
      </c>
      <c r="B115" s="9" t="s">
        <v>229</v>
      </c>
      <c r="C115" s="9" t="s">
        <v>199</v>
      </c>
      <c r="D115" s="9" t="s">
        <v>200</v>
      </c>
      <c r="E115" s="59">
        <v>0</v>
      </c>
      <c r="F115" s="58">
        <f>shares_i40.2!$K$2*stanford_fuel_changes!X60+shares_i40.2!$K$3*stanford_fuel_changes!X63</f>
        <v>-1.2797873479625872E-2</v>
      </c>
      <c r="G115" s="58">
        <f>shares_i40.2!$K$2*stanford_fuel_changes!Y60+shares_i40.2!$K$3*stanford_fuel_changes!Y63</f>
        <v>-6.1215801590566332E-2</v>
      </c>
      <c r="H115" s="58">
        <f>shares_i40.2!$K$2*stanford_fuel_changes!Z60+shares_i40.2!$K$3*stanford_fuel_changes!Z63</f>
        <v>-0.12692604107132299</v>
      </c>
      <c r="I115" s="58">
        <f>shares_i40.2!$K$2*stanford_fuel_changes!AA60+shares_i40.2!$K$3*stanford_fuel_changes!AA63</f>
        <v>-0.14495243972792066</v>
      </c>
      <c r="J115" s="58">
        <f>shares_i40.2!$K$2*stanford_fuel_changes!AB60+shares_i40.2!$K$3*stanford_fuel_changes!AB63</f>
        <v>-0.16345186306293777</v>
      </c>
      <c r="K115" s="58">
        <f>shares_i40.2!$K$2*stanford_fuel_changes!AC60+shares_i40.2!$K$3*stanford_fuel_changes!AC63</f>
        <v>-0.16971296259857824</v>
      </c>
      <c r="L115" s="58">
        <f>shares_i40.2!$K$2*stanford_fuel_changes!AD60+shares_i40.2!$K$3*stanford_fuel_changes!AD63</f>
        <v>-0.17601804910883193</v>
      </c>
    </row>
    <row r="116" spans="1:12" ht="15" customHeight="1" x14ac:dyDescent="0.25">
      <c r="A116" s="9" t="s">
        <v>16</v>
      </c>
      <c r="B116" s="9" t="s">
        <v>227</v>
      </c>
      <c r="C116" s="9" t="s">
        <v>201</v>
      </c>
      <c r="D116" s="9" t="s">
        <v>202</v>
      </c>
      <c r="E116" s="59">
        <v>0</v>
      </c>
      <c r="F116" s="57">
        <f>stanford_fuel_changes!X62</f>
        <v>-2.9973914172193059E-2</v>
      </c>
      <c r="G116" s="57">
        <f>stanford_fuel_changes!Y62</f>
        <v>-0.14337359919823761</v>
      </c>
      <c r="H116" s="57">
        <f>stanford_fuel_changes!Z62</f>
        <v>-0.29727362653997008</v>
      </c>
      <c r="I116" s="57">
        <f>stanford_fuel_changes!AA62</f>
        <v>-0.33949327553296743</v>
      </c>
      <c r="J116" s="57">
        <f>stanford_fuel_changes!AB62</f>
        <v>-0.38282079616845643</v>
      </c>
      <c r="K116" s="57">
        <f>stanford_fuel_changes!AC62</f>
        <v>-0.39748492458038465</v>
      </c>
      <c r="L116" s="57">
        <f>stanford_fuel_changes!AD62</f>
        <v>-0.41225207493606408</v>
      </c>
    </row>
    <row r="117" spans="1:12" ht="15" customHeight="1" x14ac:dyDescent="0.25">
      <c r="A117" s="9" t="s">
        <v>16</v>
      </c>
      <c r="B117" s="9" t="s">
        <v>221</v>
      </c>
      <c r="C117" s="9" t="s">
        <v>210</v>
      </c>
      <c r="D117" s="9" t="s">
        <v>211</v>
      </c>
      <c r="E117" s="59">
        <v>0</v>
      </c>
      <c r="F117" s="57">
        <f>stanford_fuel_changes!X63</f>
        <v>-1.5969270889131377E-2</v>
      </c>
      <c r="G117" s="57">
        <f>stanford_fuel_changes!Y63</f>
        <v>-7.638548074813839E-2</v>
      </c>
      <c r="H117" s="57">
        <f>stanford_fuel_changes!Z63</f>
        <v>-0.15837915072217332</v>
      </c>
      <c r="I117" s="57">
        <f>stanford_fuel_changes!AA63</f>
        <v>-0.18087260979261702</v>
      </c>
      <c r="J117" s="57">
        <f>stanford_fuel_changes!AB63</f>
        <v>-0.20395631217488516</v>
      </c>
      <c r="K117" s="57">
        <f>stanford_fuel_changes!AC63</f>
        <v>-0.21176895344748667</v>
      </c>
      <c r="L117" s="57">
        <f>stanford_fuel_changes!AD63</f>
        <v>-0.21963648195696472</v>
      </c>
    </row>
    <row r="118" spans="1:12" ht="15" customHeight="1" x14ac:dyDescent="0.25">
      <c r="A118" s="9" t="s">
        <v>16</v>
      </c>
      <c r="B118" s="9" t="s">
        <v>221</v>
      </c>
      <c r="C118" s="9" t="s">
        <v>212</v>
      </c>
      <c r="D118" s="9" t="s">
        <v>213</v>
      </c>
      <c r="E118" s="59">
        <v>0</v>
      </c>
      <c r="F118" s="57">
        <f>stanford_fuel_changes!X63</f>
        <v>-1.5969270889131377E-2</v>
      </c>
      <c r="G118" s="57">
        <f>stanford_fuel_changes!Y63</f>
        <v>-7.638548074813839E-2</v>
      </c>
      <c r="H118" s="57">
        <f>stanford_fuel_changes!Z63</f>
        <v>-0.15837915072217332</v>
      </c>
      <c r="I118" s="57">
        <f>stanford_fuel_changes!AA63</f>
        <v>-0.18087260979261702</v>
      </c>
      <c r="J118" s="57">
        <f>stanford_fuel_changes!AB63</f>
        <v>-0.20395631217488516</v>
      </c>
      <c r="K118" s="57">
        <f>stanford_fuel_changes!AC63</f>
        <v>-0.21176895344748667</v>
      </c>
      <c r="L118" s="57">
        <f>stanford_fuel_changes!AD63</f>
        <v>-0.21963648195696472</v>
      </c>
    </row>
    <row r="119" spans="1:12" ht="15" customHeight="1" x14ac:dyDescent="0.25">
      <c r="A119" s="9" t="s">
        <v>16</v>
      </c>
      <c r="B119" s="9" t="s">
        <v>221</v>
      </c>
      <c r="C119" s="9" t="s">
        <v>214</v>
      </c>
      <c r="D119" s="9" t="s">
        <v>215</v>
      </c>
      <c r="E119" s="59">
        <v>0</v>
      </c>
      <c r="F119" s="57">
        <f>stanford_fuel_changes!X63</f>
        <v>-1.5969270889131377E-2</v>
      </c>
      <c r="G119" s="57">
        <f>stanford_fuel_changes!Y63</f>
        <v>-7.638548074813839E-2</v>
      </c>
      <c r="H119" s="57">
        <f>stanford_fuel_changes!Z63</f>
        <v>-0.15837915072217332</v>
      </c>
      <c r="I119" s="57">
        <f>stanford_fuel_changes!AA63</f>
        <v>-0.18087260979261702</v>
      </c>
      <c r="J119" s="57">
        <f>stanford_fuel_changes!AB63</f>
        <v>-0.20395631217488516</v>
      </c>
      <c r="K119" s="57">
        <f>stanford_fuel_changes!AC63</f>
        <v>-0.21176895344748667</v>
      </c>
      <c r="L119" s="57">
        <f>stanford_fuel_changes!AD63</f>
        <v>-0.21963648195696472</v>
      </c>
    </row>
    <row r="120" spans="1:12" ht="15" customHeight="1" x14ac:dyDescent="0.25">
      <c r="A120" s="9" t="s">
        <v>16</v>
      </c>
      <c r="B120" s="9" t="s">
        <v>221</v>
      </c>
      <c r="C120" s="9" t="s">
        <v>216</v>
      </c>
      <c r="D120" s="9" t="s">
        <v>217</v>
      </c>
      <c r="E120" s="59">
        <v>0</v>
      </c>
      <c r="F120" s="57">
        <f>stanford_fuel_changes!X63</f>
        <v>-1.5969270889131377E-2</v>
      </c>
      <c r="G120" s="57">
        <f>stanford_fuel_changes!Y63</f>
        <v>-7.638548074813839E-2</v>
      </c>
      <c r="H120" s="57">
        <f>stanford_fuel_changes!Z63</f>
        <v>-0.15837915072217332</v>
      </c>
      <c r="I120" s="57">
        <f>stanford_fuel_changes!AA63</f>
        <v>-0.18087260979261702</v>
      </c>
      <c r="J120" s="57">
        <f>stanford_fuel_changes!AB63</f>
        <v>-0.20395631217488516</v>
      </c>
      <c r="K120" s="57">
        <f>stanford_fuel_changes!AC63</f>
        <v>-0.21176895344748667</v>
      </c>
      <c r="L120" s="57">
        <f>stanford_fuel_changes!AD63</f>
        <v>-0.21963648195696472</v>
      </c>
    </row>
    <row r="121" spans="1:12" ht="15" customHeight="1" x14ac:dyDescent="0.25">
      <c r="A121" s="9" t="s">
        <v>16</v>
      </c>
      <c r="B121" s="9" t="s">
        <v>221</v>
      </c>
      <c r="C121" s="9" t="s">
        <v>218</v>
      </c>
      <c r="D121" s="9" t="s">
        <v>219</v>
      </c>
      <c r="E121" s="59">
        <v>0</v>
      </c>
      <c r="F121" s="57">
        <f>stanford_fuel_changes!X63</f>
        <v>-1.5969270889131377E-2</v>
      </c>
      <c r="G121" s="57">
        <f>stanford_fuel_changes!Y63</f>
        <v>-7.638548074813839E-2</v>
      </c>
      <c r="H121" s="57">
        <f>stanford_fuel_changes!Z63</f>
        <v>-0.15837915072217332</v>
      </c>
      <c r="I121" s="57">
        <f>stanford_fuel_changes!AA63</f>
        <v>-0.18087260979261702</v>
      </c>
      <c r="J121" s="57">
        <f>stanford_fuel_changes!AB63</f>
        <v>-0.20395631217488516</v>
      </c>
      <c r="K121" s="57">
        <f>stanford_fuel_changes!AC63</f>
        <v>-0.21176895344748667</v>
      </c>
      <c r="L121" s="57">
        <f>stanford_fuel_changes!AD63</f>
        <v>-0.21963648195696472</v>
      </c>
    </row>
    <row r="122" spans="1:12" ht="15" customHeight="1" x14ac:dyDescent="0.25">
      <c r="A122" s="9" t="s">
        <v>15</v>
      </c>
      <c r="B122" s="9" t="s">
        <v>221</v>
      </c>
      <c r="C122" s="9" t="s">
        <v>222</v>
      </c>
      <c r="D122" s="9" t="s">
        <v>223</v>
      </c>
      <c r="E122" s="59">
        <v>0</v>
      </c>
      <c r="F122" s="57">
        <f>stanford_fuel_changes!X69</f>
        <v>-3.8000755596053662E-2</v>
      </c>
      <c r="G122" s="57">
        <f>stanford_fuel_changes!Y69</f>
        <v>-0.16945517570998161</v>
      </c>
      <c r="H122" s="57">
        <f>stanford_fuel_changes!Z69</f>
        <v>-0.33719311375454142</v>
      </c>
      <c r="I122" s="57">
        <f>stanford_fuel_changes!AA69</f>
        <v>-0.38210587315923888</v>
      </c>
      <c r="J122" s="57">
        <f>stanford_fuel_changes!AB69</f>
        <v>-0.427851845764121</v>
      </c>
      <c r="K122" s="57">
        <f>stanford_fuel_changes!AC69</f>
        <v>-0.44326437293932763</v>
      </c>
      <c r="L122" s="57">
        <f>stanford_fuel_changes!AD69</f>
        <v>-0.45875221469677741</v>
      </c>
    </row>
    <row r="123" spans="1:12" ht="15" customHeight="1" x14ac:dyDescent="0.25">
      <c r="A123" s="9" t="s">
        <v>15</v>
      </c>
      <c r="B123" s="9" t="s">
        <v>220</v>
      </c>
      <c r="C123" s="9" t="s">
        <v>203</v>
      </c>
      <c r="D123" s="9" t="s">
        <v>204</v>
      </c>
      <c r="E123" s="59">
        <v>0</v>
      </c>
      <c r="F123" s="57">
        <f>stanford_fuel_changes!X64</f>
        <v>-2.4867766058681864E-2</v>
      </c>
      <c r="G123" s="57">
        <f>stanford_fuel_changes!Y64</f>
        <v>-0.11089178625243627</v>
      </c>
      <c r="H123" s="57">
        <f>stanford_fuel_changes!Z64</f>
        <v>-0.22065980894120005</v>
      </c>
      <c r="I123" s="57">
        <f>stanford_fuel_changes!AA64</f>
        <v>-0.2500508033150558</v>
      </c>
      <c r="J123" s="57">
        <f>stanford_fuel_changes!AB64</f>
        <v>-0.27998705397695633</v>
      </c>
      <c r="K123" s="57">
        <f>stanford_fuel_changes!AC64</f>
        <v>-0.290073040798911</v>
      </c>
      <c r="L123" s="57">
        <f>stanford_fuel_changes!AD64</f>
        <v>-0.30020831362538453</v>
      </c>
    </row>
    <row r="124" spans="1:12" ht="15" customHeight="1" x14ac:dyDescent="0.25">
      <c r="A124" s="9" t="s">
        <v>15</v>
      </c>
      <c r="B124" s="9" t="s">
        <v>220</v>
      </c>
      <c r="C124" s="9" t="s">
        <v>195</v>
      </c>
      <c r="D124" s="9" t="s">
        <v>196</v>
      </c>
      <c r="E124" s="59">
        <v>0</v>
      </c>
      <c r="F124" s="57">
        <f>stanford_fuel_changes!X64</f>
        <v>-2.4867766058681864E-2</v>
      </c>
      <c r="G124" s="57">
        <f>stanford_fuel_changes!Y64</f>
        <v>-0.11089178625243627</v>
      </c>
      <c r="H124" s="57">
        <f>stanford_fuel_changes!Z64</f>
        <v>-0.22065980894120005</v>
      </c>
      <c r="I124" s="57">
        <f>stanford_fuel_changes!AA64</f>
        <v>-0.2500508033150558</v>
      </c>
      <c r="J124" s="57">
        <f>stanford_fuel_changes!AB64</f>
        <v>-0.27998705397695633</v>
      </c>
      <c r="K124" s="57">
        <f>stanford_fuel_changes!AC64</f>
        <v>-0.290073040798911</v>
      </c>
      <c r="L124" s="57">
        <f>stanford_fuel_changes!AD64</f>
        <v>-0.30020831362538453</v>
      </c>
    </row>
    <row r="125" spans="1:12" ht="15" customHeight="1" x14ac:dyDescent="0.25">
      <c r="A125" s="9" t="s">
        <v>15</v>
      </c>
      <c r="B125" s="9" t="s">
        <v>208</v>
      </c>
      <c r="C125" s="9" t="s">
        <v>197</v>
      </c>
      <c r="D125" s="9" t="s">
        <v>198</v>
      </c>
      <c r="E125" s="59">
        <v>0</v>
      </c>
      <c r="F125" s="57">
        <f>stanford_fuel_changes!X65</f>
        <v>-3.9563000639683869E-2</v>
      </c>
      <c r="G125" s="57">
        <f>stanford_fuel_changes!Y65</f>
        <v>-0.17642162951380794</v>
      </c>
      <c r="H125" s="57">
        <f>stanford_fuel_changes!Z65</f>
        <v>-0.35105542418617841</v>
      </c>
      <c r="I125" s="57">
        <f>stanford_fuel_changes!AA65</f>
        <v>-0.39781458729193886</v>
      </c>
      <c r="J125" s="57">
        <f>stanford_fuel_changes!AB65</f>
        <v>-0.44544121773762041</v>
      </c>
      <c r="K125" s="57">
        <f>stanford_fuel_changes!AC65</f>
        <v>-0.46148736768720633</v>
      </c>
      <c r="L125" s="57">
        <f>stanford_fuel_changes!AD65</f>
        <v>-0.47761192846885936</v>
      </c>
    </row>
    <row r="126" spans="1:12" ht="15" customHeight="1" x14ac:dyDescent="0.25">
      <c r="A126" s="9" t="s">
        <v>15</v>
      </c>
      <c r="B126" s="9" t="s">
        <v>221</v>
      </c>
      <c r="C126" s="9" t="s">
        <v>224</v>
      </c>
      <c r="D126" s="9" t="s">
        <v>225</v>
      </c>
      <c r="E126" s="59">
        <v>0</v>
      </c>
      <c r="F126" s="58">
        <f>stanford_fuel_changes!X69*shares_i24.d!$L$3</f>
        <v>-5.3876873863844827E-4</v>
      </c>
      <c r="G126" s="58">
        <f>stanford_fuel_changes!Y69*shares_i24.d!$L$3</f>
        <v>-2.4025088407059079E-3</v>
      </c>
      <c r="H126" s="58">
        <f>stanford_fuel_changes!Z69*shares_i24.d!$L$3</f>
        <v>-4.7806709557630805E-3</v>
      </c>
      <c r="I126" s="58">
        <f>stanford_fuel_changes!AA69*shares_i24.d!$L$3</f>
        <v>-5.4174369977455158E-3</v>
      </c>
      <c r="J126" s="58">
        <f>stanford_fuel_changes!AB69*shares_i24.d!$L$3</f>
        <v>-6.0660162054884496E-3</v>
      </c>
      <c r="K126" s="58">
        <f>stanford_fuel_changes!AC69*shares_i24.d!$L$3</f>
        <v>-6.284532592733108E-3</v>
      </c>
      <c r="L126" s="58">
        <f>stanford_fuel_changes!AD69*shares_i24.d!$L$3</f>
        <v>-6.5041167782843995E-3</v>
      </c>
    </row>
    <row r="127" spans="1:12" ht="15" customHeight="1" x14ac:dyDescent="0.25">
      <c r="A127" s="9" t="s">
        <v>15</v>
      </c>
      <c r="B127" s="9" t="s">
        <v>229</v>
      </c>
      <c r="C127" s="9" t="s">
        <v>199</v>
      </c>
      <c r="D127" s="9" t="s">
        <v>200</v>
      </c>
      <c r="E127" s="59">
        <v>0</v>
      </c>
      <c r="F127" s="58">
        <f>shares_i40.2!$L$2*stanford_fuel_changes!X66+shares_i40.2!$L$3*stanford_fuel_changes!X69</f>
        <v>-3.463252608996107E-2</v>
      </c>
      <c r="G127" s="58">
        <f>shares_i40.2!$L$2*stanford_fuel_changes!Y66+shares_i40.2!$L$3*stanford_fuel_changes!Y69</f>
        <v>-0.15443537113415526</v>
      </c>
      <c r="H127" s="58">
        <f>shares_i40.2!$L$2*stanford_fuel_changes!Z66+shares_i40.2!$L$3*stanford_fuel_changes!Z69</f>
        <v>-0.30730571343355334</v>
      </c>
      <c r="I127" s="58">
        <f>shares_i40.2!$L$2*stanford_fuel_changes!AA66+shares_i40.2!$L$3*stanford_fuel_changes!AA69</f>
        <v>-0.34823759195695991</v>
      </c>
      <c r="J127" s="58">
        <f>shares_i40.2!$L$2*stanford_fuel_changes!AB66+shares_i40.2!$L$3*stanford_fuel_changes!AB69</f>
        <v>-0.38992883111520837</v>
      </c>
      <c r="K127" s="58">
        <f>shares_i40.2!$L$2*stanford_fuel_changes!AC66+shares_i40.2!$L$3*stanford_fuel_changes!AC69</f>
        <v>-0.4039752557490125</v>
      </c>
      <c r="L127" s="58">
        <f>shares_i40.2!$L$2*stanford_fuel_changes!AD66+shares_i40.2!$L$3*stanford_fuel_changes!AD69</f>
        <v>-0.41809031939258312</v>
      </c>
    </row>
    <row r="128" spans="1:12" ht="15" customHeight="1" x14ac:dyDescent="0.25">
      <c r="A128" s="9" t="s">
        <v>15</v>
      </c>
      <c r="B128" s="9" t="s">
        <v>227</v>
      </c>
      <c r="C128" s="9" t="s">
        <v>201</v>
      </c>
      <c r="D128" s="9" t="s">
        <v>202</v>
      </c>
      <c r="E128" s="59">
        <v>0</v>
      </c>
      <c r="F128" s="57">
        <f>stanford_fuel_changes!X68</f>
        <v>-3.9030851351401524E-2</v>
      </c>
      <c r="G128" s="57">
        <f>stanford_fuel_changes!Y68</f>
        <v>-0.17404863851046087</v>
      </c>
      <c r="H128" s="57">
        <f>stanford_fuel_changes!Z68</f>
        <v>-0.34633348977504208</v>
      </c>
      <c r="I128" s="57">
        <f>stanford_fuel_changes!AA68</f>
        <v>-0.39246371030907945</v>
      </c>
      <c r="J128" s="57">
        <f>stanford_fuel_changes!AB68</f>
        <v>-0.43944973015684957</v>
      </c>
      <c r="K128" s="57">
        <f>stanford_fuel_changes!AC68</f>
        <v>-0.45528004846734654</v>
      </c>
      <c r="L128" s="57">
        <f>stanford_fuel_changes!AD68</f>
        <v>-0.47118772293084654</v>
      </c>
    </row>
    <row r="129" spans="1:12" ht="15" customHeight="1" x14ac:dyDescent="0.25">
      <c r="A129" s="9" t="s">
        <v>15</v>
      </c>
      <c r="B129" s="9" t="s">
        <v>221</v>
      </c>
      <c r="C129" s="9" t="s">
        <v>210</v>
      </c>
      <c r="D129" s="9" t="s">
        <v>211</v>
      </c>
      <c r="E129" s="59">
        <v>0</v>
      </c>
      <c r="F129" s="57">
        <f>stanford_fuel_changes!X69</f>
        <v>-3.8000755596053662E-2</v>
      </c>
      <c r="G129" s="57">
        <f>stanford_fuel_changes!Y69</f>
        <v>-0.16945517570998161</v>
      </c>
      <c r="H129" s="57">
        <f>stanford_fuel_changes!Z69</f>
        <v>-0.33719311375454142</v>
      </c>
      <c r="I129" s="57">
        <f>stanford_fuel_changes!AA69</f>
        <v>-0.38210587315923888</v>
      </c>
      <c r="J129" s="57">
        <f>stanford_fuel_changes!AB69</f>
        <v>-0.427851845764121</v>
      </c>
      <c r="K129" s="57">
        <f>stanford_fuel_changes!AC69</f>
        <v>-0.44326437293932763</v>
      </c>
      <c r="L129" s="57">
        <f>stanford_fuel_changes!AD69</f>
        <v>-0.45875221469677741</v>
      </c>
    </row>
    <row r="130" spans="1:12" ht="15" customHeight="1" x14ac:dyDescent="0.25">
      <c r="A130" s="9" t="s">
        <v>15</v>
      </c>
      <c r="B130" s="9" t="s">
        <v>221</v>
      </c>
      <c r="C130" s="9" t="s">
        <v>212</v>
      </c>
      <c r="D130" s="9" t="s">
        <v>213</v>
      </c>
      <c r="E130" s="59">
        <v>0</v>
      </c>
      <c r="F130" s="57">
        <f>stanford_fuel_changes!X69</f>
        <v>-3.8000755596053662E-2</v>
      </c>
      <c r="G130" s="57">
        <f>stanford_fuel_changes!Y69</f>
        <v>-0.16945517570998161</v>
      </c>
      <c r="H130" s="57">
        <f>stanford_fuel_changes!Z69</f>
        <v>-0.33719311375454142</v>
      </c>
      <c r="I130" s="57">
        <f>stanford_fuel_changes!AA69</f>
        <v>-0.38210587315923888</v>
      </c>
      <c r="J130" s="57">
        <f>stanford_fuel_changes!AB69</f>
        <v>-0.427851845764121</v>
      </c>
      <c r="K130" s="57">
        <f>stanford_fuel_changes!AC69</f>
        <v>-0.44326437293932763</v>
      </c>
      <c r="L130" s="57">
        <f>stanford_fuel_changes!AD69</f>
        <v>-0.45875221469677741</v>
      </c>
    </row>
    <row r="131" spans="1:12" ht="15" customHeight="1" x14ac:dyDescent="0.25">
      <c r="A131" s="9" t="s">
        <v>15</v>
      </c>
      <c r="B131" s="9" t="s">
        <v>221</v>
      </c>
      <c r="C131" s="9" t="s">
        <v>214</v>
      </c>
      <c r="D131" s="9" t="s">
        <v>215</v>
      </c>
      <c r="E131" s="59">
        <v>0</v>
      </c>
      <c r="F131" s="57">
        <f>stanford_fuel_changes!X69</f>
        <v>-3.8000755596053662E-2</v>
      </c>
      <c r="G131" s="57">
        <f>stanford_fuel_changes!Y69</f>
        <v>-0.16945517570998161</v>
      </c>
      <c r="H131" s="57">
        <f>stanford_fuel_changes!Z69</f>
        <v>-0.33719311375454142</v>
      </c>
      <c r="I131" s="57">
        <f>stanford_fuel_changes!AA69</f>
        <v>-0.38210587315923888</v>
      </c>
      <c r="J131" s="57">
        <f>stanford_fuel_changes!AB69</f>
        <v>-0.427851845764121</v>
      </c>
      <c r="K131" s="57">
        <f>stanford_fuel_changes!AC69</f>
        <v>-0.44326437293932763</v>
      </c>
      <c r="L131" s="57">
        <f>stanford_fuel_changes!AD69</f>
        <v>-0.45875221469677741</v>
      </c>
    </row>
    <row r="132" spans="1:12" ht="15" customHeight="1" x14ac:dyDescent="0.25">
      <c r="A132" s="9" t="s">
        <v>15</v>
      </c>
      <c r="B132" s="9" t="s">
        <v>221</v>
      </c>
      <c r="C132" s="9" t="s">
        <v>216</v>
      </c>
      <c r="D132" s="9" t="s">
        <v>217</v>
      </c>
      <c r="E132" s="59">
        <v>0</v>
      </c>
      <c r="F132" s="57">
        <f>stanford_fuel_changes!X69</f>
        <v>-3.8000755596053662E-2</v>
      </c>
      <c r="G132" s="57">
        <f>stanford_fuel_changes!Y69</f>
        <v>-0.16945517570998161</v>
      </c>
      <c r="H132" s="57">
        <f>stanford_fuel_changes!Z69</f>
        <v>-0.33719311375454142</v>
      </c>
      <c r="I132" s="57">
        <f>stanford_fuel_changes!AA69</f>
        <v>-0.38210587315923888</v>
      </c>
      <c r="J132" s="57">
        <f>stanford_fuel_changes!AB69</f>
        <v>-0.427851845764121</v>
      </c>
      <c r="K132" s="57">
        <f>stanford_fuel_changes!AC69</f>
        <v>-0.44326437293932763</v>
      </c>
      <c r="L132" s="57">
        <f>stanford_fuel_changes!AD69</f>
        <v>-0.45875221469677741</v>
      </c>
    </row>
    <row r="133" spans="1:12" ht="15" customHeight="1" x14ac:dyDescent="0.25">
      <c r="A133" s="9" t="s">
        <v>15</v>
      </c>
      <c r="B133" s="9" t="s">
        <v>221</v>
      </c>
      <c r="C133" s="9" t="s">
        <v>218</v>
      </c>
      <c r="D133" s="9" t="s">
        <v>219</v>
      </c>
      <c r="E133" s="59">
        <v>0</v>
      </c>
      <c r="F133" s="57">
        <f>stanford_fuel_changes!X69</f>
        <v>-3.8000755596053662E-2</v>
      </c>
      <c r="G133" s="57">
        <f>stanford_fuel_changes!Y69</f>
        <v>-0.16945517570998161</v>
      </c>
      <c r="H133" s="57">
        <f>stanford_fuel_changes!Z69</f>
        <v>-0.33719311375454142</v>
      </c>
      <c r="I133" s="57">
        <f>stanford_fuel_changes!AA69</f>
        <v>-0.38210587315923888</v>
      </c>
      <c r="J133" s="57">
        <f>stanford_fuel_changes!AB69</f>
        <v>-0.427851845764121</v>
      </c>
      <c r="K133" s="57">
        <f>stanford_fuel_changes!AC69</f>
        <v>-0.44326437293932763</v>
      </c>
      <c r="L133" s="57">
        <f>stanford_fuel_changes!AD69</f>
        <v>-0.45875221469677741</v>
      </c>
    </row>
    <row r="134" spans="1:12" ht="15" customHeight="1" x14ac:dyDescent="0.25">
      <c r="A134" s="9" t="s">
        <v>47</v>
      </c>
      <c r="B134" s="9" t="s">
        <v>221</v>
      </c>
      <c r="C134" s="9" t="s">
        <v>222</v>
      </c>
      <c r="D134" s="9" t="s">
        <v>223</v>
      </c>
      <c r="E134" s="59">
        <v>0</v>
      </c>
      <c r="F134" s="57">
        <f>stanford_fuel_changes!X75</f>
        <v>-1.813910467080387E-2</v>
      </c>
      <c r="G134" s="57">
        <f>stanford_fuel_changes!Y75</f>
        <v>-9.4706946862839217E-2</v>
      </c>
      <c r="H134" s="57">
        <f>stanford_fuel_changes!Z75</f>
        <v>-0.20817995927849023</v>
      </c>
      <c r="I134" s="57">
        <f>stanford_fuel_changes!AA75</f>
        <v>-0.24054332089378028</v>
      </c>
      <c r="J134" s="57">
        <f>stanford_fuel_changes!AB75</f>
        <v>-0.27418827042857608</v>
      </c>
      <c r="K134" s="57">
        <f>stanford_fuel_changes!AC75</f>
        <v>-0.28566635721946254</v>
      </c>
      <c r="L134" s="57">
        <f>stanford_fuel_changes!AD75</f>
        <v>-0.29726891527946686</v>
      </c>
    </row>
    <row r="135" spans="1:12" ht="15" customHeight="1" x14ac:dyDescent="0.25">
      <c r="A135" s="9" t="s">
        <v>47</v>
      </c>
      <c r="B135" s="9" t="s">
        <v>220</v>
      </c>
      <c r="C135" s="9" t="s">
        <v>203</v>
      </c>
      <c r="D135" s="9" t="s">
        <v>204</v>
      </c>
      <c r="E135" s="59">
        <v>0</v>
      </c>
      <c r="F135" s="57">
        <f>stanford_fuel_changes!X70</f>
        <v>-3.8192588282573853E-3</v>
      </c>
      <c r="G135" s="57">
        <f>stanford_fuel_changes!Y70</f>
        <v>-1.9940914916566983E-2</v>
      </c>
      <c r="H135" s="57">
        <f>stanford_fuel_changes!Z70</f>
        <v>-4.3833097706326998E-2</v>
      </c>
      <c r="I135" s="57">
        <f>stanford_fuel_changes!AA70</f>
        <v>-5.0647328993069195E-2</v>
      </c>
      <c r="J135" s="57">
        <f>stanford_fuel_changes!AB70</f>
        <v>-5.7731403586004856E-2</v>
      </c>
      <c r="K135" s="57">
        <f>stanford_fuel_changes!AC70</f>
        <v>-6.0148159269550687E-2</v>
      </c>
      <c r="L135" s="57">
        <f>stanford_fuel_changes!AD70</f>
        <v>-6.2591122861483953E-2</v>
      </c>
    </row>
    <row r="136" spans="1:12" ht="15" customHeight="1" x14ac:dyDescent="0.25">
      <c r="A136" s="9" t="s">
        <v>47</v>
      </c>
      <c r="B136" s="9" t="s">
        <v>220</v>
      </c>
      <c r="C136" s="9" t="s">
        <v>195</v>
      </c>
      <c r="D136" s="9" t="s">
        <v>196</v>
      </c>
      <c r="E136" s="59">
        <v>0</v>
      </c>
      <c r="F136" s="57">
        <f>stanford_fuel_changes!X70</f>
        <v>-3.8192588282573853E-3</v>
      </c>
      <c r="G136" s="57">
        <f>stanford_fuel_changes!Y70</f>
        <v>-1.9940914916566983E-2</v>
      </c>
      <c r="H136" s="57">
        <f>stanford_fuel_changes!Z70</f>
        <v>-4.3833097706326998E-2</v>
      </c>
      <c r="I136" s="57">
        <f>stanford_fuel_changes!AA70</f>
        <v>-5.0647328993069195E-2</v>
      </c>
      <c r="J136" s="57">
        <f>stanford_fuel_changes!AB70</f>
        <v>-5.7731403586004856E-2</v>
      </c>
      <c r="K136" s="57">
        <f>stanford_fuel_changes!AC70</f>
        <v>-6.0148159269550687E-2</v>
      </c>
      <c r="L136" s="57">
        <f>stanford_fuel_changes!AD70</f>
        <v>-6.2591122861483953E-2</v>
      </c>
    </row>
    <row r="137" spans="1:12" ht="15" customHeight="1" x14ac:dyDescent="0.25">
      <c r="A137" s="9" t="s">
        <v>47</v>
      </c>
      <c r="B137" s="9" t="s">
        <v>208</v>
      </c>
      <c r="C137" s="9" t="s">
        <v>197</v>
      </c>
      <c r="D137" s="9" t="s">
        <v>198</v>
      </c>
      <c r="E137" s="59">
        <v>0</v>
      </c>
      <c r="F137" s="57">
        <f>stanford_fuel_changes!X71</f>
        <v>-1.919958346764479E-2</v>
      </c>
      <c r="G137" s="57">
        <f>stanford_fuel_changes!Y71</f>
        <v>-0.10024386342428541</v>
      </c>
      <c r="H137" s="57">
        <f>stanford_fuel_changes!Z71</f>
        <v>-0.22035092563811376</v>
      </c>
      <c r="I137" s="57">
        <f>stanford_fuel_changes!AA71</f>
        <v>-0.25460636844541273</v>
      </c>
      <c r="J137" s="57">
        <f>stanford_fuel_changes!AB71</f>
        <v>-0.29021832551723786</v>
      </c>
      <c r="K137" s="57">
        <f>stanford_fuel_changes!AC71</f>
        <v>-0.30236746349234439</v>
      </c>
      <c r="L137" s="57">
        <f>stanford_fuel_changes!AD71</f>
        <v>-0.31464834978491879</v>
      </c>
    </row>
    <row r="138" spans="1:12" ht="15" customHeight="1" x14ac:dyDescent="0.25">
      <c r="A138" s="9" t="s">
        <v>47</v>
      </c>
      <c r="B138" s="9" t="s">
        <v>221</v>
      </c>
      <c r="C138" s="9" t="s">
        <v>224</v>
      </c>
      <c r="D138" s="9" t="s">
        <v>225</v>
      </c>
      <c r="E138" s="59">
        <v>0</v>
      </c>
      <c r="F138" s="58">
        <f>stanford_fuel_changes!X75*shares_i24.d!$M$3</f>
        <v>-1.5848118354296216E-4</v>
      </c>
      <c r="G138" s="58">
        <f>stanford_fuel_changes!Y75*shares_i24.d!$M$3</f>
        <v>-8.2745368643920075E-4</v>
      </c>
      <c r="H138" s="58">
        <f>stanford_fuel_changes!Z75*shares_i24.d!$M$3</f>
        <v>-1.8188663076345029E-3</v>
      </c>
      <c r="I138" s="58">
        <f>stanford_fuel_changes!AA75*shares_i24.d!$M$3</f>
        <v>-2.101624687681534E-3</v>
      </c>
      <c r="J138" s="58">
        <f>stanford_fuel_changes!AB75*shares_i24.d!$M$3</f>
        <v>-2.3955802890900223E-3</v>
      </c>
      <c r="K138" s="58">
        <f>stanford_fuel_changes!AC75*shares_i24.d!$M$3</f>
        <v>-2.4958642232996544E-3</v>
      </c>
      <c r="L138" s="58">
        <f>stanford_fuel_changes!AD75*shares_i24.d!$M$3</f>
        <v>-2.5972356617938088E-3</v>
      </c>
    </row>
    <row r="139" spans="1:12" ht="15" customHeight="1" x14ac:dyDescent="0.25">
      <c r="A139" s="9" t="s">
        <v>47</v>
      </c>
      <c r="B139" s="9" t="s">
        <v>229</v>
      </c>
      <c r="C139" s="9" t="s">
        <v>199</v>
      </c>
      <c r="D139" s="9" t="s">
        <v>200</v>
      </c>
      <c r="E139" s="59">
        <v>0</v>
      </c>
      <c r="F139" s="58">
        <f>shares_i40.2!$M$2*stanford_fuel_changes!X72+shares_i40.2!$M$3*stanford_fuel_changes!X75</f>
        <v>-1.813910467080387E-2</v>
      </c>
      <c r="G139" s="58">
        <f>shares_i40.2!$M$2*stanford_fuel_changes!Y72+shares_i40.2!$M$3*stanford_fuel_changes!Y75</f>
        <v>-9.4706946862839217E-2</v>
      </c>
      <c r="H139" s="58">
        <f>shares_i40.2!$M$2*stanford_fuel_changes!Z72+shares_i40.2!$M$3*stanford_fuel_changes!Z75</f>
        <v>-0.20817995927849023</v>
      </c>
      <c r="I139" s="58">
        <f>shares_i40.2!$M$2*stanford_fuel_changes!AA72+shares_i40.2!$M$3*stanford_fuel_changes!AA75</f>
        <v>-0.24054332089378028</v>
      </c>
      <c r="J139" s="58">
        <f>shares_i40.2!$M$2*stanford_fuel_changes!AB72+shares_i40.2!$M$3*stanford_fuel_changes!AB75</f>
        <v>-0.27418827042857608</v>
      </c>
      <c r="K139" s="58">
        <f>shares_i40.2!$M$2*stanford_fuel_changes!AC72+shares_i40.2!$M$3*stanford_fuel_changes!AC75</f>
        <v>-0.28566635721946254</v>
      </c>
      <c r="L139" s="58">
        <f>shares_i40.2!$M$2*stanford_fuel_changes!AD72+shares_i40.2!$M$3*stanford_fuel_changes!AD75</f>
        <v>-0.29726891527946686</v>
      </c>
    </row>
    <row r="140" spans="1:12" ht="15" customHeight="1" x14ac:dyDescent="0.25">
      <c r="A140" s="9" t="s">
        <v>47</v>
      </c>
      <c r="B140" s="9" t="s">
        <v>227</v>
      </c>
      <c r="C140" s="9" t="s">
        <v>201</v>
      </c>
      <c r="D140" s="9" t="s">
        <v>202</v>
      </c>
      <c r="E140" s="59">
        <v>0</v>
      </c>
      <c r="F140" s="57">
        <f>stanford_fuel_changes!X74</f>
        <v>-1.8551120206246018E-2</v>
      </c>
      <c r="G140" s="57">
        <f>stanford_fuel_changes!Y74</f>
        <v>-9.685814087874825E-2</v>
      </c>
      <c r="H140" s="57">
        <f>stanford_fuel_changes!Z74</f>
        <v>-0.21290860377043724</v>
      </c>
      <c r="I140" s="57">
        <f>stanford_fuel_changes!AA74</f>
        <v>-0.2460070737610647</v>
      </c>
      <c r="J140" s="57">
        <f>stanford_fuel_changes!AB74</f>
        <v>-0.28041624193559384</v>
      </c>
      <c r="K140" s="57">
        <f>stanford_fuel_changes!AC74</f>
        <v>-0.2921550444652572</v>
      </c>
      <c r="L140" s="57">
        <f>stanford_fuel_changes!AD74</f>
        <v>-0.30402114553128895</v>
      </c>
    </row>
    <row r="141" spans="1:12" ht="15" customHeight="1" x14ac:dyDescent="0.25">
      <c r="A141" s="9" t="s">
        <v>47</v>
      </c>
      <c r="B141" s="9" t="s">
        <v>221</v>
      </c>
      <c r="C141" s="9" t="s">
        <v>210</v>
      </c>
      <c r="D141" s="9" t="s">
        <v>211</v>
      </c>
      <c r="E141" s="59">
        <v>0</v>
      </c>
      <c r="F141" s="57">
        <f>stanford_fuel_changes!X75</f>
        <v>-1.813910467080387E-2</v>
      </c>
      <c r="G141" s="57">
        <f>stanford_fuel_changes!Y75</f>
        <v>-9.4706946862839217E-2</v>
      </c>
      <c r="H141" s="57">
        <f>stanford_fuel_changes!Z75</f>
        <v>-0.20817995927849023</v>
      </c>
      <c r="I141" s="57">
        <f>stanford_fuel_changes!AA75</f>
        <v>-0.24054332089378028</v>
      </c>
      <c r="J141" s="57">
        <f>stanford_fuel_changes!AB75</f>
        <v>-0.27418827042857608</v>
      </c>
      <c r="K141" s="57">
        <f>stanford_fuel_changes!AC75</f>
        <v>-0.28566635721946254</v>
      </c>
      <c r="L141" s="57">
        <f>stanford_fuel_changes!AD75</f>
        <v>-0.29726891527946686</v>
      </c>
    </row>
    <row r="142" spans="1:12" ht="15" customHeight="1" x14ac:dyDescent="0.25">
      <c r="A142" s="9" t="s">
        <v>47</v>
      </c>
      <c r="B142" s="9" t="s">
        <v>221</v>
      </c>
      <c r="C142" s="9" t="s">
        <v>212</v>
      </c>
      <c r="D142" s="9" t="s">
        <v>213</v>
      </c>
      <c r="E142" s="59">
        <v>0</v>
      </c>
      <c r="F142" s="57">
        <f>stanford_fuel_changes!X75</f>
        <v>-1.813910467080387E-2</v>
      </c>
      <c r="G142" s="57">
        <f>stanford_fuel_changes!Y75</f>
        <v>-9.4706946862839217E-2</v>
      </c>
      <c r="H142" s="57">
        <f>stanford_fuel_changes!Z75</f>
        <v>-0.20817995927849023</v>
      </c>
      <c r="I142" s="57">
        <f>stanford_fuel_changes!AA75</f>
        <v>-0.24054332089378028</v>
      </c>
      <c r="J142" s="57">
        <f>stanford_fuel_changes!AB75</f>
        <v>-0.27418827042857608</v>
      </c>
      <c r="K142" s="57">
        <f>stanford_fuel_changes!AC75</f>
        <v>-0.28566635721946254</v>
      </c>
      <c r="L142" s="57">
        <f>stanford_fuel_changes!AD75</f>
        <v>-0.29726891527946686</v>
      </c>
    </row>
    <row r="143" spans="1:12" ht="15" customHeight="1" x14ac:dyDescent="0.25">
      <c r="A143" s="9" t="s">
        <v>47</v>
      </c>
      <c r="B143" s="9" t="s">
        <v>221</v>
      </c>
      <c r="C143" s="9" t="s">
        <v>214</v>
      </c>
      <c r="D143" s="9" t="s">
        <v>215</v>
      </c>
      <c r="E143" s="59">
        <v>0</v>
      </c>
      <c r="F143" s="57">
        <f>stanford_fuel_changes!X75</f>
        <v>-1.813910467080387E-2</v>
      </c>
      <c r="G143" s="57">
        <f>stanford_fuel_changes!Y75</f>
        <v>-9.4706946862839217E-2</v>
      </c>
      <c r="H143" s="57">
        <f>stanford_fuel_changes!Z75</f>
        <v>-0.20817995927849023</v>
      </c>
      <c r="I143" s="57">
        <f>stanford_fuel_changes!AA75</f>
        <v>-0.24054332089378028</v>
      </c>
      <c r="J143" s="57">
        <f>stanford_fuel_changes!AB75</f>
        <v>-0.27418827042857608</v>
      </c>
      <c r="K143" s="57">
        <f>stanford_fuel_changes!AC75</f>
        <v>-0.28566635721946254</v>
      </c>
      <c r="L143" s="57">
        <f>stanford_fuel_changes!AD75</f>
        <v>-0.29726891527946686</v>
      </c>
    </row>
    <row r="144" spans="1:12" ht="15" customHeight="1" x14ac:dyDescent="0.25">
      <c r="A144" s="9" t="s">
        <v>47</v>
      </c>
      <c r="B144" s="9" t="s">
        <v>221</v>
      </c>
      <c r="C144" s="9" t="s">
        <v>216</v>
      </c>
      <c r="D144" s="9" t="s">
        <v>217</v>
      </c>
      <c r="E144" s="59">
        <v>0</v>
      </c>
      <c r="F144" s="57">
        <f>stanford_fuel_changes!X75</f>
        <v>-1.813910467080387E-2</v>
      </c>
      <c r="G144" s="57">
        <f>stanford_fuel_changes!Y75</f>
        <v>-9.4706946862839217E-2</v>
      </c>
      <c r="H144" s="57">
        <f>stanford_fuel_changes!Z75</f>
        <v>-0.20817995927849023</v>
      </c>
      <c r="I144" s="57">
        <f>stanford_fuel_changes!AA75</f>
        <v>-0.24054332089378028</v>
      </c>
      <c r="J144" s="57">
        <f>stanford_fuel_changes!AB75</f>
        <v>-0.27418827042857608</v>
      </c>
      <c r="K144" s="57">
        <f>stanford_fuel_changes!AC75</f>
        <v>-0.28566635721946254</v>
      </c>
      <c r="L144" s="57">
        <f>stanford_fuel_changes!AD75</f>
        <v>-0.29726891527946686</v>
      </c>
    </row>
    <row r="145" spans="1:12" ht="15" customHeight="1" x14ac:dyDescent="0.25">
      <c r="A145" s="9" t="s">
        <v>47</v>
      </c>
      <c r="B145" s="9" t="s">
        <v>221</v>
      </c>
      <c r="C145" s="9" t="s">
        <v>218</v>
      </c>
      <c r="D145" s="9" t="s">
        <v>219</v>
      </c>
      <c r="E145" s="59">
        <v>0</v>
      </c>
      <c r="F145" s="57">
        <f>stanford_fuel_changes!X75</f>
        <v>-1.813910467080387E-2</v>
      </c>
      <c r="G145" s="57">
        <f>stanford_fuel_changes!Y75</f>
        <v>-9.4706946862839217E-2</v>
      </c>
      <c r="H145" s="57">
        <f>stanford_fuel_changes!Z75</f>
        <v>-0.20817995927849023</v>
      </c>
      <c r="I145" s="57">
        <f>stanford_fuel_changes!AA75</f>
        <v>-0.24054332089378028</v>
      </c>
      <c r="J145" s="57">
        <f>stanford_fuel_changes!AB75</f>
        <v>-0.27418827042857608</v>
      </c>
      <c r="K145" s="57">
        <f>stanford_fuel_changes!AC75</f>
        <v>-0.28566635721946254</v>
      </c>
      <c r="L145" s="57">
        <f>stanford_fuel_changes!AD75</f>
        <v>-0.29726891527946686</v>
      </c>
    </row>
    <row r="146" spans="1:12" ht="15" customHeight="1" x14ac:dyDescent="0.25">
      <c r="A146" s="9" t="s">
        <v>14</v>
      </c>
      <c r="B146" s="9" t="s">
        <v>221</v>
      </c>
      <c r="C146" s="9" t="s">
        <v>222</v>
      </c>
      <c r="D146" s="9" t="s">
        <v>223</v>
      </c>
      <c r="E146" s="59">
        <v>0</v>
      </c>
      <c r="F146" s="57">
        <f>stanford_fuel_changes!X81</f>
        <v>-8.5538249744532363E-2</v>
      </c>
      <c r="G146" s="57">
        <f>stanford_fuel_changes!Y81</f>
        <v>-0.28836051667267043</v>
      </c>
      <c r="H146" s="57">
        <f>stanford_fuel_changes!Z81</f>
        <v>-0.50540406551765238</v>
      </c>
      <c r="I146" s="57">
        <f>stanford_fuel_changes!AA81</f>
        <v>-0.56042555957759044</v>
      </c>
      <c r="J146" s="57">
        <f>stanford_fuel_changes!AB81</f>
        <v>-0.61562698002926919</v>
      </c>
      <c r="K146" s="57">
        <f>stanford_fuel_changes!AC81</f>
        <v>-0.6340612246409022</v>
      </c>
      <c r="L146" s="57">
        <f>stanford_fuel_changes!AD81</f>
        <v>-0.65251052149684696</v>
      </c>
    </row>
    <row r="147" spans="1:12" ht="15" customHeight="1" x14ac:dyDescent="0.25">
      <c r="A147" s="9" t="s">
        <v>14</v>
      </c>
      <c r="B147" s="9" t="s">
        <v>220</v>
      </c>
      <c r="C147" s="9" t="s">
        <v>203</v>
      </c>
      <c r="D147" s="9" t="s">
        <v>204</v>
      </c>
      <c r="E147" s="59">
        <v>0</v>
      </c>
      <c r="F147" s="57">
        <f>stanford_fuel_changes!X76</f>
        <v>-5.9327872409837955E-3</v>
      </c>
      <c r="G147" s="57">
        <f>stanford_fuel_changes!Y76</f>
        <v>-2.0000194056209043E-2</v>
      </c>
      <c r="H147" s="57">
        <f>stanford_fuel_changes!Z76</f>
        <v>-3.5053964751437502E-2</v>
      </c>
      <c r="I147" s="57">
        <f>stanford_fuel_changes!AA76</f>
        <v>-3.8870161820159198E-2</v>
      </c>
      <c r="J147" s="57">
        <f>stanford_fuel_changes!AB76</f>
        <v>-4.2698838276808794E-2</v>
      </c>
      <c r="K147" s="57">
        <f>stanford_fuel_changes!AC76</f>
        <v>-4.3977406070231137E-2</v>
      </c>
      <c r="L147" s="57">
        <f>stanford_fuel_changes!AD76</f>
        <v>-4.5257017861669017E-2</v>
      </c>
    </row>
    <row r="148" spans="1:12" ht="15" customHeight="1" x14ac:dyDescent="0.25">
      <c r="A148" s="9" t="s">
        <v>14</v>
      </c>
      <c r="B148" s="9" t="s">
        <v>220</v>
      </c>
      <c r="C148" s="9" t="s">
        <v>195</v>
      </c>
      <c r="D148" s="9" t="s">
        <v>196</v>
      </c>
      <c r="E148" s="59">
        <v>0</v>
      </c>
      <c r="F148" s="57">
        <f>stanford_fuel_changes!X76</f>
        <v>-5.9327872409837955E-3</v>
      </c>
      <c r="G148" s="57">
        <f>stanford_fuel_changes!Y76</f>
        <v>-2.0000194056209043E-2</v>
      </c>
      <c r="H148" s="57">
        <f>stanford_fuel_changes!Z76</f>
        <v>-3.5053964751437502E-2</v>
      </c>
      <c r="I148" s="57">
        <f>stanford_fuel_changes!AA76</f>
        <v>-3.8870161820159198E-2</v>
      </c>
      <c r="J148" s="57">
        <f>stanford_fuel_changes!AB76</f>
        <v>-4.2698838276808794E-2</v>
      </c>
      <c r="K148" s="57">
        <f>stanford_fuel_changes!AC76</f>
        <v>-4.3977406070231137E-2</v>
      </c>
      <c r="L148" s="57">
        <f>stanford_fuel_changes!AD76</f>
        <v>-4.5257017861669017E-2</v>
      </c>
    </row>
    <row r="149" spans="1:12" ht="15" customHeight="1" x14ac:dyDescent="0.25">
      <c r="A149" s="9" t="s">
        <v>14</v>
      </c>
      <c r="B149" s="9" t="s">
        <v>208</v>
      </c>
      <c r="C149" s="9" t="s">
        <v>197</v>
      </c>
      <c r="D149" s="9" t="s">
        <v>198</v>
      </c>
      <c r="E149" s="59">
        <v>0</v>
      </c>
      <c r="F149" s="57">
        <f>stanford_fuel_changes!X77</f>
        <v>-7.4043998548896192E-2</v>
      </c>
      <c r="G149" s="57">
        <f>stanford_fuel_changes!Y77</f>
        <v>-0.24961190744302006</v>
      </c>
      <c r="H149" s="57">
        <f>stanford_fuel_changes!Z77</f>
        <v>-0.43749010536876576</v>
      </c>
      <c r="I149" s="57">
        <f>stanford_fuel_changes!AA77</f>
        <v>-0.48511805471890507</v>
      </c>
      <c r="J149" s="57">
        <f>stanford_fuel_changes!AB77</f>
        <v>-0.53290175274906471</v>
      </c>
      <c r="K149" s="57">
        <f>stanford_fuel_changes!AC77</f>
        <v>-0.54885888520560056</v>
      </c>
      <c r="L149" s="57">
        <f>stanford_fuel_changes!AD77</f>
        <v>-0.56482904725251626</v>
      </c>
    </row>
    <row r="150" spans="1:12" ht="15" customHeight="1" x14ac:dyDescent="0.25">
      <c r="A150" s="9" t="s">
        <v>14</v>
      </c>
      <c r="B150" s="9" t="s">
        <v>221</v>
      </c>
      <c r="C150" s="9" t="s">
        <v>224</v>
      </c>
      <c r="D150" s="9" t="s">
        <v>225</v>
      </c>
      <c r="E150" s="59">
        <v>0</v>
      </c>
      <c r="F150" s="58">
        <f>stanford_fuel_changes!X81*shares_i24.d!$N$3</f>
        <v>-9.0352148416795953E-4</v>
      </c>
      <c r="G150" s="58">
        <f>stanford_fuel_changes!Y81*shares_i24.d!$N$3</f>
        <v>-3.045887924731411E-3</v>
      </c>
      <c r="H150" s="58">
        <f>stanford_fuel_changes!Z81*shares_i24.d!$N$3</f>
        <v>-5.3384705993498394E-3</v>
      </c>
      <c r="I150" s="58">
        <f>stanford_fuel_changes!AA81*shares_i24.d!$N$3</f>
        <v>-5.919650388773243E-3</v>
      </c>
      <c r="J150" s="58">
        <f>stanford_fuel_changes!AB81*shares_i24.d!$N$3</f>
        <v>-6.5027307006061182E-3</v>
      </c>
      <c r="K150" s="58">
        <f>stanford_fuel_changes!AC81*shares_i24.d!$N$3</f>
        <v>-6.697447521452485E-3</v>
      </c>
      <c r="L150" s="58">
        <f>stanford_fuel_changes!AD81*shares_i24.d!$N$3</f>
        <v>-6.8923233358036433E-3</v>
      </c>
    </row>
    <row r="151" spans="1:12" ht="15" customHeight="1" x14ac:dyDescent="0.25">
      <c r="A151" s="9" t="s">
        <v>14</v>
      </c>
      <c r="B151" s="9" t="s">
        <v>229</v>
      </c>
      <c r="C151" s="9" t="s">
        <v>199</v>
      </c>
      <c r="D151" s="9" t="s">
        <v>200</v>
      </c>
      <c r="E151" s="59">
        <v>0</v>
      </c>
      <c r="F151" s="58">
        <f>shares_i40.2!$N$2*stanford_fuel_changes!X78+shares_i40.2!$N$3*stanford_fuel_changes!X81</f>
        <v>-8.3063346464895396E-2</v>
      </c>
      <c r="G151" s="58">
        <f>shares_i40.2!$N$2*stanford_fuel_changes!Y78+shares_i40.2!$N$3*stanford_fuel_changes!Y81</f>
        <v>-0.28001729722917673</v>
      </c>
      <c r="H151" s="58">
        <f>shares_i40.2!$N$2*stanford_fuel_changes!Z78+shares_i40.2!$N$3*stanford_fuel_changes!Z81</f>
        <v>-0.49078106138760291</v>
      </c>
      <c r="I151" s="58">
        <f>shares_i40.2!$N$2*stanford_fuel_changes!AA78+shares_i40.2!$N$3*stanford_fuel_changes!AA81</f>
        <v>-0.54421060241476138</v>
      </c>
      <c r="J151" s="58">
        <f>shares_i40.2!$N$2*stanford_fuel_changes!AB78+shares_i40.2!$N$3*stanford_fuel_changes!AB81</f>
        <v>-0.59781486397057193</v>
      </c>
      <c r="K151" s="58">
        <f>shares_i40.2!$N$2*stanford_fuel_changes!AC78+shares_i40.2!$N$3*stanford_fuel_changes!AC81</f>
        <v>-0.61571574517363359</v>
      </c>
      <c r="L151" s="58">
        <f>shares_i40.2!$N$2*stanford_fuel_changes!AD78+shares_i40.2!$N$3*stanford_fuel_changes!AD81</f>
        <v>-0.63363124311000563</v>
      </c>
    </row>
    <row r="152" spans="1:12" ht="15" customHeight="1" x14ac:dyDescent="0.25">
      <c r="A152" s="9" t="s">
        <v>14</v>
      </c>
      <c r="B152" s="9" t="s">
        <v>227</v>
      </c>
      <c r="C152" s="9" t="s">
        <v>201</v>
      </c>
      <c r="D152" s="9" t="s">
        <v>202</v>
      </c>
      <c r="E152" s="59">
        <v>0</v>
      </c>
      <c r="F152" s="57">
        <f>stanford_fuel_changes!X80</f>
        <v>-7.5605903225417881E-2</v>
      </c>
      <c r="G152" s="57">
        <f>stanford_fuel_changes!Y80</f>
        <v>-0.25487729036657047</v>
      </c>
      <c r="H152" s="57">
        <f>stanford_fuel_changes!Z80</f>
        <v>-0.44671864319626015</v>
      </c>
      <c r="I152" s="57">
        <f>stanford_fuel_changes!AA80</f>
        <v>-0.49535126974213473</v>
      </c>
      <c r="J152" s="57">
        <f>stanford_fuel_changes!AB80</f>
        <v>-0.54414293037395622</v>
      </c>
      <c r="K152" s="57">
        <f>stanford_fuel_changes!AC80</f>
        <v>-0.56043666701578998</v>
      </c>
      <c r="L152" s="57">
        <f>stanford_fuel_changes!AD80</f>
        <v>-0.57674370809780284</v>
      </c>
    </row>
    <row r="153" spans="1:12" ht="15" customHeight="1" x14ac:dyDescent="0.25">
      <c r="A153" s="9" t="s">
        <v>14</v>
      </c>
      <c r="B153" s="9" t="s">
        <v>221</v>
      </c>
      <c r="C153" s="9" t="s">
        <v>210</v>
      </c>
      <c r="D153" s="9" t="s">
        <v>211</v>
      </c>
      <c r="E153" s="59">
        <v>0</v>
      </c>
      <c r="F153" s="57">
        <f>stanford_fuel_changes!X81</f>
        <v>-8.5538249744532363E-2</v>
      </c>
      <c r="G153" s="57">
        <f>stanford_fuel_changes!Y81</f>
        <v>-0.28836051667267043</v>
      </c>
      <c r="H153" s="57">
        <f>stanford_fuel_changes!Z81</f>
        <v>-0.50540406551765238</v>
      </c>
      <c r="I153" s="57">
        <f>stanford_fuel_changes!AA81</f>
        <v>-0.56042555957759044</v>
      </c>
      <c r="J153" s="57">
        <f>stanford_fuel_changes!AB81</f>
        <v>-0.61562698002926919</v>
      </c>
      <c r="K153" s="57">
        <f>stanford_fuel_changes!AC81</f>
        <v>-0.6340612246409022</v>
      </c>
      <c r="L153" s="57">
        <f>stanford_fuel_changes!AD81</f>
        <v>-0.65251052149684696</v>
      </c>
    </row>
    <row r="154" spans="1:12" ht="15" customHeight="1" x14ac:dyDescent="0.25">
      <c r="A154" s="9" t="s">
        <v>14</v>
      </c>
      <c r="B154" s="9" t="s">
        <v>221</v>
      </c>
      <c r="C154" s="9" t="s">
        <v>212</v>
      </c>
      <c r="D154" s="9" t="s">
        <v>213</v>
      </c>
      <c r="E154" s="59">
        <v>0</v>
      </c>
      <c r="F154" s="57">
        <f>stanford_fuel_changes!X81</f>
        <v>-8.5538249744532363E-2</v>
      </c>
      <c r="G154" s="57">
        <f>stanford_fuel_changes!Y81</f>
        <v>-0.28836051667267043</v>
      </c>
      <c r="H154" s="57">
        <f>stanford_fuel_changes!Z81</f>
        <v>-0.50540406551765238</v>
      </c>
      <c r="I154" s="57">
        <f>stanford_fuel_changes!AA81</f>
        <v>-0.56042555957759044</v>
      </c>
      <c r="J154" s="57">
        <f>stanford_fuel_changes!AB81</f>
        <v>-0.61562698002926919</v>
      </c>
      <c r="K154" s="57">
        <f>stanford_fuel_changes!AC81</f>
        <v>-0.6340612246409022</v>
      </c>
      <c r="L154" s="57">
        <f>stanford_fuel_changes!AD81</f>
        <v>-0.65251052149684696</v>
      </c>
    </row>
    <row r="155" spans="1:12" ht="15" customHeight="1" x14ac:dyDescent="0.25">
      <c r="A155" s="9" t="s">
        <v>14</v>
      </c>
      <c r="B155" s="9" t="s">
        <v>221</v>
      </c>
      <c r="C155" s="9" t="s">
        <v>214</v>
      </c>
      <c r="D155" s="9" t="s">
        <v>215</v>
      </c>
      <c r="E155" s="59">
        <v>0</v>
      </c>
      <c r="F155" s="57">
        <f>stanford_fuel_changes!X81</f>
        <v>-8.5538249744532363E-2</v>
      </c>
      <c r="G155" s="57">
        <f>stanford_fuel_changes!Y81</f>
        <v>-0.28836051667267043</v>
      </c>
      <c r="H155" s="57">
        <f>stanford_fuel_changes!Z81</f>
        <v>-0.50540406551765238</v>
      </c>
      <c r="I155" s="57">
        <f>stanford_fuel_changes!AA81</f>
        <v>-0.56042555957759044</v>
      </c>
      <c r="J155" s="57">
        <f>stanford_fuel_changes!AB81</f>
        <v>-0.61562698002926919</v>
      </c>
      <c r="K155" s="57">
        <f>stanford_fuel_changes!AC81</f>
        <v>-0.6340612246409022</v>
      </c>
      <c r="L155" s="57">
        <f>stanford_fuel_changes!AD81</f>
        <v>-0.65251052149684696</v>
      </c>
    </row>
    <row r="156" spans="1:12" ht="15" customHeight="1" x14ac:dyDescent="0.25">
      <c r="A156" s="9" t="s">
        <v>14</v>
      </c>
      <c r="B156" s="9" t="s">
        <v>221</v>
      </c>
      <c r="C156" s="9" t="s">
        <v>216</v>
      </c>
      <c r="D156" s="9" t="s">
        <v>217</v>
      </c>
      <c r="E156" s="59">
        <v>0</v>
      </c>
      <c r="F156" s="57">
        <f>stanford_fuel_changes!X81</f>
        <v>-8.5538249744532363E-2</v>
      </c>
      <c r="G156" s="57">
        <f>stanford_fuel_changes!Y81</f>
        <v>-0.28836051667267043</v>
      </c>
      <c r="H156" s="57">
        <f>stanford_fuel_changes!Z81</f>
        <v>-0.50540406551765238</v>
      </c>
      <c r="I156" s="57">
        <f>stanford_fuel_changes!AA81</f>
        <v>-0.56042555957759044</v>
      </c>
      <c r="J156" s="57">
        <f>stanford_fuel_changes!AB81</f>
        <v>-0.61562698002926919</v>
      </c>
      <c r="K156" s="57">
        <f>stanford_fuel_changes!AC81</f>
        <v>-0.6340612246409022</v>
      </c>
      <c r="L156" s="57">
        <f>stanford_fuel_changes!AD81</f>
        <v>-0.65251052149684696</v>
      </c>
    </row>
    <row r="157" spans="1:12" ht="15" customHeight="1" x14ac:dyDescent="0.25">
      <c r="A157" s="9" t="s">
        <v>14</v>
      </c>
      <c r="B157" s="9" t="s">
        <v>221</v>
      </c>
      <c r="C157" s="9" t="s">
        <v>218</v>
      </c>
      <c r="D157" s="9" t="s">
        <v>219</v>
      </c>
      <c r="E157" s="59">
        <v>0</v>
      </c>
      <c r="F157" s="57">
        <f>stanford_fuel_changes!X81</f>
        <v>-8.5538249744532363E-2</v>
      </c>
      <c r="G157" s="57">
        <f>stanford_fuel_changes!Y81</f>
        <v>-0.28836051667267043</v>
      </c>
      <c r="H157" s="57">
        <f>stanford_fuel_changes!Z81</f>
        <v>-0.50540406551765238</v>
      </c>
      <c r="I157" s="57">
        <f>stanford_fuel_changes!AA81</f>
        <v>-0.56042555957759044</v>
      </c>
      <c r="J157" s="57">
        <f>stanford_fuel_changes!AB81</f>
        <v>-0.61562698002926919</v>
      </c>
      <c r="K157" s="57">
        <f>stanford_fuel_changes!AC81</f>
        <v>-0.6340612246409022</v>
      </c>
      <c r="L157" s="57">
        <f>stanford_fuel_changes!AD81</f>
        <v>-0.65251052149684696</v>
      </c>
    </row>
    <row r="158" spans="1:12" ht="15" customHeight="1" x14ac:dyDescent="0.25">
      <c r="A158" s="9" t="s">
        <v>13</v>
      </c>
      <c r="B158" s="9" t="s">
        <v>221</v>
      </c>
      <c r="C158" s="9" t="s">
        <v>222</v>
      </c>
      <c r="D158" s="9" t="s">
        <v>223</v>
      </c>
      <c r="E158" s="59">
        <v>0</v>
      </c>
      <c r="F158" s="57">
        <f>stanford_fuel_changes!X87</f>
        <v>-1.854099833254217E-2</v>
      </c>
      <c r="G158" s="57">
        <f>stanford_fuel_changes!Y87</f>
        <v>-9.7212644346530486E-2</v>
      </c>
      <c r="H158" s="57">
        <f>stanford_fuel_changes!Z87</f>
        <v>-0.21433479772284619</v>
      </c>
      <c r="I158" s="57">
        <f>stanford_fuel_changes!AA87</f>
        <v>-0.24781053575630047</v>
      </c>
      <c r="J158" s="57">
        <f>stanford_fuel_changes!AB87</f>
        <v>-0.28263776385912176</v>
      </c>
      <c r="K158" s="57">
        <f>stanford_fuel_changes!AC87</f>
        <v>-0.29452468330305842</v>
      </c>
      <c r="L158" s="57">
        <f>stanford_fuel_changes!AD87</f>
        <v>-0.3065431731158727</v>
      </c>
    </row>
    <row r="159" spans="1:12" ht="15" customHeight="1" x14ac:dyDescent="0.25">
      <c r="A159" s="9" t="s">
        <v>13</v>
      </c>
      <c r="B159" s="9" t="s">
        <v>220</v>
      </c>
      <c r="C159" s="9" t="s">
        <v>203</v>
      </c>
      <c r="D159" s="9" t="s">
        <v>204</v>
      </c>
      <c r="E159" s="59">
        <v>0</v>
      </c>
      <c r="F159" s="57">
        <f>stanford_fuel_changes!X82</f>
        <v>-1.2978604148725089E-2</v>
      </c>
      <c r="G159" s="57">
        <f>stanford_fuel_changes!Y82</f>
        <v>-6.804835460288973E-2</v>
      </c>
      <c r="H159" s="57">
        <f>stanford_fuel_changes!Z82</f>
        <v>-0.15003326385394658</v>
      </c>
      <c r="I159" s="57">
        <f>stanford_fuel_changes!AA82</f>
        <v>-0.17346610952548033</v>
      </c>
      <c r="J159" s="57">
        <f>stanford_fuel_changes!AB82</f>
        <v>-0.19784499134386269</v>
      </c>
      <c r="K159" s="57">
        <f>stanford_fuel_changes!AC82</f>
        <v>-0.20616577425121352</v>
      </c>
      <c r="L159" s="57">
        <f>stanford_fuel_changes!AD82</f>
        <v>-0.21457865574488308</v>
      </c>
    </row>
    <row r="160" spans="1:12" ht="15" customHeight="1" x14ac:dyDescent="0.25">
      <c r="A160" s="9" t="s">
        <v>13</v>
      </c>
      <c r="B160" s="9" t="s">
        <v>220</v>
      </c>
      <c r="C160" s="9" t="s">
        <v>195</v>
      </c>
      <c r="D160" s="9" t="s">
        <v>196</v>
      </c>
      <c r="E160" s="59">
        <v>0</v>
      </c>
      <c r="F160" s="57">
        <f>stanford_fuel_changes!X82</f>
        <v>-1.2978604148725089E-2</v>
      </c>
      <c r="G160" s="57">
        <f>stanford_fuel_changes!Y82</f>
        <v>-6.804835460288973E-2</v>
      </c>
      <c r="H160" s="57">
        <f>stanford_fuel_changes!Z82</f>
        <v>-0.15003326385394658</v>
      </c>
      <c r="I160" s="57">
        <f>stanford_fuel_changes!AA82</f>
        <v>-0.17346610952548033</v>
      </c>
      <c r="J160" s="57">
        <f>stanford_fuel_changes!AB82</f>
        <v>-0.19784499134386269</v>
      </c>
      <c r="K160" s="57">
        <f>stanford_fuel_changes!AC82</f>
        <v>-0.20616577425121352</v>
      </c>
      <c r="L160" s="57">
        <f>stanford_fuel_changes!AD82</f>
        <v>-0.21457865574488308</v>
      </c>
    </row>
    <row r="161" spans="1:12" ht="15" customHeight="1" x14ac:dyDescent="0.25">
      <c r="A161" s="9" t="s">
        <v>13</v>
      </c>
      <c r="B161" s="9" t="s">
        <v>208</v>
      </c>
      <c r="C161" s="9" t="s">
        <v>197</v>
      </c>
      <c r="D161" s="9" t="s">
        <v>198</v>
      </c>
      <c r="E161" s="59">
        <v>0</v>
      </c>
      <c r="F161" s="57">
        <f>stanford_fuel_changes!X83</f>
        <v>-1.7672964271249401E-2</v>
      </c>
      <c r="G161" s="57">
        <f>stanford_fuel_changes!Y83</f>
        <v>-9.266143922975853E-2</v>
      </c>
      <c r="H161" s="57">
        <f>stanford_fuel_changes!Z83</f>
        <v>-0.20430028385218926</v>
      </c>
      <c r="I161" s="57">
        <f>stanford_fuel_changes!AA83</f>
        <v>-0.23620878800110401</v>
      </c>
      <c r="J161" s="57">
        <f>stanford_fuel_changes!AB83</f>
        <v>-0.26940550949843139</v>
      </c>
      <c r="K161" s="57">
        <f>stanford_fuel_changes!AC83</f>
        <v>-0.28073591894349331</v>
      </c>
      <c r="L161" s="57">
        <f>stanford_fuel_changes!AD83</f>
        <v>-0.29219173902646289</v>
      </c>
    </row>
    <row r="162" spans="1:12" ht="15" customHeight="1" x14ac:dyDescent="0.25">
      <c r="A162" s="9" t="s">
        <v>13</v>
      </c>
      <c r="B162" s="9" t="s">
        <v>221</v>
      </c>
      <c r="C162" s="9" t="s">
        <v>224</v>
      </c>
      <c r="D162" s="9" t="s">
        <v>225</v>
      </c>
      <c r="E162" s="59">
        <v>0</v>
      </c>
      <c r="F162" s="58">
        <f>stanford_fuel_changes!X87*shares_i24.d!$O$3</f>
        <v>-3.0372207913943885E-4</v>
      </c>
      <c r="G162" s="58">
        <f>stanford_fuel_changes!Y87*shares_i24.d!$O$3</f>
        <v>-1.5924507370107062E-3</v>
      </c>
      <c r="H162" s="58">
        <f>stanford_fuel_changes!Z87*shares_i24.d!$O$3</f>
        <v>-3.5110412734387125E-3</v>
      </c>
      <c r="I162" s="58">
        <f>stanford_fuel_changes!AA87*shares_i24.d!$O$3</f>
        <v>-4.0594109228983526E-3</v>
      </c>
      <c r="J162" s="58">
        <f>stanford_fuel_changes!AB87*shares_i24.d!$O$3</f>
        <v>-4.6299194759079707E-3</v>
      </c>
      <c r="K162" s="58">
        <f>stanford_fuel_changes!AC87*shares_i24.d!$O$3</f>
        <v>-4.8246403762242616E-3</v>
      </c>
      <c r="L162" s="58">
        <f>stanford_fuel_changes!AD87*shares_i24.d!$O$3</f>
        <v>-5.0215165448422886E-3</v>
      </c>
    </row>
    <row r="163" spans="1:12" ht="15" customHeight="1" x14ac:dyDescent="0.25">
      <c r="A163" s="9" t="s">
        <v>13</v>
      </c>
      <c r="B163" s="9" t="s">
        <v>229</v>
      </c>
      <c r="C163" s="9" t="s">
        <v>199</v>
      </c>
      <c r="D163" s="9" t="s">
        <v>200</v>
      </c>
      <c r="E163" s="59">
        <v>0</v>
      </c>
      <c r="F163" s="58">
        <f>shares_i40.2!$O$2*stanford_fuel_changes!X84+shares_i40.2!$O$3*stanford_fuel_changes!X87</f>
        <v>-1.7246546029103998E-2</v>
      </c>
      <c r="G163" s="58">
        <f>shares_i40.2!$O$2*stanford_fuel_changes!Y84+shares_i40.2!$O$3*stanford_fuel_changes!Y87</f>
        <v>-9.0425678017062749E-2</v>
      </c>
      <c r="H163" s="58">
        <f>shares_i40.2!$O$2*stanford_fuel_changes!Z84+shares_i40.2!$O$3*stanford_fuel_changes!Z87</f>
        <v>-0.19937086926316167</v>
      </c>
      <c r="I163" s="58">
        <f>shares_i40.2!$O$2*stanford_fuel_changes!AA84+shares_i40.2!$O$3*stanford_fuel_changes!AA87</f>
        <v>-0.23050947606832381</v>
      </c>
      <c r="J163" s="58">
        <f>shares_i40.2!$O$2*stanford_fuel_changes!AB84+shares_i40.2!$O$3*stanford_fuel_changes!AB87</f>
        <v>-0.26290521775215658</v>
      </c>
      <c r="K163" s="58">
        <f>shares_i40.2!$O$2*stanford_fuel_changes!AC84+shares_i40.2!$O$3*stanford_fuel_changes!AC87</f>
        <v>-0.27396224389806195</v>
      </c>
      <c r="L163" s="58">
        <f>shares_i40.2!$O$2*stanford_fuel_changes!AD84+shares_i40.2!$O$3*stanford_fuel_changes!AD87</f>
        <v>-0.28514165473880493</v>
      </c>
    </row>
    <row r="164" spans="1:12" ht="15" customHeight="1" x14ac:dyDescent="0.25">
      <c r="A164" s="9" t="s">
        <v>13</v>
      </c>
      <c r="B164" s="9" t="s">
        <v>227</v>
      </c>
      <c r="C164" s="9" t="s">
        <v>201</v>
      </c>
      <c r="D164" s="9" t="s">
        <v>202</v>
      </c>
      <c r="E164" s="59">
        <v>0</v>
      </c>
      <c r="F164" s="57">
        <f>stanford_fuel_changes!X86</f>
        <v>-1.9199739259346885E-2</v>
      </c>
      <c r="G164" s="57">
        <f>stanford_fuel_changes!Y86</f>
        <v>-0.10066650083717993</v>
      </c>
      <c r="H164" s="57">
        <f>stanford_fuel_changes!Z86</f>
        <v>-0.22194987328491217</v>
      </c>
      <c r="I164" s="57">
        <f>stanford_fuel_changes!AA86</f>
        <v>-0.2566149668375311</v>
      </c>
      <c r="J164" s="57">
        <f>stanford_fuel_changes!AB86</f>
        <v>-0.29267956738961376</v>
      </c>
      <c r="K164" s="57">
        <f>stanford_fuel_changes!AC86</f>
        <v>-0.30498881578212761</v>
      </c>
      <c r="L164" s="57">
        <f>stanford_fuel_changes!AD86</f>
        <v>-0.31743430909152226</v>
      </c>
    </row>
    <row r="165" spans="1:12" ht="15" customHeight="1" x14ac:dyDescent="0.25">
      <c r="A165" s="9" t="s">
        <v>13</v>
      </c>
      <c r="B165" s="9" t="s">
        <v>221</v>
      </c>
      <c r="C165" s="9" t="s">
        <v>210</v>
      </c>
      <c r="D165" s="9" t="s">
        <v>211</v>
      </c>
      <c r="E165" s="59">
        <v>0</v>
      </c>
      <c r="F165" s="57">
        <f>stanford_fuel_changes!X87</f>
        <v>-1.854099833254217E-2</v>
      </c>
      <c r="G165" s="57">
        <f>stanford_fuel_changes!Y87</f>
        <v>-9.7212644346530486E-2</v>
      </c>
      <c r="H165" s="57">
        <f>stanford_fuel_changes!Z87</f>
        <v>-0.21433479772284619</v>
      </c>
      <c r="I165" s="57">
        <f>stanford_fuel_changes!AA87</f>
        <v>-0.24781053575630047</v>
      </c>
      <c r="J165" s="57">
        <f>stanford_fuel_changes!AB87</f>
        <v>-0.28263776385912176</v>
      </c>
      <c r="K165" s="57">
        <f>stanford_fuel_changes!AC87</f>
        <v>-0.29452468330305842</v>
      </c>
      <c r="L165" s="57">
        <f>stanford_fuel_changes!AD87</f>
        <v>-0.3065431731158727</v>
      </c>
    </row>
    <row r="166" spans="1:12" ht="15" customHeight="1" x14ac:dyDescent="0.25">
      <c r="A166" s="9" t="s">
        <v>13</v>
      </c>
      <c r="B166" s="9" t="s">
        <v>221</v>
      </c>
      <c r="C166" s="9" t="s">
        <v>212</v>
      </c>
      <c r="D166" s="9" t="s">
        <v>213</v>
      </c>
      <c r="E166" s="59">
        <v>0</v>
      </c>
      <c r="F166" s="57">
        <f>stanford_fuel_changes!X87</f>
        <v>-1.854099833254217E-2</v>
      </c>
      <c r="G166" s="57">
        <f>stanford_fuel_changes!Y87</f>
        <v>-9.7212644346530486E-2</v>
      </c>
      <c r="H166" s="57">
        <f>stanford_fuel_changes!Z87</f>
        <v>-0.21433479772284619</v>
      </c>
      <c r="I166" s="57">
        <f>stanford_fuel_changes!AA87</f>
        <v>-0.24781053575630047</v>
      </c>
      <c r="J166" s="57">
        <f>stanford_fuel_changes!AB87</f>
        <v>-0.28263776385912176</v>
      </c>
      <c r="K166" s="57">
        <f>stanford_fuel_changes!AC87</f>
        <v>-0.29452468330305842</v>
      </c>
      <c r="L166" s="57">
        <f>stanford_fuel_changes!AD87</f>
        <v>-0.3065431731158727</v>
      </c>
    </row>
    <row r="167" spans="1:12" ht="15" customHeight="1" x14ac:dyDescent="0.25">
      <c r="A167" s="9" t="s">
        <v>13</v>
      </c>
      <c r="B167" s="9" t="s">
        <v>221</v>
      </c>
      <c r="C167" s="9" t="s">
        <v>214</v>
      </c>
      <c r="D167" s="9" t="s">
        <v>215</v>
      </c>
      <c r="E167" s="59">
        <v>0</v>
      </c>
      <c r="F167" s="57">
        <f>stanford_fuel_changes!X87</f>
        <v>-1.854099833254217E-2</v>
      </c>
      <c r="G167" s="57">
        <f>stanford_fuel_changes!Y87</f>
        <v>-9.7212644346530486E-2</v>
      </c>
      <c r="H167" s="57">
        <f>stanford_fuel_changes!Z87</f>
        <v>-0.21433479772284619</v>
      </c>
      <c r="I167" s="57">
        <f>stanford_fuel_changes!AA87</f>
        <v>-0.24781053575630047</v>
      </c>
      <c r="J167" s="57">
        <f>stanford_fuel_changes!AB87</f>
        <v>-0.28263776385912176</v>
      </c>
      <c r="K167" s="57">
        <f>stanford_fuel_changes!AC87</f>
        <v>-0.29452468330305842</v>
      </c>
      <c r="L167" s="57">
        <f>stanford_fuel_changes!AD87</f>
        <v>-0.3065431731158727</v>
      </c>
    </row>
    <row r="168" spans="1:12" ht="15" customHeight="1" x14ac:dyDescent="0.25">
      <c r="A168" s="9" t="s">
        <v>13</v>
      </c>
      <c r="B168" s="9" t="s">
        <v>221</v>
      </c>
      <c r="C168" s="9" t="s">
        <v>216</v>
      </c>
      <c r="D168" s="9" t="s">
        <v>217</v>
      </c>
      <c r="E168" s="59">
        <v>0</v>
      </c>
      <c r="F168" s="57">
        <f>stanford_fuel_changes!X87</f>
        <v>-1.854099833254217E-2</v>
      </c>
      <c r="G168" s="57">
        <f>stanford_fuel_changes!Y87</f>
        <v>-9.7212644346530486E-2</v>
      </c>
      <c r="H168" s="57">
        <f>stanford_fuel_changes!Z87</f>
        <v>-0.21433479772284619</v>
      </c>
      <c r="I168" s="57">
        <f>stanford_fuel_changes!AA87</f>
        <v>-0.24781053575630047</v>
      </c>
      <c r="J168" s="57">
        <f>stanford_fuel_changes!AB87</f>
        <v>-0.28263776385912176</v>
      </c>
      <c r="K168" s="57">
        <f>stanford_fuel_changes!AC87</f>
        <v>-0.29452468330305842</v>
      </c>
      <c r="L168" s="57">
        <f>stanford_fuel_changes!AD87</f>
        <v>-0.3065431731158727</v>
      </c>
    </row>
    <row r="169" spans="1:12" ht="15" customHeight="1" x14ac:dyDescent="0.25">
      <c r="A169" s="9" t="s">
        <v>13</v>
      </c>
      <c r="B169" s="9" t="s">
        <v>221</v>
      </c>
      <c r="C169" s="9" t="s">
        <v>218</v>
      </c>
      <c r="D169" s="9" t="s">
        <v>219</v>
      </c>
      <c r="E169" s="59">
        <v>0</v>
      </c>
      <c r="F169" s="57">
        <f>stanford_fuel_changes!X87</f>
        <v>-1.854099833254217E-2</v>
      </c>
      <c r="G169" s="57">
        <f>stanford_fuel_changes!Y87</f>
        <v>-9.7212644346530486E-2</v>
      </c>
      <c r="H169" s="57">
        <f>stanford_fuel_changes!Z87</f>
        <v>-0.21433479772284619</v>
      </c>
      <c r="I169" s="57">
        <f>stanford_fuel_changes!AA87</f>
        <v>-0.24781053575630047</v>
      </c>
      <c r="J169" s="57">
        <f>stanford_fuel_changes!AB87</f>
        <v>-0.28263776385912176</v>
      </c>
      <c r="K169" s="57">
        <f>stanford_fuel_changes!AC87</f>
        <v>-0.29452468330305842</v>
      </c>
      <c r="L169" s="57">
        <f>stanford_fuel_changes!AD87</f>
        <v>-0.3065431731158727</v>
      </c>
    </row>
    <row r="170" spans="1:12" ht="15" customHeight="1" x14ac:dyDescent="0.25">
      <c r="A170" s="9" t="s">
        <v>12</v>
      </c>
      <c r="B170" s="9" t="s">
        <v>221</v>
      </c>
      <c r="C170" s="9" t="s">
        <v>222</v>
      </c>
      <c r="D170" s="9" t="s">
        <v>223</v>
      </c>
      <c r="E170" s="59">
        <v>0</v>
      </c>
      <c r="F170" s="57">
        <f>stanford_fuel_changes!X93</f>
        <v>-1.0325218328708535E-2</v>
      </c>
      <c r="G170" s="57">
        <f>stanford_fuel_changes!Y93</f>
        <v>-5.5358334377904467E-2</v>
      </c>
      <c r="H170" s="57">
        <f>stanford_fuel_changes!Z93</f>
        <v>-0.12407781190119396</v>
      </c>
      <c r="I170" s="57">
        <f>stanford_fuel_changes!AA93</f>
        <v>-0.14395346561570288</v>
      </c>
      <c r="J170" s="57">
        <f>stanford_fuel_changes!AB93</f>
        <v>-0.16471790229677799</v>
      </c>
      <c r="K170" s="57">
        <f>stanford_fuel_changes!AC93</f>
        <v>-0.17182351877173152</v>
      </c>
      <c r="L170" s="57">
        <f>stanford_fuel_changes!AD93</f>
        <v>-0.1790167949905386</v>
      </c>
    </row>
    <row r="171" spans="1:12" ht="15" customHeight="1" x14ac:dyDescent="0.25">
      <c r="A171" s="9" t="s">
        <v>12</v>
      </c>
      <c r="B171" s="9" t="s">
        <v>220</v>
      </c>
      <c r="C171" s="9" t="s">
        <v>203</v>
      </c>
      <c r="D171" s="9" t="s">
        <v>204</v>
      </c>
      <c r="E171" s="59">
        <v>0</v>
      </c>
      <c r="F171" s="57">
        <f>stanford_fuel_changes!X88</f>
        <v>-1.486275042275334E-2</v>
      </c>
      <c r="G171" s="57">
        <f>stanford_fuel_changes!Y88</f>
        <v>-7.9686170450308749E-2</v>
      </c>
      <c r="H171" s="57">
        <f>stanford_fuel_changes!Z88</f>
        <v>-0.1786051870846436</v>
      </c>
      <c r="I171" s="57">
        <f>stanford_fuel_changes!AA88</f>
        <v>-0.20721541800116172</v>
      </c>
      <c r="J171" s="57">
        <f>stanford_fuel_changes!AB88</f>
        <v>-0.23710501744932028</v>
      </c>
      <c r="K171" s="57">
        <f>stanford_fuel_changes!AC88</f>
        <v>-0.24733327615581185</v>
      </c>
      <c r="L171" s="57">
        <f>stanford_fuel_changes!AD88</f>
        <v>-0.2576877176560749</v>
      </c>
    </row>
    <row r="172" spans="1:12" ht="15" customHeight="1" x14ac:dyDescent="0.25">
      <c r="A172" s="9" t="s">
        <v>12</v>
      </c>
      <c r="B172" s="9" t="s">
        <v>220</v>
      </c>
      <c r="C172" s="9" t="s">
        <v>195</v>
      </c>
      <c r="D172" s="9" t="s">
        <v>196</v>
      </c>
      <c r="E172" s="59">
        <v>0</v>
      </c>
      <c r="F172" s="57">
        <f>stanford_fuel_changes!X88</f>
        <v>-1.486275042275334E-2</v>
      </c>
      <c r="G172" s="57">
        <f>stanford_fuel_changes!Y88</f>
        <v>-7.9686170450308749E-2</v>
      </c>
      <c r="H172" s="57">
        <f>stanford_fuel_changes!Z88</f>
        <v>-0.1786051870846436</v>
      </c>
      <c r="I172" s="57">
        <f>stanford_fuel_changes!AA88</f>
        <v>-0.20721541800116172</v>
      </c>
      <c r="J172" s="57">
        <f>stanford_fuel_changes!AB88</f>
        <v>-0.23710501744932028</v>
      </c>
      <c r="K172" s="57">
        <f>stanford_fuel_changes!AC88</f>
        <v>-0.24733327615581185</v>
      </c>
      <c r="L172" s="57">
        <f>stanford_fuel_changes!AD88</f>
        <v>-0.2576877176560749</v>
      </c>
    </row>
    <row r="173" spans="1:12" ht="15" customHeight="1" x14ac:dyDescent="0.25">
      <c r="A173" s="9" t="s">
        <v>12</v>
      </c>
      <c r="B173" s="9" t="s">
        <v>208</v>
      </c>
      <c r="C173" s="9" t="s">
        <v>197</v>
      </c>
      <c r="D173" s="9" t="s">
        <v>198</v>
      </c>
      <c r="E173" s="59">
        <v>0</v>
      </c>
      <c r="F173" s="57">
        <f>stanford_fuel_changes!X89</f>
        <v>-1.6090964790145174E-2</v>
      </c>
      <c r="G173" s="57">
        <f>stanford_fuel_changes!Y89</f>
        <v>-8.6271203277050706E-2</v>
      </c>
      <c r="H173" s="57">
        <f>stanford_fuel_changes!Z89</f>
        <v>-0.19336459907962936</v>
      </c>
      <c r="I173" s="57">
        <f>stanford_fuel_changes!AA89</f>
        <v>-0.22433909607520855</v>
      </c>
      <c r="J173" s="57">
        <f>stanford_fuel_changes!AB89</f>
        <v>-0.25669868488829756</v>
      </c>
      <c r="K173" s="57">
        <f>stanford_fuel_changes!AC89</f>
        <v>-0.2677721770771116</v>
      </c>
      <c r="L173" s="57">
        <f>stanford_fuel_changes!AD89</f>
        <v>-0.27898227943792914</v>
      </c>
    </row>
    <row r="174" spans="1:12" ht="15" customHeight="1" x14ac:dyDescent="0.25">
      <c r="A174" s="9" t="s">
        <v>12</v>
      </c>
      <c r="B174" s="9" t="s">
        <v>221</v>
      </c>
      <c r="C174" s="9" t="s">
        <v>224</v>
      </c>
      <c r="D174" s="9" t="s">
        <v>225</v>
      </c>
      <c r="E174" s="59">
        <v>0</v>
      </c>
      <c r="F174" s="58">
        <f>stanford_fuel_changes!X93*shares_i24.d!$P$3</f>
        <v>-1.0495264480567698E-5</v>
      </c>
      <c r="G174" s="58">
        <f>stanford_fuel_changes!Y93*shares_i24.d!$P$3</f>
        <v>-5.6270031490218502E-5</v>
      </c>
      <c r="H174" s="58">
        <f>stanford_fuel_changes!Z93*shares_i24.d!$P$3</f>
        <v>-1.2612125096206486E-4</v>
      </c>
      <c r="I174" s="58">
        <f>stanford_fuel_changes!AA93*shares_i24.d!$P$3</f>
        <v>-1.4632423707016011E-4</v>
      </c>
      <c r="J174" s="58">
        <f>stanford_fuel_changes!AB93*shares_i24.d!$P$3</f>
        <v>-1.6743064352279176E-4</v>
      </c>
      <c r="K174" s="58">
        <f>stanford_fuel_changes!AC93*shares_i24.d!$P$3</f>
        <v>-1.7465328248576314E-4</v>
      </c>
      <c r="L174" s="58">
        <f>stanford_fuel_changes!AD93*shares_i24.d!$P$3</f>
        <v>-1.8196502486202349E-4</v>
      </c>
    </row>
    <row r="175" spans="1:12" ht="15" customHeight="1" x14ac:dyDescent="0.25">
      <c r="A175" s="9" t="s">
        <v>12</v>
      </c>
      <c r="B175" s="9" t="s">
        <v>229</v>
      </c>
      <c r="C175" s="9" t="s">
        <v>199</v>
      </c>
      <c r="D175" s="9" t="s">
        <v>200</v>
      </c>
      <c r="E175" s="59">
        <v>0</v>
      </c>
      <c r="F175" s="58">
        <f>shares_i40.2!$P$2*stanford_fuel_changes!X90+shares_i40.2!$P$3*stanford_fuel_changes!X93</f>
        <v>-1.0325218328708535E-2</v>
      </c>
      <c r="G175" s="58">
        <f>shares_i40.2!$P$2*stanford_fuel_changes!Y90+shares_i40.2!$P$3*stanford_fuel_changes!Y93</f>
        <v>-5.5358334377904467E-2</v>
      </c>
      <c r="H175" s="58">
        <f>shares_i40.2!$P$2*stanford_fuel_changes!Z90+shares_i40.2!$P$3*stanford_fuel_changes!Z93</f>
        <v>-0.12407781190119396</v>
      </c>
      <c r="I175" s="58">
        <f>shares_i40.2!$P$2*stanford_fuel_changes!AA90+shares_i40.2!$P$3*stanford_fuel_changes!AA93</f>
        <v>-0.14395346561570288</v>
      </c>
      <c r="J175" s="58">
        <f>shares_i40.2!$P$2*stanford_fuel_changes!AB90+shares_i40.2!$P$3*stanford_fuel_changes!AB93</f>
        <v>-0.16471790229677799</v>
      </c>
      <c r="K175" s="58">
        <f>shares_i40.2!$P$2*stanford_fuel_changes!AC90+shares_i40.2!$P$3*stanford_fuel_changes!AC93</f>
        <v>-0.17182351877173152</v>
      </c>
      <c r="L175" s="58">
        <f>shares_i40.2!$P$2*stanford_fuel_changes!AD90+shares_i40.2!$P$3*stanford_fuel_changes!AD93</f>
        <v>-0.1790167949905386</v>
      </c>
    </row>
    <row r="176" spans="1:12" ht="15" customHeight="1" x14ac:dyDescent="0.25">
      <c r="A176" s="9" t="s">
        <v>12</v>
      </c>
      <c r="B176" s="9" t="s">
        <v>227</v>
      </c>
      <c r="C176" s="9" t="s">
        <v>201</v>
      </c>
      <c r="D176" s="9" t="s">
        <v>202</v>
      </c>
      <c r="E176" s="59">
        <v>0</v>
      </c>
      <c r="F176" s="57">
        <f>stanford_fuel_changes!X92</f>
        <v>0</v>
      </c>
      <c r="G176" s="57">
        <f>stanford_fuel_changes!Y92</f>
        <v>0</v>
      </c>
      <c r="H176" s="57">
        <f>stanford_fuel_changes!Z92</f>
        <v>0</v>
      </c>
      <c r="I176" s="57">
        <f>stanford_fuel_changes!AA92</f>
        <v>0</v>
      </c>
      <c r="J176" s="57">
        <f>stanford_fuel_changes!AB92</f>
        <v>0</v>
      </c>
      <c r="K176" s="57">
        <f>stanford_fuel_changes!AC92</f>
        <v>0</v>
      </c>
      <c r="L176" s="57">
        <f>stanford_fuel_changes!AD92</f>
        <v>0</v>
      </c>
    </row>
    <row r="177" spans="1:12" ht="15" customHeight="1" x14ac:dyDescent="0.25">
      <c r="A177" s="9" t="s">
        <v>12</v>
      </c>
      <c r="B177" s="9" t="s">
        <v>221</v>
      </c>
      <c r="C177" s="9" t="s">
        <v>210</v>
      </c>
      <c r="D177" s="9" t="s">
        <v>211</v>
      </c>
      <c r="E177" s="59">
        <v>0</v>
      </c>
      <c r="F177" s="57">
        <f>stanford_fuel_changes!X93</f>
        <v>-1.0325218328708535E-2</v>
      </c>
      <c r="G177" s="57">
        <f>stanford_fuel_changes!Y93</f>
        <v>-5.5358334377904467E-2</v>
      </c>
      <c r="H177" s="57">
        <f>stanford_fuel_changes!Z93</f>
        <v>-0.12407781190119396</v>
      </c>
      <c r="I177" s="57">
        <f>stanford_fuel_changes!AA93</f>
        <v>-0.14395346561570288</v>
      </c>
      <c r="J177" s="57">
        <f>stanford_fuel_changes!AB93</f>
        <v>-0.16471790229677799</v>
      </c>
      <c r="K177" s="57">
        <f>stanford_fuel_changes!AC93</f>
        <v>-0.17182351877173152</v>
      </c>
      <c r="L177" s="57">
        <f>stanford_fuel_changes!AD93</f>
        <v>-0.1790167949905386</v>
      </c>
    </row>
    <row r="178" spans="1:12" ht="15" customHeight="1" x14ac:dyDescent="0.25">
      <c r="A178" s="9" t="s">
        <v>12</v>
      </c>
      <c r="B178" s="9" t="s">
        <v>221</v>
      </c>
      <c r="C178" s="9" t="s">
        <v>212</v>
      </c>
      <c r="D178" s="9" t="s">
        <v>213</v>
      </c>
      <c r="E178" s="59">
        <v>0</v>
      </c>
      <c r="F178" s="57">
        <f>stanford_fuel_changes!X93</f>
        <v>-1.0325218328708535E-2</v>
      </c>
      <c r="G178" s="57">
        <f>stanford_fuel_changes!Y93</f>
        <v>-5.5358334377904467E-2</v>
      </c>
      <c r="H178" s="57">
        <f>stanford_fuel_changes!Z93</f>
        <v>-0.12407781190119396</v>
      </c>
      <c r="I178" s="57">
        <f>stanford_fuel_changes!AA93</f>
        <v>-0.14395346561570288</v>
      </c>
      <c r="J178" s="57">
        <f>stanford_fuel_changes!AB93</f>
        <v>-0.16471790229677799</v>
      </c>
      <c r="K178" s="57">
        <f>stanford_fuel_changes!AC93</f>
        <v>-0.17182351877173152</v>
      </c>
      <c r="L178" s="57">
        <f>stanford_fuel_changes!AD93</f>
        <v>-0.1790167949905386</v>
      </c>
    </row>
    <row r="179" spans="1:12" ht="15" customHeight="1" x14ac:dyDescent="0.25">
      <c r="A179" s="9" t="s">
        <v>12</v>
      </c>
      <c r="B179" s="9" t="s">
        <v>221</v>
      </c>
      <c r="C179" s="9" t="s">
        <v>214</v>
      </c>
      <c r="D179" s="9" t="s">
        <v>215</v>
      </c>
      <c r="E179" s="59">
        <v>0</v>
      </c>
      <c r="F179" s="57">
        <f>stanford_fuel_changes!X93</f>
        <v>-1.0325218328708535E-2</v>
      </c>
      <c r="G179" s="57">
        <f>stanford_fuel_changes!Y93</f>
        <v>-5.5358334377904467E-2</v>
      </c>
      <c r="H179" s="57">
        <f>stanford_fuel_changes!Z93</f>
        <v>-0.12407781190119396</v>
      </c>
      <c r="I179" s="57">
        <f>stanford_fuel_changes!AA93</f>
        <v>-0.14395346561570288</v>
      </c>
      <c r="J179" s="57">
        <f>stanford_fuel_changes!AB93</f>
        <v>-0.16471790229677799</v>
      </c>
      <c r="K179" s="57">
        <f>stanford_fuel_changes!AC93</f>
        <v>-0.17182351877173152</v>
      </c>
      <c r="L179" s="57">
        <f>stanford_fuel_changes!AD93</f>
        <v>-0.1790167949905386</v>
      </c>
    </row>
    <row r="180" spans="1:12" ht="15" customHeight="1" x14ac:dyDescent="0.25">
      <c r="A180" s="9" t="s">
        <v>12</v>
      </c>
      <c r="B180" s="9" t="s">
        <v>221</v>
      </c>
      <c r="C180" s="9" t="s">
        <v>216</v>
      </c>
      <c r="D180" s="9" t="s">
        <v>217</v>
      </c>
      <c r="E180" s="59">
        <v>0</v>
      </c>
      <c r="F180" s="57">
        <f>stanford_fuel_changes!X93</f>
        <v>-1.0325218328708535E-2</v>
      </c>
      <c r="G180" s="57">
        <f>stanford_fuel_changes!Y93</f>
        <v>-5.5358334377904467E-2</v>
      </c>
      <c r="H180" s="57">
        <f>stanford_fuel_changes!Z93</f>
        <v>-0.12407781190119396</v>
      </c>
      <c r="I180" s="57">
        <f>stanford_fuel_changes!AA93</f>
        <v>-0.14395346561570288</v>
      </c>
      <c r="J180" s="57">
        <f>stanford_fuel_changes!AB93</f>
        <v>-0.16471790229677799</v>
      </c>
      <c r="K180" s="57">
        <f>stanford_fuel_changes!AC93</f>
        <v>-0.17182351877173152</v>
      </c>
      <c r="L180" s="57">
        <f>stanford_fuel_changes!AD93</f>
        <v>-0.1790167949905386</v>
      </c>
    </row>
    <row r="181" spans="1:12" ht="15" customHeight="1" x14ac:dyDescent="0.25">
      <c r="A181" s="9" t="s">
        <v>12</v>
      </c>
      <c r="B181" s="9" t="s">
        <v>221</v>
      </c>
      <c r="C181" s="9" t="s">
        <v>218</v>
      </c>
      <c r="D181" s="9" t="s">
        <v>219</v>
      </c>
      <c r="E181" s="59">
        <v>0</v>
      </c>
      <c r="F181" s="57">
        <f>stanford_fuel_changes!X93</f>
        <v>-1.0325218328708535E-2</v>
      </c>
      <c r="G181" s="57">
        <f>stanford_fuel_changes!Y93</f>
        <v>-5.5358334377904467E-2</v>
      </c>
      <c r="H181" s="57">
        <f>stanford_fuel_changes!Z93</f>
        <v>-0.12407781190119396</v>
      </c>
      <c r="I181" s="57">
        <f>stanford_fuel_changes!AA93</f>
        <v>-0.14395346561570288</v>
      </c>
      <c r="J181" s="57">
        <f>stanford_fuel_changes!AB93</f>
        <v>-0.16471790229677799</v>
      </c>
      <c r="K181" s="57">
        <f>stanford_fuel_changes!AC93</f>
        <v>-0.17182351877173152</v>
      </c>
      <c r="L181" s="57">
        <f>stanford_fuel_changes!AD93</f>
        <v>-0.1790167949905386</v>
      </c>
    </row>
    <row r="182" spans="1:12" ht="15" customHeight="1" x14ac:dyDescent="0.25">
      <c r="A182" s="9" t="s">
        <v>11</v>
      </c>
      <c r="B182" s="9" t="s">
        <v>221</v>
      </c>
      <c r="C182" s="9" t="s">
        <v>222</v>
      </c>
      <c r="D182" s="9" t="s">
        <v>223</v>
      </c>
      <c r="E182" s="59">
        <v>0</v>
      </c>
      <c r="F182" s="57">
        <f>stanford_fuel_changes!X99</f>
        <v>-3.2645272422826117E-2</v>
      </c>
      <c r="G182" s="57">
        <f>stanford_fuel_changes!Y99</f>
        <v>-0.15277903525477582</v>
      </c>
      <c r="H182" s="57">
        <f>stanford_fuel_changes!Z99</f>
        <v>-0.31259034831156635</v>
      </c>
      <c r="I182" s="57">
        <f>stanford_fuel_changes!AA99</f>
        <v>-0.35607607588164569</v>
      </c>
      <c r="J182" s="57">
        <f>stanford_fuel_changes!AB99</f>
        <v>-0.40058820771247822</v>
      </c>
      <c r="K182" s="57">
        <f>stanford_fuel_changes!AC99</f>
        <v>-0.41562976242720551</v>
      </c>
      <c r="L182" s="57">
        <f>stanford_fuel_changes!AD99</f>
        <v>-0.43076587385238457</v>
      </c>
    </row>
    <row r="183" spans="1:12" ht="15" customHeight="1" x14ac:dyDescent="0.25">
      <c r="A183" s="9" t="s">
        <v>11</v>
      </c>
      <c r="B183" s="9" t="s">
        <v>220</v>
      </c>
      <c r="C183" s="9" t="s">
        <v>203</v>
      </c>
      <c r="D183" s="9" t="s">
        <v>204</v>
      </c>
      <c r="E183" s="59">
        <v>0</v>
      </c>
      <c r="F183" s="57">
        <f>stanford_fuel_changes!X94</f>
        <v>-6.5065467824526966E-3</v>
      </c>
      <c r="G183" s="57">
        <f>stanford_fuel_changes!Y94</f>
        <v>-3.0450471583999536E-2</v>
      </c>
      <c r="H183" s="57">
        <f>stanford_fuel_changes!Z94</f>
        <v>-6.2302550234203849E-2</v>
      </c>
      <c r="I183" s="57">
        <f>stanford_fuel_changes!AA94</f>
        <v>-7.0969713955155889E-2</v>
      </c>
      <c r="J183" s="57">
        <f>stanford_fuel_changes!AB94</f>
        <v>-7.9841450860665825E-2</v>
      </c>
      <c r="K183" s="57">
        <f>stanford_fuel_changes!AC94</f>
        <v>-8.2839391210637089E-2</v>
      </c>
      <c r="L183" s="57">
        <f>stanford_fuel_changes!AD94</f>
        <v>-8.5856177709361006E-2</v>
      </c>
    </row>
    <row r="184" spans="1:12" ht="15" customHeight="1" x14ac:dyDescent="0.25">
      <c r="A184" s="9" t="s">
        <v>11</v>
      </c>
      <c r="B184" s="9" t="s">
        <v>220</v>
      </c>
      <c r="C184" s="9" t="s">
        <v>195</v>
      </c>
      <c r="D184" s="9" t="s">
        <v>196</v>
      </c>
      <c r="E184" s="59">
        <v>0</v>
      </c>
      <c r="F184" s="57">
        <f>stanford_fuel_changes!X94</f>
        <v>-6.5065467824526966E-3</v>
      </c>
      <c r="G184" s="57">
        <f>stanford_fuel_changes!Y94</f>
        <v>-3.0450471583999536E-2</v>
      </c>
      <c r="H184" s="57">
        <f>stanford_fuel_changes!Z94</f>
        <v>-6.2302550234203849E-2</v>
      </c>
      <c r="I184" s="57">
        <f>stanford_fuel_changes!AA94</f>
        <v>-7.0969713955155889E-2</v>
      </c>
      <c r="J184" s="57">
        <f>stanford_fuel_changes!AB94</f>
        <v>-7.9841450860665825E-2</v>
      </c>
      <c r="K184" s="57">
        <f>stanford_fuel_changes!AC94</f>
        <v>-8.2839391210637089E-2</v>
      </c>
      <c r="L184" s="57">
        <f>stanford_fuel_changes!AD94</f>
        <v>-8.5856177709361006E-2</v>
      </c>
    </row>
    <row r="185" spans="1:12" ht="15" customHeight="1" x14ac:dyDescent="0.25">
      <c r="A185" s="9" t="s">
        <v>11</v>
      </c>
      <c r="B185" s="9" t="s">
        <v>208</v>
      </c>
      <c r="C185" s="9" t="s">
        <v>197</v>
      </c>
      <c r="D185" s="9" t="s">
        <v>198</v>
      </c>
      <c r="E185" s="59">
        <v>0</v>
      </c>
      <c r="F185" s="57">
        <f>stanford_fuel_changes!X95</f>
        <v>-3.2687930738697205E-2</v>
      </c>
      <c r="G185" s="57">
        <f>stanford_fuel_changes!Y95</f>
        <v>-0.1529786750758183</v>
      </c>
      <c r="H185" s="57">
        <f>stanford_fuel_changes!Z95</f>
        <v>-0.31299881719011674</v>
      </c>
      <c r="I185" s="57">
        <f>stanford_fuel_changes!AA95</f>
        <v>-0.35654136854400592</v>
      </c>
      <c r="J185" s="57">
        <f>stanford_fuel_changes!AB95</f>
        <v>-0.40111166538431187</v>
      </c>
      <c r="K185" s="57">
        <f>stanford_fuel_changes!AC95</f>
        <v>-0.41617287523880631</v>
      </c>
      <c r="L185" s="57">
        <f>stanford_fuel_changes!AD95</f>
        <v>-0.43132876536314518</v>
      </c>
    </row>
    <row r="186" spans="1:12" ht="15" customHeight="1" x14ac:dyDescent="0.25">
      <c r="A186" s="9" t="s">
        <v>11</v>
      </c>
      <c r="B186" s="9" t="s">
        <v>221</v>
      </c>
      <c r="C186" s="9" t="s">
        <v>224</v>
      </c>
      <c r="D186" s="9" t="s">
        <v>225</v>
      </c>
      <c r="E186" s="59">
        <v>0</v>
      </c>
      <c r="F186" s="58">
        <f>stanford_fuel_changes!X99*shares_i24.d!$Q$3</f>
        <v>-1.5262448865195247E-4</v>
      </c>
      <c r="G186" s="58">
        <f>stanford_fuel_changes!Y99*shares_i24.d!$Q$3</f>
        <v>-7.1427868116654379E-4</v>
      </c>
      <c r="H186" s="58">
        <f>stanford_fuel_changes!Z99*shares_i24.d!$Q$3</f>
        <v>-1.4614349499264599E-3</v>
      </c>
      <c r="I186" s="58">
        <f>stanford_fuel_changes!AA99*shares_i24.d!$Q$3</f>
        <v>-1.6647411698310849E-3</v>
      </c>
      <c r="J186" s="58">
        <f>stanford_fuel_changes!AB99*shares_i24.d!$Q$3</f>
        <v>-1.8728460761555572E-3</v>
      </c>
      <c r="K186" s="58">
        <f>stanford_fuel_changes!AC99*shares_i24.d!$Q$3</f>
        <v>-1.9431689568205205E-3</v>
      </c>
      <c r="L186" s="58">
        <f>stanford_fuel_changes!AD99*shares_i24.d!$Q$3</f>
        <v>-2.0139339128155465E-3</v>
      </c>
    </row>
    <row r="187" spans="1:12" ht="15" customHeight="1" x14ac:dyDescent="0.25">
      <c r="A187" s="9" t="s">
        <v>11</v>
      </c>
      <c r="B187" s="9" t="s">
        <v>229</v>
      </c>
      <c r="C187" s="9" t="s">
        <v>199</v>
      </c>
      <c r="D187" s="9" t="s">
        <v>200</v>
      </c>
      <c r="E187" s="59">
        <v>0</v>
      </c>
      <c r="F187" s="58">
        <f>shares_i40.2!$Q$2*stanford_fuel_changes!X96+shares_i40.2!$Q$3*stanford_fuel_changes!X99</f>
        <v>-3.1909964516000484E-2</v>
      </c>
      <c r="G187" s="58">
        <f>shares_i40.2!$Q$2*stanford_fuel_changes!Y96+shares_i40.2!$Q$3*stanford_fuel_changes!Y99</f>
        <v>-0.14933781316402436</v>
      </c>
      <c r="H187" s="58">
        <f>shares_i40.2!$Q$2*stanford_fuel_changes!Z96+shares_i40.2!$Q$3*stanford_fuel_changes!Z99</f>
        <v>-0.30554950785743196</v>
      </c>
      <c r="I187" s="58">
        <f>shares_i40.2!$Q$2*stanford_fuel_changes!AA96+shares_i40.2!$Q$3*stanford_fuel_changes!AA99</f>
        <v>-0.34805575518601739</v>
      </c>
      <c r="J187" s="58">
        <f>shares_i40.2!$Q$2*stanford_fuel_changes!AB96+shares_i40.2!$Q$3*stanford_fuel_changes!AB99</f>
        <v>-0.3915652878637183</v>
      </c>
      <c r="K187" s="58">
        <f>shares_i40.2!$Q$2*stanford_fuel_changes!AC96+shares_i40.2!$Q$3*stanford_fuel_changes!AC99</f>
        <v>-0.40626804393190841</v>
      </c>
      <c r="L187" s="58">
        <f>shares_i40.2!$Q$2*stanford_fuel_changes!AD96+shares_i40.2!$Q$3*stanford_fuel_changes!AD99</f>
        <v>-0.42106322689843123</v>
      </c>
    </row>
    <row r="188" spans="1:12" ht="15" customHeight="1" x14ac:dyDescent="0.25">
      <c r="A188" s="9" t="s">
        <v>11</v>
      </c>
      <c r="B188" s="9" t="s">
        <v>227</v>
      </c>
      <c r="C188" s="9" t="s">
        <v>201</v>
      </c>
      <c r="D188" s="9" t="s">
        <v>202</v>
      </c>
      <c r="E188" s="59">
        <v>0</v>
      </c>
      <c r="F188" s="57">
        <f>stanford_fuel_changes!X98</f>
        <v>-3.5508196115743573E-2</v>
      </c>
      <c r="G188" s="57">
        <f>stanford_fuel_changes!Y98</f>
        <v>-0.16617744449905369</v>
      </c>
      <c r="H188" s="57">
        <f>stanford_fuel_changes!Z98</f>
        <v>-0.34000388319549474</v>
      </c>
      <c r="I188" s="57">
        <f>stanford_fuel_changes!AA98</f>
        <v>-0.38730322022643676</v>
      </c>
      <c r="J188" s="57">
        <f>stanford_fuel_changes!AB98</f>
        <v>-0.43571897507472196</v>
      </c>
      <c r="K188" s="57">
        <f>stanford_fuel_changes!AC98</f>
        <v>-0.45207964340606566</v>
      </c>
      <c r="L188" s="57">
        <f>stanford_fuel_changes!AD98</f>
        <v>-0.46854316087817627</v>
      </c>
    </row>
    <row r="189" spans="1:12" ht="15" customHeight="1" x14ac:dyDescent="0.25">
      <c r="A189" s="9" t="s">
        <v>11</v>
      </c>
      <c r="B189" s="9" t="s">
        <v>221</v>
      </c>
      <c r="C189" s="9" t="s">
        <v>210</v>
      </c>
      <c r="D189" s="9" t="s">
        <v>211</v>
      </c>
      <c r="E189" s="59">
        <v>0</v>
      </c>
      <c r="F189" s="57">
        <f>stanford_fuel_changes!X99</f>
        <v>-3.2645272422826117E-2</v>
      </c>
      <c r="G189" s="57">
        <f>stanford_fuel_changes!Y99</f>
        <v>-0.15277903525477582</v>
      </c>
      <c r="H189" s="57">
        <f>stanford_fuel_changes!Z99</f>
        <v>-0.31259034831156635</v>
      </c>
      <c r="I189" s="57">
        <f>stanford_fuel_changes!AA99</f>
        <v>-0.35607607588164569</v>
      </c>
      <c r="J189" s="57">
        <f>stanford_fuel_changes!AB99</f>
        <v>-0.40058820771247822</v>
      </c>
      <c r="K189" s="57">
        <f>stanford_fuel_changes!AC99</f>
        <v>-0.41562976242720551</v>
      </c>
      <c r="L189" s="57">
        <f>stanford_fuel_changes!AD99</f>
        <v>-0.43076587385238457</v>
      </c>
    </row>
    <row r="190" spans="1:12" ht="15" customHeight="1" x14ac:dyDescent="0.25">
      <c r="A190" s="9" t="s">
        <v>11</v>
      </c>
      <c r="B190" s="9" t="s">
        <v>221</v>
      </c>
      <c r="C190" s="9" t="s">
        <v>212</v>
      </c>
      <c r="D190" s="9" t="s">
        <v>213</v>
      </c>
      <c r="E190" s="59">
        <v>0</v>
      </c>
      <c r="F190" s="57">
        <f>stanford_fuel_changes!X99</f>
        <v>-3.2645272422826117E-2</v>
      </c>
      <c r="G190" s="57">
        <f>stanford_fuel_changes!Y99</f>
        <v>-0.15277903525477582</v>
      </c>
      <c r="H190" s="57">
        <f>stanford_fuel_changes!Z99</f>
        <v>-0.31259034831156635</v>
      </c>
      <c r="I190" s="57">
        <f>stanford_fuel_changes!AA99</f>
        <v>-0.35607607588164569</v>
      </c>
      <c r="J190" s="57">
        <f>stanford_fuel_changes!AB99</f>
        <v>-0.40058820771247822</v>
      </c>
      <c r="K190" s="57">
        <f>stanford_fuel_changes!AC99</f>
        <v>-0.41562976242720551</v>
      </c>
      <c r="L190" s="57">
        <f>stanford_fuel_changes!AD99</f>
        <v>-0.43076587385238457</v>
      </c>
    </row>
    <row r="191" spans="1:12" ht="15" customHeight="1" x14ac:dyDescent="0.25">
      <c r="A191" s="9" t="s">
        <v>11</v>
      </c>
      <c r="B191" s="9" t="s">
        <v>221</v>
      </c>
      <c r="C191" s="9" t="s">
        <v>214</v>
      </c>
      <c r="D191" s="9" t="s">
        <v>215</v>
      </c>
      <c r="E191" s="59">
        <v>0</v>
      </c>
      <c r="F191" s="57">
        <f>stanford_fuel_changes!X99</f>
        <v>-3.2645272422826117E-2</v>
      </c>
      <c r="G191" s="57">
        <f>stanford_fuel_changes!Y99</f>
        <v>-0.15277903525477582</v>
      </c>
      <c r="H191" s="57">
        <f>stanford_fuel_changes!Z99</f>
        <v>-0.31259034831156635</v>
      </c>
      <c r="I191" s="57">
        <f>stanford_fuel_changes!AA99</f>
        <v>-0.35607607588164569</v>
      </c>
      <c r="J191" s="57">
        <f>stanford_fuel_changes!AB99</f>
        <v>-0.40058820771247822</v>
      </c>
      <c r="K191" s="57">
        <f>stanford_fuel_changes!AC99</f>
        <v>-0.41562976242720551</v>
      </c>
      <c r="L191" s="57">
        <f>stanford_fuel_changes!AD99</f>
        <v>-0.43076587385238457</v>
      </c>
    </row>
    <row r="192" spans="1:12" ht="15" customHeight="1" x14ac:dyDescent="0.25">
      <c r="A192" s="9" t="s">
        <v>11</v>
      </c>
      <c r="B192" s="9" t="s">
        <v>221</v>
      </c>
      <c r="C192" s="9" t="s">
        <v>216</v>
      </c>
      <c r="D192" s="9" t="s">
        <v>217</v>
      </c>
      <c r="E192" s="59">
        <v>0</v>
      </c>
      <c r="F192" s="57">
        <f>stanford_fuel_changes!X99</f>
        <v>-3.2645272422826117E-2</v>
      </c>
      <c r="G192" s="57">
        <f>stanford_fuel_changes!Y99</f>
        <v>-0.15277903525477582</v>
      </c>
      <c r="H192" s="57">
        <f>stanford_fuel_changes!Z99</f>
        <v>-0.31259034831156635</v>
      </c>
      <c r="I192" s="57">
        <f>stanford_fuel_changes!AA99</f>
        <v>-0.35607607588164569</v>
      </c>
      <c r="J192" s="57">
        <f>stanford_fuel_changes!AB99</f>
        <v>-0.40058820771247822</v>
      </c>
      <c r="K192" s="57">
        <f>stanford_fuel_changes!AC99</f>
        <v>-0.41562976242720551</v>
      </c>
      <c r="L192" s="57">
        <f>stanford_fuel_changes!AD99</f>
        <v>-0.43076587385238457</v>
      </c>
    </row>
    <row r="193" spans="1:12" ht="15" customHeight="1" x14ac:dyDescent="0.25">
      <c r="A193" s="9" t="s">
        <v>11</v>
      </c>
      <c r="B193" s="9" t="s">
        <v>221</v>
      </c>
      <c r="C193" s="9" t="s">
        <v>218</v>
      </c>
      <c r="D193" s="9" t="s">
        <v>219</v>
      </c>
      <c r="E193" s="59">
        <v>0</v>
      </c>
      <c r="F193" s="57">
        <f>stanford_fuel_changes!X99</f>
        <v>-3.2645272422826117E-2</v>
      </c>
      <c r="G193" s="57">
        <f>stanford_fuel_changes!Y99</f>
        <v>-0.15277903525477582</v>
      </c>
      <c r="H193" s="57">
        <f>stanford_fuel_changes!Z99</f>
        <v>-0.31259034831156635</v>
      </c>
      <c r="I193" s="57">
        <f>stanford_fuel_changes!AA99</f>
        <v>-0.35607607588164569</v>
      </c>
      <c r="J193" s="57">
        <f>stanford_fuel_changes!AB99</f>
        <v>-0.40058820771247822</v>
      </c>
      <c r="K193" s="57">
        <f>stanford_fuel_changes!AC99</f>
        <v>-0.41562976242720551</v>
      </c>
      <c r="L193" s="57">
        <f>stanford_fuel_changes!AD99</f>
        <v>-0.43076587385238457</v>
      </c>
    </row>
    <row r="194" spans="1:12" ht="15" customHeight="1" x14ac:dyDescent="0.25">
      <c r="A194" s="9" t="s">
        <v>10</v>
      </c>
      <c r="B194" s="9" t="s">
        <v>221</v>
      </c>
      <c r="C194" s="9" t="s">
        <v>222</v>
      </c>
      <c r="D194" s="9" t="s">
        <v>223</v>
      </c>
      <c r="E194" s="59">
        <v>0</v>
      </c>
      <c r="F194" s="57">
        <f>stanford_fuel_changes!X105</f>
        <v>-3.9589722046614699E-2</v>
      </c>
      <c r="G194" s="57">
        <f>stanford_fuel_changes!Y105</f>
        <v>-0.17056694285225535</v>
      </c>
      <c r="H194" s="57">
        <f>stanford_fuel_changes!Z105</f>
        <v>-0.33315337333852713</v>
      </c>
      <c r="I194" s="57">
        <f>stanford_fuel_changes!AA105</f>
        <v>-0.3762522845939219</v>
      </c>
      <c r="J194" s="57">
        <f>stanford_fuel_changes!AB105</f>
        <v>-0.42002031345998825</v>
      </c>
      <c r="K194" s="57">
        <f>stanford_fuel_changes!AC105</f>
        <v>-0.43474028744867621</v>
      </c>
      <c r="L194" s="57">
        <f>stanford_fuel_changes!AD105</f>
        <v>-0.44952000654562496</v>
      </c>
    </row>
    <row r="195" spans="1:12" ht="15" customHeight="1" x14ac:dyDescent="0.25">
      <c r="A195" s="9" t="s">
        <v>10</v>
      </c>
      <c r="B195" s="9" t="s">
        <v>220</v>
      </c>
      <c r="C195" s="9" t="s">
        <v>203</v>
      </c>
      <c r="D195" s="9" t="s">
        <v>204</v>
      </c>
      <c r="E195" s="59">
        <v>0</v>
      </c>
      <c r="F195" s="57">
        <f>stanford_fuel_changes!X100</f>
        <v>-2.5636024685032725E-2</v>
      </c>
      <c r="G195" s="57">
        <f>stanford_fuel_changes!Y100</f>
        <v>-0.11044933208327203</v>
      </c>
      <c r="H195" s="57">
        <f>stanford_fuel_changes!Z100</f>
        <v>-0.21573094382305014</v>
      </c>
      <c r="I195" s="57">
        <f>stanford_fuel_changes!AA100</f>
        <v>-0.24363931740396072</v>
      </c>
      <c r="J195" s="57">
        <f>stanford_fuel_changes!AB100</f>
        <v>-0.27198097302620938</v>
      </c>
      <c r="K195" s="57">
        <f>stanford_fuel_changes!AC100</f>
        <v>-0.28151278070328084</v>
      </c>
      <c r="L195" s="57">
        <f>stanford_fuel_changes!AD100</f>
        <v>-0.29108327587273669</v>
      </c>
    </row>
    <row r="196" spans="1:12" ht="15" customHeight="1" x14ac:dyDescent="0.25">
      <c r="A196" s="9" t="s">
        <v>10</v>
      </c>
      <c r="B196" s="9" t="s">
        <v>220</v>
      </c>
      <c r="C196" s="9" t="s">
        <v>195</v>
      </c>
      <c r="D196" s="9" t="s">
        <v>196</v>
      </c>
      <c r="E196" s="59">
        <v>0</v>
      </c>
      <c r="F196" s="57">
        <f>stanford_fuel_changes!X100</f>
        <v>-2.5636024685032725E-2</v>
      </c>
      <c r="G196" s="57">
        <f>stanford_fuel_changes!Y100</f>
        <v>-0.11044933208327203</v>
      </c>
      <c r="H196" s="57">
        <f>stanford_fuel_changes!Z100</f>
        <v>-0.21573094382305014</v>
      </c>
      <c r="I196" s="57">
        <f>stanford_fuel_changes!AA100</f>
        <v>-0.24363931740396072</v>
      </c>
      <c r="J196" s="57">
        <f>stanford_fuel_changes!AB100</f>
        <v>-0.27198097302620938</v>
      </c>
      <c r="K196" s="57">
        <f>stanford_fuel_changes!AC100</f>
        <v>-0.28151278070328084</v>
      </c>
      <c r="L196" s="57">
        <f>stanford_fuel_changes!AD100</f>
        <v>-0.29108327587273669</v>
      </c>
    </row>
    <row r="197" spans="1:12" ht="15" customHeight="1" x14ac:dyDescent="0.25">
      <c r="A197" s="9" t="s">
        <v>10</v>
      </c>
      <c r="B197" s="9" t="s">
        <v>208</v>
      </c>
      <c r="C197" s="9" t="s">
        <v>197</v>
      </c>
      <c r="D197" s="9" t="s">
        <v>198</v>
      </c>
      <c r="E197" s="59">
        <v>0</v>
      </c>
      <c r="F197" s="57">
        <f>stanford_fuel_changes!X101</f>
        <v>-4.2743512456177274E-2</v>
      </c>
      <c r="G197" s="57">
        <f>stanford_fuel_changes!Y101</f>
        <v>-0.18415462068243735</v>
      </c>
      <c r="H197" s="57">
        <f>stanford_fuel_changes!Z101</f>
        <v>-0.35969298663794202</v>
      </c>
      <c r="I197" s="57">
        <f>stanford_fuel_changes!AA101</f>
        <v>-0.40622523679932387</v>
      </c>
      <c r="J197" s="57">
        <f>stanford_fuel_changes!AB101</f>
        <v>-0.45347990771659541</v>
      </c>
      <c r="K197" s="57">
        <f>stanford_fuel_changes!AC101</f>
        <v>-0.46937250203183883</v>
      </c>
      <c r="L197" s="57">
        <f>stanford_fuel_changes!AD101</f>
        <v>-0.48532960086106014</v>
      </c>
    </row>
    <row r="198" spans="1:12" ht="15" customHeight="1" x14ac:dyDescent="0.25">
      <c r="A198" s="9" t="s">
        <v>10</v>
      </c>
      <c r="B198" s="9" t="s">
        <v>221</v>
      </c>
      <c r="C198" s="9" t="s">
        <v>224</v>
      </c>
      <c r="D198" s="9" t="s">
        <v>225</v>
      </c>
      <c r="E198" s="59">
        <v>0</v>
      </c>
      <c r="F198" s="58">
        <f>stanford_fuel_changes!X105*shares_i24.d!$R$3</f>
        <v>-1.5110078591279183E-2</v>
      </c>
      <c r="G198" s="58">
        <f>stanford_fuel_changes!Y105*shares_i24.d!$R$3</f>
        <v>-6.5099722310179381E-2</v>
      </c>
      <c r="H198" s="58">
        <f>stanford_fuel_changes!Z105*shares_i24.d!$R$3</f>
        <v>-0.12715354879652085</v>
      </c>
      <c r="I198" s="58">
        <f>stanford_fuel_changes!AA105*shares_i24.d!$R$3</f>
        <v>-0.14360296805490305</v>
      </c>
      <c r="J198" s="58">
        <f>stanford_fuel_changes!AB105*shares_i24.d!$R$3</f>
        <v>-0.16030776722406492</v>
      </c>
      <c r="K198" s="58">
        <f>stanford_fuel_changes!AC105*shares_i24.d!$R$3</f>
        <v>-0.16592589112927378</v>
      </c>
      <c r="L198" s="58">
        <f>stanford_fuel_changes!AD105*shares_i24.d!$R$3</f>
        <v>-0.17156681775282964</v>
      </c>
    </row>
    <row r="199" spans="1:12" ht="15" customHeight="1" x14ac:dyDescent="0.25">
      <c r="A199" s="9" t="s">
        <v>10</v>
      </c>
      <c r="B199" s="9" t="s">
        <v>229</v>
      </c>
      <c r="C199" s="9" t="s">
        <v>199</v>
      </c>
      <c r="D199" s="9" t="s">
        <v>200</v>
      </c>
      <c r="E199" s="59">
        <v>0</v>
      </c>
      <c r="F199" s="58">
        <f>shares_i40.2!$R$2*stanford_fuel_changes!X102+shares_i40.2!$R$3*stanford_fuel_changes!X105</f>
        <v>-3.9589722046614699E-2</v>
      </c>
      <c r="G199" s="58">
        <f>shares_i40.2!$R$2*stanford_fuel_changes!Y102+shares_i40.2!$R$3*stanford_fuel_changes!Y105</f>
        <v>-0.17056694285225535</v>
      </c>
      <c r="H199" s="58">
        <f>shares_i40.2!$R$2*stanford_fuel_changes!Z102+shares_i40.2!$R$3*stanford_fuel_changes!Z105</f>
        <v>-0.33315337333852713</v>
      </c>
      <c r="I199" s="58">
        <f>shares_i40.2!$R$2*stanford_fuel_changes!AA102+shares_i40.2!$R$3*stanford_fuel_changes!AA105</f>
        <v>-0.3762522845939219</v>
      </c>
      <c r="J199" s="58">
        <f>shares_i40.2!$R$2*stanford_fuel_changes!AB102+shares_i40.2!$R$3*stanford_fuel_changes!AB105</f>
        <v>-0.42002031345998825</v>
      </c>
      <c r="K199" s="58">
        <f>shares_i40.2!$R$2*stanford_fuel_changes!AC102+shares_i40.2!$R$3*stanford_fuel_changes!AC105</f>
        <v>-0.43474028744867621</v>
      </c>
      <c r="L199" s="58">
        <f>shares_i40.2!$R$2*stanford_fuel_changes!AD102+shares_i40.2!$R$3*stanford_fuel_changes!AD105</f>
        <v>-0.44952000654562496</v>
      </c>
    </row>
    <row r="200" spans="1:12" ht="15" customHeight="1" x14ac:dyDescent="0.25">
      <c r="A200" s="9" t="s">
        <v>10</v>
      </c>
      <c r="B200" s="9" t="s">
        <v>227</v>
      </c>
      <c r="C200" s="9" t="s">
        <v>201</v>
      </c>
      <c r="D200" s="9" t="s">
        <v>202</v>
      </c>
      <c r="E200" s="59">
        <v>0</v>
      </c>
      <c r="F200" s="57">
        <f>stanford_fuel_changes!X104</f>
        <v>-3.8505973787545875E-2</v>
      </c>
      <c r="G200" s="57">
        <f>stanford_fuel_changes!Y104</f>
        <v>-0.16589776060457068</v>
      </c>
      <c r="H200" s="57">
        <f>stanford_fuel_changes!Z104</f>
        <v>-0.3240334712605733</v>
      </c>
      <c r="I200" s="57">
        <f>stanford_fuel_changes!AA104</f>
        <v>-0.36595257200894316</v>
      </c>
      <c r="J200" s="57">
        <f>stanford_fuel_changes!AB104</f>
        <v>-0.40852247361787369</v>
      </c>
      <c r="K200" s="57">
        <f>stanford_fuel_changes!AC104</f>
        <v>-0.4228394958968984</v>
      </c>
      <c r="L200" s="57">
        <f>stanford_fuel_changes!AD104</f>
        <v>-0.43721462779260373</v>
      </c>
    </row>
    <row r="201" spans="1:12" ht="15" customHeight="1" x14ac:dyDescent="0.25">
      <c r="A201" s="9" t="s">
        <v>10</v>
      </c>
      <c r="B201" s="9" t="s">
        <v>221</v>
      </c>
      <c r="C201" s="9" t="s">
        <v>210</v>
      </c>
      <c r="D201" s="9" t="s">
        <v>211</v>
      </c>
      <c r="E201" s="59">
        <v>0</v>
      </c>
      <c r="F201" s="57">
        <f>stanford_fuel_changes!X105</f>
        <v>-3.9589722046614699E-2</v>
      </c>
      <c r="G201" s="57">
        <f>stanford_fuel_changes!Y105</f>
        <v>-0.17056694285225535</v>
      </c>
      <c r="H201" s="57">
        <f>stanford_fuel_changes!Z105</f>
        <v>-0.33315337333852713</v>
      </c>
      <c r="I201" s="57">
        <f>stanford_fuel_changes!AA105</f>
        <v>-0.3762522845939219</v>
      </c>
      <c r="J201" s="57">
        <f>stanford_fuel_changes!AB105</f>
        <v>-0.42002031345998825</v>
      </c>
      <c r="K201" s="57">
        <f>stanford_fuel_changes!AC105</f>
        <v>-0.43474028744867621</v>
      </c>
      <c r="L201" s="57">
        <f>stanford_fuel_changes!AD105</f>
        <v>-0.44952000654562496</v>
      </c>
    </row>
    <row r="202" spans="1:12" ht="15" customHeight="1" x14ac:dyDescent="0.25">
      <c r="A202" s="9" t="s">
        <v>10</v>
      </c>
      <c r="B202" s="9" t="s">
        <v>221</v>
      </c>
      <c r="C202" s="9" t="s">
        <v>212</v>
      </c>
      <c r="D202" s="9" t="s">
        <v>213</v>
      </c>
      <c r="E202" s="59">
        <v>0</v>
      </c>
      <c r="F202" s="57">
        <f>stanford_fuel_changes!X105</f>
        <v>-3.9589722046614699E-2</v>
      </c>
      <c r="G202" s="57">
        <f>stanford_fuel_changes!Y105</f>
        <v>-0.17056694285225535</v>
      </c>
      <c r="H202" s="57">
        <f>stanford_fuel_changes!Z105</f>
        <v>-0.33315337333852713</v>
      </c>
      <c r="I202" s="57">
        <f>stanford_fuel_changes!AA105</f>
        <v>-0.3762522845939219</v>
      </c>
      <c r="J202" s="57">
        <f>stanford_fuel_changes!AB105</f>
        <v>-0.42002031345998825</v>
      </c>
      <c r="K202" s="57">
        <f>stanford_fuel_changes!AC105</f>
        <v>-0.43474028744867621</v>
      </c>
      <c r="L202" s="57">
        <f>stanford_fuel_changes!AD105</f>
        <v>-0.44952000654562496</v>
      </c>
    </row>
    <row r="203" spans="1:12" ht="15" customHeight="1" x14ac:dyDescent="0.25">
      <c r="A203" s="9" t="s">
        <v>10</v>
      </c>
      <c r="B203" s="9" t="s">
        <v>221</v>
      </c>
      <c r="C203" s="9" t="s">
        <v>214</v>
      </c>
      <c r="D203" s="9" t="s">
        <v>215</v>
      </c>
      <c r="E203" s="59">
        <v>0</v>
      </c>
      <c r="F203" s="57">
        <f>stanford_fuel_changes!X105</f>
        <v>-3.9589722046614699E-2</v>
      </c>
      <c r="G203" s="57">
        <f>stanford_fuel_changes!Y105</f>
        <v>-0.17056694285225535</v>
      </c>
      <c r="H203" s="57">
        <f>stanford_fuel_changes!Z105</f>
        <v>-0.33315337333852713</v>
      </c>
      <c r="I203" s="57">
        <f>stanford_fuel_changes!AA105</f>
        <v>-0.3762522845939219</v>
      </c>
      <c r="J203" s="57">
        <f>stanford_fuel_changes!AB105</f>
        <v>-0.42002031345998825</v>
      </c>
      <c r="K203" s="57">
        <f>stanford_fuel_changes!AC105</f>
        <v>-0.43474028744867621</v>
      </c>
      <c r="L203" s="57">
        <f>stanford_fuel_changes!AD105</f>
        <v>-0.44952000654562496</v>
      </c>
    </row>
    <row r="204" spans="1:12" ht="15" customHeight="1" x14ac:dyDescent="0.25">
      <c r="A204" s="9" t="s">
        <v>10</v>
      </c>
      <c r="B204" s="9" t="s">
        <v>221</v>
      </c>
      <c r="C204" s="9" t="s">
        <v>216</v>
      </c>
      <c r="D204" s="9" t="s">
        <v>217</v>
      </c>
      <c r="E204" s="59">
        <v>0</v>
      </c>
      <c r="F204" s="57">
        <f>stanford_fuel_changes!X105</f>
        <v>-3.9589722046614699E-2</v>
      </c>
      <c r="G204" s="57">
        <f>stanford_fuel_changes!Y105</f>
        <v>-0.17056694285225535</v>
      </c>
      <c r="H204" s="57">
        <f>stanford_fuel_changes!Z105</f>
        <v>-0.33315337333852713</v>
      </c>
      <c r="I204" s="57">
        <f>stanford_fuel_changes!AA105</f>
        <v>-0.3762522845939219</v>
      </c>
      <c r="J204" s="57">
        <f>stanford_fuel_changes!AB105</f>
        <v>-0.42002031345998825</v>
      </c>
      <c r="K204" s="57">
        <f>stanford_fuel_changes!AC105</f>
        <v>-0.43474028744867621</v>
      </c>
      <c r="L204" s="57">
        <f>stanford_fuel_changes!AD105</f>
        <v>-0.44952000654562496</v>
      </c>
    </row>
    <row r="205" spans="1:12" ht="15" customHeight="1" x14ac:dyDescent="0.25">
      <c r="A205" s="9" t="s">
        <v>10</v>
      </c>
      <c r="B205" s="9" t="s">
        <v>221</v>
      </c>
      <c r="C205" s="9" t="s">
        <v>218</v>
      </c>
      <c r="D205" s="9" t="s">
        <v>219</v>
      </c>
      <c r="E205" s="59">
        <v>0</v>
      </c>
      <c r="F205" s="57">
        <f>stanford_fuel_changes!X105</f>
        <v>-3.9589722046614699E-2</v>
      </c>
      <c r="G205" s="57">
        <f>stanford_fuel_changes!Y105</f>
        <v>-0.17056694285225535</v>
      </c>
      <c r="H205" s="57">
        <f>stanford_fuel_changes!Z105</f>
        <v>-0.33315337333852713</v>
      </c>
      <c r="I205" s="57">
        <f>stanford_fuel_changes!AA105</f>
        <v>-0.3762522845939219</v>
      </c>
      <c r="J205" s="57">
        <f>stanford_fuel_changes!AB105</f>
        <v>-0.42002031345998825</v>
      </c>
      <c r="K205" s="57">
        <f>stanford_fuel_changes!AC105</f>
        <v>-0.43474028744867621</v>
      </c>
      <c r="L205" s="57">
        <f>stanford_fuel_changes!AD105</f>
        <v>-0.44952000654562496</v>
      </c>
    </row>
    <row r="206" spans="1:12" ht="15" customHeight="1" x14ac:dyDescent="0.25">
      <c r="A206" s="9" t="s">
        <v>9</v>
      </c>
      <c r="B206" s="9" t="s">
        <v>221</v>
      </c>
      <c r="C206" s="9" t="s">
        <v>222</v>
      </c>
      <c r="D206" s="9" t="s">
        <v>223</v>
      </c>
      <c r="E206" s="59">
        <v>0</v>
      </c>
      <c r="F206" s="57">
        <f>stanford_fuel_changes!X111</f>
        <v>-9.7316930389148033E-3</v>
      </c>
      <c r="G206" s="57">
        <f>stanford_fuel_changes!Y111</f>
        <v>-5.46808003850641E-2</v>
      </c>
      <c r="H206" s="57">
        <f>stanford_fuel_changes!Z111</f>
        <v>-0.12714316626935715</v>
      </c>
      <c r="I206" s="57">
        <f>stanford_fuel_changes!AA111</f>
        <v>-0.14869038755290609</v>
      </c>
      <c r="J206" s="57">
        <f>stanford_fuel_changes!AB111</f>
        <v>-0.17142968605524767</v>
      </c>
      <c r="K206" s="57">
        <f>stanford_fuel_changes!AC111</f>
        <v>-0.17926090427094502</v>
      </c>
      <c r="L206" s="57">
        <f>stanford_fuel_changes!AD111</f>
        <v>-0.18721332039938191</v>
      </c>
    </row>
    <row r="207" spans="1:12" ht="15" customHeight="1" x14ac:dyDescent="0.25">
      <c r="A207" s="9" t="s">
        <v>9</v>
      </c>
      <c r="B207" s="9" t="s">
        <v>220</v>
      </c>
      <c r="C207" s="9" t="s">
        <v>203</v>
      </c>
      <c r="D207" s="9" t="s">
        <v>204</v>
      </c>
      <c r="E207" s="59">
        <v>0</v>
      </c>
      <c r="F207" s="57">
        <f>stanford_fuel_changes!X106</f>
        <v>-2.1771428482998656E-3</v>
      </c>
      <c r="G207" s="57">
        <f>stanford_fuel_changes!Y106</f>
        <v>-1.2233011565573403E-2</v>
      </c>
      <c r="H207" s="57">
        <f>stanford_fuel_changes!Z106</f>
        <v>-2.8444057374871618E-2</v>
      </c>
      <c r="I207" s="57">
        <f>stanford_fuel_changes!AA106</f>
        <v>-3.3264531934706777E-2</v>
      </c>
      <c r="J207" s="57">
        <f>stanford_fuel_changes!AB106</f>
        <v>-3.8351694149108988E-2</v>
      </c>
      <c r="K207" s="57">
        <f>stanford_fuel_changes!AC106</f>
        <v>-4.0103668925091283E-2</v>
      </c>
      <c r="L207" s="57">
        <f>stanford_fuel_changes!AD106</f>
        <v>-4.1882757705583841E-2</v>
      </c>
    </row>
    <row r="208" spans="1:12" ht="15" customHeight="1" x14ac:dyDescent="0.25">
      <c r="A208" s="9" t="s">
        <v>9</v>
      </c>
      <c r="B208" s="9" t="s">
        <v>220</v>
      </c>
      <c r="C208" s="9" t="s">
        <v>195</v>
      </c>
      <c r="D208" s="9" t="s">
        <v>196</v>
      </c>
      <c r="E208" s="59">
        <v>0</v>
      </c>
      <c r="F208" s="57">
        <f>stanford_fuel_changes!X106</f>
        <v>-2.1771428482998656E-3</v>
      </c>
      <c r="G208" s="57">
        <f>stanford_fuel_changes!Y106</f>
        <v>-1.2233011565573403E-2</v>
      </c>
      <c r="H208" s="57">
        <f>stanford_fuel_changes!Z106</f>
        <v>-2.8444057374871618E-2</v>
      </c>
      <c r="I208" s="57">
        <f>stanford_fuel_changes!AA106</f>
        <v>-3.3264531934706777E-2</v>
      </c>
      <c r="J208" s="57">
        <f>stanford_fuel_changes!AB106</f>
        <v>-3.8351694149108988E-2</v>
      </c>
      <c r="K208" s="57">
        <f>stanford_fuel_changes!AC106</f>
        <v>-4.0103668925091283E-2</v>
      </c>
      <c r="L208" s="57">
        <f>stanford_fuel_changes!AD106</f>
        <v>-4.1882757705583841E-2</v>
      </c>
    </row>
    <row r="209" spans="1:12" ht="15" customHeight="1" x14ac:dyDescent="0.25">
      <c r="A209" s="9" t="s">
        <v>9</v>
      </c>
      <c r="B209" s="9" t="s">
        <v>208</v>
      </c>
      <c r="C209" s="9" t="s">
        <v>197</v>
      </c>
      <c r="D209" s="9" t="s">
        <v>198</v>
      </c>
      <c r="E209" s="59">
        <v>0</v>
      </c>
      <c r="F209" s="57">
        <f>stanford_fuel_changes!X107</f>
        <v>-1.1305344621259832E-2</v>
      </c>
      <c r="G209" s="57">
        <f>stanford_fuel_changes!Y107</f>
        <v>-6.3522892681415852E-2</v>
      </c>
      <c r="H209" s="57">
        <f>stanford_fuel_changes!Z107</f>
        <v>-0.14770269727635249</v>
      </c>
      <c r="I209" s="57">
        <f>stanford_fuel_changes!AA107</f>
        <v>-0.17273418576113828</v>
      </c>
      <c r="J209" s="57">
        <f>stanford_fuel_changes!AB107</f>
        <v>-0.19915051486098573</v>
      </c>
      <c r="K209" s="57">
        <f>stanford_fuel_changes!AC107</f>
        <v>-0.20824807069004</v>
      </c>
      <c r="L209" s="57">
        <f>stanford_fuel_changes!AD107</f>
        <v>-0.21748642259285239</v>
      </c>
    </row>
    <row r="210" spans="1:12" ht="15" customHeight="1" x14ac:dyDescent="0.25">
      <c r="A210" s="9" t="s">
        <v>9</v>
      </c>
      <c r="B210" s="9" t="s">
        <v>221</v>
      </c>
      <c r="C210" s="9" t="s">
        <v>224</v>
      </c>
      <c r="D210" s="9" t="s">
        <v>225</v>
      </c>
      <c r="E210" s="59">
        <v>0</v>
      </c>
      <c r="F210" s="58">
        <f>stanford_fuel_changes!X111*shares_i24.d!$S$3</f>
        <v>0</v>
      </c>
      <c r="G210" s="58">
        <f>stanford_fuel_changes!Y111*shares_i24.d!$S$3</f>
        <v>0</v>
      </c>
      <c r="H210" s="58">
        <f>stanford_fuel_changes!Z111*shares_i24.d!$S$3</f>
        <v>0</v>
      </c>
      <c r="I210" s="58">
        <f>stanford_fuel_changes!AA111*shares_i24.d!$S$3</f>
        <v>0</v>
      </c>
      <c r="J210" s="58">
        <f>stanford_fuel_changes!AB111*shares_i24.d!$S$3</f>
        <v>0</v>
      </c>
      <c r="K210" s="58">
        <f>stanford_fuel_changes!AC111*shares_i24.d!$S$3</f>
        <v>0</v>
      </c>
      <c r="L210" s="58">
        <f>stanford_fuel_changes!AD111*shares_i24.d!$S$3</f>
        <v>0</v>
      </c>
    </row>
    <row r="211" spans="1:12" ht="15" customHeight="1" x14ac:dyDescent="0.25">
      <c r="A211" s="9" t="s">
        <v>9</v>
      </c>
      <c r="B211" s="9" t="s">
        <v>229</v>
      </c>
      <c r="C211" s="9" t="s">
        <v>199</v>
      </c>
      <c r="D211" s="9" t="s">
        <v>200</v>
      </c>
      <c r="E211" s="59">
        <v>0</v>
      </c>
      <c r="F211" s="58">
        <f>shares_i40.2!$S$2*stanford_fuel_changes!X108+shares_i40.2!$S$3*stanford_fuel_changes!X111</f>
        <v>-9.7316930389148033E-3</v>
      </c>
      <c r="G211" s="58">
        <f>shares_i40.2!$S$2*stanford_fuel_changes!Y108+shares_i40.2!$S$3*stanford_fuel_changes!Y111</f>
        <v>-5.46808003850641E-2</v>
      </c>
      <c r="H211" s="58">
        <f>shares_i40.2!$S$2*stanford_fuel_changes!Z108+shares_i40.2!$S$3*stanford_fuel_changes!Z111</f>
        <v>-0.12714316626935715</v>
      </c>
      <c r="I211" s="58">
        <f>shares_i40.2!$S$2*stanford_fuel_changes!AA108+shares_i40.2!$S$3*stanford_fuel_changes!AA111</f>
        <v>-0.14869038755290609</v>
      </c>
      <c r="J211" s="58">
        <f>shares_i40.2!$S$2*stanford_fuel_changes!AB108+shares_i40.2!$S$3*stanford_fuel_changes!AB111</f>
        <v>-0.17142968605524767</v>
      </c>
      <c r="K211" s="58">
        <f>shares_i40.2!$S$2*stanford_fuel_changes!AC108+shares_i40.2!$S$3*stanford_fuel_changes!AC111</f>
        <v>-0.17926090427094502</v>
      </c>
      <c r="L211" s="58">
        <f>shares_i40.2!$S$2*stanford_fuel_changes!AD108+shares_i40.2!$S$3*stanford_fuel_changes!AD111</f>
        <v>-0.18721332039938191</v>
      </c>
    </row>
    <row r="212" spans="1:12" ht="15" customHeight="1" x14ac:dyDescent="0.25">
      <c r="A212" s="9" t="s">
        <v>9</v>
      </c>
      <c r="B212" s="9" t="s">
        <v>227</v>
      </c>
      <c r="C212" s="9" t="s">
        <v>201</v>
      </c>
      <c r="D212" s="9" t="s">
        <v>202</v>
      </c>
      <c r="E212" s="59">
        <v>0</v>
      </c>
      <c r="F212" s="57">
        <f>stanford_fuel_changes!X110</f>
        <v>-1.1318617609266172E-2</v>
      </c>
      <c r="G212" s="57">
        <f>stanford_fuel_changes!Y110</f>
        <v>-6.3597471442252751E-2</v>
      </c>
      <c r="H212" s="57">
        <f>stanford_fuel_changes!Z110</f>
        <v>-0.14787610695072584</v>
      </c>
      <c r="I212" s="57">
        <f>stanford_fuel_changes!AA110</f>
        <v>-0.17293698353977294</v>
      </c>
      <c r="J212" s="57">
        <f>stanford_fuel_changes!AB110</f>
        <v>-0.19938432660965497</v>
      </c>
      <c r="K212" s="57">
        <f>stanford_fuel_changes!AC110</f>
        <v>-0.20849256338240899</v>
      </c>
      <c r="L212" s="57">
        <f>stanford_fuel_changes!AD110</f>
        <v>-0.21774176152990574</v>
      </c>
    </row>
    <row r="213" spans="1:12" ht="15" customHeight="1" x14ac:dyDescent="0.25">
      <c r="A213" s="9" t="s">
        <v>9</v>
      </c>
      <c r="B213" s="9" t="s">
        <v>221</v>
      </c>
      <c r="C213" s="9" t="s">
        <v>210</v>
      </c>
      <c r="D213" s="9" t="s">
        <v>211</v>
      </c>
      <c r="E213" s="59">
        <v>0</v>
      </c>
      <c r="F213" s="57">
        <f>stanford_fuel_changes!X111</f>
        <v>-9.7316930389148033E-3</v>
      </c>
      <c r="G213" s="57">
        <f>stanford_fuel_changes!Y111</f>
        <v>-5.46808003850641E-2</v>
      </c>
      <c r="H213" s="57">
        <f>stanford_fuel_changes!Z111</f>
        <v>-0.12714316626935715</v>
      </c>
      <c r="I213" s="57">
        <f>stanford_fuel_changes!AA111</f>
        <v>-0.14869038755290609</v>
      </c>
      <c r="J213" s="57">
        <f>stanford_fuel_changes!AB111</f>
        <v>-0.17142968605524767</v>
      </c>
      <c r="K213" s="57">
        <f>stanford_fuel_changes!AC111</f>
        <v>-0.17926090427094502</v>
      </c>
      <c r="L213" s="57">
        <f>stanford_fuel_changes!AD111</f>
        <v>-0.18721332039938191</v>
      </c>
    </row>
    <row r="214" spans="1:12" ht="15" customHeight="1" x14ac:dyDescent="0.25">
      <c r="A214" s="9" t="s">
        <v>9</v>
      </c>
      <c r="B214" s="9" t="s">
        <v>221</v>
      </c>
      <c r="C214" s="9" t="s">
        <v>212</v>
      </c>
      <c r="D214" s="9" t="s">
        <v>213</v>
      </c>
      <c r="E214" s="59">
        <v>0</v>
      </c>
      <c r="F214" s="57">
        <f>stanford_fuel_changes!X111</f>
        <v>-9.7316930389148033E-3</v>
      </c>
      <c r="G214" s="57">
        <f>stanford_fuel_changes!Y111</f>
        <v>-5.46808003850641E-2</v>
      </c>
      <c r="H214" s="57">
        <f>stanford_fuel_changes!Z111</f>
        <v>-0.12714316626935715</v>
      </c>
      <c r="I214" s="57">
        <f>stanford_fuel_changes!AA111</f>
        <v>-0.14869038755290609</v>
      </c>
      <c r="J214" s="57">
        <f>stanford_fuel_changes!AB111</f>
        <v>-0.17142968605524767</v>
      </c>
      <c r="K214" s="57">
        <f>stanford_fuel_changes!AC111</f>
        <v>-0.17926090427094502</v>
      </c>
      <c r="L214" s="57">
        <f>stanford_fuel_changes!AD111</f>
        <v>-0.18721332039938191</v>
      </c>
    </row>
    <row r="215" spans="1:12" ht="15" customHeight="1" x14ac:dyDescent="0.25">
      <c r="A215" s="9" t="s">
        <v>9</v>
      </c>
      <c r="B215" s="9" t="s">
        <v>221</v>
      </c>
      <c r="C215" s="9" t="s">
        <v>214</v>
      </c>
      <c r="D215" s="9" t="s">
        <v>215</v>
      </c>
      <c r="E215" s="59">
        <v>0</v>
      </c>
      <c r="F215" s="57">
        <f>stanford_fuel_changes!X111</f>
        <v>-9.7316930389148033E-3</v>
      </c>
      <c r="G215" s="57">
        <f>stanford_fuel_changes!Y111</f>
        <v>-5.46808003850641E-2</v>
      </c>
      <c r="H215" s="57">
        <f>stanford_fuel_changes!Z111</f>
        <v>-0.12714316626935715</v>
      </c>
      <c r="I215" s="57">
        <f>stanford_fuel_changes!AA111</f>
        <v>-0.14869038755290609</v>
      </c>
      <c r="J215" s="57">
        <f>stanford_fuel_changes!AB111</f>
        <v>-0.17142968605524767</v>
      </c>
      <c r="K215" s="57">
        <f>stanford_fuel_changes!AC111</f>
        <v>-0.17926090427094502</v>
      </c>
      <c r="L215" s="57">
        <f>stanford_fuel_changes!AD111</f>
        <v>-0.18721332039938191</v>
      </c>
    </row>
    <row r="216" spans="1:12" ht="15" customHeight="1" x14ac:dyDescent="0.25">
      <c r="A216" s="9" t="s">
        <v>9</v>
      </c>
      <c r="B216" s="9" t="s">
        <v>221</v>
      </c>
      <c r="C216" s="9" t="s">
        <v>216</v>
      </c>
      <c r="D216" s="9" t="s">
        <v>217</v>
      </c>
      <c r="E216" s="59">
        <v>0</v>
      </c>
      <c r="F216" s="57">
        <f>stanford_fuel_changes!X111</f>
        <v>-9.7316930389148033E-3</v>
      </c>
      <c r="G216" s="57">
        <f>stanford_fuel_changes!Y111</f>
        <v>-5.46808003850641E-2</v>
      </c>
      <c r="H216" s="57">
        <f>stanford_fuel_changes!Z111</f>
        <v>-0.12714316626935715</v>
      </c>
      <c r="I216" s="57">
        <f>stanford_fuel_changes!AA111</f>
        <v>-0.14869038755290609</v>
      </c>
      <c r="J216" s="57">
        <f>stanford_fuel_changes!AB111</f>
        <v>-0.17142968605524767</v>
      </c>
      <c r="K216" s="57">
        <f>stanford_fuel_changes!AC111</f>
        <v>-0.17926090427094502</v>
      </c>
      <c r="L216" s="57">
        <f>stanford_fuel_changes!AD111</f>
        <v>-0.18721332039938191</v>
      </c>
    </row>
    <row r="217" spans="1:12" ht="15" customHeight="1" x14ac:dyDescent="0.25">
      <c r="A217" s="9" t="s">
        <v>9</v>
      </c>
      <c r="B217" s="9" t="s">
        <v>221</v>
      </c>
      <c r="C217" s="9" t="s">
        <v>218</v>
      </c>
      <c r="D217" s="9" t="s">
        <v>219</v>
      </c>
      <c r="E217" s="59">
        <v>0</v>
      </c>
      <c r="F217" s="57">
        <f>stanford_fuel_changes!X111</f>
        <v>-9.7316930389148033E-3</v>
      </c>
      <c r="G217" s="57">
        <f>stanford_fuel_changes!Y111</f>
        <v>-5.46808003850641E-2</v>
      </c>
      <c r="H217" s="57">
        <f>stanford_fuel_changes!Z111</f>
        <v>-0.12714316626935715</v>
      </c>
      <c r="I217" s="57">
        <f>stanford_fuel_changes!AA111</f>
        <v>-0.14869038755290609</v>
      </c>
      <c r="J217" s="57">
        <f>stanford_fuel_changes!AB111</f>
        <v>-0.17142968605524767</v>
      </c>
      <c r="K217" s="57">
        <f>stanford_fuel_changes!AC111</f>
        <v>-0.17926090427094502</v>
      </c>
      <c r="L217" s="57">
        <f>stanford_fuel_changes!AD111</f>
        <v>-0.18721332039938191</v>
      </c>
    </row>
    <row r="218" spans="1:12" ht="15" customHeight="1" x14ac:dyDescent="0.25">
      <c r="A218" s="9" t="s">
        <v>8</v>
      </c>
      <c r="B218" s="9" t="s">
        <v>221</v>
      </c>
      <c r="C218" s="9" t="s">
        <v>222</v>
      </c>
      <c r="D218" s="9" t="s">
        <v>223</v>
      </c>
      <c r="E218" s="59">
        <v>0</v>
      </c>
      <c r="F218" s="57">
        <f>stanford_fuel_changes!X117</f>
        <v>-3.4524906346637699E-2</v>
      </c>
      <c r="G218" s="57">
        <f>stanford_fuel_changes!Y117</f>
        <v>-0.13823057626450427</v>
      </c>
      <c r="H218" s="57">
        <f>stanford_fuel_changes!Z117</f>
        <v>-0.26031489162869093</v>
      </c>
      <c r="I218" s="57">
        <f>stanford_fuel_changes!AA117</f>
        <v>-0.29210532922285226</v>
      </c>
      <c r="J218" s="57">
        <f>stanford_fuel_changes!AB117</f>
        <v>-0.32422566539475522</v>
      </c>
      <c r="K218" s="57">
        <f>stanford_fuel_changes!AC117</f>
        <v>-0.33499595954656025</v>
      </c>
      <c r="L218" s="57">
        <f>stanford_fuel_changes!AD117</f>
        <v>-0.34579503726543953</v>
      </c>
    </row>
    <row r="219" spans="1:12" ht="15" customHeight="1" x14ac:dyDescent="0.25">
      <c r="A219" s="9" t="s">
        <v>8</v>
      </c>
      <c r="B219" s="9" t="s">
        <v>220</v>
      </c>
      <c r="C219" s="9" t="s">
        <v>203</v>
      </c>
      <c r="D219" s="9" t="s">
        <v>204</v>
      </c>
      <c r="E219" s="59">
        <v>0</v>
      </c>
      <c r="F219" s="57">
        <f>stanford_fuel_changes!X112</f>
        <v>-3.1353870066570477E-2</v>
      </c>
      <c r="G219" s="57">
        <f>stanford_fuel_changes!Y112</f>
        <v>-0.12553440359575388</v>
      </c>
      <c r="H219" s="57">
        <f>stanford_fuel_changes!Z112</f>
        <v>-0.23640554463992644</v>
      </c>
      <c r="I219" s="57">
        <f>stanford_fuel_changes!AA112</f>
        <v>-0.26527610086038739</v>
      </c>
      <c r="J219" s="57">
        <f>stanford_fuel_changes!AB112</f>
        <v>-0.29444625520394835</v>
      </c>
      <c r="K219" s="57">
        <f>stanford_fuel_changes!AC112</f>
        <v>-0.30422732166141964</v>
      </c>
      <c r="L219" s="57">
        <f>stanford_fuel_changes!AD112</f>
        <v>-0.31403452797899772</v>
      </c>
    </row>
    <row r="220" spans="1:12" ht="15" customHeight="1" x14ac:dyDescent="0.25">
      <c r="A220" s="9" t="s">
        <v>8</v>
      </c>
      <c r="B220" s="9" t="s">
        <v>220</v>
      </c>
      <c r="C220" s="9" t="s">
        <v>195</v>
      </c>
      <c r="D220" s="9" t="s">
        <v>196</v>
      </c>
      <c r="E220" s="59">
        <v>0</v>
      </c>
      <c r="F220" s="57">
        <f>stanford_fuel_changes!X112</f>
        <v>-3.1353870066570477E-2</v>
      </c>
      <c r="G220" s="57">
        <f>stanford_fuel_changes!Y112</f>
        <v>-0.12553440359575388</v>
      </c>
      <c r="H220" s="57">
        <f>stanford_fuel_changes!Z112</f>
        <v>-0.23640554463992644</v>
      </c>
      <c r="I220" s="57">
        <f>stanford_fuel_changes!AA112</f>
        <v>-0.26527610086038739</v>
      </c>
      <c r="J220" s="57">
        <f>stanford_fuel_changes!AB112</f>
        <v>-0.29444625520394835</v>
      </c>
      <c r="K220" s="57">
        <f>stanford_fuel_changes!AC112</f>
        <v>-0.30422732166141964</v>
      </c>
      <c r="L220" s="57">
        <f>stanford_fuel_changes!AD112</f>
        <v>-0.31403452797899772</v>
      </c>
    </row>
    <row r="221" spans="1:12" ht="15" customHeight="1" x14ac:dyDescent="0.25">
      <c r="A221" s="9" t="s">
        <v>8</v>
      </c>
      <c r="B221" s="9" t="s">
        <v>208</v>
      </c>
      <c r="C221" s="9" t="s">
        <v>197</v>
      </c>
      <c r="D221" s="9" t="s">
        <v>198</v>
      </c>
      <c r="E221" s="59">
        <v>0</v>
      </c>
      <c r="F221" s="57">
        <f>stanford_fuel_changes!X113</f>
        <v>-4.8417564150312925E-2</v>
      </c>
      <c r="G221" s="57">
        <f>stanford_fuel_changes!Y113</f>
        <v>-0.19385390148851625</v>
      </c>
      <c r="H221" s="57">
        <f>stanford_fuel_changes!Z113</f>
        <v>-0.36506436362690803</v>
      </c>
      <c r="I221" s="57">
        <f>stanford_fuel_changes!AA113</f>
        <v>-0.40964712182841512</v>
      </c>
      <c r="J221" s="57">
        <f>stanford_fuel_changes!AB113</f>
        <v>-0.45469252822338962</v>
      </c>
      <c r="K221" s="57">
        <f>stanford_fuel_changes!AC113</f>
        <v>-0.469796737421731</v>
      </c>
      <c r="L221" s="57">
        <f>stanford_fuel_changes!AD113</f>
        <v>-0.48494131255738437</v>
      </c>
    </row>
    <row r="222" spans="1:12" ht="15" customHeight="1" x14ac:dyDescent="0.25">
      <c r="A222" s="9" t="s">
        <v>8</v>
      </c>
      <c r="B222" s="9" t="s">
        <v>221</v>
      </c>
      <c r="C222" s="9" t="s">
        <v>224</v>
      </c>
      <c r="D222" s="9" t="s">
        <v>225</v>
      </c>
      <c r="E222" s="59">
        <v>0</v>
      </c>
      <c r="F222" s="58">
        <f>stanford_fuel_changes!X117*shares_i24.d!$T$3</f>
        <v>-1.485244891740132E-3</v>
      </c>
      <c r="G222" s="58">
        <f>stanford_fuel_changes!Y117*shares_i24.d!$T$3</f>
        <v>-5.9466130108458354E-3</v>
      </c>
      <c r="H222" s="58">
        <f>stanford_fuel_changes!Z117*shares_i24.d!$T$3</f>
        <v>-1.1198621631396616E-2</v>
      </c>
      <c r="I222" s="58">
        <f>stanford_fuel_changes!AA117*shares_i24.d!$T$3</f>
        <v>-1.256623099053134E-2</v>
      </c>
      <c r="J222" s="58">
        <f>stanford_fuel_changes!AB117*shares_i24.d!$T$3</f>
        <v>-1.3948032428059084E-2</v>
      </c>
      <c r="K222" s="58">
        <f>stanford_fuel_changes!AC117*shares_i24.d!$T$3</f>
        <v>-1.4411365310439657E-2</v>
      </c>
      <c r="L222" s="58">
        <f>stanford_fuel_changes!AD117*shares_i24.d!$T$3</f>
        <v>-1.4875936448053536E-2</v>
      </c>
    </row>
    <row r="223" spans="1:12" ht="15" customHeight="1" x14ac:dyDescent="0.25">
      <c r="A223" s="9" t="s">
        <v>8</v>
      </c>
      <c r="B223" s="9" t="s">
        <v>229</v>
      </c>
      <c r="C223" s="9" t="s">
        <v>199</v>
      </c>
      <c r="D223" s="9" t="s">
        <v>200</v>
      </c>
      <c r="E223" s="59">
        <v>0</v>
      </c>
      <c r="F223" s="58">
        <f>shares_i40.2!$T$2*stanford_fuel_changes!X114+shares_i40.2!$T$3*stanford_fuel_changes!X117</f>
        <v>-3.4524906346637699E-2</v>
      </c>
      <c r="G223" s="58">
        <f>shares_i40.2!$T$2*stanford_fuel_changes!Y114+shares_i40.2!$T$3*stanford_fuel_changes!Y117</f>
        <v>-0.13823057626450427</v>
      </c>
      <c r="H223" s="58">
        <f>shares_i40.2!$T$2*stanford_fuel_changes!Z114+shares_i40.2!$T$3*stanford_fuel_changes!Z117</f>
        <v>-0.26031489162869093</v>
      </c>
      <c r="I223" s="58">
        <f>shares_i40.2!$T$2*stanford_fuel_changes!AA114+shares_i40.2!$T$3*stanford_fuel_changes!AA117</f>
        <v>-0.29210532922285226</v>
      </c>
      <c r="J223" s="58">
        <f>shares_i40.2!$T$2*stanford_fuel_changes!AB114+shares_i40.2!$T$3*stanford_fuel_changes!AB117</f>
        <v>-0.32422566539475522</v>
      </c>
      <c r="K223" s="58">
        <f>shares_i40.2!$T$2*stanford_fuel_changes!AC114+shares_i40.2!$T$3*stanford_fuel_changes!AC117</f>
        <v>-0.33499595954656025</v>
      </c>
      <c r="L223" s="58">
        <f>shares_i40.2!$T$2*stanford_fuel_changes!AD114+shares_i40.2!$T$3*stanford_fuel_changes!AD117</f>
        <v>-0.34579503726543953</v>
      </c>
    </row>
    <row r="224" spans="1:12" ht="15" customHeight="1" x14ac:dyDescent="0.25">
      <c r="A224" s="9" t="s">
        <v>8</v>
      </c>
      <c r="B224" s="9" t="s">
        <v>227</v>
      </c>
      <c r="C224" s="9" t="s">
        <v>201</v>
      </c>
      <c r="D224" s="9" t="s">
        <v>202</v>
      </c>
      <c r="E224" s="59">
        <v>0</v>
      </c>
      <c r="F224" s="57">
        <f>stanford_fuel_changes!X116</f>
        <v>-4.8535659355773426E-2</v>
      </c>
      <c r="G224" s="57">
        <f>stanford_fuel_changes!Y116</f>
        <v>-0.19432673023831726</v>
      </c>
      <c r="H224" s="57">
        <f>stanford_fuel_changes!Z116</f>
        <v>-0.36595479154878741</v>
      </c>
      <c r="I224" s="57">
        <f>stanford_fuel_changes!AA116</f>
        <v>-0.41064629148652598</v>
      </c>
      <c r="J224" s="57">
        <f>stanford_fuel_changes!AB116</f>
        <v>-0.45580156806222133</v>
      </c>
      <c r="K224" s="57">
        <f>stanford_fuel_changes!AC116</f>
        <v>-0.47094261791374098</v>
      </c>
      <c r="L224" s="57">
        <f>stanford_fuel_changes!AD116</f>
        <v>-0.48612413215906763</v>
      </c>
    </row>
    <row r="225" spans="1:12" ht="15" customHeight="1" x14ac:dyDescent="0.25">
      <c r="A225" s="9" t="s">
        <v>8</v>
      </c>
      <c r="B225" s="9" t="s">
        <v>221</v>
      </c>
      <c r="C225" s="9" t="s">
        <v>210</v>
      </c>
      <c r="D225" s="9" t="s">
        <v>211</v>
      </c>
      <c r="E225" s="59">
        <v>0</v>
      </c>
      <c r="F225" s="57">
        <f>stanford_fuel_changes!X117</f>
        <v>-3.4524906346637699E-2</v>
      </c>
      <c r="G225" s="57">
        <f>stanford_fuel_changes!Y117</f>
        <v>-0.13823057626450427</v>
      </c>
      <c r="H225" s="57">
        <f>stanford_fuel_changes!Z117</f>
        <v>-0.26031489162869093</v>
      </c>
      <c r="I225" s="57">
        <f>stanford_fuel_changes!AA117</f>
        <v>-0.29210532922285226</v>
      </c>
      <c r="J225" s="57">
        <f>stanford_fuel_changes!AB117</f>
        <v>-0.32422566539475522</v>
      </c>
      <c r="K225" s="57">
        <f>stanford_fuel_changes!AC117</f>
        <v>-0.33499595954656025</v>
      </c>
      <c r="L225" s="57">
        <f>stanford_fuel_changes!AD117</f>
        <v>-0.34579503726543953</v>
      </c>
    </row>
    <row r="226" spans="1:12" ht="15" customHeight="1" x14ac:dyDescent="0.25">
      <c r="A226" s="9" t="s">
        <v>8</v>
      </c>
      <c r="B226" s="9" t="s">
        <v>221</v>
      </c>
      <c r="C226" s="9" t="s">
        <v>212</v>
      </c>
      <c r="D226" s="9" t="s">
        <v>213</v>
      </c>
      <c r="E226" s="59">
        <v>0</v>
      </c>
      <c r="F226" s="57">
        <f>stanford_fuel_changes!X117</f>
        <v>-3.4524906346637699E-2</v>
      </c>
      <c r="G226" s="57">
        <f>stanford_fuel_changes!Y117</f>
        <v>-0.13823057626450427</v>
      </c>
      <c r="H226" s="57">
        <f>stanford_fuel_changes!Z117</f>
        <v>-0.26031489162869093</v>
      </c>
      <c r="I226" s="57">
        <f>stanford_fuel_changes!AA117</f>
        <v>-0.29210532922285226</v>
      </c>
      <c r="J226" s="57">
        <f>stanford_fuel_changes!AB117</f>
        <v>-0.32422566539475522</v>
      </c>
      <c r="K226" s="57">
        <f>stanford_fuel_changes!AC117</f>
        <v>-0.33499595954656025</v>
      </c>
      <c r="L226" s="57">
        <f>stanford_fuel_changes!AD117</f>
        <v>-0.34579503726543953</v>
      </c>
    </row>
    <row r="227" spans="1:12" ht="15" customHeight="1" x14ac:dyDescent="0.25">
      <c r="A227" s="9" t="s">
        <v>8</v>
      </c>
      <c r="B227" s="9" t="s">
        <v>221</v>
      </c>
      <c r="C227" s="9" t="s">
        <v>214</v>
      </c>
      <c r="D227" s="9" t="s">
        <v>215</v>
      </c>
      <c r="E227" s="59">
        <v>0</v>
      </c>
      <c r="F227" s="57">
        <f>stanford_fuel_changes!X117</f>
        <v>-3.4524906346637699E-2</v>
      </c>
      <c r="G227" s="57">
        <f>stanford_fuel_changes!Y117</f>
        <v>-0.13823057626450427</v>
      </c>
      <c r="H227" s="57">
        <f>stanford_fuel_changes!Z117</f>
        <v>-0.26031489162869093</v>
      </c>
      <c r="I227" s="57">
        <f>stanford_fuel_changes!AA117</f>
        <v>-0.29210532922285226</v>
      </c>
      <c r="J227" s="57">
        <f>stanford_fuel_changes!AB117</f>
        <v>-0.32422566539475522</v>
      </c>
      <c r="K227" s="57">
        <f>stanford_fuel_changes!AC117</f>
        <v>-0.33499595954656025</v>
      </c>
      <c r="L227" s="57">
        <f>stanford_fuel_changes!AD117</f>
        <v>-0.34579503726543953</v>
      </c>
    </row>
    <row r="228" spans="1:12" ht="15" customHeight="1" x14ac:dyDescent="0.25">
      <c r="A228" s="9" t="s">
        <v>8</v>
      </c>
      <c r="B228" s="9" t="s">
        <v>221</v>
      </c>
      <c r="C228" s="9" t="s">
        <v>216</v>
      </c>
      <c r="D228" s="9" t="s">
        <v>217</v>
      </c>
      <c r="E228" s="59">
        <v>0</v>
      </c>
      <c r="F228" s="57">
        <f>stanford_fuel_changes!X117</f>
        <v>-3.4524906346637699E-2</v>
      </c>
      <c r="G228" s="57">
        <f>stanford_fuel_changes!Y117</f>
        <v>-0.13823057626450427</v>
      </c>
      <c r="H228" s="57">
        <f>stanford_fuel_changes!Z117</f>
        <v>-0.26031489162869093</v>
      </c>
      <c r="I228" s="57">
        <f>stanford_fuel_changes!AA117</f>
        <v>-0.29210532922285226</v>
      </c>
      <c r="J228" s="57">
        <f>stanford_fuel_changes!AB117</f>
        <v>-0.32422566539475522</v>
      </c>
      <c r="K228" s="57">
        <f>stanford_fuel_changes!AC117</f>
        <v>-0.33499595954656025</v>
      </c>
      <c r="L228" s="57">
        <f>stanford_fuel_changes!AD117</f>
        <v>-0.34579503726543953</v>
      </c>
    </row>
    <row r="229" spans="1:12" ht="15" customHeight="1" x14ac:dyDescent="0.25">
      <c r="A229" s="9" t="s">
        <v>8</v>
      </c>
      <c r="B229" s="9" t="s">
        <v>221</v>
      </c>
      <c r="C229" s="9" t="s">
        <v>218</v>
      </c>
      <c r="D229" s="9" t="s">
        <v>219</v>
      </c>
      <c r="E229" s="59">
        <v>0</v>
      </c>
      <c r="F229" s="57">
        <f>stanford_fuel_changes!X117</f>
        <v>-3.4524906346637699E-2</v>
      </c>
      <c r="G229" s="57">
        <f>stanford_fuel_changes!Y117</f>
        <v>-0.13823057626450427</v>
      </c>
      <c r="H229" s="57">
        <f>stanford_fuel_changes!Z117</f>
        <v>-0.26031489162869093</v>
      </c>
      <c r="I229" s="57">
        <f>stanford_fuel_changes!AA117</f>
        <v>-0.29210532922285226</v>
      </c>
      <c r="J229" s="57">
        <f>stanford_fuel_changes!AB117</f>
        <v>-0.32422566539475522</v>
      </c>
      <c r="K229" s="57">
        <f>stanford_fuel_changes!AC117</f>
        <v>-0.33499595954656025</v>
      </c>
      <c r="L229" s="57">
        <f>stanford_fuel_changes!AD117</f>
        <v>-0.34579503726543953</v>
      </c>
    </row>
    <row r="230" spans="1:12" ht="15" customHeight="1" x14ac:dyDescent="0.25">
      <c r="A230" s="9" t="s">
        <v>7</v>
      </c>
      <c r="B230" s="9" t="s">
        <v>221</v>
      </c>
      <c r="C230" s="9" t="s">
        <v>222</v>
      </c>
      <c r="D230" s="9" t="s">
        <v>223</v>
      </c>
      <c r="E230" s="59">
        <v>0</v>
      </c>
      <c r="F230" s="57">
        <f>stanford_fuel_changes!X123</f>
        <v>-3.3602580097919096E-2</v>
      </c>
      <c r="G230" s="57">
        <f>stanford_fuel_changes!Y123</f>
        <v>-0.15649404429458794</v>
      </c>
      <c r="H230" s="57">
        <f>stanford_fuel_changes!Z123</f>
        <v>-0.31926170976278506</v>
      </c>
      <c r="I230" s="57">
        <f>stanford_fuel_changes!AA123</f>
        <v>-0.36347473369780459</v>
      </c>
      <c r="J230" s="57">
        <f>stanford_fuel_changes!AB123</f>
        <v>-0.40870669154385841</v>
      </c>
      <c r="K230" s="57">
        <f>stanford_fuel_changes!AC123</f>
        <v>-0.42398645691635922</v>
      </c>
      <c r="L230" s="57">
        <f>stanford_fuel_changes!AD123</f>
        <v>-0.43935990117010731</v>
      </c>
    </row>
    <row r="231" spans="1:12" ht="15" customHeight="1" x14ac:dyDescent="0.25">
      <c r="A231" s="9" t="s">
        <v>7</v>
      </c>
      <c r="B231" s="9" t="s">
        <v>220</v>
      </c>
      <c r="C231" s="9" t="s">
        <v>203</v>
      </c>
      <c r="D231" s="9" t="s">
        <v>204</v>
      </c>
      <c r="E231" s="59">
        <v>0</v>
      </c>
      <c r="F231" s="57">
        <f>stanford_fuel_changes!X118</f>
        <v>0</v>
      </c>
      <c r="G231" s="57">
        <f>stanford_fuel_changes!Y118</f>
        <v>0</v>
      </c>
      <c r="H231" s="57">
        <f>stanford_fuel_changes!Z118</f>
        <v>0</v>
      </c>
      <c r="I231" s="57">
        <f>stanford_fuel_changes!AA118</f>
        <v>0</v>
      </c>
      <c r="J231" s="57">
        <f>stanford_fuel_changes!AB118</f>
        <v>0</v>
      </c>
      <c r="K231" s="57">
        <f>stanford_fuel_changes!AC118</f>
        <v>0</v>
      </c>
      <c r="L231" s="57">
        <f>stanford_fuel_changes!AD118</f>
        <v>0</v>
      </c>
    </row>
    <row r="232" spans="1:12" ht="15" customHeight="1" x14ac:dyDescent="0.25">
      <c r="A232" s="9" t="s">
        <v>7</v>
      </c>
      <c r="B232" s="9" t="s">
        <v>220</v>
      </c>
      <c r="C232" s="9" t="s">
        <v>195</v>
      </c>
      <c r="D232" s="9" t="s">
        <v>196</v>
      </c>
      <c r="E232" s="59">
        <v>0</v>
      </c>
      <c r="F232" s="57">
        <f>stanford_fuel_changes!X118</f>
        <v>0</v>
      </c>
      <c r="G232" s="57">
        <f>stanford_fuel_changes!Y118</f>
        <v>0</v>
      </c>
      <c r="H232" s="57">
        <f>stanford_fuel_changes!Z118</f>
        <v>0</v>
      </c>
      <c r="I232" s="57">
        <f>stanford_fuel_changes!AA118</f>
        <v>0</v>
      </c>
      <c r="J232" s="57">
        <f>stanford_fuel_changes!AB118</f>
        <v>0</v>
      </c>
      <c r="K232" s="57">
        <f>stanford_fuel_changes!AC118</f>
        <v>0</v>
      </c>
      <c r="L232" s="57">
        <f>stanford_fuel_changes!AD118</f>
        <v>0</v>
      </c>
    </row>
    <row r="233" spans="1:12" ht="15" customHeight="1" x14ac:dyDescent="0.25">
      <c r="A233" s="9" t="s">
        <v>7</v>
      </c>
      <c r="B233" s="9" t="s">
        <v>208</v>
      </c>
      <c r="C233" s="9" t="s">
        <v>197</v>
      </c>
      <c r="D233" s="9" t="s">
        <v>198</v>
      </c>
      <c r="E233" s="59">
        <v>0</v>
      </c>
      <c r="F233" s="57">
        <f>stanford_fuel_changes!X119</f>
        <v>-2.9458431305612407E-2</v>
      </c>
      <c r="G233" s="57">
        <f>stanford_fuel_changes!Y119</f>
        <v>-0.13719390118722088</v>
      </c>
      <c r="H233" s="57">
        <f>stanford_fuel_changes!Z119</f>
        <v>-0.2798877085674083</v>
      </c>
      <c r="I233" s="57">
        <f>stanford_fuel_changes!AA119</f>
        <v>-0.31864801580000168</v>
      </c>
      <c r="J233" s="57">
        <f>stanford_fuel_changes!AB119</f>
        <v>-0.35830159356526531</v>
      </c>
      <c r="K233" s="57">
        <f>stanford_fuel_changes!AC119</f>
        <v>-0.37169693158038297</v>
      </c>
      <c r="L233" s="57">
        <f>stanford_fuel_changes!AD119</f>
        <v>-0.38517439522037722</v>
      </c>
    </row>
    <row r="234" spans="1:12" ht="15" customHeight="1" x14ac:dyDescent="0.25">
      <c r="A234" s="9" t="s">
        <v>7</v>
      </c>
      <c r="B234" s="9" t="s">
        <v>221</v>
      </c>
      <c r="C234" s="9" t="s">
        <v>224</v>
      </c>
      <c r="D234" s="9" t="s">
        <v>225</v>
      </c>
      <c r="E234" s="59">
        <v>0</v>
      </c>
      <c r="F234" s="58">
        <f>stanford_fuel_changes!X123*shares_i24.d!$U$3</f>
        <v>-9.9886134819773129E-5</v>
      </c>
      <c r="G234" s="58">
        <f>stanford_fuel_changes!Y123*shares_i24.d!$U$3</f>
        <v>-4.6519002890104782E-4</v>
      </c>
      <c r="H234" s="58">
        <f>stanford_fuel_changes!Z123*shares_i24.d!$U$3</f>
        <v>-9.4902885704695238E-4</v>
      </c>
      <c r="I234" s="58">
        <f>stanford_fuel_changes!AA123*shares_i24.d!$U$3</f>
        <v>-1.0804553146788977E-3</v>
      </c>
      <c r="J234" s="58">
        <f>stanford_fuel_changes!AB123*shares_i24.d!$U$3</f>
        <v>-1.2149106281223144E-3</v>
      </c>
      <c r="K234" s="58">
        <f>stanford_fuel_changes!AC123*shares_i24.d!$U$3</f>
        <v>-1.2603308517945624E-3</v>
      </c>
      <c r="L234" s="58">
        <f>stanford_fuel_changes!AD123*shares_i24.d!$U$3</f>
        <v>-1.3060295428146977E-3</v>
      </c>
    </row>
    <row r="235" spans="1:12" ht="15" customHeight="1" x14ac:dyDescent="0.25">
      <c r="A235" s="9" t="s">
        <v>7</v>
      </c>
      <c r="B235" s="9" t="s">
        <v>229</v>
      </c>
      <c r="C235" s="9" t="s">
        <v>199</v>
      </c>
      <c r="D235" s="9" t="s">
        <v>200</v>
      </c>
      <c r="E235" s="59">
        <v>0</v>
      </c>
      <c r="F235" s="58">
        <f>shares_i40.2!$U$2*stanford_fuel_changes!X120+shares_i40.2!$U$3*stanford_fuel_changes!X123</f>
        <v>-2.7554193938389364E-2</v>
      </c>
      <c r="G235" s="58">
        <f>shares_i40.2!$U$2*stanford_fuel_changes!Y120+shares_i40.2!$U$3*stanford_fuel_changes!Y123</f>
        <v>-0.12832548078541756</v>
      </c>
      <c r="H235" s="58">
        <f>shares_i40.2!$U$2*stanford_fuel_changes!Z120+shares_i40.2!$U$3*stanford_fuel_changes!Z123</f>
        <v>-0.26179534554402645</v>
      </c>
      <c r="I235" s="58">
        <f>shares_i40.2!$U$2*stanford_fuel_changes!AA120+shares_i40.2!$U$3*stanford_fuel_changes!AA123</f>
        <v>-0.29805012813983139</v>
      </c>
      <c r="J235" s="58">
        <f>shares_i40.2!$U$2*stanford_fuel_changes!AB120+shares_i40.2!$U$3*stanford_fuel_changes!AB123</f>
        <v>-0.33514043891571138</v>
      </c>
      <c r="K235" s="58">
        <f>shares_i40.2!$U$2*stanford_fuel_changes!AC120+shares_i40.2!$U$3*stanford_fuel_changes!AC123</f>
        <v>-0.3476698821066837</v>
      </c>
      <c r="L235" s="58">
        <f>shares_i40.2!$U$2*stanford_fuel_changes!AD120+shares_i40.2!$U$3*stanford_fuel_changes!AD123</f>
        <v>-0.36027614219845044</v>
      </c>
    </row>
    <row r="236" spans="1:12" ht="15" customHeight="1" x14ac:dyDescent="0.25">
      <c r="A236" s="9" t="s">
        <v>7</v>
      </c>
      <c r="B236" s="9" t="s">
        <v>227</v>
      </c>
      <c r="C236" s="9" t="s">
        <v>201</v>
      </c>
      <c r="D236" s="9" t="s">
        <v>202</v>
      </c>
      <c r="E236" s="59">
        <v>0</v>
      </c>
      <c r="F236" s="57">
        <f>stanford_fuel_changes!X122</f>
        <v>0</v>
      </c>
      <c r="G236" s="57">
        <f>stanford_fuel_changes!Y122</f>
        <v>0</v>
      </c>
      <c r="H236" s="57">
        <f>stanford_fuel_changes!Z122</f>
        <v>0</v>
      </c>
      <c r="I236" s="57">
        <f>stanford_fuel_changes!AA122</f>
        <v>0</v>
      </c>
      <c r="J236" s="57">
        <f>stanford_fuel_changes!AB122</f>
        <v>0</v>
      </c>
      <c r="K236" s="57">
        <f>stanford_fuel_changes!AC122</f>
        <v>0</v>
      </c>
      <c r="L236" s="57">
        <f>stanford_fuel_changes!AD122</f>
        <v>0</v>
      </c>
    </row>
    <row r="237" spans="1:12" ht="15" customHeight="1" x14ac:dyDescent="0.25">
      <c r="A237" s="9" t="s">
        <v>7</v>
      </c>
      <c r="B237" s="9" t="s">
        <v>221</v>
      </c>
      <c r="C237" s="9" t="s">
        <v>210</v>
      </c>
      <c r="D237" s="9" t="s">
        <v>211</v>
      </c>
      <c r="E237" s="59">
        <v>0</v>
      </c>
      <c r="F237" s="57">
        <f>stanford_fuel_changes!X123</f>
        <v>-3.3602580097919096E-2</v>
      </c>
      <c r="G237" s="57">
        <f>stanford_fuel_changes!Y123</f>
        <v>-0.15649404429458794</v>
      </c>
      <c r="H237" s="57">
        <f>stanford_fuel_changes!Z123</f>
        <v>-0.31926170976278506</v>
      </c>
      <c r="I237" s="57">
        <f>stanford_fuel_changes!AA123</f>
        <v>-0.36347473369780459</v>
      </c>
      <c r="J237" s="57">
        <f>stanford_fuel_changes!AB123</f>
        <v>-0.40870669154385841</v>
      </c>
      <c r="K237" s="57">
        <f>stanford_fuel_changes!AC123</f>
        <v>-0.42398645691635922</v>
      </c>
      <c r="L237" s="57">
        <f>stanford_fuel_changes!AD123</f>
        <v>-0.43935990117010731</v>
      </c>
    </row>
    <row r="238" spans="1:12" ht="15" customHeight="1" x14ac:dyDescent="0.25">
      <c r="A238" s="9" t="s">
        <v>7</v>
      </c>
      <c r="B238" s="9" t="s">
        <v>221</v>
      </c>
      <c r="C238" s="9" t="s">
        <v>212</v>
      </c>
      <c r="D238" s="9" t="s">
        <v>213</v>
      </c>
      <c r="E238" s="59">
        <v>0</v>
      </c>
      <c r="F238" s="57">
        <f>stanford_fuel_changes!X123</f>
        <v>-3.3602580097919096E-2</v>
      </c>
      <c r="G238" s="57">
        <f>stanford_fuel_changes!Y123</f>
        <v>-0.15649404429458794</v>
      </c>
      <c r="H238" s="57">
        <f>stanford_fuel_changes!Z123</f>
        <v>-0.31926170976278506</v>
      </c>
      <c r="I238" s="57">
        <f>stanford_fuel_changes!AA123</f>
        <v>-0.36347473369780459</v>
      </c>
      <c r="J238" s="57">
        <f>stanford_fuel_changes!AB123</f>
        <v>-0.40870669154385841</v>
      </c>
      <c r="K238" s="57">
        <f>stanford_fuel_changes!AC123</f>
        <v>-0.42398645691635922</v>
      </c>
      <c r="L238" s="57">
        <f>stanford_fuel_changes!AD123</f>
        <v>-0.43935990117010731</v>
      </c>
    </row>
    <row r="239" spans="1:12" ht="15" customHeight="1" x14ac:dyDescent="0.25">
      <c r="A239" s="9" t="s">
        <v>7</v>
      </c>
      <c r="B239" s="9" t="s">
        <v>221</v>
      </c>
      <c r="C239" s="9" t="s">
        <v>214</v>
      </c>
      <c r="D239" s="9" t="s">
        <v>215</v>
      </c>
      <c r="E239" s="59">
        <v>0</v>
      </c>
      <c r="F239" s="57">
        <f>stanford_fuel_changes!X123</f>
        <v>-3.3602580097919096E-2</v>
      </c>
      <c r="G239" s="57">
        <f>stanford_fuel_changes!Y123</f>
        <v>-0.15649404429458794</v>
      </c>
      <c r="H239" s="57">
        <f>stanford_fuel_changes!Z123</f>
        <v>-0.31926170976278506</v>
      </c>
      <c r="I239" s="57">
        <f>stanford_fuel_changes!AA123</f>
        <v>-0.36347473369780459</v>
      </c>
      <c r="J239" s="57">
        <f>stanford_fuel_changes!AB123</f>
        <v>-0.40870669154385841</v>
      </c>
      <c r="K239" s="57">
        <f>stanford_fuel_changes!AC123</f>
        <v>-0.42398645691635922</v>
      </c>
      <c r="L239" s="57">
        <f>stanford_fuel_changes!AD123</f>
        <v>-0.43935990117010731</v>
      </c>
    </row>
    <row r="240" spans="1:12" ht="15" customHeight="1" x14ac:dyDescent="0.25">
      <c r="A240" s="9" t="s">
        <v>7</v>
      </c>
      <c r="B240" s="9" t="s">
        <v>221</v>
      </c>
      <c r="C240" s="9" t="s">
        <v>216</v>
      </c>
      <c r="D240" s="9" t="s">
        <v>217</v>
      </c>
      <c r="E240" s="59">
        <v>0</v>
      </c>
      <c r="F240" s="57">
        <f>stanford_fuel_changes!X123</f>
        <v>-3.3602580097919096E-2</v>
      </c>
      <c r="G240" s="57">
        <f>stanford_fuel_changes!Y123</f>
        <v>-0.15649404429458794</v>
      </c>
      <c r="H240" s="57">
        <f>stanford_fuel_changes!Z123</f>
        <v>-0.31926170976278506</v>
      </c>
      <c r="I240" s="57">
        <f>stanford_fuel_changes!AA123</f>
        <v>-0.36347473369780459</v>
      </c>
      <c r="J240" s="57">
        <f>stanford_fuel_changes!AB123</f>
        <v>-0.40870669154385841</v>
      </c>
      <c r="K240" s="57">
        <f>stanford_fuel_changes!AC123</f>
        <v>-0.42398645691635922</v>
      </c>
      <c r="L240" s="57">
        <f>stanford_fuel_changes!AD123</f>
        <v>-0.43935990117010731</v>
      </c>
    </row>
    <row r="241" spans="1:12" ht="15" customHeight="1" x14ac:dyDescent="0.25">
      <c r="A241" s="9" t="s">
        <v>7</v>
      </c>
      <c r="B241" s="9" t="s">
        <v>221</v>
      </c>
      <c r="C241" s="9" t="s">
        <v>218</v>
      </c>
      <c r="D241" s="9" t="s">
        <v>219</v>
      </c>
      <c r="E241" s="59">
        <v>0</v>
      </c>
      <c r="F241" s="57">
        <f>stanford_fuel_changes!X123</f>
        <v>-3.3602580097919096E-2</v>
      </c>
      <c r="G241" s="57">
        <f>stanford_fuel_changes!Y123</f>
        <v>-0.15649404429458794</v>
      </c>
      <c r="H241" s="57">
        <f>stanford_fuel_changes!Z123</f>
        <v>-0.31926170976278506</v>
      </c>
      <c r="I241" s="57">
        <f>stanford_fuel_changes!AA123</f>
        <v>-0.36347473369780459</v>
      </c>
      <c r="J241" s="57">
        <f>stanford_fuel_changes!AB123</f>
        <v>-0.40870669154385841</v>
      </c>
      <c r="K241" s="57">
        <f>stanford_fuel_changes!AC123</f>
        <v>-0.42398645691635922</v>
      </c>
      <c r="L241" s="57">
        <f>stanford_fuel_changes!AD123</f>
        <v>-0.43935990117010731</v>
      </c>
    </row>
    <row r="242" spans="1:12" ht="15" customHeight="1" x14ac:dyDescent="0.25">
      <c r="A242" s="9" t="s">
        <v>6</v>
      </c>
      <c r="B242" s="9" t="s">
        <v>221</v>
      </c>
      <c r="C242" s="9" t="s">
        <v>222</v>
      </c>
      <c r="D242" s="9" t="s">
        <v>223</v>
      </c>
      <c r="E242" s="59">
        <v>0</v>
      </c>
      <c r="F242" s="57">
        <f>stanford_fuel_changes!X129</f>
        <v>-1.2893136106744684E-2</v>
      </c>
      <c r="G242" s="57">
        <f>stanford_fuel_changes!Y129</f>
        <v>-7.0921962375644756E-2</v>
      </c>
      <c r="H242" s="57">
        <f>stanford_fuel_changes!Z129</f>
        <v>-0.16212479201194743</v>
      </c>
      <c r="I242" s="57">
        <f>stanford_fuel_changes!AA129</f>
        <v>-0.18889301953742768</v>
      </c>
      <c r="J242" s="57">
        <f>stanford_fuel_changes!AB129</f>
        <v>-0.21700637525762015</v>
      </c>
      <c r="K242" s="57">
        <f>stanford_fuel_changes!AC129</f>
        <v>-0.22665884267798936</v>
      </c>
      <c r="L242" s="57">
        <f>stanford_fuel_changes!AD129</f>
        <v>-0.23644612799507628</v>
      </c>
    </row>
    <row r="243" spans="1:12" ht="15" customHeight="1" x14ac:dyDescent="0.25">
      <c r="A243" s="9" t="s">
        <v>6</v>
      </c>
      <c r="B243" s="9" t="s">
        <v>220</v>
      </c>
      <c r="C243" s="9" t="s">
        <v>203</v>
      </c>
      <c r="D243" s="9" t="s">
        <v>204</v>
      </c>
      <c r="E243" s="59">
        <v>0</v>
      </c>
      <c r="F243" s="57">
        <f>stanford_fuel_changes!X124</f>
        <v>-5.8109258394626632E-3</v>
      </c>
      <c r="G243" s="57">
        <f>stanford_fuel_changes!Y124</f>
        <v>-3.1964470113554751E-2</v>
      </c>
      <c r="H243" s="57">
        <f>stanford_fuel_changes!Z124</f>
        <v>-7.3069510421665873E-2</v>
      </c>
      <c r="I243" s="57">
        <f>stanford_fuel_changes!AA124</f>
        <v>-8.5133928552104984E-2</v>
      </c>
      <c r="J243" s="57">
        <f>stanford_fuel_changes!AB124</f>
        <v>-9.7804594853611898E-2</v>
      </c>
      <c r="K243" s="57">
        <f>stanford_fuel_changes!AC124</f>
        <v>-0.1021549539813848</v>
      </c>
      <c r="L243" s="57">
        <f>stanford_fuel_changes!AD124</f>
        <v>-0.10656607542432855</v>
      </c>
    </row>
    <row r="244" spans="1:12" ht="15" customHeight="1" x14ac:dyDescent="0.25">
      <c r="A244" s="9" t="s">
        <v>6</v>
      </c>
      <c r="B244" s="9" t="s">
        <v>220</v>
      </c>
      <c r="C244" s="9" t="s">
        <v>195</v>
      </c>
      <c r="D244" s="9" t="s">
        <v>196</v>
      </c>
      <c r="E244" s="59">
        <v>0</v>
      </c>
      <c r="F244" s="57">
        <f>stanford_fuel_changes!X124</f>
        <v>-5.8109258394626632E-3</v>
      </c>
      <c r="G244" s="57">
        <f>stanford_fuel_changes!Y124</f>
        <v>-3.1964470113554751E-2</v>
      </c>
      <c r="H244" s="57">
        <f>stanford_fuel_changes!Z124</f>
        <v>-7.3069510421665873E-2</v>
      </c>
      <c r="I244" s="57">
        <f>stanford_fuel_changes!AA124</f>
        <v>-8.5133928552104984E-2</v>
      </c>
      <c r="J244" s="57">
        <f>stanford_fuel_changes!AB124</f>
        <v>-9.7804594853611898E-2</v>
      </c>
      <c r="K244" s="57">
        <f>stanford_fuel_changes!AC124</f>
        <v>-0.1021549539813848</v>
      </c>
      <c r="L244" s="57">
        <f>stanford_fuel_changes!AD124</f>
        <v>-0.10656607542432855</v>
      </c>
    </row>
    <row r="245" spans="1:12" ht="15" customHeight="1" x14ac:dyDescent="0.25">
      <c r="A245" s="9" t="s">
        <v>6</v>
      </c>
      <c r="B245" s="9" t="s">
        <v>208</v>
      </c>
      <c r="C245" s="9" t="s">
        <v>197</v>
      </c>
      <c r="D245" s="9" t="s">
        <v>198</v>
      </c>
      <c r="E245" s="59">
        <v>0</v>
      </c>
      <c r="F245" s="57">
        <f>stanford_fuel_changes!X125</f>
        <v>-1.2553421888401434E-2</v>
      </c>
      <c r="G245" s="57">
        <f>stanford_fuel_changes!Y125</f>
        <v>-6.905327823143502E-2</v>
      </c>
      <c r="H245" s="57">
        <f>stanford_fuel_changes!Z125</f>
        <v>-0.15785305420227752</v>
      </c>
      <c r="I245" s="57">
        <f>stanford_fuel_changes!AA125</f>
        <v>-0.18391598028558234</v>
      </c>
      <c r="J245" s="57">
        <f>stanford_fuel_changes!AB125</f>
        <v>-0.21128859251370113</v>
      </c>
      <c r="K245" s="57">
        <f>stanford_fuel_changes!AC125</f>
        <v>-0.22068673232923885</v>
      </c>
      <c r="L245" s="57">
        <f>stanford_fuel_changes!AD125</f>
        <v>-0.23021613779819033</v>
      </c>
    </row>
    <row r="246" spans="1:12" ht="15" customHeight="1" x14ac:dyDescent="0.25">
      <c r="A246" s="9" t="s">
        <v>6</v>
      </c>
      <c r="B246" s="9" t="s">
        <v>221</v>
      </c>
      <c r="C246" s="9" t="s">
        <v>224</v>
      </c>
      <c r="D246" s="9" t="s">
        <v>225</v>
      </c>
      <c r="E246" s="59">
        <v>0</v>
      </c>
      <c r="F246" s="58">
        <f>stanford_fuel_changes!X129*shares_i24.d!$V$3</f>
        <v>-1.1784472919643631E-4</v>
      </c>
      <c r="G246" s="58">
        <f>stanford_fuel_changes!Y129*shares_i24.d!$V$3</f>
        <v>-6.4823479571161609E-4</v>
      </c>
      <c r="H246" s="58">
        <f>stanford_fuel_changes!Z129*shares_i24.d!$V$3</f>
        <v>-1.4818390229109559E-3</v>
      </c>
      <c r="I246" s="58">
        <f>stanford_fuel_changes!AA129*shares_i24.d!$V$3</f>
        <v>-1.7265036644451926E-3</v>
      </c>
      <c r="J246" s="58">
        <f>stanford_fuel_changes!AB129*shares_i24.d!$V$3</f>
        <v>-1.9834629305399681E-3</v>
      </c>
      <c r="K246" s="58">
        <f>stanford_fuel_changes!AC129*shares_i24.d!$V$3</f>
        <v>-2.0716875796721358E-3</v>
      </c>
      <c r="L246" s="58">
        <f>stanford_fuel_changes!AD129*shares_i24.d!$V$3</f>
        <v>-2.1611444797010595E-3</v>
      </c>
    </row>
    <row r="247" spans="1:12" ht="15" customHeight="1" x14ac:dyDescent="0.25">
      <c r="A247" s="9" t="s">
        <v>6</v>
      </c>
      <c r="B247" s="9" t="s">
        <v>229</v>
      </c>
      <c r="C247" s="9" t="s">
        <v>199</v>
      </c>
      <c r="D247" s="9" t="s">
        <v>200</v>
      </c>
      <c r="E247" s="59">
        <v>0</v>
      </c>
      <c r="F247" s="58">
        <f>shares_i40.2!$V$2*stanford_fuel_changes!X126+shares_i40.2!$V$3*stanford_fuel_changes!X129</f>
        <v>-1.2403031648912217E-2</v>
      </c>
      <c r="G247" s="58">
        <f>shares_i40.2!$V$2*stanford_fuel_changes!Y126+shares_i40.2!$V$3*stanford_fuel_changes!Y129</f>
        <v>-6.8226018609073791E-2</v>
      </c>
      <c r="H247" s="58">
        <f>shares_i40.2!$V$2*stanford_fuel_changes!Z126+shares_i40.2!$V$3*stanford_fuel_changes!Z129</f>
        <v>-0.15596197152883398</v>
      </c>
      <c r="I247" s="58">
        <f>shares_i40.2!$V$2*stanford_fuel_changes!AA126+shares_i40.2!$V$3*stanford_fuel_changes!AA129</f>
        <v>-0.18171266324844867</v>
      </c>
      <c r="J247" s="58">
        <f>shares_i40.2!$V$2*stanford_fuel_changes!AB126+shares_i40.2!$V$3*stanford_fuel_changes!AB129</f>
        <v>-0.20875735104727416</v>
      </c>
      <c r="K247" s="58">
        <f>shares_i40.2!$V$2*stanford_fuel_changes!AC126+shares_i40.2!$V$3*stanford_fuel_changes!AC129</f>
        <v>-0.21804290096420287</v>
      </c>
      <c r="L247" s="58">
        <f>shares_i40.2!$V$2*stanford_fuel_changes!AD126+shares_i40.2!$V$3*stanford_fuel_changes!AD129</f>
        <v>-0.22745814396945274</v>
      </c>
    </row>
    <row r="248" spans="1:12" ht="15" customHeight="1" x14ac:dyDescent="0.25">
      <c r="A248" s="9" t="s">
        <v>6</v>
      </c>
      <c r="B248" s="9" t="s">
        <v>227</v>
      </c>
      <c r="C248" s="9" t="s">
        <v>201</v>
      </c>
      <c r="D248" s="9" t="s">
        <v>202</v>
      </c>
      <c r="E248" s="59">
        <v>0</v>
      </c>
      <c r="F248" s="57">
        <f>stanford_fuel_changes!X128</f>
        <v>-1.3767415868394996E-2</v>
      </c>
      <c r="G248" s="57">
        <f>stanford_fuel_changes!Y128</f>
        <v>-7.573115975386184E-2</v>
      </c>
      <c r="H248" s="57">
        <f>stanford_fuel_changes!Z128</f>
        <v>-0.17311842640347969</v>
      </c>
      <c r="I248" s="57">
        <f>stanford_fuel_changes!AA128</f>
        <v>-0.20170179955272613</v>
      </c>
      <c r="J248" s="57">
        <f>stanford_fuel_changes!AB128</f>
        <v>-0.23172151364335292</v>
      </c>
      <c r="K248" s="57">
        <f>stanford_fuel_changes!AC128</f>
        <v>-0.24202851203630704</v>
      </c>
      <c r="L248" s="57">
        <f>stanford_fuel_changes!AD128</f>
        <v>-0.25247947028784395</v>
      </c>
    </row>
    <row r="249" spans="1:12" ht="15" customHeight="1" x14ac:dyDescent="0.25">
      <c r="A249" s="9" t="s">
        <v>6</v>
      </c>
      <c r="B249" s="9" t="s">
        <v>221</v>
      </c>
      <c r="C249" s="9" t="s">
        <v>210</v>
      </c>
      <c r="D249" s="9" t="s">
        <v>211</v>
      </c>
      <c r="E249" s="59">
        <v>0</v>
      </c>
      <c r="F249" s="57">
        <f>stanford_fuel_changes!X129</f>
        <v>-1.2893136106744684E-2</v>
      </c>
      <c r="G249" s="57">
        <f>stanford_fuel_changes!Y129</f>
        <v>-7.0921962375644756E-2</v>
      </c>
      <c r="H249" s="57">
        <f>stanford_fuel_changes!Z129</f>
        <v>-0.16212479201194743</v>
      </c>
      <c r="I249" s="57">
        <f>stanford_fuel_changes!AA129</f>
        <v>-0.18889301953742768</v>
      </c>
      <c r="J249" s="57">
        <f>stanford_fuel_changes!AB129</f>
        <v>-0.21700637525762015</v>
      </c>
      <c r="K249" s="57">
        <f>stanford_fuel_changes!AC129</f>
        <v>-0.22665884267798936</v>
      </c>
      <c r="L249" s="57">
        <f>stanford_fuel_changes!AD129</f>
        <v>-0.23644612799507628</v>
      </c>
    </row>
    <row r="250" spans="1:12" ht="15" customHeight="1" x14ac:dyDescent="0.25">
      <c r="A250" s="9" t="s">
        <v>6</v>
      </c>
      <c r="B250" s="9" t="s">
        <v>221</v>
      </c>
      <c r="C250" s="9" t="s">
        <v>212</v>
      </c>
      <c r="D250" s="9" t="s">
        <v>213</v>
      </c>
      <c r="E250" s="59">
        <v>0</v>
      </c>
      <c r="F250" s="57">
        <f>stanford_fuel_changes!X129</f>
        <v>-1.2893136106744684E-2</v>
      </c>
      <c r="G250" s="57">
        <f>stanford_fuel_changes!Y129</f>
        <v>-7.0921962375644756E-2</v>
      </c>
      <c r="H250" s="57">
        <f>stanford_fuel_changes!Z129</f>
        <v>-0.16212479201194743</v>
      </c>
      <c r="I250" s="57">
        <f>stanford_fuel_changes!AA129</f>
        <v>-0.18889301953742768</v>
      </c>
      <c r="J250" s="57">
        <f>stanford_fuel_changes!AB129</f>
        <v>-0.21700637525762015</v>
      </c>
      <c r="K250" s="57">
        <f>stanford_fuel_changes!AC129</f>
        <v>-0.22665884267798936</v>
      </c>
      <c r="L250" s="57">
        <f>stanford_fuel_changes!AD129</f>
        <v>-0.23644612799507628</v>
      </c>
    </row>
    <row r="251" spans="1:12" ht="15" customHeight="1" x14ac:dyDescent="0.25">
      <c r="A251" s="9" t="s">
        <v>6</v>
      </c>
      <c r="B251" s="9" t="s">
        <v>221</v>
      </c>
      <c r="C251" s="9" t="s">
        <v>214</v>
      </c>
      <c r="D251" s="9" t="s">
        <v>215</v>
      </c>
      <c r="E251" s="59">
        <v>0</v>
      </c>
      <c r="F251" s="57">
        <f>stanford_fuel_changes!X129</f>
        <v>-1.2893136106744684E-2</v>
      </c>
      <c r="G251" s="57">
        <f>stanford_fuel_changes!Y129</f>
        <v>-7.0921962375644756E-2</v>
      </c>
      <c r="H251" s="57">
        <f>stanford_fuel_changes!Z129</f>
        <v>-0.16212479201194743</v>
      </c>
      <c r="I251" s="57">
        <f>stanford_fuel_changes!AA129</f>
        <v>-0.18889301953742768</v>
      </c>
      <c r="J251" s="57">
        <f>stanford_fuel_changes!AB129</f>
        <v>-0.21700637525762015</v>
      </c>
      <c r="K251" s="57">
        <f>stanford_fuel_changes!AC129</f>
        <v>-0.22665884267798936</v>
      </c>
      <c r="L251" s="57">
        <f>stanford_fuel_changes!AD129</f>
        <v>-0.23644612799507628</v>
      </c>
    </row>
    <row r="252" spans="1:12" ht="15" customHeight="1" x14ac:dyDescent="0.25">
      <c r="A252" s="9" t="s">
        <v>6</v>
      </c>
      <c r="B252" s="9" t="s">
        <v>221</v>
      </c>
      <c r="C252" s="9" t="s">
        <v>216</v>
      </c>
      <c r="D252" s="9" t="s">
        <v>217</v>
      </c>
      <c r="E252" s="59">
        <v>0</v>
      </c>
      <c r="F252" s="57">
        <f>stanford_fuel_changes!X129</f>
        <v>-1.2893136106744684E-2</v>
      </c>
      <c r="G252" s="57">
        <f>stanford_fuel_changes!Y129</f>
        <v>-7.0921962375644756E-2</v>
      </c>
      <c r="H252" s="57">
        <f>stanford_fuel_changes!Z129</f>
        <v>-0.16212479201194743</v>
      </c>
      <c r="I252" s="57">
        <f>stanford_fuel_changes!AA129</f>
        <v>-0.18889301953742768</v>
      </c>
      <c r="J252" s="57">
        <f>stanford_fuel_changes!AB129</f>
        <v>-0.21700637525762015</v>
      </c>
      <c r="K252" s="57">
        <f>stanford_fuel_changes!AC129</f>
        <v>-0.22665884267798936</v>
      </c>
      <c r="L252" s="57">
        <f>stanford_fuel_changes!AD129</f>
        <v>-0.23644612799507628</v>
      </c>
    </row>
    <row r="253" spans="1:12" ht="15" customHeight="1" x14ac:dyDescent="0.25">
      <c r="A253" s="9" t="s">
        <v>6</v>
      </c>
      <c r="B253" s="9" t="s">
        <v>221</v>
      </c>
      <c r="C253" s="9" t="s">
        <v>218</v>
      </c>
      <c r="D253" s="9" t="s">
        <v>219</v>
      </c>
      <c r="E253" s="59">
        <v>0</v>
      </c>
      <c r="F253" s="57">
        <f>stanford_fuel_changes!X129</f>
        <v>-1.2893136106744684E-2</v>
      </c>
      <c r="G253" s="57">
        <f>stanford_fuel_changes!Y129</f>
        <v>-7.0921962375644756E-2</v>
      </c>
      <c r="H253" s="57">
        <f>stanford_fuel_changes!Z129</f>
        <v>-0.16212479201194743</v>
      </c>
      <c r="I253" s="57">
        <f>stanford_fuel_changes!AA129</f>
        <v>-0.18889301953742768</v>
      </c>
      <c r="J253" s="57">
        <f>stanford_fuel_changes!AB129</f>
        <v>-0.21700637525762015</v>
      </c>
      <c r="K253" s="57">
        <f>stanford_fuel_changes!AC129</f>
        <v>-0.22665884267798936</v>
      </c>
      <c r="L253" s="57">
        <f>stanford_fuel_changes!AD129</f>
        <v>-0.23644612799507628</v>
      </c>
    </row>
    <row r="254" spans="1:12" ht="15" customHeight="1" x14ac:dyDescent="0.25">
      <c r="A254" s="9" t="s">
        <v>5</v>
      </c>
      <c r="B254" s="9" t="s">
        <v>221</v>
      </c>
      <c r="C254" s="9" t="s">
        <v>222</v>
      </c>
      <c r="D254" s="9" t="s">
        <v>223</v>
      </c>
      <c r="E254" s="59">
        <v>0</v>
      </c>
      <c r="F254" s="57">
        <f>stanford_fuel_changes!X135</f>
        <v>-7.2151775358105623E-3</v>
      </c>
      <c r="G254" s="57">
        <f>stanford_fuel_changes!Y135</f>
        <v>-4.1206605063230109E-2</v>
      </c>
      <c r="H254" s="57">
        <f>stanford_fuel_changes!Z135</f>
        <v>-9.7115253346598027E-2</v>
      </c>
      <c r="I254" s="57">
        <f>stanford_fuel_changes!AA135</f>
        <v>-0.11391724228011621</v>
      </c>
      <c r="J254" s="57">
        <f>stanford_fuel_changes!AB135</f>
        <v>-0.13171975798285393</v>
      </c>
      <c r="K254" s="57">
        <f>stanford_fuel_changes!AC135</f>
        <v>-0.13786642943741209</v>
      </c>
      <c r="L254" s="57">
        <f>stanford_fuel_changes!AD135</f>
        <v>-0.14411601310292449</v>
      </c>
    </row>
    <row r="255" spans="1:12" ht="15" customHeight="1" x14ac:dyDescent="0.25">
      <c r="A255" s="9" t="s">
        <v>5</v>
      </c>
      <c r="B255" s="9" t="s">
        <v>220</v>
      </c>
      <c r="C255" s="9" t="s">
        <v>203</v>
      </c>
      <c r="D255" s="9" t="s">
        <v>204</v>
      </c>
      <c r="E255" s="59">
        <v>0</v>
      </c>
      <c r="F255" s="57">
        <f>stanford_fuel_changes!X130</f>
        <v>-8.2796051507224942E-3</v>
      </c>
      <c r="G255" s="57">
        <f>stanford_fuel_changes!Y130</f>
        <v>-4.7285658299048211E-2</v>
      </c>
      <c r="H255" s="57">
        <f>stanford_fuel_changes!Z130</f>
        <v>-0.11144229616407916</v>
      </c>
      <c r="I255" s="57">
        <f>stanford_fuel_changes!AA130</f>
        <v>-0.1307230184229406</v>
      </c>
      <c r="J255" s="57">
        <f>stanford_fuel_changes!AB130</f>
        <v>-0.15115187134813002</v>
      </c>
      <c r="K255" s="57">
        <f>stanford_fuel_changes!AC130</f>
        <v>-0.15820533779193835</v>
      </c>
      <c r="L255" s="57">
        <f>stanford_fuel_changes!AD130</f>
        <v>-0.16537689869255784</v>
      </c>
    </row>
    <row r="256" spans="1:12" ht="15" customHeight="1" x14ac:dyDescent="0.25">
      <c r="A256" s="9" t="s">
        <v>5</v>
      </c>
      <c r="B256" s="9" t="s">
        <v>220</v>
      </c>
      <c r="C256" s="9" t="s">
        <v>195</v>
      </c>
      <c r="D256" s="9" t="s">
        <v>196</v>
      </c>
      <c r="E256" s="59">
        <v>0</v>
      </c>
      <c r="F256" s="57">
        <f>stanford_fuel_changes!X130</f>
        <v>-8.2796051507224942E-3</v>
      </c>
      <c r="G256" s="57">
        <f>stanford_fuel_changes!Y130</f>
        <v>-4.7285658299048211E-2</v>
      </c>
      <c r="H256" s="57">
        <f>stanford_fuel_changes!Z130</f>
        <v>-0.11144229616407916</v>
      </c>
      <c r="I256" s="57">
        <f>stanford_fuel_changes!AA130</f>
        <v>-0.1307230184229406</v>
      </c>
      <c r="J256" s="57">
        <f>stanford_fuel_changes!AB130</f>
        <v>-0.15115187134813002</v>
      </c>
      <c r="K256" s="57">
        <f>stanford_fuel_changes!AC130</f>
        <v>-0.15820533779193835</v>
      </c>
      <c r="L256" s="57">
        <f>stanford_fuel_changes!AD130</f>
        <v>-0.16537689869255784</v>
      </c>
    </row>
    <row r="257" spans="1:12" ht="15" customHeight="1" x14ac:dyDescent="0.25">
      <c r="A257" s="9" t="s">
        <v>5</v>
      </c>
      <c r="B257" s="9" t="s">
        <v>208</v>
      </c>
      <c r="C257" s="9" t="s">
        <v>197</v>
      </c>
      <c r="D257" s="9" t="s">
        <v>198</v>
      </c>
      <c r="E257" s="59">
        <v>0</v>
      </c>
      <c r="F257" s="57">
        <f>stanford_fuel_changes!X131</f>
        <v>-9.3473710092528452E-3</v>
      </c>
      <c r="G257" s="57">
        <f>stanford_fuel_changes!Y131</f>
        <v>-5.3383776580141588E-2</v>
      </c>
      <c r="H257" s="57">
        <f>stanford_fuel_changes!Z131</f>
        <v>-0.12581427126120653</v>
      </c>
      <c r="I257" s="57">
        <f>stanford_fuel_changes!AA131</f>
        <v>-0.14758150061564138</v>
      </c>
      <c r="J257" s="57">
        <f>stanford_fuel_changes!AB131</f>
        <v>-0.17064492744687651</v>
      </c>
      <c r="K257" s="57">
        <f>stanford_fuel_changes!AC131</f>
        <v>-0.17860803275822557</v>
      </c>
      <c r="L257" s="57">
        <f>stanford_fuel_changes!AD131</f>
        <v>-0.18670446238659902</v>
      </c>
    </row>
    <row r="258" spans="1:12" ht="15" customHeight="1" x14ac:dyDescent="0.25">
      <c r="A258" s="9" t="s">
        <v>5</v>
      </c>
      <c r="B258" s="9" t="s">
        <v>221</v>
      </c>
      <c r="C258" s="9" t="s">
        <v>224</v>
      </c>
      <c r="D258" s="9" t="s">
        <v>225</v>
      </c>
      <c r="E258" s="59">
        <v>0</v>
      </c>
      <c r="F258" s="58">
        <f>stanford_fuel_changes!X135*shares_i24.d!$W$3</f>
        <v>-1.2821983090842781E-4</v>
      </c>
      <c r="G258" s="58">
        <f>stanford_fuel_changes!Y135*shares_i24.d!$W$3</f>
        <v>-7.3227635873053737E-4</v>
      </c>
      <c r="H258" s="58">
        <f>stanford_fuel_changes!Z135*shares_i24.d!$W$3</f>
        <v>-1.7258205083557994E-3</v>
      </c>
      <c r="I258" s="58">
        <f>stanford_fuel_changes!AA135*shares_i24.d!$W$3</f>
        <v>-2.0244061175509242E-3</v>
      </c>
      <c r="J258" s="58">
        <f>stanford_fuel_changes!AB135*shares_i24.d!$W$3</f>
        <v>-2.3407719369393488E-3</v>
      </c>
      <c r="K258" s="58">
        <f>stanford_fuel_changes!AC135*shares_i24.d!$W$3</f>
        <v>-2.4500035075613416E-3</v>
      </c>
      <c r="L258" s="58">
        <f>stanford_fuel_changes!AD135*shares_i24.d!$W$3</f>
        <v>-2.5610639155503254E-3</v>
      </c>
    </row>
    <row r="259" spans="1:12" ht="15" customHeight="1" x14ac:dyDescent="0.25">
      <c r="A259" s="9" t="s">
        <v>5</v>
      </c>
      <c r="B259" s="9" t="s">
        <v>229</v>
      </c>
      <c r="C259" s="9" t="s">
        <v>199</v>
      </c>
      <c r="D259" s="9" t="s">
        <v>200</v>
      </c>
      <c r="E259" s="59">
        <v>0</v>
      </c>
      <c r="F259" s="58">
        <f>shares_i40.2!$W$2*stanford_fuel_changes!X132+shares_i40.2!$W$3*stanford_fuel_changes!X135</f>
        <v>-7.2578833592477502E-3</v>
      </c>
      <c r="G259" s="58">
        <f>shares_i40.2!$W$2*stanford_fuel_changes!Y132+shares_i40.2!$W$3*stanford_fuel_changes!Y135</f>
        <v>-4.1450502318916768E-2</v>
      </c>
      <c r="H259" s="58">
        <f>shares_i40.2!$W$2*stanford_fuel_changes!Z132+shares_i40.2!$W$3*stanford_fuel_changes!Z135</f>
        <v>-9.7690067596405875E-2</v>
      </c>
      <c r="I259" s="58">
        <f>shares_i40.2!$W$2*stanford_fuel_changes!AA132+shares_i40.2!$W$3*stanford_fuel_changes!AA135</f>
        <v>-0.11459150561059139</v>
      </c>
      <c r="J259" s="58">
        <f>shares_i40.2!$W$2*stanford_fuel_changes!AB132+shares_i40.2!$W$3*stanford_fuel_changes!AB135</f>
        <v>-0.13249939239928865</v>
      </c>
      <c r="K259" s="58">
        <f>shares_i40.2!$W$2*stanford_fuel_changes!AC132+shares_i40.2!$W$3*stanford_fuel_changes!AC135</f>
        <v>-0.13868244531009816</v>
      </c>
      <c r="L259" s="58">
        <f>shares_i40.2!$W$2*stanford_fuel_changes!AD132+shares_i40.2!$W$3*stanford_fuel_changes!AD135</f>
        <v>-0.14496901955765107</v>
      </c>
    </row>
    <row r="260" spans="1:12" ht="15" customHeight="1" x14ac:dyDescent="0.25">
      <c r="A260" s="9" t="s">
        <v>5</v>
      </c>
      <c r="B260" s="9" t="s">
        <v>227</v>
      </c>
      <c r="C260" s="9" t="s">
        <v>201</v>
      </c>
      <c r="D260" s="9" t="s">
        <v>202</v>
      </c>
      <c r="E260" s="59">
        <v>0</v>
      </c>
      <c r="F260" s="57">
        <f>stanford_fuel_changes!X134</f>
        <v>-9.3967478525560279E-3</v>
      </c>
      <c r="G260" s="57">
        <f>stanford_fuel_changes!Y134</f>
        <v>-5.3665772701673622E-2</v>
      </c>
      <c r="H260" s="57">
        <f>stanford_fuel_changes!Z134</f>
        <v>-0.1264788764802805</v>
      </c>
      <c r="I260" s="57">
        <f>stanford_fuel_changes!AA134</f>
        <v>-0.14836108972397302</v>
      </c>
      <c r="J260" s="57">
        <f>stanford_fuel_changes!AB134</f>
        <v>-0.17154634751832648</v>
      </c>
      <c r="K260" s="57">
        <f>stanford_fuel_changes!AC134</f>
        <v>-0.17955151738480821</v>
      </c>
      <c r="L260" s="57">
        <f>stanford_fuel_changes!AD134</f>
        <v>-0.18769071584483288</v>
      </c>
    </row>
    <row r="261" spans="1:12" ht="15" customHeight="1" x14ac:dyDescent="0.25">
      <c r="A261" s="9" t="s">
        <v>5</v>
      </c>
      <c r="B261" s="9" t="s">
        <v>221</v>
      </c>
      <c r="C261" s="9" t="s">
        <v>210</v>
      </c>
      <c r="D261" s="9" t="s">
        <v>211</v>
      </c>
      <c r="E261" s="59">
        <v>0</v>
      </c>
      <c r="F261" s="57">
        <f>stanford_fuel_changes!X135</f>
        <v>-7.2151775358105623E-3</v>
      </c>
      <c r="G261" s="57">
        <f>stanford_fuel_changes!Y135</f>
        <v>-4.1206605063230109E-2</v>
      </c>
      <c r="H261" s="57">
        <f>stanford_fuel_changes!Z135</f>
        <v>-9.7115253346598027E-2</v>
      </c>
      <c r="I261" s="57">
        <f>stanford_fuel_changes!AA135</f>
        <v>-0.11391724228011621</v>
      </c>
      <c r="J261" s="57">
        <f>stanford_fuel_changes!AB135</f>
        <v>-0.13171975798285393</v>
      </c>
      <c r="K261" s="57">
        <f>stanford_fuel_changes!AC135</f>
        <v>-0.13786642943741209</v>
      </c>
      <c r="L261" s="57">
        <f>stanford_fuel_changes!AD135</f>
        <v>-0.14411601310292449</v>
      </c>
    </row>
    <row r="262" spans="1:12" ht="15" customHeight="1" x14ac:dyDescent="0.25">
      <c r="A262" s="9" t="s">
        <v>5</v>
      </c>
      <c r="B262" s="9" t="s">
        <v>221</v>
      </c>
      <c r="C262" s="9" t="s">
        <v>212</v>
      </c>
      <c r="D262" s="9" t="s">
        <v>213</v>
      </c>
      <c r="E262" s="59">
        <v>0</v>
      </c>
      <c r="F262" s="57">
        <f>stanford_fuel_changes!X135</f>
        <v>-7.2151775358105623E-3</v>
      </c>
      <c r="G262" s="57">
        <f>stanford_fuel_changes!Y135</f>
        <v>-4.1206605063230109E-2</v>
      </c>
      <c r="H262" s="57">
        <f>stanford_fuel_changes!Z135</f>
        <v>-9.7115253346598027E-2</v>
      </c>
      <c r="I262" s="57">
        <f>stanford_fuel_changes!AA135</f>
        <v>-0.11391724228011621</v>
      </c>
      <c r="J262" s="57">
        <f>stanford_fuel_changes!AB135</f>
        <v>-0.13171975798285393</v>
      </c>
      <c r="K262" s="57">
        <f>stanford_fuel_changes!AC135</f>
        <v>-0.13786642943741209</v>
      </c>
      <c r="L262" s="57">
        <f>stanford_fuel_changes!AD135</f>
        <v>-0.14411601310292449</v>
      </c>
    </row>
    <row r="263" spans="1:12" ht="15" customHeight="1" x14ac:dyDescent="0.25">
      <c r="A263" s="9" t="s">
        <v>5</v>
      </c>
      <c r="B263" s="9" t="s">
        <v>221</v>
      </c>
      <c r="C263" s="9" t="s">
        <v>214</v>
      </c>
      <c r="D263" s="9" t="s">
        <v>215</v>
      </c>
      <c r="E263" s="59">
        <v>0</v>
      </c>
      <c r="F263" s="57">
        <f>stanford_fuel_changes!X135</f>
        <v>-7.2151775358105623E-3</v>
      </c>
      <c r="G263" s="57">
        <f>stanford_fuel_changes!Y135</f>
        <v>-4.1206605063230109E-2</v>
      </c>
      <c r="H263" s="57">
        <f>stanford_fuel_changes!Z135</f>
        <v>-9.7115253346598027E-2</v>
      </c>
      <c r="I263" s="57">
        <f>stanford_fuel_changes!AA135</f>
        <v>-0.11391724228011621</v>
      </c>
      <c r="J263" s="57">
        <f>stanford_fuel_changes!AB135</f>
        <v>-0.13171975798285393</v>
      </c>
      <c r="K263" s="57">
        <f>stanford_fuel_changes!AC135</f>
        <v>-0.13786642943741209</v>
      </c>
      <c r="L263" s="57">
        <f>stanford_fuel_changes!AD135</f>
        <v>-0.14411601310292449</v>
      </c>
    </row>
    <row r="264" spans="1:12" ht="15" customHeight="1" x14ac:dyDescent="0.25">
      <c r="A264" s="9" t="s">
        <v>5</v>
      </c>
      <c r="B264" s="9" t="s">
        <v>221</v>
      </c>
      <c r="C264" s="9" t="s">
        <v>216</v>
      </c>
      <c r="D264" s="9" t="s">
        <v>217</v>
      </c>
      <c r="E264" s="59">
        <v>0</v>
      </c>
      <c r="F264" s="57">
        <f>stanford_fuel_changes!X135</f>
        <v>-7.2151775358105623E-3</v>
      </c>
      <c r="G264" s="57">
        <f>stanford_fuel_changes!Y135</f>
        <v>-4.1206605063230109E-2</v>
      </c>
      <c r="H264" s="57">
        <f>stanford_fuel_changes!Z135</f>
        <v>-9.7115253346598027E-2</v>
      </c>
      <c r="I264" s="57">
        <f>stanford_fuel_changes!AA135</f>
        <v>-0.11391724228011621</v>
      </c>
      <c r="J264" s="57">
        <f>stanford_fuel_changes!AB135</f>
        <v>-0.13171975798285393</v>
      </c>
      <c r="K264" s="57">
        <f>stanford_fuel_changes!AC135</f>
        <v>-0.13786642943741209</v>
      </c>
      <c r="L264" s="57">
        <f>stanford_fuel_changes!AD135</f>
        <v>-0.14411601310292449</v>
      </c>
    </row>
    <row r="265" spans="1:12" ht="15" customHeight="1" x14ac:dyDescent="0.25">
      <c r="A265" s="9" t="s">
        <v>5</v>
      </c>
      <c r="B265" s="9" t="s">
        <v>221</v>
      </c>
      <c r="C265" s="9" t="s">
        <v>218</v>
      </c>
      <c r="D265" s="9" t="s">
        <v>219</v>
      </c>
      <c r="E265" s="59">
        <v>0</v>
      </c>
      <c r="F265" s="57">
        <f>stanford_fuel_changes!X135</f>
        <v>-7.2151775358105623E-3</v>
      </c>
      <c r="G265" s="57">
        <f>stanford_fuel_changes!Y135</f>
        <v>-4.1206605063230109E-2</v>
      </c>
      <c r="H265" s="57">
        <f>stanford_fuel_changes!Z135</f>
        <v>-9.7115253346598027E-2</v>
      </c>
      <c r="I265" s="57">
        <f>stanford_fuel_changes!AA135</f>
        <v>-0.11391724228011621</v>
      </c>
      <c r="J265" s="57">
        <f>stanford_fuel_changes!AB135</f>
        <v>-0.13171975798285393</v>
      </c>
      <c r="K265" s="57">
        <f>stanford_fuel_changes!AC135</f>
        <v>-0.13786642943741209</v>
      </c>
      <c r="L265" s="57">
        <f>stanford_fuel_changes!AD135</f>
        <v>-0.14411601310292449</v>
      </c>
    </row>
    <row r="266" spans="1:12" ht="15" customHeight="1" x14ac:dyDescent="0.25">
      <c r="A266" s="9" t="s">
        <v>4</v>
      </c>
      <c r="B266" s="9" t="s">
        <v>221</v>
      </c>
      <c r="C266" s="9" t="s">
        <v>222</v>
      </c>
      <c r="D266" s="9" t="s">
        <v>223</v>
      </c>
      <c r="E266" s="59">
        <v>0</v>
      </c>
      <c r="F266" s="57">
        <f>stanford_fuel_changes!X141</f>
        <v>-1.7780760431618341E-2</v>
      </c>
      <c r="G266" s="57">
        <f>stanford_fuel_changes!Y141</f>
        <v>-8.7109312025354477E-2</v>
      </c>
      <c r="H266" s="57">
        <f>stanford_fuel_changes!Z141</f>
        <v>-0.18336575270708161</v>
      </c>
      <c r="I266" s="57">
        <f>stanford_fuel_changes!AA141</f>
        <v>-0.2100263712024284</v>
      </c>
      <c r="J266" s="57">
        <f>stanford_fuel_changes!AB141</f>
        <v>-0.23747130205667255</v>
      </c>
      <c r="K266" s="57">
        <f>stanford_fuel_changes!AC141</f>
        <v>-0.24677753144764975</v>
      </c>
      <c r="L266" s="57">
        <f>stanford_fuel_changes!AD141</f>
        <v>-0.25615749250041886</v>
      </c>
    </row>
    <row r="267" spans="1:12" ht="15" customHeight="1" x14ac:dyDescent="0.25">
      <c r="A267" s="9" t="s">
        <v>4</v>
      </c>
      <c r="B267" s="9" t="s">
        <v>220</v>
      </c>
      <c r="C267" s="9" t="s">
        <v>203</v>
      </c>
      <c r="D267" s="9" t="s">
        <v>204</v>
      </c>
      <c r="E267" s="59">
        <v>0</v>
      </c>
      <c r="F267" s="57">
        <f>stanford_fuel_changes!X136</f>
        <v>-5.3445172902169512E-3</v>
      </c>
      <c r="G267" s="57">
        <f>stanford_fuel_changes!Y136</f>
        <v>-2.6183200996878628E-2</v>
      </c>
      <c r="H267" s="57">
        <f>stanford_fuel_changes!Z136</f>
        <v>-5.51158337431941E-2</v>
      </c>
      <c r="I267" s="57">
        <f>stanford_fuel_changes!AA136</f>
        <v>-6.3129446944060461E-2</v>
      </c>
      <c r="J267" s="57">
        <f>stanford_fuel_changes!AB136</f>
        <v>-7.1378807709221323E-2</v>
      </c>
      <c r="K267" s="57">
        <f>stanford_fuel_changes!AC136</f>
        <v>-7.4176061745576158E-2</v>
      </c>
      <c r="L267" s="57">
        <f>stanford_fuel_changes!AD136</f>
        <v>-7.6995477946636914E-2</v>
      </c>
    </row>
    <row r="268" spans="1:12" ht="15" customHeight="1" x14ac:dyDescent="0.25">
      <c r="A268" s="9" t="s">
        <v>4</v>
      </c>
      <c r="B268" s="9" t="s">
        <v>220</v>
      </c>
      <c r="C268" s="9" t="s">
        <v>195</v>
      </c>
      <c r="D268" s="9" t="s">
        <v>196</v>
      </c>
      <c r="E268" s="59">
        <v>0</v>
      </c>
      <c r="F268" s="57">
        <f>stanford_fuel_changes!X136</f>
        <v>-5.3445172902169512E-3</v>
      </c>
      <c r="G268" s="57">
        <f>stanford_fuel_changes!Y136</f>
        <v>-2.6183200996878628E-2</v>
      </c>
      <c r="H268" s="57">
        <f>stanford_fuel_changes!Z136</f>
        <v>-5.51158337431941E-2</v>
      </c>
      <c r="I268" s="57">
        <f>stanford_fuel_changes!AA136</f>
        <v>-6.3129446944060461E-2</v>
      </c>
      <c r="J268" s="57">
        <f>stanford_fuel_changes!AB136</f>
        <v>-7.1378807709221323E-2</v>
      </c>
      <c r="K268" s="57">
        <f>stanford_fuel_changes!AC136</f>
        <v>-7.4176061745576158E-2</v>
      </c>
      <c r="L268" s="57">
        <f>stanford_fuel_changes!AD136</f>
        <v>-7.6995477946636914E-2</v>
      </c>
    </row>
    <row r="269" spans="1:12" ht="15" customHeight="1" x14ac:dyDescent="0.25">
      <c r="A269" s="9" t="s">
        <v>4</v>
      </c>
      <c r="B269" s="9" t="s">
        <v>208</v>
      </c>
      <c r="C269" s="9" t="s">
        <v>197</v>
      </c>
      <c r="D269" s="9" t="s">
        <v>198</v>
      </c>
      <c r="E269" s="59">
        <v>0</v>
      </c>
      <c r="F269" s="57">
        <f>stanford_fuel_changes!X137</f>
        <v>-2.7302120448589786E-2</v>
      </c>
      <c r="G269" s="57">
        <f>stanford_fuel_changes!Y137</f>
        <v>-0.13375518658250971</v>
      </c>
      <c r="H269" s="57">
        <f>stanford_fuel_changes!Z137</f>
        <v>-0.2815556671947923</v>
      </c>
      <c r="I269" s="57">
        <f>stanford_fuel_changes!AA137</f>
        <v>-0.32249269124352187</v>
      </c>
      <c r="J269" s="57">
        <f>stanford_fuel_changes!AB137</f>
        <v>-0.36463401645666355</v>
      </c>
      <c r="K269" s="57">
        <f>stanford_fuel_changes!AC137</f>
        <v>-0.37892360754202875</v>
      </c>
      <c r="L269" s="57">
        <f>stanford_fuel_changes!AD137</f>
        <v>-0.39332641261049978</v>
      </c>
    </row>
    <row r="270" spans="1:12" ht="15" customHeight="1" x14ac:dyDescent="0.25">
      <c r="A270" s="9" t="s">
        <v>4</v>
      </c>
      <c r="B270" s="9" t="s">
        <v>221</v>
      </c>
      <c r="C270" s="9" t="s">
        <v>224</v>
      </c>
      <c r="D270" s="9" t="s">
        <v>225</v>
      </c>
      <c r="E270" s="59">
        <v>0</v>
      </c>
      <c r="F270" s="58">
        <f>stanford_fuel_changes!X141*shares_i24.d!$X$3</f>
        <v>-2.0356248996946302E-3</v>
      </c>
      <c r="G270" s="58">
        <f>stanford_fuel_changes!Y141*shares_i24.d!$X$3</f>
        <v>-9.9726828464974278E-3</v>
      </c>
      <c r="H270" s="58">
        <f>stanford_fuel_changes!Z141*shares_i24.d!$X$3</f>
        <v>-2.0992571909243713E-2</v>
      </c>
      <c r="I270" s="58">
        <f>stanford_fuel_changes!AA141*shares_i24.d!$X$3</f>
        <v>-2.4044804633434776E-2</v>
      </c>
      <c r="J270" s="58">
        <f>stanford_fuel_changes!AB141*shares_i24.d!$X$3</f>
        <v>-2.718682911726682E-2</v>
      </c>
      <c r="K270" s="58">
        <f>stanford_fuel_changes!AC141*shares_i24.d!$X$3</f>
        <v>-2.8252249932276301E-2</v>
      </c>
      <c r="L270" s="58">
        <f>stanford_fuel_changes!AD141*shares_i24.d!$X$3</f>
        <v>-2.9326111893951963E-2</v>
      </c>
    </row>
    <row r="271" spans="1:12" ht="15" customHeight="1" x14ac:dyDescent="0.25">
      <c r="A271" s="9" t="s">
        <v>4</v>
      </c>
      <c r="B271" s="9" t="s">
        <v>229</v>
      </c>
      <c r="C271" s="9" t="s">
        <v>199</v>
      </c>
      <c r="D271" s="9" t="s">
        <v>200</v>
      </c>
      <c r="E271" s="59">
        <v>0</v>
      </c>
      <c r="F271" s="58">
        <f>shares_i40.2!$X$2*stanford_fuel_changes!X138+shares_i40.2!$X$3*stanford_fuel_changes!X141</f>
        <v>-1.7780760431618341E-2</v>
      </c>
      <c r="G271" s="58">
        <f>shares_i40.2!$X$2*stanford_fuel_changes!Y138+shares_i40.2!$X$3*stanford_fuel_changes!Y141</f>
        <v>-8.7109312025354477E-2</v>
      </c>
      <c r="H271" s="58">
        <f>shares_i40.2!$X$2*stanford_fuel_changes!Z138+shares_i40.2!$X$3*stanford_fuel_changes!Z141</f>
        <v>-0.18336575270708161</v>
      </c>
      <c r="I271" s="58">
        <f>shares_i40.2!$X$2*stanford_fuel_changes!AA138+shares_i40.2!$X$3*stanford_fuel_changes!AA141</f>
        <v>-0.2100263712024284</v>
      </c>
      <c r="J271" s="58">
        <f>shares_i40.2!$X$2*stanford_fuel_changes!AB138+shares_i40.2!$X$3*stanford_fuel_changes!AB141</f>
        <v>-0.23747130205667255</v>
      </c>
      <c r="K271" s="58">
        <f>shares_i40.2!$X$2*stanford_fuel_changes!AC138+shares_i40.2!$X$3*stanford_fuel_changes!AC141</f>
        <v>-0.24677753144764975</v>
      </c>
      <c r="L271" s="58">
        <f>shares_i40.2!$X$2*stanford_fuel_changes!AD138+shares_i40.2!$X$3*stanford_fuel_changes!AD141</f>
        <v>-0.25615749250041886</v>
      </c>
    </row>
    <row r="272" spans="1:12" ht="15" customHeight="1" x14ac:dyDescent="0.25">
      <c r="A272" s="9" t="s">
        <v>4</v>
      </c>
      <c r="B272" s="9" t="s">
        <v>227</v>
      </c>
      <c r="C272" s="9" t="s">
        <v>201</v>
      </c>
      <c r="D272" s="9" t="s">
        <v>202</v>
      </c>
      <c r="E272" s="59">
        <v>0</v>
      </c>
      <c r="F272" s="57">
        <f>stanford_fuel_changes!X140</f>
        <v>-3.2100865588573162E-2</v>
      </c>
      <c r="G272" s="57">
        <f>stanford_fuel_changes!Y140</f>
        <v>-0.15726460786606958</v>
      </c>
      <c r="H272" s="57">
        <f>stanford_fuel_changes!Z140</f>
        <v>-0.33104317466257177</v>
      </c>
      <c r="I272" s="57">
        <f>stanford_fuel_changes!AA140</f>
        <v>-0.37917547665936885</v>
      </c>
      <c r="J272" s="57">
        <f>stanford_fuel_changes!AB140</f>
        <v>-0.42872375328274331</v>
      </c>
      <c r="K272" s="57">
        <f>stanford_fuel_changes!AC140</f>
        <v>-0.44552494803282638</v>
      </c>
      <c r="L272" s="57">
        <f>stanford_fuel_changes!AD140</f>
        <v>-0.46245925577174368</v>
      </c>
    </row>
    <row r="273" spans="1:12" ht="15" customHeight="1" x14ac:dyDescent="0.25">
      <c r="A273" s="9" t="s">
        <v>4</v>
      </c>
      <c r="B273" s="9" t="s">
        <v>221</v>
      </c>
      <c r="C273" s="9" t="s">
        <v>210</v>
      </c>
      <c r="D273" s="9" t="s">
        <v>211</v>
      </c>
      <c r="E273" s="59">
        <v>0</v>
      </c>
      <c r="F273" s="57">
        <f>stanford_fuel_changes!X141</f>
        <v>-1.7780760431618341E-2</v>
      </c>
      <c r="G273" s="57">
        <f>stanford_fuel_changes!Y141</f>
        <v>-8.7109312025354477E-2</v>
      </c>
      <c r="H273" s="57">
        <f>stanford_fuel_changes!Z141</f>
        <v>-0.18336575270708161</v>
      </c>
      <c r="I273" s="57">
        <f>stanford_fuel_changes!AA141</f>
        <v>-0.2100263712024284</v>
      </c>
      <c r="J273" s="57">
        <f>stanford_fuel_changes!AB141</f>
        <v>-0.23747130205667255</v>
      </c>
      <c r="K273" s="57">
        <f>stanford_fuel_changes!AC141</f>
        <v>-0.24677753144764975</v>
      </c>
      <c r="L273" s="57">
        <f>stanford_fuel_changes!AD141</f>
        <v>-0.25615749250041886</v>
      </c>
    </row>
    <row r="274" spans="1:12" ht="15" customHeight="1" x14ac:dyDescent="0.25">
      <c r="A274" s="9" t="s">
        <v>4</v>
      </c>
      <c r="B274" s="9" t="s">
        <v>221</v>
      </c>
      <c r="C274" s="9" t="s">
        <v>212</v>
      </c>
      <c r="D274" s="9" t="s">
        <v>213</v>
      </c>
      <c r="E274" s="59">
        <v>0</v>
      </c>
      <c r="F274" s="57">
        <f>stanford_fuel_changes!X141</f>
        <v>-1.7780760431618341E-2</v>
      </c>
      <c r="G274" s="57">
        <f>stanford_fuel_changes!Y141</f>
        <v>-8.7109312025354477E-2</v>
      </c>
      <c r="H274" s="57">
        <f>stanford_fuel_changes!Z141</f>
        <v>-0.18336575270708161</v>
      </c>
      <c r="I274" s="57">
        <f>stanford_fuel_changes!AA141</f>
        <v>-0.2100263712024284</v>
      </c>
      <c r="J274" s="57">
        <f>stanford_fuel_changes!AB141</f>
        <v>-0.23747130205667255</v>
      </c>
      <c r="K274" s="57">
        <f>stanford_fuel_changes!AC141</f>
        <v>-0.24677753144764975</v>
      </c>
      <c r="L274" s="57">
        <f>stanford_fuel_changes!AD141</f>
        <v>-0.25615749250041886</v>
      </c>
    </row>
    <row r="275" spans="1:12" ht="15" customHeight="1" x14ac:dyDescent="0.25">
      <c r="A275" s="9" t="s">
        <v>4</v>
      </c>
      <c r="B275" s="9" t="s">
        <v>221</v>
      </c>
      <c r="C275" s="9" t="s">
        <v>214</v>
      </c>
      <c r="D275" s="9" t="s">
        <v>215</v>
      </c>
      <c r="E275" s="59">
        <v>0</v>
      </c>
      <c r="F275" s="57">
        <f>stanford_fuel_changes!X141</f>
        <v>-1.7780760431618341E-2</v>
      </c>
      <c r="G275" s="57">
        <f>stanford_fuel_changes!Y141</f>
        <v>-8.7109312025354477E-2</v>
      </c>
      <c r="H275" s="57">
        <f>stanford_fuel_changes!Z141</f>
        <v>-0.18336575270708161</v>
      </c>
      <c r="I275" s="57">
        <f>stanford_fuel_changes!AA141</f>
        <v>-0.2100263712024284</v>
      </c>
      <c r="J275" s="57">
        <f>stanford_fuel_changes!AB141</f>
        <v>-0.23747130205667255</v>
      </c>
      <c r="K275" s="57">
        <f>stanford_fuel_changes!AC141</f>
        <v>-0.24677753144764975</v>
      </c>
      <c r="L275" s="57">
        <f>stanford_fuel_changes!AD141</f>
        <v>-0.25615749250041886</v>
      </c>
    </row>
    <row r="276" spans="1:12" ht="15" customHeight="1" x14ac:dyDescent="0.25">
      <c r="A276" s="9" t="s">
        <v>4</v>
      </c>
      <c r="B276" s="9" t="s">
        <v>221</v>
      </c>
      <c r="C276" s="9" t="s">
        <v>216</v>
      </c>
      <c r="D276" s="9" t="s">
        <v>217</v>
      </c>
      <c r="E276" s="59">
        <v>0</v>
      </c>
      <c r="F276" s="57">
        <f>stanford_fuel_changes!X141</f>
        <v>-1.7780760431618341E-2</v>
      </c>
      <c r="G276" s="57">
        <f>stanford_fuel_changes!Y141</f>
        <v>-8.7109312025354477E-2</v>
      </c>
      <c r="H276" s="57">
        <f>stanford_fuel_changes!Z141</f>
        <v>-0.18336575270708161</v>
      </c>
      <c r="I276" s="57">
        <f>stanford_fuel_changes!AA141</f>
        <v>-0.2100263712024284</v>
      </c>
      <c r="J276" s="57">
        <f>stanford_fuel_changes!AB141</f>
        <v>-0.23747130205667255</v>
      </c>
      <c r="K276" s="57">
        <f>stanford_fuel_changes!AC141</f>
        <v>-0.24677753144764975</v>
      </c>
      <c r="L276" s="57">
        <f>stanford_fuel_changes!AD141</f>
        <v>-0.25615749250041886</v>
      </c>
    </row>
    <row r="277" spans="1:12" ht="15" customHeight="1" x14ac:dyDescent="0.25">
      <c r="A277" s="9" t="s">
        <v>4</v>
      </c>
      <c r="B277" s="9" t="s">
        <v>221</v>
      </c>
      <c r="C277" s="9" t="s">
        <v>218</v>
      </c>
      <c r="D277" s="9" t="s">
        <v>219</v>
      </c>
      <c r="E277" s="59">
        <v>0</v>
      </c>
      <c r="F277" s="57">
        <f>stanford_fuel_changes!X141</f>
        <v>-1.7780760431618341E-2</v>
      </c>
      <c r="G277" s="57">
        <f>stanford_fuel_changes!Y141</f>
        <v>-8.7109312025354477E-2</v>
      </c>
      <c r="H277" s="57">
        <f>stanford_fuel_changes!Z141</f>
        <v>-0.18336575270708161</v>
      </c>
      <c r="I277" s="57">
        <f>stanford_fuel_changes!AA141</f>
        <v>-0.2100263712024284</v>
      </c>
      <c r="J277" s="57">
        <f>stanford_fuel_changes!AB141</f>
        <v>-0.23747130205667255</v>
      </c>
      <c r="K277" s="57">
        <f>stanford_fuel_changes!AC141</f>
        <v>-0.24677753144764975</v>
      </c>
      <c r="L277" s="57">
        <f>stanford_fuel_changes!AD141</f>
        <v>-0.25615749250041886</v>
      </c>
    </row>
    <row r="278" spans="1:12" ht="15" customHeight="1" x14ac:dyDescent="0.25">
      <c r="A278" s="9" t="s">
        <v>3</v>
      </c>
      <c r="B278" s="9" t="s">
        <v>221</v>
      </c>
      <c r="C278" s="9" t="s">
        <v>222</v>
      </c>
      <c r="D278" s="9" t="s">
        <v>223</v>
      </c>
      <c r="E278" s="59">
        <v>0</v>
      </c>
      <c r="F278" s="57">
        <f>stanford_fuel_changes!X147</f>
        <v>-3.1139908094896165E-2</v>
      </c>
      <c r="G278" s="57">
        <f>stanford_fuel_changes!Y147</f>
        <v>-0.14555314633827143</v>
      </c>
      <c r="H278" s="57">
        <f>stanford_fuel_changes!Z147</f>
        <v>-0.29758499700928837</v>
      </c>
      <c r="I278" s="57">
        <f>stanford_fuel_changes!AA147</f>
        <v>-0.33893542041373426</v>
      </c>
      <c r="J278" s="57">
        <f>stanford_fuel_changes!AB147</f>
        <v>-0.38125593849852946</v>
      </c>
      <c r="K278" s="57">
        <f>stanford_fuel_changes!AC147</f>
        <v>-0.39555569417640324</v>
      </c>
      <c r="L278" s="57">
        <f>stanford_fuel_changes!AD147</f>
        <v>-0.40994477288844361</v>
      </c>
    </row>
    <row r="279" spans="1:12" ht="15" customHeight="1" x14ac:dyDescent="0.25">
      <c r="A279" s="9" t="s">
        <v>3</v>
      </c>
      <c r="B279" s="9" t="s">
        <v>220</v>
      </c>
      <c r="C279" s="9" t="s">
        <v>203</v>
      </c>
      <c r="D279" s="9" t="s">
        <v>204</v>
      </c>
      <c r="E279" s="59">
        <v>0</v>
      </c>
      <c r="F279" s="57">
        <f>stanford_fuel_changes!X142</f>
        <v>-6.6019600778990184E-3</v>
      </c>
      <c r="G279" s="57">
        <f>stanford_fuel_changes!Y142</f>
        <v>-3.0858667225654387E-2</v>
      </c>
      <c r="H279" s="57">
        <f>stanford_fuel_changes!Z142</f>
        <v>-6.3090882094126249E-2</v>
      </c>
      <c r="I279" s="57">
        <f>stanford_fuel_changes!AA142</f>
        <v>-7.1857569641451319E-2</v>
      </c>
      <c r="J279" s="57">
        <f>stanford_fuel_changes!AB142</f>
        <v>-8.0829926593192478E-2</v>
      </c>
      <c r="K279" s="57">
        <f>stanford_fuel_changes!AC142</f>
        <v>-8.3861612358652554E-2</v>
      </c>
      <c r="L279" s="57">
        <f>stanford_fuel_changes!AD142</f>
        <v>-8.6912235466631696E-2</v>
      </c>
    </row>
    <row r="280" spans="1:12" ht="15" customHeight="1" x14ac:dyDescent="0.25">
      <c r="A280" s="9" t="s">
        <v>3</v>
      </c>
      <c r="B280" s="9" t="s">
        <v>220</v>
      </c>
      <c r="C280" s="9" t="s">
        <v>195</v>
      </c>
      <c r="D280" s="9" t="s">
        <v>196</v>
      </c>
      <c r="E280" s="59">
        <v>0</v>
      </c>
      <c r="F280" s="57">
        <f>stanford_fuel_changes!X142</f>
        <v>-6.6019600778990184E-3</v>
      </c>
      <c r="G280" s="57">
        <f>stanford_fuel_changes!Y142</f>
        <v>-3.0858667225654387E-2</v>
      </c>
      <c r="H280" s="57">
        <f>stanford_fuel_changes!Z142</f>
        <v>-6.3090882094126249E-2</v>
      </c>
      <c r="I280" s="57">
        <f>stanford_fuel_changes!AA142</f>
        <v>-7.1857569641451319E-2</v>
      </c>
      <c r="J280" s="57">
        <f>stanford_fuel_changes!AB142</f>
        <v>-8.0829926593192478E-2</v>
      </c>
      <c r="K280" s="57">
        <f>stanford_fuel_changes!AC142</f>
        <v>-8.3861612358652554E-2</v>
      </c>
      <c r="L280" s="57">
        <f>stanford_fuel_changes!AD142</f>
        <v>-8.6912235466631696E-2</v>
      </c>
    </row>
    <row r="281" spans="1:12" ht="15" customHeight="1" x14ac:dyDescent="0.25">
      <c r="A281" s="9" t="s">
        <v>3</v>
      </c>
      <c r="B281" s="9" t="s">
        <v>208</v>
      </c>
      <c r="C281" s="9" t="s">
        <v>197</v>
      </c>
      <c r="D281" s="9" t="s">
        <v>198</v>
      </c>
      <c r="E281" s="59">
        <v>0</v>
      </c>
      <c r="F281" s="57">
        <f>stanford_fuel_changes!X143</f>
        <v>-2.8262804219651005E-2</v>
      </c>
      <c r="G281" s="57">
        <f>stanford_fuel_changes!Y143</f>
        <v>-0.1321050809134218</v>
      </c>
      <c r="H281" s="57">
        <f>stanford_fuel_changes!Z143</f>
        <v>-0.27009028040636512</v>
      </c>
      <c r="I281" s="57">
        <f>stanford_fuel_changes!AA143</f>
        <v>-0.30762022164826219</v>
      </c>
      <c r="J281" s="57">
        <f>stanford_fuel_changes!AB143</f>
        <v>-0.34603062778882521</v>
      </c>
      <c r="K281" s="57">
        <f>stanford_fuel_changes!AC143</f>
        <v>-0.35900918873643534</v>
      </c>
      <c r="L281" s="57">
        <f>stanford_fuel_changes!AD143</f>
        <v>-0.37206881991133278</v>
      </c>
    </row>
    <row r="282" spans="1:12" ht="15" customHeight="1" x14ac:dyDescent="0.25">
      <c r="A282" s="9" t="s">
        <v>3</v>
      </c>
      <c r="B282" s="9" t="s">
        <v>221</v>
      </c>
      <c r="C282" s="9" t="s">
        <v>224</v>
      </c>
      <c r="D282" s="9" t="s">
        <v>225</v>
      </c>
      <c r="E282" s="59">
        <v>0</v>
      </c>
      <c r="F282" s="58">
        <f>stanford_fuel_changes!X147*shares_i24.d!$Y$3</f>
        <v>-1.5769193571493261E-3</v>
      </c>
      <c r="G282" s="58">
        <f>stanford_fuel_changes!Y147*shares_i24.d!$Y$3</f>
        <v>-7.3707852076939197E-3</v>
      </c>
      <c r="H282" s="58">
        <f>stanford_fuel_changes!Z147*shares_i24.d!$Y$3</f>
        <v>-1.5069650840044843E-2</v>
      </c>
      <c r="I282" s="58">
        <f>stanford_fuel_changes!AA147*shares_i24.d!$Y$3</f>
        <v>-1.7163628859956807E-2</v>
      </c>
      <c r="J282" s="58">
        <f>stanford_fuel_changes!AB147*shares_i24.d!$Y$3</f>
        <v>-1.9306732300375752E-2</v>
      </c>
      <c r="K282" s="58">
        <f>stanford_fuel_changes!AC147*shares_i24.d!$Y$3</f>
        <v>-2.0030869361481626E-2</v>
      </c>
      <c r="L282" s="58">
        <f>stanford_fuel_changes!AD147*shares_i24.d!$Y$3</f>
        <v>-2.0759529725006616E-2</v>
      </c>
    </row>
    <row r="283" spans="1:12" ht="15" customHeight="1" x14ac:dyDescent="0.25">
      <c r="A283" s="9" t="s">
        <v>3</v>
      </c>
      <c r="B283" s="9" t="s">
        <v>229</v>
      </c>
      <c r="C283" s="9" t="s">
        <v>199</v>
      </c>
      <c r="D283" s="9" t="s">
        <v>200</v>
      </c>
      <c r="E283" s="59">
        <v>0</v>
      </c>
      <c r="F283" s="58">
        <f>shares_i40.2!$Y$2*stanford_fuel_changes!X144+shares_i40.2!$Y$3*stanford_fuel_changes!X147</f>
        <v>-3.1020422708108956E-2</v>
      </c>
      <c r="G283" s="58">
        <f>shares_i40.2!$Y$2*stanford_fuel_changes!Y144+shares_i40.2!$Y$3*stanford_fuel_changes!Y147</f>
        <v>-0.14499465162674807</v>
      </c>
      <c r="H283" s="58">
        <f>shares_i40.2!$Y$2*stanford_fuel_changes!Z144+shares_i40.2!$Y$3*stanford_fuel_changes!Z147</f>
        <v>-0.29644314847327574</v>
      </c>
      <c r="I283" s="58">
        <f>shares_i40.2!$Y$2*stanford_fuel_changes!AA144+shares_i40.2!$Y$3*stanford_fuel_changes!AA147</f>
        <v>-0.33763490823236858</v>
      </c>
      <c r="J283" s="58">
        <f>shares_i40.2!$Y$2*stanford_fuel_changes!AB144+shares_i40.2!$Y$3*stanford_fuel_changes!AB147</f>
        <v>-0.37979304036994171</v>
      </c>
      <c r="K283" s="58">
        <f>shares_i40.2!$Y$2*stanford_fuel_changes!AC144+shares_i40.2!$Y$3*stanford_fuel_changes!AC147</f>
        <v>-0.39403792716917507</v>
      </c>
      <c r="L283" s="58">
        <f>shares_i40.2!$Y$2*stanford_fuel_changes!AD144+shares_i40.2!$Y$3*stanford_fuel_changes!AD147</f>
        <v>-0.40837179426561981</v>
      </c>
    </row>
    <row r="284" spans="1:12" ht="15" customHeight="1" x14ac:dyDescent="0.25">
      <c r="A284" s="9" t="s">
        <v>3</v>
      </c>
      <c r="B284" s="9" t="s">
        <v>227</v>
      </c>
      <c r="C284" s="9" t="s">
        <v>201</v>
      </c>
      <c r="D284" s="9" t="s">
        <v>202</v>
      </c>
      <c r="E284" s="59">
        <v>0</v>
      </c>
      <c r="F284" s="57">
        <f>stanford_fuel_changes!X146</f>
        <v>-3.1315726874615257E-2</v>
      </c>
      <c r="G284" s="57">
        <f>stanford_fuel_changes!Y146</f>
        <v>-0.14637495276414395</v>
      </c>
      <c r="H284" s="57">
        <f>stanford_fuel_changes!Z146</f>
        <v>-0.29926518922043527</v>
      </c>
      <c r="I284" s="57">
        <f>stanford_fuel_changes!AA146</f>
        <v>-0.34084908091135391</v>
      </c>
      <c r="J284" s="57">
        <f>stanford_fuel_changes!AB146</f>
        <v>-0.38340854452624101</v>
      </c>
      <c r="K284" s="57">
        <f>stanford_fuel_changes!AC146</f>
        <v>-0.39778903793737658</v>
      </c>
      <c r="L284" s="57">
        <f>stanford_fuel_changes!AD146</f>
        <v>-0.41225935870872965</v>
      </c>
    </row>
    <row r="285" spans="1:12" ht="15" customHeight="1" x14ac:dyDescent="0.25">
      <c r="A285" s="9" t="s">
        <v>3</v>
      </c>
      <c r="B285" s="9" t="s">
        <v>221</v>
      </c>
      <c r="C285" s="9" t="s">
        <v>210</v>
      </c>
      <c r="D285" s="9" t="s">
        <v>211</v>
      </c>
      <c r="E285" s="59">
        <v>0</v>
      </c>
      <c r="F285" s="57">
        <f>stanford_fuel_changes!X147</f>
        <v>-3.1139908094896165E-2</v>
      </c>
      <c r="G285" s="57">
        <f>stanford_fuel_changes!Y147</f>
        <v>-0.14555314633827143</v>
      </c>
      <c r="H285" s="57">
        <f>stanford_fuel_changes!Z147</f>
        <v>-0.29758499700928837</v>
      </c>
      <c r="I285" s="57">
        <f>stanford_fuel_changes!AA147</f>
        <v>-0.33893542041373426</v>
      </c>
      <c r="J285" s="57">
        <f>stanford_fuel_changes!AB147</f>
        <v>-0.38125593849852946</v>
      </c>
      <c r="K285" s="57">
        <f>stanford_fuel_changes!AC147</f>
        <v>-0.39555569417640324</v>
      </c>
      <c r="L285" s="57">
        <f>stanford_fuel_changes!AD147</f>
        <v>-0.40994477288844361</v>
      </c>
    </row>
    <row r="286" spans="1:12" ht="15" customHeight="1" x14ac:dyDescent="0.25">
      <c r="A286" s="9" t="s">
        <v>3</v>
      </c>
      <c r="B286" s="9" t="s">
        <v>221</v>
      </c>
      <c r="C286" s="9" t="s">
        <v>212</v>
      </c>
      <c r="D286" s="9" t="s">
        <v>213</v>
      </c>
      <c r="E286" s="59">
        <v>0</v>
      </c>
      <c r="F286" s="57">
        <f>stanford_fuel_changes!X147</f>
        <v>-3.1139908094896165E-2</v>
      </c>
      <c r="G286" s="57">
        <f>stanford_fuel_changes!Y147</f>
        <v>-0.14555314633827143</v>
      </c>
      <c r="H286" s="57">
        <f>stanford_fuel_changes!Z147</f>
        <v>-0.29758499700928837</v>
      </c>
      <c r="I286" s="57">
        <f>stanford_fuel_changes!AA147</f>
        <v>-0.33893542041373426</v>
      </c>
      <c r="J286" s="57">
        <f>stanford_fuel_changes!AB147</f>
        <v>-0.38125593849852946</v>
      </c>
      <c r="K286" s="57">
        <f>stanford_fuel_changes!AC147</f>
        <v>-0.39555569417640324</v>
      </c>
      <c r="L286" s="57">
        <f>stanford_fuel_changes!AD147</f>
        <v>-0.40994477288844361</v>
      </c>
    </row>
    <row r="287" spans="1:12" ht="15" customHeight="1" x14ac:dyDescent="0.25">
      <c r="A287" s="9" t="s">
        <v>3</v>
      </c>
      <c r="B287" s="9" t="s">
        <v>221</v>
      </c>
      <c r="C287" s="9" t="s">
        <v>214</v>
      </c>
      <c r="D287" s="9" t="s">
        <v>215</v>
      </c>
      <c r="E287" s="59">
        <v>0</v>
      </c>
      <c r="F287" s="57">
        <f>stanford_fuel_changes!X147</f>
        <v>-3.1139908094896165E-2</v>
      </c>
      <c r="G287" s="57">
        <f>stanford_fuel_changes!Y147</f>
        <v>-0.14555314633827143</v>
      </c>
      <c r="H287" s="57">
        <f>stanford_fuel_changes!Z147</f>
        <v>-0.29758499700928837</v>
      </c>
      <c r="I287" s="57">
        <f>stanford_fuel_changes!AA147</f>
        <v>-0.33893542041373426</v>
      </c>
      <c r="J287" s="57">
        <f>stanford_fuel_changes!AB147</f>
        <v>-0.38125593849852946</v>
      </c>
      <c r="K287" s="57">
        <f>stanford_fuel_changes!AC147</f>
        <v>-0.39555569417640324</v>
      </c>
      <c r="L287" s="57">
        <f>stanford_fuel_changes!AD147</f>
        <v>-0.40994477288844361</v>
      </c>
    </row>
    <row r="288" spans="1:12" ht="15" customHeight="1" x14ac:dyDescent="0.25">
      <c r="A288" s="9" t="s">
        <v>3</v>
      </c>
      <c r="B288" s="9" t="s">
        <v>221</v>
      </c>
      <c r="C288" s="9" t="s">
        <v>216</v>
      </c>
      <c r="D288" s="9" t="s">
        <v>217</v>
      </c>
      <c r="E288" s="59">
        <v>0</v>
      </c>
      <c r="F288" s="57">
        <f>stanford_fuel_changes!X147</f>
        <v>-3.1139908094896165E-2</v>
      </c>
      <c r="G288" s="57">
        <f>stanford_fuel_changes!Y147</f>
        <v>-0.14555314633827143</v>
      </c>
      <c r="H288" s="57">
        <f>stanford_fuel_changes!Z147</f>
        <v>-0.29758499700928837</v>
      </c>
      <c r="I288" s="57">
        <f>stanford_fuel_changes!AA147</f>
        <v>-0.33893542041373426</v>
      </c>
      <c r="J288" s="57">
        <f>stanford_fuel_changes!AB147</f>
        <v>-0.38125593849852946</v>
      </c>
      <c r="K288" s="57">
        <f>stanford_fuel_changes!AC147</f>
        <v>-0.39555569417640324</v>
      </c>
      <c r="L288" s="57">
        <f>stanford_fuel_changes!AD147</f>
        <v>-0.40994477288844361</v>
      </c>
    </row>
    <row r="289" spans="1:12" ht="15" customHeight="1" x14ac:dyDescent="0.25">
      <c r="A289" s="9" t="s">
        <v>3</v>
      </c>
      <c r="B289" s="9" t="s">
        <v>221</v>
      </c>
      <c r="C289" s="9" t="s">
        <v>218</v>
      </c>
      <c r="D289" s="9" t="s">
        <v>219</v>
      </c>
      <c r="E289" s="59">
        <v>0</v>
      </c>
      <c r="F289" s="57">
        <f>stanford_fuel_changes!X147</f>
        <v>-3.1139908094896165E-2</v>
      </c>
      <c r="G289" s="57">
        <f>stanford_fuel_changes!Y147</f>
        <v>-0.14555314633827143</v>
      </c>
      <c r="H289" s="57">
        <f>stanford_fuel_changes!Z147</f>
        <v>-0.29758499700928837</v>
      </c>
      <c r="I289" s="57">
        <f>stanford_fuel_changes!AA147</f>
        <v>-0.33893542041373426</v>
      </c>
      <c r="J289" s="57">
        <f>stanford_fuel_changes!AB147</f>
        <v>-0.38125593849852946</v>
      </c>
      <c r="K289" s="57">
        <f>stanford_fuel_changes!AC147</f>
        <v>-0.39555569417640324</v>
      </c>
      <c r="L289" s="57">
        <f>stanford_fuel_changes!AD147</f>
        <v>-0.40994477288844361</v>
      </c>
    </row>
    <row r="290" spans="1:12" ht="15" customHeight="1" x14ac:dyDescent="0.25">
      <c r="A290" s="9" t="s">
        <v>2</v>
      </c>
      <c r="B290" s="9" t="s">
        <v>221</v>
      </c>
      <c r="C290" s="9" t="s">
        <v>222</v>
      </c>
      <c r="D290" s="9" t="s">
        <v>223</v>
      </c>
      <c r="E290" s="59">
        <v>0</v>
      </c>
      <c r="F290" s="57">
        <f>stanford_fuel_changes!X153</f>
        <v>-6.7349526040144422E-2</v>
      </c>
      <c r="G290" s="57">
        <f>stanford_fuel_changes!Y153</f>
        <v>-0.19143969524690133</v>
      </c>
      <c r="H290" s="57">
        <f>stanford_fuel_changes!Z153</f>
        <v>-0.31716581400663196</v>
      </c>
      <c r="I290" s="57">
        <f>stanford_fuel_changes!AA153</f>
        <v>-0.34866648052816884</v>
      </c>
      <c r="J290" s="57">
        <f>stanford_fuel_changes!AB153</f>
        <v>-0.38018236030771124</v>
      </c>
      <c r="K290" s="57">
        <f>stanford_fuel_changes!AC153</f>
        <v>-0.39069045723754614</v>
      </c>
      <c r="L290" s="57">
        <f>stanford_fuel_changes!AD153</f>
        <v>-0.40119978915755206</v>
      </c>
    </row>
    <row r="291" spans="1:12" ht="15" customHeight="1" x14ac:dyDescent="0.25">
      <c r="A291" s="9" t="s">
        <v>2</v>
      </c>
      <c r="B291" s="9" t="s">
        <v>220</v>
      </c>
      <c r="C291" s="9" t="s">
        <v>203</v>
      </c>
      <c r="D291" s="9" t="s">
        <v>204</v>
      </c>
      <c r="E291" s="59">
        <v>0</v>
      </c>
      <c r="F291" s="57">
        <f>stanford_fuel_changes!X148</f>
        <v>-4.0506949765435243E-2</v>
      </c>
      <c r="G291" s="57">
        <f>stanford_fuel_changes!Y148</f>
        <v>-0.11514020327112938</v>
      </c>
      <c r="H291" s="57">
        <f>stanford_fuel_changes!Z148</f>
        <v>-0.19075738836858569</v>
      </c>
      <c r="I291" s="57">
        <f>stanford_fuel_changes!AA148</f>
        <v>-0.20970326655643007</v>
      </c>
      <c r="J291" s="57">
        <f>stanford_fuel_changes!AB148</f>
        <v>-0.22865829466282656</v>
      </c>
      <c r="K291" s="57">
        <f>stanford_fuel_changes!AC148</f>
        <v>-0.23497832361467738</v>
      </c>
      <c r="L291" s="57">
        <f>stanford_fuel_changes!AD148</f>
        <v>-0.24129909534361602</v>
      </c>
    </row>
    <row r="292" spans="1:12" ht="15" customHeight="1" x14ac:dyDescent="0.25">
      <c r="A292" s="9" t="s">
        <v>2</v>
      </c>
      <c r="B292" s="9" t="s">
        <v>220</v>
      </c>
      <c r="C292" s="9" t="s">
        <v>195</v>
      </c>
      <c r="D292" s="9" t="s">
        <v>196</v>
      </c>
      <c r="E292" s="59">
        <v>0</v>
      </c>
      <c r="F292" s="57">
        <f>stanford_fuel_changes!X148</f>
        <v>-4.0506949765435243E-2</v>
      </c>
      <c r="G292" s="57">
        <f>stanford_fuel_changes!Y148</f>
        <v>-0.11514020327112938</v>
      </c>
      <c r="H292" s="57">
        <f>stanford_fuel_changes!Z148</f>
        <v>-0.19075738836858569</v>
      </c>
      <c r="I292" s="57">
        <f>stanford_fuel_changes!AA148</f>
        <v>-0.20970326655643007</v>
      </c>
      <c r="J292" s="57">
        <f>stanford_fuel_changes!AB148</f>
        <v>-0.22865829466282656</v>
      </c>
      <c r="K292" s="57">
        <f>stanford_fuel_changes!AC148</f>
        <v>-0.23497832361467738</v>
      </c>
      <c r="L292" s="57">
        <f>stanford_fuel_changes!AD148</f>
        <v>-0.24129909534361602</v>
      </c>
    </row>
    <row r="293" spans="1:12" ht="15" customHeight="1" x14ac:dyDescent="0.25">
      <c r="A293" s="9" t="s">
        <v>2</v>
      </c>
      <c r="B293" s="9" t="s">
        <v>208</v>
      </c>
      <c r="C293" s="9" t="s">
        <v>197</v>
      </c>
      <c r="D293" s="9" t="s">
        <v>198</v>
      </c>
      <c r="E293" s="59">
        <v>0</v>
      </c>
      <c r="F293" s="57">
        <f>stanford_fuel_changes!X149</f>
        <v>0</v>
      </c>
      <c r="G293" s="57">
        <f>stanford_fuel_changes!Y149</f>
        <v>0</v>
      </c>
      <c r="H293" s="57">
        <f>stanford_fuel_changes!Z149</f>
        <v>0</v>
      </c>
      <c r="I293" s="57">
        <f>stanford_fuel_changes!AA149</f>
        <v>0</v>
      </c>
      <c r="J293" s="57">
        <f>stanford_fuel_changes!AB149</f>
        <v>0</v>
      </c>
      <c r="K293" s="57">
        <f>stanford_fuel_changes!AC149</f>
        <v>0</v>
      </c>
      <c r="L293" s="57">
        <f>stanford_fuel_changes!AD149</f>
        <v>0</v>
      </c>
    </row>
    <row r="294" spans="1:12" ht="15" customHeight="1" x14ac:dyDescent="0.25">
      <c r="A294" s="9" t="s">
        <v>2</v>
      </c>
      <c r="B294" s="9" t="s">
        <v>221</v>
      </c>
      <c r="C294" s="9" t="s">
        <v>224</v>
      </c>
      <c r="D294" s="9" t="s">
        <v>225</v>
      </c>
      <c r="E294" s="59">
        <v>0</v>
      </c>
      <c r="F294" s="58">
        <f>stanford_fuel_changes!X153*shares_i24.d!$Z$3</f>
        <v>-3.3945730472495321E-2</v>
      </c>
      <c r="G294" s="58">
        <f>stanford_fuel_changes!Y153*shares_i24.d!$Z$3</f>
        <v>-9.6490067245824679E-2</v>
      </c>
      <c r="H294" s="58">
        <f>stanford_fuel_changes!Z153*shares_i24.d!$Z$3</f>
        <v>-0.15985896071401104</v>
      </c>
      <c r="I294" s="58">
        <f>stanford_fuel_changes!AA153*shares_i24.d!$Z$3</f>
        <v>-0.1757360306551814</v>
      </c>
      <c r="J294" s="58">
        <f>stanford_fuel_changes!AB153*shares_i24.d!$Z$3</f>
        <v>-0.19162076843287901</v>
      </c>
      <c r="K294" s="58">
        <f>stanford_fuel_changes!AC153*shares_i24.d!$Z$3</f>
        <v>-0.19691709414044839</v>
      </c>
      <c r="L294" s="58">
        <f>stanford_fuel_changes!AD153*shares_i24.d!$Z$3</f>
        <v>-0.20221404231184117</v>
      </c>
    </row>
    <row r="295" spans="1:12" ht="15" customHeight="1" x14ac:dyDescent="0.25">
      <c r="A295" s="9" t="s">
        <v>2</v>
      </c>
      <c r="B295" s="9" t="s">
        <v>229</v>
      </c>
      <c r="C295" s="9" t="s">
        <v>199</v>
      </c>
      <c r="D295" s="9" t="s">
        <v>200</v>
      </c>
      <c r="E295" s="59">
        <v>0</v>
      </c>
      <c r="F295" s="58">
        <f>shares_i40.2!$Z$2*stanford_fuel_changes!X150+shares_i40.2!$Z$3*stanford_fuel_changes!X153</f>
        <v>-6.2483192550136235E-2</v>
      </c>
      <c r="G295" s="58">
        <f>shares_i40.2!$Z$2*stanford_fuel_changes!Y150+shares_i40.2!$Z$3*stanford_fuel_changes!Y153</f>
        <v>-0.17760723858281635</v>
      </c>
      <c r="H295" s="58">
        <f>shares_i40.2!$Z$2*stanford_fuel_changes!Z150+shares_i40.2!$Z$3*stanford_fuel_changes!Z153</f>
        <v>-0.29424902879174858</v>
      </c>
      <c r="I295" s="58">
        <f>shares_i40.2!$Z$2*stanford_fuel_changes!AA150+shares_i40.2!$Z$3*stanford_fuel_changes!AA153</f>
        <v>-0.3234736177005052</v>
      </c>
      <c r="J295" s="58">
        <f>shares_i40.2!$Z$2*stanford_fuel_changes!AB150+shares_i40.2!$Z$3*stanford_fuel_changes!AB153</f>
        <v>-0.35271232063478153</v>
      </c>
      <c r="K295" s="58">
        <f>shares_i40.2!$Z$2*stanford_fuel_changes!AC150+shares_i40.2!$Z$3*stanford_fuel_changes!AC153</f>
        <v>-0.36246115603729068</v>
      </c>
      <c r="L295" s="58">
        <f>shares_i40.2!$Z$2*stanford_fuel_changes!AD150+shares_i40.2!$Z$3*stanford_fuel_changes!AD153</f>
        <v>-0.3722111371958754</v>
      </c>
    </row>
    <row r="296" spans="1:12" ht="15" customHeight="1" x14ac:dyDescent="0.25">
      <c r="A296" s="9" t="s">
        <v>2</v>
      </c>
      <c r="B296" s="9" t="s">
        <v>227</v>
      </c>
      <c r="C296" s="9" t="s">
        <v>201</v>
      </c>
      <c r="D296" s="9" t="s">
        <v>202</v>
      </c>
      <c r="E296" s="59">
        <v>0</v>
      </c>
      <c r="F296" s="57">
        <f>stanford_fuel_changes!X152</f>
        <v>-0.11556576055685754</v>
      </c>
      <c r="G296" s="57">
        <f>stanford_fuel_changes!Y152</f>
        <v>-0.32849338789398419</v>
      </c>
      <c r="H296" s="57">
        <f>stanford_fuel_changes!Z152</f>
        <v>-0.54422815828671889</v>
      </c>
      <c r="I296" s="57">
        <f>stanford_fuel_changes!AA152</f>
        <v>-0.59828048350188767</v>
      </c>
      <c r="J296" s="57">
        <f>stanford_fuel_changes!AB152</f>
        <v>-0.6523589133065808</v>
      </c>
      <c r="K296" s="57">
        <f>stanford_fuel_changes!AC152</f>
        <v>-0.67038986742165074</v>
      </c>
      <c r="L296" s="57">
        <f>stanford_fuel_changes!AD152</f>
        <v>-0.68842294066935272</v>
      </c>
    </row>
    <row r="297" spans="1:12" ht="15" customHeight="1" x14ac:dyDescent="0.25">
      <c r="A297" s="9" t="s">
        <v>2</v>
      </c>
      <c r="B297" s="9" t="s">
        <v>221</v>
      </c>
      <c r="C297" s="9" t="s">
        <v>210</v>
      </c>
      <c r="D297" s="9" t="s">
        <v>211</v>
      </c>
      <c r="E297" s="59">
        <v>0</v>
      </c>
      <c r="F297" s="57">
        <f>stanford_fuel_changes!X153</f>
        <v>-6.7349526040144422E-2</v>
      </c>
      <c r="G297" s="57">
        <f>stanford_fuel_changes!Y153</f>
        <v>-0.19143969524690133</v>
      </c>
      <c r="H297" s="57">
        <f>stanford_fuel_changes!Z153</f>
        <v>-0.31716581400663196</v>
      </c>
      <c r="I297" s="57">
        <f>stanford_fuel_changes!AA153</f>
        <v>-0.34866648052816884</v>
      </c>
      <c r="J297" s="57">
        <f>stanford_fuel_changes!AB153</f>
        <v>-0.38018236030771124</v>
      </c>
      <c r="K297" s="57">
        <f>stanford_fuel_changes!AC153</f>
        <v>-0.39069045723754614</v>
      </c>
      <c r="L297" s="57">
        <f>stanford_fuel_changes!AD153</f>
        <v>-0.40119978915755206</v>
      </c>
    </row>
    <row r="298" spans="1:12" ht="15" customHeight="1" x14ac:dyDescent="0.25">
      <c r="A298" s="9" t="s">
        <v>2</v>
      </c>
      <c r="B298" s="9" t="s">
        <v>221</v>
      </c>
      <c r="C298" s="9" t="s">
        <v>212</v>
      </c>
      <c r="D298" s="9" t="s">
        <v>213</v>
      </c>
      <c r="E298" s="59">
        <v>0</v>
      </c>
      <c r="F298" s="57">
        <f>stanford_fuel_changes!X153</f>
        <v>-6.7349526040144422E-2</v>
      </c>
      <c r="G298" s="57">
        <f>stanford_fuel_changes!Y153</f>
        <v>-0.19143969524690133</v>
      </c>
      <c r="H298" s="57">
        <f>stanford_fuel_changes!Z153</f>
        <v>-0.31716581400663196</v>
      </c>
      <c r="I298" s="57">
        <f>stanford_fuel_changes!AA153</f>
        <v>-0.34866648052816884</v>
      </c>
      <c r="J298" s="57">
        <f>stanford_fuel_changes!AB153</f>
        <v>-0.38018236030771124</v>
      </c>
      <c r="K298" s="57">
        <f>stanford_fuel_changes!AC153</f>
        <v>-0.39069045723754614</v>
      </c>
      <c r="L298" s="57">
        <f>stanford_fuel_changes!AD153</f>
        <v>-0.40119978915755206</v>
      </c>
    </row>
    <row r="299" spans="1:12" ht="15" customHeight="1" x14ac:dyDescent="0.25">
      <c r="A299" s="9" t="s">
        <v>2</v>
      </c>
      <c r="B299" s="9" t="s">
        <v>221</v>
      </c>
      <c r="C299" s="9" t="s">
        <v>214</v>
      </c>
      <c r="D299" s="9" t="s">
        <v>215</v>
      </c>
      <c r="E299" s="59">
        <v>0</v>
      </c>
      <c r="F299" s="57">
        <f>stanford_fuel_changes!X153</f>
        <v>-6.7349526040144422E-2</v>
      </c>
      <c r="G299" s="57">
        <f>stanford_fuel_changes!Y153</f>
        <v>-0.19143969524690133</v>
      </c>
      <c r="H299" s="57">
        <f>stanford_fuel_changes!Z153</f>
        <v>-0.31716581400663196</v>
      </c>
      <c r="I299" s="57">
        <f>stanford_fuel_changes!AA153</f>
        <v>-0.34866648052816884</v>
      </c>
      <c r="J299" s="57">
        <f>stanford_fuel_changes!AB153</f>
        <v>-0.38018236030771124</v>
      </c>
      <c r="K299" s="57">
        <f>stanford_fuel_changes!AC153</f>
        <v>-0.39069045723754614</v>
      </c>
      <c r="L299" s="57">
        <f>stanford_fuel_changes!AD153</f>
        <v>-0.40119978915755206</v>
      </c>
    </row>
    <row r="300" spans="1:12" ht="15" customHeight="1" x14ac:dyDescent="0.25">
      <c r="A300" s="9" t="s">
        <v>2</v>
      </c>
      <c r="B300" s="9" t="s">
        <v>221</v>
      </c>
      <c r="C300" s="9" t="s">
        <v>216</v>
      </c>
      <c r="D300" s="9" t="s">
        <v>217</v>
      </c>
      <c r="E300" s="59">
        <v>0</v>
      </c>
      <c r="F300" s="57">
        <f>stanford_fuel_changes!X153</f>
        <v>-6.7349526040144422E-2</v>
      </c>
      <c r="G300" s="57">
        <f>stanford_fuel_changes!Y153</f>
        <v>-0.19143969524690133</v>
      </c>
      <c r="H300" s="57">
        <f>stanford_fuel_changes!Z153</f>
        <v>-0.31716581400663196</v>
      </c>
      <c r="I300" s="57">
        <f>stanford_fuel_changes!AA153</f>
        <v>-0.34866648052816884</v>
      </c>
      <c r="J300" s="57">
        <f>stanford_fuel_changes!AB153</f>
        <v>-0.38018236030771124</v>
      </c>
      <c r="K300" s="57">
        <f>stanford_fuel_changes!AC153</f>
        <v>-0.39069045723754614</v>
      </c>
      <c r="L300" s="57">
        <f>stanford_fuel_changes!AD153</f>
        <v>-0.40119978915755206</v>
      </c>
    </row>
    <row r="301" spans="1:12" ht="15" customHeight="1" x14ac:dyDescent="0.25">
      <c r="A301" s="9" t="s">
        <v>2</v>
      </c>
      <c r="B301" s="9" t="s">
        <v>221</v>
      </c>
      <c r="C301" s="9" t="s">
        <v>218</v>
      </c>
      <c r="D301" s="9" t="s">
        <v>219</v>
      </c>
      <c r="E301" s="59">
        <v>0</v>
      </c>
      <c r="F301" s="57">
        <f>stanford_fuel_changes!X153</f>
        <v>-6.7349526040144422E-2</v>
      </c>
      <c r="G301" s="57">
        <f>stanford_fuel_changes!Y153</f>
        <v>-0.19143969524690133</v>
      </c>
      <c r="H301" s="57">
        <f>stanford_fuel_changes!Z153</f>
        <v>-0.31716581400663196</v>
      </c>
      <c r="I301" s="57">
        <f>stanford_fuel_changes!AA153</f>
        <v>-0.34866648052816884</v>
      </c>
      <c r="J301" s="57">
        <f>stanford_fuel_changes!AB153</f>
        <v>-0.38018236030771124</v>
      </c>
      <c r="K301" s="57">
        <f>stanford_fuel_changes!AC153</f>
        <v>-0.39069045723754614</v>
      </c>
      <c r="L301" s="57">
        <f>stanford_fuel_changes!AD153</f>
        <v>-0.40119978915755206</v>
      </c>
    </row>
    <row r="302" spans="1:12" ht="15" customHeight="1" x14ac:dyDescent="0.25">
      <c r="A302" s="9" t="s">
        <v>1</v>
      </c>
      <c r="B302" s="9" t="s">
        <v>221</v>
      </c>
      <c r="C302" s="9" t="s">
        <v>222</v>
      </c>
      <c r="D302" s="9" t="s">
        <v>223</v>
      </c>
      <c r="E302" s="59">
        <v>0</v>
      </c>
      <c r="F302" s="57">
        <f>stanford_fuel_changes!X159</f>
        <v>-1.5912537035766977E-2</v>
      </c>
      <c r="G302" s="57">
        <f>stanford_fuel_changes!Y159</f>
        <v>-8.4435197171973175E-2</v>
      </c>
      <c r="H302" s="57">
        <f>stanford_fuel_changes!Z159</f>
        <v>-0.18779563709258118</v>
      </c>
      <c r="I302" s="57">
        <f>stanford_fuel_changes!AA159</f>
        <v>-0.21752334030222034</v>
      </c>
      <c r="J302" s="57">
        <f>stanford_fuel_changes!AB159</f>
        <v>-0.24851889826835236</v>
      </c>
      <c r="K302" s="57">
        <f>stanford_fuel_changes!AC159</f>
        <v>-0.25911246708644875</v>
      </c>
      <c r="L302" s="57">
        <f>stanford_fuel_changes!AD159</f>
        <v>-0.26983031598699236</v>
      </c>
    </row>
    <row r="303" spans="1:12" ht="15" customHeight="1" x14ac:dyDescent="0.25">
      <c r="A303" s="9" t="s">
        <v>1</v>
      </c>
      <c r="B303" s="9" t="s">
        <v>220</v>
      </c>
      <c r="C303" s="9" t="s">
        <v>203</v>
      </c>
      <c r="D303" s="9" t="s">
        <v>204</v>
      </c>
      <c r="E303" s="59">
        <v>0</v>
      </c>
      <c r="F303" s="57">
        <f>stanford_fuel_changes!X154</f>
        <v>-3.455245934604946E-3</v>
      </c>
      <c r="G303" s="57">
        <f>stanford_fuel_changes!Y154</f>
        <v>-1.8334246205383053E-2</v>
      </c>
      <c r="H303" s="57">
        <f>stanford_fuel_changes!Z154</f>
        <v>-4.0777916817549907E-2</v>
      </c>
      <c r="I303" s="57">
        <f>stanford_fuel_changes!AA154</f>
        <v>-4.72329858885202E-2</v>
      </c>
      <c r="J303" s="57">
        <f>stanford_fuel_changes!AB154</f>
        <v>-5.3963356753490697E-2</v>
      </c>
      <c r="K303" s="57">
        <f>stanford_fuel_changes!AC154</f>
        <v>-5.6263642717282056E-2</v>
      </c>
      <c r="L303" s="57">
        <f>stanford_fuel_changes!AD154</f>
        <v>-5.8590914839764724E-2</v>
      </c>
    </row>
    <row r="304" spans="1:12" ht="15" customHeight="1" x14ac:dyDescent="0.25">
      <c r="A304" s="9" t="s">
        <v>1</v>
      </c>
      <c r="B304" s="9" t="s">
        <v>220</v>
      </c>
      <c r="C304" s="9" t="s">
        <v>195</v>
      </c>
      <c r="D304" s="9" t="s">
        <v>196</v>
      </c>
      <c r="E304" s="59">
        <v>0</v>
      </c>
      <c r="F304" s="57">
        <f>stanford_fuel_changes!X154</f>
        <v>-3.455245934604946E-3</v>
      </c>
      <c r="G304" s="57">
        <f>stanford_fuel_changes!Y154</f>
        <v>-1.8334246205383053E-2</v>
      </c>
      <c r="H304" s="57">
        <f>stanford_fuel_changes!Z154</f>
        <v>-4.0777916817549907E-2</v>
      </c>
      <c r="I304" s="57">
        <f>stanford_fuel_changes!AA154</f>
        <v>-4.72329858885202E-2</v>
      </c>
      <c r="J304" s="57">
        <f>stanford_fuel_changes!AB154</f>
        <v>-5.3963356753490697E-2</v>
      </c>
      <c r="K304" s="57">
        <f>stanford_fuel_changes!AC154</f>
        <v>-5.6263642717282056E-2</v>
      </c>
      <c r="L304" s="57">
        <f>stanford_fuel_changes!AD154</f>
        <v>-5.8590914839764724E-2</v>
      </c>
    </row>
    <row r="305" spans="1:12" ht="15" customHeight="1" x14ac:dyDescent="0.25">
      <c r="A305" s="9" t="s">
        <v>1</v>
      </c>
      <c r="B305" s="9" t="s">
        <v>208</v>
      </c>
      <c r="C305" s="9" t="s">
        <v>197</v>
      </c>
      <c r="D305" s="9" t="s">
        <v>198</v>
      </c>
      <c r="E305" s="59">
        <v>0</v>
      </c>
      <c r="F305" s="57">
        <f>stanford_fuel_changes!X155</f>
        <v>-1.7409947044191611E-2</v>
      </c>
      <c r="G305" s="57">
        <f>stanford_fuel_changes!Y155</f>
        <v>-9.2380762924589008E-2</v>
      </c>
      <c r="H305" s="57">
        <f>stanford_fuel_changes!Z155</f>
        <v>-0.20546768183873557</v>
      </c>
      <c r="I305" s="57">
        <f>stanford_fuel_changes!AA155</f>
        <v>-0.23799283715884181</v>
      </c>
      <c r="J305" s="57">
        <f>stanford_fuel_changes!AB155</f>
        <v>-0.27190515557686584</v>
      </c>
      <c r="K305" s="57">
        <f>stanford_fuel_changes!AC155</f>
        <v>-0.28349560603222074</v>
      </c>
      <c r="L305" s="57">
        <f>stanford_fuel_changes!AD155</f>
        <v>-0.29522203164032423</v>
      </c>
    </row>
    <row r="306" spans="1:12" ht="15" customHeight="1" x14ac:dyDescent="0.25">
      <c r="A306" s="9" t="s">
        <v>1</v>
      </c>
      <c r="B306" s="9" t="s">
        <v>221</v>
      </c>
      <c r="C306" s="9" t="s">
        <v>224</v>
      </c>
      <c r="D306" s="9" t="s">
        <v>225</v>
      </c>
      <c r="E306" s="59">
        <v>0</v>
      </c>
      <c r="F306" s="58">
        <f>stanford_fuel_changes!X159*shares_i24.d!$AA$3</f>
        <v>-6.7881027411394223E-5</v>
      </c>
      <c r="G306" s="58">
        <f>stanford_fuel_changes!Y159*shares_i24.d!$AA$3</f>
        <v>-3.6019070502926433E-4</v>
      </c>
      <c r="H306" s="58">
        <f>stanford_fuel_changes!Z159*shares_i24.d!$AA$3</f>
        <v>-8.0111428872519253E-4</v>
      </c>
      <c r="I306" s="58">
        <f>stanford_fuel_changes!AA159*shares_i24.d!$AA$3</f>
        <v>-9.2792920402848592E-4</v>
      </c>
      <c r="J306" s="58">
        <f>stanford_fuel_changes!AB159*shares_i24.d!$AA$3</f>
        <v>-1.0601526398766623E-3</v>
      </c>
      <c r="K306" s="58">
        <f>stanford_fuel_changes!AC159*shares_i24.d!$AA$3</f>
        <v>-1.105343569123793E-3</v>
      </c>
      <c r="L306" s="58">
        <f>stanford_fuel_changes!AD159*shares_i24.d!$AA$3</f>
        <v>-1.1510646627101693E-3</v>
      </c>
    </row>
    <row r="307" spans="1:12" ht="15" customHeight="1" x14ac:dyDescent="0.25">
      <c r="A307" s="9" t="s">
        <v>1</v>
      </c>
      <c r="B307" s="9" t="s">
        <v>229</v>
      </c>
      <c r="C307" s="9" t="s">
        <v>199</v>
      </c>
      <c r="D307" s="9" t="s">
        <v>200</v>
      </c>
      <c r="E307" s="59">
        <v>0</v>
      </c>
      <c r="F307" s="58">
        <f>shares_i40.2!$AA$2*stanford_fuel_changes!X156+shares_i40.2!$AA$3*stanford_fuel_changes!X159</f>
        <v>-1.5912537035766977E-2</v>
      </c>
      <c r="G307" s="58">
        <f>shares_i40.2!$AA$2*stanford_fuel_changes!Y156+shares_i40.2!$AA$3*stanford_fuel_changes!Y159</f>
        <v>-8.4435197171973175E-2</v>
      </c>
      <c r="H307" s="58">
        <f>shares_i40.2!$AA$2*stanford_fuel_changes!Z156+shares_i40.2!$AA$3*stanford_fuel_changes!Z159</f>
        <v>-0.18779563709258118</v>
      </c>
      <c r="I307" s="58">
        <f>shares_i40.2!$AA$2*stanford_fuel_changes!AA156+shares_i40.2!$AA$3*stanford_fuel_changes!AA159</f>
        <v>-0.21752334030222034</v>
      </c>
      <c r="J307" s="58">
        <f>shares_i40.2!$AA$2*stanford_fuel_changes!AB156+shares_i40.2!$AA$3*stanford_fuel_changes!AB159</f>
        <v>-0.24851889826835236</v>
      </c>
      <c r="K307" s="58">
        <f>shares_i40.2!$AA$2*stanford_fuel_changes!AC156+shares_i40.2!$AA$3*stanford_fuel_changes!AC159</f>
        <v>-0.25911246708644875</v>
      </c>
      <c r="L307" s="58">
        <f>shares_i40.2!$AA$2*stanford_fuel_changes!AD156+shares_i40.2!$AA$3*stanford_fuel_changes!AD159</f>
        <v>-0.26983031598699236</v>
      </c>
    </row>
    <row r="308" spans="1:12" ht="15" customHeight="1" x14ac:dyDescent="0.25">
      <c r="A308" s="9" t="s">
        <v>1</v>
      </c>
      <c r="B308" s="9" t="s">
        <v>227</v>
      </c>
      <c r="C308" s="9" t="s">
        <v>201</v>
      </c>
      <c r="D308" s="9" t="s">
        <v>202</v>
      </c>
      <c r="E308" s="59">
        <v>0</v>
      </c>
      <c r="F308" s="57">
        <f>stanford_fuel_changes!X158</f>
        <v>-1.7519334973936287E-2</v>
      </c>
      <c r="G308" s="57">
        <f>stanford_fuel_changes!Y158</f>
        <v>-9.2961197797762671E-2</v>
      </c>
      <c r="H308" s="57">
        <f>stanford_fuel_changes!Z158</f>
        <v>-0.20675864982897291</v>
      </c>
      <c r="I308" s="57">
        <f>stanford_fuel_changes!AA158</f>
        <v>-0.23948816300244077</v>
      </c>
      <c r="J308" s="57">
        <f>stanford_fuel_changes!AB158</f>
        <v>-0.27361355491776923</v>
      </c>
      <c r="K308" s="57">
        <f>stanford_fuel_changes!AC158</f>
        <v>-0.28527682899383361</v>
      </c>
      <c r="L308" s="57">
        <f>stanford_fuel_changes!AD158</f>
        <v>-0.29707693256415718</v>
      </c>
    </row>
    <row r="309" spans="1:12" ht="15" customHeight="1" x14ac:dyDescent="0.25">
      <c r="A309" s="9" t="s">
        <v>1</v>
      </c>
      <c r="B309" s="9" t="s">
        <v>221</v>
      </c>
      <c r="C309" s="9" t="s">
        <v>210</v>
      </c>
      <c r="D309" s="9" t="s">
        <v>211</v>
      </c>
      <c r="E309" s="59">
        <v>0</v>
      </c>
      <c r="F309" s="57">
        <f>stanford_fuel_changes!X159</f>
        <v>-1.5912537035766977E-2</v>
      </c>
      <c r="G309" s="57">
        <f>stanford_fuel_changes!Y159</f>
        <v>-8.4435197171973175E-2</v>
      </c>
      <c r="H309" s="57">
        <f>stanford_fuel_changes!Z159</f>
        <v>-0.18779563709258118</v>
      </c>
      <c r="I309" s="57">
        <f>stanford_fuel_changes!AA159</f>
        <v>-0.21752334030222034</v>
      </c>
      <c r="J309" s="57">
        <f>stanford_fuel_changes!AB159</f>
        <v>-0.24851889826835236</v>
      </c>
      <c r="K309" s="57">
        <f>stanford_fuel_changes!AC159</f>
        <v>-0.25911246708644875</v>
      </c>
      <c r="L309" s="57">
        <f>stanford_fuel_changes!AD159</f>
        <v>-0.26983031598699236</v>
      </c>
    </row>
    <row r="310" spans="1:12" ht="15" customHeight="1" x14ac:dyDescent="0.25">
      <c r="A310" s="9" t="s">
        <v>1</v>
      </c>
      <c r="B310" s="9" t="s">
        <v>221</v>
      </c>
      <c r="C310" s="9" t="s">
        <v>212</v>
      </c>
      <c r="D310" s="9" t="s">
        <v>213</v>
      </c>
      <c r="E310" s="59">
        <v>0</v>
      </c>
      <c r="F310" s="57">
        <f>stanford_fuel_changes!X159</f>
        <v>-1.5912537035766977E-2</v>
      </c>
      <c r="G310" s="57">
        <f>stanford_fuel_changes!Y159</f>
        <v>-8.4435197171973175E-2</v>
      </c>
      <c r="H310" s="57">
        <f>stanford_fuel_changes!Z159</f>
        <v>-0.18779563709258118</v>
      </c>
      <c r="I310" s="57">
        <f>stanford_fuel_changes!AA159</f>
        <v>-0.21752334030222034</v>
      </c>
      <c r="J310" s="57">
        <f>stanford_fuel_changes!AB159</f>
        <v>-0.24851889826835236</v>
      </c>
      <c r="K310" s="57">
        <f>stanford_fuel_changes!AC159</f>
        <v>-0.25911246708644875</v>
      </c>
      <c r="L310" s="57">
        <f>stanford_fuel_changes!AD159</f>
        <v>-0.26983031598699236</v>
      </c>
    </row>
    <row r="311" spans="1:12" ht="15" customHeight="1" x14ac:dyDescent="0.25">
      <c r="A311" s="9" t="s">
        <v>1</v>
      </c>
      <c r="B311" s="9" t="s">
        <v>221</v>
      </c>
      <c r="C311" s="9" t="s">
        <v>214</v>
      </c>
      <c r="D311" s="9" t="s">
        <v>215</v>
      </c>
      <c r="E311" s="59">
        <v>0</v>
      </c>
      <c r="F311" s="57">
        <f>stanford_fuel_changes!X159</f>
        <v>-1.5912537035766977E-2</v>
      </c>
      <c r="G311" s="57">
        <f>stanford_fuel_changes!Y159</f>
        <v>-8.4435197171973175E-2</v>
      </c>
      <c r="H311" s="57">
        <f>stanford_fuel_changes!Z159</f>
        <v>-0.18779563709258118</v>
      </c>
      <c r="I311" s="57">
        <f>stanford_fuel_changes!AA159</f>
        <v>-0.21752334030222034</v>
      </c>
      <c r="J311" s="57">
        <f>stanford_fuel_changes!AB159</f>
        <v>-0.24851889826835236</v>
      </c>
      <c r="K311" s="57">
        <f>stanford_fuel_changes!AC159</f>
        <v>-0.25911246708644875</v>
      </c>
      <c r="L311" s="57">
        <f>stanford_fuel_changes!AD159</f>
        <v>-0.26983031598699236</v>
      </c>
    </row>
    <row r="312" spans="1:12" ht="15" customHeight="1" x14ac:dyDescent="0.25">
      <c r="A312" s="9" t="s">
        <v>1</v>
      </c>
      <c r="B312" s="9" t="s">
        <v>221</v>
      </c>
      <c r="C312" s="9" t="s">
        <v>216</v>
      </c>
      <c r="D312" s="9" t="s">
        <v>217</v>
      </c>
      <c r="E312" s="59">
        <v>0</v>
      </c>
      <c r="F312" s="57">
        <f>stanford_fuel_changes!X159</f>
        <v>-1.5912537035766977E-2</v>
      </c>
      <c r="G312" s="57">
        <f>stanford_fuel_changes!Y159</f>
        <v>-8.4435197171973175E-2</v>
      </c>
      <c r="H312" s="57">
        <f>stanford_fuel_changes!Z159</f>
        <v>-0.18779563709258118</v>
      </c>
      <c r="I312" s="57">
        <f>stanford_fuel_changes!AA159</f>
        <v>-0.21752334030222034</v>
      </c>
      <c r="J312" s="57">
        <f>stanford_fuel_changes!AB159</f>
        <v>-0.24851889826835236</v>
      </c>
      <c r="K312" s="57">
        <f>stanford_fuel_changes!AC159</f>
        <v>-0.25911246708644875</v>
      </c>
      <c r="L312" s="57">
        <f>stanford_fuel_changes!AD159</f>
        <v>-0.26983031598699236</v>
      </c>
    </row>
    <row r="313" spans="1:12" ht="15" customHeight="1" x14ac:dyDescent="0.25">
      <c r="A313" s="9" t="s">
        <v>1</v>
      </c>
      <c r="B313" s="9" t="s">
        <v>221</v>
      </c>
      <c r="C313" s="9" t="s">
        <v>218</v>
      </c>
      <c r="D313" s="9" t="s">
        <v>219</v>
      </c>
      <c r="E313" s="59">
        <v>0</v>
      </c>
      <c r="F313" s="57">
        <f>stanford_fuel_changes!X159</f>
        <v>-1.5912537035766977E-2</v>
      </c>
      <c r="G313" s="57">
        <f>stanford_fuel_changes!Y159</f>
        <v>-8.4435197171973175E-2</v>
      </c>
      <c r="H313" s="57">
        <f>stanford_fuel_changes!Z159</f>
        <v>-0.18779563709258118</v>
      </c>
      <c r="I313" s="57">
        <f>stanford_fuel_changes!AA159</f>
        <v>-0.21752334030222034</v>
      </c>
      <c r="J313" s="57">
        <f>stanford_fuel_changes!AB159</f>
        <v>-0.24851889826835236</v>
      </c>
      <c r="K313" s="57">
        <f>stanford_fuel_changes!AC159</f>
        <v>-0.25911246708644875</v>
      </c>
      <c r="L313" s="57">
        <f>stanford_fuel_changes!AD159</f>
        <v>-0.26983031598699236</v>
      </c>
    </row>
    <row r="314" spans="1:12" ht="15" customHeight="1" x14ac:dyDescent="0.25">
      <c r="A314" s="9" t="s">
        <v>0</v>
      </c>
      <c r="B314" s="9" t="s">
        <v>221</v>
      </c>
      <c r="C314" s="9" t="s">
        <v>222</v>
      </c>
      <c r="D314" s="9" t="s">
        <v>223</v>
      </c>
      <c r="E314" s="59">
        <v>0</v>
      </c>
      <c r="F314" s="57">
        <f>stanford_fuel_changes!X165</f>
        <v>-9.3169473268855559E-3</v>
      </c>
      <c r="G314" s="57">
        <f>stanford_fuel_changes!Y165</f>
        <v>-4.9301248017929122E-2</v>
      </c>
      <c r="H314" s="57">
        <f>stanford_fuel_changes!Z165</f>
        <v>-0.10943015397068546</v>
      </c>
      <c r="I314" s="57">
        <f>stanford_fuel_changes!AA165</f>
        <v>-0.12669863360196507</v>
      </c>
      <c r="J314" s="57">
        <f>stanford_fuel_changes!AB165</f>
        <v>-0.14469433583967939</v>
      </c>
      <c r="K314" s="57">
        <f>stanford_fuel_changes!AC165</f>
        <v>-0.15084287636123847</v>
      </c>
      <c r="L314" s="57">
        <f>stanford_fuel_changes!AD165</f>
        <v>-0.15706258743271018</v>
      </c>
    </row>
    <row r="315" spans="1:12" ht="15" customHeight="1" x14ac:dyDescent="0.25">
      <c r="A315" s="9" t="s">
        <v>0</v>
      </c>
      <c r="B315" s="9" t="s">
        <v>220</v>
      </c>
      <c r="C315" s="9" t="s">
        <v>203</v>
      </c>
      <c r="D315" s="9" t="s">
        <v>204</v>
      </c>
      <c r="E315" s="59">
        <v>0</v>
      </c>
      <c r="F315" s="57">
        <f>stanford_fuel_changes!X160</f>
        <v>-1.149176313407162E-2</v>
      </c>
      <c r="G315" s="57">
        <f>stanford_fuel_changes!Y160</f>
        <v>-6.0809430874559457E-2</v>
      </c>
      <c r="H315" s="57">
        <f>stanford_fuel_changes!Z160</f>
        <v>-0.13497397431101216</v>
      </c>
      <c r="I315" s="57">
        <f>stanford_fuel_changes!AA160</f>
        <v>-0.15627336247386669</v>
      </c>
      <c r="J315" s="57">
        <f>stanford_fuel_changes!AB160</f>
        <v>-0.17846972575589723</v>
      </c>
      <c r="K315" s="57">
        <f>stanford_fuel_changes!AC160</f>
        <v>-0.18605349421727999</v>
      </c>
      <c r="L315" s="57">
        <f>stanford_fuel_changes!AD160</f>
        <v>-0.19372504627054335</v>
      </c>
    </row>
    <row r="316" spans="1:12" ht="15" customHeight="1" x14ac:dyDescent="0.25">
      <c r="A316" s="9" t="s">
        <v>0</v>
      </c>
      <c r="B316" s="9" t="s">
        <v>220</v>
      </c>
      <c r="C316" s="9" t="s">
        <v>195</v>
      </c>
      <c r="D316" s="9" t="s">
        <v>196</v>
      </c>
      <c r="E316" s="59">
        <v>0</v>
      </c>
      <c r="F316" s="57">
        <f>stanford_fuel_changes!X160</f>
        <v>-1.149176313407162E-2</v>
      </c>
      <c r="G316" s="57">
        <f>stanford_fuel_changes!Y160</f>
        <v>-6.0809430874559457E-2</v>
      </c>
      <c r="H316" s="57">
        <f>stanford_fuel_changes!Z160</f>
        <v>-0.13497397431101216</v>
      </c>
      <c r="I316" s="57">
        <f>stanford_fuel_changes!AA160</f>
        <v>-0.15627336247386669</v>
      </c>
      <c r="J316" s="57">
        <f>stanford_fuel_changes!AB160</f>
        <v>-0.17846972575589723</v>
      </c>
      <c r="K316" s="57">
        <f>stanford_fuel_changes!AC160</f>
        <v>-0.18605349421727999</v>
      </c>
      <c r="L316" s="57">
        <f>stanford_fuel_changes!AD160</f>
        <v>-0.19372504627054335</v>
      </c>
    </row>
    <row r="317" spans="1:12" ht="15" customHeight="1" x14ac:dyDescent="0.25">
      <c r="A317" s="9" t="s">
        <v>0</v>
      </c>
      <c r="B317" s="9" t="s">
        <v>208</v>
      </c>
      <c r="C317" s="9" t="s">
        <v>197</v>
      </c>
      <c r="D317" s="9" t="s">
        <v>198</v>
      </c>
      <c r="E317" s="59">
        <v>0</v>
      </c>
      <c r="F317" s="57">
        <f>stanford_fuel_changes!X161</f>
        <v>-1.8304976592253861E-2</v>
      </c>
      <c r="G317" s="57">
        <f>stanford_fuel_changes!Y161</f>
        <v>-9.6862004181659911E-2</v>
      </c>
      <c r="H317" s="57">
        <f>stanford_fuel_changes!Z161</f>
        <v>-0.21499707325164513</v>
      </c>
      <c r="I317" s="57">
        <f>stanford_fuel_changes!AA161</f>
        <v>-0.24892439991176593</v>
      </c>
      <c r="J317" s="57">
        <f>stanford_fuel_changes!AB161</f>
        <v>-0.28428049849911774</v>
      </c>
      <c r="K317" s="57">
        <f>stanford_fuel_changes!AC161</f>
        <v>-0.29636051638210892</v>
      </c>
      <c r="L317" s="57">
        <f>stanford_fuel_changes!AD161</f>
        <v>-0.30858036281671675</v>
      </c>
    </row>
    <row r="318" spans="1:12" ht="15" customHeight="1" x14ac:dyDescent="0.25">
      <c r="A318" s="9" t="s">
        <v>0</v>
      </c>
      <c r="B318" s="9" t="s">
        <v>221</v>
      </c>
      <c r="C318" s="9" t="s">
        <v>224</v>
      </c>
      <c r="D318" s="9" t="s">
        <v>225</v>
      </c>
      <c r="E318" s="59">
        <v>0</v>
      </c>
      <c r="F318" s="58">
        <f>stanford_fuel_changes!X165*shares_i24.d!$AB$3</f>
        <v>-8.697617652970396E-3</v>
      </c>
      <c r="G318" s="58">
        <f>stanford_fuel_changes!Y165*shares_i24.d!$AB$3</f>
        <v>-4.6024023752590147E-2</v>
      </c>
      <c r="H318" s="58">
        <f>stanford_fuel_changes!Z165*shares_i24.d!$AB$3</f>
        <v>-0.10215595361328091</v>
      </c>
      <c r="I318" s="58">
        <f>stanford_fuel_changes!AA165*shares_i24.d!$AB$3</f>
        <v>-0.11827653775005779</v>
      </c>
      <c r="J318" s="58">
        <f>stanford_fuel_changes!AB165*shares_i24.d!$AB$3</f>
        <v>-0.13507600349445242</v>
      </c>
      <c r="K318" s="58">
        <f>stanford_fuel_changes!AC165*shares_i24.d!$AB$3</f>
        <v>-0.14081582928760655</v>
      </c>
      <c r="L318" s="58">
        <f>stanford_fuel_changes!AD165*shares_i24.d!$AB$3</f>
        <v>-0.14662209467836421</v>
      </c>
    </row>
    <row r="319" spans="1:12" ht="15" customHeight="1" x14ac:dyDescent="0.25">
      <c r="A319" s="9" t="s">
        <v>0</v>
      </c>
      <c r="B319" s="9" t="s">
        <v>229</v>
      </c>
      <c r="C319" s="9" t="s">
        <v>199</v>
      </c>
      <c r="D319" s="9" t="s">
        <v>200</v>
      </c>
      <c r="E319" s="59">
        <v>0</v>
      </c>
      <c r="F319" s="58">
        <f>shares_i40.2!$AB$2*stanford_fuel_changes!X162+shares_i40.2!$AB$3*stanford_fuel_changes!X165</f>
        <v>-1.351305924131691E-2</v>
      </c>
      <c r="G319" s="58">
        <f>shares_i40.2!$AB$2*stanford_fuel_changes!Y162+shares_i40.2!$AB$3*stanford_fuel_changes!Y165</f>
        <v>-7.1505254002528898E-2</v>
      </c>
      <c r="H319" s="58">
        <f>shares_i40.2!$AB$2*stanford_fuel_changes!Z162+shares_i40.2!$AB$3*stanford_fuel_changes!Z165</f>
        <v>-0.15871466280861898</v>
      </c>
      <c r="I319" s="58">
        <f>shares_i40.2!$AB$2*stanford_fuel_changes!AA162+shares_i40.2!$AB$3*stanford_fuel_changes!AA165</f>
        <v>-0.18376041868528753</v>
      </c>
      <c r="J319" s="58">
        <f>shares_i40.2!$AB$2*stanford_fuel_changes!AB162+shares_i40.2!$AB$3*stanford_fuel_changes!AB165</f>
        <v>-0.20986091940676382</v>
      </c>
      <c r="K319" s="58">
        <f>shares_i40.2!$AB$2*stanford_fuel_changes!AC162+shares_i40.2!$AB$3*stanford_fuel_changes!AC165</f>
        <v>-0.21877860342926647</v>
      </c>
      <c r="L319" s="58">
        <f>shares_i40.2!$AB$2*stanford_fuel_changes!AD162+shares_i40.2!$AB$3*stanford_fuel_changes!AD165</f>
        <v>-0.22779951137517054</v>
      </c>
    </row>
    <row r="320" spans="1:12" ht="15" customHeight="1" x14ac:dyDescent="0.25">
      <c r="A320" s="9" t="s">
        <v>0</v>
      </c>
      <c r="B320" s="9" t="s">
        <v>227</v>
      </c>
      <c r="C320" s="9" t="s">
        <v>201</v>
      </c>
      <c r="D320" s="9" t="s">
        <v>202</v>
      </c>
      <c r="E320" s="59">
        <v>0</v>
      </c>
      <c r="F320" s="57">
        <f>stanford_fuel_changes!X164</f>
        <v>-1.8267683396194306E-2</v>
      </c>
      <c r="G320" s="57">
        <f>stanford_fuel_changes!Y164</f>
        <v>-9.6664664748065801E-2</v>
      </c>
      <c r="H320" s="57">
        <f>stanford_fuel_changes!Z164</f>
        <v>-0.21455905422634911</v>
      </c>
      <c r="I320" s="57">
        <f>stanford_fuel_changes!AA164</f>
        <v>-0.24841725987784508</v>
      </c>
      <c r="J320" s="57">
        <f>stanford_fuel_changes!AB164</f>
        <v>-0.28370132658305414</v>
      </c>
      <c r="K320" s="57">
        <f>stanford_fuel_changes!AC164</f>
        <v>-0.29575673353726084</v>
      </c>
      <c r="L320" s="57">
        <f>stanford_fuel_changes!AD164</f>
        <v>-0.30795168416680679</v>
      </c>
    </row>
    <row r="321" spans="1:12" ht="15" customHeight="1" x14ac:dyDescent="0.25">
      <c r="A321" s="9" t="s">
        <v>0</v>
      </c>
      <c r="B321" s="9" t="s">
        <v>221</v>
      </c>
      <c r="C321" s="9" t="s">
        <v>210</v>
      </c>
      <c r="D321" s="9" t="s">
        <v>211</v>
      </c>
      <c r="E321" s="59">
        <v>0</v>
      </c>
      <c r="F321" s="57">
        <f>stanford_fuel_changes!X165</f>
        <v>-9.3169473268855559E-3</v>
      </c>
      <c r="G321" s="57">
        <f>stanford_fuel_changes!Y165</f>
        <v>-4.9301248017929122E-2</v>
      </c>
      <c r="H321" s="57">
        <f>stanford_fuel_changes!Z165</f>
        <v>-0.10943015397068546</v>
      </c>
      <c r="I321" s="57">
        <f>stanford_fuel_changes!AA165</f>
        <v>-0.12669863360196507</v>
      </c>
      <c r="J321" s="57">
        <f>stanford_fuel_changes!AB165</f>
        <v>-0.14469433583967939</v>
      </c>
      <c r="K321" s="57">
        <f>stanford_fuel_changes!AC165</f>
        <v>-0.15084287636123847</v>
      </c>
      <c r="L321" s="57">
        <f>stanford_fuel_changes!AD165</f>
        <v>-0.15706258743271018</v>
      </c>
    </row>
    <row r="322" spans="1:12" ht="15" customHeight="1" x14ac:dyDescent="0.25">
      <c r="A322" s="9" t="s">
        <v>0</v>
      </c>
      <c r="B322" s="9" t="s">
        <v>221</v>
      </c>
      <c r="C322" s="9" t="s">
        <v>212</v>
      </c>
      <c r="D322" s="9" t="s">
        <v>213</v>
      </c>
      <c r="E322" s="59">
        <v>0</v>
      </c>
      <c r="F322" s="57">
        <f>stanford_fuel_changes!X165</f>
        <v>-9.3169473268855559E-3</v>
      </c>
      <c r="G322" s="57">
        <f>stanford_fuel_changes!Y165</f>
        <v>-4.9301248017929122E-2</v>
      </c>
      <c r="H322" s="57">
        <f>stanford_fuel_changes!Z165</f>
        <v>-0.10943015397068546</v>
      </c>
      <c r="I322" s="57">
        <f>stanford_fuel_changes!AA165</f>
        <v>-0.12669863360196507</v>
      </c>
      <c r="J322" s="57">
        <f>stanford_fuel_changes!AB165</f>
        <v>-0.14469433583967939</v>
      </c>
      <c r="K322" s="57">
        <f>stanford_fuel_changes!AC165</f>
        <v>-0.15084287636123847</v>
      </c>
      <c r="L322" s="57">
        <f>stanford_fuel_changes!AD165</f>
        <v>-0.15706258743271018</v>
      </c>
    </row>
    <row r="323" spans="1:12" ht="15" customHeight="1" x14ac:dyDescent="0.25">
      <c r="A323" s="9" t="s">
        <v>0</v>
      </c>
      <c r="B323" s="9" t="s">
        <v>221</v>
      </c>
      <c r="C323" s="9" t="s">
        <v>214</v>
      </c>
      <c r="D323" s="9" t="s">
        <v>215</v>
      </c>
      <c r="E323" s="59">
        <v>0</v>
      </c>
      <c r="F323" s="57">
        <f>stanford_fuel_changes!X165</f>
        <v>-9.3169473268855559E-3</v>
      </c>
      <c r="G323" s="57">
        <f>stanford_fuel_changes!Y165</f>
        <v>-4.9301248017929122E-2</v>
      </c>
      <c r="H323" s="57">
        <f>stanford_fuel_changes!Z165</f>
        <v>-0.10943015397068546</v>
      </c>
      <c r="I323" s="57">
        <f>stanford_fuel_changes!AA165</f>
        <v>-0.12669863360196507</v>
      </c>
      <c r="J323" s="57">
        <f>stanford_fuel_changes!AB165</f>
        <v>-0.14469433583967939</v>
      </c>
      <c r="K323" s="57">
        <f>stanford_fuel_changes!AC165</f>
        <v>-0.15084287636123847</v>
      </c>
      <c r="L323" s="57">
        <f>stanford_fuel_changes!AD165</f>
        <v>-0.15706258743271018</v>
      </c>
    </row>
    <row r="324" spans="1:12" ht="15" customHeight="1" x14ac:dyDescent="0.25">
      <c r="A324" s="9" t="s">
        <v>0</v>
      </c>
      <c r="B324" s="9" t="s">
        <v>221</v>
      </c>
      <c r="C324" s="9" t="s">
        <v>216</v>
      </c>
      <c r="D324" s="9" t="s">
        <v>217</v>
      </c>
      <c r="E324" s="59">
        <v>0</v>
      </c>
      <c r="F324" s="57">
        <f>stanford_fuel_changes!X165</f>
        <v>-9.3169473268855559E-3</v>
      </c>
      <c r="G324" s="57">
        <f>stanford_fuel_changes!Y165</f>
        <v>-4.9301248017929122E-2</v>
      </c>
      <c r="H324" s="57">
        <f>stanford_fuel_changes!Z165</f>
        <v>-0.10943015397068546</v>
      </c>
      <c r="I324" s="57">
        <f>stanford_fuel_changes!AA165</f>
        <v>-0.12669863360196507</v>
      </c>
      <c r="J324" s="57">
        <f>stanford_fuel_changes!AB165</f>
        <v>-0.14469433583967939</v>
      </c>
      <c r="K324" s="57">
        <f>stanford_fuel_changes!AC165</f>
        <v>-0.15084287636123847</v>
      </c>
      <c r="L324" s="57">
        <f>stanford_fuel_changes!AD165</f>
        <v>-0.15706258743271018</v>
      </c>
    </row>
    <row r="325" spans="1:12" ht="15" customHeight="1" x14ac:dyDescent="0.25">
      <c r="A325" s="9" t="s">
        <v>0</v>
      </c>
      <c r="B325" s="9" t="s">
        <v>221</v>
      </c>
      <c r="C325" s="9" t="s">
        <v>218</v>
      </c>
      <c r="D325" s="9" t="s">
        <v>219</v>
      </c>
      <c r="E325" s="59">
        <v>0</v>
      </c>
      <c r="F325" s="57">
        <f>stanford_fuel_changes!X165</f>
        <v>-9.3169473268855559E-3</v>
      </c>
      <c r="G325" s="57">
        <f>stanford_fuel_changes!Y165</f>
        <v>-4.9301248017929122E-2</v>
      </c>
      <c r="H325" s="57">
        <f>stanford_fuel_changes!Z165</f>
        <v>-0.10943015397068546</v>
      </c>
      <c r="I325" s="57">
        <f>stanford_fuel_changes!AA165</f>
        <v>-0.12669863360196507</v>
      </c>
      <c r="J325" s="57">
        <f>stanford_fuel_changes!AB165</f>
        <v>-0.14469433583967939</v>
      </c>
      <c r="K325" s="57">
        <f>stanford_fuel_changes!AC165</f>
        <v>-0.15084287636123847</v>
      </c>
      <c r="L325" s="57">
        <f>stanford_fuel_changes!AD165</f>
        <v>-0.15706258743271018</v>
      </c>
    </row>
    <row r="326" spans="1:12" ht="15" customHeight="1" x14ac:dyDescent="0.25">
      <c r="A326" s="9" t="s">
        <v>48</v>
      </c>
      <c r="B326" s="9" t="s">
        <v>221</v>
      </c>
      <c r="C326" s="9" t="s">
        <v>222</v>
      </c>
      <c r="D326" s="9" t="s">
        <v>223</v>
      </c>
      <c r="E326" s="59">
        <v>0</v>
      </c>
      <c r="F326" s="57">
        <f>stanford_fuel_changes!X171</f>
        <v>-1.7048723792783972E-2</v>
      </c>
      <c r="G326" s="57">
        <f>stanford_fuel_changes!Y171</f>
        <v>-8.8442976916062371E-2</v>
      </c>
      <c r="H326" s="57">
        <f>stanford_fuel_changes!Z171</f>
        <v>-0.19352048285558376</v>
      </c>
      <c r="I326" s="57">
        <f>stanford_fuel_changes!AA171</f>
        <v>-0.22339278417928077</v>
      </c>
      <c r="J326" s="57">
        <f>stanford_fuel_changes!AB171</f>
        <v>-0.25441346314714414</v>
      </c>
      <c r="K326" s="57">
        <f>stanford_fuel_changes!AC171</f>
        <v>-0.26498894713291921</v>
      </c>
      <c r="L326" s="57">
        <f>stanford_fuel_changes!AD171</f>
        <v>-0.27567556821014044</v>
      </c>
    </row>
    <row r="327" spans="1:12" ht="15" customHeight="1" x14ac:dyDescent="0.25">
      <c r="A327" s="9" t="s">
        <v>48</v>
      </c>
      <c r="B327" s="9" t="s">
        <v>220</v>
      </c>
      <c r="C327" s="9" t="s">
        <v>203</v>
      </c>
      <c r="D327" s="9" t="s">
        <v>204</v>
      </c>
      <c r="E327" s="59">
        <v>0</v>
      </c>
      <c r="F327" s="57">
        <f>stanford_fuel_changes!X166</f>
        <v>-1.1609068205841044E-2</v>
      </c>
      <c r="G327" s="57">
        <f>stanford_fuel_changes!Y166</f>
        <v>-6.0223894986249436E-2</v>
      </c>
      <c r="H327" s="57">
        <f>stanford_fuel_changes!Z166</f>
        <v>-0.13177481857314485</v>
      </c>
      <c r="I327" s="57">
        <f>stanford_fuel_changes!AA166</f>
        <v>-0.15211590613765899</v>
      </c>
      <c r="J327" s="57">
        <f>stanford_fuel_changes!AB166</f>
        <v>-0.17323896392816934</v>
      </c>
      <c r="K327" s="57">
        <f>stanford_fuel_changes!AC166</f>
        <v>-0.18044017830602244</v>
      </c>
      <c r="L327" s="57">
        <f>stanford_fuel_changes!AD166</f>
        <v>-0.18771706978970934</v>
      </c>
    </row>
    <row r="328" spans="1:12" ht="15" customHeight="1" x14ac:dyDescent="0.25">
      <c r="A328" s="9" t="s">
        <v>48</v>
      </c>
      <c r="B328" s="9" t="s">
        <v>220</v>
      </c>
      <c r="C328" s="9" t="s">
        <v>195</v>
      </c>
      <c r="D328" s="9" t="s">
        <v>196</v>
      </c>
      <c r="E328" s="59">
        <v>0</v>
      </c>
      <c r="F328" s="57">
        <f>stanford_fuel_changes!X166</f>
        <v>-1.1609068205841044E-2</v>
      </c>
      <c r="G328" s="57">
        <f>stanford_fuel_changes!Y166</f>
        <v>-6.0223894986249436E-2</v>
      </c>
      <c r="H328" s="57">
        <f>stanford_fuel_changes!Z166</f>
        <v>-0.13177481857314485</v>
      </c>
      <c r="I328" s="57">
        <f>stanford_fuel_changes!AA166</f>
        <v>-0.15211590613765899</v>
      </c>
      <c r="J328" s="57">
        <f>stanford_fuel_changes!AB166</f>
        <v>-0.17323896392816934</v>
      </c>
      <c r="K328" s="57">
        <f>stanford_fuel_changes!AC166</f>
        <v>-0.18044017830602244</v>
      </c>
      <c r="L328" s="57">
        <f>stanford_fuel_changes!AD166</f>
        <v>-0.18771706978970934</v>
      </c>
    </row>
    <row r="329" spans="1:12" ht="15" customHeight="1" x14ac:dyDescent="0.25">
      <c r="A329" s="9" t="s">
        <v>48</v>
      </c>
      <c r="B329" s="9" t="s">
        <v>208</v>
      </c>
      <c r="C329" s="9" t="s">
        <v>197</v>
      </c>
      <c r="D329" s="9" t="s">
        <v>198</v>
      </c>
      <c r="E329" s="59">
        <v>0</v>
      </c>
      <c r="F329" s="57">
        <f>stanford_fuel_changes!X167</f>
        <v>-1.9887140851355921E-2</v>
      </c>
      <c r="G329" s="57">
        <f>stanford_fuel_changes!Y167</f>
        <v>-0.10316771862932131</v>
      </c>
      <c r="H329" s="57">
        <f>stanford_fuel_changes!Z167</f>
        <v>-0.22573942466006428</v>
      </c>
      <c r="I329" s="57">
        <f>stanford_fuel_changes!AA167</f>
        <v>-0.26058512168695586</v>
      </c>
      <c r="J329" s="57">
        <f>stanford_fuel_changes!AB167</f>
        <v>-0.2967703880703379</v>
      </c>
      <c r="K329" s="57">
        <f>stanford_fuel_changes!AC167</f>
        <v>-0.30910656889845273</v>
      </c>
      <c r="L329" s="57">
        <f>stanford_fuel_changes!AD167</f>
        <v>-0.32157238986962255</v>
      </c>
    </row>
    <row r="330" spans="1:12" ht="15" customHeight="1" x14ac:dyDescent="0.25">
      <c r="A330" s="9" t="s">
        <v>48</v>
      </c>
      <c r="B330" s="9" t="s">
        <v>221</v>
      </c>
      <c r="C330" s="9" t="s">
        <v>224</v>
      </c>
      <c r="D330" s="9" t="s">
        <v>225</v>
      </c>
      <c r="E330" s="59">
        <v>0</v>
      </c>
      <c r="F330" s="58">
        <f>stanford_fuel_changes!X171*shares_i24.d!$AC$3</f>
        <v>-1.4637900307172026E-4</v>
      </c>
      <c r="G330" s="58">
        <f>stanford_fuel_changes!Y171*shares_i24.d!$AC$3</f>
        <v>-7.5936445138186657E-4</v>
      </c>
      <c r="H330" s="58">
        <f>stanford_fuel_changes!Z171*shares_i24.d!$AC$3</f>
        <v>-1.6615516620867589E-3</v>
      </c>
      <c r="I330" s="58">
        <f>stanford_fuel_changes!AA171*shares_i24.d!$AC$3</f>
        <v>-1.9180328943694694E-3</v>
      </c>
      <c r="J330" s="58">
        <f>stanford_fuel_changes!AB171*shares_i24.d!$AC$3</f>
        <v>-2.1843740068840404E-3</v>
      </c>
      <c r="K330" s="58">
        <f>stanford_fuel_changes!AC171*shares_i24.d!$AC$3</f>
        <v>-2.2751742815353263E-3</v>
      </c>
      <c r="L330" s="58">
        <f>stanford_fuel_changes!AD171*shares_i24.d!$AC$3</f>
        <v>-2.3669287705224127E-3</v>
      </c>
    </row>
    <row r="331" spans="1:12" ht="15" customHeight="1" x14ac:dyDescent="0.25">
      <c r="A331" s="9" t="s">
        <v>48</v>
      </c>
      <c r="B331" s="9" t="s">
        <v>229</v>
      </c>
      <c r="C331" s="9" t="s">
        <v>199</v>
      </c>
      <c r="D331" s="9" t="s">
        <v>200</v>
      </c>
      <c r="E331" s="59">
        <v>0</v>
      </c>
      <c r="F331" s="58">
        <f>shares_i40.2!$AC$2*stanford_fuel_changes!X168+shares_i40.2!$AC$3*stanford_fuel_changes!X171</f>
        <v>-1.8771552501013665E-2</v>
      </c>
      <c r="G331" s="58">
        <f>shares_i40.2!$AC$2*stanford_fuel_changes!Y168+shares_i40.2!$AC$3*stanford_fuel_changes!Y171</f>
        <v>-9.738042593126553E-2</v>
      </c>
      <c r="H331" s="58">
        <f>shares_i40.2!$AC$2*stanford_fuel_changes!Z168+shares_i40.2!$AC$3*stanford_fuel_changes!Z171</f>
        <v>-0.21307635387246232</v>
      </c>
      <c r="I331" s="58">
        <f>shares_i40.2!$AC$2*stanford_fuel_changes!AA168+shares_i40.2!$AC$3*stanford_fuel_changes!AA171</f>
        <v>-0.24596734791045716</v>
      </c>
      <c r="J331" s="58">
        <f>shares_i40.2!$AC$2*stanford_fuel_changes!AB168+shares_i40.2!$AC$3*stanford_fuel_changes!AB171</f>
        <v>-0.28012276686966409</v>
      </c>
      <c r="K331" s="58">
        <f>shares_i40.2!$AC$2*stanford_fuel_changes!AC168+shares_i40.2!$AC$3*stanford_fuel_changes!AC171</f>
        <v>-0.29176693773403284</v>
      </c>
      <c r="L331" s="58">
        <f>shares_i40.2!$AC$2*stanford_fuel_changes!AD168+shares_i40.2!$AC$3*stanford_fuel_changes!AD171</f>
        <v>-0.30353347645257356</v>
      </c>
    </row>
    <row r="332" spans="1:12" ht="15" customHeight="1" x14ac:dyDescent="0.25">
      <c r="A332" s="9" t="s">
        <v>48</v>
      </c>
      <c r="B332" s="9" t="s">
        <v>227</v>
      </c>
      <c r="C332" s="9" t="s">
        <v>201</v>
      </c>
      <c r="D332" s="9" t="s">
        <v>202</v>
      </c>
      <c r="E332" s="59">
        <v>0</v>
      </c>
      <c r="F332" s="57">
        <f>stanford_fuel_changes!X170</f>
        <v>-2.1508609615499944E-2</v>
      </c>
      <c r="G332" s="57">
        <f>stanford_fuel_changes!Y170</f>
        <v>-0.1115793467500141</v>
      </c>
      <c r="H332" s="57">
        <f>stanford_fuel_changes!Z170</f>
        <v>-0.2441447564600441</v>
      </c>
      <c r="I332" s="57">
        <f>stanford_fuel_changes!AA170</f>
        <v>-0.28183154611640132</v>
      </c>
      <c r="J332" s="57">
        <f>stanford_fuel_changes!AB170</f>
        <v>-0.32096712494547031</v>
      </c>
      <c r="K332" s="57">
        <f>stanford_fuel_changes!AC170</f>
        <v>-0.33430911812394404</v>
      </c>
      <c r="L332" s="57">
        <f>stanford_fuel_changes!AD170</f>
        <v>-0.34779132146376313</v>
      </c>
    </row>
    <row r="333" spans="1:12" ht="15" customHeight="1" x14ac:dyDescent="0.25">
      <c r="A333" s="9" t="s">
        <v>48</v>
      </c>
      <c r="B333" s="9" t="s">
        <v>221</v>
      </c>
      <c r="C333" s="9" t="s">
        <v>210</v>
      </c>
      <c r="D333" s="9" t="s">
        <v>211</v>
      </c>
      <c r="E333" s="59">
        <v>0</v>
      </c>
      <c r="F333" s="57">
        <f>stanford_fuel_changes!X171</f>
        <v>-1.7048723792783972E-2</v>
      </c>
      <c r="G333" s="57">
        <f>stanford_fuel_changes!Y171</f>
        <v>-8.8442976916062371E-2</v>
      </c>
      <c r="H333" s="57">
        <f>stanford_fuel_changes!Z171</f>
        <v>-0.19352048285558376</v>
      </c>
      <c r="I333" s="57">
        <f>stanford_fuel_changes!AA171</f>
        <v>-0.22339278417928077</v>
      </c>
      <c r="J333" s="57">
        <f>stanford_fuel_changes!AB171</f>
        <v>-0.25441346314714414</v>
      </c>
      <c r="K333" s="57">
        <f>stanford_fuel_changes!AC171</f>
        <v>-0.26498894713291921</v>
      </c>
      <c r="L333" s="57">
        <f>stanford_fuel_changes!AD171</f>
        <v>-0.27567556821014044</v>
      </c>
    </row>
    <row r="334" spans="1:12" ht="15" customHeight="1" x14ac:dyDescent="0.25">
      <c r="A334" s="9" t="s">
        <v>48</v>
      </c>
      <c r="B334" s="9" t="s">
        <v>221</v>
      </c>
      <c r="C334" s="9" t="s">
        <v>212</v>
      </c>
      <c r="D334" s="9" t="s">
        <v>213</v>
      </c>
      <c r="E334" s="59">
        <v>0</v>
      </c>
      <c r="F334" s="57">
        <f>stanford_fuel_changes!X171</f>
        <v>-1.7048723792783972E-2</v>
      </c>
      <c r="G334" s="57">
        <f>stanford_fuel_changes!Y171</f>
        <v>-8.8442976916062371E-2</v>
      </c>
      <c r="H334" s="57">
        <f>stanford_fuel_changes!Z171</f>
        <v>-0.19352048285558376</v>
      </c>
      <c r="I334" s="57">
        <f>stanford_fuel_changes!AA171</f>
        <v>-0.22339278417928077</v>
      </c>
      <c r="J334" s="57">
        <f>stanford_fuel_changes!AB171</f>
        <v>-0.25441346314714414</v>
      </c>
      <c r="K334" s="57">
        <f>stanford_fuel_changes!AC171</f>
        <v>-0.26498894713291921</v>
      </c>
      <c r="L334" s="57">
        <f>stanford_fuel_changes!AD171</f>
        <v>-0.27567556821014044</v>
      </c>
    </row>
    <row r="335" spans="1:12" ht="15" customHeight="1" x14ac:dyDescent="0.25">
      <c r="A335" s="9" t="s">
        <v>48</v>
      </c>
      <c r="B335" s="9" t="s">
        <v>221</v>
      </c>
      <c r="C335" s="9" t="s">
        <v>214</v>
      </c>
      <c r="D335" s="9" t="s">
        <v>215</v>
      </c>
      <c r="E335" s="59">
        <v>0</v>
      </c>
      <c r="F335" s="57">
        <f>stanford_fuel_changes!X171</f>
        <v>-1.7048723792783972E-2</v>
      </c>
      <c r="G335" s="57">
        <f>stanford_fuel_changes!Y171</f>
        <v>-8.8442976916062371E-2</v>
      </c>
      <c r="H335" s="57">
        <f>stanford_fuel_changes!Z171</f>
        <v>-0.19352048285558376</v>
      </c>
      <c r="I335" s="57">
        <f>stanford_fuel_changes!AA171</f>
        <v>-0.22339278417928077</v>
      </c>
      <c r="J335" s="57">
        <f>stanford_fuel_changes!AB171</f>
        <v>-0.25441346314714414</v>
      </c>
      <c r="K335" s="57">
        <f>stanford_fuel_changes!AC171</f>
        <v>-0.26498894713291921</v>
      </c>
      <c r="L335" s="57">
        <f>stanford_fuel_changes!AD171</f>
        <v>-0.27567556821014044</v>
      </c>
    </row>
    <row r="336" spans="1:12" ht="15" customHeight="1" x14ac:dyDescent="0.25">
      <c r="A336" s="9" t="s">
        <v>48</v>
      </c>
      <c r="B336" s="9" t="s">
        <v>221</v>
      </c>
      <c r="C336" s="9" t="s">
        <v>216</v>
      </c>
      <c r="D336" s="9" t="s">
        <v>217</v>
      </c>
      <c r="E336" s="59">
        <v>0</v>
      </c>
      <c r="F336" s="57">
        <f>stanford_fuel_changes!X171</f>
        <v>-1.7048723792783972E-2</v>
      </c>
      <c r="G336" s="57">
        <f>stanford_fuel_changes!Y171</f>
        <v>-8.8442976916062371E-2</v>
      </c>
      <c r="H336" s="57">
        <f>stanford_fuel_changes!Z171</f>
        <v>-0.19352048285558376</v>
      </c>
      <c r="I336" s="57">
        <f>stanford_fuel_changes!AA171</f>
        <v>-0.22339278417928077</v>
      </c>
      <c r="J336" s="57">
        <f>stanford_fuel_changes!AB171</f>
        <v>-0.25441346314714414</v>
      </c>
      <c r="K336" s="57">
        <f>stanford_fuel_changes!AC171</f>
        <v>-0.26498894713291921</v>
      </c>
      <c r="L336" s="57">
        <f>stanford_fuel_changes!AD171</f>
        <v>-0.27567556821014044</v>
      </c>
    </row>
    <row r="337" spans="1:12" ht="15" customHeight="1" x14ac:dyDescent="0.25">
      <c r="A337" s="9" t="s">
        <v>48</v>
      </c>
      <c r="B337" s="9" t="s">
        <v>221</v>
      </c>
      <c r="C337" s="9" t="s">
        <v>218</v>
      </c>
      <c r="D337" s="9" t="s">
        <v>219</v>
      </c>
      <c r="E337" s="59">
        <v>0</v>
      </c>
      <c r="F337" s="57">
        <f>stanford_fuel_changes!X171</f>
        <v>-1.7048723792783972E-2</v>
      </c>
      <c r="G337" s="57">
        <f>stanford_fuel_changes!Y171</f>
        <v>-8.8442976916062371E-2</v>
      </c>
      <c r="H337" s="57">
        <f>stanford_fuel_changes!Z171</f>
        <v>-0.19352048285558376</v>
      </c>
      <c r="I337" s="57">
        <f>stanford_fuel_changes!AA171</f>
        <v>-0.22339278417928077</v>
      </c>
      <c r="J337" s="57">
        <f>stanford_fuel_changes!AB171</f>
        <v>-0.25441346314714414</v>
      </c>
      <c r="K337" s="57">
        <f>stanford_fuel_changes!AC171</f>
        <v>-0.26498894713291921</v>
      </c>
      <c r="L337" s="57">
        <f>stanford_fuel_changes!AD171</f>
        <v>-0.27567556821014044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"/>
  <sheetViews>
    <sheetView zoomScale="75" zoomScaleNormal="75" workbookViewId="0">
      <selection activeCell="E2" sqref="E2"/>
    </sheetView>
  </sheetViews>
  <sheetFormatPr defaultColWidth="11" defaultRowHeight="14.25" x14ac:dyDescent="0.2"/>
  <cols>
    <col min="1" max="1" width="11.75" customWidth="1"/>
    <col min="2" max="3" width="48.625" customWidth="1"/>
    <col min="4" max="4" width="12.25" customWidth="1"/>
    <col min="5" max="12" width="10.25" customWidth="1"/>
  </cols>
  <sheetData>
    <row r="1" spans="1:12" ht="15" customHeight="1" x14ac:dyDescent="0.25">
      <c r="A1" s="3" t="s">
        <v>26</v>
      </c>
      <c r="B1" s="3" t="s">
        <v>205</v>
      </c>
      <c r="C1" s="3" t="s">
        <v>27</v>
      </c>
      <c r="D1" s="3" t="s">
        <v>28</v>
      </c>
      <c r="E1" s="3">
        <v>2015</v>
      </c>
      <c r="F1" s="37">
        <v>2020</v>
      </c>
      <c r="G1" s="37">
        <v>2025</v>
      </c>
      <c r="H1" s="37">
        <v>2030</v>
      </c>
      <c r="I1" s="37">
        <v>2035</v>
      </c>
      <c r="J1" s="37">
        <v>2040</v>
      </c>
      <c r="K1" s="37">
        <v>2045</v>
      </c>
      <c r="L1" s="37">
        <v>2050</v>
      </c>
    </row>
    <row r="2" spans="1:12" ht="15" customHeight="1" x14ac:dyDescent="0.25">
      <c r="A2" s="9" t="s">
        <v>231</v>
      </c>
      <c r="B2" s="9" t="s">
        <v>209</v>
      </c>
      <c r="C2" s="9" t="s">
        <v>222</v>
      </c>
      <c r="D2" s="9" t="s">
        <v>223</v>
      </c>
      <c r="E2" s="59">
        <v>0</v>
      </c>
      <c r="F2" s="57">
        <f>euref_fuel_changes_EU!X9</f>
        <v>0</v>
      </c>
      <c r="G2" s="57">
        <f>euref_fuel_changes_EU!Y9</f>
        <v>0</v>
      </c>
      <c r="H2" s="57">
        <f>euref_fuel_changes_EU!Z9</f>
        <v>0</v>
      </c>
      <c r="I2" s="57">
        <f>euref_fuel_changes_EU!AA9</f>
        <v>0</v>
      </c>
      <c r="J2" s="57">
        <f>euref_fuel_changes_EU!AB9</f>
        <v>0</v>
      </c>
      <c r="K2" s="57">
        <f>euref_fuel_changes_EU!AC9</f>
        <v>0</v>
      </c>
      <c r="L2" s="57">
        <f>euref_fuel_changes_EU!AD9</f>
        <v>0</v>
      </c>
    </row>
    <row r="3" spans="1:12" ht="15" customHeight="1" x14ac:dyDescent="0.25">
      <c r="A3" s="9" t="s">
        <v>231</v>
      </c>
      <c r="B3" s="9" t="s">
        <v>207</v>
      </c>
      <c r="C3" s="9" t="s">
        <v>203</v>
      </c>
      <c r="D3" s="9" t="s">
        <v>204</v>
      </c>
      <c r="E3" s="59">
        <v>0</v>
      </c>
      <c r="F3" s="57">
        <f>euref_fuel_changes_EU!X4</f>
        <v>-2.8281702975153322E-2</v>
      </c>
      <c r="G3" s="57">
        <f>euref_fuel_changes_EU!Y4</f>
        <v>-8.8129855839973806E-2</v>
      </c>
      <c r="H3" s="57">
        <f>euref_fuel_changes_EU!Z4</f>
        <v>-0.23662678478259572</v>
      </c>
      <c r="I3" s="57">
        <f>euref_fuel_changes_EU!AA4</f>
        <v>-0.40847684232435499</v>
      </c>
      <c r="J3" s="57">
        <f>euref_fuel_changes_EU!AB4</f>
        <v>-0.5556638732792023</v>
      </c>
      <c r="K3" s="57">
        <f>euref_fuel_changes_EU!AC4</f>
        <v>-0.62980166666137882</v>
      </c>
      <c r="L3" s="57">
        <f>euref_fuel_changes_EU!AD4</f>
        <v>-0.67309258702838137</v>
      </c>
    </row>
    <row r="4" spans="1:12" ht="15" customHeight="1" x14ac:dyDescent="0.25">
      <c r="A4" s="9" t="s">
        <v>231</v>
      </c>
      <c r="B4" s="9" t="s">
        <v>207</v>
      </c>
      <c r="C4" s="9" t="s">
        <v>195</v>
      </c>
      <c r="D4" s="9" t="s">
        <v>196</v>
      </c>
      <c r="E4" s="59">
        <v>0</v>
      </c>
      <c r="F4" s="57">
        <f>euref_fuel_changes_EU!X4</f>
        <v>-2.8281702975153322E-2</v>
      </c>
      <c r="G4" s="57">
        <f>euref_fuel_changes_EU!Y4</f>
        <v>-8.8129855839973806E-2</v>
      </c>
      <c r="H4" s="57">
        <f>euref_fuel_changes_EU!Z4</f>
        <v>-0.23662678478259572</v>
      </c>
      <c r="I4" s="57">
        <f>euref_fuel_changes_EU!AA4</f>
        <v>-0.40847684232435499</v>
      </c>
      <c r="J4" s="57">
        <f>euref_fuel_changes_EU!AB4</f>
        <v>-0.5556638732792023</v>
      </c>
      <c r="K4" s="57">
        <f>euref_fuel_changes_EU!AC4</f>
        <v>-0.62980166666137882</v>
      </c>
      <c r="L4" s="57">
        <f>euref_fuel_changes_EU!AD4</f>
        <v>-0.67309258702838137</v>
      </c>
    </row>
    <row r="5" spans="1:12" ht="15" customHeight="1" x14ac:dyDescent="0.25">
      <c r="A5" s="9" t="s">
        <v>231</v>
      </c>
      <c r="B5" s="9" t="s">
        <v>208</v>
      </c>
      <c r="C5" s="9" t="s">
        <v>197</v>
      </c>
      <c r="D5" s="9" t="s">
        <v>198</v>
      </c>
      <c r="E5" s="59">
        <v>0</v>
      </c>
      <c r="F5" s="57">
        <f>euref_fuel_changes_EU!X5</f>
        <v>-5.0222874594514744E-2</v>
      </c>
      <c r="G5" s="57">
        <f>euref_fuel_changes_EU!Y5</f>
        <v>-8.4507603391172526E-2</v>
      </c>
      <c r="H5" s="57">
        <f>euref_fuel_changes_EU!Z5</f>
        <v>-0.12363616515197226</v>
      </c>
      <c r="I5" s="57">
        <f>euref_fuel_changes_EU!AA5</f>
        <v>-0.14540628861717728</v>
      </c>
      <c r="J5" s="57">
        <f>euref_fuel_changes_EU!AB5</f>
        <v>-0.16310408605657375</v>
      </c>
      <c r="K5" s="57">
        <f>euref_fuel_changes_EU!AC5</f>
        <v>-0.1739745888755404</v>
      </c>
      <c r="L5" s="57">
        <f>euref_fuel_changes_EU!AD5</f>
        <v>-0.18170639382466774</v>
      </c>
    </row>
    <row r="6" spans="1:12" ht="15" customHeight="1" x14ac:dyDescent="0.25">
      <c r="A6" s="9" t="s">
        <v>231</v>
      </c>
      <c r="B6" s="9" t="s">
        <v>209</v>
      </c>
      <c r="C6" s="9" t="s">
        <v>224</v>
      </c>
      <c r="D6" s="9" t="s">
        <v>225</v>
      </c>
      <c r="E6" s="59">
        <v>0</v>
      </c>
      <c r="F6" s="58">
        <f>euref_fuel_changes_EU!X9*shares_i24.d!$AD$3</f>
        <v>0</v>
      </c>
      <c r="G6" s="58">
        <f>euref_fuel_changes_EU!Y9*shares_i24.d!$AD$3</f>
        <v>0</v>
      </c>
      <c r="H6" s="58">
        <f>euref_fuel_changes_EU!Z9*shares_i24.d!$AD$3</f>
        <v>0</v>
      </c>
      <c r="I6" s="58">
        <f>euref_fuel_changes_EU!AA9*shares_i24.d!$AD$3</f>
        <v>0</v>
      </c>
      <c r="J6" s="58">
        <f>euref_fuel_changes_EU!AB9*shares_i24.d!$AD$3</f>
        <v>0</v>
      </c>
      <c r="K6" s="58">
        <f>euref_fuel_changes_EU!AC9*shares_i24.d!$AD$3</f>
        <v>0</v>
      </c>
      <c r="L6" s="58">
        <f>euref_fuel_changes_EU!AD9*shares_i24.d!$AD$3</f>
        <v>0</v>
      </c>
    </row>
    <row r="7" spans="1:12" ht="15" customHeight="1" x14ac:dyDescent="0.25">
      <c r="A7" s="9" t="s">
        <v>231</v>
      </c>
      <c r="B7" s="9" t="s">
        <v>228</v>
      </c>
      <c r="C7" s="9" t="s">
        <v>199</v>
      </c>
      <c r="D7" s="9" t="s">
        <v>200</v>
      </c>
      <c r="E7" s="59">
        <v>0</v>
      </c>
      <c r="F7" s="58">
        <f>shares_i40.2!$AD$2*euref_fuel_changes_EU!X6+shares_i40.2!$AD$3*euref_fuel_changes_EU!X9</f>
        <v>-1.4126620350933812E-3</v>
      </c>
      <c r="G7" s="58">
        <f>shares_i40.2!$AD$2*euref_fuel_changes_EU!Y6+shares_i40.2!$AD$3*euref_fuel_changes_EU!Y9</f>
        <v>-1.8949205838091163E-2</v>
      </c>
      <c r="H7" s="58">
        <f>shares_i40.2!$AD$2*euref_fuel_changes_EU!Z6+shares_i40.2!$AD$3*euref_fuel_changes_EU!Z9</f>
        <v>-3.4620639648494878E-2</v>
      </c>
      <c r="I7" s="58">
        <f>shares_i40.2!$AD$2*euref_fuel_changes_EU!AA6+shares_i40.2!$AD$3*euref_fuel_changes_EU!AA9</f>
        <v>-4.6417202708995096E-2</v>
      </c>
      <c r="J7" s="58">
        <f>shares_i40.2!$AD$2*euref_fuel_changes_EU!AB6+shares_i40.2!$AD$3*euref_fuel_changes_EU!AB9</f>
        <v>-4.7653589821605995E-2</v>
      </c>
      <c r="K7" s="58">
        <f>shares_i40.2!$AD$2*euref_fuel_changes_EU!AC6+shares_i40.2!$AD$3*euref_fuel_changes_EU!AC9</f>
        <v>-4.571154695016566E-2</v>
      </c>
      <c r="L7" s="58">
        <f>shares_i40.2!$AD$2*euref_fuel_changes_EU!AD6+shares_i40.2!$AD$3*euref_fuel_changes_EU!AD9</f>
        <v>-4.5228573420578753E-2</v>
      </c>
    </row>
    <row r="8" spans="1:12" ht="15" customHeight="1" x14ac:dyDescent="0.25">
      <c r="A8" s="9" t="s">
        <v>231</v>
      </c>
      <c r="B8" s="9" t="s">
        <v>226</v>
      </c>
      <c r="C8" s="9" t="s">
        <v>201</v>
      </c>
      <c r="D8" s="9" t="s">
        <v>202</v>
      </c>
      <c r="E8" s="59">
        <v>0</v>
      </c>
      <c r="F8" s="57">
        <f>euref_fuel_changes_EU!X8</f>
        <v>0</v>
      </c>
      <c r="G8" s="57">
        <f>euref_fuel_changes_EU!Y8</f>
        <v>0</v>
      </c>
      <c r="H8" s="57">
        <f>euref_fuel_changes_EU!Z8</f>
        <v>0</v>
      </c>
      <c r="I8" s="57">
        <f>euref_fuel_changes_EU!AA8</f>
        <v>0</v>
      </c>
      <c r="J8" s="57">
        <f>euref_fuel_changes_EU!AB8</f>
        <v>0</v>
      </c>
      <c r="K8" s="57">
        <f>euref_fuel_changes_EU!AC8</f>
        <v>0</v>
      </c>
      <c r="L8" s="57">
        <f>euref_fuel_changes_EU!AD8</f>
        <v>0</v>
      </c>
    </row>
    <row r="9" spans="1:12" ht="15" customHeight="1" x14ac:dyDescent="0.25">
      <c r="A9" s="9" t="s">
        <v>231</v>
      </c>
      <c r="B9" s="9" t="s">
        <v>209</v>
      </c>
      <c r="C9" s="9" t="s">
        <v>210</v>
      </c>
      <c r="D9" s="9" t="s">
        <v>211</v>
      </c>
      <c r="E9" s="59">
        <v>0</v>
      </c>
      <c r="F9" s="57">
        <f>euref_fuel_changes_EU!X9</f>
        <v>0</v>
      </c>
      <c r="G9" s="57">
        <f>euref_fuel_changes_EU!Y9</f>
        <v>0</v>
      </c>
      <c r="H9" s="57">
        <f>euref_fuel_changes_EU!Z9</f>
        <v>0</v>
      </c>
      <c r="I9" s="57">
        <f>euref_fuel_changes_EU!AA9</f>
        <v>0</v>
      </c>
      <c r="J9" s="57">
        <f>euref_fuel_changes_EU!AB9</f>
        <v>0</v>
      </c>
      <c r="K9" s="57">
        <f>euref_fuel_changes_EU!AC9</f>
        <v>0</v>
      </c>
      <c r="L9" s="57">
        <f>euref_fuel_changes_EU!AD9</f>
        <v>0</v>
      </c>
    </row>
    <row r="10" spans="1:12" ht="15" customHeight="1" x14ac:dyDescent="0.25">
      <c r="A10" s="9" t="s">
        <v>231</v>
      </c>
      <c r="B10" s="9" t="s">
        <v>209</v>
      </c>
      <c r="C10" s="9" t="s">
        <v>212</v>
      </c>
      <c r="D10" s="9" t="s">
        <v>213</v>
      </c>
      <c r="E10" s="59">
        <v>0</v>
      </c>
      <c r="F10" s="57">
        <f>euref_fuel_changes_EU!X9</f>
        <v>0</v>
      </c>
      <c r="G10" s="57">
        <f>euref_fuel_changes_EU!Y9</f>
        <v>0</v>
      </c>
      <c r="H10" s="57">
        <f>euref_fuel_changes_EU!Z9</f>
        <v>0</v>
      </c>
      <c r="I10" s="57">
        <f>euref_fuel_changes_EU!AA9</f>
        <v>0</v>
      </c>
      <c r="J10" s="57">
        <f>euref_fuel_changes_EU!AB9</f>
        <v>0</v>
      </c>
      <c r="K10" s="57">
        <f>euref_fuel_changes_EU!AC9</f>
        <v>0</v>
      </c>
      <c r="L10" s="57">
        <f>euref_fuel_changes_EU!AD9</f>
        <v>0</v>
      </c>
    </row>
    <row r="11" spans="1:12" ht="15" customHeight="1" x14ac:dyDescent="0.25">
      <c r="A11" s="9" t="s">
        <v>231</v>
      </c>
      <c r="B11" s="9" t="s">
        <v>209</v>
      </c>
      <c r="C11" s="9" t="s">
        <v>214</v>
      </c>
      <c r="D11" s="9" t="s">
        <v>215</v>
      </c>
      <c r="E11" s="59">
        <v>0</v>
      </c>
      <c r="F11" s="57">
        <f>euref_fuel_changes_EU!X9</f>
        <v>0</v>
      </c>
      <c r="G11" s="57">
        <f>euref_fuel_changes_EU!Y9</f>
        <v>0</v>
      </c>
      <c r="H11" s="57">
        <f>euref_fuel_changes_EU!Z9</f>
        <v>0</v>
      </c>
      <c r="I11" s="57">
        <f>euref_fuel_changes_EU!AA9</f>
        <v>0</v>
      </c>
      <c r="J11" s="57">
        <f>euref_fuel_changes_EU!AB9</f>
        <v>0</v>
      </c>
      <c r="K11" s="57">
        <f>euref_fuel_changes_EU!AC9</f>
        <v>0</v>
      </c>
      <c r="L11" s="57">
        <f>euref_fuel_changes_EU!AD9</f>
        <v>0</v>
      </c>
    </row>
    <row r="12" spans="1:12" ht="15" customHeight="1" x14ac:dyDescent="0.25">
      <c r="A12" s="9" t="s">
        <v>231</v>
      </c>
      <c r="B12" s="9" t="s">
        <v>209</v>
      </c>
      <c r="C12" s="9" t="s">
        <v>216</v>
      </c>
      <c r="D12" s="9" t="s">
        <v>217</v>
      </c>
      <c r="E12" s="59">
        <v>0</v>
      </c>
      <c r="F12" s="57">
        <f>euref_fuel_changes_EU!X9</f>
        <v>0</v>
      </c>
      <c r="G12" s="57">
        <f>euref_fuel_changes_EU!Y9</f>
        <v>0</v>
      </c>
      <c r="H12" s="57">
        <f>euref_fuel_changes_EU!Z9</f>
        <v>0</v>
      </c>
      <c r="I12" s="57">
        <f>euref_fuel_changes_EU!AA9</f>
        <v>0</v>
      </c>
      <c r="J12" s="57">
        <f>euref_fuel_changes_EU!AB9</f>
        <v>0</v>
      </c>
      <c r="K12" s="57">
        <f>euref_fuel_changes_EU!AC9</f>
        <v>0</v>
      </c>
      <c r="L12" s="57">
        <f>euref_fuel_changes_EU!AD9</f>
        <v>0</v>
      </c>
    </row>
    <row r="13" spans="1:12" ht="15" customHeight="1" x14ac:dyDescent="0.25">
      <c r="A13" s="9" t="s">
        <v>231</v>
      </c>
      <c r="B13" s="9" t="s">
        <v>209</v>
      </c>
      <c r="C13" s="9" t="s">
        <v>218</v>
      </c>
      <c r="D13" s="9" t="s">
        <v>219</v>
      </c>
      <c r="E13" s="59">
        <v>0</v>
      </c>
      <c r="F13" s="57">
        <f>euref_fuel_changes_EU!X9</f>
        <v>0</v>
      </c>
      <c r="G13" s="57">
        <f>euref_fuel_changes_EU!Y9</f>
        <v>0</v>
      </c>
      <c r="H13" s="57">
        <f>euref_fuel_changes_EU!Z9</f>
        <v>0</v>
      </c>
      <c r="I13" s="57">
        <f>euref_fuel_changes_EU!AA9</f>
        <v>0</v>
      </c>
      <c r="J13" s="57">
        <f>euref_fuel_changes_EU!AB9</f>
        <v>0</v>
      </c>
      <c r="K13" s="57">
        <f>euref_fuel_changes_EU!AC9</f>
        <v>0</v>
      </c>
      <c r="L13" s="57">
        <f>euref_fuel_changes_EU!AD9</f>
        <v>0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"/>
  <sheetViews>
    <sheetView zoomScale="75" zoomScaleNormal="75" workbookViewId="0">
      <selection activeCell="E2" sqref="E2"/>
    </sheetView>
  </sheetViews>
  <sheetFormatPr defaultColWidth="11" defaultRowHeight="14.25" x14ac:dyDescent="0.2"/>
  <cols>
    <col min="1" max="1" width="11.75" customWidth="1"/>
    <col min="2" max="3" width="48.625" customWidth="1"/>
    <col min="4" max="4" width="12.25" customWidth="1"/>
    <col min="5" max="12" width="10.25" customWidth="1"/>
  </cols>
  <sheetData>
    <row r="1" spans="1:12" ht="15" customHeight="1" x14ac:dyDescent="0.25">
      <c r="A1" s="3" t="s">
        <v>26</v>
      </c>
      <c r="B1" s="3" t="s">
        <v>206</v>
      </c>
      <c r="C1" s="3" t="s">
        <v>27</v>
      </c>
      <c r="D1" s="3" t="s">
        <v>28</v>
      </c>
      <c r="E1" s="3">
        <v>2015</v>
      </c>
      <c r="F1" s="37">
        <v>2020</v>
      </c>
      <c r="G1" s="37">
        <v>2025</v>
      </c>
      <c r="H1" s="37">
        <v>2030</v>
      </c>
      <c r="I1" s="37">
        <v>2035</v>
      </c>
      <c r="J1" s="37">
        <v>2040</v>
      </c>
      <c r="K1" s="37">
        <v>2045</v>
      </c>
      <c r="L1" s="37">
        <v>2050</v>
      </c>
    </row>
    <row r="2" spans="1:12" ht="15" customHeight="1" x14ac:dyDescent="0.25">
      <c r="A2" s="9" t="s">
        <v>231</v>
      </c>
      <c r="B2" s="9" t="s">
        <v>221</v>
      </c>
      <c r="C2" s="9" t="s">
        <v>222</v>
      </c>
      <c r="D2" s="9" t="s">
        <v>223</v>
      </c>
      <c r="E2" s="59">
        <v>0</v>
      </c>
      <c r="F2" s="57">
        <f>stanford_fuel_changes_EU!X9</f>
        <v>-2.1450897422036878E-2</v>
      </c>
      <c r="G2" s="57">
        <f>stanford_fuel_changes_EU!Y9</f>
        <v>-0.10619853064104212</v>
      </c>
      <c r="H2" s="57">
        <f>stanford_fuel_changes_EU!Z9</f>
        <v>-0.22507954287489343</v>
      </c>
      <c r="I2" s="57">
        <f>stanford_fuel_changes_EU!AA9</f>
        <v>-0.25815311672008762</v>
      </c>
      <c r="J2" s="57">
        <f>stanford_fuel_changes_EU!AB9</f>
        <v>-0.29224918910726388</v>
      </c>
      <c r="K2" s="57">
        <f>stanford_fuel_changes_EU!AC9</f>
        <v>-0.3038210383389186</v>
      </c>
      <c r="L2" s="57">
        <f>stanford_fuel_changes_EU!AD9</f>
        <v>-0.3154894918536067</v>
      </c>
    </row>
    <row r="3" spans="1:12" ht="15" customHeight="1" x14ac:dyDescent="0.25">
      <c r="A3" s="9" t="s">
        <v>231</v>
      </c>
      <c r="B3" s="9" t="s">
        <v>220</v>
      </c>
      <c r="C3" s="9" t="s">
        <v>203</v>
      </c>
      <c r="D3" s="9" t="s">
        <v>204</v>
      </c>
      <c r="E3" s="59">
        <v>0</v>
      </c>
      <c r="F3" s="57">
        <f>stanford_fuel_changes_EU!X4</f>
        <v>-1.653349417220145E-2</v>
      </c>
      <c r="G3" s="57">
        <f>stanford_fuel_changes_EU!Y4</f>
        <v>-8.1853581829458913E-2</v>
      </c>
      <c r="H3" s="57">
        <f>stanford_fuel_changes_EU!Z4</f>
        <v>-0.17348231345234094</v>
      </c>
      <c r="I3" s="57">
        <f>stanford_fuel_changes_EU!AA4</f>
        <v>-0.198974101961927</v>
      </c>
      <c r="J3" s="57">
        <f>stanford_fuel_changes_EU!AB4</f>
        <v>-0.22525399147038241</v>
      </c>
      <c r="K3" s="57">
        <f>stanford_fuel_changes_EU!AC4</f>
        <v>-0.23417311024051857</v>
      </c>
      <c r="L3" s="57">
        <f>stanford_fuel_changes_EU!AD4</f>
        <v>-0.24316668772998581</v>
      </c>
    </row>
    <row r="4" spans="1:12" ht="15" customHeight="1" x14ac:dyDescent="0.25">
      <c r="A4" s="9" t="s">
        <v>231</v>
      </c>
      <c r="B4" s="9" t="s">
        <v>220</v>
      </c>
      <c r="C4" s="9" t="s">
        <v>195</v>
      </c>
      <c r="D4" s="9" t="s">
        <v>196</v>
      </c>
      <c r="E4" s="59">
        <v>0</v>
      </c>
      <c r="F4" s="57">
        <f>stanford_fuel_changes_EU!X4</f>
        <v>-1.653349417220145E-2</v>
      </c>
      <c r="G4" s="57">
        <f>stanford_fuel_changes_EU!Y4</f>
        <v>-8.1853581829458913E-2</v>
      </c>
      <c r="H4" s="57">
        <f>stanford_fuel_changes_EU!Z4</f>
        <v>-0.17348231345234094</v>
      </c>
      <c r="I4" s="57">
        <f>stanford_fuel_changes_EU!AA4</f>
        <v>-0.198974101961927</v>
      </c>
      <c r="J4" s="57">
        <f>stanford_fuel_changes_EU!AB4</f>
        <v>-0.22525399147038241</v>
      </c>
      <c r="K4" s="57">
        <f>stanford_fuel_changes_EU!AC4</f>
        <v>-0.23417311024051857</v>
      </c>
      <c r="L4" s="57">
        <f>stanford_fuel_changes_EU!AD4</f>
        <v>-0.24316668772998581</v>
      </c>
    </row>
    <row r="5" spans="1:12" ht="15" customHeight="1" x14ac:dyDescent="0.25">
      <c r="A5" s="9" t="s">
        <v>231</v>
      </c>
      <c r="B5" s="9" t="s">
        <v>208</v>
      </c>
      <c r="C5" s="9" t="s">
        <v>197</v>
      </c>
      <c r="D5" s="9" t="s">
        <v>198</v>
      </c>
      <c r="E5" s="59">
        <v>0</v>
      </c>
      <c r="F5" s="57">
        <f>stanford_fuel_changes_EU!X5</f>
        <v>-2.5529648642204052E-2</v>
      </c>
      <c r="G5" s="57">
        <f>stanford_fuel_changes_EU!Y5</f>
        <v>-0.12639150335961574</v>
      </c>
      <c r="H5" s="57">
        <f>stanford_fuel_changes_EU!Z5</f>
        <v>-0.26787698123253167</v>
      </c>
      <c r="I5" s="57">
        <f>stanford_fuel_changes_EU!AA5</f>
        <v>-0.30723928403028666</v>
      </c>
      <c r="J5" s="57">
        <f>stanford_fuel_changes_EU!AB5</f>
        <v>-0.34781850694100414</v>
      </c>
      <c r="K5" s="57">
        <f>stanford_fuel_changes_EU!AC5</f>
        <v>-0.36159066943902657</v>
      </c>
      <c r="L5" s="57">
        <f>stanford_fuel_changes_EU!AD5</f>
        <v>-0.37547780490786015</v>
      </c>
    </row>
    <row r="6" spans="1:12" ht="15" customHeight="1" x14ac:dyDescent="0.25">
      <c r="A6" s="9" t="s">
        <v>231</v>
      </c>
      <c r="B6" s="9" t="s">
        <v>221</v>
      </c>
      <c r="C6" s="9" t="s">
        <v>224</v>
      </c>
      <c r="D6" s="9" t="s">
        <v>225</v>
      </c>
      <c r="E6" s="59">
        <v>0</v>
      </c>
      <c r="F6" s="58">
        <f>stanford_fuel_changes_EU!X9*shares_i24.d!$AD$3</f>
        <v>-3.0919261541246444E-4</v>
      </c>
      <c r="G6" s="58">
        <f>stanford_fuel_changes_EU!Y9*shares_i24.d!$AD$3</f>
        <v>-1.530742551038064E-3</v>
      </c>
      <c r="H6" s="58">
        <f>stanford_fuel_changes_EU!Z9*shares_i24.d!$AD$3</f>
        <v>-3.2442900251733156E-3</v>
      </c>
      <c r="I6" s="58">
        <f>stanford_fuel_changes_EU!AA9*shares_i24.d!$AD$3</f>
        <v>-3.7210115626008086E-3</v>
      </c>
      <c r="J6" s="58">
        <f>stanford_fuel_changes_EU!AB9*shares_i24.d!$AD$3</f>
        <v>-4.2124713644575602E-3</v>
      </c>
      <c r="K6" s="58">
        <f>stanford_fuel_changes_EU!AC9*shares_i24.d!$AD$3</f>
        <v>-4.3792676648034077E-3</v>
      </c>
      <c r="L6" s="58">
        <f>stanford_fuel_changes_EU!AD9*shares_i24.d!$AD$3</f>
        <v>-4.5474564164925948E-3</v>
      </c>
    </row>
    <row r="7" spans="1:12" ht="15" customHeight="1" x14ac:dyDescent="0.25">
      <c r="A7" s="9" t="s">
        <v>231</v>
      </c>
      <c r="B7" s="9" t="s">
        <v>229</v>
      </c>
      <c r="C7" s="9" t="s">
        <v>199</v>
      </c>
      <c r="D7" s="9" t="s">
        <v>200</v>
      </c>
      <c r="E7" s="59">
        <v>0</v>
      </c>
      <c r="F7" s="58">
        <f>shares_i40.2!$AD$2*stanford_fuel_changes_EU!X6+shares_i40.2!$AD$3*stanford_fuel_changes_EU!X9</f>
        <v>-2.119583602480226E-2</v>
      </c>
      <c r="G7" s="58">
        <f>shares_i40.2!$AD$2*stanford_fuel_changes_EU!Y6+shares_i40.2!$AD$3*stanford_fuel_changes_EU!Y9</f>
        <v>-0.10493577948072286</v>
      </c>
      <c r="H7" s="58">
        <f>shares_i40.2!$AD$2*stanford_fuel_changes_EU!Z6+shares_i40.2!$AD$3*stanford_fuel_changes_EU!Z9</f>
        <v>-0.22240323980164201</v>
      </c>
      <c r="I7" s="58">
        <f>shares_i40.2!$AD$2*stanford_fuel_changes_EU!AA6+shares_i40.2!$AD$3*stanford_fuel_changes_EU!AA9</f>
        <v>-0.25508355308572644</v>
      </c>
      <c r="J7" s="58">
        <f>shares_i40.2!$AD$2*stanford_fuel_changes_EU!AB6+shares_i40.2!$AD$3*stanford_fuel_changes_EU!AB9</f>
        <v>-0.28877420691664452</v>
      </c>
      <c r="K7" s="58">
        <f>shares_i40.2!$AD$2*stanford_fuel_changes_EU!AC6+shares_i40.2!$AD$3*stanford_fuel_changes_EU!AC9</f>
        <v>-0.30020846134396328</v>
      </c>
      <c r="L7" s="58">
        <f>shares_i40.2!$AD$2*stanford_fuel_changes_EU!AD6+shares_i40.2!$AD$3*stanford_fuel_changes_EU!AD9</f>
        <v>-0.31173817138333337</v>
      </c>
    </row>
    <row r="8" spans="1:12" ht="15" customHeight="1" x14ac:dyDescent="0.25">
      <c r="A8" s="9" t="s">
        <v>231</v>
      </c>
      <c r="B8" s="9" t="s">
        <v>227</v>
      </c>
      <c r="C8" s="9" t="s">
        <v>201</v>
      </c>
      <c r="D8" s="9" t="s">
        <v>202</v>
      </c>
      <c r="E8" s="59">
        <v>0</v>
      </c>
      <c r="F8" s="57">
        <f>stanford_fuel_changes_EU!X8</f>
        <v>-2.5972081469214106E-2</v>
      </c>
      <c r="G8" s="57">
        <f>stanford_fuel_changes_EU!Y8</f>
        <v>-0.12858188799534509</v>
      </c>
      <c r="H8" s="57">
        <f>stanford_fuel_changes_EU!Z8</f>
        <v>-0.27251933145672202</v>
      </c>
      <c r="I8" s="57">
        <f>stanford_fuel_changes_EU!AA8</f>
        <v>-0.31256378915400229</v>
      </c>
      <c r="J8" s="57">
        <f>stanford_fuel_changes_EU!AB8</f>
        <v>-0.35384625638123496</v>
      </c>
      <c r="K8" s="57">
        <f>stanford_fuel_changes_EU!AC8</f>
        <v>-0.36785709262183169</v>
      </c>
      <c r="L8" s="57">
        <f>stanford_fuel_changes_EU!AD8</f>
        <v>-0.38198489433291</v>
      </c>
    </row>
    <row r="9" spans="1:12" ht="15" customHeight="1" x14ac:dyDescent="0.25">
      <c r="A9" s="9" t="s">
        <v>231</v>
      </c>
      <c r="B9" s="9" t="s">
        <v>221</v>
      </c>
      <c r="C9" s="9" t="s">
        <v>210</v>
      </c>
      <c r="D9" s="9" t="s">
        <v>211</v>
      </c>
      <c r="E9" s="59">
        <v>0</v>
      </c>
      <c r="F9" s="57">
        <f>stanford_fuel_changes_EU!X9</f>
        <v>-2.1450897422036878E-2</v>
      </c>
      <c r="G9" s="57">
        <f>stanford_fuel_changes_EU!Y9</f>
        <v>-0.10619853064104212</v>
      </c>
      <c r="H9" s="57">
        <f>stanford_fuel_changes_EU!Z9</f>
        <v>-0.22507954287489343</v>
      </c>
      <c r="I9" s="57">
        <f>stanford_fuel_changes_EU!AA9</f>
        <v>-0.25815311672008762</v>
      </c>
      <c r="J9" s="57">
        <f>stanford_fuel_changes_EU!AB9</f>
        <v>-0.29224918910726388</v>
      </c>
      <c r="K9" s="57">
        <f>stanford_fuel_changes_EU!AC9</f>
        <v>-0.3038210383389186</v>
      </c>
      <c r="L9" s="57">
        <f>stanford_fuel_changes_EU!AD9</f>
        <v>-0.3154894918536067</v>
      </c>
    </row>
    <row r="10" spans="1:12" ht="15" customHeight="1" x14ac:dyDescent="0.25">
      <c r="A10" s="9" t="s">
        <v>231</v>
      </c>
      <c r="B10" s="9" t="s">
        <v>221</v>
      </c>
      <c r="C10" s="9" t="s">
        <v>212</v>
      </c>
      <c r="D10" s="9" t="s">
        <v>213</v>
      </c>
      <c r="E10" s="59">
        <v>0</v>
      </c>
      <c r="F10" s="57">
        <f>stanford_fuel_changes_EU!X9</f>
        <v>-2.1450897422036878E-2</v>
      </c>
      <c r="G10" s="57">
        <f>stanford_fuel_changes_EU!Y9</f>
        <v>-0.10619853064104212</v>
      </c>
      <c r="H10" s="57">
        <f>stanford_fuel_changes_EU!Z9</f>
        <v>-0.22507954287489343</v>
      </c>
      <c r="I10" s="57">
        <f>stanford_fuel_changes_EU!AA9</f>
        <v>-0.25815311672008762</v>
      </c>
      <c r="J10" s="57">
        <f>stanford_fuel_changes_EU!AB9</f>
        <v>-0.29224918910726388</v>
      </c>
      <c r="K10" s="57">
        <f>stanford_fuel_changes_EU!AC9</f>
        <v>-0.3038210383389186</v>
      </c>
      <c r="L10" s="57">
        <f>stanford_fuel_changes_EU!AD9</f>
        <v>-0.3154894918536067</v>
      </c>
    </row>
    <row r="11" spans="1:12" ht="15" customHeight="1" x14ac:dyDescent="0.25">
      <c r="A11" s="9" t="s">
        <v>231</v>
      </c>
      <c r="B11" s="9" t="s">
        <v>221</v>
      </c>
      <c r="C11" s="9" t="s">
        <v>214</v>
      </c>
      <c r="D11" s="9" t="s">
        <v>215</v>
      </c>
      <c r="E11" s="59">
        <v>0</v>
      </c>
      <c r="F11" s="57">
        <f>stanford_fuel_changes_EU!X9</f>
        <v>-2.1450897422036878E-2</v>
      </c>
      <c r="G11" s="57">
        <f>stanford_fuel_changes_EU!Y9</f>
        <v>-0.10619853064104212</v>
      </c>
      <c r="H11" s="57">
        <f>stanford_fuel_changes_EU!Z9</f>
        <v>-0.22507954287489343</v>
      </c>
      <c r="I11" s="57">
        <f>stanford_fuel_changes_EU!AA9</f>
        <v>-0.25815311672008762</v>
      </c>
      <c r="J11" s="57">
        <f>stanford_fuel_changes_EU!AB9</f>
        <v>-0.29224918910726388</v>
      </c>
      <c r="K11" s="57">
        <f>stanford_fuel_changes_EU!AC9</f>
        <v>-0.3038210383389186</v>
      </c>
      <c r="L11" s="57">
        <f>stanford_fuel_changes_EU!AD9</f>
        <v>-0.3154894918536067</v>
      </c>
    </row>
    <row r="12" spans="1:12" ht="15" customHeight="1" x14ac:dyDescent="0.25">
      <c r="A12" s="9" t="s">
        <v>231</v>
      </c>
      <c r="B12" s="9" t="s">
        <v>221</v>
      </c>
      <c r="C12" s="9" t="s">
        <v>216</v>
      </c>
      <c r="D12" s="9" t="s">
        <v>217</v>
      </c>
      <c r="E12" s="59">
        <v>0</v>
      </c>
      <c r="F12" s="57">
        <f>stanford_fuel_changes_EU!X9</f>
        <v>-2.1450897422036878E-2</v>
      </c>
      <c r="G12" s="57">
        <f>stanford_fuel_changes_EU!Y9</f>
        <v>-0.10619853064104212</v>
      </c>
      <c r="H12" s="57">
        <f>stanford_fuel_changes_EU!Z9</f>
        <v>-0.22507954287489343</v>
      </c>
      <c r="I12" s="57">
        <f>stanford_fuel_changes_EU!AA9</f>
        <v>-0.25815311672008762</v>
      </c>
      <c r="J12" s="57">
        <f>stanford_fuel_changes_EU!AB9</f>
        <v>-0.29224918910726388</v>
      </c>
      <c r="K12" s="57">
        <f>stanford_fuel_changes_EU!AC9</f>
        <v>-0.3038210383389186</v>
      </c>
      <c r="L12" s="57">
        <f>stanford_fuel_changes_EU!AD9</f>
        <v>-0.3154894918536067</v>
      </c>
    </row>
    <row r="13" spans="1:12" ht="15" customHeight="1" x14ac:dyDescent="0.25">
      <c r="A13" s="9" t="s">
        <v>231</v>
      </c>
      <c r="B13" s="9" t="s">
        <v>221</v>
      </c>
      <c r="C13" s="9" t="s">
        <v>218</v>
      </c>
      <c r="D13" s="9" t="s">
        <v>219</v>
      </c>
      <c r="E13" s="59">
        <v>0</v>
      </c>
      <c r="F13" s="57">
        <f>stanford_fuel_changes_EU!X9</f>
        <v>-2.1450897422036878E-2</v>
      </c>
      <c r="G13" s="57">
        <f>stanford_fuel_changes_EU!Y9</f>
        <v>-0.10619853064104212</v>
      </c>
      <c r="H13" s="57">
        <f>stanford_fuel_changes_EU!Z9</f>
        <v>-0.22507954287489343</v>
      </c>
      <c r="I13" s="57">
        <f>stanford_fuel_changes_EU!AA9</f>
        <v>-0.25815311672008762</v>
      </c>
      <c r="J13" s="57">
        <f>stanford_fuel_changes_EU!AB9</f>
        <v>-0.29224918910726388</v>
      </c>
      <c r="K13" s="57">
        <f>stanford_fuel_changes_EU!AC9</f>
        <v>-0.3038210383389186</v>
      </c>
      <c r="L13" s="57">
        <f>stanford_fuel_changes_EU!AD9</f>
        <v>-0.3154894918536067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81"/>
  <sheetViews>
    <sheetView zoomScale="75" zoomScaleNormal="75" workbookViewId="0">
      <pane ySplit="1" topLeftCell="A2" activePane="bottomLeft" state="frozen"/>
      <selection activeCell="C2" sqref="C2"/>
      <selection pane="bottomLeft" activeCell="C2" sqref="C2"/>
    </sheetView>
  </sheetViews>
  <sheetFormatPr defaultColWidth="11" defaultRowHeight="14.25" x14ac:dyDescent="0.2"/>
  <cols>
    <col min="1" max="1" width="8.625" customWidth="1"/>
    <col min="2" max="2" width="26.5" customWidth="1"/>
    <col min="3" max="10" width="10.375" customWidth="1"/>
  </cols>
  <sheetData>
    <row r="1" spans="1:10" ht="15" customHeight="1" x14ac:dyDescent="0.25">
      <c r="A1" s="37" t="s">
        <v>810</v>
      </c>
      <c r="C1" s="37" t="s">
        <v>809</v>
      </c>
      <c r="D1" s="37" t="s">
        <v>808</v>
      </c>
      <c r="E1" s="37" t="s">
        <v>807</v>
      </c>
      <c r="F1" s="37" t="s">
        <v>806</v>
      </c>
      <c r="G1" s="37" t="s">
        <v>805</v>
      </c>
      <c r="H1" s="37" t="s">
        <v>804</v>
      </c>
      <c r="I1" s="37" t="s">
        <v>803</v>
      </c>
      <c r="J1" s="37" t="s">
        <v>802</v>
      </c>
    </row>
    <row r="2" spans="1:10" ht="15" customHeight="1" x14ac:dyDescent="0.25">
      <c r="A2" s="61" t="s">
        <v>25</v>
      </c>
      <c r="B2" s="61" t="s">
        <v>801</v>
      </c>
      <c r="C2" s="62">
        <v>0</v>
      </c>
      <c r="D2" s="62">
        <v>0</v>
      </c>
      <c r="E2" s="62">
        <v>0</v>
      </c>
      <c r="F2" s="62">
        <v>0</v>
      </c>
      <c r="G2" s="62">
        <v>0</v>
      </c>
      <c r="H2" s="62">
        <v>0</v>
      </c>
      <c r="I2" s="62">
        <v>0</v>
      </c>
      <c r="J2" s="62">
        <v>0</v>
      </c>
    </row>
    <row r="3" spans="1:10" ht="15" customHeight="1" x14ac:dyDescent="0.25">
      <c r="A3" s="61" t="s">
        <v>25</v>
      </c>
      <c r="B3" s="61" t="s">
        <v>207</v>
      </c>
      <c r="C3" s="62">
        <v>4193.8964184914348</v>
      </c>
      <c r="D3" s="62">
        <v>4939.5315773277198</v>
      </c>
      <c r="E3" s="62">
        <v>3318.8755322349039</v>
      </c>
      <c r="F3" s="62">
        <v>3289.8340032908191</v>
      </c>
      <c r="G3" s="62">
        <v>89.655202153400481</v>
      </c>
      <c r="H3" s="62">
        <v>82.428328573959632</v>
      </c>
      <c r="I3" s="62">
        <v>30.141512620885322</v>
      </c>
      <c r="J3" s="62">
        <v>29.541836407857023</v>
      </c>
    </row>
    <row r="4" spans="1:10" ht="15" customHeight="1" x14ac:dyDescent="0.25">
      <c r="A4" s="61" t="s">
        <v>25</v>
      </c>
      <c r="B4" s="61" t="s">
        <v>800</v>
      </c>
      <c r="C4" s="62">
        <v>208.07635323304697</v>
      </c>
      <c r="D4" s="62">
        <v>215.40096285487647</v>
      </c>
      <c r="E4" s="62">
        <v>77.029533325009453</v>
      </c>
      <c r="F4" s="62">
        <v>67.41465042608138</v>
      </c>
      <c r="G4" s="62">
        <v>63.660709629165254</v>
      </c>
      <c r="H4" s="62">
        <v>0.29369499232960367</v>
      </c>
      <c r="I4" s="62">
        <v>0.29369499232960367</v>
      </c>
      <c r="J4" s="62">
        <v>0</v>
      </c>
    </row>
    <row r="5" spans="1:10" ht="15" customHeight="1" x14ac:dyDescent="0.25">
      <c r="A5" s="61" t="s">
        <v>25</v>
      </c>
      <c r="B5" s="61" t="s">
        <v>799</v>
      </c>
      <c r="C5" s="62">
        <v>6773.8910056218829</v>
      </c>
      <c r="D5" s="62">
        <v>14077.57812488504</v>
      </c>
      <c r="E5" s="62">
        <v>13564.969168724887</v>
      </c>
      <c r="F5" s="62">
        <v>14589.336481603716</v>
      </c>
      <c r="G5" s="62">
        <v>19402.596273071718</v>
      </c>
      <c r="H5" s="62">
        <v>19936.60459715785</v>
      </c>
      <c r="I5" s="62">
        <v>19782.744635283325</v>
      </c>
      <c r="J5" s="62">
        <v>17463.781654999108</v>
      </c>
    </row>
    <row r="6" spans="1:10" ht="15" customHeight="1" x14ac:dyDescent="0.25">
      <c r="A6" s="61" t="s">
        <v>25</v>
      </c>
      <c r="B6" s="61" t="s">
        <v>798</v>
      </c>
      <c r="C6" s="62">
        <v>2591.5291228024653</v>
      </c>
      <c r="D6" s="62">
        <v>3543.9075675797167</v>
      </c>
      <c r="E6" s="62">
        <v>3982.999202559894</v>
      </c>
      <c r="F6" s="62">
        <v>4060.2141588221502</v>
      </c>
      <c r="G6" s="62">
        <v>3580.5438463436549</v>
      </c>
      <c r="H6" s="62">
        <v>6204.8177155615995</v>
      </c>
      <c r="I6" s="62">
        <v>6646.1773876076577</v>
      </c>
      <c r="J6" s="62">
        <v>6823.8505731282048</v>
      </c>
    </row>
    <row r="7" spans="1:10" ht="15" customHeight="1" x14ac:dyDescent="0.25">
      <c r="A7" s="61" t="s">
        <v>25</v>
      </c>
      <c r="B7" s="61" t="s">
        <v>797</v>
      </c>
      <c r="C7" s="62">
        <v>41009.203623529931</v>
      </c>
      <c r="D7" s="62">
        <v>43215.718268567092</v>
      </c>
      <c r="E7" s="62">
        <v>44533.43175356451</v>
      </c>
      <c r="F7" s="62">
        <v>44552.608736309267</v>
      </c>
      <c r="G7" s="62">
        <v>44951.017724301368</v>
      </c>
      <c r="H7" s="62">
        <v>45094.919404554028</v>
      </c>
      <c r="I7" s="62">
        <v>45104.727320443519</v>
      </c>
      <c r="J7" s="62">
        <v>45775.892729917468</v>
      </c>
    </row>
    <row r="8" spans="1:10" ht="15" customHeight="1" x14ac:dyDescent="0.25">
      <c r="A8" s="61" t="s">
        <v>25</v>
      </c>
      <c r="B8" s="61" t="s">
        <v>796</v>
      </c>
      <c r="C8" s="62">
        <v>3958.2121963833001</v>
      </c>
      <c r="D8" s="62">
        <v>4442.6211016639008</v>
      </c>
      <c r="E8" s="62">
        <v>7230.6466035179046</v>
      </c>
      <c r="F8" s="62">
        <v>10049.776431663948</v>
      </c>
      <c r="G8" s="62">
        <v>10161.064662056429</v>
      </c>
      <c r="H8" s="62">
        <v>10914.539340113541</v>
      </c>
      <c r="I8" s="62">
        <v>13598.267722197805</v>
      </c>
      <c r="J8" s="62">
        <v>15410.272947258763</v>
      </c>
    </row>
    <row r="9" spans="1:10" ht="15" customHeight="1" x14ac:dyDescent="0.25">
      <c r="A9" s="61" t="s">
        <v>25</v>
      </c>
      <c r="B9" s="61" t="s">
        <v>795</v>
      </c>
      <c r="C9" s="62">
        <v>871.44937575079939</v>
      </c>
      <c r="D9" s="62">
        <v>1174.4849698447065</v>
      </c>
      <c r="E9" s="62">
        <v>3124.5830488884508</v>
      </c>
      <c r="F9" s="62">
        <v>3312.1848429675997</v>
      </c>
      <c r="G9" s="62">
        <v>3413.7661591192768</v>
      </c>
      <c r="H9" s="62">
        <v>3502.2701924624889</v>
      </c>
      <c r="I9" s="62">
        <v>3889.8220602433589</v>
      </c>
      <c r="J9" s="62">
        <v>5059.8204301921651</v>
      </c>
    </row>
    <row r="10" spans="1:10" ht="15" customHeight="1" x14ac:dyDescent="0.25">
      <c r="A10" s="61" t="s">
        <v>25</v>
      </c>
      <c r="B10" s="61" t="s">
        <v>794</v>
      </c>
      <c r="C10" s="62">
        <v>11.388000000000147</v>
      </c>
      <c r="D10" s="62">
        <v>11.388000000000147</v>
      </c>
      <c r="E10" s="62">
        <v>11.38799999999992</v>
      </c>
      <c r="F10" s="62">
        <v>11.38799999999992</v>
      </c>
      <c r="G10" s="62">
        <v>11.387999999999465</v>
      </c>
      <c r="H10" s="62">
        <v>11.38799999999992</v>
      </c>
      <c r="I10" s="62">
        <v>11.388000000000375</v>
      </c>
      <c r="J10" s="62">
        <v>11.38799999999992</v>
      </c>
    </row>
    <row r="11" spans="1:10" ht="15" customHeight="1" x14ac:dyDescent="0.25">
      <c r="A11" s="61" t="s">
        <v>25</v>
      </c>
      <c r="B11" s="61" t="s">
        <v>793</v>
      </c>
      <c r="C11" s="62">
        <v>0</v>
      </c>
      <c r="D11" s="62">
        <v>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0</v>
      </c>
    </row>
    <row r="12" spans="1:10" ht="15" customHeight="1" x14ac:dyDescent="0.25">
      <c r="A12" s="61" t="s">
        <v>24</v>
      </c>
      <c r="B12" s="61" t="s">
        <v>801</v>
      </c>
      <c r="C12" s="62">
        <v>28180.147338810923</v>
      </c>
      <c r="D12" s="62">
        <v>35207.408987499555</v>
      </c>
      <c r="E12" s="62">
        <v>5071.4029888595187</v>
      </c>
      <c r="F12" s="62">
        <v>0</v>
      </c>
      <c r="G12" s="62">
        <v>0</v>
      </c>
      <c r="H12" s="62">
        <v>0</v>
      </c>
      <c r="I12" s="62">
        <v>0</v>
      </c>
      <c r="J12" s="62">
        <v>0</v>
      </c>
    </row>
    <row r="13" spans="1:10" ht="15" customHeight="1" x14ac:dyDescent="0.25">
      <c r="A13" s="61" t="s">
        <v>24</v>
      </c>
      <c r="B13" s="61" t="s">
        <v>207</v>
      </c>
      <c r="C13" s="62">
        <v>2974.5284851687406</v>
      </c>
      <c r="D13" s="62">
        <v>195.1143615570474</v>
      </c>
      <c r="E13" s="62">
        <v>295.66001058197674</v>
      </c>
      <c r="F13" s="62">
        <v>41.738304192445163</v>
      </c>
      <c r="G13" s="62">
        <v>23.742048358819449</v>
      </c>
      <c r="H13" s="62">
        <v>23.742048358819449</v>
      </c>
      <c r="I13" s="62">
        <v>0</v>
      </c>
      <c r="J13" s="62">
        <v>0</v>
      </c>
    </row>
    <row r="14" spans="1:10" ht="15" customHeight="1" x14ac:dyDescent="0.25">
      <c r="A14" s="61" t="s">
        <v>24</v>
      </c>
      <c r="B14" s="61" t="s">
        <v>800</v>
      </c>
      <c r="C14" s="62">
        <v>96.095012407692423</v>
      </c>
      <c r="D14" s="62">
        <v>673.81278123806078</v>
      </c>
      <c r="E14" s="62">
        <v>694.37434782442131</v>
      </c>
      <c r="F14" s="62">
        <v>709.4952690194375</v>
      </c>
      <c r="G14" s="62">
        <v>0</v>
      </c>
      <c r="H14" s="62">
        <v>0</v>
      </c>
      <c r="I14" s="62">
        <v>0</v>
      </c>
      <c r="J14" s="62">
        <v>0</v>
      </c>
    </row>
    <row r="15" spans="1:10" ht="15" customHeight="1" x14ac:dyDescent="0.25">
      <c r="A15" s="61" t="s">
        <v>24</v>
      </c>
      <c r="B15" s="61" t="s">
        <v>799</v>
      </c>
      <c r="C15" s="62">
        <v>23812.499016720965</v>
      </c>
      <c r="D15" s="62">
        <v>17992.659589270814</v>
      </c>
      <c r="E15" s="62">
        <v>38530.908759601407</v>
      </c>
      <c r="F15" s="62">
        <v>42794.366882266098</v>
      </c>
      <c r="G15" s="62">
        <v>47024.298094713442</v>
      </c>
      <c r="H15" s="62">
        <v>53287.008360625819</v>
      </c>
      <c r="I15" s="62">
        <v>56838.274797954109</v>
      </c>
      <c r="J15" s="62">
        <v>57667.630573164119</v>
      </c>
    </row>
    <row r="16" spans="1:10" ht="15" customHeight="1" x14ac:dyDescent="0.25">
      <c r="A16" s="61" t="s">
        <v>24</v>
      </c>
      <c r="B16" s="61" t="s">
        <v>798</v>
      </c>
      <c r="C16" s="62">
        <v>5913.9739080354284</v>
      </c>
      <c r="D16" s="62">
        <v>3246.4995208426503</v>
      </c>
      <c r="E16" s="62">
        <v>3924.7815735033341</v>
      </c>
      <c r="F16" s="62">
        <v>4917.054444549457</v>
      </c>
      <c r="G16" s="62">
        <v>4093.3448273555387</v>
      </c>
      <c r="H16" s="62">
        <v>5654.9868534657753</v>
      </c>
      <c r="I16" s="62">
        <v>6693.7385284036282</v>
      </c>
      <c r="J16" s="62">
        <v>7233.0228772492455</v>
      </c>
    </row>
    <row r="17" spans="1:10" ht="15" customHeight="1" x14ac:dyDescent="0.25">
      <c r="A17" s="61" t="s">
        <v>24</v>
      </c>
      <c r="B17" s="61" t="s">
        <v>797</v>
      </c>
      <c r="C17" s="62">
        <v>365.41392762372766</v>
      </c>
      <c r="D17" s="62">
        <v>368.03649612671904</v>
      </c>
      <c r="E17" s="62">
        <v>371.42166404301111</v>
      </c>
      <c r="F17" s="62">
        <v>570.70626861697531</v>
      </c>
      <c r="G17" s="62">
        <v>579.67135499251708</v>
      </c>
      <c r="H17" s="62">
        <v>590.19432667164119</v>
      </c>
      <c r="I17" s="62">
        <v>607.49184287092351</v>
      </c>
      <c r="J17" s="62">
        <v>623.90824839290622</v>
      </c>
    </row>
    <row r="18" spans="1:10" ht="15" customHeight="1" x14ac:dyDescent="0.25">
      <c r="A18" s="61" t="s">
        <v>24</v>
      </c>
      <c r="B18" s="61" t="s">
        <v>796</v>
      </c>
      <c r="C18" s="62">
        <v>5009.0253104586745</v>
      </c>
      <c r="D18" s="62">
        <v>11997.959858625667</v>
      </c>
      <c r="E18" s="62">
        <v>16325.449646887097</v>
      </c>
      <c r="F18" s="62">
        <v>19266.277934834234</v>
      </c>
      <c r="G18" s="62">
        <v>20133.554577144587</v>
      </c>
      <c r="H18" s="62">
        <v>22359.48587881522</v>
      </c>
      <c r="I18" s="62">
        <v>24162.663278360022</v>
      </c>
      <c r="J18" s="62">
        <v>27497.744875269371</v>
      </c>
    </row>
    <row r="19" spans="1:10" ht="15" customHeight="1" x14ac:dyDescent="0.25">
      <c r="A19" s="61" t="s">
        <v>24</v>
      </c>
      <c r="B19" s="61" t="s">
        <v>795</v>
      </c>
      <c r="C19" s="62">
        <v>3376.454400000001</v>
      </c>
      <c r="D19" s="62">
        <v>4012.8754852635393</v>
      </c>
      <c r="E19" s="62">
        <v>4012.8754852635393</v>
      </c>
      <c r="F19" s="62">
        <v>4012.9336197437533</v>
      </c>
      <c r="G19" s="62">
        <v>4043.9010802860876</v>
      </c>
      <c r="H19" s="62">
        <v>4135.2903844240436</v>
      </c>
      <c r="I19" s="62">
        <v>4157.4791163929067</v>
      </c>
      <c r="J19" s="62">
        <v>5146.1265968665502</v>
      </c>
    </row>
    <row r="20" spans="1:10" ht="15" customHeight="1" x14ac:dyDescent="0.25">
      <c r="A20" s="61" t="s">
        <v>24</v>
      </c>
      <c r="B20" s="61" t="s">
        <v>794</v>
      </c>
      <c r="C20" s="62">
        <v>-4.5474735088646412E-13</v>
      </c>
      <c r="D20" s="62">
        <v>0</v>
      </c>
      <c r="E20" s="62">
        <v>0</v>
      </c>
      <c r="F20" s="62">
        <v>0</v>
      </c>
      <c r="G20" s="62">
        <v>-4.5474735088646412E-13</v>
      </c>
      <c r="H20" s="62">
        <v>49.031338744302047</v>
      </c>
      <c r="I20" s="62">
        <v>49.031338744302047</v>
      </c>
      <c r="J20" s="62">
        <v>49.031338744302047</v>
      </c>
    </row>
    <row r="21" spans="1:10" ht="15" customHeight="1" x14ac:dyDescent="0.25">
      <c r="A21" s="61" t="s">
        <v>24</v>
      </c>
      <c r="B21" s="61" t="s">
        <v>793</v>
      </c>
      <c r="C21" s="62">
        <v>0</v>
      </c>
      <c r="D21" s="62">
        <v>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0</v>
      </c>
    </row>
    <row r="22" spans="1:10" ht="15" customHeight="1" x14ac:dyDescent="0.25">
      <c r="A22" s="61" t="s">
        <v>23</v>
      </c>
      <c r="B22" s="61" t="s">
        <v>801</v>
      </c>
      <c r="C22" s="62">
        <v>15661.825086032688</v>
      </c>
      <c r="D22" s="62">
        <v>15326.336296115911</v>
      </c>
      <c r="E22" s="62">
        <v>15326.336296115911</v>
      </c>
      <c r="F22" s="62">
        <v>15326.336296115916</v>
      </c>
      <c r="G22" s="62">
        <v>15326.336296115922</v>
      </c>
      <c r="H22" s="62">
        <v>15326.336296115922</v>
      </c>
      <c r="I22" s="62">
        <v>20147.835269271389</v>
      </c>
      <c r="J22" s="62">
        <v>20147.835269271389</v>
      </c>
    </row>
    <row r="23" spans="1:10" ht="15" customHeight="1" x14ac:dyDescent="0.25">
      <c r="A23" s="61" t="s">
        <v>23</v>
      </c>
      <c r="B23" s="61" t="s">
        <v>207</v>
      </c>
      <c r="C23" s="62">
        <v>23317.161110752757</v>
      </c>
      <c r="D23" s="62">
        <v>22689.60895117675</v>
      </c>
      <c r="E23" s="62">
        <v>18563.281443529075</v>
      </c>
      <c r="F23" s="62">
        <v>17456.072154556867</v>
      </c>
      <c r="G23" s="62">
        <v>15855.795194997176</v>
      </c>
      <c r="H23" s="62">
        <v>13555.101444155234</v>
      </c>
      <c r="I23" s="62">
        <v>8180.0225384294654</v>
      </c>
      <c r="J23" s="62">
        <v>11972.152148075893</v>
      </c>
    </row>
    <row r="24" spans="1:10" ht="15" customHeight="1" x14ac:dyDescent="0.25">
      <c r="A24" s="61" t="s">
        <v>23</v>
      </c>
      <c r="B24" s="61" t="s">
        <v>800</v>
      </c>
      <c r="C24" s="62">
        <v>440.30054738376498</v>
      </c>
      <c r="D24" s="62">
        <v>70.153084616368503</v>
      </c>
      <c r="E24" s="62">
        <v>63.329081003543102</v>
      </c>
      <c r="F24" s="62">
        <v>0</v>
      </c>
      <c r="G24" s="62">
        <v>62.367870457733765</v>
      </c>
      <c r="H24" s="62">
        <v>0</v>
      </c>
      <c r="I24" s="62">
        <v>0.11850614869862452</v>
      </c>
      <c r="J24" s="62">
        <v>0.20687969715039042</v>
      </c>
    </row>
    <row r="25" spans="1:10" ht="15" customHeight="1" x14ac:dyDescent="0.25">
      <c r="A25" s="61" t="s">
        <v>23</v>
      </c>
      <c r="B25" s="61" t="s">
        <v>799</v>
      </c>
      <c r="C25" s="62">
        <v>3034.884994457941</v>
      </c>
      <c r="D25" s="62">
        <v>3873.3673689217271</v>
      </c>
      <c r="E25" s="62">
        <v>4408.4145098617028</v>
      </c>
      <c r="F25" s="62">
        <v>4119.887416898614</v>
      </c>
      <c r="G25" s="62">
        <v>8521.1064019545029</v>
      </c>
      <c r="H25" s="62">
        <v>8243.3444515029769</v>
      </c>
      <c r="I25" s="62">
        <v>6758.0631238095148</v>
      </c>
      <c r="J25" s="62">
        <v>5229.7941068331756</v>
      </c>
    </row>
    <row r="26" spans="1:10" ht="15" customHeight="1" x14ac:dyDescent="0.25">
      <c r="A26" s="61" t="s">
        <v>23</v>
      </c>
      <c r="B26" s="61" t="s">
        <v>798</v>
      </c>
      <c r="C26" s="62">
        <v>54.465952419250122</v>
      </c>
      <c r="D26" s="62">
        <v>163.9330858050713</v>
      </c>
      <c r="E26" s="62">
        <v>463.15204511639979</v>
      </c>
      <c r="F26" s="62">
        <v>454.58390479496495</v>
      </c>
      <c r="G26" s="62">
        <v>1062.7862135120645</v>
      </c>
      <c r="H26" s="62">
        <v>1786.7955798537125</v>
      </c>
      <c r="I26" s="62">
        <v>1985.3459705448404</v>
      </c>
      <c r="J26" s="62">
        <v>2084.7949717488887</v>
      </c>
    </row>
    <row r="27" spans="1:10" ht="15" customHeight="1" x14ac:dyDescent="0.25">
      <c r="A27" s="61" t="s">
        <v>23</v>
      </c>
      <c r="B27" s="61" t="s">
        <v>797</v>
      </c>
      <c r="C27" s="62">
        <v>4061.1240513015728</v>
      </c>
      <c r="D27" s="62">
        <v>4330.9099465661775</v>
      </c>
      <c r="E27" s="62">
        <v>4234.8324388049468</v>
      </c>
      <c r="F27" s="62">
        <v>4218.2970882045393</v>
      </c>
      <c r="G27" s="62">
        <v>4219.9992650729982</v>
      </c>
      <c r="H27" s="62">
        <v>4222.675507625826</v>
      </c>
      <c r="I27" s="62">
        <v>4222.7927237389658</v>
      </c>
      <c r="J27" s="62">
        <v>4226.9899913198051</v>
      </c>
    </row>
    <row r="28" spans="1:10" ht="15" customHeight="1" x14ac:dyDescent="0.25">
      <c r="A28" s="61" t="s">
        <v>23</v>
      </c>
      <c r="B28" s="61" t="s">
        <v>796</v>
      </c>
      <c r="C28" s="62">
        <v>1144.1673954759112</v>
      </c>
      <c r="D28" s="62">
        <v>1182.6132579253633</v>
      </c>
      <c r="E28" s="62">
        <v>5050.3075834525735</v>
      </c>
      <c r="F28" s="62">
        <v>5588.8429577481083</v>
      </c>
      <c r="G28" s="62">
        <v>5667.1098669856383</v>
      </c>
      <c r="H28" s="62">
        <v>5920.7565031910826</v>
      </c>
      <c r="I28" s="62">
        <v>7307.2793013482005</v>
      </c>
      <c r="J28" s="62">
        <v>7517.8060625744311</v>
      </c>
    </row>
    <row r="29" spans="1:10" ht="15" customHeight="1" x14ac:dyDescent="0.25">
      <c r="A29" s="61" t="s">
        <v>23</v>
      </c>
      <c r="B29" s="61" t="s">
        <v>795</v>
      </c>
      <c r="C29" s="62">
        <v>1128.6244109800596</v>
      </c>
      <c r="D29" s="62">
        <v>1152.1346690256964</v>
      </c>
      <c r="E29" s="62">
        <v>1828.6714388349537</v>
      </c>
      <c r="F29" s="62">
        <v>3322.960439258256</v>
      </c>
      <c r="G29" s="62">
        <v>3636.4479029009008</v>
      </c>
      <c r="H29" s="62">
        <v>4547.7861821947199</v>
      </c>
      <c r="I29" s="62">
        <v>4673.731856577223</v>
      </c>
      <c r="J29" s="62">
        <v>5569.616068572077</v>
      </c>
    </row>
    <row r="30" spans="1:10" ht="15" customHeight="1" x14ac:dyDescent="0.25">
      <c r="A30" s="61" t="s">
        <v>23</v>
      </c>
      <c r="B30" s="61" t="s">
        <v>794</v>
      </c>
      <c r="C30" s="62">
        <v>0</v>
      </c>
      <c r="D30" s="62">
        <v>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0</v>
      </c>
    </row>
    <row r="31" spans="1:10" ht="15" customHeight="1" x14ac:dyDescent="0.25">
      <c r="A31" s="61" t="s">
        <v>23</v>
      </c>
      <c r="B31" s="61" t="s">
        <v>793</v>
      </c>
      <c r="C31" s="62">
        <v>0</v>
      </c>
      <c r="D31" s="62">
        <v>0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0</v>
      </c>
    </row>
    <row r="32" spans="1:10" ht="15" customHeight="1" x14ac:dyDescent="0.25">
      <c r="A32" s="61" t="s">
        <v>22</v>
      </c>
      <c r="B32" s="61" t="s">
        <v>801</v>
      </c>
      <c r="C32" s="62">
        <v>0</v>
      </c>
      <c r="D32" s="62">
        <v>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0</v>
      </c>
    </row>
    <row r="33" spans="1:10" ht="15" customHeight="1" x14ac:dyDescent="0.25">
      <c r="A33" s="61" t="s">
        <v>22</v>
      </c>
      <c r="B33" s="61" t="s">
        <v>207</v>
      </c>
      <c r="C33" s="62">
        <v>0</v>
      </c>
      <c r="D33" s="62">
        <v>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0</v>
      </c>
    </row>
    <row r="34" spans="1:10" ht="15" customHeight="1" x14ac:dyDescent="0.25">
      <c r="A34" s="61" t="s">
        <v>22</v>
      </c>
      <c r="B34" s="61" t="s">
        <v>800</v>
      </c>
      <c r="C34" s="62">
        <v>4086.276102743197</v>
      </c>
      <c r="D34" s="62">
        <v>423.4272033259947</v>
      </c>
      <c r="E34" s="62">
        <v>22.366693389962784</v>
      </c>
      <c r="F34" s="62">
        <v>22.978141427953233</v>
      </c>
      <c r="G34" s="62">
        <v>23.980764997101549</v>
      </c>
      <c r="H34" s="62">
        <v>24.410249484886204</v>
      </c>
      <c r="I34" s="62">
        <v>24.561973616032386</v>
      </c>
      <c r="J34" s="62">
        <v>24.677134162088588</v>
      </c>
    </row>
    <row r="35" spans="1:10" ht="15" customHeight="1" x14ac:dyDescent="0.25">
      <c r="A35" s="61" t="s">
        <v>22</v>
      </c>
      <c r="B35" s="61" t="s">
        <v>799</v>
      </c>
      <c r="C35" s="62">
        <v>0</v>
      </c>
      <c r="D35" s="62">
        <v>3439.8561081431021</v>
      </c>
      <c r="E35" s="62">
        <v>4066.4977215358826</v>
      </c>
      <c r="F35" s="62">
        <v>3856.105053493533</v>
      </c>
      <c r="G35" s="62">
        <v>4238.4705855755465</v>
      </c>
      <c r="H35" s="62">
        <v>4462.5526557264611</v>
      </c>
      <c r="I35" s="62">
        <v>4456.5364379503217</v>
      </c>
      <c r="J35" s="62">
        <v>4244.7730922610699</v>
      </c>
    </row>
    <row r="36" spans="1:10" ht="15" customHeight="1" x14ac:dyDescent="0.25">
      <c r="A36" s="61" t="s">
        <v>22</v>
      </c>
      <c r="B36" s="61" t="s">
        <v>798</v>
      </c>
      <c r="C36" s="62">
        <v>44.507670904396527</v>
      </c>
      <c r="D36" s="62">
        <v>59.045242480396972</v>
      </c>
      <c r="E36" s="62">
        <v>106.05979848313079</v>
      </c>
      <c r="F36" s="62">
        <v>171.80350911739311</v>
      </c>
      <c r="G36" s="62">
        <v>151.08866688731811</v>
      </c>
      <c r="H36" s="62">
        <v>173.6640126442262</v>
      </c>
      <c r="I36" s="62">
        <v>208.0219998766371</v>
      </c>
      <c r="J36" s="62">
        <v>226.41410272843788</v>
      </c>
    </row>
    <row r="37" spans="1:10" ht="15" customHeight="1" x14ac:dyDescent="0.25">
      <c r="A37" s="61" t="s">
        <v>22</v>
      </c>
      <c r="B37" s="61" t="s">
        <v>797</v>
      </c>
      <c r="C37" s="62">
        <v>0</v>
      </c>
      <c r="D37" s="62">
        <v>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0</v>
      </c>
    </row>
    <row r="38" spans="1:10" ht="15" customHeight="1" x14ac:dyDescent="0.25">
      <c r="A38" s="61" t="s">
        <v>22</v>
      </c>
      <c r="B38" s="61" t="s">
        <v>796</v>
      </c>
      <c r="C38" s="62">
        <v>247.58687072390944</v>
      </c>
      <c r="D38" s="62">
        <v>421.8698523266097</v>
      </c>
      <c r="E38" s="62">
        <v>421.8698523266097</v>
      </c>
      <c r="F38" s="62">
        <v>463.48068102392028</v>
      </c>
      <c r="G38" s="62">
        <v>463.48068102392028</v>
      </c>
      <c r="H38" s="62">
        <v>477.78112303120554</v>
      </c>
      <c r="I38" s="62">
        <v>493.71350978805748</v>
      </c>
      <c r="J38" s="62">
        <v>915.09182413895417</v>
      </c>
    </row>
    <row r="39" spans="1:10" ht="15" customHeight="1" x14ac:dyDescent="0.25">
      <c r="A39" s="61" t="s">
        <v>22</v>
      </c>
      <c r="B39" s="61" t="s">
        <v>795</v>
      </c>
      <c r="C39" s="62">
        <v>194.69256748335533</v>
      </c>
      <c r="D39" s="62">
        <v>576.33568533570644</v>
      </c>
      <c r="E39" s="62">
        <v>664.12504515456146</v>
      </c>
      <c r="F39" s="62">
        <v>978.67090538428693</v>
      </c>
      <c r="G39" s="62">
        <v>979.05176164936893</v>
      </c>
      <c r="H39" s="62">
        <v>1094.2098884843831</v>
      </c>
      <c r="I39" s="62">
        <v>1659.8473923621932</v>
      </c>
      <c r="J39" s="62">
        <v>1856.2273555720526</v>
      </c>
    </row>
    <row r="40" spans="1:10" ht="15" customHeight="1" x14ac:dyDescent="0.25">
      <c r="A40" s="61" t="s">
        <v>22</v>
      </c>
      <c r="B40" s="61" t="s">
        <v>794</v>
      </c>
      <c r="C40" s="62">
        <v>0</v>
      </c>
      <c r="D40" s="62">
        <v>0</v>
      </c>
      <c r="E40" s="62">
        <v>1.1368683772161603E-13</v>
      </c>
      <c r="F40" s="62">
        <v>1.1368683772161603E-13</v>
      </c>
      <c r="G40" s="62">
        <v>2.2737367544323206E-13</v>
      </c>
      <c r="H40" s="62">
        <v>0</v>
      </c>
      <c r="I40" s="62">
        <v>0</v>
      </c>
      <c r="J40" s="62">
        <v>0</v>
      </c>
    </row>
    <row r="41" spans="1:10" ht="15" customHeight="1" x14ac:dyDescent="0.25">
      <c r="A41" s="61" t="s">
        <v>22</v>
      </c>
      <c r="B41" s="61" t="s">
        <v>793</v>
      </c>
      <c r="C41" s="62">
        <v>0</v>
      </c>
      <c r="D41" s="62">
        <v>0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0</v>
      </c>
    </row>
    <row r="42" spans="1:10" ht="15" customHeight="1" x14ac:dyDescent="0.25">
      <c r="A42" s="61" t="s">
        <v>21</v>
      </c>
      <c r="B42" s="61" t="s">
        <v>801</v>
      </c>
      <c r="C42" s="62">
        <v>27596.363554668773</v>
      </c>
      <c r="D42" s="62">
        <v>27596.363554668766</v>
      </c>
      <c r="E42" s="62">
        <v>27595.775894917613</v>
      </c>
      <c r="F42" s="62">
        <v>27593.943594366065</v>
      </c>
      <c r="G42" s="62">
        <v>37667.861229001763</v>
      </c>
      <c r="H42" s="62">
        <v>47741.778863637461</v>
      </c>
      <c r="I42" s="62">
        <v>54556.139639634413</v>
      </c>
      <c r="J42" s="62">
        <v>54466.884080552816</v>
      </c>
    </row>
    <row r="43" spans="1:10" ht="15" customHeight="1" x14ac:dyDescent="0.25">
      <c r="A43" s="61" t="s">
        <v>21</v>
      </c>
      <c r="B43" s="61" t="s">
        <v>207</v>
      </c>
      <c r="C43" s="62">
        <v>41094.969599013049</v>
      </c>
      <c r="D43" s="62">
        <v>41990.173731825409</v>
      </c>
      <c r="E43" s="62">
        <v>40671.975039907338</v>
      </c>
      <c r="F43" s="62">
        <v>38739.174130388841</v>
      </c>
      <c r="G43" s="62">
        <v>28715.715558550772</v>
      </c>
      <c r="H43" s="62">
        <v>14514.068695864</v>
      </c>
      <c r="I43" s="62">
        <v>6972.4387052993288</v>
      </c>
      <c r="J43" s="62">
        <v>17947.895034991045</v>
      </c>
    </row>
    <row r="44" spans="1:10" ht="15" customHeight="1" x14ac:dyDescent="0.25">
      <c r="A44" s="61" t="s">
        <v>21</v>
      </c>
      <c r="B44" s="61" t="s">
        <v>800</v>
      </c>
      <c r="C44" s="62">
        <v>231.48151548915365</v>
      </c>
      <c r="D44" s="62">
        <v>0</v>
      </c>
      <c r="E44" s="62">
        <v>0</v>
      </c>
      <c r="F44" s="62">
        <v>0</v>
      </c>
      <c r="G44" s="62">
        <v>0</v>
      </c>
      <c r="H44" s="62">
        <v>0</v>
      </c>
      <c r="I44" s="62">
        <v>0</v>
      </c>
      <c r="J44" s="62">
        <v>0</v>
      </c>
    </row>
    <row r="45" spans="1:10" ht="15" customHeight="1" x14ac:dyDescent="0.25">
      <c r="A45" s="61" t="s">
        <v>21</v>
      </c>
      <c r="B45" s="61" t="s">
        <v>799</v>
      </c>
      <c r="C45" s="62">
        <v>5853.3809864617451</v>
      </c>
      <c r="D45" s="62">
        <v>3590.9682007132342</v>
      </c>
      <c r="E45" s="62">
        <v>6676.9102155686924</v>
      </c>
      <c r="F45" s="62">
        <v>10047.008024818573</v>
      </c>
      <c r="G45" s="62">
        <v>12143.039309850024</v>
      </c>
      <c r="H45" s="62">
        <v>15189.311532216991</v>
      </c>
      <c r="I45" s="62">
        <v>16583.353851932759</v>
      </c>
      <c r="J45" s="62">
        <v>11839.610055081434</v>
      </c>
    </row>
    <row r="46" spans="1:10" ht="15" customHeight="1" x14ac:dyDescent="0.25">
      <c r="A46" s="61" t="s">
        <v>21</v>
      </c>
      <c r="B46" s="61" t="s">
        <v>798</v>
      </c>
      <c r="C46" s="62">
        <v>2214.2649828379508</v>
      </c>
      <c r="D46" s="62">
        <v>1096.9598578946611</v>
      </c>
      <c r="E46" s="62">
        <v>2781.4161105963826</v>
      </c>
      <c r="F46" s="62">
        <v>3668.7506570981373</v>
      </c>
      <c r="G46" s="62">
        <v>4533.4518610225296</v>
      </c>
      <c r="H46" s="62">
        <v>6602.3700653599662</v>
      </c>
      <c r="I46" s="62">
        <v>8250.9568240069075</v>
      </c>
      <c r="J46" s="62">
        <v>7608.2774943476525</v>
      </c>
    </row>
    <row r="47" spans="1:10" ht="15" customHeight="1" x14ac:dyDescent="0.25">
      <c r="A47" s="61" t="s">
        <v>21</v>
      </c>
      <c r="B47" s="61" t="s">
        <v>797</v>
      </c>
      <c r="C47" s="62">
        <v>2421.4270483448272</v>
      </c>
      <c r="D47" s="62">
        <v>2540.5136495969523</v>
      </c>
      <c r="E47" s="62">
        <v>2471.4330318000693</v>
      </c>
      <c r="F47" s="62">
        <v>2560.7615752226989</v>
      </c>
      <c r="G47" s="62">
        <v>2715.9355653788848</v>
      </c>
      <c r="H47" s="62">
        <v>2940.5883881532509</v>
      </c>
      <c r="I47" s="62">
        <v>3453.207182349317</v>
      </c>
      <c r="J47" s="62">
        <v>3877.1930576369673</v>
      </c>
    </row>
    <row r="48" spans="1:10" ht="15" customHeight="1" x14ac:dyDescent="0.25">
      <c r="A48" s="61" t="s">
        <v>21</v>
      </c>
      <c r="B48" s="61" t="s">
        <v>796</v>
      </c>
      <c r="C48" s="62">
        <v>508.20861052509065</v>
      </c>
      <c r="D48" s="62">
        <v>759.38878870921076</v>
      </c>
      <c r="E48" s="62">
        <v>824.17003274774652</v>
      </c>
      <c r="F48" s="62">
        <v>877.58651466305992</v>
      </c>
      <c r="G48" s="62">
        <v>911.62484126249433</v>
      </c>
      <c r="H48" s="62">
        <v>991.28160789136427</v>
      </c>
      <c r="I48" s="62">
        <v>1664.4699838702968</v>
      </c>
      <c r="J48" s="62">
        <v>1782.2530087803602</v>
      </c>
    </row>
    <row r="49" spans="1:10" ht="15" customHeight="1" x14ac:dyDescent="0.25">
      <c r="A49" s="61" t="s">
        <v>21</v>
      </c>
      <c r="B49" s="61" t="s">
        <v>795</v>
      </c>
      <c r="C49" s="62">
        <v>2148.8715528715857</v>
      </c>
      <c r="D49" s="62">
        <v>2213.8404679292275</v>
      </c>
      <c r="E49" s="62">
        <v>2254.2178768836961</v>
      </c>
      <c r="F49" s="62">
        <v>2276.2429372698271</v>
      </c>
      <c r="G49" s="62">
        <v>2351.7274996266897</v>
      </c>
      <c r="H49" s="62">
        <v>2394.6145139868358</v>
      </c>
      <c r="I49" s="62">
        <v>2421.8945008092769</v>
      </c>
      <c r="J49" s="62">
        <v>2966.628571550179</v>
      </c>
    </row>
    <row r="50" spans="1:10" ht="15" customHeight="1" x14ac:dyDescent="0.25">
      <c r="A50" s="61" t="s">
        <v>21</v>
      </c>
      <c r="B50" s="61" t="s">
        <v>794</v>
      </c>
      <c r="C50" s="62">
        <v>0</v>
      </c>
      <c r="D50" s="62">
        <v>2.0896657572193362</v>
      </c>
      <c r="E50" s="62">
        <v>2.0896657572193362</v>
      </c>
      <c r="F50" s="62">
        <v>2.0896657572193362</v>
      </c>
      <c r="G50" s="62">
        <v>2.0896657572193362</v>
      </c>
      <c r="H50" s="62">
        <v>2.0896657572188815</v>
      </c>
      <c r="I50" s="62">
        <v>2.0896657572193362</v>
      </c>
      <c r="J50" s="62">
        <v>2.0896657572193362</v>
      </c>
    </row>
    <row r="51" spans="1:10" ht="15" customHeight="1" x14ac:dyDescent="0.25">
      <c r="A51" s="61" t="s">
        <v>21</v>
      </c>
      <c r="B51" s="61" t="s">
        <v>793</v>
      </c>
      <c r="C51" s="62">
        <v>0</v>
      </c>
      <c r="D51" s="62">
        <v>0</v>
      </c>
      <c r="E51" s="62">
        <v>0</v>
      </c>
      <c r="F51" s="62">
        <v>0</v>
      </c>
      <c r="G51" s="62">
        <v>0</v>
      </c>
      <c r="H51" s="62">
        <v>0</v>
      </c>
      <c r="I51" s="62">
        <v>0</v>
      </c>
      <c r="J51" s="62">
        <v>0</v>
      </c>
    </row>
    <row r="52" spans="1:10" ht="15" customHeight="1" x14ac:dyDescent="0.25">
      <c r="A52" s="61" t="s">
        <v>20</v>
      </c>
      <c r="B52" s="61" t="s">
        <v>801</v>
      </c>
      <c r="C52" s="62">
        <v>96915.889928257791</v>
      </c>
      <c r="D52" s="62">
        <v>34469.117375593021</v>
      </c>
      <c r="E52" s="62">
        <v>0</v>
      </c>
      <c r="F52" s="62">
        <v>0</v>
      </c>
      <c r="G52" s="62">
        <v>0</v>
      </c>
      <c r="H52" s="62">
        <v>0</v>
      </c>
      <c r="I52" s="62">
        <v>0</v>
      </c>
      <c r="J52" s="62">
        <v>0</v>
      </c>
    </row>
    <row r="53" spans="1:10" ht="15" customHeight="1" x14ac:dyDescent="0.25">
      <c r="A53" s="61" t="s">
        <v>20</v>
      </c>
      <c r="B53" s="61" t="s">
        <v>207</v>
      </c>
      <c r="C53" s="62">
        <v>272894.90182842425</v>
      </c>
      <c r="D53" s="62">
        <v>273819.94652970426</v>
      </c>
      <c r="E53" s="62">
        <v>267176.18036108743</v>
      </c>
      <c r="F53" s="62">
        <v>231938.84803359254</v>
      </c>
      <c r="G53" s="62">
        <v>182946.66010443147</v>
      </c>
      <c r="H53" s="62">
        <v>160405.5616276412</v>
      </c>
      <c r="I53" s="62">
        <v>114515.83792969644</v>
      </c>
      <c r="J53" s="62">
        <v>136854.40070972565</v>
      </c>
    </row>
    <row r="54" spans="1:10" ht="15" customHeight="1" x14ac:dyDescent="0.25">
      <c r="A54" s="61" t="s">
        <v>20</v>
      </c>
      <c r="B54" s="61" t="s">
        <v>800</v>
      </c>
      <c r="C54" s="62">
        <v>1078.869814479232</v>
      </c>
      <c r="D54" s="62">
        <v>941.08521130463373</v>
      </c>
      <c r="E54" s="62">
        <v>1997.4666099261749</v>
      </c>
      <c r="F54" s="62">
        <v>3056.1603480066192</v>
      </c>
      <c r="G54" s="62">
        <v>3356.9465201070111</v>
      </c>
      <c r="H54" s="62">
        <v>3620.5877530863422</v>
      </c>
      <c r="I54" s="62">
        <v>3536.0774859586181</v>
      </c>
      <c r="J54" s="62">
        <v>552.36317860097006</v>
      </c>
    </row>
    <row r="55" spans="1:10" ht="15" customHeight="1" x14ac:dyDescent="0.25">
      <c r="A55" s="61" t="s">
        <v>20</v>
      </c>
      <c r="B55" s="61" t="s">
        <v>799</v>
      </c>
      <c r="C55" s="62">
        <v>92807.723337183299</v>
      </c>
      <c r="D55" s="62">
        <v>74716.593978035293</v>
      </c>
      <c r="E55" s="62">
        <v>102227.87033354175</v>
      </c>
      <c r="F55" s="62">
        <v>108810.33293945923</v>
      </c>
      <c r="G55" s="62">
        <v>150109.98108222155</v>
      </c>
      <c r="H55" s="62">
        <v>154615.82306672444</v>
      </c>
      <c r="I55" s="62">
        <v>152777.89601358926</v>
      </c>
      <c r="J55" s="62">
        <v>124671.20181372584</v>
      </c>
    </row>
    <row r="56" spans="1:10" ht="15" customHeight="1" x14ac:dyDescent="0.25">
      <c r="A56" s="61" t="s">
        <v>20</v>
      </c>
      <c r="B56" s="61" t="s">
        <v>798</v>
      </c>
      <c r="C56" s="62">
        <v>58714.632148678073</v>
      </c>
      <c r="D56" s="62">
        <v>33884.396520401482</v>
      </c>
      <c r="E56" s="62">
        <v>43429.409695041817</v>
      </c>
      <c r="F56" s="62">
        <v>53399.95502000799</v>
      </c>
      <c r="G56" s="62">
        <v>57464.285754116761</v>
      </c>
      <c r="H56" s="62">
        <v>67808.481030889059</v>
      </c>
      <c r="I56" s="62">
        <v>73975.461366106814</v>
      </c>
      <c r="J56" s="62">
        <v>74800.909672725247</v>
      </c>
    </row>
    <row r="57" spans="1:10" ht="15" customHeight="1" x14ac:dyDescent="0.25">
      <c r="A57" s="61" t="s">
        <v>20</v>
      </c>
      <c r="B57" s="61" t="s">
        <v>797</v>
      </c>
      <c r="C57" s="62">
        <v>22380.600073404945</v>
      </c>
      <c r="D57" s="62">
        <v>22504.708338409368</v>
      </c>
      <c r="E57" s="62">
        <v>23007.947075712113</v>
      </c>
      <c r="F57" s="62">
        <v>23819.686404963701</v>
      </c>
      <c r="G57" s="62">
        <v>25746.079915050799</v>
      </c>
      <c r="H57" s="62">
        <v>27375.095532500382</v>
      </c>
      <c r="I57" s="62">
        <v>29371.569897385609</v>
      </c>
      <c r="J57" s="62">
        <v>30665.145320736043</v>
      </c>
    </row>
    <row r="58" spans="1:10" ht="15" customHeight="1" x14ac:dyDescent="0.25">
      <c r="A58" s="61" t="s">
        <v>20</v>
      </c>
      <c r="B58" s="61" t="s">
        <v>796</v>
      </c>
      <c r="C58" s="62">
        <v>66153.320470397492</v>
      </c>
      <c r="D58" s="62">
        <v>109449.74380581376</v>
      </c>
      <c r="E58" s="62">
        <v>113228.66367316683</v>
      </c>
      <c r="F58" s="62">
        <v>128324.17416110658</v>
      </c>
      <c r="G58" s="62">
        <v>130056.89598903217</v>
      </c>
      <c r="H58" s="62">
        <v>139033.44725702109</v>
      </c>
      <c r="I58" s="62">
        <v>179224.62628509541</v>
      </c>
      <c r="J58" s="62">
        <v>195659.04594176609</v>
      </c>
    </row>
    <row r="59" spans="1:10" ht="15" customHeight="1" x14ac:dyDescent="0.25">
      <c r="A59" s="61" t="s">
        <v>20</v>
      </c>
      <c r="B59" s="61" t="s">
        <v>795</v>
      </c>
      <c r="C59" s="62">
        <v>34611.594899224168</v>
      </c>
      <c r="D59" s="62">
        <v>48465.362989065034</v>
      </c>
      <c r="E59" s="62">
        <v>51777.497313538319</v>
      </c>
      <c r="F59" s="62">
        <v>60513.39097546423</v>
      </c>
      <c r="G59" s="62">
        <v>60978.532916030585</v>
      </c>
      <c r="H59" s="62">
        <v>63857.101641731759</v>
      </c>
      <c r="I59" s="62">
        <v>68812.76528635608</v>
      </c>
      <c r="J59" s="62">
        <v>83043.860283039437</v>
      </c>
    </row>
    <row r="60" spans="1:10" ht="15" customHeight="1" x14ac:dyDescent="0.25">
      <c r="A60" s="61" t="s">
        <v>20</v>
      </c>
      <c r="B60" s="61" t="s">
        <v>794</v>
      </c>
      <c r="C60" s="62">
        <v>136.65600000000268</v>
      </c>
      <c r="D60" s="62">
        <v>969.47333184156741</v>
      </c>
      <c r="E60" s="62">
        <v>969.47333184158197</v>
      </c>
      <c r="F60" s="62">
        <v>969.47333184157469</v>
      </c>
      <c r="G60" s="62">
        <v>969.47333184158197</v>
      </c>
      <c r="H60" s="62">
        <v>969.47333184158924</v>
      </c>
      <c r="I60" s="62">
        <v>969.47333184158197</v>
      </c>
      <c r="J60" s="62">
        <v>969.47333184158197</v>
      </c>
    </row>
    <row r="61" spans="1:10" ht="15" customHeight="1" x14ac:dyDescent="0.25">
      <c r="A61" s="61" t="s">
        <v>20</v>
      </c>
      <c r="B61" s="61" t="s">
        <v>793</v>
      </c>
      <c r="C61" s="62">
        <v>0</v>
      </c>
      <c r="D61" s="62">
        <v>0</v>
      </c>
      <c r="E61" s="62">
        <v>0</v>
      </c>
      <c r="F61" s="62">
        <v>0</v>
      </c>
      <c r="G61" s="62">
        <v>0</v>
      </c>
      <c r="H61" s="62">
        <v>0</v>
      </c>
      <c r="I61" s="62">
        <v>0</v>
      </c>
      <c r="J61" s="62">
        <v>0</v>
      </c>
    </row>
    <row r="62" spans="1:10" ht="15" customHeight="1" x14ac:dyDescent="0.25">
      <c r="A62" s="61" t="s">
        <v>19</v>
      </c>
      <c r="B62" s="61" t="s">
        <v>801</v>
      </c>
      <c r="C62" s="62">
        <v>0</v>
      </c>
      <c r="D62" s="62">
        <v>0</v>
      </c>
      <c r="E62" s="62">
        <v>0</v>
      </c>
      <c r="F62" s="62">
        <v>0</v>
      </c>
      <c r="G62" s="62">
        <v>0</v>
      </c>
      <c r="H62" s="62">
        <v>0</v>
      </c>
      <c r="I62" s="62">
        <v>0</v>
      </c>
      <c r="J62" s="62">
        <v>0</v>
      </c>
    </row>
    <row r="63" spans="1:10" ht="15" customHeight="1" x14ac:dyDescent="0.25">
      <c r="A63" s="61" t="s">
        <v>19</v>
      </c>
      <c r="B63" s="61" t="s">
        <v>207</v>
      </c>
      <c r="C63" s="62">
        <v>6439.7707480673398</v>
      </c>
      <c r="D63" s="62">
        <v>5417.1419477286272</v>
      </c>
      <c r="E63" s="62">
        <v>3263.3479762412417</v>
      </c>
      <c r="F63" s="62">
        <v>3144.1295350416094</v>
      </c>
      <c r="G63" s="62">
        <v>3838.1553296326219</v>
      </c>
      <c r="H63" s="62">
        <v>1688.2777421525377</v>
      </c>
      <c r="I63" s="62">
        <v>196.17234852682111</v>
      </c>
      <c r="J63" s="62">
        <v>127.17754121786999</v>
      </c>
    </row>
    <row r="64" spans="1:10" ht="15" customHeight="1" x14ac:dyDescent="0.25">
      <c r="A64" s="61" t="s">
        <v>19</v>
      </c>
      <c r="B64" s="61" t="s">
        <v>800</v>
      </c>
      <c r="C64" s="62">
        <v>213.91814378803386</v>
      </c>
      <c r="D64" s="62">
        <v>0</v>
      </c>
      <c r="E64" s="62">
        <v>41.711702189563972</v>
      </c>
      <c r="F64" s="62">
        <v>41.266099112384488</v>
      </c>
      <c r="G64" s="62">
        <v>39.185044818717493</v>
      </c>
      <c r="H64" s="62">
        <v>68.663995959342515</v>
      </c>
      <c r="I64" s="62">
        <v>171.18571261434147</v>
      </c>
      <c r="J64" s="62">
        <v>113.61511512884788</v>
      </c>
    </row>
    <row r="65" spans="1:10" ht="15" customHeight="1" x14ac:dyDescent="0.25">
      <c r="A65" s="61" t="s">
        <v>19</v>
      </c>
      <c r="B65" s="61" t="s">
        <v>799</v>
      </c>
      <c r="C65" s="62">
        <v>4589.0111827167912</v>
      </c>
      <c r="D65" s="62">
        <v>751.68369957129005</v>
      </c>
      <c r="E65" s="62">
        <v>1407.4366574338337</v>
      </c>
      <c r="F65" s="62">
        <v>3346.1144604984784</v>
      </c>
      <c r="G65" s="62">
        <v>3591.5094583541509</v>
      </c>
      <c r="H65" s="62">
        <v>6490.1522665300135</v>
      </c>
      <c r="I65" s="62">
        <v>8507.1515124375783</v>
      </c>
      <c r="J65" s="62">
        <v>8405.9034759644637</v>
      </c>
    </row>
    <row r="66" spans="1:10" ht="15" customHeight="1" x14ac:dyDescent="0.25">
      <c r="A66" s="61" t="s">
        <v>19</v>
      </c>
      <c r="B66" s="61" t="s">
        <v>798</v>
      </c>
      <c r="C66" s="62">
        <v>3222.6955361749706</v>
      </c>
      <c r="D66" s="62">
        <v>8439.0426214085546</v>
      </c>
      <c r="E66" s="62">
        <v>8294.8491637309198</v>
      </c>
      <c r="F66" s="62">
        <v>8295.4115294127569</v>
      </c>
      <c r="G66" s="62">
        <v>7734.4965724045724</v>
      </c>
      <c r="H66" s="62">
        <v>8451.1353724601558</v>
      </c>
      <c r="I66" s="62">
        <v>9416.1967396995078</v>
      </c>
      <c r="J66" s="62">
        <v>9767.8792897289622</v>
      </c>
    </row>
    <row r="67" spans="1:10" ht="15" customHeight="1" x14ac:dyDescent="0.25">
      <c r="A67" s="61" t="s">
        <v>19</v>
      </c>
      <c r="B67" s="61" t="s">
        <v>797</v>
      </c>
      <c r="C67" s="62">
        <v>21.36363636363637</v>
      </c>
      <c r="D67" s="62">
        <v>21.36363636363637</v>
      </c>
      <c r="E67" s="62">
        <v>21.36363636363637</v>
      </c>
      <c r="F67" s="62">
        <v>23.737373737373744</v>
      </c>
      <c r="G67" s="62">
        <v>23.737373737373744</v>
      </c>
      <c r="H67" s="62">
        <v>23.737373737373741</v>
      </c>
      <c r="I67" s="62">
        <v>23.737373737373741</v>
      </c>
      <c r="J67" s="62">
        <v>23.941239638914062</v>
      </c>
    </row>
    <row r="68" spans="1:10" ht="15" customHeight="1" x14ac:dyDescent="0.25">
      <c r="A68" s="61" t="s">
        <v>19</v>
      </c>
      <c r="B68" s="61" t="s">
        <v>796</v>
      </c>
      <c r="C68" s="62">
        <v>11708.845696796436</v>
      </c>
      <c r="D68" s="62">
        <v>15318.380057158236</v>
      </c>
      <c r="E68" s="62">
        <v>17360.16223100806</v>
      </c>
      <c r="F68" s="62">
        <v>19644.635124330583</v>
      </c>
      <c r="G68" s="62">
        <v>20437.865000049838</v>
      </c>
      <c r="H68" s="62">
        <v>21313.443735487694</v>
      </c>
      <c r="I68" s="62">
        <v>21836.808369301671</v>
      </c>
      <c r="J68" s="62">
        <v>24847.432174281224</v>
      </c>
    </row>
    <row r="69" spans="1:10" ht="15" customHeight="1" x14ac:dyDescent="0.25">
      <c r="A69" s="61" t="s">
        <v>19</v>
      </c>
      <c r="B69" s="61" t="s">
        <v>795</v>
      </c>
      <c r="C69" s="62">
        <v>767.51606502142806</v>
      </c>
      <c r="D69" s="62">
        <v>768.0558198250103</v>
      </c>
      <c r="E69" s="62">
        <v>768.0558198250103</v>
      </c>
      <c r="F69" s="62">
        <v>768.1065317848429</v>
      </c>
      <c r="G69" s="62">
        <v>768.22632594566778</v>
      </c>
      <c r="H69" s="62">
        <v>796.89543938479051</v>
      </c>
      <c r="I69" s="62">
        <v>798.85581770314741</v>
      </c>
      <c r="J69" s="62">
        <v>802.68029053064788</v>
      </c>
    </row>
    <row r="70" spans="1:10" ht="15" customHeight="1" x14ac:dyDescent="0.25">
      <c r="A70" s="61" t="s">
        <v>19</v>
      </c>
      <c r="B70" s="61" t="s">
        <v>794</v>
      </c>
      <c r="C70" s="62">
        <v>0</v>
      </c>
      <c r="D70" s="62">
        <v>0</v>
      </c>
      <c r="E70" s="62">
        <v>0</v>
      </c>
      <c r="F70" s="62">
        <v>-1.1368683772161603E-13</v>
      </c>
      <c r="G70" s="62">
        <v>0</v>
      </c>
      <c r="H70" s="62">
        <v>0</v>
      </c>
      <c r="I70" s="62">
        <v>1.1368683772161603E-13</v>
      </c>
      <c r="J70" s="62">
        <v>1.1368683772161603E-13</v>
      </c>
    </row>
    <row r="71" spans="1:10" ht="15" customHeight="1" x14ac:dyDescent="0.25">
      <c r="A71" s="61" t="s">
        <v>19</v>
      </c>
      <c r="B71" s="61" t="s">
        <v>793</v>
      </c>
      <c r="C71" s="62">
        <v>0</v>
      </c>
      <c r="D71" s="62">
        <v>0</v>
      </c>
      <c r="E71" s="62">
        <v>0</v>
      </c>
      <c r="F71" s="62">
        <v>0</v>
      </c>
      <c r="G71" s="62">
        <v>0</v>
      </c>
      <c r="H71" s="62">
        <v>0</v>
      </c>
      <c r="I71" s="62">
        <v>0</v>
      </c>
      <c r="J71" s="62">
        <v>0</v>
      </c>
    </row>
    <row r="72" spans="1:10" ht="15" customHeight="1" x14ac:dyDescent="0.25">
      <c r="A72" s="61" t="s">
        <v>18</v>
      </c>
      <c r="B72" s="61" t="s">
        <v>801</v>
      </c>
      <c r="C72" s="62">
        <v>0</v>
      </c>
      <c r="D72" s="62">
        <v>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</row>
    <row r="73" spans="1:10" ht="15" customHeight="1" x14ac:dyDescent="0.25">
      <c r="A73" s="61" t="s">
        <v>18</v>
      </c>
      <c r="B73" s="61" t="s">
        <v>207</v>
      </c>
      <c r="C73" s="62">
        <v>8607.8449828951871</v>
      </c>
      <c r="D73" s="62">
        <v>9056.2651050721779</v>
      </c>
      <c r="E73" s="62">
        <v>9030.8818807739535</v>
      </c>
      <c r="F73" s="62">
        <v>6897.7886227344861</v>
      </c>
      <c r="G73" s="62">
        <v>4905.021371747006</v>
      </c>
      <c r="H73" s="62">
        <v>4896.4650830301098</v>
      </c>
      <c r="I73" s="62">
        <v>3231.4273916142406</v>
      </c>
      <c r="J73" s="62">
        <v>1580.286371195486</v>
      </c>
    </row>
    <row r="74" spans="1:10" ht="15" customHeight="1" x14ac:dyDescent="0.25">
      <c r="A74" s="61" t="s">
        <v>18</v>
      </c>
      <c r="B74" s="61" t="s">
        <v>800</v>
      </c>
      <c r="C74" s="62">
        <v>0</v>
      </c>
      <c r="D74" s="62">
        <v>0</v>
      </c>
      <c r="E74" s="62">
        <v>0</v>
      </c>
      <c r="F74" s="62">
        <v>0</v>
      </c>
      <c r="G74" s="62">
        <v>0</v>
      </c>
      <c r="H74" s="62">
        <v>0</v>
      </c>
      <c r="I74" s="62">
        <v>0</v>
      </c>
      <c r="J74" s="62">
        <v>0</v>
      </c>
    </row>
    <row r="75" spans="1:10" ht="15" customHeight="1" x14ac:dyDescent="0.25">
      <c r="A75" s="61" t="s">
        <v>18</v>
      </c>
      <c r="B75" s="61" t="s">
        <v>799</v>
      </c>
      <c r="C75" s="62">
        <v>688.81633467027382</v>
      </c>
      <c r="D75" s="62">
        <v>645.83165986200095</v>
      </c>
      <c r="E75" s="62">
        <v>631.09546993407673</v>
      </c>
      <c r="F75" s="62">
        <v>577.47778951445946</v>
      </c>
      <c r="G75" s="62">
        <v>1708.5508119172125</v>
      </c>
      <c r="H75" s="62">
        <v>1573.0649633294313</v>
      </c>
      <c r="I75" s="62">
        <v>1966.0223878935976</v>
      </c>
      <c r="J75" s="62">
        <v>1917.8852957800766</v>
      </c>
    </row>
    <row r="76" spans="1:10" ht="15" customHeight="1" x14ac:dyDescent="0.25">
      <c r="A76" s="61" t="s">
        <v>18</v>
      </c>
      <c r="B76" s="61" t="s">
        <v>798</v>
      </c>
      <c r="C76" s="62">
        <v>859.09814559661152</v>
      </c>
      <c r="D76" s="62">
        <v>873.03115667340455</v>
      </c>
      <c r="E76" s="62">
        <v>892.5974887659122</v>
      </c>
      <c r="F76" s="62">
        <v>920.33815692599217</v>
      </c>
      <c r="G76" s="62">
        <v>1173.1698540602281</v>
      </c>
      <c r="H76" s="62">
        <v>1015.4598011041079</v>
      </c>
      <c r="I76" s="62">
        <v>2459.8831277671748</v>
      </c>
      <c r="J76" s="62">
        <v>2619.6494714167134</v>
      </c>
    </row>
    <row r="77" spans="1:10" ht="15" customHeight="1" x14ac:dyDescent="0.25">
      <c r="A77" s="61" t="s">
        <v>18</v>
      </c>
      <c r="B77" s="61" t="s">
        <v>797</v>
      </c>
      <c r="C77" s="62">
        <v>32.914728682170541</v>
      </c>
      <c r="D77" s="62">
        <v>32.914728682170541</v>
      </c>
      <c r="E77" s="62">
        <v>32.914728682170548</v>
      </c>
      <c r="F77" s="62">
        <v>32.914728682170548</v>
      </c>
      <c r="G77" s="62">
        <v>82.286821705426362</v>
      </c>
      <c r="H77" s="62">
        <v>90.515503875969017</v>
      </c>
      <c r="I77" s="62">
        <v>94.629844961240337</v>
      </c>
      <c r="J77" s="62">
        <v>82.173126614987098</v>
      </c>
    </row>
    <row r="78" spans="1:10" ht="15" customHeight="1" x14ac:dyDescent="0.25">
      <c r="A78" s="61" t="s">
        <v>18</v>
      </c>
      <c r="B78" s="61" t="s">
        <v>796</v>
      </c>
      <c r="C78" s="62">
        <v>575.40961064309829</v>
      </c>
      <c r="D78" s="62">
        <v>667.54330532863742</v>
      </c>
      <c r="E78" s="62">
        <v>689.35516130494921</v>
      </c>
      <c r="F78" s="62">
        <v>1011.4813728407946</v>
      </c>
      <c r="G78" s="62">
        <v>1891.2676883611314</v>
      </c>
      <c r="H78" s="62">
        <v>2063.3255643706148</v>
      </c>
      <c r="I78" s="62">
        <v>2454.2528584409984</v>
      </c>
      <c r="J78" s="62">
        <v>4412.9789702881335</v>
      </c>
    </row>
    <row r="79" spans="1:10" ht="15" customHeight="1" x14ac:dyDescent="0.25">
      <c r="A79" s="61" t="s">
        <v>18</v>
      </c>
      <c r="B79" s="61" t="s">
        <v>795</v>
      </c>
      <c r="C79" s="62">
        <v>0.83901768462320792</v>
      </c>
      <c r="D79" s="62">
        <v>0.83901768462320792</v>
      </c>
      <c r="E79" s="62">
        <v>0.83901768462320792</v>
      </c>
      <c r="F79" s="62">
        <v>0.83901768462320792</v>
      </c>
      <c r="G79" s="62">
        <v>0.83901768462320792</v>
      </c>
      <c r="H79" s="62">
        <v>0.86743879724559347</v>
      </c>
      <c r="I79" s="62">
        <v>0.86743879724559347</v>
      </c>
      <c r="J79" s="62">
        <v>0.86743879724559347</v>
      </c>
    </row>
    <row r="80" spans="1:10" ht="15" customHeight="1" x14ac:dyDescent="0.25">
      <c r="A80" s="61" t="s">
        <v>18</v>
      </c>
      <c r="B80" s="61" t="s">
        <v>794</v>
      </c>
      <c r="C80" s="62">
        <v>0</v>
      </c>
      <c r="D80" s="62">
        <v>0</v>
      </c>
      <c r="E80" s="62">
        <v>0</v>
      </c>
      <c r="F80" s="62">
        <v>0</v>
      </c>
      <c r="G80" s="62">
        <v>0</v>
      </c>
      <c r="H80" s="62">
        <v>-1.1102230246251565E-16</v>
      </c>
      <c r="I80" s="62">
        <v>-1.1102230246251565E-16</v>
      </c>
      <c r="J80" s="62">
        <v>-1.1102230246251565E-16</v>
      </c>
    </row>
    <row r="81" spans="1:10" ht="15" customHeight="1" x14ac:dyDescent="0.25">
      <c r="A81" s="61" t="s">
        <v>18</v>
      </c>
      <c r="B81" s="61" t="s">
        <v>793</v>
      </c>
      <c r="C81" s="62">
        <v>0</v>
      </c>
      <c r="D81" s="62">
        <v>0</v>
      </c>
      <c r="E81" s="62">
        <v>0</v>
      </c>
      <c r="F81" s="62">
        <v>0</v>
      </c>
      <c r="G81" s="62">
        <v>0</v>
      </c>
      <c r="H81" s="62">
        <v>0</v>
      </c>
      <c r="I81" s="62">
        <v>0</v>
      </c>
      <c r="J81" s="62">
        <v>0</v>
      </c>
    </row>
    <row r="82" spans="1:10" ht="15" customHeight="1" x14ac:dyDescent="0.25">
      <c r="A82" s="61" t="s">
        <v>17</v>
      </c>
      <c r="B82" s="61" t="s">
        <v>801</v>
      </c>
      <c r="C82" s="62">
        <v>58065.92996307397</v>
      </c>
      <c r="D82" s="62">
        <v>58065.929963073977</v>
      </c>
      <c r="E82" s="62">
        <v>57757.33959311842</v>
      </c>
      <c r="F82" s="62">
        <v>57521.437232314638</v>
      </c>
      <c r="G82" s="62">
        <v>57521.437232314645</v>
      </c>
      <c r="H82" s="62">
        <v>24921.25619566159</v>
      </c>
      <c r="I82" s="62">
        <v>0</v>
      </c>
      <c r="J82" s="62">
        <v>0</v>
      </c>
    </row>
    <row r="83" spans="1:10" ht="15" customHeight="1" x14ac:dyDescent="0.25">
      <c r="A83" s="61" t="s">
        <v>17</v>
      </c>
      <c r="B83" s="61" t="s">
        <v>207</v>
      </c>
      <c r="C83" s="62">
        <v>57621.193189215177</v>
      </c>
      <c r="D83" s="62">
        <v>56432.098911468958</v>
      </c>
      <c r="E83" s="62">
        <v>34503.037403548951</v>
      </c>
      <c r="F83" s="62">
        <v>15178.996386317063</v>
      </c>
      <c r="G83" s="62">
        <v>4266.3024934869827</v>
      </c>
      <c r="H83" s="62">
        <v>3206.5485207281959</v>
      </c>
      <c r="I83" s="62">
        <v>246.25169243235547</v>
      </c>
      <c r="J83" s="62">
        <v>540.10062996318641</v>
      </c>
    </row>
    <row r="84" spans="1:10" ht="15" customHeight="1" x14ac:dyDescent="0.25">
      <c r="A84" s="61" t="s">
        <v>17</v>
      </c>
      <c r="B84" s="61" t="s">
        <v>800</v>
      </c>
      <c r="C84" s="62">
        <v>4988.0810672646721</v>
      </c>
      <c r="D84" s="62">
        <v>561.2120876060269</v>
      </c>
      <c r="E84" s="62">
        <v>1706.9399009319302</v>
      </c>
      <c r="F84" s="62">
        <v>1610.9723740325144</v>
      </c>
      <c r="G84" s="62">
        <v>1518.6471315256613</v>
      </c>
      <c r="H84" s="62">
        <v>3183.8896930929354</v>
      </c>
      <c r="I84" s="62">
        <v>3271.256381536607</v>
      </c>
      <c r="J84" s="62">
        <v>1484.3043381247078</v>
      </c>
    </row>
    <row r="85" spans="1:10" ht="15" customHeight="1" x14ac:dyDescent="0.25">
      <c r="A85" s="61" t="s">
        <v>17</v>
      </c>
      <c r="B85" s="61" t="s">
        <v>799</v>
      </c>
      <c r="C85" s="62">
        <v>53218.443590404619</v>
      </c>
      <c r="D85" s="62">
        <v>56357.324308838542</v>
      </c>
      <c r="E85" s="62">
        <v>56729.744896210352</v>
      </c>
      <c r="F85" s="62">
        <v>49876.062362765173</v>
      </c>
      <c r="G85" s="62">
        <v>55018.677173929631</v>
      </c>
      <c r="H85" s="62">
        <v>61980.072189746796</v>
      </c>
      <c r="I85" s="62">
        <v>64188.89151589993</v>
      </c>
      <c r="J85" s="62">
        <v>44263.442491499045</v>
      </c>
    </row>
    <row r="86" spans="1:10" ht="15" customHeight="1" x14ac:dyDescent="0.25">
      <c r="A86" s="61" t="s">
        <v>17</v>
      </c>
      <c r="B86" s="61" t="s">
        <v>798</v>
      </c>
      <c r="C86" s="62">
        <v>4513.5560817886089</v>
      </c>
      <c r="D86" s="62">
        <v>5971.7821199844393</v>
      </c>
      <c r="E86" s="62">
        <v>7917.1014896248544</v>
      </c>
      <c r="F86" s="62">
        <v>8959.6368772220994</v>
      </c>
      <c r="G86" s="62">
        <v>10126.367767321715</v>
      </c>
      <c r="H86" s="62">
        <v>11537.794724242562</v>
      </c>
      <c r="I86" s="62">
        <v>14012.087460575789</v>
      </c>
      <c r="J86" s="62">
        <v>12517.393085922446</v>
      </c>
    </row>
    <row r="87" spans="1:10" ht="15" customHeight="1" x14ac:dyDescent="0.25">
      <c r="A87" s="61" t="s">
        <v>17</v>
      </c>
      <c r="B87" s="61" t="s">
        <v>797</v>
      </c>
      <c r="C87" s="62">
        <v>33177.114191313143</v>
      </c>
      <c r="D87" s="62">
        <v>33275.314606881155</v>
      </c>
      <c r="E87" s="62">
        <v>33443.917927206166</v>
      </c>
      <c r="F87" s="62">
        <v>33500.456800896005</v>
      </c>
      <c r="G87" s="62">
        <v>33530.709396957231</v>
      </c>
      <c r="H87" s="62">
        <v>33515.202861317724</v>
      </c>
      <c r="I87" s="62">
        <v>34567.233280740293</v>
      </c>
      <c r="J87" s="62">
        <v>34829.343564380099</v>
      </c>
    </row>
    <row r="88" spans="1:10" ht="15" customHeight="1" x14ac:dyDescent="0.25">
      <c r="A88" s="61" t="s">
        <v>17</v>
      </c>
      <c r="B88" s="61" t="s">
        <v>796</v>
      </c>
      <c r="C88" s="62">
        <v>51664.998077615266</v>
      </c>
      <c r="D88" s="62">
        <v>56321.606548033051</v>
      </c>
      <c r="E88" s="62">
        <v>58667.592413297592</v>
      </c>
      <c r="F88" s="62">
        <v>72043.436535716974</v>
      </c>
      <c r="G88" s="62">
        <v>73653.025025301016</v>
      </c>
      <c r="H88" s="62">
        <v>86104.344069036495</v>
      </c>
      <c r="I88" s="62">
        <v>110504.2773995779</v>
      </c>
      <c r="J88" s="62">
        <v>127647.67985563917</v>
      </c>
    </row>
    <row r="89" spans="1:10" ht="15" customHeight="1" x14ac:dyDescent="0.25">
      <c r="A89" s="61" t="s">
        <v>17</v>
      </c>
      <c r="B89" s="61" t="s">
        <v>795</v>
      </c>
      <c r="C89" s="62">
        <v>12045.984295151931</v>
      </c>
      <c r="D89" s="62">
        <v>16011.01696400093</v>
      </c>
      <c r="E89" s="62">
        <v>29636.122232967042</v>
      </c>
      <c r="F89" s="62">
        <v>48361.187481171291</v>
      </c>
      <c r="G89" s="62">
        <v>65787.913016319522</v>
      </c>
      <c r="H89" s="62">
        <v>82864.927235294032</v>
      </c>
      <c r="I89" s="62">
        <v>88589.303751394706</v>
      </c>
      <c r="J89" s="62">
        <v>107166.73187122535</v>
      </c>
    </row>
    <row r="90" spans="1:10" ht="15" customHeight="1" x14ac:dyDescent="0.25">
      <c r="A90" s="61" t="s">
        <v>17</v>
      </c>
      <c r="B90" s="61" t="s">
        <v>794</v>
      </c>
      <c r="C90" s="62">
        <v>0</v>
      </c>
      <c r="D90" s="62">
        <v>0</v>
      </c>
      <c r="E90" s="62">
        <v>0</v>
      </c>
      <c r="F90" s="62">
        <v>7.2759576141834259E-12</v>
      </c>
      <c r="G90" s="62">
        <v>0</v>
      </c>
      <c r="H90" s="62">
        <v>0</v>
      </c>
      <c r="I90" s="62">
        <v>0</v>
      </c>
      <c r="J90" s="62">
        <v>2.9103830456733704E-11</v>
      </c>
    </row>
    <row r="91" spans="1:10" ht="15" customHeight="1" x14ac:dyDescent="0.25">
      <c r="A91" s="61" t="s">
        <v>17</v>
      </c>
      <c r="B91" s="61" t="s">
        <v>793</v>
      </c>
      <c r="C91" s="62">
        <v>0</v>
      </c>
      <c r="D91" s="62">
        <v>0</v>
      </c>
      <c r="E91" s="62">
        <v>0</v>
      </c>
      <c r="F91" s="62">
        <v>0</v>
      </c>
      <c r="G91" s="62">
        <v>0</v>
      </c>
      <c r="H91" s="62">
        <v>0</v>
      </c>
      <c r="I91" s="62">
        <v>0</v>
      </c>
      <c r="J91" s="62">
        <v>0</v>
      </c>
    </row>
    <row r="92" spans="1:10" ht="15" customHeight="1" x14ac:dyDescent="0.25">
      <c r="A92" s="61" t="s">
        <v>16</v>
      </c>
      <c r="B92" s="61" t="s">
        <v>801</v>
      </c>
      <c r="C92" s="62">
        <v>23137.379935161338</v>
      </c>
      <c r="D92" s="62">
        <v>36999.090600420051</v>
      </c>
      <c r="E92" s="62">
        <v>37079.424411605381</v>
      </c>
      <c r="F92" s="62">
        <v>28849.85416157082</v>
      </c>
      <c r="G92" s="62">
        <v>28849.854161570813</v>
      </c>
      <c r="H92" s="62">
        <v>35207.419161038844</v>
      </c>
      <c r="I92" s="62">
        <v>41564.98416050688</v>
      </c>
      <c r="J92" s="62">
        <v>41564.984160506865</v>
      </c>
    </row>
    <row r="93" spans="1:10" ht="15" customHeight="1" x14ac:dyDescent="0.25">
      <c r="A93" s="61" t="s">
        <v>16</v>
      </c>
      <c r="B93" s="61" t="s">
        <v>207</v>
      </c>
      <c r="C93" s="62">
        <v>8559.1299910596226</v>
      </c>
      <c r="D93" s="62">
        <v>11238.546881172937</v>
      </c>
      <c r="E93" s="62">
        <v>12135.703716820368</v>
      </c>
      <c r="F93" s="62">
        <v>9821.4660939196856</v>
      </c>
      <c r="G93" s="62">
        <v>6802.4293283262741</v>
      </c>
      <c r="H93" s="62">
        <v>2638.5114240622433</v>
      </c>
      <c r="I93" s="62">
        <v>1558.5655798676758</v>
      </c>
      <c r="J93" s="62">
        <v>1474.8773443405444</v>
      </c>
    </row>
    <row r="94" spans="1:10" ht="15" customHeight="1" x14ac:dyDescent="0.25">
      <c r="A94" s="61" t="s">
        <v>16</v>
      </c>
      <c r="B94" s="61" t="s">
        <v>800</v>
      </c>
      <c r="C94" s="62">
        <v>634.88368093366398</v>
      </c>
      <c r="D94" s="62">
        <v>56.529490380360542</v>
      </c>
      <c r="E94" s="62">
        <v>253.66187417180285</v>
      </c>
      <c r="F94" s="62">
        <v>280.07358546629678</v>
      </c>
      <c r="G94" s="62">
        <v>49.943203776082072</v>
      </c>
      <c r="H94" s="62">
        <v>13.268169890783117</v>
      </c>
      <c r="I94" s="62">
        <v>12.450365834625204</v>
      </c>
      <c r="J94" s="62">
        <v>12.163365039673847</v>
      </c>
    </row>
    <row r="95" spans="1:10" ht="15" customHeight="1" x14ac:dyDescent="0.25">
      <c r="A95" s="61" t="s">
        <v>16</v>
      </c>
      <c r="B95" s="61" t="s">
        <v>799</v>
      </c>
      <c r="C95" s="62">
        <v>7770.5160347034034</v>
      </c>
      <c r="D95" s="62">
        <v>7654.3014918247472</v>
      </c>
      <c r="E95" s="62">
        <v>10852.525957520229</v>
      </c>
      <c r="F95" s="62">
        <v>11571.720623964757</v>
      </c>
      <c r="G95" s="62">
        <v>11162.439684973449</v>
      </c>
      <c r="H95" s="62">
        <v>8204.058938792823</v>
      </c>
      <c r="I95" s="62">
        <v>6428.8992674255951</v>
      </c>
      <c r="J95" s="62">
        <v>7864.5336599071516</v>
      </c>
    </row>
    <row r="96" spans="1:10" ht="15" customHeight="1" x14ac:dyDescent="0.25">
      <c r="A96" s="61" t="s">
        <v>16</v>
      </c>
      <c r="B96" s="61" t="s">
        <v>798</v>
      </c>
      <c r="C96" s="62">
        <v>13361.398551708357</v>
      </c>
      <c r="D96" s="62">
        <v>13373.048418426313</v>
      </c>
      <c r="E96" s="62">
        <v>15854.373945290181</v>
      </c>
      <c r="F96" s="62">
        <v>20563.642415714836</v>
      </c>
      <c r="G96" s="62">
        <v>21669.884102875749</v>
      </c>
      <c r="H96" s="62">
        <v>23665.2472061507</v>
      </c>
      <c r="I96" s="62">
        <v>23537.578673463711</v>
      </c>
      <c r="J96" s="62">
        <v>24864.010520106545</v>
      </c>
    </row>
    <row r="97" spans="1:10" ht="15" customHeight="1" x14ac:dyDescent="0.25">
      <c r="A97" s="61" t="s">
        <v>16</v>
      </c>
      <c r="B97" s="61" t="s">
        <v>797</v>
      </c>
      <c r="C97" s="62">
        <v>15701.435876607999</v>
      </c>
      <c r="D97" s="62">
        <v>14122.316077241947</v>
      </c>
      <c r="E97" s="62">
        <v>14734.272894865418</v>
      </c>
      <c r="F97" s="62">
        <v>15124.116122695954</v>
      </c>
      <c r="G97" s="62">
        <v>15618.4719557552</v>
      </c>
      <c r="H97" s="62">
        <v>15710.865576530341</v>
      </c>
      <c r="I97" s="62">
        <v>15709.273055648753</v>
      </c>
      <c r="J97" s="62">
        <v>16397.603680940643</v>
      </c>
    </row>
    <row r="98" spans="1:10" ht="15" customHeight="1" x14ac:dyDescent="0.25">
      <c r="A98" s="61" t="s">
        <v>16</v>
      </c>
      <c r="B98" s="61" t="s">
        <v>796</v>
      </c>
      <c r="C98" s="62">
        <v>2307.0057301177071</v>
      </c>
      <c r="D98" s="62">
        <v>5391.900582808069</v>
      </c>
      <c r="E98" s="62">
        <v>6387.5154114819643</v>
      </c>
      <c r="F98" s="62">
        <v>7194.0638930360483</v>
      </c>
      <c r="G98" s="62">
        <v>7423.294269001558</v>
      </c>
      <c r="H98" s="62">
        <v>7607.9875324356553</v>
      </c>
      <c r="I98" s="62">
        <v>7902.4896003485992</v>
      </c>
      <c r="J98" s="62">
        <v>8406.9643734025358</v>
      </c>
    </row>
    <row r="99" spans="1:10" ht="15" customHeight="1" x14ac:dyDescent="0.25">
      <c r="A99" s="61" t="s">
        <v>16</v>
      </c>
      <c r="B99" s="61" t="s">
        <v>795</v>
      </c>
      <c r="C99" s="62">
        <v>7.4578073089777197</v>
      </c>
      <c r="D99" s="62">
        <v>5.6578073089750198</v>
      </c>
      <c r="E99" s="62">
        <v>5.6578073089750198</v>
      </c>
      <c r="F99" s="62">
        <v>14.247494792205165</v>
      </c>
      <c r="G99" s="62">
        <v>14.112926975147625</v>
      </c>
      <c r="H99" s="62">
        <v>22.900319235992079</v>
      </c>
      <c r="I99" s="62">
        <v>22.283728345519425</v>
      </c>
      <c r="J99" s="62">
        <v>20.424940680849073</v>
      </c>
    </row>
    <row r="100" spans="1:10" ht="15" customHeight="1" x14ac:dyDescent="0.25">
      <c r="A100" s="61" t="s">
        <v>16</v>
      </c>
      <c r="B100" s="61" t="s">
        <v>794</v>
      </c>
      <c r="C100" s="62">
        <v>0</v>
      </c>
      <c r="D100" s="62">
        <v>8.8817841970012523E-16</v>
      </c>
      <c r="E100" s="62">
        <v>0</v>
      </c>
      <c r="F100" s="62">
        <v>-1.7763568394002505E-15</v>
      </c>
      <c r="G100" s="62">
        <v>0</v>
      </c>
      <c r="H100" s="62">
        <v>0</v>
      </c>
      <c r="I100" s="62">
        <v>0</v>
      </c>
      <c r="J100" s="62">
        <v>0</v>
      </c>
    </row>
    <row r="101" spans="1:10" ht="15" customHeight="1" x14ac:dyDescent="0.25">
      <c r="A101" s="61" t="s">
        <v>16</v>
      </c>
      <c r="B101" s="61" t="s">
        <v>793</v>
      </c>
      <c r="C101" s="62">
        <v>0</v>
      </c>
      <c r="D101" s="62">
        <v>0</v>
      </c>
      <c r="E101" s="62">
        <v>0</v>
      </c>
      <c r="F101" s="62">
        <v>0</v>
      </c>
      <c r="G101" s="62">
        <v>0</v>
      </c>
      <c r="H101" s="62">
        <v>0</v>
      </c>
      <c r="I101" s="62">
        <v>0</v>
      </c>
      <c r="J101" s="62">
        <v>0</v>
      </c>
    </row>
    <row r="102" spans="1:10" ht="15" customHeight="1" x14ac:dyDescent="0.25">
      <c r="A102" s="61" t="s">
        <v>15</v>
      </c>
      <c r="B102" s="61" t="s">
        <v>801</v>
      </c>
      <c r="C102" s="62">
        <v>444338.43035141553</v>
      </c>
      <c r="D102" s="62">
        <v>396167.06912213465</v>
      </c>
      <c r="E102" s="62">
        <v>385196.11962613667</v>
      </c>
      <c r="F102" s="62">
        <v>385061.72573392111</v>
      </c>
      <c r="G102" s="62">
        <v>378941.28633465566</v>
      </c>
      <c r="H102" s="62">
        <v>299262.36641861056</v>
      </c>
      <c r="I102" s="62">
        <v>283442.83105075371</v>
      </c>
      <c r="J102" s="62">
        <v>246065.63866317988</v>
      </c>
    </row>
    <row r="103" spans="1:10" ht="15" customHeight="1" x14ac:dyDescent="0.25">
      <c r="A103" s="61" t="s">
        <v>15</v>
      </c>
      <c r="B103" s="61" t="s">
        <v>207</v>
      </c>
      <c r="C103" s="62">
        <v>8820.3738605893031</v>
      </c>
      <c r="D103" s="62">
        <v>9108.9147449581269</v>
      </c>
      <c r="E103" s="62">
        <v>361.31197196128949</v>
      </c>
      <c r="F103" s="62">
        <v>68.630942373561041</v>
      </c>
      <c r="G103" s="62">
        <v>0</v>
      </c>
      <c r="H103" s="62">
        <v>0</v>
      </c>
      <c r="I103" s="62">
        <v>0</v>
      </c>
      <c r="J103" s="62">
        <v>0</v>
      </c>
    </row>
    <row r="104" spans="1:10" ht="15" customHeight="1" x14ac:dyDescent="0.25">
      <c r="A104" s="61" t="s">
        <v>15</v>
      </c>
      <c r="B104" s="61" t="s">
        <v>800</v>
      </c>
      <c r="C104" s="62">
        <v>515.79300401006981</v>
      </c>
      <c r="D104" s="62">
        <v>0</v>
      </c>
      <c r="E104" s="62">
        <v>336.92955975447916</v>
      </c>
      <c r="F104" s="62">
        <v>340.57965021547511</v>
      </c>
      <c r="G104" s="62">
        <v>242.99595669940496</v>
      </c>
      <c r="H104" s="62">
        <v>93.248878055774611</v>
      </c>
      <c r="I104" s="62">
        <v>117.38089870759978</v>
      </c>
      <c r="J104" s="62">
        <v>19.568542547852886</v>
      </c>
    </row>
    <row r="105" spans="1:10" ht="15" customHeight="1" x14ac:dyDescent="0.25">
      <c r="A105" s="61" t="s">
        <v>15</v>
      </c>
      <c r="B105" s="61" t="s">
        <v>799</v>
      </c>
      <c r="C105" s="62">
        <v>25752.510087823048</v>
      </c>
      <c r="D105" s="62">
        <v>22325.761428910697</v>
      </c>
      <c r="E105" s="62">
        <v>23670.488683692281</v>
      </c>
      <c r="F105" s="62">
        <v>12047.482358744246</v>
      </c>
      <c r="G105" s="62">
        <v>10042.34932538365</v>
      </c>
      <c r="H105" s="62">
        <v>53974.864286412907</v>
      </c>
      <c r="I105" s="62">
        <v>55879.379236047316</v>
      </c>
      <c r="J105" s="62">
        <v>39282.512439587023</v>
      </c>
    </row>
    <row r="106" spans="1:10" ht="15" customHeight="1" x14ac:dyDescent="0.25">
      <c r="A106" s="61" t="s">
        <v>15</v>
      </c>
      <c r="B106" s="61" t="s">
        <v>798</v>
      </c>
      <c r="C106" s="62">
        <v>10512.311793148467</v>
      </c>
      <c r="D106" s="62">
        <v>14130.560334059199</v>
      </c>
      <c r="E106" s="62">
        <v>20068.45736130952</v>
      </c>
      <c r="F106" s="62">
        <v>20255.932194670033</v>
      </c>
      <c r="G106" s="62">
        <v>20473.551863470111</v>
      </c>
      <c r="H106" s="62">
        <v>26253.476832228607</v>
      </c>
      <c r="I106" s="62">
        <v>28898.35528360754</v>
      </c>
      <c r="J106" s="62">
        <v>28904.813716988599</v>
      </c>
    </row>
    <row r="107" spans="1:10" ht="15" customHeight="1" x14ac:dyDescent="0.25">
      <c r="A107" s="61" t="s">
        <v>15</v>
      </c>
      <c r="B107" s="61" t="s">
        <v>797</v>
      </c>
      <c r="C107" s="62">
        <v>63672.613230754541</v>
      </c>
      <c r="D107" s="62">
        <v>66899.279071880504</v>
      </c>
      <c r="E107" s="62">
        <v>64123.060081086296</v>
      </c>
      <c r="F107" s="62">
        <v>64139.308437833686</v>
      </c>
      <c r="G107" s="62">
        <v>65517.7126837537</v>
      </c>
      <c r="H107" s="62">
        <v>69504.476385689821</v>
      </c>
      <c r="I107" s="62">
        <v>73566.37515828613</v>
      </c>
      <c r="J107" s="62">
        <v>77814.51421205973</v>
      </c>
    </row>
    <row r="108" spans="1:10" ht="15" customHeight="1" x14ac:dyDescent="0.25">
      <c r="A108" s="61" t="s">
        <v>15</v>
      </c>
      <c r="B108" s="61" t="s">
        <v>796</v>
      </c>
      <c r="C108" s="62">
        <v>21516.549318470166</v>
      </c>
      <c r="D108" s="62">
        <v>55128.602239687309</v>
      </c>
      <c r="E108" s="62">
        <v>65349.711600884199</v>
      </c>
      <c r="F108" s="62">
        <v>83417.634058887808</v>
      </c>
      <c r="G108" s="62">
        <v>83550.463663565359</v>
      </c>
      <c r="H108" s="62">
        <v>103668.0219479704</v>
      </c>
      <c r="I108" s="62">
        <v>121762.98996037224</v>
      </c>
      <c r="J108" s="62">
        <v>171302.31382977305</v>
      </c>
    </row>
    <row r="109" spans="1:10" ht="15" customHeight="1" x14ac:dyDescent="0.25">
      <c r="A109" s="61" t="s">
        <v>15</v>
      </c>
      <c r="B109" s="61" t="s">
        <v>795</v>
      </c>
      <c r="C109" s="62">
        <v>8601.3284926016604</v>
      </c>
      <c r="D109" s="62">
        <v>31588.710540029089</v>
      </c>
      <c r="E109" s="62">
        <v>39234.166133296392</v>
      </c>
      <c r="F109" s="62">
        <v>41048.335874749348</v>
      </c>
      <c r="G109" s="62">
        <v>41864.978183142252</v>
      </c>
      <c r="H109" s="62">
        <v>51256.660701015098</v>
      </c>
      <c r="I109" s="62">
        <v>58297.696755261037</v>
      </c>
      <c r="J109" s="62">
        <v>77182.068668514636</v>
      </c>
    </row>
    <row r="110" spans="1:10" ht="15" customHeight="1" x14ac:dyDescent="0.25">
      <c r="A110" s="61" t="s">
        <v>15</v>
      </c>
      <c r="B110" s="61" t="s">
        <v>794</v>
      </c>
      <c r="C110" s="62">
        <v>473.91600000000108</v>
      </c>
      <c r="D110" s="62">
        <v>782.32954890050314</v>
      </c>
      <c r="E110" s="62">
        <v>1198.450848824119</v>
      </c>
      <c r="F110" s="62">
        <v>2011.0350673243811</v>
      </c>
      <c r="G110" s="62">
        <v>3302.8264895136308</v>
      </c>
      <c r="H110" s="62">
        <v>5166.9473270519738</v>
      </c>
      <c r="I110" s="62">
        <v>6603.2096558797857</v>
      </c>
      <c r="J110" s="62">
        <v>6920.476538913339</v>
      </c>
    </row>
    <row r="111" spans="1:10" ht="15" customHeight="1" x14ac:dyDescent="0.25">
      <c r="A111" s="61" t="s">
        <v>15</v>
      </c>
      <c r="B111" s="61" t="s">
        <v>793</v>
      </c>
      <c r="C111" s="62">
        <v>0</v>
      </c>
      <c r="D111" s="62">
        <v>0</v>
      </c>
      <c r="E111" s="62">
        <v>0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</row>
    <row r="112" spans="1:10" ht="15" customHeight="1" x14ac:dyDescent="0.25">
      <c r="A112" s="61" t="s">
        <v>47</v>
      </c>
      <c r="B112" s="61" t="s">
        <v>801</v>
      </c>
      <c r="C112" s="62">
        <v>0</v>
      </c>
      <c r="D112" s="62">
        <v>0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</row>
    <row r="113" spans="1:10" ht="15" customHeight="1" x14ac:dyDescent="0.25">
      <c r="A113" s="61" t="s">
        <v>47</v>
      </c>
      <c r="B113" s="61" t="s">
        <v>207</v>
      </c>
      <c r="C113" s="62">
        <v>26751.427601696563</v>
      </c>
      <c r="D113" s="62">
        <v>22885.123259353721</v>
      </c>
      <c r="E113" s="62">
        <v>19611.489106236408</v>
      </c>
      <c r="F113" s="62">
        <v>11963.253590267987</v>
      </c>
      <c r="G113" s="62">
        <v>12644.436565981399</v>
      </c>
      <c r="H113" s="62">
        <v>9364.0614956446989</v>
      </c>
      <c r="I113" s="62">
        <v>1821.4916559871513</v>
      </c>
      <c r="J113" s="62">
        <v>0</v>
      </c>
    </row>
    <row r="114" spans="1:10" ht="15" customHeight="1" x14ac:dyDescent="0.25">
      <c r="A114" s="61" t="s">
        <v>47</v>
      </c>
      <c r="B114" s="61" t="s">
        <v>800</v>
      </c>
      <c r="C114" s="62">
        <v>4846.9683229561379</v>
      </c>
      <c r="D114" s="62">
        <v>5122.2384293561317</v>
      </c>
      <c r="E114" s="62">
        <v>2383.8602431490312</v>
      </c>
      <c r="F114" s="62">
        <v>130.55725845863225</v>
      </c>
      <c r="G114" s="62">
        <v>122.58123351497794</v>
      </c>
      <c r="H114" s="62">
        <v>125.73722268533439</v>
      </c>
      <c r="I114" s="62">
        <v>56.626393937973127</v>
      </c>
      <c r="J114" s="62">
        <v>59.14864061263318</v>
      </c>
    </row>
    <row r="115" spans="1:10" ht="15" customHeight="1" x14ac:dyDescent="0.25">
      <c r="A115" s="61" t="s">
        <v>47</v>
      </c>
      <c r="B115" s="61" t="s">
        <v>799</v>
      </c>
      <c r="C115" s="62">
        <v>8816.7107257524149</v>
      </c>
      <c r="D115" s="62">
        <v>13839.743502759491</v>
      </c>
      <c r="E115" s="62">
        <v>11443.701953565807</v>
      </c>
      <c r="F115" s="62">
        <v>11285.962616021137</v>
      </c>
      <c r="G115" s="62">
        <v>11389.308253689644</v>
      </c>
      <c r="H115" s="62">
        <v>11642.451332680881</v>
      </c>
      <c r="I115" s="62">
        <v>12619.69679293158</v>
      </c>
      <c r="J115" s="62">
        <v>12576.469367992468</v>
      </c>
    </row>
    <row r="116" spans="1:10" ht="15" customHeight="1" x14ac:dyDescent="0.25">
      <c r="A116" s="61" t="s">
        <v>47</v>
      </c>
      <c r="B116" s="61" t="s">
        <v>798</v>
      </c>
      <c r="C116" s="62">
        <v>195.35737773133962</v>
      </c>
      <c r="D116" s="62">
        <v>382.12550279661298</v>
      </c>
      <c r="E116" s="62">
        <v>659.98248567998849</v>
      </c>
      <c r="F116" s="62">
        <v>811.70130446522285</v>
      </c>
      <c r="G116" s="62">
        <v>1090.8479057382531</v>
      </c>
      <c r="H116" s="62">
        <v>1060.8184591195295</v>
      </c>
      <c r="I116" s="62">
        <v>1780.9310881957488</v>
      </c>
      <c r="J116" s="62">
        <v>1784.2372339367935</v>
      </c>
    </row>
    <row r="117" spans="1:10" ht="15" customHeight="1" x14ac:dyDescent="0.25">
      <c r="A117" s="61" t="s">
        <v>47</v>
      </c>
      <c r="B117" s="61" t="s">
        <v>797</v>
      </c>
      <c r="C117" s="62">
        <v>5879.8912073408046</v>
      </c>
      <c r="D117" s="62">
        <v>5901.2637318042689</v>
      </c>
      <c r="E117" s="62">
        <v>5552.2488181965837</v>
      </c>
      <c r="F117" s="62">
        <v>5577.6967482772743</v>
      </c>
      <c r="G117" s="62">
        <v>5630.972224469182</v>
      </c>
      <c r="H117" s="62">
        <v>5618.4118389047208</v>
      </c>
      <c r="I117" s="62">
        <v>5609.3536485013228</v>
      </c>
      <c r="J117" s="62">
        <v>5607.0798135592095</v>
      </c>
    </row>
    <row r="118" spans="1:10" ht="15" customHeight="1" x14ac:dyDescent="0.25">
      <c r="A118" s="61" t="s">
        <v>47</v>
      </c>
      <c r="B118" s="61" t="s">
        <v>796</v>
      </c>
      <c r="C118" s="62">
        <v>3834.2275638082219</v>
      </c>
      <c r="D118" s="62">
        <v>5207.1428646442782</v>
      </c>
      <c r="E118" s="62">
        <v>10434.323216816656</v>
      </c>
      <c r="F118" s="62">
        <v>15949.079114100794</v>
      </c>
      <c r="G118" s="62">
        <v>16021.165046776394</v>
      </c>
      <c r="H118" s="62">
        <v>17857.01436298155</v>
      </c>
      <c r="I118" s="62">
        <v>21280.93986843403</v>
      </c>
      <c r="J118" s="62">
        <v>22199.675422667242</v>
      </c>
    </row>
    <row r="119" spans="1:10" ht="15" customHeight="1" x14ac:dyDescent="0.25">
      <c r="A119" s="61" t="s">
        <v>47</v>
      </c>
      <c r="B119" s="61" t="s">
        <v>795</v>
      </c>
      <c r="C119" s="62">
        <v>3757.4079297276749</v>
      </c>
      <c r="D119" s="62">
        <v>4714.6465239425506</v>
      </c>
      <c r="E119" s="62">
        <v>7437.7476085836261</v>
      </c>
      <c r="F119" s="62">
        <v>9251.7200141261346</v>
      </c>
      <c r="G119" s="62">
        <v>11177.481839140533</v>
      </c>
      <c r="H119" s="62">
        <v>11610.964069488778</v>
      </c>
      <c r="I119" s="62">
        <v>13855.869615343976</v>
      </c>
      <c r="J119" s="62">
        <v>16368.007952521843</v>
      </c>
    </row>
    <row r="120" spans="1:10" ht="15" customHeight="1" x14ac:dyDescent="0.25">
      <c r="A120" s="61" t="s">
        <v>47</v>
      </c>
      <c r="B120" s="61" t="s">
        <v>794</v>
      </c>
      <c r="C120" s="62">
        <v>0</v>
      </c>
      <c r="D120" s="62">
        <v>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</row>
    <row r="121" spans="1:10" ht="15" customHeight="1" x14ac:dyDescent="0.25">
      <c r="A121" s="61" t="s">
        <v>47</v>
      </c>
      <c r="B121" s="61" t="s">
        <v>793</v>
      </c>
      <c r="C121" s="62">
        <v>0</v>
      </c>
      <c r="D121" s="62">
        <v>0</v>
      </c>
      <c r="E121" s="62">
        <v>0</v>
      </c>
      <c r="F121" s="62">
        <v>0</v>
      </c>
      <c r="G121" s="62">
        <v>0</v>
      </c>
      <c r="H121" s="62">
        <v>0</v>
      </c>
      <c r="I121" s="62">
        <v>0</v>
      </c>
      <c r="J121" s="62">
        <v>0</v>
      </c>
    </row>
    <row r="122" spans="1:10" ht="15" customHeight="1" x14ac:dyDescent="0.25">
      <c r="A122" s="61" t="s">
        <v>14</v>
      </c>
      <c r="B122" s="61" t="s">
        <v>801</v>
      </c>
      <c r="C122" s="62">
        <v>0</v>
      </c>
      <c r="D122" s="62">
        <v>0</v>
      </c>
      <c r="E122" s="62">
        <v>0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</row>
    <row r="123" spans="1:10" ht="15" customHeight="1" x14ac:dyDescent="0.25">
      <c r="A123" s="61" t="s">
        <v>14</v>
      </c>
      <c r="B123" s="61" t="s">
        <v>207</v>
      </c>
      <c r="C123" s="62">
        <v>2671.0815775069527</v>
      </c>
      <c r="D123" s="62">
        <v>2734.1748314719298</v>
      </c>
      <c r="E123" s="62">
        <v>917.99737367815942</v>
      </c>
      <c r="F123" s="62">
        <v>868.2650953667594</v>
      </c>
      <c r="G123" s="62">
        <v>860.876634451972</v>
      </c>
      <c r="H123" s="62">
        <v>861.34532387360935</v>
      </c>
      <c r="I123" s="62">
        <v>15.660503220775848</v>
      </c>
      <c r="J123" s="62">
        <v>24.112285810416104</v>
      </c>
    </row>
    <row r="124" spans="1:10" ht="15" customHeight="1" x14ac:dyDescent="0.25">
      <c r="A124" s="61" t="s">
        <v>14</v>
      </c>
      <c r="B124" s="61" t="s">
        <v>800</v>
      </c>
      <c r="C124" s="62">
        <v>76.500978177975853</v>
      </c>
      <c r="D124" s="62">
        <v>24.921282054374476</v>
      </c>
      <c r="E124" s="62">
        <v>246.85252587052923</v>
      </c>
      <c r="F124" s="62">
        <v>262.86255161478419</v>
      </c>
      <c r="G124" s="62">
        <v>257.64492539966386</v>
      </c>
      <c r="H124" s="62">
        <v>179.83025527859093</v>
      </c>
      <c r="I124" s="62">
        <v>180.18548011270647</v>
      </c>
      <c r="J124" s="62">
        <v>77.709327893977004</v>
      </c>
    </row>
    <row r="125" spans="1:10" ht="15" customHeight="1" x14ac:dyDescent="0.25">
      <c r="A125" s="61" t="s">
        <v>14</v>
      </c>
      <c r="B125" s="61" t="s">
        <v>799</v>
      </c>
      <c r="C125" s="62">
        <v>2232.3716084355947</v>
      </c>
      <c r="D125" s="62">
        <v>4016.9460799522731</v>
      </c>
      <c r="E125" s="62">
        <v>5250.8665598644357</v>
      </c>
      <c r="F125" s="62">
        <v>3996.160638295215</v>
      </c>
      <c r="G125" s="62">
        <v>5576.4955769602911</v>
      </c>
      <c r="H125" s="62">
        <v>5527.8967276139738</v>
      </c>
      <c r="I125" s="62">
        <v>4296.7929791317456</v>
      </c>
      <c r="J125" s="62">
        <v>4802.1074590394765</v>
      </c>
    </row>
    <row r="126" spans="1:10" ht="15" customHeight="1" x14ac:dyDescent="0.25">
      <c r="A126" s="61" t="s">
        <v>14</v>
      </c>
      <c r="B126" s="61" t="s">
        <v>798</v>
      </c>
      <c r="C126" s="62">
        <v>97.954533858692116</v>
      </c>
      <c r="D126" s="62">
        <v>290.13012709388568</v>
      </c>
      <c r="E126" s="62">
        <v>314.22055728396435</v>
      </c>
      <c r="F126" s="62">
        <v>379.27262291421727</v>
      </c>
      <c r="G126" s="62">
        <v>453.07657158113074</v>
      </c>
      <c r="H126" s="62">
        <v>719.2121391419962</v>
      </c>
      <c r="I126" s="62">
        <v>903.62929971226822</v>
      </c>
      <c r="J126" s="62">
        <v>1042.9808625759711</v>
      </c>
    </row>
    <row r="127" spans="1:10" ht="15" customHeight="1" x14ac:dyDescent="0.25">
      <c r="A127" s="61" t="s">
        <v>14</v>
      </c>
      <c r="B127" s="61" t="s">
        <v>797</v>
      </c>
      <c r="C127" s="62">
        <v>6199.2145929969656</v>
      </c>
      <c r="D127" s="62">
        <v>6323.847390626046</v>
      </c>
      <c r="E127" s="62">
        <v>6387.2186911015087</v>
      </c>
      <c r="F127" s="62">
        <v>6392.8085687155335</v>
      </c>
      <c r="G127" s="62">
        <v>6394.5922892368917</v>
      </c>
      <c r="H127" s="62">
        <v>6540.0871640680152</v>
      </c>
      <c r="I127" s="62">
        <v>6714.0749173362683</v>
      </c>
      <c r="J127" s="62">
        <v>6758.121251168971</v>
      </c>
    </row>
    <row r="128" spans="1:10" ht="15" customHeight="1" x14ac:dyDescent="0.25">
      <c r="A128" s="61" t="s">
        <v>14</v>
      </c>
      <c r="B128" s="61" t="s">
        <v>796</v>
      </c>
      <c r="C128" s="62">
        <v>650.18804388981357</v>
      </c>
      <c r="D128" s="62">
        <v>650.18804388981357</v>
      </c>
      <c r="E128" s="62">
        <v>650.18804388981357</v>
      </c>
      <c r="F128" s="62">
        <v>1242.9252137387125</v>
      </c>
      <c r="G128" s="62">
        <v>1243.6627653002822</v>
      </c>
      <c r="H128" s="62">
        <v>1935.9260719373929</v>
      </c>
      <c r="I128" s="62">
        <v>2216.0648209457204</v>
      </c>
      <c r="J128" s="62">
        <v>2620.2036888830166</v>
      </c>
    </row>
    <row r="129" spans="1:10" ht="15" customHeight="1" x14ac:dyDescent="0.25">
      <c r="A129" s="61" t="s">
        <v>14</v>
      </c>
      <c r="B129" s="61" t="s">
        <v>795</v>
      </c>
      <c r="C129" s="62">
        <v>67.900642034516409</v>
      </c>
      <c r="D129" s="62">
        <v>67.900642034516409</v>
      </c>
      <c r="E129" s="62">
        <v>821.12195648706847</v>
      </c>
      <c r="F129" s="62">
        <v>974.32093563219439</v>
      </c>
      <c r="G129" s="62">
        <v>974.32093563219439</v>
      </c>
      <c r="H129" s="62">
        <v>1046.7823924133763</v>
      </c>
      <c r="I129" s="62">
        <v>2342.6293694341434</v>
      </c>
      <c r="J129" s="62">
        <v>3132.8084759088324</v>
      </c>
    </row>
    <row r="130" spans="1:10" ht="15" customHeight="1" x14ac:dyDescent="0.25">
      <c r="A130" s="61" t="s">
        <v>14</v>
      </c>
      <c r="B130" s="61" t="s">
        <v>794</v>
      </c>
      <c r="C130" s="62">
        <v>0</v>
      </c>
      <c r="D130" s="62">
        <v>0</v>
      </c>
      <c r="E130" s="62">
        <v>-1.1368683772161603E-13</v>
      </c>
      <c r="F130" s="62">
        <v>0</v>
      </c>
      <c r="G130" s="62">
        <v>0</v>
      </c>
      <c r="H130" s="62">
        <v>0</v>
      </c>
      <c r="I130" s="62">
        <v>0</v>
      </c>
      <c r="J130" s="62">
        <v>0</v>
      </c>
    </row>
    <row r="131" spans="1:10" ht="15" customHeight="1" x14ac:dyDescent="0.25">
      <c r="A131" s="61" t="s">
        <v>14</v>
      </c>
      <c r="B131" s="61" t="s">
        <v>793</v>
      </c>
      <c r="C131" s="62">
        <v>0</v>
      </c>
      <c r="D131" s="62">
        <v>0</v>
      </c>
      <c r="E131" s="62">
        <v>0</v>
      </c>
      <c r="F131" s="62">
        <v>0</v>
      </c>
      <c r="G131" s="62">
        <v>0</v>
      </c>
      <c r="H131" s="62">
        <v>0</v>
      </c>
      <c r="I131" s="62">
        <v>0</v>
      </c>
      <c r="J131" s="62">
        <v>0</v>
      </c>
    </row>
    <row r="132" spans="1:10" ht="15" customHeight="1" x14ac:dyDescent="0.25">
      <c r="A132" s="61" t="s">
        <v>13</v>
      </c>
      <c r="B132" s="61" t="s">
        <v>801</v>
      </c>
      <c r="C132" s="62">
        <v>15086.796735320864</v>
      </c>
      <c r="D132" s="62">
        <v>15024.054684995604</v>
      </c>
      <c r="E132" s="62">
        <v>24705.658486473956</v>
      </c>
      <c r="F132" s="62">
        <v>34387.262287952319</v>
      </c>
      <c r="G132" s="62">
        <v>26976.610744317968</v>
      </c>
      <c r="H132" s="62">
        <v>28346.138965153121</v>
      </c>
      <c r="I132" s="62">
        <v>28346.138965153128</v>
      </c>
      <c r="J132" s="62">
        <v>28346.138965153124</v>
      </c>
    </row>
    <row r="133" spans="1:10" ht="15" customHeight="1" x14ac:dyDescent="0.25">
      <c r="A133" s="61" t="s">
        <v>13</v>
      </c>
      <c r="B133" s="61" t="s">
        <v>207</v>
      </c>
      <c r="C133" s="62">
        <v>6436.2171959642519</v>
      </c>
      <c r="D133" s="62">
        <v>4940.0973868361507</v>
      </c>
      <c r="E133" s="62">
        <v>2223.6872745229011</v>
      </c>
      <c r="F133" s="62">
        <v>2112.9715177032526</v>
      </c>
      <c r="G133" s="62">
        <v>0.110988922979703</v>
      </c>
      <c r="H133" s="62">
        <v>0</v>
      </c>
      <c r="I133" s="62">
        <v>0</v>
      </c>
      <c r="J133" s="62">
        <v>0</v>
      </c>
    </row>
    <row r="134" spans="1:10" ht="15" customHeight="1" x14ac:dyDescent="0.25">
      <c r="A134" s="61" t="s">
        <v>13</v>
      </c>
      <c r="B134" s="61" t="s">
        <v>800</v>
      </c>
      <c r="C134" s="62">
        <v>51.883813903512824</v>
      </c>
      <c r="D134" s="62">
        <v>0</v>
      </c>
      <c r="E134" s="62">
        <v>0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</row>
    <row r="135" spans="1:10" ht="15" customHeight="1" x14ac:dyDescent="0.25">
      <c r="A135" s="61" t="s">
        <v>13</v>
      </c>
      <c r="B135" s="61" t="s">
        <v>799</v>
      </c>
      <c r="C135" s="62">
        <v>3382.8769200311835</v>
      </c>
      <c r="D135" s="62">
        <v>9556.8105293784174</v>
      </c>
      <c r="E135" s="62">
        <v>5394.5441150417109</v>
      </c>
      <c r="F135" s="62">
        <v>2219.0680395577306</v>
      </c>
      <c r="G135" s="62">
        <v>11015.256435694888</v>
      </c>
      <c r="H135" s="62">
        <v>10740.952100951828</v>
      </c>
      <c r="I135" s="62">
        <v>11122.691727918183</v>
      </c>
      <c r="J135" s="62">
        <v>11375.650250467608</v>
      </c>
    </row>
    <row r="136" spans="1:10" ht="15" customHeight="1" x14ac:dyDescent="0.25">
      <c r="A136" s="61" t="s">
        <v>13</v>
      </c>
      <c r="B136" s="61" t="s">
        <v>798</v>
      </c>
      <c r="C136" s="62">
        <v>2014.9187820598804</v>
      </c>
      <c r="D136" s="62">
        <v>2240.5446068061815</v>
      </c>
      <c r="E136" s="62">
        <v>2340.0417551827973</v>
      </c>
      <c r="F136" s="62">
        <v>1921.4765999657902</v>
      </c>
      <c r="G136" s="62">
        <v>2395.2603059069406</v>
      </c>
      <c r="H136" s="62">
        <v>2722.3117211239437</v>
      </c>
      <c r="I136" s="62">
        <v>2971.3784314037771</v>
      </c>
      <c r="J136" s="62">
        <v>3558.3458423118145</v>
      </c>
    </row>
    <row r="137" spans="1:10" ht="15" customHeight="1" x14ac:dyDescent="0.25">
      <c r="A137" s="61" t="s">
        <v>13</v>
      </c>
      <c r="B137" s="61" t="s">
        <v>797</v>
      </c>
      <c r="C137" s="62">
        <v>231.65080096200478</v>
      </c>
      <c r="D137" s="62">
        <v>231.65080096200478</v>
      </c>
      <c r="E137" s="62">
        <v>231.65080096200478</v>
      </c>
      <c r="F137" s="62">
        <v>231.65080096200478</v>
      </c>
      <c r="G137" s="62">
        <v>231.65080096200478</v>
      </c>
      <c r="H137" s="62">
        <v>235.62980591357118</v>
      </c>
      <c r="I137" s="62">
        <v>731.14180680901336</v>
      </c>
      <c r="J137" s="62">
        <v>1071.7741094210355</v>
      </c>
    </row>
    <row r="138" spans="1:10" ht="15" customHeight="1" x14ac:dyDescent="0.25">
      <c r="A138" s="61" t="s">
        <v>13</v>
      </c>
      <c r="B138" s="61" t="s">
        <v>796</v>
      </c>
      <c r="C138" s="62">
        <v>585.26585874373222</v>
      </c>
      <c r="D138" s="62">
        <v>890.45836847201076</v>
      </c>
      <c r="E138" s="62">
        <v>890.45836847201076</v>
      </c>
      <c r="F138" s="62">
        <v>890.45836847201076</v>
      </c>
      <c r="G138" s="62">
        <v>2405.8269244035773</v>
      </c>
      <c r="H138" s="62">
        <v>2906.8872261384195</v>
      </c>
      <c r="I138" s="62">
        <v>3158.8956099949937</v>
      </c>
      <c r="J138" s="62">
        <v>3561.9726672523616</v>
      </c>
    </row>
    <row r="139" spans="1:10" ht="15" customHeight="1" x14ac:dyDescent="0.25">
      <c r="A139" s="61" t="s">
        <v>13</v>
      </c>
      <c r="B139" s="61" t="s">
        <v>795</v>
      </c>
      <c r="C139" s="62">
        <v>32.058270676771627</v>
      </c>
      <c r="D139" s="62">
        <v>96.70821136967146</v>
      </c>
      <c r="E139" s="62">
        <v>96.70821136967146</v>
      </c>
      <c r="F139" s="62">
        <v>96.70821136967146</v>
      </c>
      <c r="G139" s="62">
        <v>96.754745465136594</v>
      </c>
      <c r="H139" s="62">
        <v>253.61474381086401</v>
      </c>
      <c r="I139" s="62">
        <v>375.17770890309646</v>
      </c>
      <c r="J139" s="62">
        <v>625.85294985673124</v>
      </c>
    </row>
    <row r="140" spans="1:10" ht="15" customHeight="1" x14ac:dyDescent="0.25">
      <c r="A140" s="61" t="s">
        <v>13</v>
      </c>
      <c r="B140" s="61" t="s">
        <v>794</v>
      </c>
      <c r="C140" s="62">
        <v>37.500000000000014</v>
      </c>
      <c r="D140" s="62">
        <v>65</v>
      </c>
      <c r="E140" s="62">
        <v>65</v>
      </c>
      <c r="F140" s="62">
        <v>65</v>
      </c>
      <c r="G140" s="62">
        <v>64.999999999999986</v>
      </c>
      <c r="H140" s="62">
        <v>65</v>
      </c>
      <c r="I140" s="62">
        <v>65.000000000000057</v>
      </c>
      <c r="J140" s="62">
        <v>65</v>
      </c>
    </row>
    <row r="141" spans="1:10" ht="15" customHeight="1" x14ac:dyDescent="0.25">
      <c r="A141" s="61" t="s">
        <v>13</v>
      </c>
      <c r="B141" s="61" t="s">
        <v>793</v>
      </c>
      <c r="C141" s="62">
        <v>0</v>
      </c>
      <c r="D141" s="62">
        <v>0</v>
      </c>
      <c r="E141" s="62">
        <v>0</v>
      </c>
      <c r="F141" s="62">
        <v>0</v>
      </c>
      <c r="G141" s="62">
        <v>0</v>
      </c>
      <c r="H141" s="62">
        <v>0</v>
      </c>
      <c r="I141" s="62">
        <v>0</v>
      </c>
      <c r="J141" s="62">
        <v>0</v>
      </c>
    </row>
    <row r="142" spans="1:10" ht="15" customHeight="1" x14ac:dyDescent="0.25">
      <c r="A142" s="61" t="s">
        <v>12</v>
      </c>
      <c r="B142" s="61" t="s">
        <v>801</v>
      </c>
      <c r="C142" s="62">
        <v>0</v>
      </c>
      <c r="D142" s="62">
        <v>0</v>
      </c>
      <c r="E142" s="62">
        <v>0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</row>
    <row r="143" spans="1:10" ht="15" customHeight="1" x14ac:dyDescent="0.25">
      <c r="A143" s="61" t="s">
        <v>12</v>
      </c>
      <c r="B143" s="61" t="s">
        <v>207</v>
      </c>
      <c r="C143" s="62">
        <v>6792.8221178513968</v>
      </c>
      <c r="D143" s="62">
        <v>6070.2927517295029</v>
      </c>
      <c r="E143" s="62">
        <v>5095.8562561054732</v>
      </c>
      <c r="F143" s="62">
        <v>3882.941050672629</v>
      </c>
      <c r="G143" s="62">
        <v>3814.5384891956246</v>
      </c>
      <c r="H143" s="62">
        <v>3786.9631383767951</v>
      </c>
      <c r="I143" s="62">
        <v>0</v>
      </c>
      <c r="J143" s="62">
        <v>0</v>
      </c>
    </row>
    <row r="144" spans="1:10" ht="15" customHeight="1" x14ac:dyDescent="0.25">
      <c r="A144" s="61" t="s">
        <v>12</v>
      </c>
      <c r="B144" s="61" t="s">
        <v>800</v>
      </c>
      <c r="C144" s="62">
        <v>15.147944604997036</v>
      </c>
      <c r="D144" s="62">
        <v>3.0928260759649646</v>
      </c>
      <c r="E144" s="62">
        <v>16.211047300656876</v>
      </c>
      <c r="F144" s="62">
        <v>6.282177433156515</v>
      </c>
      <c r="G144" s="62">
        <v>6.4196093955839659</v>
      </c>
      <c r="H144" s="62">
        <v>6.4937466057344357</v>
      </c>
      <c r="I144" s="62">
        <v>6.5059165020478193</v>
      </c>
      <c r="J144" s="62">
        <v>6.5524456949442254</v>
      </c>
    </row>
    <row r="145" spans="1:10" ht="15" customHeight="1" x14ac:dyDescent="0.25">
      <c r="A145" s="61" t="s">
        <v>12</v>
      </c>
      <c r="B145" s="61" t="s">
        <v>799</v>
      </c>
      <c r="C145" s="62">
        <v>12617.481410921277</v>
      </c>
      <c r="D145" s="62">
        <v>12490.723988240155</v>
      </c>
      <c r="E145" s="62">
        <v>14280.74046841024</v>
      </c>
      <c r="F145" s="62">
        <v>14763.879732418485</v>
      </c>
      <c r="G145" s="62">
        <v>14396.206599360388</v>
      </c>
      <c r="H145" s="62">
        <v>14471.134155961241</v>
      </c>
      <c r="I145" s="62">
        <v>15915.022925346884</v>
      </c>
      <c r="J145" s="62">
        <v>14722.592452835204</v>
      </c>
    </row>
    <row r="146" spans="1:10" ht="15" customHeight="1" x14ac:dyDescent="0.25">
      <c r="A146" s="61" t="s">
        <v>12</v>
      </c>
      <c r="B146" s="61" t="s">
        <v>798</v>
      </c>
      <c r="C146" s="62">
        <v>660.23344370260111</v>
      </c>
      <c r="D146" s="62">
        <v>682.29106805300569</v>
      </c>
      <c r="E146" s="62">
        <v>926.72772710574861</v>
      </c>
      <c r="F146" s="62">
        <v>1164.6538397843924</v>
      </c>
      <c r="G146" s="62">
        <v>1673.6488804546223</v>
      </c>
      <c r="H146" s="62">
        <v>1962.4540324816471</v>
      </c>
      <c r="I146" s="62">
        <v>2189.7682655804178</v>
      </c>
      <c r="J146" s="62">
        <v>2338.6500120161891</v>
      </c>
    </row>
    <row r="147" spans="1:10" ht="15" customHeight="1" x14ac:dyDescent="0.25">
      <c r="A147" s="61" t="s">
        <v>12</v>
      </c>
      <c r="B147" s="61" t="s">
        <v>797</v>
      </c>
      <c r="C147" s="62">
        <v>721.25061271491904</v>
      </c>
      <c r="D147" s="62">
        <v>918.04198559016311</v>
      </c>
      <c r="E147" s="62">
        <v>906.35611070238974</v>
      </c>
      <c r="F147" s="62">
        <v>906.37057706689973</v>
      </c>
      <c r="G147" s="62">
        <v>930.14885480279054</v>
      </c>
      <c r="H147" s="62">
        <v>1108.9303359923338</v>
      </c>
      <c r="I147" s="62">
        <v>1358.8641445203518</v>
      </c>
      <c r="J147" s="62">
        <v>1499.4932833595676</v>
      </c>
    </row>
    <row r="148" spans="1:10" ht="15" customHeight="1" x14ac:dyDescent="0.25">
      <c r="A148" s="61" t="s">
        <v>12</v>
      </c>
      <c r="B148" s="61" t="s">
        <v>796</v>
      </c>
      <c r="C148" s="62">
        <v>6049.4196317691567</v>
      </c>
      <c r="D148" s="62">
        <v>10869.106414715041</v>
      </c>
      <c r="E148" s="62">
        <v>11009.347428463036</v>
      </c>
      <c r="F148" s="62">
        <v>11491.383916167659</v>
      </c>
      <c r="G148" s="62">
        <v>11814.49841605964</v>
      </c>
      <c r="H148" s="62">
        <v>12342.229294686118</v>
      </c>
      <c r="I148" s="62">
        <v>14838.46325276853</v>
      </c>
      <c r="J148" s="62">
        <v>17515.706271123312</v>
      </c>
    </row>
    <row r="149" spans="1:10" ht="15" customHeight="1" x14ac:dyDescent="0.25">
      <c r="A149" s="61" t="s">
        <v>12</v>
      </c>
      <c r="B149" s="61" t="s">
        <v>795</v>
      </c>
      <c r="C149" s="62">
        <v>0.75917978772089101</v>
      </c>
      <c r="D149" s="62">
        <v>15.550039120424056</v>
      </c>
      <c r="E149" s="62">
        <v>15.550039120424056</v>
      </c>
      <c r="F149" s="62">
        <v>15.550039120424056</v>
      </c>
      <c r="G149" s="62">
        <v>15.550039120424056</v>
      </c>
      <c r="H149" s="62">
        <v>15.578638120404731</v>
      </c>
      <c r="I149" s="62">
        <v>15.956411072878625</v>
      </c>
      <c r="J149" s="62">
        <v>15.956411072878625</v>
      </c>
    </row>
    <row r="150" spans="1:10" ht="15" customHeight="1" x14ac:dyDescent="0.25">
      <c r="A150" s="61" t="s">
        <v>12</v>
      </c>
      <c r="B150" s="61" t="s">
        <v>794</v>
      </c>
      <c r="C150" s="62">
        <v>0</v>
      </c>
      <c r="D150" s="62">
        <v>0</v>
      </c>
      <c r="E150" s="62">
        <v>0</v>
      </c>
      <c r="F150" s="62">
        <v>0</v>
      </c>
      <c r="G150" s="62">
        <v>0</v>
      </c>
      <c r="H150" s="62">
        <v>0</v>
      </c>
      <c r="I150" s="62">
        <v>0</v>
      </c>
      <c r="J150" s="62">
        <v>0</v>
      </c>
    </row>
    <row r="151" spans="1:10" ht="15" customHeight="1" x14ac:dyDescent="0.25">
      <c r="A151" s="61" t="s">
        <v>12</v>
      </c>
      <c r="B151" s="61" t="s">
        <v>793</v>
      </c>
      <c r="C151" s="62">
        <v>0</v>
      </c>
      <c r="D151" s="62">
        <v>0</v>
      </c>
      <c r="E151" s="62">
        <v>0</v>
      </c>
      <c r="F151" s="62">
        <v>0</v>
      </c>
      <c r="G151" s="62">
        <v>0</v>
      </c>
      <c r="H151" s="62">
        <v>0</v>
      </c>
      <c r="I151" s="62">
        <v>0</v>
      </c>
      <c r="J151" s="62">
        <v>0</v>
      </c>
    </row>
    <row r="152" spans="1:10" ht="15" customHeight="1" x14ac:dyDescent="0.25">
      <c r="A152" s="61" t="s">
        <v>11</v>
      </c>
      <c r="B152" s="61" t="s">
        <v>801</v>
      </c>
      <c r="C152" s="62">
        <v>0</v>
      </c>
      <c r="D152" s="62">
        <v>0</v>
      </c>
      <c r="E152" s="62">
        <v>0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</row>
    <row r="153" spans="1:10" ht="15" customHeight="1" x14ac:dyDescent="0.25">
      <c r="A153" s="61" t="s">
        <v>11</v>
      </c>
      <c r="B153" s="61" t="s">
        <v>207</v>
      </c>
      <c r="C153" s="62">
        <v>58855.803237411325</v>
      </c>
      <c r="D153" s="62">
        <v>67162.826428955086</v>
      </c>
      <c r="E153" s="62">
        <v>45093.27364829868</v>
      </c>
      <c r="F153" s="62">
        <v>44667.6530477216</v>
      </c>
      <c r="G153" s="62">
        <v>38750.780303287851</v>
      </c>
      <c r="H153" s="62">
        <v>9867.4614237767873</v>
      </c>
      <c r="I153" s="62">
        <v>9203.7542295982166</v>
      </c>
      <c r="J153" s="62">
        <v>0</v>
      </c>
    </row>
    <row r="154" spans="1:10" ht="15" customHeight="1" x14ac:dyDescent="0.25">
      <c r="A154" s="61" t="s">
        <v>11</v>
      </c>
      <c r="B154" s="61" t="s">
        <v>800</v>
      </c>
      <c r="C154" s="62">
        <v>8781.4612180416443</v>
      </c>
      <c r="D154" s="62">
        <v>7791.3199957498</v>
      </c>
      <c r="E154" s="62">
        <v>8009.0519923489819</v>
      </c>
      <c r="F154" s="62">
        <v>7759.9231945264855</v>
      </c>
      <c r="G154" s="62">
        <v>5066.9810470132243</v>
      </c>
      <c r="H154" s="62">
        <v>4492.0049892799016</v>
      </c>
      <c r="I154" s="62">
        <v>2811.1992184372862</v>
      </c>
      <c r="J154" s="62">
        <v>864.43166316101031</v>
      </c>
    </row>
    <row r="155" spans="1:10" ht="15" customHeight="1" x14ac:dyDescent="0.25">
      <c r="A155" s="61" t="s">
        <v>11</v>
      </c>
      <c r="B155" s="61" t="s">
        <v>799</v>
      </c>
      <c r="C155" s="62">
        <v>110292.9368074716</v>
      </c>
      <c r="D155" s="62">
        <v>126166.10968805461</v>
      </c>
      <c r="E155" s="62">
        <v>124245.64708026242</v>
      </c>
      <c r="F155" s="62">
        <v>122447.14897149582</v>
      </c>
      <c r="G155" s="62">
        <v>136376.71087450511</v>
      </c>
      <c r="H155" s="62">
        <v>167625.92175917284</v>
      </c>
      <c r="I155" s="62">
        <v>146745.22123605417</v>
      </c>
      <c r="J155" s="62">
        <v>143733.52292275956</v>
      </c>
    </row>
    <row r="156" spans="1:10" ht="15" customHeight="1" x14ac:dyDescent="0.25">
      <c r="A156" s="61" t="s">
        <v>11</v>
      </c>
      <c r="B156" s="61" t="s">
        <v>798</v>
      </c>
      <c r="C156" s="62">
        <v>18671.387296836689</v>
      </c>
      <c r="D156" s="62">
        <v>21446.056838126442</v>
      </c>
      <c r="E156" s="62">
        <v>24171.263047906541</v>
      </c>
      <c r="F156" s="62">
        <v>25555.705360331223</v>
      </c>
      <c r="G156" s="62">
        <v>43427.154620829257</v>
      </c>
      <c r="H156" s="62">
        <v>58282.039198093815</v>
      </c>
      <c r="I156" s="62">
        <v>61677.272929686631</v>
      </c>
      <c r="J156" s="62">
        <v>63655.093008614895</v>
      </c>
    </row>
    <row r="157" spans="1:10" ht="15" customHeight="1" x14ac:dyDescent="0.25">
      <c r="A157" s="61" t="s">
        <v>11</v>
      </c>
      <c r="B157" s="61" t="s">
        <v>797</v>
      </c>
      <c r="C157" s="62">
        <v>48123.105233164519</v>
      </c>
      <c r="D157" s="62">
        <v>47548.769618448277</v>
      </c>
      <c r="E157" s="62">
        <v>48993.79240421384</v>
      </c>
      <c r="F157" s="62">
        <v>49748.85885810644</v>
      </c>
      <c r="G157" s="62">
        <v>51342.444923292845</v>
      </c>
      <c r="H157" s="62">
        <v>52626.040243142619</v>
      </c>
      <c r="I157" s="62">
        <v>53324.274451986537</v>
      </c>
      <c r="J157" s="62">
        <v>53875.383565522447</v>
      </c>
    </row>
    <row r="158" spans="1:10" ht="15" customHeight="1" x14ac:dyDescent="0.25">
      <c r="A158" s="61" t="s">
        <v>11</v>
      </c>
      <c r="B158" s="61" t="s">
        <v>796</v>
      </c>
      <c r="C158" s="62">
        <v>14627.998112011875</v>
      </c>
      <c r="D158" s="62">
        <v>14645.5380916048</v>
      </c>
      <c r="E158" s="62">
        <v>25587.731003884724</v>
      </c>
      <c r="F158" s="62">
        <v>32732.246950413293</v>
      </c>
      <c r="G158" s="62">
        <v>33760.850351018918</v>
      </c>
      <c r="H158" s="62">
        <v>39768.467599635303</v>
      </c>
      <c r="I158" s="62">
        <v>46429.276918426716</v>
      </c>
      <c r="J158" s="62">
        <v>62046.572211263985</v>
      </c>
    </row>
    <row r="159" spans="1:10" ht="15" customHeight="1" x14ac:dyDescent="0.25">
      <c r="A159" s="61" t="s">
        <v>11</v>
      </c>
      <c r="B159" s="61" t="s">
        <v>795</v>
      </c>
      <c r="C159" s="62">
        <v>23409.301311213316</v>
      </c>
      <c r="D159" s="62">
        <v>25552.393376553562</v>
      </c>
      <c r="E159" s="62">
        <v>31473.134609725807</v>
      </c>
      <c r="F159" s="62">
        <v>34026.934048563911</v>
      </c>
      <c r="G159" s="62">
        <v>36679.053857585051</v>
      </c>
      <c r="H159" s="62">
        <v>39891.005236769262</v>
      </c>
      <c r="I159" s="62">
        <v>74047.388558052087</v>
      </c>
      <c r="J159" s="62">
        <v>87928.339728152598</v>
      </c>
    </row>
    <row r="160" spans="1:10" ht="15" customHeight="1" x14ac:dyDescent="0.25">
      <c r="A160" s="61" t="s">
        <v>11</v>
      </c>
      <c r="B160" s="61" t="s">
        <v>794</v>
      </c>
      <c r="C160" s="62">
        <v>6210.4020000000055</v>
      </c>
      <c r="D160" s="62">
        <v>6210.4020000000019</v>
      </c>
      <c r="E160" s="62">
        <v>6210.4020000000019</v>
      </c>
      <c r="F160" s="62">
        <v>6210.4020000000019</v>
      </c>
      <c r="G160" s="62">
        <v>6210.4020000000019</v>
      </c>
      <c r="H160" s="62">
        <v>6210.4019999999946</v>
      </c>
      <c r="I160" s="62">
        <v>5749.1879999999946</v>
      </c>
      <c r="J160" s="62">
        <v>5749.1880000000092</v>
      </c>
    </row>
    <row r="161" spans="1:10" ht="15" customHeight="1" x14ac:dyDescent="0.25">
      <c r="A161" s="61" t="s">
        <v>11</v>
      </c>
      <c r="B161" s="61" t="s">
        <v>793</v>
      </c>
      <c r="C161" s="62">
        <v>0</v>
      </c>
      <c r="D161" s="62">
        <v>0</v>
      </c>
      <c r="E161" s="62">
        <v>0</v>
      </c>
      <c r="F161" s="62">
        <v>0</v>
      </c>
      <c r="G161" s="62">
        <v>0</v>
      </c>
      <c r="H161" s="62">
        <v>0</v>
      </c>
      <c r="I161" s="62">
        <v>0</v>
      </c>
      <c r="J161" s="62">
        <v>0</v>
      </c>
    </row>
    <row r="162" spans="1:10" ht="15" customHeight="1" x14ac:dyDescent="0.25">
      <c r="A162" s="61" t="s">
        <v>10</v>
      </c>
      <c r="B162" s="61" t="s">
        <v>801</v>
      </c>
      <c r="C162" s="62">
        <v>0</v>
      </c>
      <c r="D162" s="62">
        <v>0</v>
      </c>
      <c r="E162" s="62">
        <v>0</v>
      </c>
      <c r="F162" s="62">
        <v>9377.1383315733892</v>
      </c>
      <c r="G162" s="62">
        <v>9377.138331573391</v>
      </c>
      <c r="H162" s="62">
        <v>9377.1383315733874</v>
      </c>
      <c r="I162" s="62">
        <v>9377.1383315733929</v>
      </c>
      <c r="J162" s="62">
        <v>9377.1383315733874</v>
      </c>
    </row>
    <row r="163" spans="1:10" ht="15" customHeight="1" x14ac:dyDescent="0.25">
      <c r="A163" s="61" t="s">
        <v>10</v>
      </c>
      <c r="B163" s="61" t="s">
        <v>207</v>
      </c>
      <c r="C163" s="62">
        <v>0</v>
      </c>
      <c r="D163" s="62">
        <v>0</v>
      </c>
      <c r="E163" s="62">
        <v>0</v>
      </c>
      <c r="F163" s="62">
        <v>0</v>
      </c>
      <c r="G163" s="62">
        <v>0</v>
      </c>
      <c r="H163" s="62">
        <v>0</v>
      </c>
      <c r="I163" s="62">
        <v>0</v>
      </c>
      <c r="J163" s="62">
        <v>0</v>
      </c>
    </row>
    <row r="164" spans="1:10" ht="15" customHeight="1" x14ac:dyDescent="0.25">
      <c r="A164" s="61" t="s">
        <v>10</v>
      </c>
      <c r="B164" s="61" t="s">
        <v>800</v>
      </c>
      <c r="C164" s="62">
        <v>182.37267571572434</v>
      </c>
      <c r="D164" s="62">
        <v>0</v>
      </c>
      <c r="E164" s="62">
        <v>0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</row>
    <row r="165" spans="1:10" ht="15" customHeight="1" x14ac:dyDescent="0.25">
      <c r="A165" s="61" t="s">
        <v>10</v>
      </c>
      <c r="B165" s="61" t="s">
        <v>799</v>
      </c>
      <c r="C165" s="62">
        <v>3027.8684819545338</v>
      </c>
      <c r="D165" s="62">
        <v>3977.8296680264289</v>
      </c>
      <c r="E165" s="62">
        <v>6294.776760024738</v>
      </c>
      <c r="F165" s="62">
        <v>2739.19836649954</v>
      </c>
      <c r="G165" s="62">
        <v>3333.7786587451274</v>
      </c>
      <c r="H165" s="62">
        <v>3290.489230449753</v>
      </c>
      <c r="I165" s="62">
        <v>3230.2100668782587</v>
      </c>
      <c r="J165" s="62">
        <v>3199.9872566447661</v>
      </c>
    </row>
    <row r="166" spans="1:10" ht="15" customHeight="1" x14ac:dyDescent="0.25">
      <c r="A166" s="61" t="s">
        <v>10</v>
      </c>
      <c r="B166" s="61" t="s">
        <v>798</v>
      </c>
      <c r="C166" s="62">
        <v>656.53092585991703</v>
      </c>
      <c r="D166" s="62">
        <v>725.25879461183422</v>
      </c>
      <c r="E166" s="62">
        <v>794.19475382168082</v>
      </c>
      <c r="F166" s="62">
        <v>971.68309548200818</v>
      </c>
      <c r="G166" s="62">
        <v>1097.3525109959403</v>
      </c>
      <c r="H166" s="62">
        <v>1168.927854531076</v>
      </c>
      <c r="I166" s="62">
        <v>1342.2808888346385</v>
      </c>
      <c r="J166" s="62">
        <v>1474.3053472387417</v>
      </c>
    </row>
    <row r="167" spans="1:10" ht="15" customHeight="1" x14ac:dyDescent="0.25">
      <c r="A167" s="61" t="s">
        <v>10</v>
      </c>
      <c r="B167" s="61" t="s">
        <v>797</v>
      </c>
      <c r="C167" s="62">
        <v>440.36209165056658</v>
      </c>
      <c r="D167" s="62">
        <v>440.36209165056664</v>
      </c>
      <c r="E167" s="62">
        <v>440.36209165056664</v>
      </c>
      <c r="F167" s="62">
        <v>440.36209165056664</v>
      </c>
      <c r="G167" s="62">
        <v>440.36209165056664</v>
      </c>
      <c r="H167" s="62">
        <v>484.97710777681164</v>
      </c>
      <c r="I167" s="62">
        <v>573.29562148240302</v>
      </c>
      <c r="J167" s="62">
        <v>1078.6416205198445</v>
      </c>
    </row>
    <row r="168" spans="1:10" ht="15" customHeight="1" x14ac:dyDescent="0.25">
      <c r="A168" s="61" t="s">
        <v>10</v>
      </c>
      <c r="B168" s="61" t="s">
        <v>796</v>
      </c>
      <c r="C168" s="62">
        <v>695.21995851018858</v>
      </c>
      <c r="D168" s="62">
        <v>695.21995851018858</v>
      </c>
      <c r="E168" s="62">
        <v>828.48384888161411</v>
      </c>
      <c r="F168" s="62">
        <v>828.48384888161411</v>
      </c>
      <c r="G168" s="62">
        <v>828.60576434438269</v>
      </c>
      <c r="H168" s="62">
        <v>849.58401456949218</v>
      </c>
      <c r="I168" s="62">
        <v>1502.3444397877943</v>
      </c>
      <c r="J168" s="62">
        <v>2337.5488291503266</v>
      </c>
    </row>
    <row r="169" spans="1:10" ht="15" customHeight="1" x14ac:dyDescent="0.25">
      <c r="A169" s="61" t="s">
        <v>10</v>
      </c>
      <c r="B169" s="61" t="s">
        <v>795</v>
      </c>
      <c r="C169" s="62">
        <v>63.691739661227203</v>
      </c>
      <c r="D169" s="62">
        <v>63.691739661227203</v>
      </c>
      <c r="E169" s="62">
        <v>63.691739661227203</v>
      </c>
      <c r="F169" s="62">
        <v>63.691739661227203</v>
      </c>
      <c r="G169" s="62">
        <v>63.691739661227203</v>
      </c>
      <c r="H169" s="62">
        <v>66.064685899019281</v>
      </c>
      <c r="I169" s="62">
        <v>66.064685899019281</v>
      </c>
      <c r="J169" s="62">
        <v>66.064685899019281</v>
      </c>
    </row>
    <row r="170" spans="1:10" ht="15" customHeight="1" x14ac:dyDescent="0.25">
      <c r="A170" s="61" t="s">
        <v>10</v>
      </c>
      <c r="B170" s="61" t="s">
        <v>794</v>
      </c>
      <c r="C170" s="62">
        <v>0</v>
      </c>
      <c r="D170" s="62">
        <v>0</v>
      </c>
      <c r="E170" s="62">
        <v>0</v>
      </c>
      <c r="F170" s="62">
        <v>0</v>
      </c>
      <c r="G170" s="62">
        <v>0</v>
      </c>
      <c r="H170" s="62">
        <v>0</v>
      </c>
      <c r="I170" s="62">
        <v>0</v>
      </c>
      <c r="J170" s="62">
        <v>0</v>
      </c>
    </row>
    <row r="171" spans="1:10" ht="15" customHeight="1" x14ac:dyDescent="0.25">
      <c r="A171" s="61" t="s">
        <v>10</v>
      </c>
      <c r="B171" s="61" t="s">
        <v>793</v>
      </c>
      <c r="C171" s="62">
        <v>0</v>
      </c>
      <c r="D171" s="62">
        <v>0</v>
      </c>
      <c r="E171" s="62">
        <v>0</v>
      </c>
      <c r="F171" s="62">
        <v>0</v>
      </c>
      <c r="G171" s="62">
        <v>0</v>
      </c>
      <c r="H171" s="62">
        <v>0</v>
      </c>
      <c r="I171" s="62">
        <v>0</v>
      </c>
      <c r="J171" s="62">
        <v>0</v>
      </c>
    </row>
    <row r="172" spans="1:10" ht="15" customHeight="1" x14ac:dyDescent="0.25">
      <c r="A172" s="61" t="s">
        <v>9</v>
      </c>
      <c r="B172" s="61" t="s">
        <v>801</v>
      </c>
      <c r="C172" s="62">
        <v>0</v>
      </c>
      <c r="D172" s="62">
        <v>0</v>
      </c>
      <c r="E172" s="62">
        <v>0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</row>
    <row r="173" spans="1:10" ht="15" customHeight="1" x14ac:dyDescent="0.25">
      <c r="A173" s="61" t="s">
        <v>9</v>
      </c>
      <c r="B173" s="61" t="s">
        <v>207</v>
      </c>
      <c r="C173" s="62">
        <v>0</v>
      </c>
      <c r="D173" s="62">
        <v>0</v>
      </c>
      <c r="E173" s="62">
        <v>0</v>
      </c>
      <c r="F173" s="62">
        <v>0</v>
      </c>
      <c r="G173" s="62">
        <v>0</v>
      </c>
      <c r="H173" s="62">
        <v>0</v>
      </c>
      <c r="I173" s="62">
        <v>0</v>
      </c>
      <c r="J173" s="62">
        <v>0</v>
      </c>
    </row>
    <row r="174" spans="1:10" ht="15" customHeight="1" x14ac:dyDescent="0.25">
      <c r="A174" s="61" t="s">
        <v>9</v>
      </c>
      <c r="B174" s="61" t="s">
        <v>800</v>
      </c>
      <c r="C174" s="62">
        <v>0</v>
      </c>
      <c r="D174" s="62">
        <v>2.886597938144329</v>
      </c>
      <c r="E174" s="62">
        <v>24.156852650832906</v>
      </c>
      <c r="F174" s="62">
        <v>24.15685265083291</v>
      </c>
      <c r="G174" s="62">
        <v>24.156852650832906</v>
      </c>
      <c r="H174" s="62">
        <v>24.156852650832903</v>
      </c>
      <c r="I174" s="62">
        <v>24.15685265083291</v>
      </c>
      <c r="J174" s="62">
        <v>0.83743755856220747</v>
      </c>
    </row>
    <row r="175" spans="1:10" ht="15" customHeight="1" x14ac:dyDescent="0.25">
      <c r="A175" s="61" t="s">
        <v>9</v>
      </c>
      <c r="B175" s="61" t="s">
        <v>799</v>
      </c>
      <c r="C175" s="62">
        <v>2303.7019633071513</v>
      </c>
      <c r="D175" s="62">
        <v>2229.9590542723554</v>
      </c>
      <c r="E175" s="62">
        <v>2856.8656788813487</v>
      </c>
      <c r="F175" s="62">
        <v>3503.230377537162</v>
      </c>
      <c r="G175" s="62">
        <v>5158.3000753522438</v>
      </c>
      <c r="H175" s="62">
        <v>6747.066963898963</v>
      </c>
      <c r="I175" s="62">
        <v>8223.4869736241671</v>
      </c>
      <c r="J175" s="62">
        <v>7227.4498611154759</v>
      </c>
    </row>
    <row r="176" spans="1:10" ht="15" customHeight="1" x14ac:dyDescent="0.25">
      <c r="A176" s="61" t="s">
        <v>9</v>
      </c>
      <c r="B176" s="61" t="s">
        <v>798</v>
      </c>
      <c r="C176" s="62">
        <v>157.53274827843455</v>
      </c>
      <c r="D176" s="62">
        <v>175.31215770066837</v>
      </c>
      <c r="E176" s="62">
        <v>197.68397621308878</v>
      </c>
      <c r="F176" s="62">
        <v>239.24498410743698</v>
      </c>
      <c r="G176" s="62">
        <v>223.36732634421898</v>
      </c>
      <c r="H176" s="62">
        <v>268.099615435808</v>
      </c>
      <c r="I176" s="62">
        <v>305.28077309781747</v>
      </c>
      <c r="J176" s="62">
        <v>328.20284958222248</v>
      </c>
    </row>
    <row r="177" spans="1:10" ht="15" customHeight="1" x14ac:dyDescent="0.25">
      <c r="A177" s="61" t="s">
        <v>9</v>
      </c>
      <c r="B177" s="61" t="s">
        <v>797</v>
      </c>
      <c r="C177" s="62">
        <v>110.40654548663899</v>
      </c>
      <c r="D177" s="62">
        <v>145.74315370286416</v>
      </c>
      <c r="E177" s="62">
        <v>145.74315370286413</v>
      </c>
      <c r="F177" s="62">
        <v>145.74315370286413</v>
      </c>
      <c r="G177" s="62">
        <v>145.74315370286413</v>
      </c>
      <c r="H177" s="62">
        <v>145.74315370286413</v>
      </c>
      <c r="I177" s="62">
        <v>155.38041048910739</v>
      </c>
      <c r="J177" s="62">
        <v>159.87711480657737</v>
      </c>
    </row>
    <row r="178" spans="1:10" ht="15" customHeight="1" x14ac:dyDescent="0.25">
      <c r="A178" s="61" t="s">
        <v>9</v>
      </c>
      <c r="B178" s="61" t="s">
        <v>796</v>
      </c>
      <c r="C178" s="62">
        <v>77.772228654509291</v>
      </c>
      <c r="D178" s="62">
        <v>500.90754116441519</v>
      </c>
      <c r="E178" s="62">
        <v>491.0961760299291</v>
      </c>
      <c r="F178" s="62">
        <v>512.08331178742537</v>
      </c>
      <c r="G178" s="62">
        <v>514.95622117001017</v>
      </c>
      <c r="H178" s="62">
        <v>522.94923023724618</v>
      </c>
      <c r="I178" s="62">
        <v>662.55971571009638</v>
      </c>
      <c r="J178" s="62">
        <v>989.53985732196998</v>
      </c>
    </row>
    <row r="179" spans="1:10" ht="15" customHeight="1" x14ac:dyDescent="0.25">
      <c r="A179" s="61" t="s">
        <v>9</v>
      </c>
      <c r="B179" s="61" t="s">
        <v>795</v>
      </c>
      <c r="C179" s="62">
        <v>112.19138755980894</v>
      </c>
      <c r="D179" s="62">
        <v>121.42713150712919</v>
      </c>
      <c r="E179" s="62">
        <v>121.42713150712919</v>
      </c>
      <c r="F179" s="62">
        <v>122.04758318143642</v>
      </c>
      <c r="G179" s="62">
        <v>122.20025609047831</v>
      </c>
      <c r="H179" s="62">
        <v>125.40500404785512</v>
      </c>
      <c r="I179" s="62">
        <v>149.16262518585359</v>
      </c>
      <c r="J179" s="62">
        <v>154.03676353034331</v>
      </c>
    </row>
    <row r="180" spans="1:10" ht="15" customHeight="1" x14ac:dyDescent="0.25">
      <c r="A180" s="61" t="s">
        <v>9</v>
      </c>
      <c r="B180" s="61" t="s">
        <v>794</v>
      </c>
      <c r="C180" s="62">
        <v>0</v>
      </c>
      <c r="D180" s="62">
        <v>0</v>
      </c>
      <c r="E180" s="62">
        <v>0</v>
      </c>
      <c r="F180" s="62">
        <v>-2.8421709430404007E-14</v>
      </c>
      <c r="G180" s="62">
        <v>0</v>
      </c>
      <c r="H180" s="62">
        <v>0</v>
      </c>
      <c r="I180" s="62">
        <v>0</v>
      </c>
      <c r="J180" s="62">
        <v>0</v>
      </c>
    </row>
    <row r="181" spans="1:10" ht="15" customHeight="1" x14ac:dyDescent="0.25">
      <c r="A181" s="61" t="s">
        <v>9</v>
      </c>
      <c r="B181" s="61" t="s">
        <v>793</v>
      </c>
      <c r="C181" s="62">
        <v>0</v>
      </c>
      <c r="D181" s="62">
        <v>0</v>
      </c>
      <c r="E181" s="62">
        <v>0</v>
      </c>
      <c r="F181" s="62">
        <v>0</v>
      </c>
      <c r="G181" s="62">
        <v>0</v>
      </c>
      <c r="H181" s="62">
        <v>0</v>
      </c>
      <c r="I181" s="62">
        <v>0</v>
      </c>
      <c r="J181" s="62">
        <v>0</v>
      </c>
    </row>
    <row r="182" spans="1:10" ht="15" customHeight="1" x14ac:dyDescent="0.25">
      <c r="A182" s="61" t="s">
        <v>8</v>
      </c>
      <c r="B182" s="61" t="s">
        <v>801</v>
      </c>
      <c r="C182" s="62">
        <v>0</v>
      </c>
      <c r="D182" s="62">
        <v>0</v>
      </c>
      <c r="E182" s="62">
        <v>0</v>
      </c>
      <c r="F182" s="62">
        <v>0</v>
      </c>
      <c r="G182" s="62">
        <v>0</v>
      </c>
      <c r="H182" s="62">
        <v>0</v>
      </c>
      <c r="I182" s="62">
        <v>0</v>
      </c>
      <c r="J182" s="62">
        <v>0</v>
      </c>
    </row>
    <row r="183" spans="1:10" ht="15" customHeight="1" x14ac:dyDescent="0.25">
      <c r="A183" s="61" t="s">
        <v>8</v>
      </c>
      <c r="B183" s="61" t="s">
        <v>207</v>
      </c>
      <c r="C183" s="62">
        <v>78.057123805708926</v>
      </c>
      <c r="D183" s="62">
        <v>110.73973229381457</v>
      </c>
      <c r="E183" s="62">
        <v>88.194799551572444</v>
      </c>
      <c r="F183" s="62">
        <v>88.194799551572444</v>
      </c>
      <c r="G183" s="62">
        <v>88.943851273791267</v>
      </c>
      <c r="H183" s="62">
        <v>95.632188508236439</v>
      </c>
      <c r="I183" s="62">
        <v>91.732873907671319</v>
      </c>
      <c r="J183" s="62">
        <v>75.647195316829283</v>
      </c>
    </row>
    <row r="184" spans="1:10" ht="15" customHeight="1" x14ac:dyDescent="0.25">
      <c r="A184" s="61" t="s">
        <v>8</v>
      </c>
      <c r="B184" s="61" t="s">
        <v>800</v>
      </c>
      <c r="C184" s="62">
        <v>0</v>
      </c>
      <c r="D184" s="62">
        <v>0</v>
      </c>
      <c r="E184" s="62">
        <v>0</v>
      </c>
      <c r="F184" s="62">
        <v>0</v>
      </c>
      <c r="G184" s="62">
        <v>0</v>
      </c>
      <c r="H184" s="62">
        <v>0</v>
      </c>
      <c r="I184" s="62">
        <v>0</v>
      </c>
      <c r="J184" s="62">
        <v>0</v>
      </c>
    </row>
    <row r="185" spans="1:10" ht="15" customHeight="1" x14ac:dyDescent="0.25">
      <c r="A185" s="61" t="s">
        <v>8</v>
      </c>
      <c r="B185" s="61" t="s">
        <v>799</v>
      </c>
      <c r="C185" s="62">
        <v>2023.0114125562141</v>
      </c>
      <c r="D185" s="62">
        <v>2056.7288356615445</v>
      </c>
      <c r="E185" s="62">
        <v>3362.4218149049721</v>
      </c>
      <c r="F185" s="62">
        <v>2825.6425033434712</v>
      </c>
      <c r="G185" s="62">
        <v>3288.6699339532452</v>
      </c>
      <c r="H185" s="62">
        <v>3051.2963761995557</v>
      </c>
      <c r="I185" s="62">
        <v>3302.9046269348246</v>
      </c>
      <c r="J185" s="62">
        <v>2810.1345676075202</v>
      </c>
    </row>
    <row r="186" spans="1:10" ht="15" customHeight="1" x14ac:dyDescent="0.25">
      <c r="A186" s="61" t="s">
        <v>8</v>
      </c>
      <c r="B186" s="61" t="s">
        <v>798</v>
      </c>
      <c r="C186" s="62">
        <v>511.13278006020545</v>
      </c>
      <c r="D186" s="62">
        <v>663.3146972115328</v>
      </c>
      <c r="E186" s="62">
        <v>795.60703600541331</v>
      </c>
      <c r="F186" s="62">
        <v>811.21338642956118</v>
      </c>
      <c r="G186" s="62">
        <v>808.68558237843183</v>
      </c>
      <c r="H186" s="62">
        <v>1036.9303582178206</v>
      </c>
      <c r="I186" s="62">
        <v>1406.6586830762915</v>
      </c>
      <c r="J186" s="62">
        <v>1540.7285347676539</v>
      </c>
    </row>
    <row r="187" spans="1:10" ht="15" customHeight="1" x14ac:dyDescent="0.25">
      <c r="A187" s="61" t="s">
        <v>8</v>
      </c>
      <c r="B187" s="61" t="s">
        <v>797</v>
      </c>
      <c r="C187" s="62">
        <v>2878.2955150238781</v>
      </c>
      <c r="D187" s="62">
        <v>3159.7957873285509</v>
      </c>
      <c r="E187" s="62">
        <v>3159.7957873285509</v>
      </c>
      <c r="F187" s="62">
        <v>3159.7957873285509</v>
      </c>
      <c r="G187" s="62">
        <v>3159.7957873285509</v>
      </c>
      <c r="H187" s="62">
        <v>3204.9951400444888</v>
      </c>
      <c r="I187" s="62">
        <v>3221.3890835701814</v>
      </c>
      <c r="J187" s="62">
        <v>3329.8412181131866</v>
      </c>
    </row>
    <row r="188" spans="1:10" ht="15" customHeight="1" x14ac:dyDescent="0.25">
      <c r="A188" s="61" t="s">
        <v>8</v>
      </c>
      <c r="B188" s="61" t="s">
        <v>796</v>
      </c>
      <c r="C188" s="62">
        <v>95.426957085261137</v>
      </c>
      <c r="D188" s="62">
        <v>633.59507670821904</v>
      </c>
      <c r="E188" s="62">
        <v>646.20890039297922</v>
      </c>
      <c r="F188" s="62">
        <v>652.80906623718431</v>
      </c>
      <c r="G188" s="62">
        <v>658.28568419100202</v>
      </c>
      <c r="H188" s="62">
        <v>659.32036849339465</v>
      </c>
      <c r="I188" s="62">
        <v>668.1929181932685</v>
      </c>
      <c r="J188" s="62">
        <v>1860.556021237112</v>
      </c>
    </row>
    <row r="189" spans="1:10" ht="15" customHeight="1" x14ac:dyDescent="0.25">
      <c r="A189" s="61" t="s">
        <v>8</v>
      </c>
      <c r="B189" s="61" t="s">
        <v>795</v>
      </c>
      <c r="C189" s="62">
        <v>0.98960663645898084</v>
      </c>
      <c r="D189" s="62">
        <v>1.5656507627068215</v>
      </c>
      <c r="E189" s="62">
        <v>1.5656507627068215</v>
      </c>
      <c r="F189" s="62">
        <v>1.5656507627068215</v>
      </c>
      <c r="G189" s="62">
        <v>1.5656507627068215</v>
      </c>
      <c r="H189" s="62">
        <v>1.6048699365729264</v>
      </c>
      <c r="I189" s="62">
        <v>1.6183616170916011</v>
      </c>
      <c r="J189" s="62">
        <v>1.6183616170916011</v>
      </c>
    </row>
    <row r="190" spans="1:10" ht="15" customHeight="1" x14ac:dyDescent="0.25">
      <c r="A190" s="61" t="s">
        <v>8</v>
      </c>
      <c r="B190" s="61" t="s">
        <v>794</v>
      </c>
      <c r="C190" s="62">
        <v>0</v>
      </c>
      <c r="D190" s="62">
        <v>0</v>
      </c>
      <c r="E190" s="62">
        <v>0</v>
      </c>
      <c r="F190" s="62">
        <v>0</v>
      </c>
      <c r="G190" s="62">
        <v>0</v>
      </c>
      <c r="H190" s="62">
        <v>-2.2204460492503131E-16</v>
      </c>
      <c r="I190" s="62">
        <v>0</v>
      </c>
      <c r="J190" s="62">
        <v>0</v>
      </c>
    </row>
    <row r="191" spans="1:10" ht="15" customHeight="1" x14ac:dyDescent="0.25">
      <c r="A191" s="61" t="s">
        <v>8</v>
      </c>
      <c r="B191" s="61" t="s">
        <v>793</v>
      </c>
      <c r="C191" s="62">
        <v>0</v>
      </c>
      <c r="D191" s="62">
        <v>0</v>
      </c>
      <c r="E191" s="62">
        <v>0</v>
      </c>
      <c r="F191" s="62">
        <v>0</v>
      </c>
      <c r="G191" s="62">
        <v>0</v>
      </c>
      <c r="H191" s="62">
        <v>0</v>
      </c>
      <c r="I191" s="62">
        <v>0</v>
      </c>
      <c r="J191" s="62">
        <v>0</v>
      </c>
    </row>
    <row r="192" spans="1:10" ht="15" customHeight="1" x14ac:dyDescent="0.25">
      <c r="A192" s="61" t="s">
        <v>7</v>
      </c>
      <c r="B192" s="61" t="s">
        <v>801</v>
      </c>
      <c r="C192" s="62">
        <v>0</v>
      </c>
      <c r="D192" s="62">
        <v>0</v>
      </c>
      <c r="E192" s="62">
        <v>0</v>
      </c>
      <c r="F192" s="62">
        <v>0</v>
      </c>
      <c r="G192" s="62">
        <v>0</v>
      </c>
      <c r="H192" s="62">
        <v>0</v>
      </c>
      <c r="I192" s="62">
        <v>0</v>
      </c>
      <c r="J192" s="62">
        <v>0</v>
      </c>
    </row>
    <row r="193" spans="1:10" ht="15" customHeight="1" x14ac:dyDescent="0.25">
      <c r="A193" s="61" t="s">
        <v>7</v>
      </c>
      <c r="B193" s="61" t="s">
        <v>207</v>
      </c>
      <c r="C193" s="62">
        <v>0</v>
      </c>
      <c r="D193" s="62">
        <v>0</v>
      </c>
      <c r="E193" s="62">
        <v>0</v>
      </c>
      <c r="F193" s="62">
        <v>0</v>
      </c>
      <c r="G193" s="62">
        <v>0</v>
      </c>
      <c r="H193" s="62">
        <v>0</v>
      </c>
      <c r="I193" s="62">
        <v>0</v>
      </c>
      <c r="J193" s="62">
        <v>0</v>
      </c>
    </row>
    <row r="194" spans="1:10" ht="15" customHeight="1" x14ac:dyDescent="0.25">
      <c r="A194" s="61" t="s">
        <v>7</v>
      </c>
      <c r="B194" s="61" t="s">
        <v>800</v>
      </c>
      <c r="C194" s="62">
        <v>1293.4458392972037</v>
      </c>
      <c r="D194" s="62">
        <v>0</v>
      </c>
      <c r="E194" s="62">
        <v>0</v>
      </c>
      <c r="F194" s="62">
        <v>0</v>
      </c>
      <c r="G194" s="62">
        <v>0</v>
      </c>
      <c r="H194" s="62">
        <v>0</v>
      </c>
      <c r="I194" s="62">
        <v>0</v>
      </c>
      <c r="J194" s="62">
        <v>0</v>
      </c>
    </row>
    <row r="195" spans="1:10" ht="15" customHeight="1" x14ac:dyDescent="0.25">
      <c r="A195" s="61" t="s">
        <v>7</v>
      </c>
      <c r="B195" s="61" t="s">
        <v>799</v>
      </c>
      <c r="C195" s="62">
        <v>0</v>
      </c>
      <c r="D195" s="62">
        <v>2125.7855869753553</v>
      </c>
      <c r="E195" s="62">
        <v>2320.6311411554193</v>
      </c>
      <c r="F195" s="62">
        <v>2427.1765321863409</v>
      </c>
      <c r="G195" s="62">
        <v>2402.1038622534716</v>
      </c>
      <c r="H195" s="62">
        <v>2376.6065479062518</v>
      </c>
      <c r="I195" s="62">
        <v>2462.0063050028843</v>
      </c>
      <c r="J195" s="62">
        <v>2674.3584159034153</v>
      </c>
    </row>
    <row r="196" spans="1:10" ht="15" customHeight="1" x14ac:dyDescent="0.25">
      <c r="A196" s="61" t="s">
        <v>7</v>
      </c>
      <c r="B196" s="61" t="s">
        <v>798</v>
      </c>
      <c r="C196" s="62">
        <v>5.5176523990028761</v>
      </c>
      <c r="D196" s="62">
        <v>8.0554797886321019</v>
      </c>
      <c r="E196" s="62">
        <v>9.0167895697701486</v>
      </c>
      <c r="F196" s="62">
        <v>10.523164171509563</v>
      </c>
      <c r="G196" s="62">
        <v>16.788981058442427</v>
      </c>
      <c r="H196" s="62">
        <v>17.744259054669637</v>
      </c>
      <c r="I196" s="62">
        <v>48.395864973484585</v>
      </c>
      <c r="J196" s="62">
        <v>56.697606355871883</v>
      </c>
    </row>
    <row r="197" spans="1:10" ht="15" customHeight="1" x14ac:dyDescent="0.25">
      <c r="A197" s="61" t="s">
        <v>7</v>
      </c>
      <c r="B197" s="61" t="s">
        <v>797</v>
      </c>
      <c r="C197" s="62">
        <v>0</v>
      </c>
      <c r="D197" s="62">
        <v>0</v>
      </c>
      <c r="E197" s="62">
        <v>0</v>
      </c>
      <c r="F197" s="62">
        <v>0</v>
      </c>
      <c r="G197" s="62">
        <v>0</v>
      </c>
      <c r="H197" s="62">
        <v>0</v>
      </c>
      <c r="I197" s="62">
        <v>0</v>
      </c>
      <c r="J197" s="62">
        <v>0</v>
      </c>
    </row>
    <row r="198" spans="1:10" ht="15" customHeight="1" x14ac:dyDescent="0.25">
      <c r="A198" s="61" t="s">
        <v>7</v>
      </c>
      <c r="B198" s="61" t="s">
        <v>796</v>
      </c>
      <c r="C198" s="62">
        <v>0</v>
      </c>
      <c r="D198" s="62">
        <v>0</v>
      </c>
      <c r="E198" s="62">
        <v>0</v>
      </c>
      <c r="F198" s="62">
        <v>0</v>
      </c>
      <c r="G198" s="62">
        <v>0</v>
      </c>
      <c r="H198" s="62">
        <v>0</v>
      </c>
      <c r="I198" s="62">
        <v>0.4108252234707272</v>
      </c>
      <c r="J198" s="62">
        <v>86.347639220144814</v>
      </c>
    </row>
    <row r="199" spans="1:10" ht="15" customHeight="1" x14ac:dyDescent="0.25">
      <c r="A199" s="61" t="s">
        <v>7</v>
      </c>
      <c r="B199" s="61" t="s">
        <v>795</v>
      </c>
      <c r="C199" s="62">
        <v>102.92394966853932</v>
      </c>
      <c r="D199" s="62">
        <v>325.96032600334723</v>
      </c>
      <c r="E199" s="62">
        <v>326.97822955055005</v>
      </c>
      <c r="F199" s="62">
        <v>350.74306405164134</v>
      </c>
      <c r="G199" s="62">
        <v>403.55019207098644</v>
      </c>
      <c r="H199" s="62">
        <v>585.4477278644506</v>
      </c>
      <c r="I199" s="62">
        <v>598.27212173510384</v>
      </c>
      <c r="J199" s="62">
        <v>597.25421818790096</v>
      </c>
    </row>
    <row r="200" spans="1:10" ht="15" customHeight="1" x14ac:dyDescent="0.25">
      <c r="A200" s="61" t="s">
        <v>7</v>
      </c>
      <c r="B200" s="61" t="s">
        <v>794</v>
      </c>
      <c r="C200" s="62">
        <v>1.4210854715202004E-14</v>
      </c>
      <c r="D200" s="62">
        <v>0</v>
      </c>
      <c r="E200" s="62">
        <v>0</v>
      </c>
      <c r="F200" s="62">
        <v>0</v>
      </c>
      <c r="G200" s="62">
        <v>0</v>
      </c>
      <c r="H200" s="62">
        <v>0</v>
      </c>
      <c r="I200" s="62">
        <v>0</v>
      </c>
      <c r="J200" s="62">
        <v>0</v>
      </c>
    </row>
    <row r="201" spans="1:10" ht="15" customHeight="1" x14ac:dyDescent="0.25">
      <c r="A201" s="61" t="s">
        <v>7</v>
      </c>
      <c r="B201" s="61" t="s">
        <v>793</v>
      </c>
      <c r="C201" s="62">
        <v>0</v>
      </c>
      <c r="D201" s="62">
        <v>0</v>
      </c>
      <c r="E201" s="62">
        <v>0</v>
      </c>
      <c r="F201" s="62">
        <v>0</v>
      </c>
      <c r="G201" s="62">
        <v>0</v>
      </c>
      <c r="H201" s="62">
        <v>0</v>
      </c>
      <c r="I201" s="62">
        <v>0</v>
      </c>
      <c r="J201" s="62">
        <v>0</v>
      </c>
    </row>
    <row r="202" spans="1:10" ht="15" customHeight="1" x14ac:dyDescent="0.25">
      <c r="A202" s="61" t="s">
        <v>6</v>
      </c>
      <c r="B202" s="61" t="s">
        <v>801</v>
      </c>
      <c r="C202" s="62">
        <v>3906.8121744463465</v>
      </c>
      <c r="D202" s="62">
        <v>3907.4339147958826</v>
      </c>
      <c r="E202" s="62">
        <v>4046.6271238584814</v>
      </c>
      <c r="F202" s="62">
        <v>4046.62712385848</v>
      </c>
      <c r="G202" s="62">
        <v>0</v>
      </c>
      <c r="H202" s="62">
        <v>0</v>
      </c>
      <c r="I202" s="62">
        <v>0</v>
      </c>
      <c r="J202" s="62">
        <v>0</v>
      </c>
    </row>
    <row r="203" spans="1:10" ht="15" customHeight="1" x14ac:dyDescent="0.25">
      <c r="A203" s="61" t="s">
        <v>6</v>
      </c>
      <c r="B203" s="61" t="s">
        <v>207</v>
      </c>
      <c r="C203" s="62">
        <v>29437.4484177546</v>
      </c>
      <c r="D203" s="62">
        <v>23752.741274894372</v>
      </c>
      <c r="E203" s="62">
        <v>24221.680544342471</v>
      </c>
      <c r="F203" s="62">
        <v>20753.5009199181</v>
      </c>
      <c r="G203" s="62">
        <v>18462.480513599625</v>
      </c>
      <c r="H203" s="62">
        <v>15953.352211275709</v>
      </c>
      <c r="I203" s="62">
        <v>7829.2964575301976</v>
      </c>
      <c r="J203" s="62">
        <v>2096.5641460231727</v>
      </c>
    </row>
    <row r="204" spans="1:10" ht="15" customHeight="1" x14ac:dyDescent="0.25">
      <c r="A204" s="61" t="s">
        <v>6</v>
      </c>
      <c r="B204" s="61" t="s">
        <v>800</v>
      </c>
      <c r="C204" s="62">
        <v>799.49911638383787</v>
      </c>
      <c r="D204" s="62">
        <v>0</v>
      </c>
      <c r="E204" s="62">
        <v>56.806087804715489</v>
      </c>
      <c r="F204" s="62">
        <v>56.949672166741685</v>
      </c>
      <c r="G204" s="62">
        <v>500.56687493097985</v>
      </c>
      <c r="H204" s="62">
        <v>442.80088051841057</v>
      </c>
      <c r="I204" s="62">
        <v>223.56568692451881</v>
      </c>
      <c r="J204" s="62">
        <v>109.00544121183415</v>
      </c>
    </row>
    <row r="205" spans="1:10" ht="15" customHeight="1" x14ac:dyDescent="0.25">
      <c r="A205" s="61" t="s">
        <v>6</v>
      </c>
      <c r="B205" s="61" t="s">
        <v>799</v>
      </c>
      <c r="C205" s="62">
        <v>56701.682479278439</v>
      </c>
      <c r="D205" s="62">
        <v>46304.588242671889</v>
      </c>
      <c r="E205" s="62">
        <v>58572.16109169933</v>
      </c>
      <c r="F205" s="62">
        <v>61569.088540871337</v>
      </c>
      <c r="G205" s="62">
        <v>70683.856406478779</v>
      </c>
      <c r="H205" s="62">
        <v>77074.515955892901</v>
      </c>
      <c r="I205" s="62">
        <v>87906.869612168928</v>
      </c>
      <c r="J205" s="62">
        <v>87522.12978338926</v>
      </c>
    </row>
    <row r="206" spans="1:10" ht="15" customHeight="1" x14ac:dyDescent="0.25">
      <c r="A206" s="61" t="s">
        <v>6</v>
      </c>
      <c r="B206" s="61" t="s">
        <v>798</v>
      </c>
      <c r="C206" s="62">
        <v>8343.3134018344845</v>
      </c>
      <c r="D206" s="62">
        <v>15859.172165153532</v>
      </c>
      <c r="E206" s="62">
        <v>16030.14134021905</v>
      </c>
      <c r="F206" s="62">
        <v>17606.737280027399</v>
      </c>
      <c r="G206" s="62">
        <v>18500.50581382907</v>
      </c>
      <c r="H206" s="62">
        <v>19143.639810897526</v>
      </c>
      <c r="I206" s="62">
        <v>19995.268186058966</v>
      </c>
      <c r="J206" s="62">
        <v>21693.008548983904</v>
      </c>
    </row>
    <row r="207" spans="1:10" ht="15" customHeight="1" x14ac:dyDescent="0.25">
      <c r="A207" s="61" t="s">
        <v>6</v>
      </c>
      <c r="B207" s="61" t="s">
        <v>797</v>
      </c>
      <c r="C207" s="62">
        <v>100.11494418604651</v>
      </c>
      <c r="D207" s="62">
        <v>103.7184</v>
      </c>
      <c r="E207" s="62">
        <v>105.07739194103662</v>
      </c>
      <c r="F207" s="62">
        <v>105.05068524263031</v>
      </c>
      <c r="G207" s="62">
        <v>105.03755073090126</v>
      </c>
      <c r="H207" s="62">
        <v>105.02794418198928</v>
      </c>
      <c r="I207" s="62">
        <v>105.01227563092647</v>
      </c>
      <c r="J207" s="62">
        <v>105.029877533633</v>
      </c>
    </row>
    <row r="208" spans="1:10" ht="15" customHeight="1" x14ac:dyDescent="0.25">
      <c r="A208" s="61" t="s">
        <v>6</v>
      </c>
      <c r="B208" s="61" t="s">
        <v>796</v>
      </c>
      <c r="C208" s="62">
        <v>7184.7374721289943</v>
      </c>
      <c r="D208" s="62">
        <v>27598.361153255588</v>
      </c>
      <c r="E208" s="62">
        <v>27598.361153255584</v>
      </c>
      <c r="F208" s="62">
        <v>27598.361153255584</v>
      </c>
      <c r="G208" s="62">
        <v>27773.37523879085</v>
      </c>
      <c r="H208" s="62">
        <v>28030.523730675486</v>
      </c>
      <c r="I208" s="62">
        <v>28907.122072425085</v>
      </c>
      <c r="J208" s="62">
        <v>39352.969547289671</v>
      </c>
    </row>
    <row r="209" spans="1:10" ht="15" customHeight="1" x14ac:dyDescent="0.25">
      <c r="A209" s="61" t="s">
        <v>6</v>
      </c>
      <c r="B209" s="61" t="s">
        <v>795</v>
      </c>
      <c r="C209" s="62">
        <v>1113.2885910689151</v>
      </c>
      <c r="D209" s="62">
        <v>5003.3291660409477</v>
      </c>
      <c r="E209" s="62">
        <v>5003.3291660409477</v>
      </c>
      <c r="F209" s="62">
        <v>5004.2763711569387</v>
      </c>
      <c r="G209" s="62">
        <v>5005.3642628901262</v>
      </c>
      <c r="H209" s="62">
        <v>5105.0423294942411</v>
      </c>
      <c r="I209" s="62">
        <v>5321.0279136303561</v>
      </c>
      <c r="J209" s="62">
        <v>5416.4071069631764</v>
      </c>
    </row>
    <row r="210" spans="1:10" ht="15" customHeight="1" x14ac:dyDescent="0.25">
      <c r="A210" s="61" t="s">
        <v>6</v>
      </c>
      <c r="B210" s="61" t="s">
        <v>794</v>
      </c>
      <c r="C210" s="62">
        <v>0</v>
      </c>
      <c r="D210" s="62">
        <v>0</v>
      </c>
      <c r="E210" s="62">
        <v>0</v>
      </c>
      <c r="F210" s="62">
        <v>0</v>
      </c>
      <c r="G210" s="62">
        <v>0</v>
      </c>
      <c r="H210" s="62">
        <v>0</v>
      </c>
      <c r="I210" s="62">
        <v>0</v>
      </c>
      <c r="J210" s="62">
        <v>0</v>
      </c>
    </row>
    <row r="211" spans="1:10" ht="15" customHeight="1" x14ac:dyDescent="0.25">
      <c r="A211" s="61" t="s">
        <v>6</v>
      </c>
      <c r="B211" s="61" t="s">
        <v>793</v>
      </c>
      <c r="C211" s="62">
        <v>0</v>
      </c>
      <c r="D211" s="62">
        <v>0</v>
      </c>
      <c r="E211" s="62">
        <v>0</v>
      </c>
      <c r="F211" s="62">
        <v>0</v>
      </c>
      <c r="G211" s="62">
        <v>0</v>
      </c>
      <c r="H211" s="62">
        <v>0</v>
      </c>
      <c r="I211" s="62">
        <v>0</v>
      </c>
      <c r="J211" s="62">
        <v>0</v>
      </c>
    </row>
    <row r="212" spans="1:10" ht="15" customHeight="1" x14ac:dyDescent="0.25">
      <c r="A212" s="61" t="s">
        <v>5</v>
      </c>
      <c r="B212" s="61" t="s">
        <v>801</v>
      </c>
      <c r="C212" s="62">
        <v>0</v>
      </c>
      <c r="D212" s="62">
        <v>0</v>
      </c>
      <c r="E212" s="62">
        <v>0</v>
      </c>
      <c r="F212" s="62">
        <v>0</v>
      </c>
      <c r="G212" s="62">
        <v>27703.273495248151</v>
      </c>
      <c r="H212" s="62">
        <v>41554.910242872225</v>
      </c>
      <c r="I212" s="62">
        <v>55406.546990496303</v>
      </c>
      <c r="J212" s="62">
        <v>69258.18373812038</v>
      </c>
    </row>
    <row r="213" spans="1:10" ht="15" customHeight="1" x14ac:dyDescent="0.25">
      <c r="A213" s="61" t="s">
        <v>5</v>
      </c>
      <c r="B213" s="61" t="s">
        <v>207</v>
      </c>
      <c r="C213" s="62">
        <v>137628.49928848972</v>
      </c>
      <c r="D213" s="62">
        <v>141227.95740891725</v>
      </c>
      <c r="E213" s="62">
        <v>131371.55614844576</v>
      </c>
      <c r="F213" s="62">
        <v>132074.61398316437</v>
      </c>
      <c r="G213" s="62">
        <v>105487.46557560869</v>
      </c>
      <c r="H213" s="62">
        <v>76601.229933664523</v>
      </c>
      <c r="I213" s="62">
        <v>69230.38357930354</v>
      </c>
      <c r="J213" s="62">
        <v>63562.755977947098</v>
      </c>
    </row>
    <row r="214" spans="1:10" ht="15" customHeight="1" x14ac:dyDescent="0.25">
      <c r="A214" s="61" t="s">
        <v>5</v>
      </c>
      <c r="B214" s="61" t="s">
        <v>800</v>
      </c>
      <c r="C214" s="62">
        <v>8.5364146799815028</v>
      </c>
      <c r="D214" s="62">
        <v>0</v>
      </c>
      <c r="E214" s="62">
        <v>470.55554573896495</v>
      </c>
      <c r="F214" s="62">
        <v>470.76381946771386</v>
      </c>
      <c r="G214" s="62">
        <v>447.36579632901709</v>
      </c>
      <c r="H214" s="62">
        <v>283.46187131698326</v>
      </c>
      <c r="I214" s="62">
        <v>279.23758564276483</v>
      </c>
      <c r="J214" s="62">
        <v>292.28089939289492</v>
      </c>
    </row>
    <row r="215" spans="1:10" ht="15" customHeight="1" x14ac:dyDescent="0.25">
      <c r="A215" s="61" t="s">
        <v>5</v>
      </c>
      <c r="B215" s="61" t="s">
        <v>799</v>
      </c>
      <c r="C215" s="62">
        <v>2968.4840134977239</v>
      </c>
      <c r="D215" s="62">
        <v>9649.0002963256156</v>
      </c>
      <c r="E215" s="62">
        <v>20733.193368327316</v>
      </c>
      <c r="F215" s="62">
        <v>30214.177101196736</v>
      </c>
      <c r="G215" s="62">
        <v>35885.577564964631</v>
      </c>
      <c r="H215" s="62">
        <v>43645.98522441322</v>
      </c>
      <c r="I215" s="62">
        <v>45153.937188655065</v>
      </c>
      <c r="J215" s="62">
        <v>41709.682061381041</v>
      </c>
    </row>
    <row r="216" spans="1:10" ht="15" customHeight="1" x14ac:dyDescent="0.25">
      <c r="A216" s="61" t="s">
        <v>5</v>
      </c>
      <c r="B216" s="61" t="s">
        <v>798</v>
      </c>
      <c r="C216" s="62">
        <v>9666.5570422306027</v>
      </c>
      <c r="D216" s="62">
        <v>11435.508386064186</v>
      </c>
      <c r="E216" s="62">
        <v>13081.99423727947</v>
      </c>
      <c r="F216" s="62">
        <v>15892.19475712555</v>
      </c>
      <c r="G216" s="62">
        <v>17444.241660932545</v>
      </c>
      <c r="H216" s="62">
        <v>21299.061151648166</v>
      </c>
      <c r="I216" s="62">
        <v>20772.458126809699</v>
      </c>
      <c r="J216" s="62">
        <v>20850.171736009754</v>
      </c>
    </row>
    <row r="217" spans="1:10" ht="15" customHeight="1" x14ac:dyDescent="0.25">
      <c r="A217" s="61" t="s">
        <v>5</v>
      </c>
      <c r="B217" s="61" t="s">
        <v>797</v>
      </c>
      <c r="C217" s="62">
        <v>2397.0376900250035</v>
      </c>
      <c r="D217" s="62">
        <v>2427.1425542465263</v>
      </c>
      <c r="E217" s="62">
        <v>2553.4837978870219</v>
      </c>
      <c r="F217" s="62">
        <v>2764.8866371059903</v>
      </c>
      <c r="G217" s="62">
        <v>2765.5210964794296</v>
      </c>
      <c r="H217" s="62">
        <v>3242.5636127067783</v>
      </c>
      <c r="I217" s="62">
        <v>4018.5768227953345</v>
      </c>
      <c r="J217" s="62">
        <v>4402.7237363241074</v>
      </c>
    </row>
    <row r="218" spans="1:10" ht="15" customHeight="1" x14ac:dyDescent="0.25">
      <c r="A218" s="61" t="s">
        <v>5</v>
      </c>
      <c r="B218" s="61" t="s">
        <v>796</v>
      </c>
      <c r="C218" s="62">
        <v>9668.7198238400288</v>
      </c>
      <c r="D218" s="62">
        <v>11437.322457105982</v>
      </c>
      <c r="E218" s="62">
        <v>20135.351848226746</v>
      </c>
      <c r="F218" s="62">
        <v>21665.06196816768</v>
      </c>
      <c r="G218" s="62">
        <v>21686.738241690855</v>
      </c>
      <c r="H218" s="62">
        <v>32411.310714126317</v>
      </c>
      <c r="I218" s="62">
        <v>37072.984520291946</v>
      </c>
      <c r="J218" s="62">
        <v>44967.704783117661</v>
      </c>
    </row>
    <row r="219" spans="1:10" ht="15" customHeight="1" x14ac:dyDescent="0.25">
      <c r="A219" s="61" t="s">
        <v>5</v>
      </c>
      <c r="B219" s="61" t="s">
        <v>795</v>
      </c>
      <c r="C219" s="62">
        <v>29.471268971057899</v>
      </c>
      <c r="D219" s="62">
        <v>66.960299129137141</v>
      </c>
      <c r="E219" s="62">
        <v>66.960299129137141</v>
      </c>
      <c r="F219" s="62">
        <v>84.348594561254799</v>
      </c>
      <c r="G219" s="62">
        <v>132.09359839656872</v>
      </c>
      <c r="H219" s="62">
        <v>189.79233179959235</v>
      </c>
      <c r="I219" s="62">
        <v>241.36950681694395</v>
      </c>
      <c r="J219" s="62">
        <v>303.26173649005193</v>
      </c>
    </row>
    <row r="220" spans="1:10" ht="15" customHeight="1" x14ac:dyDescent="0.25">
      <c r="A220" s="61" t="s">
        <v>5</v>
      </c>
      <c r="B220" s="61" t="s">
        <v>794</v>
      </c>
      <c r="C220" s="62">
        <v>0</v>
      </c>
      <c r="D220" s="62">
        <v>0</v>
      </c>
      <c r="E220" s="62">
        <v>0</v>
      </c>
      <c r="F220" s="62">
        <v>0</v>
      </c>
      <c r="G220" s="62">
        <v>0</v>
      </c>
      <c r="H220" s="62">
        <v>0</v>
      </c>
      <c r="I220" s="62">
        <v>-2.8421709430404007E-14</v>
      </c>
      <c r="J220" s="62">
        <v>0</v>
      </c>
    </row>
    <row r="221" spans="1:10" ht="15" customHeight="1" x14ac:dyDescent="0.25">
      <c r="A221" s="61" t="s">
        <v>5</v>
      </c>
      <c r="B221" s="61" t="s">
        <v>793</v>
      </c>
      <c r="C221" s="62">
        <v>0</v>
      </c>
      <c r="D221" s="62">
        <v>0</v>
      </c>
      <c r="E221" s="62">
        <v>0</v>
      </c>
      <c r="F221" s="62">
        <v>0</v>
      </c>
      <c r="G221" s="62">
        <v>0</v>
      </c>
      <c r="H221" s="62">
        <v>0</v>
      </c>
      <c r="I221" s="62">
        <v>0</v>
      </c>
      <c r="J221" s="62">
        <v>0</v>
      </c>
    </row>
    <row r="222" spans="1:10" ht="15" customHeight="1" x14ac:dyDescent="0.25">
      <c r="A222" s="61" t="s">
        <v>4</v>
      </c>
      <c r="B222" s="61" t="s">
        <v>801</v>
      </c>
      <c r="C222" s="62">
        <v>0</v>
      </c>
      <c r="D222" s="62">
        <v>0</v>
      </c>
      <c r="E222" s="62">
        <v>0</v>
      </c>
      <c r="F222" s="62">
        <v>0</v>
      </c>
      <c r="G222" s="62">
        <v>0</v>
      </c>
      <c r="H222" s="62">
        <v>0</v>
      </c>
      <c r="I222" s="62">
        <v>0</v>
      </c>
      <c r="J222" s="62">
        <v>0</v>
      </c>
    </row>
    <row r="223" spans="1:10" ht="15" customHeight="1" x14ac:dyDescent="0.25">
      <c r="A223" s="61" t="s">
        <v>4</v>
      </c>
      <c r="B223" s="61" t="s">
        <v>207</v>
      </c>
      <c r="C223" s="62">
        <v>14861.990938495255</v>
      </c>
      <c r="D223" s="62">
        <v>3528.2751334436925</v>
      </c>
      <c r="E223" s="62">
        <v>0</v>
      </c>
      <c r="F223" s="62">
        <v>0</v>
      </c>
      <c r="G223" s="62">
        <v>0</v>
      </c>
      <c r="H223" s="62">
        <v>0</v>
      </c>
      <c r="I223" s="62">
        <v>0</v>
      </c>
      <c r="J223" s="62">
        <v>0</v>
      </c>
    </row>
    <row r="224" spans="1:10" ht="15" customHeight="1" x14ac:dyDescent="0.25">
      <c r="A224" s="61" t="s">
        <v>4</v>
      </c>
      <c r="B224" s="61" t="s">
        <v>800</v>
      </c>
      <c r="C224" s="62">
        <v>769.56374573727442</v>
      </c>
      <c r="D224" s="62">
        <v>1968.676364702176</v>
      </c>
      <c r="E224" s="62">
        <v>1456.6767601408969</v>
      </c>
      <c r="F224" s="62">
        <v>1289.4989037917746</v>
      </c>
      <c r="G224" s="62">
        <v>1044.5166423559986</v>
      </c>
      <c r="H224" s="62">
        <v>547.35828860847403</v>
      </c>
      <c r="I224" s="62">
        <v>633.40648304640195</v>
      </c>
      <c r="J224" s="62">
        <v>475.77083894082062</v>
      </c>
    </row>
    <row r="225" spans="1:10" ht="15" customHeight="1" x14ac:dyDescent="0.25">
      <c r="A225" s="61" t="s">
        <v>4</v>
      </c>
      <c r="B225" s="61" t="s">
        <v>799</v>
      </c>
      <c r="C225" s="62">
        <v>9527.5509543118915</v>
      </c>
      <c r="D225" s="62">
        <v>8631.6527296951463</v>
      </c>
      <c r="E225" s="62">
        <v>10868.002452662084</v>
      </c>
      <c r="F225" s="62">
        <v>5139.1643462727998</v>
      </c>
      <c r="G225" s="62">
        <v>4851.9383706093595</v>
      </c>
      <c r="H225" s="62">
        <v>3560.4619637520773</v>
      </c>
      <c r="I225" s="62">
        <v>3501.1414560525009</v>
      </c>
      <c r="J225" s="62">
        <v>1379.0752352342165</v>
      </c>
    </row>
    <row r="226" spans="1:10" ht="15" customHeight="1" x14ac:dyDescent="0.25">
      <c r="A226" s="61" t="s">
        <v>4</v>
      </c>
      <c r="B226" s="61" t="s">
        <v>798</v>
      </c>
      <c r="C226" s="62">
        <v>2936.070550025684</v>
      </c>
      <c r="D226" s="62">
        <v>3074.3898253398593</v>
      </c>
      <c r="E226" s="62">
        <v>3738.7289347731548</v>
      </c>
      <c r="F226" s="62">
        <v>2918.6618512696359</v>
      </c>
      <c r="G226" s="62">
        <v>3049.8510070496368</v>
      </c>
      <c r="H226" s="62">
        <v>3243.0812987091622</v>
      </c>
      <c r="I226" s="62">
        <v>4052.4696090874218</v>
      </c>
      <c r="J226" s="62">
        <v>3985.4421779182157</v>
      </c>
    </row>
    <row r="227" spans="1:10" ht="15" customHeight="1" x14ac:dyDescent="0.25">
      <c r="A227" s="61" t="s">
        <v>4</v>
      </c>
      <c r="B227" s="61" t="s">
        <v>797</v>
      </c>
      <c r="C227" s="62">
        <v>9539.9906355935873</v>
      </c>
      <c r="D227" s="62">
        <v>18540.211769768386</v>
      </c>
      <c r="E227" s="62">
        <v>18170.274833652504</v>
      </c>
      <c r="F227" s="62">
        <v>18871.091426578416</v>
      </c>
      <c r="G227" s="62">
        <v>18891.52947758243</v>
      </c>
      <c r="H227" s="62">
        <v>18936.109442706555</v>
      </c>
      <c r="I227" s="62">
        <v>18943.706296962024</v>
      </c>
      <c r="J227" s="62">
        <v>19136.031951150453</v>
      </c>
    </row>
    <row r="228" spans="1:10" ht="15" customHeight="1" x14ac:dyDescent="0.25">
      <c r="A228" s="61" t="s">
        <v>4</v>
      </c>
      <c r="B228" s="61" t="s">
        <v>796</v>
      </c>
      <c r="C228" s="62">
        <v>11675.655814122814</v>
      </c>
      <c r="D228" s="62">
        <v>11767.181813168449</v>
      </c>
      <c r="E228" s="62">
        <v>11780.689685495499</v>
      </c>
      <c r="F228" s="62">
        <v>15587.931597516652</v>
      </c>
      <c r="G228" s="62">
        <v>15793.946360815986</v>
      </c>
      <c r="H228" s="62">
        <v>16819.842207304599</v>
      </c>
      <c r="I228" s="62">
        <v>17788.872522566086</v>
      </c>
      <c r="J228" s="62">
        <v>19219.387070694505</v>
      </c>
    </row>
    <row r="229" spans="1:10" ht="15" customHeight="1" x14ac:dyDescent="0.25">
      <c r="A229" s="61" t="s">
        <v>4</v>
      </c>
      <c r="B229" s="61" t="s">
        <v>795</v>
      </c>
      <c r="C229" s="62">
        <v>680.34314561392944</v>
      </c>
      <c r="D229" s="62">
        <v>788.99314733245114</v>
      </c>
      <c r="E229" s="62">
        <v>1765.8599359993896</v>
      </c>
      <c r="F229" s="62">
        <v>4229.0626355087434</v>
      </c>
      <c r="G229" s="62">
        <v>4235.944609825623</v>
      </c>
      <c r="H229" s="62">
        <v>5829.69414963282</v>
      </c>
      <c r="I229" s="62">
        <v>6012.3125446675676</v>
      </c>
      <c r="J229" s="62">
        <v>7681.7697520428392</v>
      </c>
    </row>
    <row r="230" spans="1:10" ht="15" customHeight="1" x14ac:dyDescent="0.25">
      <c r="A230" s="61" t="s">
        <v>4</v>
      </c>
      <c r="B230" s="61" t="s">
        <v>794</v>
      </c>
      <c r="C230" s="62">
        <v>208.04999999999984</v>
      </c>
      <c r="D230" s="62">
        <v>208.04999999999995</v>
      </c>
      <c r="E230" s="62">
        <v>208.04999999999995</v>
      </c>
      <c r="F230" s="62">
        <v>208.05000000000018</v>
      </c>
      <c r="G230" s="62">
        <v>208.05000000000018</v>
      </c>
      <c r="H230" s="62">
        <v>208.05000000000018</v>
      </c>
      <c r="I230" s="62">
        <v>208.05000000000018</v>
      </c>
      <c r="J230" s="62">
        <v>208.04999999999927</v>
      </c>
    </row>
    <row r="231" spans="1:10" ht="15" customHeight="1" x14ac:dyDescent="0.25">
      <c r="A231" s="61" t="s">
        <v>4</v>
      </c>
      <c r="B231" s="61" t="s">
        <v>793</v>
      </c>
      <c r="C231" s="62">
        <v>0</v>
      </c>
      <c r="D231" s="62">
        <v>0</v>
      </c>
      <c r="E231" s="62">
        <v>0</v>
      </c>
      <c r="F231" s="62">
        <v>0</v>
      </c>
      <c r="G231" s="62">
        <v>0</v>
      </c>
      <c r="H231" s="62">
        <v>0</v>
      </c>
      <c r="I231" s="62">
        <v>0</v>
      </c>
      <c r="J231" s="62">
        <v>0</v>
      </c>
    </row>
    <row r="232" spans="1:10" ht="15" customHeight="1" x14ac:dyDescent="0.25">
      <c r="A232" s="61" t="s">
        <v>3</v>
      </c>
      <c r="B232" s="61" t="s">
        <v>801</v>
      </c>
      <c r="C232" s="62">
        <v>11890.446807433553</v>
      </c>
      <c r="D232" s="62">
        <v>11921.96944115828</v>
      </c>
      <c r="E232" s="62">
        <v>23792.402387303999</v>
      </c>
      <c r="F232" s="62">
        <v>23605.867928504966</v>
      </c>
      <c r="G232" s="62">
        <v>23605.867928504962</v>
      </c>
      <c r="H232" s="62">
        <v>23419.333469705925</v>
      </c>
      <c r="I232" s="62">
        <v>23419.333469705933</v>
      </c>
      <c r="J232" s="62">
        <v>23419.333469705925</v>
      </c>
    </row>
    <row r="233" spans="1:10" ht="15" customHeight="1" x14ac:dyDescent="0.25">
      <c r="A233" s="61" t="s">
        <v>3</v>
      </c>
      <c r="B233" s="61" t="s">
        <v>207</v>
      </c>
      <c r="C233" s="62">
        <v>21981.638522694113</v>
      </c>
      <c r="D233" s="62">
        <v>22415.415295245126</v>
      </c>
      <c r="E233" s="62">
        <v>16310.976082062358</v>
      </c>
      <c r="F233" s="62">
        <v>9019.9945566699243</v>
      </c>
      <c r="G233" s="62">
        <v>4868.6929810333886</v>
      </c>
      <c r="H233" s="62">
        <v>4413.7232080890244</v>
      </c>
      <c r="I233" s="62">
        <v>3729.8720631034189</v>
      </c>
      <c r="J233" s="62">
        <v>8511.2055218518362</v>
      </c>
    </row>
    <row r="234" spans="1:10" ht="15" customHeight="1" x14ac:dyDescent="0.25">
      <c r="A234" s="61" t="s">
        <v>3</v>
      </c>
      <c r="B234" s="61" t="s">
        <v>800</v>
      </c>
      <c r="C234" s="62">
        <v>625.26302549648608</v>
      </c>
      <c r="D234" s="62">
        <v>405.00757149709528</v>
      </c>
      <c r="E234" s="62">
        <v>238.26246612634577</v>
      </c>
      <c r="F234" s="62">
        <v>226.38260577340037</v>
      </c>
      <c r="G234" s="62">
        <v>216.3833997236768</v>
      </c>
      <c r="H234" s="62">
        <v>231.46047298214256</v>
      </c>
      <c r="I234" s="62">
        <v>231.46047298214256</v>
      </c>
      <c r="J234" s="62">
        <v>217.49923569929277</v>
      </c>
    </row>
    <row r="235" spans="1:10" ht="15" customHeight="1" x14ac:dyDescent="0.25">
      <c r="A235" s="61" t="s">
        <v>3</v>
      </c>
      <c r="B235" s="61" t="s">
        <v>799</v>
      </c>
      <c r="C235" s="62">
        <v>8032.4269520550934</v>
      </c>
      <c r="D235" s="62">
        <v>10725.929246319587</v>
      </c>
      <c r="E235" s="62">
        <v>5443.0647840148595</v>
      </c>
      <c r="F235" s="62">
        <v>8621.9369898292553</v>
      </c>
      <c r="G235" s="62">
        <v>12186.237984114436</v>
      </c>
      <c r="H235" s="62">
        <v>13135.081016304008</v>
      </c>
      <c r="I235" s="62">
        <v>12401.627462512532</v>
      </c>
      <c r="J235" s="62">
        <v>13025.444907085697</v>
      </c>
    </row>
    <row r="236" spans="1:10" ht="15" customHeight="1" x14ac:dyDescent="0.25">
      <c r="A236" s="61" t="s">
        <v>3</v>
      </c>
      <c r="B236" s="61" t="s">
        <v>798</v>
      </c>
      <c r="C236" s="62">
        <v>522.12586232613785</v>
      </c>
      <c r="D236" s="62">
        <v>762.81097558982674</v>
      </c>
      <c r="E236" s="62">
        <v>854.41976431776641</v>
      </c>
      <c r="F236" s="62">
        <v>1154.927409198144</v>
      </c>
      <c r="G236" s="62">
        <v>1959.5963507154961</v>
      </c>
      <c r="H236" s="62">
        <v>3001.2292334126296</v>
      </c>
      <c r="I236" s="62">
        <v>3960.5812703723623</v>
      </c>
      <c r="J236" s="62">
        <v>3841.2672130382343</v>
      </c>
    </row>
    <row r="237" spans="1:10" ht="15" customHeight="1" x14ac:dyDescent="0.25">
      <c r="A237" s="61" t="s">
        <v>3</v>
      </c>
      <c r="B237" s="61" t="s">
        <v>797</v>
      </c>
      <c r="C237" s="62">
        <v>16112.024983201658</v>
      </c>
      <c r="D237" s="62">
        <v>16724.204202063371</v>
      </c>
      <c r="E237" s="62">
        <v>16777.627177213242</v>
      </c>
      <c r="F237" s="62">
        <v>16778.135892128746</v>
      </c>
      <c r="G237" s="62">
        <v>16796.025486515584</v>
      </c>
      <c r="H237" s="62">
        <v>16972.157266955033</v>
      </c>
      <c r="I237" s="62">
        <v>16962.317743024283</v>
      </c>
      <c r="J237" s="62">
        <v>17015.297569931561</v>
      </c>
    </row>
    <row r="238" spans="1:10" ht="15" customHeight="1" x14ac:dyDescent="0.25">
      <c r="A238" s="61" t="s">
        <v>3</v>
      </c>
      <c r="B238" s="61" t="s">
        <v>796</v>
      </c>
      <c r="C238" s="62">
        <v>6473.2141091021949</v>
      </c>
      <c r="D238" s="62">
        <v>6511.5501081199827</v>
      </c>
      <c r="E238" s="62">
        <v>10579.324300204229</v>
      </c>
      <c r="F238" s="62">
        <v>13286.71934834449</v>
      </c>
      <c r="G238" s="62">
        <v>13859.359419951714</v>
      </c>
      <c r="H238" s="62">
        <v>14478.049945964092</v>
      </c>
      <c r="I238" s="62">
        <v>15532.481495547909</v>
      </c>
      <c r="J238" s="62">
        <v>16428.031039661684</v>
      </c>
    </row>
    <row r="239" spans="1:10" ht="15" customHeight="1" x14ac:dyDescent="0.25">
      <c r="A239" s="61" t="s">
        <v>3</v>
      </c>
      <c r="B239" s="61" t="s">
        <v>795</v>
      </c>
      <c r="C239" s="62">
        <v>1890.6675283001916</v>
      </c>
      <c r="D239" s="62">
        <v>1950.491230924192</v>
      </c>
      <c r="E239" s="62">
        <v>1950.491230924192</v>
      </c>
      <c r="F239" s="62">
        <v>2770.2824489411041</v>
      </c>
      <c r="G239" s="62">
        <v>2894.6786599987158</v>
      </c>
      <c r="H239" s="62">
        <v>3047.5106499868275</v>
      </c>
      <c r="I239" s="62">
        <v>5562.2649517286809</v>
      </c>
      <c r="J239" s="62">
        <v>5657.2344011967907</v>
      </c>
    </row>
    <row r="240" spans="1:10" ht="15" customHeight="1" x14ac:dyDescent="0.25">
      <c r="A240" s="61" t="s">
        <v>3</v>
      </c>
      <c r="B240" s="61" t="s">
        <v>794</v>
      </c>
      <c r="C240" s="62">
        <v>0</v>
      </c>
      <c r="D240" s="62">
        <v>0</v>
      </c>
      <c r="E240" s="62">
        <v>-2.2737367544323206E-13</v>
      </c>
      <c r="F240" s="62">
        <v>0</v>
      </c>
      <c r="G240" s="62">
        <v>0</v>
      </c>
      <c r="H240" s="62">
        <v>0</v>
      </c>
      <c r="I240" s="62">
        <v>0</v>
      </c>
      <c r="J240" s="62">
        <v>0</v>
      </c>
    </row>
    <row r="241" spans="1:10" ht="15" customHeight="1" x14ac:dyDescent="0.25">
      <c r="A241" s="61" t="s">
        <v>3</v>
      </c>
      <c r="B241" s="61" t="s">
        <v>793</v>
      </c>
      <c r="C241" s="62">
        <v>0</v>
      </c>
      <c r="D241" s="62">
        <v>0</v>
      </c>
      <c r="E241" s="62">
        <v>0</v>
      </c>
      <c r="F241" s="62">
        <v>0</v>
      </c>
      <c r="G241" s="62">
        <v>0</v>
      </c>
      <c r="H241" s="62">
        <v>0</v>
      </c>
      <c r="I241" s="62">
        <v>0</v>
      </c>
      <c r="J241" s="62">
        <v>0</v>
      </c>
    </row>
    <row r="242" spans="1:10" ht="15" customHeight="1" x14ac:dyDescent="0.25">
      <c r="A242" s="61" t="s">
        <v>2</v>
      </c>
      <c r="B242" s="61" t="s">
        <v>801</v>
      </c>
      <c r="C242" s="62">
        <v>57851.036458039518</v>
      </c>
      <c r="D242" s="62">
        <v>49379.192366662763</v>
      </c>
      <c r="E242" s="62">
        <v>49379.19236666277</v>
      </c>
      <c r="F242" s="62">
        <v>49738.084672169505</v>
      </c>
      <c r="G242" s="62">
        <v>49738.084672169483</v>
      </c>
      <c r="H242" s="62">
        <v>67776.099455696429</v>
      </c>
      <c r="I242" s="62">
        <v>65100.205482576566</v>
      </c>
      <c r="J242" s="62">
        <v>65100.205482576566</v>
      </c>
    </row>
    <row r="243" spans="1:10" ht="15" customHeight="1" x14ac:dyDescent="0.25">
      <c r="A243" s="61" t="s">
        <v>2</v>
      </c>
      <c r="B243" s="61" t="s">
        <v>207</v>
      </c>
      <c r="C243" s="62">
        <v>1540.0868289524192</v>
      </c>
      <c r="D243" s="62">
        <v>1106.7175036160766</v>
      </c>
      <c r="E243" s="62">
        <v>731.49176120910022</v>
      </c>
      <c r="F243" s="62">
        <v>714.72318352382604</v>
      </c>
      <c r="G243" s="62">
        <v>132.55684551934311</v>
      </c>
      <c r="H243" s="62">
        <v>95.23588343690183</v>
      </c>
      <c r="I243" s="62">
        <v>102.5715113731967</v>
      </c>
      <c r="J243" s="62">
        <v>8.8261695259525865</v>
      </c>
    </row>
    <row r="244" spans="1:10" ht="15" customHeight="1" x14ac:dyDescent="0.25">
      <c r="A244" s="61" t="s">
        <v>2</v>
      </c>
      <c r="B244" s="61" t="s">
        <v>800</v>
      </c>
      <c r="C244" s="62">
        <v>249.3142043107122</v>
      </c>
      <c r="D244" s="62">
        <v>273.45153602633809</v>
      </c>
      <c r="E244" s="62">
        <v>191.02123588231913</v>
      </c>
      <c r="F244" s="62">
        <v>0</v>
      </c>
      <c r="G244" s="62">
        <v>117.83280675836313</v>
      </c>
      <c r="H244" s="62">
        <v>2.7657537075407506</v>
      </c>
      <c r="I244" s="62">
        <v>0</v>
      </c>
      <c r="J244" s="62">
        <v>0</v>
      </c>
    </row>
    <row r="245" spans="1:10" ht="15" customHeight="1" x14ac:dyDescent="0.25">
      <c r="A245" s="61" t="s">
        <v>2</v>
      </c>
      <c r="B245" s="61" t="s">
        <v>799</v>
      </c>
      <c r="C245" s="62">
        <v>471.16902860342338</v>
      </c>
      <c r="D245" s="62">
        <v>7163.8480537232545</v>
      </c>
      <c r="E245" s="62">
        <v>10964.034005046262</v>
      </c>
      <c r="F245" s="62">
        <v>11142.841615360554</v>
      </c>
      <c r="G245" s="62">
        <v>15750.591095529846</v>
      </c>
      <c r="H245" s="62">
        <v>8835.4417710561574</v>
      </c>
      <c r="I245" s="62">
        <v>11627.801310835182</v>
      </c>
      <c r="J245" s="62">
        <v>11743.644069583936</v>
      </c>
    </row>
    <row r="246" spans="1:10" ht="15" customHeight="1" x14ac:dyDescent="0.25">
      <c r="A246" s="61" t="s">
        <v>2</v>
      </c>
      <c r="B246" s="61" t="s">
        <v>798</v>
      </c>
      <c r="C246" s="62">
        <v>14846.194556521092</v>
      </c>
      <c r="D246" s="62">
        <v>17306.768925366971</v>
      </c>
      <c r="E246" s="62">
        <v>16195.089766083182</v>
      </c>
      <c r="F246" s="62">
        <v>20889.980624241427</v>
      </c>
      <c r="G246" s="62">
        <v>23299.432498661427</v>
      </c>
      <c r="H246" s="62">
        <v>22662.225133076761</v>
      </c>
      <c r="I246" s="62">
        <v>26439.64026056536</v>
      </c>
      <c r="J246" s="62">
        <v>27121.110099240836</v>
      </c>
    </row>
    <row r="247" spans="1:10" ht="15" customHeight="1" x14ac:dyDescent="0.25">
      <c r="A247" s="61" t="s">
        <v>2</v>
      </c>
      <c r="B247" s="61" t="s">
        <v>797</v>
      </c>
      <c r="C247" s="62">
        <v>72128.184004873125</v>
      </c>
      <c r="D247" s="62">
        <v>70379.414857069103</v>
      </c>
      <c r="E247" s="62">
        <v>69835.134819845145</v>
      </c>
      <c r="F247" s="62">
        <v>69799.942853284942</v>
      </c>
      <c r="G247" s="62">
        <v>71291.457077098166</v>
      </c>
      <c r="H247" s="62">
        <v>71281.863655141031</v>
      </c>
      <c r="I247" s="62">
        <v>73472.792272578794</v>
      </c>
      <c r="J247" s="62">
        <v>75686.583260751693</v>
      </c>
    </row>
    <row r="248" spans="1:10" ht="15" customHeight="1" x14ac:dyDescent="0.25">
      <c r="A248" s="61" t="s">
        <v>2</v>
      </c>
      <c r="B248" s="61" t="s">
        <v>796</v>
      </c>
      <c r="C248" s="62">
        <v>13335.458430654782</v>
      </c>
      <c r="D248" s="62">
        <v>14526.263650143328</v>
      </c>
      <c r="E248" s="62">
        <v>19510.852869298771</v>
      </c>
      <c r="F248" s="62">
        <v>22374.594532846164</v>
      </c>
      <c r="G248" s="62">
        <v>22431.392475311466</v>
      </c>
      <c r="H248" s="62">
        <v>22816.977002036245</v>
      </c>
      <c r="I248" s="62">
        <v>25942.413775888002</v>
      </c>
      <c r="J248" s="62">
        <v>29983.333804691378</v>
      </c>
    </row>
    <row r="249" spans="1:10" ht="15" customHeight="1" x14ac:dyDescent="0.25">
      <c r="A249" s="61" t="s">
        <v>2</v>
      </c>
      <c r="B249" s="61" t="s">
        <v>795</v>
      </c>
      <c r="C249" s="62">
        <v>69.361208660079569</v>
      </c>
      <c r="D249" s="62">
        <v>74.930610281375309</v>
      </c>
      <c r="E249" s="62">
        <v>74.930610281375309</v>
      </c>
      <c r="F249" s="62">
        <v>74.954306955052715</v>
      </c>
      <c r="G249" s="62">
        <v>75.15022781944252</v>
      </c>
      <c r="H249" s="62">
        <v>77.39829914248989</v>
      </c>
      <c r="I249" s="62">
        <v>78.504676857052971</v>
      </c>
      <c r="J249" s="62">
        <v>84.759523345347617</v>
      </c>
    </row>
    <row r="250" spans="1:10" ht="15" customHeight="1" x14ac:dyDescent="0.25">
      <c r="A250" s="61" t="s">
        <v>2</v>
      </c>
      <c r="B250" s="61" t="s">
        <v>794</v>
      </c>
      <c r="C250" s="62">
        <v>0</v>
      </c>
      <c r="D250" s="62">
        <v>0</v>
      </c>
      <c r="E250" s="62">
        <v>0</v>
      </c>
      <c r="F250" s="62">
        <v>0</v>
      </c>
      <c r="G250" s="62">
        <v>0</v>
      </c>
      <c r="H250" s="62">
        <v>0</v>
      </c>
      <c r="I250" s="62">
        <v>0</v>
      </c>
      <c r="J250" s="62">
        <v>0</v>
      </c>
    </row>
    <row r="251" spans="1:10" ht="15" customHeight="1" x14ac:dyDescent="0.25">
      <c r="A251" s="61" t="s">
        <v>2</v>
      </c>
      <c r="B251" s="61" t="s">
        <v>793</v>
      </c>
      <c r="C251" s="62">
        <v>0</v>
      </c>
      <c r="D251" s="62">
        <v>0</v>
      </c>
      <c r="E251" s="62">
        <v>0</v>
      </c>
      <c r="F251" s="62">
        <v>0</v>
      </c>
      <c r="G251" s="62">
        <v>0</v>
      </c>
      <c r="H251" s="62">
        <v>0</v>
      </c>
      <c r="I251" s="62">
        <v>0</v>
      </c>
      <c r="J251" s="62">
        <v>0</v>
      </c>
    </row>
    <row r="252" spans="1:10" ht="15" customHeight="1" x14ac:dyDescent="0.25">
      <c r="A252" s="61" t="s">
        <v>1</v>
      </c>
      <c r="B252" s="61" t="s">
        <v>801</v>
      </c>
      <c r="C252" s="62">
        <v>5420.5333978061199</v>
      </c>
      <c r="D252" s="62">
        <v>5627.8762053724759</v>
      </c>
      <c r="E252" s="62">
        <v>5800.7448242273604</v>
      </c>
      <c r="F252" s="62">
        <v>5800.7448242273604</v>
      </c>
      <c r="G252" s="62">
        <v>5800.7448242273604</v>
      </c>
      <c r="H252" s="62">
        <v>5800.7448242273585</v>
      </c>
      <c r="I252" s="62">
        <v>9377.1383315733892</v>
      </c>
      <c r="J252" s="62">
        <v>9377.1383315733874</v>
      </c>
    </row>
    <row r="253" spans="1:10" ht="15" customHeight="1" x14ac:dyDescent="0.25">
      <c r="A253" s="61" t="s">
        <v>1</v>
      </c>
      <c r="B253" s="61" t="s">
        <v>207</v>
      </c>
      <c r="C253" s="62">
        <v>4857.7109905957086</v>
      </c>
      <c r="D253" s="62">
        <v>5182.4493797990945</v>
      </c>
      <c r="E253" s="62">
        <v>4753.7509436812106</v>
      </c>
      <c r="F253" s="62">
        <v>4465.1611477220858</v>
      </c>
      <c r="G253" s="62">
        <v>3725.7774856190586</v>
      </c>
      <c r="H253" s="62">
        <v>2209.9447513812156</v>
      </c>
      <c r="I253" s="62">
        <v>174.19936403692012</v>
      </c>
      <c r="J253" s="62">
        <v>36.93118707934844</v>
      </c>
    </row>
    <row r="254" spans="1:10" ht="15" customHeight="1" x14ac:dyDescent="0.25">
      <c r="A254" s="61" t="s">
        <v>1</v>
      </c>
      <c r="B254" s="61" t="s">
        <v>800</v>
      </c>
      <c r="C254" s="62">
        <v>0.4618640992137889</v>
      </c>
      <c r="D254" s="62">
        <v>0</v>
      </c>
      <c r="E254" s="62">
        <v>0</v>
      </c>
      <c r="F254" s="62">
        <v>0</v>
      </c>
      <c r="G254" s="62">
        <v>0</v>
      </c>
      <c r="H254" s="62">
        <v>0</v>
      </c>
      <c r="I254" s="62">
        <v>0</v>
      </c>
      <c r="J254" s="62">
        <v>0</v>
      </c>
    </row>
    <row r="255" spans="1:10" ht="15" customHeight="1" x14ac:dyDescent="0.25">
      <c r="A255" s="61" t="s">
        <v>1</v>
      </c>
      <c r="B255" s="61" t="s">
        <v>799</v>
      </c>
      <c r="C255" s="62">
        <v>14.131475886259796</v>
      </c>
      <c r="D255" s="62">
        <v>117.24741529944086</v>
      </c>
      <c r="E255" s="62">
        <v>417.75189776235237</v>
      </c>
      <c r="F255" s="62">
        <v>1703.916781149416</v>
      </c>
      <c r="G255" s="62">
        <v>3002.2048303693832</v>
      </c>
      <c r="H255" s="62">
        <v>4482.0539804357986</v>
      </c>
      <c r="I255" s="62">
        <v>3042.7824908683101</v>
      </c>
      <c r="J255" s="62">
        <v>2822.4212200707448</v>
      </c>
    </row>
    <row r="256" spans="1:10" ht="15" customHeight="1" x14ac:dyDescent="0.25">
      <c r="A256" s="61" t="s">
        <v>1</v>
      </c>
      <c r="B256" s="61" t="s">
        <v>798</v>
      </c>
      <c r="C256" s="62">
        <v>110.71886145660177</v>
      </c>
      <c r="D256" s="62">
        <v>299.6497485288055</v>
      </c>
      <c r="E256" s="62">
        <v>511.02626745507564</v>
      </c>
      <c r="F256" s="62">
        <v>621.55192993479432</v>
      </c>
      <c r="G256" s="62">
        <v>926.26819993862739</v>
      </c>
      <c r="H256" s="62">
        <v>2137.0481661240256</v>
      </c>
      <c r="I256" s="62">
        <v>2005.563222198427</v>
      </c>
      <c r="J256" s="62">
        <v>2237.8723366427739</v>
      </c>
    </row>
    <row r="257" spans="1:10" ht="15" customHeight="1" x14ac:dyDescent="0.25">
      <c r="A257" s="61" t="s">
        <v>1</v>
      </c>
      <c r="B257" s="61" t="s">
        <v>797</v>
      </c>
      <c r="C257" s="62">
        <v>4422.5527031806423</v>
      </c>
      <c r="D257" s="62">
        <v>4541.9392838935746</v>
      </c>
      <c r="E257" s="62">
        <v>4734.3642134503552</v>
      </c>
      <c r="F257" s="62">
        <v>5000.7704353361896</v>
      </c>
      <c r="G257" s="62">
        <v>5131.4619648898943</v>
      </c>
      <c r="H257" s="62">
        <v>5334.7210711172402</v>
      </c>
      <c r="I257" s="62">
        <v>5337.0383267537081</v>
      </c>
      <c r="J257" s="62">
        <v>5750.6485908537506</v>
      </c>
    </row>
    <row r="258" spans="1:10" ht="15" customHeight="1" x14ac:dyDescent="0.25">
      <c r="A258" s="61" t="s">
        <v>1</v>
      </c>
      <c r="B258" s="61" t="s">
        <v>796</v>
      </c>
      <c r="C258" s="62">
        <v>5.0414107420723617</v>
      </c>
      <c r="D258" s="62">
        <v>284.35727716873362</v>
      </c>
      <c r="E258" s="62">
        <v>300.8579437092929</v>
      </c>
      <c r="F258" s="62">
        <v>345.67907228547148</v>
      </c>
      <c r="G258" s="62">
        <v>376.16957749099294</v>
      </c>
      <c r="H258" s="62">
        <v>399.4191184161923</v>
      </c>
      <c r="I258" s="62">
        <v>400.00447349601711</v>
      </c>
      <c r="J258" s="62">
        <v>440.40081305800061</v>
      </c>
    </row>
    <row r="259" spans="1:10" ht="15" customHeight="1" x14ac:dyDescent="0.25">
      <c r="A259" s="61" t="s">
        <v>1</v>
      </c>
      <c r="B259" s="61" t="s">
        <v>795</v>
      </c>
      <c r="C259" s="62">
        <v>294.75965859658413</v>
      </c>
      <c r="D259" s="62">
        <v>390.58839399236166</v>
      </c>
      <c r="E259" s="62">
        <v>622.15989885401041</v>
      </c>
      <c r="F259" s="62">
        <v>848.89347456971211</v>
      </c>
      <c r="G259" s="62">
        <v>849.3423721486264</v>
      </c>
      <c r="H259" s="62">
        <v>859.23424304188688</v>
      </c>
      <c r="I259" s="62">
        <v>861.50482108643075</v>
      </c>
      <c r="J259" s="62">
        <v>961.64878636491608</v>
      </c>
    </row>
    <row r="260" spans="1:10" ht="15" customHeight="1" x14ac:dyDescent="0.25">
      <c r="A260" s="61" t="s">
        <v>1</v>
      </c>
      <c r="B260" s="61" t="s">
        <v>794</v>
      </c>
      <c r="C260" s="62">
        <v>0</v>
      </c>
      <c r="D260" s="62">
        <v>-5.6843418860808015E-14</v>
      </c>
      <c r="E260" s="62">
        <v>0</v>
      </c>
      <c r="F260" s="62">
        <v>0</v>
      </c>
      <c r="G260" s="62">
        <v>-1.1368683772161603E-13</v>
      </c>
      <c r="H260" s="62">
        <v>-1.1368683772161603E-13</v>
      </c>
      <c r="I260" s="62">
        <v>-1.1368683772161603E-13</v>
      </c>
      <c r="J260" s="62">
        <v>0</v>
      </c>
    </row>
    <row r="261" spans="1:10" ht="15" customHeight="1" x14ac:dyDescent="0.25">
      <c r="A261" s="61" t="s">
        <v>1</v>
      </c>
      <c r="B261" s="61" t="s">
        <v>793</v>
      </c>
      <c r="C261" s="62">
        <v>0</v>
      </c>
      <c r="D261" s="62">
        <v>0</v>
      </c>
      <c r="E261" s="62">
        <v>0</v>
      </c>
      <c r="F261" s="62">
        <v>0</v>
      </c>
      <c r="G261" s="62">
        <v>0</v>
      </c>
      <c r="H261" s="62">
        <v>0</v>
      </c>
      <c r="I261" s="62">
        <v>0</v>
      </c>
      <c r="J261" s="62">
        <v>0</v>
      </c>
    </row>
    <row r="262" spans="1:10" ht="15" customHeight="1" x14ac:dyDescent="0.25">
      <c r="A262" s="61" t="s">
        <v>0</v>
      </c>
      <c r="B262" s="61" t="s">
        <v>801</v>
      </c>
      <c r="C262" s="62">
        <v>14661.731244829709</v>
      </c>
      <c r="D262" s="62">
        <v>20320.288396034099</v>
      </c>
      <c r="E262" s="62">
        <v>22049.270843562554</v>
      </c>
      <c r="F262" s="62">
        <v>29383.502852569451</v>
      </c>
      <c r="G262" s="62">
        <v>30757.412182688586</v>
      </c>
      <c r="H262" s="62">
        <v>31945.436290960151</v>
      </c>
      <c r="I262" s="62">
        <v>24479.467704572722</v>
      </c>
      <c r="J262" s="62">
        <v>24479.467704572722</v>
      </c>
    </row>
    <row r="263" spans="1:10" ht="15" customHeight="1" x14ac:dyDescent="0.25">
      <c r="A263" s="61" t="s">
        <v>0</v>
      </c>
      <c r="B263" s="61" t="s">
        <v>207</v>
      </c>
      <c r="C263" s="62">
        <v>4118.8019843794582</v>
      </c>
      <c r="D263" s="62">
        <v>4615.1738411941951</v>
      </c>
      <c r="E263" s="62">
        <v>3539.1714361012664</v>
      </c>
      <c r="F263" s="62">
        <v>1876.9547129495686</v>
      </c>
      <c r="G263" s="62">
        <v>1639.1116178427542</v>
      </c>
      <c r="H263" s="62">
        <v>1591.7841060159335</v>
      </c>
      <c r="I263" s="62">
        <v>648.27459335968649</v>
      </c>
      <c r="J263" s="62">
        <v>3170.1171205523588</v>
      </c>
    </row>
    <row r="264" spans="1:10" ht="15" customHeight="1" x14ac:dyDescent="0.25">
      <c r="A264" s="61" t="s">
        <v>0</v>
      </c>
      <c r="B264" s="61" t="s">
        <v>800</v>
      </c>
      <c r="C264" s="62">
        <v>162.71966122829693</v>
      </c>
      <c r="D264" s="62">
        <v>8.4482427464968648</v>
      </c>
      <c r="E264" s="62">
        <v>91.061806928529862</v>
      </c>
      <c r="F264" s="62">
        <v>91.716228783236076</v>
      </c>
      <c r="G264" s="62">
        <v>0</v>
      </c>
      <c r="H264" s="62">
        <v>0</v>
      </c>
      <c r="I264" s="62">
        <v>3.339314111231225</v>
      </c>
      <c r="J264" s="62">
        <v>0</v>
      </c>
    </row>
    <row r="265" spans="1:10" ht="15" customHeight="1" x14ac:dyDescent="0.25">
      <c r="A265" s="61" t="s">
        <v>0</v>
      </c>
      <c r="B265" s="61" t="s">
        <v>799</v>
      </c>
      <c r="C265" s="62">
        <v>1729.7089304822832</v>
      </c>
      <c r="D265" s="62">
        <v>984.46068016116692</v>
      </c>
      <c r="E265" s="62">
        <v>3617.0541336375145</v>
      </c>
      <c r="F265" s="62">
        <v>345.85277594355409</v>
      </c>
      <c r="G265" s="62">
        <v>395.27625446196259</v>
      </c>
      <c r="H265" s="62">
        <v>335.34046254595819</v>
      </c>
      <c r="I265" s="62">
        <v>4851.7848407885995</v>
      </c>
      <c r="J265" s="62">
        <v>3676.2368147119419</v>
      </c>
    </row>
    <row r="266" spans="1:10" ht="15" customHeight="1" x14ac:dyDescent="0.25">
      <c r="A266" s="61" t="s">
        <v>0</v>
      </c>
      <c r="B266" s="61" t="s">
        <v>798</v>
      </c>
      <c r="C266" s="62">
        <v>1131.2183710287622</v>
      </c>
      <c r="D266" s="62">
        <v>1971.8303570502119</v>
      </c>
      <c r="E266" s="62">
        <v>1581.0904171198135</v>
      </c>
      <c r="F266" s="62">
        <v>907.85652695090448</v>
      </c>
      <c r="G266" s="62">
        <v>1093.8456379413039</v>
      </c>
      <c r="H266" s="62">
        <v>1123.4422530119843</v>
      </c>
      <c r="I266" s="62">
        <v>3324.1133981832177</v>
      </c>
      <c r="J266" s="62">
        <v>3096.5664299719033</v>
      </c>
    </row>
    <row r="267" spans="1:10" ht="15" customHeight="1" x14ac:dyDescent="0.25">
      <c r="A267" s="61" t="s">
        <v>0</v>
      </c>
      <c r="B267" s="61" t="s">
        <v>797</v>
      </c>
      <c r="C267" s="62">
        <v>4737.5490480075241</v>
      </c>
      <c r="D267" s="62">
        <v>5475.4971442906317</v>
      </c>
      <c r="E267" s="62">
        <v>5049.2337016028632</v>
      </c>
      <c r="F267" s="62">
        <v>5044.7233044661925</v>
      </c>
      <c r="G267" s="62">
        <v>5039.9058113438377</v>
      </c>
      <c r="H267" s="62">
        <v>5035.6483481419082</v>
      </c>
      <c r="I267" s="62">
        <v>5614.7247084666142</v>
      </c>
      <c r="J267" s="62">
        <v>5751.0470934113782</v>
      </c>
    </row>
    <row r="268" spans="1:10" ht="15" customHeight="1" x14ac:dyDescent="0.25">
      <c r="A268" s="61" t="s">
        <v>0</v>
      </c>
      <c r="B268" s="61" t="s">
        <v>796</v>
      </c>
      <c r="C268" s="62">
        <v>5.956801435602781</v>
      </c>
      <c r="D268" s="62">
        <v>25.990930808408574</v>
      </c>
      <c r="E268" s="62">
        <v>25.990930808408571</v>
      </c>
      <c r="F268" s="62">
        <v>25.990930808408574</v>
      </c>
      <c r="G268" s="62">
        <v>26.529821589252563</v>
      </c>
      <c r="H268" s="62">
        <v>33.242338182502216</v>
      </c>
      <c r="I268" s="62">
        <v>272.87730761107485</v>
      </c>
      <c r="J268" s="62">
        <v>372.624141043593</v>
      </c>
    </row>
    <row r="269" spans="1:10" ht="15" customHeight="1" x14ac:dyDescent="0.25">
      <c r="A269" s="61" t="s">
        <v>0</v>
      </c>
      <c r="B269" s="61" t="s">
        <v>795</v>
      </c>
      <c r="C269" s="62">
        <v>519.83941342686171</v>
      </c>
      <c r="D269" s="62">
        <v>532.29897558482378</v>
      </c>
      <c r="E269" s="62">
        <v>532.29897558482378</v>
      </c>
      <c r="F269" s="62">
        <v>619.23576549404413</v>
      </c>
      <c r="G269" s="62">
        <v>707.22031629063065</v>
      </c>
      <c r="H269" s="62">
        <v>812.2948709193937</v>
      </c>
      <c r="I269" s="62">
        <v>1251.5094441626702</v>
      </c>
      <c r="J269" s="62">
        <v>1268.2893428280754</v>
      </c>
    </row>
    <row r="270" spans="1:10" ht="15" customHeight="1" x14ac:dyDescent="0.25">
      <c r="A270" s="61" t="s">
        <v>0</v>
      </c>
      <c r="B270" s="61" t="s">
        <v>794</v>
      </c>
      <c r="C270" s="62">
        <v>0</v>
      </c>
      <c r="D270" s="62">
        <v>0</v>
      </c>
      <c r="E270" s="62">
        <v>0</v>
      </c>
      <c r="F270" s="62">
        <v>0</v>
      </c>
      <c r="G270" s="62">
        <v>0</v>
      </c>
      <c r="H270" s="62">
        <v>-1.1368683772161603E-13</v>
      </c>
      <c r="I270" s="62">
        <v>0</v>
      </c>
      <c r="J270" s="62">
        <v>0</v>
      </c>
    </row>
    <row r="271" spans="1:10" ht="15" customHeight="1" x14ac:dyDescent="0.25">
      <c r="A271" s="61" t="s">
        <v>0</v>
      </c>
      <c r="B271" s="61" t="s">
        <v>793</v>
      </c>
      <c r="C271" s="62">
        <v>0</v>
      </c>
      <c r="D271" s="62">
        <v>0</v>
      </c>
      <c r="E271" s="62">
        <v>0</v>
      </c>
      <c r="F271" s="62">
        <v>0</v>
      </c>
      <c r="G271" s="62">
        <v>0</v>
      </c>
      <c r="H271" s="62">
        <v>0</v>
      </c>
      <c r="I271" s="62">
        <v>0</v>
      </c>
      <c r="J271" s="62">
        <v>0</v>
      </c>
    </row>
    <row r="272" spans="1:10" ht="15" customHeight="1" x14ac:dyDescent="0.25">
      <c r="A272" s="61" t="s">
        <v>48</v>
      </c>
      <c r="B272" s="61" t="s">
        <v>801</v>
      </c>
      <c r="C272" s="62">
        <v>64688.839163007353</v>
      </c>
      <c r="D272" s="62">
        <v>62973.882196704595</v>
      </c>
      <c r="E272" s="62">
        <v>59945.598630609085</v>
      </c>
      <c r="F272" s="62">
        <v>107050.56287050604</v>
      </c>
      <c r="G272" s="62">
        <v>97643.522793889308</v>
      </c>
      <c r="H272" s="62">
        <v>103373.89781530874</v>
      </c>
      <c r="I272" s="62">
        <v>117225.53456293282</v>
      </c>
      <c r="J272" s="62">
        <v>144928.80805818099</v>
      </c>
    </row>
    <row r="273" spans="1:10" ht="15" customHeight="1" x14ac:dyDescent="0.25">
      <c r="A273" s="61" t="s">
        <v>48</v>
      </c>
      <c r="B273" s="61" t="s">
        <v>207</v>
      </c>
      <c r="C273" s="62">
        <v>96298.666065668061</v>
      </c>
      <c r="D273" s="62">
        <v>26642.730273758149</v>
      </c>
      <c r="E273" s="62">
        <v>12098.964899704621</v>
      </c>
      <c r="F273" s="62">
        <v>3676.3565471170714</v>
      </c>
      <c r="G273" s="62">
        <v>3615.0389773795791</v>
      </c>
      <c r="H273" s="62">
        <v>3555.7332707638875</v>
      </c>
      <c r="I273" s="62">
        <v>3546.2625295826947</v>
      </c>
      <c r="J273" s="62">
        <v>3536.8421052631579</v>
      </c>
    </row>
    <row r="274" spans="1:10" ht="15" customHeight="1" x14ac:dyDescent="0.25">
      <c r="A274" s="61" t="s">
        <v>48</v>
      </c>
      <c r="B274" s="61" t="s">
        <v>800</v>
      </c>
      <c r="C274" s="62">
        <v>4252.0295668529061</v>
      </c>
      <c r="D274" s="62">
        <v>3292.9813811514841</v>
      </c>
      <c r="E274" s="62">
        <v>2892.9504793034275</v>
      </c>
      <c r="F274" s="62">
        <v>2892.7460175284532</v>
      </c>
      <c r="G274" s="62">
        <v>1027.2660220142777</v>
      </c>
      <c r="H274" s="62">
        <v>633.54815091884916</v>
      </c>
      <c r="I274" s="62">
        <v>605.09313560269311</v>
      </c>
      <c r="J274" s="62">
        <v>534.31605641229567</v>
      </c>
    </row>
    <row r="275" spans="1:10" ht="15" customHeight="1" x14ac:dyDescent="0.25">
      <c r="A275" s="61" t="s">
        <v>48</v>
      </c>
      <c r="B275" s="61" t="s">
        <v>799</v>
      </c>
      <c r="C275" s="62">
        <v>117630.87910048939</v>
      </c>
      <c r="D275" s="62">
        <v>115535.24106936551</v>
      </c>
      <c r="E275" s="62">
        <v>133245.39616842702</v>
      </c>
      <c r="F275" s="62">
        <v>108349.93202281145</v>
      </c>
      <c r="G275" s="62">
        <v>137885.35250678909</v>
      </c>
      <c r="H275" s="62">
        <v>160861.49914355998</v>
      </c>
      <c r="I275" s="62">
        <v>174884.69478236814</v>
      </c>
      <c r="J275" s="62">
        <v>147690.2942084627</v>
      </c>
    </row>
    <row r="276" spans="1:10" ht="15" customHeight="1" x14ac:dyDescent="0.25">
      <c r="A276" s="61" t="s">
        <v>48</v>
      </c>
      <c r="B276" s="61" t="s">
        <v>798</v>
      </c>
      <c r="C276" s="62">
        <v>26283.362064488116</v>
      </c>
      <c r="D276" s="62">
        <v>51006.700290379966</v>
      </c>
      <c r="E276" s="62">
        <v>59784.863446560594</v>
      </c>
      <c r="F276" s="62">
        <v>65944.762221990575</v>
      </c>
      <c r="G276" s="62">
        <v>67827.38693614988</v>
      </c>
      <c r="H276" s="62">
        <v>64512.11034371717</v>
      </c>
      <c r="I276" s="62">
        <v>52216.649365927253</v>
      </c>
      <c r="J276" s="62">
        <v>55324.029716828991</v>
      </c>
    </row>
    <row r="277" spans="1:10" ht="15" customHeight="1" x14ac:dyDescent="0.25">
      <c r="A277" s="61" t="s">
        <v>48</v>
      </c>
      <c r="B277" s="61" t="s">
        <v>797</v>
      </c>
      <c r="C277" s="62">
        <v>5549.9340933220128</v>
      </c>
      <c r="D277" s="62">
        <v>5416.2956134476408</v>
      </c>
      <c r="E277" s="62">
        <v>5463.6909933817851</v>
      </c>
      <c r="F277" s="62">
        <v>5468.6478817394345</v>
      </c>
      <c r="G277" s="62">
        <v>5471.1133917794123</v>
      </c>
      <c r="H277" s="62">
        <v>5467.822629274342</v>
      </c>
      <c r="I277" s="62">
        <v>5473.6980695911498</v>
      </c>
      <c r="J277" s="62">
        <v>5556.7541347223887</v>
      </c>
    </row>
    <row r="278" spans="1:10" ht="15" customHeight="1" x14ac:dyDescent="0.25">
      <c r="A278" s="61" t="s">
        <v>48</v>
      </c>
      <c r="B278" s="61" t="s">
        <v>796</v>
      </c>
      <c r="C278" s="62">
        <v>34520.225646964776</v>
      </c>
      <c r="D278" s="62">
        <v>95394.439622141595</v>
      </c>
      <c r="E278" s="62">
        <v>95394.439622141595</v>
      </c>
      <c r="F278" s="62">
        <v>95394.439622141595</v>
      </c>
      <c r="G278" s="62">
        <v>95652.10779886505</v>
      </c>
      <c r="H278" s="62">
        <v>99594.31825369643</v>
      </c>
      <c r="I278" s="62">
        <v>113900.74172968981</v>
      </c>
      <c r="J278" s="62">
        <v>130616.29092322351</v>
      </c>
    </row>
    <row r="279" spans="1:10" ht="15" customHeight="1" x14ac:dyDescent="0.25">
      <c r="A279" s="61" t="s">
        <v>48</v>
      </c>
      <c r="B279" s="61" t="s">
        <v>795</v>
      </c>
      <c r="C279" s="62">
        <v>7898.7022720532223</v>
      </c>
      <c r="D279" s="62">
        <v>8985.3451497310198</v>
      </c>
      <c r="E279" s="62">
        <v>8985.3451497310198</v>
      </c>
      <c r="F279" s="62">
        <v>8985.4206593111994</v>
      </c>
      <c r="G279" s="62">
        <v>8987.7818982659282</v>
      </c>
      <c r="H279" s="62">
        <v>9260.164546543996</v>
      </c>
      <c r="I279" s="62">
        <v>9342.992823235154</v>
      </c>
      <c r="J279" s="62">
        <v>9457.0546197256208</v>
      </c>
    </row>
    <row r="280" spans="1:10" ht="15" customHeight="1" x14ac:dyDescent="0.25">
      <c r="A280" s="61" t="s">
        <v>48</v>
      </c>
      <c r="B280" s="61" t="s">
        <v>794</v>
      </c>
      <c r="C280" s="62">
        <v>7.8773790330624252</v>
      </c>
      <c r="D280" s="62">
        <v>212.38638698512477</v>
      </c>
      <c r="E280" s="62">
        <v>251.519421993984</v>
      </c>
      <c r="F280" s="62">
        <v>258.36638007144757</v>
      </c>
      <c r="G280" s="62">
        <v>262.79876052945838</v>
      </c>
      <c r="H280" s="62">
        <v>279.69802396521482</v>
      </c>
      <c r="I280" s="62">
        <v>279.69802396521482</v>
      </c>
      <c r="J280" s="62">
        <v>279.69802396521482</v>
      </c>
    </row>
    <row r="281" spans="1:10" ht="15" customHeight="1" x14ac:dyDescent="0.25">
      <c r="A281" s="61" t="s">
        <v>48</v>
      </c>
      <c r="B281" s="61" t="s">
        <v>793</v>
      </c>
      <c r="C281" s="62">
        <v>0</v>
      </c>
      <c r="D281" s="62">
        <v>0</v>
      </c>
      <c r="E281" s="62">
        <v>0</v>
      </c>
      <c r="F281" s="62">
        <v>0</v>
      </c>
      <c r="G281" s="62">
        <v>0</v>
      </c>
      <c r="H281" s="62">
        <v>0</v>
      </c>
      <c r="I281" s="62">
        <v>0</v>
      </c>
      <c r="J281" s="62"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9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ColWidth="11" defaultRowHeight="14.25" x14ac:dyDescent="0.2"/>
  <cols>
    <col min="1" max="1" width="11.75" customWidth="1"/>
    <col min="2" max="2" width="52" customWidth="1"/>
    <col min="3" max="3" width="12" customWidth="1"/>
    <col min="4" max="11" width="10.375" customWidth="1"/>
  </cols>
  <sheetData>
    <row r="1" spans="1:11" ht="15" customHeight="1" x14ac:dyDescent="0.25">
      <c r="A1" s="37" t="s">
        <v>26</v>
      </c>
      <c r="B1" s="37" t="s">
        <v>27</v>
      </c>
      <c r="C1" s="37" t="s">
        <v>28</v>
      </c>
      <c r="D1" s="64" t="s">
        <v>809</v>
      </c>
      <c r="E1" s="64" t="s">
        <v>808</v>
      </c>
      <c r="F1" s="64" t="s">
        <v>807</v>
      </c>
      <c r="G1" s="64" t="s">
        <v>806</v>
      </c>
      <c r="H1" s="64" t="s">
        <v>805</v>
      </c>
      <c r="I1" s="64" t="s">
        <v>804</v>
      </c>
      <c r="J1" s="64" t="s">
        <v>803</v>
      </c>
      <c r="K1" s="64" t="s">
        <v>802</v>
      </c>
    </row>
    <row r="2" spans="1:11" ht="15" customHeight="1" x14ac:dyDescent="0.25">
      <c r="A2" s="61" t="s">
        <v>25</v>
      </c>
      <c r="B2" s="61" t="s">
        <v>29</v>
      </c>
      <c r="C2" s="61" t="s">
        <v>30</v>
      </c>
      <c r="D2" s="62">
        <f>euref_generation!C3</f>
        <v>4193.8964184914348</v>
      </c>
      <c r="E2" s="62">
        <f>euref_generation!D3</f>
        <v>4939.5315773277198</v>
      </c>
      <c r="F2" s="62">
        <f>euref_generation!E3</f>
        <v>3318.8755322349039</v>
      </c>
      <c r="G2" s="62">
        <f>euref_generation!F3</f>
        <v>3289.8340032908191</v>
      </c>
      <c r="H2" s="62">
        <f>euref_generation!G3</f>
        <v>89.655202153400481</v>
      </c>
      <c r="I2" s="62">
        <f>euref_generation!H3</f>
        <v>82.428328573959632</v>
      </c>
      <c r="J2" s="62">
        <f>euref_generation!I3</f>
        <v>30.141512620885322</v>
      </c>
      <c r="K2" s="62">
        <f>euref_generation!J3</f>
        <v>29.541836407857023</v>
      </c>
    </row>
    <row r="3" spans="1:11" ht="15" customHeight="1" x14ac:dyDescent="0.25">
      <c r="A3" s="61" t="s">
        <v>25</v>
      </c>
      <c r="B3" s="61" t="s">
        <v>31</v>
      </c>
      <c r="C3" s="61" t="s">
        <v>32</v>
      </c>
      <c r="D3" s="62">
        <f>euref_generation!C5</f>
        <v>6773.8910056218829</v>
      </c>
      <c r="E3" s="62">
        <f>euref_generation!D5</f>
        <v>14077.57812488504</v>
      </c>
      <c r="F3" s="62">
        <f>euref_generation!E5</f>
        <v>13564.969168724887</v>
      </c>
      <c r="G3" s="62">
        <f>euref_generation!F5</f>
        <v>14589.336481603716</v>
      </c>
      <c r="H3" s="62">
        <f>euref_generation!G5</f>
        <v>19402.596273071718</v>
      </c>
      <c r="I3" s="62">
        <f>euref_generation!H5</f>
        <v>19936.60459715785</v>
      </c>
      <c r="J3" s="62">
        <f>euref_generation!I5</f>
        <v>19782.744635283325</v>
      </c>
      <c r="K3" s="62">
        <f>euref_generation!J5</f>
        <v>17463.781654999108</v>
      </c>
    </row>
    <row r="4" spans="1:11" ht="15" customHeight="1" x14ac:dyDescent="0.25">
      <c r="A4" s="61" t="s">
        <v>25</v>
      </c>
      <c r="B4" s="61" t="s">
        <v>33</v>
      </c>
      <c r="C4" s="61" t="s">
        <v>34</v>
      </c>
      <c r="D4" s="62">
        <f>euref_generation!C2</f>
        <v>0</v>
      </c>
      <c r="E4" s="62">
        <f>euref_generation!D2</f>
        <v>0</v>
      </c>
      <c r="F4" s="62">
        <f>euref_generation!E2</f>
        <v>0</v>
      </c>
      <c r="G4" s="62">
        <f>euref_generation!F2</f>
        <v>0</v>
      </c>
      <c r="H4" s="62">
        <f>euref_generation!G2</f>
        <v>0</v>
      </c>
      <c r="I4" s="62">
        <f>euref_generation!H2</f>
        <v>0</v>
      </c>
      <c r="J4" s="62">
        <f>euref_generation!I2</f>
        <v>0</v>
      </c>
      <c r="K4" s="62">
        <f>euref_generation!J2</f>
        <v>0</v>
      </c>
    </row>
    <row r="5" spans="1:11" ht="15" customHeight="1" x14ac:dyDescent="0.25">
      <c r="A5" s="61" t="s">
        <v>25</v>
      </c>
      <c r="B5" s="61" t="s">
        <v>35</v>
      </c>
      <c r="C5" s="61" t="s">
        <v>36</v>
      </c>
      <c r="D5" s="62">
        <f>euref_generation!C7</f>
        <v>41009.203623529931</v>
      </c>
      <c r="E5" s="62">
        <f>euref_generation!D7</f>
        <v>43215.718268567092</v>
      </c>
      <c r="F5" s="62">
        <f>euref_generation!E7</f>
        <v>44533.43175356451</v>
      </c>
      <c r="G5" s="62">
        <f>euref_generation!F7</f>
        <v>44552.608736309267</v>
      </c>
      <c r="H5" s="62">
        <f>euref_generation!G7</f>
        <v>44951.017724301368</v>
      </c>
      <c r="I5" s="62">
        <f>euref_generation!H7</f>
        <v>45094.919404554028</v>
      </c>
      <c r="J5" s="62">
        <f>euref_generation!I7</f>
        <v>45104.727320443519</v>
      </c>
      <c r="K5" s="62">
        <f>euref_generation!J7</f>
        <v>45775.892729917468</v>
      </c>
    </row>
    <row r="6" spans="1:11" ht="15" customHeight="1" x14ac:dyDescent="0.25">
      <c r="A6" s="61" t="s">
        <v>25</v>
      </c>
      <c r="B6" s="61" t="s">
        <v>814</v>
      </c>
      <c r="C6" s="61" t="s">
        <v>813</v>
      </c>
      <c r="D6" s="62">
        <f>euref_generation!C8</f>
        <v>3958.2121963833001</v>
      </c>
      <c r="E6" s="62">
        <f>euref_generation!D8</f>
        <v>4442.6211016639008</v>
      </c>
      <c r="F6" s="62">
        <f>euref_generation!E8</f>
        <v>7230.6466035179046</v>
      </c>
      <c r="G6" s="62">
        <f>euref_generation!F8</f>
        <v>10049.776431663948</v>
      </c>
      <c r="H6" s="62">
        <f>euref_generation!G8</f>
        <v>10161.064662056429</v>
      </c>
      <c r="I6" s="62">
        <f>euref_generation!H8</f>
        <v>10914.539340113541</v>
      </c>
      <c r="J6" s="62">
        <f>euref_generation!I8</f>
        <v>13598.267722197805</v>
      </c>
      <c r="K6" s="62">
        <f>euref_generation!J8</f>
        <v>15410.272947258763</v>
      </c>
    </row>
    <row r="7" spans="1:11" ht="15" customHeight="1" x14ac:dyDescent="0.25">
      <c r="A7" s="61" t="s">
        <v>25</v>
      </c>
      <c r="B7" s="61" t="s">
        <v>37</v>
      </c>
      <c r="C7" s="61" t="s">
        <v>38</v>
      </c>
      <c r="D7" s="62">
        <f>euref_generation!C4</f>
        <v>208.07635323304697</v>
      </c>
      <c r="E7" s="62">
        <f>euref_generation!D4</f>
        <v>215.40096285487647</v>
      </c>
      <c r="F7" s="62">
        <f>euref_generation!E4</f>
        <v>77.029533325009453</v>
      </c>
      <c r="G7" s="62">
        <f>euref_generation!F4</f>
        <v>67.41465042608138</v>
      </c>
      <c r="H7" s="62">
        <f>euref_generation!G4</f>
        <v>63.660709629165254</v>
      </c>
      <c r="I7" s="62">
        <f>euref_generation!H4</f>
        <v>0.29369499232960367</v>
      </c>
      <c r="J7" s="62">
        <f>euref_generation!I4</f>
        <v>0.29369499232960367</v>
      </c>
      <c r="K7" s="62">
        <f>euref_generation!J4</f>
        <v>0</v>
      </c>
    </row>
    <row r="8" spans="1:11" ht="15" customHeight="1" x14ac:dyDescent="0.25">
      <c r="A8" s="61" t="s">
        <v>25</v>
      </c>
      <c r="B8" s="61" t="s">
        <v>39</v>
      </c>
      <c r="C8" s="61" t="s">
        <v>40</v>
      </c>
      <c r="D8" s="62">
        <f>euref_generation!C6</f>
        <v>2591.5291228024653</v>
      </c>
      <c r="E8" s="62">
        <f>euref_generation!D6</f>
        <v>3543.9075675797167</v>
      </c>
      <c r="F8" s="62">
        <f>euref_generation!E6</f>
        <v>3982.999202559894</v>
      </c>
      <c r="G8" s="62">
        <f>euref_generation!F6</f>
        <v>4060.2141588221502</v>
      </c>
      <c r="H8" s="62">
        <f>euref_generation!G6</f>
        <v>3580.5438463436549</v>
      </c>
      <c r="I8" s="62">
        <f>euref_generation!H6</f>
        <v>6204.8177155615995</v>
      </c>
      <c r="J8" s="62">
        <f>euref_generation!I6</f>
        <v>6646.1773876076577</v>
      </c>
      <c r="K8" s="62">
        <f>euref_generation!J6</f>
        <v>6823.8505731282048</v>
      </c>
    </row>
    <row r="9" spans="1:11" ht="15" customHeight="1" x14ac:dyDescent="0.25">
      <c r="A9" s="61" t="s">
        <v>25</v>
      </c>
      <c r="B9" s="61" t="s">
        <v>812</v>
      </c>
      <c r="C9" s="61" t="s">
        <v>811</v>
      </c>
      <c r="D9" s="62">
        <f>euref_generation!C9</f>
        <v>871.44937575079939</v>
      </c>
      <c r="E9" s="62">
        <f>euref_generation!D9</f>
        <v>1174.4849698447065</v>
      </c>
      <c r="F9" s="62">
        <f>euref_generation!E9</f>
        <v>3124.5830488884508</v>
      </c>
      <c r="G9" s="62">
        <f>euref_generation!F9</f>
        <v>3312.1848429675997</v>
      </c>
      <c r="H9" s="62">
        <f>euref_generation!G9</f>
        <v>3413.7661591192768</v>
      </c>
      <c r="I9" s="62">
        <f>euref_generation!H9</f>
        <v>3502.2701924624889</v>
      </c>
      <c r="J9" s="62">
        <f>euref_generation!I9</f>
        <v>3889.8220602433589</v>
      </c>
      <c r="K9" s="62">
        <f>euref_generation!J9</f>
        <v>5059.8204301921651</v>
      </c>
    </row>
    <row r="10" spans="1:11" ht="15" customHeight="1" x14ac:dyDescent="0.25">
      <c r="A10" s="61" t="s">
        <v>25</v>
      </c>
      <c r="B10" s="61" t="s">
        <v>41</v>
      </c>
      <c r="C10" s="61" t="s">
        <v>42</v>
      </c>
      <c r="D10" s="62">
        <v>0</v>
      </c>
      <c r="E10" s="62">
        <v>0</v>
      </c>
      <c r="F10" s="62">
        <v>0</v>
      </c>
      <c r="G10" s="62">
        <v>0</v>
      </c>
      <c r="H10" s="62">
        <v>0</v>
      </c>
      <c r="I10" s="62">
        <v>0</v>
      </c>
      <c r="J10" s="62">
        <v>0</v>
      </c>
      <c r="K10" s="62">
        <v>0</v>
      </c>
    </row>
    <row r="11" spans="1:11" ht="15" customHeight="1" x14ac:dyDescent="0.25">
      <c r="A11" s="61" t="s">
        <v>25</v>
      </c>
      <c r="B11" s="61" t="s">
        <v>43</v>
      </c>
      <c r="C11" s="61" t="s">
        <v>44</v>
      </c>
      <c r="D11" s="62">
        <v>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0</v>
      </c>
      <c r="K11" s="62">
        <v>0</v>
      </c>
    </row>
    <row r="12" spans="1:11" ht="15" customHeight="1" x14ac:dyDescent="0.25">
      <c r="A12" s="61" t="s">
        <v>25</v>
      </c>
      <c r="B12" s="61" t="s">
        <v>45</v>
      </c>
      <c r="C12" s="61" t="s">
        <v>46</v>
      </c>
      <c r="D12" s="62">
        <f>euref_generation!C10</f>
        <v>11.388000000000147</v>
      </c>
      <c r="E12" s="62">
        <f>euref_generation!D10</f>
        <v>11.388000000000147</v>
      </c>
      <c r="F12" s="62">
        <f>euref_generation!E10</f>
        <v>11.38799999999992</v>
      </c>
      <c r="G12" s="62">
        <f>euref_generation!F10</f>
        <v>11.38799999999992</v>
      </c>
      <c r="H12" s="62">
        <f>euref_generation!G10</f>
        <v>11.387999999999465</v>
      </c>
      <c r="I12" s="62">
        <f>euref_generation!H10</f>
        <v>11.38799999999992</v>
      </c>
      <c r="J12" s="62">
        <f>euref_generation!I10</f>
        <v>11.388000000000375</v>
      </c>
      <c r="K12" s="62">
        <f>euref_generation!J10</f>
        <v>11.38799999999992</v>
      </c>
    </row>
    <row r="13" spans="1:11" ht="15" customHeight="1" x14ac:dyDescent="0.25">
      <c r="A13" s="61" t="s">
        <v>24</v>
      </c>
      <c r="B13" s="61" t="s">
        <v>29</v>
      </c>
      <c r="C13" s="61" t="s">
        <v>30</v>
      </c>
      <c r="D13" s="62">
        <f>euref_generation!C13</f>
        <v>2974.5284851687406</v>
      </c>
      <c r="E13" s="62">
        <f>euref_generation!D13</f>
        <v>195.1143615570474</v>
      </c>
      <c r="F13" s="62">
        <f>euref_generation!E13</f>
        <v>295.66001058197674</v>
      </c>
      <c r="G13" s="62">
        <f>euref_generation!F13</f>
        <v>41.738304192445163</v>
      </c>
      <c r="H13" s="62">
        <f>euref_generation!G13</f>
        <v>23.742048358819449</v>
      </c>
      <c r="I13" s="62">
        <f>euref_generation!H13</f>
        <v>23.742048358819449</v>
      </c>
      <c r="J13" s="62">
        <f>euref_generation!I13</f>
        <v>0</v>
      </c>
      <c r="K13" s="62">
        <f>euref_generation!J13</f>
        <v>0</v>
      </c>
    </row>
    <row r="14" spans="1:11" ht="15" customHeight="1" x14ac:dyDescent="0.25">
      <c r="A14" s="61" t="s">
        <v>24</v>
      </c>
      <c r="B14" s="61" t="s">
        <v>31</v>
      </c>
      <c r="C14" s="61" t="s">
        <v>32</v>
      </c>
      <c r="D14" s="62">
        <f>euref_generation!C15</f>
        <v>23812.499016720965</v>
      </c>
      <c r="E14" s="62">
        <f>euref_generation!D15</f>
        <v>17992.659589270814</v>
      </c>
      <c r="F14" s="62">
        <f>euref_generation!E15</f>
        <v>38530.908759601407</v>
      </c>
      <c r="G14" s="62">
        <f>euref_generation!F15</f>
        <v>42794.366882266098</v>
      </c>
      <c r="H14" s="62">
        <f>euref_generation!G15</f>
        <v>47024.298094713442</v>
      </c>
      <c r="I14" s="62">
        <f>euref_generation!H15</f>
        <v>53287.008360625819</v>
      </c>
      <c r="J14" s="62">
        <f>euref_generation!I15</f>
        <v>56838.274797954109</v>
      </c>
      <c r="K14" s="62">
        <f>euref_generation!J15</f>
        <v>57667.630573164119</v>
      </c>
    </row>
    <row r="15" spans="1:11" ht="15" customHeight="1" x14ac:dyDescent="0.25">
      <c r="A15" s="61" t="s">
        <v>24</v>
      </c>
      <c r="B15" s="61" t="s">
        <v>33</v>
      </c>
      <c r="C15" s="61" t="s">
        <v>34</v>
      </c>
      <c r="D15" s="62">
        <f>euref_generation!C12</f>
        <v>28180.147338810923</v>
      </c>
      <c r="E15" s="62">
        <f>euref_generation!D12</f>
        <v>35207.408987499555</v>
      </c>
      <c r="F15" s="62">
        <f>euref_generation!E12</f>
        <v>5071.4029888595187</v>
      </c>
      <c r="G15" s="62">
        <f>euref_generation!F12</f>
        <v>0</v>
      </c>
      <c r="H15" s="62">
        <f>euref_generation!G12</f>
        <v>0</v>
      </c>
      <c r="I15" s="62">
        <f>euref_generation!H12</f>
        <v>0</v>
      </c>
      <c r="J15" s="62">
        <f>euref_generation!I12</f>
        <v>0</v>
      </c>
      <c r="K15" s="62">
        <f>euref_generation!J12</f>
        <v>0</v>
      </c>
    </row>
    <row r="16" spans="1:11" ht="15" customHeight="1" x14ac:dyDescent="0.25">
      <c r="A16" s="61" t="s">
        <v>24</v>
      </c>
      <c r="B16" s="61" t="s">
        <v>35</v>
      </c>
      <c r="C16" s="61" t="s">
        <v>36</v>
      </c>
      <c r="D16" s="62">
        <f>euref_generation!C17</f>
        <v>365.41392762372766</v>
      </c>
      <c r="E16" s="62">
        <f>euref_generation!D17</f>
        <v>368.03649612671904</v>
      </c>
      <c r="F16" s="62">
        <f>euref_generation!E17</f>
        <v>371.42166404301111</v>
      </c>
      <c r="G16" s="62">
        <f>euref_generation!F17</f>
        <v>570.70626861697531</v>
      </c>
      <c r="H16" s="62">
        <f>euref_generation!G17</f>
        <v>579.67135499251708</v>
      </c>
      <c r="I16" s="62">
        <f>euref_generation!H17</f>
        <v>590.19432667164119</v>
      </c>
      <c r="J16" s="62">
        <f>euref_generation!I17</f>
        <v>607.49184287092351</v>
      </c>
      <c r="K16" s="62">
        <f>euref_generation!J17</f>
        <v>623.90824839290622</v>
      </c>
    </row>
    <row r="17" spans="1:11" ht="15" customHeight="1" x14ac:dyDescent="0.25">
      <c r="A17" s="61" t="s">
        <v>24</v>
      </c>
      <c r="B17" s="61" t="s">
        <v>814</v>
      </c>
      <c r="C17" s="61" t="s">
        <v>813</v>
      </c>
      <c r="D17" s="62">
        <f>euref_generation!C18</f>
        <v>5009.0253104586745</v>
      </c>
      <c r="E17" s="62">
        <f>euref_generation!D18</f>
        <v>11997.959858625667</v>
      </c>
      <c r="F17" s="62">
        <f>euref_generation!E18</f>
        <v>16325.449646887097</v>
      </c>
      <c r="G17" s="62">
        <f>euref_generation!F18</f>
        <v>19266.277934834234</v>
      </c>
      <c r="H17" s="62">
        <f>euref_generation!G18</f>
        <v>20133.554577144587</v>
      </c>
      <c r="I17" s="62">
        <f>euref_generation!H18</f>
        <v>22359.48587881522</v>
      </c>
      <c r="J17" s="62">
        <f>euref_generation!I18</f>
        <v>24162.663278360022</v>
      </c>
      <c r="K17" s="62">
        <f>euref_generation!J18</f>
        <v>27497.744875269371</v>
      </c>
    </row>
    <row r="18" spans="1:11" ht="15" customHeight="1" x14ac:dyDescent="0.25">
      <c r="A18" s="61" t="s">
        <v>24</v>
      </c>
      <c r="B18" s="61" t="s">
        <v>37</v>
      </c>
      <c r="C18" s="61" t="s">
        <v>38</v>
      </c>
      <c r="D18" s="62">
        <f>euref_generation!C14</f>
        <v>96.095012407692423</v>
      </c>
      <c r="E18" s="62">
        <f>euref_generation!D14</f>
        <v>673.81278123806078</v>
      </c>
      <c r="F18" s="62">
        <f>euref_generation!E14</f>
        <v>694.37434782442131</v>
      </c>
      <c r="G18" s="62">
        <f>euref_generation!F14</f>
        <v>709.4952690194375</v>
      </c>
      <c r="H18" s="62">
        <f>euref_generation!G14</f>
        <v>0</v>
      </c>
      <c r="I18" s="62">
        <f>euref_generation!H14</f>
        <v>0</v>
      </c>
      <c r="J18" s="62">
        <f>euref_generation!I14</f>
        <v>0</v>
      </c>
      <c r="K18" s="62">
        <f>euref_generation!J14</f>
        <v>0</v>
      </c>
    </row>
    <row r="19" spans="1:11" ht="15" customHeight="1" x14ac:dyDescent="0.25">
      <c r="A19" s="61" t="s">
        <v>24</v>
      </c>
      <c r="B19" s="61" t="s">
        <v>39</v>
      </c>
      <c r="C19" s="61" t="s">
        <v>40</v>
      </c>
      <c r="D19" s="62">
        <f>euref_generation!C16</f>
        <v>5913.9739080354284</v>
      </c>
      <c r="E19" s="62">
        <f>euref_generation!D16</f>
        <v>3246.4995208426503</v>
      </c>
      <c r="F19" s="62">
        <f>euref_generation!E16</f>
        <v>3924.7815735033341</v>
      </c>
      <c r="G19" s="62">
        <f>euref_generation!F16</f>
        <v>4917.054444549457</v>
      </c>
      <c r="H19" s="62">
        <f>euref_generation!G16</f>
        <v>4093.3448273555387</v>
      </c>
      <c r="I19" s="62">
        <f>euref_generation!H16</f>
        <v>5654.9868534657753</v>
      </c>
      <c r="J19" s="62">
        <f>euref_generation!I16</f>
        <v>6693.7385284036282</v>
      </c>
      <c r="K19" s="62">
        <f>euref_generation!J16</f>
        <v>7233.0228772492455</v>
      </c>
    </row>
    <row r="20" spans="1:11" ht="15" customHeight="1" x14ac:dyDescent="0.25">
      <c r="A20" s="61" t="s">
        <v>24</v>
      </c>
      <c r="B20" s="61" t="s">
        <v>812</v>
      </c>
      <c r="C20" s="61" t="s">
        <v>811</v>
      </c>
      <c r="D20" s="62">
        <f>euref_generation!C19</f>
        <v>3376.454400000001</v>
      </c>
      <c r="E20" s="62">
        <f>euref_generation!D19</f>
        <v>4012.8754852635393</v>
      </c>
      <c r="F20" s="62">
        <f>euref_generation!E19</f>
        <v>4012.8754852635393</v>
      </c>
      <c r="G20" s="62">
        <f>euref_generation!F19</f>
        <v>4012.9336197437533</v>
      </c>
      <c r="H20" s="62">
        <f>euref_generation!G19</f>
        <v>4043.9010802860876</v>
      </c>
      <c r="I20" s="62">
        <f>euref_generation!H19</f>
        <v>4135.2903844240436</v>
      </c>
      <c r="J20" s="62">
        <f>euref_generation!I19</f>
        <v>4157.4791163929067</v>
      </c>
      <c r="K20" s="62">
        <f>euref_generation!J19</f>
        <v>5146.1265968665502</v>
      </c>
    </row>
    <row r="21" spans="1:11" ht="15" customHeight="1" x14ac:dyDescent="0.25">
      <c r="A21" s="61" t="s">
        <v>24</v>
      </c>
      <c r="B21" s="61" t="s">
        <v>41</v>
      </c>
      <c r="C21" s="61" t="s">
        <v>42</v>
      </c>
      <c r="D21" s="62">
        <v>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0</v>
      </c>
      <c r="K21" s="62">
        <v>0</v>
      </c>
    </row>
    <row r="22" spans="1:11" ht="15" customHeight="1" x14ac:dyDescent="0.25">
      <c r="A22" s="61" t="s">
        <v>24</v>
      </c>
      <c r="B22" s="61" t="s">
        <v>43</v>
      </c>
      <c r="C22" s="61" t="s">
        <v>44</v>
      </c>
      <c r="D22" s="62">
        <v>0</v>
      </c>
      <c r="E22" s="62">
        <v>0</v>
      </c>
      <c r="F22" s="62">
        <v>0</v>
      </c>
      <c r="G22" s="62">
        <v>0</v>
      </c>
      <c r="H22" s="62">
        <v>0</v>
      </c>
      <c r="I22" s="63">
        <v>0</v>
      </c>
      <c r="J22" s="63">
        <v>0</v>
      </c>
      <c r="K22" s="63">
        <v>0</v>
      </c>
    </row>
    <row r="23" spans="1:11" ht="15" customHeight="1" x14ac:dyDescent="0.25">
      <c r="A23" s="61" t="s">
        <v>24</v>
      </c>
      <c r="B23" s="61" t="s">
        <v>45</v>
      </c>
      <c r="C23" s="61" t="s">
        <v>46</v>
      </c>
      <c r="D23" s="62">
        <f>euref_generation!C20</f>
        <v>-4.5474735088646412E-13</v>
      </c>
      <c r="E23" s="62">
        <f>euref_generation!D20</f>
        <v>0</v>
      </c>
      <c r="F23" s="62">
        <f>euref_generation!E20</f>
        <v>0</v>
      </c>
      <c r="G23" s="62">
        <f>euref_generation!F20</f>
        <v>0</v>
      </c>
      <c r="H23" s="62">
        <f>euref_generation!G20</f>
        <v>-4.5474735088646412E-13</v>
      </c>
      <c r="I23" s="63">
        <f>euref_generation!H20</f>
        <v>49.031338744302047</v>
      </c>
      <c r="J23" s="63">
        <f>euref_generation!I20</f>
        <v>49.031338744302047</v>
      </c>
      <c r="K23" s="63">
        <f>euref_generation!J20</f>
        <v>49.031338744302047</v>
      </c>
    </row>
    <row r="24" spans="1:11" ht="15" customHeight="1" x14ac:dyDescent="0.25">
      <c r="A24" s="61" t="s">
        <v>23</v>
      </c>
      <c r="B24" s="61" t="s">
        <v>29</v>
      </c>
      <c r="C24" s="61" t="s">
        <v>30</v>
      </c>
      <c r="D24" s="62">
        <f>euref_generation!C23</f>
        <v>23317.161110752757</v>
      </c>
      <c r="E24" s="62">
        <f>euref_generation!D23</f>
        <v>22689.60895117675</v>
      </c>
      <c r="F24" s="62">
        <f>euref_generation!E23</f>
        <v>18563.281443529075</v>
      </c>
      <c r="G24" s="62">
        <f>euref_generation!F23</f>
        <v>17456.072154556867</v>
      </c>
      <c r="H24" s="62">
        <f>euref_generation!G23</f>
        <v>15855.795194997176</v>
      </c>
      <c r="I24" s="62">
        <f>euref_generation!H23</f>
        <v>13555.101444155234</v>
      </c>
      <c r="J24" s="62">
        <f>euref_generation!I23</f>
        <v>8180.0225384294654</v>
      </c>
      <c r="K24" s="62">
        <f>euref_generation!J23</f>
        <v>11972.152148075893</v>
      </c>
    </row>
    <row r="25" spans="1:11" ht="15" customHeight="1" x14ac:dyDescent="0.25">
      <c r="A25" s="61" t="s">
        <v>23</v>
      </c>
      <c r="B25" s="61" t="s">
        <v>31</v>
      </c>
      <c r="C25" s="61" t="s">
        <v>32</v>
      </c>
      <c r="D25" s="62">
        <f>euref_generation!C25</f>
        <v>3034.884994457941</v>
      </c>
      <c r="E25" s="62">
        <f>euref_generation!D25</f>
        <v>3873.3673689217271</v>
      </c>
      <c r="F25" s="62">
        <f>euref_generation!E25</f>
        <v>4408.4145098617028</v>
      </c>
      <c r="G25" s="62">
        <f>euref_generation!F25</f>
        <v>4119.887416898614</v>
      </c>
      <c r="H25" s="62">
        <f>euref_generation!G25</f>
        <v>8521.1064019545029</v>
      </c>
      <c r="I25" s="62">
        <f>euref_generation!H25</f>
        <v>8243.3444515029769</v>
      </c>
      <c r="J25" s="62">
        <f>euref_generation!I25</f>
        <v>6758.0631238095148</v>
      </c>
      <c r="K25" s="62">
        <f>euref_generation!J25</f>
        <v>5229.7941068331756</v>
      </c>
    </row>
    <row r="26" spans="1:11" ht="15" customHeight="1" x14ac:dyDescent="0.25">
      <c r="A26" s="61" t="s">
        <v>23</v>
      </c>
      <c r="B26" s="61" t="s">
        <v>33</v>
      </c>
      <c r="C26" s="61" t="s">
        <v>34</v>
      </c>
      <c r="D26" s="62">
        <f>euref_generation!C22</f>
        <v>15661.825086032688</v>
      </c>
      <c r="E26" s="62">
        <f>euref_generation!D22</f>
        <v>15326.336296115911</v>
      </c>
      <c r="F26" s="62">
        <f>euref_generation!E22</f>
        <v>15326.336296115911</v>
      </c>
      <c r="G26" s="62">
        <f>euref_generation!F22</f>
        <v>15326.336296115916</v>
      </c>
      <c r="H26" s="62">
        <f>euref_generation!G22</f>
        <v>15326.336296115922</v>
      </c>
      <c r="I26" s="62">
        <f>euref_generation!H22</f>
        <v>15326.336296115922</v>
      </c>
      <c r="J26" s="62">
        <f>euref_generation!I22</f>
        <v>20147.835269271389</v>
      </c>
      <c r="K26" s="62">
        <f>euref_generation!J22</f>
        <v>20147.835269271389</v>
      </c>
    </row>
    <row r="27" spans="1:11" ht="15" customHeight="1" x14ac:dyDescent="0.25">
      <c r="A27" s="61" t="s">
        <v>23</v>
      </c>
      <c r="B27" s="61" t="s">
        <v>35</v>
      </c>
      <c r="C27" s="61" t="s">
        <v>36</v>
      </c>
      <c r="D27" s="62">
        <f>euref_generation!C27</f>
        <v>4061.1240513015728</v>
      </c>
      <c r="E27" s="62">
        <f>euref_generation!D27</f>
        <v>4330.9099465661775</v>
      </c>
      <c r="F27" s="62">
        <f>euref_generation!E27</f>
        <v>4234.8324388049468</v>
      </c>
      <c r="G27" s="62">
        <f>euref_generation!F27</f>
        <v>4218.2970882045393</v>
      </c>
      <c r="H27" s="62">
        <f>euref_generation!G27</f>
        <v>4219.9992650729982</v>
      </c>
      <c r="I27" s="62">
        <f>euref_generation!H27</f>
        <v>4222.675507625826</v>
      </c>
      <c r="J27" s="62">
        <f>euref_generation!I27</f>
        <v>4222.7927237389658</v>
      </c>
      <c r="K27" s="62">
        <f>euref_generation!J27</f>
        <v>4226.9899913198051</v>
      </c>
    </row>
    <row r="28" spans="1:11" ht="15" customHeight="1" x14ac:dyDescent="0.25">
      <c r="A28" s="61" t="s">
        <v>23</v>
      </c>
      <c r="B28" s="61" t="s">
        <v>814</v>
      </c>
      <c r="C28" s="61" t="s">
        <v>813</v>
      </c>
      <c r="D28" s="62">
        <f>euref_generation!C28</f>
        <v>1144.1673954759112</v>
      </c>
      <c r="E28" s="62">
        <f>euref_generation!D28</f>
        <v>1182.6132579253633</v>
      </c>
      <c r="F28" s="62">
        <f>euref_generation!E28</f>
        <v>5050.3075834525735</v>
      </c>
      <c r="G28" s="62">
        <f>euref_generation!F28</f>
        <v>5588.8429577481083</v>
      </c>
      <c r="H28" s="62">
        <f>euref_generation!G28</f>
        <v>5667.1098669856383</v>
      </c>
      <c r="I28" s="62">
        <f>euref_generation!H28</f>
        <v>5920.7565031910826</v>
      </c>
      <c r="J28" s="62">
        <f>euref_generation!I28</f>
        <v>7307.2793013482005</v>
      </c>
      <c r="K28" s="62">
        <f>euref_generation!J28</f>
        <v>7517.8060625744311</v>
      </c>
    </row>
    <row r="29" spans="1:11" ht="15" customHeight="1" x14ac:dyDescent="0.25">
      <c r="A29" s="61" t="s">
        <v>23</v>
      </c>
      <c r="B29" s="61" t="s">
        <v>37</v>
      </c>
      <c r="C29" s="61" t="s">
        <v>38</v>
      </c>
      <c r="D29" s="62">
        <f>euref_generation!C24</f>
        <v>440.30054738376498</v>
      </c>
      <c r="E29" s="62">
        <f>euref_generation!D24</f>
        <v>70.153084616368503</v>
      </c>
      <c r="F29" s="62">
        <f>euref_generation!E24</f>
        <v>63.329081003543102</v>
      </c>
      <c r="G29" s="62">
        <f>euref_generation!F24</f>
        <v>0</v>
      </c>
      <c r="H29" s="62">
        <f>euref_generation!G24</f>
        <v>62.367870457733765</v>
      </c>
      <c r="I29" s="62">
        <f>euref_generation!H24</f>
        <v>0</v>
      </c>
      <c r="J29" s="62">
        <f>euref_generation!I24</f>
        <v>0.11850614869862452</v>
      </c>
      <c r="K29" s="62">
        <f>euref_generation!J24</f>
        <v>0.20687969715039042</v>
      </c>
    </row>
    <row r="30" spans="1:11" ht="15" customHeight="1" x14ac:dyDescent="0.25">
      <c r="A30" s="61" t="s">
        <v>23</v>
      </c>
      <c r="B30" s="61" t="s">
        <v>39</v>
      </c>
      <c r="C30" s="61" t="s">
        <v>40</v>
      </c>
      <c r="D30" s="62">
        <f>euref_generation!C26</f>
        <v>54.465952419250122</v>
      </c>
      <c r="E30" s="62">
        <f>euref_generation!D26</f>
        <v>163.9330858050713</v>
      </c>
      <c r="F30" s="62">
        <f>euref_generation!E26</f>
        <v>463.15204511639979</v>
      </c>
      <c r="G30" s="62">
        <f>euref_generation!F26</f>
        <v>454.58390479496495</v>
      </c>
      <c r="H30" s="62">
        <f>euref_generation!G26</f>
        <v>1062.7862135120645</v>
      </c>
      <c r="I30" s="62">
        <f>euref_generation!H26</f>
        <v>1786.7955798537125</v>
      </c>
      <c r="J30" s="62">
        <f>euref_generation!I26</f>
        <v>1985.3459705448404</v>
      </c>
      <c r="K30" s="62">
        <f>euref_generation!J26</f>
        <v>2084.7949717488887</v>
      </c>
    </row>
    <row r="31" spans="1:11" ht="15" customHeight="1" x14ac:dyDescent="0.25">
      <c r="A31" s="61" t="s">
        <v>23</v>
      </c>
      <c r="B31" s="61" t="s">
        <v>812</v>
      </c>
      <c r="C31" s="61" t="s">
        <v>811</v>
      </c>
      <c r="D31" s="62">
        <f>euref_generation!C29</f>
        <v>1128.6244109800596</v>
      </c>
      <c r="E31" s="62">
        <f>euref_generation!D29</f>
        <v>1152.1346690256964</v>
      </c>
      <c r="F31" s="62">
        <f>euref_generation!E29</f>
        <v>1828.6714388349537</v>
      </c>
      <c r="G31" s="62">
        <f>euref_generation!F29</f>
        <v>3322.960439258256</v>
      </c>
      <c r="H31" s="62">
        <f>euref_generation!G29</f>
        <v>3636.4479029009008</v>
      </c>
      <c r="I31" s="62">
        <f>euref_generation!H29</f>
        <v>4547.7861821947199</v>
      </c>
      <c r="J31" s="62">
        <f>euref_generation!I29</f>
        <v>4673.731856577223</v>
      </c>
      <c r="K31" s="62">
        <f>euref_generation!J29</f>
        <v>5569.616068572077</v>
      </c>
    </row>
    <row r="32" spans="1:11" ht="15" customHeight="1" x14ac:dyDescent="0.25">
      <c r="A32" s="61" t="s">
        <v>23</v>
      </c>
      <c r="B32" s="61" t="s">
        <v>41</v>
      </c>
      <c r="C32" s="61" t="s">
        <v>42</v>
      </c>
      <c r="D32" s="62">
        <v>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0</v>
      </c>
      <c r="K32" s="62">
        <v>0</v>
      </c>
    </row>
    <row r="33" spans="1:11" ht="15" customHeight="1" x14ac:dyDescent="0.25">
      <c r="A33" s="61" t="s">
        <v>23</v>
      </c>
      <c r="B33" s="61" t="s">
        <v>43</v>
      </c>
      <c r="C33" s="61" t="s">
        <v>44</v>
      </c>
      <c r="D33" s="62">
        <v>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0</v>
      </c>
      <c r="K33" s="62">
        <v>0</v>
      </c>
    </row>
    <row r="34" spans="1:11" ht="15" customHeight="1" x14ac:dyDescent="0.25">
      <c r="A34" s="61" t="s">
        <v>23</v>
      </c>
      <c r="B34" s="61" t="s">
        <v>45</v>
      </c>
      <c r="C34" s="61" t="s">
        <v>46</v>
      </c>
      <c r="D34" s="62">
        <f>euref_generation!C30</f>
        <v>0</v>
      </c>
      <c r="E34" s="62">
        <f>euref_generation!D30</f>
        <v>0</v>
      </c>
      <c r="F34" s="62">
        <f>euref_generation!E30</f>
        <v>0</v>
      </c>
      <c r="G34" s="62">
        <f>euref_generation!F30</f>
        <v>0</v>
      </c>
      <c r="H34" s="62">
        <f>euref_generation!G30</f>
        <v>0</v>
      </c>
      <c r="I34" s="62">
        <f>euref_generation!H30</f>
        <v>0</v>
      </c>
      <c r="J34" s="62">
        <f>euref_generation!I30</f>
        <v>0</v>
      </c>
      <c r="K34" s="62">
        <f>euref_generation!J30</f>
        <v>0</v>
      </c>
    </row>
    <row r="35" spans="1:11" ht="15" customHeight="1" x14ac:dyDescent="0.25">
      <c r="A35" s="61" t="s">
        <v>22</v>
      </c>
      <c r="B35" s="61" t="s">
        <v>29</v>
      </c>
      <c r="C35" s="61" t="s">
        <v>30</v>
      </c>
      <c r="D35" s="62">
        <f>euref_generation!C33</f>
        <v>0</v>
      </c>
      <c r="E35" s="62">
        <f>euref_generation!D33</f>
        <v>0</v>
      </c>
      <c r="F35" s="62">
        <f>euref_generation!E33</f>
        <v>0</v>
      </c>
      <c r="G35" s="62">
        <f>euref_generation!F33</f>
        <v>0</v>
      </c>
      <c r="H35" s="62">
        <f>euref_generation!G33</f>
        <v>0</v>
      </c>
      <c r="I35" s="62">
        <f>euref_generation!H33</f>
        <v>0</v>
      </c>
      <c r="J35" s="62">
        <f>euref_generation!I33</f>
        <v>0</v>
      </c>
      <c r="K35" s="62">
        <f>euref_generation!J33</f>
        <v>0</v>
      </c>
    </row>
    <row r="36" spans="1:11" ht="15" customHeight="1" x14ac:dyDescent="0.25">
      <c r="A36" s="61" t="s">
        <v>22</v>
      </c>
      <c r="B36" s="61" t="s">
        <v>31</v>
      </c>
      <c r="C36" s="61" t="s">
        <v>32</v>
      </c>
      <c r="D36" s="62">
        <f>euref_generation!C35</f>
        <v>0</v>
      </c>
      <c r="E36" s="62">
        <f>euref_generation!D35</f>
        <v>3439.8561081431021</v>
      </c>
      <c r="F36" s="62">
        <f>euref_generation!E35</f>
        <v>4066.4977215358826</v>
      </c>
      <c r="G36" s="62">
        <f>euref_generation!F35</f>
        <v>3856.105053493533</v>
      </c>
      <c r="H36" s="62">
        <f>euref_generation!G35</f>
        <v>4238.4705855755465</v>
      </c>
      <c r="I36" s="62">
        <f>euref_generation!H35</f>
        <v>4462.5526557264611</v>
      </c>
      <c r="J36" s="62">
        <f>euref_generation!I35</f>
        <v>4456.5364379503217</v>
      </c>
      <c r="K36" s="62">
        <f>euref_generation!J35</f>
        <v>4244.7730922610699</v>
      </c>
    </row>
    <row r="37" spans="1:11" ht="15" customHeight="1" x14ac:dyDescent="0.25">
      <c r="A37" s="61" t="s">
        <v>22</v>
      </c>
      <c r="B37" s="61" t="s">
        <v>33</v>
      </c>
      <c r="C37" s="61" t="s">
        <v>34</v>
      </c>
      <c r="D37" s="62">
        <f>euref_generation!C32</f>
        <v>0</v>
      </c>
      <c r="E37" s="62">
        <f>euref_generation!D32</f>
        <v>0</v>
      </c>
      <c r="F37" s="62">
        <f>euref_generation!E32</f>
        <v>0</v>
      </c>
      <c r="G37" s="62">
        <f>euref_generation!F32</f>
        <v>0</v>
      </c>
      <c r="H37" s="62">
        <f>euref_generation!G32</f>
        <v>0</v>
      </c>
      <c r="I37" s="62">
        <f>euref_generation!H32</f>
        <v>0</v>
      </c>
      <c r="J37" s="62">
        <f>euref_generation!I32</f>
        <v>0</v>
      </c>
      <c r="K37" s="62">
        <f>euref_generation!J32</f>
        <v>0</v>
      </c>
    </row>
    <row r="38" spans="1:11" ht="15" customHeight="1" x14ac:dyDescent="0.25">
      <c r="A38" s="61" t="s">
        <v>22</v>
      </c>
      <c r="B38" s="61" t="s">
        <v>35</v>
      </c>
      <c r="C38" s="61" t="s">
        <v>36</v>
      </c>
      <c r="D38" s="62">
        <f>euref_generation!C37</f>
        <v>0</v>
      </c>
      <c r="E38" s="62">
        <f>euref_generation!D37</f>
        <v>0</v>
      </c>
      <c r="F38" s="62">
        <f>euref_generation!E37</f>
        <v>0</v>
      </c>
      <c r="G38" s="62">
        <f>euref_generation!F37</f>
        <v>0</v>
      </c>
      <c r="H38" s="62">
        <f>euref_generation!G37</f>
        <v>0</v>
      </c>
      <c r="I38" s="62">
        <f>euref_generation!H37</f>
        <v>0</v>
      </c>
      <c r="J38" s="62">
        <f>euref_generation!I37</f>
        <v>0</v>
      </c>
      <c r="K38" s="62">
        <f>euref_generation!J37</f>
        <v>0</v>
      </c>
    </row>
    <row r="39" spans="1:11" ht="15" customHeight="1" x14ac:dyDescent="0.25">
      <c r="A39" s="61" t="s">
        <v>22</v>
      </c>
      <c r="B39" s="61" t="s">
        <v>814</v>
      </c>
      <c r="C39" s="61" t="s">
        <v>813</v>
      </c>
      <c r="D39" s="62">
        <f>euref_generation!C38</f>
        <v>247.58687072390944</v>
      </c>
      <c r="E39" s="62">
        <f>euref_generation!D38</f>
        <v>421.8698523266097</v>
      </c>
      <c r="F39" s="62">
        <f>euref_generation!E38</f>
        <v>421.8698523266097</v>
      </c>
      <c r="G39" s="62">
        <f>euref_generation!F38</f>
        <v>463.48068102392028</v>
      </c>
      <c r="H39" s="62">
        <f>euref_generation!G38</f>
        <v>463.48068102392028</v>
      </c>
      <c r="I39" s="62">
        <f>euref_generation!H38</f>
        <v>477.78112303120554</v>
      </c>
      <c r="J39" s="62">
        <f>euref_generation!I38</f>
        <v>493.71350978805748</v>
      </c>
      <c r="K39" s="62">
        <f>euref_generation!J38</f>
        <v>915.09182413895417</v>
      </c>
    </row>
    <row r="40" spans="1:11" ht="15" customHeight="1" x14ac:dyDescent="0.25">
      <c r="A40" s="61" t="s">
        <v>22</v>
      </c>
      <c r="B40" s="61" t="s">
        <v>37</v>
      </c>
      <c r="C40" s="61" t="s">
        <v>38</v>
      </c>
      <c r="D40" s="62">
        <f>euref_generation!C34</f>
        <v>4086.276102743197</v>
      </c>
      <c r="E40" s="62">
        <f>euref_generation!D34</f>
        <v>423.4272033259947</v>
      </c>
      <c r="F40" s="62">
        <f>euref_generation!E34</f>
        <v>22.366693389962784</v>
      </c>
      <c r="G40" s="62">
        <f>euref_generation!F34</f>
        <v>22.978141427953233</v>
      </c>
      <c r="H40" s="62">
        <f>euref_generation!G34</f>
        <v>23.980764997101549</v>
      </c>
      <c r="I40" s="62">
        <f>euref_generation!H34</f>
        <v>24.410249484886204</v>
      </c>
      <c r="J40" s="62">
        <f>euref_generation!I34</f>
        <v>24.561973616032386</v>
      </c>
      <c r="K40" s="62">
        <f>euref_generation!J34</f>
        <v>24.677134162088588</v>
      </c>
    </row>
    <row r="41" spans="1:11" ht="15" customHeight="1" x14ac:dyDescent="0.25">
      <c r="A41" s="61" t="s">
        <v>22</v>
      </c>
      <c r="B41" s="61" t="s">
        <v>39</v>
      </c>
      <c r="C41" s="61" t="s">
        <v>40</v>
      </c>
      <c r="D41" s="62">
        <f>euref_generation!C36</f>
        <v>44.507670904396527</v>
      </c>
      <c r="E41" s="62">
        <f>euref_generation!D36</f>
        <v>59.045242480396972</v>
      </c>
      <c r="F41" s="62">
        <f>euref_generation!E36</f>
        <v>106.05979848313079</v>
      </c>
      <c r="G41" s="62">
        <f>euref_generation!F36</f>
        <v>171.80350911739311</v>
      </c>
      <c r="H41" s="62">
        <f>euref_generation!G36</f>
        <v>151.08866688731811</v>
      </c>
      <c r="I41" s="62">
        <f>euref_generation!H36</f>
        <v>173.6640126442262</v>
      </c>
      <c r="J41" s="62">
        <f>euref_generation!I36</f>
        <v>208.0219998766371</v>
      </c>
      <c r="K41" s="62">
        <f>euref_generation!J36</f>
        <v>226.41410272843788</v>
      </c>
    </row>
    <row r="42" spans="1:11" ht="15" customHeight="1" x14ac:dyDescent="0.25">
      <c r="A42" s="61" t="s">
        <v>22</v>
      </c>
      <c r="B42" s="61" t="s">
        <v>812</v>
      </c>
      <c r="C42" s="61" t="s">
        <v>811</v>
      </c>
      <c r="D42" s="62">
        <f>euref_generation!C39</f>
        <v>194.69256748335533</v>
      </c>
      <c r="E42" s="62">
        <f>euref_generation!D39</f>
        <v>576.33568533570644</v>
      </c>
      <c r="F42" s="62">
        <f>euref_generation!E39</f>
        <v>664.12504515456146</v>
      </c>
      <c r="G42" s="62">
        <f>euref_generation!F39</f>
        <v>978.67090538428693</v>
      </c>
      <c r="H42" s="62">
        <f>euref_generation!G39</f>
        <v>979.05176164936893</v>
      </c>
      <c r="I42" s="62">
        <f>euref_generation!H39</f>
        <v>1094.2098884843831</v>
      </c>
      <c r="J42" s="62">
        <f>euref_generation!I39</f>
        <v>1659.8473923621932</v>
      </c>
      <c r="K42" s="62">
        <f>euref_generation!J39</f>
        <v>1856.2273555720526</v>
      </c>
    </row>
    <row r="43" spans="1:11" ht="15" customHeight="1" x14ac:dyDescent="0.25">
      <c r="A43" s="61" t="s">
        <v>22</v>
      </c>
      <c r="B43" s="61" t="s">
        <v>41</v>
      </c>
      <c r="C43" s="61" t="s">
        <v>42</v>
      </c>
      <c r="D43" s="62">
        <v>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0</v>
      </c>
      <c r="K43" s="62">
        <v>0</v>
      </c>
    </row>
    <row r="44" spans="1:11" ht="15" customHeight="1" x14ac:dyDescent="0.25">
      <c r="A44" s="61" t="s">
        <v>22</v>
      </c>
      <c r="B44" s="61" t="s">
        <v>43</v>
      </c>
      <c r="C44" s="61" t="s">
        <v>44</v>
      </c>
      <c r="D44" s="62">
        <v>0</v>
      </c>
      <c r="E44" s="62">
        <v>0</v>
      </c>
      <c r="F44" s="62">
        <v>0</v>
      </c>
      <c r="G44" s="62">
        <v>0</v>
      </c>
      <c r="H44" s="62">
        <v>0</v>
      </c>
      <c r="I44" s="62">
        <v>0</v>
      </c>
      <c r="J44" s="62">
        <v>0</v>
      </c>
      <c r="K44" s="62">
        <v>0</v>
      </c>
    </row>
    <row r="45" spans="1:11" ht="15" customHeight="1" x14ac:dyDescent="0.25">
      <c r="A45" s="61" t="s">
        <v>22</v>
      </c>
      <c r="B45" s="61" t="s">
        <v>45</v>
      </c>
      <c r="C45" s="61" t="s">
        <v>46</v>
      </c>
      <c r="D45" s="62">
        <f>euref_generation!C40</f>
        <v>0</v>
      </c>
      <c r="E45" s="62">
        <f>euref_generation!D40</f>
        <v>0</v>
      </c>
      <c r="F45" s="62">
        <f>euref_generation!E40</f>
        <v>1.1368683772161603E-13</v>
      </c>
      <c r="G45" s="62">
        <f>euref_generation!F40</f>
        <v>1.1368683772161603E-13</v>
      </c>
      <c r="H45" s="62">
        <f>euref_generation!G40</f>
        <v>2.2737367544323206E-13</v>
      </c>
      <c r="I45" s="62">
        <f>euref_generation!H40</f>
        <v>0</v>
      </c>
      <c r="J45" s="62">
        <f>euref_generation!I40</f>
        <v>0</v>
      </c>
      <c r="K45" s="62">
        <f>euref_generation!J40</f>
        <v>0</v>
      </c>
    </row>
    <row r="46" spans="1:11" ht="15" customHeight="1" x14ac:dyDescent="0.25">
      <c r="A46" s="61" t="s">
        <v>21</v>
      </c>
      <c r="B46" s="61" t="s">
        <v>29</v>
      </c>
      <c r="C46" s="61" t="s">
        <v>30</v>
      </c>
      <c r="D46" s="62">
        <f>euref_generation!C43</f>
        <v>41094.969599013049</v>
      </c>
      <c r="E46" s="62">
        <f>euref_generation!D43</f>
        <v>41990.173731825409</v>
      </c>
      <c r="F46" s="62">
        <f>euref_generation!E43</f>
        <v>40671.975039907338</v>
      </c>
      <c r="G46" s="62">
        <f>euref_generation!F43</f>
        <v>38739.174130388841</v>
      </c>
      <c r="H46" s="62">
        <f>euref_generation!G43</f>
        <v>28715.715558550772</v>
      </c>
      <c r="I46" s="62">
        <f>euref_generation!H43</f>
        <v>14514.068695864</v>
      </c>
      <c r="J46" s="62">
        <f>euref_generation!I43</f>
        <v>6972.4387052993288</v>
      </c>
      <c r="K46" s="62">
        <f>euref_generation!J43</f>
        <v>17947.895034991045</v>
      </c>
    </row>
    <row r="47" spans="1:11" ht="15" customHeight="1" x14ac:dyDescent="0.25">
      <c r="A47" s="61" t="s">
        <v>21</v>
      </c>
      <c r="B47" s="61" t="s">
        <v>31</v>
      </c>
      <c r="C47" s="61" t="s">
        <v>32</v>
      </c>
      <c r="D47" s="62">
        <f>euref_generation!C45</f>
        <v>5853.3809864617451</v>
      </c>
      <c r="E47" s="62">
        <f>euref_generation!D45</f>
        <v>3590.9682007132342</v>
      </c>
      <c r="F47" s="62">
        <f>euref_generation!E45</f>
        <v>6676.9102155686924</v>
      </c>
      <c r="G47" s="62">
        <f>euref_generation!F45</f>
        <v>10047.008024818573</v>
      </c>
      <c r="H47" s="62">
        <f>euref_generation!G45</f>
        <v>12143.039309850024</v>
      </c>
      <c r="I47" s="62">
        <f>euref_generation!H45</f>
        <v>15189.311532216991</v>
      </c>
      <c r="J47" s="62">
        <f>euref_generation!I45</f>
        <v>16583.353851932759</v>
      </c>
      <c r="K47" s="62">
        <f>euref_generation!J45</f>
        <v>11839.610055081434</v>
      </c>
    </row>
    <row r="48" spans="1:11" ht="15" customHeight="1" x14ac:dyDescent="0.25">
      <c r="A48" s="61" t="s">
        <v>21</v>
      </c>
      <c r="B48" s="61" t="s">
        <v>33</v>
      </c>
      <c r="C48" s="61" t="s">
        <v>34</v>
      </c>
      <c r="D48" s="62">
        <f>euref_generation!C42</f>
        <v>27596.363554668773</v>
      </c>
      <c r="E48" s="62">
        <f>euref_generation!D42</f>
        <v>27596.363554668766</v>
      </c>
      <c r="F48" s="62">
        <f>euref_generation!E42</f>
        <v>27595.775894917613</v>
      </c>
      <c r="G48" s="62">
        <f>euref_generation!F42</f>
        <v>27593.943594366065</v>
      </c>
      <c r="H48" s="62">
        <f>euref_generation!G42</f>
        <v>37667.861229001763</v>
      </c>
      <c r="I48" s="62">
        <f>euref_generation!H42</f>
        <v>47741.778863637461</v>
      </c>
      <c r="J48" s="62">
        <f>euref_generation!I42</f>
        <v>54556.139639634413</v>
      </c>
      <c r="K48" s="62">
        <f>euref_generation!J42</f>
        <v>54466.884080552816</v>
      </c>
    </row>
    <row r="49" spans="1:11" ht="15" customHeight="1" x14ac:dyDescent="0.25">
      <c r="A49" s="61" t="s">
        <v>21</v>
      </c>
      <c r="B49" s="61" t="s">
        <v>35</v>
      </c>
      <c r="C49" s="61" t="s">
        <v>36</v>
      </c>
      <c r="D49" s="62">
        <f>euref_generation!C47</f>
        <v>2421.4270483448272</v>
      </c>
      <c r="E49" s="62">
        <f>euref_generation!D47</f>
        <v>2540.5136495969523</v>
      </c>
      <c r="F49" s="62">
        <f>euref_generation!E47</f>
        <v>2471.4330318000693</v>
      </c>
      <c r="G49" s="62">
        <f>euref_generation!F47</f>
        <v>2560.7615752226989</v>
      </c>
      <c r="H49" s="62">
        <f>euref_generation!G47</f>
        <v>2715.9355653788848</v>
      </c>
      <c r="I49" s="62">
        <f>euref_generation!H47</f>
        <v>2940.5883881532509</v>
      </c>
      <c r="J49" s="62">
        <f>euref_generation!I47</f>
        <v>3453.207182349317</v>
      </c>
      <c r="K49" s="62">
        <f>euref_generation!J47</f>
        <v>3877.1930576369673</v>
      </c>
    </row>
    <row r="50" spans="1:11" ht="15" customHeight="1" x14ac:dyDescent="0.25">
      <c r="A50" s="61" t="s">
        <v>21</v>
      </c>
      <c r="B50" s="61" t="s">
        <v>814</v>
      </c>
      <c r="C50" s="61" t="s">
        <v>813</v>
      </c>
      <c r="D50" s="62">
        <f>euref_generation!C48</f>
        <v>508.20861052509065</v>
      </c>
      <c r="E50" s="62">
        <f>euref_generation!D48</f>
        <v>759.38878870921076</v>
      </c>
      <c r="F50" s="62">
        <f>euref_generation!E48</f>
        <v>824.17003274774652</v>
      </c>
      <c r="G50" s="62">
        <f>euref_generation!F48</f>
        <v>877.58651466305992</v>
      </c>
      <c r="H50" s="62">
        <f>euref_generation!G48</f>
        <v>911.62484126249433</v>
      </c>
      <c r="I50" s="62">
        <f>euref_generation!H48</f>
        <v>991.28160789136427</v>
      </c>
      <c r="J50" s="62">
        <f>euref_generation!I48</f>
        <v>1664.4699838702968</v>
      </c>
      <c r="K50" s="62">
        <f>euref_generation!J48</f>
        <v>1782.2530087803602</v>
      </c>
    </row>
    <row r="51" spans="1:11" ht="15" customHeight="1" x14ac:dyDescent="0.25">
      <c r="A51" s="61" t="s">
        <v>21</v>
      </c>
      <c r="B51" s="61" t="s">
        <v>37</v>
      </c>
      <c r="C51" s="61" t="s">
        <v>38</v>
      </c>
      <c r="D51" s="62">
        <f>euref_generation!C44</f>
        <v>231.48151548915365</v>
      </c>
      <c r="E51" s="62">
        <f>euref_generation!D44</f>
        <v>0</v>
      </c>
      <c r="F51" s="62">
        <f>euref_generation!E44</f>
        <v>0</v>
      </c>
      <c r="G51" s="62">
        <f>euref_generation!F44</f>
        <v>0</v>
      </c>
      <c r="H51" s="62">
        <f>euref_generation!G44</f>
        <v>0</v>
      </c>
      <c r="I51" s="62">
        <f>euref_generation!H44</f>
        <v>0</v>
      </c>
      <c r="J51" s="62">
        <f>euref_generation!I44</f>
        <v>0</v>
      </c>
      <c r="K51" s="62">
        <f>euref_generation!J44</f>
        <v>0</v>
      </c>
    </row>
    <row r="52" spans="1:11" ht="15" customHeight="1" x14ac:dyDescent="0.25">
      <c r="A52" s="61" t="s">
        <v>21</v>
      </c>
      <c r="B52" s="61" t="s">
        <v>39</v>
      </c>
      <c r="C52" s="61" t="s">
        <v>40</v>
      </c>
      <c r="D52" s="62">
        <f>euref_generation!C46</f>
        <v>2214.2649828379508</v>
      </c>
      <c r="E52" s="62">
        <f>euref_generation!D46</f>
        <v>1096.9598578946611</v>
      </c>
      <c r="F52" s="62">
        <f>euref_generation!E46</f>
        <v>2781.4161105963826</v>
      </c>
      <c r="G52" s="62">
        <f>euref_generation!F46</f>
        <v>3668.7506570981373</v>
      </c>
      <c r="H52" s="62">
        <f>euref_generation!G46</f>
        <v>4533.4518610225296</v>
      </c>
      <c r="I52" s="62">
        <f>euref_generation!H46</f>
        <v>6602.3700653599662</v>
      </c>
      <c r="J52" s="62">
        <f>euref_generation!I46</f>
        <v>8250.9568240069075</v>
      </c>
      <c r="K52" s="62">
        <f>euref_generation!J46</f>
        <v>7608.2774943476525</v>
      </c>
    </row>
    <row r="53" spans="1:11" ht="15" customHeight="1" x14ac:dyDescent="0.25">
      <c r="A53" s="61" t="s">
        <v>21</v>
      </c>
      <c r="B53" s="61" t="s">
        <v>812</v>
      </c>
      <c r="C53" s="61" t="s">
        <v>811</v>
      </c>
      <c r="D53" s="62">
        <f>euref_generation!C49</f>
        <v>2148.8715528715857</v>
      </c>
      <c r="E53" s="62">
        <f>euref_generation!D49</f>
        <v>2213.8404679292275</v>
      </c>
      <c r="F53" s="62">
        <f>euref_generation!E49</f>
        <v>2254.2178768836961</v>
      </c>
      <c r="G53" s="62">
        <f>euref_generation!F49</f>
        <v>2276.2429372698271</v>
      </c>
      <c r="H53" s="62">
        <f>euref_generation!G49</f>
        <v>2351.7274996266897</v>
      </c>
      <c r="I53" s="62">
        <f>euref_generation!H49</f>
        <v>2394.6145139868358</v>
      </c>
      <c r="J53" s="62">
        <f>euref_generation!I49</f>
        <v>2421.8945008092769</v>
      </c>
      <c r="K53" s="62">
        <f>euref_generation!J49</f>
        <v>2966.628571550179</v>
      </c>
    </row>
    <row r="54" spans="1:11" ht="15" customHeight="1" x14ac:dyDescent="0.25">
      <c r="A54" s="61" t="s">
        <v>21</v>
      </c>
      <c r="B54" s="61" t="s">
        <v>41</v>
      </c>
      <c r="C54" s="61" t="s">
        <v>42</v>
      </c>
      <c r="D54" s="62">
        <v>0</v>
      </c>
      <c r="E54" s="62">
        <v>0</v>
      </c>
      <c r="F54" s="62">
        <v>0</v>
      </c>
      <c r="G54" s="62">
        <v>0</v>
      </c>
      <c r="H54" s="62">
        <v>0</v>
      </c>
      <c r="I54" s="62">
        <v>0</v>
      </c>
      <c r="J54" s="62">
        <v>0</v>
      </c>
      <c r="K54" s="62">
        <v>0</v>
      </c>
    </row>
    <row r="55" spans="1:11" ht="15" customHeight="1" x14ac:dyDescent="0.25">
      <c r="A55" s="61" t="s">
        <v>21</v>
      </c>
      <c r="B55" s="61" t="s">
        <v>43</v>
      </c>
      <c r="C55" s="61" t="s">
        <v>44</v>
      </c>
      <c r="D55" s="62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</row>
    <row r="56" spans="1:11" ht="15" customHeight="1" x14ac:dyDescent="0.25">
      <c r="A56" s="61" t="s">
        <v>21</v>
      </c>
      <c r="B56" s="61" t="s">
        <v>45</v>
      </c>
      <c r="C56" s="61" t="s">
        <v>46</v>
      </c>
      <c r="D56" s="62">
        <f>euref_generation!C50</f>
        <v>0</v>
      </c>
      <c r="E56" s="63">
        <f>euref_generation!D50</f>
        <v>2.0896657572193362</v>
      </c>
      <c r="F56" s="63">
        <f>euref_generation!E50</f>
        <v>2.0896657572193362</v>
      </c>
      <c r="G56" s="63">
        <f>euref_generation!F50</f>
        <v>2.0896657572193362</v>
      </c>
      <c r="H56" s="63">
        <f>euref_generation!G50</f>
        <v>2.0896657572193362</v>
      </c>
      <c r="I56" s="63">
        <f>euref_generation!H50</f>
        <v>2.0896657572188815</v>
      </c>
      <c r="J56" s="63">
        <f>euref_generation!I50</f>
        <v>2.0896657572193362</v>
      </c>
      <c r="K56" s="63">
        <f>euref_generation!J50</f>
        <v>2.0896657572193362</v>
      </c>
    </row>
    <row r="57" spans="1:11" ht="15" customHeight="1" x14ac:dyDescent="0.25">
      <c r="A57" s="61" t="s">
        <v>20</v>
      </c>
      <c r="B57" s="61" t="s">
        <v>29</v>
      </c>
      <c r="C57" s="61" t="s">
        <v>30</v>
      </c>
      <c r="D57" s="62">
        <f>euref_generation!C53</f>
        <v>272894.90182842425</v>
      </c>
      <c r="E57" s="62">
        <f>euref_generation!D53</f>
        <v>273819.94652970426</v>
      </c>
      <c r="F57" s="62">
        <f>euref_generation!E53</f>
        <v>267176.18036108743</v>
      </c>
      <c r="G57" s="62">
        <f>euref_generation!F53</f>
        <v>231938.84803359254</v>
      </c>
      <c r="H57" s="62">
        <f>euref_generation!G53</f>
        <v>182946.66010443147</v>
      </c>
      <c r="I57" s="62">
        <f>euref_generation!H53</f>
        <v>160405.5616276412</v>
      </c>
      <c r="J57" s="62">
        <f>euref_generation!I53</f>
        <v>114515.83792969644</v>
      </c>
      <c r="K57" s="62">
        <f>euref_generation!J53</f>
        <v>136854.40070972565</v>
      </c>
    </row>
    <row r="58" spans="1:11" ht="15" customHeight="1" x14ac:dyDescent="0.25">
      <c r="A58" s="61" t="s">
        <v>20</v>
      </c>
      <c r="B58" s="61" t="s">
        <v>31</v>
      </c>
      <c r="C58" s="61" t="s">
        <v>32</v>
      </c>
      <c r="D58" s="62">
        <f>euref_generation!C55</f>
        <v>92807.723337183299</v>
      </c>
      <c r="E58" s="62">
        <f>euref_generation!D55</f>
        <v>74716.593978035293</v>
      </c>
      <c r="F58" s="62">
        <f>euref_generation!E55</f>
        <v>102227.87033354175</v>
      </c>
      <c r="G58" s="62">
        <f>euref_generation!F55</f>
        <v>108810.33293945923</v>
      </c>
      <c r="H58" s="62">
        <f>euref_generation!G55</f>
        <v>150109.98108222155</v>
      </c>
      <c r="I58" s="62">
        <f>euref_generation!H55</f>
        <v>154615.82306672444</v>
      </c>
      <c r="J58" s="62">
        <f>euref_generation!I55</f>
        <v>152777.89601358926</v>
      </c>
      <c r="K58" s="62">
        <f>euref_generation!J55</f>
        <v>124671.20181372584</v>
      </c>
    </row>
    <row r="59" spans="1:11" ht="15" customHeight="1" x14ac:dyDescent="0.25">
      <c r="A59" s="61" t="s">
        <v>20</v>
      </c>
      <c r="B59" s="61" t="s">
        <v>33</v>
      </c>
      <c r="C59" s="61" t="s">
        <v>34</v>
      </c>
      <c r="D59" s="62">
        <f>euref_generation!C52</f>
        <v>96915.889928257791</v>
      </c>
      <c r="E59" s="62">
        <f>euref_generation!D52</f>
        <v>34469.117375593021</v>
      </c>
      <c r="F59" s="62">
        <f>euref_generation!E52</f>
        <v>0</v>
      </c>
      <c r="G59" s="62">
        <f>euref_generation!F52</f>
        <v>0</v>
      </c>
      <c r="H59" s="62">
        <f>euref_generation!G52</f>
        <v>0</v>
      </c>
      <c r="I59" s="62">
        <f>euref_generation!H52</f>
        <v>0</v>
      </c>
      <c r="J59" s="62">
        <f>euref_generation!I52</f>
        <v>0</v>
      </c>
      <c r="K59" s="62">
        <f>euref_generation!J52</f>
        <v>0</v>
      </c>
    </row>
    <row r="60" spans="1:11" ht="15" customHeight="1" x14ac:dyDescent="0.25">
      <c r="A60" s="61" t="s">
        <v>20</v>
      </c>
      <c r="B60" s="61" t="s">
        <v>35</v>
      </c>
      <c r="C60" s="61" t="s">
        <v>36</v>
      </c>
      <c r="D60" s="62">
        <f>euref_generation!C57</f>
        <v>22380.600073404945</v>
      </c>
      <c r="E60" s="62">
        <f>euref_generation!D57</f>
        <v>22504.708338409368</v>
      </c>
      <c r="F60" s="62">
        <f>euref_generation!E57</f>
        <v>23007.947075712113</v>
      </c>
      <c r="G60" s="62">
        <f>euref_generation!F57</f>
        <v>23819.686404963701</v>
      </c>
      <c r="H60" s="62">
        <f>euref_generation!G57</f>
        <v>25746.079915050799</v>
      </c>
      <c r="I60" s="62">
        <f>euref_generation!H57</f>
        <v>27375.095532500382</v>
      </c>
      <c r="J60" s="62">
        <f>euref_generation!I57</f>
        <v>29371.569897385609</v>
      </c>
      <c r="K60" s="62">
        <f>euref_generation!J57</f>
        <v>30665.145320736043</v>
      </c>
    </row>
    <row r="61" spans="1:11" ht="15" customHeight="1" x14ac:dyDescent="0.25">
      <c r="A61" s="61" t="s">
        <v>20</v>
      </c>
      <c r="B61" s="61" t="s">
        <v>814</v>
      </c>
      <c r="C61" s="61" t="s">
        <v>813</v>
      </c>
      <c r="D61" s="62">
        <f>euref_generation!C58</f>
        <v>66153.320470397492</v>
      </c>
      <c r="E61" s="62">
        <f>euref_generation!D58</f>
        <v>109449.74380581376</v>
      </c>
      <c r="F61" s="62">
        <f>euref_generation!E58</f>
        <v>113228.66367316683</v>
      </c>
      <c r="G61" s="62">
        <f>euref_generation!F58</f>
        <v>128324.17416110658</v>
      </c>
      <c r="H61" s="62">
        <f>euref_generation!G58</f>
        <v>130056.89598903217</v>
      </c>
      <c r="I61" s="62">
        <f>euref_generation!H58</f>
        <v>139033.44725702109</v>
      </c>
      <c r="J61" s="62">
        <f>euref_generation!I58</f>
        <v>179224.62628509541</v>
      </c>
      <c r="K61" s="62">
        <f>euref_generation!J58</f>
        <v>195659.04594176609</v>
      </c>
    </row>
    <row r="62" spans="1:11" ht="15" customHeight="1" x14ac:dyDescent="0.25">
      <c r="A62" s="61" t="s">
        <v>20</v>
      </c>
      <c r="B62" s="61" t="s">
        <v>37</v>
      </c>
      <c r="C62" s="61" t="s">
        <v>38</v>
      </c>
      <c r="D62" s="62">
        <f>euref_generation!C54</f>
        <v>1078.869814479232</v>
      </c>
      <c r="E62" s="62">
        <f>euref_generation!D54</f>
        <v>941.08521130463373</v>
      </c>
      <c r="F62" s="62">
        <f>euref_generation!E54</f>
        <v>1997.4666099261749</v>
      </c>
      <c r="G62" s="62">
        <f>euref_generation!F54</f>
        <v>3056.1603480066192</v>
      </c>
      <c r="H62" s="62">
        <f>euref_generation!G54</f>
        <v>3356.9465201070111</v>
      </c>
      <c r="I62" s="62">
        <f>euref_generation!H54</f>
        <v>3620.5877530863422</v>
      </c>
      <c r="J62" s="62">
        <f>euref_generation!I54</f>
        <v>3536.0774859586181</v>
      </c>
      <c r="K62" s="62">
        <f>euref_generation!J54</f>
        <v>552.36317860097006</v>
      </c>
    </row>
    <row r="63" spans="1:11" ht="15" customHeight="1" x14ac:dyDescent="0.25">
      <c r="A63" s="61" t="s">
        <v>20</v>
      </c>
      <c r="B63" s="61" t="s">
        <v>39</v>
      </c>
      <c r="C63" s="61" t="s">
        <v>40</v>
      </c>
      <c r="D63" s="62">
        <f>euref_generation!C56</f>
        <v>58714.632148678073</v>
      </c>
      <c r="E63" s="62">
        <f>euref_generation!D56</f>
        <v>33884.396520401482</v>
      </c>
      <c r="F63" s="62">
        <f>euref_generation!E56</f>
        <v>43429.409695041817</v>
      </c>
      <c r="G63" s="62">
        <f>euref_generation!F56</f>
        <v>53399.95502000799</v>
      </c>
      <c r="H63" s="62">
        <f>euref_generation!G56</f>
        <v>57464.285754116761</v>
      </c>
      <c r="I63" s="62">
        <f>euref_generation!H56</f>
        <v>67808.481030889059</v>
      </c>
      <c r="J63" s="62">
        <f>euref_generation!I56</f>
        <v>73975.461366106814</v>
      </c>
      <c r="K63" s="62">
        <f>euref_generation!J56</f>
        <v>74800.909672725247</v>
      </c>
    </row>
    <row r="64" spans="1:11" ht="15" customHeight="1" x14ac:dyDescent="0.25">
      <c r="A64" s="61" t="s">
        <v>20</v>
      </c>
      <c r="B64" s="61" t="s">
        <v>812</v>
      </c>
      <c r="C64" s="61" t="s">
        <v>811</v>
      </c>
      <c r="D64" s="62">
        <f>euref_generation!C59</f>
        <v>34611.594899224168</v>
      </c>
      <c r="E64" s="62">
        <f>euref_generation!D59</f>
        <v>48465.362989065034</v>
      </c>
      <c r="F64" s="62">
        <f>euref_generation!E59</f>
        <v>51777.497313538319</v>
      </c>
      <c r="G64" s="62">
        <f>euref_generation!F59</f>
        <v>60513.39097546423</v>
      </c>
      <c r="H64" s="62">
        <f>euref_generation!G59</f>
        <v>60978.532916030585</v>
      </c>
      <c r="I64" s="62">
        <f>euref_generation!H59</f>
        <v>63857.101641731759</v>
      </c>
      <c r="J64" s="62">
        <f>euref_generation!I59</f>
        <v>68812.76528635608</v>
      </c>
      <c r="K64" s="62">
        <f>euref_generation!J59</f>
        <v>83043.860283039437</v>
      </c>
    </row>
    <row r="65" spans="1:11" ht="15" customHeight="1" x14ac:dyDescent="0.25">
      <c r="A65" s="61" t="s">
        <v>20</v>
      </c>
      <c r="B65" s="61" t="s">
        <v>41</v>
      </c>
      <c r="C65" s="61" t="s">
        <v>42</v>
      </c>
      <c r="D65" s="62">
        <v>0</v>
      </c>
      <c r="E65" s="62">
        <v>0</v>
      </c>
      <c r="F65" s="62">
        <v>0</v>
      </c>
      <c r="G65" s="62">
        <v>0</v>
      </c>
      <c r="H65" s="62">
        <v>0</v>
      </c>
      <c r="I65" s="62">
        <v>0</v>
      </c>
      <c r="J65" s="62">
        <v>0</v>
      </c>
      <c r="K65" s="62">
        <v>0</v>
      </c>
    </row>
    <row r="66" spans="1:11" ht="15" customHeight="1" x14ac:dyDescent="0.25">
      <c r="A66" s="61" t="s">
        <v>20</v>
      </c>
      <c r="B66" s="61" t="s">
        <v>43</v>
      </c>
      <c r="C66" s="61" t="s">
        <v>44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</row>
    <row r="67" spans="1:11" ht="15" customHeight="1" x14ac:dyDescent="0.25">
      <c r="A67" s="61" t="s">
        <v>20</v>
      </c>
      <c r="B67" s="61" t="s">
        <v>45</v>
      </c>
      <c r="C67" s="61" t="s">
        <v>46</v>
      </c>
      <c r="D67" s="62">
        <f>euref_generation!C60</f>
        <v>136.65600000000268</v>
      </c>
      <c r="E67" s="62">
        <f>euref_generation!D60</f>
        <v>969.47333184156741</v>
      </c>
      <c r="F67" s="62">
        <f>euref_generation!E60</f>
        <v>969.47333184158197</v>
      </c>
      <c r="G67" s="62">
        <f>euref_generation!F60</f>
        <v>969.47333184157469</v>
      </c>
      <c r="H67" s="62">
        <f>euref_generation!G60</f>
        <v>969.47333184158197</v>
      </c>
      <c r="I67" s="62">
        <f>euref_generation!H60</f>
        <v>969.47333184158924</v>
      </c>
      <c r="J67" s="62">
        <f>euref_generation!I60</f>
        <v>969.47333184158197</v>
      </c>
      <c r="K67" s="62">
        <f>euref_generation!J60</f>
        <v>969.47333184158197</v>
      </c>
    </row>
    <row r="68" spans="1:11" ht="15" customHeight="1" x14ac:dyDescent="0.25">
      <c r="A68" s="61" t="s">
        <v>19</v>
      </c>
      <c r="B68" s="61" t="s">
        <v>29</v>
      </c>
      <c r="C68" s="61" t="s">
        <v>30</v>
      </c>
      <c r="D68" s="62">
        <f>euref_generation!C63</f>
        <v>6439.7707480673398</v>
      </c>
      <c r="E68" s="62">
        <f>euref_generation!D63</f>
        <v>5417.1419477286272</v>
      </c>
      <c r="F68" s="62">
        <f>euref_generation!E63</f>
        <v>3263.3479762412417</v>
      </c>
      <c r="G68" s="62">
        <f>euref_generation!F63</f>
        <v>3144.1295350416094</v>
      </c>
      <c r="H68" s="62">
        <f>euref_generation!G63</f>
        <v>3838.1553296326219</v>
      </c>
      <c r="I68" s="62">
        <f>euref_generation!H63</f>
        <v>1688.2777421525377</v>
      </c>
      <c r="J68" s="62">
        <f>euref_generation!I63</f>
        <v>196.17234852682111</v>
      </c>
      <c r="K68" s="62">
        <f>euref_generation!J63</f>
        <v>127.17754121786999</v>
      </c>
    </row>
    <row r="69" spans="1:11" ht="15" customHeight="1" x14ac:dyDescent="0.25">
      <c r="A69" s="61" t="s">
        <v>19</v>
      </c>
      <c r="B69" s="61" t="s">
        <v>31</v>
      </c>
      <c r="C69" s="61" t="s">
        <v>32</v>
      </c>
      <c r="D69" s="62">
        <f>euref_generation!C65</f>
        <v>4589.0111827167912</v>
      </c>
      <c r="E69" s="62">
        <f>euref_generation!D65</f>
        <v>751.68369957129005</v>
      </c>
      <c r="F69" s="62">
        <f>euref_generation!E65</f>
        <v>1407.4366574338337</v>
      </c>
      <c r="G69" s="62">
        <f>euref_generation!F65</f>
        <v>3346.1144604984784</v>
      </c>
      <c r="H69" s="62">
        <f>euref_generation!G65</f>
        <v>3591.5094583541509</v>
      </c>
      <c r="I69" s="62">
        <f>euref_generation!H65</f>
        <v>6490.1522665300135</v>
      </c>
      <c r="J69" s="62">
        <f>euref_generation!I65</f>
        <v>8507.1515124375783</v>
      </c>
      <c r="K69" s="62">
        <f>euref_generation!J65</f>
        <v>8405.9034759644637</v>
      </c>
    </row>
    <row r="70" spans="1:11" ht="15" customHeight="1" x14ac:dyDescent="0.25">
      <c r="A70" s="61" t="s">
        <v>19</v>
      </c>
      <c r="B70" s="61" t="s">
        <v>33</v>
      </c>
      <c r="C70" s="61" t="s">
        <v>34</v>
      </c>
      <c r="D70" s="62">
        <f>euref_generation!C62</f>
        <v>0</v>
      </c>
      <c r="E70" s="62">
        <f>euref_generation!D62</f>
        <v>0</v>
      </c>
      <c r="F70" s="62">
        <f>euref_generation!E62</f>
        <v>0</v>
      </c>
      <c r="G70" s="62">
        <f>euref_generation!F62</f>
        <v>0</v>
      </c>
      <c r="H70" s="62">
        <f>euref_generation!G62</f>
        <v>0</v>
      </c>
      <c r="I70" s="62">
        <f>euref_generation!H62</f>
        <v>0</v>
      </c>
      <c r="J70" s="62">
        <f>euref_generation!I62</f>
        <v>0</v>
      </c>
      <c r="K70" s="62">
        <f>euref_generation!J62</f>
        <v>0</v>
      </c>
    </row>
    <row r="71" spans="1:11" ht="15" customHeight="1" x14ac:dyDescent="0.25">
      <c r="A71" s="61" t="s">
        <v>19</v>
      </c>
      <c r="B71" s="61" t="s">
        <v>35</v>
      </c>
      <c r="C71" s="61" t="s">
        <v>36</v>
      </c>
      <c r="D71" s="62">
        <f>euref_generation!C67</f>
        <v>21.36363636363637</v>
      </c>
      <c r="E71" s="62">
        <f>euref_generation!D67</f>
        <v>21.36363636363637</v>
      </c>
      <c r="F71" s="62">
        <f>euref_generation!E67</f>
        <v>21.36363636363637</v>
      </c>
      <c r="G71" s="62">
        <f>euref_generation!F67</f>
        <v>23.737373737373744</v>
      </c>
      <c r="H71" s="62">
        <f>euref_generation!G67</f>
        <v>23.737373737373744</v>
      </c>
      <c r="I71" s="62">
        <f>euref_generation!H67</f>
        <v>23.737373737373741</v>
      </c>
      <c r="J71" s="62">
        <f>euref_generation!I67</f>
        <v>23.737373737373741</v>
      </c>
      <c r="K71" s="62">
        <f>euref_generation!J67</f>
        <v>23.941239638914062</v>
      </c>
    </row>
    <row r="72" spans="1:11" ht="15" customHeight="1" x14ac:dyDescent="0.25">
      <c r="A72" s="61" t="s">
        <v>19</v>
      </c>
      <c r="B72" s="61" t="s">
        <v>814</v>
      </c>
      <c r="C72" s="61" t="s">
        <v>813</v>
      </c>
      <c r="D72" s="62">
        <f>euref_generation!C68</f>
        <v>11708.845696796436</v>
      </c>
      <c r="E72" s="62">
        <f>euref_generation!D68</f>
        <v>15318.380057158236</v>
      </c>
      <c r="F72" s="62">
        <f>euref_generation!E68</f>
        <v>17360.16223100806</v>
      </c>
      <c r="G72" s="62">
        <f>euref_generation!F68</f>
        <v>19644.635124330583</v>
      </c>
      <c r="H72" s="62">
        <f>euref_generation!G68</f>
        <v>20437.865000049838</v>
      </c>
      <c r="I72" s="62">
        <f>euref_generation!H68</f>
        <v>21313.443735487694</v>
      </c>
      <c r="J72" s="62">
        <f>euref_generation!I68</f>
        <v>21836.808369301671</v>
      </c>
      <c r="K72" s="62">
        <f>euref_generation!J68</f>
        <v>24847.432174281224</v>
      </c>
    </row>
    <row r="73" spans="1:11" ht="15" customHeight="1" x14ac:dyDescent="0.25">
      <c r="A73" s="61" t="s">
        <v>19</v>
      </c>
      <c r="B73" s="61" t="s">
        <v>37</v>
      </c>
      <c r="C73" s="61" t="s">
        <v>38</v>
      </c>
      <c r="D73" s="62">
        <f>euref_generation!C64</f>
        <v>213.91814378803386</v>
      </c>
      <c r="E73" s="62">
        <f>euref_generation!D64</f>
        <v>0</v>
      </c>
      <c r="F73" s="62">
        <f>euref_generation!E64</f>
        <v>41.711702189563972</v>
      </c>
      <c r="G73" s="62">
        <f>euref_generation!F64</f>
        <v>41.266099112384488</v>
      </c>
      <c r="H73" s="62">
        <f>euref_generation!G64</f>
        <v>39.185044818717493</v>
      </c>
      <c r="I73" s="62">
        <f>euref_generation!H64</f>
        <v>68.663995959342515</v>
      </c>
      <c r="J73" s="62">
        <f>euref_generation!I64</f>
        <v>171.18571261434147</v>
      </c>
      <c r="K73" s="62">
        <f>euref_generation!J64</f>
        <v>113.61511512884788</v>
      </c>
    </row>
    <row r="74" spans="1:11" ht="15" customHeight="1" x14ac:dyDescent="0.25">
      <c r="A74" s="61" t="s">
        <v>19</v>
      </c>
      <c r="B74" s="61" t="s">
        <v>39</v>
      </c>
      <c r="C74" s="61" t="s">
        <v>40</v>
      </c>
      <c r="D74" s="62">
        <f>euref_generation!C66</f>
        <v>3222.6955361749706</v>
      </c>
      <c r="E74" s="62">
        <f>euref_generation!D66</f>
        <v>8439.0426214085546</v>
      </c>
      <c r="F74" s="62">
        <f>euref_generation!E66</f>
        <v>8294.8491637309198</v>
      </c>
      <c r="G74" s="62">
        <f>euref_generation!F66</f>
        <v>8295.4115294127569</v>
      </c>
      <c r="H74" s="62">
        <f>euref_generation!G66</f>
        <v>7734.4965724045724</v>
      </c>
      <c r="I74" s="62">
        <f>euref_generation!H66</f>
        <v>8451.1353724601558</v>
      </c>
      <c r="J74" s="62">
        <f>euref_generation!I66</f>
        <v>9416.1967396995078</v>
      </c>
      <c r="K74" s="62">
        <f>euref_generation!J66</f>
        <v>9767.8792897289622</v>
      </c>
    </row>
    <row r="75" spans="1:11" ht="15" customHeight="1" x14ac:dyDescent="0.25">
      <c r="A75" s="61" t="s">
        <v>19</v>
      </c>
      <c r="B75" s="61" t="s">
        <v>812</v>
      </c>
      <c r="C75" s="61" t="s">
        <v>811</v>
      </c>
      <c r="D75" s="62">
        <f>euref_generation!C69</f>
        <v>767.51606502142806</v>
      </c>
      <c r="E75" s="62">
        <f>euref_generation!D69</f>
        <v>768.0558198250103</v>
      </c>
      <c r="F75" s="62">
        <f>euref_generation!E69</f>
        <v>768.0558198250103</v>
      </c>
      <c r="G75" s="62">
        <f>euref_generation!F69</f>
        <v>768.1065317848429</v>
      </c>
      <c r="H75" s="62">
        <f>euref_generation!G69</f>
        <v>768.22632594566778</v>
      </c>
      <c r="I75" s="62">
        <f>euref_generation!H69</f>
        <v>796.89543938479051</v>
      </c>
      <c r="J75" s="62">
        <f>euref_generation!I69</f>
        <v>798.85581770314741</v>
      </c>
      <c r="K75" s="62">
        <f>euref_generation!J69</f>
        <v>802.68029053064788</v>
      </c>
    </row>
    <row r="76" spans="1:11" ht="15" customHeight="1" x14ac:dyDescent="0.25">
      <c r="A76" s="61" t="s">
        <v>19</v>
      </c>
      <c r="B76" s="61" t="s">
        <v>41</v>
      </c>
      <c r="C76" s="61" t="s">
        <v>42</v>
      </c>
      <c r="D76" s="62">
        <v>0</v>
      </c>
      <c r="E76" s="62">
        <v>0</v>
      </c>
      <c r="F76" s="62">
        <v>0</v>
      </c>
      <c r="G76" s="62">
        <v>0</v>
      </c>
      <c r="H76" s="62">
        <v>0</v>
      </c>
      <c r="I76" s="62">
        <v>0</v>
      </c>
      <c r="J76" s="62">
        <v>0</v>
      </c>
      <c r="K76" s="62">
        <v>0</v>
      </c>
    </row>
    <row r="77" spans="1:11" ht="15" customHeight="1" x14ac:dyDescent="0.25">
      <c r="A77" s="61" t="s">
        <v>19</v>
      </c>
      <c r="B77" s="61" t="s">
        <v>43</v>
      </c>
      <c r="C77" s="61" t="s">
        <v>44</v>
      </c>
      <c r="D77" s="62">
        <v>0</v>
      </c>
      <c r="E77" s="62">
        <v>0</v>
      </c>
      <c r="F77" s="62">
        <v>0</v>
      </c>
      <c r="G77" s="62">
        <v>0</v>
      </c>
      <c r="H77" s="62">
        <v>0</v>
      </c>
      <c r="I77" s="62">
        <v>0</v>
      </c>
      <c r="J77" s="62">
        <v>0</v>
      </c>
      <c r="K77" s="62">
        <v>0</v>
      </c>
    </row>
    <row r="78" spans="1:11" ht="15" customHeight="1" x14ac:dyDescent="0.25">
      <c r="A78" s="61" t="s">
        <v>19</v>
      </c>
      <c r="B78" s="61" t="s">
        <v>45</v>
      </c>
      <c r="C78" s="61" t="s">
        <v>46</v>
      </c>
      <c r="D78" s="62">
        <f>euref_generation!C70</f>
        <v>0</v>
      </c>
      <c r="E78" s="62">
        <f>euref_generation!D70</f>
        <v>0</v>
      </c>
      <c r="F78" s="62">
        <f>euref_generation!E70</f>
        <v>0</v>
      </c>
      <c r="G78" s="62">
        <f>euref_generation!F70</f>
        <v>-1.1368683772161603E-13</v>
      </c>
      <c r="H78" s="62">
        <f>euref_generation!G70</f>
        <v>0</v>
      </c>
      <c r="I78" s="62">
        <f>euref_generation!H70</f>
        <v>0</v>
      </c>
      <c r="J78" s="62">
        <f>euref_generation!I70</f>
        <v>1.1368683772161603E-13</v>
      </c>
      <c r="K78" s="62">
        <f>euref_generation!J70</f>
        <v>1.1368683772161603E-13</v>
      </c>
    </row>
    <row r="79" spans="1:11" ht="15" customHeight="1" x14ac:dyDescent="0.25">
      <c r="A79" s="61" t="s">
        <v>18</v>
      </c>
      <c r="B79" s="61" t="s">
        <v>29</v>
      </c>
      <c r="C79" s="61" t="s">
        <v>30</v>
      </c>
      <c r="D79" s="62">
        <f>euref_generation!C73</f>
        <v>8607.8449828951871</v>
      </c>
      <c r="E79" s="62">
        <f>euref_generation!D73</f>
        <v>9056.2651050721779</v>
      </c>
      <c r="F79" s="62">
        <f>euref_generation!E73</f>
        <v>9030.8818807739535</v>
      </c>
      <c r="G79" s="62">
        <f>euref_generation!F73</f>
        <v>6897.7886227344861</v>
      </c>
      <c r="H79" s="62">
        <f>euref_generation!G73</f>
        <v>4905.021371747006</v>
      </c>
      <c r="I79" s="62">
        <f>euref_generation!H73</f>
        <v>4896.4650830301098</v>
      </c>
      <c r="J79" s="62">
        <f>euref_generation!I73</f>
        <v>3231.4273916142406</v>
      </c>
      <c r="K79" s="62">
        <f>euref_generation!J73</f>
        <v>1580.286371195486</v>
      </c>
    </row>
    <row r="80" spans="1:11" ht="15" customHeight="1" x14ac:dyDescent="0.25">
      <c r="A80" s="61" t="s">
        <v>18</v>
      </c>
      <c r="B80" s="61" t="s">
        <v>31</v>
      </c>
      <c r="C80" s="61" t="s">
        <v>32</v>
      </c>
      <c r="D80" s="62">
        <f>euref_generation!C75</f>
        <v>688.81633467027382</v>
      </c>
      <c r="E80" s="62">
        <f>euref_generation!D75</f>
        <v>645.83165986200095</v>
      </c>
      <c r="F80" s="62">
        <f>euref_generation!E75</f>
        <v>631.09546993407673</v>
      </c>
      <c r="G80" s="62">
        <f>euref_generation!F75</f>
        <v>577.47778951445946</v>
      </c>
      <c r="H80" s="62">
        <f>euref_generation!G75</f>
        <v>1708.5508119172125</v>
      </c>
      <c r="I80" s="62">
        <f>euref_generation!H75</f>
        <v>1573.0649633294313</v>
      </c>
      <c r="J80" s="62">
        <f>euref_generation!I75</f>
        <v>1966.0223878935976</v>
      </c>
      <c r="K80" s="62">
        <f>euref_generation!J75</f>
        <v>1917.8852957800766</v>
      </c>
    </row>
    <row r="81" spans="1:11" ht="15" customHeight="1" x14ac:dyDescent="0.25">
      <c r="A81" s="61" t="s">
        <v>18</v>
      </c>
      <c r="B81" s="61" t="s">
        <v>33</v>
      </c>
      <c r="C81" s="61" t="s">
        <v>34</v>
      </c>
      <c r="D81" s="62">
        <f>euref_generation!C72</f>
        <v>0</v>
      </c>
      <c r="E81" s="62">
        <f>euref_generation!D72</f>
        <v>0</v>
      </c>
      <c r="F81" s="62">
        <f>euref_generation!E72</f>
        <v>0</v>
      </c>
      <c r="G81" s="62">
        <f>euref_generation!F72</f>
        <v>0</v>
      </c>
      <c r="H81" s="62">
        <f>euref_generation!G72</f>
        <v>0</v>
      </c>
      <c r="I81" s="62">
        <f>euref_generation!H72</f>
        <v>0</v>
      </c>
      <c r="J81" s="62">
        <f>euref_generation!I72</f>
        <v>0</v>
      </c>
      <c r="K81" s="62">
        <f>euref_generation!J72</f>
        <v>0</v>
      </c>
    </row>
    <row r="82" spans="1:11" ht="15" customHeight="1" x14ac:dyDescent="0.25">
      <c r="A82" s="61" t="s">
        <v>18</v>
      </c>
      <c r="B82" s="61" t="s">
        <v>35</v>
      </c>
      <c r="C82" s="61" t="s">
        <v>36</v>
      </c>
      <c r="D82" s="62">
        <f>euref_generation!C77</f>
        <v>32.914728682170541</v>
      </c>
      <c r="E82" s="62">
        <f>euref_generation!D77</f>
        <v>32.914728682170541</v>
      </c>
      <c r="F82" s="62">
        <f>euref_generation!E77</f>
        <v>32.914728682170548</v>
      </c>
      <c r="G82" s="62">
        <f>euref_generation!F77</f>
        <v>32.914728682170548</v>
      </c>
      <c r="H82" s="62">
        <f>euref_generation!G77</f>
        <v>82.286821705426362</v>
      </c>
      <c r="I82" s="62">
        <f>euref_generation!H77</f>
        <v>90.515503875969017</v>
      </c>
      <c r="J82" s="62">
        <f>euref_generation!I77</f>
        <v>94.629844961240337</v>
      </c>
      <c r="K82" s="62">
        <f>euref_generation!J77</f>
        <v>82.173126614987098</v>
      </c>
    </row>
    <row r="83" spans="1:11" ht="15" customHeight="1" x14ac:dyDescent="0.25">
      <c r="A83" s="61" t="s">
        <v>18</v>
      </c>
      <c r="B83" s="61" t="s">
        <v>814</v>
      </c>
      <c r="C83" s="61" t="s">
        <v>813</v>
      </c>
      <c r="D83" s="62">
        <f>euref_generation!C78</f>
        <v>575.40961064309829</v>
      </c>
      <c r="E83" s="62">
        <f>euref_generation!D78</f>
        <v>667.54330532863742</v>
      </c>
      <c r="F83" s="62">
        <f>euref_generation!E78</f>
        <v>689.35516130494921</v>
      </c>
      <c r="G83" s="62">
        <f>euref_generation!F78</f>
        <v>1011.4813728407946</v>
      </c>
      <c r="H83" s="62">
        <f>euref_generation!G78</f>
        <v>1891.2676883611314</v>
      </c>
      <c r="I83" s="62">
        <f>euref_generation!H78</f>
        <v>2063.3255643706148</v>
      </c>
      <c r="J83" s="62">
        <f>euref_generation!I78</f>
        <v>2454.2528584409984</v>
      </c>
      <c r="K83" s="62">
        <f>euref_generation!J78</f>
        <v>4412.9789702881335</v>
      </c>
    </row>
    <row r="84" spans="1:11" ht="15" customHeight="1" x14ac:dyDescent="0.25">
      <c r="A84" s="61" t="s">
        <v>18</v>
      </c>
      <c r="B84" s="61" t="s">
        <v>37</v>
      </c>
      <c r="C84" s="61" t="s">
        <v>38</v>
      </c>
      <c r="D84" s="62">
        <f>euref_generation!C74</f>
        <v>0</v>
      </c>
      <c r="E84" s="62">
        <f>euref_generation!D74</f>
        <v>0</v>
      </c>
      <c r="F84" s="62">
        <f>euref_generation!E74</f>
        <v>0</v>
      </c>
      <c r="G84" s="62">
        <f>euref_generation!F74</f>
        <v>0</v>
      </c>
      <c r="H84" s="62">
        <f>euref_generation!G74</f>
        <v>0</v>
      </c>
      <c r="I84" s="62">
        <f>euref_generation!H74</f>
        <v>0</v>
      </c>
      <c r="J84" s="62">
        <f>euref_generation!I74</f>
        <v>0</v>
      </c>
      <c r="K84" s="62">
        <f>euref_generation!J74</f>
        <v>0</v>
      </c>
    </row>
    <row r="85" spans="1:11" ht="15" customHeight="1" x14ac:dyDescent="0.25">
      <c r="A85" s="61" t="s">
        <v>18</v>
      </c>
      <c r="B85" s="61" t="s">
        <v>39</v>
      </c>
      <c r="C85" s="61" t="s">
        <v>40</v>
      </c>
      <c r="D85" s="62">
        <f>euref_generation!C76</f>
        <v>859.09814559661152</v>
      </c>
      <c r="E85" s="62">
        <f>euref_generation!D76</f>
        <v>873.03115667340455</v>
      </c>
      <c r="F85" s="62">
        <f>euref_generation!E76</f>
        <v>892.5974887659122</v>
      </c>
      <c r="G85" s="62">
        <f>euref_generation!F76</f>
        <v>920.33815692599217</v>
      </c>
      <c r="H85" s="62">
        <f>euref_generation!G76</f>
        <v>1173.1698540602281</v>
      </c>
      <c r="I85" s="62">
        <f>euref_generation!H76</f>
        <v>1015.4598011041079</v>
      </c>
      <c r="J85" s="62">
        <f>euref_generation!I76</f>
        <v>2459.8831277671748</v>
      </c>
      <c r="K85" s="62">
        <f>euref_generation!J76</f>
        <v>2619.6494714167134</v>
      </c>
    </row>
    <row r="86" spans="1:11" ht="15" customHeight="1" x14ac:dyDescent="0.25">
      <c r="A86" s="61" t="s">
        <v>18</v>
      </c>
      <c r="B86" s="61" t="s">
        <v>812</v>
      </c>
      <c r="C86" s="61" t="s">
        <v>811</v>
      </c>
      <c r="D86" s="62">
        <f>euref_generation!C79</f>
        <v>0.83901768462320792</v>
      </c>
      <c r="E86" s="62">
        <f>euref_generation!D79</f>
        <v>0.83901768462320792</v>
      </c>
      <c r="F86" s="62">
        <f>euref_generation!E79</f>
        <v>0.83901768462320792</v>
      </c>
      <c r="G86" s="62">
        <f>euref_generation!F79</f>
        <v>0.83901768462320792</v>
      </c>
      <c r="H86" s="62">
        <f>euref_generation!G79</f>
        <v>0.83901768462320792</v>
      </c>
      <c r="I86" s="62">
        <f>euref_generation!H79</f>
        <v>0.86743879724559347</v>
      </c>
      <c r="J86" s="62">
        <f>euref_generation!I79</f>
        <v>0.86743879724559347</v>
      </c>
      <c r="K86" s="62">
        <f>euref_generation!J79</f>
        <v>0.86743879724559347</v>
      </c>
    </row>
    <row r="87" spans="1:11" ht="15" customHeight="1" x14ac:dyDescent="0.25">
      <c r="A87" s="61" t="s">
        <v>18</v>
      </c>
      <c r="B87" s="61" t="s">
        <v>41</v>
      </c>
      <c r="C87" s="61" t="s">
        <v>42</v>
      </c>
      <c r="D87" s="62">
        <v>0</v>
      </c>
      <c r="E87" s="62">
        <v>0</v>
      </c>
      <c r="F87" s="62">
        <v>0</v>
      </c>
      <c r="G87" s="62">
        <v>0</v>
      </c>
      <c r="H87" s="62">
        <v>0</v>
      </c>
      <c r="I87" s="62">
        <v>0</v>
      </c>
      <c r="J87" s="62">
        <v>0</v>
      </c>
      <c r="K87" s="62">
        <v>0</v>
      </c>
    </row>
    <row r="88" spans="1:11" ht="15" customHeight="1" x14ac:dyDescent="0.25">
      <c r="A88" s="61" t="s">
        <v>18</v>
      </c>
      <c r="B88" s="61" t="s">
        <v>43</v>
      </c>
      <c r="C88" s="61" t="s">
        <v>44</v>
      </c>
      <c r="D88" s="62">
        <v>0</v>
      </c>
      <c r="E88" s="62">
        <v>0</v>
      </c>
      <c r="F88" s="62">
        <v>0</v>
      </c>
      <c r="G88" s="62">
        <v>0</v>
      </c>
      <c r="H88" s="62">
        <v>0</v>
      </c>
      <c r="I88" s="62">
        <v>0</v>
      </c>
      <c r="J88" s="62">
        <v>0</v>
      </c>
      <c r="K88" s="62">
        <v>0</v>
      </c>
    </row>
    <row r="89" spans="1:11" ht="15" customHeight="1" x14ac:dyDescent="0.25">
      <c r="A89" s="61" t="s">
        <v>18</v>
      </c>
      <c r="B89" s="61" t="s">
        <v>45</v>
      </c>
      <c r="C89" s="61" t="s">
        <v>46</v>
      </c>
      <c r="D89" s="62">
        <f>euref_generation!C80</f>
        <v>0</v>
      </c>
      <c r="E89" s="62">
        <f>euref_generation!D80</f>
        <v>0</v>
      </c>
      <c r="F89" s="62">
        <f>euref_generation!E80</f>
        <v>0</v>
      </c>
      <c r="G89" s="62">
        <f>euref_generation!F80</f>
        <v>0</v>
      </c>
      <c r="H89" s="62">
        <f>euref_generation!G80</f>
        <v>0</v>
      </c>
      <c r="I89" s="62">
        <f>euref_generation!H80</f>
        <v>-1.1102230246251565E-16</v>
      </c>
      <c r="J89" s="62">
        <f>euref_generation!I80</f>
        <v>-1.1102230246251565E-16</v>
      </c>
      <c r="K89" s="62">
        <f>euref_generation!J80</f>
        <v>-1.1102230246251565E-16</v>
      </c>
    </row>
    <row r="90" spans="1:11" ht="15" customHeight="1" x14ac:dyDescent="0.25">
      <c r="A90" s="61" t="s">
        <v>17</v>
      </c>
      <c r="B90" s="61" t="s">
        <v>29</v>
      </c>
      <c r="C90" s="61" t="s">
        <v>30</v>
      </c>
      <c r="D90" s="62">
        <f>euref_generation!C83</f>
        <v>57621.193189215177</v>
      </c>
      <c r="E90" s="62">
        <f>euref_generation!D83</f>
        <v>56432.098911468958</v>
      </c>
      <c r="F90" s="62">
        <f>euref_generation!E83</f>
        <v>34503.037403548951</v>
      </c>
      <c r="G90" s="62">
        <f>euref_generation!F83</f>
        <v>15178.996386317063</v>
      </c>
      <c r="H90" s="62">
        <f>euref_generation!G83</f>
        <v>4266.3024934869827</v>
      </c>
      <c r="I90" s="62">
        <f>euref_generation!H83</f>
        <v>3206.5485207281959</v>
      </c>
      <c r="J90" s="62">
        <f>euref_generation!I83</f>
        <v>246.25169243235547</v>
      </c>
      <c r="K90" s="62">
        <f>euref_generation!J83</f>
        <v>540.10062996318641</v>
      </c>
    </row>
    <row r="91" spans="1:11" ht="15" customHeight="1" x14ac:dyDescent="0.25">
      <c r="A91" s="61" t="s">
        <v>17</v>
      </c>
      <c r="B91" s="61" t="s">
        <v>31</v>
      </c>
      <c r="C91" s="61" t="s">
        <v>32</v>
      </c>
      <c r="D91" s="62">
        <f>euref_generation!C85</f>
        <v>53218.443590404619</v>
      </c>
      <c r="E91" s="62">
        <f>euref_generation!D85</f>
        <v>56357.324308838542</v>
      </c>
      <c r="F91" s="62">
        <f>euref_generation!E85</f>
        <v>56729.744896210352</v>
      </c>
      <c r="G91" s="62">
        <f>euref_generation!F85</f>
        <v>49876.062362765173</v>
      </c>
      <c r="H91" s="62">
        <f>euref_generation!G85</f>
        <v>55018.677173929631</v>
      </c>
      <c r="I91" s="62">
        <f>euref_generation!H85</f>
        <v>61980.072189746796</v>
      </c>
      <c r="J91" s="62">
        <f>euref_generation!I85</f>
        <v>64188.89151589993</v>
      </c>
      <c r="K91" s="62">
        <f>euref_generation!J85</f>
        <v>44263.442491499045</v>
      </c>
    </row>
    <row r="92" spans="1:11" ht="15" customHeight="1" x14ac:dyDescent="0.25">
      <c r="A92" s="61" t="s">
        <v>17</v>
      </c>
      <c r="B92" s="61" t="s">
        <v>33</v>
      </c>
      <c r="C92" s="61" t="s">
        <v>34</v>
      </c>
      <c r="D92" s="62">
        <f>euref_generation!C82</f>
        <v>58065.92996307397</v>
      </c>
      <c r="E92" s="62">
        <f>euref_generation!D82</f>
        <v>58065.929963073977</v>
      </c>
      <c r="F92" s="62">
        <f>euref_generation!E82</f>
        <v>57757.33959311842</v>
      </c>
      <c r="G92" s="62">
        <f>euref_generation!F82</f>
        <v>57521.437232314638</v>
      </c>
      <c r="H92" s="62">
        <f>euref_generation!G82</f>
        <v>57521.437232314645</v>
      </c>
      <c r="I92" s="62">
        <f>euref_generation!H82</f>
        <v>24921.25619566159</v>
      </c>
      <c r="J92" s="62">
        <f>euref_generation!I82</f>
        <v>0</v>
      </c>
      <c r="K92" s="62">
        <f>euref_generation!J82</f>
        <v>0</v>
      </c>
    </row>
    <row r="93" spans="1:11" ht="15" customHeight="1" x14ac:dyDescent="0.25">
      <c r="A93" s="61" t="s">
        <v>17</v>
      </c>
      <c r="B93" s="61" t="s">
        <v>35</v>
      </c>
      <c r="C93" s="61" t="s">
        <v>36</v>
      </c>
      <c r="D93" s="62">
        <f>euref_generation!C87</f>
        <v>33177.114191313143</v>
      </c>
      <c r="E93" s="62">
        <f>euref_generation!D87</f>
        <v>33275.314606881155</v>
      </c>
      <c r="F93" s="62">
        <f>euref_generation!E87</f>
        <v>33443.917927206166</v>
      </c>
      <c r="G93" s="62">
        <f>euref_generation!F87</f>
        <v>33500.456800896005</v>
      </c>
      <c r="H93" s="62">
        <f>euref_generation!G87</f>
        <v>33530.709396957231</v>
      </c>
      <c r="I93" s="62">
        <f>euref_generation!H87</f>
        <v>33515.202861317724</v>
      </c>
      <c r="J93" s="62">
        <f>euref_generation!I87</f>
        <v>34567.233280740293</v>
      </c>
      <c r="K93" s="62">
        <f>euref_generation!J87</f>
        <v>34829.343564380099</v>
      </c>
    </row>
    <row r="94" spans="1:11" ht="15" customHeight="1" x14ac:dyDescent="0.25">
      <c r="A94" s="61" t="s">
        <v>17</v>
      </c>
      <c r="B94" s="61" t="s">
        <v>814</v>
      </c>
      <c r="C94" s="61" t="s">
        <v>813</v>
      </c>
      <c r="D94" s="62">
        <f>euref_generation!C88</f>
        <v>51664.998077615266</v>
      </c>
      <c r="E94" s="62">
        <f>euref_generation!D88</f>
        <v>56321.606548033051</v>
      </c>
      <c r="F94" s="62">
        <f>euref_generation!E88</f>
        <v>58667.592413297592</v>
      </c>
      <c r="G94" s="62">
        <f>euref_generation!F88</f>
        <v>72043.436535716974</v>
      </c>
      <c r="H94" s="62">
        <f>euref_generation!G88</f>
        <v>73653.025025301016</v>
      </c>
      <c r="I94" s="62">
        <f>euref_generation!H88</f>
        <v>86104.344069036495</v>
      </c>
      <c r="J94" s="62">
        <f>euref_generation!I88</f>
        <v>110504.2773995779</v>
      </c>
      <c r="K94" s="62">
        <f>euref_generation!J88</f>
        <v>127647.67985563917</v>
      </c>
    </row>
    <row r="95" spans="1:11" ht="15" customHeight="1" x14ac:dyDescent="0.25">
      <c r="A95" s="61" t="s">
        <v>17</v>
      </c>
      <c r="B95" s="61" t="s">
        <v>37</v>
      </c>
      <c r="C95" s="61" t="s">
        <v>38</v>
      </c>
      <c r="D95" s="62">
        <f>euref_generation!C84</f>
        <v>4988.0810672646721</v>
      </c>
      <c r="E95" s="62">
        <f>euref_generation!D84</f>
        <v>561.2120876060269</v>
      </c>
      <c r="F95" s="62">
        <f>euref_generation!E84</f>
        <v>1706.9399009319302</v>
      </c>
      <c r="G95" s="62">
        <f>euref_generation!F84</f>
        <v>1610.9723740325144</v>
      </c>
      <c r="H95" s="62">
        <f>euref_generation!G84</f>
        <v>1518.6471315256613</v>
      </c>
      <c r="I95" s="62">
        <f>euref_generation!H84</f>
        <v>3183.8896930929354</v>
      </c>
      <c r="J95" s="62">
        <f>euref_generation!I84</f>
        <v>3271.256381536607</v>
      </c>
      <c r="K95" s="62">
        <f>euref_generation!J84</f>
        <v>1484.3043381247078</v>
      </c>
    </row>
    <row r="96" spans="1:11" ht="15" customHeight="1" x14ac:dyDescent="0.25">
      <c r="A96" s="61" t="s">
        <v>17</v>
      </c>
      <c r="B96" s="61" t="s">
        <v>39</v>
      </c>
      <c r="C96" s="61" t="s">
        <v>40</v>
      </c>
      <c r="D96" s="62">
        <f>euref_generation!C86</f>
        <v>4513.5560817886089</v>
      </c>
      <c r="E96" s="62">
        <f>euref_generation!D86</f>
        <v>5971.7821199844393</v>
      </c>
      <c r="F96" s="62">
        <f>euref_generation!E86</f>
        <v>7917.1014896248544</v>
      </c>
      <c r="G96" s="62">
        <f>euref_generation!F86</f>
        <v>8959.6368772220994</v>
      </c>
      <c r="H96" s="62">
        <f>euref_generation!G86</f>
        <v>10126.367767321715</v>
      </c>
      <c r="I96" s="62">
        <f>euref_generation!H86</f>
        <v>11537.794724242562</v>
      </c>
      <c r="J96" s="62">
        <f>euref_generation!I86</f>
        <v>14012.087460575789</v>
      </c>
      <c r="K96" s="62">
        <f>euref_generation!J86</f>
        <v>12517.393085922446</v>
      </c>
    </row>
    <row r="97" spans="1:11" ht="15" customHeight="1" x14ac:dyDescent="0.25">
      <c r="A97" s="61" t="s">
        <v>17</v>
      </c>
      <c r="B97" s="61" t="s">
        <v>812</v>
      </c>
      <c r="C97" s="61" t="s">
        <v>811</v>
      </c>
      <c r="D97" s="63">
        <f>euref_generation!C89*SUM(generation!$L$114:$L$115)/SUM(generation!$L$114:$L$116)</f>
        <v>7184.6062739786075</v>
      </c>
      <c r="E97" s="63">
        <f>euref_generation!D89*SUM(generation!$L$114:$L$115)/SUM(generation!$L$114:$L$116)</f>
        <v>9549.4772460093209</v>
      </c>
      <c r="F97" s="63">
        <f>euref_generation!E89*SUM(generation!$L$114:$L$115)/SUM(generation!$L$114:$L$116)</f>
        <v>17675.92124597622</v>
      </c>
      <c r="G97" s="63">
        <f>euref_generation!F89*SUM(generation!$L$114:$L$115)/SUM(generation!$L$114:$L$116)</f>
        <v>28844.14278492106</v>
      </c>
      <c r="H97" s="63">
        <f>euref_generation!G89*SUM(generation!$L$114:$L$115)/SUM(generation!$L$114:$L$116)</f>
        <v>39237.993428169801</v>
      </c>
      <c r="I97" s="63">
        <f>euref_generation!H89*SUM(generation!$L$114:$L$115)/SUM(generation!$L$114:$L$116)</f>
        <v>49423.265174526387</v>
      </c>
      <c r="J97" s="63">
        <f>euref_generation!I89*SUM(generation!$L$114:$L$115)/SUM(generation!$L$114:$L$116)</f>
        <v>52837.464498092253</v>
      </c>
      <c r="K97" s="63">
        <f>euref_generation!J89*SUM(generation!$L$114:$L$115)/SUM(generation!$L$114:$L$116)</f>
        <v>63917.630581144447</v>
      </c>
    </row>
    <row r="98" spans="1:11" ht="15" customHeight="1" x14ac:dyDescent="0.25">
      <c r="A98" s="61" t="s">
        <v>17</v>
      </c>
      <c r="B98" s="61" t="s">
        <v>41</v>
      </c>
      <c r="C98" s="61" t="s">
        <v>42</v>
      </c>
      <c r="D98" s="63">
        <f>euref_generation!C89*generation!$L$116/SUM(generation!$L$114:$L$116)</f>
        <v>4861.3780211733238</v>
      </c>
      <c r="E98" s="63">
        <f>euref_generation!D89*generation!$L$116/SUM(generation!$L$114:$L$116)</f>
        <v>6461.5397179916081</v>
      </c>
      <c r="F98" s="63">
        <f>euref_generation!E89*generation!$L$116/SUM(generation!$L$114:$L$116)</f>
        <v>11960.20098699082</v>
      </c>
      <c r="G98" s="63">
        <f>euref_generation!F89*generation!$L$116/SUM(generation!$L$114:$L$116)</f>
        <v>19517.044696250232</v>
      </c>
      <c r="H98" s="63">
        <f>euref_generation!G89*generation!$L$116/SUM(generation!$L$114:$L$116)</f>
        <v>26549.919588149714</v>
      </c>
      <c r="I98" s="63">
        <f>euref_generation!H89*generation!$L$116/SUM(generation!$L$114:$L$116)</f>
        <v>33441.662060767638</v>
      </c>
      <c r="J98" s="63">
        <f>euref_generation!I89*generation!$L$116/SUM(generation!$L$114:$L$116)</f>
        <v>35751.839253302445</v>
      </c>
      <c r="K98" s="63">
        <f>euref_generation!J89*generation!$L$116/SUM(generation!$L$114:$L$116)</f>
        <v>43249.101290080893</v>
      </c>
    </row>
    <row r="99" spans="1:11" ht="15" customHeight="1" x14ac:dyDescent="0.25">
      <c r="A99" s="61" t="s">
        <v>17</v>
      </c>
      <c r="B99" s="61" t="s">
        <v>43</v>
      </c>
      <c r="C99" s="61" t="s">
        <v>44</v>
      </c>
      <c r="D99" s="62">
        <v>0</v>
      </c>
      <c r="E99" s="62">
        <v>0</v>
      </c>
      <c r="F99" s="62">
        <v>0</v>
      </c>
      <c r="G99" s="62">
        <v>0</v>
      </c>
      <c r="H99" s="62">
        <v>0</v>
      </c>
      <c r="I99" s="62">
        <v>0</v>
      </c>
      <c r="J99" s="62">
        <v>0</v>
      </c>
      <c r="K99" s="62">
        <v>0</v>
      </c>
    </row>
    <row r="100" spans="1:11" ht="15" customHeight="1" x14ac:dyDescent="0.25">
      <c r="A100" s="61" t="s">
        <v>17</v>
      </c>
      <c r="B100" s="61" t="s">
        <v>45</v>
      </c>
      <c r="C100" s="61" t="s">
        <v>46</v>
      </c>
      <c r="D100" s="62">
        <f>euref_generation!C90</f>
        <v>0</v>
      </c>
      <c r="E100" s="62">
        <f>euref_generation!D90</f>
        <v>0</v>
      </c>
      <c r="F100" s="62">
        <f>euref_generation!E90</f>
        <v>0</v>
      </c>
      <c r="G100" s="62">
        <f>euref_generation!F90</f>
        <v>7.2759576141834259E-12</v>
      </c>
      <c r="H100" s="62">
        <f>euref_generation!G90</f>
        <v>0</v>
      </c>
      <c r="I100" s="62">
        <f>euref_generation!H90</f>
        <v>0</v>
      </c>
      <c r="J100" s="62">
        <f>euref_generation!I90</f>
        <v>0</v>
      </c>
      <c r="K100" s="62">
        <f>euref_generation!J90</f>
        <v>2.9103830456733704E-11</v>
      </c>
    </row>
    <row r="101" spans="1:11" ht="15" customHeight="1" x14ac:dyDescent="0.25">
      <c r="A101" s="61" t="s">
        <v>16</v>
      </c>
      <c r="B101" s="61" t="s">
        <v>29</v>
      </c>
      <c r="C101" s="61" t="s">
        <v>30</v>
      </c>
      <c r="D101" s="62">
        <f>euref_generation!C93</f>
        <v>8559.1299910596226</v>
      </c>
      <c r="E101" s="62">
        <f>euref_generation!D93</f>
        <v>11238.546881172937</v>
      </c>
      <c r="F101" s="62">
        <f>euref_generation!E93</f>
        <v>12135.703716820368</v>
      </c>
      <c r="G101" s="62">
        <f>euref_generation!F93</f>
        <v>9821.4660939196856</v>
      </c>
      <c r="H101" s="62">
        <f>euref_generation!G93</f>
        <v>6802.4293283262741</v>
      </c>
      <c r="I101" s="62">
        <f>euref_generation!H93</f>
        <v>2638.5114240622433</v>
      </c>
      <c r="J101" s="62">
        <f>euref_generation!I93</f>
        <v>1558.5655798676758</v>
      </c>
      <c r="K101" s="62">
        <f>euref_generation!J93</f>
        <v>1474.8773443405444</v>
      </c>
    </row>
    <row r="102" spans="1:11" ht="15" customHeight="1" x14ac:dyDescent="0.25">
      <c r="A102" s="61" t="s">
        <v>16</v>
      </c>
      <c r="B102" s="61" t="s">
        <v>31</v>
      </c>
      <c r="C102" s="61" t="s">
        <v>32</v>
      </c>
      <c r="D102" s="62">
        <f>euref_generation!C95</f>
        <v>7770.5160347034034</v>
      </c>
      <c r="E102" s="62">
        <f>euref_generation!D95</f>
        <v>7654.3014918247472</v>
      </c>
      <c r="F102" s="62">
        <f>euref_generation!E95</f>
        <v>10852.525957520229</v>
      </c>
      <c r="G102" s="62">
        <f>euref_generation!F95</f>
        <v>11571.720623964757</v>
      </c>
      <c r="H102" s="62">
        <f>euref_generation!G95</f>
        <v>11162.439684973449</v>
      </c>
      <c r="I102" s="62">
        <f>euref_generation!H95</f>
        <v>8204.058938792823</v>
      </c>
      <c r="J102" s="62">
        <f>euref_generation!I95</f>
        <v>6428.8992674255951</v>
      </c>
      <c r="K102" s="62">
        <f>euref_generation!J95</f>
        <v>7864.5336599071516</v>
      </c>
    </row>
    <row r="103" spans="1:11" ht="15" customHeight="1" x14ac:dyDescent="0.25">
      <c r="A103" s="61" t="s">
        <v>16</v>
      </c>
      <c r="B103" s="61" t="s">
        <v>33</v>
      </c>
      <c r="C103" s="61" t="s">
        <v>34</v>
      </c>
      <c r="D103" s="62">
        <f>euref_generation!C92</f>
        <v>23137.379935161338</v>
      </c>
      <c r="E103" s="62">
        <f>euref_generation!D92</f>
        <v>36999.090600420051</v>
      </c>
      <c r="F103" s="62">
        <f>euref_generation!E92</f>
        <v>37079.424411605381</v>
      </c>
      <c r="G103" s="62">
        <f>euref_generation!F92</f>
        <v>28849.85416157082</v>
      </c>
      <c r="H103" s="62">
        <f>euref_generation!G92</f>
        <v>28849.854161570813</v>
      </c>
      <c r="I103" s="62">
        <f>euref_generation!H92</f>
        <v>35207.419161038844</v>
      </c>
      <c r="J103" s="62">
        <f>euref_generation!I92</f>
        <v>41564.98416050688</v>
      </c>
      <c r="K103" s="62">
        <f>euref_generation!J92</f>
        <v>41564.984160506865</v>
      </c>
    </row>
    <row r="104" spans="1:11" ht="15" customHeight="1" x14ac:dyDescent="0.25">
      <c r="A104" s="61" t="s">
        <v>16</v>
      </c>
      <c r="B104" s="61" t="s">
        <v>35</v>
      </c>
      <c r="C104" s="61" t="s">
        <v>36</v>
      </c>
      <c r="D104" s="62">
        <f>euref_generation!C97</f>
        <v>15701.435876607999</v>
      </c>
      <c r="E104" s="62">
        <f>euref_generation!D97</f>
        <v>14122.316077241947</v>
      </c>
      <c r="F104" s="62">
        <f>euref_generation!E97</f>
        <v>14734.272894865418</v>
      </c>
      <c r="G104" s="62">
        <f>euref_generation!F97</f>
        <v>15124.116122695954</v>
      </c>
      <c r="H104" s="62">
        <f>euref_generation!G97</f>
        <v>15618.4719557552</v>
      </c>
      <c r="I104" s="62">
        <f>euref_generation!H97</f>
        <v>15710.865576530341</v>
      </c>
      <c r="J104" s="62">
        <f>euref_generation!I97</f>
        <v>15709.273055648753</v>
      </c>
      <c r="K104" s="62">
        <f>euref_generation!J97</f>
        <v>16397.603680940643</v>
      </c>
    </row>
    <row r="105" spans="1:11" ht="15" customHeight="1" x14ac:dyDescent="0.25">
      <c r="A105" s="61" t="s">
        <v>16</v>
      </c>
      <c r="B105" s="61" t="s">
        <v>814</v>
      </c>
      <c r="C105" s="61" t="s">
        <v>813</v>
      </c>
      <c r="D105" s="62">
        <f>euref_generation!C98</f>
        <v>2307.0057301177071</v>
      </c>
      <c r="E105" s="62">
        <f>euref_generation!D98</f>
        <v>5391.900582808069</v>
      </c>
      <c r="F105" s="62">
        <f>euref_generation!E98</f>
        <v>6387.5154114819643</v>
      </c>
      <c r="G105" s="62">
        <f>euref_generation!F98</f>
        <v>7194.0638930360483</v>
      </c>
      <c r="H105" s="62">
        <f>euref_generation!G98</f>
        <v>7423.294269001558</v>
      </c>
      <c r="I105" s="62">
        <f>euref_generation!H98</f>
        <v>7607.9875324356553</v>
      </c>
      <c r="J105" s="62">
        <f>euref_generation!I98</f>
        <v>7902.4896003485992</v>
      </c>
      <c r="K105" s="62">
        <f>euref_generation!J98</f>
        <v>8406.9643734025358</v>
      </c>
    </row>
    <row r="106" spans="1:11" ht="15" customHeight="1" x14ac:dyDescent="0.25">
      <c r="A106" s="61" t="s">
        <v>16</v>
      </c>
      <c r="B106" s="61" t="s">
        <v>37</v>
      </c>
      <c r="C106" s="61" t="s">
        <v>38</v>
      </c>
      <c r="D106" s="62">
        <f>euref_generation!C94</f>
        <v>634.88368093366398</v>
      </c>
      <c r="E106" s="62">
        <f>euref_generation!D94</f>
        <v>56.529490380360542</v>
      </c>
      <c r="F106" s="62">
        <f>euref_generation!E94</f>
        <v>253.66187417180285</v>
      </c>
      <c r="G106" s="62">
        <f>euref_generation!F94</f>
        <v>280.07358546629678</v>
      </c>
      <c r="H106" s="62">
        <f>euref_generation!G94</f>
        <v>49.943203776082072</v>
      </c>
      <c r="I106" s="62">
        <f>euref_generation!H94</f>
        <v>13.268169890783117</v>
      </c>
      <c r="J106" s="62">
        <f>euref_generation!I94</f>
        <v>12.450365834625204</v>
      </c>
      <c r="K106" s="62">
        <f>euref_generation!J94</f>
        <v>12.163365039673847</v>
      </c>
    </row>
    <row r="107" spans="1:11" ht="15" customHeight="1" x14ac:dyDescent="0.25">
      <c r="A107" s="61" t="s">
        <v>16</v>
      </c>
      <c r="B107" s="61" t="s">
        <v>39</v>
      </c>
      <c r="C107" s="61" t="s">
        <v>40</v>
      </c>
      <c r="D107" s="62">
        <f>euref_generation!C96</f>
        <v>13361.398551708357</v>
      </c>
      <c r="E107" s="62">
        <f>euref_generation!D96</f>
        <v>13373.048418426313</v>
      </c>
      <c r="F107" s="62">
        <f>euref_generation!E96</f>
        <v>15854.373945290181</v>
      </c>
      <c r="G107" s="62">
        <f>euref_generation!F96</f>
        <v>20563.642415714836</v>
      </c>
      <c r="H107" s="62">
        <f>euref_generation!G96</f>
        <v>21669.884102875749</v>
      </c>
      <c r="I107" s="62">
        <f>euref_generation!H96</f>
        <v>23665.2472061507</v>
      </c>
      <c r="J107" s="62">
        <f>euref_generation!I96</f>
        <v>23537.578673463711</v>
      </c>
      <c r="K107" s="62">
        <f>euref_generation!J96</f>
        <v>24864.010520106545</v>
      </c>
    </row>
    <row r="108" spans="1:11" ht="15" customHeight="1" x14ac:dyDescent="0.25">
      <c r="A108" s="61" t="s">
        <v>16</v>
      </c>
      <c r="B108" s="61" t="s">
        <v>812</v>
      </c>
      <c r="C108" s="61" t="s">
        <v>811</v>
      </c>
      <c r="D108" s="62">
        <f>euref_generation!C99</f>
        <v>7.4578073089777197</v>
      </c>
      <c r="E108" s="62">
        <f>euref_generation!D99</f>
        <v>5.6578073089750198</v>
      </c>
      <c r="F108" s="62">
        <f>euref_generation!E99</f>
        <v>5.6578073089750198</v>
      </c>
      <c r="G108" s="62">
        <f>euref_generation!F99</f>
        <v>14.247494792205165</v>
      </c>
      <c r="H108" s="62">
        <f>euref_generation!G99</f>
        <v>14.112926975147625</v>
      </c>
      <c r="I108" s="62">
        <f>euref_generation!H99</f>
        <v>22.900319235992079</v>
      </c>
      <c r="J108" s="62">
        <f>euref_generation!I99</f>
        <v>22.283728345519425</v>
      </c>
      <c r="K108" s="62">
        <f>euref_generation!J99</f>
        <v>20.424940680849073</v>
      </c>
    </row>
    <row r="109" spans="1:11" ht="15" customHeight="1" x14ac:dyDescent="0.25">
      <c r="A109" s="61" t="s">
        <v>16</v>
      </c>
      <c r="B109" s="61" t="s">
        <v>41</v>
      </c>
      <c r="C109" s="61" t="s">
        <v>42</v>
      </c>
      <c r="D109" s="62">
        <v>0</v>
      </c>
      <c r="E109" s="62">
        <v>0</v>
      </c>
      <c r="F109" s="62">
        <v>0</v>
      </c>
      <c r="G109" s="62">
        <v>0</v>
      </c>
      <c r="H109" s="62">
        <v>0</v>
      </c>
      <c r="I109" s="62">
        <v>0</v>
      </c>
      <c r="J109" s="62">
        <v>0</v>
      </c>
      <c r="K109" s="62">
        <v>0</v>
      </c>
    </row>
    <row r="110" spans="1:11" ht="15" customHeight="1" x14ac:dyDescent="0.25">
      <c r="A110" s="61" t="s">
        <v>16</v>
      </c>
      <c r="B110" s="61" t="s">
        <v>43</v>
      </c>
      <c r="C110" s="61" t="s">
        <v>44</v>
      </c>
      <c r="D110" s="62">
        <v>0</v>
      </c>
      <c r="E110" s="62">
        <v>0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0</v>
      </c>
    </row>
    <row r="111" spans="1:11" ht="15" customHeight="1" x14ac:dyDescent="0.25">
      <c r="A111" s="61" t="s">
        <v>16</v>
      </c>
      <c r="B111" s="61" t="s">
        <v>45</v>
      </c>
      <c r="C111" s="61" t="s">
        <v>46</v>
      </c>
      <c r="D111" s="62">
        <f>euref_generation!C100</f>
        <v>0</v>
      </c>
      <c r="E111" s="62">
        <f>euref_generation!D100</f>
        <v>8.8817841970012523E-16</v>
      </c>
      <c r="F111" s="62">
        <f>euref_generation!E100</f>
        <v>0</v>
      </c>
      <c r="G111" s="62">
        <f>euref_generation!F100</f>
        <v>-1.7763568394002505E-15</v>
      </c>
      <c r="H111" s="62">
        <f>euref_generation!G100</f>
        <v>0</v>
      </c>
      <c r="I111" s="62">
        <f>euref_generation!H100</f>
        <v>0</v>
      </c>
      <c r="J111" s="62">
        <f>euref_generation!I100</f>
        <v>0</v>
      </c>
      <c r="K111" s="62">
        <f>euref_generation!J100</f>
        <v>0</v>
      </c>
    </row>
    <row r="112" spans="1:11" ht="15" customHeight="1" x14ac:dyDescent="0.25">
      <c r="A112" s="61" t="s">
        <v>15</v>
      </c>
      <c r="B112" s="61" t="s">
        <v>29</v>
      </c>
      <c r="C112" s="61" t="s">
        <v>30</v>
      </c>
      <c r="D112" s="62">
        <f>euref_generation!C103</f>
        <v>8820.3738605893031</v>
      </c>
      <c r="E112" s="62">
        <f>euref_generation!D103</f>
        <v>9108.9147449581269</v>
      </c>
      <c r="F112" s="62">
        <f>euref_generation!E103</f>
        <v>361.31197196128949</v>
      </c>
      <c r="G112" s="62">
        <f>euref_generation!F103</f>
        <v>68.630942373561041</v>
      </c>
      <c r="H112" s="62">
        <f>euref_generation!G103</f>
        <v>0</v>
      </c>
      <c r="I112" s="62">
        <f>euref_generation!H103</f>
        <v>0</v>
      </c>
      <c r="J112" s="62">
        <f>euref_generation!I103</f>
        <v>0</v>
      </c>
      <c r="K112" s="62">
        <f>euref_generation!J103</f>
        <v>0</v>
      </c>
    </row>
    <row r="113" spans="1:11" ht="15" customHeight="1" x14ac:dyDescent="0.25">
      <c r="A113" s="61" t="s">
        <v>15</v>
      </c>
      <c r="B113" s="61" t="s">
        <v>31</v>
      </c>
      <c r="C113" s="61" t="s">
        <v>32</v>
      </c>
      <c r="D113" s="62">
        <f>euref_generation!C105</f>
        <v>25752.510087823048</v>
      </c>
      <c r="E113" s="62">
        <f>euref_generation!D105</f>
        <v>22325.761428910697</v>
      </c>
      <c r="F113" s="62">
        <f>euref_generation!E105</f>
        <v>23670.488683692281</v>
      </c>
      <c r="G113" s="62">
        <f>euref_generation!F105</f>
        <v>12047.482358744246</v>
      </c>
      <c r="H113" s="62">
        <f>euref_generation!G105</f>
        <v>10042.34932538365</v>
      </c>
      <c r="I113" s="62">
        <f>euref_generation!H105</f>
        <v>53974.864286412907</v>
      </c>
      <c r="J113" s="62">
        <f>euref_generation!I105</f>
        <v>55879.379236047316</v>
      </c>
      <c r="K113" s="62">
        <f>euref_generation!J105</f>
        <v>39282.512439587023</v>
      </c>
    </row>
    <row r="114" spans="1:11" ht="15" customHeight="1" x14ac:dyDescent="0.25">
      <c r="A114" s="61" t="s">
        <v>15</v>
      </c>
      <c r="B114" s="61" t="s">
        <v>33</v>
      </c>
      <c r="C114" s="61" t="s">
        <v>34</v>
      </c>
      <c r="D114" s="62">
        <f>euref_generation!C102</f>
        <v>444338.43035141553</v>
      </c>
      <c r="E114" s="62">
        <f>euref_generation!D102</f>
        <v>396167.06912213465</v>
      </c>
      <c r="F114" s="62">
        <f>euref_generation!E102</f>
        <v>385196.11962613667</v>
      </c>
      <c r="G114" s="62">
        <f>euref_generation!F102</f>
        <v>385061.72573392111</v>
      </c>
      <c r="H114" s="62">
        <f>euref_generation!G102</f>
        <v>378941.28633465566</v>
      </c>
      <c r="I114" s="62">
        <f>euref_generation!H102</f>
        <v>299262.36641861056</v>
      </c>
      <c r="J114" s="62">
        <f>euref_generation!I102</f>
        <v>283442.83105075371</v>
      </c>
      <c r="K114" s="62">
        <f>euref_generation!J102</f>
        <v>246065.63866317988</v>
      </c>
    </row>
    <row r="115" spans="1:11" ht="15" customHeight="1" x14ac:dyDescent="0.25">
      <c r="A115" s="61" t="s">
        <v>15</v>
      </c>
      <c r="B115" s="61" t="s">
        <v>35</v>
      </c>
      <c r="C115" s="61" t="s">
        <v>36</v>
      </c>
      <c r="D115" s="62">
        <f>euref_generation!C107</f>
        <v>63672.613230754541</v>
      </c>
      <c r="E115" s="62">
        <f>euref_generation!D107</f>
        <v>66899.279071880504</v>
      </c>
      <c r="F115" s="62">
        <f>euref_generation!E107</f>
        <v>64123.060081086296</v>
      </c>
      <c r="G115" s="62">
        <f>euref_generation!F107</f>
        <v>64139.308437833686</v>
      </c>
      <c r="H115" s="62">
        <f>euref_generation!G107</f>
        <v>65517.7126837537</v>
      </c>
      <c r="I115" s="62">
        <f>euref_generation!H107</f>
        <v>69504.476385689821</v>
      </c>
      <c r="J115" s="62">
        <f>euref_generation!I107</f>
        <v>73566.37515828613</v>
      </c>
      <c r="K115" s="62">
        <f>euref_generation!J107</f>
        <v>77814.51421205973</v>
      </c>
    </row>
    <row r="116" spans="1:11" ht="15" customHeight="1" x14ac:dyDescent="0.25">
      <c r="A116" s="61" t="s">
        <v>15</v>
      </c>
      <c r="B116" s="61" t="s">
        <v>814</v>
      </c>
      <c r="C116" s="61" t="s">
        <v>813</v>
      </c>
      <c r="D116" s="62">
        <f>euref_generation!C108</f>
        <v>21516.549318470166</v>
      </c>
      <c r="E116" s="62">
        <f>euref_generation!D108</f>
        <v>55128.602239687309</v>
      </c>
      <c r="F116" s="62">
        <f>euref_generation!E108</f>
        <v>65349.711600884199</v>
      </c>
      <c r="G116" s="62">
        <f>euref_generation!F108</f>
        <v>83417.634058887808</v>
      </c>
      <c r="H116" s="62">
        <f>euref_generation!G108</f>
        <v>83550.463663565359</v>
      </c>
      <c r="I116" s="62">
        <f>euref_generation!H108</f>
        <v>103668.0219479704</v>
      </c>
      <c r="J116" s="62">
        <f>euref_generation!I108</f>
        <v>121762.98996037224</v>
      </c>
      <c r="K116" s="62">
        <f>euref_generation!J108</f>
        <v>171302.31382977305</v>
      </c>
    </row>
    <row r="117" spans="1:11" ht="15" customHeight="1" x14ac:dyDescent="0.25">
      <c r="A117" s="61" t="s">
        <v>15</v>
      </c>
      <c r="B117" s="61" t="s">
        <v>37</v>
      </c>
      <c r="C117" s="61" t="s">
        <v>38</v>
      </c>
      <c r="D117" s="62">
        <f>euref_generation!C104</f>
        <v>515.79300401006981</v>
      </c>
      <c r="E117" s="62">
        <f>euref_generation!D104</f>
        <v>0</v>
      </c>
      <c r="F117" s="62">
        <f>euref_generation!E104</f>
        <v>336.92955975447916</v>
      </c>
      <c r="G117" s="62">
        <f>euref_generation!F104</f>
        <v>340.57965021547511</v>
      </c>
      <c r="H117" s="62">
        <f>euref_generation!G104</f>
        <v>242.99595669940496</v>
      </c>
      <c r="I117" s="62">
        <f>euref_generation!H104</f>
        <v>93.248878055774611</v>
      </c>
      <c r="J117" s="62">
        <f>euref_generation!I104</f>
        <v>117.38089870759978</v>
      </c>
      <c r="K117" s="62">
        <f>euref_generation!J104</f>
        <v>19.568542547852886</v>
      </c>
    </row>
    <row r="118" spans="1:11" ht="15" customHeight="1" x14ac:dyDescent="0.25">
      <c r="A118" s="61" t="s">
        <v>15</v>
      </c>
      <c r="B118" s="61" t="s">
        <v>39</v>
      </c>
      <c r="C118" s="61" t="s">
        <v>40</v>
      </c>
      <c r="D118" s="62">
        <f>euref_generation!C106</f>
        <v>10512.311793148467</v>
      </c>
      <c r="E118" s="62">
        <f>euref_generation!D106</f>
        <v>14130.560334059199</v>
      </c>
      <c r="F118" s="62">
        <f>euref_generation!E106</f>
        <v>20068.45736130952</v>
      </c>
      <c r="G118" s="62">
        <f>euref_generation!F106</f>
        <v>20255.932194670033</v>
      </c>
      <c r="H118" s="62">
        <f>euref_generation!G106</f>
        <v>20473.551863470111</v>
      </c>
      <c r="I118" s="62">
        <f>euref_generation!H106</f>
        <v>26253.476832228607</v>
      </c>
      <c r="J118" s="62">
        <f>euref_generation!I106</f>
        <v>28898.35528360754</v>
      </c>
      <c r="K118" s="62">
        <f>euref_generation!J106</f>
        <v>28904.813716988599</v>
      </c>
    </row>
    <row r="119" spans="1:11" ht="15" customHeight="1" x14ac:dyDescent="0.25">
      <c r="A119" s="61" t="s">
        <v>15</v>
      </c>
      <c r="B119" s="61" t="s">
        <v>812</v>
      </c>
      <c r="C119" s="61" t="s">
        <v>811</v>
      </c>
      <c r="D119" s="62">
        <f>euref_generation!C109</f>
        <v>8601.3284926016604</v>
      </c>
      <c r="E119" s="62">
        <f>euref_generation!D109</f>
        <v>31588.710540029089</v>
      </c>
      <c r="F119" s="62">
        <f>euref_generation!E109</f>
        <v>39234.166133296392</v>
      </c>
      <c r="G119" s="62">
        <f>euref_generation!F109</f>
        <v>41048.335874749348</v>
      </c>
      <c r="H119" s="62">
        <f>euref_generation!G109</f>
        <v>41864.978183142252</v>
      </c>
      <c r="I119" s="62">
        <f>euref_generation!H109</f>
        <v>51256.660701015098</v>
      </c>
      <c r="J119" s="62">
        <f>euref_generation!I109</f>
        <v>58297.696755261037</v>
      </c>
      <c r="K119" s="62">
        <f>euref_generation!J109</f>
        <v>77182.068668514636</v>
      </c>
    </row>
    <row r="120" spans="1:11" ht="15" customHeight="1" x14ac:dyDescent="0.25">
      <c r="A120" s="61" t="s">
        <v>15</v>
      </c>
      <c r="B120" s="61" t="s">
        <v>41</v>
      </c>
      <c r="C120" s="61" t="s">
        <v>42</v>
      </c>
      <c r="D120" s="62">
        <v>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0</v>
      </c>
    </row>
    <row r="121" spans="1:11" ht="15" customHeight="1" x14ac:dyDescent="0.25">
      <c r="A121" s="61" t="s">
        <v>15</v>
      </c>
      <c r="B121" s="61" t="s">
        <v>43</v>
      </c>
      <c r="C121" s="61" t="s">
        <v>44</v>
      </c>
      <c r="D121" s="63">
        <f>euref_generation!C110*generation!$L$143/(SUM(generation!$L$143:$L$144))</f>
        <v>398.70958474308679</v>
      </c>
      <c r="E121" s="63">
        <f>euref_generation!D110*generation!$L$143/(SUM(generation!$L$143:$L$144))</f>
        <v>658.18054164528166</v>
      </c>
      <c r="F121" s="63">
        <f>euref_generation!E110*generation!$L$143/(SUM(generation!$L$143:$L$144))</f>
        <v>1008.2669508302384</v>
      </c>
      <c r="G121" s="63">
        <f>euref_generation!F110*generation!$L$143/(SUM(generation!$L$143:$L$144))</f>
        <v>1691.9010048124305</v>
      </c>
      <c r="H121" s="63">
        <f>euref_generation!G110*generation!$L$143/(SUM(generation!$L$143:$L$144))</f>
        <v>2778.6961784629425</v>
      </c>
      <c r="I121" s="63">
        <f>euref_generation!H110*generation!$L$143/(SUM(generation!$L$143:$L$144))</f>
        <v>4346.9969850317148</v>
      </c>
      <c r="J121" s="63">
        <f>euref_generation!I110*generation!$L$143/(SUM(generation!$L$143:$L$144))</f>
        <v>5555.3367682613889</v>
      </c>
      <c r="K121" s="63">
        <f>euref_generation!J110*generation!$L$143/(SUM(generation!$L$143:$L$144))</f>
        <v>5822.2561109023654</v>
      </c>
    </row>
    <row r="122" spans="1:11" ht="15" customHeight="1" x14ac:dyDescent="0.25">
      <c r="A122" s="61" t="s">
        <v>15</v>
      </c>
      <c r="B122" s="61" t="s">
        <v>45</v>
      </c>
      <c r="C122" s="61" t="s">
        <v>46</v>
      </c>
      <c r="D122" s="63">
        <f>euref_generation!C110*generation!$L$144/(SUM(generation!$L$143:$L$144))</f>
        <v>75.206415256914298</v>
      </c>
      <c r="E122" s="63">
        <f>euref_generation!D110*generation!$L$144/(SUM(generation!$L$143:$L$144))</f>
        <v>124.14900725522149</v>
      </c>
      <c r="F122" s="63">
        <f>euref_generation!E110*generation!$L$144/(SUM(generation!$L$143:$L$144))</f>
        <v>190.18389799388058</v>
      </c>
      <c r="G122" s="63">
        <f>euref_generation!F110*generation!$L$144/(SUM(generation!$L$143:$L$144))</f>
        <v>319.13406251195079</v>
      </c>
      <c r="H122" s="63">
        <f>euref_generation!G110*generation!$L$144/(SUM(generation!$L$143:$L$144))</f>
        <v>524.13031105068842</v>
      </c>
      <c r="I122" s="63">
        <f>euref_generation!H110*generation!$L$144/(SUM(generation!$L$143:$L$144))</f>
        <v>819.95034202025931</v>
      </c>
      <c r="J122" s="63">
        <f>euref_generation!I110*generation!$L$144/(SUM(generation!$L$143:$L$144))</f>
        <v>1047.8728876183968</v>
      </c>
      <c r="K122" s="63">
        <f>euref_generation!J110*generation!$L$144/(SUM(generation!$L$143:$L$144))</f>
        <v>1098.2204280109734</v>
      </c>
    </row>
    <row r="123" spans="1:11" ht="15" customHeight="1" x14ac:dyDescent="0.25">
      <c r="A123" s="61" t="s">
        <v>47</v>
      </c>
      <c r="B123" s="61" t="s">
        <v>29</v>
      </c>
      <c r="C123" s="61" t="s">
        <v>30</v>
      </c>
      <c r="D123" s="62">
        <f>euref_generation!C113</f>
        <v>26751.427601696563</v>
      </c>
      <c r="E123" s="62">
        <f>euref_generation!D113</f>
        <v>22885.123259353721</v>
      </c>
      <c r="F123" s="62">
        <f>euref_generation!E113</f>
        <v>19611.489106236408</v>
      </c>
      <c r="G123" s="62">
        <f>euref_generation!F113</f>
        <v>11963.253590267987</v>
      </c>
      <c r="H123" s="62">
        <f>euref_generation!G113</f>
        <v>12644.436565981399</v>
      </c>
      <c r="I123" s="62">
        <f>euref_generation!H113</f>
        <v>9364.0614956446989</v>
      </c>
      <c r="J123" s="62">
        <f>euref_generation!I113</f>
        <v>1821.4916559871513</v>
      </c>
      <c r="K123" s="62">
        <f>euref_generation!J113</f>
        <v>0</v>
      </c>
    </row>
    <row r="124" spans="1:11" ht="15" customHeight="1" x14ac:dyDescent="0.25">
      <c r="A124" s="61" t="s">
        <v>47</v>
      </c>
      <c r="B124" s="61" t="s">
        <v>31</v>
      </c>
      <c r="C124" s="61" t="s">
        <v>32</v>
      </c>
      <c r="D124" s="62">
        <f>euref_generation!C115</f>
        <v>8816.7107257524149</v>
      </c>
      <c r="E124" s="62">
        <f>euref_generation!D115</f>
        <v>13839.743502759491</v>
      </c>
      <c r="F124" s="62">
        <f>euref_generation!E115</f>
        <v>11443.701953565807</v>
      </c>
      <c r="G124" s="62">
        <f>euref_generation!F115</f>
        <v>11285.962616021137</v>
      </c>
      <c r="H124" s="62">
        <f>euref_generation!G115</f>
        <v>11389.308253689644</v>
      </c>
      <c r="I124" s="62">
        <f>euref_generation!H115</f>
        <v>11642.451332680881</v>
      </c>
      <c r="J124" s="62">
        <f>euref_generation!I115</f>
        <v>12619.69679293158</v>
      </c>
      <c r="K124" s="62">
        <f>euref_generation!J115</f>
        <v>12576.469367992468</v>
      </c>
    </row>
    <row r="125" spans="1:11" ht="15" customHeight="1" x14ac:dyDescent="0.25">
      <c r="A125" s="61" t="s">
        <v>47</v>
      </c>
      <c r="B125" s="61" t="s">
        <v>33</v>
      </c>
      <c r="C125" s="61" t="s">
        <v>34</v>
      </c>
      <c r="D125" s="62">
        <f>euref_generation!C112</f>
        <v>0</v>
      </c>
      <c r="E125" s="62">
        <f>euref_generation!D112</f>
        <v>0</v>
      </c>
      <c r="F125" s="62">
        <f>euref_generation!E112</f>
        <v>0</v>
      </c>
      <c r="G125" s="62">
        <f>euref_generation!F112</f>
        <v>0</v>
      </c>
      <c r="H125" s="62">
        <f>euref_generation!G112</f>
        <v>0</v>
      </c>
      <c r="I125" s="62">
        <f>euref_generation!H112</f>
        <v>0</v>
      </c>
      <c r="J125" s="62">
        <f>euref_generation!I112</f>
        <v>0</v>
      </c>
      <c r="K125" s="62">
        <f>euref_generation!J112</f>
        <v>0</v>
      </c>
    </row>
    <row r="126" spans="1:11" ht="15" customHeight="1" x14ac:dyDescent="0.25">
      <c r="A126" s="61" t="s">
        <v>47</v>
      </c>
      <c r="B126" s="61" t="s">
        <v>35</v>
      </c>
      <c r="C126" s="61" t="s">
        <v>36</v>
      </c>
      <c r="D126" s="62">
        <f>euref_generation!C117</f>
        <v>5879.8912073408046</v>
      </c>
      <c r="E126" s="62">
        <f>euref_generation!D117</f>
        <v>5901.2637318042689</v>
      </c>
      <c r="F126" s="62">
        <f>euref_generation!E117</f>
        <v>5552.2488181965837</v>
      </c>
      <c r="G126" s="62">
        <f>euref_generation!F117</f>
        <v>5577.6967482772743</v>
      </c>
      <c r="H126" s="62">
        <f>euref_generation!G117</f>
        <v>5630.972224469182</v>
      </c>
      <c r="I126" s="62">
        <f>euref_generation!H117</f>
        <v>5618.4118389047208</v>
      </c>
      <c r="J126" s="62">
        <f>euref_generation!I117</f>
        <v>5609.3536485013228</v>
      </c>
      <c r="K126" s="62">
        <f>euref_generation!J117</f>
        <v>5607.0798135592095</v>
      </c>
    </row>
    <row r="127" spans="1:11" ht="15" customHeight="1" x14ac:dyDescent="0.25">
      <c r="A127" s="61" t="s">
        <v>47</v>
      </c>
      <c r="B127" s="61" t="s">
        <v>814</v>
      </c>
      <c r="C127" s="61" t="s">
        <v>813</v>
      </c>
      <c r="D127" s="62">
        <f>euref_generation!C118</f>
        <v>3834.2275638082219</v>
      </c>
      <c r="E127" s="62">
        <f>euref_generation!D118</f>
        <v>5207.1428646442782</v>
      </c>
      <c r="F127" s="62">
        <f>euref_generation!E118</f>
        <v>10434.323216816656</v>
      </c>
      <c r="G127" s="62">
        <f>euref_generation!F118</f>
        <v>15949.079114100794</v>
      </c>
      <c r="H127" s="62">
        <f>euref_generation!G118</f>
        <v>16021.165046776394</v>
      </c>
      <c r="I127" s="62">
        <f>euref_generation!H118</f>
        <v>17857.01436298155</v>
      </c>
      <c r="J127" s="62">
        <f>euref_generation!I118</f>
        <v>21280.93986843403</v>
      </c>
      <c r="K127" s="62">
        <f>euref_generation!J118</f>
        <v>22199.675422667242</v>
      </c>
    </row>
    <row r="128" spans="1:11" ht="15" customHeight="1" x14ac:dyDescent="0.25">
      <c r="A128" s="61" t="s">
        <v>47</v>
      </c>
      <c r="B128" s="61" t="s">
        <v>37</v>
      </c>
      <c r="C128" s="61" t="s">
        <v>38</v>
      </c>
      <c r="D128" s="62">
        <f>euref_generation!C114</f>
        <v>4846.9683229561379</v>
      </c>
      <c r="E128" s="62">
        <f>euref_generation!D114</f>
        <v>5122.2384293561317</v>
      </c>
      <c r="F128" s="62">
        <f>euref_generation!E114</f>
        <v>2383.8602431490312</v>
      </c>
      <c r="G128" s="62">
        <f>euref_generation!F114</f>
        <v>130.55725845863225</v>
      </c>
      <c r="H128" s="62">
        <f>euref_generation!G114</f>
        <v>122.58123351497794</v>
      </c>
      <c r="I128" s="62">
        <f>euref_generation!H114</f>
        <v>125.73722268533439</v>
      </c>
      <c r="J128" s="62">
        <f>euref_generation!I114</f>
        <v>56.626393937973127</v>
      </c>
      <c r="K128" s="62">
        <f>euref_generation!J114</f>
        <v>59.14864061263318</v>
      </c>
    </row>
    <row r="129" spans="1:11" ht="15" customHeight="1" x14ac:dyDescent="0.25">
      <c r="A129" s="61" t="s">
        <v>47</v>
      </c>
      <c r="B129" s="61" t="s">
        <v>39</v>
      </c>
      <c r="C129" s="61" t="s">
        <v>40</v>
      </c>
      <c r="D129" s="62">
        <f>euref_generation!C116</f>
        <v>195.35737773133962</v>
      </c>
      <c r="E129" s="62">
        <f>euref_generation!D116</f>
        <v>382.12550279661298</v>
      </c>
      <c r="F129" s="62">
        <f>euref_generation!E116</f>
        <v>659.98248567998849</v>
      </c>
      <c r="G129" s="62">
        <f>euref_generation!F116</f>
        <v>811.70130446522285</v>
      </c>
      <c r="H129" s="62">
        <f>euref_generation!G116</f>
        <v>1090.8479057382531</v>
      </c>
      <c r="I129" s="62">
        <f>euref_generation!H116</f>
        <v>1060.8184591195295</v>
      </c>
      <c r="J129" s="62">
        <f>euref_generation!I116</f>
        <v>1780.9310881957488</v>
      </c>
      <c r="K129" s="62">
        <f>euref_generation!J116</f>
        <v>1784.2372339367935</v>
      </c>
    </row>
    <row r="130" spans="1:11" ht="15" customHeight="1" x14ac:dyDescent="0.25">
      <c r="A130" s="61" t="s">
        <v>47</v>
      </c>
      <c r="B130" s="61" t="s">
        <v>812</v>
      </c>
      <c r="C130" s="61" t="s">
        <v>811</v>
      </c>
      <c r="D130" s="62">
        <f>euref_generation!C119</f>
        <v>3757.4079297276749</v>
      </c>
      <c r="E130" s="62">
        <f>euref_generation!D119</f>
        <v>4714.6465239425506</v>
      </c>
      <c r="F130" s="62">
        <f>euref_generation!E119</f>
        <v>7437.7476085836261</v>
      </c>
      <c r="G130" s="62">
        <f>euref_generation!F119</f>
        <v>9251.7200141261346</v>
      </c>
      <c r="H130" s="62">
        <f>euref_generation!G119</f>
        <v>11177.481839140533</v>
      </c>
      <c r="I130" s="62">
        <f>euref_generation!H119</f>
        <v>11610.964069488778</v>
      </c>
      <c r="J130" s="62">
        <f>euref_generation!I119</f>
        <v>13855.869615343976</v>
      </c>
      <c r="K130" s="62">
        <f>euref_generation!J119</f>
        <v>16368.007952521843</v>
      </c>
    </row>
    <row r="131" spans="1:11" ht="15" customHeight="1" x14ac:dyDescent="0.25">
      <c r="A131" s="61" t="s">
        <v>47</v>
      </c>
      <c r="B131" s="61" t="s">
        <v>41</v>
      </c>
      <c r="C131" s="61" t="s">
        <v>42</v>
      </c>
      <c r="D131" s="62">
        <v>0</v>
      </c>
      <c r="E131" s="62">
        <v>0</v>
      </c>
      <c r="F131" s="62">
        <v>0</v>
      </c>
      <c r="G131" s="62">
        <v>0</v>
      </c>
      <c r="H131" s="62">
        <v>0</v>
      </c>
      <c r="I131" s="62">
        <v>0</v>
      </c>
      <c r="J131" s="62">
        <v>0</v>
      </c>
      <c r="K131" s="62">
        <v>0</v>
      </c>
    </row>
    <row r="132" spans="1:11" ht="15" customHeight="1" x14ac:dyDescent="0.25">
      <c r="A132" s="61" t="s">
        <v>47</v>
      </c>
      <c r="B132" s="61" t="s">
        <v>43</v>
      </c>
      <c r="C132" s="61" t="s">
        <v>44</v>
      </c>
      <c r="D132" s="62">
        <v>0</v>
      </c>
      <c r="E132" s="62">
        <v>0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0</v>
      </c>
    </row>
    <row r="133" spans="1:11" ht="15" customHeight="1" x14ac:dyDescent="0.25">
      <c r="A133" s="61" t="s">
        <v>47</v>
      </c>
      <c r="B133" s="61" t="s">
        <v>45</v>
      </c>
      <c r="C133" s="61" t="s">
        <v>46</v>
      </c>
      <c r="D133" s="62">
        <f>euref_generation!C120</f>
        <v>0</v>
      </c>
      <c r="E133" s="62">
        <f>euref_generation!D120</f>
        <v>0</v>
      </c>
      <c r="F133" s="62">
        <f>euref_generation!E120</f>
        <v>0</v>
      </c>
      <c r="G133" s="62">
        <f>euref_generation!F120</f>
        <v>0</v>
      </c>
      <c r="H133" s="62">
        <f>euref_generation!G120</f>
        <v>0</v>
      </c>
      <c r="I133" s="62">
        <f>euref_generation!H120</f>
        <v>0</v>
      </c>
      <c r="J133" s="62">
        <f>euref_generation!I120</f>
        <v>0</v>
      </c>
      <c r="K133" s="62">
        <f>euref_generation!J120</f>
        <v>0</v>
      </c>
    </row>
    <row r="134" spans="1:11" ht="15" customHeight="1" x14ac:dyDescent="0.25">
      <c r="A134" s="61" t="s">
        <v>14</v>
      </c>
      <c r="B134" s="61" t="s">
        <v>29</v>
      </c>
      <c r="C134" s="61" t="s">
        <v>30</v>
      </c>
      <c r="D134" s="62">
        <f>euref_generation!C123</f>
        <v>2671.0815775069527</v>
      </c>
      <c r="E134" s="62">
        <f>euref_generation!D123</f>
        <v>2734.1748314719298</v>
      </c>
      <c r="F134" s="62">
        <f>euref_generation!E123</f>
        <v>917.99737367815942</v>
      </c>
      <c r="G134" s="62">
        <f>euref_generation!F123</f>
        <v>868.2650953667594</v>
      </c>
      <c r="H134" s="62">
        <f>euref_generation!G123</f>
        <v>860.876634451972</v>
      </c>
      <c r="I134" s="62">
        <f>euref_generation!H123</f>
        <v>861.34532387360935</v>
      </c>
      <c r="J134" s="62">
        <f>euref_generation!I123</f>
        <v>15.660503220775848</v>
      </c>
      <c r="K134" s="62">
        <f>euref_generation!J123</f>
        <v>24.112285810416104</v>
      </c>
    </row>
    <row r="135" spans="1:11" ht="15" customHeight="1" x14ac:dyDescent="0.25">
      <c r="A135" s="61" t="s">
        <v>14</v>
      </c>
      <c r="B135" s="61" t="s">
        <v>31</v>
      </c>
      <c r="C135" s="61" t="s">
        <v>32</v>
      </c>
      <c r="D135" s="62">
        <f>euref_generation!C125</f>
        <v>2232.3716084355947</v>
      </c>
      <c r="E135" s="62">
        <f>euref_generation!D125</f>
        <v>4016.9460799522731</v>
      </c>
      <c r="F135" s="62">
        <f>euref_generation!E125</f>
        <v>5250.8665598644357</v>
      </c>
      <c r="G135" s="62">
        <f>euref_generation!F125</f>
        <v>3996.160638295215</v>
      </c>
      <c r="H135" s="62">
        <f>euref_generation!G125</f>
        <v>5576.4955769602911</v>
      </c>
      <c r="I135" s="62">
        <f>euref_generation!H125</f>
        <v>5527.8967276139738</v>
      </c>
      <c r="J135" s="62">
        <f>euref_generation!I125</f>
        <v>4296.7929791317456</v>
      </c>
      <c r="K135" s="62">
        <f>euref_generation!J125</f>
        <v>4802.1074590394765</v>
      </c>
    </row>
    <row r="136" spans="1:11" ht="15" customHeight="1" x14ac:dyDescent="0.25">
      <c r="A136" s="61" t="s">
        <v>14</v>
      </c>
      <c r="B136" s="61" t="s">
        <v>33</v>
      </c>
      <c r="C136" s="61" t="s">
        <v>34</v>
      </c>
      <c r="D136" s="62">
        <f>euref_generation!C122</f>
        <v>0</v>
      </c>
      <c r="E136" s="62">
        <f>euref_generation!D122</f>
        <v>0</v>
      </c>
      <c r="F136" s="62">
        <f>euref_generation!E122</f>
        <v>0</v>
      </c>
      <c r="G136" s="62">
        <f>euref_generation!F122</f>
        <v>0</v>
      </c>
      <c r="H136" s="62">
        <f>euref_generation!G122</f>
        <v>0</v>
      </c>
      <c r="I136" s="62">
        <f>euref_generation!H122</f>
        <v>0</v>
      </c>
      <c r="J136" s="62">
        <f>euref_generation!I122</f>
        <v>0</v>
      </c>
      <c r="K136" s="62">
        <f>euref_generation!J122</f>
        <v>0</v>
      </c>
    </row>
    <row r="137" spans="1:11" ht="15" customHeight="1" x14ac:dyDescent="0.25">
      <c r="A137" s="61" t="s">
        <v>14</v>
      </c>
      <c r="B137" s="61" t="s">
        <v>35</v>
      </c>
      <c r="C137" s="61" t="s">
        <v>36</v>
      </c>
      <c r="D137" s="62">
        <f>euref_generation!C127</f>
        <v>6199.2145929969656</v>
      </c>
      <c r="E137" s="62">
        <f>euref_generation!D127</f>
        <v>6323.847390626046</v>
      </c>
      <c r="F137" s="62">
        <f>euref_generation!E127</f>
        <v>6387.2186911015087</v>
      </c>
      <c r="G137" s="62">
        <f>euref_generation!F127</f>
        <v>6392.8085687155335</v>
      </c>
      <c r="H137" s="62">
        <f>euref_generation!G127</f>
        <v>6394.5922892368917</v>
      </c>
      <c r="I137" s="62">
        <f>euref_generation!H127</f>
        <v>6540.0871640680152</v>
      </c>
      <c r="J137" s="62">
        <f>euref_generation!I127</f>
        <v>6714.0749173362683</v>
      </c>
      <c r="K137" s="62">
        <f>euref_generation!J127</f>
        <v>6758.121251168971</v>
      </c>
    </row>
    <row r="138" spans="1:11" ht="15" customHeight="1" x14ac:dyDescent="0.25">
      <c r="A138" s="61" t="s">
        <v>14</v>
      </c>
      <c r="B138" s="61" t="s">
        <v>814</v>
      </c>
      <c r="C138" s="61" t="s">
        <v>813</v>
      </c>
      <c r="D138" s="62">
        <f>euref_generation!C128</f>
        <v>650.18804388981357</v>
      </c>
      <c r="E138" s="62">
        <f>euref_generation!D128</f>
        <v>650.18804388981357</v>
      </c>
      <c r="F138" s="62">
        <f>euref_generation!E128</f>
        <v>650.18804388981357</v>
      </c>
      <c r="G138" s="62">
        <f>euref_generation!F128</f>
        <v>1242.9252137387125</v>
      </c>
      <c r="H138" s="62">
        <f>euref_generation!G128</f>
        <v>1243.6627653002822</v>
      </c>
      <c r="I138" s="62">
        <f>euref_generation!H128</f>
        <v>1935.9260719373929</v>
      </c>
      <c r="J138" s="62">
        <f>euref_generation!I128</f>
        <v>2216.0648209457204</v>
      </c>
      <c r="K138" s="62">
        <f>euref_generation!J128</f>
        <v>2620.2036888830166</v>
      </c>
    </row>
    <row r="139" spans="1:11" ht="15" customHeight="1" x14ac:dyDescent="0.25">
      <c r="A139" s="61" t="s">
        <v>14</v>
      </c>
      <c r="B139" s="61" t="s">
        <v>37</v>
      </c>
      <c r="C139" s="61" t="s">
        <v>38</v>
      </c>
      <c r="D139" s="62">
        <f>euref_generation!C124</f>
        <v>76.500978177975853</v>
      </c>
      <c r="E139" s="62">
        <f>euref_generation!D124</f>
        <v>24.921282054374476</v>
      </c>
      <c r="F139" s="62">
        <f>euref_generation!E124</f>
        <v>246.85252587052923</v>
      </c>
      <c r="G139" s="62">
        <f>euref_generation!F124</f>
        <v>262.86255161478419</v>
      </c>
      <c r="H139" s="62">
        <f>euref_generation!G124</f>
        <v>257.64492539966386</v>
      </c>
      <c r="I139" s="62">
        <f>euref_generation!H124</f>
        <v>179.83025527859093</v>
      </c>
      <c r="J139" s="62">
        <f>euref_generation!I124</f>
        <v>180.18548011270647</v>
      </c>
      <c r="K139" s="62">
        <f>euref_generation!J124</f>
        <v>77.709327893977004</v>
      </c>
    </row>
    <row r="140" spans="1:11" ht="15" customHeight="1" x14ac:dyDescent="0.25">
      <c r="A140" s="61" t="s">
        <v>14</v>
      </c>
      <c r="B140" s="61" t="s">
        <v>39</v>
      </c>
      <c r="C140" s="61" t="s">
        <v>40</v>
      </c>
      <c r="D140" s="62">
        <f>euref_generation!C126</f>
        <v>97.954533858692116</v>
      </c>
      <c r="E140" s="62">
        <f>euref_generation!D126</f>
        <v>290.13012709388568</v>
      </c>
      <c r="F140" s="62">
        <f>euref_generation!E126</f>
        <v>314.22055728396435</v>
      </c>
      <c r="G140" s="62">
        <f>euref_generation!F126</f>
        <v>379.27262291421727</v>
      </c>
      <c r="H140" s="62">
        <f>euref_generation!G126</f>
        <v>453.07657158113074</v>
      </c>
      <c r="I140" s="62">
        <f>euref_generation!H126</f>
        <v>719.2121391419962</v>
      </c>
      <c r="J140" s="62">
        <f>euref_generation!I126</f>
        <v>903.62929971226822</v>
      </c>
      <c r="K140" s="62">
        <f>euref_generation!J126</f>
        <v>1042.9808625759711</v>
      </c>
    </row>
    <row r="141" spans="1:11" ht="15" customHeight="1" x14ac:dyDescent="0.25">
      <c r="A141" s="61" t="s">
        <v>14</v>
      </c>
      <c r="B141" s="61" t="s">
        <v>812</v>
      </c>
      <c r="C141" s="61" t="s">
        <v>811</v>
      </c>
      <c r="D141" s="62">
        <f>euref_generation!C129</f>
        <v>67.900642034516409</v>
      </c>
      <c r="E141" s="62">
        <f>euref_generation!D129</f>
        <v>67.900642034516409</v>
      </c>
      <c r="F141" s="62">
        <f>euref_generation!E129</f>
        <v>821.12195648706847</v>
      </c>
      <c r="G141" s="62">
        <f>euref_generation!F129</f>
        <v>974.32093563219439</v>
      </c>
      <c r="H141" s="62">
        <f>euref_generation!G129</f>
        <v>974.32093563219439</v>
      </c>
      <c r="I141" s="62">
        <f>euref_generation!H129</f>
        <v>1046.7823924133763</v>
      </c>
      <c r="J141" s="62">
        <f>euref_generation!I129</f>
        <v>2342.6293694341434</v>
      </c>
      <c r="K141" s="62">
        <f>euref_generation!J129</f>
        <v>3132.8084759088324</v>
      </c>
    </row>
    <row r="142" spans="1:11" ht="15" customHeight="1" x14ac:dyDescent="0.25">
      <c r="A142" s="61" t="s">
        <v>14</v>
      </c>
      <c r="B142" s="61" t="s">
        <v>41</v>
      </c>
      <c r="C142" s="61" t="s">
        <v>42</v>
      </c>
      <c r="D142" s="62">
        <v>0</v>
      </c>
      <c r="E142" s="62">
        <v>0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</row>
    <row r="143" spans="1:11" ht="15" customHeight="1" x14ac:dyDescent="0.25">
      <c r="A143" s="61" t="s">
        <v>14</v>
      </c>
      <c r="B143" s="61" t="s">
        <v>43</v>
      </c>
      <c r="C143" s="61" t="s">
        <v>44</v>
      </c>
      <c r="D143" s="62">
        <v>0</v>
      </c>
      <c r="E143" s="62">
        <v>0</v>
      </c>
      <c r="F143" s="62">
        <v>0</v>
      </c>
      <c r="G143" s="62">
        <v>0</v>
      </c>
      <c r="H143" s="62">
        <v>0</v>
      </c>
      <c r="I143" s="62">
        <v>0</v>
      </c>
      <c r="J143" s="62">
        <v>0</v>
      </c>
      <c r="K143" s="62">
        <v>0</v>
      </c>
    </row>
    <row r="144" spans="1:11" ht="15" customHeight="1" x14ac:dyDescent="0.25">
      <c r="A144" s="61" t="s">
        <v>14</v>
      </c>
      <c r="B144" s="61" t="s">
        <v>45</v>
      </c>
      <c r="C144" s="61" t="s">
        <v>46</v>
      </c>
      <c r="D144" s="62">
        <f>euref_generation!C130</f>
        <v>0</v>
      </c>
      <c r="E144" s="62">
        <f>euref_generation!D130</f>
        <v>0</v>
      </c>
      <c r="F144" s="62">
        <f>euref_generation!E130</f>
        <v>-1.1368683772161603E-13</v>
      </c>
      <c r="G144" s="62">
        <f>euref_generation!F130</f>
        <v>0</v>
      </c>
      <c r="H144" s="62">
        <f>euref_generation!G130</f>
        <v>0</v>
      </c>
      <c r="I144" s="62">
        <f>euref_generation!H130</f>
        <v>0</v>
      </c>
      <c r="J144" s="62">
        <f>euref_generation!I130</f>
        <v>0</v>
      </c>
      <c r="K144" s="62">
        <f>euref_generation!J130</f>
        <v>0</v>
      </c>
    </row>
    <row r="145" spans="1:11" ht="15" customHeight="1" x14ac:dyDescent="0.25">
      <c r="A145" s="61" t="s">
        <v>13</v>
      </c>
      <c r="B145" s="61" t="s">
        <v>29</v>
      </c>
      <c r="C145" s="61" t="s">
        <v>30</v>
      </c>
      <c r="D145" s="62">
        <f>euref_generation!C133</f>
        <v>6436.2171959642519</v>
      </c>
      <c r="E145" s="62">
        <f>euref_generation!D133</f>
        <v>4940.0973868361507</v>
      </c>
      <c r="F145" s="62">
        <f>euref_generation!E133</f>
        <v>2223.6872745229011</v>
      </c>
      <c r="G145" s="62">
        <f>euref_generation!F133</f>
        <v>2112.9715177032526</v>
      </c>
      <c r="H145" s="62">
        <f>euref_generation!G133</f>
        <v>0.110988922979703</v>
      </c>
      <c r="I145" s="62">
        <f>euref_generation!H133</f>
        <v>0</v>
      </c>
      <c r="J145" s="62">
        <f>euref_generation!I133</f>
        <v>0</v>
      </c>
      <c r="K145" s="62">
        <f>euref_generation!J133</f>
        <v>0</v>
      </c>
    </row>
    <row r="146" spans="1:11" ht="15" customHeight="1" x14ac:dyDescent="0.25">
      <c r="A146" s="61" t="s">
        <v>13</v>
      </c>
      <c r="B146" s="61" t="s">
        <v>31</v>
      </c>
      <c r="C146" s="61" t="s">
        <v>32</v>
      </c>
      <c r="D146" s="62">
        <f>euref_generation!C135</f>
        <v>3382.8769200311835</v>
      </c>
      <c r="E146" s="62">
        <f>euref_generation!D135</f>
        <v>9556.8105293784174</v>
      </c>
      <c r="F146" s="62">
        <f>euref_generation!E135</f>
        <v>5394.5441150417109</v>
      </c>
      <c r="G146" s="62">
        <f>euref_generation!F135</f>
        <v>2219.0680395577306</v>
      </c>
      <c r="H146" s="62">
        <f>euref_generation!G135</f>
        <v>11015.256435694888</v>
      </c>
      <c r="I146" s="62">
        <f>euref_generation!H135</f>
        <v>10740.952100951828</v>
      </c>
      <c r="J146" s="62">
        <f>euref_generation!I135</f>
        <v>11122.691727918183</v>
      </c>
      <c r="K146" s="62">
        <f>euref_generation!J135</f>
        <v>11375.650250467608</v>
      </c>
    </row>
    <row r="147" spans="1:11" ht="15" customHeight="1" x14ac:dyDescent="0.25">
      <c r="A147" s="61" t="s">
        <v>13</v>
      </c>
      <c r="B147" s="61" t="s">
        <v>33</v>
      </c>
      <c r="C147" s="61" t="s">
        <v>34</v>
      </c>
      <c r="D147" s="62">
        <f>euref_generation!C132</f>
        <v>15086.796735320864</v>
      </c>
      <c r="E147" s="62">
        <f>euref_generation!D132</f>
        <v>15024.054684995604</v>
      </c>
      <c r="F147" s="62">
        <f>euref_generation!E132</f>
        <v>24705.658486473956</v>
      </c>
      <c r="G147" s="62">
        <f>euref_generation!F132</f>
        <v>34387.262287952319</v>
      </c>
      <c r="H147" s="62">
        <f>euref_generation!G132</f>
        <v>26976.610744317968</v>
      </c>
      <c r="I147" s="62">
        <f>euref_generation!H132</f>
        <v>28346.138965153121</v>
      </c>
      <c r="J147" s="62">
        <f>euref_generation!I132</f>
        <v>28346.138965153128</v>
      </c>
      <c r="K147" s="62">
        <f>euref_generation!J132</f>
        <v>28346.138965153124</v>
      </c>
    </row>
    <row r="148" spans="1:11" ht="15" customHeight="1" x14ac:dyDescent="0.25">
      <c r="A148" s="61" t="s">
        <v>13</v>
      </c>
      <c r="B148" s="61" t="s">
        <v>35</v>
      </c>
      <c r="C148" s="61" t="s">
        <v>36</v>
      </c>
      <c r="D148" s="62">
        <f>euref_generation!C137</f>
        <v>231.65080096200478</v>
      </c>
      <c r="E148" s="62">
        <f>euref_generation!D137</f>
        <v>231.65080096200478</v>
      </c>
      <c r="F148" s="62">
        <f>euref_generation!E137</f>
        <v>231.65080096200478</v>
      </c>
      <c r="G148" s="62">
        <f>euref_generation!F137</f>
        <v>231.65080096200478</v>
      </c>
      <c r="H148" s="62">
        <f>euref_generation!G137</f>
        <v>231.65080096200478</v>
      </c>
      <c r="I148" s="62">
        <f>euref_generation!H137</f>
        <v>235.62980591357118</v>
      </c>
      <c r="J148" s="62">
        <f>euref_generation!I137</f>
        <v>731.14180680901336</v>
      </c>
      <c r="K148" s="62">
        <f>euref_generation!J137</f>
        <v>1071.7741094210355</v>
      </c>
    </row>
    <row r="149" spans="1:11" ht="15" customHeight="1" x14ac:dyDescent="0.25">
      <c r="A149" s="61" t="s">
        <v>13</v>
      </c>
      <c r="B149" s="61" t="s">
        <v>814</v>
      </c>
      <c r="C149" s="61" t="s">
        <v>813</v>
      </c>
      <c r="D149" s="62">
        <f>euref_generation!C138</f>
        <v>585.26585874373222</v>
      </c>
      <c r="E149" s="62">
        <f>euref_generation!D138</f>
        <v>890.45836847201076</v>
      </c>
      <c r="F149" s="62">
        <f>euref_generation!E138</f>
        <v>890.45836847201076</v>
      </c>
      <c r="G149" s="62">
        <f>euref_generation!F138</f>
        <v>890.45836847201076</v>
      </c>
      <c r="H149" s="62">
        <f>euref_generation!G138</f>
        <v>2405.8269244035773</v>
      </c>
      <c r="I149" s="62">
        <f>euref_generation!H138</f>
        <v>2906.8872261384195</v>
      </c>
      <c r="J149" s="62">
        <f>euref_generation!I138</f>
        <v>3158.8956099949937</v>
      </c>
      <c r="K149" s="62">
        <f>euref_generation!J138</f>
        <v>3561.9726672523616</v>
      </c>
    </row>
    <row r="150" spans="1:11" ht="15" customHeight="1" x14ac:dyDescent="0.25">
      <c r="A150" s="61" t="s">
        <v>13</v>
      </c>
      <c r="B150" s="61" t="s">
        <v>37</v>
      </c>
      <c r="C150" s="61" t="s">
        <v>38</v>
      </c>
      <c r="D150" s="62">
        <f>euref_generation!C134</f>
        <v>51.883813903512824</v>
      </c>
      <c r="E150" s="62">
        <f>euref_generation!D134</f>
        <v>0</v>
      </c>
      <c r="F150" s="62">
        <f>euref_generation!E134</f>
        <v>0</v>
      </c>
      <c r="G150" s="62">
        <f>euref_generation!F134</f>
        <v>0</v>
      </c>
      <c r="H150" s="62">
        <f>euref_generation!G134</f>
        <v>0</v>
      </c>
      <c r="I150" s="62">
        <f>euref_generation!H134</f>
        <v>0</v>
      </c>
      <c r="J150" s="62">
        <f>euref_generation!I134</f>
        <v>0</v>
      </c>
      <c r="K150" s="62">
        <f>euref_generation!J134</f>
        <v>0</v>
      </c>
    </row>
    <row r="151" spans="1:11" ht="15" customHeight="1" x14ac:dyDescent="0.25">
      <c r="A151" s="61" t="s">
        <v>13</v>
      </c>
      <c r="B151" s="61" t="s">
        <v>39</v>
      </c>
      <c r="C151" s="61" t="s">
        <v>40</v>
      </c>
      <c r="D151" s="62">
        <f>euref_generation!C136</f>
        <v>2014.9187820598804</v>
      </c>
      <c r="E151" s="62">
        <f>euref_generation!D136</f>
        <v>2240.5446068061815</v>
      </c>
      <c r="F151" s="62">
        <f>euref_generation!E136</f>
        <v>2340.0417551827973</v>
      </c>
      <c r="G151" s="62">
        <f>euref_generation!F136</f>
        <v>1921.4765999657902</v>
      </c>
      <c r="H151" s="62">
        <f>euref_generation!G136</f>
        <v>2395.2603059069406</v>
      </c>
      <c r="I151" s="62">
        <f>euref_generation!H136</f>
        <v>2722.3117211239437</v>
      </c>
      <c r="J151" s="62">
        <f>euref_generation!I136</f>
        <v>2971.3784314037771</v>
      </c>
      <c r="K151" s="62">
        <f>euref_generation!J136</f>
        <v>3558.3458423118145</v>
      </c>
    </row>
    <row r="152" spans="1:11" ht="15" customHeight="1" x14ac:dyDescent="0.25">
      <c r="A152" s="61" t="s">
        <v>13</v>
      </c>
      <c r="B152" s="61" t="s">
        <v>812</v>
      </c>
      <c r="C152" s="61" t="s">
        <v>811</v>
      </c>
      <c r="D152" s="62">
        <f>euref_generation!C139</f>
        <v>32.058270676771627</v>
      </c>
      <c r="E152" s="62">
        <f>euref_generation!D139</f>
        <v>96.70821136967146</v>
      </c>
      <c r="F152" s="62">
        <f>euref_generation!E139</f>
        <v>96.70821136967146</v>
      </c>
      <c r="G152" s="62">
        <f>euref_generation!F139</f>
        <v>96.70821136967146</v>
      </c>
      <c r="H152" s="62">
        <f>euref_generation!G139</f>
        <v>96.754745465136594</v>
      </c>
      <c r="I152" s="62">
        <f>euref_generation!H139</f>
        <v>253.61474381086401</v>
      </c>
      <c r="J152" s="62">
        <f>euref_generation!I139</f>
        <v>375.17770890309646</v>
      </c>
      <c r="K152" s="62">
        <f>euref_generation!J139</f>
        <v>625.85294985673124</v>
      </c>
    </row>
    <row r="153" spans="1:11" ht="15" customHeight="1" x14ac:dyDescent="0.25">
      <c r="A153" s="61" t="s">
        <v>13</v>
      </c>
      <c r="B153" s="61" t="s">
        <v>41</v>
      </c>
      <c r="C153" s="61" t="s">
        <v>42</v>
      </c>
      <c r="D153" s="62">
        <v>0</v>
      </c>
      <c r="E153" s="62">
        <v>0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</row>
    <row r="154" spans="1:11" ht="15" customHeight="1" x14ac:dyDescent="0.25">
      <c r="A154" s="61" t="s">
        <v>13</v>
      </c>
      <c r="B154" s="61" t="s">
        <v>43</v>
      </c>
      <c r="C154" s="61" t="s">
        <v>44</v>
      </c>
      <c r="D154" s="62">
        <v>0</v>
      </c>
      <c r="E154" s="62">
        <v>0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0</v>
      </c>
    </row>
    <row r="155" spans="1:11" ht="15" customHeight="1" x14ac:dyDescent="0.25">
      <c r="A155" s="61" t="s">
        <v>13</v>
      </c>
      <c r="B155" s="61" t="s">
        <v>45</v>
      </c>
      <c r="C155" s="61" t="s">
        <v>46</v>
      </c>
      <c r="D155" s="62">
        <f>euref_generation!C140</f>
        <v>37.500000000000014</v>
      </c>
      <c r="E155" s="62">
        <f>euref_generation!D140</f>
        <v>65</v>
      </c>
      <c r="F155" s="62">
        <f>euref_generation!E140</f>
        <v>65</v>
      </c>
      <c r="G155" s="62">
        <f>euref_generation!F140</f>
        <v>65</v>
      </c>
      <c r="H155" s="62">
        <f>euref_generation!G140</f>
        <v>64.999999999999986</v>
      </c>
      <c r="I155" s="62">
        <f>euref_generation!H140</f>
        <v>65</v>
      </c>
      <c r="J155" s="62">
        <f>euref_generation!I140</f>
        <v>65.000000000000057</v>
      </c>
      <c r="K155" s="62">
        <f>euref_generation!J140</f>
        <v>65</v>
      </c>
    </row>
    <row r="156" spans="1:11" ht="15" customHeight="1" x14ac:dyDescent="0.25">
      <c r="A156" s="61" t="s">
        <v>12</v>
      </c>
      <c r="B156" s="61" t="s">
        <v>29</v>
      </c>
      <c r="C156" s="61" t="s">
        <v>30</v>
      </c>
      <c r="D156" s="62">
        <f>euref_generation!C143</f>
        <v>6792.8221178513968</v>
      </c>
      <c r="E156" s="62">
        <f>euref_generation!D143</f>
        <v>6070.2927517295029</v>
      </c>
      <c r="F156" s="62">
        <f>euref_generation!E143</f>
        <v>5095.8562561054732</v>
      </c>
      <c r="G156" s="62">
        <f>euref_generation!F143</f>
        <v>3882.941050672629</v>
      </c>
      <c r="H156" s="62">
        <f>euref_generation!G143</f>
        <v>3814.5384891956246</v>
      </c>
      <c r="I156" s="62">
        <f>euref_generation!H143</f>
        <v>3786.9631383767951</v>
      </c>
      <c r="J156" s="62">
        <f>euref_generation!I143</f>
        <v>0</v>
      </c>
      <c r="K156" s="62">
        <f>euref_generation!J143</f>
        <v>0</v>
      </c>
    </row>
    <row r="157" spans="1:11" ht="15" customHeight="1" x14ac:dyDescent="0.25">
      <c r="A157" s="61" t="s">
        <v>12</v>
      </c>
      <c r="B157" s="61" t="s">
        <v>31</v>
      </c>
      <c r="C157" s="61" t="s">
        <v>32</v>
      </c>
      <c r="D157" s="62">
        <f>euref_generation!C145</f>
        <v>12617.481410921277</v>
      </c>
      <c r="E157" s="62">
        <f>euref_generation!D145</f>
        <v>12490.723988240155</v>
      </c>
      <c r="F157" s="62">
        <f>euref_generation!E145</f>
        <v>14280.74046841024</v>
      </c>
      <c r="G157" s="62">
        <f>euref_generation!F145</f>
        <v>14763.879732418485</v>
      </c>
      <c r="H157" s="62">
        <f>euref_generation!G145</f>
        <v>14396.206599360388</v>
      </c>
      <c r="I157" s="62">
        <f>euref_generation!H145</f>
        <v>14471.134155961241</v>
      </c>
      <c r="J157" s="62">
        <f>euref_generation!I145</f>
        <v>15915.022925346884</v>
      </c>
      <c r="K157" s="62">
        <f>euref_generation!J145</f>
        <v>14722.592452835204</v>
      </c>
    </row>
    <row r="158" spans="1:11" ht="15" customHeight="1" x14ac:dyDescent="0.25">
      <c r="A158" s="61" t="s">
        <v>12</v>
      </c>
      <c r="B158" s="61" t="s">
        <v>33</v>
      </c>
      <c r="C158" s="61" t="s">
        <v>34</v>
      </c>
      <c r="D158" s="62">
        <f>euref_generation!C142</f>
        <v>0</v>
      </c>
      <c r="E158" s="62">
        <f>euref_generation!D142</f>
        <v>0</v>
      </c>
      <c r="F158" s="62">
        <f>euref_generation!E142</f>
        <v>0</v>
      </c>
      <c r="G158" s="62">
        <f>euref_generation!F142</f>
        <v>0</v>
      </c>
      <c r="H158" s="62">
        <f>euref_generation!G142</f>
        <v>0</v>
      </c>
      <c r="I158" s="62">
        <f>euref_generation!H142</f>
        <v>0</v>
      </c>
      <c r="J158" s="62">
        <f>euref_generation!I142</f>
        <v>0</v>
      </c>
      <c r="K158" s="62">
        <f>euref_generation!J142</f>
        <v>0</v>
      </c>
    </row>
    <row r="159" spans="1:11" ht="15" customHeight="1" x14ac:dyDescent="0.25">
      <c r="A159" s="61" t="s">
        <v>12</v>
      </c>
      <c r="B159" s="61" t="s">
        <v>35</v>
      </c>
      <c r="C159" s="61" t="s">
        <v>36</v>
      </c>
      <c r="D159" s="62">
        <f>euref_generation!C147</f>
        <v>721.25061271491904</v>
      </c>
      <c r="E159" s="62">
        <f>euref_generation!D147</f>
        <v>918.04198559016311</v>
      </c>
      <c r="F159" s="62">
        <f>euref_generation!E147</f>
        <v>906.35611070238974</v>
      </c>
      <c r="G159" s="62">
        <f>euref_generation!F147</f>
        <v>906.37057706689973</v>
      </c>
      <c r="H159" s="62">
        <f>euref_generation!G147</f>
        <v>930.14885480279054</v>
      </c>
      <c r="I159" s="62">
        <f>euref_generation!H147</f>
        <v>1108.9303359923338</v>
      </c>
      <c r="J159" s="62">
        <f>euref_generation!I147</f>
        <v>1358.8641445203518</v>
      </c>
      <c r="K159" s="62">
        <f>euref_generation!J147</f>
        <v>1499.4932833595676</v>
      </c>
    </row>
    <row r="160" spans="1:11" ht="15" customHeight="1" x14ac:dyDescent="0.25">
      <c r="A160" s="61" t="s">
        <v>12</v>
      </c>
      <c r="B160" s="61" t="s">
        <v>814</v>
      </c>
      <c r="C160" s="61" t="s">
        <v>813</v>
      </c>
      <c r="D160" s="62">
        <f>euref_generation!C148</f>
        <v>6049.4196317691567</v>
      </c>
      <c r="E160" s="62">
        <f>euref_generation!D148</f>
        <v>10869.106414715041</v>
      </c>
      <c r="F160" s="62">
        <f>euref_generation!E148</f>
        <v>11009.347428463036</v>
      </c>
      <c r="G160" s="62">
        <f>euref_generation!F148</f>
        <v>11491.383916167659</v>
      </c>
      <c r="H160" s="62">
        <f>euref_generation!G148</f>
        <v>11814.49841605964</v>
      </c>
      <c r="I160" s="62">
        <f>euref_generation!H148</f>
        <v>12342.229294686118</v>
      </c>
      <c r="J160" s="62">
        <f>euref_generation!I148</f>
        <v>14838.46325276853</v>
      </c>
      <c r="K160" s="62">
        <f>euref_generation!J148</f>
        <v>17515.706271123312</v>
      </c>
    </row>
    <row r="161" spans="1:11" ht="15" customHeight="1" x14ac:dyDescent="0.25">
      <c r="A161" s="61" t="s">
        <v>12</v>
      </c>
      <c r="B161" s="61" t="s">
        <v>37</v>
      </c>
      <c r="C161" s="61" t="s">
        <v>38</v>
      </c>
      <c r="D161" s="62">
        <f>euref_generation!C144</f>
        <v>15.147944604997036</v>
      </c>
      <c r="E161" s="62">
        <f>euref_generation!D144</f>
        <v>3.0928260759649646</v>
      </c>
      <c r="F161" s="62">
        <f>euref_generation!E144</f>
        <v>16.211047300656876</v>
      </c>
      <c r="G161" s="62">
        <f>euref_generation!F144</f>
        <v>6.282177433156515</v>
      </c>
      <c r="H161" s="62">
        <f>euref_generation!G144</f>
        <v>6.4196093955839659</v>
      </c>
      <c r="I161" s="62">
        <f>euref_generation!H144</f>
        <v>6.4937466057344357</v>
      </c>
      <c r="J161" s="62">
        <f>euref_generation!I144</f>
        <v>6.5059165020478193</v>
      </c>
      <c r="K161" s="62">
        <f>euref_generation!J144</f>
        <v>6.5524456949442254</v>
      </c>
    </row>
    <row r="162" spans="1:11" ht="15" customHeight="1" x14ac:dyDescent="0.25">
      <c r="A162" s="61" t="s">
        <v>12</v>
      </c>
      <c r="B162" s="61" t="s">
        <v>39</v>
      </c>
      <c r="C162" s="61" t="s">
        <v>40</v>
      </c>
      <c r="D162" s="62">
        <f>euref_generation!C146</f>
        <v>660.23344370260111</v>
      </c>
      <c r="E162" s="62">
        <f>euref_generation!D146</f>
        <v>682.29106805300569</v>
      </c>
      <c r="F162" s="62">
        <f>euref_generation!E146</f>
        <v>926.72772710574861</v>
      </c>
      <c r="G162" s="62">
        <f>euref_generation!F146</f>
        <v>1164.6538397843924</v>
      </c>
      <c r="H162" s="62">
        <f>euref_generation!G146</f>
        <v>1673.6488804546223</v>
      </c>
      <c r="I162" s="62">
        <f>euref_generation!H146</f>
        <v>1962.4540324816471</v>
      </c>
      <c r="J162" s="62">
        <f>euref_generation!I146</f>
        <v>2189.7682655804178</v>
      </c>
      <c r="K162" s="62">
        <f>euref_generation!J146</f>
        <v>2338.6500120161891</v>
      </c>
    </row>
    <row r="163" spans="1:11" ht="15" customHeight="1" x14ac:dyDescent="0.25">
      <c r="A163" s="61" t="s">
        <v>12</v>
      </c>
      <c r="B163" s="61" t="s">
        <v>812</v>
      </c>
      <c r="C163" s="61" t="s">
        <v>811</v>
      </c>
      <c r="D163" s="62">
        <f>euref_generation!C149</f>
        <v>0.75917978772089101</v>
      </c>
      <c r="E163" s="62">
        <f>euref_generation!D149</f>
        <v>15.550039120424056</v>
      </c>
      <c r="F163" s="62">
        <f>euref_generation!E149</f>
        <v>15.550039120424056</v>
      </c>
      <c r="G163" s="62">
        <f>euref_generation!F149</f>
        <v>15.550039120424056</v>
      </c>
      <c r="H163" s="62">
        <f>euref_generation!G149</f>
        <v>15.550039120424056</v>
      </c>
      <c r="I163" s="62">
        <f>euref_generation!H149</f>
        <v>15.578638120404731</v>
      </c>
      <c r="J163" s="62">
        <f>euref_generation!I149</f>
        <v>15.956411072878625</v>
      </c>
      <c r="K163" s="62">
        <f>euref_generation!J149</f>
        <v>15.956411072878625</v>
      </c>
    </row>
    <row r="164" spans="1:11" ht="15" customHeight="1" x14ac:dyDescent="0.25">
      <c r="A164" s="61" t="s">
        <v>12</v>
      </c>
      <c r="B164" s="61" t="s">
        <v>41</v>
      </c>
      <c r="C164" s="61" t="s">
        <v>42</v>
      </c>
      <c r="D164" s="62">
        <v>0</v>
      </c>
      <c r="E164" s="62">
        <v>0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  <c r="K164" s="62">
        <v>0</v>
      </c>
    </row>
    <row r="165" spans="1:11" ht="15" customHeight="1" x14ac:dyDescent="0.25">
      <c r="A165" s="61" t="s">
        <v>12</v>
      </c>
      <c r="B165" s="61" t="s">
        <v>43</v>
      </c>
      <c r="C165" s="61" t="s">
        <v>44</v>
      </c>
      <c r="D165" s="62">
        <v>0</v>
      </c>
      <c r="E165" s="62">
        <v>0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0</v>
      </c>
    </row>
    <row r="166" spans="1:11" ht="15" customHeight="1" x14ac:dyDescent="0.25">
      <c r="A166" s="61" t="s">
        <v>12</v>
      </c>
      <c r="B166" s="61" t="s">
        <v>45</v>
      </c>
      <c r="C166" s="61" t="s">
        <v>46</v>
      </c>
      <c r="D166" s="62">
        <f>euref_generation!C150</f>
        <v>0</v>
      </c>
      <c r="E166" s="62">
        <f>euref_generation!D150</f>
        <v>0</v>
      </c>
      <c r="F166" s="62">
        <f>euref_generation!E150</f>
        <v>0</v>
      </c>
      <c r="G166" s="62">
        <f>euref_generation!F150</f>
        <v>0</v>
      </c>
      <c r="H166" s="62">
        <f>euref_generation!G150</f>
        <v>0</v>
      </c>
      <c r="I166" s="62">
        <f>euref_generation!H150</f>
        <v>0</v>
      </c>
      <c r="J166" s="62">
        <f>euref_generation!I150</f>
        <v>0</v>
      </c>
      <c r="K166" s="62">
        <f>euref_generation!J150</f>
        <v>0</v>
      </c>
    </row>
    <row r="167" spans="1:11" ht="15" customHeight="1" x14ac:dyDescent="0.25">
      <c r="A167" s="61" t="s">
        <v>11</v>
      </c>
      <c r="B167" s="61" t="s">
        <v>29</v>
      </c>
      <c r="C167" s="61" t="s">
        <v>30</v>
      </c>
      <c r="D167" s="62">
        <f>euref_generation!C153</f>
        <v>58855.803237411325</v>
      </c>
      <c r="E167" s="62">
        <f>euref_generation!D153</f>
        <v>67162.826428955086</v>
      </c>
      <c r="F167" s="62">
        <f>euref_generation!E153</f>
        <v>45093.27364829868</v>
      </c>
      <c r="G167" s="62">
        <f>euref_generation!F153</f>
        <v>44667.6530477216</v>
      </c>
      <c r="H167" s="62">
        <f>euref_generation!G153</f>
        <v>38750.780303287851</v>
      </c>
      <c r="I167" s="62">
        <f>euref_generation!H153</f>
        <v>9867.4614237767873</v>
      </c>
      <c r="J167" s="62">
        <f>euref_generation!I153</f>
        <v>9203.7542295982166</v>
      </c>
      <c r="K167" s="62">
        <f>euref_generation!J153</f>
        <v>0</v>
      </c>
    </row>
    <row r="168" spans="1:11" ht="15" customHeight="1" x14ac:dyDescent="0.25">
      <c r="A168" s="61" t="s">
        <v>11</v>
      </c>
      <c r="B168" s="61" t="s">
        <v>31</v>
      </c>
      <c r="C168" s="61" t="s">
        <v>32</v>
      </c>
      <c r="D168" s="62">
        <f>euref_generation!C155</f>
        <v>110292.9368074716</v>
      </c>
      <c r="E168" s="62">
        <f>euref_generation!D155</f>
        <v>126166.10968805461</v>
      </c>
      <c r="F168" s="62">
        <f>euref_generation!E155</f>
        <v>124245.64708026242</v>
      </c>
      <c r="G168" s="62">
        <f>euref_generation!F155</f>
        <v>122447.14897149582</v>
      </c>
      <c r="H168" s="62">
        <f>euref_generation!G155</f>
        <v>136376.71087450511</v>
      </c>
      <c r="I168" s="62">
        <f>euref_generation!H155</f>
        <v>167625.92175917284</v>
      </c>
      <c r="J168" s="62">
        <f>euref_generation!I155</f>
        <v>146745.22123605417</v>
      </c>
      <c r="K168" s="62">
        <f>euref_generation!J155</f>
        <v>143733.52292275956</v>
      </c>
    </row>
    <row r="169" spans="1:11" ht="15" customHeight="1" x14ac:dyDescent="0.25">
      <c r="A169" s="61" t="s">
        <v>11</v>
      </c>
      <c r="B169" s="61" t="s">
        <v>33</v>
      </c>
      <c r="C169" s="61" t="s">
        <v>34</v>
      </c>
      <c r="D169" s="62">
        <f>euref_generation!C152</f>
        <v>0</v>
      </c>
      <c r="E169" s="62">
        <f>euref_generation!D152</f>
        <v>0</v>
      </c>
      <c r="F169" s="62">
        <f>euref_generation!E152</f>
        <v>0</v>
      </c>
      <c r="G169" s="62">
        <f>euref_generation!F152</f>
        <v>0</v>
      </c>
      <c r="H169" s="62">
        <f>euref_generation!G152</f>
        <v>0</v>
      </c>
      <c r="I169" s="62">
        <f>euref_generation!H152</f>
        <v>0</v>
      </c>
      <c r="J169" s="62">
        <f>euref_generation!I152</f>
        <v>0</v>
      </c>
      <c r="K169" s="62">
        <f>euref_generation!J152</f>
        <v>0</v>
      </c>
    </row>
    <row r="170" spans="1:11" ht="15" customHeight="1" x14ac:dyDescent="0.25">
      <c r="A170" s="61" t="s">
        <v>11</v>
      </c>
      <c r="B170" s="61" t="s">
        <v>35</v>
      </c>
      <c r="C170" s="61" t="s">
        <v>36</v>
      </c>
      <c r="D170" s="62">
        <f>euref_generation!C157</f>
        <v>48123.105233164519</v>
      </c>
      <c r="E170" s="62">
        <f>euref_generation!D157</f>
        <v>47548.769618448277</v>
      </c>
      <c r="F170" s="62">
        <f>euref_generation!E157</f>
        <v>48993.79240421384</v>
      </c>
      <c r="G170" s="62">
        <f>euref_generation!F157</f>
        <v>49748.85885810644</v>
      </c>
      <c r="H170" s="62">
        <f>euref_generation!G157</f>
        <v>51342.444923292845</v>
      </c>
      <c r="I170" s="62">
        <f>euref_generation!H157</f>
        <v>52626.040243142619</v>
      </c>
      <c r="J170" s="62">
        <f>euref_generation!I157</f>
        <v>53324.274451986537</v>
      </c>
      <c r="K170" s="62">
        <f>euref_generation!J157</f>
        <v>53875.383565522447</v>
      </c>
    </row>
    <row r="171" spans="1:11" ht="15" customHeight="1" x14ac:dyDescent="0.25">
      <c r="A171" s="61" t="s">
        <v>11</v>
      </c>
      <c r="B171" s="61" t="s">
        <v>814</v>
      </c>
      <c r="C171" s="61" t="s">
        <v>813</v>
      </c>
      <c r="D171" s="62">
        <f>euref_generation!C158</f>
        <v>14627.998112011875</v>
      </c>
      <c r="E171" s="62">
        <f>euref_generation!D158</f>
        <v>14645.5380916048</v>
      </c>
      <c r="F171" s="62">
        <f>euref_generation!E158</f>
        <v>25587.731003884724</v>
      </c>
      <c r="G171" s="62">
        <f>euref_generation!F158</f>
        <v>32732.246950413293</v>
      </c>
      <c r="H171" s="62">
        <f>euref_generation!G158</f>
        <v>33760.850351018918</v>
      </c>
      <c r="I171" s="62">
        <f>euref_generation!H158</f>
        <v>39768.467599635303</v>
      </c>
      <c r="J171" s="62">
        <f>euref_generation!I158</f>
        <v>46429.276918426716</v>
      </c>
      <c r="K171" s="62">
        <f>euref_generation!J158</f>
        <v>62046.572211263985</v>
      </c>
    </row>
    <row r="172" spans="1:11" ht="15" customHeight="1" x14ac:dyDescent="0.25">
      <c r="A172" s="61" t="s">
        <v>11</v>
      </c>
      <c r="B172" s="61" t="s">
        <v>37</v>
      </c>
      <c r="C172" s="61" t="s">
        <v>38</v>
      </c>
      <c r="D172" s="62">
        <f>euref_generation!C154</f>
        <v>8781.4612180416443</v>
      </c>
      <c r="E172" s="62">
        <f>euref_generation!D154</f>
        <v>7791.3199957498</v>
      </c>
      <c r="F172" s="62">
        <f>euref_generation!E154</f>
        <v>8009.0519923489819</v>
      </c>
      <c r="G172" s="62">
        <f>euref_generation!F154</f>
        <v>7759.9231945264855</v>
      </c>
      <c r="H172" s="62">
        <f>euref_generation!G154</f>
        <v>5066.9810470132243</v>
      </c>
      <c r="I172" s="62">
        <f>euref_generation!H154</f>
        <v>4492.0049892799016</v>
      </c>
      <c r="J172" s="62">
        <f>euref_generation!I154</f>
        <v>2811.1992184372862</v>
      </c>
      <c r="K172" s="62">
        <f>euref_generation!J154</f>
        <v>864.43166316101031</v>
      </c>
    </row>
    <row r="173" spans="1:11" ht="15" customHeight="1" x14ac:dyDescent="0.25">
      <c r="A173" s="61" t="s">
        <v>11</v>
      </c>
      <c r="B173" s="61" t="s">
        <v>39</v>
      </c>
      <c r="C173" s="61" t="s">
        <v>40</v>
      </c>
      <c r="D173" s="62">
        <f>euref_generation!C156</f>
        <v>18671.387296836689</v>
      </c>
      <c r="E173" s="62">
        <f>euref_generation!D156</f>
        <v>21446.056838126442</v>
      </c>
      <c r="F173" s="62">
        <f>euref_generation!E156</f>
        <v>24171.263047906541</v>
      </c>
      <c r="G173" s="62">
        <f>euref_generation!F156</f>
        <v>25555.705360331223</v>
      </c>
      <c r="H173" s="62">
        <f>euref_generation!G156</f>
        <v>43427.154620829257</v>
      </c>
      <c r="I173" s="62">
        <f>euref_generation!H156</f>
        <v>58282.039198093815</v>
      </c>
      <c r="J173" s="62">
        <f>euref_generation!I156</f>
        <v>61677.272929686631</v>
      </c>
      <c r="K173" s="62">
        <f>euref_generation!J156</f>
        <v>63655.093008614895</v>
      </c>
    </row>
    <row r="174" spans="1:11" ht="15" customHeight="1" x14ac:dyDescent="0.25">
      <c r="A174" s="61" t="s">
        <v>11</v>
      </c>
      <c r="B174" s="61" t="s">
        <v>812</v>
      </c>
      <c r="C174" s="61" t="s">
        <v>811</v>
      </c>
      <c r="D174" s="62">
        <f>euref_generation!C159</f>
        <v>23409.301311213316</v>
      </c>
      <c r="E174" s="62">
        <f>euref_generation!D159</f>
        <v>25552.393376553562</v>
      </c>
      <c r="F174" s="62">
        <f>euref_generation!E159</f>
        <v>31473.134609725807</v>
      </c>
      <c r="G174" s="62">
        <f>euref_generation!F159</f>
        <v>34026.934048563911</v>
      </c>
      <c r="H174" s="62">
        <f>euref_generation!G159</f>
        <v>36679.053857585051</v>
      </c>
      <c r="I174" s="62">
        <f>euref_generation!H159</f>
        <v>39891.005236769262</v>
      </c>
      <c r="J174" s="62">
        <f>euref_generation!I159</f>
        <v>74047.388558052087</v>
      </c>
      <c r="K174" s="62">
        <f>euref_generation!J159</f>
        <v>87928.339728152598</v>
      </c>
    </row>
    <row r="175" spans="1:11" ht="15" customHeight="1" x14ac:dyDescent="0.25">
      <c r="A175" s="61" t="s">
        <v>11</v>
      </c>
      <c r="B175" s="61" t="s">
        <v>41</v>
      </c>
      <c r="C175" s="61" t="s">
        <v>42</v>
      </c>
      <c r="D175" s="62">
        <v>0</v>
      </c>
      <c r="E175" s="62">
        <v>0</v>
      </c>
      <c r="F175" s="62">
        <v>0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</row>
    <row r="176" spans="1:11" ht="15" customHeight="1" x14ac:dyDescent="0.25">
      <c r="A176" s="61" t="s">
        <v>11</v>
      </c>
      <c r="B176" s="61" t="s">
        <v>43</v>
      </c>
      <c r="C176" s="61" t="s">
        <v>44</v>
      </c>
      <c r="D176" s="62">
        <v>0</v>
      </c>
      <c r="E176" s="62">
        <v>0</v>
      </c>
      <c r="F176" s="62">
        <v>0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</row>
    <row r="177" spans="1:11" ht="15" customHeight="1" x14ac:dyDescent="0.25">
      <c r="A177" s="61" t="s">
        <v>11</v>
      </c>
      <c r="B177" s="61" t="s">
        <v>45</v>
      </c>
      <c r="C177" s="61" t="s">
        <v>46</v>
      </c>
      <c r="D177" s="62">
        <f>euref_generation!C160</f>
        <v>6210.4020000000055</v>
      </c>
      <c r="E177" s="62">
        <f>euref_generation!D160</f>
        <v>6210.4020000000019</v>
      </c>
      <c r="F177" s="62">
        <f>euref_generation!E160</f>
        <v>6210.4020000000019</v>
      </c>
      <c r="G177" s="62">
        <f>euref_generation!F160</f>
        <v>6210.4020000000019</v>
      </c>
      <c r="H177" s="62">
        <f>euref_generation!G160</f>
        <v>6210.4020000000019</v>
      </c>
      <c r="I177" s="62">
        <f>euref_generation!H160</f>
        <v>6210.4019999999946</v>
      </c>
      <c r="J177" s="62">
        <f>euref_generation!I160</f>
        <v>5749.1879999999946</v>
      </c>
      <c r="K177" s="62">
        <f>euref_generation!J160</f>
        <v>5749.1880000000092</v>
      </c>
    </row>
    <row r="178" spans="1:11" ht="15" customHeight="1" x14ac:dyDescent="0.25">
      <c r="A178" s="61" t="s">
        <v>10</v>
      </c>
      <c r="B178" s="61" t="s">
        <v>29</v>
      </c>
      <c r="C178" s="61" t="s">
        <v>30</v>
      </c>
      <c r="D178" s="62">
        <f>euref_generation!C163</f>
        <v>0</v>
      </c>
      <c r="E178" s="62">
        <f>euref_generation!D163</f>
        <v>0</v>
      </c>
      <c r="F178" s="62">
        <f>euref_generation!E163</f>
        <v>0</v>
      </c>
      <c r="G178" s="62">
        <f>euref_generation!F163</f>
        <v>0</v>
      </c>
      <c r="H178" s="62">
        <f>euref_generation!G163</f>
        <v>0</v>
      </c>
      <c r="I178" s="62">
        <f>euref_generation!H163</f>
        <v>0</v>
      </c>
      <c r="J178" s="62">
        <f>euref_generation!I163</f>
        <v>0</v>
      </c>
      <c r="K178" s="62">
        <f>euref_generation!J163</f>
        <v>0</v>
      </c>
    </row>
    <row r="179" spans="1:11" ht="15" customHeight="1" x14ac:dyDescent="0.25">
      <c r="A179" s="61" t="s">
        <v>10</v>
      </c>
      <c r="B179" s="61" t="s">
        <v>31</v>
      </c>
      <c r="C179" s="61" t="s">
        <v>32</v>
      </c>
      <c r="D179" s="62">
        <f>euref_generation!C165</f>
        <v>3027.8684819545338</v>
      </c>
      <c r="E179" s="62">
        <f>euref_generation!D165</f>
        <v>3977.8296680264289</v>
      </c>
      <c r="F179" s="62">
        <f>euref_generation!E165</f>
        <v>6294.776760024738</v>
      </c>
      <c r="G179" s="62">
        <f>euref_generation!F165</f>
        <v>2739.19836649954</v>
      </c>
      <c r="H179" s="62">
        <f>euref_generation!G165</f>
        <v>3333.7786587451274</v>
      </c>
      <c r="I179" s="62">
        <f>euref_generation!H165</f>
        <v>3290.489230449753</v>
      </c>
      <c r="J179" s="62">
        <f>euref_generation!I165</f>
        <v>3230.2100668782587</v>
      </c>
      <c r="K179" s="62">
        <f>euref_generation!J165</f>
        <v>3199.9872566447661</v>
      </c>
    </row>
    <row r="180" spans="1:11" ht="15" customHeight="1" x14ac:dyDescent="0.25">
      <c r="A180" s="61" t="s">
        <v>10</v>
      </c>
      <c r="B180" s="61" t="s">
        <v>33</v>
      </c>
      <c r="C180" s="61" t="s">
        <v>34</v>
      </c>
      <c r="D180" s="62">
        <f>euref_generation!C162</f>
        <v>0</v>
      </c>
      <c r="E180" s="62">
        <f>euref_generation!D162</f>
        <v>0</v>
      </c>
      <c r="F180" s="62">
        <f>euref_generation!E162</f>
        <v>0</v>
      </c>
      <c r="G180" s="62">
        <f>euref_generation!F162</f>
        <v>9377.1383315733892</v>
      </c>
      <c r="H180" s="62">
        <f>euref_generation!G162</f>
        <v>9377.138331573391</v>
      </c>
      <c r="I180" s="62">
        <f>euref_generation!H162</f>
        <v>9377.1383315733874</v>
      </c>
      <c r="J180" s="62">
        <f>euref_generation!I162</f>
        <v>9377.1383315733929</v>
      </c>
      <c r="K180" s="62">
        <f>euref_generation!J162</f>
        <v>9377.1383315733874</v>
      </c>
    </row>
    <row r="181" spans="1:11" ht="15" customHeight="1" x14ac:dyDescent="0.25">
      <c r="A181" s="61" t="s">
        <v>10</v>
      </c>
      <c r="B181" s="61" t="s">
        <v>35</v>
      </c>
      <c r="C181" s="61" t="s">
        <v>36</v>
      </c>
      <c r="D181" s="62">
        <f>euref_generation!C167</f>
        <v>440.36209165056658</v>
      </c>
      <c r="E181" s="62">
        <f>euref_generation!D167</f>
        <v>440.36209165056664</v>
      </c>
      <c r="F181" s="62">
        <f>euref_generation!E167</f>
        <v>440.36209165056664</v>
      </c>
      <c r="G181" s="62">
        <f>euref_generation!F167</f>
        <v>440.36209165056664</v>
      </c>
      <c r="H181" s="62">
        <f>euref_generation!G167</f>
        <v>440.36209165056664</v>
      </c>
      <c r="I181" s="62">
        <f>euref_generation!H167</f>
        <v>484.97710777681164</v>
      </c>
      <c r="J181" s="62">
        <f>euref_generation!I167</f>
        <v>573.29562148240302</v>
      </c>
      <c r="K181" s="62">
        <f>euref_generation!J167</f>
        <v>1078.6416205198445</v>
      </c>
    </row>
    <row r="182" spans="1:11" ht="15" customHeight="1" x14ac:dyDescent="0.25">
      <c r="A182" s="61" t="s">
        <v>10</v>
      </c>
      <c r="B182" s="61" t="s">
        <v>814</v>
      </c>
      <c r="C182" s="61" t="s">
        <v>813</v>
      </c>
      <c r="D182" s="62">
        <f>euref_generation!C168</f>
        <v>695.21995851018858</v>
      </c>
      <c r="E182" s="62">
        <f>euref_generation!D168</f>
        <v>695.21995851018858</v>
      </c>
      <c r="F182" s="62">
        <f>euref_generation!E168</f>
        <v>828.48384888161411</v>
      </c>
      <c r="G182" s="62">
        <f>euref_generation!F168</f>
        <v>828.48384888161411</v>
      </c>
      <c r="H182" s="62">
        <f>euref_generation!G168</f>
        <v>828.60576434438269</v>
      </c>
      <c r="I182" s="62">
        <f>euref_generation!H168</f>
        <v>849.58401456949218</v>
      </c>
      <c r="J182" s="62">
        <f>euref_generation!I168</f>
        <v>1502.3444397877943</v>
      </c>
      <c r="K182" s="62">
        <f>euref_generation!J168</f>
        <v>2337.5488291503266</v>
      </c>
    </row>
    <row r="183" spans="1:11" ht="15" customHeight="1" x14ac:dyDescent="0.25">
      <c r="A183" s="61" t="s">
        <v>10</v>
      </c>
      <c r="B183" s="61" t="s">
        <v>37</v>
      </c>
      <c r="C183" s="61" t="s">
        <v>38</v>
      </c>
      <c r="D183" s="62">
        <f>euref_generation!C164</f>
        <v>182.37267571572434</v>
      </c>
      <c r="E183" s="62">
        <f>euref_generation!D164</f>
        <v>0</v>
      </c>
      <c r="F183" s="62">
        <f>euref_generation!E164</f>
        <v>0</v>
      </c>
      <c r="G183" s="62">
        <f>euref_generation!F164</f>
        <v>0</v>
      </c>
      <c r="H183" s="62">
        <f>euref_generation!G164</f>
        <v>0</v>
      </c>
      <c r="I183" s="62">
        <f>euref_generation!H164</f>
        <v>0</v>
      </c>
      <c r="J183" s="62">
        <f>euref_generation!I164</f>
        <v>0</v>
      </c>
      <c r="K183" s="62">
        <f>euref_generation!J164</f>
        <v>0</v>
      </c>
    </row>
    <row r="184" spans="1:11" ht="15" customHeight="1" x14ac:dyDescent="0.25">
      <c r="A184" s="61" t="s">
        <v>10</v>
      </c>
      <c r="B184" s="61" t="s">
        <v>39</v>
      </c>
      <c r="C184" s="61" t="s">
        <v>40</v>
      </c>
      <c r="D184" s="62">
        <f>euref_generation!C166</f>
        <v>656.53092585991703</v>
      </c>
      <c r="E184" s="62">
        <f>euref_generation!D166</f>
        <v>725.25879461183422</v>
      </c>
      <c r="F184" s="62">
        <f>euref_generation!E166</f>
        <v>794.19475382168082</v>
      </c>
      <c r="G184" s="62">
        <f>euref_generation!F166</f>
        <v>971.68309548200818</v>
      </c>
      <c r="H184" s="62">
        <f>euref_generation!G166</f>
        <v>1097.3525109959403</v>
      </c>
      <c r="I184" s="62">
        <f>euref_generation!H166</f>
        <v>1168.927854531076</v>
      </c>
      <c r="J184" s="62">
        <f>euref_generation!I166</f>
        <v>1342.2808888346385</v>
      </c>
      <c r="K184" s="62">
        <f>euref_generation!J166</f>
        <v>1474.3053472387417</v>
      </c>
    </row>
    <row r="185" spans="1:11" ht="15" customHeight="1" x14ac:dyDescent="0.25">
      <c r="A185" s="61" t="s">
        <v>10</v>
      </c>
      <c r="B185" s="61" t="s">
        <v>812</v>
      </c>
      <c r="C185" s="61" t="s">
        <v>811</v>
      </c>
      <c r="D185" s="62">
        <f>euref_generation!C169</f>
        <v>63.691739661227203</v>
      </c>
      <c r="E185" s="62">
        <f>euref_generation!D169</f>
        <v>63.691739661227203</v>
      </c>
      <c r="F185" s="62">
        <f>euref_generation!E169</f>
        <v>63.691739661227203</v>
      </c>
      <c r="G185" s="62">
        <f>euref_generation!F169</f>
        <v>63.691739661227203</v>
      </c>
      <c r="H185" s="62">
        <f>euref_generation!G169</f>
        <v>63.691739661227203</v>
      </c>
      <c r="I185" s="62">
        <f>euref_generation!H169</f>
        <v>66.064685899019281</v>
      </c>
      <c r="J185" s="62">
        <f>euref_generation!I169</f>
        <v>66.064685899019281</v>
      </c>
      <c r="K185" s="62">
        <f>euref_generation!J169</f>
        <v>66.064685899019281</v>
      </c>
    </row>
    <row r="186" spans="1:11" ht="15" customHeight="1" x14ac:dyDescent="0.25">
      <c r="A186" s="61" t="s">
        <v>10</v>
      </c>
      <c r="B186" s="61" t="s">
        <v>41</v>
      </c>
      <c r="C186" s="61" t="s">
        <v>42</v>
      </c>
      <c r="D186" s="62">
        <v>0</v>
      </c>
      <c r="E186" s="62">
        <v>0</v>
      </c>
      <c r="F186" s="62">
        <v>0</v>
      </c>
      <c r="G186" s="62">
        <v>0</v>
      </c>
      <c r="H186" s="62">
        <v>0</v>
      </c>
      <c r="I186" s="62">
        <v>0</v>
      </c>
      <c r="J186" s="62">
        <v>0</v>
      </c>
      <c r="K186" s="62">
        <v>0</v>
      </c>
    </row>
    <row r="187" spans="1:11" ht="15" customHeight="1" x14ac:dyDescent="0.25">
      <c r="A187" s="61" t="s">
        <v>10</v>
      </c>
      <c r="B187" s="61" t="s">
        <v>43</v>
      </c>
      <c r="C187" s="61" t="s">
        <v>44</v>
      </c>
      <c r="D187" s="62">
        <v>0</v>
      </c>
      <c r="E187" s="62">
        <v>0</v>
      </c>
      <c r="F187" s="62">
        <v>0</v>
      </c>
      <c r="G187" s="62">
        <v>0</v>
      </c>
      <c r="H187" s="62">
        <v>0</v>
      </c>
      <c r="I187" s="62">
        <v>0</v>
      </c>
      <c r="J187" s="62">
        <v>0</v>
      </c>
      <c r="K187" s="62">
        <v>0</v>
      </c>
    </row>
    <row r="188" spans="1:11" ht="15" customHeight="1" x14ac:dyDescent="0.25">
      <c r="A188" s="61" t="s">
        <v>10</v>
      </c>
      <c r="B188" s="61" t="s">
        <v>45</v>
      </c>
      <c r="C188" s="61" t="s">
        <v>46</v>
      </c>
      <c r="D188" s="62">
        <f>euref_generation!C170</f>
        <v>0</v>
      </c>
      <c r="E188" s="62">
        <f>euref_generation!D170</f>
        <v>0</v>
      </c>
      <c r="F188" s="62">
        <f>euref_generation!E170</f>
        <v>0</v>
      </c>
      <c r="G188" s="62">
        <f>euref_generation!F170</f>
        <v>0</v>
      </c>
      <c r="H188" s="62">
        <f>euref_generation!G170</f>
        <v>0</v>
      </c>
      <c r="I188" s="62">
        <f>euref_generation!H170</f>
        <v>0</v>
      </c>
      <c r="J188" s="62">
        <f>euref_generation!I170</f>
        <v>0</v>
      </c>
      <c r="K188" s="62">
        <f>euref_generation!J170</f>
        <v>0</v>
      </c>
    </row>
    <row r="189" spans="1:11" ht="15" customHeight="1" x14ac:dyDescent="0.25">
      <c r="A189" s="61" t="s">
        <v>9</v>
      </c>
      <c r="B189" s="61" t="s">
        <v>29</v>
      </c>
      <c r="C189" s="61" t="s">
        <v>30</v>
      </c>
      <c r="D189" s="62">
        <f>euref_generation!C173</f>
        <v>0</v>
      </c>
      <c r="E189" s="62">
        <f>euref_generation!D173</f>
        <v>0</v>
      </c>
      <c r="F189" s="62">
        <f>euref_generation!E173</f>
        <v>0</v>
      </c>
      <c r="G189" s="62">
        <f>euref_generation!F173</f>
        <v>0</v>
      </c>
      <c r="H189" s="62">
        <f>euref_generation!G173</f>
        <v>0</v>
      </c>
      <c r="I189" s="62">
        <f>euref_generation!H173</f>
        <v>0</v>
      </c>
      <c r="J189" s="62">
        <f>euref_generation!I173</f>
        <v>0</v>
      </c>
      <c r="K189" s="62">
        <f>euref_generation!J173</f>
        <v>0</v>
      </c>
    </row>
    <row r="190" spans="1:11" ht="15" customHeight="1" x14ac:dyDescent="0.25">
      <c r="A190" s="61" t="s">
        <v>9</v>
      </c>
      <c r="B190" s="61" t="s">
        <v>31</v>
      </c>
      <c r="C190" s="61" t="s">
        <v>32</v>
      </c>
      <c r="D190" s="62">
        <f>euref_generation!C175</f>
        <v>2303.7019633071513</v>
      </c>
      <c r="E190" s="62">
        <f>euref_generation!D175</f>
        <v>2229.9590542723554</v>
      </c>
      <c r="F190" s="62">
        <f>euref_generation!E175</f>
        <v>2856.8656788813487</v>
      </c>
      <c r="G190" s="62">
        <f>euref_generation!F175</f>
        <v>3503.230377537162</v>
      </c>
      <c r="H190" s="62">
        <f>euref_generation!G175</f>
        <v>5158.3000753522438</v>
      </c>
      <c r="I190" s="62">
        <f>euref_generation!H175</f>
        <v>6747.066963898963</v>
      </c>
      <c r="J190" s="62">
        <f>euref_generation!I175</f>
        <v>8223.4869736241671</v>
      </c>
      <c r="K190" s="62">
        <f>euref_generation!J175</f>
        <v>7227.4498611154759</v>
      </c>
    </row>
    <row r="191" spans="1:11" ht="15" customHeight="1" x14ac:dyDescent="0.25">
      <c r="A191" s="61" t="s">
        <v>9</v>
      </c>
      <c r="B191" s="61" t="s">
        <v>33</v>
      </c>
      <c r="C191" s="61" t="s">
        <v>34</v>
      </c>
      <c r="D191" s="62">
        <f>euref_generation!C172</f>
        <v>0</v>
      </c>
      <c r="E191" s="62">
        <f>euref_generation!D172</f>
        <v>0</v>
      </c>
      <c r="F191" s="62">
        <f>euref_generation!E172</f>
        <v>0</v>
      </c>
      <c r="G191" s="62">
        <f>euref_generation!F172</f>
        <v>0</v>
      </c>
      <c r="H191" s="62">
        <f>euref_generation!G172</f>
        <v>0</v>
      </c>
      <c r="I191" s="62">
        <f>euref_generation!H172</f>
        <v>0</v>
      </c>
      <c r="J191" s="62">
        <f>euref_generation!I172</f>
        <v>0</v>
      </c>
      <c r="K191" s="62">
        <f>euref_generation!J172</f>
        <v>0</v>
      </c>
    </row>
    <row r="192" spans="1:11" ht="15" customHeight="1" x14ac:dyDescent="0.25">
      <c r="A192" s="61" t="s">
        <v>9</v>
      </c>
      <c r="B192" s="61" t="s">
        <v>35</v>
      </c>
      <c r="C192" s="61" t="s">
        <v>36</v>
      </c>
      <c r="D192" s="62">
        <f>euref_generation!C177</f>
        <v>110.40654548663899</v>
      </c>
      <c r="E192" s="62">
        <f>euref_generation!D177</f>
        <v>145.74315370286416</v>
      </c>
      <c r="F192" s="62">
        <f>euref_generation!E177</f>
        <v>145.74315370286413</v>
      </c>
      <c r="G192" s="62">
        <f>euref_generation!F177</f>
        <v>145.74315370286413</v>
      </c>
      <c r="H192" s="62">
        <f>euref_generation!G177</f>
        <v>145.74315370286413</v>
      </c>
      <c r="I192" s="62">
        <f>euref_generation!H177</f>
        <v>145.74315370286413</v>
      </c>
      <c r="J192" s="62">
        <f>euref_generation!I177</f>
        <v>155.38041048910739</v>
      </c>
      <c r="K192" s="62">
        <f>euref_generation!J177</f>
        <v>159.87711480657737</v>
      </c>
    </row>
    <row r="193" spans="1:11" ht="15" customHeight="1" x14ac:dyDescent="0.25">
      <c r="A193" s="61" t="s">
        <v>9</v>
      </c>
      <c r="B193" s="61" t="s">
        <v>814</v>
      </c>
      <c r="C193" s="61" t="s">
        <v>813</v>
      </c>
      <c r="D193" s="62">
        <f>euref_generation!C178</f>
        <v>77.772228654509291</v>
      </c>
      <c r="E193" s="62">
        <f>euref_generation!D178</f>
        <v>500.90754116441519</v>
      </c>
      <c r="F193" s="62">
        <f>euref_generation!E178</f>
        <v>491.0961760299291</v>
      </c>
      <c r="G193" s="62">
        <f>euref_generation!F178</f>
        <v>512.08331178742537</v>
      </c>
      <c r="H193" s="62">
        <f>euref_generation!G178</f>
        <v>514.95622117001017</v>
      </c>
      <c r="I193" s="62">
        <f>euref_generation!H178</f>
        <v>522.94923023724618</v>
      </c>
      <c r="J193" s="62">
        <f>euref_generation!I178</f>
        <v>662.55971571009638</v>
      </c>
      <c r="K193" s="62">
        <f>euref_generation!J178</f>
        <v>989.53985732196998</v>
      </c>
    </row>
    <row r="194" spans="1:11" ht="15" customHeight="1" x14ac:dyDescent="0.25">
      <c r="A194" s="61" t="s">
        <v>9</v>
      </c>
      <c r="B194" s="61" t="s">
        <v>37</v>
      </c>
      <c r="C194" s="61" t="s">
        <v>38</v>
      </c>
      <c r="D194" s="62">
        <f>euref_generation!C174</f>
        <v>0</v>
      </c>
      <c r="E194" s="62">
        <f>euref_generation!D174</f>
        <v>2.886597938144329</v>
      </c>
      <c r="F194" s="62">
        <f>euref_generation!E174</f>
        <v>24.156852650832906</v>
      </c>
      <c r="G194" s="62">
        <f>euref_generation!F174</f>
        <v>24.15685265083291</v>
      </c>
      <c r="H194" s="62">
        <f>euref_generation!G174</f>
        <v>24.156852650832906</v>
      </c>
      <c r="I194" s="62">
        <f>euref_generation!H174</f>
        <v>24.156852650832903</v>
      </c>
      <c r="J194" s="62">
        <f>euref_generation!I174</f>
        <v>24.15685265083291</v>
      </c>
      <c r="K194" s="62">
        <f>euref_generation!J174</f>
        <v>0.83743755856220747</v>
      </c>
    </row>
    <row r="195" spans="1:11" ht="15" customHeight="1" x14ac:dyDescent="0.25">
      <c r="A195" s="61" t="s">
        <v>9</v>
      </c>
      <c r="B195" s="61" t="s">
        <v>39</v>
      </c>
      <c r="C195" s="61" t="s">
        <v>40</v>
      </c>
      <c r="D195" s="62">
        <f>euref_generation!C176</f>
        <v>157.53274827843455</v>
      </c>
      <c r="E195" s="62">
        <f>euref_generation!D176</f>
        <v>175.31215770066837</v>
      </c>
      <c r="F195" s="62">
        <f>euref_generation!E176</f>
        <v>197.68397621308878</v>
      </c>
      <c r="G195" s="62">
        <f>euref_generation!F176</f>
        <v>239.24498410743698</v>
      </c>
      <c r="H195" s="62">
        <f>euref_generation!G176</f>
        <v>223.36732634421898</v>
      </c>
      <c r="I195" s="62">
        <f>euref_generation!H176</f>
        <v>268.099615435808</v>
      </c>
      <c r="J195" s="62">
        <f>euref_generation!I176</f>
        <v>305.28077309781747</v>
      </c>
      <c r="K195" s="62">
        <f>euref_generation!J176</f>
        <v>328.20284958222248</v>
      </c>
    </row>
    <row r="196" spans="1:11" ht="15" customHeight="1" x14ac:dyDescent="0.25">
      <c r="A196" s="61" t="s">
        <v>9</v>
      </c>
      <c r="B196" s="61" t="s">
        <v>812</v>
      </c>
      <c r="C196" s="61" t="s">
        <v>811</v>
      </c>
      <c r="D196" s="62">
        <f>euref_generation!C179</f>
        <v>112.19138755980894</v>
      </c>
      <c r="E196" s="62">
        <f>euref_generation!D179</f>
        <v>121.42713150712919</v>
      </c>
      <c r="F196" s="62">
        <f>euref_generation!E179</f>
        <v>121.42713150712919</v>
      </c>
      <c r="G196" s="62">
        <f>euref_generation!F179</f>
        <v>122.04758318143642</v>
      </c>
      <c r="H196" s="62">
        <f>euref_generation!G179</f>
        <v>122.20025609047831</v>
      </c>
      <c r="I196" s="62">
        <f>euref_generation!H179</f>
        <v>125.40500404785512</v>
      </c>
      <c r="J196" s="62">
        <f>euref_generation!I179</f>
        <v>149.16262518585359</v>
      </c>
      <c r="K196" s="62">
        <f>euref_generation!J179</f>
        <v>154.03676353034331</v>
      </c>
    </row>
    <row r="197" spans="1:11" ht="15" customHeight="1" x14ac:dyDescent="0.25">
      <c r="A197" s="61" t="s">
        <v>9</v>
      </c>
      <c r="B197" s="61" t="s">
        <v>41</v>
      </c>
      <c r="C197" s="61" t="s">
        <v>42</v>
      </c>
      <c r="D197" s="62">
        <v>0</v>
      </c>
      <c r="E197" s="62">
        <v>0</v>
      </c>
      <c r="F197" s="62">
        <v>0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</row>
    <row r="198" spans="1:11" ht="15" customHeight="1" x14ac:dyDescent="0.25">
      <c r="A198" s="61" t="s">
        <v>9</v>
      </c>
      <c r="B198" s="61" t="s">
        <v>43</v>
      </c>
      <c r="C198" s="61" t="s">
        <v>44</v>
      </c>
      <c r="D198" s="62">
        <v>0</v>
      </c>
      <c r="E198" s="62">
        <v>0</v>
      </c>
      <c r="F198" s="62">
        <v>0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</row>
    <row r="199" spans="1:11" ht="15" customHeight="1" x14ac:dyDescent="0.25">
      <c r="A199" s="61" t="s">
        <v>9</v>
      </c>
      <c r="B199" s="61" t="s">
        <v>45</v>
      </c>
      <c r="C199" s="61" t="s">
        <v>46</v>
      </c>
      <c r="D199" s="62">
        <f>euref_generation!C180</f>
        <v>0</v>
      </c>
      <c r="E199" s="62">
        <f>euref_generation!D180</f>
        <v>0</v>
      </c>
      <c r="F199" s="62">
        <f>euref_generation!E180</f>
        <v>0</v>
      </c>
      <c r="G199" s="62">
        <f>euref_generation!F180</f>
        <v>-2.8421709430404007E-14</v>
      </c>
      <c r="H199" s="62">
        <f>euref_generation!G180</f>
        <v>0</v>
      </c>
      <c r="I199" s="62">
        <f>euref_generation!H180</f>
        <v>0</v>
      </c>
      <c r="J199" s="62">
        <f>euref_generation!I180</f>
        <v>0</v>
      </c>
      <c r="K199" s="62">
        <f>euref_generation!J180</f>
        <v>0</v>
      </c>
    </row>
    <row r="200" spans="1:11" ht="15" customHeight="1" x14ac:dyDescent="0.25">
      <c r="A200" s="61" t="s">
        <v>8</v>
      </c>
      <c r="B200" s="61" t="s">
        <v>29</v>
      </c>
      <c r="C200" s="61" t="s">
        <v>30</v>
      </c>
      <c r="D200" s="62">
        <f>euref_generation!C183</f>
        <v>78.057123805708926</v>
      </c>
      <c r="E200" s="62">
        <f>euref_generation!D183</f>
        <v>110.73973229381457</v>
      </c>
      <c r="F200" s="62">
        <f>euref_generation!E183</f>
        <v>88.194799551572444</v>
      </c>
      <c r="G200" s="62">
        <f>euref_generation!F183</f>
        <v>88.194799551572444</v>
      </c>
      <c r="H200" s="62">
        <f>euref_generation!G183</f>
        <v>88.943851273791267</v>
      </c>
      <c r="I200" s="62">
        <f>euref_generation!H183</f>
        <v>95.632188508236439</v>
      </c>
      <c r="J200" s="62">
        <f>euref_generation!I183</f>
        <v>91.732873907671319</v>
      </c>
      <c r="K200" s="62">
        <f>euref_generation!J183</f>
        <v>75.647195316829283</v>
      </c>
    </row>
    <row r="201" spans="1:11" ht="15" customHeight="1" x14ac:dyDescent="0.25">
      <c r="A201" s="61" t="s">
        <v>8</v>
      </c>
      <c r="B201" s="61" t="s">
        <v>31</v>
      </c>
      <c r="C201" s="61" t="s">
        <v>32</v>
      </c>
      <c r="D201" s="62">
        <f>euref_generation!C185</f>
        <v>2023.0114125562141</v>
      </c>
      <c r="E201" s="62">
        <f>euref_generation!D185</f>
        <v>2056.7288356615445</v>
      </c>
      <c r="F201" s="62">
        <f>euref_generation!E185</f>
        <v>3362.4218149049721</v>
      </c>
      <c r="G201" s="62">
        <f>euref_generation!F185</f>
        <v>2825.6425033434712</v>
      </c>
      <c r="H201" s="62">
        <f>euref_generation!G185</f>
        <v>3288.6699339532452</v>
      </c>
      <c r="I201" s="62">
        <f>euref_generation!H185</f>
        <v>3051.2963761995557</v>
      </c>
      <c r="J201" s="62">
        <f>euref_generation!I185</f>
        <v>3302.9046269348246</v>
      </c>
      <c r="K201" s="62">
        <f>euref_generation!J185</f>
        <v>2810.1345676075202</v>
      </c>
    </row>
    <row r="202" spans="1:11" ht="15" customHeight="1" x14ac:dyDescent="0.25">
      <c r="A202" s="61" t="s">
        <v>8</v>
      </c>
      <c r="B202" s="61" t="s">
        <v>33</v>
      </c>
      <c r="C202" s="61" t="s">
        <v>34</v>
      </c>
      <c r="D202" s="62">
        <f>euref_generation!C182</f>
        <v>0</v>
      </c>
      <c r="E202" s="62">
        <f>euref_generation!D182</f>
        <v>0</v>
      </c>
      <c r="F202" s="62">
        <f>euref_generation!E182</f>
        <v>0</v>
      </c>
      <c r="G202" s="62">
        <f>euref_generation!F182</f>
        <v>0</v>
      </c>
      <c r="H202" s="62">
        <f>euref_generation!G182</f>
        <v>0</v>
      </c>
      <c r="I202" s="62">
        <f>euref_generation!H182</f>
        <v>0</v>
      </c>
      <c r="J202" s="62">
        <f>euref_generation!I182</f>
        <v>0</v>
      </c>
      <c r="K202" s="62">
        <f>euref_generation!J182</f>
        <v>0</v>
      </c>
    </row>
    <row r="203" spans="1:11" ht="15" customHeight="1" x14ac:dyDescent="0.25">
      <c r="A203" s="61" t="s">
        <v>8</v>
      </c>
      <c r="B203" s="61" t="s">
        <v>35</v>
      </c>
      <c r="C203" s="61" t="s">
        <v>36</v>
      </c>
      <c r="D203" s="62">
        <f>euref_generation!C187</f>
        <v>2878.2955150238781</v>
      </c>
      <c r="E203" s="62">
        <f>euref_generation!D187</f>
        <v>3159.7957873285509</v>
      </c>
      <c r="F203" s="62">
        <f>euref_generation!E187</f>
        <v>3159.7957873285509</v>
      </c>
      <c r="G203" s="62">
        <f>euref_generation!F187</f>
        <v>3159.7957873285509</v>
      </c>
      <c r="H203" s="62">
        <f>euref_generation!G187</f>
        <v>3159.7957873285509</v>
      </c>
      <c r="I203" s="62">
        <f>euref_generation!H187</f>
        <v>3204.9951400444888</v>
      </c>
      <c r="J203" s="62">
        <f>euref_generation!I187</f>
        <v>3221.3890835701814</v>
      </c>
      <c r="K203" s="62">
        <f>euref_generation!J187</f>
        <v>3329.8412181131866</v>
      </c>
    </row>
    <row r="204" spans="1:11" ht="15" customHeight="1" x14ac:dyDescent="0.25">
      <c r="A204" s="61" t="s">
        <v>8</v>
      </c>
      <c r="B204" s="61" t="s">
        <v>814</v>
      </c>
      <c r="C204" s="61" t="s">
        <v>813</v>
      </c>
      <c r="D204" s="62">
        <f>euref_generation!C188</f>
        <v>95.426957085261137</v>
      </c>
      <c r="E204" s="62">
        <f>euref_generation!D188</f>
        <v>633.59507670821904</v>
      </c>
      <c r="F204" s="62">
        <f>euref_generation!E188</f>
        <v>646.20890039297922</v>
      </c>
      <c r="G204" s="62">
        <f>euref_generation!F188</f>
        <v>652.80906623718431</v>
      </c>
      <c r="H204" s="62">
        <f>euref_generation!G188</f>
        <v>658.28568419100202</v>
      </c>
      <c r="I204" s="62">
        <f>euref_generation!H188</f>
        <v>659.32036849339465</v>
      </c>
      <c r="J204" s="62">
        <f>euref_generation!I188</f>
        <v>668.1929181932685</v>
      </c>
      <c r="K204" s="62">
        <f>euref_generation!J188</f>
        <v>1860.556021237112</v>
      </c>
    </row>
    <row r="205" spans="1:11" ht="15" customHeight="1" x14ac:dyDescent="0.25">
      <c r="A205" s="61" t="s">
        <v>8</v>
      </c>
      <c r="B205" s="61" t="s">
        <v>37</v>
      </c>
      <c r="C205" s="61" t="s">
        <v>38</v>
      </c>
      <c r="D205" s="62">
        <f>euref_generation!C184</f>
        <v>0</v>
      </c>
      <c r="E205" s="62">
        <f>euref_generation!D184</f>
        <v>0</v>
      </c>
      <c r="F205" s="62">
        <f>euref_generation!E184</f>
        <v>0</v>
      </c>
      <c r="G205" s="62">
        <f>euref_generation!F184</f>
        <v>0</v>
      </c>
      <c r="H205" s="62">
        <f>euref_generation!G184</f>
        <v>0</v>
      </c>
      <c r="I205" s="62">
        <f>euref_generation!H184</f>
        <v>0</v>
      </c>
      <c r="J205" s="62">
        <f>euref_generation!I184</f>
        <v>0</v>
      </c>
      <c r="K205" s="62">
        <f>euref_generation!J184</f>
        <v>0</v>
      </c>
    </row>
    <row r="206" spans="1:11" ht="15" customHeight="1" x14ac:dyDescent="0.25">
      <c r="A206" s="61" t="s">
        <v>8</v>
      </c>
      <c r="B206" s="61" t="s">
        <v>39</v>
      </c>
      <c r="C206" s="61" t="s">
        <v>40</v>
      </c>
      <c r="D206" s="62">
        <f>euref_generation!C186</f>
        <v>511.13278006020545</v>
      </c>
      <c r="E206" s="62">
        <f>euref_generation!D186</f>
        <v>663.3146972115328</v>
      </c>
      <c r="F206" s="62">
        <f>euref_generation!E186</f>
        <v>795.60703600541331</v>
      </c>
      <c r="G206" s="62">
        <f>euref_generation!F186</f>
        <v>811.21338642956118</v>
      </c>
      <c r="H206" s="62">
        <f>euref_generation!G186</f>
        <v>808.68558237843183</v>
      </c>
      <c r="I206" s="62">
        <f>euref_generation!H186</f>
        <v>1036.9303582178206</v>
      </c>
      <c r="J206" s="62">
        <f>euref_generation!I186</f>
        <v>1406.6586830762915</v>
      </c>
      <c r="K206" s="62">
        <f>euref_generation!J186</f>
        <v>1540.7285347676539</v>
      </c>
    </row>
    <row r="207" spans="1:11" ht="15" customHeight="1" x14ac:dyDescent="0.25">
      <c r="A207" s="61" t="s">
        <v>8</v>
      </c>
      <c r="B207" s="61" t="s">
        <v>812</v>
      </c>
      <c r="C207" s="61" t="s">
        <v>811</v>
      </c>
      <c r="D207" s="62">
        <f>euref_generation!C189</f>
        <v>0.98960663645898084</v>
      </c>
      <c r="E207" s="62">
        <f>euref_generation!D189</f>
        <v>1.5656507627068215</v>
      </c>
      <c r="F207" s="62">
        <f>euref_generation!E189</f>
        <v>1.5656507627068215</v>
      </c>
      <c r="G207" s="62">
        <f>euref_generation!F189</f>
        <v>1.5656507627068215</v>
      </c>
      <c r="H207" s="62">
        <f>euref_generation!G189</f>
        <v>1.5656507627068215</v>
      </c>
      <c r="I207" s="62">
        <f>euref_generation!H189</f>
        <v>1.6048699365729264</v>
      </c>
      <c r="J207" s="62">
        <f>euref_generation!I189</f>
        <v>1.6183616170916011</v>
      </c>
      <c r="K207" s="62">
        <f>euref_generation!J189</f>
        <v>1.6183616170916011</v>
      </c>
    </row>
    <row r="208" spans="1:11" ht="15" customHeight="1" x14ac:dyDescent="0.25">
      <c r="A208" s="61" t="s">
        <v>8</v>
      </c>
      <c r="B208" s="61" t="s">
        <v>41</v>
      </c>
      <c r="C208" s="61" t="s">
        <v>42</v>
      </c>
      <c r="D208" s="62">
        <v>0</v>
      </c>
      <c r="E208" s="62">
        <v>0</v>
      </c>
      <c r="F208" s="62">
        <v>0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</row>
    <row r="209" spans="1:11" ht="15" customHeight="1" x14ac:dyDescent="0.25">
      <c r="A209" s="61" t="s">
        <v>8</v>
      </c>
      <c r="B209" s="61" t="s">
        <v>43</v>
      </c>
      <c r="C209" s="61" t="s">
        <v>44</v>
      </c>
      <c r="D209" s="62">
        <v>0</v>
      </c>
      <c r="E209" s="62">
        <v>0</v>
      </c>
      <c r="F209" s="62">
        <v>0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</row>
    <row r="210" spans="1:11" ht="15" customHeight="1" x14ac:dyDescent="0.25">
      <c r="A210" s="61" t="s">
        <v>8</v>
      </c>
      <c r="B210" s="61" t="s">
        <v>45</v>
      </c>
      <c r="C210" s="61" t="s">
        <v>46</v>
      </c>
      <c r="D210" s="62">
        <f>euref_generation!C190</f>
        <v>0</v>
      </c>
      <c r="E210" s="62">
        <f>euref_generation!D190</f>
        <v>0</v>
      </c>
      <c r="F210" s="62">
        <f>euref_generation!E190</f>
        <v>0</v>
      </c>
      <c r="G210" s="62">
        <f>euref_generation!F190</f>
        <v>0</v>
      </c>
      <c r="H210" s="62">
        <f>euref_generation!G190</f>
        <v>0</v>
      </c>
      <c r="I210" s="62">
        <f>euref_generation!H190</f>
        <v>-2.2204460492503131E-16</v>
      </c>
      <c r="J210" s="62">
        <f>euref_generation!I190</f>
        <v>0</v>
      </c>
      <c r="K210" s="62">
        <f>euref_generation!J190</f>
        <v>0</v>
      </c>
    </row>
    <row r="211" spans="1:11" ht="15" customHeight="1" x14ac:dyDescent="0.25">
      <c r="A211" s="61" t="s">
        <v>7</v>
      </c>
      <c r="B211" s="61" t="s">
        <v>29</v>
      </c>
      <c r="C211" s="61" t="s">
        <v>30</v>
      </c>
      <c r="D211" s="62">
        <f>euref_generation!C193</f>
        <v>0</v>
      </c>
      <c r="E211" s="62">
        <f>euref_generation!D193</f>
        <v>0</v>
      </c>
      <c r="F211" s="62">
        <f>euref_generation!E193</f>
        <v>0</v>
      </c>
      <c r="G211" s="62">
        <f>euref_generation!F193</f>
        <v>0</v>
      </c>
      <c r="H211" s="62">
        <f>euref_generation!G193</f>
        <v>0</v>
      </c>
      <c r="I211" s="62">
        <f>euref_generation!H193</f>
        <v>0</v>
      </c>
      <c r="J211" s="62">
        <f>euref_generation!I193</f>
        <v>0</v>
      </c>
      <c r="K211" s="62">
        <f>euref_generation!J193</f>
        <v>0</v>
      </c>
    </row>
    <row r="212" spans="1:11" ht="15" customHeight="1" x14ac:dyDescent="0.25">
      <c r="A212" s="61" t="s">
        <v>7</v>
      </c>
      <c r="B212" s="61" t="s">
        <v>31</v>
      </c>
      <c r="C212" s="61" t="s">
        <v>32</v>
      </c>
      <c r="D212" s="62">
        <f>euref_generation!C195</f>
        <v>0</v>
      </c>
      <c r="E212" s="62">
        <f>euref_generation!D195</f>
        <v>2125.7855869753553</v>
      </c>
      <c r="F212" s="62">
        <f>euref_generation!E195</f>
        <v>2320.6311411554193</v>
      </c>
      <c r="G212" s="62">
        <f>euref_generation!F195</f>
        <v>2427.1765321863409</v>
      </c>
      <c r="H212" s="62">
        <f>euref_generation!G195</f>
        <v>2402.1038622534716</v>
      </c>
      <c r="I212" s="62">
        <f>euref_generation!H195</f>
        <v>2376.6065479062518</v>
      </c>
      <c r="J212" s="62">
        <f>euref_generation!I195</f>
        <v>2462.0063050028843</v>
      </c>
      <c r="K212" s="62">
        <f>euref_generation!J195</f>
        <v>2674.3584159034153</v>
      </c>
    </row>
    <row r="213" spans="1:11" ht="15" customHeight="1" x14ac:dyDescent="0.25">
      <c r="A213" s="61" t="s">
        <v>7</v>
      </c>
      <c r="B213" s="61" t="s">
        <v>33</v>
      </c>
      <c r="C213" s="61" t="s">
        <v>34</v>
      </c>
      <c r="D213" s="62">
        <f>euref_generation!C192</f>
        <v>0</v>
      </c>
      <c r="E213" s="62">
        <f>euref_generation!D192</f>
        <v>0</v>
      </c>
      <c r="F213" s="62">
        <f>euref_generation!E192</f>
        <v>0</v>
      </c>
      <c r="G213" s="62">
        <f>euref_generation!F192</f>
        <v>0</v>
      </c>
      <c r="H213" s="62">
        <f>euref_generation!G192</f>
        <v>0</v>
      </c>
      <c r="I213" s="62">
        <f>euref_generation!H192</f>
        <v>0</v>
      </c>
      <c r="J213" s="62">
        <f>euref_generation!I192</f>
        <v>0</v>
      </c>
      <c r="K213" s="62">
        <f>euref_generation!J192</f>
        <v>0</v>
      </c>
    </row>
    <row r="214" spans="1:11" ht="15" customHeight="1" x14ac:dyDescent="0.25">
      <c r="A214" s="61" t="s">
        <v>7</v>
      </c>
      <c r="B214" s="61" t="s">
        <v>35</v>
      </c>
      <c r="C214" s="61" t="s">
        <v>36</v>
      </c>
      <c r="D214" s="62">
        <f>euref_generation!C197</f>
        <v>0</v>
      </c>
      <c r="E214" s="62">
        <f>euref_generation!D197</f>
        <v>0</v>
      </c>
      <c r="F214" s="62">
        <f>euref_generation!E197</f>
        <v>0</v>
      </c>
      <c r="G214" s="62">
        <f>euref_generation!F197</f>
        <v>0</v>
      </c>
      <c r="H214" s="62">
        <f>euref_generation!G197</f>
        <v>0</v>
      </c>
      <c r="I214" s="62">
        <f>euref_generation!H197</f>
        <v>0</v>
      </c>
      <c r="J214" s="62">
        <f>euref_generation!I197</f>
        <v>0</v>
      </c>
      <c r="K214" s="62">
        <f>euref_generation!J197</f>
        <v>0</v>
      </c>
    </row>
    <row r="215" spans="1:11" ht="15" customHeight="1" x14ac:dyDescent="0.25">
      <c r="A215" s="61" t="s">
        <v>7</v>
      </c>
      <c r="B215" s="61" t="s">
        <v>814</v>
      </c>
      <c r="C215" s="61" t="s">
        <v>813</v>
      </c>
      <c r="D215" s="62">
        <f>euref_generation!C198</f>
        <v>0</v>
      </c>
      <c r="E215" s="62">
        <f>euref_generation!D198</f>
        <v>0</v>
      </c>
      <c r="F215" s="62">
        <f>euref_generation!E198</f>
        <v>0</v>
      </c>
      <c r="G215" s="62">
        <f>euref_generation!F198</f>
        <v>0</v>
      </c>
      <c r="H215" s="62">
        <f>euref_generation!G198</f>
        <v>0</v>
      </c>
      <c r="I215" s="62">
        <f>euref_generation!H198</f>
        <v>0</v>
      </c>
      <c r="J215" s="62">
        <f>euref_generation!I198</f>
        <v>0.4108252234707272</v>
      </c>
      <c r="K215" s="62">
        <f>euref_generation!J198</f>
        <v>86.347639220144814</v>
      </c>
    </row>
    <row r="216" spans="1:11" ht="15" customHeight="1" x14ac:dyDescent="0.25">
      <c r="A216" s="61" t="s">
        <v>7</v>
      </c>
      <c r="B216" s="61" t="s">
        <v>37</v>
      </c>
      <c r="C216" s="61" t="s">
        <v>38</v>
      </c>
      <c r="D216" s="62">
        <f>euref_generation!C194</f>
        <v>1293.4458392972037</v>
      </c>
      <c r="E216" s="62">
        <f>euref_generation!D194</f>
        <v>0</v>
      </c>
      <c r="F216" s="62">
        <f>euref_generation!E194</f>
        <v>0</v>
      </c>
      <c r="G216" s="62">
        <f>euref_generation!F194</f>
        <v>0</v>
      </c>
      <c r="H216" s="62">
        <f>euref_generation!G194</f>
        <v>0</v>
      </c>
      <c r="I216" s="62">
        <f>euref_generation!H194</f>
        <v>0</v>
      </c>
      <c r="J216" s="62">
        <f>euref_generation!I194</f>
        <v>0</v>
      </c>
      <c r="K216" s="62">
        <f>euref_generation!J194</f>
        <v>0</v>
      </c>
    </row>
    <row r="217" spans="1:11" ht="15" customHeight="1" x14ac:dyDescent="0.25">
      <c r="A217" s="61" t="s">
        <v>7</v>
      </c>
      <c r="B217" s="61" t="s">
        <v>39</v>
      </c>
      <c r="C217" s="61" t="s">
        <v>40</v>
      </c>
      <c r="D217" s="62">
        <f>euref_generation!C196</f>
        <v>5.5176523990028761</v>
      </c>
      <c r="E217" s="62">
        <f>euref_generation!D196</f>
        <v>8.0554797886321019</v>
      </c>
      <c r="F217" s="62">
        <f>euref_generation!E196</f>
        <v>9.0167895697701486</v>
      </c>
      <c r="G217" s="62">
        <f>euref_generation!F196</f>
        <v>10.523164171509563</v>
      </c>
      <c r="H217" s="62">
        <f>euref_generation!G196</f>
        <v>16.788981058442427</v>
      </c>
      <c r="I217" s="62">
        <f>euref_generation!H196</f>
        <v>17.744259054669637</v>
      </c>
      <c r="J217" s="62">
        <f>euref_generation!I196</f>
        <v>48.395864973484585</v>
      </c>
      <c r="K217" s="62">
        <f>euref_generation!J196</f>
        <v>56.697606355871883</v>
      </c>
    </row>
    <row r="218" spans="1:11" ht="15" customHeight="1" x14ac:dyDescent="0.25">
      <c r="A218" s="61" t="s">
        <v>7</v>
      </c>
      <c r="B218" s="61" t="s">
        <v>812</v>
      </c>
      <c r="C218" s="61" t="s">
        <v>811</v>
      </c>
      <c r="D218" s="62">
        <f>euref_generation!C199</f>
        <v>102.92394966853932</v>
      </c>
      <c r="E218" s="62">
        <f>euref_generation!D199</f>
        <v>325.96032600334723</v>
      </c>
      <c r="F218" s="62">
        <f>euref_generation!E199</f>
        <v>326.97822955055005</v>
      </c>
      <c r="G218" s="62">
        <f>euref_generation!F199</f>
        <v>350.74306405164134</v>
      </c>
      <c r="H218" s="62">
        <f>euref_generation!G199</f>
        <v>403.55019207098644</v>
      </c>
      <c r="I218" s="62">
        <f>euref_generation!H199</f>
        <v>585.4477278644506</v>
      </c>
      <c r="J218" s="62">
        <f>euref_generation!I199</f>
        <v>598.27212173510384</v>
      </c>
      <c r="K218" s="62">
        <f>euref_generation!J199</f>
        <v>597.25421818790096</v>
      </c>
    </row>
    <row r="219" spans="1:11" ht="15" customHeight="1" x14ac:dyDescent="0.25">
      <c r="A219" s="61" t="s">
        <v>7</v>
      </c>
      <c r="B219" s="61" t="s">
        <v>41</v>
      </c>
      <c r="C219" s="61" t="s">
        <v>42</v>
      </c>
      <c r="D219" s="62">
        <v>0</v>
      </c>
      <c r="E219" s="62">
        <v>0</v>
      </c>
      <c r="F219" s="62">
        <v>0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</row>
    <row r="220" spans="1:11" ht="15" customHeight="1" x14ac:dyDescent="0.25">
      <c r="A220" s="61" t="s">
        <v>7</v>
      </c>
      <c r="B220" s="61" t="s">
        <v>43</v>
      </c>
      <c r="C220" s="61" t="s">
        <v>44</v>
      </c>
      <c r="D220" s="62">
        <v>0</v>
      </c>
      <c r="E220" s="62">
        <v>0</v>
      </c>
      <c r="F220" s="62">
        <v>0</v>
      </c>
      <c r="G220" s="62">
        <v>0</v>
      </c>
      <c r="H220" s="62">
        <v>0</v>
      </c>
      <c r="I220" s="62">
        <v>0</v>
      </c>
      <c r="J220" s="62">
        <v>0</v>
      </c>
      <c r="K220" s="62">
        <v>0</v>
      </c>
    </row>
    <row r="221" spans="1:11" ht="15" customHeight="1" x14ac:dyDescent="0.25">
      <c r="A221" s="61" t="s">
        <v>7</v>
      </c>
      <c r="B221" s="61" t="s">
        <v>45</v>
      </c>
      <c r="C221" s="61" t="s">
        <v>46</v>
      </c>
      <c r="D221" s="62">
        <f>euref_generation!C200</f>
        <v>1.4210854715202004E-14</v>
      </c>
      <c r="E221" s="62">
        <f>euref_generation!D200</f>
        <v>0</v>
      </c>
      <c r="F221" s="62">
        <f>euref_generation!E200</f>
        <v>0</v>
      </c>
      <c r="G221" s="62">
        <f>euref_generation!F200</f>
        <v>0</v>
      </c>
      <c r="H221" s="62">
        <f>euref_generation!G200</f>
        <v>0</v>
      </c>
      <c r="I221" s="62">
        <f>euref_generation!H200</f>
        <v>0</v>
      </c>
      <c r="J221" s="62">
        <f>euref_generation!I200</f>
        <v>0</v>
      </c>
      <c r="K221" s="62">
        <f>euref_generation!J200</f>
        <v>0</v>
      </c>
    </row>
    <row r="222" spans="1:11" ht="15" customHeight="1" x14ac:dyDescent="0.25">
      <c r="A222" s="61" t="s">
        <v>6</v>
      </c>
      <c r="B222" s="61" t="s">
        <v>29</v>
      </c>
      <c r="C222" s="61" t="s">
        <v>30</v>
      </c>
      <c r="D222" s="62">
        <f>euref_generation!C203</f>
        <v>29437.4484177546</v>
      </c>
      <c r="E222" s="62">
        <f>euref_generation!D203</f>
        <v>23752.741274894372</v>
      </c>
      <c r="F222" s="62">
        <f>euref_generation!E203</f>
        <v>24221.680544342471</v>
      </c>
      <c r="G222" s="62">
        <f>euref_generation!F203</f>
        <v>20753.5009199181</v>
      </c>
      <c r="H222" s="62">
        <f>euref_generation!G203</f>
        <v>18462.480513599625</v>
      </c>
      <c r="I222" s="62">
        <f>euref_generation!H203</f>
        <v>15953.352211275709</v>
      </c>
      <c r="J222" s="62">
        <f>euref_generation!I203</f>
        <v>7829.2964575301976</v>
      </c>
      <c r="K222" s="62">
        <f>euref_generation!J203</f>
        <v>2096.5641460231727</v>
      </c>
    </row>
    <row r="223" spans="1:11" ht="15" customHeight="1" x14ac:dyDescent="0.25">
      <c r="A223" s="61" t="s">
        <v>6</v>
      </c>
      <c r="B223" s="61" t="s">
        <v>31</v>
      </c>
      <c r="C223" s="61" t="s">
        <v>32</v>
      </c>
      <c r="D223" s="62">
        <f>euref_generation!C205</f>
        <v>56701.682479278439</v>
      </c>
      <c r="E223" s="62">
        <f>euref_generation!D205</f>
        <v>46304.588242671889</v>
      </c>
      <c r="F223" s="62">
        <f>euref_generation!E205</f>
        <v>58572.16109169933</v>
      </c>
      <c r="G223" s="62">
        <f>euref_generation!F205</f>
        <v>61569.088540871337</v>
      </c>
      <c r="H223" s="62">
        <f>euref_generation!G205</f>
        <v>70683.856406478779</v>
      </c>
      <c r="I223" s="62">
        <f>euref_generation!H205</f>
        <v>77074.515955892901</v>
      </c>
      <c r="J223" s="62">
        <f>euref_generation!I205</f>
        <v>87906.869612168928</v>
      </c>
      <c r="K223" s="62">
        <f>euref_generation!J205</f>
        <v>87522.12978338926</v>
      </c>
    </row>
    <row r="224" spans="1:11" ht="15" customHeight="1" x14ac:dyDescent="0.25">
      <c r="A224" s="61" t="s">
        <v>6</v>
      </c>
      <c r="B224" s="61" t="s">
        <v>33</v>
      </c>
      <c r="C224" s="61" t="s">
        <v>34</v>
      </c>
      <c r="D224" s="62">
        <f>euref_generation!C202</f>
        <v>3906.8121744463465</v>
      </c>
      <c r="E224" s="62">
        <f>euref_generation!D202</f>
        <v>3907.4339147958826</v>
      </c>
      <c r="F224" s="62">
        <f>euref_generation!E202</f>
        <v>4046.6271238584814</v>
      </c>
      <c r="G224" s="62">
        <f>euref_generation!F202</f>
        <v>4046.62712385848</v>
      </c>
      <c r="H224" s="62">
        <f>euref_generation!G202</f>
        <v>0</v>
      </c>
      <c r="I224" s="62">
        <f>euref_generation!H202</f>
        <v>0</v>
      </c>
      <c r="J224" s="62">
        <f>euref_generation!I202</f>
        <v>0</v>
      </c>
      <c r="K224" s="62">
        <f>euref_generation!J202</f>
        <v>0</v>
      </c>
    </row>
    <row r="225" spans="1:11" ht="15" customHeight="1" x14ac:dyDescent="0.25">
      <c r="A225" s="61" t="s">
        <v>6</v>
      </c>
      <c r="B225" s="61" t="s">
        <v>35</v>
      </c>
      <c r="C225" s="61" t="s">
        <v>36</v>
      </c>
      <c r="D225" s="62">
        <f>euref_generation!C207</f>
        <v>100.11494418604651</v>
      </c>
      <c r="E225" s="62">
        <f>euref_generation!D207</f>
        <v>103.7184</v>
      </c>
      <c r="F225" s="62">
        <f>euref_generation!E207</f>
        <v>105.07739194103662</v>
      </c>
      <c r="G225" s="62">
        <f>euref_generation!F207</f>
        <v>105.05068524263031</v>
      </c>
      <c r="H225" s="62">
        <f>euref_generation!G207</f>
        <v>105.03755073090126</v>
      </c>
      <c r="I225" s="62">
        <f>euref_generation!H207</f>
        <v>105.02794418198928</v>
      </c>
      <c r="J225" s="62">
        <f>euref_generation!I207</f>
        <v>105.01227563092647</v>
      </c>
      <c r="K225" s="62">
        <f>euref_generation!J207</f>
        <v>105.029877533633</v>
      </c>
    </row>
    <row r="226" spans="1:11" ht="15" customHeight="1" x14ac:dyDescent="0.25">
      <c r="A226" s="61" t="s">
        <v>6</v>
      </c>
      <c r="B226" s="61" t="s">
        <v>814</v>
      </c>
      <c r="C226" s="61" t="s">
        <v>813</v>
      </c>
      <c r="D226" s="62">
        <f>euref_generation!C208</f>
        <v>7184.7374721289943</v>
      </c>
      <c r="E226" s="62">
        <f>euref_generation!D208</f>
        <v>27598.361153255588</v>
      </c>
      <c r="F226" s="62">
        <f>euref_generation!E208</f>
        <v>27598.361153255584</v>
      </c>
      <c r="G226" s="62">
        <f>euref_generation!F208</f>
        <v>27598.361153255584</v>
      </c>
      <c r="H226" s="62">
        <f>euref_generation!G208</f>
        <v>27773.37523879085</v>
      </c>
      <c r="I226" s="62">
        <f>euref_generation!H208</f>
        <v>28030.523730675486</v>
      </c>
      <c r="J226" s="62">
        <f>euref_generation!I208</f>
        <v>28907.122072425085</v>
      </c>
      <c r="K226" s="62">
        <f>euref_generation!J208</f>
        <v>39352.969547289671</v>
      </c>
    </row>
    <row r="227" spans="1:11" ht="15" customHeight="1" x14ac:dyDescent="0.25">
      <c r="A227" s="61" t="s">
        <v>6</v>
      </c>
      <c r="B227" s="61" t="s">
        <v>37</v>
      </c>
      <c r="C227" s="61" t="s">
        <v>38</v>
      </c>
      <c r="D227" s="62">
        <f>euref_generation!C204</f>
        <v>799.49911638383787</v>
      </c>
      <c r="E227" s="62">
        <f>euref_generation!D204</f>
        <v>0</v>
      </c>
      <c r="F227" s="62">
        <f>euref_generation!E204</f>
        <v>56.806087804715489</v>
      </c>
      <c r="G227" s="62">
        <f>euref_generation!F204</f>
        <v>56.949672166741685</v>
      </c>
      <c r="H227" s="62">
        <f>euref_generation!G204</f>
        <v>500.56687493097985</v>
      </c>
      <c r="I227" s="62">
        <f>euref_generation!H204</f>
        <v>442.80088051841057</v>
      </c>
      <c r="J227" s="62">
        <f>euref_generation!I204</f>
        <v>223.56568692451881</v>
      </c>
      <c r="K227" s="62">
        <f>euref_generation!J204</f>
        <v>109.00544121183415</v>
      </c>
    </row>
    <row r="228" spans="1:11" ht="15" customHeight="1" x14ac:dyDescent="0.25">
      <c r="A228" s="61" t="s">
        <v>6</v>
      </c>
      <c r="B228" s="61" t="s">
        <v>39</v>
      </c>
      <c r="C228" s="61" t="s">
        <v>40</v>
      </c>
      <c r="D228" s="62">
        <f>euref_generation!C206</f>
        <v>8343.3134018344845</v>
      </c>
      <c r="E228" s="62">
        <f>euref_generation!D206</f>
        <v>15859.172165153532</v>
      </c>
      <c r="F228" s="62">
        <f>euref_generation!E206</f>
        <v>16030.14134021905</v>
      </c>
      <c r="G228" s="62">
        <f>euref_generation!F206</f>
        <v>17606.737280027399</v>
      </c>
      <c r="H228" s="62">
        <f>euref_generation!G206</f>
        <v>18500.50581382907</v>
      </c>
      <c r="I228" s="62">
        <f>euref_generation!H206</f>
        <v>19143.639810897526</v>
      </c>
      <c r="J228" s="62">
        <f>euref_generation!I206</f>
        <v>19995.268186058966</v>
      </c>
      <c r="K228" s="62">
        <f>euref_generation!J206</f>
        <v>21693.008548983904</v>
      </c>
    </row>
    <row r="229" spans="1:11" ht="15" customHeight="1" x14ac:dyDescent="0.25">
      <c r="A229" s="61" t="s">
        <v>6</v>
      </c>
      <c r="B229" s="61" t="s">
        <v>812</v>
      </c>
      <c r="C229" s="61" t="s">
        <v>811</v>
      </c>
      <c r="D229" s="62">
        <f>euref_generation!C209</f>
        <v>1113.2885910689151</v>
      </c>
      <c r="E229" s="62">
        <f>euref_generation!D209</f>
        <v>5003.3291660409477</v>
      </c>
      <c r="F229" s="62">
        <f>euref_generation!E209</f>
        <v>5003.3291660409477</v>
      </c>
      <c r="G229" s="62">
        <f>euref_generation!F209</f>
        <v>5004.2763711569387</v>
      </c>
      <c r="H229" s="62">
        <f>euref_generation!G209</f>
        <v>5005.3642628901262</v>
      </c>
      <c r="I229" s="62">
        <f>euref_generation!H209</f>
        <v>5105.0423294942411</v>
      </c>
      <c r="J229" s="62">
        <f>euref_generation!I209</f>
        <v>5321.0279136303561</v>
      </c>
      <c r="K229" s="62">
        <f>euref_generation!J209</f>
        <v>5416.4071069631764</v>
      </c>
    </row>
    <row r="230" spans="1:11" ht="15" customHeight="1" x14ac:dyDescent="0.25">
      <c r="A230" s="61" t="s">
        <v>6</v>
      </c>
      <c r="B230" s="61" t="s">
        <v>41</v>
      </c>
      <c r="C230" s="61" t="s">
        <v>42</v>
      </c>
      <c r="D230" s="62">
        <v>0</v>
      </c>
      <c r="E230" s="62">
        <v>0</v>
      </c>
      <c r="F230" s="62">
        <v>0</v>
      </c>
      <c r="G230" s="62">
        <v>0</v>
      </c>
      <c r="H230" s="62">
        <v>0</v>
      </c>
      <c r="I230" s="62">
        <v>0</v>
      </c>
      <c r="J230" s="62">
        <v>0</v>
      </c>
      <c r="K230" s="62">
        <v>0</v>
      </c>
    </row>
    <row r="231" spans="1:11" ht="15" customHeight="1" x14ac:dyDescent="0.25">
      <c r="A231" s="61" t="s">
        <v>6</v>
      </c>
      <c r="B231" s="61" t="s">
        <v>43</v>
      </c>
      <c r="C231" s="61" t="s">
        <v>44</v>
      </c>
      <c r="D231" s="62">
        <v>0</v>
      </c>
      <c r="E231" s="62">
        <v>0</v>
      </c>
      <c r="F231" s="62">
        <v>0</v>
      </c>
      <c r="G231" s="62">
        <v>0</v>
      </c>
      <c r="H231" s="62">
        <v>0</v>
      </c>
      <c r="I231" s="62">
        <v>0</v>
      </c>
      <c r="J231" s="62">
        <v>0</v>
      </c>
      <c r="K231" s="62">
        <v>0</v>
      </c>
    </row>
    <row r="232" spans="1:11" ht="15" customHeight="1" x14ac:dyDescent="0.25">
      <c r="A232" s="61" t="s">
        <v>6</v>
      </c>
      <c r="B232" s="61" t="s">
        <v>45</v>
      </c>
      <c r="C232" s="61" t="s">
        <v>46</v>
      </c>
      <c r="D232" s="62">
        <f>euref_generation!C210</f>
        <v>0</v>
      </c>
      <c r="E232" s="62">
        <f>euref_generation!D210</f>
        <v>0</v>
      </c>
      <c r="F232" s="62">
        <f>euref_generation!E210</f>
        <v>0</v>
      </c>
      <c r="G232" s="62">
        <f>euref_generation!F210</f>
        <v>0</v>
      </c>
      <c r="H232" s="62">
        <f>euref_generation!G210</f>
        <v>0</v>
      </c>
      <c r="I232" s="62">
        <f>euref_generation!H210</f>
        <v>0</v>
      </c>
      <c r="J232" s="62">
        <f>euref_generation!I210</f>
        <v>0</v>
      </c>
      <c r="K232" s="62">
        <f>euref_generation!J210</f>
        <v>0</v>
      </c>
    </row>
    <row r="233" spans="1:11" ht="15" customHeight="1" x14ac:dyDescent="0.25">
      <c r="A233" s="61" t="s">
        <v>5</v>
      </c>
      <c r="B233" s="61" t="s">
        <v>29</v>
      </c>
      <c r="C233" s="61" t="s">
        <v>30</v>
      </c>
      <c r="D233" s="62">
        <f>euref_generation!C213</f>
        <v>137628.49928848972</v>
      </c>
      <c r="E233" s="62">
        <f>euref_generation!D213</f>
        <v>141227.95740891725</v>
      </c>
      <c r="F233" s="62">
        <f>euref_generation!E213</f>
        <v>131371.55614844576</v>
      </c>
      <c r="G233" s="62">
        <f>euref_generation!F213</f>
        <v>132074.61398316437</v>
      </c>
      <c r="H233" s="62">
        <f>euref_generation!G213</f>
        <v>105487.46557560869</v>
      </c>
      <c r="I233" s="62">
        <f>euref_generation!H213</f>
        <v>76601.229933664523</v>
      </c>
      <c r="J233" s="62">
        <f>euref_generation!I213</f>
        <v>69230.38357930354</v>
      </c>
      <c r="K233" s="62">
        <f>euref_generation!J213</f>
        <v>63562.755977947098</v>
      </c>
    </row>
    <row r="234" spans="1:11" ht="15" customHeight="1" x14ac:dyDescent="0.25">
      <c r="A234" s="61" t="s">
        <v>5</v>
      </c>
      <c r="B234" s="61" t="s">
        <v>31</v>
      </c>
      <c r="C234" s="61" t="s">
        <v>32</v>
      </c>
      <c r="D234" s="62">
        <f>euref_generation!C215</f>
        <v>2968.4840134977239</v>
      </c>
      <c r="E234" s="62">
        <f>euref_generation!D215</f>
        <v>9649.0002963256156</v>
      </c>
      <c r="F234" s="62">
        <f>euref_generation!E215</f>
        <v>20733.193368327316</v>
      </c>
      <c r="G234" s="62">
        <f>euref_generation!F215</f>
        <v>30214.177101196736</v>
      </c>
      <c r="H234" s="62">
        <f>euref_generation!G215</f>
        <v>35885.577564964631</v>
      </c>
      <c r="I234" s="62">
        <f>euref_generation!H215</f>
        <v>43645.98522441322</v>
      </c>
      <c r="J234" s="62">
        <f>euref_generation!I215</f>
        <v>45153.937188655065</v>
      </c>
      <c r="K234" s="62">
        <f>euref_generation!J215</f>
        <v>41709.682061381041</v>
      </c>
    </row>
    <row r="235" spans="1:11" ht="15" customHeight="1" x14ac:dyDescent="0.25">
      <c r="A235" s="61" t="s">
        <v>5</v>
      </c>
      <c r="B235" s="61" t="s">
        <v>33</v>
      </c>
      <c r="C235" s="61" t="s">
        <v>34</v>
      </c>
      <c r="D235" s="62">
        <f>euref_generation!C212</f>
        <v>0</v>
      </c>
      <c r="E235" s="62">
        <f>euref_generation!D212</f>
        <v>0</v>
      </c>
      <c r="F235" s="62">
        <f>euref_generation!E212</f>
        <v>0</v>
      </c>
      <c r="G235" s="62">
        <f>euref_generation!F212</f>
        <v>0</v>
      </c>
      <c r="H235" s="62">
        <f>euref_generation!G212</f>
        <v>27703.273495248151</v>
      </c>
      <c r="I235" s="62">
        <f>euref_generation!H212</f>
        <v>41554.910242872225</v>
      </c>
      <c r="J235" s="62">
        <f>euref_generation!I212</f>
        <v>55406.546990496303</v>
      </c>
      <c r="K235" s="62">
        <f>euref_generation!J212</f>
        <v>69258.18373812038</v>
      </c>
    </row>
    <row r="236" spans="1:11" ht="15" customHeight="1" x14ac:dyDescent="0.25">
      <c r="A236" s="61" t="s">
        <v>5</v>
      </c>
      <c r="B236" s="61" t="s">
        <v>35</v>
      </c>
      <c r="C236" s="61" t="s">
        <v>36</v>
      </c>
      <c r="D236" s="62">
        <f>euref_generation!C217</f>
        <v>2397.0376900250035</v>
      </c>
      <c r="E236" s="62">
        <f>euref_generation!D217</f>
        <v>2427.1425542465263</v>
      </c>
      <c r="F236" s="62">
        <f>euref_generation!E217</f>
        <v>2553.4837978870219</v>
      </c>
      <c r="G236" s="62">
        <f>euref_generation!F217</f>
        <v>2764.8866371059903</v>
      </c>
      <c r="H236" s="62">
        <f>euref_generation!G217</f>
        <v>2765.5210964794296</v>
      </c>
      <c r="I236" s="62">
        <f>euref_generation!H217</f>
        <v>3242.5636127067783</v>
      </c>
      <c r="J236" s="62">
        <f>euref_generation!I217</f>
        <v>4018.5768227953345</v>
      </c>
      <c r="K236" s="62">
        <f>euref_generation!J217</f>
        <v>4402.7237363241074</v>
      </c>
    </row>
    <row r="237" spans="1:11" ht="15" customHeight="1" x14ac:dyDescent="0.25">
      <c r="A237" s="61" t="s">
        <v>5</v>
      </c>
      <c r="B237" s="61" t="s">
        <v>814</v>
      </c>
      <c r="C237" s="61" t="s">
        <v>813</v>
      </c>
      <c r="D237" s="62">
        <f>euref_generation!C218</f>
        <v>9668.7198238400288</v>
      </c>
      <c r="E237" s="62">
        <f>euref_generation!D218</f>
        <v>11437.322457105982</v>
      </c>
      <c r="F237" s="62">
        <f>euref_generation!E218</f>
        <v>20135.351848226746</v>
      </c>
      <c r="G237" s="62">
        <f>euref_generation!F218</f>
        <v>21665.06196816768</v>
      </c>
      <c r="H237" s="62">
        <f>euref_generation!G218</f>
        <v>21686.738241690855</v>
      </c>
      <c r="I237" s="62">
        <f>euref_generation!H218</f>
        <v>32411.310714126317</v>
      </c>
      <c r="J237" s="62">
        <f>euref_generation!I218</f>
        <v>37072.984520291946</v>
      </c>
      <c r="K237" s="62">
        <f>euref_generation!J218</f>
        <v>44967.704783117661</v>
      </c>
    </row>
    <row r="238" spans="1:11" ht="15" customHeight="1" x14ac:dyDescent="0.25">
      <c r="A238" s="61" t="s">
        <v>5</v>
      </c>
      <c r="B238" s="61" t="s">
        <v>37</v>
      </c>
      <c r="C238" s="61" t="s">
        <v>38</v>
      </c>
      <c r="D238" s="62">
        <f>euref_generation!C214</f>
        <v>8.5364146799815028</v>
      </c>
      <c r="E238" s="62">
        <f>euref_generation!D214</f>
        <v>0</v>
      </c>
      <c r="F238" s="62">
        <f>euref_generation!E214</f>
        <v>470.55554573896495</v>
      </c>
      <c r="G238" s="62">
        <f>euref_generation!F214</f>
        <v>470.76381946771386</v>
      </c>
      <c r="H238" s="62">
        <f>euref_generation!G214</f>
        <v>447.36579632901709</v>
      </c>
      <c r="I238" s="62">
        <f>euref_generation!H214</f>
        <v>283.46187131698326</v>
      </c>
      <c r="J238" s="62">
        <f>euref_generation!I214</f>
        <v>279.23758564276483</v>
      </c>
      <c r="K238" s="62">
        <f>euref_generation!J214</f>
        <v>292.28089939289492</v>
      </c>
    </row>
    <row r="239" spans="1:11" ht="15" customHeight="1" x14ac:dyDescent="0.25">
      <c r="A239" s="61" t="s">
        <v>5</v>
      </c>
      <c r="B239" s="61" t="s">
        <v>39</v>
      </c>
      <c r="C239" s="61" t="s">
        <v>40</v>
      </c>
      <c r="D239" s="62">
        <f>euref_generation!C216</f>
        <v>9666.5570422306027</v>
      </c>
      <c r="E239" s="62">
        <f>euref_generation!D216</f>
        <v>11435.508386064186</v>
      </c>
      <c r="F239" s="62">
        <f>euref_generation!E216</f>
        <v>13081.99423727947</v>
      </c>
      <c r="G239" s="62">
        <f>euref_generation!F216</f>
        <v>15892.19475712555</v>
      </c>
      <c r="H239" s="62">
        <f>euref_generation!G216</f>
        <v>17444.241660932545</v>
      </c>
      <c r="I239" s="62">
        <f>euref_generation!H216</f>
        <v>21299.061151648166</v>
      </c>
      <c r="J239" s="62">
        <f>euref_generation!I216</f>
        <v>20772.458126809699</v>
      </c>
      <c r="K239" s="62">
        <f>euref_generation!J216</f>
        <v>20850.171736009754</v>
      </c>
    </row>
    <row r="240" spans="1:11" ht="15" customHeight="1" x14ac:dyDescent="0.25">
      <c r="A240" s="61" t="s">
        <v>5</v>
      </c>
      <c r="B240" s="61" t="s">
        <v>812</v>
      </c>
      <c r="C240" s="61" t="s">
        <v>811</v>
      </c>
      <c r="D240" s="62">
        <f>euref_generation!C219</f>
        <v>29.471268971057899</v>
      </c>
      <c r="E240" s="62">
        <f>euref_generation!D219</f>
        <v>66.960299129137141</v>
      </c>
      <c r="F240" s="62">
        <f>euref_generation!E219</f>
        <v>66.960299129137141</v>
      </c>
      <c r="G240" s="62">
        <f>euref_generation!F219</f>
        <v>84.348594561254799</v>
      </c>
      <c r="H240" s="62">
        <f>euref_generation!G219</f>
        <v>132.09359839656872</v>
      </c>
      <c r="I240" s="62">
        <f>euref_generation!H219</f>
        <v>189.79233179959235</v>
      </c>
      <c r="J240" s="62">
        <f>euref_generation!I219</f>
        <v>241.36950681694395</v>
      </c>
      <c r="K240" s="62">
        <f>euref_generation!J219</f>
        <v>303.26173649005193</v>
      </c>
    </row>
    <row r="241" spans="1:11" ht="15" customHeight="1" x14ac:dyDescent="0.25">
      <c r="A241" s="61" t="s">
        <v>5</v>
      </c>
      <c r="B241" s="61" t="s">
        <v>41</v>
      </c>
      <c r="C241" s="61" t="s">
        <v>42</v>
      </c>
      <c r="D241" s="62">
        <v>0</v>
      </c>
      <c r="E241" s="62">
        <v>0</v>
      </c>
      <c r="F241" s="62">
        <v>0</v>
      </c>
      <c r="G241" s="62">
        <v>0</v>
      </c>
      <c r="H241" s="62">
        <v>0</v>
      </c>
      <c r="I241" s="62">
        <v>0</v>
      </c>
      <c r="J241" s="62">
        <v>0</v>
      </c>
      <c r="K241" s="62">
        <v>0</v>
      </c>
    </row>
    <row r="242" spans="1:11" ht="15" customHeight="1" x14ac:dyDescent="0.25">
      <c r="A242" s="61" t="s">
        <v>5</v>
      </c>
      <c r="B242" s="61" t="s">
        <v>43</v>
      </c>
      <c r="C242" s="61" t="s">
        <v>44</v>
      </c>
      <c r="D242" s="62">
        <v>0</v>
      </c>
      <c r="E242" s="62">
        <v>0</v>
      </c>
      <c r="F242" s="62">
        <v>0</v>
      </c>
      <c r="G242" s="62">
        <v>0</v>
      </c>
      <c r="H242" s="62">
        <v>0</v>
      </c>
      <c r="I242" s="62">
        <v>0</v>
      </c>
      <c r="J242" s="62">
        <v>0</v>
      </c>
      <c r="K242" s="62">
        <v>0</v>
      </c>
    </row>
    <row r="243" spans="1:11" ht="15" customHeight="1" x14ac:dyDescent="0.25">
      <c r="A243" s="61" t="s">
        <v>5</v>
      </c>
      <c r="B243" s="61" t="s">
        <v>45</v>
      </c>
      <c r="C243" s="61" t="s">
        <v>46</v>
      </c>
      <c r="D243" s="62">
        <f>euref_generation!C220</f>
        <v>0</v>
      </c>
      <c r="E243" s="62">
        <f>euref_generation!D220</f>
        <v>0</v>
      </c>
      <c r="F243" s="62">
        <f>euref_generation!E220</f>
        <v>0</v>
      </c>
      <c r="G243" s="62">
        <f>euref_generation!F220</f>
        <v>0</v>
      </c>
      <c r="H243" s="62">
        <f>euref_generation!G220</f>
        <v>0</v>
      </c>
      <c r="I243" s="62">
        <f>euref_generation!H220</f>
        <v>0</v>
      </c>
      <c r="J243" s="62">
        <f>euref_generation!I220</f>
        <v>-2.8421709430404007E-14</v>
      </c>
      <c r="K243" s="62">
        <f>euref_generation!J220</f>
        <v>0</v>
      </c>
    </row>
    <row r="244" spans="1:11" ht="15" customHeight="1" x14ac:dyDescent="0.25">
      <c r="A244" s="61" t="s">
        <v>4</v>
      </c>
      <c r="B244" s="61" t="s">
        <v>29</v>
      </c>
      <c r="C244" s="61" t="s">
        <v>30</v>
      </c>
      <c r="D244" s="62">
        <f>euref_generation!C223</f>
        <v>14861.990938495255</v>
      </c>
      <c r="E244" s="62">
        <f>euref_generation!D223</f>
        <v>3528.2751334436925</v>
      </c>
      <c r="F244" s="62">
        <f>euref_generation!E223</f>
        <v>0</v>
      </c>
      <c r="G244" s="62">
        <f>euref_generation!F223</f>
        <v>0</v>
      </c>
      <c r="H244" s="62">
        <f>euref_generation!G223</f>
        <v>0</v>
      </c>
      <c r="I244" s="62">
        <f>euref_generation!H223</f>
        <v>0</v>
      </c>
      <c r="J244" s="62">
        <f>euref_generation!I223</f>
        <v>0</v>
      </c>
      <c r="K244" s="62">
        <f>euref_generation!J223</f>
        <v>0</v>
      </c>
    </row>
    <row r="245" spans="1:11" ht="15" customHeight="1" x14ac:dyDescent="0.25">
      <c r="A245" s="61" t="s">
        <v>4</v>
      </c>
      <c r="B245" s="61" t="s">
        <v>31</v>
      </c>
      <c r="C245" s="61" t="s">
        <v>32</v>
      </c>
      <c r="D245" s="62">
        <f>euref_generation!C225</f>
        <v>9527.5509543118915</v>
      </c>
      <c r="E245" s="62">
        <f>euref_generation!D225</f>
        <v>8631.6527296951463</v>
      </c>
      <c r="F245" s="62">
        <f>euref_generation!E225</f>
        <v>10868.002452662084</v>
      </c>
      <c r="G245" s="62">
        <f>euref_generation!F225</f>
        <v>5139.1643462727998</v>
      </c>
      <c r="H245" s="62">
        <f>euref_generation!G225</f>
        <v>4851.9383706093595</v>
      </c>
      <c r="I245" s="62">
        <f>euref_generation!H225</f>
        <v>3560.4619637520773</v>
      </c>
      <c r="J245" s="62">
        <f>euref_generation!I225</f>
        <v>3501.1414560525009</v>
      </c>
      <c r="K245" s="62">
        <f>euref_generation!J225</f>
        <v>1379.0752352342165</v>
      </c>
    </row>
    <row r="246" spans="1:11" ht="15" customHeight="1" x14ac:dyDescent="0.25">
      <c r="A246" s="61" t="s">
        <v>4</v>
      </c>
      <c r="B246" s="61" t="s">
        <v>33</v>
      </c>
      <c r="C246" s="61" t="s">
        <v>34</v>
      </c>
      <c r="D246" s="62">
        <f>euref_generation!C222</f>
        <v>0</v>
      </c>
      <c r="E246" s="62">
        <f>euref_generation!D222</f>
        <v>0</v>
      </c>
      <c r="F246" s="62">
        <f>euref_generation!E222</f>
        <v>0</v>
      </c>
      <c r="G246" s="62">
        <f>euref_generation!F222</f>
        <v>0</v>
      </c>
      <c r="H246" s="62">
        <f>euref_generation!G222</f>
        <v>0</v>
      </c>
      <c r="I246" s="62">
        <f>euref_generation!H222</f>
        <v>0</v>
      </c>
      <c r="J246" s="62">
        <f>euref_generation!I222</f>
        <v>0</v>
      </c>
      <c r="K246" s="62">
        <f>euref_generation!J222</f>
        <v>0</v>
      </c>
    </row>
    <row r="247" spans="1:11" ht="15" customHeight="1" x14ac:dyDescent="0.25">
      <c r="A247" s="61" t="s">
        <v>4</v>
      </c>
      <c r="B247" s="61" t="s">
        <v>35</v>
      </c>
      <c r="C247" s="61" t="s">
        <v>36</v>
      </c>
      <c r="D247" s="62">
        <f>euref_generation!C227</f>
        <v>9539.9906355935873</v>
      </c>
      <c r="E247" s="62">
        <f>euref_generation!D227</f>
        <v>18540.211769768386</v>
      </c>
      <c r="F247" s="62">
        <f>euref_generation!E227</f>
        <v>18170.274833652504</v>
      </c>
      <c r="G247" s="62">
        <f>euref_generation!F227</f>
        <v>18871.091426578416</v>
      </c>
      <c r="H247" s="62">
        <f>euref_generation!G227</f>
        <v>18891.52947758243</v>
      </c>
      <c r="I247" s="62">
        <f>euref_generation!H227</f>
        <v>18936.109442706555</v>
      </c>
      <c r="J247" s="62">
        <f>euref_generation!I227</f>
        <v>18943.706296962024</v>
      </c>
      <c r="K247" s="62">
        <f>euref_generation!J227</f>
        <v>19136.031951150453</v>
      </c>
    </row>
    <row r="248" spans="1:11" ht="15" customHeight="1" x14ac:dyDescent="0.25">
      <c r="A248" s="61" t="s">
        <v>4</v>
      </c>
      <c r="B248" s="61" t="s">
        <v>814</v>
      </c>
      <c r="C248" s="61" t="s">
        <v>813</v>
      </c>
      <c r="D248" s="62">
        <f>euref_generation!C228</f>
        <v>11675.655814122814</v>
      </c>
      <c r="E248" s="62">
        <f>euref_generation!D228</f>
        <v>11767.181813168449</v>
      </c>
      <c r="F248" s="62">
        <f>euref_generation!E228</f>
        <v>11780.689685495499</v>
      </c>
      <c r="G248" s="62">
        <f>euref_generation!F228</f>
        <v>15587.931597516652</v>
      </c>
      <c r="H248" s="62">
        <f>euref_generation!G228</f>
        <v>15793.946360815986</v>
      </c>
      <c r="I248" s="62">
        <f>euref_generation!H228</f>
        <v>16819.842207304599</v>
      </c>
      <c r="J248" s="62">
        <f>euref_generation!I228</f>
        <v>17788.872522566086</v>
      </c>
      <c r="K248" s="62">
        <f>euref_generation!J228</f>
        <v>19219.387070694505</v>
      </c>
    </row>
    <row r="249" spans="1:11" ht="15" customHeight="1" x14ac:dyDescent="0.25">
      <c r="A249" s="61" t="s">
        <v>4</v>
      </c>
      <c r="B249" s="61" t="s">
        <v>37</v>
      </c>
      <c r="C249" s="61" t="s">
        <v>38</v>
      </c>
      <c r="D249" s="62">
        <f>euref_generation!C224</f>
        <v>769.56374573727442</v>
      </c>
      <c r="E249" s="62">
        <f>euref_generation!D224</f>
        <v>1968.676364702176</v>
      </c>
      <c r="F249" s="62">
        <f>euref_generation!E224</f>
        <v>1456.6767601408969</v>
      </c>
      <c r="G249" s="62">
        <f>euref_generation!F224</f>
        <v>1289.4989037917746</v>
      </c>
      <c r="H249" s="62">
        <f>euref_generation!G224</f>
        <v>1044.5166423559986</v>
      </c>
      <c r="I249" s="62">
        <f>euref_generation!H224</f>
        <v>547.35828860847403</v>
      </c>
      <c r="J249" s="62">
        <f>euref_generation!I224</f>
        <v>633.40648304640195</v>
      </c>
      <c r="K249" s="62">
        <f>euref_generation!J224</f>
        <v>475.77083894082062</v>
      </c>
    </row>
    <row r="250" spans="1:11" ht="15" customHeight="1" x14ac:dyDescent="0.25">
      <c r="A250" s="61" t="s">
        <v>4</v>
      </c>
      <c r="B250" s="61" t="s">
        <v>39</v>
      </c>
      <c r="C250" s="61" t="s">
        <v>40</v>
      </c>
      <c r="D250" s="62">
        <f>euref_generation!C226</f>
        <v>2936.070550025684</v>
      </c>
      <c r="E250" s="62">
        <f>euref_generation!D226</f>
        <v>3074.3898253398593</v>
      </c>
      <c r="F250" s="62">
        <f>euref_generation!E226</f>
        <v>3738.7289347731548</v>
      </c>
      <c r="G250" s="62">
        <f>euref_generation!F226</f>
        <v>2918.6618512696359</v>
      </c>
      <c r="H250" s="62">
        <f>euref_generation!G226</f>
        <v>3049.8510070496368</v>
      </c>
      <c r="I250" s="62">
        <f>euref_generation!H226</f>
        <v>3243.0812987091622</v>
      </c>
      <c r="J250" s="62">
        <f>euref_generation!I226</f>
        <v>4052.4696090874218</v>
      </c>
      <c r="K250" s="62">
        <f>euref_generation!J226</f>
        <v>3985.4421779182157</v>
      </c>
    </row>
    <row r="251" spans="1:11" ht="15" customHeight="1" x14ac:dyDescent="0.25">
      <c r="A251" s="61" t="s">
        <v>4</v>
      </c>
      <c r="B251" s="61" t="s">
        <v>812</v>
      </c>
      <c r="C251" s="61" t="s">
        <v>811</v>
      </c>
      <c r="D251" s="62">
        <f>euref_generation!C229</f>
        <v>680.34314561392944</v>
      </c>
      <c r="E251" s="62">
        <f>euref_generation!D229</f>
        <v>788.99314733245114</v>
      </c>
      <c r="F251" s="62">
        <f>euref_generation!E229</f>
        <v>1765.8599359993896</v>
      </c>
      <c r="G251" s="62">
        <f>euref_generation!F229</f>
        <v>4229.0626355087434</v>
      </c>
      <c r="H251" s="62">
        <f>euref_generation!G229</f>
        <v>4235.944609825623</v>
      </c>
      <c r="I251" s="62">
        <f>euref_generation!H229</f>
        <v>5829.69414963282</v>
      </c>
      <c r="J251" s="62">
        <f>euref_generation!I229</f>
        <v>6012.3125446675676</v>
      </c>
      <c r="K251" s="62">
        <f>euref_generation!J229</f>
        <v>7681.7697520428392</v>
      </c>
    </row>
    <row r="252" spans="1:11" ht="15" customHeight="1" x14ac:dyDescent="0.25">
      <c r="A252" s="61" t="s">
        <v>4</v>
      </c>
      <c r="B252" s="61" t="s">
        <v>41</v>
      </c>
      <c r="C252" s="61" t="s">
        <v>42</v>
      </c>
      <c r="D252" s="62">
        <v>0</v>
      </c>
      <c r="E252" s="62">
        <v>0</v>
      </c>
      <c r="F252" s="62">
        <v>0</v>
      </c>
      <c r="G252" s="62">
        <v>0</v>
      </c>
      <c r="H252" s="62">
        <v>0</v>
      </c>
      <c r="I252" s="62">
        <v>0</v>
      </c>
      <c r="J252" s="62">
        <v>0</v>
      </c>
      <c r="K252" s="62">
        <v>0</v>
      </c>
    </row>
    <row r="253" spans="1:11" ht="15" customHeight="1" x14ac:dyDescent="0.25">
      <c r="A253" s="61" t="s">
        <v>4</v>
      </c>
      <c r="B253" s="61" t="s">
        <v>43</v>
      </c>
      <c r="C253" s="61" t="s">
        <v>44</v>
      </c>
      <c r="D253" s="62">
        <v>0</v>
      </c>
      <c r="E253" s="62">
        <v>0</v>
      </c>
      <c r="F253" s="62">
        <v>0</v>
      </c>
      <c r="G253" s="62">
        <v>0</v>
      </c>
      <c r="H253" s="62">
        <v>0</v>
      </c>
      <c r="I253" s="62">
        <v>0</v>
      </c>
      <c r="J253" s="62">
        <v>0</v>
      </c>
      <c r="K253" s="62">
        <v>0</v>
      </c>
    </row>
    <row r="254" spans="1:11" ht="15" customHeight="1" x14ac:dyDescent="0.25">
      <c r="A254" s="61" t="s">
        <v>4</v>
      </c>
      <c r="B254" s="61" t="s">
        <v>45</v>
      </c>
      <c r="C254" s="61" t="s">
        <v>46</v>
      </c>
      <c r="D254" s="62">
        <f>euref_generation!C230</f>
        <v>208.04999999999984</v>
      </c>
      <c r="E254" s="62">
        <f>euref_generation!D230</f>
        <v>208.04999999999995</v>
      </c>
      <c r="F254" s="62">
        <f>euref_generation!E230</f>
        <v>208.04999999999995</v>
      </c>
      <c r="G254" s="62">
        <f>euref_generation!F230</f>
        <v>208.05000000000018</v>
      </c>
      <c r="H254" s="62">
        <f>euref_generation!G230</f>
        <v>208.05000000000018</v>
      </c>
      <c r="I254" s="62">
        <f>euref_generation!H230</f>
        <v>208.05000000000018</v>
      </c>
      <c r="J254" s="62">
        <f>euref_generation!I230</f>
        <v>208.05000000000018</v>
      </c>
      <c r="K254" s="62">
        <f>euref_generation!J230</f>
        <v>208.04999999999927</v>
      </c>
    </row>
    <row r="255" spans="1:11" ht="15" customHeight="1" x14ac:dyDescent="0.25">
      <c r="A255" s="61" t="s">
        <v>3</v>
      </c>
      <c r="B255" s="61" t="s">
        <v>29</v>
      </c>
      <c r="C255" s="61" t="s">
        <v>30</v>
      </c>
      <c r="D255" s="62">
        <f>euref_generation!C233</f>
        <v>21981.638522694113</v>
      </c>
      <c r="E255" s="62">
        <f>euref_generation!D233</f>
        <v>22415.415295245126</v>
      </c>
      <c r="F255" s="62">
        <f>euref_generation!E233</f>
        <v>16310.976082062358</v>
      </c>
      <c r="G255" s="62">
        <f>euref_generation!F233</f>
        <v>9019.9945566699243</v>
      </c>
      <c r="H255" s="62">
        <f>euref_generation!G233</f>
        <v>4868.6929810333886</v>
      </c>
      <c r="I255" s="62">
        <f>euref_generation!H233</f>
        <v>4413.7232080890244</v>
      </c>
      <c r="J255" s="62">
        <f>euref_generation!I233</f>
        <v>3729.8720631034189</v>
      </c>
      <c r="K255" s="62">
        <f>euref_generation!J233</f>
        <v>8511.2055218518362</v>
      </c>
    </row>
    <row r="256" spans="1:11" ht="15" customHeight="1" x14ac:dyDescent="0.25">
      <c r="A256" s="61" t="s">
        <v>3</v>
      </c>
      <c r="B256" s="61" t="s">
        <v>31</v>
      </c>
      <c r="C256" s="61" t="s">
        <v>32</v>
      </c>
      <c r="D256" s="62">
        <f>euref_generation!C235</f>
        <v>8032.4269520550934</v>
      </c>
      <c r="E256" s="62">
        <f>euref_generation!D235</f>
        <v>10725.929246319587</v>
      </c>
      <c r="F256" s="62">
        <f>euref_generation!E235</f>
        <v>5443.0647840148595</v>
      </c>
      <c r="G256" s="62">
        <f>euref_generation!F235</f>
        <v>8621.9369898292553</v>
      </c>
      <c r="H256" s="62">
        <f>euref_generation!G235</f>
        <v>12186.237984114436</v>
      </c>
      <c r="I256" s="62">
        <f>euref_generation!H235</f>
        <v>13135.081016304008</v>
      </c>
      <c r="J256" s="62">
        <f>euref_generation!I235</f>
        <v>12401.627462512532</v>
      </c>
      <c r="K256" s="62">
        <f>euref_generation!J235</f>
        <v>13025.444907085697</v>
      </c>
    </row>
    <row r="257" spans="1:11" ht="15" customHeight="1" x14ac:dyDescent="0.25">
      <c r="A257" s="61" t="s">
        <v>3</v>
      </c>
      <c r="B257" s="61" t="s">
        <v>33</v>
      </c>
      <c r="C257" s="61" t="s">
        <v>34</v>
      </c>
      <c r="D257" s="62">
        <f>euref_generation!C232</f>
        <v>11890.446807433553</v>
      </c>
      <c r="E257" s="62">
        <f>euref_generation!D232</f>
        <v>11921.96944115828</v>
      </c>
      <c r="F257" s="62">
        <f>euref_generation!E232</f>
        <v>23792.402387303999</v>
      </c>
      <c r="G257" s="62">
        <f>euref_generation!F232</f>
        <v>23605.867928504966</v>
      </c>
      <c r="H257" s="62">
        <f>euref_generation!G232</f>
        <v>23605.867928504962</v>
      </c>
      <c r="I257" s="62">
        <f>euref_generation!H232</f>
        <v>23419.333469705925</v>
      </c>
      <c r="J257" s="62">
        <f>euref_generation!I232</f>
        <v>23419.333469705933</v>
      </c>
      <c r="K257" s="62">
        <f>euref_generation!J232</f>
        <v>23419.333469705925</v>
      </c>
    </row>
    <row r="258" spans="1:11" ht="15" customHeight="1" x14ac:dyDescent="0.25">
      <c r="A258" s="61" t="s">
        <v>3</v>
      </c>
      <c r="B258" s="61" t="s">
        <v>35</v>
      </c>
      <c r="C258" s="61" t="s">
        <v>36</v>
      </c>
      <c r="D258" s="62">
        <f>euref_generation!C237</f>
        <v>16112.024983201658</v>
      </c>
      <c r="E258" s="62">
        <f>euref_generation!D237</f>
        <v>16724.204202063371</v>
      </c>
      <c r="F258" s="62">
        <f>euref_generation!E237</f>
        <v>16777.627177213242</v>
      </c>
      <c r="G258" s="62">
        <f>euref_generation!F237</f>
        <v>16778.135892128746</v>
      </c>
      <c r="H258" s="62">
        <f>euref_generation!G237</f>
        <v>16796.025486515584</v>
      </c>
      <c r="I258" s="62">
        <f>euref_generation!H237</f>
        <v>16972.157266955033</v>
      </c>
      <c r="J258" s="62">
        <f>euref_generation!I237</f>
        <v>16962.317743024283</v>
      </c>
      <c r="K258" s="62">
        <f>euref_generation!J237</f>
        <v>17015.297569931561</v>
      </c>
    </row>
    <row r="259" spans="1:11" ht="15" customHeight="1" x14ac:dyDescent="0.25">
      <c r="A259" s="61" t="s">
        <v>3</v>
      </c>
      <c r="B259" s="61" t="s">
        <v>814</v>
      </c>
      <c r="C259" s="61" t="s">
        <v>813</v>
      </c>
      <c r="D259" s="62">
        <f>euref_generation!C238</f>
        <v>6473.2141091021949</v>
      </c>
      <c r="E259" s="62">
        <f>euref_generation!D238</f>
        <v>6511.5501081199827</v>
      </c>
      <c r="F259" s="62">
        <f>euref_generation!E238</f>
        <v>10579.324300204229</v>
      </c>
      <c r="G259" s="62">
        <f>euref_generation!F238</f>
        <v>13286.71934834449</v>
      </c>
      <c r="H259" s="62">
        <f>euref_generation!G238</f>
        <v>13859.359419951714</v>
      </c>
      <c r="I259" s="62">
        <f>euref_generation!H238</f>
        <v>14478.049945964092</v>
      </c>
      <c r="J259" s="62">
        <f>euref_generation!I238</f>
        <v>15532.481495547909</v>
      </c>
      <c r="K259" s="62">
        <f>euref_generation!J238</f>
        <v>16428.031039661684</v>
      </c>
    </row>
    <row r="260" spans="1:11" ht="15" customHeight="1" x14ac:dyDescent="0.25">
      <c r="A260" s="61" t="s">
        <v>3</v>
      </c>
      <c r="B260" s="61" t="s">
        <v>37</v>
      </c>
      <c r="C260" s="61" t="s">
        <v>38</v>
      </c>
      <c r="D260" s="62">
        <f>euref_generation!C234</f>
        <v>625.26302549648608</v>
      </c>
      <c r="E260" s="62">
        <f>euref_generation!D234</f>
        <v>405.00757149709528</v>
      </c>
      <c r="F260" s="62">
        <f>euref_generation!E234</f>
        <v>238.26246612634577</v>
      </c>
      <c r="G260" s="62">
        <f>euref_generation!F234</f>
        <v>226.38260577340037</v>
      </c>
      <c r="H260" s="62">
        <f>euref_generation!G234</f>
        <v>216.3833997236768</v>
      </c>
      <c r="I260" s="62">
        <f>euref_generation!H234</f>
        <v>231.46047298214256</v>
      </c>
      <c r="J260" s="62">
        <f>euref_generation!I234</f>
        <v>231.46047298214256</v>
      </c>
      <c r="K260" s="62">
        <f>euref_generation!J234</f>
        <v>217.49923569929277</v>
      </c>
    </row>
    <row r="261" spans="1:11" ht="15" customHeight="1" x14ac:dyDescent="0.25">
      <c r="A261" s="61" t="s">
        <v>3</v>
      </c>
      <c r="B261" s="61" t="s">
        <v>39</v>
      </c>
      <c r="C261" s="61" t="s">
        <v>40</v>
      </c>
      <c r="D261" s="62">
        <f>euref_generation!C236</f>
        <v>522.12586232613785</v>
      </c>
      <c r="E261" s="62">
        <f>euref_generation!D236</f>
        <v>762.81097558982674</v>
      </c>
      <c r="F261" s="62">
        <f>euref_generation!E236</f>
        <v>854.41976431776641</v>
      </c>
      <c r="G261" s="62">
        <f>euref_generation!F236</f>
        <v>1154.927409198144</v>
      </c>
      <c r="H261" s="62">
        <f>euref_generation!G236</f>
        <v>1959.5963507154961</v>
      </c>
      <c r="I261" s="62">
        <f>euref_generation!H236</f>
        <v>3001.2292334126296</v>
      </c>
      <c r="J261" s="62">
        <f>euref_generation!I236</f>
        <v>3960.5812703723623</v>
      </c>
      <c r="K261" s="62">
        <f>euref_generation!J236</f>
        <v>3841.2672130382343</v>
      </c>
    </row>
    <row r="262" spans="1:11" ht="15" customHeight="1" x14ac:dyDescent="0.25">
      <c r="A262" s="61" t="s">
        <v>3</v>
      </c>
      <c r="B262" s="61" t="s">
        <v>812</v>
      </c>
      <c r="C262" s="61" t="s">
        <v>811</v>
      </c>
      <c r="D262" s="62">
        <f>euref_generation!C239</f>
        <v>1890.6675283001916</v>
      </c>
      <c r="E262" s="62">
        <f>euref_generation!D239</f>
        <v>1950.491230924192</v>
      </c>
      <c r="F262" s="62">
        <f>euref_generation!E239</f>
        <v>1950.491230924192</v>
      </c>
      <c r="G262" s="62">
        <f>euref_generation!F239</f>
        <v>2770.2824489411041</v>
      </c>
      <c r="H262" s="62">
        <f>euref_generation!G239</f>
        <v>2894.6786599987158</v>
      </c>
      <c r="I262" s="62">
        <f>euref_generation!H239</f>
        <v>3047.5106499868275</v>
      </c>
      <c r="J262" s="62">
        <f>euref_generation!I239</f>
        <v>5562.2649517286809</v>
      </c>
      <c r="K262" s="62">
        <f>euref_generation!J239</f>
        <v>5657.2344011967907</v>
      </c>
    </row>
    <row r="263" spans="1:11" ht="15" customHeight="1" x14ac:dyDescent="0.25">
      <c r="A263" s="61" t="s">
        <v>3</v>
      </c>
      <c r="B263" s="61" t="s">
        <v>41</v>
      </c>
      <c r="C263" s="61" t="s">
        <v>42</v>
      </c>
      <c r="D263" s="62">
        <v>0</v>
      </c>
      <c r="E263" s="62">
        <v>0</v>
      </c>
      <c r="F263" s="62">
        <v>0</v>
      </c>
      <c r="G263" s="62">
        <v>0</v>
      </c>
      <c r="H263" s="62">
        <v>0</v>
      </c>
      <c r="I263" s="62">
        <v>0</v>
      </c>
      <c r="J263" s="62">
        <v>0</v>
      </c>
      <c r="K263" s="62">
        <v>0</v>
      </c>
    </row>
    <row r="264" spans="1:11" ht="15" customHeight="1" x14ac:dyDescent="0.25">
      <c r="A264" s="61" t="s">
        <v>3</v>
      </c>
      <c r="B264" s="61" t="s">
        <v>43</v>
      </c>
      <c r="C264" s="61" t="s">
        <v>44</v>
      </c>
      <c r="D264" s="62">
        <v>0</v>
      </c>
      <c r="E264" s="62">
        <v>0</v>
      </c>
      <c r="F264" s="62">
        <v>0</v>
      </c>
      <c r="G264" s="62">
        <v>0</v>
      </c>
      <c r="H264" s="62">
        <v>0</v>
      </c>
      <c r="I264" s="62">
        <v>0</v>
      </c>
      <c r="J264" s="62">
        <v>0</v>
      </c>
      <c r="K264" s="62">
        <v>0</v>
      </c>
    </row>
    <row r="265" spans="1:11" ht="15" customHeight="1" x14ac:dyDescent="0.25">
      <c r="A265" s="61" t="s">
        <v>3</v>
      </c>
      <c r="B265" s="61" t="s">
        <v>45</v>
      </c>
      <c r="C265" s="61" t="s">
        <v>46</v>
      </c>
      <c r="D265" s="62">
        <f>euref_generation!C240</f>
        <v>0</v>
      </c>
      <c r="E265" s="62">
        <f>euref_generation!D240</f>
        <v>0</v>
      </c>
      <c r="F265" s="62">
        <f>euref_generation!E240</f>
        <v>-2.2737367544323206E-13</v>
      </c>
      <c r="G265" s="62">
        <f>euref_generation!F240</f>
        <v>0</v>
      </c>
      <c r="H265" s="62">
        <f>euref_generation!G240</f>
        <v>0</v>
      </c>
      <c r="I265" s="62">
        <f>euref_generation!H240</f>
        <v>0</v>
      </c>
      <c r="J265" s="62">
        <f>euref_generation!I240</f>
        <v>0</v>
      </c>
      <c r="K265" s="62">
        <f>euref_generation!J240</f>
        <v>0</v>
      </c>
    </row>
    <row r="266" spans="1:11" ht="15" customHeight="1" x14ac:dyDescent="0.25">
      <c r="A266" s="61" t="s">
        <v>2</v>
      </c>
      <c r="B266" s="61" t="s">
        <v>29</v>
      </c>
      <c r="C266" s="61" t="s">
        <v>30</v>
      </c>
      <c r="D266" s="62">
        <f>euref_generation!C243</f>
        <v>1540.0868289524192</v>
      </c>
      <c r="E266" s="62">
        <f>euref_generation!D243</f>
        <v>1106.7175036160766</v>
      </c>
      <c r="F266" s="62">
        <f>euref_generation!E243</f>
        <v>731.49176120910022</v>
      </c>
      <c r="G266" s="62">
        <f>euref_generation!F243</f>
        <v>714.72318352382604</v>
      </c>
      <c r="H266" s="62">
        <f>euref_generation!G243</f>
        <v>132.55684551934311</v>
      </c>
      <c r="I266" s="62">
        <f>euref_generation!H243</f>
        <v>95.23588343690183</v>
      </c>
      <c r="J266" s="62">
        <f>euref_generation!I243</f>
        <v>102.5715113731967</v>
      </c>
      <c r="K266" s="62">
        <f>euref_generation!J243</f>
        <v>8.8261695259525865</v>
      </c>
    </row>
    <row r="267" spans="1:11" ht="15" customHeight="1" x14ac:dyDescent="0.25">
      <c r="A267" s="61" t="s">
        <v>2</v>
      </c>
      <c r="B267" s="61" t="s">
        <v>31</v>
      </c>
      <c r="C267" s="61" t="s">
        <v>32</v>
      </c>
      <c r="D267" s="62">
        <f>euref_generation!C245</f>
        <v>471.16902860342338</v>
      </c>
      <c r="E267" s="62">
        <f>euref_generation!D245</f>
        <v>7163.8480537232545</v>
      </c>
      <c r="F267" s="62">
        <f>euref_generation!E245</f>
        <v>10964.034005046262</v>
      </c>
      <c r="G267" s="62">
        <f>euref_generation!F245</f>
        <v>11142.841615360554</v>
      </c>
      <c r="H267" s="62">
        <f>euref_generation!G245</f>
        <v>15750.591095529846</v>
      </c>
      <c r="I267" s="62">
        <f>euref_generation!H245</f>
        <v>8835.4417710561574</v>
      </c>
      <c r="J267" s="62">
        <f>euref_generation!I245</f>
        <v>11627.801310835182</v>
      </c>
      <c r="K267" s="62">
        <f>euref_generation!J245</f>
        <v>11743.644069583936</v>
      </c>
    </row>
    <row r="268" spans="1:11" ht="15" customHeight="1" x14ac:dyDescent="0.25">
      <c r="A268" s="61" t="s">
        <v>2</v>
      </c>
      <c r="B268" s="61" t="s">
        <v>33</v>
      </c>
      <c r="C268" s="61" t="s">
        <v>34</v>
      </c>
      <c r="D268" s="62">
        <f>euref_generation!C242</f>
        <v>57851.036458039518</v>
      </c>
      <c r="E268" s="62">
        <f>euref_generation!D242</f>
        <v>49379.192366662763</v>
      </c>
      <c r="F268" s="62">
        <f>euref_generation!E242</f>
        <v>49379.19236666277</v>
      </c>
      <c r="G268" s="62">
        <f>euref_generation!F242</f>
        <v>49738.084672169505</v>
      </c>
      <c r="H268" s="62">
        <f>euref_generation!G242</f>
        <v>49738.084672169483</v>
      </c>
      <c r="I268" s="62">
        <f>euref_generation!H242</f>
        <v>67776.099455696429</v>
      </c>
      <c r="J268" s="62">
        <f>euref_generation!I242</f>
        <v>65100.205482576566</v>
      </c>
      <c r="K268" s="62">
        <f>euref_generation!J242</f>
        <v>65100.205482576566</v>
      </c>
    </row>
    <row r="269" spans="1:11" ht="15" customHeight="1" x14ac:dyDescent="0.25">
      <c r="A269" s="61" t="s">
        <v>2</v>
      </c>
      <c r="B269" s="61" t="s">
        <v>35</v>
      </c>
      <c r="C269" s="61" t="s">
        <v>36</v>
      </c>
      <c r="D269" s="62">
        <f>euref_generation!C247</f>
        <v>72128.184004873125</v>
      </c>
      <c r="E269" s="62">
        <f>euref_generation!D247</f>
        <v>70379.414857069103</v>
      </c>
      <c r="F269" s="62">
        <f>euref_generation!E247</f>
        <v>69835.134819845145</v>
      </c>
      <c r="G269" s="62">
        <f>euref_generation!F247</f>
        <v>69799.942853284942</v>
      </c>
      <c r="H269" s="62">
        <f>euref_generation!G247</f>
        <v>71291.457077098166</v>
      </c>
      <c r="I269" s="62">
        <f>euref_generation!H247</f>
        <v>71281.863655141031</v>
      </c>
      <c r="J269" s="62">
        <f>euref_generation!I247</f>
        <v>73472.792272578794</v>
      </c>
      <c r="K269" s="62">
        <f>euref_generation!J247</f>
        <v>75686.583260751693</v>
      </c>
    </row>
    <row r="270" spans="1:11" ht="15" customHeight="1" x14ac:dyDescent="0.25">
      <c r="A270" s="61" t="s">
        <v>2</v>
      </c>
      <c r="B270" s="61" t="s">
        <v>814</v>
      </c>
      <c r="C270" s="61" t="s">
        <v>813</v>
      </c>
      <c r="D270" s="62">
        <f>euref_generation!C248</f>
        <v>13335.458430654782</v>
      </c>
      <c r="E270" s="62">
        <f>euref_generation!D248</f>
        <v>14526.263650143328</v>
      </c>
      <c r="F270" s="62">
        <f>euref_generation!E248</f>
        <v>19510.852869298771</v>
      </c>
      <c r="G270" s="62">
        <f>euref_generation!F248</f>
        <v>22374.594532846164</v>
      </c>
      <c r="H270" s="62">
        <f>euref_generation!G248</f>
        <v>22431.392475311466</v>
      </c>
      <c r="I270" s="62">
        <f>euref_generation!H248</f>
        <v>22816.977002036245</v>
      </c>
      <c r="J270" s="62">
        <f>euref_generation!I248</f>
        <v>25942.413775888002</v>
      </c>
      <c r="K270" s="62">
        <f>euref_generation!J248</f>
        <v>29983.333804691378</v>
      </c>
    </row>
    <row r="271" spans="1:11" ht="15" customHeight="1" x14ac:dyDescent="0.25">
      <c r="A271" s="61" t="s">
        <v>2</v>
      </c>
      <c r="B271" s="61" t="s">
        <v>37</v>
      </c>
      <c r="C271" s="61" t="s">
        <v>38</v>
      </c>
      <c r="D271" s="62">
        <f>euref_generation!C244</f>
        <v>249.3142043107122</v>
      </c>
      <c r="E271" s="62">
        <f>euref_generation!D244</f>
        <v>273.45153602633809</v>
      </c>
      <c r="F271" s="62">
        <f>euref_generation!E244</f>
        <v>191.02123588231913</v>
      </c>
      <c r="G271" s="62">
        <f>euref_generation!F244</f>
        <v>0</v>
      </c>
      <c r="H271" s="62">
        <f>euref_generation!G244</f>
        <v>117.83280675836313</v>
      </c>
      <c r="I271" s="62">
        <f>euref_generation!H244</f>
        <v>2.7657537075407506</v>
      </c>
      <c r="J271" s="62">
        <f>euref_generation!I244</f>
        <v>0</v>
      </c>
      <c r="K271" s="62">
        <f>euref_generation!J244</f>
        <v>0</v>
      </c>
    </row>
    <row r="272" spans="1:11" ht="15" customHeight="1" x14ac:dyDescent="0.25">
      <c r="A272" s="61" t="s">
        <v>2</v>
      </c>
      <c r="B272" s="61" t="s">
        <v>39</v>
      </c>
      <c r="C272" s="61" t="s">
        <v>40</v>
      </c>
      <c r="D272" s="62">
        <f>euref_generation!C246</f>
        <v>14846.194556521092</v>
      </c>
      <c r="E272" s="62">
        <f>euref_generation!D246</f>
        <v>17306.768925366971</v>
      </c>
      <c r="F272" s="62">
        <f>euref_generation!E246</f>
        <v>16195.089766083182</v>
      </c>
      <c r="G272" s="62">
        <f>euref_generation!F246</f>
        <v>20889.980624241427</v>
      </c>
      <c r="H272" s="62">
        <f>euref_generation!G246</f>
        <v>23299.432498661427</v>
      </c>
      <c r="I272" s="62">
        <f>euref_generation!H246</f>
        <v>22662.225133076761</v>
      </c>
      <c r="J272" s="62">
        <f>euref_generation!I246</f>
        <v>26439.64026056536</v>
      </c>
      <c r="K272" s="62">
        <f>euref_generation!J246</f>
        <v>27121.110099240836</v>
      </c>
    </row>
    <row r="273" spans="1:11" ht="15" customHeight="1" x14ac:dyDescent="0.25">
      <c r="A273" s="61" t="s">
        <v>2</v>
      </c>
      <c r="B273" s="61" t="s">
        <v>812</v>
      </c>
      <c r="C273" s="61" t="s">
        <v>811</v>
      </c>
      <c r="D273" s="62">
        <f>euref_generation!C249</f>
        <v>69.361208660079569</v>
      </c>
      <c r="E273" s="62">
        <f>euref_generation!D249</f>
        <v>74.930610281375309</v>
      </c>
      <c r="F273" s="62">
        <f>euref_generation!E249</f>
        <v>74.930610281375309</v>
      </c>
      <c r="G273" s="62">
        <f>euref_generation!F249</f>
        <v>74.954306955052715</v>
      </c>
      <c r="H273" s="62">
        <f>euref_generation!G249</f>
        <v>75.15022781944252</v>
      </c>
      <c r="I273" s="62">
        <f>euref_generation!H249</f>
        <v>77.39829914248989</v>
      </c>
      <c r="J273" s="62">
        <f>euref_generation!I249</f>
        <v>78.504676857052971</v>
      </c>
      <c r="K273" s="62">
        <f>euref_generation!J249</f>
        <v>84.759523345347617</v>
      </c>
    </row>
    <row r="274" spans="1:11" ht="15" customHeight="1" x14ac:dyDescent="0.25">
      <c r="A274" s="61" t="s">
        <v>2</v>
      </c>
      <c r="B274" s="61" t="s">
        <v>41</v>
      </c>
      <c r="C274" s="61" t="s">
        <v>42</v>
      </c>
      <c r="D274" s="62">
        <v>0</v>
      </c>
      <c r="E274" s="62">
        <v>0</v>
      </c>
      <c r="F274" s="62">
        <v>0</v>
      </c>
      <c r="G274" s="62">
        <v>0</v>
      </c>
      <c r="H274" s="62">
        <v>0</v>
      </c>
      <c r="I274" s="62">
        <v>0</v>
      </c>
      <c r="J274" s="62">
        <v>0</v>
      </c>
      <c r="K274" s="62">
        <v>0</v>
      </c>
    </row>
    <row r="275" spans="1:11" ht="15" customHeight="1" x14ac:dyDescent="0.25">
      <c r="A275" s="61" t="s">
        <v>2</v>
      </c>
      <c r="B275" s="61" t="s">
        <v>43</v>
      </c>
      <c r="C275" s="61" t="s">
        <v>44</v>
      </c>
      <c r="D275" s="62">
        <v>0</v>
      </c>
      <c r="E275" s="62">
        <v>0</v>
      </c>
      <c r="F275" s="62">
        <v>0</v>
      </c>
      <c r="G275" s="62">
        <v>0</v>
      </c>
      <c r="H275" s="62">
        <v>0</v>
      </c>
      <c r="I275" s="62">
        <v>0</v>
      </c>
      <c r="J275" s="62">
        <v>0</v>
      </c>
      <c r="K275" s="62">
        <v>0</v>
      </c>
    </row>
    <row r="276" spans="1:11" ht="15" customHeight="1" x14ac:dyDescent="0.25">
      <c r="A276" s="61" t="s">
        <v>2</v>
      </c>
      <c r="B276" s="61" t="s">
        <v>45</v>
      </c>
      <c r="C276" s="61" t="s">
        <v>46</v>
      </c>
      <c r="D276" s="62">
        <f>euref_generation!C250</f>
        <v>0</v>
      </c>
      <c r="E276" s="62">
        <f>euref_generation!D250</f>
        <v>0</v>
      </c>
      <c r="F276" s="62">
        <f>euref_generation!E250</f>
        <v>0</v>
      </c>
      <c r="G276" s="62">
        <f>euref_generation!F250</f>
        <v>0</v>
      </c>
      <c r="H276" s="62">
        <f>euref_generation!G250</f>
        <v>0</v>
      </c>
      <c r="I276" s="62">
        <f>euref_generation!H250</f>
        <v>0</v>
      </c>
      <c r="J276" s="62">
        <f>euref_generation!I250</f>
        <v>0</v>
      </c>
      <c r="K276" s="62">
        <f>euref_generation!J250</f>
        <v>0</v>
      </c>
    </row>
    <row r="277" spans="1:11" ht="15" customHeight="1" x14ac:dyDescent="0.25">
      <c r="A277" s="61" t="s">
        <v>1</v>
      </c>
      <c r="B277" s="61" t="s">
        <v>29</v>
      </c>
      <c r="C277" s="61" t="s">
        <v>30</v>
      </c>
      <c r="D277" s="62">
        <f>euref_generation!C253</f>
        <v>4857.7109905957086</v>
      </c>
      <c r="E277" s="62">
        <f>euref_generation!D253</f>
        <v>5182.4493797990945</v>
      </c>
      <c r="F277" s="62">
        <f>euref_generation!E253</f>
        <v>4753.7509436812106</v>
      </c>
      <c r="G277" s="62">
        <f>euref_generation!F253</f>
        <v>4465.1611477220858</v>
      </c>
      <c r="H277" s="62">
        <f>euref_generation!G253</f>
        <v>3725.7774856190586</v>
      </c>
      <c r="I277" s="62">
        <f>euref_generation!H253</f>
        <v>2209.9447513812156</v>
      </c>
      <c r="J277" s="62">
        <f>euref_generation!I253</f>
        <v>174.19936403692012</v>
      </c>
      <c r="K277" s="62">
        <f>euref_generation!J253</f>
        <v>36.93118707934844</v>
      </c>
    </row>
    <row r="278" spans="1:11" ht="15" customHeight="1" x14ac:dyDescent="0.25">
      <c r="A278" s="61" t="s">
        <v>1</v>
      </c>
      <c r="B278" s="61" t="s">
        <v>31</v>
      </c>
      <c r="C278" s="61" t="s">
        <v>32</v>
      </c>
      <c r="D278" s="62">
        <f>euref_generation!C255</f>
        <v>14.131475886259796</v>
      </c>
      <c r="E278" s="62">
        <f>euref_generation!D255</f>
        <v>117.24741529944086</v>
      </c>
      <c r="F278" s="62">
        <f>euref_generation!E255</f>
        <v>417.75189776235237</v>
      </c>
      <c r="G278" s="62">
        <f>euref_generation!F255</f>
        <v>1703.916781149416</v>
      </c>
      <c r="H278" s="62">
        <f>euref_generation!G255</f>
        <v>3002.2048303693832</v>
      </c>
      <c r="I278" s="62">
        <f>euref_generation!H255</f>
        <v>4482.0539804357986</v>
      </c>
      <c r="J278" s="62">
        <f>euref_generation!I255</f>
        <v>3042.7824908683101</v>
      </c>
      <c r="K278" s="62">
        <f>euref_generation!J255</f>
        <v>2822.4212200707448</v>
      </c>
    </row>
    <row r="279" spans="1:11" ht="15" customHeight="1" x14ac:dyDescent="0.25">
      <c r="A279" s="61" t="s">
        <v>1</v>
      </c>
      <c r="B279" s="61" t="s">
        <v>33</v>
      </c>
      <c r="C279" s="61" t="s">
        <v>34</v>
      </c>
      <c r="D279" s="62">
        <f>euref_generation!C252</f>
        <v>5420.5333978061199</v>
      </c>
      <c r="E279" s="62">
        <f>euref_generation!D252</f>
        <v>5627.8762053724759</v>
      </c>
      <c r="F279" s="62">
        <f>euref_generation!E252</f>
        <v>5800.7448242273604</v>
      </c>
      <c r="G279" s="62">
        <f>euref_generation!F252</f>
        <v>5800.7448242273604</v>
      </c>
      <c r="H279" s="62">
        <f>euref_generation!G252</f>
        <v>5800.7448242273604</v>
      </c>
      <c r="I279" s="62">
        <f>euref_generation!H252</f>
        <v>5800.7448242273585</v>
      </c>
      <c r="J279" s="62">
        <f>euref_generation!I252</f>
        <v>9377.1383315733892</v>
      </c>
      <c r="K279" s="62">
        <f>euref_generation!J252</f>
        <v>9377.1383315733874</v>
      </c>
    </row>
    <row r="280" spans="1:11" ht="15" customHeight="1" x14ac:dyDescent="0.25">
      <c r="A280" s="61" t="s">
        <v>1</v>
      </c>
      <c r="B280" s="61" t="s">
        <v>35</v>
      </c>
      <c r="C280" s="61" t="s">
        <v>36</v>
      </c>
      <c r="D280" s="62">
        <f>euref_generation!C257</f>
        <v>4422.5527031806423</v>
      </c>
      <c r="E280" s="62">
        <f>euref_generation!D257</f>
        <v>4541.9392838935746</v>
      </c>
      <c r="F280" s="62">
        <f>euref_generation!E257</f>
        <v>4734.3642134503552</v>
      </c>
      <c r="G280" s="62">
        <f>euref_generation!F257</f>
        <v>5000.7704353361896</v>
      </c>
      <c r="H280" s="62">
        <f>euref_generation!G257</f>
        <v>5131.4619648898943</v>
      </c>
      <c r="I280" s="62">
        <f>euref_generation!H257</f>
        <v>5334.7210711172402</v>
      </c>
      <c r="J280" s="62">
        <f>euref_generation!I257</f>
        <v>5337.0383267537081</v>
      </c>
      <c r="K280" s="62">
        <f>euref_generation!J257</f>
        <v>5750.6485908537506</v>
      </c>
    </row>
    <row r="281" spans="1:11" ht="15" customHeight="1" x14ac:dyDescent="0.25">
      <c r="A281" s="61" t="s">
        <v>1</v>
      </c>
      <c r="B281" s="61" t="s">
        <v>814</v>
      </c>
      <c r="C281" s="61" t="s">
        <v>813</v>
      </c>
      <c r="D281" s="62">
        <f>euref_generation!C258</f>
        <v>5.0414107420723617</v>
      </c>
      <c r="E281" s="62">
        <f>euref_generation!D258</f>
        <v>284.35727716873362</v>
      </c>
      <c r="F281" s="62">
        <f>euref_generation!E258</f>
        <v>300.8579437092929</v>
      </c>
      <c r="G281" s="62">
        <f>euref_generation!F258</f>
        <v>345.67907228547148</v>
      </c>
      <c r="H281" s="62">
        <f>euref_generation!G258</f>
        <v>376.16957749099294</v>
      </c>
      <c r="I281" s="62">
        <f>euref_generation!H258</f>
        <v>399.4191184161923</v>
      </c>
      <c r="J281" s="62">
        <f>euref_generation!I258</f>
        <v>400.00447349601711</v>
      </c>
      <c r="K281" s="62">
        <f>euref_generation!J258</f>
        <v>440.40081305800061</v>
      </c>
    </row>
    <row r="282" spans="1:11" ht="15" customHeight="1" x14ac:dyDescent="0.25">
      <c r="A282" s="61" t="s">
        <v>1</v>
      </c>
      <c r="B282" s="61" t="s">
        <v>37</v>
      </c>
      <c r="C282" s="61" t="s">
        <v>38</v>
      </c>
      <c r="D282" s="62">
        <f>euref_generation!C254</f>
        <v>0.4618640992137889</v>
      </c>
      <c r="E282" s="62">
        <f>euref_generation!D254</f>
        <v>0</v>
      </c>
      <c r="F282" s="62">
        <f>euref_generation!E254</f>
        <v>0</v>
      </c>
      <c r="G282" s="62">
        <f>euref_generation!F254</f>
        <v>0</v>
      </c>
      <c r="H282" s="62">
        <f>euref_generation!G254</f>
        <v>0</v>
      </c>
      <c r="I282" s="62">
        <f>euref_generation!H254</f>
        <v>0</v>
      </c>
      <c r="J282" s="62">
        <f>euref_generation!I254</f>
        <v>0</v>
      </c>
      <c r="K282" s="62">
        <f>euref_generation!J254</f>
        <v>0</v>
      </c>
    </row>
    <row r="283" spans="1:11" ht="15" customHeight="1" x14ac:dyDescent="0.25">
      <c r="A283" s="61" t="s">
        <v>1</v>
      </c>
      <c r="B283" s="61" t="s">
        <v>39</v>
      </c>
      <c r="C283" s="61" t="s">
        <v>40</v>
      </c>
      <c r="D283" s="62">
        <f>euref_generation!C256</f>
        <v>110.71886145660177</v>
      </c>
      <c r="E283" s="62">
        <f>euref_generation!D256</f>
        <v>299.6497485288055</v>
      </c>
      <c r="F283" s="62">
        <f>euref_generation!E256</f>
        <v>511.02626745507564</v>
      </c>
      <c r="G283" s="62">
        <f>euref_generation!F256</f>
        <v>621.55192993479432</v>
      </c>
      <c r="H283" s="62">
        <f>euref_generation!G256</f>
        <v>926.26819993862739</v>
      </c>
      <c r="I283" s="62">
        <f>euref_generation!H256</f>
        <v>2137.0481661240256</v>
      </c>
      <c r="J283" s="62">
        <f>euref_generation!I256</f>
        <v>2005.563222198427</v>
      </c>
      <c r="K283" s="62">
        <f>euref_generation!J256</f>
        <v>2237.8723366427739</v>
      </c>
    </row>
    <row r="284" spans="1:11" ht="15" customHeight="1" x14ac:dyDescent="0.25">
      <c r="A284" s="61" t="s">
        <v>1</v>
      </c>
      <c r="B284" s="61" t="s">
        <v>812</v>
      </c>
      <c r="C284" s="61" t="s">
        <v>811</v>
      </c>
      <c r="D284" s="62">
        <f>euref_generation!C259</f>
        <v>294.75965859658413</v>
      </c>
      <c r="E284" s="62">
        <f>euref_generation!D259</f>
        <v>390.58839399236166</v>
      </c>
      <c r="F284" s="62">
        <f>euref_generation!E259</f>
        <v>622.15989885401041</v>
      </c>
      <c r="G284" s="62">
        <f>euref_generation!F259</f>
        <v>848.89347456971211</v>
      </c>
      <c r="H284" s="62">
        <f>euref_generation!G259</f>
        <v>849.3423721486264</v>
      </c>
      <c r="I284" s="62">
        <f>euref_generation!H259</f>
        <v>859.23424304188688</v>
      </c>
      <c r="J284" s="62">
        <f>euref_generation!I259</f>
        <v>861.50482108643075</v>
      </c>
      <c r="K284" s="62">
        <f>euref_generation!J259</f>
        <v>961.64878636491608</v>
      </c>
    </row>
    <row r="285" spans="1:11" ht="15" customHeight="1" x14ac:dyDescent="0.25">
      <c r="A285" s="61" t="s">
        <v>1</v>
      </c>
      <c r="B285" s="61" t="s">
        <v>41</v>
      </c>
      <c r="C285" s="61" t="s">
        <v>42</v>
      </c>
      <c r="D285" s="62">
        <v>0</v>
      </c>
      <c r="E285" s="62">
        <v>0</v>
      </c>
      <c r="F285" s="62">
        <v>0</v>
      </c>
      <c r="G285" s="62">
        <v>0</v>
      </c>
      <c r="H285" s="62">
        <v>0</v>
      </c>
      <c r="I285" s="62">
        <v>0</v>
      </c>
      <c r="J285" s="62">
        <v>0</v>
      </c>
      <c r="K285" s="62">
        <v>0</v>
      </c>
    </row>
    <row r="286" spans="1:11" ht="15" customHeight="1" x14ac:dyDescent="0.25">
      <c r="A286" s="61" t="s">
        <v>1</v>
      </c>
      <c r="B286" s="61" t="s">
        <v>43</v>
      </c>
      <c r="C286" s="61" t="s">
        <v>44</v>
      </c>
      <c r="D286" s="62">
        <v>0</v>
      </c>
      <c r="E286" s="62">
        <v>0</v>
      </c>
      <c r="F286" s="62">
        <v>0</v>
      </c>
      <c r="G286" s="62">
        <v>0</v>
      </c>
      <c r="H286" s="62">
        <v>0</v>
      </c>
      <c r="I286" s="62">
        <v>0</v>
      </c>
      <c r="J286" s="62">
        <v>0</v>
      </c>
      <c r="K286" s="62">
        <v>0</v>
      </c>
    </row>
    <row r="287" spans="1:11" ht="15" customHeight="1" x14ac:dyDescent="0.25">
      <c r="A287" s="61" t="s">
        <v>1</v>
      </c>
      <c r="B287" s="61" t="s">
        <v>45</v>
      </c>
      <c r="C287" s="61" t="s">
        <v>46</v>
      </c>
      <c r="D287" s="62">
        <f>euref_generation!C260</f>
        <v>0</v>
      </c>
      <c r="E287" s="62">
        <f>euref_generation!D260</f>
        <v>-5.6843418860808015E-14</v>
      </c>
      <c r="F287" s="62">
        <f>euref_generation!E260</f>
        <v>0</v>
      </c>
      <c r="G287" s="62">
        <f>euref_generation!F260</f>
        <v>0</v>
      </c>
      <c r="H287" s="62">
        <f>euref_generation!G260</f>
        <v>-1.1368683772161603E-13</v>
      </c>
      <c r="I287" s="62">
        <f>euref_generation!H260</f>
        <v>-1.1368683772161603E-13</v>
      </c>
      <c r="J287" s="62">
        <f>euref_generation!I260</f>
        <v>-1.1368683772161603E-13</v>
      </c>
      <c r="K287" s="62">
        <f>euref_generation!J260</f>
        <v>0</v>
      </c>
    </row>
    <row r="288" spans="1:11" ht="15" customHeight="1" x14ac:dyDescent="0.25">
      <c r="A288" s="61" t="s">
        <v>0</v>
      </c>
      <c r="B288" s="61" t="s">
        <v>29</v>
      </c>
      <c r="C288" s="61" t="s">
        <v>30</v>
      </c>
      <c r="D288" s="62">
        <f>euref_generation!C263</f>
        <v>4118.8019843794582</v>
      </c>
      <c r="E288" s="62">
        <f>euref_generation!D263</f>
        <v>4615.1738411941951</v>
      </c>
      <c r="F288" s="62">
        <f>euref_generation!E263</f>
        <v>3539.1714361012664</v>
      </c>
      <c r="G288" s="62">
        <f>euref_generation!F263</f>
        <v>1876.9547129495686</v>
      </c>
      <c r="H288" s="62">
        <f>euref_generation!G263</f>
        <v>1639.1116178427542</v>
      </c>
      <c r="I288" s="62">
        <f>euref_generation!H263</f>
        <v>1591.7841060159335</v>
      </c>
      <c r="J288" s="62">
        <f>euref_generation!I263</f>
        <v>648.27459335968649</v>
      </c>
      <c r="K288" s="62">
        <f>euref_generation!J263</f>
        <v>3170.1171205523588</v>
      </c>
    </row>
    <row r="289" spans="1:11" ht="15" customHeight="1" x14ac:dyDescent="0.25">
      <c r="A289" s="61" t="s">
        <v>0</v>
      </c>
      <c r="B289" s="61" t="s">
        <v>31</v>
      </c>
      <c r="C289" s="61" t="s">
        <v>32</v>
      </c>
      <c r="D289" s="62">
        <f>euref_generation!C265</f>
        <v>1729.7089304822832</v>
      </c>
      <c r="E289" s="62">
        <f>euref_generation!D265</f>
        <v>984.46068016116692</v>
      </c>
      <c r="F289" s="62">
        <f>euref_generation!E265</f>
        <v>3617.0541336375145</v>
      </c>
      <c r="G289" s="62">
        <f>euref_generation!F265</f>
        <v>345.85277594355409</v>
      </c>
      <c r="H289" s="62">
        <f>euref_generation!G265</f>
        <v>395.27625446196259</v>
      </c>
      <c r="I289" s="62">
        <f>euref_generation!H265</f>
        <v>335.34046254595819</v>
      </c>
      <c r="J289" s="62">
        <f>euref_generation!I265</f>
        <v>4851.7848407885995</v>
      </c>
      <c r="K289" s="62">
        <f>euref_generation!J265</f>
        <v>3676.2368147119419</v>
      </c>
    </row>
    <row r="290" spans="1:11" ht="15" customHeight="1" x14ac:dyDescent="0.25">
      <c r="A290" s="61" t="s">
        <v>0</v>
      </c>
      <c r="B290" s="61" t="s">
        <v>33</v>
      </c>
      <c r="C290" s="61" t="s">
        <v>34</v>
      </c>
      <c r="D290" s="62">
        <f>euref_generation!C262</f>
        <v>14661.731244829709</v>
      </c>
      <c r="E290" s="62">
        <f>euref_generation!D262</f>
        <v>20320.288396034099</v>
      </c>
      <c r="F290" s="62">
        <f>euref_generation!E262</f>
        <v>22049.270843562554</v>
      </c>
      <c r="G290" s="62">
        <f>euref_generation!F262</f>
        <v>29383.502852569451</v>
      </c>
      <c r="H290" s="62">
        <f>euref_generation!G262</f>
        <v>30757.412182688586</v>
      </c>
      <c r="I290" s="62">
        <f>euref_generation!H262</f>
        <v>31945.436290960151</v>
      </c>
      <c r="J290" s="62">
        <f>euref_generation!I262</f>
        <v>24479.467704572722</v>
      </c>
      <c r="K290" s="62">
        <f>euref_generation!J262</f>
        <v>24479.467704572722</v>
      </c>
    </row>
    <row r="291" spans="1:11" ht="15" customHeight="1" x14ac:dyDescent="0.25">
      <c r="A291" s="61" t="s">
        <v>0</v>
      </c>
      <c r="B291" s="61" t="s">
        <v>35</v>
      </c>
      <c r="C291" s="61" t="s">
        <v>36</v>
      </c>
      <c r="D291" s="62">
        <f>euref_generation!C267</f>
        <v>4737.5490480075241</v>
      </c>
      <c r="E291" s="62">
        <f>euref_generation!D267</f>
        <v>5475.4971442906317</v>
      </c>
      <c r="F291" s="62">
        <f>euref_generation!E267</f>
        <v>5049.2337016028632</v>
      </c>
      <c r="G291" s="62">
        <f>euref_generation!F267</f>
        <v>5044.7233044661925</v>
      </c>
      <c r="H291" s="62">
        <f>euref_generation!G267</f>
        <v>5039.9058113438377</v>
      </c>
      <c r="I291" s="62">
        <f>euref_generation!H267</f>
        <v>5035.6483481419082</v>
      </c>
      <c r="J291" s="62">
        <f>euref_generation!I267</f>
        <v>5614.7247084666142</v>
      </c>
      <c r="K291" s="62">
        <f>euref_generation!J267</f>
        <v>5751.0470934113782</v>
      </c>
    </row>
    <row r="292" spans="1:11" ht="15" customHeight="1" x14ac:dyDescent="0.25">
      <c r="A292" s="61" t="s">
        <v>0</v>
      </c>
      <c r="B292" s="61" t="s">
        <v>814</v>
      </c>
      <c r="C292" s="61" t="s">
        <v>813</v>
      </c>
      <c r="D292" s="62">
        <f>euref_generation!C268</f>
        <v>5.956801435602781</v>
      </c>
      <c r="E292" s="62">
        <f>euref_generation!D268</f>
        <v>25.990930808408574</v>
      </c>
      <c r="F292" s="62">
        <f>euref_generation!E268</f>
        <v>25.990930808408571</v>
      </c>
      <c r="G292" s="62">
        <f>euref_generation!F268</f>
        <v>25.990930808408574</v>
      </c>
      <c r="H292" s="62">
        <f>euref_generation!G268</f>
        <v>26.529821589252563</v>
      </c>
      <c r="I292" s="62">
        <f>euref_generation!H268</f>
        <v>33.242338182502216</v>
      </c>
      <c r="J292" s="62">
        <f>euref_generation!I268</f>
        <v>272.87730761107485</v>
      </c>
      <c r="K292" s="62">
        <f>euref_generation!J268</f>
        <v>372.624141043593</v>
      </c>
    </row>
    <row r="293" spans="1:11" ht="15" customHeight="1" x14ac:dyDescent="0.25">
      <c r="A293" s="61" t="s">
        <v>0</v>
      </c>
      <c r="B293" s="61" t="s">
        <v>37</v>
      </c>
      <c r="C293" s="61" t="s">
        <v>38</v>
      </c>
      <c r="D293" s="62">
        <f>euref_generation!C264</f>
        <v>162.71966122829693</v>
      </c>
      <c r="E293" s="62">
        <f>euref_generation!D264</f>
        <v>8.4482427464968648</v>
      </c>
      <c r="F293" s="62">
        <f>euref_generation!E264</f>
        <v>91.061806928529862</v>
      </c>
      <c r="G293" s="62">
        <f>euref_generation!F264</f>
        <v>91.716228783236076</v>
      </c>
      <c r="H293" s="62">
        <f>euref_generation!G264</f>
        <v>0</v>
      </c>
      <c r="I293" s="62">
        <f>euref_generation!H264</f>
        <v>0</v>
      </c>
      <c r="J293" s="62">
        <f>euref_generation!I264</f>
        <v>3.339314111231225</v>
      </c>
      <c r="K293" s="62">
        <f>euref_generation!J264</f>
        <v>0</v>
      </c>
    </row>
    <row r="294" spans="1:11" ht="15" customHeight="1" x14ac:dyDescent="0.25">
      <c r="A294" s="61" t="s">
        <v>0</v>
      </c>
      <c r="B294" s="61" t="s">
        <v>39</v>
      </c>
      <c r="C294" s="61" t="s">
        <v>40</v>
      </c>
      <c r="D294" s="62">
        <f>euref_generation!C266</f>
        <v>1131.2183710287622</v>
      </c>
      <c r="E294" s="62">
        <f>euref_generation!D266</f>
        <v>1971.8303570502119</v>
      </c>
      <c r="F294" s="62">
        <f>euref_generation!E266</f>
        <v>1581.0904171198135</v>
      </c>
      <c r="G294" s="62">
        <f>euref_generation!F266</f>
        <v>907.85652695090448</v>
      </c>
      <c r="H294" s="62">
        <f>euref_generation!G266</f>
        <v>1093.8456379413039</v>
      </c>
      <c r="I294" s="62">
        <f>euref_generation!H266</f>
        <v>1123.4422530119843</v>
      </c>
      <c r="J294" s="62">
        <f>euref_generation!I266</f>
        <v>3324.1133981832177</v>
      </c>
      <c r="K294" s="62">
        <f>euref_generation!J266</f>
        <v>3096.5664299719033</v>
      </c>
    </row>
    <row r="295" spans="1:11" ht="15" customHeight="1" x14ac:dyDescent="0.25">
      <c r="A295" s="61" t="s">
        <v>0</v>
      </c>
      <c r="B295" s="61" t="s">
        <v>812</v>
      </c>
      <c r="C295" s="61" t="s">
        <v>811</v>
      </c>
      <c r="D295" s="62">
        <f>euref_generation!C269</f>
        <v>519.83941342686171</v>
      </c>
      <c r="E295" s="62">
        <f>euref_generation!D269</f>
        <v>532.29897558482378</v>
      </c>
      <c r="F295" s="62">
        <f>euref_generation!E269</f>
        <v>532.29897558482378</v>
      </c>
      <c r="G295" s="62">
        <f>euref_generation!F269</f>
        <v>619.23576549404413</v>
      </c>
      <c r="H295" s="62">
        <f>euref_generation!G269</f>
        <v>707.22031629063065</v>
      </c>
      <c r="I295" s="62">
        <f>euref_generation!H269</f>
        <v>812.2948709193937</v>
      </c>
      <c r="J295" s="62">
        <f>euref_generation!I269</f>
        <v>1251.5094441626702</v>
      </c>
      <c r="K295" s="62">
        <f>euref_generation!J269</f>
        <v>1268.2893428280754</v>
      </c>
    </row>
    <row r="296" spans="1:11" ht="15" customHeight="1" x14ac:dyDescent="0.25">
      <c r="A296" s="61" t="s">
        <v>0</v>
      </c>
      <c r="B296" s="61" t="s">
        <v>41</v>
      </c>
      <c r="C296" s="61" t="s">
        <v>42</v>
      </c>
      <c r="D296" s="62">
        <v>0</v>
      </c>
      <c r="E296" s="62">
        <v>0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</row>
    <row r="297" spans="1:11" ht="15" customHeight="1" x14ac:dyDescent="0.25">
      <c r="A297" s="61" t="s">
        <v>0</v>
      </c>
      <c r="B297" s="61" t="s">
        <v>43</v>
      </c>
      <c r="C297" s="61" t="s">
        <v>44</v>
      </c>
      <c r="D297" s="62">
        <v>0</v>
      </c>
      <c r="E297" s="62">
        <v>0</v>
      </c>
      <c r="F297" s="62">
        <v>0</v>
      </c>
      <c r="G297" s="62">
        <v>0</v>
      </c>
      <c r="H297" s="62">
        <v>0</v>
      </c>
      <c r="I297" s="62">
        <v>0</v>
      </c>
      <c r="J297" s="62">
        <v>0</v>
      </c>
      <c r="K297" s="62">
        <v>0</v>
      </c>
    </row>
    <row r="298" spans="1:11" ht="15" customHeight="1" x14ac:dyDescent="0.25">
      <c r="A298" s="61" t="s">
        <v>0</v>
      </c>
      <c r="B298" s="61" t="s">
        <v>45</v>
      </c>
      <c r="C298" s="61" t="s">
        <v>46</v>
      </c>
      <c r="D298" s="62">
        <f>euref_generation!C270</f>
        <v>0</v>
      </c>
      <c r="E298" s="62">
        <f>euref_generation!D270</f>
        <v>0</v>
      </c>
      <c r="F298" s="62">
        <f>euref_generation!E270</f>
        <v>0</v>
      </c>
      <c r="G298" s="62">
        <f>euref_generation!F270</f>
        <v>0</v>
      </c>
      <c r="H298" s="62">
        <f>euref_generation!G270</f>
        <v>0</v>
      </c>
      <c r="I298" s="62">
        <f>euref_generation!H270</f>
        <v>-1.1368683772161603E-13</v>
      </c>
      <c r="J298" s="62">
        <f>euref_generation!I270</f>
        <v>0</v>
      </c>
      <c r="K298" s="62">
        <f>euref_generation!J270</f>
        <v>0</v>
      </c>
    </row>
    <row r="299" spans="1:11" ht="15" customHeight="1" x14ac:dyDescent="0.25">
      <c r="A299" s="61" t="s">
        <v>48</v>
      </c>
      <c r="B299" s="61" t="s">
        <v>29</v>
      </c>
      <c r="C299" s="61" t="s">
        <v>30</v>
      </c>
      <c r="D299" s="62">
        <f>euref_generation!C273</f>
        <v>96298.666065668061</v>
      </c>
      <c r="E299" s="62">
        <f>euref_generation!D273</f>
        <v>26642.730273758149</v>
      </c>
      <c r="F299" s="62">
        <f>euref_generation!E273</f>
        <v>12098.964899704621</v>
      </c>
      <c r="G299" s="62">
        <f>euref_generation!F273</f>
        <v>3676.3565471170714</v>
      </c>
      <c r="H299" s="62">
        <f>euref_generation!G273</f>
        <v>3615.0389773795791</v>
      </c>
      <c r="I299" s="62">
        <f>euref_generation!H273</f>
        <v>3555.7332707638875</v>
      </c>
      <c r="J299" s="62">
        <f>euref_generation!I273</f>
        <v>3546.2625295826947</v>
      </c>
      <c r="K299" s="62">
        <f>euref_generation!J273</f>
        <v>3536.8421052631579</v>
      </c>
    </row>
    <row r="300" spans="1:11" ht="15" customHeight="1" x14ac:dyDescent="0.25">
      <c r="A300" s="61" t="s">
        <v>48</v>
      </c>
      <c r="B300" s="61" t="s">
        <v>31</v>
      </c>
      <c r="C300" s="61" t="s">
        <v>32</v>
      </c>
      <c r="D300" s="62">
        <f>euref_generation!C275</f>
        <v>117630.87910048939</v>
      </c>
      <c r="E300" s="62">
        <f>euref_generation!D275</f>
        <v>115535.24106936551</v>
      </c>
      <c r="F300" s="62">
        <f>euref_generation!E275</f>
        <v>133245.39616842702</v>
      </c>
      <c r="G300" s="62">
        <f>euref_generation!F275</f>
        <v>108349.93202281145</v>
      </c>
      <c r="H300" s="62">
        <f>euref_generation!G275</f>
        <v>137885.35250678909</v>
      </c>
      <c r="I300" s="62">
        <f>euref_generation!H275</f>
        <v>160861.49914355998</v>
      </c>
      <c r="J300" s="62">
        <f>euref_generation!I275</f>
        <v>174884.69478236814</v>
      </c>
      <c r="K300" s="62">
        <f>euref_generation!J275</f>
        <v>147690.2942084627</v>
      </c>
    </row>
    <row r="301" spans="1:11" ht="15" customHeight="1" x14ac:dyDescent="0.25">
      <c r="A301" s="61" t="s">
        <v>48</v>
      </c>
      <c r="B301" s="61" t="s">
        <v>33</v>
      </c>
      <c r="C301" s="61" t="s">
        <v>34</v>
      </c>
      <c r="D301" s="62">
        <f>euref_generation!C272</f>
        <v>64688.839163007353</v>
      </c>
      <c r="E301" s="62">
        <f>euref_generation!D272</f>
        <v>62973.882196704595</v>
      </c>
      <c r="F301" s="62">
        <f>euref_generation!E272</f>
        <v>59945.598630609085</v>
      </c>
      <c r="G301" s="62">
        <f>euref_generation!F272</f>
        <v>107050.56287050604</v>
      </c>
      <c r="H301" s="62">
        <f>euref_generation!G272</f>
        <v>97643.522793889308</v>
      </c>
      <c r="I301" s="62">
        <f>euref_generation!H272</f>
        <v>103373.89781530874</v>
      </c>
      <c r="J301" s="62">
        <f>euref_generation!I272</f>
        <v>117225.53456293282</v>
      </c>
      <c r="K301" s="62">
        <f>euref_generation!J272</f>
        <v>144928.80805818099</v>
      </c>
    </row>
    <row r="302" spans="1:11" ht="15" customHeight="1" x14ac:dyDescent="0.25">
      <c r="A302" s="61" t="s">
        <v>48</v>
      </c>
      <c r="B302" s="61" t="s">
        <v>35</v>
      </c>
      <c r="C302" s="61" t="s">
        <v>36</v>
      </c>
      <c r="D302" s="62">
        <f>euref_generation!C277</f>
        <v>5549.9340933220128</v>
      </c>
      <c r="E302" s="62">
        <f>euref_generation!D277</f>
        <v>5416.2956134476408</v>
      </c>
      <c r="F302" s="62">
        <f>euref_generation!E277</f>
        <v>5463.6909933817851</v>
      </c>
      <c r="G302" s="62">
        <f>euref_generation!F277</f>
        <v>5468.6478817394345</v>
      </c>
      <c r="H302" s="62">
        <f>euref_generation!G277</f>
        <v>5471.1133917794123</v>
      </c>
      <c r="I302" s="62">
        <f>euref_generation!H277</f>
        <v>5467.822629274342</v>
      </c>
      <c r="J302" s="62">
        <f>euref_generation!I277</f>
        <v>5473.6980695911498</v>
      </c>
      <c r="K302" s="62">
        <f>euref_generation!J277</f>
        <v>5556.7541347223887</v>
      </c>
    </row>
    <row r="303" spans="1:11" ht="15" customHeight="1" x14ac:dyDescent="0.25">
      <c r="A303" s="61" t="s">
        <v>48</v>
      </c>
      <c r="B303" s="61" t="s">
        <v>814</v>
      </c>
      <c r="C303" s="61" t="s">
        <v>813</v>
      </c>
      <c r="D303" s="62">
        <f>euref_generation!C278</f>
        <v>34520.225646964776</v>
      </c>
      <c r="E303" s="62">
        <f>euref_generation!D278</f>
        <v>95394.439622141595</v>
      </c>
      <c r="F303" s="62">
        <f>euref_generation!E278</f>
        <v>95394.439622141595</v>
      </c>
      <c r="G303" s="62">
        <f>euref_generation!F278</f>
        <v>95394.439622141595</v>
      </c>
      <c r="H303" s="62">
        <f>euref_generation!G278</f>
        <v>95652.10779886505</v>
      </c>
      <c r="I303" s="62">
        <f>euref_generation!H278</f>
        <v>99594.31825369643</v>
      </c>
      <c r="J303" s="62">
        <f>euref_generation!I278</f>
        <v>113900.74172968981</v>
      </c>
      <c r="K303" s="62">
        <f>euref_generation!J278</f>
        <v>130616.29092322351</v>
      </c>
    </row>
    <row r="304" spans="1:11" ht="15" customHeight="1" x14ac:dyDescent="0.25">
      <c r="A304" s="61" t="s">
        <v>48</v>
      </c>
      <c r="B304" s="61" t="s">
        <v>37</v>
      </c>
      <c r="C304" s="61" t="s">
        <v>38</v>
      </c>
      <c r="D304" s="62">
        <f>euref_generation!C274</f>
        <v>4252.0295668529061</v>
      </c>
      <c r="E304" s="62">
        <f>euref_generation!D274</f>
        <v>3292.9813811514841</v>
      </c>
      <c r="F304" s="62">
        <f>euref_generation!E274</f>
        <v>2892.9504793034275</v>
      </c>
      <c r="G304" s="62">
        <f>euref_generation!F274</f>
        <v>2892.7460175284532</v>
      </c>
      <c r="H304" s="62">
        <f>euref_generation!G274</f>
        <v>1027.2660220142777</v>
      </c>
      <c r="I304" s="62">
        <f>euref_generation!H274</f>
        <v>633.54815091884916</v>
      </c>
      <c r="J304" s="62">
        <f>euref_generation!I274</f>
        <v>605.09313560269311</v>
      </c>
      <c r="K304" s="62">
        <f>euref_generation!J274</f>
        <v>534.31605641229567</v>
      </c>
    </row>
    <row r="305" spans="1:11" ht="15" customHeight="1" x14ac:dyDescent="0.25">
      <c r="A305" s="61" t="s">
        <v>48</v>
      </c>
      <c r="B305" s="61" t="s">
        <v>39</v>
      </c>
      <c r="C305" s="61" t="s">
        <v>40</v>
      </c>
      <c r="D305" s="62">
        <f>euref_generation!C276</f>
        <v>26283.362064488116</v>
      </c>
      <c r="E305" s="62">
        <f>euref_generation!D276</f>
        <v>51006.700290379966</v>
      </c>
      <c r="F305" s="62">
        <f>euref_generation!E276</f>
        <v>59784.863446560594</v>
      </c>
      <c r="G305" s="62">
        <f>euref_generation!F276</f>
        <v>65944.762221990575</v>
      </c>
      <c r="H305" s="62">
        <f>euref_generation!G276</f>
        <v>67827.38693614988</v>
      </c>
      <c r="I305" s="62">
        <f>euref_generation!H276</f>
        <v>64512.11034371717</v>
      </c>
      <c r="J305" s="62">
        <f>euref_generation!I276</f>
        <v>52216.649365927253</v>
      </c>
      <c r="K305" s="62">
        <f>euref_generation!J276</f>
        <v>55324.029716828991</v>
      </c>
    </row>
    <row r="306" spans="1:11" ht="15" customHeight="1" x14ac:dyDescent="0.25">
      <c r="A306" s="61" t="s">
        <v>48</v>
      </c>
      <c r="B306" s="61" t="s">
        <v>812</v>
      </c>
      <c r="C306" s="61" t="s">
        <v>811</v>
      </c>
      <c r="D306" s="62">
        <f>euref_generation!C279</f>
        <v>7898.7022720532223</v>
      </c>
      <c r="E306" s="62">
        <f>euref_generation!D279</f>
        <v>8985.3451497310198</v>
      </c>
      <c r="F306" s="62">
        <f>euref_generation!E279</f>
        <v>8985.3451497310198</v>
      </c>
      <c r="G306" s="62">
        <f>euref_generation!F279</f>
        <v>8985.4206593111994</v>
      </c>
      <c r="H306" s="62">
        <f>euref_generation!G279</f>
        <v>8987.7818982659282</v>
      </c>
      <c r="I306" s="62">
        <f>euref_generation!H279</f>
        <v>9260.164546543996</v>
      </c>
      <c r="J306" s="62">
        <f>euref_generation!I279</f>
        <v>9342.992823235154</v>
      </c>
      <c r="K306" s="62">
        <f>euref_generation!J279</f>
        <v>9457.0546197256208</v>
      </c>
    </row>
    <row r="307" spans="1:11" ht="15" customHeight="1" x14ac:dyDescent="0.25">
      <c r="A307" s="61" t="s">
        <v>48</v>
      </c>
      <c r="B307" s="61" t="s">
        <v>41</v>
      </c>
      <c r="C307" s="61" t="s">
        <v>42</v>
      </c>
      <c r="D307" s="62">
        <v>0</v>
      </c>
      <c r="E307" s="62">
        <v>0</v>
      </c>
      <c r="F307" s="62">
        <v>0</v>
      </c>
      <c r="G307" s="62">
        <v>0</v>
      </c>
      <c r="H307" s="62">
        <v>0</v>
      </c>
      <c r="I307" s="62">
        <v>0</v>
      </c>
      <c r="J307" s="62">
        <v>0</v>
      </c>
      <c r="K307" s="62">
        <v>0</v>
      </c>
    </row>
    <row r="308" spans="1:11" ht="15" customHeight="1" x14ac:dyDescent="0.25">
      <c r="A308" s="61" t="s">
        <v>48</v>
      </c>
      <c r="B308" s="61" t="s">
        <v>43</v>
      </c>
      <c r="C308" s="61" t="s">
        <v>44</v>
      </c>
      <c r="D308" s="62">
        <f>euref_generation!C280</f>
        <v>7.8773790330624252</v>
      </c>
      <c r="E308" s="62">
        <f>euref_generation!D280</f>
        <v>212.38638698512477</v>
      </c>
      <c r="F308" s="62">
        <f>euref_generation!E280</f>
        <v>251.519421993984</v>
      </c>
      <c r="G308" s="62">
        <f>euref_generation!F280</f>
        <v>258.36638007144757</v>
      </c>
      <c r="H308" s="62">
        <f>euref_generation!G280</f>
        <v>262.79876052945838</v>
      </c>
      <c r="I308" s="62">
        <f>euref_generation!H280</f>
        <v>279.69802396521482</v>
      </c>
      <c r="J308" s="62">
        <f>euref_generation!I280</f>
        <v>279.69802396521482</v>
      </c>
      <c r="K308" s="62">
        <f>euref_generation!J280</f>
        <v>279.69802396521482</v>
      </c>
    </row>
    <row r="309" spans="1:11" ht="15" customHeight="1" x14ac:dyDescent="0.25">
      <c r="A309" s="61" t="s">
        <v>48</v>
      </c>
      <c r="B309" s="61" t="s">
        <v>45</v>
      </c>
      <c r="C309" s="61" t="s">
        <v>46</v>
      </c>
      <c r="D309" s="62">
        <v>0</v>
      </c>
      <c r="E309" s="62">
        <v>0</v>
      </c>
      <c r="F309" s="62">
        <v>0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</row>
  </sheetData>
  <pageMargins left="0.7" right="0.7" top="0.78740157499999996" bottom="0.78740157499999996" header="0.3" footer="0.3"/>
  <pageSetup paperSize="9" orientation="portrait" verticalDpi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81"/>
  <sheetViews>
    <sheetView zoomScale="75" zoomScaleNormal="75" workbookViewId="0">
      <pane ySplit="1" topLeftCell="A2" activePane="bottomLeft" state="frozen"/>
      <selection activeCell="C2" sqref="C2"/>
      <selection pane="bottomLeft" activeCell="C2" sqref="C2"/>
    </sheetView>
  </sheetViews>
  <sheetFormatPr defaultColWidth="11" defaultRowHeight="14.25" x14ac:dyDescent="0.2"/>
  <cols>
    <col min="1" max="1" width="8.625" customWidth="1"/>
    <col min="2" max="2" width="26.5" customWidth="1"/>
    <col min="3" max="10" width="10.375" customWidth="1"/>
  </cols>
  <sheetData>
    <row r="1" spans="1:10" ht="15" customHeight="1" x14ac:dyDescent="0.25">
      <c r="A1" s="37" t="s">
        <v>823</v>
      </c>
      <c r="C1" s="37" t="s">
        <v>822</v>
      </c>
      <c r="D1" s="37" t="s">
        <v>821</v>
      </c>
      <c r="E1" s="37" t="s">
        <v>820</v>
      </c>
      <c r="F1" s="37" t="s">
        <v>819</v>
      </c>
      <c r="G1" s="37" t="s">
        <v>818</v>
      </c>
      <c r="H1" s="37" t="s">
        <v>817</v>
      </c>
      <c r="I1" s="37" t="s">
        <v>816</v>
      </c>
      <c r="J1" s="37" t="s">
        <v>815</v>
      </c>
    </row>
    <row r="2" spans="1:10" ht="15" customHeight="1" x14ac:dyDescent="0.25">
      <c r="A2" s="61" t="s">
        <v>25</v>
      </c>
      <c r="B2" s="61" t="s">
        <v>801</v>
      </c>
      <c r="C2" s="62">
        <v>0</v>
      </c>
      <c r="D2" s="62">
        <v>0</v>
      </c>
      <c r="E2" s="62">
        <v>0</v>
      </c>
      <c r="F2" s="62">
        <v>0</v>
      </c>
      <c r="G2" s="62">
        <v>0</v>
      </c>
      <c r="H2" s="62">
        <v>0</v>
      </c>
      <c r="I2" s="62">
        <v>0</v>
      </c>
      <c r="J2" s="62">
        <v>0</v>
      </c>
    </row>
    <row r="3" spans="1:10" ht="15" customHeight="1" x14ac:dyDescent="0.25">
      <c r="A3" s="61" t="s">
        <v>25</v>
      </c>
      <c r="B3" s="61" t="s">
        <v>207</v>
      </c>
      <c r="C3" s="62">
        <v>872.75400000000002</v>
      </c>
      <c r="D3" s="62">
        <v>804.16070107564622</v>
      </c>
      <c r="E3" s="62">
        <v>778.21670107564626</v>
      </c>
      <c r="F3" s="62">
        <v>778.21670107564626</v>
      </c>
      <c r="G3" s="62">
        <v>80.856701075646185</v>
      </c>
      <c r="H3" s="62">
        <v>72.116701075646191</v>
      </c>
      <c r="I3" s="62">
        <v>36.396701075646192</v>
      </c>
      <c r="J3" s="62">
        <v>36.396701075646192</v>
      </c>
    </row>
    <row r="4" spans="1:10" ht="15" customHeight="1" x14ac:dyDescent="0.25">
      <c r="A4" s="61" t="s">
        <v>25</v>
      </c>
      <c r="B4" s="61" t="s">
        <v>800</v>
      </c>
      <c r="C4" s="62">
        <v>970.58312000000001</v>
      </c>
      <c r="D4" s="62">
        <v>815.01612</v>
      </c>
      <c r="E4" s="62">
        <v>482.88865285848254</v>
      </c>
      <c r="F4" s="62">
        <v>422.95788285848249</v>
      </c>
      <c r="G4" s="62">
        <v>384.78213285848256</v>
      </c>
      <c r="H4" s="62">
        <v>8.4376999999999995</v>
      </c>
      <c r="I4" s="62">
        <v>3.2204999999999995</v>
      </c>
      <c r="J4" s="62">
        <v>0</v>
      </c>
    </row>
    <row r="5" spans="1:10" ht="15" customHeight="1" x14ac:dyDescent="0.25">
      <c r="A5" s="61" t="s">
        <v>25</v>
      </c>
      <c r="B5" s="61" t="s">
        <v>799</v>
      </c>
      <c r="C5" s="62">
        <v>4073.8726500000012</v>
      </c>
      <c r="D5" s="62">
        <v>3527.0057198664954</v>
      </c>
      <c r="E5" s="62">
        <v>3194.6868892017728</v>
      </c>
      <c r="F5" s="62">
        <v>2902.3660922103982</v>
      </c>
      <c r="G5" s="62">
        <v>3114.759541187228</v>
      </c>
      <c r="H5" s="62">
        <v>3045.5022070051205</v>
      </c>
      <c r="I5" s="62">
        <v>3062.8146136684086</v>
      </c>
      <c r="J5" s="62">
        <v>2850.451015863744</v>
      </c>
    </row>
    <row r="6" spans="1:10" ht="15" customHeight="1" x14ac:dyDescent="0.25">
      <c r="A6" s="61" t="s">
        <v>25</v>
      </c>
      <c r="B6" s="61" t="s">
        <v>798</v>
      </c>
      <c r="C6" s="62">
        <v>633.2825600000001</v>
      </c>
      <c r="D6" s="62">
        <v>777.50197024936074</v>
      </c>
      <c r="E6" s="62">
        <v>764.41023016917131</v>
      </c>
      <c r="F6" s="62">
        <v>813.20355749492148</v>
      </c>
      <c r="G6" s="62">
        <v>806.32200864337869</v>
      </c>
      <c r="H6" s="62">
        <v>1032.9183422907417</v>
      </c>
      <c r="I6" s="62">
        <v>991.30671753207628</v>
      </c>
      <c r="J6" s="62">
        <v>845.95876150485185</v>
      </c>
    </row>
    <row r="7" spans="1:10" ht="15" customHeight="1" x14ac:dyDescent="0.25">
      <c r="A7" s="61" t="s">
        <v>25</v>
      </c>
      <c r="B7" s="61" t="s">
        <v>797</v>
      </c>
      <c r="C7" s="62">
        <v>13149</v>
      </c>
      <c r="D7" s="62">
        <v>13751</v>
      </c>
      <c r="E7" s="62">
        <v>13751</v>
      </c>
      <c r="F7" s="62">
        <v>13755.585718810382</v>
      </c>
      <c r="G7" s="62">
        <v>13849.031015376069</v>
      </c>
      <c r="H7" s="62">
        <v>13881.1271073553</v>
      </c>
      <c r="I7" s="62">
        <v>13881.1271073553</v>
      </c>
      <c r="J7" s="62">
        <v>14042.463204796895</v>
      </c>
    </row>
    <row r="8" spans="1:10" ht="15" customHeight="1" x14ac:dyDescent="0.25">
      <c r="A8" s="61" t="s">
        <v>25</v>
      </c>
      <c r="B8" s="61" t="s">
        <v>796</v>
      </c>
      <c r="C8" s="62">
        <v>2411.5000000000005</v>
      </c>
      <c r="D8" s="62">
        <v>2582.7889976764013</v>
      </c>
      <c r="E8" s="62">
        <v>3663.8400000000006</v>
      </c>
      <c r="F8" s="62">
        <v>4544.5888077801064</v>
      </c>
      <c r="G8" s="62">
        <v>4544.5888077801064</v>
      </c>
      <c r="H8" s="62">
        <v>5025.6844286095538</v>
      </c>
      <c r="I8" s="62">
        <v>5986.226388103365</v>
      </c>
      <c r="J8" s="62">
        <v>6802.664662097488</v>
      </c>
    </row>
    <row r="9" spans="1:10" ht="15" customHeight="1" x14ac:dyDescent="0.25">
      <c r="A9" s="61" t="s">
        <v>25</v>
      </c>
      <c r="B9" s="61" t="s">
        <v>795</v>
      </c>
      <c r="C9" s="62">
        <v>875.99999999999989</v>
      </c>
      <c r="D9" s="62">
        <v>1089.6506506115611</v>
      </c>
      <c r="E9" s="62">
        <v>2692.0255474526271</v>
      </c>
      <c r="F9" s="62">
        <v>2821.0255474526271</v>
      </c>
      <c r="G9" s="62">
        <v>2888.0255474526266</v>
      </c>
      <c r="H9" s="62">
        <v>2930.0255474526271</v>
      </c>
      <c r="I9" s="62">
        <v>3196.7875074344697</v>
      </c>
      <c r="J9" s="62">
        <v>4008.7875074344693</v>
      </c>
    </row>
    <row r="10" spans="1:10" ht="15" customHeight="1" x14ac:dyDescent="0.25">
      <c r="A10" s="61" t="s">
        <v>25</v>
      </c>
      <c r="B10" s="61" t="s">
        <v>794</v>
      </c>
      <c r="C10" s="62">
        <v>2</v>
      </c>
      <c r="D10" s="62">
        <v>2</v>
      </c>
      <c r="E10" s="62">
        <v>2</v>
      </c>
      <c r="F10" s="62">
        <v>2</v>
      </c>
      <c r="G10" s="62">
        <v>2</v>
      </c>
      <c r="H10" s="62">
        <v>2</v>
      </c>
      <c r="I10" s="62">
        <v>2</v>
      </c>
      <c r="J10" s="62">
        <v>2</v>
      </c>
    </row>
    <row r="11" spans="1:10" ht="15" customHeight="1" x14ac:dyDescent="0.25">
      <c r="A11" s="61" t="s">
        <v>25</v>
      </c>
      <c r="B11" s="61" t="s">
        <v>793</v>
      </c>
      <c r="C11" s="62">
        <v>0</v>
      </c>
      <c r="D11" s="62">
        <v>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0</v>
      </c>
    </row>
    <row r="12" spans="1:10" ht="15" customHeight="1" x14ac:dyDescent="0.25">
      <c r="A12" s="61" t="s">
        <v>24</v>
      </c>
      <c r="B12" s="61" t="s">
        <v>801</v>
      </c>
      <c r="C12" s="62">
        <v>3906.92</v>
      </c>
      <c r="D12" s="62">
        <v>5054.92</v>
      </c>
      <c r="E12" s="62">
        <v>3040.92</v>
      </c>
      <c r="F12" s="62">
        <v>0</v>
      </c>
      <c r="G12" s="62">
        <v>0</v>
      </c>
      <c r="H12" s="62">
        <v>0</v>
      </c>
      <c r="I12" s="62">
        <v>0</v>
      </c>
      <c r="J12" s="62">
        <v>0</v>
      </c>
    </row>
    <row r="13" spans="1:10" ht="15" customHeight="1" x14ac:dyDescent="0.25">
      <c r="A13" s="61" t="s">
        <v>24</v>
      </c>
      <c r="B13" s="61" t="s">
        <v>207</v>
      </c>
      <c r="C13" s="62">
        <v>825.24900000000002</v>
      </c>
      <c r="D13" s="62">
        <v>43.249000000000002</v>
      </c>
      <c r="E13" s="62">
        <v>43.249000000000002</v>
      </c>
      <c r="F13" s="62">
        <v>15.648999999999999</v>
      </c>
      <c r="G13" s="62">
        <v>15.648999999999999</v>
      </c>
      <c r="H13" s="62">
        <v>6.6240000000000006</v>
      </c>
      <c r="I13" s="62">
        <v>0</v>
      </c>
      <c r="J13" s="62">
        <v>0</v>
      </c>
    </row>
    <row r="14" spans="1:10" ht="15" customHeight="1" x14ac:dyDescent="0.25">
      <c r="A14" s="61" t="s">
        <v>24</v>
      </c>
      <c r="B14" s="61" t="s">
        <v>800</v>
      </c>
      <c r="C14" s="62">
        <v>646.05138999999997</v>
      </c>
      <c r="D14" s="62">
        <v>266.33899000000008</v>
      </c>
      <c r="E14" s="62">
        <v>245.62899000000004</v>
      </c>
      <c r="F14" s="62">
        <v>214.58899000000002</v>
      </c>
      <c r="G14" s="62">
        <v>49.033799999999999</v>
      </c>
      <c r="H14" s="62">
        <v>41.791499999999999</v>
      </c>
      <c r="I14" s="62">
        <v>26.125</v>
      </c>
      <c r="J14" s="62">
        <v>2.375</v>
      </c>
    </row>
    <row r="15" spans="1:10" ht="15" customHeight="1" x14ac:dyDescent="0.25">
      <c r="A15" s="61" t="s">
        <v>24</v>
      </c>
      <c r="B15" s="61" t="s">
        <v>799</v>
      </c>
      <c r="C15" s="62">
        <v>6799.3825099999995</v>
      </c>
      <c r="D15" s="62">
        <v>6269.6999100000003</v>
      </c>
      <c r="E15" s="62">
        <v>7030.2860869484148</v>
      </c>
      <c r="F15" s="62">
        <v>10331.416051527465</v>
      </c>
      <c r="G15" s="62">
        <v>11227.544585790443</v>
      </c>
      <c r="H15" s="62">
        <v>12566.003383159703</v>
      </c>
      <c r="I15" s="62">
        <v>13691.605113468044</v>
      </c>
      <c r="J15" s="62">
        <v>14810.483663809409</v>
      </c>
    </row>
    <row r="16" spans="1:10" ht="15" customHeight="1" x14ac:dyDescent="0.25">
      <c r="A16" s="61" t="s">
        <v>24</v>
      </c>
      <c r="B16" s="61" t="s">
        <v>798</v>
      </c>
      <c r="C16" s="62">
        <v>777.34955999999977</v>
      </c>
      <c r="D16" s="62">
        <v>869.38132436533454</v>
      </c>
      <c r="E16" s="62">
        <v>783.04198014111319</v>
      </c>
      <c r="F16" s="62">
        <v>820.17596471626052</v>
      </c>
      <c r="G16" s="62">
        <v>752.25096471626046</v>
      </c>
      <c r="H16" s="62">
        <v>902.6514367322859</v>
      </c>
      <c r="I16" s="62">
        <v>1019.436321537599</v>
      </c>
      <c r="J16" s="62">
        <v>1003.3423715375986</v>
      </c>
    </row>
    <row r="17" spans="1:10" ht="15" customHeight="1" x14ac:dyDescent="0.25">
      <c r="A17" s="61" t="s">
        <v>24</v>
      </c>
      <c r="B17" s="61" t="s">
        <v>797</v>
      </c>
      <c r="C17" s="62">
        <v>118.99999999999999</v>
      </c>
      <c r="D17" s="62">
        <v>118.99999999999999</v>
      </c>
      <c r="E17" s="62">
        <v>118.99999999999999</v>
      </c>
      <c r="F17" s="62">
        <v>177.43136944587732</v>
      </c>
      <c r="G17" s="62">
        <v>180.0602666168337</v>
      </c>
      <c r="H17" s="62">
        <v>183.1548191353626</v>
      </c>
      <c r="I17" s="62">
        <v>188.25656710464318</v>
      </c>
      <c r="J17" s="62">
        <v>193.4642349812475</v>
      </c>
    </row>
    <row r="18" spans="1:10" ht="15" customHeight="1" x14ac:dyDescent="0.25">
      <c r="A18" s="61" t="s">
        <v>24</v>
      </c>
      <c r="B18" s="61" t="s">
        <v>796</v>
      </c>
      <c r="C18" s="62">
        <v>2228.6999999999998</v>
      </c>
      <c r="D18" s="62">
        <v>4557.619028220106</v>
      </c>
      <c r="E18" s="62">
        <v>5985.4035000000003</v>
      </c>
      <c r="F18" s="62">
        <v>6907.1732040404331</v>
      </c>
      <c r="G18" s="62">
        <v>7167.0748707070989</v>
      </c>
      <c r="H18" s="62">
        <v>7830.5532355755186</v>
      </c>
      <c r="I18" s="62">
        <v>8353.3215675466126</v>
      </c>
      <c r="J18" s="62">
        <v>9331.1534120408614</v>
      </c>
    </row>
    <row r="19" spans="1:10" ht="15" customHeight="1" x14ac:dyDescent="0.25">
      <c r="A19" s="61" t="s">
        <v>24</v>
      </c>
      <c r="B19" s="61" t="s">
        <v>795</v>
      </c>
      <c r="C19" s="62">
        <v>3211.9999999999995</v>
      </c>
      <c r="D19" s="62">
        <v>3817.5783424922233</v>
      </c>
      <c r="E19" s="62">
        <v>3817.5783424922233</v>
      </c>
      <c r="F19" s="62">
        <v>3817.5783424922233</v>
      </c>
      <c r="G19" s="62">
        <v>3817.5783424922233</v>
      </c>
      <c r="H19" s="62">
        <v>3817.5783424922233</v>
      </c>
      <c r="I19" s="62">
        <v>3819.5783424922229</v>
      </c>
      <c r="J19" s="62">
        <v>4721.5783424922229</v>
      </c>
    </row>
    <row r="20" spans="1:10" ht="15" customHeight="1" x14ac:dyDescent="0.25">
      <c r="A20" s="61" t="s">
        <v>24</v>
      </c>
      <c r="B20" s="61" t="s">
        <v>794</v>
      </c>
      <c r="C20" s="62">
        <v>0</v>
      </c>
      <c r="D20" s="62">
        <v>0</v>
      </c>
      <c r="E20" s="62">
        <v>0</v>
      </c>
      <c r="F20" s="62">
        <v>0</v>
      </c>
      <c r="G20" s="62">
        <v>0</v>
      </c>
      <c r="H20" s="62">
        <v>19.190000000000005</v>
      </c>
      <c r="I20" s="62">
        <v>19.190000000000005</v>
      </c>
      <c r="J20" s="62">
        <v>19.190000000000005</v>
      </c>
    </row>
    <row r="21" spans="1:10" ht="15" customHeight="1" x14ac:dyDescent="0.25">
      <c r="A21" s="61" t="s">
        <v>24</v>
      </c>
      <c r="B21" s="61" t="s">
        <v>793</v>
      </c>
      <c r="C21" s="62">
        <v>0</v>
      </c>
      <c r="D21" s="62">
        <v>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0</v>
      </c>
    </row>
    <row r="22" spans="1:10" ht="15" customHeight="1" x14ac:dyDescent="0.25">
      <c r="A22" s="61" t="s">
        <v>23</v>
      </c>
      <c r="B22" s="61" t="s">
        <v>801</v>
      </c>
      <c r="C22" s="62">
        <v>1920</v>
      </c>
      <c r="D22" s="62">
        <v>1920</v>
      </c>
      <c r="E22" s="62">
        <v>1920</v>
      </c>
      <c r="F22" s="62">
        <v>1920</v>
      </c>
      <c r="G22" s="62">
        <v>1920</v>
      </c>
      <c r="H22" s="62">
        <v>1920</v>
      </c>
      <c r="I22" s="62">
        <v>2400</v>
      </c>
      <c r="J22" s="62">
        <v>2400</v>
      </c>
    </row>
    <row r="23" spans="1:10" ht="15" customHeight="1" x14ac:dyDescent="0.25">
      <c r="A23" s="61" t="s">
        <v>23</v>
      </c>
      <c r="B23" s="61" t="s">
        <v>207</v>
      </c>
      <c r="C23" s="62">
        <v>5312.7</v>
      </c>
      <c r="D23" s="62">
        <v>4819.0248932222694</v>
      </c>
      <c r="E23" s="62">
        <v>3501.3448932222682</v>
      </c>
      <c r="F23" s="62">
        <v>3390.9448932222685</v>
      </c>
      <c r="G23" s="62">
        <v>2378.6648932222693</v>
      </c>
      <c r="H23" s="62">
        <v>1799.0648932222691</v>
      </c>
      <c r="I23" s="62">
        <v>1589.7648932222687</v>
      </c>
      <c r="J23" s="62">
        <v>2179.3648932222691</v>
      </c>
    </row>
    <row r="24" spans="1:10" ht="15" customHeight="1" x14ac:dyDescent="0.25">
      <c r="A24" s="61" t="s">
        <v>23</v>
      </c>
      <c r="B24" s="61" t="s">
        <v>800</v>
      </c>
      <c r="C24" s="62">
        <v>13.109999999999998</v>
      </c>
      <c r="D24" s="62">
        <v>1.71</v>
      </c>
      <c r="E24" s="62">
        <v>1.71</v>
      </c>
      <c r="F24" s="62">
        <v>1.71</v>
      </c>
      <c r="G24" s="62">
        <v>0</v>
      </c>
      <c r="H24" s="62">
        <v>0</v>
      </c>
      <c r="I24" s="62">
        <v>0</v>
      </c>
      <c r="J24" s="62">
        <v>0</v>
      </c>
    </row>
    <row r="25" spans="1:10" ht="15" customHeight="1" x14ac:dyDescent="0.25">
      <c r="A25" s="61" t="s">
        <v>23</v>
      </c>
      <c r="B25" s="61" t="s">
        <v>799</v>
      </c>
      <c r="C25" s="62">
        <v>625.99199999999996</v>
      </c>
      <c r="D25" s="62">
        <v>910.24708041689291</v>
      </c>
      <c r="E25" s="62">
        <v>1129.0194861660075</v>
      </c>
      <c r="F25" s="62">
        <v>1042.5694861660074</v>
      </c>
      <c r="G25" s="62">
        <v>1432.6280419925458</v>
      </c>
      <c r="H25" s="62">
        <v>1270.7900629972164</v>
      </c>
      <c r="I25" s="62">
        <v>1516.8927875973038</v>
      </c>
      <c r="J25" s="62">
        <v>1477.5857464245091</v>
      </c>
    </row>
    <row r="26" spans="1:10" ht="15" customHeight="1" x14ac:dyDescent="0.25">
      <c r="A26" s="61" t="s">
        <v>23</v>
      </c>
      <c r="B26" s="61" t="s">
        <v>798</v>
      </c>
      <c r="C26" s="62">
        <v>15.30231</v>
      </c>
      <c r="D26" s="62">
        <v>51.010974853183285</v>
      </c>
      <c r="E26" s="62">
        <v>94.319691763987336</v>
      </c>
      <c r="F26" s="62">
        <v>101.19870672763294</v>
      </c>
      <c r="G26" s="62">
        <v>112.21396088508203</v>
      </c>
      <c r="H26" s="62">
        <v>197.25177696854283</v>
      </c>
      <c r="I26" s="62">
        <v>216.05159052413288</v>
      </c>
      <c r="J26" s="62">
        <v>217.0194345624497</v>
      </c>
    </row>
    <row r="27" spans="1:10" ht="15" customHeight="1" x14ac:dyDescent="0.25">
      <c r="A27" s="61" t="s">
        <v>23</v>
      </c>
      <c r="B27" s="61" t="s">
        <v>797</v>
      </c>
      <c r="C27" s="62">
        <v>2338</v>
      </c>
      <c r="D27" s="62">
        <v>2338</v>
      </c>
      <c r="E27" s="62">
        <v>2338</v>
      </c>
      <c r="F27" s="62">
        <v>2338</v>
      </c>
      <c r="G27" s="62">
        <v>2338</v>
      </c>
      <c r="H27" s="62">
        <v>2338</v>
      </c>
      <c r="I27" s="62">
        <v>2338</v>
      </c>
      <c r="J27" s="62">
        <v>2338</v>
      </c>
    </row>
    <row r="28" spans="1:10" ht="15" customHeight="1" x14ac:dyDescent="0.25">
      <c r="A28" s="61" t="s">
        <v>23</v>
      </c>
      <c r="B28" s="61" t="s">
        <v>796</v>
      </c>
      <c r="C28" s="62">
        <v>690.50000000000011</v>
      </c>
      <c r="D28" s="62">
        <v>703.49857936101614</v>
      </c>
      <c r="E28" s="62">
        <v>1953.7316666666663</v>
      </c>
      <c r="F28" s="62">
        <v>2121.9801751683594</v>
      </c>
      <c r="G28" s="62">
        <v>2146.107269211891</v>
      </c>
      <c r="H28" s="62">
        <v>2197.4847593757863</v>
      </c>
      <c r="I28" s="62">
        <v>2534.6979085073672</v>
      </c>
      <c r="J28" s="62">
        <v>2598.9050396549337</v>
      </c>
    </row>
    <row r="29" spans="1:10" ht="15" customHeight="1" x14ac:dyDescent="0.25">
      <c r="A29" s="61" t="s">
        <v>23</v>
      </c>
      <c r="B29" s="61" t="s">
        <v>795</v>
      </c>
      <c r="C29" s="62">
        <v>1052.1799999999998</v>
      </c>
      <c r="D29" s="62">
        <v>1068.7561534202246</v>
      </c>
      <c r="E29" s="62">
        <v>1540.6601245692689</v>
      </c>
      <c r="F29" s="62">
        <v>2571.953551824959</v>
      </c>
      <c r="G29" s="62">
        <v>2786.7217608527444</v>
      </c>
      <c r="H29" s="62">
        <v>3387.7561534202246</v>
      </c>
      <c r="I29" s="62">
        <v>3473.3323068404493</v>
      </c>
      <c r="J29" s="62">
        <v>4082.2362779894938</v>
      </c>
    </row>
    <row r="30" spans="1:10" ht="15" customHeight="1" x14ac:dyDescent="0.25">
      <c r="A30" s="61" t="s">
        <v>23</v>
      </c>
      <c r="B30" s="61" t="s">
        <v>794</v>
      </c>
      <c r="C30" s="62">
        <v>0</v>
      </c>
      <c r="D30" s="62">
        <v>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0</v>
      </c>
    </row>
    <row r="31" spans="1:10" ht="15" customHeight="1" x14ac:dyDescent="0.25">
      <c r="A31" s="61" t="s">
        <v>23</v>
      </c>
      <c r="B31" s="61" t="s">
        <v>793</v>
      </c>
      <c r="C31" s="62">
        <v>0</v>
      </c>
      <c r="D31" s="62">
        <v>0</v>
      </c>
      <c r="E31" s="62">
        <v>0</v>
      </c>
      <c r="F31" s="62">
        <v>0</v>
      </c>
      <c r="G31" s="62">
        <v>0</v>
      </c>
      <c r="H31" s="62">
        <v>0</v>
      </c>
      <c r="I31" s="62">
        <v>0</v>
      </c>
      <c r="J31" s="62">
        <v>0</v>
      </c>
    </row>
    <row r="32" spans="1:10" ht="15" customHeight="1" x14ac:dyDescent="0.25">
      <c r="A32" s="61" t="s">
        <v>22</v>
      </c>
      <c r="B32" s="61" t="s">
        <v>801</v>
      </c>
      <c r="C32" s="62">
        <v>0</v>
      </c>
      <c r="D32" s="62">
        <v>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0</v>
      </c>
    </row>
    <row r="33" spans="1:10" ht="15" customHeight="1" x14ac:dyDescent="0.25">
      <c r="A33" s="61" t="s">
        <v>22</v>
      </c>
      <c r="B33" s="61" t="s">
        <v>207</v>
      </c>
      <c r="C33" s="62">
        <v>0</v>
      </c>
      <c r="D33" s="62">
        <v>5.2749610696095812E-4</v>
      </c>
      <c r="E33" s="62">
        <v>5.2749610696095812E-4</v>
      </c>
      <c r="F33" s="62">
        <v>8.7470532890013795E-3</v>
      </c>
      <c r="G33" s="62">
        <v>8.7470532890013795E-3</v>
      </c>
      <c r="H33" s="62">
        <v>8.7470532890013778E-3</v>
      </c>
      <c r="I33" s="62">
        <v>1.09522212185098E-2</v>
      </c>
      <c r="J33" s="62">
        <v>1.1140977244676909E-2</v>
      </c>
    </row>
    <row r="34" spans="1:10" ht="15" customHeight="1" x14ac:dyDescent="0.25">
      <c r="A34" s="61" t="s">
        <v>22</v>
      </c>
      <c r="B34" s="61" t="s">
        <v>800</v>
      </c>
      <c r="C34" s="62">
        <v>1451.77592</v>
      </c>
      <c r="D34" s="62">
        <v>1381.8259200000002</v>
      </c>
      <c r="E34" s="62">
        <v>930.3086790117685</v>
      </c>
      <c r="F34" s="62">
        <v>930.38775962468185</v>
      </c>
      <c r="G34" s="62">
        <v>930.51743227295844</v>
      </c>
      <c r="H34" s="62">
        <v>710.14817893337852</v>
      </c>
      <c r="I34" s="62">
        <v>237.54808919249791</v>
      </c>
      <c r="J34" s="62">
        <v>184.21298328978787</v>
      </c>
    </row>
    <row r="35" spans="1:10" ht="15" customHeight="1" x14ac:dyDescent="0.25">
      <c r="A35" s="61" t="s">
        <v>22</v>
      </c>
      <c r="B35" s="61" t="s">
        <v>799</v>
      </c>
      <c r="C35" s="62">
        <v>0</v>
      </c>
      <c r="D35" s="62">
        <v>33.754733982655104</v>
      </c>
      <c r="E35" s="62">
        <v>513.75473398265513</v>
      </c>
      <c r="F35" s="62">
        <v>513.75473398265513</v>
      </c>
      <c r="G35" s="62">
        <v>753.75473398265513</v>
      </c>
      <c r="H35" s="62">
        <v>993.75473398265513</v>
      </c>
      <c r="I35" s="62">
        <v>1233.7547339826551</v>
      </c>
      <c r="J35" s="62">
        <v>1254.8776882838943</v>
      </c>
    </row>
    <row r="36" spans="1:10" ht="15" customHeight="1" x14ac:dyDescent="0.25">
      <c r="A36" s="61" t="s">
        <v>22</v>
      </c>
      <c r="B36" s="61" t="s">
        <v>798</v>
      </c>
      <c r="C36" s="62">
        <v>10.400000000000002</v>
      </c>
      <c r="D36" s="62">
        <v>10.498343510047155</v>
      </c>
      <c r="E36" s="62">
        <v>10.498886480660026</v>
      </c>
      <c r="F36" s="62">
        <v>10.50576356555734</v>
      </c>
      <c r="G36" s="62">
        <v>10.505893149245377</v>
      </c>
      <c r="H36" s="62">
        <v>10.530350458261838</v>
      </c>
      <c r="I36" s="62">
        <v>10.534879202357086</v>
      </c>
      <c r="J36" s="62">
        <v>10.71444868421961</v>
      </c>
    </row>
    <row r="37" spans="1:10" ht="15" customHeight="1" x14ac:dyDescent="0.25">
      <c r="A37" s="61" t="s">
        <v>22</v>
      </c>
      <c r="B37" s="61" t="s">
        <v>797</v>
      </c>
      <c r="C37" s="62">
        <v>0</v>
      </c>
      <c r="D37" s="62">
        <v>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0</v>
      </c>
    </row>
    <row r="38" spans="1:10" ht="15" customHeight="1" x14ac:dyDescent="0.25">
      <c r="A38" s="61" t="s">
        <v>22</v>
      </c>
      <c r="B38" s="61" t="s">
        <v>796</v>
      </c>
      <c r="C38" s="62">
        <v>157.5</v>
      </c>
      <c r="D38" s="62">
        <v>215.86036827213823</v>
      </c>
      <c r="E38" s="62">
        <v>215.86036827213823</v>
      </c>
      <c r="F38" s="62">
        <v>228.86036827213823</v>
      </c>
      <c r="G38" s="62">
        <v>228.86036827213823</v>
      </c>
      <c r="H38" s="62">
        <v>228.86036827213823</v>
      </c>
      <c r="I38" s="62">
        <v>229.71087495658841</v>
      </c>
      <c r="J38" s="62">
        <v>416.55781519596184</v>
      </c>
    </row>
    <row r="39" spans="1:10" ht="15" customHeight="1" x14ac:dyDescent="0.25">
      <c r="A39" s="61" t="s">
        <v>22</v>
      </c>
      <c r="B39" s="61" t="s">
        <v>795</v>
      </c>
      <c r="C39" s="62">
        <v>134.89970554123838</v>
      </c>
      <c r="D39" s="62">
        <v>337.92394120180393</v>
      </c>
      <c r="E39" s="62">
        <v>381.66740305116042</v>
      </c>
      <c r="F39" s="62">
        <v>529.0621728305789</v>
      </c>
      <c r="G39" s="62">
        <v>529.0621728305789</v>
      </c>
      <c r="H39" s="62">
        <v>576.92394120180393</v>
      </c>
      <c r="I39" s="62">
        <v>792.94817686236945</v>
      </c>
      <c r="J39" s="62">
        <v>893.688421714936</v>
      </c>
    </row>
    <row r="40" spans="1:10" ht="15" customHeight="1" x14ac:dyDescent="0.25">
      <c r="A40" s="61" t="s">
        <v>22</v>
      </c>
      <c r="B40" s="61" t="s">
        <v>794</v>
      </c>
      <c r="C40" s="62">
        <v>0</v>
      </c>
      <c r="D40" s="62">
        <v>0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0</v>
      </c>
    </row>
    <row r="41" spans="1:10" ht="15" customHeight="1" x14ac:dyDescent="0.25">
      <c r="A41" s="61" t="s">
        <v>22</v>
      </c>
      <c r="B41" s="61" t="s">
        <v>793</v>
      </c>
      <c r="C41" s="62">
        <v>0</v>
      </c>
      <c r="D41" s="62">
        <v>0</v>
      </c>
      <c r="E41" s="62">
        <v>0</v>
      </c>
      <c r="F41" s="62">
        <v>0</v>
      </c>
      <c r="G41" s="62">
        <v>0</v>
      </c>
      <c r="H41" s="62">
        <v>0</v>
      </c>
      <c r="I41" s="62">
        <v>0</v>
      </c>
      <c r="J41" s="62">
        <v>0</v>
      </c>
    </row>
    <row r="42" spans="1:10" ht="15" customHeight="1" x14ac:dyDescent="0.25">
      <c r="A42" s="61" t="s">
        <v>21</v>
      </c>
      <c r="B42" s="61" t="s">
        <v>801</v>
      </c>
      <c r="C42" s="62">
        <v>4006.08</v>
      </c>
      <c r="D42" s="62">
        <v>4006.08</v>
      </c>
      <c r="E42" s="62">
        <v>4006.08</v>
      </c>
      <c r="F42" s="62">
        <v>4006.08</v>
      </c>
      <c r="G42" s="62">
        <v>5206.08</v>
      </c>
      <c r="H42" s="62">
        <v>6406.079999999999</v>
      </c>
      <c r="I42" s="62">
        <v>7116.48</v>
      </c>
      <c r="J42" s="62">
        <v>6847.6799999999994</v>
      </c>
    </row>
    <row r="43" spans="1:10" ht="15" customHeight="1" x14ac:dyDescent="0.25">
      <c r="A43" s="61" t="s">
        <v>21</v>
      </c>
      <c r="B43" s="61" t="s">
        <v>207</v>
      </c>
      <c r="C43" s="62">
        <v>9656.4015500000005</v>
      </c>
      <c r="D43" s="62">
        <v>9486.6345500000007</v>
      </c>
      <c r="E43" s="62">
        <v>9413.9545500000004</v>
      </c>
      <c r="F43" s="62">
        <v>8797.2745500000019</v>
      </c>
      <c r="G43" s="62">
        <v>5363.71674863921</v>
      </c>
      <c r="H43" s="62">
        <v>2303.4595954183796</v>
      </c>
      <c r="I43" s="62">
        <v>1880.7040821993385</v>
      </c>
      <c r="J43" s="62">
        <v>3097.6381523204213</v>
      </c>
    </row>
    <row r="44" spans="1:10" ht="15" customHeight="1" x14ac:dyDescent="0.25">
      <c r="A44" s="61" t="s">
        <v>21</v>
      </c>
      <c r="B44" s="61" t="s">
        <v>800</v>
      </c>
      <c r="C44" s="62">
        <v>133.93011999999999</v>
      </c>
      <c r="D44" s="62">
        <v>71.85011999999999</v>
      </c>
      <c r="E44" s="62">
        <v>63.702119999999987</v>
      </c>
      <c r="F44" s="62">
        <v>63.702119999999987</v>
      </c>
      <c r="G44" s="62">
        <v>27.602119999999999</v>
      </c>
      <c r="H44" s="62">
        <v>23.8003</v>
      </c>
      <c r="I44" s="62">
        <v>23.8003</v>
      </c>
      <c r="J44" s="62">
        <v>23.8003</v>
      </c>
    </row>
    <row r="45" spans="1:10" ht="15" customHeight="1" x14ac:dyDescent="0.25">
      <c r="A45" s="61" t="s">
        <v>21</v>
      </c>
      <c r="B45" s="61" t="s">
        <v>799</v>
      </c>
      <c r="C45" s="62">
        <v>1220.48046</v>
      </c>
      <c r="D45" s="62">
        <v>932.71539457937092</v>
      </c>
      <c r="E45" s="62">
        <v>1418.7853626210629</v>
      </c>
      <c r="F45" s="62">
        <v>1782.6526932787206</v>
      </c>
      <c r="G45" s="62">
        <v>1961.4047812248391</v>
      </c>
      <c r="H45" s="62">
        <v>2748.5770740970202</v>
      </c>
      <c r="I45" s="62">
        <v>3167.3305604465077</v>
      </c>
      <c r="J45" s="62">
        <v>3152.9616138419124</v>
      </c>
    </row>
    <row r="46" spans="1:10" ht="15" customHeight="1" x14ac:dyDescent="0.25">
      <c r="A46" s="61" t="s">
        <v>21</v>
      </c>
      <c r="B46" s="61" t="s">
        <v>798</v>
      </c>
      <c r="C46" s="62">
        <v>171.46305000000004</v>
      </c>
      <c r="D46" s="62">
        <v>257.53663509295041</v>
      </c>
      <c r="E46" s="62">
        <v>263.1525815207097</v>
      </c>
      <c r="F46" s="62">
        <v>273.65642743899951</v>
      </c>
      <c r="G46" s="62">
        <v>278.81009424809048</v>
      </c>
      <c r="H46" s="62">
        <v>503.12876259301055</v>
      </c>
      <c r="I46" s="62">
        <v>637.59027858762875</v>
      </c>
      <c r="J46" s="62">
        <v>641.30624272187174</v>
      </c>
    </row>
    <row r="47" spans="1:10" ht="15" customHeight="1" x14ac:dyDescent="0.25">
      <c r="A47" s="61" t="s">
        <v>21</v>
      </c>
      <c r="B47" s="61" t="s">
        <v>797</v>
      </c>
      <c r="C47" s="62">
        <v>1080</v>
      </c>
      <c r="D47" s="62">
        <v>1080</v>
      </c>
      <c r="E47" s="62">
        <v>1089.5191181992434</v>
      </c>
      <c r="F47" s="62">
        <v>1108.572432390622</v>
      </c>
      <c r="G47" s="62">
        <v>1141.692029014808</v>
      </c>
      <c r="H47" s="62">
        <v>1190.0234411788467</v>
      </c>
      <c r="I47" s="62">
        <v>1300.023441178847</v>
      </c>
      <c r="J47" s="62">
        <v>1392.7827605356542</v>
      </c>
    </row>
    <row r="48" spans="1:10" ht="15" customHeight="1" x14ac:dyDescent="0.25">
      <c r="A48" s="61" t="s">
        <v>21</v>
      </c>
      <c r="B48" s="61" t="s">
        <v>796</v>
      </c>
      <c r="C48" s="62">
        <v>281.5</v>
      </c>
      <c r="D48" s="62">
        <v>408.23460559953173</v>
      </c>
      <c r="E48" s="62">
        <v>452.23460559953173</v>
      </c>
      <c r="F48" s="62">
        <v>487.86742159953172</v>
      </c>
      <c r="G48" s="62">
        <v>514.37883159953185</v>
      </c>
      <c r="H48" s="62">
        <v>546.64034559953177</v>
      </c>
      <c r="I48" s="62">
        <v>788.77465312452966</v>
      </c>
      <c r="J48" s="62">
        <v>837.84182443662974</v>
      </c>
    </row>
    <row r="49" spans="1:10" ht="15" customHeight="1" x14ac:dyDescent="0.25">
      <c r="A49" s="61" t="s">
        <v>21</v>
      </c>
      <c r="B49" s="61" t="s">
        <v>795</v>
      </c>
      <c r="C49" s="62">
        <v>2266</v>
      </c>
      <c r="D49" s="62">
        <v>2327.5087855753391</v>
      </c>
      <c r="E49" s="62">
        <v>2365.2744781149895</v>
      </c>
      <c r="F49" s="62">
        <v>2390.7399581149893</v>
      </c>
      <c r="G49" s="62">
        <v>2412.008818114989</v>
      </c>
      <c r="H49" s="62">
        <v>2439.884983514989</v>
      </c>
      <c r="I49" s="62">
        <v>2469.3714300549896</v>
      </c>
      <c r="J49" s="62">
        <v>3089.1266869205037</v>
      </c>
    </row>
    <row r="50" spans="1:10" ht="15" customHeight="1" x14ac:dyDescent="0.25">
      <c r="A50" s="61" t="s">
        <v>21</v>
      </c>
      <c r="B50" s="61" t="s">
        <v>794</v>
      </c>
      <c r="C50" s="62">
        <v>0</v>
      </c>
      <c r="D50" s="62">
        <v>0.3669943374111736</v>
      </c>
      <c r="E50" s="62">
        <v>0.3669943374111736</v>
      </c>
      <c r="F50" s="62">
        <v>0.3669943374111736</v>
      </c>
      <c r="G50" s="62">
        <v>0.3669943374111736</v>
      </c>
      <c r="H50" s="62">
        <v>0.3669943374111736</v>
      </c>
      <c r="I50" s="62">
        <v>0.3669943374111736</v>
      </c>
      <c r="J50" s="62">
        <v>0.3669943374111736</v>
      </c>
    </row>
    <row r="51" spans="1:10" ht="15" customHeight="1" x14ac:dyDescent="0.25">
      <c r="A51" s="61" t="s">
        <v>21</v>
      </c>
      <c r="B51" s="61" t="s">
        <v>793</v>
      </c>
      <c r="C51" s="62">
        <v>0</v>
      </c>
      <c r="D51" s="62">
        <v>0</v>
      </c>
      <c r="E51" s="62">
        <v>0</v>
      </c>
      <c r="F51" s="62">
        <v>0</v>
      </c>
      <c r="G51" s="62">
        <v>0</v>
      </c>
      <c r="H51" s="62">
        <v>0</v>
      </c>
      <c r="I51" s="62">
        <v>0</v>
      </c>
      <c r="J51" s="62">
        <v>0</v>
      </c>
    </row>
    <row r="52" spans="1:10" ht="15" customHeight="1" x14ac:dyDescent="0.25">
      <c r="A52" s="61" t="s">
        <v>20</v>
      </c>
      <c r="B52" s="61" t="s">
        <v>801</v>
      </c>
      <c r="C52" s="62">
        <v>12188.16</v>
      </c>
      <c r="D52" s="62">
        <v>6907.2000000000007</v>
      </c>
      <c r="E52" s="62">
        <v>0</v>
      </c>
      <c r="F52" s="62">
        <v>0</v>
      </c>
      <c r="G52" s="62">
        <v>0</v>
      </c>
      <c r="H52" s="62">
        <v>0</v>
      </c>
      <c r="I52" s="62">
        <v>0</v>
      </c>
      <c r="J52" s="62">
        <v>0</v>
      </c>
    </row>
    <row r="53" spans="1:10" ht="15" customHeight="1" x14ac:dyDescent="0.25">
      <c r="A53" s="61" t="s">
        <v>20</v>
      </c>
      <c r="B53" s="61" t="s">
        <v>207</v>
      </c>
      <c r="C53" s="62">
        <v>52819.41883000001</v>
      </c>
      <c r="D53" s="62">
        <v>49169.984185626745</v>
      </c>
      <c r="E53" s="62">
        <v>44015.930185626748</v>
      </c>
      <c r="F53" s="62">
        <v>36774.890185626733</v>
      </c>
      <c r="G53" s="62">
        <v>25733.500335626733</v>
      </c>
      <c r="H53" s="62">
        <v>22523.405535626734</v>
      </c>
      <c r="I53" s="62">
        <v>19519.563035626736</v>
      </c>
      <c r="J53" s="62">
        <v>24057.330678728758</v>
      </c>
    </row>
    <row r="54" spans="1:10" ht="15" customHeight="1" x14ac:dyDescent="0.25">
      <c r="A54" s="61" t="s">
        <v>20</v>
      </c>
      <c r="B54" s="61" t="s">
        <v>800</v>
      </c>
      <c r="C54" s="62">
        <v>5028.3810200000007</v>
      </c>
      <c r="D54" s="62">
        <v>1673.8347000000003</v>
      </c>
      <c r="E54" s="62">
        <v>1458.1605423920639</v>
      </c>
      <c r="F54" s="62">
        <v>1248.1130423920638</v>
      </c>
      <c r="G54" s="62">
        <v>1060.9728123920638</v>
      </c>
      <c r="H54" s="62">
        <v>862.853412392064</v>
      </c>
      <c r="I54" s="62">
        <v>833.37662239206395</v>
      </c>
      <c r="J54" s="62">
        <v>674.14537239206402</v>
      </c>
    </row>
    <row r="55" spans="1:10" ht="15" customHeight="1" x14ac:dyDescent="0.25">
      <c r="A55" s="61" t="s">
        <v>20</v>
      </c>
      <c r="B55" s="61" t="s">
        <v>799</v>
      </c>
      <c r="C55" s="62">
        <v>25177.767720000003</v>
      </c>
      <c r="D55" s="62">
        <v>21891.232620000006</v>
      </c>
      <c r="E55" s="62">
        <v>23078.074671303679</v>
      </c>
      <c r="F55" s="62">
        <v>26977.983936073175</v>
      </c>
      <c r="G55" s="62">
        <v>39086.311055375001</v>
      </c>
      <c r="H55" s="62">
        <v>42020.026875375006</v>
      </c>
      <c r="I55" s="62">
        <v>43293.332444999105</v>
      </c>
      <c r="J55" s="62">
        <v>41426.00244479737</v>
      </c>
    </row>
    <row r="56" spans="1:10" ht="15" customHeight="1" x14ac:dyDescent="0.25">
      <c r="A56" s="61" t="s">
        <v>20</v>
      </c>
      <c r="B56" s="61" t="s">
        <v>798</v>
      </c>
      <c r="C56" s="62">
        <v>3500.5210299999999</v>
      </c>
      <c r="D56" s="62">
        <v>7100.2005303410733</v>
      </c>
      <c r="E56" s="62">
        <v>7095.1655303410726</v>
      </c>
      <c r="F56" s="62">
        <v>6894.2927803410721</v>
      </c>
      <c r="G56" s="62">
        <v>6749.0615303410705</v>
      </c>
      <c r="H56" s="62">
        <v>7261.4793993421281</v>
      </c>
      <c r="I56" s="62">
        <v>7326.3943117653753</v>
      </c>
      <c r="J56" s="62">
        <v>6585.6729401993061</v>
      </c>
    </row>
    <row r="57" spans="1:10" ht="15" customHeight="1" x14ac:dyDescent="0.25">
      <c r="A57" s="61" t="s">
        <v>20</v>
      </c>
      <c r="B57" s="61" t="s">
        <v>797</v>
      </c>
      <c r="C57" s="62">
        <v>5590</v>
      </c>
      <c r="D57" s="62">
        <v>5591.5971726123598</v>
      </c>
      <c r="E57" s="62">
        <v>5698.0295084346208</v>
      </c>
      <c r="F57" s="62">
        <v>5857.4674195989719</v>
      </c>
      <c r="G57" s="62">
        <v>6236.668115569516</v>
      </c>
      <c r="H57" s="62">
        <v>6557.5473045605731</v>
      </c>
      <c r="I57" s="62">
        <v>6950.7334079026978</v>
      </c>
      <c r="J57" s="62">
        <v>7170.0701743999425</v>
      </c>
    </row>
    <row r="58" spans="1:10" ht="15" customHeight="1" x14ac:dyDescent="0.25">
      <c r="A58" s="61" t="s">
        <v>20</v>
      </c>
      <c r="B58" s="61" t="s">
        <v>796</v>
      </c>
      <c r="C58" s="62">
        <v>44946.2</v>
      </c>
      <c r="D58" s="62">
        <v>61831.977952308676</v>
      </c>
      <c r="E58" s="62">
        <v>62006.757015808398</v>
      </c>
      <c r="F58" s="62">
        <v>67213.951965512373</v>
      </c>
      <c r="G58" s="62">
        <v>67213.951965512373</v>
      </c>
      <c r="H58" s="62">
        <v>69404.390568912553</v>
      </c>
      <c r="I58" s="62">
        <v>81241.654211576388</v>
      </c>
      <c r="J58" s="62">
        <v>86548.93414749665</v>
      </c>
    </row>
    <row r="59" spans="1:10" ht="15" customHeight="1" x14ac:dyDescent="0.25">
      <c r="A59" s="61" t="s">
        <v>20</v>
      </c>
      <c r="B59" s="61" t="s">
        <v>795</v>
      </c>
      <c r="C59" s="62">
        <v>39756.640000000007</v>
      </c>
      <c r="D59" s="62">
        <v>52802.867668028572</v>
      </c>
      <c r="E59" s="62">
        <v>55900.764651489757</v>
      </c>
      <c r="F59" s="62">
        <v>63959.325331165601</v>
      </c>
      <c r="G59" s="62">
        <v>63959.325331165608</v>
      </c>
      <c r="H59" s="62">
        <v>65956.280250018535</v>
      </c>
      <c r="I59" s="62">
        <v>70530.79253966923</v>
      </c>
      <c r="J59" s="62">
        <v>86140.792539669215</v>
      </c>
    </row>
    <row r="60" spans="1:10" ht="15" customHeight="1" x14ac:dyDescent="0.25">
      <c r="A60" s="61" t="s">
        <v>20</v>
      </c>
      <c r="B60" s="61" t="s">
        <v>794</v>
      </c>
      <c r="C60" s="62">
        <v>24</v>
      </c>
      <c r="D60" s="62">
        <v>170.26226410986715</v>
      </c>
      <c r="E60" s="62">
        <v>170.26226410986715</v>
      </c>
      <c r="F60" s="62">
        <v>170.26226410986715</v>
      </c>
      <c r="G60" s="62">
        <v>170.26226410986715</v>
      </c>
      <c r="H60" s="62">
        <v>170.26226410986715</v>
      </c>
      <c r="I60" s="62">
        <v>170.26226410986715</v>
      </c>
      <c r="J60" s="62">
        <v>170.26226410986717</v>
      </c>
    </row>
    <row r="61" spans="1:10" ht="15" customHeight="1" x14ac:dyDescent="0.25">
      <c r="A61" s="61" t="s">
        <v>20</v>
      </c>
      <c r="B61" s="61" t="s">
        <v>793</v>
      </c>
      <c r="C61" s="62">
        <v>0.79200000000000004</v>
      </c>
      <c r="D61" s="62">
        <v>0.79200000000000004</v>
      </c>
      <c r="E61" s="62">
        <v>0.79200000000000004</v>
      </c>
      <c r="F61" s="62">
        <v>0.79200000000000004</v>
      </c>
      <c r="G61" s="62">
        <v>0.79200000000000004</v>
      </c>
      <c r="H61" s="62">
        <v>0.79200000000000004</v>
      </c>
      <c r="I61" s="62">
        <v>0.79200000000000004</v>
      </c>
      <c r="J61" s="62">
        <v>0.79200000000000004</v>
      </c>
    </row>
    <row r="62" spans="1:10" ht="15" customHeight="1" x14ac:dyDescent="0.25">
      <c r="A62" s="61" t="s">
        <v>19</v>
      </c>
      <c r="B62" s="61" t="s">
        <v>801</v>
      </c>
      <c r="C62" s="62">
        <v>0</v>
      </c>
      <c r="D62" s="62">
        <v>0</v>
      </c>
      <c r="E62" s="62">
        <v>0</v>
      </c>
      <c r="F62" s="62">
        <v>0</v>
      </c>
      <c r="G62" s="62">
        <v>0</v>
      </c>
      <c r="H62" s="62">
        <v>0</v>
      </c>
      <c r="I62" s="62">
        <v>0</v>
      </c>
      <c r="J62" s="62">
        <v>0</v>
      </c>
    </row>
    <row r="63" spans="1:10" ht="15" customHeight="1" x14ac:dyDescent="0.25">
      <c r="A63" s="61" t="s">
        <v>19</v>
      </c>
      <c r="B63" s="61" t="s">
        <v>207</v>
      </c>
      <c r="C63" s="62">
        <v>4225.29</v>
      </c>
      <c r="D63" s="62">
        <v>2365.8900000000003</v>
      </c>
      <c r="E63" s="62">
        <v>2089.89</v>
      </c>
      <c r="F63" s="62">
        <v>1471.6499999999999</v>
      </c>
      <c r="G63" s="62">
        <v>1221.8</v>
      </c>
      <c r="H63" s="62">
        <v>404.8</v>
      </c>
      <c r="I63" s="62">
        <v>34.478010859698379</v>
      </c>
      <c r="J63" s="62">
        <v>34.478010859698379</v>
      </c>
    </row>
    <row r="64" spans="1:10" ht="15" customHeight="1" x14ac:dyDescent="0.25">
      <c r="A64" s="61" t="s">
        <v>19</v>
      </c>
      <c r="B64" s="61" t="s">
        <v>800</v>
      </c>
      <c r="C64" s="62">
        <v>1017.0608699999999</v>
      </c>
      <c r="D64" s="62">
        <v>492.21786999999989</v>
      </c>
      <c r="E64" s="62">
        <v>222.91979750356873</v>
      </c>
      <c r="F64" s="62">
        <v>217.32429750356869</v>
      </c>
      <c r="G64" s="62">
        <v>217.20789750356872</v>
      </c>
      <c r="H64" s="62">
        <v>215.00190929370223</v>
      </c>
      <c r="I64" s="62">
        <v>213.85108196047398</v>
      </c>
      <c r="J64" s="62">
        <v>57.574832990614837</v>
      </c>
    </row>
    <row r="65" spans="1:10" ht="15" customHeight="1" x14ac:dyDescent="0.25">
      <c r="A65" s="61" t="s">
        <v>19</v>
      </c>
      <c r="B65" s="61" t="s">
        <v>799</v>
      </c>
      <c r="C65" s="62">
        <v>2273.84413</v>
      </c>
      <c r="D65" s="62">
        <v>1134.7279004101326</v>
      </c>
      <c r="E65" s="62">
        <v>1039.2724004101326</v>
      </c>
      <c r="F65" s="62">
        <v>998.7849966233498</v>
      </c>
      <c r="G65" s="62">
        <v>1047.6300512691173</v>
      </c>
      <c r="H65" s="62">
        <v>2672.0321495807316</v>
      </c>
      <c r="I65" s="62">
        <v>4269.9288968306819</v>
      </c>
      <c r="J65" s="62">
        <v>4298.1578306334668</v>
      </c>
    </row>
    <row r="66" spans="1:10" ht="15" customHeight="1" x14ac:dyDescent="0.25">
      <c r="A66" s="61" t="s">
        <v>19</v>
      </c>
      <c r="B66" s="61" t="s">
        <v>798</v>
      </c>
      <c r="C66" s="62">
        <v>1781.28458</v>
      </c>
      <c r="D66" s="62">
        <v>3185.9698091380178</v>
      </c>
      <c r="E66" s="62">
        <v>3112.7924091380178</v>
      </c>
      <c r="F66" s="62">
        <v>2870.1519391380184</v>
      </c>
      <c r="G66" s="62">
        <v>2766.6130512963082</v>
      </c>
      <c r="H66" s="62">
        <v>2662.5131368954453</v>
      </c>
      <c r="I66" s="62">
        <v>2616.180125975096</v>
      </c>
      <c r="J66" s="62">
        <v>2604.2067289291936</v>
      </c>
    </row>
    <row r="67" spans="1:10" ht="15" customHeight="1" x14ac:dyDescent="0.25">
      <c r="A67" s="61" t="s">
        <v>19</v>
      </c>
      <c r="B67" s="61" t="s">
        <v>797</v>
      </c>
      <c r="C67" s="62">
        <v>9.0000000000000018</v>
      </c>
      <c r="D67" s="62">
        <v>9.0000000000000018</v>
      </c>
      <c r="E67" s="62">
        <v>9.0000000000000018</v>
      </c>
      <c r="F67" s="62">
        <v>10.000000000000002</v>
      </c>
      <c r="G67" s="62">
        <v>10.000000000000002</v>
      </c>
      <c r="H67" s="62">
        <v>10.000000000000002</v>
      </c>
      <c r="I67" s="62">
        <v>10.000000000000002</v>
      </c>
      <c r="J67" s="62">
        <v>10.000000000000002</v>
      </c>
    </row>
    <row r="68" spans="1:10" ht="15" customHeight="1" x14ac:dyDescent="0.25">
      <c r="A68" s="61" t="s">
        <v>19</v>
      </c>
      <c r="B68" s="61" t="s">
        <v>796</v>
      </c>
      <c r="C68" s="62">
        <v>5063.8500000000004</v>
      </c>
      <c r="D68" s="62">
        <v>5608.8565667587345</v>
      </c>
      <c r="E68" s="62">
        <v>5834.8565667587354</v>
      </c>
      <c r="F68" s="62">
        <v>6451.8565667587354</v>
      </c>
      <c r="G68" s="62">
        <v>6451.8565667587345</v>
      </c>
      <c r="H68" s="62">
        <v>6501.8565667587336</v>
      </c>
      <c r="I68" s="62">
        <v>6551.8565667587354</v>
      </c>
      <c r="J68" s="62">
        <v>7236.7273788852481</v>
      </c>
    </row>
    <row r="69" spans="1:10" ht="15" customHeight="1" x14ac:dyDescent="0.25">
      <c r="A69" s="61" t="s">
        <v>19</v>
      </c>
      <c r="B69" s="61" t="s">
        <v>795</v>
      </c>
      <c r="C69" s="62">
        <v>836.99999999999989</v>
      </c>
      <c r="D69" s="62">
        <v>837.69367022607332</v>
      </c>
      <c r="E69" s="62">
        <v>837.69367022607332</v>
      </c>
      <c r="F69" s="62">
        <v>837.69367022607332</v>
      </c>
      <c r="G69" s="62">
        <v>837.69367022607332</v>
      </c>
      <c r="H69" s="62">
        <v>837.69367022607332</v>
      </c>
      <c r="I69" s="62">
        <v>839.69367022607332</v>
      </c>
      <c r="J69" s="62">
        <v>843.69367022607332</v>
      </c>
    </row>
    <row r="70" spans="1:10" ht="15" customHeight="1" x14ac:dyDescent="0.25">
      <c r="A70" s="61" t="s">
        <v>19</v>
      </c>
      <c r="B70" s="61" t="s">
        <v>794</v>
      </c>
      <c r="C70" s="62">
        <v>0</v>
      </c>
      <c r="D70" s="62">
        <v>0</v>
      </c>
      <c r="E70" s="62">
        <v>0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</row>
    <row r="71" spans="1:10" ht="15" customHeight="1" x14ac:dyDescent="0.25">
      <c r="A71" s="61" t="s">
        <v>19</v>
      </c>
      <c r="B71" s="61" t="s">
        <v>793</v>
      </c>
      <c r="C71" s="62">
        <v>0</v>
      </c>
      <c r="D71" s="62">
        <v>0</v>
      </c>
      <c r="E71" s="62">
        <v>0</v>
      </c>
      <c r="F71" s="62">
        <v>0</v>
      </c>
      <c r="G71" s="62">
        <v>0</v>
      </c>
      <c r="H71" s="62">
        <v>0</v>
      </c>
      <c r="I71" s="62">
        <v>0</v>
      </c>
      <c r="J71" s="62">
        <v>0</v>
      </c>
    </row>
    <row r="72" spans="1:10" ht="15" customHeight="1" x14ac:dyDescent="0.25">
      <c r="A72" s="61" t="s">
        <v>18</v>
      </c>
      <c r="B72" s="61" t="s">
        <v>801</v>
      </c>
      <c r="C72" s="62">
        <v>0</v>
      </c>
      <c r="D72" s="62">
        <v>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</row>
    <row r="73" spans="1:10" ht="15" customHeight="1" x14ac:dyDescent="0.25">
      <c r="A73" s="61" t="s">
        <v>18</v>
      </c>
      <c r="B73" s="61" t="s">
        <v>207</v>
      </c>
      <c r="C73" s="62">
        <v>1871.3999999999999</v>
      </c>
      <c r="D73" s="62">
        <v>1408.046252954822</v>
      </c>
      <c r="E73" s="62">
        <v>1408.046252954822</v>
      </c>
      <c r="F73" s="62">
        <v>1408.046252954822</v>
      </c>
      <c r="G73" s="62">
        <v>631.41009073983832</v>
      </c>
      <c r="H73" s="62">
        <v>631.41009073983832</v>
      </c>
      <c r="I73" s="62">
        <v>467.61009073983837</v>
      </c>
      <c r="J73" s="62">
        <v>467.61009073983837</v>
      </c>
    </row>
    <row r="74" spans="1:10" ht="15" customHeight="1" x14ac:dyDescent="0.25">
      <c r="A74" s="61" t="s">
        <v>18</v>
      </c>
      <c r="B74" s="61" t="s">
        <v>800</v>
      </c>
      <c r="C74" s="62">
        <v>0</v>
      </c>
      <c r="D74" s="62">
        <v>0</v>
      </c>
      <c r="E74" s="62">
        <v>0</v>
      </c>
      <c r="F74" s="62">
        <v>0</v>
      </c>
      <c r="G74" s="62">
        <v>0</v>
      </c>
      <c r="H74" s="62">
        <v>0</v>
      </c>
      <c r="I74" s="62">
        <v>0</v>
      </c>
      <c r="J74" s="62">
        <v>0</v>
      </c>
    </row>
    <row r="75" spans="1:10" ht="15" customHeight="1" x14ac:dyDescent="0.25">
      <c r="A75" s="61" t="s">
        <v>18</v>
      </c>
      <c r="B75" s="61" t="s">
        <v>799</v>
      </c>
      <c r="C75" s="62">
        <v>362.32599999999996</v>
      </c>
      <c r="D75" s="62">
        <v>373.40837828607494</v>
      </c>
      <c r="E75" s="62">
        <v>299.4006744915082</v>
      </c>
      <c r="F75" s="62">
        <v>271.61086470349301</v>
      </c>
      <c r="G75" s="62">
        <v>777.10241570877929</v>
      </c>
      <c r="H75" s="62">
        <v>777.18928039107652</v>
      </c>
      <c r="I75" s="62">
        <v>742.96104361096297</v>
      </c>
      <c r="J75" s="62">
        <v>959.30641862456355</v>
      </c>
    </row>
    <row r="76" spans="1:10" ht="15" customHeight="1" x14ac:dyDescent="0.25">
      <c r="A76" s="61" t="s">
        <v>18</v>
      </c>
      <c r="B76" s="61" t="s">
        <v>798</v>
      </c>
      <c r="C76" s="62">
        <v>143.6</v>
      </c>
      <c r="D76" s="62">
        <v>148.10500691482972</v>
      </c>
      <c r="E76" s="62">
        <v>148.10500691482972</v>
      </c>
      <c r="F76" s="62">
        <v>153.78685894094647</v>
      </c>
      <c r="G76" s="62">
        <v>158.38454833406334</v>
      </c>
      <c r="H76" s="62">
        <v>159.00408761208263</v>
      </c>
      <c r="I76" s="62">
        <v>370.9297983994112</v>
      </c>
      <c r="J76" s="62">
        <v>366.76649822335213</v>
      </c>
    </row>
    <row r="77" spans="1:10" ht="15" customHeight="1" x14ac:dyDescent="0.25">
      <c r="A77" s="61" t="s">
        <v>18</v>
      </c>
      <c r="B77" s="61" t="s">
        <v>797</v>
      </c>
      <c r="C77" s="62">
        <v>8</v>
      </c>
      <c r="D77" s="62">
        <v>8</v>
      </c>
      <c r="E77" s="62">
        <v>8</v>
      </c>
      <c r="F77" s="62">
        <v>8</v>
      </c>
      <c r="G77" s="62">
        <v>20.000000000000004</v>
      </c>
      <c r="H77" s="62">
        <v>22</v>
      </c>
      <c r="I77" s="62">
        <v>23.000000000000004</v>
      </c>
      <c r="J77" s="62">
        <v>20.000000000000004</v>
      </c>
    </row>
    <row r="78" spans="1:10" ht="15" customHeight="1" x14ac:dyDescent="0.25">
      <c r="A78" s="61" t="s">
        <v>18</v>
      </c>
      <c r="B78" s="61" t="s">
        <v>796</v>
      </c>
      <c r="C78" s="62">
        <v>302.7</v>
      </c>
      <c r="D78" s="62">
        <v>334.01362031764518</v>
      </c>
      <c r="E78" s="62">
        <v>345.27506281799674</v>
      </c>
      <c r="F78" s="62">
        <v>445.27792597376214</v>
      </c>
      <c r="G78" s="62">
        <v>716.83843456928957</v>
      </c>
      <c r="H78" s="62">
        <v>772.40954121878224</v>
      </c>
      <c r="I78" s="62">
        <v>906.55255661444028</v>
      </c>
      <c r="J78" s="62">
        <v>1713.3549477751794</v>
      </c>
    </row>
    <row r="79" spans="1:10" ht="15" customHeight="1" x14ac:dyDescent="0.25">
      <c r="A79" s="61" t="s">
        <v>18</v>
      </c>
      <c r="B79" s="61" t="s">
        <v>795</v>
      </c>
      <c r="C79" s="62">
        <v>1</v>
      </c>
      <c r="D79" s="62">
        <v>1</v>
      </c>
      <c r="E79" s="62">
        <v>1</v>
      </c>
      <c r="F79" s="62">
        <v>1</v>
      </c>
      <c r="G79" s="62">
        <v>1</v>
      </c>
      <c r="H79" s="62">
        <v>1</v>
      </c>
      <c r="I79" s="62">
        <v>1</v>
      </c>
      <c r="J79" s="62">
        <v>1</v>
      </c>
    </row>
    <row r="80" spans="1:10" ht="15" customHeight="1" x14ac:dyDescent="0.25">
      <c r="A80" s="61" t="s">
        <v>18</v>
      </c>
      <c r="B80" s="61" t="s">
        <v>794</v>
      </c>
      <c r="C80" s="62">
        <v>0</v>
      </c>
      <c r="D80" s="62">
        <v>0</v>
      </c>
      <c r="E80" s="62">
        <v>0</v>
      </c>
      <c r="F80" s="62">
        <v>0</v>
      </c>
      <c r="G80" s="62">
        <v>0</v>
      </c>
      <c r="H80" s="62">
        <v>0</v>
      </c>
      <c r="I80" s="62">
        <v>0</v>
      </c>
      <c r="J80" s="62">
        <v>0</v>
      </c>
    </row>
    <row r="81" spans="1:10" ht="15" customHeight="1" x14ac:dyDescent="0.25">
      <c r="A81" s="61" t="s">
        <v>18</v>
      </c>
      <c r="B81" s="61" t="s">
        <v>793</v>
      </c>
      <c r="C81" s="62">
        <v>0</v>
      </c>
      <c r="D81" s="62">
        <v>0</v>
      </c>
      <c r="E81" s="62">
        <v>0</v>
      </c>
      <c r="F81" s="62">
        <v>0</v>
      </c>
      <c r="G81" s="62">
        <v>0</v>
      </c>
      <c r="H81" s="62">
        <v>0</v>
      </c>
      <c r="I81" s="62">
        <v>0</v>
      </c>
      <c r="J81" s="62">
        <v>0</v>
      </c>
    </row>
    <row r="82" spans="1:10" ht="15" customHeight="1" x14ac:dyDescent="0.25">
      <c r="A82" s="61" t="s">
        <v>17</v>
      </c>
      <c r="B82" s="61" t="s">
        <v>801</v>
      </c>
      <c r="C82" s="62">
        <v>7398.7999999999993</v>
      </c>
      <c r="D82" s="62">
        <v>7398.7999999999993</v>
      </c>
      <c r="E82" s="62">
        <v>7398.7999999999993</v>
      </c>
      <c r="F82" s="62">
        <v>7398.7999999999993</v>
      </c>
      <c r="G82" s="62">
        <v>7398.7999999999993</v>
      </c>
      <c r="H82" s="62">
        <v>3181.2999999999997</v>
      </c>
      <c r="I82" s="62">
        <v>0</v>
      </c>
      <c r="J82" s="62">
        <v>0</v>
      </c>
    </row>
    <row r="83" spans="1:10" ht="15" customHeight="1" x14ac:dyDescent="0.25">
      <c r="A83" s="61" t="s">
        <v>17</v>
      </c>
      <c r="B83" s="61" t="s">
        <v>207</v>
      </c>
      <c r="C83" s="62">
        <v>10316.328</v>
      </c>
      <c r="D83" s="62">
        <v>9332.9346085110046</v>
      </c>
      <c r="E83" s="62">
        <v>7377.9346085110046</v>
      </c>
      <c r="F83" s="62">
        <v>3967.770608511004</v>
      </c>
      <c r="G83" s="62">
        <v>3032.5906085110041</v>
      </c>
      <c r="H83" s="62">
        <v>789.44660851100389</v>
      </c>
      <c r="I83" s="62">
        <v>54.725135980240765</v>
      </c>
      <c r="J83" s="62">
        <v>96.602526489044109</v>
      </c>
    </row>
    <row r="84" spans="1:10" ht="15" customHeight="1" x14ac:dyDescent="0.25">
      <c r="A84" s="61" t="s">
        <v>17</v>
      </c>
      <c r="B84" s="61" t="s">
        <v>800</v>
      </c>
      <c r="C84" s="62">
        <v>7495.5484000000024</v>
      </c>
      <c r="D84" s="62">
        <v>4752.2901501314664</v>
      </c>
      <c r="E84" s="62">
        <v>3423.2052153599075</v>
      </c>
      <c r="F84" s="62">
        <v>2951.5684153599077</v>
      </c>
      <c r="G84" s="62">
        <v>2146.9508153599077</v>
      </c>
      <c r="H84" s="62">
        <v>1374.170921087054</v>
      </c>
      <c r="I84" s="62">
        <v>929.26509794883714</v>
      </c>
      <c r="J84" s="62">
        <v>782.35509794883717</v>
      </c>
    </row>
    <row r="85" spans="1:10" ht="15" customHeight="1" x14ac:dyDescent="0.25">
      <c r="A85" s="61" t="s">
        <v>17</v>
      </c>
      <c r="B85" s="61" t="s">
        <v>799</v>
      </c>
      <c r="C85" s="62">
        <v>31332.784944999996</v>
      </c>
      <c r="D85" s="62">
        <v>30273.23019769898</v>
      </c>
      <c r="E85" s="62">
        <v>29759.595068828155</v>
      </c>
      <c r="F85" s="62">
        <v>28090.90758561292</v>
      </c>
      <c r="G85" s="62">
        <v>15564.084199361105</v>
      </c>
      <c r="H85" s="62">
        <v>12386.275760340612</v>
      </c>
      <c r="I85" s="62">
        <v>14545.851172238888</v>
      </c>
      <c r="J85" s="62">
        <v>14481.784474042162</v>
      </c>
    </row>
    <row r="86" spans="1:10" ht="15" customHeight="1" x14ac:dyDescent="0.25">
      <c r="A86" s="61" t="s">
        <v>17</v>
      </c>
      <c r="B86" s="61" t="s">
        <v>798</v>
      </c>
      <c r="C86" s="62">
        <v>1187.8591600000002</v>
      </c>
      <c r="D86" s="62">
        <v>1762.4538333782859</v>
      </c>
      <c r="E86" s="62">
        <v>1873.3133726750386</v>
      </c>
      <c r="F86" s="62">
        <v>1922.5499482381745</v>
      </c>
      <c r="G86" s="62">
        <v>1906.2480482381743</v>
      </c>
      <c r="H86" s="62">
        <v>1869.6591774553551</v>
      </c>
      <c r="I86" s="62">
        <v>2234.4475387043453</v>
      </c>
      <c r="J86" s="62">
        <v>2152.9142722095612</v>
      </c>
    </row>
    <row r="87" spans="1:10" ht="15" customHeight="1" x14ac:dyDescent="0.25">
      <c r="A87" s="61" t="s">
        <v>17</v>
      </c>
      <c r="B87" s="61" t="s">
        <v>797</v>
      </c>
      <c r="C87" s="62">
        <v>16632</v>
      </c>
      <c r="D87" s="62">
        <v>16794.90915049439</v>
      </c>
      <c r="E87" s="62">
        <v>16794.90915049439</v>
      </c>
      <c r="F87" s="62">
        <v>16794.90915049439</v>
      </c>
      <c r="G87" s="62">
        <v>16794.90915049439</v>
      </c>
      <c r="H87" s="62">
        <v>16794.90915049439</v>
      </c>
      <c r="I87" s="62">
        <v>17157.500904691664</v>
      </c>
      <c r="J87" s="62">
        <v>17157.500904691664</v>
      </c>
    </row>
    <row r="88" spans="1:10" ht="15" customHeight="1" x14ac:dyDescent="0.25">
      <c r="A88" s="61" t="s">
        <v>17</v>
      </c>
      <c r="B88" s="61" t="s">
        <v>796</v>
      </c>
      <c r="C88" s="62">
        <v>23025.3</v>
      </c>
      <c r="D88" s="62">
        <v>24976.540271484671</v>
      </c>
      <c r="E88" s="62">
        <v>25706.029829034924</v>
      </c>
      <c r="F88" s="62">
        <v>29887.710923206116</v>
      </c>
      <c r="G88" s="62">
        <v>29922.710923206119</v>
      </c>
      <c r="H88" s="62">
        <v>33408.206641722354</v>
      </c>
      <c r="I88" s="62">
        <v>41405.222965545523</v>
      </c>
      <c r="J88" s="62">
        <v>47141.936410002076</v>
      </c>
    </row>
    <row r="89" spans="1:10" ht="15" customHeight="1" x14ac:dyDescent="0.25">
      <c r="A89" s="61" t="s">
        <v>17</v>
      </c>
      <c r="B89" s="61" t="s">
        <v>795</v>
      </c>
      <c r="C89" s="62">
        <v>7125.9999999999991</v>
      </c>
      <c r="D89" s="62">
        <v>9275.4046079010186</v>
      </c>
      <c r="E89" s="62">
        <v>16027.493889322162</v>
      </c>
      <c r="F89" s="62">
        <v>24563.710544892721</v>
      </c>
      <c r="G89" s="62">
        <v>31990.764407352883</v>
      </c>
      <c r="H89" s="62">
        <v>39261.859462355926</v>
      </c>
      <c r="I89" s="62">
        <v>41235.015518694439</v>
      </c>
      <c r="J89" s="62">
        <v>49358.53318995201</v>
      </c>
    </row>
    <row r="90" spans="1:10" ht="15" customHeight="1" x14ac:dyDescent="0.25">
      <c r="A90" s="61" t="s">
        <v>17</v>
      </c>
      <c r="B90" s="61" t="s">
        <v>794</v>
      </c>
      <c r="C90" s="62">
        <v>0</v>
      </c>
      <c r="D90" s="62">
        <v>0</v>
      </c>
      <c r="E90" s="62">
        <v>0</v>
      </c>
      <c r="F90" s="62">
        <v>0</v>
      </c>
      <c r="G90" s="62">
        <v>0</v>
      </c>
      <c r="H90" s="62">
        <v>0</v>
      </c>
      <c r="I90" s="62">
        <v>0</v>
      </c>
      <c r="J90" s="62">
        <v>0</v>
      </c>
    </row>
    <row r="91" spans="1:10" ht="15" customHeight="1" x14ac:dyDescent="0.25">
      <c r="A91" s="61" t="s">
        <v>17</v>
      </c>
      <c r="B91" s="61" t="s">
        <v>793</v>
      </c>
      <c r="C91" s="62">
        <v>0</v>
      </c>
      <c r="D91" s="62">
        <v>0</v>
      </c>
      <c r="E91" s="62">
        <v>0</v>
      </c>
      <c r="F91" s="62">
        <v>0</v>
      </c>
      <c r="G91" s="62">
        <v>0</v>
      </c>
      <c r="H91" s="62">
        <v>0</v>
      </c>
      <c r="I91" s="62">
        <v>0</v>
      </c>
      <c r="J91" s="62">
        <v>0</v>
      </c>
    </row>
    <row r="92" spans="1:10" ht="15" customHeight="1" x14ac:dyDescent="0.25">
      <c r="A92" s="61" t="s">
        <v>16</v>
      </c>
      <c r="B92" s="61" t="s">
        <v>801</v>
      </c>
      <c r="C92" s="62">
        <v>2726.4</v>
      </c>
      <c r="D92" s="62">
        <v>4377.6000000000004</v>
      </c>
      <c r="E92" s="62">
        <v>4377.6000000000004</v>
      </c>
      <c r="F92" s="62">
        <v>3398.4</v>
      </c>
      <c r="G92" s="62">
        <v>3398.4</v>
      </c>
      <c r="H92" s="62">
        <v>4174.8</v>
      </c>
      <c r="I92" s="62">
        <v>4951.2</v>
      </c>
      <c r="J92" s="62">
        <v>4951.2</v>
      </c>
    </row>
    <row r="93" spans="1:10" ht="15" customHeight="1" x14ac:dyDescent="0.25">
      <c r="A93" s="61" t="s">
        <v>16</v>
      </c>
      <c r="B93" s="61" t="s">
        <v>207</v>
      </c>
      <c r="C93" s="62">
        <v>4339.8758000000007</v>
      </c>
      <c r="D93" s="62">
        <v>3302.7073000000005</v>
      </c>
      <c r="E93" s="62">
        <v>2307.7173000000003</v>
      </c>
      <c r="F93" s="62">
        <v>1843.5974624771277</v>
      </c>
      <c r="G93" s="62">
        <v>1159.9096729420608</v>
      </c>
      <c r="H93" s="62">
        <v>424.69323848922465</v>
      </c>
      <c r="I93" s="62">
        <v>340.64323848922464</v>
      </c>
      <c r="J93" s="62">
        <v>327.23893848922461</v>
      </c>
    </row>
    <row r="94" spans="1:10" ht="15" customHeight="1" x14ac:dyDescent="0.25">
      <c r="A94" s="61" t="s">
        <v>16</v>
      </c>
      <c r="B94" s="61" t="s">
        <v>800</v>
      </c>
      <c r="C94" s="62">
        <v>1531.91956</v>
      </c>
      <c r="D94" s="62">
        <v>642.98876000000018</v>
      </c>
      <c r="E94" s="62">
        <v>627.50376000000006</v>
      </c>
      <c r="F94" s="62">
        <v>607.38516000000004</v>
      </c>
      <c r="G94" s="62">
        <v>412.48500000000001</v>
      </c>
      <c r="H94" s="62">
        <v>98.23</v>
      </c>
      <c r="I94" s="62">
        <v>55.575000000000003</v>
      </c>
      <c r="J94" s="62">
        <v>48.925000000000004</v>
      </c>
    </row>
    <row r="95" spans="1:10" ht="15" customHeight="1" x14ac:dyDescent="0.25">
      <c r="A95" s="61" t="s">
        <v>16</v>
      </c>
      <c r="B95" s="61" t="s">
        <v>799</v>
      </c>
      <c r="C95" s="62">
        <v>2697.7090499999999</v>
      </c>
      <c r="D95" s="62">
        <v>2967.7361317585669</v>
      </c>
      <c r="E95" s="62">
        <v>3171.4831321679858</v>
      </c>
      <c r="F95" s="62">
        <v>3233.0594715630314</v>
      </c>
      <c r="G95" s="62">
        <v>3570.4439611597063</v>
      </c>
      <c r="H95" s="62">
        <v>3214.6009982309533</v>
      </c>
      <c r="I95" s="62">
        <v>4064.8569406446841</v>
      </c>
      <c r="J95" s="62">
        <v>4064.5529406446844</v>
      </c>
    </row>
    <row r="96" spans="1:10" ht="15" customHeight="1" x14ac:dyDescent="0.25">
      <c r="A96" s="61" t="s">
        <v>16</v>
      </c>
      <c r="B96" s="61" t="s">
        <v>798</v>
      </c>
      <c r="C96" s="62">
        <v>2588.7471500000006</v>
      </c>
      <c r="D96" s="62">
        <v>2952.9081135115048</v>
      </c>
      <c r="E96" s="62">
        <v>2872.8984073367105</v>
      </c>
      <c r="F96" s="62">
        <v>3329.9630283577289</v>
      </c>
      <c r="G96" s="62">
        <v>3398.6971506455448</v>
      </c>
      <c r="H96" s="62">
        <v>3568.1678948791828</v>
      </c>
      <c r="I96" s="62">
        <v>3388.503894879183</v>
      </c>
      <c r="J96" s="62">
        <v>3134.0827364084107</v>
      </c>
    </row>
    <row r="97" spans="1:10" ht="15" customHeight="1" x14ac:dyDescent="0.25">
      <c r="A97" s="61" t="s">
        <v>16</v>
      </c>
      <c r="B97" s="61" t="s">
        <v>797</v>
      </c>
      <c r="C97" s="62">
        <v>3276.0000000000005</v>
      </c>
      <c r="D97" s="62">
        <v>3276.0000000000005</v>
      </c>
      <c r="E97" s="62">
        <v>3368.1073395533554</v>
      </c>
      <c r="F97" s="62">
        <v>3460.7730931349547</v>
      </c>
      <c r="G97" s="62">
        <v>3570.6934666064217</v>
      </c>
      <c r="H97" s="62">
        <v>3591.6055342295599</v>
      </c>
      <c r="I97" s="62">
        <v>3591.6055342295599</v>
      </c>
      <c r="J97" s="62">
        <v>3755.4902473843613</v>
      </c>
    </row>
    <row r="98" spans="1:10" ht="15" customHeight="1" x14ac:dyDescent="0.25">
      <c r="A98" s="61" t="s">
        <v>16</v>
      </c>
      <c r="B98" s="61" t="s">
        <v>796</v>
      </c>
      <c r="C98" s="62">
        <v>1000.5000000000001</v>
      </c>
      <c r="D98" s="62">
        <v>2342.8392595016453</v>
      </c>
      <c r="E98" s="62">
        <v>2645.7553104295162</v>
      </c>
      <c r="F98" s="62">
        <v>2914.7980601201762</v>
      </c>
      <c r="G98" s="62">
        <v>2994.7980601201762</v>
      </c>
      <c r="H98" s="62">
        <v>3058.5601746576417</v>
      </c>
      <c r="I98" s="62">
        <v>3083.7835226752291</v>
      </c>
      <c r="J98" s="62">
        <v>3140.1124469414353</v>
      </c>
    </row>
    <row r="99" spans="1:10" ht="15" customHeight="1" x14ac:dyDescent="0.25">
      <c r="A99" s="61" t="s">
        <v>16</v>
      </c>
      <c r="B99" s="61" t="s">
        <v>795</v>
      </c>
      <c r="C99" s="62">
        <v>12</v>
      </c>
      <c r="D99" s="62">
        <v>9.0000000000000018</v>
      </c>
      <c r="E99" s="62">
        <v>9.0000000000000018</v>
      </c>
      <c r="F99" s="62">
        <v>19.000000000000004</v>
      </c>
      <c r="G99" s="62">
        <v>19.000000000000004</v>
      </c>
      <c r="H99" s="62">
        <v>29</v>
      </c>
      <c r="I99" s="62">
        <v>28</v>
      </c>
      <c r="J99" s="62">
        <v>25</v>
      </c>
    </row>
    <row r="100" spans="1:10" ht="15" customHeight="1" x14ac:dyDescent="0.25">
      <c r="A100" s="61" t="s">
        <v>16</v>
      </c>
      <c r="B100" s="61" t="s">
        <v>794</v>
      </c>
      <c r="C100" s="62">
        <v>0</v>
      </c>
      <c r="D100" s="62">
        <v>0</v>
      </c>
      <c r="E100" s="62">
        <v>0</v>
      </c>
      <c r="F100" s="62">
        <v>0</v>
      </c>
      <c r="G100" s="62">
        <v>0</v>
      </c>
      <c r="H100" s="62">
        <v>0</v>
      </c>
      <c r="I100" s="62">
        <v>0</v>
      </c>
      <c r="J100" s="62">
        <v>0</v>
      </c>
    </row>
    <row r="101" spans="1:10" ht="15" customHeight="1" x14ac:dyDescent="0.25">
      <c r="A101" s="61" t="s">
        <v>16</v>
      </c>
      <c r="B101" s="61" t="s">
        <v>793</v>
      </c>
      <c r="C101" s="62">
        <v>0</v>
      </c>
      <c r="D101" s="62">
        <v>0</v>
      </c>
      <c r="E101" s="62">
        <v>0</v>
      </c>
      <c r="F101" s="62">
        <v>0</v>
      </c>
      <c r="G101" s="62">
        <v>0</v>
      </c>
      <c r="H101" s="62">
        <v>0</v>
      </c>
      <c r="I101" s="62">
        <v>0</v>
      </c>
      <c r="J101" s="62">
        <v>0</v>
      </c>
    </row>
    <row r="102" spans="1:10" ht="15" customHeight="1" x14ac:dyDescent="0.25">
      <c r="A102" s="61" t="s">
        <v>15</v>
      </c>
      <c r="B102" s="61" t="s">
        <v>801</v>
      </c>
      <c r="C102" s="62">
        <v>63246.720000000008</v>
      </c>
      <c r="D102" s="62">
        <v>61326.720000000008</v>
      </c>
      <c r="E102" s="62">
        <v>59493.12000000001</v>
      </c>
      <c r="F102" s="62">
        <v>59493.12000000001</v>
      </c>
      <c r="G102" s="62">
        <v>56330.160000000011</v>
      </c>
      <c r="H102" s="62">
        <v>42452.160000000003</v>
      </c>
      <c r="I102" s="62">
        <v>39118.560000000012</v>
      </c>
      <c r="J102" s="62">
        <v>32276.400000000001</v>
      </c>
    </row>
    <row r="103" spans="1:10" ht="15" customHeight="1" x14ac:dyDescent="0.25">
      <c r="A103" s="61" t="s">
        <v>15</v>
      </c>
      <c r="B103" s="61" t="s">
        <v>207</v>
      </c>
      <c r="C103" s="62">
        <v>5384.8374999999996</v>
      </c>
      <c r="D103" s="62">
        <v>3855.5254999999997</v>
      </c>
      <c r="E103" s="62">
        <v>3833.5329999999999</v>
      </c>
      <c r="F103" s="62">
        <v>3779.5730000000003</v>
      </c>
      <c r="G103" s="62">
        <v>3479.9000000000005</v>
      </c>
      <c r="H103" s="62">
        <v>2891.56</v>
      </c>
      <c r="I103" s="62">
        <v>2891.56</v>
      </c>
      <c r="J103" s="62">
        <v>2891.56</v>
      </c>
    </row>
    <row r="104" spans="1:10" ht="15" customHeight="1" x14ac:dyDescent="0.25">
      <c r="A104" s="61" t="s">
        <v>15</v>
      </c>
      <c r="B104" s="61" t="s">
        <v>800</v>
      </c>
      <c r="C104" s="62">
        <v>7692.8021100000005</v>
      </c>
      <c r="D104" s="62">
        <v>5008.3338227870054</v>
      </c>
      <c r="E104" s="62">
        <v>1849.2645527870052</v>
      </c>
      <c r="F104" s="62">
        <v>1678.6422027870046</v>
      </c>
      <c r="G104" s="62">
        <v>799.20990000000006</v>
      </c>
      <c r="H104" s="62">
        <v>708.27379999999994</v>
      </c>
      <c r="I104" s="62">
        <v>693.75</v>
      </c>
      <c r="J104" s="62">
        <v>625.02199999999993</v>
      </c>
    </row>
    <row r="105" spans="1:10" ht="15" customHeight="1" x14ac:dyDescent="0.25">
      <c r="A105" s="61" t="s">
        <v>15</v>
      </c>
      <c r="B105" s="61" t="s">
        <v>799</v>
      </c>
      <c r="C105" s="62">
        <v>9646.1954400000031</v>
      </c>
      <c r="D105" s="62">
        <v>9180.9182541502123</v>
      </c>
      <c r="E105" s="62">
        <v>8902.3027766084197</v>
      </c>
      <c r="F105" s="62">
        <v>8343.6593825100426</v>
      </c>
      <c r="G105" s="62">
        <v>13267.273014429178</v>
      </c>
      <c r="H105" s="62">
        <v>23193.351935500748</v>
      </c>
      <c r="I105" s="62">
        <v>27259.758918804615</v>
      </c>
      <c r="J105" s="62">
        <v>34924.392860700216</v>
      </c>
    </row>
    <row r="106" spans="1:10" ht="15" customHeight="1" x14ac:dyDescent="0.25">
      <c r="A106" s="61" t="s">
        <v>15</v>
      </c>
      <c r="B106" s="61" t="s">
        <v>798</v>
      </c>
      <c r="C106" s="62">
        <v>1248.5936799999997</v>
      </c>
      <c r="D106" s="62">
        <v>2893.8347427938702</v>
      </c>
      <c r="E106" s="62">
        <v>3296.1922253642597</v>
      </c>
      <c r="F106" s="62">
        <v>3431.248925885659</v>
      </c>
      <c r="G106" s="62">
        <v>3460.6337134417608</v>
      </c>
      <c r="H106" s="62">
        <v>3508.2020085683766</v>
      </c>
      <c r="I106" s="62">
        <v>3598.0882214959897</v>
      </c>
      <c r="J106" s="62">
        <v>3635.8212969923343</v>
      </c>
    </row>
    <row r="107" spans="1:10" ht="15" customHeight="1" x14ac:dyDescent="0.25">
      <c r="A107" s="61" t="s">
        <v>15</v>
      </c>
      <c r="B107" s="61" t="s">
        <v>797</v>
      </c>
      <c r="C107" s="62">
        <v>23634.999999999996</v>
      </c>
      <c r="D107" s="62">
        <v>23635.022089431954</v>
      </c>
      <c r="E107" s="62">
        <v>23635.022089431954</v>
      </c>
      <c r="F107" s="62">
        <v>23635.022089431954</v>
      </c>
      <c r="G107" s="62">
        <v>23947.044533813649</v>
      </c>
      <c r="H107" s="62">
        <v>24780.399837884906</v>
      </c>
      <c r="I107" s="62">
        <v>25662.103253449579</v>
      </c>
      <c r="J107" s="62">
        <v>26559.270930693943</v>
      </c>
    </row>
    <row r="108" spans="1:10" ht="15" customHeight="1" x14ac:dyDescent="0.25">
      <c r="A108" s="61" t="s">
        <v>15</v>
      </c>
      <c r="B108" s="61" t="s">
        <v>796</v>
      </c>
      <c r="C108" s="62">
        <v>10358.200000000001</v>
      </c>
      <c r="D108" s="62">
        <v>22129.690078874162</v>
      </c>
      <c r="E108" s="62">
        <v>25129.690078874162</v>
      </c>
      <c r="F108" s="62">
        <v>30771.453108045476</v>
      </c>
      <c r="G108" s="62">
        <v>30771.453108045476</v>
      </c>
      <c r="H108" s="62">
        <v>36879.616031662459</v>
      </c>
      <c r="I108" s="62">
        <v>42841.335698432253</v>
      </c>
      <c r="J108" s="62">
        <v>57568.854288960967</v>
      </c>
    </row>
    <row r="109" spans="1:10" ht="15" customHeight="1" x14ac:dyDescent="0.25">
      <c r="A109" s="61" t="s">
        <v>15</v>
      </c>
      <c r="B109" s="61" t="s">
        <v>795</v>
      </c>
      <c r="C109" s="62">
        <v>6100.17</v>
      </c>
      <c r="D109" s="62">
        <v>20535.284350296704</v>
      </c>
      <c r="E109" s="62">
        <v>24531.67233026848</v>
      </c>
      <c r="F109" s="62">
        <v>25381.672330268484</v>
      </c>
      <c r="G109" s="62">
        <v>25731.67233026848</v>
      </c>
      <c r="H109" s="62">
        <v>31850.081245220532</v>
      </c>
      <c r="I109" s="62">
        <v>35312.334179876532</v>
      </c>
      <c r="J109" s="62">
        <v>45200.004896947008</v>
      </c>
    </row>
    <row r="110" spans="1:10" ht="15" customHeight="1" x14ac:dyDescent="0.25">
      <c r="A110" s="61" t="s">
        <v>15</v>
      </c>
      <c r="B110" s="61" t="s">
        <v>794</v>
      </c>
      <c r="C110" s="62">
        <v>242</v>
      </c>
      <c r="D110" s="62">
        <v>387.23411164316531</v>
      </c>
      <c r="E110" s="62">
        <v>574.08260930216795</v>
      </c>
      <c r="F110" s="62">
        <v>918.6425429171444</v>
      </c>
      <c r="G110" s="62">
        <v>1444.4694777313841</v>
      </c>
      <c r="H110" s="62">
        <v>2174.0534497072222</v>
      </c>
      <c r="I110" s="62">
        <v>2716.3266882226008</v>
      </c>
      <c r="J110" s="62">
        <v>2832.0269793855905</v>
      </c>
    </row>
    <row r="111" spans="1:10" ht="15" customHeight="1" x14ac:dyDescent="0.25">
      <c r="A111" s="61" t="s">
        <v>15</v>
      </c>
      <c r="B111" s="61" t="s">
        <v>793</v>
      </c>
      <c r="C111" s="62">
        <v>0</v>
      </c>
      <c r="D111" s="62">
        <v>0</v>
      </c>
      <c r="E111" s="62">
        <v>0</v>
      </c>
      <c r="F111" s="62">
        <v>0</v>
      </c>
      <c r="G111" s="62">
        <v>0</v>
      </c>
      <c r="H111" s="62">
        <v>0</v>
      </c>
      <c r="I111" s="62">
        <v>0</v>
      </c>
      <c r="J111" s="62">
        <v>0</v>
      </c>
    </row>
    <row r="112" spans="1:10" ht="15" customHeight="1" x14ac:dyDescent="0.25">
      <c r="A112" s="61" t="s">
        <v>47</v>
      </c>
      <c r="B112" s="61" t="s">
        <v>801</v>
      </c>
      <c r="C112" s="62">
        <v>0</v>
      </c>
      <c r="D112" s="62">
        <v>0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</row>
    <row r="113" spans="1:10" ht="15" customHeight="1" x14ac:dyDescent="0.25">
      <c r="A113" s="61" t="s">
        <v>47</v>
      </c>
      <c r="B113" s="61" t="s">
        <v>207</v>
      </c>
      <c r="C113" s="62">
        <v>3923.3</v>
      </c>
      <c r="D113" s="62">
        <v>3030.044656205388</v>
      </c>
      <c r="E113" s="62">
        <v>3099.8970831604124</v>
      </c>
      <c r="F113" s="62">
        <v>2844.9114274242452</v>
      </c>
      <c r="G113" s="62">
        <v>2833.6206324481027</v>
      </c>
      <c r="H113" s="62">
        <v>2833.6206324481027</v>
      </c>
      <c r="I113" s="62">
        <v>1404.620632448102</v>
      </c>
      <c r="J113" s="62">
        <v>832.62063244810224</v>
      </c>
    </row>
    <row r="114" spans="1:10" ht="15" customHeight="1" x14ac:dyDescent="0.25">
      <c r="A114" s="61" t="s">
        <v>47</v>
      </c>
      <c r="B114" s="61" t="s">
        <v>800</v>
      </c>
      <c r="C114" s="62">
        <v>2021.9790899999998</v>
      </c>
      <c r="D114" s="62">
        <v>1823.8951066666662</v>
      </c>
      <c r="E114" s="62">
        <v>834.08130666666648</v>
      </c>
      <c r="F114" s="62">
        <v>732.8688999513048</v>
      </c>
      <c r="G114" s="62">
        <v>595.28432995130481</v>
      </c>
      <c r="H114" s="62">
        <v>408.53119995130493</v>
      </c>
      <c r="I114" s="62">
        <v>378.17277080027958</v>
      </c>
      <c r="J114" s="62">
        <v>153.31266229062632</v>
      </c>
    </row>
    <row r="115" spans="1:10" ht="15" customHeight="1" x14ac:dyDescent="0.25">
      <c r="A115" s="61" t="s">
        <v>47</v>
      </c>
      <c r="B115" s="61" t="s">
        <v>799</v>
      </c>
      <c r="C115" s="62">
        <v>5061.8678499999996</v>
      </c>
      <c r="D115" s="62">
        <v>5305.937043104298</v>
      </c>
      <c r="E115" s="62">
        <v>5272.4071506808823</v>
      </c>
      <c r="F115" s="62">
        <v>4737.7001506808829</v>
      </c>
      <c r="G115" s="62">
        <v>4417.8459787314023</v>
      </c>
      <c r="H115" s="62">
        <v>3827.0063711548182</v>
      </c>
      <c r="I115" s="62">
        <v>4416.2411503992607</v>
      </c>
      <c r="J115" s="62">
        <v>4897.3018067373296</v>
      </c>
    </row>
    <row r="116" spans="1:10" ht="15" customHeight="1" x14ac:dyDescent="0.25">
      <c r="A116" s="61" t="s">
        <v>47</v>
      </c>
      <c r="B116" s="61" t="s">
        <v>798</v>
      </c>
      <c r="C116" s="62">
        <v>54.699909999999996</v>
      </c>
      <c r="D116" s="62">
        <v>180.41945144701836</v>
      </c>
      <c r="E116" s="62">
        <v>230.18872293634149</v>
      </c>
      <c r="F116" s="62">
        <v>232.05211694925802</v>
      </c>
      <c r="G116" s="62">
        <v>244.80171709596684</v>
      </c>
      <c r="H116" s="62">
        <v>248.5058424401735</v>
      </c>
      <c r="I116" s="62">
        <v>274.98113692803122</v>
      </c>
      <c r="J116" s="62">
        <v>260.21581979924275</v>
      </c>
    </row>
    <row r="117" spans="1:10" ht="15" customHeight="1" x14ac:dyDescent="0.25">
      <c r="A117" s="61" t="s">
        <v>47</v>
      </c>
      <c r="B117" s="61" t="s">
        <v>797</v>
      </c>
      <c r="C117" s="62">
        <v>3389</v>
      </c>
      <c r="D117" s="62">
        <v>3578.7858782349622</v>
      </c>
      <c r="E117" s="62">
        <v>3578.7858782349622</v>
      </c>
      <c r="F117" s="62">
        <v>3578.7858782349622</v>
      </c>
      <c r="G117" s="62">
        <v>3578.7858782349622</v>
      </c>
      <c r="H117" s="62">
        <v>3578.7858782349622</v>
      </c>
      <c r="I117" s="62">
        <v>3578.7858782349622</v>
      </c>
      <c r="J117" s="62">
        <v>3578.7858782349622</v>
      </c>
    </row>
    <row r="118" spans="1:10" ht="15" customHeight="1" x14ac:dyDescent="0.25">
      <c r="A118" s="61" t="s">
        <v>47</v>
      </c>
      <c r="B118" s="61" t="s">
        <v>796</v>
      </c>
      <c r="C118" s="62">
        <v>2151.6999999999998</v>
      </c>
      <c r="D118" s="62">
        <v>2636.8389896177264</v>
      </c>
      <c r="E118" s="62">
        <v>4306.073040725556</v>
      </c>
      <c r="F118" s="62">
        <v>6037.5938976079233</v>
      </c>
      <c r="G118" s="62">
        <v>6037.5938976079224</v>
      </c>
      <c r="H118" s="62">
        <v>6566.8388666366382</v>
      </c>
      <c r="I118" s="62">
        <v>7600.2989896177251</v>
      </c>
      <c r="J118" s="62">
        <v>7884.4099966885369</v>
      </c>
    </row>
    <row r="119" spans="1:10" ht="15" customHeight="1" x14ac:dyDescent="0.25">
      <c r="A119" s="61" t="s">
        <v>47</v>
      </c>
      <c r="B119" s="61" t="s">
        <v>795</v>
      </c>
      <c r="C119" s="62">
        <v>2605</v>
      </c>
      <c r="D119" s="62">
        <v>3146.8857010038464</v>
      </c>
      <c r="E119" s="62">
        <v>4766.4111571609092</v>
      </c>
      <c r="F119" s="62">
        <v>5616.4111571609083</v>
      </c>
      <c r="G119" s="62">
        <v>6488.4111571609083</v>
      </c>
      <c r="H119" s="62">
        <v>6622.4111571609083</v>
      </c>
      <c r="I119" s="62">
        <v>7782.5544892743455</v>
      </c>
      <c r="J119" s="62">
        <v>8907.6895984562689</v>
      </c>
    </row>
    <row r="120" spans="1:10" ht="15" customHeight="1" x14ac:dyDescent="0.25">
      <c r="A120" s="61" t="s">
        <v>47</v>
      </c>
      <c r="B120" s="61" t="s">
        <v>794</v>
      </c>
      <c r="C120" s="62">
        <v>0</v>
      </c>
      <c r="D120" s="62">
        <v>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</row>
    <row r="121" spans="1:10" ht="15" customHeight="1" x14ac:dyDescent="0.25">
      <c r="A121" s="61" t="s">
        <v>47</v>
      </c>
      <c r="B121" s="61" t="s">
        <v>793</v>
      </c>
      <c r="C121" s="62">
        <v>0</v>
      </c>
      <c r="D121" s="62">
        <v>0</v>
      </c>
      <c r="E121" s="62">
        <v>0</v>
      </c>
      <c r="F121" s="62">
        <v>0</v>
      </c>
      <c r="G121" s="62">
        <v>0</v>
      </c>
      <c r="H121" s="62">
        <v>0</v>
      </c>
      <c r="I121" s="62">
        <v>0</v>
      </c>
      <c r="J121" s="62">
        <v>0</v>
      </c>
    </row>
    <row r="122" spans="1:10" ht="15" customHeight="1" x14ac:dyDescent="0.25">
      <c r="A122" s="61" t="s">
        <v>14</v>
      </c>
      <c r="B122" s="61" t="s">
        <v>801</v>
      </c>
      <c r="C122" s="62">
        <v>0</v>
      </c>
      <c r="D122" s="62">
        <v>0</v>
      </c>
      <c r="E122" s="62">
        <v>0</v>
      </c>
      <c r="F122" s="62">
        <v>0</v>
      </c>
      <c r="G122" s="62">
        <v>0</v>
      </c>
      <c r="H122" s="62">
        <v>0</v>
      </c>
      <c r="I122" s="62">
        <v>0</v>
      </c>
      <c r="J122" s="62">
        <v>0</v>
      </c>
    </row>
    <row r="123" spans="1:10" ht="15" customHeight="1" x14ac:dyDescent="0.25">
      <c r="A123" s="61" t="s">
        <v>14</v>
      </c>
      <c r="B123" s="61" t="s">
        <v>207</v>
      </c>
      <c r="C123" s="62">
        <v>311.20845999999995</v>
      </c>
      <c r="D123" s="62">
        <v>657.5037800755141</v>
      </c>
      <c r="E123" s="62">
        <v>657.5037800755141</v>
      </c>
      <c r="F123" s="62">
        <v>657.5037800755141</v>
      </c>
      <c r="G123" s="62">
        <v>656.29471825926976</v>
      </c>
      <c r="H123" s="62">
        <v>656.29471825926976</v>
      </c>
      <c r="I123" s="62">
        <v>463.09471825926971</v>
      </c>
      <c r="J123" s="62">
        <v>463.09471825926971</v>
      </c>
    </row>
    <row r="124" spans="1:10" ht="15" customHeight="1" x14ac:dyDescent="0.25">
      <c r="A124" s="61" t="s">
        <v>14</v>
      </c>
      <c r="B124" s="61" t="s">
        <v>800</v>
      </c>
      <c r="C124" s="62">
        <v>185.39144000000002</v>
      </c>
      <c r="D124" s="62">
        <v>149.77099812635805</v>
      </c>
      <c r="E124" s="62">
        <v>152.90043335709549</v>
      </c>
      <c r="F124" s="62">
        <v>106.9213835381571</v>
      </c>
      <c r="G124" s="62">
        <v>65.198716214577487</v>
      </c>
      <c r="H124" s="62">
        <v>29.57371621457748</v>
      </c>
      <c r="I124" s="62">
        <v>29.57371621457748</v>
      </c>
      <c r="J124" s="62">
        <v>16.083716214577482</v>
      </c>
    </row>
    <row r="125" spans="1:10" ht="15" customHeight="1" x14ac:dyDescent="0.25">
      <c r="A125" s="61" t="s">
        <v>14</v>
      </c>
      <c r="B125" s="61" t="s">
        <v>799</v>
      </c>
      <c r="C125" s="62">
        <v>1706.3831</v>
      </c>
      <c r="D125" s="62">
        <v>1393.0794628138528</v>
      </c>
      <c r="E125" s="62">
        <v>1246.3830890038437</v>
      </c>
      <c r="F125" s="62">
        <v>1166.1927658001107</v>
      </c>
      <c r="G125" s="62">
        <v>958.23900841098236</v>
      </c>
      <c r="H125" s="62">
        <v>829.29513496416791</v>
      </c>
      <c r="I125" s="62">
        <v>857.40005266113405</v>
      </c>
      <c r="J125" s="62">
        <v>999.48760104573228</v>
      </c>
    </row>
    <row r="126" spans="1:10" ht="15" customHeight="1" x14ac:dyDescent="0.25">
      <c r="A126" s="61" t="s">
        <v>14</v>
      </c>
      <c r="B126" s="61" t="s">
        <v>798</v>
      </c>
      <c r="C126" s="62">
        <v>12.64175</v>
      </c>
      <c r="D126" s="62">
        <v>23.968927703132671</v>
      </c>
      <c r="E126" s="62">
        <v>25.503903894292442</v>
      </c>
      <c r="F126" s="62">
        <v>28.640940413707206</v>
      </c>
      <c r="G126" s="62">
        <v>29.037519783391868</v>
      </c>
      <c r="H126" s="62">
        <v>56.548320969620256</v>
      </c>
      <c r="I126" s="62">
        <v>65.712124790806442</v>
      </c>
      <c r="J126" s="62">
        <v>84.516430404941048</v>
      </c>
    </row>
    <row r="127" spans="1:10" ht="15" customHeight="1" x14ac:dyDescent="0.25">
      <c r="A127" s="61" t="s">
        <v>14</v>
      </c>
      <c r="B127" s="61" t="s">
        <v>797</v>
      </c>
      <c r="C127" s="62">
        <v>2190</v>
      </c>
      <c r="D127" s="62">
        <v>2190</v>
      </c>
      <c r="E127" s="62">
        <v>2190</v>
      </c>
      <c r="F127" s="62">
        <v>2190</v>
      </c>
      <c r="G127" s="62">
        <v>2190</v>
      </c>
      <c r="H127" s="62">
        <v>2235.8230695102679</v>
      </c>
      <c r="I127" s="62">
        <v>2285.3920766192728</v>
      </c>
      <c r="J127" s="62">
        <v>2285.3920766192728</v>
      </c>
    </row>
    <row r="128" spans="1:10" ht="15" customHeight="1" x14ac:dyDescent="0.25">
      <c r="A128" s="61" t="s">
        <v>14</v>
      </c>
      <c r="B128" s="61" t="s">
        <v>796</v>
      </c>
      <c r="C128" s="62">
        <v>422.7</v>
      </c>
      <c r="D128" s="62">
        <v>422.7</v>
      </c>
      <c r="E128" s="62">
        <v>422.7</v>
      </c>
      <c r="F128" s="62">
        <v>682.26796246533991</v>
      </c>
      <c r="G128" s="62">
        <v>682.26796246533991</v>
      </c>
      <c r="H128" s="62">
        <v>970.01173506119517</v>
      </c>
      <c r="I128" s="62">
        <v>1065.44</v>
      </c>
      <c r="J128" s="62">
        <v>1340.3999999999999</v>
      </c>
    </row>
    <row r="129" spans="1:10" ht="15" customHeight="1" x14ac:dyDescent="0.25">
      <c r="A129" s="61" t="s">
        <v>14</v>
      </c>
      <c r="B129" s="61" t="s">
        <v>795</v>
      </c>
      <c r="C129" s="62">
        <v>55.365820000000014</v>
      </c>
      <c r="D129" s="62">
        <v>55.365820000000014</v>
      </c>
      <c r="E129" s="62">
        <v>580.75947958939219</v>
      </c>
      <c r="F129" s="62">
        <v>686.49076729220178</v>
      </c>
      <c r="G129" s="62">
        <v>686.49076729220178</v>
      </c>
      <c r="H129" s="62">
        <v>734.2696063139997</v>
      </c>
      <c r="I129" s="62">
        <v>1619.9738793807446</v>
      </c>
      <c r="J129" s="62">
        <v>2149.4859085873236</v>
      </c>
    </row>
    <row r="130" spans="1:10" ht="15" customHeight="1" x14ac:dyDescent="0.25">
      <c r="A130" s="61" t="s">
        <v>14</v>
      </c>
      <c r="B130" s="61" t="s">
        <v>794</v>
      </c>
      <c r="C130" s="62">
        <v>0</v>
      </c>
      <c r="D130" s="62">
        <v>0</v>
      </c>
      <c r="E130" s="62">
        <v>0</v>
      </c>
      <c r="F130" s="62">
        <v>0</v>
      </c>
      <c r="G130" s="62">
        <v>0</v>
      </c>
      <c r="H130" s="62">
        <v>0</v>
      </c>
      <c r="I130" s="62">
        <v>0</v>
      </c>
      <c r="J130" s="62">
        <v>0</v>
      </c>
    </row>
    <row r="131" spans="1:10" ht="15" customHeight="1" x14ac:dyDescent="0.25">
      <c r="A131" s="61" t="s">
        <v>14</v>
      </c>
      <c r="B131" s="61" t="s">
        <v>793</v>
      </c>
      <c r="C131" s="62">
        <v>0</v>
      </c>
      <c r="D131" s="62">
        <v>0</v>
      </c>
      <c r="E131" s="62">
        <v>0</v>
      </c>
      <c r="F131" s="62">
        <v>0</v>
      </c>
      <c r="G131" s="62">
        <v>0</v>
      </c>
      <c r="H131" s="62">
        <v>0</v>
      </c>
      <c r="I131" s="62">
        <v>0</v>
      </c>
      <c r="J131" s="62">
        <v>0</v>
      </c>
    </row>
    <row r="132" spans="1:10" ht="15" customHeight="1" x14ac:dyDescent="0.25">
      <c r="A132" s="61" t="s">
        <v>13</v>
      </c>
      <c r="B132" s="61" t="s">
        <v>801</v>
      </c>
      <c r="C132" s="62">
        <v>1960</v>
      </c>
      <c r="D132" s="62">
        <v>1960</v>
      </c>
      <c r="E132" s="62">
        <v>3221</v>
      </c>
      <c r="F132" s="62">
        <v>4482</v>
      </c>
      <c r="G132" s="62">
        <v>3522.0000000000005</v>
      </c>
      <c r="H132" s="62">
        <v>3692</v>
      </c>
      <c r="I132" s="62">
        <v>3692</v>
      </c>
      <c r="J132" s="62">
        <v>3692</v>
      </c>
    </row>
    <row r="133" spans="1:10" ht="15" customHeight="1" x14ac:dyDescent="0.25">
      <c r="A133" s="61" t="s">
        <v>13</v>
      </c>
      <c r="B133" s="61" t="s">
        <v>207</v>
      </c>
      <c r="C133" s="62">
        <v>1136.7530000000004</v>
      </c>
      <c r="D133" s="62">
        <v>673.69815278111844</v>
      </c>
      <c r="E133" s="62">
        <v>407.17815278111846</v>
      </c>
      <c r="F133" s="62">
        <v>395.98515278111859</v>
      </c>
      <c r="G133" s="62">
        <v>3.4130418282759827</v>
      </c>
      <c r="H133" s="62">
        <v>3.4130418282759827</v>
      </c>
      <c r="I133" s="62">
        <v>3.4130418282759827</v>
      </c>
      <c r="J133" s="62">
        <v>3.4130418282759827</v>
      </c>
    </row>
    <row r="134" spans="1:10" ht="15" customHeight="1" x14ac:dyDescent="0.25">
      <c r="A134" s="61" t="s">
        <v>13</v>
      </c>
      <c r="B134" s="61" t="s">
        <v>800</v>
      </c>
      <c r="C134" s="62">
        <v>91.305699999999987</v>
      </c>
      <c r="D134" s="62">
        <v>10.783320000000002</v>
      </c>
      <c r="E134" s="62">
        <v>10.783320000000002</v>
      </c>
      <c r="F134" s="62">
        <v>5.0564399999999994</v>
      </c>
      <c r="G134" s="62">
        <v>5.0564399999999994</v>
      </c>
      <c r="H134" s="62">
        <v>4.18344</v>
      </c>
      <c r="I134" s="62">
        <v>0</v>
      </c>
      <c r="J134" s="62">
        <v>0</v>
      </c>
    </row>
    <row r="135" spans="1:10" ht="15" customHeight="1" x14ac:dyDescent="0.25">
      <c r="A135" s="61" t="s">
        <v>13</v>
      </c>
      <c r="B135" s="61" t="s">
        <v>799</v>
      </c>
      <c r="C135" s="62">
        <v>3496.2966000000006</v>
      </c>
      <c r="D135" s="62">
        <v>3383.84341952863</v>
      </c>
      <c r="E135" s="62">
        <v>2978.3374925327075</v>
      </c>
      <c r="F135" s="62">
        <v>2531.1948463943763</v>
      </c>
      <c r="G135" s="62">
        <v>3207.7295899806886</v>
      </c>
      <c r="H135" s="62">
        <v>3093.4391452123114</v>
      </c>
      <c r="I135" s="62">
        <v>3607.3841101615326</v>
      </c>
      <c r="J135" s="62">
        <v>3482.6535813839228</v>
      </c>
    </row>
    <row r="136" spans="1:10" ht="15" customHeight="1" x14ac:dyDescent="0.25">
      <c r="A136" s="61" t="s">
        <v>13</v>
      </c>
      <c r="B136" s="61" t="s">
        <v>798</v>
      </c>
      <c r="C136" s="62">
        <v>349.12209000000001</v>
      </c>
      <c r="D136" s="62">
        <v>355.54245909850641</v>
      </c>
      <c r="E136" s="62">
        <v>357.31568854073265</v>
      </c>
      <c r="F136" s="62">
        <v>357.31568854073265</v>
      </c>
      <c r="G136" s="62">
        <v>359.16911308925194</v>
      </c>
      <c r="H136" s="62">
        <v>386.18608857151099</v>
      </c>
      <c r="I136" s="62">
        <v>417.48123762617075</v>
      </c>
      <c r="J136" s="62">
        <v>388.34521556245033</v>
      </c>
    </row>
    <row r="137" spans="1:10" ht="15" customHeight="1" x14ac:dyDescent="0.25">
      <c r="A137" s="61" t="s">
        <v>13</v>
      </c>
      <c r="B137" s="61" t="s">
        <v>797</v>
      </c>
      <c r="C137" s="62">
        <v>57</v>
      </c>
      <c r="D137" s="62">
        <v>57</v>
      </c>
      <c r="E137" s="62">
        <v>57</v>
      </c>
      <c r="F137" s="62">
        <v>57</v>
      </c>
      <c r="G137" s="62">
        <v>57</v>
      </c>
      <c r="H137" s="62">
        <v>58</v>
      </c>
      <c r="I137" s="62">
        <v>182.53163716229531</v>
      </c>
      <c r="J137" s="62">
        <v>267.05786128864383</v>
      </c>
    </row>
    <row r="138" spans="1:10" ht="15" customHeight="1" x14ac:dyDescent="0.25">
      <c r="A138" s="61" t="s">
        <v>13</v>
      </c>
      <c r="B138" s="61" t="s">
        <v>796</v>
      </c>
      <c r="C138" s="62">
        <v>329.09548005905486</v>
      </c>
      <c r="D138" s="62">
        <v>476.57745431347786</v>
      </c>
      <c r="E138" s="62">
        <v>476.57745431347786</v>
      </c>
      <c r="F138" s="62">
        <v>476.57745431347786</v>
      </c>
      <c r="G138" s="62">
        <v>1127.7774543134781</v>
      </c>
      <c r="H138" s="62">
        <v>1317.1774543134779</v>
      </c>
      <c r="I138" s="62">
        <v>1456.5414543134777</v>
      </c>
      <c r="J138" s="62">
        <v>1615.9932675385492</v>
      </c>
    </row>
    <row r="139" spans="1:10" ht="15" customHeight="1" x14ac:dyDescent="0.25">
      <c r="A139" s="61" t="s">
        <v>13</v>
      </c>
      <c r="B139" s="61" t="s">
        <v>795</v>
      </c>
      <c r="C139" s="62">
        <v>45.000000000000007</v>
      </c>
      <c r="D139" s="62">
        <v>105.95658335333505</v>
      </c>
      <c r="E139" s="62">
        <v>105.95658335333505</v>
      </c>
      <c r="F139" s="62">
        <v>105.95658335333505</v>
      </c>
      <c r="G139" s="62">
        <v>105.95658335333505</v>
      </c>
      <c r="H139" s="62">
        <v>249.3864473133936</v>
      </c>
      <c r="I139" s="62">
        <v>359.96131310186252</v>
      </c>
      <c r="J139" s="62">
        <v>591.50424923294156</v>
      </c>
    </row>
    <row r="140" spans="1:10" ht="15" customHeight="1" x14ac:dyDescent="0.25">
      <c r="A140" s="61" t="s">
        <v>13</v>
      </c>
      <c r="B140" s="61" t="s">
        <v>794</v>
      </c>
      <c r="C140" s="62">
        <v>30</v>
      </c>
      <c r="D140" s="62">
        <v>52</v>
      </c>
      <c r="E140" s="62">
        <v>52</v>
      </c>
      <c r="F140" s="62">
        <v>52</v>
      </c>
      <c r="G140" s="62">
        <v>52</v>
      </c>
      <c r="H140" s="62">
        <v>52</v>
      </c>
      <c r="I140" s="62">
        <v>52</v>
      </c>
      <c r="J140" s="62">
        <v>52</v>
      </c>
    </row>
    <row r="141" spans="1:10" ht="15" customHeight="1" x14ac:dyDescent="0.25">
      <c r="A141" s="61" t="s">
        <v>13</v>
      </c>
      <c r="B141" s="61" t="s">
        <v>793</v>
      </c>
      <c r="C141" s="62">
        <v>0</v>
      </c>
      <c r="D141" s="62">
        <v>0</v>
      </c>
      <c r="E141" s="62">
        <v>0</v>
      </c>
      <c r="F141" s="62">
        <v>0</v>
      </c>
      <c r="G141" s="62">
        <v>0</v>
      </c>
      <c r="H141" s="62">
        <v>0</v>
      </c>
      <c r="I141" s="62">
        <v>0</v>
      </c>
      <c r="J141" s="62">
        <v>0</v>
      </c>
    </row>
    <row r="142" spans="1:10" ht="15" customHeight="1" x14ac:dyDescent="0.25">
      <c r="A142" s="61" t="s">
        <v>12</v>
      </c>
      <c r="B142" s="61" t="s">
        <v>801</v>
      </c>
      <c r="C142" s="62">
        <v>0</v>
      </c>
      <c r="D142" s="62">
        <v>0</v>
      </c>
      <c r="E142" s="62">
        <v>0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</row>
    <row r="143" spans="1:10" ht="15" customHeight="1" x14ac:dyDescent="0.25">
      <c r="A143" s="61" t="s">
        <v>12</v>
      </c>
      <c r="B143" s="61" t="s">
        <v>207</v>
      </c>
      <c r="C143" s="62">
        <v>1185.78</v>
      </c>
      <c r="D143" s="62">
        <v>841.99817278040075</v>
      </c>
      <c r="E143" s="62">
        <v>841.99817278040075</v>
      </c>
      <c r="F143" s="62">
        <v>841.99817278040075</v>
      </c>
      <c r="G143" s="62">
        <v>841.99817278040075</v>
      </c>
      <c r="H143" s="62">
        <v>841.99817278040075</v>
      </c>
      <c r="I143" s="62">
        <v>561.39817278040073</v>
      </c>
      <c r="J143" s="62">
        <v>0.19817278040064695</v>
      </c>
    </row>
    <row r="144" spans="1:10" ht="15" customHeight="1" x14ac:dyDescent="0.25">
      <c r="A144" s="61" t="s">
        <v>12</v>
      </c>
      <c r="B144" s="61" t="s">
        <v>800</v>
      </c>
      <c r="C144" s="62">
        <v>1142.7181</v>
      </c>
      <c r="D144" s="62">
        <v>800.71809999999994</v>
      </c>
      <c r="E144" s="62">
        <v>325.71809999999994</v>
      </c>
      <c r="F144" s="62">
        <v>173.33732305513755</v>
      </c>
      <c r="G144" s="62">
        <v>124.83732305513755</v>
      </c>
      <c r="H144" s="62">
        <v>7.19207305513756</v>
      </c>
      <c r="I144" s="62">
        <v>1.2468530704003662</v>
      </c>
      <c r="J144" s="62">
        <v>1.2720337943157844</v>
      </c>
    </row>
    <row r="145" spans="1:10" ht="15" customHeight="1" x14ac:dyDescent="0.25">
      <c r="A145" s="61" t="s">
        <v>12</v>
      </c>
      <c r="B145" s="61" t="s">
        <v>799</v>
      </c>
      <c r="C145" s="62">
        <v>3969.2192000000005</v>
      </c>
      <c r="D145" s="62">
        <v>3623.6392419133781</v>
      </c>
      <c r="E145" s="62">
        <v>3497.5268205270499</v>
      </c>
      <c r="F145" s="62">
        <v>3164.7446671961247</v>
      </c>
      <c r="G145" s="62">
        <v>3191.9331793092056</v>
      </c>
      <c r="H145" s="62">
        <v>3537.9021193842245</v>
      </c>
      <c r="I145" s="62">
        <v>3938.19783543723</v>
      </c>
      <c r="J145" s="62">
        <v>4627.0286475902476</v>
      </c>
    </row>
    <row r="146" spans="1:10" ht="15" customHeight="1" x14ac:dyDescent="0.25">
      <c r="A146" s="61" t="s">
        <v>12</v>
      </c>
      <c r="B146" s="61" t="s">
        <v>798</v>
      </c>
      <c r="C146" s="62">
        <v>68.746639999999999</v>
      </c>
      <c r="D146" s="62">
        <v>197.27411712913451</v>
      </c>
      <c r="E146" s="62">
        <v>197.76665976191757</v>
      </c>
      <c r="F146" s="62">
        <v>207.99108938971949</v>
      </c>
      <c r="G146" s="62">
        <v>213.17625810582044</v>
      </c>
      <c r="H146" s="62">
        <v>258.89495161089502</v>
      </c>
      <c r="I146" s="62">
        <v>287.33524204443256</v>
      </c>
      <c r="J146" s="62">
        <v>312.98789134819197</v>
      </c>
    </row>
    <row r="147" spans="1:10" ht="15" customHeight="1" x14ac:dyDescent="0.25">
      <c r="A147" s="61" t="s">
        <v>12</v>
      </c>
      <c r="B147" s="61" t="s">
        <v>797</v>
      </c>
      <c r="C147" s="62">
        <v>237.00000000000003</v>
      </c>
      <c r="D147" s="62">
        <v>294.98953302260446</v>
      </c>
      <c r="E147" s="62">
        <v>294.98953302260446</v>
      </c>
      <c r="F147" s="62">
        <v>294.98953302260446</v>
      </c>
      <c r="G147" s="62">
        <v>300.98953302260446</v>
      </c>
      <c r="H147" s="62">
        <v>345.98953302260441</v>
      </c>
      <c r="I147" s="62">
        <v>408.98953302260446</v>
      </c>
      <c r="J147" s="62">
        <v>441.9614670303497</v>
      </c>
    </row>
    <row r="148" spans="1:10" ht="15" customHeight="1" x14ac:dyDescent="0.25">
      <c r="A148" s="61" t="s">
        <v>12</v>
      </c>
      <c r="B148" s="61" t="s">
        <v>796</v>
      </c>
      <c r="C148" s="62">
        <v>2486.3000000000006</v>
      </c>
      <c r="D148" s="62">
        <v>3945.3209972769323</v>
      </c>
      <c r="E148" s="62">
        <v>3987.4758432769322</v>
      </c>
      <c r="F148" s="62">
        <v>4134.5670048577649</v>
      </c>
      <c r="G148" s="62">
        <v>4201.4654763107656</v>
      </c>
      <c r="H148" s="62">
        <v>4301.9115802635042</v>
      </c>
      <c r="I148" s="62">
        <v>5005.3149893033687</v>
      </c>
      <c r="J148" s="62">
        <v>5753.4604594246111</v>
      </c>
    </row>
    <row r="149" spans="1:10" ht="15" customHeight="1" x14ac:dyDescent="0.25">
      <c r="A149" s="61" t="s">
        <v>12</v>
      </c>
      <c r="B149" s="61" t="s">
        <v>795</v>
      </c>
      <c r="C149" s="62">
        <v>1.1930000000000001</v>
      </c>
      <c r="D149" s="62">
        <v>18.67968906756392</v>
      </c>
      <c r="E149" s="62">
        <v>18.67968906756392</v>
      </c>
      <c r="F149" s="62">
        <v>18.67968906756392</v>
      </c>
      <c r="G149" s="62">
        <v>18.67968906756392</v>
      </c>
      <c r="H149" s="62">
        <v>18.67968906756392</v>
      </c>
      <c r="I149" s="62">
        <v>18.67968906756392</v>
      </c>
      <c r="J149" s="62">
        <v>18.67968906756392</v>
      </c>
    </row>
    <row r="150" spans="1:10" ht="15" customHeight="1" x14ac:dyDescent="0.25">
      <c r="A150" s="61" t="s">
        <v>12</v>
      </c>
      <c r="B150" s="61" t="s">
        <v>794</v>
      </c>
      <c r="C150" s="62">
        <v>0</v>
      </c>
      <c r="D150" s="62">
        <v>0</v>
      </c>
      <c r="E150" s="62">
        <v>0</v>
      </c>
      <c r="F150" s="62">
        <v>0</v>
      </c>
      <c r="G150" s="62">
        <v>0</v>
      </c>
      <c r="H150" s="62">
        <v>0</v>
      </c>
      <c r="I150" s="62">
        <v>0</v>
      </c>
      <c r="J150" s="62">
        <v>0</v>
      </c>
    </row>
    <row r="151" spans="1:10" ht="15" customHeight="1" x14ac:dyDescent="0.25">
      <c r="A151" s="61" t="s">
        <v>12</v>
      </c>
      <c r="B151" s="61" t="s">
        <v>793</v>
      </c>
      <c r="C151" s="62">
        <v>0</v>
      </c>
      <c r="D151" s="62">
        <v>0</v>
      </c>
      <c r="E151" s="62">
        <v>0</v>
      </c>
      <c r="F151" s="62">
        <v>0</v>
      </c>
      <c r="G151" s="62">
        <v>0</v>
      </c>
      <c r="H151" s="62">
        <v>0</v>
      </c>
      <c r="I151" s="62">
        <v>0</v>
      </c>
      <c r="J151" s="62">
        <v>0</v>
      </c>
    </row>
    <row r="152" spans="1:10" ht="15" customHeight="1" x14ac:dyDescent="0.25">
      <c r="A152" s="61" t="s">
        <v>11</v>
      </c>
      <c r="B152" s="61" t="s">
        <v>801</v>
      </c>
      <c r="C152" s="62">
        <v>0</v>
      </c>
      <c r="D152" s="62">
        <v>0</v>
      </c>
      <c r="E152" s="62">
        <v>0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</row>
    <row r="153" spans="1:10" ht="15" customHeight="1" x14ac:dyDescent="0.25">
      <c r="A153" s="61" t="s">
        <v>11</v>
      </c>
      <c r="B153" s="61" t="s">
        <v>207</v>
      </c>
      <c r="C153" s="62">
        <v>9511.49</v>
      </c>
      <c r="D153" s="62">
        <v>8858.0188836439738</v>
      </c>
      <c r="E153" s="62">
        <v>5103.4988836439725</v>
      </c>
      <c r="F153" s="62">
        <v>5098.3688836439724</v>
      </c>
      <c r="G153" s="62">
        <v>4803.0488836439727</v>
      </c>
      <c r="H153" s="62">
        <v>2226.1288836439717</v>
      </c>
      <c r="I153" s="62">
        <v>2214.1688836439721</v>
      </c>
      <c r="J153" s="62">
        <v>1901.3688836439719</v>
      </c>
    </row>
    <row r="154" spans="1:10" ht="15" customHeight="1" x14ac:dyDescent="0.25">
      <c r="A154" s="61" t="s">
        <v>11</v>
      </c>
      <c r="B154" s="61" t="s">
        <v>800</v>
      </c>
      <c r="C154" s="62">
        <v>13927.99768</v>
      </c>
      <c r="D154" s="62">
        <v>8629.2116280374812</v>
      </c>
      <c r="E154" s="62">
        <v>6039.6877909933619</v>
      </c>
      <c r="F154" s="62">
        <v>2331.9670034559167</v>
      </c>
      <c r="G154" s="62">
        <v>797.77677413312915</v>
      </c>
      <c r="H154" s="62">
        <v>603.40888901077165</v>
      </c>
      <c r="I154" s="62">
        <v>483.39818350521296</v>
      </c>
      <c r="J154" s="62">
        <v>128.12163478751378</v>
      </c>
    </row>
    <row r="155" spans="1:10" ht="15" customHeight="1" x14ac:dyDescent="0.25">
      <c r="A155" s="61" t="s">
        <v>11</v>
      </c>
      <c r="B155" s="61" t="s">
        <v>799</v>
      </c>
      <c r="C155" s="62">
        <v>52044.520139999986</v>
      </c>
      <c r="D155" s="62">
        <v>51352.575464723224</v>
      </c>
      <c r="E155" s="62">
        <v>47623.093404199491</v>
      </c>
      <c r="F155" s="62">
        <v>41739.442986253227</v>
      </c>
      <c r="G155" s="62">
        <v>35862.127868081072</v>
      </c>
      <c r="H155" s="62">
        <v>45213.078353154167</v>
      </c>
      <c r="I155" s="62">
        <v>45081.499711662109</v>
      </c>
      <c r="J155" s="62">
        <v>45061.631377116908</v>
      </c>
    </row>
    <row r="156" spans="1:10" ht="15" customHeight="1" x14ac:dyDescent="0.25">
      <c r="A156" s="61" t="s">
        <v>11</v>
      </c>
      <c r="B156" s="61" t="s">
        <v>798</v>
      </c>
      <c r="C156" s="62">
        <v>4809.9395999999988</v>
      </c>
      <c r="D156" s="62">
        <v>5387.6217304920183</v>
      </c>
      <c r="E156" s="62">
        <v>5442.7299949309618</v>
      </c>
      <c r="F156" s="62">
        <v>5409.0102949309612</v>
      </c>
      <c r="G156" s="62">
        <v>5485.0802513018634</v>
      </c>
      <c r="H156" s="62">
        <v>6150.5521220678747</v>
      </c>
      <c r="I156" s="62">
        <v>6157.0161271124025</v>
      </c>
      <c r="J156" s="62">
        <v>6113.6180257230635</v>
      </c>
    </row>
    <row r="157" spans="1:10" ht="15" customHeight="1" x14ac:dyDescent="0.25">
      <c r="A157" s="61" t="s">
        <v>11</v>
      </c>
      <c r="B157" s="61" t="s">
        <v>797</v>
      </c>
      <c r="C157" s="62">
        <v>18512</v>
      </c>
      <c r="D157" s="62">
        <v>18808.292812593216</v>
      </c>
      <c r="E157" s="62">
        <v>18808.292812593216</v>
      </c>
      <c r="F157" s="62">
        <v>18938.804771848467</v>
      </c>
      <c r="G157" s="62">
        <v>19204.671150248898</v>
      </c>
      <c r="H157" s="62">
        <v>19417.980014859419</v>
      </c>
      <c r="I157" s="62">
        <v>19524.139482315772</v>
      </c>
      <c r="J157" s="62">
        <v>19587.922366133833</v>
      </c>
    </row>
    <row r="158" spans="1:10" ht="15" customHeight="1" x14ac:dyDescent="0.25">
      <c r="A158" s="61" t="s">
        <v>11</v>
      </c>
      <c r="B158" s="61" t="s">
        <v>796</v>
      </c>
      <c r="C158" s="62">
        <v>8957.7999999999993</v>
      </c>
      <c r="D158" s="62">
        <v>8963.4827562516166</v>
      </c>
      <c r="E158" s="62">
        <v>12569.66648184246</v>
      </c>
      <c r="F158" s="62">
        <v>15577.442076106545</v>
      </c>
      <c r="G158" s="62">
        <v>15846.269430245629</v>
      </c>
      <c r="H158" s="62">
        <v>17735.692239690394</v>
      </c>
      <c r="I158" s="62">
        <v>19793.164398544523</v>
      </c>
      <c r="J158" s="62">
        <v>25957.27877079726</v>
      </c>
    </row>
    <row r="159" spans="1:10" ht="15" customHeight="1" x14ac:dyDescent="0.25">
      <c r="A159" s="61" t="s">
        <v>11</v>
      </c>
      <c r="B159" s="61" t="s">
        <v>795</v>
      </c>
      <c r="C159" s="62">
        <v>18904.953000000001</v>
      </c>
      <c r="D159" s="62">
        <v>20056.817344104675</v>
      </c>
      <c r="E159" s="62">
        <v>23014.953000000001</v>
      </c>
      <c r="F159" s="62">
        <v>24562.015301829877</v>
      </c>
      <c r="G159" s="62">
        <v>25711.015301829877</v>
      </c>
      <c r="H159" s="62">
        <v>27050.46551603952</v>
      </c>
      <c r="I159" s="62">
        <v>49227.450865438812</v>
      </c>
      <c r="J159" s="62">
        <v>56764.634816519996</v>
      </c>
    </row>
    <row r="160" spans="1:10" ht="15" customHeight="1" x14ac:dyDescent="0.25">
      <c r="A160" s="61" t="s">
        <v>11</v>
      </c>
      <c r="B160" s="61" t="s">
        <v>794</v>
      </c>
      <c r="C160" s="62">
        <v>772.99999999999989</v>
      </c>
      <c r="D160" s="62">
        <v>772.99999999999989</v>
      </c>
      <c r="E160" s="62">
        <v>772.99999999999989</v>
      </c>
      <c r="F160" s="62">
        <v>772.99999999999989</v>
      </c>
      <c r="G160" s="62">
        <v>772.99999999999989</v>
      </c>
      <c r="H160" s="62">
        <v>772.99999999999989</v>
      </c>
      <c r="I160" s="62">
        <v>692</v>
      </c>
      <c r="J160" s="62">
        <v>692</v>
      </c>
    </row>
    <row r="161" spans="1:10" ht="15" customHeight="1" x14ac:dyDescent="0.25">
      <c r="A161" s="61" t="s">
        <v>11</v>
      </c>
      <c r="B161" s="61" t="s">
        <v>793</v>
      </c>
      <c r="C161" s="62">
        <v>12</v>
      </c>
      <c r="D161" s="62">
        <v>12</v>
      </c>
      <c r="E161" s="62">
        <v>12</v>
      </c>
      <c r="F161" s="62">
        <v>12</v>
      </c>
      <c r="G161" s="62">
        <v>12</v>
      </c>
      <c r="H161" s="62">
        <v>12</v>
      </c>
      <c r="I161" s="62">
        <v>12</v>
      </c>
      <c r="J161" s="62">
        <v>0</v>
      </c>
    </row>
    <row r="162" spans="1:10" ht="15" customHeight="1" x14ac:dyDescent="0.25">
      <c r="A162" s="61" t="s">
        <v>10</v>
      </c>
      <c r="B162" s="61" t="s">
        <v>801</v>
      </c>
      <c r="C162" s="62">
        <v>0</v>
      </c>
      <c r="D162" s="62">
        <v>0</v>
      </c>
      <c r="E162" s="62">
        <v>0</v>
      </c>
      <c r="F162" s="62">
        <v>1117</v>
      </c>
      <c r="G162" s="62">
        <v>1117</v>
      </c>
      <c r="H162" s="62">
        <v>1117</v>
      </c>
      <c r="I162" s="62">
        <v>1117</v>
      </c>
      <c r="J162" s="62">
        <v>1117</v>
      </c>
    </row>
    <row r="163" spans="1:10" ht="15" customHeight="1" x14ac:dyDescent="0.25">
      <c r="A163" s="61" t="s">
        <v>10</v>
      </c>
      <c r="B163" s="61" t="s">
        <v>207</v>
      </c>
      <c r="C163" s="62">
        <v>0</v>
      </c>
      <c r="D163" s="62">
        <v>0</v>
      </c>
      <c r="E163" s="62">
        <v>0</v>
      </c>
      <c r="F163" s="62">
        <v>0</v>
      </c>
      <c r="G163" s="62">
        <v>0</v>
      </c>
      <c r="H163" s="62">
        <v>0</v>
      </c>
      <c r="I163" s="62">
        <v>0</v>
      </c>
      <c r="J163" s="62">
        <v>0</v>
      </c>
    </row>
    <row r="164" spans="1:10" ht="15" customHeight="1" x14ac:dyDescent="0.25">
      <c r="A164" s="61" t="s">
        <v>10</v>
      </c>
      <c r="B164" s="61" t="s">
        <v>800</v>
      </c>
      <c r="C164" s="62">
        <v>770.11239999999998</v>
      </c>
      <c r="D164" s="62">
        <v>199.56270000000001</v>
      </c>
      <c r="E164" s="62">
        <v>47.5627</v>
      </c>
      <c r="F164" s="62">
        <v>6.2700000000000006E-2</v>
      </c>
      <c r="G164" s="62">
        <v>4.1799999999999997E-2</v>
      </c>
      <c r="H164" s="62">
        <v>4.1799999999999997E-2</v>
      </c>
      <c r="I164" s="62">
        <v>4.1799999999999997E-2</v>
      </c>
      <c r="J164" s="62">
        <v>0</v>
      </c>
    </row>
    <row r="165" spans="1:10" ht="15" customHeight="1" x14ac:dyDescent="0.25">
      <c r="A165" s="61" t="s">
        <v>10</v>
      </c>
      <c r="B165" s="61" t="s">
        <v>799</v>
      </c>
      <c r="C165" s="62">
        <v>1992.459325</v>
      </c>
      <c r="D165" s="62">
        <v>1521.2710455855502</v>
      </c>
      <c r="E165" s="62">
        <v>1521.2710455855502</v>
      </c>
      <c r="F165" s="62">
        <v>1350.2710455855502</v>
      </c>
      <c r="G165" s="62">
        <v>1122.2710455855502</v>
      </c>
      <c r="H165" s="62">
        <v>993.54604558555025</v>
      </c>
      <c r="I165" s="62">
        <v>501.0450783800444</v>
      </c>
      <c r="J165" s="62">
        <v>495.25007838004439</v>
      </c>
    </row>
    <row r="166" spans="1:10" ht="15" customHeight="1" x14ac:dyDescent="0.25">
      <c r="A166" s="61" t="s">
        <v>10</v>
      </c>
      <c r="B166" s="61" t="s">
        <v>798</v>
      </c>
      <c r="C166" s="62">
        <v>66.501840000000001</v>
      </c>
      <c r="D166" s="62">
        <v>89.6079247132718</v>
      </c>
      <c r="E166" s="62">
        <v>109.66704035635225</v>
      </c>
      <c r="F166" s="62">
        <v>138.54167367743918</v>
      </c>
      <c r="G166" s="62">
        <v>151.59294929196028</v>
      </c>
      <c r="H166" s="62">
        <v>158.82573815329533</v>
      </c>
      <c r="I166" s="62">
        <v>166.68047105922474</v>
      </c>
      <c r="J166" s="62">
        <v>166.16643020963571</v>
      </c>
    </row>
    <row r="167" spans="1:10" ht="15" customHeight="1" x14ac:dyDescent="0.25">
      <c r="A167" s="61" t="s">
        <v>10</v>
      </c>
      <c r="B167" s="61" t="s">
        <v>797</v>
      </c>
      <c r="C167" s="62">
        <v>116</v>
      </c>
      <c r="D167" s="62">
        <v>116</v>
      </c>
      <c r="E167" s="62">
        <v>116</v>
      </c>
      <c r="F167" s="62">
        <v>116</v>
      </c>
      <c r="G167" s="62">
        <v>116</v>
      </c>
      <c r="H167" s="62">
        <v>128</v>
      </c>
      <c r="I167" s="62">
        <v>151.75483091764812</v>
      </c>
      <c r="J167" s="62">
        <v>285.75483091764823</v>
      </c>
    </row>
    <row r="168" spans="1:10" ht="15" customHeight="1" x14ac:dyDescent="0.25">
      <c r="A168" s="61" t="s">
        <v>10</v>
      </c>
      <c r="B168" s="61" t="s">
        <v>796</v>
      </c>
      <c r="C168" s="62">
        <v>424.29999999999995</v>
      </c>
      <c r="D168" s="62">
        <v>424.29999999999995</v>
      </c>
      <c r="E168" s="62">
        <v>467.37758345476743</v>
      </c>
      <c r="F168" s="62">
        <v>467.37758345476743</v>
      </c>
      <c r="G168" s="62">
        <v>467.37758345476749</v>
      </c>
      <c r="H168" s="62">
        <v>468.37758345476738</v>
      </c>
      <c r="I168" s="62">
        <v>753.53569165129534</v>
      </c>
      <c r="J168" s="62">
        <v>1143.8412121844699</v>
      </c>
    </row>
    <row r="169" spans="1:10" ht="15" customHeight="1" x14ac:dyDescent="0.25">
      <c r="A169" s="61" t="s">
        <v>10</v>
      </c>
      <c r="B169" s="61" t="s">
        <v>795</v>
      </c>
      <c r="C169" s="62">
        <v>73.679046100000136</v>
      </c>
      <c r="D169" s="62">
        <v>73.679046100000136</v>
      </c>
      <c r="E169" s="62">
        <v>73.679046100000136</v>
      </c>
      <c r="F169" s="62">
        <v>73.679046100000136</v>
      </c>
      <c r="G169" s="62">
        <v>73.679046100000136</v>
      </c>
      <c r="H169" s="62">
        <v>73.679046100000136</v>
      </c>
      <c r="I169" s="62">
        <v>73.679046100000136</v>
      </c>
      <c r="J169" s="62">
        <v>73.679046100000136</v>
      </c>
    </row>
    <row r="170" spans="1:10" ht="15" customHeight="1" x14ac:dyDescent="0.25">
      <c r="A170" s="61" t="s">
        <v>10</v>
      </c>
      <c r="B170" s="61" t="s">
        <v>794</v>
      </c>
      <c r="C170" s="62">
        <v>0</v>
      </c>
      <c r="D170" s="62">
        <v>0</v>
      </c>
      <c r="E170" s="62">
        <v>0</v>
      </c>
      <c r="F170" s="62">
        <v>0</v>
      </c>
      <c r="G170" s="62">
        <v>0</v>
      </c>
      <c r="H170" s="62">
        <v>0</v>
      </c>
      <c r="I170" s="62">
        <v>0</v>
      </c>
      <c r="J170" s="62">
        <v>0</v>
      </c>
    </row>
    <row r="171" spans="1:10" ht="15" customHeight="1" x14ac:dyDescent="0.25">
      <c r="A171" s="61" t="s">
        <v>10</v>
      </c>
      <c r="B171" s="61" t="s">
        <v>793</v>
      </c>
      <c r="C171" s="62">
        <v>0</v>
      </c>
      <c r="D171" s="62">
        <v>0</v>
      </c>
      <c r="E171" s="62">
        <v>0</v>
      </c>
      <c r="F171" s="62">
        <v>0</v>
      </c>
      <c r="G171" s="62">
        <v>0</v>
      </c>
      <c r="H171" s="62">
        <v>0</v>
      </c>
      <c r="I171" s="62">
        <v>0</v>
      </c>
      <c r="J171" s="62">
        <v>0</v>
      </c>
    </row>
    <row r="172" spans="1:10" ht="15" customHeight="1" x14ac:dyDescent="0.25">
      <c r="A172" s="61" t="s">
        <v>9</v>
      </c>
      <c r="B172" s="61" t="s">
        <v>801</v>
      </c>
      <c r="C172" s="62">
        <v>0</v>
      </c>
      <c r="D172" s="62">
        <v>0</v>
      </c>
      <c r="E172" s="62">
        <v>0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</row>
    <row r="173" spans="1:10" ht="15" customHeight="1" x14ac:dyDescent="0.25">
      <c r="A173" s="61" t="s">
        <v>9</v>
      </c>
      <c r="B173" s="61" t="s">
        <v>207</v>
      </c>
      <c r="C173" s="62">
        <v>0</v>
      </c>
      <c r="D173" s="62">
        <v>0</v>
      </c>
      <c r="E173" s="62">
        <v>0</v>
      </c>
      <c r="F173" s="62">
        <v>0</v>
      </c>
      <c r="G173" s="62">
        <v>0</v>
      </c>
      <c r="H173" s="62">
        <v>0</v>
      </c>
      <c r="I173" s="62">
        <v>1.4824372030532547E-4</v>
      </c>
      <c r="J173" s="62">
        <v>1.6358452191528872E-4</v>
      </c>
    </row>
    <row r="174" spans="1:10" ht="15" customHeight="1" x14ac:dyDescent="0.25">
      <c r="A174" s="61" t="s">
        <v>9</v>
      </c>
      <c r="B174" s="61" t="s">
        <v>800</v>
      </c>
      <c r="C174" s="62">
        <v>1.2357800000000001</v>
      </c>
      <c r="D174" s="62">
        <v>1.6091133333333334</v>
      </c>
      <c r="E174" s="62">
        <v>4.3600662761743898</v>
      </c>
      <c r="F174" s="62">
        <v>4.3600662761743898</v>
      </c>
      <c r="G174" s="62">
        <v>4.0797362761743896</v>
      </c>
      <c r="H174" s="62">
        <v>3.3037362761743894</v>
      </c>
      <c r="I174" s="62">
        <v>3.1242862761743893</v>
      </c>
      <c r="J174" s="62">
        <v>3.1242862761743893</v>
      </c>
    </row>
    <row r="175" spans="1:10" ht="15" customHeight="1" x14ac:dyDescent="0.25">
      <c r="A175" s="61" t="s">
        <v>9</v>
      </c>
      <c r="B175" s="61" t="s">
        <v>799</v>
      </c>
      <c r="C175" s="62">
        <v>468.97680000000003</v>
      </c>
      <c r="D175" s="62">
        <v>468.97680000000003</v>
      </c>
      <c r="E175" s="62">
        <v>457.33679999999998</v>
      </c>
      <c r="F175" s="62">
        <v>682.2278</v>
      </c>
      <c r="G175" s="62">
        <v>782.50066000000004</v>
      </c>
      <c r="H175" s="62">
        <v>1014.5827599999999</v>
      </c>
      <c r="I175" s="62">
        <v>1244.3066100000001</v>
      </c>
      <c r="J175" s="62">
        <v>1244.3066100000001</v>
      </c>
    </row>
    <row r="176" spans="1:10" ht="15" customHeight="1" x14ac:dyDescent="0.25">
      <c r="A176" s="61" t="s">
        <v>9</v>
      </c>
      <c r="B176" s="61" t="s">
        <v>798</v>
      </c>
      <c r="C176" s="62">
        <v>19.65635</v>
      </c>
      <c r="D176" s="62">
        <v>33.896581046355045</v>
      </c>
      <c r="E176" s="62">
        <v>34.812562940676052</v>
      </c>
      <c r="F176" s="62">
        <v>34.842579801892086</v>
      </c>
      <c r="G176" s="62">
        <v>34.254747492220623</v>
      </c>
      <c r="H176" s="62">
        <v>34.294717720716697</v>
      </c>
      <c r="I176" s="62">
        <v>30.176785298352172</v>
      </c>
      <c r="J176" s="62">
        <v>37.411628886085332</v>
      </c>
    </row>
    <row r="177" spans="1:10" ht="15" customHeight="1" x14ac:dyDescent="0.25">
      <c r="A177" s="61" t="s">
        <v>9</v>
      </c>
      <c r="B177" s="61" t="s">
        <v>797</v>
      </c>
      <c r="C177" s="62">
        <v>34</v>
      </c>
      <c r="D177" s="62">
        <v>45</v>
      </c>
      <c r="E177" s="62">
        <v>45</v>
      </c>
      <c r="F177" s="62">
        <v>45</v>
      </c>
      <c r="G177" s="62">
        <v>45</v>
      </c>
      <c r="H177" s="62">
        <v>45</v>
      </c>
      <c r="I177" s="62">
        <v>48</v>
      </c>
      <c r="J177" s="62">
        <v>49</v>
      </c>
    </row>
    <row r="178" spans="1:10" ht="15" customHeight="1" x14ac:dyDescent="0.25">
      <c r="A178" s="61" t="s">
        <v>9</v>
      </c>
      <c r="B178" s="61" t="s">
        <v>796</v>
      </c>
      <c r="C178" s="62">
        <v>58.3</v>
      </c>
      <c r="D178" s="62">
        <v>301.92750000000012</v>
      </c>
      <c r="E178" s="62">
        <v>287.92750000000012</v>
      </c>
      <c r="F178" s="62">
        <v>301.92750000000012</v>
      </c>
      <c r="G178" s="62">
        <v>301.92750000000018</v>
      </c>
      <c r="H178" s="62">
        <v>305.04894358462457</v>
      </c>
      <c r="I178" s="62">
        <v>370.64750000000015</v>
      </c>
      <c r="J178" s="62">
        <v>484.82729959562113</v>
      </c>
    </row>
    <row r="179" spans="1:10" ht="15" customHeight="1" x14ac:dyDescent="0.25">
      <c r="A179" s="61" t="s">
        <v>9</v>
      </c>
      <c r="B179" s="61" t="s">
        <v>795</v>
      </c>
      <c r="C179" s="62">
        <v>120</v>
      </c>
      <c r="D179" s="62">
        <v>130.65213989563819</v>
      </c>
      <c r="E179" s="62">
        <v>130.65213989563819</v>
      </c>
      <c r="F179" s="62">
        <v>130.65213989563821</v>
      </c>
      <c r="G179" s="62">
        <v>130.65213989563821</v>
      </c>
      <c r="H179" s="62">
        <v>130.65213989563819</v>
      </c>
      <c r="I179" s="62">
        <v>154.65213989563819</v>
      </c>
      <c r="J179" s="62">
        <v>159.65213989563821</v>
      </c>
    </row>
    <row r="180" spans="1:10" ht="15" customHeight="1" x14ac:dyDescent="0.25">
      <c r="A180" s="61" t="s">
        <v>9</v>
      </c>
      <c r="B180" s="61" t="s">
        <v>794</v>
      </c>
      <c r="C180" s="62">
        <v>0</v>
      </c>
      <c r="D180" s="62">
        <v>0</v>
      </c>
      <c r="E180" s="62">
        <v>0</v>
      </c>
      <c r="F180" s="62">
        <v>0</v>
      </c>
      <c r="G180" s="62">
        <v>0</v>
      </c>
      <c r="H180" s="62">
        <v>0</v>
      </c>
      <c r="I180" s="62">
        <v>0</v>
      </c>
      <c r="J180" s="62">
        <v>0</v>
      </c>
    </row>
    <row r="181" spans="1:10" ht="15" customHeight="1" x14ac:dyDescent="0.25">
      <c r="A181" s="61" t="s">
        <v>9</v>
      </c>
      <c r="B181" s="61" t="s">
        <v>793</v>
      </c>
      <c r="C181" s="62">
        <v>0</v>
      </c>
      <c r="D181" s="62">
        <v>0</v>
      </c>
      <c r="E181" s="62">
        <v>0</v>
      </c>
      <c r="F181" s="62">
        <v>0</v>
      </c>
      <c r="G181" s="62">
        <v>0</v>
      </c>
      <c r="H181" s="62">
        <v>0</v>
      </c>
      <c r="I181" s="62">
        <v>0</v>
      </c>
      <c r="J181" s="62">
        <v>0</v>
      </c>
    </row>
    <row r="182" spans="1:10" ht="15" customHeight="1" x14ac:dyDescent="0.25">
      <c r="A182" s="61" t="s">
        <v>8</v>
      </c>
      <c r="B182" s="61" t="s">
        <v>801</v>
      </c>
      <c r="C182" s="62">
        <v>0</v>
      </c>
      <c r="D182" s="62">
        <v>0</v>
      </c>
      <c r="E182" s="62">
        <v>0</v>
      </c>
      <c r="F182" s="62">
        <v>0</v>
      </c>
      <c r="G182" s="62">
        <v>0</v>
      </c>
      <c r="H182" s="62">
        <v>0</v>
      </c>
      <c r="I182" s="62">
        <v>0</v>
      </c>
      <c r="J182" s="62">
        <v>0</v>
      </c>
    </row>
    <row r="183" spans="1:10" ht="15" customHeight="1" x14ac:dyDescent="0.25">
      <c r="A183" s="61" t="s">
        <v>8</v>
      </c>
      <c r="B183" s="61" t="s">
        <v>207</v>
      </c>
      <c r="C183" s="62">
        <v>21.16</v>
      </c>
      <c r="D183" s="62">
        <v>21.16</v>
      </c>
      <c r="E183" s="62">
        <v>21.16</v>
      </c>
      <c r="F183" s="62">
        <v>21.16</v>
      </c>
      <c r="G183" s="62">
        <v>21.16</v>
      </c>
      <c r="H183" s="62">
        <v>21.16</v>
      </c>
      <c r="I183" s="62">
        <v>21.16</v>
      </c>
      <c r="J183" s="62">
        <v>21.16</v>
      </c>
    </row>
    <row r="184" spans="1:10" ht="15" customHeight="1" x14ac:dyDescent="0.25">
      <c r="A184" s="61" t="s">
        <v>8</v>
      </c>
      <c r="B184" s="61" t="s">
        <v>800</v>
      </c>
      <c r="C184" s="62">
        <v>15.214499999999999</v>
      </c>
      <c r="D184" s="62">
        <v>15.214499999999999</v>
      </c>
      <c r="E184" s="62">
        <v>15.214499999999999</v>
      </c>
      <c r="F184" s="62">
        <v>15.214499999999999</v>
      </c>
      <c r="G184" s="62">
        <v>15.214499999999999</v>
      </c>
      <c r="H184" s="62">
        <v>7.6</v>
      </c>
      <c r="I184" s="62">
        <v>0</v>
      </c>
      <c r="J184" s="62">
        <v>0</v>
      </c>
    </row>
    <row r="185" spans="1:10" ht="15" customHeight="1" x14ac:dyDescent="0.25">
      <c r="A185" s="61" t="s">
        <v>8</v>
      </c>
      <c r="B185" s="61" t="s">
        <v>799</v>
      </c>
      <c r="C185" s="62">
        <v>1098.1699000000001</v>
      </c>
      <c r="D185" s="62">
        <v>1098.1699000000001</v>
      </c>
      <c r="E185" s="62">
        <v>1090.6813729865066</v>
      </c>
      <c r="F185" s="62">
        <v>1090.6813729865066</v>
      </c>
      <c r="G185" s="62">
        <v>947.28812298650666</v>
      </c>
      <c r="H185" s="62">
        <v>867.05305568204108</v>
      </c>
      <c r="I185" s="62">
        <v>812.11797016072444</v>
      </c>
      <c r="J185" s="62">
        <v>802.71171376283087</v>
      </c>
    </row>
    <row r="186" spans="1:10" ht="15" customHeight="1" x14ac:dyDescent="0.25">
      <c r="A186" s="61" t="s">
        <v>8</v>
      </c>
      <c r="B186" s="61" t="s">
        <v>798</v>
      </c>
      <c r="C186" s="62">
        <v>50.408929999999998</v>
      </c>
      <c r="D186" s="62">
        <v>94.838921929017403</v>
      </c>
      <c r="E186" s="62">
        <v>105.05540402681549</v>
      </c>
      <c r="F186" s="62">
        <v>108.47204716410772</v>
      </c>
      <c r="G186" s="62">
        <v>108.47204716410772</v>
      </c>
      <c r="H186" s="62">
        <v>131.70939766273233</v>
      </c>
      <c r="I186" s="62">
        <v>161.11649237335251</v>
      </c>
      <c r="J186" s="62">
        <v>134.16115447581038</v>
      </c>
    </row>
    <row r="187" spans="1:10" ht="15" customHeight="1" x14ac:dyDescent="0.25">
      <c r="A187" s="61" t="s">
        <v>8</v>
      </c>
      <c r="B187" s="61" t="s">
        <v>797</v>
      </c>
      <c r="C187" s="62">
        <v>1589</v>
      </c>
      <c r="D187" s="62">
        <v>1589</v>
      </c>
      <c r="E187" s="62">
        <v>1589</v>
      </c>
      <c r="F187" s="62">
        <v>1589</v>
      </c>
      <c r="G187" s="62">
        <v>1589</v>
      </c>
      <c r="H187" s="62">
        <v>1611.9999999999998</v>
      </c>
      <c r="I187" s="62">
        <v>1620.3421703726735</v>
      </c>
      <c r="J187" s="62">
        <v>1664.9999999999998</v>
      </c>
    </row>
    <row r="188" spans="1:10" ht="15" customHeight="1" x14ac:dyDescent="0.25">
      <c r="A188" s="61" t="s">
        <v>8</v>
      </c>
      <c r="B188" s="61" t="s">
        <v>796</v>
      </c>
      <c r="C188" s="62">
        <v>61.7</v>
      </c>
      <c r="D188" s="62">
        <v>282.82270795133576</v>
      </c>
      <c r="E188" s="62">
        <v>284.38456551391187</v>
      </c>
      <c r="F188" s="62">
        <v>286.25790996575239</v>
      </c>
      <c r="G188" s="62">
        <v>286.31222751455545</v>
      </c>
      <c r="H188" s="62">
        <v>286.31222751455545</v>
      </c>
      <c r="I188" s="62">
        <v>286.31222751455545</v>
      </c>
      <c r="J188" s="62">
        <v>682.69280545276047</v>
      </c>
    </row>
    <row r="189" spans="1:10" ht="15" customHeight="1" x14ac:dyDescent="0.25">
      <c r="A189" s="61" t="s">
        <v>8</v>
      </c>
      <c r="B189" s="61" t="s">
        <v>795</v>
      </c>
      <c r="C189" s="62">
        <v>1.2</v>
      </c>
      <c r="D189" s="62">
        <v>1.8194832025918766</v>
      </c>
      <c r="E189" s="62">
        <v>1.8194832025918766</v>
      </c>
      <c r="F189" s="62">
        <v>1.8194832025918766</v>
      </c>
      <c r="G189" s="62">
        <v>1.8194832025918766</v>
      </c>
      <c r="H189" s="62">
        <v>1.8194832025918766</v>
      </c>
      <c r="I189" s="62">
        <v>1.8194832025918766</v>
      </c>
      <c r="J189" s="62">
        <v>1.8194832025918766</v>
      </c>
    </row>
    <row r="190" spans="1:10" ht="15" customHeight="1" x14ac:dyDescent="0.25">
      <c r="A190" s="61" t="s">
        <v>8</v>
      </c>
      <c r="B190" s="61" t="s">
        <v>794</v>
      </c>
      <c r="C190" s="62">
        <v>0</v>
      </c>
      <c r="D190" s="62">
        <v>0</v>
      </c>
      <c r="E190" s="62">
        <v>0</v>
      </c>
      <c r="F190" s="62">
        <v>0</v>
      </c>
      <c r="G190" s="62">
        <v>0</v>
      </c>
      <c r="H190" s="62">
        <v>0</v>
      </c>
      <c r="I190" s="62">
        <v>0</v>
      </c>
      <c r="J190" s="62">
        <v>0</v>
      </c>
    </row>
    <row r="191" spans="1:10" ht="15" customHeight="1" x14ac:dyDescent="0.25">
      <c r="A191" s="61" t="s">
        <v>8</v>
      </c>
      <c r="B191" s="61" t="s">
        <v>793</v>
      </c>
      <c r="C191" s="62">
        <v>0</v>
      </c>
      <c r="D191" s="62">
        <v>0</v>
      </c>
      <c r="E191" s="62">
        <v>0</v>
      </c>
      <c r="F191" s="62">
        <v>0</v>
      </c>
      <c r="G191" s="62">
        <v>0</v>
      </c>
      <c r="H191" s="62">
        <v>0</v>
      </c>
      <c r="I191" s="62">
        <v>0</v>
      </c>
      <c r="J191" s="62">
        <v>0</v>
      </c>
    </row>
    <row r="192" spans="1:10" ht="15" customHeight="1" x14ac:dyDescent="0.25">
      <c r="A192" s="61" t="s">
        <v>7</v>
      </c>
      <c r="B192" s="61" t="s">
        <v>801</v>
      </c>
      <c r="C192" s="62">
        <v>0</v>
      </c>
      <c r="D192" s="62">
        <v>0</v>
      </c>
      <c r="E192" s="62">
        <v>0</v>
      </c>
      <c r="F192" s="62">
        <v>0</v>
      </c>
      <c r="G192" s="62">
        <v>0</v>
      </c>
      <c r="H192" s="62">
        <v>0</v>
      </c>
      <c r="I192" s="62">
        <v>0</v>
      </c>
      <c r="J192" s="62">
        <v>0</v>
      </c>
    </row>
    <row r="193" spans="1:10" ht="15" customHeight="1" x14ac:dyDescent="0.25">
      <c r="A193" s="61" t="s">
        <v>7</v>
      </c>
      <c r="B193" s="61" t="s">
        <v>207</v>
      </c>
      <c r="C193" s="62">
        <v>0</v>
      </c>
      <c r="D193" s="62">
        <v>0</v>
      </c>
      <c r="E193" s="62">
        <v>0</v>
      </c>
      <c r="F193" s="62">
        <v>0</v>
      </c>
      <c r="G193" s="62">
        <v>0</v>
      </c>
      <c r="H193" s="62">
        <v>0</v>
      </c>
      <c r="I193" s="62">
        <v>0</v>
      </c>
      <c r="J193" s="62">
        <v>0</v>
      </c>
    </row>
    <row r="194" spans="1:10" ht="15" customHeight="1" x14ac:dyDescent="0.25">
      <c r="A194" s="61" t="s">
        <v>7</v>
      </c>
      <c r="B194" s="61" t="s">
        <v>800</v>
      </c>
      <c r="C194" s="62">
        <v>479.351</v>
      </c>
      <c r="D194" s="62">
        <v>361.47100000000006</v>
      </c>
      <c r="E194" s="62">
        <v>252.83100000000002</v>
      </c>
      <c r="F194" s="62">
        <v>144.38249999999999</v>
      </c>
      <c r="G194" s="62">
        <v>136.88925</v>
      </c>
      <c r="H194" s="62">
        <v>136.88925</v>
      </c>
      <c r="I194" s="62">
        <v>136.88925</v>
      </c>
      <c r="J194" s="62">
        <v>136.88925</v>
      </c>
    </row>
    <row r="195" spans="1:10" ht="15" customHeight="1" x14ac:dyDescent="0.25">
      <c r="A195" s="61" t="s">
        <v>7</v>
      </c>
      <c r="B195" s="61" t="s">
        <v>799</v>
      </c>
      <c r="C195" s="62">
        <v>0</v>
      </c>
      <c r="D195" s="62">
        <v>232.75831526080344</v>
      </c>
      <c r="E195" s="62">
        <v>472.75831526080344</v>
      </c>
      <c r="F195" s="62">
        <v>712.75831526080344</v>
      </c>
      <c r="G195" s="62">
        <v>712.75831526080344</v>
      </c>
      <c r="H195" s="62">
        <v>712.75831526080344</v>
      </c>
      <c r="I195" s="62">
        <v>712.75831526080344</v>
      </c>
      <c r="J195" s="62">
        <v>712.75831526080344</v>
      </c>
    </row>
    <row r="196" spans="1:10" ht="15" customHeight="1" x14ac:dyDescent="0.25">
      <c r="A196" s="61" t="s">
        <v>7</v>
      </c>
      <c r="B196" s="61" t="s">
        <v>798</v>
      </c>
      <c r="C196" s="62">
        <v>1.649</v>
      </c>
      <c r="D196" s="62">
        <v>1.9453527467889615</v>
      </c>
      <c r="E196" s="62">
        <v>2.0576089212315334</v>
      </c>
      <c r="F196" s="62">
        <v>2.2448698029734189</v>
      </c>
      <c r="G196" s="62">
        <v>2.9885281197750708</v>
      </c>
      <c r="H196" s="62">
        <v>3.1101585110187413</v>
      </c>
      <c r="I196" s="62">
        <v>3.2718324723549377</v>
      </c>
      <c r="J196" s="62">
        <v>3.6073316203341363</v>
      </c>
    </row>
    <row r="197" spans="1:10" ht="15" customHeight="1" x14ac:dyDescent="0.25">
      <c r="A197" s="61" t="s">
        <v>7</v>
      </c>
      <c r="B197" s="61" t="s">
        <v>797</v>
      </c>
      <c r="C197" s="62">
        <v>0</v>
      </c>
      <c r="D197" s="62">
        <v>0</v>
      </c>
      <c r="E197" s="62">
        <v>0</v>
      </c>
      <c r="F197" s="62">
        <v>0</v>
      </c>
      <c r="G197" s="62">
        <v>0</v>
      </c>
      <c r="H197" s="62">
        <v>0</v>
      </c>
      <c r="I197" s="62">
        <v>0</v>
      </c>
      <c r="J197" s="62">
        <v>0</v>
      </c>
    </row>
    <row r="198" spans="1:10" ht="15" customHeight="1" x14ac:dyDescent="0.25">
      <c r="A198" s="61" t="s">
        <v>7</v>
      </c>
      <c r="B198" s="61" t="s">
        <v>796</v>
      </c>
      <c r="C198" s="62">
        <v>0</v>
      </c>
      <c r="D198" s="62">
        <v>0</v>
      </c>
      <c r="E198" s="62">
        <v>0</v>
      </c>
      <c r="F198" s="62">
        <v>0</v>
      </c>
      <c r="G198" s="62">
        <v>0</v>
      </c>
      <c r="H198" s="62">
        <v>0</v>
      </c>
      <c r="I198" s="62">
        <v>0.19582031641195585</v>
      </c>
      <c r="J198" s="62">
        <v>54.013512548639163</v>
      </c>
    </row>
    <row r="199" spans="1:10" ht="15" customHeight="1" x14ac:dyDescent="0.25">
      <c r="A199" s="61" t="s">
        <v>7</v>
      </c>
      <c r="B199" s="61" t="s">
        <v>795</v>
      </c>
      <c r="C199" s="62">
        <v>59.56</v>
      </c>
      <c r="D199" s="62">
        <v>184.58704771518845</v>
      </c>
      <c r="E199" s="62">
        <v>185.09424613963608</v>
      </c>
      <c r="F199" s="62">
        <v>198.07304574629859</v>
      </c>
      <c r="G199" s="62">
        <v>228.57244928699907</v>
      </c>
      <c r="H199" s="62">
        <v>327.71383621492492</v>
      </c>
      <c r="I199" s="62">
        <v>313.10763224407486</v>
      </c>
      <c r="J199" s="62">
        <v>312.60043381962714</v>
      </c>
    </row>
    <row r="200" spans="1:10" ht="15" customHeight="1" x14ac:dyDescent="0.25">
      <c r="A200" s="61" t="s">
        <v>7</v>
      </c>
      <c r="B200" s="61" t="s">
        <v>794</v>
      </c>
      <c r="C200" s="62">
        <v>0</v>
      </c>
      <c r="D200" s="62">
        <v>0</v>
      </c>
      <c r="E200" s="62">
        <v>0</v>
      </c>
      <c r="F200" s="62">
        <v>0</v>
      </c>
      <c r="G200" s="62">
        <v>0</v>
      </c>
      <c r="H200" s="62">
        <v>0</v>
      </c>
      <c r="I200" s="62">
        <v>0</v>
      </c>
      <c r="J200" s="62">
        <v>0</v>
      </c>
    </row>
    <row r="201" spans="1:10" ht="15" customHeight="1" x14ac:dyDescent="0.25">
      <c r="A201" s="61" t="s">
        <v>7</v>
      </c>
      <c r="B201" s="61" t="s">
        <v>793</v>
      </c>
      <c r="C201" s="62">
        <v>0</v>
      </c>
      <c r="D201" s="62">
        <v>0</v>
      </c>
      <c r="E201" s="62">
        <v>0</v>
      </c>
      <c r="F201" s="62">
        <v>0</v>
      </c>
      <c r="G201" s="62">
        <v>0</v>
      </c>
      <c r="H201" s="62">
        <v>0</v>
      </c>
      <c r="I201" s="62">
        <v>0</v>
      </c>
      <c r="J201" s="62">
        <v>0</v>
      </c>
    </row>
    <row r="202" spans="1:10" ht="15" customHeight="1" x14ac:dyDescent="0.25">
      <c r="A202" s="61" t="s">
        <v>6</v>
      </c>
      <c r="B202" s="61" t="s">
        <v>801</v>
      </c>
      <c r="C202" s="62">
        <v>485</v>
      </c>
      <c r="D202" s="62">
        <v>485</v>
      </c>
      <c r="E202" s="62">
        <v>485</v>
      </c>
      <c r="F202" s="62">
        <v>485</v>
      </c>
      <c r="G202" s="62">
        <v>0</v>
      </c>
      <c r="H202" s="62">
        <v>0</v>
      </c>
      <c r="I202" s="62">
        <v>0</v>
      </c>
      <c r="J202" s="62">
        <v>0</v>
      </c>
    </row>
    <row r="203" spans="1:10" ht="15" customHeight="1" x14ac:dyDescent="0.25">
      <c r="A203" s="61" t="s">
        <v>6</v>
      </c>
      <c r="B203" s="61" t="s">
        <v>207</v>
      </c>
      <c r="C203" s="62">
        <v>6975.44</v>
      </c>
      <c r="D203" s="62">
        <v>5388.4400000000005</v>
      </c>
      <c r="E203" s="62">
        <v>5054.2399999999989</v>
      </c>
      <c r="F203" s="62">
        <v>4428.6399999999994</v>
      </c>
      <c r="G203" s="62">
        <v>4036.72</v>
      </c>
      <c r="H203" s="62">
        <v>3484.7200000000003</v>
      </c>
      <c r="I203" s="62">
        <v>3485.126106316181</v>
      </c>
      <c r="J203" s="62">
        <v>3496.3482920491788</v>
      </c>
    </row>
    <row r="204" spans="1:10" ht="15" customHeight="1" x14ac:dyDescent="0.25">
      <c r="A204" s="61" t="s">
        <v>6</v>
      </c>
      <c r="B204" s="61" t="s">
        <v>800</v>
      </c>
      <c r="C204" s="62">
        <v>204.10042999999999</v>
      </c>
      <c r="D204" s="62">
        <v>77.000429999999994</v>
      </c>
      <c r="E204" s="62">
        <v>76.979234282587697</v>
      </c>
      <c r="F204" s="62">
        <v>65.762713104690988</v>
      </c>
      <c r="G204" s="62">
        <v>59.606713104690989</v>
      </c>
      <c r="H204" s="62">
        <v>60.85759190935083</v>
      </c>
      <c r="I204" s="62">
        <v>44.003815633210301</v>
      </c>
      <c r="J204" s="62">
        <v>57.745351675156698</v>
      </c>
    </row>
    <row r="205" spans="1:10" ht="15" customHeight="1" x14ac:dyDescent="0.25">
      <c r="A205" s="61" t="s">
        <v>6</v>
      </c>
      <c r="B205" s="61" t="s">
        <v>799</v>
      </c>
      <c r="C205" s="62">
        <v>17356.29</v>
      </c>
      <c r="D205" s="62">
        <v>14406.37760996695</v>
      </c>
      <c r="E205" s="62">
        <v>13613.793819782693</v>
      </c>
      <c r="F205" s="62">
        <v>12288.689577910642</v>
      </c>
      <c r="G205" s="62">
        <v>13414.048767095588</v>
      </c>
      <c r="H205" s="62">
        <v>15005.392010264361</v>
      </c>
      <c r="I205" s="62">
        <v>16103.547865475948</v>
      </c>
      <c r="J205" s="62">
        <v>17788.295661277123</v>
      </c>
    </row>
    <row r="206" spans="1:10" ht="15" customHeight="1" x14ac:dyDescent="0.25">
      <c r="A206" s="61" t="s">
        <v>6</v>
      </c>
      <c r="B206" s="61" t="s">
        <v>798</v>
      </c>
      <c r="C206" s="62">
        <v>1138.11103</v>
      </c>
      <c r="D206" s="62">
        <v>2253.6337396771419</v>
      </c>
      <c r="E206" s="62">
        <v>2256.9395677870043</v>
      </c>
      <c r="F206" s="62">
        <v>2308.4158789687053</v>
      </c>
      <c r="G206" s="62">
        <v>2334.4659051923591</v>
      </c>
      <c r="H206" s="62">
        <v>2434.32459539091</v>
      </c>
      <c r="I206" s="62">
        <v>2522.3029715484581</v>
      </c>
      <c r="J206" s="62">
        <v>2644.3855952488871</v>
      </c>
    </row>
    <row r="207" spans="1:10" ht="15" customHeight="1" x14ac:dyDescent="0.25">
      <c r="A207" s="61" t="s">
        <v>6</v>
      </c>
      <c r="B207" s="61" t="s">
        <v>797</v>
      </c>
      <c r="C207" s="62">
        <v>37</v>
      </c>
      <c r="D207" s="62">
        <v>37</v>
      </c>
      <c r="E207" s="62">
        <v>37</v>
      </c>
      <c r="F207" s="62">
        <v>37</v>
      </c>
      <c r="G207" s="62">
        <v>37</v>
      </c>
      <c r="H207" s="62">
        <v>37</v>
      </c>
      <c r="I207" s="62">
        <v>37</v>
      </c>
      <c r="J207" s="62">
        <v>37</v>
      </c>
    </row>
    <row r="208" spans="1:10" ht="15" customHeight="1" x14ac:dyDescent="0.25">
      <c r="A208" s="61" t="s">
        <v>6</v>
      </c>
      <c r="B208" s="61" t="s">
        <v>796</v>
      </c>
      <c r="C208" s="62">
        <v>3431</v>
      </c>
      <c r="D208" s="62">
        <v>10095.837378580487</v>
      </c>
      <c r="E208" s="62">
        <v>10095.837378580487</v>
      </c>
      <c r="F208" s="62">
        <v>10095.837378580487</v>
      </c>
      <c r="G208" s="62">
        <v>10095.837378580487</v>
      </c>
      <c r="H208" s="62">
        <v>10095.132296910797</v>
      </c>
      <c r="I208" s="62">
        <v>10408.061909266677</v>
      </c>
      <c r="J208" s="62">
        <v>12806.221537858277</v>
      </c>
    </row>
    <row r="209" spans="1:10" ht="15" customHeight="1" x14ac:dyDescent="0.25">
      <c r="A209" s="61" t="s">
        <v>6</v>
      </c>
      <c r="B209" s="61" t="s">
        <v>795</v>
      </c>
      <c r="C209" s="62">
        <v>1238.3800000000001</v>
      </c>
      <c r="D209" s="62">
        <v>5585.6744553954404</v>
      </c>
      <c r="E209" s="62">
        <v>5585.6744553954404</v>
      </c>
      <c r="F209" s="62">
        <v>5585.6744553954404</v>
      </c>
      <c r="G209" s="62">
        <v>5585.6744553954395</v>
      </c>
      <c r="H209" s="62">
        <v>5655.6744553954395</v>
      </c>
      <c r="I209" s="62">
        <v>5763.6744553954404</v>
      </c>
      <c r="J209" s="62">
        <v>5870.6744553954404</v>
      </c>
    </row>
    <row r="210" spans="1:10" ht="15" customHeight="1" x14ac:dyDescent="0.25">
      <c r="A210" s="61" t="s">
        <v>6</v>
      </c>
      <c r="B210" s="61" t="s">
        <v>794</v>
      </c>
      <c r="C210" s="62">
        <v>0</v>
      </c>
      <c r="D210" s="62">
        <v>0</v>
      </c>
      <c r="E210" s="62">
        <v>0</v>
      </c>
      <c r="F210" s="62">
        <v>0</v>
      </c>
      <c r="G210" s="62">
        <v>0</v>
      </c>
      <c r="H210" s="62">
        <v>0</v>
      </c>
      <c r="I210" s="62">
        <v>0</v>
      </c>
      <c r="J210" s="62">
        <v>0</v>
      </c>
    </row>
    <row r="211" spans="1:10" ht="15" customHeight="1" x14ac:dyDescent="0.25">
      <c r="A211" s="61" t="s">
        <v>6</v>
      </c>
      <c r="B211" s="61" t="s">
        <v>793</v>
      </c>
      <c r="C211" s="62">
        <v>0.2</v>
      </c>
      <c r="D211" s="62">
        <v>0.2</v>
      </c>
      <c r="E211" s="62">
        <v>0.2</v>
      </c>
      <c r="F211" s="62">
        <v>0.2</v>
      </c>
      <c r="G211" s="62">
        <v>0.2</v>
      </c>
      <c r="H211" s="62">
        <v>0.2</v>
      </c>
      <c r="I211" s="62">
        <v>0</v>
      </c>
      <c r="J211" s="62">
        <v>0</v>
      </c>
    </row>
    <row r="212" spans="1:10" ht="15" customHeight="1" x14ac:dyDescent="0.25">
      <c r="A212" s="61" t="s">
        <v>5</v>
      </c>
      <c r="B212" s="61" t="s">
        <v>801</v>
      </c>
      <c r="C212" s="62">
        <v>0</v>
      </c>
      <c r="D212" s="62">
        <v>0</v>
      </c>
      <c r="E212" s="62">
        <v>0</v>
      </c>
      <c r="F212" s="62">
        <v>0</v>
      </c>
      <c r="G212" s="62">
        <v>3300.0000000000005</v>
      </c>
      <c r="H212" s="62">
        <v>4950</v>
      </c>
      <c r="I212" s="62">
        <v>6600.0000000000009</v>
      </c>
      <c r="J212" s="62">
        <v>8250</v>
      </c>
    </row>
    <row r="213" spans="1:10" ht="15" customHeight="1" x14ac:dyDescent="0.25">
      <c r="A213" s="61" t="s">
        <v>5</v>
      </c>
      <c r="B213" s="61" t="s">
        <v>207</v>
      </c>
      <c r="C213" s="62">
        <v>28543.311000000002</v>
      </c>
      <c r="D213" s="62">
        <v>22966.557550218291</v>
      </c>
      <c r="E213" s="62">
        <v>20694.978193362629</v>
      </c>
      <c r="F213" s="62">
        <v>20703.92261566297</v>
      </c>
      <c r="G213" s="62">
        <v>17464.458553103774</v>
      </c>
      <c r="H213" s="62">
        <v>12707.736669891965</v>
      </c>
      <c r="I213" s="62">
        <v>9951.7958573748456</v>
      </c>
      <c r="J213" s="62">
        <v>9982.9742325852003</v>
      </c>
    </row>
    <row r="214" spans="1:10" ht="15" customHeight="1" x14ac:dyDescent="0.25">
      <c r="A214" s="61" t="s">
        <v>5</v>
      </c>
      <c r="B214" s="61" t="s">
        <v>800</v>
      </c>
      <c r="C214" s="62">
        <v>398.42050000000006</v>
      </c>
      <c r="D214" s="62">
        <v>170.61788312982065</v>
      </c>
      <c r="E214" s="62">
        <v>161.90756726264442</v>
      </c>
      <c r="F214" s="62">
        <v>155.2974827362126</v>
      </c>
      <c r="G214" s="62">
        <v>147.82169218321249</v>
      </c>
      <c r="H214" s="62">
        <v>95.60266256315883</v>
      </c>
      <c r="I214" s="62">
        <v>68.31145938305302</v>
      </c>
      <c r="J214" s="62">
        <v>63.211198780634611</v>
      </c>
    </row>
    <row r="215" spans="1:10" ht="15" customHeight="1" x14ac:dyDescent="0.25">
      <c r="A215" s="61" t="s">
        <v>5</v>
      </c>
      <c r="B215" s="61" t="s">
        <v>799</v>
      </c>
      <c r="C215" s="62">
        <v>1659.44173</v>
      </c>
      <c r="D215" s="62">
        <v>1711.5870694117882</v>
      </c>
      <c r="E215" s="62">
        <v>3289.6528993370544</v>
      </c>
      <c r="F215" s="62">
        <v>5403.3261420239714</v>
      </c>
      <c r="G215" s="62">
        <v>6517.8438151430446</v>
      </c>
      <c r="H215" s="62">
        <v>8035.9184058606952</v>
      </c>
      <c r="I215" s="62">
        <v>9237.1239385917488</v>
      </c>
      <c r="J215" s="62">
        <v>9143.4283483897925</v>
      </c>
    </row>
    <row r="216" spans="1:10" ht="15" customHeight="1" x14ac:dyDescent="0.25">
      <c r="A216" s="61" t="s">
        <v>5</v>
      </c>
      <c r="B216" s="61" t="s">
        <v>798</v>
      </c>
      <c r="C216" s="62">
        <v>1574.4969999999998</v>
      </c>
      <c r="D216" s="62">
        <v>1978.0774451405791</v>
      </c>
      <c r="E216" s="62">
        <v>2055.2690735826018</v>
      </c>
      <c r="F216" s="62">
        <v>2104.5217443489828</v>
      </c>
      <c r="G216" s="62">
        <v>2114.7749198080323</v>
      </c>
      <c r="H216" s="62">
        <v>2493.5523712370232</v>
      </c>
      <c r="I216" s="62">
        <v>3150.6241962870376</v>
      </c>
      <c r="J216" s="62">
        <v>3015.5574037879537</v>
      </c>
    </row>
    <row r="217" spans="1:10" ht="15" customHeight="1" x14ac:dyDescent="0.25">
      <c r="A217" s="61" t="s">
        <v>5</v>
      </c>
      <c r="B217" s="61" t="s">
        <v>797</v>
      </c>
      <c r="C217" s="62">
        <v>949</v>
      </c>
      <c r="D217" s="62">
        <v>949</v>
      </c>
      <c r="E217" s="62">
        <v>988.10604958701174</v>
      </c>
      <c r="F217" s="62">
        <v>1039.220983756469</v>
      </c>
      <c r="G217" s="62">
        <v>1039.220983756469</v>
      </c>
      <c r="H217" s="62">
        <v>1154.6190937595134</v>
      </c>
      <c r="I217" s="62">
        <v>1342.3672037256601</v>
      </c>
      <c r="J217" s="62">
        <v>1427.4295017649495</v>
      </c>
    </row>
    <row r="218" spans="1:10" ht="15" customHeight="1" x14ac:dyDescent="0.25">
      <c r="A218" s="61" t="s">
        <v>5</v>
      </c>
      <c r="B218" s="61" t="s">
        <v>796</v>
      </c>
      <c r="C218" s="62">
        <v>5100</v>
      </c>
      <c r="D218" s="62">
        <v>5728.1115322664964</v>
      </c>
      <c r="E218" s="62">
        <v>9669.1476499743749</v>
      </c>
      <c r="F218" s="62">
        <v>10339.029275749419</v>
      </c>
      <c r="G218" s="62">
        <v>10339.029275749419</v>
      </c>
      <c r="H218" s="62">
        <v>14663.790328510235</v>
      </c>
      <c r="I218" s="62">
        <v>15276.260510101394</v>
      </c>
      <c r="J218" s="62">
        <v>18876.997711725988</v>
      </c>
    </row>
    <row r="219" spans="1:10" ht="15" customHeight="1" x14ac:dyDescent="0.25">
      <c r="A219" s="61" t="s">
        <v>5</v>
      </c>
      <c r="B219" s="61" t="s">
        <v>795</v>
      </c>
      <c r="C219" s="62">
        <v>34.999999999999993</v>
      </c>
      <c r="D219" s="62">
        <v>79.32189000000001</v>
      </c>
      <c r="E219" s="62">
        <v>79.32189000000001</v>
      </c>
      <c r="F219" s="62">
        <v>99.452939999999998</v>
      </c>
      <c r="G219" s="62">
        <v>154.61140840000002</v>
      </c>
      <c r="H219" s="62">
        <v>219.962718585</v>
      </c>
      <c r="I219" s="62">
        <v>278.31803168632001</v>
      </c>
      <c r="J219" s="62">
        <v>349.66856272132003</v>
      </c>
    </row>
    <row r="220" spans="1:10" ht="15" customHeight="1" x14ac:dyDescent="0.25">
      <c r="A220" s="61" t="s">
        <v>5</v>
      </c>
      <c r="B220" s="61" t="s">
        <v>794</v>
      </c>
      <c r="C220" s="62">
        <v>0</v>
      </c>
      <c r="D220" s="62">
        <v>0</v>
      </c>
      <c r="E220" s="62">
        <v>0</v>
      </c>
      <c r="F220" s="62">
        <v>0</v>
      </c>
      <c r="G220" s="62">
        <v>0</v>
      </c>
      <c r="H220" s="62">
        <v>0</v>
      </c>
      <c r="I220" s="62">
        <v>0</v>
      </c>
      <c r="J220" s="62">
        <v>0</v>
      </c>
    </row>
    <row r="221" spans="1:10" ht="15" customHeight="1" x14ac:dyDescent="0.25">
      <c r="A221" s="61" t="s">
        <v>5</v>
      </c>
      <c r="B221" s="61" t="s">
        <v>793</v>
      </c>
      <c r="C221" s="62">
        <v>0</v>
      </c>
      <c r="D221" s="62">
        <v>0</v>
      </c>
      <c r="E221" s="62">
        <v>0</v>
      </c>
      <c r="F221" s="62">
        <v>0</v>
      </c>
      <c r="G221" s="62">
        <v>0</v>
      </c>
      <c r="H221" s="62">
        <v>0</v>
      </c>
      <c r="I221" s="62">
        <v>0</v>
      </c>
      <c r="J221" s="62">
        <v>0</v>
      </c>
    </row>
    <row r="222" spans="1:10" ht="15" customHeight="1" x14ac:dyDescent="0.25">
      <c r="A222" s="61" t="s">
        <v>4</v>
      </c>
      <c r="B222" s="61" t="s">
        <v>801</v>
      </c>
      <c r="C222" s="62">
        <v>0</v>
      </c>
      <c r="D222" s="62">
        <v>0</v>
      </c>
      <c r="E222" s="62">
        <v>0</v>
      </c>
      <c r="F222" s="62">
        <v>0</v>
      </c>
      <c r="G222" s="62">
        <v>0</v>
      </c>
      <c r="H222" s="62">
        <v>0</v>
      </c>
      <c r="I222" s="62">
        <v>0</v>
      </c>
      <c r="J222" s="62">
        <v>0</v>
      </c>
    </row>
    <row r="223" spans="1:10" ht="15" customHeight="1" x14ac:dyDescent="0.25">
      <c r="A223" s="61" t="s">
        <v>4</v>
      </c>
      <c r="B223" s="61" t="s">
        <v>207</v>
      </c>
      <c r="C223" s="62">
        <v>1727.76</v>
      </c>
      <c r="D223" s="62">
        <v>577.7600000000001</v>
      </c>
      <c r="E223" s="62">
        <v>0</v>
      </c>
      <c r="F223" s="62">
        <v>0</v>
      </c>
      <c r="G223" s="62">
        <v>0</v>
      </c>
      <c r="H223" s="62">
        <v>0</v>
      </c>
      <c r="I223" s="62">
        <v>0</v>
      </c>
      <c r="J223" s="62">
        <v>0</v>
      </c>
    </row>
    <row r="224" spans="1:10" ht="15" customHeight="1" x14ac:dyDescent="0.25">
      <c r="A224" s="61" t="s">
        <v>4</v>
      </c>
      <c r="B224" s="61" t="s">
        <v>800</v>
      </c>
      <c r="C224" s="62">
        <v>1144.2179300000003</v>
      </c>
      <c r="D224" s="62">
        <v>782.99938999999995</v>
      </c>
      <c r="E224" s="62">
        <v>717.21452377317235</v>
      </c>
      <c r="F224" s="62">
        <v>691.33266377317227</v>
      </c>
      <c r="G224" s="62">
        <v>633.50416377317219</v>
      </c>
      <c r="H224" s="62">
        <v>336.25320822073968</v>
      </c>
      <c r="I224" s="62">
        <v>153.4384282207397</v>
      </c>
      <c r="J224" s="62">
        <v>122.70342822073968</v>
      </c>
    </row>
    <row r="225" spans="1:10" ht="15" customHeight="1" x14ac:dyDescent="0.25">
      <c r="A225" s="61" t="s">
        <v>4</v>
      </c>
      <c r="B225" s="61" t="s">
        <v>799</v>
      </c>
      <c r="C225" s="62">
        <v>5061.6811700000007</v>
      </c>
      <c r="D225" s="62">
        <v>4990.9593965516215</v>
      </c>
      <c r="E225" s="62">
        <v>4443.7863965516208</v>
      </c>
      <c r="F225" s="62">
        <v>4368.0264565516209</v>
      </c>
      <c r="G225" s="62">
        <v>3405.9185165516205</v>
      </c>
      <c r="H225" s="62">
        <v>1018.8945673874858</v>
      </c>
      <c r="I225" s="62">
        <v>751.29990473288183</v>
      </c>
      <c r="J225" s="62">
        <v>630.54440473288184</v>
      </c>
    </row>
    <row r="226" spans="1:10" ht="15" customHeight="1" x14ac:dyDescent="0.25">
      <c r="A226" s="61" t="s">
        <v>4</v>
      </c>
      <c r="B226" s="61" t="s">
        <v>798</v>
      </c>
      <c r="C226" s="62">
        <v>521.29667000000006</v>
      </c>
      <c r="D226" s="62">
        <v>643.26099358548333</v>
      </c>
      <c r="E226" s="62">
        <v>654.70580588836344</v>
      </c>
      <c r="F226" s="62">
        <v>663.71014824106146</v>
      </c>
      <c r="G226" s="62">
        <v>667.09674827034939</v>
      </c>
      <c r="H226" s="62">
        <v>677.94495421795034</v>
      </c>
      <c r="I226" s="62">
        <v>661.21861725303654</v>
      </c>
      <c r="J226" s="62">
        <v>568.86404459394305</v>
      </c>
    </row>
    <row r="227" spans="1:10" ht="15" customHeight="1" x14ac:dyDescent="0.25">
      <c r="A227" s="61" t="s">
        <v>4</v>
      </c>
      <c r="B227" s="61" t="s">
        <v>797</v>
      </c>
      <c r="C227" s="62">
        <v>7065</v>
      </c>
      <c r="D227" s="62">
        <v>9183.4997793853563</v>
      </c>
      <c r="E227" s="62">
        <v>9408.4997793853581</v>
      </c>
      <c r="F227" s="62">
        <v>9971.4997793853563</v>
      </c>
      <c r="G227" s="62">
        <v>9971.4997793853563</v>
      </c>
      <c r="H227" s="62">
        <v>9971.4997793853563</v>
      </c>
      <c r="I227" s="62">
        <v>9971.4997793853563</v>
      </c>
      <c r="J227" s="62">
        <v>9971.4997793853563</v>
      </c>
    </row>
    <row r="228" spans="1:10" ht="15" customHeight="1" x14ac:dyDescent="0.25">
      <c r="A228" s="61" t="s">
        <v>4</v>
      </c>
      <c r="B228" s="61" t="s">
        <v>796</v>
      </c>
      <c r="C228" s="62">
        <v>5079</v>
      </c>
      <c r="D228" s="62">
        <v>5112.9811038129565</v>
      </c>
      <c r="E228" s="62">
        <v>5112.9811038129565</v>
      </c>
      <c r="F228" s="62">
        <v>6302.4345803661372</v>
      </c>
      <c r="G228" s="62">
        <v>6302.4345803661381</v>
      </c>
      <c r="H228" s="62">
        <v>6534.08363696991</v>
      </c>
      <c r="I228" s="62">
        <v>7002.9963402419144</v>
      </c>
      <c r="J228" s="62">
        <v>7103.147283638139</v>
      </c>
    </row>
    <row r="229" spans="1:10" ht="15" customHeight="1" x14ac:dyDescent="0.25">
      <c r="A229" s="61" t="s">
        <v>4</v>
      </c>
      <c r="B229" s="61" t="s">
        <v>795</v>
      </c>
      <c r="C229" s="62">
        <v>466.51</v>
      </c>
      <c r="D229" s="62">
        <v>530.59080206443309</v>
      </c>
      <c r="E229" s="62">
        <v>1017.3415334757196</v>
      </c>
      <c r="F229" s="62">
        <v>2171.5662118396649</v>
      </c>
      <c r="G229" s="62">
        <v>2171.5662118396649</v>
      </c>
      <c r="H229" s="62">
        <v>2868.5908020644329</v>
      </c>
      <c r="I229" s="62">
        <v>2947.6716041288664</v>
      </c>
      <c r="J229" s="62">
        <v>3666.4223355401509</v>
      </c>
    </row>
    <row r="230" spans="1:10" ht="15" customHeight="1" x14ac:dyDescent="0.25">
      <c r="A230" s="61" t="s">
        <v>4</v>
      </c>
      <c r="B230" s="61" t="s">
        <v>794</v>
      </c>
      <c r="C230" s="62">
        <v>28.999999999999996</v>
      </c>
      <c r="D230" s="62">
        <v>28.999999999999996</v>
      </c>
      <c r="E230" s="62">
        <v>28.999999999999996</v>
      </c>
      <c r="F230" s="62">
        <v>28.999999999999996</v>
      </c>
      <c r="G230" s="62">
        <v>28.999999999999996</v>
      </c>
      <c r="H230" s="62">
        <v>28.999999999999996</v>
      </c>
      <c r="I230" s="62">
        <v>28.999999999999996</v>
      </c>
      <c r="J230" s="62">
        <v>28.999999999999996</v>
      </c>
    </row>
    <row r="231" spans="1:10" ht="15" customHeight="1" x14ac:dyDescent="0.25">
      <c r="A231" s="61" t="s">
        <v>4</v>
      </c>
      <c r="B231" s="61" t="s">
        <v>793</v>
      </c>
      <c r="C231" s="62">
        <v>0</v>
      </c>
      <c r="D231" s="62">
        <v>0</v>
      </c>
      <c r="E231" s="62">
        <v>0</v>
      </c>
      <c r="F231" s="62">
        <v>0</v>
      </c>
      <c r="G231" s="62">
        <v>0</v>
      </c>
      <c r="H231" s="62">
        <v>0</v>
      </c>
      <c r="I231" s="62">
        <v>0</v>
      </c>
      <c r="J231" s="62">
        <v>0</v>
      </c>
    </row>
    <row r="232" spans="1:10" ht="15" customHeight="1" x14ac:dyDescent="0.25">
      <c r="A232" s="61" t="s">
        <v>3</v>
      </c>
      <c r="B232" s="61" t="s">
        <v>801</v>
      </c>
      <c r="C232" s="62">
        <v>1414</v>
      </c>
      <c r="D232" s="62">
        <v>1414</v>
      </c>
      <c r="E232" s="62">
        <v>2828</v>
      </c>
      <c r="F232" s="62">
        <v>2828</v>
      </c>
      <c r="G232" s="62">
        <v>2828</v>
      </c>
      <c r="H232" s="62">
        <v>2828</v>
      </c>
      <c r="I232" s="62">
        <v>2828</v>
      </c>
      <c r="J232" s="62">
        <v>2828</v>
      </c>
    </row>
    <row r="233" spans="1:10" ht="15" customHeight="1" x14ac:dyDescent="0.25">
      <c r="A233" s="61" t="s">
        <v>3</v>
      </c>
      <c r="B233" s="61" t="s">
        <v>207</v>
      </c>
      <c r="C233" s="62">
        <v>6441.34</v>
      </c>
      <c r="D233" s="62">
        <v>5625.9800000000005</v>
      </c>
      <c r="E233" s="62">
        <v>3094.08</v>
      </c>
      <c r="F233" s="62">
        <v>1909.26</v>
      </c>
      <c r="G233" s="62">
        <v>860.91282293625306</v>
      </c>
      <c r="H233" s="62">
        <v>769.91282293625306</v>
      </c>
      <c r="I233" s="62">
        <v>666.17282293625294</v>
      </c>
      <c r="J233" s="62">
        <v>885.34321240055408</v>
      </c>
    </row>
    <row r="234" spans="1:10" ht="15" customHeight="1" x14ac:dyDescent="0.25">
      <c r="A234" s="61" t="s">
        <v>3</v>
      </c>
      <c r="B234" s="61" t="s">
        <v>800</v>
      </c>
      <c r="C234" s="62">
        <v>1359.9014</v>
      </c>
      <c r="D234" s="62">
        <v>1131.6779999999999</v>
      </c>
      <c r="E234" s="62">
        <v>770.678</v>
      </c>
      <c r="F234" s="62">
        <v>675.678</v>
      </c>
      <c r="G234" s="62">
        <v>119.49123969996511</v>
      </c>
      <c r="H234" s="62">
        <v>119.49123969996511</v>
      </c>
      <c r="I234" s="62">
        <v>119.39623969996512</v>
      </c>
      <c r="J234" s="62">
        <v>114.95000000000002</v>
      </c>
    </row>
    <row r="235" spans="1:10" ht="15" customHeight="1" x14ac:dyDescent="0.25">
      <c r="A235" s="61" t="s">
        <v>3</v>
      </c>
      <c r="B235" s="61" t="s">
        <v>799</v>
      </c>
      <c r="C235" s="62">
        <v>4172.5733500000006</v>
      </c>
      <c r="D235" s="62">
        <v>4221.2801599910626</v>
      </c>
      <c r="E235" s="62">
        <v>4169.8024403270647</v>
      </c>
      <c r="F235" s="62">
        <v>3958.9024403270641</v>
      </c>
      <c r="G235" s="62">
        <v>2248.1625659214119</v>
      </c>
      <c r="H235" s="62">
        <v>2338.1861961500231</v>
      </c>
      <c r="I235" s="62">
        <v>2204.6752601561629</v>
      </c>
      <c r="J235" s="62">
        <v>3257.1564172640146</v>
      </c>
    </row>
    <row r="236" spans="1:10" ht="15" customHeight="1" x14ac:dyDescent="0.25">
      <c r="A236" s="61" t="s">
        <v>3</v>
      </c>
      <c r="B236" s="61" t="s">
        <v>798</v>
      </c>
      <c r="C236" s="62">
        <v>95.899979999999999</v>
      </c>
      <c r="D236" s="62">
        <v>139.37033202856753</v>
      </c>
      <c r="E236" s="62">
        <v>150.20273735482814</v>
      </c>
      <c r="F236" s="62">
        <v>156.98165925531009</v>
      </c>
      <c r="G236" s="62">
        <v>169.15067943954193</v>
      </c>
      <c r="H236" s="62">
        <v>252.22977462882457</v>
      </c>
      <c r="I236" s="62">
        <v>312.98740987643436</v>
      </c>
      <c r="J236" s="62">
        <v>305.64821519928836</v>
      </c>
    </row>
    <row r="237" spans="1:10" ht="15" customHeight="1" x14ac:dyDescent="0.25">
      <c r="A237" s="61" t="s">
        <v>3</v>
      </c>
      <c r="B237" s="61" t="s">
        <v>797</v>
      </c>
      <c r="C237" s="62">
        <v>6644.9630638483322</v>
      </c>
      <c r="D237" s="62">
        <v>6644.9630638483322</v>
      </c>
      <c r="E237" s="62">
        <v>6644.9630638483322</v>
      </c>
      <c r="F237" s="62">
        <v>6644.9630638483322</v>
      </c>
      <c r="G237" s="62">
        <v>6644.9630638483322</v>
      </c>
      <c r="H237" s="62">
        <v>6685.6367943823388</v>
      </c>
      <c r="I237" s="62">
        <v>6685.6367943823388</v>
      </c>
      <c r="J237" s="62">
        <v>6685.6367943823388</v>
      </c>
    </row>
    <row r="238" spans="1:10" ht="15" customHeight="1" x14ac:dyDescent="0.25">
      <c r="A238" s="61" t="s">
        <v>3</v>
      </c>
      <c r="B238" s="61" t="s">
        <v>796</v>
      </c>
      <c r="C238" s="62">
        <v>2975.8999999999996</v>
      </c>
      <c r="D238" s="62">
        <v>2988.7854276054809</v>
      </c>
      <c r="E238" s="62">
        <v>4831.88</v>
      </c>
      <c r="F238" s="62">
        <v>6017.486457603567</v>
      </c>
      <c r="G238" s="62">
        <v>6264.068345101462</v>
      </c>
      <c r="H238" s="62">
        <v>6498.4341424011818</v>
      </c>
      <c r="I238" s="62">
        <v>6802.7847513608804</v>
      </c>
      <c r="J238" s="62">
        <v>7449.5099204220314</v>
      </c>
    </row>
    <row r="239" spans="1:10" ht="15" customHeight="1" x14ac:dyDescent="0.25">
      <c r="A239" s="61" t="s">
        <v>3</v>
      </c>
      <c r="B239" s="61" t="s">
        <v>795</v>
      </c>
      <c r="C239" s="62">
        <v>1791.7090000000001</v>
      </c>
      <c r="D239" s="62">
        <v>1823.5336574652581</v>
      </c>
      <c r="E239" s="62">
        <v>1823.5336574652581</v>
      </c>
      <c r="F239" s="62">
        <v>2222.5336574652583</v>
      </c>
      <c r="G239" s="62">
        <v>2304.5336574652579</v>
      </c>
      <c r="H239" s="62">
        <v>2374.5336574652583</v>
      </c>
      <c r="I239" s="62">
        <v>4074.6296989598827</v>
      </c>
      <c r="J239" s="62">
        <v>4142.6296989598832</v>
      </c>
    </row>
    <row r="240" spans="1:10" ht="15" customHeight="1" x14ac:dyDescent="0.25">
      <c r="A240" s="61" t="s">
        <v>3</v>
      </c>
      <c r="B240" s="61" t="s">
        <v>794</v>
      </c>
      <c r="C240" s="62">
        <v>0</v>
      </c>
      <c r="D240" s="62">
        <v>0</v>
      </c>
      <c r="E240" s="62">
        <v>0</v>
      </c>
      <c r="F240" s="62">
        <v>0</v>
      </c>
      <c r="G240" s="62">
        <v>0</v>
      </c>
      <c r="H240" s="62">
        <v>0</v>
      </c>
      <c r="I240" s="62">
        <v>0</v>
      </c>
      <c r="J240" s="62">
        <v>0</v>
      </c>
    </row>
    <row r="241" spans="1:10" ht="15" customHeight="1" x14ac:dyDescent="0.25">
      <c r="A241" s="61" t="s">
        <v>3</v>
      </c>
      <c r="B241" s="61" t="s">
        <v>793</v>
      </c>
      <c r="C241" s="62">
        <v>0</v>
      </c>
      <c r="D241" s="62">
        <v>0</v>
      </c>
      <c r="E241" s="62">
        <v>0</v>
      </c>
      <c r="F241" s="62">
        <v>0</v>
      </c>
      <c r="G241" s="62">
        <v>0</v>
      </c>
      <c r="H241" s="62">
        <v>0</v>
      </c>
      <c r="I241" s="62">
        <v>0</v>
      </c>
      <c r="J241" s="62">
        <v>0</v>
      </c>
    </row>
    <row r="242" spans="1:10" ht="15" customHeight="1" x14ac:dyDescent="0.25">
      <c r="A242" s="61" t="s">
        <v>2</v>
      </c>
      <c r="B242" s="61" t="s">
        <v>801</v>
      </c>
      <c r="C242" s="62">
        <v>9531.8399999999983</v>
      </c>
      <c r="D242" s="62">
        <v>6949.4400000000005</v>
      </c>
      <c r="E242" s="62">
        <v>6949.4400000000005</v>
      </c>
      <c r="F242" s="62">
        <v>6949.4400000000005</v>
      </c>
      <c r="G242" s="62">
        <v>6949.4400000000005</v>
      </c>
      <c r="H242" s="62">
        <v>9449.4399999999987</v>
      </c>
      <c r="I242" s="62">
        <v>9022.64</v>
      </c>
      <c r="J242" s="62">
        <v>9022.64</v>
      </c>
    </row>
    <row r="243" spans="1:10" ht="15" customHeight="1" x14ac:dyDescent="0.25">
      <c r="A243" s="61" t="s">
        <v>2</v>
      </c>
      <c r="B243" s="61" t="s">
        <v>207</v>
      </c>
      <c r="C243" s="62">
        <v>355.67500000000001</v>
      </c>
      <c r="D243" s="62">
        <v>135.61500000000001</v>
      </c>
      <c r="E243" s="62">
        <v>135.61500000000001</v>
      </c>
      <c r="F243" s="62">
        <v>128.23900000000003</v>
      </c>
      <c r="G243" s="62">
        <v>18.626999999999999</v>
      </c>
      <c r="H243" s="62">
        <v>18.626999999999999</v>
      </c>
      <c r="I243" s="62">
        <v>18.626999999999999</v>
      </c>
      <c r="J243" s="62">
        <v>7.9799999999999995</v>
      </c>
    </row>
    <row r="244" spans="1:10" ht="15" customHeight="1" x14ac:dyDescent="0.25">
      <c r="A244" s="61" t="s">
        <v>2</v>
      </c>
      <c r="B244" s="61" t="s">
        <v>800</v>
      </c>
      <c r="C244" s="62">
        <v>2958.0640399999997</v>
      </c>
      <c r="D244" s="62">
        <v>558.79734395235039</v>
      </c>
      <c r="E244" s="62">
        <v>509.54734395235033</v>
      </c>
      <c r="F244" s="62">
        <v>509.54734395235033</v>
      </c>
      <c r="G244" s="62">
        <v>292.50960000000003</v>
      </c>
      <c r="H244" s="62">
        <v>14.523000000000001</v>
      </c>
      <c r="I244" s="62">
        <v>0</v>
      </c>
      <c r="J244" s="62">
        <v>0</v>
      </c>
    </row>
    <row r="245" spans="1:10" ht="15" customHeight="1" x14ac:dyDescent="0.25">
      <c r="A245" s="61" t="s">
        <v>2</v>
      </c>
      <c r="B245" s="61" t="s">
        <v>799</v>
      </c>
      <c r="C245" s="62">
        <v>1168.3065500000002</v>
      </c>
      <c r="D245" s="62">
        <v>1992.0373719271208</v>
      </c>
      <c r="E245" s="62">
        <v>3281.088633248693</v>
      </c>
      <c r="F245" s="62">
        <v>3280.482533248693</v>
      </c>
      <c r="G245" s="62">
        <v>4430.4807396875285</v>
      </c>
      <c r="H245" s="62">
        <v>4380.7950379138683</v>
      </c>
      <c r="I245" s="62">
        <v>4253.4880379138694</v>
      </c>
      <c r="J245" s="62">
        <v>4734.4022294257265</v>
      </c>
    </row>
    <row r="246" spans="1:10" ht="15" customHeight="1" x14ac:dyDescent="0.25">
      <c r="A246" s="61" t="s">
        <v>2</v>
      </c>
      <c r="B246" s="61" t="s">
        <v>798</v>
      </c>
      <c r="C246" s="62">
        <v>3161.1063900000004</v>
      </c>
      <c r="D246" s="62">
        <v>2588.7639463896894</v>
      </c>
      <c r="E246" s="62">
        <v>2604.2782470900215</v>
      </c>
      <c r="F246" s="62">
        <v>3160.5510713068511</v>
      </c>
      <c r="G246" s="62">
        <v>2893.9667392706538</v>
      </c>
      <c r="H246" s="62">
        <v>3066.4269562835502</v>
      </c>
      <c r="I246" s="62">
        <v>3276.6078650658515</v>
      </c>
      <c r="J246" s="62">
        <v>3412.2756052020154</v>
      </c>
    </row>
    <row r="247" spans="1:10" ht="15" customHeight="1" x14ac:dyDescent="0.25">
      <c r="A247" s="61" t="s">
        <v>2</v>
      </c>
      <c r="B247" s="61" t="s">
        <v>797</v>
      </c>
      <c r="C247" s="62">
        <v>16395</v>
      </c>
      <c r="D247" s="62">
        <v>16642.057144427556</v>
      </c>
      <c r="E247" s="62">
        <v>16739.632571544971</v>
      </c>
      <c r="F247" s="62">
        <v>16742.054727082079</v>
      </c>
      <c r="G247" s="62">
        <v>17075.481920547518</v>
      </c>
      <c r="H247" s="62">
        <v>17075.481920547518</v>
      </c>
      <c r="I247" s="62">
        <v>17508.620678606028</v>
      </c>
      <c r="J247" s="62">
        <v>17909.144955842916</v>
      </c>
    </row>
    <row r="248" spans="1:10" ht="15" customHeight="1" x14ac:dyDescent="0.25">
      <c r="A248" s="61" t="s">
        <v>2</v>
      </c>
      <c r="B248" s="61" t="s">
        <v>796</v>
      </c>
      <c r="C248" s="62">
        <v>6024.9332921311689</v>
      </c>
      <c r="D248" s="62">
        <v>6506.7247547902398</v>
      </c>
      <c r="E248" s="62">
        <v>8117.9943753711495</v>
      </c>
      <c r="F248" s="62">
        <v>9012.6807536917604</v>
      </c>
      <c r="G248" s="62">
        <v>9012.6807536917604</v>
      </c>
      <c r="H248" s="62">
        <v>8978.6829370978376</v>
      </c>
      <c r="I248" s="62">
        <v>9397.1456621102006</v>
      </c>
      <c r="J248" s="62">
        <v>11219.72953137591</v>
      </c>
    </row>
    <row r="249" spans="1:10" ht="15" customHeight="1" x14ac:dyDescent="0.25">
      <c r="A249" s="61" t="s">
        <v>2</v>
      </c>
      <c r="B249" s="61" t="s">
        <v>795</v>
      </c>
      <c r="C249" s="62">
        <v>81.000000000000014</v>
      </c>
      <c r="D249" s="62">
        <v>87.621664068153407</v>
      </c>
      <c r="E249" s="62">
        <v>87.621664068153407</v>
      </c>
      <c r="F249" s="62">
        <v>87.621664068153407</v>
      </c>
      <c r="G249" s="62">
        <v>87.621664068153407</v>
      </c>
      <c r="H249" s="62">
        <v>87.621664068153393</v>
      </c>
      <c r="I249" s="62">
        <v>88.621664068153407</v>
      </c>
      <c r="J249" s="62">
        <v>95.621664068153407</v>
      </c>
    </row>
    <row r="250" spans="1:10" ht="15" customHeight="1" x14ac:dyDescent="0.25">
      <c r="A250" s="61" t="s">
        <v>2</v>
      </c>
      <c r="B250" s="61" t="s">
        <v>794</v>
      </c>
      <c r="C250" s="62">
        <v>0</v>
      </c>
      <c r="D250" s="62">
        <v>0</v>
      </c>
      <c r="E250" s="62">
        <v>0</v>
      </c>
      <c r="F250" s="62">
        <v>0</v>
      </c>
      <c r="G250" s="62">
        <v>0</v>
      </c>
      <c r="H250" s="62">
        <v>0</v>
      </c>
      <c r="I250" s="62">
        <v>0</v>
      </c>
      <c r="J250" s="62">
        <v>0</v>
      </c>
    </row>
    <row r="251" spans="1:10" ht="15" customHeight="1" x14ac:dyDescent="0.25">
      <c r="A251" s="61" t="s">
        <v>2</v>
      </c>
      <c r="B251" s="61" t="s">
        <v>793</v>
      </c>
      <c r="C251" s="62">
        <v>3.96E-3</v>
      </c>
      <c r="D251" s="62">
        <v>3.96E-3</v>
      </c>
      <c r="E251" s="62">
        <v>3.96E-3</v>
      </c>
      <c r="F251" s="62">
        <v>3.96E-3</v>
      </c>
      <c r="G251" s="62">
        <v>3.96E-3</v>
      </c>
      <c r="H251" s="62">
        <v>0</v>
      </c>
      <c r="I251" s="62">
        <v>0</v>
      </c>
      <c r="J251" s="62">
        <v>0</v>
      </c>
    </row>
    <row r="252" spans="1:10" ht="15" customHeight="1" x14ac:dyDescent="0.25">
      <c r="A252" s="61" t="s">
        <v>1</v>
      </c>
      <c r="B252" s="61" t="s">
        <v>801</v>
      </c>
      <c r="C252" s="62">
        <v>700.00000000000011</v>
      </c>
      <c r="D252" s="62">
        <v>700.00000000000011</v>
      </c>
      <c r="E252" s="62">
        <v>700.00000000000011</v>
      </c>
      <c r="F252" s="62">
        <v>700.00000000000011</v>
      </c>
      <c r="G252" s="62">
        <v>700.00000000000011</v>
      </c>
      <c r="H252" s="62">
        <v>700.00000000000011</v>
      </c>
      <c r="I252" s="62">
        <v>1117</v>
      </c>
      <c r="J252" s="62">
        <v>1117</v>
      </c>
    </row>
    <row r="253" spans="1:10" ht="15" customHeight="1" x14ac:dyDescent="0.25">
      <c r="A253" s="61" t="s">
        <v>1</v>
      </c>
      <c r="B253" s="61" t="s">
        <v>207</v>
      </c>
      <c r="C253" s="62">
        <v>792.03</v>
      </c>
      <c r="D253" s="62">
        <v>792.03</v>
      </c>
      <c r="E253" s="62">
        <v>678.28</v>
      </c>
      <c r="F253" s="62">
        <v>632.28000000000009</v>
      </c>
      <c r="G253" s="62">
        <v>564.20000000000005</v>
      </c>
      <c r="H253" s="62">
        <v>250</v>
      </c>
      <c r="I253" s="62">
        <v>250</v>
      </c>
      <c r="J253" s="62">
        <v>250</v>
      </c>
    </row>
    <row r="254" spans="1:10" ht="15" customHeight="1" x14ac:dyDescent="0.25">
      <c r="A254" s="61" t="s">
        <v>1</v>
      </c>
      <c r="B254" s="61" t="s">
        <v>800</v>
      </c>
      <c r="C254" s="62">
        <v>92.032499999999985</v>
      </c>
      <c r="D254" s="62">
        <v>29.022500000000001</v>
      </c>
      <c r="E254" s="62">
        <v>16.197500000000002</v>
      </c>
      <c r="F254" s="62">
        <v>16.197500000000002</v>
      </c>
      <c r="G254" s="62">
        <v>16.197500000000002</v>
      </c>
      <c r="H254" s="62">
        <v>13.965</v>
      </c>
      <c r="I254" s="62">
        <v>13.965</v>
      </c>
      <c r="J254" s="62">
        <v>0</v>
      </c>
    </row>
    <row r="255" spans="1:10" ht="15" customHeight="1" x14ac:dyDescent="0.25">
      <c r="A255" s="61" t="s">
        <v>1</v>
      </c>
      <c r="B255" s="61" t="s">
        <v>799</v>
      </c>
      <c r="C255" s="62">
        <v>469.91209999999995</v>
      </c>
      <c r="D255" s="62">
        <v>469.8291627461528</v>
      </c>
      <c r="E255" s="62">
        <v>387.63579818287582</v>
      </c>
      <c r="F255" s="62">
        <v>404.40479818287582</v>
      </c>
      <c r="G255" s="62">
        <v>636.88428785174801</v>
      </c>
      <c r="H255" s="62">
        <v>860.71083918622674</v>
      </c>
      <c r="I255" s="62">
        <v>833.48058612332727</v>
      </c>
      <c r="J255" s="62">
        <v>819.27048612332726</v>
      </c>
    </row>
    <row r="256" spans="1:10" ht="15" customHeight="1" x14ac:dyDescent="0.25">
      <c r="A256" s="61" t="s">
        <v>1</v>
      </c>
      <c r="B256" s="61" t="s">
        <v>798</v>
      </c>
      <c r="C256" s="62">
        <v>51.075590000000005</v>
      </c>
      <c r="D256" s="62">
        <v>124.18519946380516</v>
      </c>
      <c r="E256" s="62">
        <v>124.27407103515426</v>
      </c>
      <c r="F256" s="62">
        <v>118.48993603546897</v>
      </c>
      <c r="G256" s="62">
        <v>123.19839359015477</v>
      </c>
      <c r="H256" s="62">
        <v>219.76065414049251</v>
      </c>
      <c r="I256" s="62">
        <v>218.16263563556612</v>
      </c>
      <c r="J256" s="62">
        <v>164.56663298342406</v>
      </c>
    </row>
    <row r="257" spans="1:10" ht="15" customHeight="1" x14ac:dyDescent="0.25">
      <c r="A257" s="61" t="s">
        <v>1</v>
      </c>
      <c r="B257" s="61" t="s">
        <v>797</v>
      </c>
      <c r="C257" s="62">
        <v>1119</v>
      </c>
      <c r="D257" s="62">
        <v>1220</v>
      </c>
      <c r="E257" s="62">
        <v>1220</v>
      </c>
      <c r="F257" s="62">
        <v>1284.4255015027254</v>
      </c>
      <c r="G257" s="62">
        <v>1315.7554683799244</v>
      </c>
      <c r="H257" s="62">
        <v>1366.2528316564212</v>
      </c>
      <c r="I257" s="62">
        <v>1366.2528316564212</v>
      </c>
      <c r="J257" s="62">
        <v>1465.0283843292164</v>
      </c>
    </row>
    <row r="258" spans="1:10" ht="15" customHeight="1" x14ac:dyDescent="0.25">
      <c r="A258" s="61" t="s">
        <v>1</v>
      </c>
      <c r="B258" s="61" t="s">
        <v>796</v>
      </c>
      <c r="C258" s="62">
        <v>3.7</v>
      </c>
      <c r="D258" s="62">
        <v>200.40995088935958</v>
      </c>
      <c r="E258" s="62">
        <v>211.71400000000003</v>
      </c>
      <c r="F258" s="62">
        <v>241.6130680441378</v>
      </c>
      <c r="G258" s="62">
        <v>261.61306804413783</v>
      </c>
      <c r="H258" s="62">
        <v>276.61306804413783</v>
      </c>
      <c r="I258" s="62">
        <v>276.61306804413778</v>
      </c>
      <c r="J258" s="62">
        <v>280.31306804413782</v>
      </c>
    </row>
    <row r="259" spans="1:10" ht="15" customHeight="1" x14ac:dyDescent="0.25">
      <c r="A259" s="61" t="s">
        <v>1</v>
      </c>
      <c r="B259" s="61" t="s">
        <v>795</v>
      </c>
      <c r="C259" s="62">
        <v>262</v>
      </c>
      <c r="D259" s="62">
        <v>352.23967924335909</v>
      </c>
      <c r="E259" s="62">
        <v>568.83253637054861</v>
      </c>
      <c r="F259" s="62">
        <v>779.21487239814417</v>
      </c>
      <c r="G259" s="62">
        <v>779.21487239814417</v>
      </c>
      <c r="H259" s="62">
        <v>779.21487239814417</v>
      </c>
      <c r="I259" s="62">
        <v>779.21487239814417</v>
      </c>
      <c r="J259" s="62">
        <v>866.95701959063297</v>
      </c>
    </row>
    <row r="260" spans="1:10" ht="15" customHeight="1" x14ac:dyDescent="0.25">
      <c r="A260" s="61" t="s">
        <v>1</v>
      </c>
      <c r="B260" s="61" t="s">
        <v>794</v>
      </c>
      <c r="C260" s="62">
        <v>0</v>
      </c>
      <c r="D260" s="62">
        <v>0</v>
      </c>
      <c r="E260" s="62">
        <v>0</v>
      </c>
      <c r="F260" s="62">
        <v>0</v>
      </c>
      <c r="G260" s="62">
        <v>0</v>
      </c>
      <c r="H260" s="62">
        <v>0</v>
      </c>
      <c r="I260" s="62">
        <v>0</v>
      </c>
      <c r="J260" s="62">
        <v>0</v>
      </c>
    </row>
    <row r="261" spans="1:10" ht="15" customHeight="1" x14ac:dyDescent="0.25">
      <c r="A261" s="61" t="s">
        <v>1</v>
      </c>
      <c r="B261" s="61" t="s">
        <v>793</v>
      </c>
      <c r="C261" s="62">
        <v>0</v>
      </c>
      <c r="D261" s="62">
        <v>0</v>
      </c>
      <c r="E261" s="62">
        <v>0</v>
      </c>
      <c r="F261" s="62">
        <v>0</v>
      </c>
      <c r="G261" s="62">
        <v>0</v>
      </c>
      <c r="H261" s="62">
        <v>0</v>
      </c>
      <c r="I261" s="62">
        <v>0</v>
      </c>
      <c r="J261" s="62">
        <v>0</v>
      </c>
    </row>
    <row r="262" spans="1:10" ht="15" customHeight="1" x14ac:dyDescent="0.25">
      <c r="A262" s="61" t="s">
        <v>0</v>
      </c>
      <c r="B262" s="61" t="s">
        <v>801</v>
      </c>
      <c r="C262" s="62">
        <v>1940</v>
      </c>
      <c r="D262" s="62">
        <v>2820</v>
      </c>
      <c r="E262" s="62">
        <v>2820</v>
      </c>
      <c r="F262" s="62">
        <v>4020.0000000000005</v>
      </c>
      <c r="G262" s="62">
        <v>4020.0000000000005</v>
      </c>
      <c r="H262" s="62">
        <v>4020.0000000000005</v>
      </c>
      <c r="I262" s="62">
        <v>3020</v>
      </c>
      <c r="J262" s="62">
        <v>3020</v>
      </c>
    </row>
    <row r="263" spans="1:10" ht="15" customHeight="1" x14ac:dyDescent="0.25">
      <c r="A263" s="61" t="s">
        <v>0</v>
      </c>
      <c r="B263" s="61" t="s">
        <v>207</v>
      </c>
      <c r="C263" s="62">
        <v>1274.2630000000001</v>
      </c>
      <c r="D263" s="62">
        <v>791.94300000000032</v>
      </c>
      <c r="E263" s="62">
        <v>711.49800000000005</v>
      </c>
      <c r="F263" s="62">
        <v>482.64351240039798</v>
      </c>
      <c r="G263" s="62">
        <v>477.13351240039799</v>
      </c>
      <c r="H263" s="62">
        <v>455.99232999511827</v>
      </c>
      <c r="I263" s="62">
        <v>212.24881759472032</v>
      </c>
      <c r="J263" s="62">
        <v>449.18881759472032</v>
      </c>
    </row>
    <row r="264" spans="1:10" ht="15" customHeight="1" x14ac:dyDescent="0.25">
      <c r="A264" s="61" t="s">
        <v>0</v>
      </c>
      <c r="B264" s="61" t="s">
        <v>800</v>
      </c>
      <c r="C264" s="62">
        <v>84.1905</v>
      </c>
      <c r="D264" s="62">
        <v>84.1905</v>
      </c>
      <c r="E264" s="62">
        <v>84.1905</v>
      </c>
      <c r="F264" s="62">
        <v>84.1905</v>
      </c>
      <c r="G264" s="62">
        <v>30.040499999999998</v>
      </c>
      <c r="H264" s="62">
        <v>30.040499999999998</v>
      </c>
      <c r="I264" s="62">
        <v>30.040499999999998</v>
      </c>
      <c r="J264" s="62">
        <v>3.298</v>
      </c>
    </row>
    <row r="265" spans="1:10" ht="15" customHeight="1" x14ac:dyDescent="0.25">
      <c r="A265" s="61" t="s">
        <v>0</v>
      </c>
      <c r="B265" s="61" t="s">
        <v>799</v>
      </c>
      <c r="C265" s="62">
        <v>1738.1471500000002</v>
      </c>
      <c r="D265" s="62">
        <v>1323.4861910958907</v>
      </c>
      <c r="E265" s="62">
        <v>1321.5822579373789</v>
      </c>
      <c r="F265" s="62">
        <v>1097.1278854845423</v>
      </c>
      <c r="G265" s="62">
        <v>862.57604955354384</v>
      </c>
      <c r="H265" s="62">
        <v>781.61954955354372</v>
      </c>
      <c r="I265" s="62">
        <v>1060.5743611519731</v>
      </c>
      <c r="J265" s="62">
        <v>958.26277032877056</v>
      </c>
    </row>
    <row r="266" spans="1:10" ht="15" customHeight="1" x14ac:dyDescent="0.25">
      <c r="A266" s="61" t="s">
        <v>0</v>
      </c>
      <c r="B266" s="61" t="s">
        <v>798</v>
      </c>
      <c r="C266" s="62">
        <v>240.66912000000002</v>
      </c>
      <c r="D266" s="62">
        <v>327.46354647523589</v>
      </c>
      <c r="E266" s="62">
        <v>331.073256650134</v>
      </c>
      <c r="F266" s="62">
        <v>332.48882430737916</v>
      </c>
      <c r="G266" s="62">
        <v>332.48882430737916</v>
      </c>
      <c r="H266" s="62">
        <v>335.12193314781229</v>
      </c>
      <c r="I266" s="62">
        <v>510.92843455322446</v>
      </c>
      <c r="J266" s="62">
        <v>462.02747718255569</v>
      </c>
    </row>
    <row r="267" spans="1:10" ht="15" customHeight="1" x14ac:dyDescent="0.25">
      <c r="A267" s="61" t="s">
        <v>0</v>
      </c>
      <c r="B267" s="61" t="s">
        <v>797</v>
      </c>
      <c r="C267" s="62">
        <v>1607</v>
      </c>
      <c r="D267" s="62">
        <v>1724.7817105036077</v>
      </c>
      <c r="E267" s="62">
        <v>1724.7817105036077</v>
      </c>
      <c r="F267" s="62">
        <v>1724.7817105036077</v>
      </c>
      <c r="G267" s="62">
        <v>1724.7817105036077</v>
      </c>
      <c r="H267" s="62">
        <v>1724.7817105036077</v>
      </c>
      <c r="I267" s="62">
        <v>1858.7434517545264</v>
      </c>
      <c r="J267" s="62">
        <v>1887.5038086460645</v>
      </c>
    </row>
    <row r="268" spans="1:10" ht="15" customHeight="1" x14ac:dyDescent="0.25">
      <c r="A268" s="61" t="s">
        <v>0</v>
      </c>
      <c r="B268" s="61" t="s">
        <v>796</v>
      </c>
      <c r="C268" s="62">
        <v>5</v>
      </c>
      <c r="D268" s="62">
        <v>19.105117648676696</v>
      </c>
      <c r="E268" s="62">
        <v>19.105117648676696</v>
      </c>
      <c r="F268" s="62">
        <v>19.105117648676696</v>
      </c>
      <c r="G268" s="62">
        <v>19.105117648676696</v>
      </c>
      <c r="H268" s="62">
        <v>24.105117648676696</v>
      </c>
      <c r="I268" s="62">
        <v>124.10511764867671</v>
      </c>
      <c r="J268" s="62">
        <v>164.10511764867672</v>
      </c>
    </row>
    <row r="269" spans="1:10" ht="15" customHeight="1" x14ac:dyDescent="0.25">
      <c r="A269" s="61" t="s">
        <v>0</v>
      </c>
      <c r="B269" s="61" t="s">
        <v>795</v>
      </c>
      <c r="C269" s="62">
        <v>607.99999999999989</v>
      </c>
      <c r="D269" s="62">
        <v>619.74776531641953</v>
      </c>
      <c r="E269" s="62">
        <v>619.74776531641953</v>
      </c>
      <c r="F269" s="62">
        <v>679.74776531641942</v>
      </c>
      <c r="G269" s="62">
        <v>739.74776531641953</v>
      </c>
      <c r="H269" s="62">
        <v>799.74776531641953</v>
      </c>
      <c r="I269" s="62">
        <v>1099.7477653164196</v>
      </c>
      <c r="J269" s="62">
        <v>1118.7477653164194</v>
      </c>
    </row>
    <row r="270" spans="1:10" ht="15" customHeight="1" x14ac:dyDescent="0.25">
      <c r="A270" s="61" t="s">
        <v>0</v>
      </c>
      <c r="B270" s="61" t="s">
        <v>794</v>
      </c>
      <c r="C270" s="62">
        <v>0</v>
      </c>
      <c r="D270" s="62">
        <v>0</v>
      </c>
      <c r="E270" s="62">
        <v>0</v>
      </c>
      <c r="F270" s="62">
        <v>0</v>
      </c>
      <c r="G270" s="62">
        <v>0</v>
      </c>
      <c r="H270" s="62">
        <v>0</v>
      </c>
      <c r="I270" s="62">
        <v>0</v>
      </c>
      <c r="J270" s="62">
        <v>0</v>
      </c>
    </row>
    <row r="271" spans="1:10" ht="15" customHeight="1" x14ac:dyDescent="0.25">
      <c r="A271" s="61" t="s">
        <v>0</v>
      </c>
      <c r="B271" s="61" t="s">
        <v>793</v>
      </c>
      <c r="C271" s="62">
        <v>0</v>
      </c>
      <c r="D271" s="62">
        <v>0</v>
      </c>
      <c r="E271" s="62">
        <v>0</v>
      </c>
      <c r="F271" s="62">
        <v>0</v>
      </c>
      <c r="G271" s="62">
        <v>0</v>
      </c>
      <c r="H271" s="62">
        <v>0</v>
      </c>
      <c r="I271" s="62">
        <v>0</v>
      </c>
      <c r="J271" s="62">
        <v>0</v>
      </c>
    </row>
    <row r="272" spans="1:10" ht="15" customHeight="1" x14ac:dyDescent="0.25">
      <c r="A272" s="61" t="s">
        <v>48</v>
      </c>
      <c r="B272" s="61" t="s">
        <v>801</v>
      </c>
      <c r="C272" s="62">
        <v>9374</v>
      </c>
      <c r="D272" s="62">
        <v>8884</v>
      </c>
      <c r="E272" s="62">
        <v>7811</v>
      </c>
      <c r="F272" s="62">
        <v>13107.000000000004</v>
      </c>
      <c r="G272" s="62">
        <v>11922.000000000002</v>
      </c>
      <c r="H272" s="62">
        <v>12352.000000000002</v>
      </c>
      <c r="I272" s="62">
        <v>14002.000000000002</v>
      </c>
      <c r="J272" s="62">
        <v>17302.000000000004</v>
      </c>
    </row>
    <row r="273" spans="1:10" ht="15" customHeight="1" x14ac:dyDescent="0.25">
      <c r="A273" s="61" t="s">
        <v>48</v>
      </c>
      <c r="B273" s="61" t="s">
        <v>207</v>
      </c>
      <c r="C273" s="62">
        <v>18734.876000000004</v>
      </c>
      <c r="D273" s="62">
        <v>11149.485000000001</v>
      </c>
      <c r="E273" s="62">
        <v>2322.61</v>
      </c>
      <c r="F273" s="62">
        <v>501.00999999999993</v>
      </c>
      <c r="G273" s="62">
        <v>477.64</v>
      </c>
      <c r="H273" s="62">
        <v>449.14</v>
      </c>
      <c r="I273" s="62">
        <v>449.14</v>
      </c>
      <c r="J273" s="62">
        <v>448</v>
      </c>
    </row>
    <row r="274" spans="1:10" ht="15" customHeight="1" x14ac:dyDescent="0.25">
      <c r="A274" s="61" t="s">
        <v>48</v>
      </c>
      <c r="B274" s="61" t="s">
        <v>800</v>
      </c>
      <c r="C274" s="62">
        <v>2227.2223200000003</v>
      </c>
      <c r="D274" s="62">
        <v>1235.1521557338597</v>
      </c>
      <c r="E274" s="62">
        <v>1206.4182557338597</v>
      </c>
      <c r="F274" s="62">
        <v>1166.8910857338592</v>
      </c>
      <c r="G274" s="62">
        <v>674.13447000000019</v>
      </c>
      <c r="H274" s="62">
        <v>484.67390999999998</v>
      </c>
      <c r="I274" s="62">
        <v>392.26152000000002</v>
      </c>
      <c r="J274" s="62">
        <v>338.60282000000001</v>
      </c>
    </row>
    <row r="275" spans="1:10" ht="15" customHeight="1" x14ac:dyDescent="0.25">
      <c r="A275" s="61" t="s">
        <v>48</v>
      </c>
      <c r="B275" s="61" t="s">
        <v>799</v>
      </c>
      <c r="C275" s="62">
        <v>33953.492630000001</v>
      </c>
      <c r="D275" s="62">
        <v>35331.531182178383</v>
      </c>
      <c r="E275" s="62">
        <v>35530.196440909982</v>
      </c>
      <c r="F275" s="62">
        <v>35927.500154962276</v>
      </c>
      <c r="G275" s="62">
        <v>40676.899664826313</v>
      </c>
      <c r="H275" s="62">
        <v>46345.398576232881</v>
      </c>
      <c r="I275" s="62">
        <v>47021.427069184174</v>
      </c>
      <c r="J275" s="62">
        <v>46101.520602326986</v>
      </c>
    </row>
    <row r="276" spans="1:10" ht="15" customHeight="1" x14ac:dyDescent="0.25">
      <c r="A276" s="61" t="s">
        <v>48</v>
      </c>
      <c r="B276" s="61" t="s">
        <v>798</v>
      </c>
      <c r="C276" s="62">
        <v>3633.9492999999993</v>
      </c>
      <c r="D276" s="62">
        <v>17238.346493374396</v>
      </c>
      <c r="E276" s="62">
        <v>17244.038912726734</v>
      </c>
      <c r="F276" s="62">
        <v>17244.038912726734</v>
      </c>
      <c r="G276" s="62">
        <v>17147.816062726732</v>
      </c>
      <c r="H276" s="62">
        <v>17072.331612726732</v>
      </c>
      <c r="I276" s="62">
        <v>17658.471072726734</v>
      </c>
      <c r="J276" s="62">
        <v>18032.039813170904</v>
      </c>
    </row>
    <row r="277" spans="1:10" ht="15" customHeight="1" x14ac:dyDescent="0.25">
      <c r="A277" s="61" t="s">
        <v>48</v>
      </c>
      <c r="B277" s="61" t="s">
        <v>797</v>
      </c>
      <c r="C277" s="62">
        <v>1692.9999999999998</v>
      </c>
      <c r="D277" s="62">
        <v>1790.5139637448647</v>
      </c>
      <c r="E277" s="62">
        <v>1790.5139637448647</v>
      </c>
      <c r="F277" s="62">
        <v>1790.5139637448647</v>
      </c>
      <c r="G277" s="62">
        <v>1790.5139637448647</v>
      </c>
      <c r="H277" s="62">
        <v>1790.5139637448647</v>
      </c>
      <c r="I277" s="62">
        <v>1792.2332964244374</v>
      </c>
      <c r="J277" s="62">
        <v>1818.3035843044149</v>
      </c>
    </row>
    <row r="278" spans="1:10" ht="15" customHeight="1" x14ac:dyDescent="0.25">
      <c r="A278" s="61" t="s">
        <v>48</v>
      </c>
      <c r="B278" s="61" t="s">
        <v>796</v>
      </c>
      <c r="C278" s="62">
        <v>13602.5</v>
      </c>
      <c r="D278" s="62">
        <v>33420.706479250191</v>
      </c>
      <c r="E278" s="62">
        <v>33420.706479250191</v>
      </c>
      <c r="F278" s="62">
        <v>33420.706479250191</v>
      </c>
      <c r="G278" s="62">
        <v>33420.706479250191</v>
      </c>
      <c r="H278" s="62">
        <v>34382.908600491312</v>
      </c>
      <c r="I278" s="62">
        <v>38337.951778175586</v>
      </c>
      <c r="J278" s="62">
        <v>41468.24687185006</v>
      </c>
    </row>
    <row r="279" spans="1:10" ht="15" customHeight="1" x14ac:dyDescent="0.25">
      <c r="A279" s="61" t="s">
        <v>48</v>
      </c>
      <c r="B279" s="61" t="s">
        <v>795</v>
      </c>
      <c r="C279" s="62">
        <v>9720.92</v>
      </c>
      <c r="D279" s="62">
        <v>11043.492445059754</v>
      </c>
      <c r="E279" s="62">
        <v>11043.492445059754</v>
      </c>
      <c r="F279" s="62">
        <v>11043.492445059754</v>
      </c>
      <c r="G279" s="62">
        <v>11043.492445059754</v>
      </c>
      <c r="H279" s="62">
        <v>11043.492445059755</v>
      </c>
      <c r="I279" s="62">
        <v>11112.49244505975</v>
      </c>
      <c r="J279" s="62">
        <v>11255.492445059754</v>
      </c>
    </row>
    <row r="280" spans="1:10" ht="15" customHeight="1" x14ac:dyDescent="0.25">
      <c r="A280" s="61" t="s">
        <v>48</v>
      </c>
      <c r="B280" s="61" t="s">
        <v>794</v>
      </c>
      <c r="C280" s="62">
        <v>4</v>
      </c>
      <c r="D280" s="62">
        <v>101.58137891728711</v>
      </c>
      <c r="E280" s="62">
        <v>119.15305525681863</v>
      </c>
      <c r="F280" s="62">
        <v>122.05636960494805</v>
      </c>
      <c r="G280" s="62">
        <v>123.86058117512256</v>
      </c>
      <c r="H280" s="62">
        <v>130.47465441149401</v>
      </c>
      <c r="I280" s="62">
        <v>130.47465441149401</v>
      </c>
      <c r="J280" s="62">
        <v>130.47465441149401</v>
      </c>
    </row>
    <row r="281" spans="1:10" ht="15" customHeight="1" x14ac:dyDescent="0.25">
      <c r="A281" s="61" t="s">
        <v>48</v>
      </c>
      <c r="B281" s="61" t="s">
        <v>793</v>
      </c>
      <c r="C281" s="62">
        <v>0</v>
      </c>
      <c r="D281" s="62">
        <v>0</v>
      </c>
      <c r="E281" s="62">
        <v>0</v>
      </c>
      <c r="F281" s="62">
        <v>0</v>
      </c>
      <c r="G281" s="62">
        <v>0</v>
      </c>
      <c r="H281" s="62">
        <v>0</v>
      </c>
      <c r="I281" s="62">
        <v>0</v>
      </c>
      <c r="J281" s="62"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9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ColWidth="11" defaultRowHeight="14.25" x14ac:dyDescent="0.2"/>
  <cols>
    <col min="1" max="1" width="11.75" customWidth="1"/>
    <col min="2" max="2" width="52" customWidth="1"/>
    <col min="3" max="3" width="12" customWidth="1"/>
    <col min="4" max="11" width="10.375" customWidth="1"/>
  </cols>
  <sheetData>
    <row r="1" spans="1:11" ht="15" customHeight="1" x14ac:dyDescent="0.25">
      <c r="A1" s="37" t="s">
        <v>26</v>
      </c>
      <c r="B1" s="37" t="s">
        <v>27</v>
      </c>
      <c r="C1" s="37" t="s">
        <v>28</v>
      </c>
      <c r="D1" s="64" t="s">
        <v>822</v>
      </c>
      <c r="E1" s="64" t="s">
        <v>821</v>
      </c>
      <c r="F1" s="64" t="s">
        <v>820</v>
      </c>
      <c r="G1" s="64" t="s">
        <v>819</v>
      </c>
      <c r="H1" s="64" t="s">
        <v>818</v>
      </c>
      <c r="I1" s="64" t="s">
        <v>817</v>
      </c>
      <c r="J1" s="64" t="s">
        <v>816</v>
      </c>
      <c r="K1" s="64" t="s">
        <v>815</v>
      </c>
    </row>
    <row r="2" spans="1:11" ht="15" customHeight="1" x14ac:dyDescent="0.25">
      <c r="A2" s="61" t="s">
        <v>25</v>
      </c>
      <c r="B2" s="61" t="s">
        <v>29</v>
      </c>
      <c r="C2" s="61" t="s">
        <v>30</v>
      </c>
      <c r="D2" s="62">
        <f>euref_capacity!C3</f>
        <v>872.75400000000002</v>
      </c>
      <c r="E2" s="62">
        <f>euref_capacity!D3</f>
        <v>804.16070107564622</v>
      </c>
      <c r="F2" s="62">
        <f>euref_capacity!E3</f>
        <v>778.21670107564626</v>
      </c>
      <c r="G2" s="62">
        <f>euref_capacity!F3</f>
        <v>778.21670107564626</v>
      </c>
      <c r="H2" s="62">
        <f>euref_capacity!G3</f>
        <v>80.856701075646185</v>
      </c>
      <c r="I2" s="62">
        <f>euref_capacity!H3</f>
        <v>72.116701075646191</v>
      </c>
      <c r="J2" s="62">
        <f>euref_capacity!I3</f>
        <v>36.396701075646192</v>
      </c>
      <c r="K2" s="62">
        <f>euref_capacity!J3</f>
        <v>36.396701075646192</v>
      </c>
    </row>
    <row r="3" spans="1:11" ht="15" customHeight="1" x14ac:dyDescent="0.25">
      <c r="A3" s="61" t="s">
        <v>25</v>
      </c>
      <c r="B3" s="61" t="s">
        <v>31</v>
      </c>
      <c r="C3" s="61" t="s">
        <v>32</v>
      </c>
      <c r="D3" s="62">
        <f>euref_capacity!C5</f>
        <v>4073.8726500000012</v>
      </c>
      <c r="E3" s="62">
        <f>euref_capacity!D5</f>
        <v>3527.0057198664954</v>
      </c>
      <c r="F3" s="62">
        <f>euref_capacity!E5</f>
        <v>3194.6868892017728</v>
      </c>
      <c r="G3" s="62">
        <f>euref_capacity!F5</f>
        <v>2902.3660922103982</v>
      </c>
      <c r="H3" s="62">
        <f>euref_capacity!G5</f>
        <v>3114.759541187228</v>
      </c>
      <c r="I3" s="62">
        <f>euref_capacity!H5</f>
        <v>3045.5022070051205</v>
      </c>
      <c r="J3" s="62">
        <f>euref_capacity!I5</f>
        <v>3062.8146136684086</v>
      </c>
      <c r="K3" s="62">
        <f>euref_capacity!J5</f>
        <v>2850.451015863744</v>
      </c>
    </row>
    <row r="4" spans="1:11" ht="15" customHeight="1" x14ac:dyDescent="0.25">
      <c r="A4" s="61" t="s">
        <v>25</v>
      </c>
      <c r="B4" s="61" t="s">
        <v>33</v>
      </c>
      <c r="C4" s="61" t="s">
        <v>34</v>
      </c>
      <c r="D4" s="62">
        <f>euref_capacity!C2</f>
        <v>0</v>
      </c>
      <c r="E4" s="62">
        <f>euref_capacity!D2</f>
        <v>0</v>
      </c>
      <c r="F4" s="62">
        <f>euref_capacity!E2</f>
        <v>0</v>
      </c>
      <c r="G4" s="62">
        <f>euref_capacity!F2</f>
        <v>0</v>
      </c>
      <c r="H4" s="62">
        <f>euref_capacity!G2</f>
        <v>0</v>
      </c>
      <c r="I4" s="62">
        <f>euref_capacity!H2</f>
        <v>0</v>
      </c>
      <c r="J4" s="62">
        <f>euref_capacity!I2</f>
        <v>0</v>
      </c>
      <c r="K4" s="62">
        <f>euref_capacity!J2</f>
        <v>0</v>
      </c>
    </row>
    <row r="5" spans="1:11" ht="15" customHeight="1" x14ac:dyDescent="0.25">
      <c r="A5" s="61" t="s">
        <v>25</v>
      </c>
      <c r="B5" s="61" t="s">
        <v>35</v>
      </c>
      <c r="C5" s="61" t="s">
        <v>36</v>
      </c>
      <c r="D5" s="62">
        <f>euref_capacity!C7</f>
        <v>13149</v>
      </c>
      <c r="E5" s="62">
        <f>euref_capacity!D7</f>
        <v>13751</v>
      </c>
      <c r="F5" s="62">
        <f>euref_capacity!E7</f>
        <v>13751</v>
      </c>
      <c r="G5" s="62">
        <f>euref_capacity!F7</f>
        <v>13755.585718810382</v>
      </c>
      <c r="H5" s="62">
        <f>euref_capacity!G7</f>
        <v>13849.031015376069</v>
      </c>
      <c r="I5" s="62">
        <f>euref_capacity!H7</f>
        <v>13881.1271073553</v>
      </c>
      <c r="J5" s="62">
        <f>euref_capacity!I7</f>
        <v>13881.1271073553</v>
      </c>
      <c r="K5" s="62">
        <f>euref_capacity!J7</f>
        <v>14042.463204796895</v>
      </c>
    </row>
    <row r="6" spans="1:11" ht="15" customHeight="1" x14ac:dyDescent="0.25">
      <c r="A6" s="61" t="s">
        <v>25</v>
      </c>
      <c r="B6" s="61" t="s">
        <v>814</v>
      </c>
      <c r="C6" s="61" t="s">
        <v>813</v>
      </c>
      <c r="D6" s="62">
        <f>euref_capacity!C8</f>
        <v>2411.5000000000005</v>
      </c>
      <c r="E6" s="62">
        <f>euref_capacity!D8</f>
        <v>2582.7889976764013</v>
      </c>
      <c r="F6" s="62">
        <f>euref_capacity!E8</f>
        <v>3663.8400000000006</v>
      </c>
      <c r="G6" s="62">
        <f>euref_capacity!F8</f>
        <v>4544.5888077801064</v>
      </c>
      <c r="H6" s="62">
        <f>euref_capacity!G8</f>
        <v>4544.5888077801064</v>
      </c>
      <c r="I6" s="62">
        <f>euref_capacity!H8</f>
        <v>5025.6844286095538</v>
      </c>
      <c r="J6" s="62">
        <f>euref_capacity!I8</f>
        <v>5986.226388103365</v>
      </c>
      <c r="K6" s="62">
        <f>euref_capacity!J8</f>
        <v>6802.664662097488</v>
      </c>
    </row>
    <row r="7" spans="1:11" ht="15" customHeight="1" x14ac:dyDescent="0.25">
      <c r="A7" s="61" t="s">
        <v>25</v>
      </c>
      <c r="B7" s="61" t="s">
        <v>37</v>
      </c>
      <c r="C7" s="61" t="s">
        <v>38</v>
      </c>
      <c r="D7" s="62">
        <f>euref_capacity!C4</f>
        <v>970.58312000000001</v>
      </c>
      <c r="E7" s="62">
        <f>euref_capacity!D4</f>
        <v>815.01612</v>
      </c>
      <c r="F7" s="62">
        <f>euref_capacity!E4</f>
        <v>482.88865285848254</v>
      </c>
      <c r="G7" s="62">
        <f>euref_capacity!F4</f>
        <v>422.95788285848249</v>
      </c>
      <c r="H7" s="62">
        <f>euref_capacity!G4</f>
        <v>384.78213285848256</v>
      </c>
      <c r="I7" s="62">
        <f>euref_capacity!H4</f>
        <v>8.4376999999999995</v>
      </c>
      <c r="J7" s="62">
        <f>euref_capacity!I4</f>
        <v>3.2204999999999995</v>
      </c>
      <c r="K7" s="62">
        <f>euref_capacity!J4</f>
        <v>0</v>
      </c>
    </row>
    <row r="8" spans="1:11" ht="15" customHeight="1" x14ac:dyDescent="0.25">
      <c r="A8" s="61" t="s">
        <v>25</v>
      </c>
      <c r="B8" s="61" t="s">
        <v>39</v>
      </c>
      <c r="C8" s="61" t="s">
        <v>40</v>
      </c>
      <c r="D8" s="62">
        <f>euref_capacity!C6</f>
        <v>633.2825600000001</v>
      </c>
      <c r="E8" s="62">
        <f>euref_capacity!D6</f>
        <v>777.50197024936074</v>
      </c>
      <c r="F8" s="62">
        <f>euref_capacity!E6</f>
        <v>764.41023016917131</v>
      </c>
      <c r="G8" s="62">
        <f>euref_capacity!F6</f>
        <v>813.20355749492148</v>
      </c>
      <c r="H8" s="62">
        <f>euref_capacity!G6</f>
        <v>806.32200864337869</v>
      </c>
      <c r="I8" s="62">
        <f>euref_capacity!H6</f>
        <v>1032.9183422907417</v>
      </c>
      <c r="J8" s="62">
        <f>euref_capacity!I6</f>
        <v>991.30671753207628</v>
      </c>
      <c r="K8" s="62">
        <f>euref_capacity!J6</f>
        <v>845.95876150485185</v>
      </c>
    </row>
    <row r="9" spans="1:11" ht="15" customHeight="1" x14ac:dyDescent="0.25">
      <c r="A9" s="61" t="s">
        <v>25</v>
      </c>
      <c r="B9" s="61" t="s">
        <v>812</v>
      </c>
      <c r="C9" s="61" t="s">
        <v>811</v>
      </c>
      <c r="D9" s="62">
        <f>euref_capacity!C9</f>
        <v>875.99999999999989</v>
      </c>
      <c r="E9" s="62">
        <f>euref_capacity!D9</f>
        <v>1089.6506506115611</v>
      </c>
      <c r="F9" s="62">
        <f>euref_capacity!E9</f>
        <v>2692.0255474526271</v>
      </c>
      <c r="G9" s="62">
        <f>euref_capacity!F9</f>
        <v>2821.0255474526271</v>
      </c>
      <c r="H9" s="62">
        <f>euref_capacity!G9</f>
        <v>2888.0255474526266</v>
      </c>
      <c r="I9" s="62">
        <f>euref_capacity!H9</f>
        <v>2930.0255474526271</v>
      </c>
      <c r="J9" s="62">
        <f>euref_capacity!I9</f>
        <v>3196.7875074344697</v>
      </c>
      <c r="K9" s="62">
        <f>euref_capacity!J9</f>
        <v>4008.7875074344693</v>
      </c>
    </row>
    <row r="10" spans="1:11" ht="15" customHeight="1" x14ac:dyDescent="0.25">
      <c r="A10" s="61" t="s">
        <v>25</v>
      </c>
      <c r="B10" s="61" t="s">
        <v>41</v>
      </c>
      <c r="C10" s="61" t="s">
        <v>42</v>
      </c>
      <c r="D10" s="62">
        <v>0</v>
      </c>
      <c r="E10" s="62">
        <v>0</v>
      </c>
      <c r="F10" s="62">
        <v>0</v>
      </c>
      <c r="G10" s="62">
        <v>0</v>
      </c>
      <c r="H10" s="62">
        <v>0</v>
      </c>
      <c r="I10" s="62">
        <v>0</v>
      </c>
      <c r="J10" s="62">
        <v>0</v>
      </c>
      <c r="K10" s="62">
        <v>0</v>
      </c>
    </row>
    <row r="11" spans="1:11" ht="15" customHeight="1" x14ac:dyDescent="0.25">
      <c r="A11" s="61" t="s">
        <v>25</v>
      </c>
      <c r="B11" s="61" t="s">
        <v>43</v>
      </c>
      <c r="C11" s="61" t="s">
        <v>44</v>
      </c>
      <c r="D11" s="62">
        <v>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0</v>
      </c>
      <c r="K11" s="62">
        <v>0</v>
      </c>
    </row>
    <row r="12" spans="1:11" ht="15" customHeight="1" x14ac:dyDescent="0.25">
      <c r="A12" s="61" t="s">
        <v>25</v>
      </c>
      <c r="B12" s="61" t="s">
        <v>45</v>
      </c>
      <c r="C12" s="61" t="s">
        <v>46</v>
      </c>
      <c r="D12" s="62">
        <f>euref_capacity!C10</f>
        <v>2</v>
      </c>
      <c r="E12" s="62">
        <f>euref_capacity!D10</f>
        <v>2</v>
      </c>
      <c r="F12" s="62">
        <f>euref_capacity!E10</f>
        <v>2</v>
      </c>
      <c r="G12" s="62">
        <f>euref_capacity!F10</f>
        <v>2</v>
      </c>
      <c r="H12" s="62">
        <f>euref_capacity!G10</f>
        <v>2</v>
      </c>
      <c r="I12" s="62">
        <f>euref_capacity!H10</f>
        <v>2</v>
      </c>
      <c r="J12" s="62">
        <f>euref_capacity!I10</f>
        <v>2</v>
      </c>
      <c r="K12" s="62">
        <f>euref_capacity!J10</f>
        <v>2</v>
      </c>
    </row>
    <row r="13" spans="1:11" ht="15" customHeight="1" x14ac:dyDescent="0.25">
      <c r="A13" s="61" t="s">
        <v>24</v>
      </c>
      <c r="B13" s="61" t="s">
        <v>29</v>
      </c>
      <c r="C13" s="61" t="s">
        <v>30</v>
      </c>
      <c r="D13" s="62">
        <f>euref_capacity!C13</f>
        <v>825.24900000000002</v>
      </c>
      <c r="E13" s="62">
        <f>euref_capacity!D13</f>
        <v>43.249000000000002</v>
      </c>
      <c r="F13" s="62">
        <f>euref_capacity!E13</f>
        <v>43.249000000000002</v>
      </c>
      <c r="G13" s="62">
        <f>euref_capacity!F13</f>
        <v>15.648999999999999</v>
      </c>
      <c r="H13" s="62">
        <f>euref_capacity!G13</f>
        <v>15.648999999999999</v>
      </c>
      <c r="I13" s="62">
        <f>euref_capacity!H13</f>
        <v>6.6240000000000006</v>
      </c>
      <c r="J13" s="62">
        <f>euref_capacity!I13</f>
        <v>0</v>
      </c>
      <c r="K13" s="62">
        <f>euref_capacity!J13</f>
        <v>0</v>
      </c>
    </row>
    <row r="14" spans="1:11" ht="15" customHeight="1" x14ac:dyDescent="0.25">
      <c r="A14" s="61" t="s">
        <v>24</v>
      </c>
      <c r="B14" s="61" t="s">
        <v>31</v>
      </c>
      <c r="C14" s="61" t="s">
        <v>32</v>
      </c>
      <c r="D14" s="62">
        <f>euref_capacity!C15</f>
        <v>6799.3825099999995</v>
      </c>
      <c r="E14" s="62">
        <f>euref_capacity!D15</f>
        <v>6269.6999100000003</v>
      </c>
      <c r="F14" s="62">
        <f>euref_capacity!E15</f>
        <v>7030.2860869484148</v>
      </c>
      <c r="G14" s="62">
        <f>euref_capacity!F15</f>
        <v>10331.416051527465</v>
      </c>
      <c r="H14" s="62">
        <f>euref_capacity!G15</f>
        <v>11227.544585790443</v>
      </c>
      <c r="I14" s="62">
        <f>euref_capacity!H15</f>
        <v>12566.003383159703</v>
      </c>
      <c r="J14" s="62">
        <f>euref_capacity!I15</f>
        <v>13691.605113468044</v>
      </c>
      <c r="K14" s="62">
        <f>euref_capacity!J15</f>
        <v>14810.483663809409</v>
      </c>
    </row>
    <row r="15" spans="1:11" ht="15" customHeight="1" x14ac:dyDescent="0.25">
      <c r="A15" s="61" t="s">
        <v>24</v>
      </c>
      <c r="B15" s="61" t="s">
        <v>33</v>
      </c>
      <c r="C15" s="61" t="s">
        <v>34</v>
      </c>
      <c r="D15" s="62">
        <f>euref_capacity!C12</f>
        <v>3906.92</v>
      </c>
      <c r="E15" s="62">
        <f>euref_capacity!D12</f>
        <v>5054.92</v>
      </c>
      <c r="F15" s="62">
        <f>euref_capacity!E12</f>
        <v>3040.92</v>
      </c>
      <c r="G15" s="62">
        <f>euref_capacity!F12</f>
        <v>0</v>
      </c>
      <c r="H15" s="62">
        <f>euref_capacity!G12</f>
        <v>0</v>
      </c>
      <c r="I15" s="62">
        <f>euref_capacity!H12</f>
        <v>0</v>
      </c>
      <c r="J15" s="62">
        <f>euref_capacity!I12</f>
        <v>0</v>
      </c>
      <c r="K15" s="62">
        <f>euref_capacity!J12</f>
        <v>0</v>
      </c>
    </row>
    <row r="16" spans="1:11" ht="15" customHeight="1" x14ac:dyDescent="0.25">
      <c r="A16" s="61" t="s">
        <v>24</v>
      </c>
      <c r="B16" s="61" t="s">
        <v>35</v>
      </c>
      <c r="C16" s="61" t="s">
        <v>36</v>
      </c>
      <c r="D16" s="62">
        <f>euref_capacity!C17</f>
        <v>118.99999999999999</v>
      </c>
      <c r="E16" s="62">
        <f>euref_capacity!D17</f>
        <v>118.99999999999999</v>
      </c>
      <c r="F16" s="62">
        <f>euref_capacity!E17</f>
        <v>118.99999999999999</v>
      </c>
      <c r="G16" s="62">
        <f>euref_capacity!F17</f>
        <v>177.43136944587732</v>
      </c>
      <c r="H16" s="62">
        <f>euref_capacity!G17</f>
        <v>180.0602666168337</v>
      </c>
      <c r="I16" s="62">
        <f>euref_capacity!H17</f>
        <v>183.1548191353626</v>
      </c>
      <c r="J16" s="62">
        <f>euref_capacity!I17</f>
        <v>188.25656710464318</v>
      </c>
      <c r="K16" s="62">
        <f>euref_capacity!J17</f>
        <v>193.4642349812475</v>
      </c>
    </row>
    <row r="17" spans="1:11" ht="15" customHeight="1" x14ac:dyDescent="0.25">
      <c r="A17" s="61" t="s">
        <v>24</v>
      </c>
      <c r="B17" s="61" t="s">
        <v>814</v>
      </c>
      <c r="C17" s="61" t="s">
        <v>813</v>
      </c>
      <c r="D17" s="62">
        <f>euref_capacity!C18</f>
        <v>2228.6999999999998</v>
      </c>
      <c r="E17" s="62">
        <f>euref_capacity!D18</f>
        <v>4557.619028220106</v>
      </c>
      <c r="F17" s="62">
        <f>euref_capacity!E18</f>
        <v>5985.4035000000003</v>
      </c>
      <c r="G17" s="62">
        <f>euref_capacity!F18</f>
        <v>6907.1732040404331</v>
      </c>
      <c r="H17" s="62">
        <f>euref_capacity!G18</f>
        <v>7167.0748707070989</v>
      </c>
      <c r="I17" s="62">
        <f>euref_capacity!H18</f>
        <v>7830.5532355755186</v>
      </c>
      <c r="J17" s="62">
        <f>euref_capacity!I18</f>
        <v>8353.3215675466126</v>
      </c>
      <c r="K17" s="62">
        <f>euref_capacity!J18</f>
        <v>9331.1534120408614</v>
      </c>
    </row>
    <row r="18" spans="1:11" ht="15" customHeight="1" x14ac:dyDescent="0.25">
      <c r="A18" s="61" t="s">
        <v>24</v>
      </c>
      <c r="B18" s="61" t="s">
        <v>37</v>
      </c>
      <c r="C18" s="61" t="s">
        <v>38</v>
      </c>
      <c r="D18" s="62">
        <f>euref_capacity!C14</f>
        <v>646.05138999999997</v>
      </c>
      <c r="E18" s="62">
        <f>euref_capacity!D14</f>
        <v>266.33899000000008</v>
      </c>
      <c r="F18" s="62">
        <f>euref_capacity!E14</f>
        <v>245.62899000000004</v>
      </c>
      <c r="G18" s="62">
        <f>euref_capacity!F14</f>
        <v>214.58899000000002</v>
      </c>
      <c r="H18" s="62">
        <f>euref_capacity!G14</f>
        <v>49.033799999999999</v>
      </c>
      <c r="I18" s="62">
        <f>euref_capacity!H14</f>
        <v>41.791499999999999</v>
      </c>
      <c r="J18" s="62">
        <f>euref_capacity!I14</f>
        <v>26.125</v>
      </c>
      <c r="K18" s="62">
        <f>euref_capacity!J14</f>
        <v>2.375</v>
      </c>
    </row>
    <row r="19" spans="1:11" ht="15" customHeight="1" x14ac:dyDescent="0.25">
      <c r="A19" s="61" t="s">
        <v>24</v>
      </c>
      <c r="B19" s="61" t="s">
        <v>39</v>
      </c>
      <c r="C19" s="61" t="s">
        <v>40</v>
      </c>
      <c r="D19" s="62">
        <f>euref_capacity!C16</f>
        <v>777.34955999999977</v>
      </c>
      <c r="E19" s="62">
        <f>euref_capacity!D16</f>
        <v>869.38132436533454</v>
      </c>
      <c r="F19" s="62">
        <f>euref_capacity!E16</f>
        <v>783.04198014111319</v>
      </c>
      <c r="G19" s="62">
        <f>euref_capacity!F16</f>
        <v>820.17596471626052</v>
      </c>
      <c r="H19" s="62">
        <f>euref_capacity!G16</f>
        <v>752.25096471626046</v>
      </c>
      <c r="I19" s="62">
        <f>euref_capacity!H16</f>
        <v>902.6514367322859</v>
      </c>
      <c r="J19" s="62">
        <f>euref_capacity!I16</f>
        <v>1019.436321537599</v>
      </c>
      <c r="K19" s="62">
        <f>euref_capacity!J16</f>
        <v>1003.3423715375986</v>
      </c>
    </row>
    <row r="20" spans="1:11" ht="15" customHeight="1" x14ac:dyDescent="0.25">
      <c r="A20" s="61" t="s">
        <v>24</v>
      </c>
      <c r="B20" s="61" t="s">
        <v>812</v>
      </c>
      <c r="C20" s="61" t="s">
        <v>811</v>
      </c>
      <c r="D20" s="62">
        <f>euref_capacity!C19</f>
        <v>3211.9999999999995</v>
      </c>
      <c r="E20" s="62">
        <f>euref_capacity!D19</f>
        <v>3817.5783424922233</v>
      </c>
      <c r="F20" s="62">
        <f>euref_capacity!E19</f>
        <v>3817.5783424922233</v>
      </c>
      <c r="G20" s="62">
        <f>euref_capacity!F19</f>
        <v>3817.5783424922233</v>
      </c>
      <c r="H20" s="62">
        <f>euref_capacity!G19</f>
        <v>3817.5783424922233</v>
      </c>
      <c r="I20" s="62">
        <f>euref_capacity!H19</f>
        <v>3817.5783424922233</v>
      </c>
      <c r="J20" s="62">
        <f>euref_capacity!I19</f>
        <v>3819.5783424922229</v>
      </c>
      <c r="K20" s="62">
        <f>euref_capacity!J19</f>
        <v>4721.5783424922229</v>
      </c>
    </row>
    <row r="21" spans="1:11" ht="15" customHeight="1" x14ac:dyDescent="0.25">
      <c r="A21" s="61" t="s">
        <v>24</v>
      </c>
      <c r="B21" s="61" t="s">
        <v>41</v>
      </c>
      <c r="C21" s="61" t="s">
        <v>42</v>
      </c>
      <c r="D21" s="62">
        <v>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0</v>
      </c>
      <c r="K21" s="62">
        <v>0</v>
      </c>
    </row>
    <row r="22" spans="1:11" ht="15" customHeight="1" x14ac:dyDescent="0.25">
      <c r="A22" s="61" t="s">
        <v>24</v>
      </c>
      <c r="B22" s="61" t="s">
        <v>43</v>
      </c>
      <c r="C22" s="61" t="s">
        <v>44</v>
      </c>
      <c r="D22" s="62">
        <v>0</v>
      </c>
      <c r="E22" s="62">
        <v>0</v>
      </c>
      <c r="F22" s="62">
        <v>0</v>
      </c>
      <c r="G22" s="62">
        <v>0</v>
      </c>
      <c r="H22" s="62">
        <v>0</v>
      </c>
      <c r="I22" s="63">
        <v>0</v>
      </c>
      <c r="J22" s="63">
        <v>0</v>
      </c>
      <c r="K22" s="63">
        <v>0</v>
      </c>
    </row>
    <row r="23" spans="1:11" ht="15" customHeight="1" x14ac:dyDescent="0.25">
      <c r="A23" s="61" t="s">
        <v>24</v>
      </c>
      <c r="B23" s="61" t="s">
        <v>45</v>
      </c>
      <c r="C23" s="61" t="s">
        <v>46</v>
      </c>
      <c r="D23" s="62">
        <f>euref_capacity!C20</f>
        <v>0</v>
      </c>
      <c r="E23" s="62">
        <f>euref_capacity!D20</f>
        <v>0</v>
      </c>
      <c r="F23" s="62">
        <f>euref_capacity!E20</f>
        <v>0</v>
      </c>
      <c r="G23" s="62">
        <f>euref_capacity!F20</f>
        <v>0</v>
      </c>
      <c r="H23" s="62">
        <f>euref_capacity!G20</f>
        <v>0</v>
      </c>
      <c r="I23" s="63">
        <f>euref_capacity!H20</f>
        <v>19.190000000000005</v>
      </c>
      <c r="J23" s="63">
        <f>euref_capacity!I20</f>
        <v>19.190000000000005</v>
      </c>
      <c r="K23" s="63">
        <f>euref_capacity!J20</f>
        <v>19.190000000000005</v>
      </c>
    </row>
    <row r="24" spans="1:11" ht="15" customHeight="1" x14ac:dyDescent="0.25">
      <c r="A24" s="61" t="s">
        <v>23</v>
      </c>
      <c r="B24" s="61" t="s">
        <v>29</v>
      </c>
      <c r="C24" s="61" t="s">
        <v>30</v>
      </c>
      <c r="D24" s="62">
        <f>euref_capacity!C23</f>
        <v>5312.7</v>
      </c>
      <c r="E24" s="62">
        <f>euref_capacity!D23</f>
        <v>4819.0248932222694</v>
      </c>
      <c r="F24" s="62">
        <f>euref_capacity!E23</f>
        <v>3501.3448932222682</v>
      </c>
      <c r="G24" s="62">
        <f>euref_capacity!F23</f>
        <v>3390.9448932222685</v>
      </c>
      <c r="H24" s="62">
        <f>euref_capacity!G23</f>
        <v>2378.6648932222693</v>
      </c>
      <c r="I24" s="62">
        <f>euref_capacity!H23</f>
        <v>1799.0648932222691</v>
      </c>
      <c r="J24" s="62">
        <f>euref_capacity!I23</f>
        <v>1589.7648932222687</v>
      </c>
      <c r="K24" s="62">
        <f>euref_capacity!J23</f>
        <v>2179.3648932222691</v>
      </c>
    </row>
    <row r="25" spans="1:11" ht="15" customHeight="1" x14ac:dyDescent="0.25">
      <c r="A25" s="61" t="s">
        <v>23</v>
      </c>
      <c r="B25" s="61" t="s">
        <v>31</v>
      </c>
      <c r="C25" s="61" t="s">
        <v>32</v>
      </c>
      <c r="D25" s="62">
        <f>euref_capacity!C25</f>
        <v>625.99199999999996</v>
      </c>
      <c r="E25" s="62">
        <f>euref_capacity!D25</f>
        <v>910.24708041689291</v>
      </c>
      <c r="F25" s="62">
        <f>euref_capacity!E25</f>
        <v>1129.0194861660075</v>
      </c>
      <c r="G25" s="62">
        <f>euref_capacity!F25</f>
        <v>1042.5694861660074</v>
      </c>
      <c r="H25" s="62">
        <f>euref_capacity!G25</f>
        <v>1432.6280419925458</v>
      </c>
      <c r="I25" s="62">
        <f>euref_capacity!H25</f>
        <v>1270.7900629972164</v>
      </c>
      <c r="J25" s="62">
        <f>euref_capacity!I25</f>
        <v>1516.8927875973038</v>
      </c>
      <c r="K25" s="62">
        <f>euref_capacity!J25</f>
        <v>1477.5857464245091</v>
      </c>
    </row>
    <row r="26" spans="1:11" ht="15" customHeight="1" x14ac:dyDescent="0.25">
      <c r="A26" s="61" t="s">
        <v>23</v>
      </c>
      <c r="B26" s="61" t="s">
        <v>33</v>
      </c>
      <c r="C26" s="61" t="s">
        <v>34</v>
      </c>
      <c r="D26" s="62">
        <f>euref_capacity!C22</f>
        <v>1920</v>
      </c>
      <c r="E26" s="62">
        <f>euref_capacity!D22</f>
        <v>1920</v>
      </c>
      <c r="F26" s="62">
        <f>euref_capacity!E22</f>
        <v>1920</v>
      </c>
      <c r="G26" s="62">
        <f>euref_capacity!F22</f>
        <v>1920</v>
      </c>
      <c r="H26" s="62">
        <f>euref_capacity!G22</f>
        <v>1920</v>
      </c>
      <c r="I26" s="62">
        <f>euref_capacity!H22</f>
        <v>1920</v>
      </c>
      <c r="J26" s="62">
        <f>euref_capacity!I22</f>
        <v>2400</v>
      </c>
      <c r="K26" s="62">
        <f>euref_capacity!J22</f>
        <v>2400</v>
      </c>
    </row>
    <row r="27" spans="1:11" ht="15" customHeight="1" x14ac:dyDescent="0.25">
      <c r="A27" s="61" t="s">
        <v>23</v>
      </c>
      <c r="B27" s="61" t="s">
        <v>35</v>
      </c>
      <c r="C27" s="61" t="s">
        <v>36</v>
      </c>
      <c r="D27" s="62">
        <f>euref_capacity!C27</f>
        <v>2338</v>
      </c>
      <c r="E27" s="62">
        <f>euref_capacity!D27</f>
        <v>2338</v>
      </c>
      <c r="F27" s="62">
        <f>euref_capacity!E27</f>
        <v>2338</v>
      </c>
      <c r="G27" s="62">
        <f>euref_capacity!F27</f>
        <v>2338</v>
      </c>
      <c r="H27" s="62">
        <f>euref_capacity!G27</f>
        <v>2338</v>
      </c>
      <c r="I27" s="62">
        <f>euref_capacity!H27</f>
        <v>2338</v>
      </c>
      <c r="J27" s="62">
        <f>euref_capacity!I27</f>
        <v>2338</v>
      </c>
      <c r="K27" s="62">
        <f>euref_capacity!J27</f>
        <v>2338</v>
      </c>
    </row>
    <row r="28" spans="1:11" ht="15" customHeight="1" x14ac:dyDescent="0.25">
      <c r="A28" s="61" t="s">
        <v>23</v>
      </c>
      <c r="B28" s="61" t="s">
        <v>814</v>
      </c>
      <c r="C28" s="61" t="s">
        <v>813</v>
      </c>
      <c r="D28" s="62">
        <f>euref_capacity!C28</f>
        <v>690.50000000000011</v>
      </c>
      <c r="E28" s="62">
        <f>euref_capacity!D28</f>
        <v>703.49857936101614</v>
      </c>
      <c r="F28" s="62">
        <f>euref_capacity!E28</f>
        <v>1953.7316666666663</v>
      </c>
      <c r="G28" s="62">
        <f>euref_capacity!F28</f>
        <v>2121.9801751683594</v>
      </c>
      <c r="H28" s="62">
        <f>euref_capacity!G28</f>
        <v>2146.107269211891</v>
      </c>
      <c r="I28" s="62">
        <f>euref_capacity!H28</f>
        <v>2197.4847593757863</v>
      </c>
      <c r="J28" s="62">
        <f>euref_capacity!I28</f>
        <v>2534.6979085073672</v>
      </c>
      <c r="K28" s="62">
        <f>euref_capacity!J28</f>
        <v>2598.9050396549337</v>
      </c>
    </row>
    <row r="29" spans="1:11" ht="15" customHeight="1" x14ac:dyDescent="0.25">
      <c r="A29" s="61" t="s">
        <v>23</v>
      </c>
      <c r="B29" s="61" t="s">
        <v>37</v>
      </c>
      <c r="C29" s="61" t="s">
        <v>38</v>
      </c>
      <c r="D29" s="62">
        <f>euref_capacity!C24</f>
        <v>13.109999999999998</v>
      </c>
      <c r="E29" s="62">
        <f>euref_capacity!D24</f>
        <v>1.71</v>
      </c>
      <c r="F29" s="62">
        <f>euref_capacity!E24</f>
        <v>1.71</v>
      </c>
      <c r="G29" s="62">
        <f>euref_capacity!F24</f>
        <v>1.71</v>
      </c>
      <c r="H29" s="62">
        <f>euref_capacity!G24</f>
        <v>0</v>
      </c>
      <c r="I29" s="62">
        <f>euref_capacity!H24</f>
        <v>0</v>
      </c>
      <c r="J29" s="62">
        <f>euref_capacity!I24</f>
        <v>0</v>
      </c>
      <c r="K29" s="62">
        <f>euref_capacity!J24</f>
        <v>0</v>
      </c>
    </row>
    <row r="30" spans="1:11" ht="15" customHeight="1" x14ac:dyDescent="0.25">
      <c r="A30" s="61" t="s">
        <v>23</v>
      </c>
      <c r="B30" s="61" t="s">
        <v>39</v>
      </c>
      <c r="C30" s="61" t="s">
        <v>40</v>
      </c>
      <c r="D30" s="62">
        <f>euref_capacity!C26</f>
        <v>15.30231</v>
      </c>
      <c r="E30" s="62">
        <f>euref_capacity!D26</f>
        <v>51.010974853183285</v>
      </c>
      <c r="F30" s="62">
        <f>euref_capacity!E26</f>
        <v>94.319691763987336</v>
      </c>
      <c r="G30" s="62">
        <f>euref_capacity!F26</f>
        <v>101.19870672763294</v>
      </c>
      <c r="H30" s="62">
        <f>euref_capacity!G26</f>
        <v>112.21396088508203</v>
      </c>
      <c r="I30" s="62">
        <f>euref_capacity!H26</f>
        <v>197.25177696854283</v>
      </c>
      <c r="J30" s="62">
        <f>euref_capacity!I26</f>
        <v>216.05159052413288</v>
      </c>
      <c r="K30" s="62">
        <f>euref_capacity!J26</f>
        <v>217.0194345624497</v>
      </c>
    </row>
    <row r="31" spans="1:11" ht="15" customHeight="1" x14ac:dyDescent="0.25">
      <c r="A31" s="61" t="s">
        <v>23</v>
      </c>
      <c r="B31" s="61" t="s">
        <v>812</v>
      </c>
      <c r="C31" s="61" t="s">
        <v>811</v>
      </c>
      <c r="D31" s="62">
        <f>euref_capacity!C29</f>
        <v>1052.1799999999998</v>
      </c>
      <c r="E31" s="62">
        <f>euref_capacity!D29</f>
        <v>1068.7561534202246</v>
      </c>
      <c r="F31" s="62">
        <f>euref_capacity!E29</f>
        <v>1540.6601245692689</v>
      </c>
      <c r="G31" s="62">
        <f>euref_capacity!F29</f>
        <v>2571.953551824959</v>
      </c>
      <c r="H31" s="62">
        <f>euref_capacity!G29</f>
        <v>2786.7217608527444</v>
      </c>
      <c r="I31" s="62">
        <f>euref_capacity!H29</f>
        <v>3387.7561534202246</v>
      </c>
      <c r="J31" s="62">
        <f>euref_capacity!I29</f>
        <v>3473.3323068404493</v>
      </c>
      <c r="K31" s="62">
        <f>euref_capacity!J29</f>
        <v>4082.2362779894938</v>
      </c>
    </row>
    <row r="32" spans="1:11" ht="15" customHeight="1" x14ac:dyDescent="0.25">
      <c r="A32" s="61" t="s">
        <v>23</v>
      </c>
      <c r="B32" s="61" t="s">
        <v>41</v>
      </c>
      <c r="C32" s="61" t="s">
        <v>42</v>
      </c>
      <c r="D32" s="62">
        <v>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0</v>
      </c>
      <c r="K32" s="62">
        <v>0</v>
      </c>
    </row>
    <row r="33" spans="1:11" ht="15" customHeight="1" x14ac:dyDescent="0.25">
      <c r="A33" s="61" t="s">
        <v>23</v>
      </c>
      <c r="B33" s="61" t="s">
        <v>43</v>
      </c>
      <c r="C33" s="61" t="s">
        <v>44</v>
      </c>
      <c r="D33" s="62">
        <v>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0</v>
      </c>
      <c r="K33" s="62">
        <v>0</v>
      </c>
    </row>
    <row r="34" spans="1:11" ht="15" customHeight="1" x14ac:dyDescent="0.25">
      <c r="A34" s="61" t="s">
        <v>23</v>
      </c>
      <c r="B34" s="61" t="s">
        <v>45</v>
      </c>
      <c r="C34" s="61" t="s">
        <v>46</v>
      </c>
      <c r="D34" s="62">
        <f>euref_capacity!C30</f>
        <v>0</v>
      </c>
      <c r="E34" s="62">
        <f>euref_capacity!D30</f>
        <v>0</v>
      </c>
      <c r="F34" s="62">
        <f>euref_capacity!E30</f>
        <v>0</v>
      </c>
      <c r="G34" s="62">
        <f>euref_capacity!F30</f>
        <v>0</v>
      </c>
      <c r="H34" s="62">
        <f>euref_capacity!G30</f>
        <v>0</v>
      </c>
      <c r="I34" s="62">
        <f>euref_capacity!H30</f>
        <v>0</v>
      </c>
      <c r="J34" s="62">
        <f>euref_capacity!I30</f>
        <v>0</v>
      </c>
      <c r="K34" s="62">
        <f>euref_capacity!J30</f>
        <v>0</v>
      </c>
    </row>
    <row r="35" spans="1:11" ht="15" customHeight="1" x14ac:dyDescent="0.25">
      <c r="A35" s="61" t="s">
        <v>22</v>
      </c>
      <c r="B35" s="61" t="s">
        <v>29</v>
      </c>
      <c r="C35" s="61" t="s">
        <v>30</v>
      </c>
      <c r="D35" s="62">
        <f>euref_capacity!C33</f>
        <v>0</v>
      </c>
      <c r="E35" s="62">
        <f>euref_capacity!D33</f>
        <v>5.2749610696095812E-4</v>
      </c>
      <c r="F35" s="62">
        <f>euref_capacity!E33</f>
        <v>5.2749610696095812E-4</v>
      </c>
      <c r="G35" s="62">
        <f>euref_capacity!F33</f>
        <v>8.7470532890013795E-3</v>
      </c>
      <c r="H35" s="62">
        <f>euref_capacity!G33</f>
        <v>8.7470532890013795E-3</v>
      </c>
      <c r="I35" s="62">
        <f>euref_capacity!H33</f>
        <v>8.7470532890013778E-3</v>
      </c>
      <c r="J35" s="62">
        <f>euref_capacity!I33</f>
        <v>1.09522212185098E-2</v>
      </c>
      <c r="K35" s="62">
        <f>euref_capacity!J33</f>
        <v>1.1140977244676909E-2</v>
      </c>
    </row>
    <row r="36" spans="1:11" ht="15" customHeight="1" x14ac:dyDescent="0.25">
      <c r="A36" s="61" t="s">
        <v>22</v>
      </c>
      <c r="B36" s="61" t="s">
        <v>31</v>
      </c>
      <c r="C36" s="61" t="s">
        <v>32</v>
      </c>
      <c r="D36" s="62">
        <f>euref_capacity!C35</f>
        <v>0</v>
      </c>
      <c r="E36" s="62">
        <f>euref_capacity!D35</f>
        <v>33.754733982655104</v>
      </c>
      <c r="F36" s="62">
        <f>euref_capacity!E35</f>
        <v>513.75473398265513</v>
      </c>
      <c r="G36" s="62">
        <f>euref_capacity!F35</f>
        <v>513.75473398265513</v>
      </c>
      <c r="H36" s="62">
        <f>euref_capacity!G35</f>
        <v>753.75473398265513</v>
      </c>
      <c r="I36" s="62">
        <f>euref_capacity!H35</f>
        <v>993.75473398265513</v>
      </c>
      <c r="J36" s="62">
        <f>euref_capacity!I35</f>
        <v>1233.7547339826551</v>
      </c>
      <c r="K36" s="62">
        <f>euref_capacity!J35</f>
        <v>1254.8776882838943</v>
      </c>
    </row>
    <row r="37" spans="1:11" ht="15" customHeight="1" x14ac:dyDescent="0.25">
      <c r="A37" s="61" t="s">
        <v>22</v>
      </c>
      <c r="B37" s="61" t="s">
        <v>33</v>
      </c>
      <c r="C37" s="61" t="s">
        <v>34</v>
      </c>
      <c r="D37" s="62">
        <f>euref_capacity!C32</f>
        <v>0</v>
      </c>
      <c r="E37" s="62">
        <f>euref_capacity!D32</f>
        <v>0</v>
      </c>
      <c r="F37" s="62">
        <f>euref_capacity!E32</f>
        <v>0</v>
      </c>
      <c r="G37" s="62">
        <f>euref_capacity!F32</f>
        <v>0</v>
      </c>
      <c r="H37" s="62">
        <f>euref_capacity!G32</f>
        <v>0</v>
      </c>
      <c r="I37" s="62">
        <f>euref_capacity!H32</f>
        <v>0</v>
      </c>
      <c r="J37" s="62">
        <f>euref_capacity!I32</f>
        <v>0</v>
      </c>
      <c r="K37" s="62">
        <f>euref_capacity!J32</f>
        <v>0</v>
      </c>
    </row>
    <row r="38" spans="1:11" ht="15" customHeight="1" x14ac:dyDescent="0.25">
      <c r="A38" s="61" t="s">
        <v>22</v>
      </c>
      <c r="B38" s="61" t="s">
        <v>35</v>
      </c>
      <c r="C38" s="61" t="s">
        <v>36</v>
      </c>
      <c r="D38" s="62">
        <f>euref_capacity!C37</f>
        <v>0</v>
      </c>
      <c r="E38" s="62">
        <f>euref_capacity!D37</f>
        <v>0</v>
      </c>
      <c r="F38" s="62">
        <f>euref_capacity!E37</f>
        <v>0</v>
      </c>
      <c r="G38" s="62">
        <f>euref_capacity!F37</f>
        <v>0</v>
      </c>
      <c r="H38" s="62">
        <f>euref_capacity!G37</f>
        <v>0</v>
      </c>
      <c r="I38" s="62">
        <f>euref_capacity!H37</f>
        <v>0</v>
      </c>
      <c r="J38" s="62">
        <f>euref_capacity!I37</f>
        <v>0</v>
      </c>
      <c r="K38" s="62">
        <f>euref_capacity!J37</f>
        <v>0</v>
      </c>
    </row>
    <row r="39" spans="1:11" ht="15" customHeight="1" x14ac:dyDescent="0.25">
      <c r="A39" s="61" t="s">
        <v>22</v>
      </c>
      <c r="B39" s="61" t="s">
        <v>814</v>
      </c>
      <c r="C39" s="61" t="s">
        <v>813</v>
      </c>
      <c r="D39" s="62">
        <f>euref_capacity!C38</f>
        <v>157.5</v>
      </c>
      <c r="E39" s="62">
        <f>euref_capacity!D38</f>
        <v>215.86036827213823</v>
      </c>
      <c r="F39" s="62">
        <f>euref_capacity!E38</f>
        <v>215.86036827213823</v>
      </c>
      <c r="G39" s="62">
        <f>euref_capacity!F38</f>
        <v>228.86036827213823</v>
      </c>
      <c r="H39" s="62">
        <f>euref_capacity!G38</f>
        <v>228.86036827213823</v>
      </c>
      <c r="I39" s="62">
        <f>euref_capacity!H38</f>
        <v>228.86036827213823</v>
      </c>
      <c r="J39" s="62">
        <f>euref_capacity!I38</f>
        <v>229.71087495658841</v>
      </c>
      <c r="K39" s="62">
        <f>euref_capacity!J38</f>
        <v>416.55781519596184</v>
      </c>
    </row>
    <row r="40" spans="1:11" ht="15" customHeight="1" x14ac:dyDescent="0.25">
      <c r="A40" s="61" t="s">
        <v>22</v>
      </c>
      <c r="B40" s="61" t="s">
        <v>37</v>
      </c>
      <c r="C40" s="61" t="s">
        <v>38</v>
      </c>
      <c r="D40" s="62">
        <f>euref_capacity!C34</f>
        <v>1451.77592</v>
      </c>
      <c r="E40" s="62">
        <f>euref_capacity!D34</f>
        <v>1381.8259200000002</v>
      </c>
      <c r="F40" s="62">
        <f>euref_capacity!E34</f>
        <v>930.3086790117685</v>
      </c>
      <c r="G40" s="62">
        <f>euref_capacity!F34</f>
        <v>930.38775962468185</v>
      </c>
      <c r="H40" s="62">
        <f>euref_capacity!G34</f>
        <v>930.51743227295844</v>
      </c>
      <c r="I40" s="62">
        <f>euref_capacity!H34</f>
        <v>710.14817893337852</v>
      </c>
      <c r="J40" s="62">
        <f>euref_capacity!I34</f>
        <v>237.54808919249791</v>
      </c>
      <c r="K40" s="62">
        <f>euref_capacity!J34</f>
        <v>184.21298328978787</v>
      </c>
    </row>
    <row r="41" spans="1:11" ht="15" customHeight="1" x14ac:dyDescent="0.25">
      <c r="A41" s="61" t="s">
        <v>22</v>
      </c>
      <c r="B41" s="61" t="s">
        <v>39</v>
      </c>
      <c r="C41" s="61" t="s">
        <v>40</v>
      </c>
      <c r="D41" s="62">
        <f>euref_capacity!C36</f>
        <v>10.400000000000002</v>
      </c>
      <c r="E41" s="62">
        <f>euref_capacity!D36</f>
        <v>10.498343510047155</v>
      </c>
      <c r="F41" s="62">
        <f>euref_capacity!E36</f>
        <v>10.498886480660026</v>
      </c>
      <c r="G41" s="62">
        <f>euref_capacity!F36</f>
        <v>10.50576356555734</v>
      </c>
      <c r="H41" s="62">
        <f>euref_capacity!G36</f>
        <v>10.505893149245377</v>
      </c>
      <c r="I41" s="62">
        <f>euref_capacity!H36</f>
        <v>10.530350458261838</v>
      </c>
      <c r="J41" s="62">
        <f>euref_capacity!I36</f>
        <v>10.534879202357086</v>
      </c>
      <c r="K41" s="62">
        <f>euref_capacity!J36</f>
        <v>10.71444868421961</v>
      </c>
    </row>
    <row r="42" spans="1:11" ht="15" customHeight="1" x14ac:dyDescent="0.25">
      <c r="A42" s="61" t="s">
        <v>22</v>
      </c>
      <c r="B42" s="61" t="s">
        <v>812</v>
      </c>
      <c r="C42" s="61" t="s">
        <v>811</v>
      </c>
      <c r="D42" s="62">
        <f>euref_capacity!C39</f>
        <v>134.89970554123838</v>
      </c>
      <c r="E42" s="62">
        <f>euref_capacity!D39</f>
        <v>337.92394120180393</v>
      </c>
      <c r="F42" s="62">
        <f>euref_capacity!E39</f>
        <v>381.66740305116042</v>
      </c>
      <c r="G42" s="62">
        <f>euref_capacity!F39</f>
        <v>529.0621728305789</v>
      </c>
      <c r="H42" s="62">
        <f>euref_capacity!G39</f>
        <v>529.0621728305789</v>
      </c>
      <c r="I42" s="62">
        <f>euref_capacity!H39</f>
        <v>576.92394120180393</v>
      </c>
      <c r="J42" s="62">
        <f>euref_capacity!I39</f>
        <v>792.94817686236945</v>
      </c>
      <c r="K42" s="62">
        <f>euref_capacity!J39</f>
        <v>893.688421714936</v>
      </c>
    </row>
    <row r="43" spans="1:11" ht="15" customHeight="1" x14ac:dyDescent="0.25">
      <c r="A43" s="61" t="s">
        <v>22</v>
      </c>
      <c r="B43" s="61" t="s">
        <v>41</v>
      </c>
      <c r="C43" s="61" t="s">
        <v>42</v>
      </c>
      <c r="D43" s="62">
        <v>0</v>
      </c>
      <c r="E43" s="62">
        <v>0</v>
      </c>
      <c r="F43" s="62">
        <v>0</v>
      </c>
      <c r="G43" s="62">
        <v>0</v>
      </c>
      <c r="H43" s="62">
        <v>0</v>
      </c>
      <c r="I43" s="62">
        <v>0</v>
      </c>
      <c r="J43" s="62">
        <v>0</v>
      </c>
      <c r="K43" s="62">
        <v>0</v>
      </c>
    </row>
    <row r="44" spans="1:11" ht="15" customHeight="1" x14ac:dyDescent="0.25">
      <c r="A44" s="61" t="s">
        <v>22</v>
      </c>
      <c r="B44" s="61" t="s">
        <v>43</v>
      </c>
      <c r="C44" s="61" t="s">
        <v>44</v>
      </c>
      <c r="D44" s="62">
        <v>0</v>
      </c>
      <c r="E44" s="62">
        <v>0</v>
      </c>
      <c r="F44" s="62">
        <v>0</v>
      </c>
      <c r="G44" s="62">
        <v>0</v>
      </c>
      <c r="H44" s="62">
        <v>0</v>
      </c>
      <c r="I44" s="62">
        <v>0</v>
      </c>
      <c r="J44" s="62">
        <v>0</v>
      </c>
      <c r="K44" s="62">
        <v>0</v>
      </c>
    </row>
    <row r="45" spans="1:11" ht="15" customHeight="1" x14ac:dyDescent="0.25">
      <c r="A45" s="61" t="s">
        <v>22</v>
      </c>
      <c r="B45" s="61" t="s">
        <v>45</v>
      </c>
      <c r="C45" s="61" t="s">
        <v>46</v>
      </c>
      <c r="D45" s="62">
        <f>euref_capacity!C40</f>
        <v>0</v>
      </c>
      <c r="E45" s="62">
        <f>euref_capacity!D40</f>
        <v>0</v>
      </c>
      <c r="F45" s="62">
        <f>euref_capacity!E40</f>
        <v>0</v>
      </c>
      <c r="G45" s="62">
        <f>euref_capacity!F40</f>
        <v>0</v>
      </c>
      <c r="H45" s="62">
        <f>euref_capacity!G40</f>
        <v>0</v>
      </c>
      <c r="I45" s="62">
        <f>euref_capacity!H40</f>
        <v>0</v>
      </c>
      <c r="J45" s="62">
        <f>euref_capacity!I40</f>
        <v>0</v>
      </c>
      <c r="K45" s="62">
        <f>euref_capacity!J40</f>
        <v>0</v>
      </c>
    </row>
    <row r="46" spans="1:11" ht="15" customHeight="1" x14ac:dyDescent="0.25">
      <c r="A46" s="61" t="s">
        <v>21</v>
      </c>
      <c r="B46" s="61" t="s">
        <v>29</v>
      </c>
      <c r="C46" s="61" t="s">
        <v>30</v>
      </c>
      <c r="D46" s="62">
        <f>euref_capacity!C43</f>
        <v>9656.4015500000005</v>
      </c>
      <c r="E46" s="62">
        <f>euref_capacity!D43</f>
        <v>9486.6345500000007</v>
      </c>
      <c r="F46" s="62">
        <f>euref_capacity!E43</f>
        <v>9413.9545500000004</v>
      </c>
      <c r="G46" s="62">
        <f>euref_capacity!F43</f>
        <v>8797.2745500000019</v>
      </c>
      <c r="H46" s="62">
        <f>euref_capacity!G43</f>
        <v>5363.71674863921</v>
      </c>
      <c r="I46" s="62">
        <f>euref_capacity!H43</f>
        <v>2303.4595954183796</v>
      </c>
      <c r="J46" s="62">
        <f>euref_capacity!I43</f>
        <v>1880.7040821993385</v>
      </c>
      <c r="K46" s="62">
        <f>euref_capacity!J43</f>
        <v>3097.6381523204213</v>
      </c>
    </row>
    <row r="47" spans="1:11" ht="15" customHeight="1" x14ac:dyDescent="0.25">
      <c r="A47" s="61" t="s">
        <v>21</v>
      </c>
      <c r="B47" s="61" t="s">
        <v>31</v>
      </c>
      <c r="C47" s="61" t="s">
        <v>32</v>
      </c>
      <c r="D47" s="62">
        <f>euref_capacity!C45</f>
        <v>1220.48046</v>
      </c>
      <c r="E47" s="62">
        <f>euref_capacity!D45</f>
        <v>932.71539457937092</v>
      </c>
      <c r="F47" s="62">
        <f>euref_capacity!E45</f>
        <v>1418.7853626210629</v>
      </c>
      <c r="G47" s="62">
        <f>euref_capacity!F45</f>
        <v>1782.6526932787206</v>
      </c>
      <c r="H47" s="62">
        <f>euref_capacity!G45</f>
        <v>1961.4047812248391</v>
      </c>
      <c r="I47" s="62">
        <f>euref_capacity!H45</f>
        <v>2748.5770740970202</v>
      </c>
      <c r="J47" s="62">
        <f>euref_capacity!I45</f>
        <v>3167.3305604465077</v>
      </c>
      <c r="K47" s="62">
        <f>euref_capacity!J45</f>
        <v>3152.9616138419124</v>
      </c>
    </row>
    <row r="48" spans="1:11" ht="15" customHeight="1" x14ac:dyDescent="0.25">
      <c r="A48" s="61" t="s">
        <v>21</v>
      </c>
      <c r="B48" s="61" t="s">
        <v>33</v>
      </c>
      <c r="C48" s="61" t="s">
        <v>34</v>
      </c>
      <c r="D48" s="62">
        <f>euref_capacity!C42</f>
        <v>4006.08</v>
      </c>
      <c r="E48" s="62">
        <f>euref_capacity!D42</f>
        <v>4006.08</v>
      </c>
      <c r="F48" s="62">
        <f>euref_capacity!E42</f>
        <v>4006.08</v>
      </c>
      <c r="G48" s="62">
        <f>euref_capacity!F42</f>
        <v>4006.08</v>
      </c>
      <c r="H48" s="62">
        <f>euref_capacity!G42</f>
        <v>5206.08</v>
      </c>
      <c r="I48" s="62">
        <f>euref_capacity!H42</f>
        <v>6406.079999999999</v>
      </c>
      <c r="J48" s="62">
        <f>euref_capacity!I42</f>
        <v>7116.48</v>
      </c>
      <c r="K48" s="62">
        <f>euref_capacity!J42</f>
        <v>6847.6799999999994</v>
      </c>
    </row>
    <row r="49" spans="1:11" ht="15" customHeight="1" x14ac:dyDescent="0.25">
      <c r="A49" s="61" t="s">
        <v>21</v>
      </c>
      <c r="B49" s="61" t="s">
        <v>35</v>
      </c>
      <c r="C49" s="61" t="s">
        <v>36</v>
      </c>
      <c r="D49" s="62">
        <f>euref_capacity!C47</f>
        <v>1080</v>
      </c>
      <c r="E49" s="62">
        <f>euref_capacity!D47</f>
        <v>1080</v>
      </c>
      <c r="F49" s="62">
        <f>euref_capacity!E47</f>
        <v>1089.5191181992434</v>
      </c>
      <c r="G49" s="62">
        <f>euref_capacity!F47</f>
        <v>1108.572432390622</v>
      </c>
      <c r="H49" s="62">
        <f>euref_capacity!G47</f>
        <v>1141.692029014808</v>
      </c>
      <c r="I49" s="62">
        <f>euref_capacity!H47</f>
        <v>1190.0234411788467</v>
      </c>
      <c r="J49" s="62">
        <f>euref_capacity!I47</f>
        <v>1300.023441178847</v>
      </c>
      <c r="K49" s="62">
        <f>euref_capacity!J47</f>
        <v>1392.7827605356542</v>
      </c>
    </row>
    <row r="50" spans="1:11" ht="15" customHeight="1" x14ac:dyDescent="0.25">
      <c r="A50" s="61" t="s">
        <v>21</v>
      </c>
      <c r="B50" s="61" t="s">
        <v>814</v>
      </c>
      <c r="C50" s="61" t="s">
        <v>813</v>
      </c>
      <c r="D50" s="62">
        <f>euref_capacity!C48</f>
        <v>281.5</v>
      </c>
      <c r="E50" s="62">
        <f>euref_capacity!D48</f>
        <v>408.23460559953173</v>
      </c>
      <c r="F50" s="62">
        <f>euref_capacity!E48</f>
        <v>452.23460559953173</v>
      </c>
      <c r="G50" s="62">
        <f>euref_capacity!F48</f>
        <v>487.86742159953172</v>
      </c>
      <c r="H50" s="62">
        <f>euref_capacity!G48</f>
        <v>514.37883159953185</v>
      </c>
      <c r="I50" s="62">
        <f>euref_capacity!H48</f>
        <v>546.64034559953177</v>
      </c>
      <c r="J50" s="62">
        <f>euref_capacity!I48</f>
        <v>788.77465312452966</v>
      </c>
      <c r="K50" s="62">
        <f>euref_capacity!J48</f>
        <v>837.84182443662974</v>
      </c>
    </row>
    <row r="51" spans="1:11" ht="15" customHeight="1" x14ac:dyDescent="0.25">
      <c r="A51" s="61" t="s">
        <v>21</v>
      </c>
      <c r="B51" s="61" t="s">
        <v>37</v>
      </c>
      <c r="C51" s="61" t="s">
        <v>38</v>
      </c>
      <c r="D51" s="62">
        <f>euref_capacity!C44</f>
        <v>133.93011999999999</v>
      </c>
      <c r="E51" s="62">
        <f>euref_capacity!D44</f>
        <v>71.85011999999999</v>
      </c>
      <c r="F51" s="62">
        <f>euref_capacity!E44</f>
        <v>63.702119999999987</v>
      </c>
      <c r="G51" s="62">
        <f>euref_capacity!F44</f>
        <v>63.702119999999987</v>
      </c>
      <c r="H51" s="62">
        <f>euref_capacity!G44</f>
        <v>27.602119999999999</v>
      </c>
      <c r="I51" s="62">
        <f>euref_capacity!H44</f>
        <v>23.8003</v>
      </c>
      <c r="J51" s="62">
        <f>euref_capacity!I44</f>
        <v>23.8003</v>
      </c>
      <c r="K51" s="62">
        <f>euref_capacity!J44</f>
        <v>23.8003</v>
      </c>
    </row>
    <row r="52" spans="1:11" ht="15" customHeight="1" x14ac:dyDescent="0.25">
      <c r="A52" s="61" t="s">
        <v>21</v>
      </c>
      <c r="B52" s="61" t="s">
        <v>39</v>
      </c>
      <c r="C52" s="61" t="s">
        <v>40</v>
      </c>
      <c r="D52" s="62">
        <f>euref_capacity!C46</f>
        <v>171.46305000000004</v>
      </c>
      <c r="E52" s="62">
        <f>euref_capacity!D46</f>
        <v>257.53663509295041</v>
      </c>
      <c r="F52" s="62">
        <f>euref_capacity!E46</f>
        <v>263.1525815207097</v>
      </c>
      <c r="G52" s="62">
        <f>euref_capacity!F46</f>
        <v>273.65642743899951</v>
      </c>
      <c r="H52" s="62">
        <f>euref_capacity!G46</f>
        <v>278.81009424809048</v>
      </c>
      <c r="I52" s="62">
        <f>euref_capacity!H46</f>
        <v>503.12876259301055</v>
      </c>
      <c r="J52" s="62">
        <f>euref_capacity!I46</f>
        <v>637.59027858762875</v>
      </c>
      <c r="K52" s="62">
        <f>euref_capacity!J46</f>
        <v>641.30624272187174</v>
      </c>
    </row>
    <row r="53" spans="1:11" ht="15" customHeight="1" x14ac:dyDescent="0.25">
      <c r="A53" s="61" t="s">
        <v>21</v>
      </c>
      <c r="B53" s="61" t="s">
        <v>812</v>
      </c>
      <c r="C53" s="61" t="s">
        <v>811</v>
      </c>
      <c r="D53" s="62">
        <f>euref_capacity!C49</f>
        <v>2266</v>
      </c>
      <c r="E53" s="62">
        <f>euref_capacity!D49</f>
        <v>2327.5087855753391</v>
      </c>
      <c r="F53" s="62">
        <f>euref_capacity!E49</f>
        <v>2365.2744781149895</v>
      </c>
      <c r="G53" s="62">
        <f>euref_capacity!F49</f>
        <v>2390.7399581149893</v>
      </c>
      <c r="H53" s="62">
        <f>euref_capacity!G49</f>
        <v>2412.008818114989</v>
      </c>
      <c r="I53" s="62">
        <f>euref_capacity!H49</f>
        <v>2439.884983514989</v>
      </c>
      <c r="J53" s="62">
        <f>euref_capacity!I49</f>
        <v>2469.3714300549896</v>
      </c>
      <c r="K53" s="62">
        <f>euref_capacity!J49</f>
        <v>3089.1266869205037</v>
      </c>
    </row>
    <row r="54" spans="1:11" ht="15" customHeight="1" x14ac:dyDescent="0.25">
      <c r="A54" s="61" t="s">
        <v>21</v>
      </c>
      <c r="B54" s="61" t="s">
        <v>41</v>
      </c>
      <c r="C54" s="61" t="s">
        <v>42</v>
      </c>
      <c r="D54" s="62">
        <v>0</v>
      </c>
      <c r="E54" s="62">
        <v>0</v>
      </c>
      <c r="F54" s="62">
        <v>0</v>
      </c>
      <c r="G54" s="62">
        <v>0</v>
      </c>
      <c r="H54" s="62">
        <v>0</v>
      </c>
      <c r="I54" s="62">
        <v>0</v>
      </c>
      <c r="J54" s="62">
        <v>0</v>
      </c>
      <c r="K54" s="62">
        <v>0</v>
      </c>
    </row>
    <row r="55" spans="1:11" ht="15" customHeight="1" x14ac:dyDescent="0.25">
      <c r="A55" s="61" t="s">
        <v>21</v>
      </c>
      <c r="B55" s="61" t="s">
        <v>43</v>
      </c>
      <c r="C55" s="61" t="s">
        <v>44</v>
      </c>
      <c r="D55" s="62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</row>
    <row r="56" spans="1:11" ht="15" customHeight="1" x14ac:dyDescent="0.25">
      <c r="A56" s="61" t="s">
        <v>21</v>
      </c>
      <c r="B56" s="61" t="s">
        <v>45</v>
      </c>
      <c r="C56" s="61" t="s">
        <v>46</v>
      </c>
      <c r="D56" s="62">
        <f>euref_capacity!C50</f>
        <v>0</v>
      </c>
      <c r="E56" s="63">
        <f>euref_capacity!D50</f>
        <v>0.3669943374111736</v>
      </c>
      <c r="F56" s="63">
        <f>euref_capacity!E50</f>
        <v>0.3669943374111736</v>
      </c>
      <c r="G56" s="63">
        <f>euref_capacity!F50</f>
        <v>0.3669943374111736</v>
      </c>
      <c r="H56" s="63">
        <f>euref_capacity!G50</f>
        <v>0.3669943374111736</v>
      </c>
      <c r="I56" s="63">
        <f>euref_capacity!H50</f>
        <v>0.3669943374111736</v>
      </c>
      <c r="J56" s="63">
        <f>euref_capacity!I50</f>
        <v>0.3669943374111736</v>
      </c>
      <c r="K56" s="63">
        <f>euref_capacity!J50</f>
        <v>0.3669943374111736</v>
      </c>
    </row>
    <row r="57" spans="1:11" ht="15" customHeight="1" x14ac:dyDescent="0.25">
      <c r="A57" s="61" t="s">
        <v>20</v>
      </c>
      <c r="B57" s="61" t="s">
        <v>29</v>
      </c>
      <c r="C57" s="61" t="s">
        <v>30</v>
      </c>
      <c r="D57" s="62">
        <f>euref_capacity!C53</f>
        <v>52819.41883000001</v>
      </c>
      <c r="E57" s="62">
        <f>euref_capacity!D53</f>
        <v>49169.984185626745</v>
      </c>
      <c r="F57" s="62">
        <f>euref_capacity!E53</f>
        <v>44015.930185626748</v>
      </c>
      <c r="G57" s="62">
        <f>euref_capacity!F53</f>
        <v>36774.890185626733</v>
      </c>
      <c r="H57" s="62">
        <f>euref_capacity!G53</f>
        <v>25733.500335626733</v>
      </c>
      <c r="I57" s="62">
        <f>euref_capacity!H53</f>
        <v>22523.405535626734</v>
      </c>
      <c r="J57" s="62">
        <f>euref_capacity!I53</f>
        <v>19519.563035626736</v>
      </c>
      <c r="K57" s="62">
        <f>euref_capacity!J53</f>
        <v>24057.330678728758</v>
      </c>
    </row>
    <row r="58" spans="1:11" ht="15" customHeight="1" x14ac:dyDescent="0.25">
      <c r="A58" s="61" t="s">
        <v>20</v>
      </c>
      <c r="B58" s="61" t="s">
        <v>31</v>
      </c>
      <c r="C58" s="61" t="s">
        <v>32</v>
      </c>
      <c r="D58" s="62">
        <f>euref_capacity!C55</f>
        <v>25177.767720000003</v>
      </c>
      <c r="E58" s="62">
        <f>euref_capacity!D55</f>
        <v>21891.232620000006</v>
      </c>
      <c r="F58" s="62">
        <f>euref_capacity!E55</f>
        <v>23078.074671303679</v>
      </c>
      <c r="G58" s="62">
        <f>euref_capacity!F55</f>
        <v>26977.983936073175</v>
      </c>
      <c r="H58" s="62">
        <f>euref_capacity!G55</f>
        <v>39086.311055375001</v>
      </c>
      <c r="I58" s="62">
        <f>euref_capacity!H55</f>
        <v>42020.026875375006</v>
      </c>
      <c r="J58" s="62">
        <f>euref_capacity!I55</f>
        <v>43293.332444999105</v>
      </c>
      <c r="K58" s="62">
        <f>euref_capacity!J55</f>
        <v>41426.00244479737</v>
      </c>
    </row>
    <row r="59" spans="1:11" ht="15" customHeight="1" x14ac:dyDescent="0.25">
      <c r="A59" s="61" t="s">
        <v>20</v>
      </c>
      <c r="B59" s="61" t="s">
        <v>33</v>
      </c>
      <c r="C59" s="61" t="s">
        <v>34</v>
      </c>
      <c r="D59" s="62">
        <f>euref_capacity!C52</f>
        <v>12188.16</v>
      </c>
      <c r="E59" s="62">
        <f>euref_capacity!D52</f>
        <v>6907.2000000000007</v>
      </c>
      <c r="F59" s="62">
        <f>euref_capacity!E52</f>
        <v>0</v>
      </c>
      <c r="G59" s="62">
        <f>euref_capacity!F52</f>
        <v>0</v>
      </c>
      <c r="H59" s="62">
        <f>euref_capacity!G52</f>
        <v>0</v>
      </c>
      <c r="I59" s="62">
        <f>euref_capacity!H52</f>
        <v>0</v>
      </c>
      <c r="J59" s="62">
        <f>euref_capacity!I52</f>
        <v>0</v>
      </c>
      <c r="K59" s="62">
        <f>euref_capacity!J52</f>
        <v>0</v>
      </c>
    </row>
    <row r="60" spans="1:11" ht="15" customHeight="1" x14ac:dyDescent="0.25">
      <c r="A60" s="61" t="s">
        <v>20</v>
      </c>
      <c r="B60" s="61" t="s">
        <v>35</v>
      </c>
      <c r="C60" s="61" t="s">
        <v>36</v>
      </c>
      <c r="D60" s="62">
        <f>euref_capacity!C57</f>
        <v>5590</v>
      </c>
      <c r="E60" s="62">
        <f>euref_capacity!D57</f>
        <v>5591.5971726123598</v>
      </c>
      <c r="F60" s="62">
        <f>euref_capacity!E57</f>
        <v>5698.0295084346208</v>
      </c>
      <c r="G60" s="62">
        <f>euref_capacity!F57</f>
        <v>5857.4674195989719</v>
      </c>
      <c r="H60" s="62">
        <f>euref_capacity!G57</f>
        <v>6236.668115569516</v>
      </c>
      <c r="I60" s="62">
        <f>euref_capacity!H57</f>
        <v>6557.5473045605731</v>
      </c>
      <c r="J60" s="62">
        <f>euref_capacity!I57</f>
        <v>6950.7334079026978</v>
      </c>
      <c r="K60" s="62">
        <f>euref_capacity!J57</f>
        <v>7170.0701743999425</v>
      </c>
    </row>
    <row r="61" spans="1:11" ht="15" customHeight="1" x14ac:dyDescent="0.25">
      <c r="A61" s="61" t="s">
        <v>20</v>
      </c>
      <c r="B61" s="61" t="s">
        <v>814</v>
      </c>
      <c r="C61" s="61" t="s">
        <v>813</v>
      </c>
      <c r="D61" s="62">
        <f>euref_capacity!C58</f>
        <v>44946.2</v>
      </c>
      <c r="E61" s="62">
        <f>euref_capacity!D58</f>
        <v>61831.977952308676</v>
      </c>
      <c r="F61" s="62">
        <f>euref_capacity!E58</f>
        <v>62006.757015808398</v>
      </c>
      <c r="G61" s="62">
        <f>euref_capacity!F58</f>
        <v>67213.951965512373</v>
      </c>
      <c r="H61" s="62">
        <f>euref_capacity!G58</f>
        <v>67213.951965512373</v>
      </c>
      <c r="I61" s="62">
        <f>euref_capacity!H58</f>
        <v>69404.390568912553</v>
      </c>
      <c r="J61" s="62">
        <f>euref_capacity!I58</f>
        <v>81241.654211576388</v>
      </c>
      <c r="K61" s="62">
        <f>euref_capacity!J58</f>
        <v>86548.93414749665</v>
      </c>
    </row>
    <row r="62" spans="1:11" ht="15" customHeight="1" x14ac:dyDescent="0.25">
      <c r="A62" s="61" t="s">
        <v>20</v>
      </c>
      <c r="B62" s="61" t="s">
        <v>37</v>
      </c>
      <c r="C62" s="61" t="s">
        <v>38</v>
      </c>
      <c r="D62" s="62">
        <f>euref_capacity!C54</f>
        <v>5028.3810200000007</v>
      </c>
      <c r="E62" s="62">
        <f>euref_capacity!D54</f>
        <v>1673.8347000000003</v>
      </c>
      <c r="F62" s="62">
        <f>euref_capacity!E54</f>
        <v>1458.1605423920639</v>
      </c>
      <c r="G62" s="62">
        <f>euref_capacity!F54</f>
        <v>1248.1130423920638</v>
      </c>
      <c r="H62" s="62">
        <f>euref_capacity!G54</f>
        <v>1060.9728123920638</v>
      </c>
      <c r="I62" s="62">
        <f>euref_capacity!H54</f>
        <v>862.853412392064</v>
      </c>
      <c r="J62" s="62">
        <f>euref_capacity!I54</f>
        <v>833.37662239206395</v>
      </c>
      <c r="K62" s="62">
        <f>euref_capacity!J54</f>
        <v>674.14537239206402</v>
      </c>
    </row>
    <row r="63" spans="1:11" ht="15" customHeight="1" x14ac:dyDescent="0.25">
      <c r="A63" s="61" t="s">
        <v>20</v>
      </c>
      <c r="B63" s="61" t="s">
        <v>39</v>
      </c>
      <c r="C63" s="61" t="s">
        <v>40</v>
      </c>
      <c r="D63" s="62">
        <f>euref_capacity!C56</f>
        <v>3500.5210299999999</v>
      </c>
      <c r="E63" s="62">
        <f>euref_capacity!D56</f>
        <v>7100.2005303410733</v>
      </c>
      <c r="F63" s="62">
        <f>euref_capacity!E56</f>
        <v>7095.1655303410726</v>
      </c>
      <c r="G63" s="62">
        <f>euref_capacity!F56</f>
        <v>6894.2927803410721</v>
      </c>
      <c r="H63" s="62">
        <f>euref_capacity!G56</f>
        <v>6749.0615303410705</v>
      </c>
      <c r="I63" s="62">
        <f>euref_capacity!H56</f>
        <v>7261.4793993421281</v>
      </c>
      <c r="J63" s="62">
        <f>euref_capacity!I56</f>
        <v>7326.3943117653753</v>
      </c>
      <c r="K63" s="62">
        <f>euref_capacity!J56</f>
        <v>6585.6729401993061</v>
      </c>
    </row>
    <row r="64" spans="1:11" ht="15" customHeight="1" x14ac:dyDescent="0.25">
      <c r="A64" s="61" t="s">
        <v>20</v>
      </c>
      <c r="B64" s="61" t="s">
        <v>812</v>
      </c>
      <c r="C64" s="61" t="s">
        <v>811</v>
      </c>
      <c r="D64" s="62">
        <f>euref_capacity!C59</f>
        <v>39756.640000000007</v>
      </c>
      <c r="E64" s="62">
        <f>euref_capacity!D59</f>
        <v>52802.867668028572</v>
      </c>
      <c r="F64" s="62">
        <f>euref_capacity!E59</f>
        <v>55900.764651489757</v>
      </c>
      <c r="G64" s="62">
        <f>euref_capacity!F59</f>
        <v>63959.325331165601</v>
      </c>
      <c r="H64" s="62">
        <f>euref_capacity!G59</f>
        <v>63959.325331165608</v>
      </c>
      <c r="I64" s="62">
        <f>euref_capacity!H59</f>
        <v>65956.280250018535</v>
      </c>
      <c r="J64" s="62">
        <f>euref_capacity!I59</f>
        <v>70530.79253966923</v>
      </c>
      <c r="K64" s="62">
        <f>euref_capacity!J59</f>
        <v>86140.792539669215</v>
      </c>
    </row>
    <row r="65" spans="1:11" ht="15" customHeight="1" x14ac:dyDescent="0.25">
      <c r="A65" s="61" t="s">
        <v>20</v>
      </c>
      <c r="B65" s="61" t="s">
        <v>41</v>
      </c>
      <c r="C65" s="61" t="s">
        <v>42</v>
      </c>
      <c r="D65" s="62">
        <v>0</v>
      </c>
      <c r="E65" s="62">
        <v>0</v>
      </c>
      <c r="F65" s="62">
        <v>0</v>
      </c>
      <c r="G65" s="62">
        <v>0</v>
      </c>
      <c r="H65" s="62">
        <v>0</v>
      </c>
      <c r="I65" s="62">
        <v>0</v>
      </c>
      <c r="J65" s="62">
        <v>0</v>
      </c>
      <c r="K65" s="62">
        <v>0</v>
      </c>
    </row>
    <row r="66" spans="1:11" ht="15" customHeight="1" x14ac:dyDescent="0.25">
      <c r="A66" s="61" t="s">
        <v>20</v>
      </c>
      <c r="B66" s="61" t="s">
        <v>43</v>
      </c>
      <c r="C66" s="61" t="s">
        <v>44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</row>
    <row r="67" spans="1:11" ht="15" customHeight="1" x14ac:dyDescent="0.25">
      <c r="A67" s="61" t="s">
        <v>20</v>
      </c>
      <c r="B67" s="61" t="s">
        <v>45</v>
      </c>
      <c r="C67" s="61" t="s">
        <v>46</v>
      </c>
      <c r="D67" s="62">
        <f>euref_capacity!C60</f>
        <v>24</v>
      </c>
      <c r="E67" s="62">
        <f>euref_capacity!D60</f>
        <v>170.26226410986715</v>
      </c>
      <c r="F67" s="62">
        <f>euref_capacity!E60</f>
        <v>170.26226410986715</v>
      </c>
      <c r="G67" s="62">
        <f>euref_capacity!F60</f>
        <v>170.26226410986715</v>
      </c>
      <c r="H67" s="62">
        <f>euref_capacity!G60</f>
        <v>170.26226410986715</v>
      </c>
      <c r="I67" s="62">
        <f>euref_capacity!H60</f>
        <v>170.26226410986715</v>
      </c>
      <c r="J67" s="62">
        <f>euref_capacity!I60</f>
        <v>170.26226410986715</v>
      </c>
      <c r="K67" s="62">
        <f>euref_capacity!J60</f>
        <v>170.26226410986717</v>
      </c>
    </row>
    <row r="68" spans="1:11" ht="15" customHeight="1" x14ac:dyDescent="0.25">
      <c r="A68" s="61" t="s">
        <v>19</v>
      </c>
      <c r="B68" s="61" t="s">
        <v>29</v>
      </c>
      <c r="C68" s="61" t="s">
        <v>30</v>
      </c>
      <c r="D68" s="62">
        <f>euref_capacity!C63</f>
        <v>4225.29</v>
      </c>
      <c r="E68" s="62">
        <f>euref_capacity!D63</f>
        <v>2365.8900000000003</v>
      </c>
      <c r="F68" s="62">
        <f>euref_capacity!E63</f>
        <v>2089.89</v>
      </c>
      <c r="G68" s="62">
        <f>euref_capacity!F63</f>
        <v>1471.6499999999999</v>
      </c>
      <c r="H68" s="62">
        <f>euref_capacity!G63</f>
        <v>1221.8</v>
      </c>
      <c r="I68" s="62">
        <f>euref_capacity!H63</f>
        <v>404.8</v>
      </c>
      <c r="J68" s="62">
        <f>euref_capacity!I63</f>
        <v>34.478010859698379</v>
      </c>
      <c r="K68" s="62">
        <f>euref_capacity!J63</f>
        <v>34.478010859698379</v>
      </c>
    </row>
    <row r="69" spans="1:11" ht="15" customHeight="1" x14ac:dyDescent="0.25">
      <c r="A69" s="61" t="s">
        <v>19</v>
      </c>
      <c r="B69" s="61" t="s">
        <v>31</v>
      </c>
      <c r="C69" s="61" t="s">
        <v>32</v>
      </c>
      <c r="D69" s="62">
        <f>euref_capacity!C65</f>
        <v>2273.84413</v>
      </c>
      <c r="E69" s="62">
        <f>euref_capacity!D65</f>
        <v>1134.7279004101326</v>
      </c>
      <c r="F69" s="62">
        <f>euref_capacity!E65</f>
        <v>1039.2724004101326</v>
      </c>
      <c r="G69" s="62">
        <f>euref_capacity!F65</f>
        <v>998.7849966233498</v>
      </c>
      <c r="H69" s="62">
        <f>euref_capacity!G65</f>
        <v>1047.6300512691173</v>
      </c>
      <c r="I69" s="62">
        <f>euref_capacity!H65</f>
        <v>2672.0321495807316</v>
      </c>
      <c r="J69" s="62">
        <f>euref_capacity!I65</f>
        <v>4269.9288968306819</v>
      </c>
      <c r="K69" s="62">
        <f>euref_capacity!J65</f>
        <v>4298.1578306334668</v>
      </c>
    </row>
    <row r="70" spans="1:11" ht="15" customHeight="1" x14ac:dyDescent="0.25">
      <c r="A70" s="61" t="s">
        <v>19</v>
      </c>
      <c r="B70" s="61" t="s">
        <v>33</v>
      </c>
      <c r="C70" s="61" t="s">
        <v>34</v>
      </c>
      <c r="D70" s="62">
        <f>euref_capacity!C62</f>
        <v>0</v>
      </c>
      <c r="E70" s="62">
        <f>euref_capacity!D62</f>
        <v>0</v>
      </c>
      <c r="F70" s="62">
        <f>euref_capacity!E62</f>
        <v>0</v>
      </c>
      <c r="G70" s="62">
        <f>euref_capacity!F62</f>
        <v>0</v>
      </c>
      <c r="H70" s="62">
        <f>euref_capacity!G62</f>
        <v>0</v>
      </c>
      <c r="I70" s="62">
        <f>euref_capacity!H62</f>
        <v>0</v>
      </c>
      <c r="J70" s="62">
        <f>euref_capacity!I62</f>
        <v>0</v>
      </c>
      <c r="K70" s="62">
        <f>euref_capacity!J62</f>
        <v>0</v>
      </c>
    </row>
    <row r="71" spans="1:11" ht="15" customHeight="1" x14ac:dyDescent="0.25">
      <c r="A71" s="61" t="s">
        <v>19</v>
      </c>
      <c r="B71" s="61" t="s">
        <v>35</v>
      </c>
      <c r="C71" s="61" t="s">
        <v>36</v>
      </c>
      <c r="D71" s="62">
        <f>euref_capacity!C67</f>
        <v>9.0000000000000018</v>
      </c>
      <c r="E71" s="62">
        <f>euref_capacity!D67</f>
        <v>9.0000000000000018</v>
      </c>
      <c r="F71" s="62">
        <f>euref_capacity!E67</f>
        <v>9.0000000000000018</v>
      </c>
      <c r="G71" s="62">
        <f>euref_capacity!F67</f>
        <v>10.000000000000002</v>
      </c>
      <c r="H71" s="62">
        <f>euref_capacity!G67</f>
        <v>10.000000000000002</v>
      </c>
      <c r="I71" s="62">
        <f>euref_capacity!H67</f>
        <v>10.000000000000002</v>
      </c>
      <c r="J71" s="62">
        <f>euref_capacity!I67</f>
        <v>10.000000000000002</v>
      </c>
      <c r="K71" s="62">
        <f>euref_capacity!J67</f>
        <v>10.000000000000002</v>
      </c>
    </row>
    <row r="72" spans="1:11" ht="15" customHeight="1" x14ac:dyDescent="0.25">
      <c r="A72" s="61" t="s">
        <v>19</v>
      </c>
      <c r="B72" s="61" t="s">
        <v>814</v>
      </c>
      <c r="C72" s="61" t="s">
        <v>813</v>
      </c>
      <c r="D72" s="62">
        <f>euref_capacity!C68</f>
        <v>5063.8500000000004</v>
      </c>
      <c r="E72" s="62">
        <f>euref_capacity!D68</f>
        <v>5608.8565667587345</v>
      </c>
      <c r="F72" s="62">
        <f>euref_capacity!E68</f>
        <v>5834.8565667587354</v>
      </c>
      <c r="G72" s="62">
        <f>euref_capacity!F68</f>
        <v>6451.8565667587354</v>
      </c>
      <c r="H72" s="62">
        <f>euref_capacity!G68</f>
        <v>6451.8565667587345</v>
      </c>
      <c r="I72" s="62">
        <f>euref_capacity!H68</f>
        <v>6501.8565667587336</v>
      </c>
      <c r="J72" s="62">
        <f>euref_capacity!I68</f>
        <v>6551.8565667587354</v>
      </c>
      <c r="K72" s="62">
        <f>euref_capacity!J68</f>
        <v>7236.7273788852481</v>
      </c>
    </row>
    <row r="73" spans="1:11" ht="15" customHeight="1" x14ac:dyDescent="0.25">
      <c r="A73" s="61" t="s">
        <v>19</v>
      </c>
      <c r="B73" s="61" t="s">
        <v>37</v>
      </c>
      <c r="C73" s="61" t="s">
        <v>38</v>
      </c>
      <c r="D73" s="62">
        <f>euref_capacity!C64</f>
        <v>1017.0608699999999</v>
      </c>
      <c r="E73" s="62">
        <f>euref_capacity!D64</f>
        <v>492.21786999999989</v>
      </c>
      <c r="F73" s="62">
        <f>euref_capacity!E64</f>
        <v>222.91979750356873</v>
      </c>
      <c r="G73" s="62">
        <f>euref_capacity!F64</f>
        <v>217.32429750356869</v>
      </c>
      <c r="H73" s="62">
        <f>euref_capacity!G64</f>
        <v>217.20789750356872</v>
      </c>
      <c r="I73" s="62">
        <f>euref_capacity!H64</f>
        <v>215.00190929370223</v>
      </c>
      <c r="J73" s="62">
        <f>euref_capacity!I64</f>
        <v>213.85108196047398</v>
      </c>
      <c r="K73" s="62">
        <f>euref_capacity!J64</f>
        <v>57.574832990614837</v>
      </c>
    </row>
    <row r="74" spans="1:11" ht="15" customHeight="1" x14ac:dyDescent="0.25">
      <c r="A74" s="61" t="s">
        <v>19</v>
      </c>
      <c r="B74" s="61" t="s">
        <v>39</v>
      </c>
      <c r="C74" s="61" t="s">
        <v>40</v>
      </c>
      <c r="D74" s="62">
        <f>euref_capacity!C66</f>
        <v>1781.28458</v>
      </c>
      <c r="E74" s="62">
        <f>euref_capacity!D66</f>
        <v>3185.9698091380178</v>
      </c>
      <c r="F74" s="62">
        <f>euref_capacity!E66</f>
        <v>3112.7924091380178</v>
      </c>
      <c r="G74" s="62">
        <f>euref_capacity!F66</f>
        <v>2870.1519391380184</v>
      </c>
      <c r="H74" s="62">
        <f>euref_capacity!G66</f>
        <v>2766.6130512963082</v>
      </c>
      <c r="I74" s="62">
        <f>euref_capacity!H66</f>
        <v>2662.5131368954453</v>
      </c>
      <c r="J74" s="62">
        <f>euref_capacity!I66</f>
        <v>2616.180125975096</v>
      </c>
      <c r="K74" s="62">
        <f>euref_capacity!J66</f>
        <v>2604.2067289291936</v>
      </c>
    </row>
    <row r="75" spans="1:11" ht="15" customHeight="1" x14ac:dyDescent="0.25">
      <c r="A75" s="61" t="s">
        <v>19</v>
      </c>
      <c r="B75" s="61" t="s">
        <v>812</v>
      </c>
      <c r="C75" s="61" t="s">
        <v>811</v>
      </c>
      <c r="D75" s="62">
        <f>euref_capacity!C69</f>
        <v>836.99999999999989</v>
      </c>
      <c r="E75" s="62">
        <f>euref_capacity!D69</f>
        <v>837.69367022607332</v>
      </c>
      <c r="F75" s="62">
        <f>euref_capacity!E69</f>
        <v>837.69367022607332</v>
      </c>
      <c r="G75" s="62">
        <f>euref_capacity!F69</f>
        <v>837.69367022607332</v>
      </c>
      <c r="H75" s="62">
        <f>euref_capacity!G69</f>
        <v>837.69367022607332</v>
      </c>
      <c r="I75" s="62">
        <f>euref_capacity!H69</f>
        <v>837.69367022607332</v>
      </c>
      <c r="J75" s="62">
        <f>euref_capacity!I69</f>
        <v>839.69367022607332</v>
      </c>
      <c r="K75" s="62">
        <f>euref_capacity!J69</f>
        <v>843.69367022607332</v>
      </c>
    </row>
    <row r="76" spans="1:11" ht="15" customHeight="1" x14ac:dyDescent="0.25">
      <c r="A76" s="61" t="s">
        <v>19</v>
      </c>
      <c r="B76" s="61" t="s">
        <v>41</v>
      </c>
      <c r="C76" s="61" t="s">
        <v>42</v>
      </c>
      <c r="D76" s="62">
        <v>0</v>
      </c>
      <c r="E76" s="62">
        <v>0</v>
      </c>
      <c r="F76" s="62">
        <v>0</v>
      </c>
      <c r="G76" s="62">
        <v>0</v>
      </c>
      <c r="H76" s="62">
        <v>0</v>
      </c>
      <c r="I76" s="62">
        <v>0</v>
      </c>
      <c r="J76" s="62">
        <v>0</v>
      </c>
      <c r="K76" s="62">
        <v>0</v>
      </c>
    </row>
    <row r="77" spans="1:11" ht="15" customHeight="1" x14ac:dyDescent="0.25">
      <c r="A77" s="61" t="s">
        <v>19</v>
      </c>
      <c r="B77" s="61" t="s">
        <v>43</v>
      </c>
      <c r="C77" s="61" t="s">
        <v>44</v>
      </c>
      <c r="D77" s="62">
        <v>0</v>
      </c>
      <c r="E77" s="62">
        <v>0</v>
      </c>
      <c r="F77" s="62">
        <v>0</v>
      </c>
      <c r="G77" s="62">
        <v>0</v>
      </c>
      <c r="H77" s="62">
        <v>0</v>
      </c>
      <c r="I77" s="62">
        <v>0</v>
      </c>
      <c r="J77" s="62">
        <v>0</v>
      </c>
      <c r="K77" s="62">
        <v>0</v>
      </c>
    </row>
    <row r="78" spans="1:11" ht="15" customHeight="1" x14ac:dyDescent="0.25">
      <c r="A78" s="61" t="s">
        <v>19</v>
      </c>
      <c r="B78" s="61" t="s">
        <v>45</v>
      </c>
      <c r="C78" s="61" t="s">
        <v>46</v>
      </c>
      <c r="D78" s="62">
        <f>euref_capacity!C70</f>
        <v>0</v>
      </c>
      <c r="E78" s="62">
        <f>euref_capacity!D70</f>
        <v>0</v>
      </c>
      <c r="F78" s="62">
        <f>euref_capacity!E70</f>
        <v>0</v>
      </c>
      <c r="G78" s="62">
        <f>euref_capacity!F70</f>
        <v>0</v>
      </c>
      <c r="H78" s="62">
        <f>euref_capacity!G70</f>
        <v>0</v>
      </c>
      <c r="I78" s="62">
        <f>euref_capacity!H70</f>
        <v>0</v>
      </c>
      <c r="J78" s="62">
        <f>euref_capacity!I70</f>
        <v>0</v>
      </c>
      <c r="K78" s="62">
        <f>euref_capacity!J70</f>
        <v>0</v>
      </c>
    </row>
    <row r="79" spans="1:11" ht="15" customHeight="1" x14ac:dyDescent="0.25">
      <c r="A79" s="61" t="s">
        <v>18</v>
      </c>
      <c r="B79" s="61" t="s">
        <v>29</v>
      </c>
      <c r="C79" s="61" t="s">
        <v>30</v>
      </c>
      <c r="D79" s="62">
        <f>euref_capacity!C73</f>
        <v>1871.3999999999999</v>
      </c>
      <c r="E79" s="62">
        <f>euref_capacity!D73</f>
        <v>1408.046252954822</v>
      </c>
      <c r="F79" s="62">
        <f>euref_capacity!E73</f>
        <v>1408.046252954822</v>
      </c>
      <c r="G79" s="62">
        <f>euref_capacity!F73</f>
        <v>1408.046252954822</v>
      </c>
      <c r="H79" s="62">
        <f>euref_capacity!G73</f>
        <v>631.41009073983832</v>
      </c>
      <c r="I79" s="62">
        <f>euref_capacity!H73</f>
        <v>631.41009073983832</v>
      </c>
      <c r="J79" s="62">
        <f>euref_capacity!I73</f>
        <v>467.61009073983837</v>
      </c>
      <c r="K79" s="62">
        <f>euref_capacity!J73</f>
        <v>467.61009073983837</v>
      </c>
    </row>
    <row r="80" spans="1:11" ht="15" customHeight="1" x14ac:dyDescent="0.25">
      <c r="A80" s="61" t="s">
        <v>18</v>
      </c>
      <c r="B80" s="61" t="s">
        <v>31</v>
      </c>
      <c r="C80" s="61" t="s">
        <v>32</v>
      </c>
      <c r="D80" s="62">
        <f>euref_capacity!C75</f>
        <v>362.32599999999996</v>
      </c>
      <c r="E80" s="62">
        <f>euref_capacity!D75</f>
        <v>373.40837828607494</v>
      </c>
      <c r="F80" s="62">
        <f>euref_capacity!E75</f>
        <v>299.4006744915082</v>
      </c>
      <c r="G80" s="62">
        <f>euref_capacity!F75</f>
        <v>271.61086470349301</v>
      </c>
      <c r="H80" s="62">
        <f>euref_capacity!G75</f>
        <v>777.10241570877929</v>
      </c>
      <c r="I80" s="62">
        <f>euref_capacity!H75</f>
        <v>777.18928039107652</v>
      </c>
      <c r="J80" s="62">
        <f>euref_capacity!I75</f>
        <v>742.96104361096297</v>
      </c>
      <c r="K80" s="62">
        <f>euref_capacity!J75</f>
        <v>959.30641862456355</v>
      </c>
    </row>
    <row r="81" spans="1:11" ht="15" customHeight="1" x14ac:dyDescent="0.25">
      <c r="A81" s="61" t="s">
        <v>18</v>
      </c>
      <c r="B81" s="61" t="s">
        <v>33</v>
      </c>
      <c r="C81" s="61" t="s">
        <v>34</v>
      </c>
      <c r="D81" s="62">
        <f>euref_capacity!C72</f>
        <v>0</v>
      </c>
      <c r="E81" s="62">
        <f>euref_capacity!D72</f>
        <v>0</v>
      </c>
      <c r="F81" s="62">
        <f>euref_capacity!E72</f>
        <v>0</v>
      </c>
      <c r="G81" s="62">
        <f>euref_capacity!F72</f>
        <v>0</v>
      </c>
      <c r="H81" s="62">
        <f>euref_capacity!G72</f>
        <v>0</v>
      </c>
      <c r="I81" s="62">
        <f>euref_capacity!H72</f>
        <v>0</v>
      </c>
      <c r="J81" s="62">
        <f>euref_capacity!I72</f>
        <v>0</v>
      </c>
      <c r="K81" s="62">
        <f>euref_capacity!J72</f>
        <v>0</v>
      </c>
    </row>
    <row r="82" spans="1:11" ht="15" customHeight="1" x14ac:dyDescent="0.25">
      <c r="A82" s="61" t="s">
        <v>18</v>
      </c>
      <c r="B82" s="61" t="s">
        <v>35</v>
      </c>
      <c r="C82" s="61" t="s">
        <v>36</v>
      </c>
      <c r="D82" s="62">
        <f>euref_capacity!C77</f>
        <v>8</v>
      </c>
      <c r="E82" s="62">
        <f>euref_capacity!D77</f>
        <v>8</v>
      </c>
      <c r="F82" s="62">
        <f>euref_capacity!E77</f>
        <v>8</v>
      </c>
      <c r="G82" s="62">
        <f>euref_capacity!F77</f>
        <v>8</v>
      </c>
      <c r="H82" s="62">
        <f>euref_capacity!G77</f>
        <v>20.000000000000004</v>
      </c>
      <c r="I82" s="62">
        <f>euref_capacity!H77</f>
        <v>22</v>
      </c>
      <c r="J82" s="62">
        <f>euref_capacity!I77</f>
        <v>23.000000000000004</v>
      </c>
      <c r="K82" s="62">
        <f>euref_capacity!J77</f>
        <v>20.000000000000004</v>
      </c>
    </row>
    <row r="83" spans="1:11" ht="15" customHeight="1" x14ac:dyDescent="0.25">
      <c r="A83" s="61" t="s">
        <v>18</v>
      </c>
      <c r="B83" s="61" t="s">
        <v>814</v>
      </c>
      <c r="C83" s="61" t="s">
        <v>813</v>
      </c>
      <c r="D83" s="62">
        <f>euref_capacity!C78</f>
        <v>302.7</v>
      </c>
      <c r="E83" s="62">
        <f>euref_capacity!D78</f>
        <v>334.01362031764518</v>
      </c>
      <c r="F83" s="62">
        <f>euref_capacity!E78</f>
        <v>345.27506281799674</v>
      </c>
      <c r="G83" s="62">
        <f>euref_capacity!F78</f>
        <v>445.27792597376214</v>
      </c>
      <c r="H83" s="62">
        <f>euref_capacity!G78</f>
        <v>716.83843456928957</v>
      </c>
      <c r="I83" s="62">
        <f>euref_capacity!H78</f>
        <v>772.40954121878224</v>
      </c>
      <c r="J83" s="62">
        <f>euref_capacity!I78</f>
        <v>906.55255661444028</v>
      </c>
      <c r="K83" s="62">
        <f>euref_capacity!J78</f>
        <v>1713.3549477751794</v>
      </c>
    </row>
    <row r="84" spans="1:11" ht="15" customHeight="1" x14ac:dyDescent="0.25">
      <c r="A84" s="61" t="s">
        <v>18</v>
      </c>
      <c r="B84" s="61" t="s">
        <v>37</v>
      </c>
      <c r="C84" s="61" t="s">
        <v>38</v>
      </c>
      <c r="D84" s="62">
        <f>euref_capacity!C74</f>
        <v>0</v>
      </c>
      <c r="E84" s="62">
        <f>euref_capacity!D74</f>
        <v>0</v>
      </c>
      <c r="F84" s="62">
        <f>euref_capacity!E74</f>
        <v>0</v>
      </c>
      <c r="G84" s="62">
        <f>euref_capacity!F74</f>
        <v>0</v>
      </c>
      <c r="H84" s="62">
        <f>euref_capacity!G74</f>
        <v>0</v>
      </c>
      <c r="I84" s="62">
        <f>euref_capacity!H74</f>
        <v>0</v>
      </c>
      <c r="J84" s="62">
        <f>euref_capacity!I74</f>
        <v>0</v>
      </c>
      <c r="K84" s="62">
        <f>euref_capacity!J74</f>
        <v>0</v>
      </c>
    </row>
    <row r="85" spans="1:11" ht="15" customHeight="1" x14ac:dyDescent="0.25">
      <c r="A85" s="61" t="s">
        <v>18</v>
      </c>
      <c r="B85" s="61" t="s">
        <v>39</v>
      </c>
      <c r="C85" s="61" t="s">
        <v>40</v>
      </c>
      <c r="D85" s="62">
        <f>euref_capacity!C76</f>
        <v>143.6</v>
      </c>
      <c r="E85" s="62">
        <f>euref_capacity!D76</f>
        <v>148.10500691482972</v>
      </c>
      <c r="F85" s="62">
        <f>euref_capacity!E76</f>
        <v>148.10500691482972</v>
      </c>
      <c r="G85" s="62">
        <f>euref_capacity!F76</f>
        <v>153.78685894094647</v>
      </c>
      <c r="H85" s="62">
        <f>euref_capacity!G76</f>
        <v>158.38454833406334</v>
      </c>
      <c r="I85" s="62">
        <f>euref_capacity!H76</f>
        <v>159.00408761208263</v>
      </c>
      <c r="J85" s="62">
        <f>euref_capacity!I76</f>
        <v>370.9297983994112</v>
      </c>
      <c r="K85" s="62">
        <f>euref_capacity!J76</f>
        <v>366.76649822335213</v>
      </c>
    </row>
    <row r="86" spans="1:11" ht="15" customHeight="1" x14ac:dyDescent="0.25">
      <c r="A86" s="61" t="s">
        <v>18</v>
      </c>
      <c r="B86" s="61" t="s">
        <v>812</v>
      </c>
      <c r="C86" s="61" t="s">
        <v>811</v>
      </c>
      <c r="D86" s="62">
        <f>euref_capacity!C79</f>
        <v>1</v>
      </c>
      <c r="E86" s="62">
        <f>euref_capacity!D79</f>
        <v>1</v>
      </c>
      <c r="F86" s="62">
        <f>euref_capacity!E79</f>
        <v>1</v>
      </c>
      <c r="G86" s="62">
        <f>euref_capacity!F79</f>
        <v>1</v>
      </c>
      <c r="H86" s="62">
        <f>euref_capacity!G79</f>
        <v>1</v>
      </c>
      <c r="I86" s="62">
        <f>euref_capacity!H79</f>
        <v>1</v>
      </c>
      <c r="J86" s="62">
        <f>euref_capacity!I79</f>
        <v>1</v>
      </c>
      <c r="K86" s="62">
        <f>euref_capacity!J79</f>
        <v>1</v>
      </c>
    </row>
    <row r="87" spans="1:11" ht="15" customHeight="1" x14ac:dyDescent="0.25">
      <c r="A87" s="61" t="s">
        <v>18</v>
      </c>
      <c r="B87" s="61" t="s">
        <v>41</v>
      </c>
      <c r="C87" s="61" t="s">
        <v>42</v>
      </c>
      <c r="D87" s="62">
        <v>0</v>
      </c>
      <c r="E87" s="62">
        <v>0</v>
      </c>
      <c r="F87" s="62">
        <v>0</v>
      </c>
      <c r="G87" s="62">
        <v>0</v>
      </c>
      <c r="H87" s="62">
        <v>0</v>
      </c>
      <c r="I87" s="62">
        <v>0</v>
      </c>
      <c r="J87" s="62">
        <v>0</v>
      </c>
      <c r="K87" s="62">
        <v>0</v>
      </c>
    </row>
    <row r="88" spans="1:11" ht="15" customHeight="1" x14ac:dyDescent="0.25">
      <c r="A88" s="61" t="s">
        <v>18</v>
      </c>
      <c r="B88" s="61" t="s">
        <v>43</v>
      </c>
      <c r="C88" s="61" t="s">
        <v>44</v>
      </c>
      <c r="D88" s="62">
        <v>0</v>
      </c>
      <c r="E88" s="62">
        <v>0</v>
      </c>
      <c r="F88" s="62">
        <v>0</v>
      </c>
      <c r="G88" s="62">
        <v>0</v>
      </c>
      <c r="H88" s="62">
        <v>0</v>
      </c>
      <c r="I88" s="62">
        <v>0</v>
      </c>
      <c r="J88" s="62">
        <v>0</v>
      </c>
      <c r="K88" s="62">
        <v>0</v>
      </c>
    </row>
    <row r="89" spans="1:11" ht="15" customHeight="1" x14ac:dyDescent="0.25">
      <c r="A89" s="61" t="s">
        <v>18</v>
      </c>
      <c r="B89" s="61" t="s">
        <v>45</v>
      </c>
      <c r="C89" s="61" t="s">
        <v>46</v>
      </c>
      <c r="D89" s="62">
        <f>euref_capacity!C80</f>
        <v>0</v>
      </c>
      <c r="E89" s="62">
        <f>euref_capacity!D80</f>
        <v>0</v>
      </c>
      <c r="F89" s="62">
        <f>euref_capacity!E80</f>
        <v>0</v>
      </c>
      <c r="G89" s="62">
        <f>euref_capacity!F80</f>
        <v>0</v>
      </c>
      <c r="H89" s="62">
        <f>euref_capacity!G80</f>
        <v>0</v>
      </c>
      <c r="I89" s="62">
        <f>euref_capacity!H80</f>
        <v>0</v>
      </c>
      <c r="J89" s="62">
        <f>euref_capacity!I80</f>
        <v>0</v>
      </c>
      <c r="K89" s="62">
        <f>euref_capacity!J80</f>
        <v>0</v>
      </c>
    </row>
    <row r="90" spans="1:11" ht="15" customHeight="1" x14ac:dyDescent="0.25">
      <c r="A90" s="61" t="s">
        <v>17</v>
      </c>
      <c r="B90" s="61" t="s">
        <v>29</v>
      </c>
      <c r="C90" s="61" t="s">
        <v>30</v>
      </c>
      <c r="D90" s="62">
        <f>euref_capacity!C83</f>
        <v>10316.328</v>
      </c>
      <c r="E90" s="62">
        <f>euref_capacity!D83</f>
        <v>9332.9346085110046</v>
      </c>
      <c r="F90" s="62">
        <f>euref_capacity!E83</f>
        <v>7377.9346085110046</v>
      </c>
      <c r="G90" s="62">
        <f>euref_capacity!F83</f>
        <v>3967.770608511004</v>
      </c>
      <c r="H90" s="62">
        <f>euref_capacity!G83</f>
        <v>3032.5906085110041</v>
      </c>
      <c r="I90" s="62">
        <f>euref_capacity!H83</f>
        <v>789.44660851100389</v>
      </c>
      <c r="J90" s="62">
        <f>euref_capacity!I83</f>
        <v>54.725135980240765</v>
      </c>
      <c r="K90" s="62">
        <f>euref_capacity!J83</f>
        <v>96.602526489044109</v>
      </c>
    </row>
    <row r="91" spans="1:11" ht="15" customHeight="1" x14ac:dyDescent="0.25">
      <c r="A91" s="61" t="s">
        <v>17</v>
      </c>
      <c r="B91" s="61" t="s">
        <v>31</v>
      </c>
      <c r="C91" s="61" t="s">
        <v>32</v>
      </c>
      <c r="D91" s="62">
        <f>euref_capacity!C85</f>
        <v>31332.784944999996</v>
      </c>
      <c r="E91" s="62">
        <f>euref_capacity!D85</f>
        <v>30273.23019769898</v>
      </c>
      <c r="F91" s="62">
        <f>euref_capacity!E85</f>
        <v>29759.595068828155</v>
      </c>
      <c r="G91" s="62">
        <f>euref_capacity!F85</f>
        <v>28090.90758561292</v>
      </c>
      <c r="H91" s="62">
        <f>euref_capacity!G85</f>
        <v>15564.084199361105</v>
      </c>
      <c r="I91" s="62">
        <f>euref_capacity!H85</f>
        <v>12386.275760340612</v>
      </c>
      <c r="J91" s="62">
        <f>euref_capacity!I85</f>
        <v>14545.851172238888</v>
      </c>
      <c r="K91" s="62">
        <f>euref_capacity!J85</f>
        <v>14481.784474042162</v>
      </c>
    </row>
    <row r="92" spans="1:11" ht="15" customHeight="1" x14ac:dyDescent="0.25">
      <c r="A92" s="61" t="s">
        <v>17</v>
      </c>
      <c r="B92" s="61" t="s">
        <v>33</v>
      </c>
      <c r="C92" s="61" t="s">
        <v>34</v>
      </c>
      <c r="D92" s="62">
        <f>euref_capacity!C82</f>
        <v>7398.7999999999993</v>
      </c>
      <c r="E92" s="62">
        <f>euref_capacity!D82</f>
        <v>7398.7999999999993</v>
      </c>
      <c r="F92" s="62">
        <f>euref_capacity!E82</f>
        <v>7398.7999999999993</v>
      </c>
      <c r="G92" s="62">
        <f>euref_capacity!F82</f>
        <v>7398.7999999999993</v>
      </c>
      <c r="H92" s="62">
        <f>euref_capacity!G82</f>
        <v>7398.7999999999993</v>
      </c>
      <c r="I92" s="62">
        <f>euref_capacity!H82</f>
        <v>3181.2999999999997</v>
      </c>
      <c r="J92" s="62">
        <f>euref_capacity!I82</f>
        <v>0</v>
      </c>
      <c r="K92" s="62">
        <f>euref_capacity!J82</f>
        <v>0</v>
      </c>
    </row>
    <row r="93" spans="1:11" ht="15" customHeight="1" x14ac:dyDescent="0.25">
      <c r="A93" s="61" t="s">
        <v>17</v>
      </c>
      <c r="B93" s="61" t="s">
        <v>35</v>
      </c>
      <c r="C93" s="61" t="s">
        <v>36</v>
      </c>
      <c r="D93" s="62">
        <f>euref_capacity!C87</f>
        <v>16632</v>
      </c>
      <c r="E93" s="62">
        <f>euref_capacity!D87</f>
        <v>16794.90915049439</v>
      </c>
      <c r="F93" s="62">
        <f>euref_capacity!E87</f>
        <v>16794.90915049439</v>
      </c>
      <c r="G93" s="62">
        <f>euref_capacity!F87</f>
        <v>16794.90915049439</v>
      </c>
      <c r="H93" s="62">
        <f>euref_capacity!G87</f>
        <v>16794.90915049439</v>
      </c>
      <c r="I93" s="62">
        <f>euref_capacity!H87</f>
        <v>16794.90915049439</v>
      </c>
      <c r="J93" s="62">
        <f>euref_capacity!I87</f>
        <v>17157.500904691664</v>
      </c>
      <c r="K93" s="62">
        <f>euref_capacity!J87</f>
        <v>17157.500904691664</v>
      </c>
    </row>
    <row r="94" spans="1:11" ht="15" customHeight="1" x14ac:dyDescent="0.25">
      <c r="A94" s="61" t="s">
        <v>17</v>
      </c>
      <c r="B94" s="61" t="s">
        <v>814</v>
      </c>
      <c r="C94" s="61" t="s">
        <v>813</v>
      </c>
      <c r="D94" s="62">
        <f>euref_capacity!C88</f>
        <v>23025.3</v>
      </c>
      <c r="E94" s="62">
        <f>euref_capacity!D88</f>
        <v>24976.540271484671</v>
      </c>
      <c r="F94" s="62">
        <f>euref_capacity!E88</f>
        <v>25706.029829034924</v>
      </c>
      <c r="G94" s="62">
        <f>euref_capacity!F88</f>
        <v>29887.710923206116</v>
      </c>
      <c r="H94" s="62">
        <f>euref_capacity!G88</f>
        <v>29922.710923206119</v>
      </c>
      <c r="I94" s="62">
        <f>euref_capacity!H88</f>
        <v>33408.206641722354</v>
      </c>
      <c r="J94" s="62">
        <f>euref_capacity!I88</f>
        <v>41405.222965545523</v>
      </c>
      <c r="K94" s="62">
        <f>euref_capacity!J88</f>
        <v>47141.936410002076</v>
      </c>
    </row>
    <row r="95" spans="1:11" ht="15" customHeight="1" x14ac:dyDescent="0.25">
      <c r="A95" s="61" t="s">
        <v>17</v>
      </c>
      <c r="B95" s="61" t="s">
        <v>37</v>
      </c>
      <c r="C95" s="61" t="s">
        <v>38</v>
      </c>
      <c r="D95" s="62">
        <f>euref_capacity!C84</f>
        <v>7495.5484000000024</v>
      </c>
      <c r="E95" s="62">
        <f>euref_capacity!D84</f>
        <v>4752.2901501314664</v>
      </c>
      <c r="F95" s="62">
        <f>euref_capacity!E84</f>
        <v>3423.2052153599075</v>
      </c>
      <c r="G95" s="62">
        <f>euref_capacity!F84</f>
        <v>2951.5684153599077</v>
      </c>
      <c r="H95" s="62">
        <f>euref_capacity!G84</f>
        <v>2146.9508153599077</v>
      </c>
      <c r="I95" s="62">
        <f>euref_capacity!H84</f>
        <v>1374.170921087054</v>
      </c>
      <c r="J95" s="62">
        <f>euref_capacity!I84</f>
        <v>929.26509794883714</v>
      </c>
      <c r="K95" s="62">
        <f>euref_capacity!J84</f>
        <v>782.35509794883717</v>
      </c>
    </row>
    <row r="96" spans="1:11" ht="15" customHeight="1" x14ac:dyDescent="0.25">
      <c r="A96" s="61" t="s">
        <v>17</v>
      </c>
      <c r="B96" s="61" t="s">
        <v>39</v>
      </c>
      <c r="C96" s="61" t="s">
        <v>40</v>
      </c>
      <c r="D96" s="62">
        <f>euref_capacity!C86</f>
        <v>1187.8591600000002</v>
      </c>
      <c r="E96" s="62">
        <f>euref_capacity!D86</f>
        <v>1762.4538333782859</v>
      </c>
      <c r="F96" s="62">
        <f>euref_capacity!E86</f>
        <v>1873.3133726750386</v>
      </c>
      <c r="G96" s="62">
        <f>euref_capacity!F86</f>
        <v>1922.5499482381745</v>
      </c>
      <c r="H96" s="62">
        <f>euref_capacity!G86</f>
        <v>1906.2480482381743</v>
      </c>
      <c r="I96" s="62">
        <f>euref_capacity!H86</f>
        <v>1869.6591774553551</v>
      </c>
      <c r="J96" s="62">
        <f>euref_capacity!I86</f>
        <v>2234.4475387043453</v>
      </c>
      <c r="K96" s="62">
        <f>euref_capacity!J86</f>
        <v>2152.9142722095612</v>
      </c>
    </row>
    <row r="97" spans="1:11" ht="15" customHeight="1" x14ac:dyDescent="0.25">
      <c r="A97" s="61" t="s">
        <v>17</v>
      </c>
      <c r="B97" s="61" t="s">
        <v>812</v>
      </c>
      <c r="C97" s="61" t="s">
        <v>811</v>
      </c>
      <c r="D97" s="63">
        <f>euref_capacity!C89*SUM(capacity!$L$114:$L$115)/SUM(capacity!$L$114:$L$116)</f>
        <v>4783.162480131813</v>
      </c>
      <c r="E97" s="63">
        <f>euref_capacity!D89*SUM(capacity!$L$114:$L$115)/SUM(capacity!$L$114:$L$116)</f>
        <v>6225.9005484919853</v>
      </c>
      <c r="F97" s="63">
        <f>euref_capacity!E89*SUM(capacity!$L$114:$L$115)/SUM(capacity!$L$114:$L$116)</f>
        <v>10758.084117590188</v>
      </c>
      <c r="G97" s="63">
        <f>euref_capacity!F89*SUM(capacity!$L$114:$L$115)/SUM(capacity!$L$114:$L$116)</f>
        <v>16487.821870775897</v>
      </c>
      <c r="H97" s="63">
        <f>euref_capacity!G89*SUM(capacity!$L$114:$L$115)/SUM(capacity!$L$114:$L$116)</f>
        <v>21473.059784449419</v>
      </c>
      <c r="I97" s="63">
        <f>euref_capacity!H89*SUM(capacity!$L$114:$L$115)/SUM(capacity!$L$114:$L$116)</f>
        <v>26353.613960223</v>
      </c>
      <c r="J97" s="63">
        <f>euref_capacity!I89*SUM(capacity!$L$114:$L$115)/SUM(capacity!$L$114:$L$116)</f>
        <v>27678.049269810879</v>
      </c>
      <c r="K97" s="63">
        <f>euref_capacity!J89*SUM(capacity!$L$114:$L$115)/SUM(capacity!$L$114:$L$116)</f>
        <v>33130.772386825614</v>
      </c>
    </row>
    <row r="98" spans="1:11" ht="15" customHeight="1" x14ac:dyDescent="0.25">
      <c r="A98" s="61" t="s">
        <v>17</v>
      </c>
      <c r="B98" s="61" t="s">
        <v>41</v>
      </c>
      <c r="C98" s="61" t="s">
        <v>42</v>
      </c>
      <c r="D98" s="63">
        <f>euref_capacity!C89*capacity!$L$116/SUM(capacity!$L$114:$L$116)</f>
        <v>2342.8375198681861</v>
      </c>
      <c r="E98" s="63">
        <f>euref_capacity!D89*capacity!$L$116/SUM(capacity!$L$114:$L$116)</f>
        <v>3049.5040594090328</v>
      </c>
      <c r="F98" s="63">
        <f>euref_capacity!E89*capacity!$L$116/SUM(capacity!$L$114:$L$116)</f>
        <v>5269.4097717319737</v>
      </c>
      <c r="G98" s="63">
        <f>euref_capacity!F89*capacity!$L$116/SUM(capacity!$L$114:$L$116)</f>
        <v>8075.8886741168226</v>
      </c>
      <c r="H98" s="63">
        <f>euref_capacity!G89*capacity!$L$116/SUM(capacity!$L$114:$L$116)</f>
        <v>10517.704622903462</v>
      </c>
      <c r="I98" s="63">
        <f>euref_capacity!H89*capacity!$L$116/SUM(capacity!$L$114:$L$116)</f>
        <v>12908.245502132928</v>
      </c>
      <c r="J98" s="63">
        <f>euref_capacity!I89*capacity!$L$116/SUM(capacity!$L$114:$L$116)</f>
        <v>13556.96624888356</v>
      </c>
      <c r="K98" s="63">
        <f>euref_capacity!J89*capacity!$L$116/SUM(capacity!$L$114:$L$116)</f>
        <v>16227.760803126399</v>
      </c>
    </row>
    <row r="99" spans="1:11" ht="15" customHeight="1" x14ac:dyDescent="0.25">
      <c r="A99" s="61" t="s">
        <v>17</v>
      </c>
      <c r="B99" s="61" t="s">
        <v>43</v>
      </c>
      <c r="C99" s="61" t="s">
        <v>44</v>
      </c>
      <c r="D99" s="62">
        <v>0</v>
      </c>
      <c r="E99" s="62">
        <v>0</v>
      </c>
      <c r="F99" s="62">
        <v>0</v>
      </c>
      <c r="G99" s="62">
        <v>0</v>
      </c>
      <c r="H99" s="62">
        <v>0</v>
      </c>
      <c r="I99" s="62">
        <v>0</v>
      </c>
      <c r="J99" s="62">
        <v>0</v>
      </c>
      <c r="K99" s="62">
        <v>0</v>
      </c>
    </row>
    <row r="100" spans="1:11" ht="15" customHeight="1" x14ac:dyDescent="0.25">
      <c r="A100" s="61" t="s">
        <v>17</v>
      </c>
      <c r="B100" s="61" t="s">
        <v>45</v>
      </c>
      <c r="C100" s="61" t="s">
        <v>46</v>
      </c>
      <c r="D100" s="62">
        <f>euref_capacity!C90</f>
        <v>0</v>
      </c>
      <c r="E100" s="62">
        <f>euref_capacity!D90</f>
        <v>0</v>
      </c>
      <c r="F100" s="62">
        <f>euref_capacity!E90</f>
        <v>0</v>
      </c>
      <c r="G100" s="62">
        <f>euref_capacity!F90</f>
        <v>0</v>
      </c>
      <c r="H100" s="62">
        <f>euref_capacity!G90</f>
        <v>0</v>
      </c>
      <c r="I100" s="62">
        <f>euref_capacity!H90</f>
        <v>0</v>
      </c>
      <c r="J100" s="62">
        <f>euref_capacity!I90</f>
        <v>0</v>
      </c>
      <c r="K100" s="62">
        <f>euref_capacity!J90</f>
        <v>0</v>
      </c>
    </row>
    <row r="101" spans="1:11" ht="15" customHeight="1" x14ac:dyDescent="0.25">
      <c r="A101" s="61" t="s">
        <v>16</v>
      </c>
      <c r="B101" s="61" t="s">
        <v>29</v>
      </c>
      <c r="C101" s="61" t="s">
        <v>30</v>
      </c>
      <c r="D101" s="62">
        <f>euref_capacity!C93</f>
        <v>4339.8758000000007</v>
      </c>
      <c r="E101" s="62">
        <f>euref_capacity!D93</f>
        <v>3302.7073000000005</v>
      </c>
      <c r="F101" s="62">
        <f>euref_capacity!E93</f>
        <v>2307.7173000000003</v>
      </c>
      <c r="G101" s="62">
        <f>euref_capacity!F93</f>
        <v>1843.5974624771277</v>
      </c>
      <c r="H101" s="62">
        <f>euref_capacity!G93</f>
        <v>1159.9096729420608</v>
      </c>
      <c r="I101" s="62">
        <f>euref_capacity!H93</f>
        <v>424.69323848922465</v>
      </c>
      <c r="J101" s="62">
        <f>euref_capacity!I93</f>
        <v>340.64323848922464</v>
      </c>
      <c r="K101" s="62">
        <f>euref_capacity!J93</f>
        <v>327.23893848922461</v>
      </c>
    </row>
    <row r="102" spans="1:11" ht="15" customHeight="1" x14ac:dyDescent="0.25">
      <c r="A102" s="61" t="s">
        <v>16</v>
      </c>
      <c r="B102" s="61" t="s">
        <v>31</v>
      </c>
      <c r="C102" s="61" t="s">
        <v>32</v>
      </c>
      <c r="D102" s="62">
        <f>euref_capacity!C95</f>
        <v>2697.7090499999999</v>
      </c>
      <c r="E102" s="62">
        <f>euref_capacity!D95</f>
        <v>2967.7361317585669</v>
      </c>
      <c r="F102" s="62">
        <f>euref_capacity!E95</f>
        <v>3171.4831321679858</v>
      </c>
      <c r="G102" s="62">
        <f>euref_capacity!F95</f>
        <v>3233.0594715630314</v>
      </c>
      <c r="H102" s="62">
        <f>euref_capacity!G95</f>
        <v>3570.4439611597063</v>
      </c>
      <c r="I102" s="62">
        <f>euref_capacity!H95</f>
        <v>3214.6009982309533</v>
      </c>
      <c r="J102" s="62">
        <f>euref_capacity!I95</f>
        <v>4064.8569406446841</v>
      </c>
      <c r="K102" s="62">
        <f>euref_capacity!J95</f>
        <v>4064.5529406446844</v>
      </c>
    </row>
    <row r="103" spans="1:11" ht="15" customHeight="1" x14ac:dyDescent="0.25">
      <c r="A103" s="61" t="s">
        <v>16</v>
      </c>
      <c r="B103" s="61" t="s">
        <v>33</v>
      </c>
      <c r="C103" s="61" t="s">
        <v>34</v>
      </c>
      <c r="D103" s="62">
        <f>euref_capacity!C92</f>
        <v>2726.4</v>
      </c>
      <c r="E103" s="62">
        <f>euref_capacity!D92</f>
        <v>4377.6000000000004</v>
      </c>
      <c r="F103" s="62">
        <f>euref_capacity!E92</f>
        <v>4377.6000000000004</v>
      </c>
      <c r="G103" s="62">
        <f>euref_capacity!F92</f>
        <v>3398.4</v>
      </c>
      <c r="H103" s="62">
        <f>euref_capacity!G92</f>
        <v>3398.4</v>
      </c>
      <c r="I103" s="62">
        <f>euref_capacity!H92</f>
        <v>4174.8</v>
      </c>
      <c r="J103" s="62">
        <f>euref_capacity!I92</f>
        <v>4951.2</v>
      </c>
      <c r="K103" s="62">
        <f>euref_capacity!J92</f>
        <v>4951.2</v>
      </c>
    </row>
    <row r="104" spans="1:11" ht="15" customHeight="1" x14ac:dyDescent="0.25">
      <c r="A104" s="61" t="s">
        <v>16</v>
      </c>
      <c r="B104" s="61" t="s">
        <v>35</v>
      </c>
      <c r="C104" s="61" t="s">
        <v>36</v>
      </c>
      <c r="D104" s="62">
        <f>euref_capacity!C97</f>
        <v>3276.0000000000005</v>
      </c>
      <c r="E104" s="62">
        <f>euref_capacity!D97</f>
        <v>3276.0000000000005</v>
      </c>
      <c r="F104" s="62">
        <f>euref_capacity!E97</f>
        <v>3368.1073395533554</v>
      </c>
      <c r="G104" s="62">
        <f>euref_capacity!F97</f>
        <v>3460.7730931349547</v>
      </c>
      <c r="H104" s="62">
        <f>euref_capacity!G97</f>
        <v>3570.6934666064217</v>
      </c>
      <c r="I104" s="62">
        <f>euref_capacity!H97</f>
        <v>3591.6055342295599</v>
      </c>
      <c r="J104" s="62">
        <f>euref_capacity!I97</f>
        <v>3591.6055342295599</v>
      </c>
      <c r="K104" s="62">
        <f>euref_capacity!J97</f>
        <v>3755.4902473843613</v>
      </c>
    </row>
    <row r="105" spans="1:11" ht="15" customHeight="1" x14ac:dyDescent="0.25">
      <c r="A105" s="61" t="s">
        <v>16</v>
      </c>
      <c r="B105" s="61" t="s">
        <v>814</v>
      </c>
      <c r="C105" s="61" t="s">
        <v>813</v>
      </c>
      <c r="D105" s="62">
        <f>euref_capacity!C98</f>
        <v>1000.5000000000001</v>
      </c>
      <c r="E105" s="62">
        <f>euref_capacity!D98</f>
        <v>2342.8392595016453</v>
      </c>
      <c r="F105" s="62">
        <f>euref_capacity!E98</f>
        <v>2645.7553104295162</v>
      </c>
      <c r="G105" s="62">
        <f>euref_capacity!F98</f>
        <v>2914.7980601201762</v>
      </c>
      <c r="H105" s="62">
        <f>euref_capacity!G98</f>
        <v>2994.7980601201762</v>
      </c>
      <c r="I105" s="62">
        <f>euref_capacity!H98</f>
        <v>3058.5601746576417</v>
      </c>
      <c r="J105" s="62">
        <f>euref_capacity!I98</f>
        <v>3083.7835226752291</v>
      </c>
      <c r="K105" s="62">
        <f>euref_capacity!J98</f>
        <v>3140.1124469414353</v>
      </c>
    </row>
    <row r="106" spans="1:11" ht="15" customHeight="1" x14ac:dyDescent="0.25">
      <c r="A106" s="61" t="s">
        <v>16</v>
      </c>
      <c r="B106" s="61" t="s">
        <v>37</v>
      </c>
      <c r="C106" s="61" t="s">
        <v>38</v>
      </c>
      <c r="D106" s="62">
        <f>euref_capacity!C94</f>
        <v>1531.91956</v>
      </c>
      <c r="E106" s="62">
        <f>euref_capacity!D94</f>
        <v>642.98876000000018</v>
      </c>
      <c r="F106" s="62">
        <f>euref_capacity!E94</f>
        <v>627.50376000000006</v>
      </c>
      <c r="G106" s="62">
        <f>euref_capacity!F94</f>
        <v>607.38516000000004</v>
      </c>
      <c r="H106" s="62">
        <f>euref_capacity!G94</f>
        <v>412.48500000000001</v>
      </c>
      <c r="I106" s="62">
        <f>euref_capacity!H94</f>
        <v>98.23</v>
      </c>
      <c r="J106" s="62">
        <f>euref_capacity!I94</f>
        <v>55.575000000000003</v>
      </c>
      <c r="K106" s="62">
        <f>euref_capacity!J94</f>
        <v>48.925000000000004</v>
      </c>
    </row>
    <row r="107" spans="1:11" ht="15" customHeight="1" x14ac:dyDescent="0.25">
      <c r="A107" s="61" t="s">
        <v>16</v>
      </c>
      <c r="B107" s="61" t="s">
        <v>39</v>
      </c>
      <c r="C107" s="61" t="s">
        <v>40</v>
      </c>
      <c r="D107" s="62">
        <f>euref_capacity!C96</f>
        <v>2588.7471500000006</v>
      </c>
      <c r="E107" s="62">
        <f>euref_capacity!D96</f>
        <v>2952.9081135115048</v>
      </c>
      <c r="F107" s="62">
        <f>euref_capacity!E96</f>
        <v>2872.8984073367105</v>
      </c>
      <c r="G107" s="62">
        <f>euref_capacity!F96</f>
        <v>3329.9630283577289</v>
      </c>
      <c r="H107" s="62">
        <f>euref_capacity!G96</f>
        <v>3398.6971506455448</v>
      </c>
      <c r="I107" s="62">
        <f>euref_capacity!H96</f>
        <v>3568.1678948791828</v>
      </c>
      <c r="J107" s="62">
        <f>euref_capacity!I96</f>
        <v>3388.503894879183</v>
      </c>
      <c r="K107" s="62">
        <f>euref_capacity!J96</f>
        <v>3134.0827364084107</v>
      </c>
    </row>
    <row r="108" spans="1:11" ht="15" customHeight="1" x14ac:dyDescent="0.25">
      <c r="A108" s="61" t="s">
        <v>16</v>
      </c>
      <c r="B108" s="61" t="s">
        <v>812</v>
      </c>
      <c r="C108" s="61" t="s">
        <v>811</v>
      </c>
      <c r="D108" s="62">
        <f>euref_capacity!C99</f>
        <v>12</v>
      </c>
      <c r="E108" s="62">
        <f>euref_capacity!D99</f>
        <v>9.0000000000000018</v>
      </c>
      <c r="F108" s="62">
        <f>euref_capacity!E99</f>
        <v>9.0000000000000018</v>
      </c>
      <c r="G108" s="62">
        <f>euref_capacity!F99</f>
        <v>19.000000000000004</v>
      </c>
      <c r="H108" s="62">
        <f>euref_capacity!G99</f>
        <v>19.000000000000004</v>
      </c>
      <c r="I108" s="62">
        <f>euref_capacity!H99</f>
        <v>29</v>
      </c>
      <c r="J108" s="62">
        <f>euref_capacity!I99</f>
        <v>28</v>
      </c>
      <c r="K108" s="62">
        <f>euref_capacity!J99</f>
        <v>25</v>
      </c>
    </row>
    <row r="109" spans="1:11" ht="15" customHeight="1" x14ac:dyDescent="0.25">
      <c r="A109" s="61" t="s">
        <v>16</v>
      </c>
      <c r="B109" s="61" t="s">
        <v>41</v>
      </c>
      <c r="C109" s="61" t="s">
        <v>42</v>
      </c>
      <c r="D109" s="62">
        <v>0</v>
      </c>
      <c r="E109" s="62">
        <v>0</v>
      </c>
      <c r="F109" s="62">
        <v>0</v>
      </c>
      <c r="G109" s="62">
        <v>0</v>
      </c>
      <c r="H109" s="62">
        <v>0</v>
      </c>
      <c r="I109" s="62">
        <v>0</v>
      </c>
      <c r="J109" s="62">
        <v>0</v>
      </c>
      <c r="K109" s="62">
        <v>0</v>
      </c>
    </row>
    <row r="110" spans="1:11" ht="15" customHeight="1" x14ac:dyDescent="0.25">
      <c r="A110" s="61" t="s">
        <v>16</v>
      </c>
      <c r="B110" s="61" t="s">
        <v>43</v>
      </c>
      <c r="C110" s="61" t="s">
        <v>44</v>
      </c>
      <c r="D110" s="62">
        <v>0</v>
      </c>
      <c r="E110" s="62">
        <v>0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0</v>
      </c>
    </row>
    <row r="111" spans="1:11" ht="15" customHeight="1" x14ac:dyDescent="0.25">
      <c r="A111" s="61" t="s">
        <v>16</v>
      </c>
      <c r="B111" s="61" t="s">
        <v>45</v>
      </c>
      <c r="C111" s="61" t="s">
        <v>46</v>
      </c>
      <c r="D111" s="62">
        <f>euref_capacity!C100</f>
        <v>0</v>
      </c>
      <c r="E111" s="62">
        <f>euref_capacity!D100</f>
        <v>0</v>
      </c>
      <c r="F111" s="62">
        <f>euref_capacity!E100</f>
        <v>0</v>
      </c>
      <c r="G111" s="62">
        <f>euref_capacity!F100</f>
        <v>0</v>
      </c>
      <c r="H111" s="62">
        <f>euref_capacity!G100</f>
        <v>0</v>
      </c>
      <c r="I111" s="62">
        <f>euref_capacity!H100</f>
        <v>0</v>
      </c>
      <c r="J111" s="62">
        <f>euref_capacity!I100</f>
        <v>0</v>
      </c>
      <c r="K111" s="62">
        <f>euref_capacity!J100</f>
        <v>0</v>
      </c>
    </row>
    <row r="112" spans="1:11" ht="15" customHeight="1" x14ac:dyDescent="0.25">
      <c r="A112" s="61" t="s">
        <v>15</v>
      </c>
      <c r="B112" s="61" t="s">
        <v>29</v>
      </c>
      <c r="C112" s="61" t="s">
        <v>30</v>
      </c>
      <c r="D112" s="62">
        <f>euref_capacity!C103</f>
        <v>5384.8374999999996</v>
      </c>
      <c r="E112" s="62">
        <f>euref_capacity!D103</f>
        <v>3855.5254999999997</v>
      </c>
      <c r="F112" s="62">
        <f>euref_capacity!E103</f>
        <v>3833.5329999999999</v>
      </c>
      <c r="G112" s="62">
        <f>euref_capacity!F103</f>
        <v>3779.5730000000003</v>
      </c>
      <c r="H112" s="62">
        <f>euref_capacity!G103</f>
        <v>3479.9000000000005</v>
      </c>
      <c r="I112" s="62">
        <f>euref_capacity!H103</f>
        <v>2891.56</v>
      </c>
      <c r="J112" s="62">
        <f>euref_capacity!I103</f>
        <v>2891.56</v>
      </c>
      <c r="K112" s="62">
        <f>euref_capacity!J103</f>
        <v>2891.56</v>
      </c>
    </row>
    <row r="113" spans="1:11" ht="15" customHeight="1" x14ac:dyDescent="0.25">
      <c r="A113" s="61" t="s">
        <v>15</v>
      </c>
      <c r="B113" s="61" t="s">
        <v>31</v>
      </c>
      <c r="C113" s="61" t="s">
        <v>32</v>
      </c>
      <c r="D113" s="62">
        <f>euref_capacity!C105</f>
        <v>9646.1954400000031</v>
      </c>
      <c r="E113" s="62">
        <f>euref_capacity!D105</f>
        <v>9180.9182541502123</v>
      </c>
      <c r="F113" s="62">
        <f>euref_capacity!E105</f>
        <v>8902.3027766084197</v>
      </c>
      <c r="G113" s="62">
        <f>euref_capacity!F105</f>
        <v>8343.6593825100426</v>
      </c>
      <c r="H113" s="62">
        <f>euref_capacity!G105</f>
        <v>13267.273014429178</v>
      </c>
      <c r="I113" s="62">
        <f>euref_capacity!H105</f>
        <v>23193.351935500748</v>
      </c>
      <c r="J113" s="62">
        <f>euref_capacity!I105</f>
        <v>27259.758918804615</v>
      </c>
      <c r="K113" s="62">
        <f>euref_capacity!J105</f>
        <v>34924.392860700216</v>
      </c>
    </row>
    <row r="114" spans="1:11" ht="15" customHeight="1" x14ac:dyDescent="0.25">
      <c r="A114" s="61" t="s">
        <v>15</v>
      </c>
      <c r="B114" s="61" t="s">
        <v>33</v>
      </c>
      <c r="C114" s="61" t="s">
        <v>34</v>
      </c>
      <c r="D114" s="62">
        <f>euref_capacity!C102</f>
        <v>63246.720000000008</v>
      </c>
      <c r="E114" s="62">
        <f>euref_capacity!D102</f>
        <v>61326.720000000008</v>
      </c>
      <c r="F114" s="62">
        <f>euref_capacity!E102</f>
        <v>59493.12000000001</v>
      </c>
      <c r="G114" s="62">
        <f>euref_capacity!F102</f>
        <v>59493.12000000001</v>
      </c>
      <c r="H114" s="62">
        <f>euref_capacity!G102</f>
        <v>56330.160000000011</v>
      </c>
      <c r="I114" s="62">
        <f>euref_capacity!H102</f>
        <v>42452.160000000003</v>
      </c>
      <c r="J114" s="62">
        <f>euref_capacity!I102</f>
        <v>39118.560000000012</v>
      </c>
      <c r="K114" s="62">
        <f>euref_capacity!J102</f>
        <v>32276.400000000001</v>
      </c>
    </row>
    <row r="115" spans="1:11" ht="15" customHeight="1" x14ac:dyDescent="0.25">
      <c r="A115" s="61" t="s">
        <v>15</v>
      </c>
      <c r="B115" s="61" t="s">
        <v>35</v>
      </c>
      <c r="C115" s="61" t="s">
        <v>36</v>
      </c>
      <c r="D115" s="62">
        <f>euref_capacity!C107</f>
        <v>23634.999999999996</v>
      </c>
      <c r="E115" s="62">
        <f>euref_capacity!D107</f>
        <v>23635.022089431954</v>
      </c>
      <c r="F115" s="62">
        <f>euref_capacity!E107</f>
        <v>23635.022089431954</v>
      </c>
      <c r="G115" s="62">
        <f>euref_capacity!F107</f>
        <v>23635.022089431954</v>
      </c>
      <c r="H115" s="62">
        <f>euref_capacity!G107</f>
        <v>23947.044533813649</v>
      </c>
      <c r="I115" s="62">
        <f>euref_capacity!H107</f>
        <v>24780.399837884906</v>
      </c>
      <c r="J115" s="62">
        <f>euref_capacity!I107</f>
        <v>25662.103253449579</v>
      </c>
      <c r="K115" s="62">
        <f>euref_capacity!J107</f>
        <v>26559.270930693943</v>
      </c>
    </row>
    <row r="116" spans="1:11" ht="15" customHeight="1" x14ac:dyDescent="0.25">
      <c r="A116" s="61" t="s">
        <v>15</v>
      </c>
      <c r="B116" s="61" t="s">
        <v>814</v>
      </c>
      <c r="C116" s="61" t="s">
        <v>813</v>
      </c>
      <c r="D116" s="62">
        <f>euref_capacity!C108</f>
        <v>10358.200000000001</v>
      </c>
      <c r="E116" s="62">
        <f>euref_capacity!D108</f>
        <v>22129.690078874162</v>
      </c>
      <c r="F116" s="62">
        <f>euref_capacity!E108</f>
        <v>25129.690078874162</v>
      </c>
      <c r="G116" s="62">
        <f>euref_capacity!F108</f>
        <v>30771.453108045476</v>
      </c>
      <c r="H116" s="62">
        <f>euref_capacity!G108</f>
        <v>30771.453108045476</v>
      </c>
      <c r="I116" s="62">
        <f>euref_capacity!H108</f>
        <v>36879.616031662459</v>
      </c>
      <c r="J116" s="62">
        <f>euref_capacity!I108</f>
        <v>42841.335698432253</v>
      </c>
      <c r="K116" s="62">
        <f>euref_capacity!J108</f>
        <v>57568.854288960967</v>
      </c>
    </row>
    <row r="117" spans="1:11" ht="15" customHeight="1" x14ac:dyDescent="0.25">
      <c r="A117" s="61" t="s">
        <v>15</v>
      </c>
      <c r="B117" s="61" t="s">
        <v>37</v>
      </c>
      <c r="C117" s="61" t="s">
        <v>38</v>
      </c>
      <c r="D117" s="62">
        <f>euref_capacity!C104</f>
        <v>7692.8021100000005</v>
      </c>
      <c r="E117" s="62">
        <f>euref_capacity!D104</f>
        <v>5008.3338227870054</v>
      </c>
      <c r="F117" s="62">
        <f>euref_capacity!E104</f>
        <v>1849.2645527870052</v>
      </c>
      <c r="G117" s="62">
        <f>euref_capacity!F104</f>
        <v>1678.6422027870046</v>
      </c>
      <c r="H117" s="62">
        <f>euref_capacity!G104</f>
        <v>799.20990000000006</v>
      </c>
      <c r="I117" s="62">
        <f>euref_capacity!H104</f>
        <v>708.27379999999994</v>
      </c>
      <c r="J117" s="62">
        <f>euref_capacity!I104</f>
        <v>693.75</v>
      </c>
      <c r="K117" s="62">
        <f>euref_capacity!J104</f>
        <v>625.02199999999993</v>
      </c>
    </row>
    <row r="118" spans="1:11" ht="15" customHeight="1" x14ac:dyDescent="0.25">
      <c r="A118" s="61" t="s">
        <v>15</v>
      </c>
      <c r="B118" s="61" t="s">
        <v>39</v>
      </c>
      <c r="C118" s="61" t="s">
        <v>40</v>
      </c>
      <c r="D118" s="62">
        <f>euref_capacity!C106</f>
        <v>1248.5936799999997</v>
      </c>
      <c r="E118" s="62">
        <f>euref_capacity!D106</f>
        <v>2893.8347427938702</v>
      </c>
      <c r="F118" s="62">
        <f>euref_capacity!E106</f>
        <v>3296.1922253642597</v>
      </c>
      <c r="G118" s="62">
        <f>euref_capacity!F106</f>
        <v>3431.248925885659</v>
      </c>
      <c r="H118" s="62">
        <f>euref_capacity!G106</f>
        <v>3460.6337134417608</v>
      </c>
      <c r="I118" s="62">
        <f>euref_capacity!H106</f>
        <v>3508.2020085683766</v>
      </c>
      <c r="J118" s="62">
        <f>euref_capacity!I106</f>
        <v>3598.0882214959897</v>
      </c>
      <c r="K118" s="62">
        <f>euref_capacity!J106</f>
        <v>3635.8212969923343</v>
      </c>
    </row>
    <row r="119" spans="1:11" ht="15" customHeight="1" x14ac:dyDescent="0.25">
      <c r="A119" s="61" t="s">
        <v>15</v>
      </c>
      <c r="B119" s="61" t="s">
        <v>812</v>
      </c>
      <c r="C119" s="61" t="s">
        <v>811</v>
      </c>
      <c r="D119" s="62">
        <f>euref_capacity!C109</f>
        <v>6100.17</v>
      </c>
      <c r="E119" s="62">
        <f>euref_capacity!D109</f>
        <v>20535.284350296704</v>
      </c>
      <c r="F119" s="62">
        <f>euref_capacity!E109</f>
        <v>24531.67233026848</v>
      </c>
      <c r="G119" s="62">
        <f>euref_capacity!F109</f>
        <v>25381.672330268484</v>
      </c>
      <c r="H119" s="62">
        <f>euref_capacity!G109</f>
        <v>25731.67233026848</v>
      </c>
      <c r="I119" s="62">
        <f>euref_capacity!H109</f>
        <v>31850.081245220532</v>
      </c>
      <c r="J119" s="62">
        <f>euref_capacity!I109</f>
        <v>35312.334179876532</v>
      </c>
      <c r="K119" s="62">
        <f>euref_capacity!J109</f>
        <v>45200.004896947008</v>
      </c>
    </row>
    <row r="120" spans="1:11" ht="15" customHeight="1" x14ac:dyDescent="0.25">
      <c r="A120" s="61" t="s">
        <v>15</v>
      </c>
      <c r="B120" s="61" t="s">
        <v>41</v>
      </c>
      <c r="C120" s="61" t="s">
        <v>42</v>
      </c>
      <c r="D120" s="62">
        <v>0</v>
      </c>
      <c r="E120" s="62">
        <v>0</v>
      </c>
      <c r="F120" s="62">
        <v>0</v>
      </c>
      <c r="G120" s="62">
        <v>0</v>
      </c>
      <c r="H120" s="62">
        <v>0</v>
      </c>
      <c r="I120" s="62">
        <v>0</v>
      </c>
      <c r="J120" s="62">
        <v>0</v>
      </c>
      <c r="K120" s="62">
        <v>0</v>
      </c>
    </row>
    <row r="121" spans="1:11" ht="15" customHeight="1" x14ac:dyDescent="0.25">
      <c r="A121" s="61" t="s">
        <v>15</v>
      </c>
      <c r="B121" s="61" t="s">
        <v>43</v>
      </c>
      <c r="C121" s="61" t="s">
        <v>44</v>
      </c>
      <c r="D121" s="63">
        <f>euref_capacity!C110*capacity!$L$143/(SUM(capacity!$L$143:$L$144))</f>
        <v>225.18792647115231</v>
      </c>
      <c r="E121" s="63">
        <f>euref_capacity!D110*capacity!$L$143/(SUM(capacity!$L$143:$L$144))</f>
        <v>360.33242421414502</v>
      </c>
      <c r="F121" s="63">
        <f>euref_capacity!E110*capacity!$L$143/(SUM(capacity!$L$143:$L$144))</f>
        <v>534.2002992227433</v>
      </c>
      <c r="G121" s="63">
        <f>euref_capacity!F110*capacity!$L$143/(SUM(capacity!$L$143:$L$144))</f>
        <v>854.82317937065409</v>
      </c>
      <c r="H121" s="63">
        <f>euref_capacity!G110*capacity!$L$143/(SUM(capacity!$L$143:$L$144))</f>
        <v>1344.1201923190029</v>
      </c>
      <c r="I121" s="63">
        <f>euref_capacity!H110*capacity!$L$143/(SUM(capacity!$L$143:$L$144))</f>
        <v>2023.0189602356404</v>
      </c>
      <c r="J121" s="63">
        <f>euref_capacity!I110*capacity!$L$143/(SUM(capacity!$L$143:$L$144))</f>
        <v>2527.6197295004117</v>
      </c>
      <c r="K121" s="63">
        <f>euref_capacity!J110*capacity!$L$143/(SUM(capacity!$L$143:$L$144))</f>
        <v>2635.2821619760412</v>
      </c>
    </row>
    <row r="122" spans="1:11" ht="15" customHeight="1" x14ac:dyDescent="0.25">
      <c r="A122" s="61" t="s">
        <v>15</v>
      </c>
      <c r="B122" s="61" t="s">
        <v>45</v>
      </c>
      <c r="C122" s="61" t="s">
        <v>46</v>
      </c>
      <c r="D122" s="63">
        <f>euref_capacity!C110*capacity!$L$144/(SUM(capacity!$L$143:$L$144))</f>
        <v>16.812073528847669</v>
      </c>
      <c r="E122" s="63">
        <f>euref_capacity!D110*capacity!$L$144/(SUM(capacity!$L$143:$L$144))</f>
        <v>26.901687429020257</v>
      </c>
      <c r="F122" s="63">
        <f>euref_capacity!E110*capacity!$L$144/(SUM(capacity!$L$143:$L$144))</f>
        <v>39.882310079424698</v>
      </c>
      <c r="G122" s="63">
        <f>euref_capacity!F110*capacity!$L$144/(SUM(capacity!$L$143:$L$144))</f>
        <v>63.819363546490216</v>
      </c>
      <c r="H122" s="63">
        <f>euref_capacity!G110*capacity!$L$144/(SUM(capacity!$L$143:$L$144))</f>
        <v>100.34928541238108</v>
      </c>
      <c r="I122" s="63">
        <f>euref_capacity!H110*capacity!$L$144/(SUM(capacity!$L$143:$L$144))</f>
        <v>151.03448947158162</v>
      </c>
      <c r="J122" s="63">
        <f>euref_capacity!I110*capacity!$L$144/(SUM(capacity!$L$143:$L$144))</f>
        <v>188.70695872218863</v>
      </c>
      <c r="K122" s="63">
        <f>euref_capacity!J110*capacity!$L$144/(SUM(capacity!$L$143:$L$144))</f>
        <v>196.74481740954923</v>
      </c>
    </row>
    <row r="123" spans="1:11" ht="15" customHeight="1" x14ac:dyDescent="0.25">
      <c r="A123" s="61" t="s">
        <v>47</v>
      </c>
      <c r="B123" s="61" t="s">
        <v>29</v>
      </c>
      <c r="C123" s="61" t="s">
        <v>30</v>
      </c>
      <c r="D123" s="62">
        <f>euref_capacity!C113</f>
        <v>3923.3</v>
      </c>
      <c r="E123" s="62">
        <f>euref_capacity!D113</f>
        <v>3030.044656205388</v>
      </c>
      <c r="F123" s="62">
        <f>euref_capacity!E113</f>
        <v>3099.8970831604124</v>
      </c>
      <c r="G123" s="62">
        <f>euref_capacity!F113</f>
        <v>2844.9114274242452</v>
      </c>
      <c r="H123" s="62">
        <f>euref_capacity!G113</f>
        <v>2833.6206324481027</v>
      </c>
      <c r="I123" s="62">
        <f>euref_capacity!H113</f>
        <v>2833.6206324481027</v>
      </c>
      <c r="J123" s="62">
        <f>euref_capacity!I113</f>
        <v>1404.620632448102</v>
      </c>
      <c r="K123" s="62">
        <f>euref_capacity!J113</f>
        <v>832.62063244810224</v>
      </c>
    </row>
    <row r="124" spans="1:11" ht="15" customHeight="1" x14ac:dyDescent="0.25">
      <c r="A124" s="61" t="s">
        <v>47</v>
      </c>
      <c r="B124" s="61" t="s">
        <v>31</v>
      </c>
      <c r="C124" s="61" t="s">
        <v>32</v>
      </c>
      <c r="D124" s="62">
        <f>euref_capacity!C115</f>
        <v>5061.8678499999996</v>
      </c>
      <c r="E124" s="62">
        <f>euref_capacity!D115</f>
        <v>5305.937043104298</v>
      </c>
      <c r="F124" s="62">
        <f>euref_capacity!E115</f>
        <v>5272.4071506808823</v>
      </c>
      <c r="G124" s="62">
        <f>euref_capacity!F115</f>
        <v>4737.7001506808829</v>
      </c>
      <c r="H124" s="62">
        <f>euref_capacity!G115</f>
        <v>4417.8459787314023</v>
      </c>
      <c r="I124" s="62">
        <f>euref_capacity!H115</f>
        <v>3827.0063711548182</v>
      </c>
      <c r="J124" s="62">
        <f>euref_capacity!I115</f>
        <v>4416.2411503992607</v>
      </c>
      <c r="K124" s="62">
        <f>euref_capacity!J115</f>
        <v>4897.3018067373296</v>
      </c>
    </row>
    <row r="125" spans="1:11" ht="15" customHeight="1" x14ac:dyDescent="0.25">
      <c r="A125" s="61" t="s">
        <v>47</v>
      </c>
      <c r="B125" s="61" t="s">
        <v>33</v>
      </c>
      <c r="C125" s="61" t="s">
        <v>34</v>
      </c>
      <c r="D125" s="62">
        <f>euref_capacity!C112</f>
        <v>0</v>
      </c>
      <c r="E125" s="62">
        <f>euref_capacity!D112</f>
        <v>0</v>
      </c>
      <c r="F125" s="62">
        <f>euref_capacity!E112</f>
        <v>0</v>
      </c>
      <c r="G125" s="62">
        <f>euref_capacity!F112</f>
        <v>0</v>
      </c>
      <c r="H125" s="62">
        <f>euref_capacity!G112</f>
        <v>0</v>
      </c>
      <c r="I125" s="62">
        <f>euref_capacity!H112</f>
        <v>0</v>
      </c>
      <c r="J125" s="62">
        <f>euref_capacity!I112</f>
        <v>0</v>
      </c>
      <c r="K125" s="62">
        <f>euref_capacity!J112</f>
        <v>0</v>
      </c>
    </row>
    <row r="126" spans="1:11" ht="15" customHeight="1" x14ac:dyDescent="0.25">
      <c r="A126" s="61" t="s">
        <v>47</v>
      </c>
      <c r="B126" s="61" t="s">
        <v>35</v>
      </c>
      <c r="C126" s="61" t="s">
        <v>36</v>
      </c>
      <c r="D126" s="62">
        <f>euref_capacity!C117</f>
        <v>3389</v>
      </c>
      <c r="E126" s="62">
        <f>euref_capacity!D117</f>
        <v>3578.7858782349622</v>
      </c>
      <c r="F126" s="62">
        <f>euref_capacity!E117</f>
        <v>3578.7858782349622</v>
      </c>
      <c r="G126" s="62">
        <f>euref_capacity!F117</f>
        <v>3578.7858782349622</v>
      </c>
      <c r="H126" s="62">
        <f>euref_capacity!G117</f>
        <v>3578.7858782349622</v>
      </c>
      <c r="I126" s="62">
        <f>euref_capacity!H117</f>
        <v>3578.7858782349622</v>
      </c>
      <c r="J126" s="62">
        <f>euref_capacity!I117</f>
        <v>3578.7858782349622</v>
      </c>
      <c r="K126" s="62">
        <f>euref_capacity!J117</f>
        <v>3578.7858782349622</v>
      </c>
    </row>
    <row r="127" spans="1:11" ht="15" customHeight="1" x14ac:dyDescent="0.25">
      <c r="A127" s="61" t="s">
        <v>47</v>
      </c>
      <c r="B127" s="61" t="s">
        <v>814</v>
      </c>
      <c r="C127" s="61" t="s">
        <v>813</v>
      </c>
      <c r="D127" s="62">
        <f>euref_capacity!C118</f>
        <v>2151.6999999999998</v>
      </c>
      <c r="E127" s="62">
        <f>euref_capacity!D118</f>
        <v>2636.8389896177264</v>
      </c>
      <c r="F127" s="62">
        <f>euref_capacity!E118</f>
        <v>4306.073040725556</v>
      </c>
      <c r="G127" s="62">
        <f>euref_capacity!F118</f>
        <v>6037.5938976079233</v>
      </c>
      <c r="H127" s="62">
        <f>euref_capacity!G118</f>
        <v>6037.5938976079224</v>
      </c>
      <c r="I127" s="62">
        <f>euref_capacity!H118</f>
        <v>6566.8388666366382</v>
      </c>
      <c r="J127" s="62">
        <f>euref_capacity!I118</f>
        <v>7600.2989896177251</v>
      </c>
      <c r="K127" s="62">
        <f>euref_capacity!J118</f>
        <v>7884.4099966885369</v>
      </c>
    </row>
    <row r="128" spans="1:11" ht="15" customHeight="1" x14ac:dyDescent="0.25">
      <c r="A128" s="61" t="s">
        <v>47</v>
      </c>
      <c r="B128" s="61" t="s">
        <v>37</v>
      </c>
      <c r="C128" s="61" t="s">
        <v>38</v>
      </c>
      <c r="D128" s="62">
        <f>euref_capacity!C114</f>
        <v>2021.9790899999998</v>
      </c>
      <c r="E128" s="62">
        <f>euref_capacity!D114</f>
        <v>1823.8951066666662</v>
      </c>
      <c r="F128" s="62">
        <f>euref_capacity!E114</f>
        <v>834.08130666666648</v>
      </c>
      <c r="G128" s="62">
        <f>euref_capacity!F114</f>
        <v>732.8688999513048</v>
      </c>
      <c r="H128" s="62">
        <f>euref_capacity!G114</f>
        <v>595.28432995130481</v>
      </c>
      <c r="I128" s="62">
        <f>euref_capacity!H114</f>
        <v>408.53119995130493</v>
      </c>
      <c r="J128" s="62">
        <f>euref_capacity!I114</f>
        <v>378.17277080027958</v>
      </c>
      <c r="K128" s="62">
        <f>euref_capacity!J114</f>
        <v>153.31266229062632</v>
      </c>
    </row>
    <row r="129" spans="1:11" ht="15" customHeight="1" x14ac:dyDescent="0.25">
      <c r="A129" s="61" t="s">
        <v>47</v>
      </c>
      <c r="B129" s="61" t="s">
        <v>39</v>
      </c>
      <c r="C129" s="61" t="s">
        <v>40</v>
      </c>
      <c r="D129" s="62">
        <f>euref_capacity!C116</f>
        <v>54.699909999999996</v>
      </c>
      <c r="E129" s="62">
        <f>euref_capacity!D116</f>
        <v>180.41945144701836</v>
      </c>
      <c r="F129" s="62">
        <f>euref_capacity!E116</f>
        <v>230.18872293634149</v>
      </c>
      <c r="G129" s="62">
        <f>euref_capacity!F116</f>
        <v>232.05211694925802</v>
      </c>
      <c r="H129" s="62">
        <f>euref_capacity!G116</f>
        <v>244.80171709596684</v>
      </c>
      <c r="I129" s="62">
        <f>euref_capacity!H116</f>
        <v>248.5058424401735</v>
      </c>
      <c r="J129" s="62">
        <f>euref_capacity!I116</f>
        <v>274.98113692803122</v>
      </c>
      <c r="K129" s="62">
        <f>euref_capacity!J116</f>
        <v>260.21581979924275</v>
      </c>
    </row>
    <row r="130" spans="1:11" ht="15" customHeight="1" x14ac:dyDescent="0.25">
      <c r="A130" s="61" t="s">
        <v>47</v>
      </c>
      <c r="B130" s="61" t="s">
        <v>812</v>
      </c>
      <c r="C130" s="61" t="s">
        <v>811</v>
      </c>
      <c r="D130" s="62">
        <f>euref_capacity!C119</f>
        <v>2605</v>
      </c>
      <c r="E130" s="62">
        <f>euref_capacity!D119</f>
        <v>3146.8857010038464</v>
      </c>
      <c r="F130" s="62">
        <f>euref_capacity!E119</f>
        <v>4766.4111571609092</v>
      </c>
      <c r="G130" s="62">
        <f>euref_capacity!F119</f>
        <v>5616.4111571609083</v>
      </c>
      <c r="H130" s="62">
        <f>euref_capacity!G119</f>
        <v>6488.4111571609083</v>
      </c>
      <c r="I130" s="62">
        <f>euref_capacity!H119</f>
        <v>6622.4111571609083</v>
      </c>
      <c r="J130" s="62">
        <f>euref_capacity!I119</f>
        <v>7782.5544892743455</v>
      </c>
      <c r="K130" s="62">
        <f>euref_capacity!J119</f>
        <v>8907.6895984562689</v>
      </c>
    </row>
    <row r="131" spans="1:11" ht="15" customHeight="1" x14ac:dyDescent="0.25">
      <c r="A131" s="61" t="s">
        <v>47</v>
      </c>
      <c r="B131" s="61" t="s">
        <v>41</v>
      </c>
      <c r="C131" s="61" t="s">
        <v>42</v>
      </c>
      <c r="D131" s="62">
        <v>0</v>
      </c>
      <c r="E131" s="62">
        <v>0</v>
      </c>
      <c r="F131" s="62">
        <v>0</v>
      </c>
      <c r="G131" s="62">
        <v>0</v>
      </c>
      <c r="H131" s="62">
        <v>0</v>
      </c>
      <c r="I131" s="62">
        <v>0</v>
      </c>
      <c r="J131" s="62">
        <v>0</v>
      </c>
      <c r="K131" s="62">
        <v>0</v>
      </c>
    </row>
    <row r="132" spans="1:11" ht="15" customHeight="1" x14ac:dyDescent="0.25">
      <c r="A132" s="61" t="s">
        <v>47</v>
      </c>
      <c r="B132" s="61" t="s">
        <v>43</v>
      </c>
      <c r="C132" s="61" t="s">
        <v>44</v>
      </c>
      <c r="D132" s="62">
        <v>0</v>
      </c>
      <c r="E132" s="62">
        <v>0</v>
      </c>
      <c r="F132" s="62">
        <v>0</v>
      </c>
      <c r="G132" s="62">
        <v>0</v>
      </c>
      <c r="H132" s="62">
        <v>0</v>
      </c>
      <c r="I132" s="62">
        <v>0</v>
      </c>
      <c r="J132" s="62">
        <v>0</v>
      </c>
      <c r="K132" s="62">
        <v>0</v>
      </c>
    </row>
    <row r="133" spans="1:11" ht="15" customHeight="1" x14ac:dyDescent="0.25">
      <c r="A133" s="61" t="s">
        <v>47</v>
      </c>
      <c r="B133" s="61" t="s">
        <v>45</v>
      </c>
      <c r="C133" s="61" t="s">
        <v>46</v>
      </c>
      <c r="D133" s="62">
        <f>euref_capacity!C120</f>
        <v>0</v>
      </c>
      <c r="E133" s="62">
        <f>euref_capacity!D120</f>
        <v>0</v>
      </c>
      <c r="F133" s="62">
        <f>euref_capacity!E120</f>
        <v>0</v>
      </c>
      <c r="G133" s="62">
        <f>euref_capacity!F120</f>
        <v>0</v>
      </c>
      <c r="H133" s="62">
        <f>euref_capacity!G120</f>
        <v>0</v>
      </c>
      <c r="I133" s="62">
        <f>euref_capacity!H120</f>
        <v>0</v>
      </c>
      <c r="J133" s="62">
        <f>euref_capacity!I120</f>
        <v>0</v>
      </c>
      <c r="K133" s="62">
        <f>euref_capacity!J120</f>
        <v>0</v>
      </c>
    </row>
    <row r="134" spans="1:11" ht="15" customHeight="1" x14ac:dyDescent="0.25">
      <c r="A134" s="61" t="s">
        <v>14</v>
      </c>
      <c r="B134" s="61" t="s">
        <v>29</v>
      </c>
      <c r="C134" s="61" t="s">
        <v>30</v>
      </c>
      <c r="D134" s="62">
        <f>euref_capacity!C123</f>
        <v>311.20845999999995</v>
      </c>
      <c r="E134" s="62">
        <f>euref_capacity!D123</f>
        <v>657.5037800755141</v>
      </c>
      <c r="F134" s="62">
        <f>euref_capacity!E123</f>
        <v>657.5037800755141</v>
      </c>
      <c r="G134" s="62">
        <f>euref_capacity!F123</f>
        <v>657.5037800755141</v>
      </c>
      <c r="H134" s="62">
        <f>euref_capacity!G123</f>
        <v>656.29471825926976</v>
      </c>
      <c r="I134" s="62">
        <f>euref_capacity!H123</f>
        <v>656.29471825926976</v>
      </c>
      <c r="J134" s="62">
        <f>euref_capacity!I123</f>
        <v>463.09471825926971</v>
      </c>
      <c r="K134" s="62">
        <f>euref_capacity!J123</f>
        <v>463.09471825926971</v>
      </c>
    </row>
    <row r="135" spans="1:11" ht="15" customHeight="1" x14ac:dyDescent="0.25">
      <c r="A135" s="61" t="s">
        <v>14</v>
      </c>
      <c r="B135" s="61" t="s">
        <v>31</v>
      </c>
      <c r="C135" s="61" t="s">
        <v>32</v>
      </c>
      <c r="D135" s="62">
        <f>euref_capacity!C125</f>
        <v>1706.3831</v>
      </c>
      <c r="E135" s="62">
        <f>euref_capacity!D125</f>
        <v>1393.0794628138528</v>
      </c>
      <c r="F135" s="62">
        <f>euref_capacity!E125</f>
        <v>1246.3830890038437</v>
      </c>
      <c r="G135" s="62">
        <f>euref_capacity!F125</f>
        <v>1166.1927658001107</v>
      </c>
      <c r="H135" s="62">
        <f>euref_capacity!G125</f>
        <v>958.23900841098236</v>
      </c>
      <c r="I135" s="62">
        <f>euref_capacity!H125</f>
        <v>829.29513496416791</v>
      </c>
      <c r="J135" s="62">
        <f>euref_capacity!I125</f>
        <v>857.40005266113405</v>
      </c>
      <c r="K135" s="62">
        <f>euref_capacity!J125</f>
        <v>999.48760104573228</v>
      </c>
    </row>
    <row r="136" spans="1:11" ht="15" customHeight="1" x14ac:dyDescent="0.25">
      <c r="A136" s="61" t="s">
        <v>14</v>
      </c>
      <c r="B136" s="61" t="s">
        <v>33</v>
      </c>
      <c r="C136" s="61" t="s">
        <v>34</v>
      </c>
      <c r="D136" s="62">
        <f>euref_capacity!C122</f>
        <v>0</v>
      </c>
      <c r="E136" s="62">
        <f>euref_capacity!D122</f>
        <v>0</v>
      </c>
      <c r="F136" s="62">
        <f>euref_capacity!E122</f>
        <v>0</v>
      </c>
      <c r="G136" s="62">
        <f>euref_capacity!F122</f>
        <v>0</v>
      </c>
      <c r="H136" s="62">
        <f>euref_capacity!G122</f>
        <v>0</v>
      </c>
      <c r="I136" s="62">
        <f>euref_capacity!H122</f>
        <v>0</v>
      </c>
      <c r="J136" s="62">
        <f>euref_capacity!I122</f>
        <v>0</v>
      </c>
      <c r="K136" s="62">
        <f>euref_capacity!J122</f>
        <v>0</v>
      </c>
    </row>
    <row r="137" spans="1:11" ht="15" customHeight="1" x14ac:dyDescent="0.25">
      <c r="A137" s="61" t="s">
        <v>14</v>
      </c>
      <c r="B137" s="61" t="s">
        <v>35</v>
      </c>
      <c r="C137" s="61" t="s">
        <v>36</v>
      </c>
      <c r="D137" s="62">
        <f>euref_capacity!C127</f>
        <v>2190</v>
      </c>
      <c r="E137" s="62">
        <f>euref_capacity!D127</f>
        <v>2190</v>
      </c>
      <c r="F137" s="62">
        <f>euref_capacity!E127</f>
        <v>2190</v>
      </c>
      <c r="G137" s="62">
        <f>euref_capacity!F127</f>
        <v>2190</v>
      </c>
      <c r="H137" s="62">
        <f>euref_capacity!G127</f>
        <v>2190</v>
      </c>
      <c r="I137" s="62">
        <f>euref_capacity!H127</f>
        <v>2235.8230695102679</v>
      </c>
      <c r="J137" s="62">
        <f>euref_capacity!I127</f>
        <v>2285.3920766192728</v>
      </c>
      <c r="K137" s="62">
        <f>euref_capacity!J127</f>
        <v>2285.3920766192728</v>
      </c>
    </row>
    <row r="138" spans="1:11" ht="15" customHeight="1" x14ac:dyDescent="0.25">
      <c r="A138" s="61" t="s">
        <v>14</v>
      </c>
      <c r="B138" s="61" t="s">
        <v>814</v>
      </c>
      <c r="C138" s="61" t="s">
        <v>813</v>
      </c>
      <c r="D138" s="62">
        <f>euref_capacity!C128</f>
        <v>422.7</v>
      </c>
      <c r="E138" s="62">
        <f>euref_capacity!D128</f>
        <v>422.7</v>
      </c>
      <c r="F138" s="62">
        <f>euref_capacity!E128</f>
        <v>422.7</v>
      </c>
      <c r="G138" s="62">
        <f>euref_capacity!F128</f>
        <v>682.26796246533991</v>
      </c>
      <c r="H138" s="62">
        <f>euref_capacity!G128</f>
        <v>682.26796246533991</v>
      </c>
      <c r="I138" s="62">
        <f>euref_capacity!H128</f>
        <v>970.01173506119517</v>
      </c>
      <c r="J138" s="62">
        <f>euref_capacity!I128</f>
        <v>1065.44</v>
      </c>
      <c r="K138" s="62">
        <f>euref_capacity!J128</f>
        <v>1340.3999999999999</v>
      </c>
    </row>
    <row r="139" spans="1:11" ht="15" customHeight="1" x14ac:dyDescent="0.25">
      <c r="A139" s="61" t="s">
        <v>14</v>
      </c>
      <c r="B139" s="61" t="s">
        <v>37</v>
      </c>
      <c r="C139" s="61" t="s">
        <v>38</v>
      </c>
      <c r="D139" s="62">
        <f>euref_capacity!C124</f>
        <v>185.39144000000002</v>
      </c>
      <c r="E139" s="62">
        <f>euref_capacity!D124</f>
        <v>149.77099812635805</v>
      </c>
      <c r="F139" s="62">
        <f>euref_capacity!E124</f>
        <v>152.90043335709549</v>
      </c>
      <c r="G139" s="62">
        <f>euref_capacity!F124</f>
        <v>106.9213835381571</v>
      </c>
      <c r="H139" s="62">
        <f>euref_capacity!G124</f>
        <v>65.198716214577487</v>
      </c>
      <c r="I139" s="62">
        <f>euref_capacity!H124</f>
        <v>29.57371621457748</v>
      </c>
      <c r="J139" s="62">
        <f>euref_capacity!I124</f>
        <v>29.57371621457748</v>
      </c>
      <c r="K139" s="62">
        <f>euref_capacity!J124</f>
        <v>16.083716214577482</v>
      </c>
    </row>
    <row r="140" spans="1:11" ht="15" customHeight="1" x14ac:dyDescent="0.25">
      <c r="A140" s="61" t="s">
        <v>14</v>
      </c>
      <c r="B140" s="61" t="s">
        <v>39</v>
      </c>
      <c r="C140" s="61" t="s">
        <v>40</v>
      </c>
      <c r="D140" s="62">
        <f>euref_capacity!C126</f>
        <v>12.64175</v>
      </c>
      <c r="E140" s="62">
        <f>euref_capacity!D126</f>
        <v>23.968927703132671</v>
      </c>
      <c r="F140" s="62">
        <f>euref_capacity!E126</f>
        <v>25.503903894292442</v>
      </c>
      <c r="G140" s="62">
        <f>euref_capacity!F126</f>
        <v>28.640940413707206</v>
      </c>
      <c r="H140" s="62">
        <f>euref_capacity!G126</f>
        <v>29.037519783391868</v>
      </c>
      <c r="I140" s="62">
        <f>euref_capacity!H126</f>
        <v>56.548320969620256</v>
      </c>
      <c r="J140" s="62">
        <f>euref_capacity!I126</f>
        <v>65.712124790806442</v>
      </c>
      <c r="K140" s="62">
        <f>euref_capacity!J126</f>
        <v>84.516430404941048</v>
      </c>
    </row>
    <row r="141" spans="1:11" ht="15" customHeight="1" x14ac:dyDescent="0.25">
      <c r="A141" s="61" t="s">
        <v>14</v>
      </c>
      <c r="B141" s="61" t="s">
        <v>812</v>
      </c>
      <c r="C141" s="61" t="s">
        <v>811</v>
      </c>
      <c r="D141" s="62">
        <f>euref_capacity!C129</f>
        <v>55.365820000000014</v>
      </c>
      <c r="E141" s="62">
        <f>euref_capacity!D129</f>
        <v>55.365820000000014</v>
      </c>
      <c r="F141" s="62">
        <f>euref_capacity!E129</f>
        <v>580.75947958939219</v>
      </c>
      <c r="G141" s="62">
        <f>euref_capacity!F129</f>
        <v>686.49076729220178</v>
      </c>
      <c r="H141" s="62">
        <f>euref_capacity!G129</f>
        <v>686.49076729220178</v>
      </c>
      <c r="I141" s="62">
        <f>euref_capacity!H129</f>
        <v>734.2696063139997</v>
      </c>
      <c r="J141" s="62">
        <f>euref_capacity!I129</f>
        <v>1619.9738793807446</v>
      </c>
      <c r="K141" s="62">
        <f>euref_capacity!J129</f>
        <v>2149.4859085873236</v>
      </c>
    </row>
    <row r="142" spans="1:11" ht="15" customHeight="1" x14ac:dyDescent="0.25">
      <c r="A142" s="61" t="s">
        <v>14</v>
      </c>
      <c r="B142" s="61" t="s">
        <v>41</v>
      </c>
      <c r="C142" s="61" t="s">
        <v>42</v>
      </c>
      <c r="D142" s="62">
        <v>0</v>
      </c>
      <c r="E142" s="62">
        <v>0</v>
      </c>
      <c r="F142" s="62">
        <v>0</v>
      </c>
      <c r="G142" s="62">
        <v>0</v>
      </c>
      <c r="H142" s="62">
        <v>0</v>
      </c>
      <c r="I142" s="62">
        <v>0</v>
      </c>
      <c r="J142" s="62">
        <v>0</v>
      </c>
      <c r="K142" s="62">
        <v>0</v>
      </c>
    </row>
    <row r="143" spans="1:11" ht="15" customHeight="1" x14ac:dyDescent="0.25">
      <c r="A143" s="61" t="s">
        <v>14</v>
      </c>
      <c r="B143" s="61" t="s">
        <v>43</v>
      </c>
      <c r="C143" s="61" t="s">
        <v>44</v>
      </c>
      <c r="D143" s="62">
        <v>0</v>
      </c>
      <c r="E143" s="62">
        <v>0</v>
      </c>
      <c r="F143" s="62">
        <v>0</v>
      </c>
      <c r="G143" s="62">
        <v>0</v>
      </c>
      <c r="H143" s="62">
        <v>0</v>
      </c>
      <c r="I143" s="62">
        <v>0</v>
      </c>
      <c r="J143" s="62">
        <v>0</v>
      </c>
      <c r="K143" s="62">
        <v>0</v>
      </c>
    </row>
    <row r="144" spans="1:11" ht="15" customHeight="1" x14ac:dyDescent="0.25">
      <c r="A144" s="61" t="s">
        <v>14</v>
      </c>
      <c r="B144" s="61" t="s">
        <v>45</v>
      </c>
      <c r="C144" s="61" t="s">
        <v>46</v>
      </c>
      <c r="D144" s="62">
        <f>euref_capacity!C130</f>
        <v>0</v>
      </c>
      <c r="E144" s="62">
        <f>euref_capacity!D130</f>
        <v>0</v>
      </c>
      <c r="F144" s="62">
        <f>euref_capacity!E130</f>
        <v>0</v>
      </c>
      <c r="G144" s="62">
        <f>euref_capacity!F130</f>
        <v>0</v>
      </c>
      <c r="H144" s="62">
        <f>euref_capacity!G130</f>
        <v>0</v>
      </c>
      <c r="I144" s="62">
        <f>euref_capacity!H130</f>
        <v>0</v>
      </c>
      <c r="J144" s="62">
        <f>euref_capacity!I130</f>
        <v>0</v>
      </c>
      <c r="K144" s="62">
        <f>euref_capacity!J130</f>
        <v>0</v>
      </c>
    </row>
    <row r="145" spans="1:11" ht="15" customHeight="1" x14ac:dyDescent="0.25">
      <c r="A145" s="61" t="s">
        <v>13</v>
      </c>
      <c r="B145" s="61" t="s">
        <v>29</v>
      </c>
      <c r="C145" s="61" t="s">
        <v>30</v>
      </c>
      <c r="D145" s="62">
        <f>euref_capacity!C133</f>
        <v>1136.7530000000004</v>
      </c>
      <c r="E145" s="62">
        <f>euref_capacity!D133</f>
        <v>673.69815278111844</v>
      </c>
      <c r="F145" s="62">
        <f>euref_capacity!E133</f>
        <v>407.17815278111846</v>
      </c>
      <c r="G145" s="62">
        <f>euref_capacity!F133</f>
        <v>395.98515278111859</v>
      </c>
      <c r="H145" s="62">
        <f>euref_capacity!G133</f>
        <v>3.4130418282759827</v>
      </c>
      <c r="I145" s="62">
        <f>euref_capacity!H133</f>
        <v>3.4130418282759827</v>
      </c>
      <c r="J145" s="62">
        <f>euref_capacity!I133</f>
        <v>3.4130418282759827</v>
      </c>
      <c r="K145" s="62">
        <f>euref_capacity!J133</f>
        <v>3.4130418282759827</v>
      </c>
    </row>
    <row r="146" spans="1:11" ht="15" customHeight="1" x14ac:dyDescent="0.25">
      <c r="A146" s="61" t="s">
        <v>13</v>
      </c>
      <c r="B146" s="61" t="s">
        <v>31</v>
      </c>
      <c r="C146" s="61" t="s">
        <v>32</v>
      </c>
      <c r="D146" s="62">
        <f>euref_capacity!C135</f>
        <v>3496.2966000000006</v>
      </c>
      <c r="E146" s="62">
        <f>euref_capacity!D135</f>
        <v>3383.84341952863</v>
      </c>
      <c r="F146" s="62">
        <f>euref_capacity!E135</f>
        <v>2978.3374925327075</v>
      </c>
      <c r="G146" s="62">
        <f>euref_capacity!F135</f>
        <v>2531.1948463943763</v>
      </c>
      <c r="H146" s="62">
        <f>euref_capacity!G135</f>
        <v>3207.7295899806886</v>
      </c>
      <c r="I146" s="62">
        <f>euref_capacity!H135</f>
        <v>3093.4391452123114</v>
      </c>
      <c r="J146" s="62">
        <f>euref_capacity!I135</f>
        <v>3607.3841101615326</v>
      </c>
      <c r="K146" s="62">
        <f>euref_capacity!J135</f>
        <v>3482.6535813839228</v>
      </c>
    </row>
    <row r="147" spans="1:11" ht="15" customHeight="1" x14ac:dyDescent="0.25">
      <c r="A147" s="61" t="s">
        <v>13</v>
      </c>
      <c r="B147" s="61" t="s">
        <v>33</v>
      </c>
      <c r="C147" s="61" t="s">
        <v>34</v>
      </c>
      <c r="D147" s="62">
        <f>euref_capacity!C132</f>
        <v>1960</v>
      </c>
      <c r="E147" s="62">
        <f>euref_capacity!D132</f>
        <v>1960</v>
      </c>
      <c r="F147" s="62">
        <f>euref_capacity!E132</f>
        <v>3221</v>
      </c>
      <c r="G147" s="62">
        <f>euref_capacity!F132</f>
        <v>4482</v>
      </c>
      <c r="H147" s="62">
        <f>euref_capacity!G132</f>
        <v>3522.0000000000005</v>
      </c>
      <c r="I147" s="62">
        <f>euref_capacity!H132</f>
        <v>3692</v>
      </c>
      <c r="J147" s="62">
        <f>euref_capacity!I132</f>
        <v>3692</v>
      </c>
      <c r="K147" s="62">
        <f>euref_capacity!J132</f>
        <v>3692</v>
      </c>
    </row>
    <row r="148" spans="1:11" ht="15" customHeight="1" x14ac:dyDescent="0.25">
      <c r="A148" s="61" t="s">
        <v>13</v>
      </c>
      <c r="B148" s="61" t="s">
        <v>35</v>
      </c>
      <c r="C148" s="61" t="s">
        <v>36</v>
      </c>
      <c r="D148" s="62">
        <f>euref_capacity!C137</f>
        <v>57</v>
      </c>
      <c r="E148" s="62">
        <f>euref_capacity!D137</f>
        <v>57</v>
      </c>
      <c r="F148" s="62">
        <f>euref_capacity!E137</f>
        <v>57</v>
      </c>
      <c r="G148" s="62">
        <f>euref_capacity!F137</f>
        <v>57</v>
      </c>
      <c r="H148" s="62">
        <f>euref_capacity!G137</f>
        <v>57</v>
      </c>
      <c r="I148" s="62">
        <f>euref_capacity!H137</f>
        <v>58</v>
      </c>
      <c r="J148" s="62">
        <f>euref_capacity!I137</f>
        <v>182.53163716229531</v>
      </c>
      <c r="K148" s="62">
        <f>euref_capacity!J137</f>
        <v>267.05786128864383</v>
      </c>
    </row>
    <row r="149" spans="1:11" ht="15" customHeight="1" x14ac:dyDescent="0.25">
      <c r="A149" s="61" t="s">
        <v>13</v>
      </c>
      <c r="B149" s="61" t="s">
        <v>814</v>
      </c>
      <c r="C149" s="61" t="s">
        <v>813</v>
      </c>
      <c r="D149" s="62">
        <f>euref_capacity!C138</f>
        <v>329.09548005905486</v>
      </c>
      <c r="E149" s="62">
        <f>euref_capacity!D138</f>
        <v>476.57745431347786</v>
      </c>
      <c r="F149" s="62">
        <f>euref_capacity!E138</f>
        <v>476.57745431347786</v>
      </c>
      <c r="G149" s="62">
        <f>euref_capacity!F138</f>
        <v>476.57745431347786</v>
      </c>
      <c r="H149" s="62">
        <f>euref_capacity!G138</f>
        <v>1127.7774543134781</v>
      </c>
      <c r="I149" s="62">
        <f>euref_capacity!H138</f>
        <v>1317.1774543134779</v>
      </c>
      <c r="J149" s="62">
        <f>euref_capacity!I138</f>
        <v>1456.5414543134777</v>
      </c>
      <c r="K149" s="62">
        <f>euref_capacity!J138</f>
        <v>1615.9932675385492</v>
      </c>
    </row>
    <row r="150" spans="1:11" ht="15" customHeight="1" x14ac:dyDescent="0.25">
      <c r="A150" s="61" t="s">
        <v>13</v>
      </c>
      <c r="B150" s="61" t="s">
        <v>37</v>
      </c>
      <c r="C150" s="61" t="s">
        <v>38</v>
      </c>
      <c r="D150" s="62">
        <f>euref_capacity!C134</f>
        <v>91.305699999999987</v>
      </c>
      <c r="E150" s="62">
        <f>euref_capacity!D134</f>
        <v>10.783320000000002</v>
      </c>
      <c r="F150" s="62">
        <f>euref_capacity!E134</f>
        <v>10.783320000000002</v>
      </c>
      <c r="G150" s="62">
        <f>euref_capacity!F134</f>
        <v>5.0564399999999994</v>
      </c>
      <c r="H150" s="62">
        <f>euref_capacity!G134</f>
        <v>5.0564399999999994</v>
      </c>
      <c r="I150" s="62">
        <f>euref_capacity!H134</f>
        <v>4.18344</v>
      </c>
      <c r="J150" s="62">
        <f>euref_capacity!I134</f>
        <v>0</v>
      </c>
      <c r="K150" s="62">
        <f>euref_capacity!J134</f>
        <v>0</v>
      </c>
    </row>
    <row r="151" spans="1:11" ht="15" customHeight="1" x14ac:dyDescent="0.25">
      <c r="A151" s="61" t="s">
        <v>13</v>
      </c>
      <c r="B151" s="61" t="s">
        <v>39</v>
      </c>
      <c r="C151" s="61" t="s">
        <v>40</v>
      </c>
      <c r="D151" s="62">
        <f>euref_capacity!C136</f>
        <v>349.12209000000001</v>
      </c>
      <c r="E151" s="62">
        <f>euref_capacity!D136</f>
        <v>355.54245909850641</v>
      </c>
      <c r="F151" s="62">
        <f>euref_capacity!E136</f>
        <v>357.31568854073265</v>
      </c>
      <c r="G151" s="62">
        <f>euref_capacity!F136</f>
        <v>357.31568854073265</v>
      </c>
      <c r="H151" s="62">
        <f>euref_capacity!G136</f>
        <v>359.16911308925194</v>
      </c>
      <c r="I151" s="62">
        <f>euref_capacity!H136</f>
        <v>386.18608857151099</v>
      </c>
      <c r="J151" s="62">
        <f>euref_capacity!I136</f>
        <v>417.48123762617075</v>
      </c>
      <c r="K151" s="62">
        <f>euref_capacity!J136</f>
        <v>388.34521556245033</v>
      </c>
    </row>
    <row r="152" spans="1:11" ht="15" customHeight="1" x14ac:dyDescent="0.25">
      <c r="A152" s="61" t="s">
        <v>13</v>
      </c>
      <c r="B152" s="61" t="s">
        <v>812</v>
      </c>
      <c r="C152" s="61" t="s">
        <v>811</v>
      </c>
      <c r="D152" s="62">
        <f>euref_capacity!C139</f>
        <v>45.000000000000007</v>
      </c>
      <c r="E152" s="62">
        <f>euref_capacity!D139</f>
        <v>105.95658335333505</v>
      </c>
      <c r="F152" s="62">
        <f>euref_capacity!E139</f>
        <v>105.95658335333505</v>
      </c>
      <c r="G152" s="62">
        <f>euref_capacity!F139</f>
        <v>105.95658335333505</v>
      </c>
      <c r="H152" s="62">
        <f>euref_capacity!G139</f>
        <v>105.95658335333505</v>
      </c>
      <c r="I152" s="62">
        <f>euref_capacity!H139</f>
        <v>249.3864473133936</v>
      </c>
      <c r="J152" s="62">
        <f>euref_capacity!I139</f>
        <v>359.96131310186252</v>
      </c>
      <c r="K152" s="62">
        <f>euref_capacity!J139</f>
        <v>591.50424923294156</v>
      </c>
    </row>
    <row r="153" spans="1:11" ht="15" customHeight="1" x14ac:dyDescent="0.25">
      <c r="A153" s="61" t="s">
        <v>13</v>
      </c>
      <c r="B153" s="61" t="s">
        <v>41</v>
      </c>
      <c r="C153" s="61" t="s">
        <v>42</v>
      </c>
      <c r="D153" s="62">
        <v>0</v>
      </c>
      <c r="E153" s="62">
        <v>0</v>
      </c>
      <c r="F153" s="62">
        <v>0</v>
      </c>
      <c r="G153" s="62">
        <v>0</v>
      </c>
      <c r="H153" s="62">
        <v>0</v>
      </c>
      <c r="I153" s="62">
        <v>0</v>
      </c>
      <c r="J153" s="62">
        <v>0</v>
      </c>
      <c r="K153" s="62">
        <v>0</v>
      </c>
    </row>
    <row r="154" spans="1:11" ht="15" customHeight="1" x14ac:dyDescent="0.25">
      <c r="A154" s="61" t="s">
        <v>13</v>
      </c>
      <c r="B154" s="61" t="s">
        <v>43</v>
      </c>
      <c r="C154" s="61" t="s">
        <v>44</v>
      </c>
      <c r="D154" s="62">
        <v>0</v>
      </c>
      <c r="E154" s="62">
        <v>0</v>
      </c>
      <c r="F154" s="62">
        <v>0</v>
      </c>
      <c r="G154" s="62">
        <v>0</v>
      </c>
      <c r="H154" s="62">
        <v>0</v>
      </c>
      <c r="I154" s="62">
        <v>0</v>
      </c>
      <c r="J154" s="62">
        <v>0</v>
      </c>
      <c r="K154" s="62">
        <v>0</v>
      </c>
    </row>
    <row r="155" spans="1:11" ht="15" customHeight="1" x14ac:dyDescent="0.25">
      <c r="A155" s="61" t="s">
        <v>13</v>
      </c>
      <c r="B155" s="61" t="s">
        <v>45</v>
      </c>
      <c r="C155" s="61" t="s">
        <v>46</v>
      </c>
      <c r="D155" s="62">
        <f>euref_capacity!C140</f>
        <v>30</v>
      </c>
      <c r="E155" s="62">
        <f>euref_capacity!D140</f>
        <v>52</v>
      </c>
      <c r="F155" s="62">
        <f>euref_capacity!E140</f>
        <v>52</v>
      </c>
      <c r="G155" s="62">
        <f>euref_capacity!F140</f>
        <v>52</v>
      </c>
      <c r="H155" s="62">
        <f>euref_capacity!G140</f>
        <v>52</v>
      </c>
      <c r="I155" s="62">
        <f>euref_capacity!H140</f>
        <v>52</v>
      </c>
      <c r="J155" s="62">
        <f>euref_capacity!I140</f>
        <v>52</v>
      </c>
      <c r="K155" s="62">
        <f>euref_capacity!J140</f>
        <v>52</v>
      </c>
    </row>
    <row r="156" spans="1:11" ht="15" customHeight="1" x14ac:dyDescent="0.25">
      <c r="A156" s="61" t="s">
        <v>12</v>
      </c>
      <c r="B156" s="61" t="s">
        <v>29</v>
      </c>
      <c r="C156" s="61" t="s">
        <v>30</v>
      </c>
      <c r="D156" s="62">
        <f>euref_capacity!C143</f>
        <v>1185.78</v>
      </c>
      <c r="E156" s="62">
        <f>euref_capacity!D143</f>
        <v>841.99817278040075</v>
      </c>
      <c r="F156" s="62">
        <f>euref_capacity!E143</f>
        <v>841.99817278040075</v>
      </c>
      <c r="G156" s="62">
        <f>euref_capacity!F143</f>
        <v>841.99817278040075</v>
      </c>
      <c r="H156" s="62">
        <f>euref_capacity!G143</f>
        <v>841.99817278040075</v>
      </c>
      <c r="I156" s="62">
        <f>euref_capacity!H143</f>
        <v>841.99817278040075</v>
      </c>
      <c r="J156" s="62">
        <f>euref_capacity!I143</f>
        <v>561.39817278040073</v>
      </c>
      <c r="K156" s="62">
        <f>euref_capacity!J143</f>
        <v>0.19817278040064695</v>
      </c>
    </row>
    <row r="157" spans="1:11" ht="15" customHeight="1" x14ac:dyDescent="0.25">
      <c r="A157" s="61" t="s">
        <v>12</v>
      </c>
      <c r="B157" s="61" t="s">
        <v>31</v>
      </c>
      <c r="C157" s="61" t="s">
        <v>32</v>
      </c>
      <c r="D157" s="62">
        <f>euref_capacity!C145</f>
        <v>3969.2192000000005</v>
      </c>
      <c r="E157" s="62">
        <f>euref_capacity!D145</f>
        <v>3623.6392419133781</v>
      </c>
      <c r="F157" s="62">
        <f>euref_capacity!E145</f>
        <v>3497.5268205270499</v>
      </c>
      <c r="G157" s="62">
        <f>euref_capacity!F145</f>
        <v>3164.7446671961247</v>
      </c>
      <c r="H157" s="62">
        <f>euref_capacity!G145</f>
        <v>3191.9331793092056</v>
      </c>
      <c r="I157" s="62">
        <f>euref_capacity!H145</f>
        <v>3537.9021193842245</v>
      </c>
      <c r="J157" s="62">
        <f>euref_capacity!I145</f>
        <v>3938.19783543723</v>
      </c>
      <c r="K157" s="62">
        <f>euref_capacity!J145</f>
        <v>4627.0286475902476</v>
      </c>
    </row>
    <row r="158" spans="1:11" ht="15" customHeight="1" x14ac:dyDescent="0.25">
      <c r="A158" s="61" t="s">
        <v>12</v>
      </c>
      <c r="B158" s="61" t="s">
        <v>33</v>
      </c>
      <c r="C158" s="61" t="s">
        <v>34</v>
      </c>
      <c r="D158" s="62">
        <f>euref_capacity!C142</f>
        <v>0</v>
      </c>
      <c r="E158" s="62">
        <f>euref_capacity!D142</f>
        <v>0</v>
      </c>
      <c r="F158" s="62">
        <f>euref_capacity!E142</f>
        <v>0</v>
      </c>
      <c r="G158" s="62">
        <f>euref_capacity!F142</f>
        <v>0</v>
      </c>
      <c r="H158" s="62">
        <f>euref_capacity!G142</f>
        <v>0</v>
      </c>
      <c r="I158" s="62">
        <f>euref_capacity!H142</f>
        <v>0</v>
      </c>
      <c r="J158" s="62">
        <f>euref_capacity!I142</f>
        <v>0</v>
      </c>
      <c r="K158" s="62">
        <f>euref_capacity!J142</f>
        <v>0</v>
      </c>
    </row>
    <row r="159" spans="1:11" ht="15" customHeight="1" x14ac:dyDescent="0.25">
      <c r="A159" s="61" t="s">
        <v>12</v>
      </c>
      <c r="B159" s="61" t="s">
        <v>35</v>
      </c>
      <c r="C159" s="61" t="s">
        <v>36</v>
      </c>
      <c r="D159" s="62">
        <f>euref_capacity!C147</f>
        <v>237.00000000000003</v>
      </c>
      <c r="E159" s="62">
        <f>euref_capacity!D147</f>
        <v>294.98953302260446</v>
      </c>
      <c r="F159" s="62">
        <f>euref_capacity!E147</f>
        <v>294.98953302260446</v>
      </c>
      <c r="G159" s="62">
        <f>euref_capacity!F147</f>
        <v>294.98953302260446</v>
      </c>
      <c r="H159" s="62">
        <f>euref_capacity!G147</f>
        <v>300.98953302260446</v>
      </c>
      <c r="I159" s="62">
        <f>euref_capacity!H147</f>
        <v>345.98953302260441</v>
      </c>
      <c r="J159" s="62">
        <f>euref_capacity!I147</f>
        <v>408.98953302260446</v>
      </c>
      <c r="K159" s="62">
        <f>euref_capacity!J147</f>
        <v>441.9614670303497</v>
      </c>
    </row>
    <row r="160" spans="1:11" ht="15" customHeight="1" x14ac:dyDescent="0.25">
      <c r="A160" s="61" t="s">
        <v>12</v>
      </c>
      <c r="B160" s="61" t="s">
        <v>814</v>
      </c>
      <c r="C160" s="61" t="s">
        <v>813</v>
      </c>
      <c r="D160" s="62">
        <f>euref_capacity!C148</f>
        <v>2486.3000000000006</v>
      </c>
      <c r="E160" s="62">
        <f>euref_capacity!D148</f>
        <v>3945.3209972769323</v>
      </c>
      <c r="F160" s="62">
        <f>euref_capacity!E148</f>
        <v>3987.4758432769322</v>
      </c>
      <c r="G160" s="62">
        <f>euref_capacity!F148</f>
        <v>4134.5670048577649</v>
      </c>
      <c r="H160" s="62">
        <f>euref_capacity!G148</f>
        <v>4201.4654763107656</v>
      </c>
      <c r="I160" s="62">
        <f>euref_capacity!H148</f>
        <v>4301.9115802635042</v>
      </c>
      <c r="J160" s="62">
        <f>euref_capacity!I148</f>
        <v>5005.3149893033687</v>
      </c>
      <c r="K160" s="62">
        <f>euref_capacity!J148</f>
        <v>5753.4604594246111</v>
      </c>
    </row>
    <row r="161" spans="1:11" ht="15" customHeight="1" x14ac:dyDescent="0.25">
      <c r="A161" s="61" t="s">
        <v>12</v>
      </c>
      <c r="B161" s="61" t="s">
        <v>37</v>
      </c>
      <c r="C161" s="61" t="s">
        <v>38</v>
      </c>
      <c r="D161" s="62">
        <f>euref_capacity!C144</f>
        <v>1142.7181</v>
      </c>
      <c r="E161" s="62">
        <f>euref_capacity!D144</f>
        <v>800.71809999999994</v>
      </c>
      <c r="F161" s="62">
        <f>euref_capacity!E144</f>
        <v>325.71809999999994</v>
      </c>
      <c r="G161" s="62">
        <f>euref_capacity!F144</f>
        <v>173.33732305513755</v>
      </c>
      <c r="H161" s="62">
        <f>euref_capacity!G144</f>
        <v>124.83732305513755</v>
      </c>
      <c r="I161" s="62">
        <f>euref_capacity!H144</f>
        <v>7.19207305513756</v>
      </c>
      <c r="J161" s="62">
        <f>euref_capacity!I144</f>
        <v>1.2468530704003662</v>
      </c>
      <c r="K161" s="62">
        <f>euref_capacity!J144</f>
        <v>1.2720337943157844</v>
      </c>
    </row>
    <row r="162" spans="1:11" ht="15" customHeight="1" x14ac:dyDescent="0.25">
      <c r="A162" s="61" t="s">
        <v>12</v>
      </c>
      <c r="B162" s="61" t="s">
        <v>39</v>
      </c>
      <c r="C162" s="61" t="s">
        <v>40</v>
      </c>
      <c r="D162" s="62">
        <f>euref_capacity!C146</f>
        <v>68.746639999999999</v>
      </c>
      <c r="E162" s="62">
        <f>euref_capacity!D146</f>
        <v>197.27411712913451</v>
      </c>
      <c r="F162" s="62">
        <f>euref_capacity!E146</f>
        <v>197.76665976191757</v>
      </c>
      <c r="G162" s="62">
        <f>euref_capacity!F146</f>
        <v>207.99108938971949</v>
      </c>
      <c r="H162" s="62">
        <f>euref_capacity!G146</f>
        <v>213.17625810582044</v>
      </c>
      <c r="I162" s="62">
        <f>euref_capacity!H146</f>
        <v>258.89495161089502</v>
      </c>
      <c r="J162" s="62">
        <f>euref_capacity!I146</f>
        <v>287.33524204443256</v>
      </c>
      <c r="K162" s="62">
        <f>euref_capacity!J146</f>
        <v>312.98789134819197</v>
      </c>
    </row>
    <row r="163" spans="1:11" ht="15" customHeight="1" x14ac:dyDescent="0.25">
      <c r="A163" s="61" t="s">
        <v>12</v>
      </c>
      <c r="B163" s="61" t="s">
        <v>812</v>
      </c>
      <c r="C163" s="61" t="s">
        <v>811</v>
      </c>
      <c r="D163" s="62">
        <f>euref_capacity!C149</f>
        <v>1.1930000000000001</v>
      </c>
      <c r="E163" s="62">
        <f>euref_capacity!D149</f>
        <v>18.67968906756392</v>
      </c>
      <c r="F163" s="62">
        <f>euref_capacity!E149</f>
        <v>18.67968906756392</v>
      </c>
      <c r="G163" s="62">
        <f>euref_capacity!F149</f>
        <v>18.67968906756392</v>
      </c>
      <c r="H163" s="62">
        <f>euref_capacity!G149</f>
        <v>18.67968906756392</v>
      </c>
      <c r="I163" s="62">
        <f>euref_capacity!H149</f>
        <v>18.67968906756392</v>
      </c>
      <c r="J163" s="62">
        <f>euref_capacity!I149</f>
        <v>18.67968906756392</v>
      </c>
      <c r="K163" s="62">
        <f>euref_capacity!J149</f>
        <v>18.67968906756392</v>
      </c>
    </row>
    <row r="164" spans="1:11" ht="15" customHeight="1" x14ac:dyDescent="0.25">
      <c r="A164" s="61" t="s">
        <v>12</v>
      </c>
      <c r="B164" s="61" t="s">
        <v>41</v>
      </c>
      <c r="C164" s="61" t="s">
        <v>42</v>
      </c>
      <c r="D164" s="62">
        <v>0</v>
      </c>
      <c r="E164" s="62">
        <v>0</v>
      </c>
      <c r="F164" s="62">
        <v>0</v>
      </c>
      <c r="G164" s="62">
        <v>0</v>
      </c>
      <c r="H164" s="62">
        <v>0</v>
      </c>
      <c r="I164" s="62">
        <v>0</v>
      </c>
      <c r="J164" s="62">
        <v>0</v>
      </c>
      <c r="K164" s="62">
        <v>0</v>
      </c>
    </row>
    <row r="165" spans="1:11" ht="15" customHeight="1" x14ac:dyDescent="0.25">
      <c r="A165" s="61" t="s">
        <v>12</v>
      </c>
      <c r="B165" s="61" t="s">
        <v>43</v>
      </c>
      <c r="C165" s="61" t="s">
        <v>44</v>
      </c>
      <c r="D165" s="62">
        <v>0</v>
      </c>
      <c r="E165" s="62">
        <v>0</v>
      </c>
      <c r="F165" s="62">
        <v>0</v>
      </c>
      <c r="G165" s="62">
        <v>0</v>
      </c>
      <c r="H165" s="62">
        <v>0</v>
      </c>
      <c r="I165" s="62">
        <v>0</v>
      </c>
      <c r="J165" s="62">
        <v>0</v>
      </c>
      <c r="K165" s="62">
        <v>0</v>
      </c>
    </row>
    <row r="166" spans="1:11" ht="15" customHeight="1" x14ac:dyDescent="0.25">
      <c r="A166" s="61" t="s">
        <v>12</v>
      </c>
      <c r="B166" s="61" t="s">
        <v>45</v>
      </c>
      <c r="C166" s="61" t="s">
        <v>46</v>
      </c>
      <c r="D166" s="62">
        <f>euref_capacity!C150</f>
        <v>0</v>
      </c>
      <c r="E166" s="62">
        <f>euref_capacity!D150</f>
        <v>0</v>
      </c>
      <c r="F166" s="62">
        <f>euref_capacity!E150</f>
        <v>0</v>
      </c>
      <c r="G166" s="62">
        <f>euref_capacity!F150</f>
        <v>0</v>
      </c>
      <c r="H166" s="62">
        <f>euref_capacity!G150</f>
        <v>0</v>
      </c>
      <c r="I166" s="62">
        <f>euref_capacity!H150</f>
        <v>0</v>
      </c>
      <c r="J166" s="62">
        <f>euref_capacity!I150</f>
        <v>0</v>
      </c>
      <c r="K166" s="62">
        <f>euref_capacity!J150</f>
        <v>0</v>
      </c>
    </row>
    <row r="167" spans="1:11" ht="15" customHeight="1" x14ac:dyDescent="0.25">
      <c r="A167" s="61" t="s">
        <v>11</v>
      </c>
      <c r="B167" s="61" t="s">
        <v>29</v>
      </c>
      <c r="C167" s="61" t="s">
        <v>30</v>
      </c>
      <c r="D167" s="62">
        <f>euref_capacity!C153</f>
        <v>9511.49</v>
      </c>
      <c r="E167" s="62">
        <f>euref_capacity!D153</f>
        <v>8858.0188836439738</v>
      </c>
      <c r="F167" s="62">
        <f>euref_capacity!E153</f>
        <v>5103.4988836439725</v>
      </c>
      <c r="G167" s="62">
        <f>euref_capacity!F153</f>
        <v>5098.3688836439724</v>
      </c>
      <c r="H167" s="62">
        <f>euref_capacity!G153</f>
        <v>4803.0488836439727</v>
      </c>
      <c r="I167" s="62">
        <f>euref_capacity!H153</f>
        <v>2226.1288836439717</v>
      </c>
      <c r="J167" s="62">
        <f>euref_capacity!I153</f>
        <v>2214.1688836439721</v>
      </c>
      <c r="K167" s="62">
        <f>euref_capacity!J153</f>
        <v>1901.3688836439719</v>
      </c>
    </row>
    <row r="168" spans="1:11" ht="15" customHeight="1" x14ac:dyDescent="0.25">
      <c r="A168" s="61" t="s">
        <v>11</v>
      </c>
      <c r="B168" s="61" t="s">
        <v>31</v>
      </c>
      <c r="C168" s="61" t="s">
        <v>32</v>
      </c>
      <c r="D168" s="62">
        <f>euref_capacity!C155</f>
        <v>52044.520139999986</v>
      </c>
      <c r="E168" s="62">
        <f>euref_capacity!D155</f>
        <v>51352.575464723224</v>
      </c>
      <c r="F168" s="62">
        <f>euref_capacity!E155</f>
        <v>47623.093404199491</v>
      </c>
      <c r="G168" s="62">
        <f>euref_capacity!F155</f>
        <v>41739.442986253227</v>
      </c>
      <c r="H168" s="62">
        <f>euref_capacity!G155</f>
        <v>35862.127868081072</v>
      </c>
      <c r="I168" s="62">
        <f>euref_capacity!H155</f>
        <v>45213.078353154167</v>
      </c>
      <c r="J168" s="62">
        <f>euref_capacity!I155</f>
        <v>45081.499711662109</v>
      </c>
      <c r="K168" s="62">
        <f>euref_capacity!J155</f>
        <v>45061.631377116908</v>
      </c>
    </row>
    <row r="169" spans="1:11" ht="15" customHeight="1" x14ac:dyDescent="0.25">
      <c r="A169" s="61" t="s">
        <v>11</v>
      </c>
      <c r="B169" s="61" t="s">
        <v>33</v>
      </c>
      <c r="C169" s="61" t="s">
        <v>34</v>
      </c>
      <c r="D169" s="62">
        <f>euref_capacity!C152</f>
        <v>0</v>
      </c>
      <c r="E169" s="62">
        <f>euref_capacity!D152</f>
        <v>0</v>
      </c>
      <c r="F169" s="62">
        <f>euref_capacity!E152</f>
        <v>0</v>
      </c>
      <c r="G169" s="62">
        <f>euref_capacity!F152</f>
        <v>0</v>
      </c>
      <c r="H169" s="62">
        <f>euref_capacity!G152</f>
        <v>0</v>
      </c>
      <c r="I169" s="62">
        <f>euref_capacity!H152</f>
        <v>0</v>
      </c>
      <c r="J169" s="62">
        <f>euref_capacity!I152</f>
        <v>0</v>
      </c>
      <c r="K169" s="62">
        <f>euref_capacity!J152</f>
        <v>0</v>
      </c>
    </row>
    <row r="170" spans="1:11" ht="15" customHeight="1" x14ac:dyDescent="0.25">
      <c r="A170" s="61" t="s">
        <v>11</v>
      </c>
      <c r="B170" s="61" t="s">
        <v>35</v>
      </c>
      <c r="C170" s="61" t="s">
        <v>36</v>
      </c>
      <c r="D170" s="62">
        <f>euref_capacity!C157</f>
        <v>18512</v>
      </c>
      <c r="E170" s="62">
        <f>euref_capacity!D157</f>
        <v>18808.292812593216</v>
      </c>
      <c r="F170" s="62">
        <f>euref_capacity!E157</f>
        <v>18808.292812593216</v>
      </c>
      <c r="G170" s="62">
        <f>euref_capacity!F157</f>
        <v>18938.804771848467</v>
      </c>
      <c r="H170" s="62">
        <f>euref_capacity!G157</f>
        <v>19204.671150248898</v>
      </c>
      <c r="I170" s="62">
        <f>euref_capacity!H157</f>
        <v>19417.980014859419</v>
      </c>
      <c r="J170" s="62">
        <f>euref_capacity!I157</f>
        <v>19524.139482315772</v>
      </c>
      <c r="K170" s="62">
        <f>euref_capacity!J157</f>
        <v>19587.922366133833</v>
      </c>
    </row>
    <row r="171" spans="1:11" ht="15" customHeight="1" x14ac:dyDescent="0.25">
      <c r="A171" s="61" t="s">
        <v>11</v>
      </c>
      <c r="B171" s="61" t="s">
        <v>814</v>
      </c>
      <c r="C171" s="61" t="s">
        <v>813</v>
      </c>
      <c r="D171" s="62">
        <f>euref_capacity!C158</f>
        <v>8957.7999999999993</v>
      </c>
      <c r="E171" s="62">
        <f>euref_capacity!D158</f>
        <v>8963.4827562516166</v>
      </c>
      <c r="F171" s="62">
        <f>euref_capacity!E158</f>
        <v>12569.66648184246</v>
      </c>
      <c r="G171" s="62">
        <f>euref_capacity!F158</f>
        <v>15577.442076106545</v>
      </c>
      <c r="H171" s="62">
        <f>euref_capacity!G158</f>
        <v>15846.269430245629</v>
      </c>
      <c r="I171" s="62">
        <f>euref_capacity!H158</f>
        <v>17735.692239690394</v>
      </c>
      <c r="J171" s="62">
        <f>euref_capacity!I158</f>
        <v>19793.164398544523</v>
      </c>
      <c r="K171" s="62">
        <f>euref_capacity!J158</f>
        <v>25957.27877079726</v>
      </c>
    </row>
    <row r="172" spans="1:11" ht="15" customHeight="1" x14ac:dyDescent="0.25">
      <c r="A172" s="61" t="s">
        <v>11</v>
      </c>
      <c r="B172" s="61" t="s">
        <v>37</v>
      </c>
      <c r="C172" s="61" t="s">
        <v>38</v>
      </c>
      <c r="D172" s="62">
        <f>euref_capacity!C154</f>
        <v>13927.99768</v>
      </c>
      <c r="E172" s="62">
        <f>euref_capacity!D154</f>
        <v>8629.2116280374812</v>
      </c>
      <c r="F172" s="62">
        <f>euref_capacity!E154</f>
        <v>6039.6877909933619</v>
      </c>
      <c r="G172" s="62">
        <f>euref_capacity!F154</f>
        <v>2331.9670034559167</v>
      </c>
      <c r="H172" s="62">
        <f>euref_capacity!G154</f>
        <v>797.77677413312915</v>
      </c>
      <c r="I172" s="62">
        <f>euref_capacity!H154</f>
        <v>603.40888901077165</v>
      </c>
      <c r="J172" s="62">
        <f>euref_capacity!I154</f>
        <v>483.39818350521296</v>
      </c>
      <c r="K172" s="62">
        <f>euref_capacity!J154</f>
        <v>128.12163478751378</v>
      </c>
    </row>
    <row r="173" spans="1:11" ht="15" customHeight="1" x14ac:dyDescent="0.25">
      <c r="A173" s="61" t="s">
        <v>11</v>
      </c>
      <c r="B173" s="61" t="s">
        <v>39</v>
      </c>
      <c r="C173" s="61" t="s">
        <v>40</v>
      </c>
      <c r="D173" s="62">
        <f>euref_capacity!C156</f>
        <v>4809.9395999999988</v>
      </c>
      <c r="E173" s="62">
        <f>euref_capacity!D156</f>
        <v>5387.6217304920183</v>
      </c>
      <c r="F173" s="62">
        <f>euref_capacity!E156</f>
        <v>5442.7299949309618</v>
      </c>
      <c r="G173" s="62">
        <f>euref_capacity!F156</f>
        <v>5409.0102949309612</v>
      </c>
      <c r="H173" s="62">
        <f>euref_capacity!G156</f>
        <v>5485.0802513018634</v>
      </c>
      <c r="I173" s="62">
        <f>euref_capacity!H156</f>
        <v>6150.5521220678747</v>
      </c>
      <c r="J173" s="62">
        <f>euref_capacity!I156</f>
        <v>6157.0161271124025</v>
      </c>
      <c r="K173" s="62">
        <f>euref_capacity!J156</f>
        <v>6113.6180257230635</v>
      </c>
    </row>
    <row r="174" spans="1:11" ht="15" customHeight="1" x14ac:dyDescent="0.25">
      <c r="A174" s="61" t="s">
        <v>11</v>
      </c>
      <c r="B174" s="61" t="s">
        <v>812</v>
      </c>
      <c r="C174" s="61" t="s">
        <v>811</v>
      </c>
      <c r="D174" s="62">
        <f>euref_capacity!C159</f>
        <v>18904.953000000001</v>
      </c>
      <c r="E174" s="62">
        <f>euref_capacity!D159</f>
        <v>20056.817344104675</v>
      </c>
      <c r="F174" s="62">
        <f>euref_capacity!E159</f>
        <v>23014.953000000001</v>
      </c>
      <c r="G174" s="62">
        <f>euref_capacity!F159</f>
        <v>24562.015301829877</v>
      </c>
      <c r="H174" s="62">
        <f>euref_capacity!G159</f>
        <v>25711.015301829877</v>
      </c>
      <c r="I174" s="62">
        <f>euref_capacity!H159</f>
        <v>27050.46551603952</v>
      </c>
      <c r="J174" s="62">
        <f>euref_capacity!I159</f>
        <v>49227.450865438812</v>
      </c>
      <c r="K174" s="62">
        <f>euref_capacity!J159</f>
        <v>56764.634816519996</v>
      </c>
    </row>
    <row r="175" spans="1:11" ht="15" customHeight="1" x14ac:dyDescent="0.25">
      <c r="A175" s="61" t="s">
        <v>11</v>
      </c>
      <c r="B175" s="61" t="s">
        <v>41</v>
      </c>
      <c r="C175" s="61" t="s">
        <v>42</v>
      </c>
      <c r="D175" s="62">
        <v>0</v>
      </c>
      <c r="E175" s="62">
        <v>0</v>
      </c>
      <c r="F175" s="62">
        <v>0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</row>
    <row r="176" spans="1:11" ht="15" customHeight="1" x14ac:dyDescent="0.25">
      <c r="A176" s="61" t="s">
        <v>11</v>
      </c>
      <c r="B176" s="61" t="s">
        <v>43</v>
      </c>
      <c r="C176" s="61" t="s">
        <v>44</v>
      </c>
      <c r="D176" s="62">
        <v>0</v>
      </c>
      <c r="E176" s="62">
        <v>0</v>
      </c>
      <c r="F176" s="62">
        <v>0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</row>
    <row r="177" spans="1:11" ht="15" customHeight="1" x14ac:dyDescent="0.25">
      <c r="A177" s="61" t="s">
        <v>11</v>
      </c>
      <c r="B177" s="61" t="s">
        <v>45</v>
      </c>
      <c r="C177" s="61" t="s">
        <v>46</v>
      </c>
      <c r="D177" s="62">
        <f>euref_capacity!C160</f>
        <v>772.99999999999989</v>
      </c>
      <c r="E177" s="62">
        <f>euref_capacity!D160</f>
        <v>772.99999999999989</v>
      </c>
      <c r="F177" s="62">
        <f>euref_capacity!E160</f>
        <v>772.99999999999989</v>
      </c>
      <c r="G177" s="62">
        <f>euref_capacity!F160</f>
        <v>772.99999999999989</v>
      </c>
      <c r="H177" s="62">
        <f>euref_capacity!G160</f>
        <v>772.99999999999989</v>
      </c>
      <c r="I177" s="62">
        <f>euref_capacity!H160</f>
        <v>772.99999999999989</v>
      </c>
      <c r="J177" s="62">
        <f>euref_capacity!I160</f>
        <v>692</v>
      </c>
      <c r="K177" s="62">
        <f>euref_capacity!J160</f>
        <v>692</v>
      </c>
    </row>
    <row r="178" spans="1:11" ht="15" customHeight="1" x14ac:dyDescent="0.25">
      <c r="A178" s="61" t="s">
        <v>10</v>
      </c>
      <c r="B178" s="61" t="s">
        <v>29</v>
      </c>
      <c r="C178" s="61" t="s">
        <v>30</v>
      </c>
      <c r="D178" s="62">
        <f>euref_capacity!C163</f>
        <v>0</v>
      </c>
      <c r="E178" s="62">
        <f>euref_capacity!D163</f>
        <v>0</v>
      </c>
      <c r="F178" s="62">
        <f>euref_capacity!E163</f>
        <v>0</v>
      </c>
      <c r="G178" s="62">
        <f>euref_capacity!F163</f>
        <v>0</v>
      </c>
      <c r="H178" s="62">
        <f>euref_capacity!G163</f>
        <v>0</v>
      </c>
      <c r="I178" s="62">
        <f>euref_capacity!H163</f>
        <v>0</v>
      </c>
      <c r="J178" s="62">
        <f>euref_capacity!I163</f>
        <v>0</v>
      </c>
      <c r="K178" s="62">
        <f>euref_capacity!J163</f>
        <v>0</v>
      </c>
    </row>
    <row r="179" spans="1:11" ht="15" customHeight="1" x14ac:dyDescent="0.25">
      <c r="A179" s="61" t="s">
        <v>10</v>
      </c>
      <c r="B179" s="61" t="s">
        <v>31</v>
      </c>
      <c r="C179" s="61" t="s">
        <v>32</v>
      </c>
      <c r="D179" s="62">
        <f>euref_capacity!C165</f>
        <v>1992.459325</v>
      </c>
      <c r="E179" s="62">
        <f>euref_capacity!D165</f>
        <v>1521.2710455855502</v>
      </c>
      <c r="F179" s="62">
        <f>euref_capacity!E165</f>
        <v>1521.2710455855502</v>
      </c>
      <c r="G179" s="62">
        <f>euref_capacity!F165</f>
        <v>1350.2710455855502</v>
      </c>
      <c r="H179" s="62">
        <f>euref_capacity!G165</f>
        <v>1122.2710455855502</v>
      </c>
      <c r="I179" s="62">
        <f>euref_capacity!H165</f>
        <v>993.54604558555025</v>
      </c>
      <c r="J179" s="62">
        <f>euref_capacity!I165</f>
        <v>501.0450783800444</v>
      </c>
      <c r="K179" s="62">
        <f>euref_capacity!J165</f>
        <v>495.25007838004439</v>
      </c>
    </row>
    <row r="180" spans="1:11" ht="15" customHeight="1" x14ac:dyDescent="0.25">
      <c r="A180" s="61" t="s">
        <v>10</v>
      </c>
      <c r="B180" s="61" t="s">
        <v>33</v>
      </c>
      <c r="C180" s="61" t="s">
        <v>34</v>
      </c>
      <c r="D180" s="62">
        <f>euref_capacity!C162</f>
        <v>0</v>
      </c>
      <c r="E180" s="62">
        <f>euref_capacity!D162</f>
        <v>0</v>
      </c>
      <c r="F180" s="62">
        <f>euref_capacity!E162</f>
        <v>0</v>
      </c>
      <c r="G180" s="62">
        <f>euref_capacity!F162</f>
        <v>1117</v>
      </c>
      <c r="H180" s="62">
        <f>euref_capacity!G162</f>
        <v>1117</v>
      </c>
      <c r="I180" s="62">
        <f>euref_capacity!H162</f>
        <v>1117</v>
      </c>
      <c r="J180" s="62">
        <f>euref_capacity!I162</f>
        <v>1117</v>
      </c>
      <c r="K180" s="62">
        <f>euref_capacity!J162</f>
        <v>1117</v>
      </c>
    </row>
    <row r="181" spans="1:11" ht="15" customHeight="1" x14ac:dyDescent="0.25">
      <c r="A181" s="61" t="s">
        <v>10</v>
      </c>
      <c r="B181" s="61" t="s">
        <v>35</v>
      </c>
      <c r="C181" s="61" t="s">
        <v>36</v>
      </c>
      <c r="D181" s="62">
        <f>euref_capacity!C167</f>
        <v>116</v>
      </c>
      <c r="E181" s="62">
        <f>euref_capacity!D167</f>
        <v>116</v>
      </c>
      <c r="F181" s="62">
        <f>euref_capacity!E167</f>
        <v>116</v>
      </c>
      <c r="G181" s="62">
        <f>euref_capacity!F167</f>
        <v>116</v>
      </c>
      <c r="H181" s="62">
        <f>euref_capacity!G167</f>
        <v>116</v>
      </c>
      <c r="I181" s="62">
        <f>euref_capacity!H167</f>
        <v>128</v>
      </c>
      <c r="J181" s="62">
        <f>euref_capacity!I167</f>
        <v>151.75483091764812</v>
      </c>
      <c r="K181" s="62">
        <f>euref_capacity!J167</f>
        <v>285.75483091764823</v>
      </c>
    </row>
    <row r="182" spans="1:11" ht="15" customHeight="1" x14ac:dyDescent="0.25">
      <c r="A182" s="61" t="s">
        <v>10</v>
      </c>
      <c r="B182" s="61" t="s">
        <v>814</v>
      </c>
      <c r="C182" s="61" t="s">
        <v>813</v>
      </c>
      <c r="D182" s="62">
        <f>euref_capacity!C168</f>
        <v>424.29999999999995</v>
      </c>
      <c r="E182" s="62">
        <f>euref_capacity!D168</f>
        <v>424.29999999999995</v>
      </c>
      <c r="F182" s="62">
        <f>euref_capacity!E168</f>
        <v>467.37758345476743</v>
      </c>
      <c r="G182" s="62">
        <f>euref_capacity!F168</f>
        <v>467.37758345476743</v>
      </c>
      <c r="H182" s="62">
        <f>euref_capacity!G168</f>
        <v>467.37758345476749</v>
      </c>
      <c r="I182" s="62">
        <f>euref_capacity!H168</f>
        <v>468.37758345476738</v>
      </c>
      <c r="J182" s="62">
        <f>euref_capacity!I168</f>
        <v>753.53569165129534</v>
      </c>
      <c r="K182" s="62">
        <f>euref_capacity!J168</f>
        <v>1143.8412121844699</v>
      </c>
    </row>
    <row r="183" spans="1:11" ht="15" customHeight="1" x14ac:dyDescent="0.25">
      <c r="A183" s="61" t="s">
        <v>10</v>
      </c>
      <c r="B183" s="61" t="s">
        <v>37</v>
      </c>
      <c r="C183" s="61" t="s">
        <v>38</v>
      </c>
      <c r="D183" s="62">
        <f>euref_capacity!C164</f>
        <v>770.11239999999998</v>
      </c>
      <c r="E183" s="62">
        <f>euref_capacity!D164</f>
        <v>199.56270000000001</v>
      </c>
      <c r="F183" s="62">
        <f>euref_capacity!E164</f>
        <v>47.5627</v>
      </c>
      <c r="G183" s="62">
        <f>euref_capacity!F164</f>
        <v>6.2700000000000006E-2</v>
      </c>
      <c r="H183" s="62">
        <f>euref_capacity!G164</f>
        <v>4.1799999999999997E-2</v>
      </c>
      <c r="I183" s="62">
        <f>euref_capacity!H164</f>
        <v>4.1799999999999997E-2</v>
      </c>
      <c r="J183" s="62">
        <f>euref_capacity!I164</f>
        <v>4.1799999999999997E-2</v>
      </c>
      <c r="K183" s="62">
        <f>euref_capacity!J164</f>
        <v>0</v>
      </c>
    </row>
    <row r="184" spans="1:11" ht="15" customHeight="1" x14ac:dyDescent="0.25">
      <c r="A184" s="61" t="s">
        <v>10</v>
      </c>
      <c r="B184" s="61" t="s">
        <v>39</v>
      </c>
      <c r="C184" s="61" t="s">
        <v>40</v>
      </c>
      <c r="D184" s="62">
        <f>euref_capacity!C166</f>
        <v>66.501840000000001</v>
      </c>
      <c r="E184" s="62">
        <f>euref_capacity!D166</f>
        <v>89.6079247132718</v>
      </c>
      <c r="F184" s="62">
        <f>euref_capacity!E166</f>
        <v>109.66704035635225</v>
      </c>
      <c r="G184" s="62">
        <f>euref_capacity!F166</f>
        <v>138.54167367743918</v>
      </c>
      <c r="H184" s="62">
        <f>euref_capacity!G166</f>
        <v>151.59294929196028</v>
      </c>
      <c r="I184" s="62">
        <f>euref_capacity!H166</f>
        <v>158.82573815329533</v>
      </c>
      <c r="J184" s="62">
        <f>euref_capacity!I166</f>
        <v>166.68047105922474</v>
      </c>
      <c r="K184" s="62">
        <f>euref_capacity!J166</f>
        <v>166.16643020963571</v>
      </c>
    </row>
    <row r="185" spans="1:11" ht="15" customHeight="1" x14ac:dyDescent="0.25">
      <c r="A185" s="61" t="s">
        <v>10</v>
      </c>
      <c r="B185" s="61" t="s">
        <v>812</v>
      </c>
      <c r="C185" s="61" t="s">
        <v>811</v>
      </c>
      <c r="D185" s="62">
        <f>euref_capacity!C169</f>
        <v>73.679046100000136</v>
      </c>
      <c r="E185" s="62">
        <f>euref_capacity!D169</f>
        <v>73.679046100000136</v>
      </c>
      <c r="F185" s="62">
        <f>euref_capacity!E169</f>
        <v>73.679046100000136</v>
      </c>
      <c r="G185" s="62">
        <f>euref_capacity!F169</f>
        <v>73.679046100000136</v>
      </c>
      <c r="H185" s="62">
        <f>euref_capacity!G169</f>
        <v>73.679046100000136</v>
      </c>
      <c r="I185" s="62">
        <f>euref_capacity!H169</f>
        <v>73.679046100000136</v>
      </c>
      <c r="J185" s="62">
        <f>euref_capacity!I169</f>
        <v>73.679046100000136</v>
      </c>
      <c r="K185" s="62">
        <f>euref_capacity!J169</f>
        <v>73.679046100000136</v>
      </c>
    </row>
    <row r="186" spans="1:11" ht="15" customHeight="1" x14ac:dyDescent="0.25">
      <c r="A186" s="61" t="s">
        <v>10</v>
      </c>
      <c r="B186" s="61" t="s">
        <v>41</v>
      </c>
      <c r="C186" s="61" t="s">
        <v>42</v>
      </c>
      <c r="D186" s="62">
        <v>0</v>
      </c>
      <c r="E186" s="62">
        <v>0</v>
      </c>
      <c r="F186" s="62">
        <v>0</v>
      </c>
      <c r="G186" s="62">
        <v>0</v>
      </c>
      <c r="H186" s="62">
        <v>0</v>
      </c>
      <c r="I186" s="62">
        <v>0</v>
      </c>
      <c r="J186" s="62">
        <v>0</v>
      </c>
      <c r="K186" s="62">
        <v>0</v>
      </c>
    </row>
    <row r="187" spans="1:11" ht="15" customHeight="1" x14ac:dyDescent="0.25">
      <c r="A187" s="61" t="s">
        <v>10</v>
      </c>
      <c r="B187" s="61" t="s">
        <v>43</v>
      </c>
      <c r="C187" s="61" t="s">
        <v>44</v>
      </c>
      <c r="D187" s="62">
        <v>0</v>
      </c>
      <c r="E187" s="62">
        <v>0</v>
      </c>
      <c r="F187" s="62">
        <v>0</v>
      </c>
      <c r="G187" s="62">
        <v>0</v>
      </c>
      <c r="H187" s="62">
        <v>0</v>
      </c>
      <c r="I187" s="62">
        <v>0</v>
      </c>
      <c r="J187" s="62">
        <v>0</v>
      </c>
      <c r="K187" s="62">
        <v>0</v>
      </c>
    </row>
    <row r="188" spans="1:11" ht="15" customHeight="1" x14ac:dyDescent="0.25">
      <c r="A188" s="61" t="s">
        <v>10</v>
      </c>
      <c r="B188" s="61" t="s">
        <v>45</v>
      </c>
      <c r="C188" s="61" t="s">
        <v>46</v>
      </c>
      <c r="D188" s="62">
        <f>euref_capacity!C170</f>
        <v>0</v>
      </c>
      <c r="E188" s="62">
        <f>euref_capacity!D170</f>
        <v>0</v>
      </c>
      <c r="F188" s="62">
        <f>euref_capacity!E170</f>
        <v>0</v>
      </c>
      <c r="G188" s="62">
        <f>euref_capacity!F170</f>
        <v>0</v>
      </c>
      <c r="H188" s="62">
        <f>euref_capacity!G170</f>
        <v>0</v>
      </c>
      <c r="I188" s="62">
        <f>euref_capacity!H170</f>
        <v>0</v>
      </c>
      <c r="J188" s="62">
        <f>euref_capacity!I170</f>
        <v>0</v>
      </c>
      <c r="K188" s="62">
        <f>euref_capacity!J170</f>
        <v>0</v>
      </c>
    </row>
    <row r="189" spans="1:11" ht="15" customHeight="1" x14ac:dyDescent="0.25">
      <c r="A189" s="61" t="s">
        <v>9</v>
      </c>
      <c r="B189" s="61" t="s">
        <v>29</v>
      </c>
      <c r="C189" s="61" t="s">
        <v>30</v>
      </c>
      <c r="D189" s="62">
        <f>euref_capacity!C173</f>
        <v>0</v>
      </c>
      <c r="E189" s="62">
        <f>euref_capacity!D173</f>
        <v>0</v>
      </c>
      <c r="F189" s="62">
        <f>euref_capacity!E173</f>
        <v>0</v>
      </c>
      <c r="G189" s="62">
        <f>euref_capacity!F173</f>
        <v>0</v>
      </c>
      <c r="H189" s="62">
        <f>euref_capacity!G173</f>
        <v>0</v>
      </c>
      <c r="I189" s="62">
        <f>euref_capacity!H173</f>
        <v>0</v>
      </c>
      <c r="J189" s="62">
        <f>euref_capacity!I173</f>
        <v>1.4824372030532547E-4</v>
      </c>
      <c r="K189" s="62">
        <f>euref_capacity!J173</f>
        <v>1.6358452191528872E-4</v>
      </c>
    </row>
    <row r="190" spans="1:11" ht="15" customHeight="1" x14ac:dyDescent="0.25">
      <c r="A190" s="61" t="s">
        <v>9</v>
      </c>
      <c r="B190" s="61" t="s">
        <v>31</v>
      </c>
      <c r="C190" s="61" t="s">
        <v>32</v>
      </c>
      <c r="D190" s="62">
        <f>euref_capacity!C175</f>
        <v>468.97680000000003</v>
      </c>
      <c r="E190" s="62">
        <f>euref_capacity!D175</f>
        <v>468.97680000000003</v>
      </c>
      <c r="F190" s="62">
        <f>euref_capacity!E175</f>
        <v>457.33679999999998</v>
      </c>
      <c r="G190" s="62">
        <f>euref_capacity!F175</f>
        <v>682.2278</v>
      </c>
      <c r="H190" s="62">
        <f>euref_capacity!G175</f>
        <v>782.50066000000004</v>
      </c>
      <c r="I190" s="62">
        <f>euref_capacity!H175</f>
        <v>1014.5827599999999</v>
      </c>
      <c r="J190" s="62">
        <f>euref_capacity!I175</f>
        <v>1244.3066100000001</v>
      </c>
      <c r="K190" s="62">
        <f>euref_capacity!J175</f>
        <v>1244.3066100000001</v>
      </c>
    </row>
    <row r="191" spans="1:11" ht="15" customHeight="1" x14ac:dyDescent="0.25">
      <c r="A191" s="61" t="s">
        <v>9</v>
      </c>
      <c r="B191" s="61" t="s">
        <v>33</v>
      </c>
      <c r="C191" s="61" t="s">
        <v>34</v>
      </c>
      <c r="D191" s="62">
        <f>euref_capacity!C172</f>
        <v>0</v>
      </c>
      <c r="E191" s="62">
        <f>euref_capacity!D172</f>
        <v>0</v>
      </c>
      <c r="F191" s="62">
        <f>euref_capacity!E172</f>
        <v>0</v>
      </c>
      <c r="G191" s="62">
        <f>euref_capacity!F172</f>
        <v>0</v>
      </c>
      <c r="H191" s="62">
        <f>euref_capacity!G172</f>
        <v>0</v>
      </c>
      <c r="I191" s="62">
        <f>euref_capacity!H172</f>
        <v>0</v>
      </c>
      <c r="J191" s="62">
        <f>euref_capacity!I172</f>
        <v>0</v>
      </c>
      <c r="K191" s="62">
        <f>euref_capacity!J172</f>
        <v>0</v>
      </c>
    </row>
    <row r="192" spans="1:11" ht="15" customHeight="1" x14ac:dyDescent="0.25">
      <c r="A192" s="61" t="s">
        <v>9</v>
      </c>
      <c r="B192" s="61" t="s">
        <v>35</v>
      </c>
      <c r="C192" s="61" t="s">
        <v>36</v>
      </c>
      <c r="D192" s="62">
        <f>euref_capacity!C177</f>
        <v>34</v>
      </c>
      <c r="E192" s="62">
        <f>euref_capacity!D177</f>
        <v>45</v>
      </c>
      <c r="F192" s="62">
        <f>euref_capacity!E177</f>
        <v>45</v>
      </c>
      <c r="G192" s="62">
        <f>euref_capacity!F177</f>
        <v>45</v>
      </c>
      <c r="H192" s="62">
        <f>euref_capacity!G177</f>
        <v>45</v>
      </c>
      <c r="I192" s="62">
        <f>euref_capacity!H177</f>
        <v>45</v>
      </c>
      <c r="J192" s="62">
        <f>euref_capacity!I177</f>
        <v>48</v>
      </c>
      <c r="K192" s="62">
        <f>euref_capacity!J177</f>
        <v>49</v>
      </c>
    </row>
    <row r="193" spans="1:11" ht="15" customHeight="1" x14ac:dyDescent="0.25">
      <c r="A193" s="61" t="s">
        <v>9</v>
      </c>
      <c r="B193" s="61" t="s">
        <v>814</v>
      </c>
      <c r="C193" s="61" t="s">
        <v>813</v>
      </c>
      <c r="D193" s="62">
        <f>euref_capacity!C178</f>
        <v>58.3</v>
      </c>
      <c r="E193" s="62">
        <f>euref_capacity!D178</f>
        <v>301.92750000000012</v>
      </c>
      <c r="F193" s="62">
        <f>euref_capacity!E178</f>
        <v>287.92750000000012</v>
      </c>
      <c r="G193" s="62">
        <f>euref_capacity!F178</f>
        <v>301.92750000000012</v>
      </c>
      <c r="H193" s="62">
        <f>euref_capacity!G178</f>
        <v>301.92750000000018</v>
      </c>
      <c r="I193" s="62">
        <f>euref_capacity!H178</f>
        <v>305.04894358462457</v>
      </c>
      <c r="J193" s="62">
        <f>euref_capacity!I178</f>
        <v>370.64750000000015</v>
      </c>
      <c r="K193" s="62">
        <f>euref_capacity!J178</f>
        <v>484.82729959562113</v>
      </c>
    </row>
    <row r="194" spans="1:11" ht="15" customHeight="1" x14ac:dyDescent="0.25">
      <c r="A194" s="61" t="s">
        <v>9</v>
      </c>
      <c r="B194" s="61" t="s">
        <v>37</v>
      </c>
      <c r="C194" s="61" t="s">
        <v>38</v>
      </c>
      <c r="D194" s="62">
        <f>euref_capacity!C174</f>
        <v>1.2357800000000001</v>
      </c>
      <c r="E194" s="62">
        <f>euref_capacity!D174</f>
        <v>1.6091133333333334</v>
      </c>
      <c r="F194" s="62">
        <f>euref_capacity!E174</f>
        <v>4.3600662761743898</v>
      </c>
      <c r="G194" s="62">
        <f>euref_capacity!F174</f>
        <v>4.3600662761743898</v>
      </c>
      <c r="H194" s="62">
        <f>euref_capacity!G174</f>
        <v>4.0797362761743896</v>
      </c>
      <c r="I194" s="62">
        <f>euref_capacity!H174</f>
        <v>3.3037362761743894</v>
      </c>
      <c r="J194" s="62">
        <f>euref_capacity!I174</f>
        <v>3.1242862761743893</v>
      </c>
      <c r="K194" s="62">
        <f>euref_capacity!J174</f>
        <v>3.1242862761743893</v>
      </c>
    </row>
    <row r="195" spans="1:11" ht="15" customHeight="1" x14ac:dyDescent="0.25">
      <c r="A195" s="61" t="s">
        <v>9</v>
      </c>
      <c r="B195" s="61" t="s">
        <v>39</v>
      </c>
      <c r="C195" s="61" t="s">
        <v>40</v>
      </c>
      <c r="D195" s="62">
        <f>euref_capacity!C176</f>
        <v>19.65635</v>
      </c>
      <c r="E195" s="62">
        <f>euref_capacity!D176</f>
        <v>33.896581046355045</v>
      </c>
      <c r="F195" s="62">
        <f>euref_capacity!E176</f>
        <v>34.812562940676052</v>
      </c>
      <c r="G195" s="62">
        <f>euref_capacity!F176</f>
        <v>34.842579801892086</v>
      </c>
      <c r="H195" s="62">
        <f>euref_capacity!G176</f>
        <v>34.254747492220623</v>
      </c>
      <c r="I195" s="62">
        <f>euref_capacity!H176</f>
        <v>34.294717720716697</v>
      </c>
      <c r="J195" s="62">
        <f>euref_capacity!I176</f>
        <v>30.176785298352172</v>
      </c>
      <c r="K195" s="62">
        <f>euref_capacity!J176</f>
        <v>37.411628886085332</v>
      </c>
    </row>
    <row r="196" spans="1:11" ht="15" customHeight="1" x14ac:dyDescent="0.25">
      <c r="A196" s="61" t="s">
        <v>9</v>
      </c>
      <c r="B196" s="61" t="s">
        <v>812</v>
      </c>
      <c r="C196" s="61" t="s">
        <v>811</v>
      </c>
      <c r="D196" s="62">
        <f>euref_capacity!C179</f>
        <v>120</v>
      </c>
      <c r="E196" s="62">
        <f>euref_capacity!D179</f>
        <v>130.65213989563819</v>
      </c>
      <c r="F196" s="62">
        <f>euref_capacity!E179</f>
        <v>130.65213989563819</v>
      </c>
      <c r="G196" s="62">
        <f>euref_capacity!F179</f>
        <v>130.65213989563821</v>
      </c>
      <c r="H196" s="62">
        <f>euref_capacity!G179</f>
        <v>130.65213989563821</v>
      </c>
      <c r="I196" s="62">
        <f>euref_capacity!H179</f>
        <v>130.65213989563819</v>
      </c>
      <c r="J196" s="62">
        <f>euref_capacity!I179</f>
        <v>154.65213989563819</v>
      </c>
      <c r="K196" s="62">
        <f>euref_capacity!J179</f>
        <v>159.65213989563821</v>
      </c>
    </row>
    <row r="197" spans="1:11" ht="15" customHeight="1" x14ac:dyDescent="0.25">
      <c r="A197" s="61" t="s">
        <v>9</v>
      </c>
      <c r="B197" s="61" t="s">
        <v>41</v>
      </c>
      <c r="C197" s="61" t="s">
        <v>42</v>
      </c>
      <c r="D197" s="62">
        <v>0</v>
      </c>
      <c r="E197" s="62">
        <v>0</v>
      </c>
      <c r="F197" s="62">
        <v>0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</row>
    <row r="198" spans="1:11" ht="15" customHeight="1" x14ac:dyDescent="0.25">
      <c r="A198" s="61" t="s">
        <v>9</v>
      </c>
      <c r="B198" s="61" t="s">
        <v>43</v>
      </c>
      <c r="C198" s="61" t="s">
        <v>44</v>
      </c>
      <c r="D198" s="62">
        <v>0</v>
      </c>
      <c r="E198" s="62">
        <v>0</v>
      </c>
      <c r="F198" s="62">
        <v>0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</row>
    <row r="199" spans="1:11" ht="15" customHeight="1" x14ac:dyDescent="0.25">
      <c r="A199" s="61" t="s">
        <v>9</v>
      </c>
      <c r="B199" s="61" t="s">
        <v>45</v>
      </c>
      <c r="C199" s="61" t="s">
        <v>46</v>
      </c>
      <c r="D199" s="62">
        <f>euref_capacity!C180</f>
        <v>0</v>
      </c>
      <c r="E199" s="62">
        <f>euref_capacity!D180</f>
        <v>0</v>
      </c>
      <c r="F199" s="62">
        <f>euref_capacity!E180</f>
        <v>0</v>
      </c>
      <c r="G199" s="62">
        <f>euref_capacity!F180</f>
        <v>0</v>
      </c>
      <c r="H199" s="62">
        <f>euref_capacity!G180</f>
        <v>0</v>
      </c>
      <c r="I199" s="62">
        <f>euref_capacity!H180</f>
        <v>0</v>
      </c>
      <c r="J199" s="62">
        <f>euref_capacity!I180</f>
        <v>0</v>
      </c>
      <c r="K199" s="62">
        <f>euref_capacity!J180</f>
        <v>0</v>
      </c>
    </row>
    <row r="200" spans="1:11" ht="15" customHeight="1" x14ac:dyDescent="0.25">
      <c r="A200" s="61" t="s">
        <v>8</v>
      </c>
      <c r="B200" s="61" t="s">
        <v>29</v>
      </c>
      <c r="C200" s="61" t="s">
        <v>30</v>
      </c>
      <c r="D200" s="62">
        <f>euref_capacity!C183</f>
        <v>21.16</v>
      </c>
      <c r="E200" s="62">
        <f>euref_capacity!D183</f>
        <v>21.16</v>
      </c>
      <c r="F200" s="62">
        <f>euref_capacity!E183</f>
        <v>21.16</v>
      </c>
      <c r="G200" s="62">
        <f>euref_capacity!F183</f>
        <v>21.16</v>
      </c>
      <c r="H200" s="62">
        <f>euref_capacity!G183</f>
        <v>21.16</v>
      </c>
      <c r="I200" s="62">
        <f>euref_capacity!H183</f>
        <v>21.16</v>
      </c>
      <c r="J200" s="62">
        <f>euref_capacity!I183</f>
        <v>21.16</v>
      </c>
      <c r="K200" s="62">
        <f>euref_capacity!J183</f>
        <v>21.16</v>
      </c>
    </row>
    <row r="201" spans="1:11" ht="15" customHeight="1" x14ac:dyDescent="0.25">
      <c r="A201" s="61" t="s">
        <v>8</v>
      </c>
      <c r="B201" s="61" t="s">
        <v>31</v>
      </c>
      <c r="C201" s="61" t="s">
        <v>32</v>
      </c>
      <c r="D201" s="62">
        <f>euref_capacity!C185</f>
        <v>1098.1699000000001</v>
      </c>
      <c r="E201" s="62">
        <f>euref_capacity!D185</f>
        <v>1098.1699000000001</v>
      </c>
      <c r="F201" s="62">
        <f>euref_capacity!E185</f>
        <v>1090.6813729865066</v>
      </c>
      <c r="G201" s="62">
        <f>euref_capacity!F185</f>
        <v>1090.6813729865066</v>
      </c>
      <c r="H201" s="62">
        <f>euref_capacity!G185</f>
        <v>947.28812298650666</v>
      </c>
      <c r="I201" s="62">
        <f>euref_capacity!H185</f>
        <v>867.05305568204108</v>
      </c>
      <c r="J201" s="62">
        <f>euref_capacity!I185</f>
        <v>812.11797016072444</v>
      </c>
      <c r="K201" s="62">
        <f>euref_capacity!J185</f>
        <v>802.71171376283087</v>
      </c>
    </row>
    <row r="202" spans="1:11" ht="15" customHeight="1" x14ac:dyDescent="0.25">
      <c r="A202" s="61" t="s">
        <v>8</v>
      </c>
      <c r="B202" s="61" t="s">
        <v>33</v>
      </c>
      <c r="C202" s="61" t="s">
        <v>34</v>
      </c>
      <c r="D202" s="62">
        <f>euref_capacity!C182</f>
        <v>0</v>
      </c>
      <c r="E202" s="62">
        <f>euref_capacity!D182</f>
        <v>0</v>
      </c>
      <c r="F202" s="62">
        <f>euref_capacity!E182</f>
        <v>0</v>
      </c>
      <c r="G202" s="62">
        <f>euref_capacity!F182</f>
        <v>0</v>
      </c>
      <c r="H202" s="62">
        <f>euref_capacity!G182</f>
        <v>0</v>
      </c>
      <c r="I202" s="62">
        <f>euref_capacity!H182</f>
        <v>0</v>
      </c>
      <c r="J202" s="62">
        <f>euref_capacity!I182</f>
        <v>0</v>
      </c>
      <c r="K202" s="62">
        <f>euref_capacity!J182</f>
        <v>0</v>
      </c>
    </row>
    <row r="203" spans="1:11" ht="15" customHeight="1" x14ac:dyDescent="0.25">
      <c r="A203" s="61" t="s">
        <v>8</v>
      </c>
      <c r="B203" s="61" t="s">
        <v>35</v>
      </c>
      <c r="C203" s="61" t="s">
        <v>36</v>
      </c>
      <c r="D203" s="62">
        <f>euref_capacity!C187</f>
        <v>1589</v>
      </c>
      <c r="E203" s="62">
        <f>euref_capacity!D187</f>
        <v>1589</v>
      </c>
      <c r="F203" s="62">
        <f>euref_capacity!E187</f>
        <v>1589</v>
      </c>
      <c r="G203" s="62">
        <f>euref_capacity!F187</f>
        <v>1589</v>
      </c>
      <c r="H203" s="62">
        <f>euref_capacity!G187</f>
        <v>1589</v>
      </c>
      <c r="I203" s="62">
        <f>euref_capacity!H187</f>
        <v>1611.9999999999998</v>
      </c>
      <c r="J203" s="62">
        <f>euref_capacity!I187</f>
        <v>1620.3421703726735</v>
      </c>
      <c r="K203" s="62">
        <f>euref_capacity!J187</f>
        <v>1664.9999999999998</v>
      </c>
    </row>
    <row r="204" spans="1:11" ht="15" customHeight="1" x14ac:dyDescent="0.25">
      <c r="A204" s="61" t="s">
        <v>8</v>
      </c>
      <c r="B204" s="61" t="s">
        <v>814</v>
      </c>
      <c r="C204" s="61" t="s">
        <v>813</v>
      </c>
      <c r="D204" s="62">
        <f>euref_capacity!C188</f>
        <v>61.7</v>
      </c>
      <c r="E204" s="62">
        <f>euref_capacity!D188</f>
        <v>282.82270795133576</v>
      </c>
      <c r="F204" s="62">
        <f>euref_capacity!E188</f>
        <v>284.38456551391187</v>
      </c>
      <c r="G204" s="62">
        <f>euref_capacity!F188</f>
        <v>286.25790996575239</v>
      </c>
      <c r="H204" s="62">
        <f>euref_capacity!G188</f>
        <v>286.31222751455545</v>
      </c>
      <c r="I204" s="62">
        <f>euref_capacity!H188</f>
        <v>286.31222751455545</v>
      </c>
      <c r="J204" s="62">
        <f>euref_capacity!I188</f>
        <v>286.31222751455545</v>
      </c>
      <c r="K204" s="62">
        <f>euref_capacity!J188</f>
        <v>682.69280545276047</v>
      </c>
    </row>
    <row r="205" spans="1:11" ht="15" customHeight="1" x14ac:dyDescent="0.25">
      <c r="A205" s="61" t="s">
        <v>8</v>
      </c>
      <c r="B205" s="61" t="s">
        <v>37</v>
      </c>
      <c r="C205" s="61" t="s">
        <v>38</v>
      </c>
      <c r="D205" s="62">
        <f>euref_capacity!C184</f>
        <v>15.214499999999999</v>
      </c>
      <c r="E205" s="62">
        <f>euref_capacity!D184</f>
        <v>15.214499999999999</v>
      </c>
      <c r="F205" s="62">
        <f>euref_capacity!E184</f>
        <v>15.214499999999999</v>
      </c>
      <c r="G205" s="62">
        <f>euref_capacity!F184</f>
        <v>15.214499999999999</v>
      </c>
      <c r="H205" s="62">
        <f>euref_capacity!G184</f>
        <v>15.214499999999999</v>
      </c>
      <c r="I205" s="62">
        <f>euref_capacity!H184</f>
        <v>7.6</v>
      </c>
      <c r="J205" s="62">
        <f>euref_capacity!I184</f>
        <v>0</v>
      </c>
      <c r="K205" s="62">
        <f>euref_capacity!J184</f>
        <v>0</v>
      </c>
    </row>
    <row r="206" spans="1:11" ht="15" customHeight="1" x14ac:dyDescent="0.25">
      <c r="A206" s="61" t="s">
        <v>8</v>
      </c>
      <c r="B206" s="61" t="s">
        <v>39</v>
      </c>
      <c r="C206" s="61" t="s">
        <v>40</v>
      </c>
      <c r="D206" s="62">
        <f>euref_capacity!C186</f>
        <v>50.408929999999998</v>
      </c>
      <c r="E206" s="62">
        <f>euref_capacity!D186</f>
        <v>94.838921929017403</v>
      </c>
      <c r="F206" s="62">
        <f>euref_capacity!E186</f>
        <v>105.05540402681549</v>
      </c>
      <c r="G206" s="62">
        <f>euref_capacity!F186</f>
        <v>108.47204716410772</v>
      </c>
      <c r="H206" s="62">
        <f>euref_capacity!G186</f>
        <v>108.47204716410772</v>
      </c>
      <c r="I206" s="62">
        <f>euref_capacity!H186</f>
        <v>131.70939766273233</v>
      </c>
      <c r="J206" s="62">
        <f>euref_capacity!I186</f>
        <v>161.11649237335251</v>
      </c>
      <c r="K206" s="62">
        <f>euref_capacity!J186</f>
        <v>134.16115447581038</v>
      </c>
    </row>
    <row r="207" spans="1:11" ht="15" customHeight="1" x14ac:dyDescent="0.25">
      <c r="A207" s="61" t="s">
        <v>8</v>
      </c>
      <c r="B207" s="61" t="s">
        <v>812</v>
      </c>
      <c r="C207" s="61" t="s">
        <v>811</v>
      </c>
      <c r="D207" s="62">
        <f>euref_capacity!C189</f>
        <v>1.2</v>
      </c>
      <c r="E207" s="62">
        <f>euref_capacity!D189</f>
        <v>1.8194832025918766</v>
      </c>
      <c r="F207" s="62">
        <f>euref_capacity!E189</f>
        <v>1.8194832025918766</v>
      </c>
      <c r="G207" s="62">
        <f>euref_capacity!F189</f>
        <v>1.8194832025918766</v>
      </c>
      <c r="H207" s="62">
        <f>euref_capacity!G189</f>
        <v>1.8194832025918766</v>
      </c>
      <c r="I207" s="62">
        <f>euref_capacity!H189</f>
        <v>1.8194832025918766</v>
      </c>
      <c r="J207" s="62">
        <f>euref_capacity!I189</f>
        <v>1.8194832025918766</v>
      </c>
      <c r="K207" s="62">
        <f>euref_capacity!J189</f>
        <v>1.8194832025918766</v>
      </c>
    </row>
    <row r="208" spans="1:11" ht="15" customHeight="1" x14ac:dyDescent="0.25">
      <c r="A208" s="61" t="s">
        <v>8</v>
      </c>
      <c r="B208" s="61" t="s">
        <v>41</v>
      </c>
      <c r="C208" s="61" t="s">
        <v>42</v>
      </c>
      <c r="D208" s="62">
        <v>0</v>
      </c>
      <c r="E208" s="62">
        <v>0</v>
      </c>
      <c r="F208" s="62">
        <v>0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</row>
    <row r="209" spans="1:11" ht="15" customHeight="1" x14ac:dyDescent="0.25">
      <c r="A209" s="61" t="s">
        <v>8</v>
      </c>
      <c r="B209" s="61" t="s">
        <v>43</v>
      </c>
      <c r="C209" s="61" t="s">
        <v>44</v>
      </c>
      <c r="D209" s="62">
        <v>0</v>
      </c>
      <c r="E209" s="62">
        <v>0</v>
      </c>
      <c r="F209" s="62">
        <v>0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</row>
    <row r="210" spans="1:11" ht="15" customHeight="1" x14ac:dyDescent="0.25">
      <c r="A210" s="61" t="s">
        <v>8</v>
      </c>
      <c r="B210" s="61" t="s">
        <v>45</v>
      </c>
      <c r="C210" s="61" t="s">
        <v>46</v>
      </c>
      <c r="D210" s="62">
        <f>euref_capacity!C190</f>
        <v>0</v>
      </c>
      <c r="E210" s="62">
        <f>euref_capacity!D190</f>
        <v>0</v>
      </c>
      <c r="F210" s="62">
        <f>euref_capacity!E190</f>
        <v>0</v>
      </c>
      <c r="G210" s="62">
        <f>euref_capacity!F190</f>
        <v>0</v>
      </c>
      <c r="H210" s="62">
        <f>euref_capacity!G190</f>
        <v>0</v>
      </c>
      <c r="I210" s="62">
        <f>euref_capacity!H190</f>
        <v>0</v>
      </c>
      <c r="J210" s="62">
        <f>euref_capacity!I190</f>
        <v>0</v>
      </c>
      <c r="K210" s="62">
        <f>euref_capacity!J190</f>
        <v>0</v>
      </c>
    </row>
    <row r="211" spans="1:11" ht="15" customHeight="1" x14ac:dyDescent="0.25">
      <c r="A211" s="61" t="s">
        <v>7</v>
      </c>
      <c r="B211" s="61" t="s">
        <v>29</v>
      </c>
      <c r="C211" s="61" t="s">
        <v>30</v>
      </c>
      <c r="D211" s="62">
        <f>euref_capacity!C193</f>
        <v>0</v>
      </c>
      <c r="E211" s="62">
        <f>euref_capacity!D193</f>
        <v>0</v>
      </c>
      <c r="F211" s="62">
        <f>euref_capacity!E193</f>
        <v>0</v>
      </c>
      <c r="G211" s="62">
        <f>euref_capacity!F193</f>
        <v>0</v>
      </c>
      <c r="H211" s="62">
        <f>euref_capacity!G193</f>
        <v>0</v>
      </c>
      <c r="I211" s="62">
        <f>euref_capacity!H193</f>
        <v>0</v>
      </c>
      <c r="J211" s="62">
        <f>euref_capacity!I193</f>
        <v>0</v>
      </c>
      <c r="K211" s="62">
        <f>euref_capacity!J193</f>
        <v>0</v>
      </c>
    </row>
    <row r="212" spans="1:11" ht="15" customHeight="1" x14ac:dyDescent="0.25">
      <c r="A212" s="61" t="s">
        <v>7</v>
      </c>
      <c r="B212" s="61" t="s">
        <v>31</v>
      </c>
      <c r="C212" s="61" t="s">
        <v>32</v>
      </c>
      <c r="D212" s="62">
        <f>euref_capacity!C195</f>
        <v>0</v>
      </c>
      <c r="E212" s="62">
        <f>euref_capacity!D195</f>
        <v>232.75831526080344</v>
      </c>
      <c r="F212" s="62">
        <f>euref_capacity!E195</f>
        <v>472.75831526080344</v>
      </c>
      <c r="G212" s="62">
        <f>euref_capacity!F195</f>
        <v>712.75831526080344</v>
      </c>
      <c r="H212" s="62">
        <f>euref_capacity!G195</f>
        <v>712.75831526080344</v>
      </c>
      <c r="I212" s="62">
        <f>euref_capacity!H195</f>
        <v>712.75831526080344</v>
      </c>
      <c r="J212" s="62">
        <f>euref_capacity!I195</f>
        <v>712.75831526080344</v>
      </c>
      <c r="K212" s="62">
        <f>euref_capacity!J195</f>
        <v>712.75831526080344</v>
      </c>
    </row>
    <row r="213" spans="1:11" ht="15" customHeight="1" x14ac:dyDescent="0.25">
      <c r="A213" s="61" t="s">
        <v>7</v>
      </c>
      <c r="B213" s="61" t="s">
        <v>33</v>
      </c>
      <c r="C213" s="61" t="s">
        <v>34</v>
      </c>
      <c r="D213" s="62">
        <f>euref_capacity!C192</f>
        <v>0</v>
      </c>
      <c r="E213" s="62">
        <f>euref_capacity!D192</f>
        <v>0</v>
      </c>
      <c r="F213" s="62">
        <f>euref_capacity!E192</f>
        <v>0</v>
      </c>
      <c r="G213" s="62">
        <f>euref_capacity!F192</f>
        <v>0</v>
      </c>
      <c r="H213" s="62">
        <f>euref_capacity!G192</f>
        <v>0</v>
      </c>
      <c r="I213" s="62">
        <f>euref_capacity!H192</f>
        <v>0</v>
      </c>
      <c r="J213" s="62">
        <f>euref_capacity!I192</f>
        <v>0</v>
      </c>
      <c r="K213" s="62">
        <f>euref_capacity!J192</f>
        <v>0</v>
      </c>
    </row>
    <row r="214" spans="1:11" ht="15" customHeight="1" x14ac:dyDescent="0.25">
      <c r="A214" s="61" t="s">
        <v>7</v>
      </c>
      <c r="B214" s="61" t="s">
        <v>35</v>
      </c>
      <c r="C214" s="61" t="s">
        <v>36</v>
      </c>
      <c r="D214" s="62">
        <f>euref_capacity!C197</f>
        <v>0</v>
      </c>
      <c r="E214" s="62">
        <f>euref_capacity!D197</f>
        <v>0</v>
      </c>
      <c r="F214" s="62">
        <f>euref_capacity!E197</f>
        <v>0</v>
      </c>
      <c r="G214" s="62">
        <f>euref_capacity!F197</f>
        <v>0</v>
      </c>
      <c r="H214" s="62">
        <f>euref_capacity!G197</f>
        <v>0</v>
      </c>
      <c r="I214" s="62">
        <f>euref_capacity!H197</f>
        <v>0</v>
      </c>
      <c r="J214" s="62">
        <f>euref_capacity!I197</f>
        <v>0</v>
      </c>
      <c r="K214" s="62">
        <f>euref_capacity!J197</f>
        <v>0</v>
      </c>
    </row>
    <row r="215" spans="1:11" ht="15" customHeight="1" x14ac:dyDescent="0.25">
      <c r="A215" s="61" t="s">
        <v>7</v>
      </c>
      <c r="B215" s="61" t="s">
        <v>814</v>
      </c>
      <c r="C215" s="61" t="s">
        <v>813</v>
      </c>
      <c r="D215" s="62">
        <f>euref_capacity!C198</f>
        <v>0</v>
      </c>
      <c r="E215" s="62">
        <f>euref_capacity!D198</f>
        <v>0</v>
      </c>
      <c r="F215" s="62">
        <f>euref_capacity!E198</f>
        <v>0</v>
      </c>
      <c r="G215" s="62">
        <f>euref_capacity!F198</f>
        <v>0</v>
      </c>
      <c r="H215" s="62">
        <f>euref_capacity!G198</f>
        <v>0</v>
      </c>
      <c r="I215" s="62">
        <f>euref_capacity!H198</f>
        <v>0</v>
      </c>
      <c r="J215" s="62">
        <f>euref_capacity!I198</f>
        <v>0.19582031641195585</v>
      </c>
      <c r="K215" s="62">
        <f>euref_capacity!J198</f>
        <v>54.013512548639163</v>
      </c>
    </row>
    <row r="216" spans="1:11" ht="15" customHeight="1" x14ac:dyDescent="0.25">
      <c r="A216" s="61" t="s">
        <v>7</v>
      </c>
      <c r="B216" s="61" t="s">
        <v>37</v>
      </c>
      <c r="C216" s="61" t="s">
        <v>38</v>
      </c>
      <c r="D216" s="62">
        <f>euref_capacity!C194</f>
        <v>479.351</v>
      </c>
      <c r="E216" s="62">
        <f>euref_capacity!D194</f>
        <v>361.47100000000006</v>
      </c>
      <c r="F216" s="62">
        <f>euref_capacity!E194</f>
        <v>252.83100000000002</v>
      </c>
      <c r="G216" s="62">
        <f>euref_capacity!F194</f>
        <v>144.38249999999999</v>
      </c>
      <c r="H216" s="62">
        <f>euref_capacity!G194</f>
        <v>136.88925</v>
      </c>
      <c r="I216" s="62">
        <f>euref_capacity!H194</f>
        <v>136.88925</v>
      </c>
      <c r="J216" s="62">
        <f>euref_capacity!I194</f>
        <v>136.88925</v>
      </c>
      <c r="K216" s="62">
        <f>euref_capacity!J194</f>
        <v>136.88925</v>
      </c>
    </row>
    <row r="217" spans="1:11" ht="15" customHeight="1" x14ac:dyDescent="0.25">
      <c r="A217" s="61" t="s">
        <v>7</v>
      </c>
      <c r="B217" s="61" t="s">
        <v>39</v>
      </c>
      <c r="C217" s="61" t="s">
        <v>40</v>
      </c>
      <c r="D217" s="62">
        <f>euref_capacity!C196</f>
        <v>1.649</v>
      </c>
      <c r="E217" s="62">
        <f>euref_capacity!D196</f>
        <v>1.9453527467889615</v>
      </c>
      <c r="F217" s="62">
        <f>euref_capacity!E196</f>
        <v>2.0576089212315334</v>
      </c>
      <c r="G217" s="62">
        <f>euref_capacity!F196</f>
        <v>2.2448698029734189</v>
      </c>
      <c r="H217" s="62">
        <f>euref_capacity!G196</f>
        <v>2.9885281197750708</v>
      </c>
      <c r="I217" s="62">
        <f>euref_capacity!H196</f>
        <v>3.1101585110187413</v>
      </c>
      <c r="J217" s="62">
        <f>euref_capacity!I196</f>
        <v>3.2718324723549377</v>
      </c>
      <c r="K217" s="62">
        <f>euref_capacity!J196</f>
        <v>3.6073316203341363</v>
      </c>
    </row>
    <row r="218" spans="1:11" ht="15" customHeight="1" x14ac:dyDescent="0.25">
      <c r="A218" s="61" t="s">
        <v>7</v>
      </c>
      <c r="B218" s="61" t="s">
        <v>812</v>
      </c>
      <c r="C218" s="61" t="s">
        <v>811</v>
      </c>
      <c r="D218" s="62">
        <f>euref_capacity!C199</f>
        <v>59.56</v>
      </c>
      <c r="E218" s="62">
        <f>euref_capacity!D199</f>
        <v>184.58704771518845</v>
      </c>
      <c r="F218" s="62">
        <f>euref_capacity!E199</f>
        <v>185.09424613963608</v>
      </c>
      <c r="G218" s="62">
        <f>euref_capacity!F199</f>
        <v>198.07304574629859</v>
      </c>
      <c r="H218" s="62">
        <f>euref_capacity!G199</f>
        <v>228.57244928699907</v>
      </c>
      <c r="I218" s="62">
        <f>euref_capacity!H199</f>
        <v>327.71383621492492</v>
      </c>
      <c r="J218" s="62">
        <f>euref_capacity!I199</f>
        <v>313.10763224407486</v>
      </c>
      <c r="K218" s="62">
        <f>euref_capacity!J199</f>
        <v>312.60043381962714</v>
      </c>
    </row>
    <row r="219" spans="1:11" ht="15" customHeight="1" x14ac:dyDescent="0.25">
      <c r="A219" s="61" t="s">
        <v>7</v>
      </c>
      <c r="B219" s="61" t="s">
        <v>41</v>
      </c>
      <c r="C219" s="61" t="s">
        <v>42</v>
      </c>
      <c r="D219" s="62">
        <v>0</v>
      </c>
      <c r="E219" s="62">
        <v>0</v>
      </c>
      <c r="F219" s="62">
        <v>0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</row>
    <row r="220" spans="1:11" ht="15" customHeight="1" x14ac:dyDescent="0.25">
      <c r="A220" s="61" t="s">
        <v>7</v>
      </c>
      <c r="B220" s="61" t="s">
        <v>43</v>
      </c>
      <c r="C220" s="61" t="s">
        <v>44</v>
      </c>
      <c r="D220" s="62">
        <v>0</v>
      </c>
      <c r="E220" s="62">
        <v>0</v>
      </c>
      <c r="F220" s="62">
        <v>0</v>
      </c>
      <c r="G220" s="62">
        <v>0</v>
      </c>
      <c r="H220" s="62">
        <v>0</v>
      </c>
      <c r="I220" s="62">
        <v>0</v>
      </c>
      <c r="J220" s="62">
        <v>0</v>
      </c>
      <c r="K220" s="62">
        <v>0</v>
      </c>
    </row>
    <row r="221" spans="1:11" ht="15" customHeight="1" x14ac:dyDescent="0.25">
      <c r="A221" s="61" t="s">
        <v>7</v>
      </c>
      <c r="B221" s="61" t="s">
        <v>45</v>
      </c>
      <c r="C221" s="61" t="s">
        <v>46</v>
      </c>
      <c r="D221" s="62">
        <f>euref_capacity!C200</f>
        <v>0</v>
      </c>
      <c r="E221" s="62">
        <f>euref_capacity!D200</f>
        <v>0</v>
      </c>
      <c r="F221" s="62">
        <f>euref_capacity!E200</f>
        <v>0</v>
      </c>
      <c r="G221" s="62">
        <f>euref_capacity!F200</f>
        <v>0</v>
      </c>
      <c r="H221" s="62">
        <f>euref_capacity!G200</f>
        <v>0</v>
      </c>
      <c r="I221" s="62">
        <f>euref_capacity!H200</f>
        <v>0</v>
      </c>
      <c r="J221" s="62">
        <f>euref_capacity!I200</f>
        <v>0</v>
      </c>
      <c r="K221" s="62">
        <f>euref_capacity!J200</f>
        <v>0</v>
      </c>
    </row>
    <row r="222" spans="1:11" ht="15" customHeight="1" x14ac:dyDescent="0.25">
      <c r="A222" s="61" t="s">
        <v>6</v>
      </c>
      <c r="B222" s="61" t="s">
        <v>29</v>
      </c>
      <c r="C222" s="61" t="s">
        <v>30</v>
      </c>
      <c r="D222" s="62">
        <f>euref_capacity!C203</f>
        <v>6975.44</v>
      </c>
      <c r="E222" s="62">
        <f>euref_capacity!D203</f>
        <v>5388.4400000000005</v>
      </c>
      <c r="F222" s="62">
        <f>euref_capacity!E203</f>
        <v>5054.2399999999989</v>
      </c>
      <c r="G222" s="62">
        <f>euref_capacity!F203</f>
        <v>4428.6399999999994</v>
      </c>
      <c r="H222" s="62">
        <f>euref_capacity!G203</f>
        <v>4036.72</v>
      </c>
      <c r="I222" s="62">
        <f>euref_capacity!H203</f>
        <v>3484.7200000000003</v>
      </c>
      <c r="J222" s="62">
        <f>euref_capacity!I203</f>
        <v>3485.126106316181</v>
      </c>
      <c r="K222" s="62">
        <f>euref_capacity!J203</f>
        <v>3496.3482920491788</v>
      </c>
    </row>
    <row r="223" spans="1:11" ht="15" customHeight="1" x14ac:dyDescent="0.25">
      <c r="A223" s="61" t="s">
        <v>6</v>
      </c>
      <c r="B223" s="61" t="s">
        <v>31</v>
      </c>
      <c r="C223" s="61" t="s">
        <v>32</v>
      </c>
      <c r="D223" s="62">
        <f>euref_capacity!C205</f>
        <v>17356.29</v>
      </c>
      <c r="E223" s="62">
        <f>euref_capacity!D205</f>
        <v>14406.37760996695</v>
      </c>
      <c r="F223" s="62">
        <f>euref_capacity!E205</f>
        <v>13613.793819782693</v>
      </c>
      <c r="G223" s="62">
        <f>euref_capacity!F205</f>
        <v>12288.689577910642</v>
      </c>
      <c r="H223" s="62">
        <f>euref_capacity!G205</f>
        <v>13414.048767095588</v>
      </c>
      <c r="I223" s="62">
        <f>euref_capacity!H205</f>
        <v>15005.392010264361</v>
      </c>
      <c r="J223" s="62">
        <f>euref_capacity!I205</f>
        <v>16103.547865475948</v>
      </c>
      <c r="K223" s="62">
        <f>euref_capacity!J205</f>
        <v>17788.295661277123</v>
      </c>
    </row>
    <row r="224" spans="1:11" ht="15" customHeight="1" x14ac:dyDescent="0.25">
      <c r="A224" s="61" t="s">
        <v>6</v>
      </c>
      <c r="B224" s="61" t="s">
        <v>33</v>
      </c>
      <c r="C224" s="61" t="s">
        <v>34</v>
      </c>
      <c r="D224" s="62">
        <f>euref_capacity!C202</f>
        <v>485</v>
      </c>
      <c r="E224" s="62">
        <f>euref_capacity!D202</f>
        <v>485</v>
      </c>
      <c r="F224" s="62">
        <f>euref_capacity!E202</f>
        <v>485</v>
      </c>
      <c r="G224" s="62">
        <f>euref_capacity!F202</f>
        <v>485</v>
      </c>
      <c r="H224" s="62">
        <f>euref_capacity!G202</f>
        <v>0</v>
      </c>
      <c r="I224" s="62">
        <f>euref_capacity!H202</f>
        <v>0</v>
      </c>
      <c r="J224" s="62">
        <f>euref_capacity!I202</f>
        <v>0</v>
      </c>
      <c r="K224" s="62">
        <f>euref_capacity!J202</f>
        <v>0</v>
      </c>
    </row>
    <row r="225" spans="1:11" ht="15" customHeight="1" x14ac:dyDescent="0.25">
      <c r="A225" s="61" t="s">
        <v>6</v>
      </c>
      <c r="B225" s="61" t="s">
        <v>35</v>
      </c>
      <c r="C225" s="61" t="s">
        <v>36</v>
      </c>
      <c r="D225" s="62">
        <f>euref_capacity!C207</f>
        <v>37</v>
      </c>
      <c r="E225" s="62">
        <f>euref_capacity!D207</f>
        <v>37</v>
      </c>
      <c r="F225" s="62">
        <f>euref_capacity!E207</f>
        <v>37</v>
      </c>
      <c r="G225" s="62">
        <f>euref_capacity!F207</f>
        <v>37</v>
      </c>
      <c r="H225" s="62">
        <f>euref_capacity!G207</f>
        <v>37</v>
      </c>
      <c r="I225" s="62">
        <f>euref_capacity!H207</f>
        <v>37</v>
      </c>
      <c r="J225" s="62">
        <f>euref_capacity!I207</f>
        <v>37</v>
      </c>
      <c r="K225" s="62">
        <f>euref_capacity!J207</f>
        <v>37</v>
      </c>
    </row>
    <row r="226" spans="1:11" ht="15" customHeight="1" x14ac:dyDescent="0.25">
      <c r="A226" s="61" t="s">
        <v>6</v>
      </c>
      <c r="B226" s="61" t="s">
        <v>814</v>
      </c>
      <c r="C226" s="61" t="s">
        <v>813</v>
      </c>
      <c r="D226" s="62">
        <f>euref_capacity!C208</f>
        <v>3431</v>
      </c>
      <c r="E226" s="62">
        <f>euref_capacity!D208</f>
        <v>10095.837378580487</v>
      </c>
      <c r="F226" s="62">
        <f>euref_capacity!E208</f>
        <v>10095.837378580487</v>
      </c>
      <c r="G226" s="62">
        <f>euref_capacity!F208</f>
        <v>10095.837378580487</v>
      </c>
      <c r="H226" s="62">
        <f>euref_capacity!G208</f>
        <v>10095.837378580487</v>
      </c>
      <c r="I226" s="62">
        <f>euref_capacity!H208</f>
        <v>10095.132296910797</v>
      </c>
      <c r="J226" s="62">
        <f>euref_capacity!I208</f>
        <v>10408.061909266677</v>
      </c>
      <c r="K226" s="62">
        <f>euref_capacity!J208</f>
        <v>12806.221537858277</v>
      </c>
    </row>
    <row r="227" spans="1:11" ht="15" customHeight="1" x14ac:dyDescent="0.25">
      <c r="A227" s="61" t="s">
        <v>6</v>
      </c>
      <c r="B227" s="61" t="s">
        <v>37</v>
      </c>
      <c r="C227" s="61" t="s">
        <v>38</v>
      </c>
      <c r="D227" s="62">
        <f>euref_capacity!C204</f>
        <v>204.10042999999999</v>
      </c>
      <c r="E227" s="62">
        <f>euref_capacity!D204</f>
        <v>77.000429999999994</v>
      </c>
      <c r="F227" s="62">
        <f>euref_capacity!E204</f>
        <v>76.979234282587697</v>
      </c>
      <c r="G227" s="62">
        <f>euref_capacity!F204</f>
        <v>65.762713104690988</v>
      </c>
      <c r="H227" s="62">
        <f>euref_capacity!G204</f>
        <v>59.606713104690989</v>
      </c>
      <c r="I227" s="62">
        <f>euref_capacity!H204</f>
        <v>60.85759190935083</v>
      </c>
      <c r="J227" s="62">
        <f>euref_capacity!I204</f>
        <v>44.003815633210301</v>
      </c>
      <c r="K227" s="62">
        <f>euref_capacity!J204</f>
        <v>57.745351675156698</v>
      </c>
    </row>
    <row r="228" spans="1:11" ht="15" customHeight="1" x14ac:dyDescent="0.25">
      <c r="A228" s="61" t="s">
        <v>6</v>
      </c>
      <c r="B228" s="61" t="s">
        <v>39</v>
      </c>
      <c r="C228" s="61" t="s">
        <v>40</v>
      </c>
      <c r="D228" s="62">
        <f>euref_capacity!C206</f>
        <v>1138.11103</v>
      </c>
      <c r="E228" s="62">
        <f>euref_capacity!D206</f>
        <v>2253.6337396771419</v>
      </c>
      <c r="F228" s="62">
        <f>euref_capacity!E206</f>
        <v>2256.9395677870043</v>
      </c>
      <c r="G228" s="62">
        <f>euref_capacity!F206</f>
        <v>2308.4158789687053</v>
      </c>
      <c r="H228" s="62">
        <f>euref_capacity!G206</f>
        <v>2334.4659051923591</v>
      </c>
      <c r="I228" s="62">
        <f>euref_capacity!H206</f>
        <v>2434.32459539091</v>
      </c>
      <c r="J228" s="62">
        <f>euref_capacity!I206</f>
        <v>2522.3029715484581</v>
      </c>
      <c r="K228" s="62">
        <f>euref_capacity!J206</f>
        <v>2644.3855952488871</v>
      </c>
    </row>
    <row r="229" spans="1:11" ht="15" customHeight="1" x14ac:dyDescent="0.25">
      <c r="A229" s="61" t="s">
        <v>6</v>
      </c>
      <c r="B229" s="61" t="s">
        <v>812</v>
      </c>
      <c r="C229" s="61" t="s">
        <v>811</v>
      </c>
      <c r="D229" s="62">
        <f>euref_capacity!C209</f>
        <v>1238.3800000000001</v>
      </c>
      <c r="E229" s="62">
        <f>euref_capacity!D209</f>
        <v>5585.6744553954404</v>
      </c>
      <c r="F229" s="62">
        <f>euref_capacity!E209</f>
        <v>5585.6744553954404</v>
      </c>
      <c r="G229" s="62">
        <f>euref_capacity!F209</f>
        <v>5585.6744553954404</v>
      </c>
      <c r="H229" s="62">
        <f>euref_capacity!G209</f>
        <v>5585.6744553954395</v>
      </c>
      <c r="I229" s="62">
        <f>euref_capacity!H209</f>
        <v>5655.6744553954395</v>
      </c>
      <c r="J229" s="62">
        <f>euref_capacity!I209</f>
        <v>5763.6744553954404</v>
      </c>
      <c r="K229" s="62">
        <f>euref_capacity!J209</f>
        <v>5870.6744553954404</v>
      </c>
    </row>
    <row r="230" spans="1:11" ht="15" customHeight="1" x14ac:dyDescent="0.25">
      <c r="A230" s="61" t="s">
        <v>6</v>
      </c>
      <c r="B230" s="61" t="s">
        <v>41</v>
      </c>
      <c r="C230" s="61" t="s">
        <v>42</v>
      </c>
      <c r="D230" s="62">
        <v>0</v>
      </c>
      <c r="E230" s="62">
        <v>0</v>
      </c>
      <c r="F230" s="62">
        <v>0</v>
      </c>
      <c r="G230" s="62">
        <v>0</v>
      </c>
      <c r="H230" s="62">
        <v>0</v>
      </c>
      <c r="I230" s="62">
        <v>0</v>
      </c>
      <c r="J230" s="62">
        <v>0</v>
      </c>
      <c r="K230" s="62">
        <v>0</v>
      </c>
    </row>
    <row r="231" spans="1:11" ht="15" customHeight="1" x14ac:dyDescent="0.25">
      <c r="A231" s="61" t="s">
        <v>6</v>
      </c>
      <c r="B231" s="61" t="s">
        <v>43</v>
      </c>
      <c r="C231" s="61" t="s">
        <v>44</v>
      </c>
      <c r="D231" s="62">
        <v>0</v>
      </c>
      <c r="E231" s="62">
        <v>0</v>
      </c>
      <c r="F231" s="62">
        <v>0</v>
      </c>
      <c r="G231" s="62">
        <v>0</v>
      </c>
      <c r="H231" s="62">
        <v>0</v>
      </c>
      <c r="I231" s="62">
        <v>0</v>
      </c>
      <c r="J231" s="62">
        <v>0</v>
      </c>
      <c r="K231" s="62">
        <v>0</v>
      </c>
    </row>
    <row r="232" spans="1:11" ht="15" customHeight="1" x14ac:dyDescent="0.25">
      <c r="A232" s="61" t="s">
        <v>6</v>
      </c>
      <c r="B232" s="61" t="s">
        <v>45</v>
      </c>
      <c r="C232" s="61" t="s">
        <v>46</v>
      </c>
      <c r="D232" s="62">
        <f>euref_capacity!C210</f>
        <v>0</v>
      </c>
      <c r="E232" s="62">
        <f>euref_capacity!D210</f>
        <v>0</v>
      </c>
      <c r="F232" s="62">
        <f>euref_capacity!E210</f>
        <v>0</v>
      </c>
      <c r="G232" s="62">
        <f>euref_capacity!F210</f>
        <v>0</v>
      </c>
      <c r="H232" s="62">
        <f>euref_capacity!G210</f>
        <v>0</v>
      </c>
      <c r="I232" s="62">
        <f>euref_capacity!H210</f>
        <v>0</v>
      </c>
      <c r="J232" s="62">
        <f>euref_capacity!I210</f>
        <v>0</v>
      </c>
      <c r="K232" s="62">
        <f>euref_capacity!J210</f>
        <v>0</v>
      </c>
    </row>
    <row r="233" spans="1:11" ht="15" customHeight="1" x14ac:dyDescent="0.25">
      <c r="A233" s="61" t="s">
        <v>5</v>
      </c>
      <c r="B233" s="61" t="s">
        <v>29</v>
      </c>
      <c r="C233" s="61" t="s">
        <v>30</v>
      </c>
      <c r="D233" s="62">
        <f>euref_capacity!C213</f>
        <v>28543.311000000002</v>
      </c>
      <c r="E233" s="62">
        <f>euref_capacity!D213</f>
        <v>22966.557550218291</v>
      </c>
      <c r="F233" s="62">
        <f>euref_capacity!E213</f>
        <v>20694.978193362629</v>
      </c>
      <c r="G233" s="62">
        <f>euref_capacity!F213</f>
        <v>20703.92261566297</v>
      </c>
      <c r="H233" s="62">
        <f>euref_capacity!G213</f>
        <v>17464.458553103774</v>
      </c>
      <c r="I233" s="62">
        <f>euref_capacity!H213</f>
        <v>12707.736669891965</v>
      </c>
      <c r="J233" s="62">
        <f>euref_capacity!I213</f>
        <v>9951.7958573748456</v>
      </c>
      <c r="K233" s="62">
        <f>euref_capacity!J213</f>
        <v>9982.9742325852003</v>
      </c>
    </row>
    <row r="234" spans="1:11" ht="15" customHeight="1" x14ac:dyDescent="0.25">
      <c r="A234" s="61" t="s">
        <v>5</v>
      </c>
      <c r="B234" s="61" t="s">
        <v>31</v>
      </c>
      <c r="C234" s="61" t="s">
        <v>32</v>
      </c>
      <c r="D234" s="62">
        <f>euref_capacity!C215</f>
        <v>1659.44173</v>
      </c>
      <c r="E234" s="62">
        <f>euref_capacity!D215</f>
        <v>1711.5870694117882</v>
      </c>
      <c r="F234" s="62">
        <f>euref_capacity!E215</f>
        <v>3289.6528993370544</v>
      </c>
      <c r="G234" s="62">
        <f>euref_capacity!F215</f>
        <v>5403.3261420239714</v>
      </c>
      <c r="H234" s="62">
        <f>euref_capacity!G215</f>
        <v>6517.8438151430446</v>
      </c>
      <c r="I234" s="62">
        <f>euref_capacity!H215</f>
        <v>8035.9184058606952</v>
      </c>
      <c r="J234" s="62">
        <f>euref_capacity!I215</f>
        <v>9237.1239385917488</v>
      </c>
      <c r="K234" s="62">
        <f>euref_capacity!J215</f>
        <v>9143.4283483897925</v>
      </c>
    </row>
    <row r="235" spans="1:11" ht="15" customHeight="1" x14ac:dyDescent="0.25">
      <c r="A235" s="61" t="s">
        <v>5</v>
      </c>
      <c r="B235" s="61" t="s">
        <v>33</v>
      </c>
      <c r="C235" s="61" t="s">
        <v>34</v>
      </c>
      <c r="D235" s="62">
        <f>euref_capacity!C212</f>
        <v>0</v>
      </c>
      <c r="E235" s="62">
        <f>euref_capacity!D212</f>
        <v>0</v>
      </c>
      <c r="F235" s="62">
        <f>euref_capacity!E212</f>
        <v>0</v>
      </c>
      <c r="G235" s="62">
        <f>euref_capacity!F212</f>
        <v>0</v>
      </c>
      <c r="H235" s="62">
        <f>euref_capacity!G212</f>
        <v>3300.0000000000005</v>
      </c>
      <c r="I235" s="62">
        <f>euref_capacity!H212</f>
        <v>4950</v>
      </c>
      <c r="J235" s="62">
        <f>euref_capacity!I212</f>
        <v>6600.0000000000009</v>
      </c>
      <c r="K235" s="62">
        <f>euref_capacity!J212</f>
        <v>8250</v>
      </c>
    </row>
    <row r="236" spans="1:11" ht="15" customHeight="1" x14ac:dyDescent="0.25">
      <c r="A236" s="61" t="s">
        <v>5</v>
      </c>
      <c r="B236" s="61" t="s">
        <v>35</v>
      </c>
      <c r="C236" s="61" t="s">
        <v>36</v>
      </c>
      <c r="D236" s="62">
        <f>euref_capacity!C217</f>
        <v>949</v>
      </c>
      <c r="E236" s="62">
        <f>euref_capacity!D217</f>
        <v>949</v>
      </c>
      <c r="F236" s="62">
        <f>euref_capacity!E217</f>
        <v>988.10604958701174</v>
      </c>
      <c r="G236" s="62">
        <f>euref_capacity!F217</f>
        <v>1039.220983756469</v>
      </c>
      <c r="H236" s="62">
        <f>euref_capacity!G217</f>
        <v>1039.220983756469</v>
      </c>
      <c r="I236" s="62">
        <f>euref_capacity!H217</f>
        <v>1154.6190937595134</v>
      </c>
      <c r="J236" s="62">
        <f>euref_capacity!I217</f>
        <v>1342.3672037256601</v>
      </c>
      <c r="K236" s="62">
        <f>euref_capacity!J217</f>
        <v>1427.4295017649495</v>
      </c>
    </row>
    <row r="237" spans="1:11" ht="15" customHeight="1" x14ac:dyDescent="0.25">
      <c r="A237" s="61" t="s">
        <v>5</v>
      </c>
      <c r="B237" s="61" t="s">
        <v>814</v>
      </c>
      <c r="C237" s="61" t="s">
        <v>813</v>
      </c>
      <c r="D237" s="62">
        <f>euref_capacity!C218</f>
        <v>5100</v>
      </c>
      <c r="E237" s="62">
        <f>euref_capacity!D218</f>
        <v>5728.1115322664964</v>
      </c>
      <c r="F237" s="62">
        <f>euref_capacity!E218</f>
        <v>9669.1476499743749</v>
      </c>
      <c r="G237" s="62">
        <f>euref_capacity!F218</f>
        <v>10339.029275749419</v>
      </c>
      <c r="H237" s="62">
        <f>euref_capacity!G218</f>
        <v>10339.029275749419</v>
      </c>
      <c r="I237" s="62">
        <f>euref_capacity!H218</f>
        <v>14663.790328510235</v>
      </c>
      <c r="J237" s="62">
        <f>euref_capacity!I218</f>
        <v>15276.260510101394</v>
      </c>
      <c r="K237" s="62">
        <f>euref_capacity!J218</f>
        <v>18876.997711725988</v>
      </c>
    </row>
    <row r="238" spans="1:11" ht="15" customHeight="1" x14ac:dyDescent="0.25">
      <c r="A238" s="61" t="s">
        <v>5</v>
      </c>
      <c r="B238" s="61" t="s">
        <v>37</v>
      </c>
      <c r="C238" s="61" t="s">
        <v>38</v>
      </c>
      <c r="D238" s="62">
        <f>euref_capacity!C214</f>
        <v>398.42050000000006</v>
      </c>
      <c r="E238" s="62">
        <f>euref_capacity!D214</f>
        <v>170.61788312982065</v>
      </c>
      <c r="F238" s="62">
        <f>euref_capacity!E214</f>
        <v>161.90756726264442</v>
      </c>
      <c r="G238" s="62">
        <f>euref_capacity!F214</f>
        <v>155.2974827362126</v>
      </c>
      <c r="H238" s="62">
        <f>euref_capacity!G214</f>
        <v>147.82169218321249</v>
      </c>
      <c r="I238" s="62">
        <f>euref_capacity!H214</f>
        <v>95.60266256315883</v>
      </c>
      <c r="J238" s="62">
        <f>euref_capacity!I214</f>
        <v>68.31145938305302</v>
      </c>
      <c r="K238" s="62">
        <f>euref_capacity!J214</f>
        <v>63.211198780634611</v>
      </c>
    </row>
    <row r="239" spans="1:11" ht="15" customHeight="1" x14ac:dyDescent="0.25">
      <c r="A239" s="61" t="s">
        <v>5</v>
      </c>
      <c r="B239" s="61" t="s">
        <v>39</v>
      </c>
      <c r="C239" s="61" t="s">
        <v>40</v>
      </c>
      <c r="D239" s="62">
        <f>euref_capacity!C216</f>
        <v>1574.4969999999998</v>
      </c>
      <c r="E239" s="62">
        <f>euref_capacity!D216</f>
        <v>1978.0774451405791</v>
      </c>
      <c r="F239" s="62">
        <f>euref_capacity!E216</f>
        <v>2055.2690735826018</v>
      </c>
      <c r="G239" s="62">
        <f>euref_capacity!F216</f>
        <v>2104.5217443489828</v>
      </c>
      <c r="H239" s="62">
        <f>euref_capacity!G216</f>
        <v>2114.7749198080323</v>
      </c>
      <c r="I239" s="62">
        <f>euref_capacity!H216</f>
        <v>2493.5523712370232</v>
      </c>
      <c r="J239" s="62">
        <f>euref_capacity!I216</f>
        <v>3150.6241962870376</v>
      </c>
      <c r="K239" s="62">
        <f>euref_capacity!J216</f>
        <v>3015.5574037879537</v>
      </c>
    </row>
    <row r="240" spans="1:11" ht="15" customHeight="1" x14ac:dyDescent="0.25">
      <c r="A240" s="61" t="s">
        <v>5</v>
      </c>
      <c r="B240" s="61" t="s">
        <v>812</v>
      </c>
      <c r="C240" s="61" t="s">
        <v>811</v>
      </c>
      <c r="D240" s="62">
        <f>euref_capacity!C219</f>
        <v>34.999999999999993</v>
      </c>
      <c r="E240" s="62">
        <f>euref_capacity!D219</f>
        <v>79.32189000000001</v>
      </c>
      <c r="F240" s="62">
        <f>euref_capacity!E219</f>
        <v>79.32189000000001</v>
      </c>
      <c r="G240" s="62">
        <f>euref_capacity!F219</f>
        <v>99.452939999999998</v>
      </c>
      <c r="H240" s="62">
        <f>euref_capacity!G219</f>
        <v>154.61140840000002</v>
      </c>
      <c r="I240" s="62">
        <f>euref_capacity!H219</f>
        <v>219.962718585</v>
      </c>
      <c r="J240" s="62">
        <f>euref_capacity!I219</f>
        <v>278.31803168632001</v>
      </c>
      <c r="K240" s="62">
        <f>euref_capacity!J219</f>
        <v>349.66856272132003</v>
      </c>
    </row>
    <row r="241" spans="1:11" ht="15" customHeight="1" x14ac:dyDescent="0.25">
      <c r="A241" s="61" t="s">
        <v>5</v>
      </c>
      <c r="B241" s="61" t="s">
        <v>41</v>
      </c>
      <c r="C241" s="61" t="s">
        <v>42</v>
      </c>
      <c r="D241" s="62">
        <v>0</v>
      </c>
      <c r="E241" s="62">
        <v>0</v>
      </c>
      <c r="F241" s="62">
        <v>0</v>
      </c>
      <c r="G241" s="62">
        <v>0</v>
      </c>
      <c r="H241" s="62">
        <v>0</v>
      </c>
      <c r="I241" s="62">
        <v>0</v>
      </c>
      <c r="J241" s="62">
        <v>0</v>
      </c>
      <c r="K241" s="62">
        <v>0</v>
      </c>
    </row>
    <row r="242" spans="1:11" ht="15" customHeight="1" x14ac:dyDescent="0.25">
      <c r="A242" s="61" t="s">
        <v>5</v>
      </c>
      <c r="B242" s="61" t="s">
        <v>43</v>
      </c>
      <c r="C242" s="61" t="s">
        <v>44</v>
      </c>
      <c r="D242" s="62">
        <v>0</v>
      </c>
      <c r="E242" s="62">
        <v>0</v>
      </c>
      <c r="F242" s="62">
        <v>0</v>
      </c>
      <c r="G242" s="62">
        <v>0</v>
      </c>
      <c r="H242" s="62">
        <v>0</v>
      </c>
      <c r="I242" s="62">
        <v>0</v>
      </c>
      <c r="J242" s="62">
        <v>0</v>
      </c>
      <c r="K242" s="62">
        <v>0</v>
      </c>
    </row>
    <row r="243" spans="1:11" ht="15" customHeight="1" x14ac:dyDescent="0.25">
      <c r="A243" s="61" t="s">
        <v>5</v>
      </c>
      <c r="B243" s="61" t="s">
        <v>45</v>
      </c>
      <c r="C243" s="61" t="s">
        <v>46</v>
      </c>
      <c r="D243" s="62">
        <f>euref_capacity!C220</f>
        <v>0</v>
      </c>
      <c r="E243" s="62">
        <f>euref_capacity!D220</f>
        <v>0</v>
      </c>
      <c r="F243" s="62">
        <f>euref_capacity!E220</f>
        <v>0</v>
      </c>
      <c r="G243" s="62">
        <f>euref_capacity!F220</f>
        <v>0</v>
      </c>
      <c r="H243" s="62">
        <f>euref_capacity!G220</f>
        <v>0</v>
      </c>
      <c r="I243" s="62">
        <f>euref_capacity!H220</f>
        <v>0</v>
      </c>
      <c r="J243" s="62">
        <f>euref_capacity!I220</f>
        <v>0</v>
      </c>
      <c r="K243" s="62">
        <f>euref_capacity!J220</f>
        <v>0</v>
      </c>
    </row>
    <row r="244" spans="1:11" ht="15" customHeight="1" x14ac:dyDescent="0.25">
      <c r="A244" s="61" t="s">
        <v>4</v>
      </c>
      <c r="B244" s="61" t="s">
        <v>29</v>
      </c>
      <c r="C244" s="61" t="s">
        <v>30</v>
      </c>
      <c r="D244" s="62">
        <f>euref_capacity!C223</f>
        <v>1727.76</v>
      </c>
      <c r="E244" s="62">
        <f>euref_capacity!D223</f>
        <v>577.7600000000001</v>
      </c>
      <c r="F244" s="62">
        <f>euref_capacity!E223</f>
        <v>0</v>
      </c>
      <c r="G244" s="62">
        <f>euref_capacity!F223</f>
        <v>0</v>
      </c>
      <c r="H244" s="62">
        <f>euref_capacity!G223</f>
        <v>0</v>
      </c>
      <c r="I244" s="62">
        <f>euref_capacity!H223</f>
        <v>0</v>
      </c>
      <c r="J244" s="62">
        <f>euref_capacity!I223</f>
        <v>0</v>
      </c>
      <c r="K244" s="62">
        <f>euref_capacity!J223</f>
        <v>0</v>
      </c>
    </row>
    <row r="245" spans="1:11" ht="15" customHeight="1" x14ac:dyDescent="0.25">
      <c r="A245" s="61" t="s">
        <v>4</v>
      </c>
      <c r="B245" s="61" t="s">
        <v>31</v>
      </c>
      <c r="C245" s="61" t="s">
        <v>32</v>
      </c>
      <c r="D245" s="62">
        <f>euref_capacity!C225</f>
        <v>5061.6811700000007</v>
      </c>
      <c r="E245" s="62">
        <f>euref_capacity!D225</f>
        <v>4990.9593965516215</v>
      </c>
      <c r="F245" s="62">
        <f>euref_capacity!E225</f>
        <v>4443.7863965516208</v>
      </c>
      <c r="G245" s="62">
        <f>euref_capacity!F225</f>
        <v>4368.0264565516209</v>
      </c>
      <c r="H245" s="62">
        <f>euref_capacity!G225</f>
        <v>3405.9185165516205</v>
      </c>
      <c r="I245" s="62">
        <f>euref_capacity!H225</f>
        <v>1018.8945673874858</v>
      </c>
      <c r="J245" s="62">
        <f>euref_capacity!I225</f>
        <v>751.29990473288183</v>
      </c>
      <c r="K245" s="62">
        <f>euref_capacity!J225</f>
        <v>630.54440473288184</v>
      </c>
    </row>
    <row r="246" spans="1:11" ht="15" customHeight="1" x14ac:dyDescent="0.25">
      <c r="A246" s="61" t="s">
        <v>4</v>
      </c>
      <c r="B246" s="61" t="s">
        <v>33</v>
      </c>
      <c r="C246" s="61" t="s">
        <v>34</v>
      </c>
      <c r="D246" s="62">
        <f>euref_capacity!C222</f>
        <v>0</v>
      </c>
      <c r="E246" s="62">
        <f>euref_capacity!D222</f>
        <v>0</v>
      </c>
      <c r="F246" s="62">
        <f>euref_capacity!E222</f>
        <v>0</v>
      </c>
      <c r="G246" s="62">
        <f>euref_capacity!F222</f>
        <v>0</v>
      </c>
      <c r="H246" s="62">
        <f>euref_capacity!G222</f>
        <v>0</v>
      </c>
      <c r="I246" s="62">
        <f>euref_capacity!H222</f>
        <v>0</v>
      </c>
      <c r="J246" s="62">
        <f>euref_capacity!I222</f>
        <v>0</v>
      </c>
      <c r="K246" s="62">
        <f>euref_capacity!J222</f>
        <v>0</v>
      </c>
    </row>
    <row r="247" spans="1:11" ht="15" customHeight="1" x14ac:dyDescent="0.25">
      <c r="A247" s="61" t="s">
        <v>4</v>
      </c>
      <c r="B247" s="61" t="s">
        <v>35</v>
      </c>
      <c r="C247" s="61" t="s">
        <v>36</v>
      </c>
      <c r="D247" s="62">
        <f>euref_capacity!C227</f>
        <v>7065</v>
      </c>
      <c r="E247" s="62">
        <f>euref_capacity!D227</f>
        <v>9183.4997793853563</v>
      </c>
      <c r="F247" s="62">
        <f>euref_capacity!E227</f>
        <v>9408.4997793853581</v>
      </c>
      <c r="G247" s="62">
        <f>euref_capacity!F227</f>
        <v>9971.4997793853563</v>
      </c>
      <c r="H247" s="62">
        <f>euref_capacity!G227</f>
        <v>9971.4997793853563</v>
      </c>
      <c r="I247" s="62">
        <f>euref_capacity!H227</f>
        <v>9971.4997793853563</v>
      </c>
      <c r="J247" s="62">
        <f>euref_capacity!I227</f>
        <v>9971.4997793853563</v>
      </c>
      <c r="K247" s="62">
        <f>euref_capacity!J227</f>
        <v>9971.4997793853563</v>
      </c>
    </row>
    <row r="248" spans="1:11" ht="15" customHeight="1" x14ac:dyDescent="0.25">
      <c r="A248" s="61" t="s">
        <v>4</v>
      </c>
      <c r="B248" s="61" t="s">
        <v>814</v>
      </c>
      <c r="C248" s="61" t="s">
        <v>813</v>
      </c>
      <c r="D248" s="62">
        <f>euref_capacity!C228</f>
        <v>5079</v>
      </c>
      <c r="E248" s="62">
        <f>euref_capacity!D228</f>
        <v>5112.9811038129565</v>
      </c>
      <c r="F248" s="62">
        <f>euref_capacity!E228</f>
        <v>5112.9811038129565</v>
      </c>
      <c r="G248" s="62">
        <f>euref_capacity!F228</f>
        <v>6302.4345803661372</v>
      </c>
      <c r="H248" s="62">
        <f>euref_capacity!G228</f>
        <v>6302.4345803661381</v>
      </c>
      <c r="I248" s="62">
        <f>euref_capacity!H228</f>
        <v>6534.08363696991</v>
      </c>
      <c r="J248" s="62">
        <f>euref_capacity!I228</f>
        <v>7002.9963402419144</v>
      </c>
      <c r="K248" s="62">
        <f>euref_capacity!J228</f>
        <v>7103.147283638139</v>
      </c>
    </row>
    <row r="249" spans="1:11" ht="15" customHeight="1" x14ac:dyDescent="0.25">
      <c r="A249" s="61" t="s">
        <v>4</v>
      </c>
      <c r="B249" s="61" t="s">
        <v>37</v>
      </c>
      <c r="C249" s="61" t="s">
        <v>38</v>
      </c>
      <c r="D249" s="62">
        <f>euref_capacity!C224</f>
        <v>1144.2179300000003</v>
      </c>
      <c r="E249" s="62">
        <f>euref_capacity!D224</f>
        <v>782.99938999999995</v>
      </c>
      <c r="F249" s="62">
        <f>euref_capacity!E224</f>
        <v>717.21452377317235</v>
      </c>
      <c r="G249" s="62">
        <f>euref_capacity!F224</f>
        <v>691.33266377317227</v>
      </c>
      <c r="H249" s="62">
        <f>euref_capacity!G224</f>
        <v>633.50416377317219</v>
      </c>
      <c r="I249" s="62">
        <f>euref_capacity!H224</f>
        <v>336.25320822073968</v>
      </c>
      <c r="J249" s="62">
        <f>euref_capacity!I224</f>
        <v>153.4384282207397</v>
      </c>
      <c r="K249" s="62">
        <f>euref_capacity!J224</f>
        <v>122.70342822073968</v>
      </c>
    </row>
    <row r="250" spans="1:11" ht="15" customHeight="1" x14ac:dyDescent="0.25">
      <c r="A250" s="61" t="s">
        <v>4</v>
      </c>
      <c r="B250" s="61" t="s">
        <v>39</v>
      </c>
      <c r="C250" s="61" t="s">
        <v>40</v>
      </c>
      <c r="D250" s="62">
        <f>euref_capacity!C226</f>
        <v>521.29667000000006</v>
      </c>
      <c r="E250" s="62">
        <f>euref_capacity!D226</f>
        <v>643.26099358548333</v>
      </c>
      <c r="F250" s="62">
        <f>euref_capacity!E226</f>
        <v>654.70580588836344</v>
      </c>
      <c r="G250" s="62">
        <f>euref_capacity!F226</f>
        <v>663.71014824106146</v>
      </c>
      <c r="H250" s="62">
        <f>euref_capacity!G226</f>
        <v>667.09674827034939</v>
      </c>
      <c r="I250" s="62">
        <f>euref_capacity!H226</f>
        <v>677.94495421795034</v>
      </c>
      <c r="J250" s="62">
        <f>euref_capacity!I226</f>
        <v>661.21861725303654</v>
      </c>
      <c r="K250" s="62">
        <f>euref_capacity!J226</f>
        <v>568.86404459394305</v>
      </c>
    </row>
    <row r="251" spans="1:11" ht="15" customHeight="1" x14ac:dyDescent="0.25">
      <c r="A251" s="61" t="s">
        <v>4</v>
      </c>
      <c r="B251" s="61" t="s">
        <v>812</v>
      </c>
      <c r="C251" s="61" t="s">
        <v>811</v>
      </c>
      <c r="D251" s="62">
        <f>euref_capacity!C229</f>
        <v>466.51</v>
      </c>
      <c r="E251" s="62">
        <f>euref_capacity!D229</f>
        <v>530.59080206443309</v>
      </c>
      <c r="F251" s="62">
        <f>euref_capacity!E229</f>
        <v>1017.3415334757196</v>
      </c>
      <c r="G251" s="62">
        <f>euref_capacity!F229</f>
        <v>2171.5662118396649</v>
      </c>
      <c r="H251" s="62">
        <f>euref_capacity!G229</f>
        <v>2171.5662118396649</v>
      </c>
      <c r="I251" s="62">
        <f>euref_capacity!H229</f>
        <v>2868.5908020644329</v>
      </c>
      <c r="J251" s="62">
        <f>euref_capacity!I229</f>
        <v>2947.6716041288664</v>
      </c>
      <c r="K251" s="62">
        <f>euref_capacity!J229</f>
        <v>3666.4223355401509</v>
      </c>
    </row>
    <row r="252" spans="1:11" ht="15" customHeight="1" x14ac:dyDescent="0.25">
      <c r="A252" s="61" t="s">
        <v>4</v>
      </c>
      <c r="B252" s="61" t="s">
        <v>41</v>
      </c>
      <c r="C252" s="61" t="s">
        <v>42</v>
      </c>
      <c r="D252" s="62">
        <v>0</v>
      </c>
      <c r="E252" s="62">
        <v>0</v>
      </c>
      <c r="F252" s="62">
        <v>0</v>
      </c>
      <c r="G252" s="62">
        <v>0</v>
      </c>
      <c r="H252" s="62">
        <v>0</v>
      </c>
      <c r="I252" s="62">
        <v>0</v>
      </c>
      <c r="J252" s="62">
        <v>0</v>
      </c>
      <c r="K252" s="62">
        <v>0</v>
      </c>
    </row>
    <row r="253" spans="1:11" ht="15" customHeight="1" x14ac:dyDescent="0.25">
      <c r="A253" s="61" t="s">
        <v>4</v>
      </c>
      <c r="B253" s="61" t="s">
        <v>43</v>
      </c>
      <c r="C253" s="61" t="s">
        <v>44</v>
      </c>
      <c r="D253" s="62">
        <v>0</v>
      </c>
      <c r="E253" s="62">
        <v>0</v>
      </c>
      <c r="F253" s="62">
        <v>0</v>
      </c>
      <c r="G253" s="62">
        <v>0</v>
      </c>
      <c r="H253" s="62">
        <v>0</v>
      </c>
      <c r="I253" s="62">
        <v>0</v>
      </c>
      <c r="J253" s="62">
        <v>0</v>
      </c>
      <c r="K253" s="62">
        <v>0</v>
      </c>
    </row>
    <row r="254" spans="1:11" ht="15" customHeight="1" x14ac:dyDescent="0.25">
      <c r="A254" s="61" t="s">
        <v>4</v>
      </c>
      <c r="B254" s="61" t="s">
        <v>45</v>
      </c>
      <c r="C254" s="61" t="s">
        <v>46</v>
      </c>
      <c r="D254" s="62">
        <f>euref_capacity!C230</f>
        <v>28.999999999999996</v>
      </c>
      <c r="E254" s="62">
        <f>euref_capacity!D230</f>
        <v>28.999999999999996</v>
      </c>
      <c r="F254" s="62">
        <f>euref_capacity!E230</f>
        <v>28.999999999999996</v>
      </c>
      <c r="G254" s="62">
        <f>euref_capacity!F230</f>
        <v>28.999999999999996</v>
      </c>
      <c r="H254" s="62">
        <f>euref_capacity!G230</f>
        <v>28.999999999999996</v>
      </c>
      <c r="I254" s="62">
        <f>euref_capacity!H230</f>
        <v>28.999999999999996</v>
      </c>
      <c r="J254" s="62">
        <f>euref_capacity!I230</f>
        <v>28.999999999999996</v>
      </c>
      <c r="K254" s="62">
        <f>euref_capacity!J230</f>
        <v>28.999999999999996</v>
      </c>
    </row>
    <row r="255" spans="1:11" ht="15" customHeight="1" x14ac:dyDescent="0.25">
      <c r="A255" s="61" t="s">
        <v>3</v>
      </c>
      <c r="B255" s="61" t="s">
        <v>29</v>
      </c>
      <c r="C255" s="61" t="s">
        <v>30</v>
      </c>
      <c r="D255" s="62">
        <f>euref_capacity!C233</f>
        <v>6441.34</v>
      </c>
      <c r="E255" s="62">
        <f>euref_capacity!D233</f>
        <v>5625.9800000000005</v>
      </c>
      <c r="F255" s="62">
        <f>euref_capacity!E233</f>
        <v>3094.08</v>
      </c>
      <c r="G255" s="62">
        <f>euref_capacity!F233</f>
        <v>1909.26</v>
      </c>
      <c r="H255" s="62">
        <f>euref_capacity!G233</f>
        <v>860.91282293625306</v>
      </c>
      <c r="I255" s="62">
        <f>euref_capacity!H233</f>
        <v>769.91282293625306</v>
      </c>
      <c r="J255" s="62">
        <f>euref_capacity!I233</f>
        <v>666.17282293625294</v>
      </c>
      <c r="K255" s="62">
        <f>euref_capacity!J233</f>
        <v>885.34321240055408</v>
      </c>
    </row>
    <row r="256" spans="1:11" ht="15" customHeight="1" x14ac:dyDescent="0.25">
      <c r="A256" s="61" t="s">
        <v>3</v>
      </c>
      <c r="B256" s="61" t="s">
        <v>31</v>
      </c>
      <c r="C256" s="61" t="s">
        <v>32</v>
      </c>
      <c r="D256" s="62">
        <f>euref_capacity!C235</f>
        <v>4172.5733500000006</v>
      </c>
      <c r="E256" s="62">
        <f>euref_capacity!D235</f>
        <v>4221.2801599910626</v>
      </c>
      <c r="F256" s="62">
        <f>euref_capacity!E235</f>
        <v>4169.8024403270647</v>
      </c>
      <c r="G256" s="62">
        <f>euref_capacity!F235</f>
        <v>3958.9024403270641</v>
      </c>
      <c r="H256" s="62">
        <f>euref_capacity!G235</f>
        <v>2248.1625659214119</v>
      </c>
      <c r="I256" s="62">
        <f>euref_capacity!H235</f>
        <v>2338.1861961500231</v>
      </c>
      <c r="J256" s="62">
        <f>euref_capacity!I235</f>
        <v>2204.6752601561629</v>
      </c>
      <c r="K256" s="62">
        <f>euref_capacity!J235</f>
        <v>3257.1564172640146</v>
      </c>
    </row>
    <row r="257" spans="1:11" ht="15" customHeight="1" x14ac:dyDescent="0.25">
      <c r="A257" s="61" t="s">
        <v>3</v>
      </c>
      <c r="B257" s="61" t="s">
        <v>33</v>
      </c>
      <c r="C257" s="61" t="s">
        <v>34</v>
      </c>
      <c r="D257" s="62">
        <f>euref_capacity!C232</f>
        <v>1414</v>
      </c>
      <c r="E257" s="62">
        <f>euref_capacity!D232</f>
        <v>1414</v>
      </c>
      <c r="F257" s="62">
        <f>euref_capacity!E232</f>
        <v>2828</v>
      </c>
      <c r="G257" s="62">
        <f>euref_capacity!F232</f>
        <v>2828</v>
      </c>
      <c r="H257" s="62">
        <f>euref_capacity!G232</f>
        <v>2828</v>
      </c>
      <c r="I257" s="62">
        <f>euref_capacity!H232</f>
        <v>2828</v>
      </c>
      <c r="J257" s="62">
        <f>euref_capacity!I232</f>
        <v>2828</v>
      </c>
      <c r="K257" s="62">
        <f>euref_capacity!J232</f>
        <v>2828</v>
      </c>
    </row>
    <row r="258" spans="1:11" ht="15" customHeight="1" x14ac:dyDescent="0.25">
      <c r="A258" s="61" t="s">
        <v>3</v>
      </c>
      <c r="B258" s="61" t="s">
        <v>35</v>
      </c>
      <c r="C258" s="61" t="s">
        <v>36</v>
      </c>
      <c r="D258" s="62">
        <f>euref_capacity!C237</f>
        <v>6644.9630638483322</v>
      </c>
      <c r="E258" s="62">
        <f>euref_capacity!D237</f>
        <v>6644.9630638483322</v>
      </c>
      <c r="F258" s="62">
        <f>euref_capacity!E237</f>
        <v>6644.9630638483322</v>
      </c>
      <c r="G258" s="62">
        <f>euref_capacity!F237</f>
        <v>6644.9630638483322</v>
      </c>
      <c r="H258" s="62">
        <f>euref_capacity!G237</f>
        <v>6644.9630638483322</v>
      </c>
      <c r="I258" s="62">
        <f>euref_capacity!H237</f>
        <v>6685.6367943823388</v>
      </c>
      <c r="J258" s="62">
        <f>euref_capacity!I237</f>
        <v>6685.6367943823388</v>
      </c>
      <c r="K258" s="62">
        <f>euref_capacity!J237</f>
        <v>6685.6367943823388</v>
      </c>
    </row>
    <row r="259" spans="1:11" ht="15" customHeight="1" x14ac:dyDescent="0.25">
      <c r="A259" s="61" t="s">
        <v>3</v>
      </c>
      <c r="B259" s="61" t="s">
        <v>814</v>
      </c>
      <c r="C259" s="61" t="s">
        <v>813</v>
      </c>
      <c r="D259" s="62">
        <f>euref_capacity!C238</f>
        <v>2975.8999999999996</v>
      </c>
      <c r="E259" s="62">
        <f>euref_capacity!D238</f>
        <v>2988.7854276054809</v>
      </c>
      <c r="F259" s="62">
        <f>euref_capacity!E238</f>
        <v>4831.88</v>
      </c>
      <c r="G259" s="62">
        <f>euref_capacity!F238</f>
        <v>6017.486457603567</v>
      </c>
      <c r="H259" s="62">
        <f>euref_capacity!G238</f>
        <v>6264.068345101462</v>
      </c>
      <c r="I259" s="62">
        <f>euref_capacity!H238</f>
        <v>6498.4341424011818</v>
      </c>
      <c r="J259" s="62">
        <f>euref_capacity!I238</f>
        <v>6802.7847513608804</v>
      </c>
      <c r="K259" s="62">
        <f>euref_capacity!J238</f>
        <v>7449.5099204220314</v>
      </c>
    </row>
    <row r="260" spans="1:11" ht="15" customHeight="1" x14ac:dyDescent="0.25">
      <c r="A260" s="61" t="s">
        <v>3</v>
      </c>
      <c r="B260" s="61" t="s">
        <v>37</v>
      </c>
      <c r="C260" s="61" t="s">
        <v>38</v>
      </c>
      <c r="D260" s="62">
        <f>euref_capacity!C234</f>
        <v>1359.9014</v>
      </c>
      <c r="E260" s="62">
        <f>euref_capacity!D234</f>
        <v>1131.6779999999999</v>
      </c>
      <c r="F260" s="62">
        <f>euref_capacity!E234</f>
        <v>770.678</v>
      </c>
      <c r="G260" s="62">
        <f>euref_capacity!F234</f>
        <v>675.678</v>
      </c>
      <c r="H260" s="62">
        <f>euref_capacity!G234</f>
        <v>119.49123969996511</v>
      </c>
      <c r="I260" s="62">
        <f>euref_capacity!H234</f>
        <v>119.49123969996511</v>
      </c>
      <c r="J260" s="62">
        <f>euref_capacity!I234</f>
        <v>119.39623969996512</v>
      </c>
      <c r="K260" s="62">
        <f>euref_capacity!J234</f>
        <v>114.95000000000002</v>
      </c>
    </row>
    <row r="261" spans="1:11" ht="15" customHeight="1" x14ac:dyDescent="0.25">
      <c r="A261" s="61" t="s">
        <v>3</v>
      </c>
      <c r="B261" s="61" t="s">
        <v>39</v>
      </c>
      <c r="C261" s="61" t="s">
        <v>40</v>
      </c>
      <c r="D261" s="62">
        <f>euref_capacity!C236</f>
        <v>95.899979999999999</v>
      </c>
      <c r="E261" s="62">
        <f>euref_capacity!D236</f>
        <v>139.37033202856753</v>
      </c>
      <c r="F261" s="62">
        <f>euref_capacity!E236</f>
        <v>150.20273735482814</v>
      </c>
      <c r="G261" s="62">
        <f>euref_capacity!F236</f>
        <v>156.98165925531009</v>
      </c>
      <c r="H261" s="62">
        <f>euref_capacity!G236</f>
        <v>169.15067943954193</v>
      </c>
      <c r="I261" s="62">
        <f>euref_capacity!H236</f>
        <v>252.22977462882457</v>
      </c>
      <c r="J261" s="62">
        <f>euref_capacity!I236</f>
        <v>312.98740987643436</v>
      </c>
      <c r="K261" s="62">
        <f>euref_capacity!J236</f>
        <v>305.64821519928836</v>
      </c>
    </row>
    <row r="262" spans="1:11" ht="15" customHeight="1" x14ac:dyDescent="0.25">
      <c r="A262" s="61" t="s">
        <v>3</v>
      </c>
      <c r="B262" s="61" t="s">
        <v>812</v>
      </c>
      <c r="C262" s="61" t="s">
        <v>811</v>
      </c>
      <c r="D262" s="62">
        <f>euref_capacity!C239</f>
        <v>1791.7090000000001</v>
      </c>
      <c r="E262" s="62">
        <f>euref_capacity!D239</f>
        <v>1823.5336574652581</v>
      </c>
      <c r="F262" s="62">
        <f>euref_capacity!E239</f>
        <v>1823.5336574652581</v>
      </c>
      <c r="G262" s="62">
        <f>euref_capacity!F239</f>
        <v>2222.5336574652583</v>
      </c>
      <c r="H262" s="62">
        <f>euref_capacity!G239</f>
        <v>2304.5336574652579</v>
      </c>
      <c r="I262" s="62">
        <f>euref_capacity!H239</f>
        <v>2374.5336574652583</v>
      </c>
      <c r="J262" s="62">
        <f>euref_capacity!I239</f>
        <v>4074.6296989598827</v>
      </c>
      <c r="K262" s="62">
        <f>euref_capacity!J239</f>
        <v>4142.6296989598832</v>
      </c>
    </row>
    <row r="263" spans="1:11" ht="15" customHeight="1" x14ac:dyDescent="0.25">
      <c r="A263" s="61" t="s">
        <v>3</v>
      </c>
      <c r="B263" s="61" t="s">
        <v>41</v>
      </c>
      <c r="C263" s="61" t="s">
        <v>42</v>
      </c>
      <c r="D263" s="62">
        <v>0</v>
      </c>
      <c r="E263" s="62">
        <v>0</v>
      </c>
      <c r="F263" s="62">
        <v>0</v>
      </c>
      <c r="G263" s="62">
        <v>0</v>
      </c>
      <c r="H263" s="62">
        <v>0</v>
      </c>
      <c r="I263" s="62">
        <v>0</v>
      </c>
      <c r="J263" s="62">
        <v>0</v>
      </c>
      <c r="K263" s="62">
        <v>0</v>
      </c>
    </row>
    <row r="264" spans="1:11" ht="15" customHeight="1" x14ac:dyDescent="0.25">
      <c r="A264" s="61" t="s">
        <v>3</v>
      </c>
      <c r="B264" s="61" t="s">
        <v>43</v>
      </c>
      <c r="C264" s="61" t="s">
        <v>44</v>
      </c>
      <c r="D264" s="62">
        <v>0</v>
      </c>
      <c r="E264" s="62">
        <v>0</v>
      </c>
      <c r="F264" s="62">
        <v>0</v>
      </c>
      <c r="G264" s="62">
        <v>0</v>
      </c>
      <c r="H264" s="62">
        <v>0</v>
      </c>
      <c r="I264" s="62">
        <v>0</v>
      </c>
      <c r="J264" s="62">
        <v>0</v>
      </c>
      <c r="K264" s="62">
        <v>0</v>
      </c>
    </row>
    <row r="265" spans="1:11" ht="15" customHeight="1" x14ac:dyDescent="0.25">
      <c r="A265" s="61" t="s">
        <v>3</v>
      </c>
      <c r="B265" s="61" t="s">
        <v>45</v>
      </c>
      <c r="C265" s="61" t="s">
        <v>46</v>
      </c>
      <c r="D265" s="62">
        <f>euref_capacity!C240</f>
        <v>0</v>
      </c>
      <c r="E265" s="62">
        <f>euref_capacity!D240</f>
        <v>0</v>
      </c>
      <c r="F265" s="62">
        <f>euref_capacity!E240</f>
        <v>0</v>
      </c>
      <c r="G265" s="62">
        <f>euref_capacity!F240</f>
        <v>0</v>
      </c>
      <c r="H265" s="62">
        <f>euref_capacity!G240</f>
        <v>0</v>
      </c>
      <c r="I265" s="62">
        <f>euref_capacity!H240</f>
        <v>0</v>
      </c>
      <c r="J265" s="62">
        <f>euref_capacity!I240</f>
        <v>0</v>
      </c>
      <c r="K265" s="62">
        <f>euref_capacity!J240</f>
        <v>0</v>
      </c>
    </row>
    <row r="266" spans="1:11" ht="15" customHeight="1" x14ac:dyDescent="0.25">
      <c r="A266" s="61" t="s">
        <v>2</v>
      </c>
      <c r="B266" s="61" t="s">
        <v>29</v>
      </c>
      <c r="C266" s="61" t="s">
        <v>30</v>
      </c>
      <c r="D266" s="62">
        <f>euref_capacity!C243</f>
        <v>355.67500000000001</v>
      </c>
      <c r="E266" s="62">
        <f>euref_capacity!D243</f>
        <v>135.61500000000001</v>
      </c>
      <c r="F266" s="62">
        <f>euref_capacity!E243</f>
        <v>135.61500000000001</v>
      </c>
      <c r="G266" s="62">
        <f>euref_capacity!F243</f>
        <v>128.23900000000003</v>
      </c>
      <c r="H266" s="62">
        <f>euref_capacity!G243</f>
        <v>18.626999999999999</v>
      </c>
      <c r="I266" s="62">
        <f>euref_capacity!H243</f>
        <v>18.626999999999999</v>
      </c>
      <c r="J266" s="62">
        <f>euref_capacity!I243</f>
        <v>18.626999999999999</v>
      </c>
      <c r="K266" s="62">
        <f>euref_capacity!J243</f>
        <v>7.9799999999999995</v>
      </c>
    </row>
    <row r="267" spans="1:11" ht="15" customHeight="1" x14ac:dyDescent="0.25">
      <c r="A267" s="61" t="s">
        <v>2</v>
      </c>
      <c r="B267" s="61" t="s">
        <v>31</v>
      </c>
      <c r="C267" s="61" t="s">
        <v>32</v>
      </c>
      <c r="D267" s="62">
        <f>euref_capacity!C245</f>
        <v>1168.3065500000002</v>
      </c>
      <c r="E267" s="62">
        <f>euref_capacity!D245</f>
        <v>1992.0373719271208</v>
      </c>
      <c r="F267" s="62">
        <f>euref_capacity!E245</f>
        <v>3281.088633248693</v>
      </c>
      <c r="G267" s="62">
        <f>euref_capacity!F245</f>
        <v>3280.482533248693</v>
      </c>
      <c r="H267" s="62">
        <f>euref_capacity!G245</f>
        <v>4430.4807396875285</v>
      </c>
      <c r="I267" s="62">
        <f>euref_capacity!H245</f>
        <v>4380.7950379138683</v>
      </c>
      <c r="J267" s="62">
        <f>euref_capacity!I245</f>
        <v>4253.4880379138694</v>
      </c>
      <c r="K267" s="62">
        <f>euref_capacity!J245</f>
        <v>4734.4022294257265</v>
      </c>
    </row>
    <row r="268" spans="1:11" ht="15" customHeight="1" x14ac:dyDescent="0.25">
      <c r="A268" s="61" t="s">
        <v>2</v>
      </c>
      <c r="B268" s="61" t="s">
        <v>33</v>
      </c>
      <c r="C268" s="61" t="s">
        <v>34</v>
      </c>
      <c r="D268" s="62">
        <f>euref_capacity!C242</f>
        <v>9531.8399999999983</v>
      </c>
      <c r="E268" s="62">
        <f>euref_capacity!D242</f>
        <v>6949.4400000000005</v>
      </c>
      <c r="F268" s="62">
        <f>euref_capacity!E242</f>
        <v>6949.4400000000005</v>
      </c>
      <c r="G268" s="62">
        <f>euref_capacity!F242</f>
        <v>6949.4400000000005</v>
      </c>
      <c r="H268" s="62">
        <f>euref_capacity!G242</f>
        <v>6949.4400000000005</v>
      </c>
      <c r="I268" s="62">
        <f>euref_capacity!H242</f>
        <v>9449.4399999999987</v>
      </c>
      <c r="J268" s="62">
        <f>euref_capacity!I242</f>
        <v>9022.64</v>
      </c>
      <c r="K268" s="62">
        <f>euref_capacity!J242</f>
        <v>9022.64</v>
      </c>
    </row>
    <row r="269" spans="1:11" ht="15" customHeight="1" x14ac:dyDescent="0.25">
      <c r="A269" s="61" t="s">
        <v>2</v>
      </c>
      <c r="B269" s="61" t="s">
        <v>35</v>
      </c>
      <c r="C269" s="61" t="s">
        <v>36</v>
      </c>
      <c r="D269" s="62">
        <f>euref_capacity!C247</f>
        <v>16395</v>
      </c>
      <c r="E269" s="62">
        <f>euref_capacity!D247</f>
        <v>16642.057144427556</v>
      </c>
      <c r="F269" s="62">
        <f>euref_capacity!E247</f>
        <v>16739.632571544971</v>
      </c>
      <c r="G269" s="62">
        <f>euref_capacity!F247</f>
        <v>16742.054727082079</v>
      </c>
      <c r="H269" s="62">
        <f>euref_capacity!G247</f>
        <v>17075.481920547518</v>
      </c>
      <c r="I269" s="62">
        <f>euref_capacity!H247</f>
        <v>17075.481920547518</v>
      </c>
      <c r="J269" s="62">
        <f>euref_capacity!I247</f>
        <v>17508.620678606028</v>
      </c>
      <c r="K269" s="62">
        <f>euref_capacity!J247</f>
        <v>17909.144955842916</v>
      </c>
    </row>
    <row r="270" spans="1:11" ht="15" customHeight="1" x14ac:dyDescent="0.25">
      <c r="A270" s="61" t="s">
        <v>2</v>
      </c>
      <c r="B270" s="61" t="s">
        <v>814</v>
      </c>
      <c r="C270" s="61" t="s">
        <v>813</v>
      </c>
      <c r="D270" s="62">
        <f>euref_capacity!C248</f>
        <v>6024.9332921311689</v>
      </c>
      <c r="E270" s="62">
        <f>euref_capacity!D248</f>
        <v>6506.7247547902398</v>
      </c>
      <c r="F270" s="62">
        <f>euref_capacity!E248</f>
        <v>8117.9943753711495</v>
      </c>
      <c r="G270" s="62">
        <f>euref_capacity!F248</f>
        <v>9012.6807536917604</v>
      </c>
      <c r="H270" s="62">
        <f>euref_capacity!G248</f>
        <v>9012.6807536917604</v>
      </c>
      <c r="I270" s="62">
        <f>euref_capacity!H248</f>
        <v>8978.6829370978376</v>
      </c>
      <c r="J270" s="62">
        <f>euref_capacity!I248</f>
        <v>9397.1456621102006</v>
      </c>
      <c r="K270" s="62">
        <f>euref_capacity!J248</f>
        <v>11219.72953137591</v>
      </c>
    </row>
    <row r="271" spans="1:11" ht="15" customHeight="1" x14ac:dyDescent="0.25">
      <c r="A271" s="61" t="s">
        <v>2</v>
      </c>
      <c r="B271" s="61" t="s">
        <v>37</v>
      </c>
      <c r="C271" s="61" t="s">
        <v>38</v>
      </c>
      <c r="D271" s="62">
        <f>euref_capacity!C244</f>
        <v>2958.0640399999997</v>
      </c>
      <c r="E271" s="62">
        <f>euref_capacity!D244</f>
        <v>558.79734395235039</v>
      </c>
      <c r="F271" s="62">
        <f>euref_capacity!E244</f>
        <v>509.54734395235033</v>
      </c>
      <c r="G271" s="62">
        <f>euref_capacity!F244</f>
        <v>509.54734395235033</v>
      </c>
      <c r="H271" s="62">
        <f>euref_capacity!G244</f>
        <v>292.50960000000003</v>
      </c>
      <c r="I271" s="62">
        <f>euref_capacity!H244</f>
        <v>14.523000000000001</v>
      </c>
      <c r="J271" s="62">
        <f>euref_capacity!I244</f>
        <v>0</v>
      </c>
      <c r="K271" s="62">
        <f>euref_capacity!J244</f>
        <v>0</v>
      </c>
    </row>
    <row r="272" spans="1:11" ht="15" customHeight="1" x14ac:dyDescent="0.25">
      <c r="A272" s="61" t="s">
        <v>2</v>
      </c>
      <c r="B272" s="61" t="s">
        <v>39</v>
      </c>
      <c r="C272" s="61" t="s">
        <v>40</v>
      </c>
      <c r="D272" s="62">
        <f>euref_capacity!C246</f>
        <v>3161.1063900000004</v>
      </c>
      <c r="E272" s="62">
        <f>euref_capacity!D246</f>
        <v>2588.7639463896894</v>
      </c>
      <c r="F272" s="62">
        <f>euref_capacity!E246</f>
        <v>2604.2782470900215</v>
      </c>
      <c r="G272" s="62">
        <f>euref_capacity!F246</f>
        <v>3160.5510713068511</v>
      </c>
      <c r="H272" s="62">
        <f>euref_capacity!G246</f>
        <v>2893.9667392706538</v>
      </c>
      <c r="I272" s="62">
        <f>euref_capacity!H246</f>
        <v>3066.4269562835502</v>
      </c>
      <c r="J272" s="62">
        <f>euref_capacity!I246</f>
        <v>3276.6078650658515</v>
      </c>
      <c r="K272" s="62">
        <f>euref_capacity!J246</f>
        <v>3412.2756052020154</v>
      </c>
    </row>
    <row r="273" spans="1:11" ht="15" customHeight="1" x14ac:dyDescent="0.25">
      <c r="A273" s="61" t="s">
        <v>2</v>
      </c>
      <c r="B273" s="61" t="s">
        <v>812</v>
      </c>
      <c r="C273" s="61" t="s">
        <v>811</v>
      </c>
      <c r="D273" s="62">
        <f>euref_capacity!C249</f>
        <v>81.000000000000014</v>
      </c>
      <c r="E273" s="62">
        <f>euref_capacity!D249</f>
        <v>87.621664068153407</v>
      </c>
      <c r="F273" s="62">
        <f>euref_capacity!E249</f>
        <v>87.621664068153407</v>
      </c>
      <c r="G273" s="62">
        <f>euref_capacity!F249</f>
        <v>87.621664068153407</v>
      </c>
      <c r="H273" s="62">
        <f>euref_capacity!G249</f>
        <v>87.621664068153407</v>
      </c>
      <c r="I273" s="62">
        <f>euref_capacity!H249</f>
        <v>87.621664068153393</v>
      </c>
      <c r="J273" s="62">
        <f>euref_capacity!I249</f>
        <v>88.621664068153407</v>
      </c>
      <c r="K273" s="62">
        <f>euref_capacity!J249</f>
        <v>95.621664068153407</v>
      </c>
    </row>
    <row r="274" spans="1:11" ht="15" customHeight="1" x14ac:dyDescent="0.25">
      <c r="A274" s="61" t="s">
        <v>2</v>
      </c>
      <c r="B274" s="61" t="s">
        <v>41</v>
      </c>
      <c r="C274" s="61" t="s">
        <v>42</v>
      </c>
      <c r="D274" s="62">
        <v>0</v>
      </c>
      <c r="E274" s="62">
        <v>0</v>
      </c>
      <c r="F274" s="62">
        <v>0</v>
      </c>
      <c r="G274" s="62">
        <v>0</v>
      </c>
      <c r="H274" s="62">
        <v>0</v>
      </c>
      <c r="I274" s="62">
        <v>0</v>
      </c>
      <c r="J274" s="62">
        <v>0</v>
      </c>
      <c r="K274" s="62">
        <v>0</v>
      </c>
    </row>
    <row r="275" spans="1:11" ht="15" customHeight="1" x14ac:dyDescent="0.25">
      <c r="A275" s="61" t="s">
        <v>2</v>
      </c>
      <c r="B275" s="61" t="s">
        <v>43</v>
      </c>
      <c r="C275" s="61" t="s">
        <v>44</v>
      </c>
      <c r="D275" s="62">
        <v>0</v>
      </c>
      <c r="E275" s="62">
        <v>0</v>
      </c>
      <c r="F275" s="62">
        <v>0</v>
      </c>
      <c r="G275" s="62">
        <v>0</v>
      </c>
      <c r="H275" s="62">
        <v>0</v>
      </c>
      <c r="I275" s="62">
        <v>0</v>
      </c>
      <c r="J275" s="62">
        <v>0</v>
      </c>
      <c r="K275" s="62">
        <v>0</v>
      </c>
    </row>
    <row r="276" spans="1:11" ht="15" customHeight="1" x14ac:dyDescent="0.25">
      <c r="A276" s="61" t="s">
        <v>2</v>
      </c>
      <c r="B276" s="61" t="s">
        <v>45</v>
      </c>
      <c r="C276" s="61" t="s">
        <v>46</v>
      </c>
      <c r="D276" s="62">
        <f>euref_capacity!C250</f>
        <v>0</v>
      </c>
      <c r="E276" s="62">
        <f>euref_capacity!D250</f>
        <v>0</v>
      </c>
      <c r="F276" s="62">
        <f>euref_capacity!E250</f>
        <v>0</v>
      </c>
      <c r="G276" s="62">
        <f>euref_capacity!F250</f>
        <v>0</v>
      </c>
      <c r="H276" s="62">
        <f>euref_capacity!G250</f>
        <v>0</v>
      </c>
      <c r="I276" s="62">
        <f>euref_capacity!H250</f>
        <v>0</v>
      </c>
      <c r="J276" s="62">
        <f>euref_capacity!I250</f>
        <v>0</v>
      </c>
      <c r="K276" s="62">
        <f>euref_capacity!J250</f>
        <v>0</v>
      </c>
    </row>
    <row r="277" spans="1:11" ht="15" customHeight="1" x14ac:dyDescent="0.25">
      <c r="A277" s="61" t="s">
        <v>1</v>
      </c>
      <c r="B277" s="61" t="s">
        <v>29</v>
      </c>
      <c r="C277" s="61" t="s">
        <v>30</v>
      </c>
      <c r="D277" s="62">
        <f>euref_capacity!C253</f>
        <v>792.03</v>
      </c>
      <c r="E277" s="62">
        <f>euref_capacity!D253</f>
        <v>792.03</v>
      </c>
      <c r="F277" s="62">
        <f>euref_capacity!E253</f>
        <v>678.28</v>
      </c>
      <c r="G277" s="62">
        <f>euref_capacity!F253</f>
        <v>632.28000000000009</v>
      </c>
      <c r="H277" s="62">
        <f>euref_capacity!G253</f>
        <v>564.20000000000005</v>
      </c>
      <c r="I277" s="62">
        <f>euref_capacity!H253</f>
        <v>250</v>
      </c>
      <c r="J277" s="62">
        <f>euref_capacity!I253</f>
        <v>250</v>
      </c>
      <c r="K277" s="62">
        <f>euref_capacity!J253</f>
        <v>250</v>
      </c>
    </row>
    <row r="278" spans="1:11" ht="15" customHeight="1" x14ac:dyDescent="0.25">
      <c r="A278" s="61" t="s">
        <v>1</v>
      </c>
      <c r="B278" s="61" t="s">
        <v>31</v>
      </c>
      <c r="C278" s="61" t="s">
        <v>32</v>
      </c>
      <c r="D278" s="62">
        <f>euref_capacity!C255</f>
        <v>469.91209999999995</v>
      </c>
      <c r="E278" s="62">
        <f>euref_capacity!D255</f>
        <v>469.8291627461528</v>
      </c>
      <c r="F278" s="62">
        <f>euref_capacity!E255</f>
        <v>387.63579818287582</v>
      </c>
      <c r="G278" s="62">
        <f>euref_capacity!F255</f>
        <v>404.40479818287582</v>
      </c>
      <c r="H278" s="62">
        <f>euref_capacity!G255</f>
        <v>636.88428785174801</v>
      </c>
      <c r="I278" s="62">
        <f>euref_capacity!H255</f>
        <v>860.71083918622674</v>
      </c>
      <c r="J278" s="62">
        <f>euref_capacity!I255</f>
        <v>833.48058612332727</v>
      </c>
      <c r="K278" s="62">
        <f>euref_capacity!J255</f>
        <v>819.27048612332726</v>
      </c>
    </row>
    <row r="279" spans="1:11" ht="15" customHeight="1" x14ac:dyDescent="0.25">
      <c r="A279" s="61" t="s">
        <v>1</v>
      </c>
      <c r="B279" s="61" t="s">
        <v>33</v>
      </c>
      <c r="C279" s="61" t="s">
        <v>34</v>
      </c>
      <c r="D279" s="62">
        <f>euref_capacity!C252</f>
        <v>700.00000000000011</v>
      </c>
      <c r="E279" s="62">
        <f>euref_capacity!D252</f>
        <v>700.00000000000011</v>
      </c>
      <c r="F279" s="62">
        <f>euref_capacity!E252</f>
        <v>700.00000000000011</v>
      </c>
      <c r="G279" s="62">
        <f>euref_capacity!F252</f>
        <v>700.00000000000011</v>
      </c>
      <c r="H279" s="62">
        <f>euref_capacity!G252</f>
        <v>700.00000000000011</v>
      </c>
      <c r="I279" s="62">
        <f>euref_capacity!H252</f>
        <v>700.00000000000011</v>
      </c>
      <c r="J279" s="62">
        <f>euref_capacity!I252</f>
        <v>1117</v>
      </c>
      <c r="K279" s="62">
        <f>euref_capacity!J252</f>
        <v>1117</v>
      </c>
    </row>
    <row r="280" spans="1:11" ht="15" customHeight="1" x14ac:dyDescent="0.25">
      <c r="A280" s="61" t="s">
        <v>1</v>
      </c>
      <c r="B280" s="61" t="s">
        <v>35</v>
      </c>
      <c r="C280" s="61" t="s">
        <v>36</v>
      </c>
      <c r="D280" s="62">
        <f>euref_capacity!C257</f>
        <v>1119</v>
      </c>
      <c r="E280" s="62">
        <f>euref_capacity!D257</f>
        <v>1220</v>
      </c>
      <c r="F280" s="62">
        <f>euref_capacity!E257</f>
        <v>1220</v>
      </c>
      <c r="G280" s="62">
        <f>euref_capacity!F257</f>
        <v>1284.4255015027254</v>
      </c>
      <c r="H280" s="62">
        <f>euref_capacity!G257</f>
        <v>1315.7554683799244</v>
      </c>
      <c r="I280" s="62">
        <f>euref_capacity!H257</f>
        <v>1366.2528316564212</v>
      </c>
      <c r="J280" s="62">
        <f>euref_capacity!I257</f>
        <v>1366.2528316564212</v>
      </c>
      <c r="K280" s="62">
        <f>euref_capacity!J257</f>
        <v>1465.0283843292164</v>
      </c>
    </row>
    <row r="281" spans="1:11" ht="15" customHeight="1" x14ac:dyDescent="0.25">
      <c r="A281" s="61" t="s">
        <v>1</v>
      </c>
      <c r="B281" s="61" t="s">
        <v>814</v>
      </c>
      <c r="C281" s="61" t="s">
        <v>813</v>
      </c>
      <c r="D281" s="62">
        <f>euref_capacity!C258</f>
        <v>3.7</v>
      </c>
      <c r="E281" s="62">
        <f>euref_capacity!D258</f>
        <v>200.40995088935958</v>
      </c>
      <c r="F281" s="62">
        <f>euref_capacity!E258</f>
        <v>211.71400000000003</v>
      </c>
      <c r="G281" s="62">
        <f>euref_capacity!F258</f>
        <v>241.6130680441378</v>
      </c>
      <c r="H281" s="62">
        <f>euref_capacity!G258</f>
        <v>261.61306804413783</v>
      </c>
      <c r="I281" s="62">
        <f>euref_capacity!H258</f>
        <v>276.61306804413783</v>
      </c>
      <c r="J281" s="62">
        <f>euref_capacity!I258</f>
        <v>276.61306804413778</v>
      </c>
      <c r="K281" s="62">
        <f>euref_capacity!J258</f>
        <v>280.31306804413782</v>
      </c>
    </row>
    <row r="282" spans="1:11" ht="15" customHeight="1" x14ac:dyDescent="0.25">
      <c r="A282" s="61" t="s">
        <v>1</v>
      </c>
      <c r="B282" s="61" t="s">
        <v>37</v>
      </c>
      <c r="C282" s="61" t="s">
        <v>38</v>
      </c>
      <c r="D282" s="62">
        <f>euref_capacity!C254</f>
        <v>92.032499999999985</v>
      </c>
      <c r="E282" s="62">
        <f>euref_capacity!D254</f>
        <v>29.022500000000001</v>
      </c>
      <c r="F282" s="62">
        <f>euref_capacity!E254</f>
        <v>16.197500000000002</v>
      </c>
      <c r="G282" s="62">
        <f>euref_capacity!F254</f>
        <v>16.197500000000002</v>
      </c>
      <c r="H282" s="62">
        <f>euref_capacity!G254</f>
        <v>16.197500000000002</v>
      </c>
      <c r="I282" s="62">
        <f>euref_capacity!H254</f>
        <v>13.965</v>
      </c>
      <c r="J282" s="62">
        <f>euref_capacity!I254</f>
        <v>13.965</v>
      </c>
      <c r="K282" s="62">
        <f>euref_capacity!J254</f>
        <v>0</v>
      </c>
    </row>
    <row r="283" spans="1:11" ht="15" customHeight="1" x14ac:dyDescent="0.25">
      <c r="A283" s="61" t="s">
        <v>1</v>
      </c>
      <c r="B283" s="61" t="s">
        <v>39</v>
      </c>
      <c r="C283" s="61" t="s">
        <v>40</v>
      </c>
      <c r="D283" s="62">
        <f>euref_capacity!C256</f>
        <v>51.075590000000005</v>
      </c>
      <c r="E283" s="62">
        <f>euref_capacity!D256</f>
        <v>124.18519946380516</v>
      </c>
      <c r="F283" s="62">
        <f>euref_capacity!E256</f>
        <v>124.27407103515426</v>
      </c>
      <c r="G283" s="62">
        <f>euref_capacity!F256</f>
        <v>118.48993603546897</v>
      </c>
      <c r="H283" s="62">
        <f>euref_capacity!G256</f>
        <v>123.19839359015477</v>
      </c>
      <c r="I283" s="62">
        <f>euref_capacity!H256</f>
        <v>219.76065414049251</v>
      </c>
      <c r="J283" s="62">
        <f>euref_capacity!I256</f>
        <v>218.16263563556612</v>
      </c>
      <c r="K283" s="62">
        <f>euref_capacity!J256</f>
        <v>164.56663298342406</v>
      </c>
    </row>
    <row r="284" spans="1:11" ht="15" customHeight="1" x14ac:dyDescent="0.25">
      <c r="A284" s="61" t="s">
        <v>1</v>
      </c>
      <c r="B284" s="61" t="s">
        <v>812</v>
      </c>
      <c r="C284" s="61" t="s">
        <v>811</v>
      </c>
      <c r="D284" s="62">
        <f>euref_capacity!C259</f>
        <v>262</v>
      </c>
      <c r="E284" s="62">
        <f>euref_capacity!D259</f>
        <v>352.23967924335909</v>
      </c>
      <c r="F284" s="62">
        <f>euref_capacity!E259</f>
        <v>568.83253637054861</v>
      </c>
      <c r="G284" s="62">
        <f>euref_capacity!F259</f>
        <v>779.21487239814417</v>
      </c>
      <c r="H284" s="62">
        <f>euref_capacity!G259</f>
        <v>779.21487239814417</v>
      </c>
      <c r="I284" s="62">
        <f>euref_capacity!H259</f>
        <v>779.21487239814417</v>
      </c>
      <c r="J284" s="62">
        <f>euref_capacity!I259</f>
        <v>779.21487239814417</v>
      </c>
      <c r="K284" s="62">
        <f>euref_capacity!J259</f>
        <v>866.95701959063297</v>
      </c>
    </row>
    <row r="285" spans="1:11" ht="15" customHeight="1" x14ac:dyDescent="0.25">
      <c r="A285" s="61" t="s">
        <v>1</v>
      </c>
      <c r="B285" s="61" t="s">
        <v>41</v>
      </c>
      <c r="C285" s="61" t="s">
        <v>42</v>
      </c>
      <c r="D285" s="62">
        <v>0</v>
      </c>
      <c r="E285" s="62">
        <v>0</v>
      </c>
      <c r="F285" s="62">
        <v>0</v>
      </c>
      <c r="G285" s="62">
        <v>0</v>
      </c>
      <c r="H285" s="62">
        <v>0</v>
      </c>
      <c r="I285" s="62">
        <v>0</v>
      </c>
      <c r="J285" s="62">
        <v>0</v>
      </c>
      <c r="K285" s="62">
        <v>0</v>
      </c>
    </row>
    <row r="286" spans="1:11" ht="15" customHeight="1" x14ac:dyDescent="0.25">
      <c r="A286" s="61" t="s">
        <v>1</v>
      </c>
      <c r="B286" s="61" t="s">
        <v>43</v>
      </c>
      <c r="C286" s="61" t="s">
        <v>44</v>
      </c>
      <c r="D286" s="62">
        <v>0</v>
      </c>
      <c r="E286" s="62">
        <v>0</v>
      </c>
      <c r="F286" s="62">
        <v>0</v>
      </c>
      <c r="G286" s="62">
        <v>0</v>
      </c>
      <c r="H286" s="62">
        <v>0</v>
      </c>
      <c r="I286" s="62">
        <v>0</v>
      </c>
      <c r="J286" s="62">
        <v>0</v>
      </c>
      <c r="K286" s="62">
        <v>0</v>
      </c>
    </row>
    <row r="287" spans="1:11" ht="15" customHeight="1" x14ac:dyDescent="0.25">
      <c r="A287" s="61" t="s">
        <v>1</v>
      </c>
      <c r="B287" s="61" t="s">
        <v>45</v>
      </c>
      <c r="C287" s="61" t="s">
        <v>46</v>
      </c>
      <c r="D287" s="62">
        <f>euref_capacity!C260</f>
        <v>0</v>
      </c>
      <c r="E287" s="62">
        <f>euref_capacity!D260</f>
        <v>0</v>
      </c>
      <c r="F287" s="62">
        <f>euref_capacity!E260</f>
        <v>0</v>
      </c>
      <c r="G287" s="62">
        <f>euref_capacity!F260</f>
        <v>0</v>
      </c>
      <c r="H287" s="62">
        <f>euref_capacity!G260</f>
        <v>0</v>
      </c>
      <c r="I287" s="62">
        <f>euref_capacity!H260</f>
        <v>0</v>
      </c>
      <c r="J287" s="62">
        <f>euref_capacity!I260</f>
        <v>0</v>
      </c>
      <c r="K287" s="62">
        <f>euref_capacity!J260</f>
        <v>0</v>
      </c>
    </row>
    <row r="288" spans="1:11" ht="15" customHeight="1" x14ac:dyDescent="0.25">
      <c r="A288" s="61" t="s">
        <v>0</v>
      </c>
      <c r="B288" s="61" t="s">
        <v>29</v>
      </c>
      <c r="C288" s="61" t="s">
        <v>30</v>
      </c>
      <c r="D288" s="62">
        <f>euref_capacity!C263</f>
        <v>1274.2630000000001</v>
      </c>
      <c r="E288" s="62">
        <f>euref_capacity!D263</f>
        <v>791.94300000000032</v>
      </c>
      <c r="F288" s="62">
        <f>euref_capacity!E263</f>
        <v>711.49800000000005</v>
      </c>
      <c r="G288" s="62">
        <f>euref_capacity!F263</f>
        <v>482.64351240039798</v>
      </c>
      <c r="H288" s="62">
        <f>euref_capacity!G263</f>
        <v>477.13351240039799</v>
      </c>
      <c r="I288" s="62">
        <f>euref_capacity!H263</f>
        <v>455.99232999511827</v>
      </c>
      <c r="J288" s="62">
        <f>euref_capacity!I263</f>
        <v>212.24881759472032</v>
      </c>
      <c r="K288" s="62">
        <f>euref_capacity!J263</f>
        <v>449.18881759472032</v>
      </c>
    </row>
    <row r="289" spans="1:11" ht="15" customHeight="1" x14ac:dyDescent="0.25">
      <c r="A289" s="61" t="s">
        <v>0</v>
      </c>
      <c r="B289" s="61" t="s">
        <v>31</v>
      </c>
      <c r="C289" s="61" t="s">
        <v>32</v>
      </c>
      <c r="D289" s="62">
        <f>euref_capacity!C265</f>
        <v>1738.1471500000002</v>
      </c>
      <c r="E289" s="62">
        <f>euref_capacity!D265</f>
        <v>1323.4861910958907</v>
      </c>
      <c r="F289" s="62">
        <f>euref_capacity!E265</f>
        <v>1321.5822579373789</v>
      </c>
      <c r="G289" s="62">
        <f>euref_capacity!F265</f>
        <v>1097.1278854845423</v>
      </c>
      <c r="H289" s="62">
        <f>euref_capacity!G265</f>
        <v>862.57604955354384</v>
      </c>
      <c r="I289" s="62">
        <f>euref_capacity!H265</f>
        <v>781.61954955354372</v>
      </c>
      <c r="J289" s="62">
        <f>euref_capacity!I265</f>
        <v>1060.5743611519731</v>
      </c>
      <c r="K289" s="62">
        <f>euref_capacity!J265</f>
        <v>958.26277032877056</v>
      </c>
    </row>
    <row r="290" spans="1:11" ht="15" customHeight="1" x14ac:dyDescent="0.25">
      <c r="A290" s="61" t="s">
        <v>0</v>
      </c>
      <c r="B290" s="61" t="s">
        <v>33</v>
      </c>
      <c r="C290" s="61" t="s">
        <v>34</v>
      </c>
      <c r="D290" s="62">
        <f>euref_capacity!C262</f>
        <v>1940</v>
      </c>
      <c r="E290" s="62">
        <f>euref_capacity!D262</f>
        <v>2820</v>
      </c>
      <c r="F290" s="62">
        <f>euref_capacity!E262</f>
        <v>2820</v>
      </c>
      <c r="G290" s="62">
        <f>euref_capacity!F262</f>
        <v>4020.0000000000005</v>
      </c>
      <c r="H290" s="62">
        <f>euref_capacity!G262</f>
        <v>4020.0000000000005</v>
      </c>
      <c r="I290" s="62">
        <f>euref_capacity!H262</f>
        <v>4020.0000000000005</v>
      </c>
      <c r="J290" s="62">
        <f>euref_capacity!I262</f>
        <v>3020</v>
      </c>
      <c r="K290" s="62">
        <f>euref_capacity!J262</f>
        <v>3020</v>
      </c>
    </row>
    <row r="291" spans="1:11" ht="15" customHeight="1" x14ac:dyDescent="0.25">
      <c r="A291" s="61" t="s">
        <v>0</v>
      </c>
      <c r="B291" s="61" t="s">
        <v>35</v>
      </c>
      <c r="C291" s="61" t="s">
        <v>36</v>
      </c>
      <c r="D291" s="62">
        <f>euref_capacity!C267</f>
        <v>1607</v>
      </c>
      <c r="E291" s="62">
        <f>euref_capacity!D267</f>
        <v>1724.7817105036077</v>
      </c>
      <c r="F291" s="62">
        <f>euref_capacity!E267</f>
        <v>1724.7817105036077</v>
      </c>
      <c r="G291" s="62">
        <f>euref_capacity!F267</f>
        <v>1724.7817105036077</v>
      </c>
      <c r="H291" s="62">
        <f>euref_capacity!G267</f>
        <v>1724.7817105036077</v>
      </c>
      <c r="I291" s="62">
        <f>euref_capacity!H267</f>
        <v>1724.7817105036077</v>
      </c>
      <c r="J291" s="62">
        <f>euref_capacity!I267</f>
        <v>1858.7434517545264</v>
      </c>
      <c r="K291" s="62">
        <f>euref_capacity!J267</f>
        <v>1887.5038086460645</v>
      </c>
    </row>
    <row r="292" spans="1:11" ht="15" customHeight="1" x14ac:dyDescent="0.25">
      <c r="A292" s="61" t="s">
        <v>0</v>
      </c>
      <c r="B292" s="61" t="s">
        <v>814</v>
      </c>
      <c r="C292" s="61" t="s">
        <v>813</v>
      </c>
      <c r="D292" s="62">
        <f>euref_capacity!C268</f>
        <v>5</v>
      </c>
      <c r="E292" s="62">
        <f>euref_capacity!D268</f>
        <v>19.105117648676696</v>
      </c>
      <c r="F292" s="62">
        <f>euref_capacity!E268</f>
        <v>19.105117648676696</v>
      </c>
      <c r="G292" s="62">
        <f>euref_capacity!F268</f>
        <v>19.105117648676696</v>
      </c>
      <c r="H292" s="62">
        <f>euref_capacity!G268</f>
        <v>19.105117648676696</v>
      </c>
      <c r="I292" s="62">
        <f>euref_capacity!H268</f>
        <v>24.105117648676696</v>
      </c>
      <c r="J292" s="62">
        <f>euref_capacity!I268</f>
        <v>124.10511764867671</v>
      </c>
      <c r="K292" s="62">
        <f>euref_capacity!J268</f>
        <v>164.10511764867672</v>
      </c>
    </row>
    <row r="293" spans="1:11" ht="15" customHeight="1" x14ac:dyDescent="0.25">
      <c r="A293" s="61" t="s">
        <v>0</v>
      </c>
      <c r="B293" s="61" t="s">
        <v>37</v>
      </c>
      <c r="C293" s="61" t="s">
        <v>38</v>
      </c>
      <c r="D293" s="62">
        <f>euref_capacity!C264</f>
        <v>84.1905</v>
      </c>
      <c r="E293" s="62">
        <f>euref_capacity!D264</f>
        <v>84.1905</v>
      </c>
      <c r="F293" s="62">
        <f>euref_capacity!E264</f>
        <v>84.1905</v>
      </c>
      <c r="G293" s="62">
        <f>euref_capacity!F264</f>
        <v>84.1905</v>
      </c>
      <c r="H293" s="62">
        <f>euref_capacity!G264</f>
        <v>30.040499999999998</v>
      </c>
      <c r="I293" s="62">
        <f>euref_capacity!H264</f>
        <v>30.040499999999998</v>
      </c>
      <c r="J293" s="62">
        <f>euref_capacity!I264</f>
        <v>30.040499999999998</v>
      </c>
      <c r="K293" s="62">
        <f>euref_capacity!J264</f>
        <v>3.298</v>
      </c>
    </row>
    <row r="294" spans="1:11" ht="15" customHeight="1" x14ac:dyDescent="0.25">
      <c r="A294" s="61" t="s">
        <v>0</v>
      </c>
      <c r="B294" s="61" t="s">
        <v>39</v>
      </c>
      <c r="C294" s="61" t="s">
        <v>40</v>
      </c>
      <c r="D294" s="62">
        <f>euref_capacity!C266</f>
        <v>240.66912000000002</v>
      </c>
      <c r="E294" s="62">
        <f>euref_capacity!D266</f>
        <v>327.46354647523589</v>
      </c>
      <c r="F294" s="62">
        <f>euref_capacity!E266</f>
        <v>331.073256650134</v>
      </c>
      <c r="G294" s="62">
        <f>euref_capacity!F266</f>
        <v>332.48882430737916</v>
      </c>
      <c r="H294" s="62">
        <f>euref_capacity!G266</f>
        <v>332.48882430737916</v>
      </c>
      <c r="I294" s="62">
        <f>euref_capacity!H266</f>
        <v>335.12193314781229</v>
      </c>
      <c r="J294" s="62">
        <f>euref_capacity!I266</f>
        <v>510.92843455322446</v>
      </c>
      <c r="K294" s="62">
        <f>euref_capacity!J266</f>
        <v>462.02747718255569</v>
      </c>
    </row>
    <row r="295" spans="1:11" ht="15" customHeight="1" x14ac:dyDescent="0.25">
      <c r="A295" s="61" t="s">
        <v>0</v>
      </c>
      <c r="B295" s="61" t="s">
        <v>812</v>
      </c>
      <c r="C295" s="61" t="s">
        <v>811</v>
      </c>
      <c r="D295" s="62">
        <f>euref_capacity!C269</f>
        <v>607.99999999999989</v>
      </c>
      <c r="E295" s="62">
        <f>euref_capacity!D269</f>
        <v>619.74776531641953</v>
      </c>
      <c r="F295" s="62">
        <f>euref_capacity!E269</f>
        <v>619.74776531641953</v>
      </c>
      <c r="G295" s="62">
        <f>euref_capacity!F269</f>
        <v>679.74776531641942</v>
      </c>
      <c r="H295" s="62">
        <f>euref_capacity!G269</f>
        <v>739.74776531641953</v>
      </c>
      <c r="I295" s="62">
        <f>euref_capacity!H269</f>
        <v>799.74776531641953</v>
      </c>
      <c r="J295" s="62">
        <f>euref_capacity!I269</f>
        <v>1099.7477653164196</v>
      </c>
      <c r="K295" s="62">
        <f>euref_capacity!J269</f>
        <v>1118.7477653164194</v>
      </c>
    </row>
    <row r="296" spans="1:11" ht="15" customHeight="1" x14ac:dyDescent="0.25">
      <c r="A296" s="61" t="s">
        <v>0</v>
      </c>
      <c r="B296" s="61" t="s">
        <v>41</v>
      </c>
      <c r="C296" s="61" t="s">
        <v>42</v>
      </c>
      <c r="D296" s="62">
        <v>0</v>
      </c>
      <c r="E296" s="62">
        <v>0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</row>
    <row r="297" spans="1:11" ht="15" customHeight="1" x14ac:dyDescent="0.25">
      <c r="A297" s="61" t="s">
        <v>0</v>
      </c>
      <c r="B297" s="61" t="s">
        <v>43</v>
      </c>
      <c r="C297" s="61" t="s">
        <v>44</v>
      </c>
      <c r="D297" s="62">
        <v>0</v>
      </c>
      <c r="E297" s="62">
        <v>0</v>
      </c>
      <c r="F297" s="62">
        <v>0</v>
      </c>
      <c r="G297" s="62">
        <v>0</v>
      </c>
      <c r="H297" s="62">
        <v>0</v>
      </c>
      <c r="I297" s="62">
        <v>0</v>
      </c>
      <c r="J297" s="62">
        <v>0</v>
      </c>
      <c r="K297" s="62">
        <v>0</v>
      </c>
    </row>
    <row r="298" spans="1:11" ht="15" customHeight="1" x14ac:dyDescent="0.25">
      <c r="A298" s="61" t="s">
        <v>0</v>
      </c>
      <c r="B298" s="61" t="s">
        <v>45</v>
      </c>
      <c r="C298" s="61" t="s">
        <v>46</v>
      </c>
      <c r="D298" s="62">
        <f>euref_capacity!C270</f>
        <v>0</v>
      </c>
      <c r="E298" s="62">
        <f>euref_capacity!D270</f>
        <v>0</v>
      </c>
      <c r="F298" s="62">
        <f>euref_capacity!E270</f>
        <v>0</v>
      </c>
      <c r="G298" s="62">
        <f>euref_capacity!F270</f>
        <v>0</v>
      </c>
      <c r="H298" s="62">
        <f>euref_capacity!G270</f>
        <v>0</v>
      </c>
      <c r="I298" s="62">
        <f>euref_capacity!H270</f>
        <v>0</v>
      </c>
      <c r="J298" s="62">
        <f>euref_capacity!I270</f>
        <v>0</v>
      </c>
      <c r="K298" s="62">
        <f>euref_capacity!J270</f>
        <v>0</v>
      </c>
    </row>
    <row r="299" spans="1:11" ht="15" customHeight="1" x14ac:dyDescent="0.25">
      <c r="A299" s="61" t="s">
        <v>48</v>
      </c>
      <c r="B299" s="61" t="s">
        <v>29</v>
      </c>
      <c r="C299" s="61" t="s">
        <v>30</v>
      </c>
      <c r="D299" s="62">
        <f>euref_capacity!C273</f>
        <v>18734.876000000004</v>
      </c>
      <c r="E299" s="62">
        <f>euref_capacity!D273</f>
        <v>11149.485000000001</v>
      </c>
      <c r="F299" s="62">
        <f>euref_capacity!E273</f>
        <v>2322.61</v>
      </c>
      <c r="G299" s="62">
        <f>euref_capacity!F273</f>
        <v>501.00999999999993</v>
      </c>
      <c r="H299" s="62">
        <f>euref_capacity!G273</f>
        <v>477.64</v>
      </c>
      <c r="I299" s="62">
        <f>euref_capacity!H273</f>
        <v>449.14</v>
      </c>
      <c r="J299" s="62">
        <f>euref_capacity!I273</f>
        <v>449.14</v>
      </c>
      <c r="K299" s="62">
        <f>euref_capacity!J273</f>
        <v>448</v>
      </c>
    </row>
    <row r="300" spans="1:11" ht="15" customHeight="1" x14ac:dyDescent="0.25">
      <c r="A300" s="61" t="s">
        <v>48</v>
      </c>
      <c r="B300" s="61" t="s">
        <v>31</v>
      </c>
      <c r="C300" s="61" t="s">
        <v>32</v>
      </c>
      <c r="D300" s="62">
        <f>euref_capacity!C275</f>
        <v>33953.492630000001</v>
      </c>
      <c r="E300" s="62">
        <f>euref_capacity!D275</f>
        <v>35331.531182178383</v>
      </c>
      <c r="F300" s="62">
        <f>euref_capacity!E275</f>
        <v>35530.196440909982</v>
      </c>
      <c r="G300" s="62">
        <f>euref_capacity!F275</f>
        <v>35927.500154962276</v>
      </c>
      <c r="H300" s="62">
        <f>euref_capacity!G275</f>
        <v>40676.899664826313</v>
      </c>
      <c r="I300" s="62">
        <f>euref_capacity!H275</f>
        <v>46345.398576232881</v>
      </c>
      <c r="J300" s="62">
        <f>euref_capacity!I275</f>
        <v>47021.427069184174</v>
      </c>
      <c r="K300" s="62">
        <f>euref_capacity!J275</f>
        <v>46101.520602326986</v>
      </c>
    </row>
    <row r="301" spans="1:11" ht="15" customHeight="1" x14ac:dyDescent="0.25">
      <c r="A301" s="61" t="s">
        <v>48</v>
      </c>
      <c r="B301" s="61" t="s">
        <v>33</v>
      </c>
      <c r="C301" s="61" t="s">
        <v>34</v>
      </c>
      <c r="D301" s="62">
        <f>euref_capacity!C272</f>
        <v>9374</v>
      </c>
      <c r="E301" s="62">
        <f>euref_capacity!D272</f>
        <v>8884</v>
      </c>
      <c r="F301" s="62">
        <f>euref_capacity!E272</f>
        <v>7811</v>
      </c>
      <c r="G301" s="62">
        <f>euref_capacity!F272</f>
        <v>13107.000000000004</v>
      </c>
      <c r="H301" s="62">
        <f>euref_capacity!G272</f>
        <v>11922.000000000002</v>
      </c>
      <c r="I301" s="62">
        <f>euref_capacity!H272</f>
        <v>12352.000000000002</v>
      </c>
      <c r="J301" s="62">
        <f>euref_capacity!I272</f>
        <v>14002.000000000002</v>
      </c>
      <c r="K301" s="62">
        <f>euref_capacity!J272</f>
        <v>17302.000000000004</v>
      </c>
    </row>
    <row r="302" spans="1:11" ht="15" customHeight="1" x14ac:dyDescent="0.25">
      <c r="A302" s="61" t="s">
        <v>48</v>
      </c>
      <c r="B302" s="61" t="s">
        <v>35</v>
      </c>
      <c r="C302" s="61" t="s">
        <v>36</v>
      </c>
      <c r="D302" s="62">
        <f>euref_capacity!C277</f>
        <v>1692.9999999999998</v>
      </c>
      <c r="E302" s="62">
        <f>euref_capacity!D277</f>
        <v>1790.5139637448647</v>
      </c>
      <c r="F302" s="62">
        <f>euref_capacity!E277</f>
        <v>1790.5139637448647</v>
      </c>
      <c r="G302" s="62">
        <f>euref_capacity!F277</f>
        <v>1790.5139637448647</v>
      </c>
      <c r="H302" s="62">
        <f>euref_capacity!G277</f>
        <v>1790.5139637448647</v>
      </c>
      <c r="I302" s="62">
        <f>euref_capacity!H277</f>
        <v>1790.5139637448647</v>
      </c>
      <c r="J302" s="62">
        <f>euref_capacity!I277</f>
        <v>1792.2332964244374</v>
      </c>
      <c r="K302" s="62">
        <f>euref_capacity!J277</f>
        <v>1818.3035843044149</v>
      </c>
    </row>
    <row r="303" spans="1:11" ht="15" customHeight="1" x14ac:dyDescent="0.25">
      <c r="A303" s="61" t="s">
        <v>48</v>
      </c>
      <c r="B303" s="61" t="s">
        <v>814</v>
      </c>
      <c r="C303" s="61" t="s">
        <v>813</v>
      </c>
      <c r="D303" s="62">
        <f>euref_capacity!C278</f>
        <v>13602.5</v>
      </c>
      <c r="E303" s="62">
        <f>euref_capacity!D278</f>
        <v>33420.706479250191</v>
      </c>
      <c r="F303" s="62">
        <f>euref_capacity!E278</f>
        <v>33420.706479250191</v>
      </c>
      <c r="G303" s="62">
        <f>euref_capacity!F278</f>
        <v>33420.706479250191</v>
      </c>
      <c r="H303" s="62">
        <f>euref_capacity!G278</f>
        <v>33420.706479250191</v>
      </c>
      <c r="I303" s="62">
        <f>euref_capacity!H278</f>
        <v>34382.908600491312</v>
      </c>
      <c r="J303" s="62">
        <f>euref_capacity!I278</f>
        <v>38337.951778175586</v>
      </c>
      <c r="K303" s="62">
        <f>euref_capacity!J278</f>
        <v>41468.24687185006</v>
      </c>
    </row>
    <row r="304" spans="1:11" ht="15" customHeight="1" x14ac:dyDescent="0.25">
      <c r="A304" s="61" t="s">
        <v>48</v>
      </c>
      <c r="B304" s="61" t="s">
        <v>37</v>
      </c>
      <c r="C304" s="61" t="s">
        <v>38</v>
      </c>
      <c r="D304" s="62">
        <f>euref_capacity!C274</f>
        <v>2227.2223200000003</v>
      </c>
      <c r="E304" s="62">
        <f>euref_capacity!D274</f>
        <v>1235.1521557338597</v>
      </c>
      <c r="F304" s="62">
        <f>euref_capacity!E274</f>
        <v>1206.4182557338597</v>
      </c>
      <c r="G304" s="62">
        <f>euref_capacity!F274</f>
        <v>1166.8910857338592</v>
      </c>
      <c r="H304" s="62">
        <f>euref_capacity!G274</f>
        <v>674.13447000000019</v>
      </c>
      <c r="I304" s="62">
        <f>euref_capacity!H274</f>
        <v>484.67390999999998</v>
      </c>
      <c r="J304" s="62">
        <f>euref_capacity!I274</f>
        <v>392.26152000000002</v>
      </c>
      <c r="K304" s="62">
        <f>euref_capacity!J274</f>
        <v>338.60282000000001</v>
      </c>
    </row>
    <row r="305" spans="1:11" ht="15" customHeight="1" x14ac:dyDescent="0.25">
      <c r="A305" s="61" t="s">
        <v>48</v>
      </c>
      <c r="B305" s="61" t="s">
        <v>39</v>
      </c>
      <c r="C305" s="61" t="s">
        <v>40</v>
      </c>
      <c r="D305" s="62">
        <f>euref_capacity!C276</f>
        <v>3633.9492999999993</v>
      </c>
      <c r="E305" s="62">
        <f>euref_capacity!D276</f>
        <v>17238.346493374396</v>
      </c>
      <c r="F305" s="62">
        <f>euref_capacity!E276</f>
        <v>17244.038912726734</v>
      </c>
      <c r="G305" s="62">
        <f>euref_capacity!F276</f>
        <v>17244.038912726734</v>
      </c>
      <c r="H305" s="62">
        <f>euref_capacity!G276</f>
        <v>17147.816062726732</v>
      </c>
      <c r="I305" s="62">
        <f>euref_capacity!H276</f>
        <v>17072.331612726732</v>
      </c>
      <c r="J305" s="62">
        <f>euref_capacity!I276</f>
        <v>17658.471072726734</v>
      </c>
      <c r="K305" s="62">
        <f>euref_capacity!J276</f>
        <v>18032.039813170904</v>
      </c>
    </row>
    <row r="306" spans="1:11" ht="15" customHeight="1" x14ac:dyDescent="0.25">
      <c r="A306" s="61" t="s">
        <v>48</v>
      </c>
      <c r="B306" s="61" t="s">
        <v>812</v>
      </c>
      <c r="C306" s="61" t="s">
        <v>811</v>
      </c>
      <c r="D306" s="62">
        <f>euref_capacity!C279</f>
        <v>9720.92</v>
      </c>
      <c r="E306" s="62">
        <f>euref_capacity!D279</f>
        <v>11043.492445059754</v>
      </c>
      <c r="F306" s="62">
        <f>euref_capacity!E279</f>
        <v>11043.492445059754</v>
      </c>
      <c r="G306" s="62">
        <f>euref_capacity!F279</f>
        <v>11043.492445059754</v>
      </c>
      <c r="H306" s="62">
        <f>euref_capacity!G279</f>
        <v>11043.492445059754</v>
      </c>
      <c r="I306" s="62">
        <f>euref_capacity!H279</f>
        <v>11043.492445059755</v>
      </c>
      <c r="J306" s="62">
        <f>euref_capacity!I279</f>
        <v>11112.49244505975</v>
      </c>
      <c r="K306" s="62">
        <f>euref_capacity!J279</f>
        <v>11255.492445059754</v>
      </c>
    </row>
    <row r="307" spans="1:11" ht="15" customHeight="1" x14ac:dyDescent="0.25">
      <c r="A307" s="61" t="s">
        <v>48</v>
      </c>
      <c r="B307" s="61" t="s">
        <v>41</v>
      </c>
      <c r="C307" s="61" t="s">
        <v>42</v>
      </c>
      <c r="D307" s="62">
        <v>0</v>
      </c>
      <c r="E307" s="62">
        <v>0</v>
      </c>
      <c r="F307" s="62">
        <v>0</v>
      </c>
      <c r="G307" s="62">
        <v>0</v>
      </c>
      <c r="H307" s="62">
        <v>0</v>
      </c>
      <c r="I307" s="62">
        <v>0</v>
      </c>
      <c r="J307" s="62">
        <v>0</v>
      </c>
      <c r="K307" s="62">
        <v>0</v>
      </c>
    </row>
    <row r="308" spans="1:11" ht="15" customHeight="1" x14ac:dyDescent="0.25">
      <c r="A308" s="61" t="s">
        <v>48</v>
      </c>
      <c r="B308" s="61" t="s">
        <v>43</v>
      </c>
      <c r="C308" s="61" t="s">
        <v>44</v>
      </c>
      <c r="D308" s="62">
        <f>euref_capacity!C280</f>
        <v>4</v>
      </c>
      <c r="E308" s="62">
        <f>euref_capacity!D280</f>
        <v>101.58137891728711</v>
      </c>
      <c r="F308" s="62">
        <f>euref_capacity!E280</f>
        <v>119.15305525681863</v>
      </c>
      <c r="G308" s="62">
        <f>euref_capacity!F280</f>
        <v>122.05636960494805</v>
      </c>
      <c r="H308" s="62">
        <f>euref_capacity!G280</f>
        <v>123.86058117512256</v>
      </c>
      <c r="I308" s="62">
        <f>euref_capacity!H280</f>
        <v>130.47465441149401</v>
      </c>
      <c r="J308" s="62">
        <f>euref_capacity!I280</f>
        <v>130.47465441149401</v>
      </c>
      <c r="K308" s="62">
        <f>euref_capacity!J280</f>
        <v>130.47465441149401</v>
      </c>
    </row>
    <row r="309" spans="1:11" ht="15" customHeight="1" x14ac:dyDescent="0.25">
      <c r="A309" s="61" t="s">
        <v>48</v>
      </c>
      <c r="B309" s="61" t="s">
        <v>45</v>
      </c>
      <c r="C309" s="61" t="s">
        <v>46</v>
      </c>
      <c r="D309" s="62">
        <v>0</v>
      </c>
      <c r="E309" s="62">
        <v>0</v>
      </c>
      <c r="F309" s="62">
        <v>0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</row>
  </sheetData>
  <pageMargins left="0.7" right="0.7" top="0.78740157499999996" bottom="0.78740157499999996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9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ColWidth="11" defaultRowHeight="14.25" x14ac:dyDescent="0.2"/>
  <cols>
    <col min="1" max="1" width="11.75" customWidth="1"/>
    <col min="2" max="2" width="52" customWidth="1"/>
    <col min="3" max="3" width="12" customWidth="1"/>
    <col min="4" max="11" width="10.375" customWidth="1"/>
  </cols>
  <sheetData>
    <row r="1" spans="1:11" ht="15" customHeight="1" x14ac:dyDescent="0.25">
      <c r="A1" s="37" t="s">
        <v>26</v>
      </c>
      <c r="B1" s="37" t="s">
        <v>27</v>
      </c>
      <c r="C1" s="37" t="s">
        <v>28</v>
      </c>
      <c r="D1" s="64" t="s">
        <v>120</v>
      </c>
      <c r="E1" s="64" t="s">
        <v>121</v>
      </c>
      <c r="F1" s="64" t="s">
        <v>122</v>
      </c>
      <c r="G1" s="64" t="s">
        <v>123</v>
      </c>
      <c r="H1" s="64" t="s">
        <v>124</v>
      </c>
      <c r="I1" s="64" t="s">
        <v>125</v>
      </c>
      <c r="J1" s="64" t="s">
        <v>126</v>
      </c>
      <c r="K1" s="64" t="s">
        <v>127</v>
      </c>
    </row>
    <row r="2" spans="1:11" ht="15" customHeight="1" x14ac:dyDescent="0.25">
      <c r="A2" s="61" t="s">
        <v>25</v>
      </c>
      <c r="B2" s="61" t="s">
        <v>29</v>
      </c>
      <c r="C2" s="61" t="s">
        <v>30</v>
      </c>
      <c r="D2" s="62">
        <f>IFERROR((euref_generation_EXIOBASE!D2*1000)/(365*24*euref_capacity_EXIOBASE!D2),0)</f>
        <v>0.54855698044872592</v>
      </c>
      <c r="E2" s="62">
        <f>IFERROR((euref_generation_EXIOBASE!E2*1000)/(365*24*euref_capacity_EXIOBASE!E2),0)</f>
        <v>0.70119500614396746</v>
      </c>
      <c r="F2" s="62">
        <f>IFERROR((euref_generation_EXIOBASE!F2*1000)/(365*24*euref_capacity_EXIOBASE!F2),0)</f>
        <v>0.48684006571198168</v>
      </c>
      <c r="G2" s="62">
        <f>IFERROR((euref_generation_EXIOBASE!G2*1000)/(365*24*euref_capacity_EXIOBASE!G2),0)</f>
        <v>0.48258001446203502</v>
      </c>
      <c r="H2" s="62">
        <f>IFERROR((euref_generation_EXIOBASE!H2*1000)/(365*24*euref_capacity_EXIOBASE!H2),0)</f>
        <v>0.12657716654050738</v>
      </c>
      <c r="I2" s="62">
        <f>IFERROR((euref_generation_EXIOBASE!I2*1000)/(365*24*euref_capacity_EXIOBASE!I2),0)</f>
        <v>0.13047777295953436</v>
      </c>
      <c r="J2" s="62">
        <f>IFERROR((euref_generation_EXIOBASE!J2*1000)/(365*24*euref_capacity_EXIOBASE!J2),0)</f>
        <v>9.4536368443725774E-2</v>
      </c>
      <c r="K2" s="62">
        <f>IFERROR((euref_generation_EXIOBASE!K2*1000)/(365*24*euref_capacity_EXIOBASE!K2),0)</f>
        <v>9.2655533459269829E-2</v>
      </c>
    </row>
    <row r="3" spans="1:11" ht="15" customHeight="1" x14ac:dyDescent="0.25">
      <c r="A3" s="61" t="s">
        <v>25</v>
      </c>
      <c r="B3" s="61" t="s">
        <v>31</v>
      </c>
      <c r="C3" s="61" t="s">
        <v>32</v>
      </c>
      <c r="D3" s="62">
        <f>IFERROR((euref_generation_EXIOBASE!D3*1000)/(365*24*euref_capacity_EXIOBASE!D3),0)</f>
        <v>0.18981330428978174</v>
      </c>
      <c r="E3" s="62">
        <f>IFERROR((euref_generation_EXIOBASE!E3*1000)/(365*24*euref_capacity_EXIOBASE!E3),0)</f>
        <v>0.45563562805106739</v>
      </c>
      <c r="F3" s="62">
        <f>IFERROR((euref_generation_EXIOBASE!F3*1000)/(365*24*euref_capacity_EXIOBASE!F3),0)</f>
        <v>0.48471493948820726</v>
      </c>
      <c r="G3" s="62">
        <f>IFERROR((euref_generation_EXIOBASE!G3*1000)/(365*24*euref_capacity_EXIOBASE!G3),0)</f>
        <v>0.5738247061650672</v>
      </c>
      <c r="H3" s="62">
        <f>IFERROR((euref_generation_EXIOBASE!H3*1000)/(365*24*euref_capacity_EXIOBASE!H3),0)</f>
        <v>0.71110087987929038</v>
      </c>
      <c r="I3" s="62">
        <f>IFERROR((euref_generation_EXIOBASE!I3*1000)/(365*24*euref_capacity_EXIOBASE!I3),0)</f>
        <v>0.74728827956963562</v>
      </c>
      <c r="J3" s="62">
        <f>IFERROR((euref_generation_EXIOBASE!J3*1000)/(365*24*euref_capacity_EXIOBASE!J3),0)</f>
        <v>0.73732970060670511</v>
      </c>
      <c r="K3" s="62">
        <f>IFERROR((euref_generation_EXIOBASE!K3*1000)/(365*24*euref_capacity_EXIOBASE!K3),0)</f>
        <v>0.69939191012674362</v>
      </c>
    </row>
    <row r="4" spans="1:11" ht="15" customHeight="1" x14ac:dyDescent="0.25">
      <c r="A4" s="61" t="s">
        <v>25</v>
      </c>
      <c r="B4" s="61" t="s">
        <v>33</v>
      </c>
      <c r="C4" s="61" t="s">
        <v>34</v>
      </c>
      <c r="D4" s="62">
        <f>IFERROR((euref_generation_EXIOBASE!D4*1000)/(365*24*euref_capacity_EXIOBASE!D4),0)</f>
        <v>0</v>
      </c>
      <c r="E4" s="62">
        <f>IFERROR((euref_generation_EXIOBASE!E4*1000)/(365*24*euref_capacity_EXIOBASE!E4),0)</f>
        <v>0</v>
      </c>
      <c r="F4" s="62">
        <f>IFERROR((euref_generation_EXIOBASE!F4*1000)/(365*24*euref_capacity_EXIOBASE!F4),0)</f>
        <v>0</v>
      </c>
      <c r="G4" s="62">
        <f>IFERROR((euref_generation_EXIOBASE!G4*1000)/(365*24*euref_capacity_EXIOBASE!G4),0)</f>
        <v>0</v>
      </c>
      <c r="H4" s="62">
        <f>IFERROR((euref_generation_EXIOBASE!H4*1000)/(365*24*euref_capacity_EXIOBASE!H4),0)</f>
        <v>0</v>
      </c>
      <c r="I4" s="62">
        <f>IFERROR((euref_generation_EXIOBASE!I4*1000)/(365*24*euref_capacity_EXIOBASE!I4),0)</f>
        <v>0</v>
      </c>
      <c r="J4" s="62">
        <f>IFERROR((euref_generation_EXIOBASE!J4*1000)/(365*24*euref_capacity_EXIOBASE!J4),0)</f>
        <v>0</v>
      </c>
      <c r="K4" s="62">
        <f>IFERROR((euref_generation_EXIOBASE!K4*1000)/(365*24*euref_capacity_EXIOBASE!K4),0)</f>
        <v>0</v>
      </c>
    </row>
    <row r="5" spans="1:11" ht="15" customHeight="1" x14ac:dyDescent="0.25">
      <c r="A5" s="61" t="s">
        <v>25</v>
      </c>
      <c r="B5" s="61" t="s">
        <v>35</v>
      </c>
      <c r="C5" s="61" t="s">
        <v>36</v>
      </c>
      <c r="D5" s="62">
        <f>IFERROR((euref_generation_EXIOBASE!D5*1000)/(365*24*euref_capacity_EXIOBASE!D5),0)</f>
        <v>0.35602828646734541</v>
      </c>
      <c r="E5" s="62">
        <f>IFERROR((euref_generation_EXIOBASE!E5*1000)/(365*24*euref_capacity_EXIOBASE!E5),0)</f>
        <v>0.35875944820092032</v>
      </c>
      <c r="F5" s="62">
        <f>IFERROR((euref_generation_EXIOBASE!F5*1000)/(365*24*euref_capacity_EXIOBASE!F5),0)</f>
        <v>0.36969857363270636</v>
      </c>
      <c r="G5" s="62">
        <f>IFERROR((euref_generation_EXIOBASE!G5*1000)/(365*24*euref_capacity_EXIOBASE!G5),0)</f>
        <v>0.36973447320021163</v>
      </c>
      <c r="H5" s="62">
        <f>IFERROR((euref_generation_EXIOBASE!H5*1000)/(365*24*euref_capacity_EXIOBASE!H5),0)</f>
        <v>0.37052373640356512</v>
      </c>
      <c r="I5" s="62">
        <f>IFERROR((euref_generation_EXIOBASE!I5*1000)/(365*24*euref_capacity_EXIOBASE!I5),0)</f>
        <v>0.37085042230520449</v>
      </c>
      <c r="J5" s="62">
        <f>IFERROR((euref_generation_EXIOBASE!J5*1000)/(365*24*euref_capacity_EXIOBASE!J5),0)</f>
        <v>0.37093108038814554</v>
      </c>
      <c r="K5" s="62">
        <f>IFERROR((euref_generation_EXIOBASE!K5*1000)/(365*24*euref_capacity_EXIOBASE!K5),0)</f>
        <v>0.37212549213071461</v>
      </c>
    </row>
    <row r="6" spans="1:11" ht="15" customHeight="1" x14ac:dyDescent="0.25">
      <c r="A6" s="61" t="s">
        <v>25</v>
      </c>
      <c r="B6" s="61" t="s">
        <v>814</v>
      </c>
      <c r="C6" s="61" t="s">
        <v>813</v>
      </c>
      <c r="D6" s="62">
        <f>IFERROR((euref_generation_EXIOBASE!D6*1000)/(365*24*euref_capacity_EXIOBASE!D6),0)</f>
        <v>0.18737329767766606</v>
      </c>
      <c r="E6" s="62">
        <f>IFERROR((euref_generation_EXIOBASE!E6*1000)/(365*24*euref_capacity_EXIOBASE!E6),0)</f>
        <v>0.196356933548756</v>
      </c>
      <c r="F6" s="62">
        <f>IFERROR((euref_generation_EXIOBASE!F6*1000)/(365*24*euref_capacity_EXIOBASE!F6),0)</f>
        <v>0.22528720657572382</v>
      </c>
      <c r="G6" s="62">
        <f>IFERROR((euref_generation_EXIOBASE!G6*1000)/(365*24*euref_capacity_EXIOBASE!G6),0)</f>
        <v>0.2524397257919232</v>
      </c>
      <c r="H6" s="62">
        <f>IFERROR((euref_generation_EXIOBASE!H6*1000)/(365*24*euref_capacity_EXIOBASE!H6),0)</f>
        <v>0.25523516811396646</v>
      </c>
      <c r="I6" s="62">
        <f>IFERROR((euref_generation_EXIOBASE!I6*1000)/(365*24*euref_capacity_EXIOBASE!I6),0)</f>
        <v>0.24791687523638073</v>
      </c>
      <c r="J6" s="62">
        <f>IFERROR((euref_generation_EXIOBASE!J6*1000)/(365*24*euref_capacity_EXIOBASE!J6),0)</f>
        <v>0.25931422673932347</v>
      </c>
      <c r="K6" s="62">
        <f>IFERROR((euref_generation_EXIOBASE!K6*1000)/(365*24*euref_capacity_EXIOBASE!K6),0)</f>
        <v>0.25859919102815043</v>
      </c>
    </row>
    <row r="7" spans="1:11" ht="15" customHeight="1" x14ac:dyDescent="0.25">
      <c r="A7" s="61" t="s">
        <v>25</v>
      </c>
      <c r="B7" s="61" t="s">
        <v>37</v>
      </c>
      <c r="C7" s="61" t="s">
        <v>38</v>
      </c>
      <c r="D7" s="62">
        <f>IFERROR((euref_generation_EXIOBASE!D7*1000)/(365*24*euref_capacity_EXIOBASE!D7),0)</f>
        <v>2.447292547178944E-2</v>
      </c>
      <c r="E7" s="62">
        <f>IFERROR((euref_generation_EXIOBASE!E7*1000)/(365*24*euref_capacity_EXIOBASE!E7),0)</f>
        <v>3.0170140697132038E-2</v>
      </c>
      <c r="F7" s="62">
        <f>IFERROR((euref_generation_EXIOBASE!F7*1000)/(365*24*euref_capacity_EXIOBASE!F7),0)</f>
        <v>1.820984127496169E-2</v>
      </c>
      <c r="G7" s="62">
        <f>IFERROR((euref_generation_EXIOBASE!G7*1000)/(365*24*euref_capacity_EXIOBASE!G7),0)</f>
        <v>1.8195041780517441E-2</v>
      </c>
      <c r="H7" s="62">
        <f>IFERROR((euref_generation_EXIOBASE!H7*1000)/(365*24*euref_capacity_EXIOBASE!H7),0)</f>
        <v>1.8886542994031339E-2</v>
      </c>
      <c r="I7" s="62">
        <f>IFERROR((euref_generation_EXIOBASE!I7*1000)/(365*24*euref_capacity_EXIOBASE!I7),0)</f>
        <v>3.9734555161243289E-3</v>
      </c>
      <c r="J7" s="62">
        <f>IFERROR((euref_generation_EXIOBASE!J7*1000)/(365*24*euref_capacity_EXIOBASE!J7),0)</f>
        <v>1.0410441114237619E-2</v>
      </c>
      <c r="K7" s="62">
        <f>IFERROR((euref_generation_EXIOBASE!K7*1000)/(365*24*euref_capacity_EXIOBASE!K7),0)</f>
        <v>0</v>
      </c>
    </row>
    <row r="8" spans="1:11" ht="15" customHeight="1" x14ac:dyDescent="0.25">
      <c r="A8" s="61" t="s">
        <v>25</v>
      </c>
      <c r="B8" s="61" t="s">
        <v>39</v>
      </c>
      <c r="C8" s="61" t="s">
        <v>40</v>
      </c>
      <c r="D8" s="62">
        <f>IFERROR((euref_generation_EXIOBASE!D8*1000)/(365*24*euref_capacity_EXIOBASE!D8),0)</f>
        <v>0.46714796291589439</v>
      </c>
      <c r="E8" s="62">
        <f>IFERROR((euref_generation_EXIOBASE!E8*1000)/(365*24*euref_capacity_EXIOBASE!E8),0)</f>
        <v>0.52032750253965498</v>
      </c>
      <c r="F8" s="62">
        <f>IFERROR((euref_generation_EXIOBASE!F8*1000)/(365*24*euref_capacity_EXIOBASE!F8),0)</f>
        <v>0.59481186451966106</v>
      </c>
      <c r="G8" s="62">
        <f>IFERROR((euref_generation_EXIOBASE!G8*1000)/(365*24*euref_capacity_EXIOBASE!G8),0)</f>
        <v>0.56996155847698016</v>
      </c>
      <c r="H8" s="62">
        <f>IFERROR((euref_generation_EXIOBASE!H8*1000)/(365*24*euref_capacity_EXIOBASE!H8),0)</f>
        <v>0.50691643986053903</v>
      </c>
      <c r="I8" s="62">
        <f>IFERROR((euref_generation_EXIOBASE!I8*1000)/(365*24*euref_capacity_EXIOBASE!I8),0)</f>
        <v>0.6857391292293612</v>
      </c>
      <c r="J8" s="62">
        <f>IFERROR((euref_generation_EXIOBASE!J8*1000)/(365*24*euref_capacity_EXIOBASE!J8),0)</f>
        <v>0.76534944774961644</v>
      </c>
      <c r="K8" s="62">
        <f>IFERROR((euref_generation_EXIOBASE!K8*1000)/(365*24*euref_capacity_EXIOBASE!K8),0)</f>
        <v>0.92082310790442656</v>
      </c>
    </row>
    <row r="9" spans="1:11" ht="15" customHeight="1" x14ac:dyDescent="0.25">
      <c r="A9" s="61" t="s">
        <v>25</v>
      </c>
      <c r="B9" s="61" t="s">
        <v>812</v>
      </c>
      <c r="C9" s="61" t="s">
        <v>811</v>
      </c>
      <c r="D9" s="62">
        <f>IFERROR((euref_generation_EXIOBASE!D9*1000)/(365*24*euref_capacity_EXIOBASE!D9),0)</f>
        <v>0.11356224012098366</v>
      </c>
      <c r="E9" s="62">
        <f>IFERROR((euref_generation_EXIOBASE!E9*1000)/(365*24*euref_capacity_EXIOBASE!E9),0)</f>
        <v>0.12304276294365818</v>
      </c>
      <c r="F9" s="62">
        <f>IFERROR((euref_generation_EXIOBASE!F9*1000)/(365*24*euref_capacity_EXIOBASE!F9),0)</f>
        <v>0.13249783717543853</v>
      </c>
      <c r="G9" s="62">
        <f>IFERROR((euref_generation_EXIOBASE!G9*1000)/(365*24*euref_capacity_EXIOBASE!G9),0)</f>
        <v>0.13403043900741543</v>
      </c>
      <c r="H9" s="62">
        <f>IFERROR((euref_generation_EXIOBASE!H9*1000)/(365*24*euref_capacity_EXIOBASE!H9),0)</f>
        <v>0.13493624859950673</v>
      </c>
      <c r="I9" s="62">
        <f>IFERROR((euref_generation_EXIOBASE!I9*1000)/(365*24*euref_capacity_EXIOBASE!I9),0)</f>
        <v>0.13645018683667057</v>
      </c>
      <c r="J9" s="62">
        <f>IFERROR((euref_generation_EXIOBASE!J9*1000)/(365*24*euref_capacity_EXIOBASE!J9),0)</f>
        <v>0.13890307477439809</v>
      </c>
      <c r="K9" s="62">
        <f>IFERROR((euref_generation_EXIOBASE!K9*1000)/(365*24*euref_capacity_EXIOBASE!K9),0)</f>
        <v>0.1440847315724646</v>
      </c>
    </row>
    <row r="10" spans="1:11" ht="15" customHeight="1" x14ac:dyDescent="0.25">
      <c r="A10" s="61" t="s">
        <v>25</v>
      </c>
      <c r="B10" s="61" t="s">
        <v>41</v>
      </c>
      <c r="C10" s="61" t="s">
        <v>42</v>
      </c>
      <c r="D10" s="62">
        <f>IFERROR((euref_generation_EXIOBASE!D10*1000)/(365*24*euref_capacity_EXIOBASE!D10),0)</f>
        <v>0</v>
      </c>
      <c r="E10" s="62">
        <f>IFERROR((euref_generation_EXIOBASE!E10*1000)/(365*24*euref_capacity_EXIOBASE!E10),0)</f>
        <v>0</v>
      </c>
      <c r="F10" s="62">
        <f>IFERROR((euref_generation_EXIOBASE!F10*1000)/(365*24*euref_capacity_EXIOBASE!F10),0)</f>
        <v>0</v>
      </c>
      <c r="G10" s="62">
        <f>IFERROR((euref_generation_EXIOBASE!G10*1000)/(365*24*euref_capacity_EXIOBASE!G10),0)</f>
        <v>0</v>
      </c>
      <c r="H10" s="62">
        <f>IFERROR((euref_generation_EXIOBASE!H10*1000)/(365*24*euref_capacity_EXIOBASE!H10),0)</f>
        <v>0</v>
      </c>
      <c r="I10" s="62">
        <f>IFERROR((euref_generation_EXIOBASE!I10*1000)/(365*24*euref_capacity_EXIOBASE!I10),0)</f>
        <v>0</v>
      </c>
      <c r="J10" s="62">
        <f>IFERROR((euref_generation_EXIOBASE!J10*1000)/(365*24*euref_capacity_EXIOBASE!J10),0)</f>
        <v>0</v>
      </c>
      <c r="K10" s="62">
        <f>IFERROR((euref_generation_EXIOBASE!K10*1000)/(365*24*euref_capacity_EXIOBASE!K10),0)</f>
        <v>0</v>
      </c>
    </row>
    <row r="11" spans="1:11" ht="15" customHeight="1" x14ac:dyDescent="0.25">
      <c r="A11" s="61" t="s">
        <v>25</v>
      </c>
      <c r="B11" s="61" t="s">
        <v>43</v>
      </c>
      <c r="C11" s="61" t="s">
        <v>44</v>
      </c>
      <c r="D11" s="62">
        <f>IFERROR((euref_generation_EXIOBASE!D11*1000)/(365*24*euref_capacity_EXIOBASE!D11),0)</f>
        <v>0</v>
      </c>
      <c r="E11" s="62">
        <f>IFERROR((euref_generation_EXIOBASE!E11*1000)/(365*24*euref_capacity_EXIOBASE!E11),0)</f>
        <v>0</v>
      </c>
      <c r="F11" s="62">
        <f>IFERROR((euref_generation_EXIOBASE!F11*1000)/(365*24*euref_capacity_EXIOBASE!F11),0)</f>
        <v>0</v>
      </c>
      <c r="G11" s="62">
        <f>IFERROR((euref_generation_EXIOBASE!G11*1000)/(365*24*euref_capacity_EXIOBASE!G11),0)</f>
        <v>0</v>
      </c>
      <c r="H11" s="62">
        <f>IFERROR((euref_generation_EXIOBASE!H11*1000)/(365*24*euref_capacity_EXIOBASE!H11),0)</f>
        <v>0</v>
      </c>
      <c r="I11" s="62">
        <f>IFERROR((euref_generation_EXIOBASE!I11*1000)/(365*24*euref_capacity_EXIOBASE!I11),0)</f>
        <v>0</v>
      </c>
      <c r="J11" s="62">
        <f>IFERROR((euref_generation_EXIOBASE!J11*1000)/(365*24*euref_capacity_EXIOBASE!J11),0)</f>
        <v>0</v>
      </c>
      <c r="K11" s="62">
        <f>IFERROR((euref_generation_EXIOBASE!K11*1000)/(365*24*euref_capacity_EXIOBASE!K11),0)</f>
        <v>0</v>
      </c>
    </row>
    <row r="12" spans="1:11" ht="15" customHeight="1" x14ac:dyDescent="0.25">
      <c r="A12" s="61" t="s">
        <v>25</v>
      </c>
      <c r="B12" s="61" t="s">
        <v>45</v>
      </c>
      <c r="C12" s="61" t="s">
        <v>46</v>
      </c>
      <c r="D12" s="62">
        <f>IFERROR((euref_generation_EXIOBASE!D12*1000)/(365*24*euref_capacity_EXIOBASE!D12),0)</f>
        <v>0.65000000000000846</v>
      </c>
      <c r="E12" s="62">
        <f>IFERROR((euref_generation_EXIOBASE!E12*1000)/(365*24*euref_capacity_EXIOBASE!E12),0)</f>
        <v>0.65000000000000846</v>
      </c>
      <c r="F12" s="62">
        <f>IFERROR((euref_generation_EXIOBASE!F12*1000)/(365*24*euref_capacity_EXIOBASE!F12),0)</f>
        <v>0.64999999999999547</v>
      </c>
      <c r="G12" s="62">
        <f>IFERROR((euref_generation_EXIOBASE!G12*1000)/(365*24*euref_capacity_EXIOBASE!G12),0)</f>
        <v>0.64999999999999547</v>
      </c>
      <c r="H12" s="62">
        <f>IFERROR((euref_generation_EXIOBASE!H12*1000)/(365*24*euref_capacity_EXIOBASE!H12),0)</f>
        <v>0.64999999999996949</v>
      </c>
      <c r="I12" s="62">
        <f>IFERROR((euref_generation_EXIOBASE!I12*1000)/(365*24*euref_capacity_EXIOBASE!I12),0)</f>
        <v>0.64999999999999547</v>
      </c>
      <c r="J12" s="62">
        <f>IFERROR((euref_generation_EXIOBASE!J12*1000)/(365*24*euref_capacity_EXIOBASE!J12),0)</f>
        <v>0.65000000000002134</v>
      </c>
      <c r="K12" s="62">
        <f>IFERROR((euref_generation_EXIOBASE!K12*1000)/(365*24*euref_capacity_EXIOBASE!K12),0)</f>
        <v>0.64999999999999547</v>
      </c>
    </row>
    <row r="13" spans="1:11" ht="15" customHeight="1" x14ac:dyDescent="0.25">
      <c r="A13" s="61" t="s">
        <v>24</v>
      </c>
      <c r="B13" s="61" t="s">
        <v>29</v>
      </c>
      <c r="C13" s="61" t="s">
        <v>30</v>
      </c>
      <c r="D13" s="62">
        <f>IFERROR((euref_generation_EXIOBASE!D13*1000)/(365*24*euref_capacity_EXIOBASE!D13),0)</f>
        <v>0.41146132409992542</v>
      </c>
      <c r="E13" s="62">
        <f>IFERROR((euref_generation_EXIOBASE!E13*1000)/(365*24*euref_capacity_EXIOBASE!E13),0)</f>
        <v>0.51500217218591005</v>
      </c>
      <c r="F13" s="62">
        <f>IFERROR((euref_generation_EXIOBASE!F13*1000)/(365*24*euref_capacity_EXIOBASE!F13),0)</f>
        <v>0.7803912867465056</v>
      </c>
      <c r="G13" s="62">
        <f>IFERROR((euref_generation_EXIOBASE!G13*1000)/(365*24*euref_capacity_EXIOBASE!G13),0)</f>
        <v>0.30446971674299261</v>
      </c>
      <c r="H13" s="62">
        <f>IFERROR((euref_generation_EXIOBASE!H13*1000)/(365*24*euref_capacity_EXIOBASE!H13),0)</f>
        <v>0.17319186484861138</v>
      </c>
      <c r="I13" s="62">
        <f>IFERROR((euref_generation_EXIOBASE!I13*1000)/(365*24*euref_capacity_EXIOBASE!I13),0)</f>
        <v>0.4091605514818718</v>
      </c>
      <c r="J13" s="62">
        <f>IFERROR((euref_generation_EXIOBASE!J13*1000)/(365*24*euref_capacity_EXIOBASE!J13),0)</f>
        <v>0</v>
      </c>
      <c r="K13" s="62">
        <f>IFERROR((euref_generation_EXIOBASE!K13*1000)/(365*24*euref_capacity_EXIOBASE!K13),0)</f>
        <v>0</v>
      </c>
    </row>
    <row r="14" spans="1:11" ht="15" customHeight="1" x14ac:dyDescent="0.25">
      <c r="A14" s="61" t="s">
        <v>24</v>
      </c>
      <c r="B14" s="61" t="s">
        <v>31</v>
      </c>
      <c r="C14" s="61" t="s">
        <v>32</v>
      </c>
      <c r="D14" s="62">
        <f>IFERROR((euref_generation_EXIOBASE!D14*1000)/(365*24*euref_capacity_EXIOBASE!D14),0)</f>
        <v>0.3997895105274426</v>
      </c>
      <c r="E14" s="62">
        <f>IFERROR((euref_generation_EXIOBASE!E14*1000)/(365*24*euref_capacity_EXIOBASE!E14),0)</f>
        <v>0.32760045992658565</v>
      </c>
      <c r="F14" s="62">
        <f>IFERROR((euref_generation_EXIOBASE!F14*1000)/(365*24*euref_capacity_EXIOBASE!F14),0)</f>
        <v>0.62565100648326122</v>
      </c>
      <c r="G14" s="62">
        <f>IFERROR((euref_generation_EXIOBASE!G14*1000)/(365*24*euref_capacity_EXIOBASE!G14),0)</f>
        <v>0.47284918877761806</v>
      </c>
      <c r="H14" s="62">
        <f>IFERROR((euref_generation_EXIOBASE!H14*1000)/(365*24*euref_capacity_EXIOBASE!H14),0)</f>
        <v>0.47811616491383713</v>
      </c>
      <c r="I14" s="62">
        <f>IFERROR((euref_generation_EXIOBASE!I14*1000)/(365*24*euref_capacity_EXIOBASE!I14),0)</f>
        <v>0.48408325515345274</v>
      </c>
      <c r="J14" s="62">
        <f>IFERROR((euref_generation_EXIOBASE!J14*1000)/(365*24*euref_capacity_EXIOBASE!J14),0)</f>
        <v>0.47389531616206076</v>
      </c>
      <c r="K14" s="62">
        <f>IFERROR((euref_generation_EXIOBASE!K14*1000)/(365*24*euref_capacity_EXIOBASE!K14),0)</f>
        <v>0.44448668931076557</v>
      </c>
    </row>
    <row r="15" spans="1:11" ht="15" customHeight="1" x14ac:dyDescent="0.25">
      <c r="A15" s="61" t="s">
        <v>24</v>
      </c>
      <c r="B15" s="61" t="s">
        <v>33</v>
      </c>
      <c r="C15" s="61" t="s">
        <v>34</v>
      </c>
      <c r="D15" s="62">
        <f>IFERROR((euref_generation_EXIOBASE!D15*1000)/(365*24*euref_capacity_EXIOBASE!D15),0)</f>
        <v>0.82338819240422456</v>
      </c>
      <c r="E15" s="62">
        <f>IFERROR((euref_generation_EXIOBASE!E15*1000)/(365*24*euref_capacity_EXIOBASE!E15),0)</f>
        <v>0.7950888668883711</v>
      </c>
      <c r="F15" s="62">
        <f>IFERROR((euref_generation_EXIOBASE!F15*1000)/(365*24*euref_capacity_EXIOBASE!F15),0)</f>
        <v>0.19037899117151336</v>
      </c>
      <c r="G15" s="62">
        <f>IFERROR((euref_generation_EXIOBASE!G15*1000)/(365*24*euref_capacity_EXIOBASE!G15),0)</f>
        <v>0</v>
      </c>
      <c r="H15" s="62">
        <f>IFERROR((euref_generation_EXIOBASE!H15*1000)/(365*24*euref_capacity_EXIOBASE!H15),0)</f>
        <v>0</v>
      </c>
      <c r="I15" s="62">
        <f>IFERROR((euref_generation_EXIOBASE!I15*1000)/(365*24*euref_capacity_EXIOBASE!I15),0)</f>
        <v>0</v>
      </c>
      <c r="J15" s="62">
        <f>IFERROR((euref_generation_EXIOBASE!J15*1000)/(365*24*euref_capacity_EXIOBASE!J15),0)</f>
        <v>0</v>
      </c>
      <c r="K15" s="62">
        <f>IFERROR((euref_generation_EXIOBASE!K15*1000)/(365*24*euref_capacity_EXIOBASE!K15),0)</f>
        <v>0</v>
      </c>
    </row>
    <row r="16" spans="1:11" ht="15" customHeight="1" x14ac:dyDescent="0.25">
      <c r="A16" s="61" t="s">
        <v>24</v>
      </c>
      <c r="B16" s="61" t="s">
        <v>35</v>
      </c>
      <c r="C16" s="61" t="s">
        <v>36</v>
      </c>
      <c r="D16" s="62">
        <f>IFERROR((euref_generation_EXIOBASE!D16*1000)/(365*24*euref_capacity_EXIOBASE!D16),0)</f>
        <v>0.35053713175216578</v>
      </c>
      <c r="E16" s="62">
        <f>IFERROR((euref_generation_EXIOBASE!E16*1000)/(365*24*euref_capacity_EXIOBASE!E16),0)</f>
        <v>0.35305292978657676</v>
      </c>
      <c r="F16" s="62">
        <f>IFERROR((euref_generation_EXIOBASE!F16*1000)/(365*24*euref_capacity_EXIOBASE!F16),0)</f>
        <v>0.35630028015330489</v>
      </c>
      <c r="G16" s="62">
        <f>IFERROR((euref_generation_EXIOBASE!G16*1000)/(365*24*euref_capacity_EXIOBASE!G16),0)</f>
        <v>0.36717925147898872</v>
      </c>
      <c r="H16" s="62">
        <f>IFERROR((euref_generation_EXIOBASE!H16*1000)/(365*24*euref_capacity_EXIOBASE!H16),0)</f>
        <v>0.3675021166638015</v>
      </c>
      <c r="I16" s="62">
        <f>IFERROR((euref_generation_EXIOBASE!I16*1000)/(365*24*euref_capacity_EXIOBASE!I16),0)</f>
        <v>0.36785153621170807</v>
      </c>
      <c r="J16" s="62">
        <f>IFERROR((euref_generation_EXIOBASE!J16*1000)/(365*24*euref_capacity_EXIOBASE!J16),0)</f>
        <v>0.36837165872055466</v>
      </c>
      <c r="K16" s="62">
        <f>IFERROR((euref_generation_EXIOBASE!K16*1000)/(365*24*euref_capacity_EXIOBASE!K16),0)</f>
        <v>0.36814247755654644</v>
      </c>
    </row>
    <row r="17" spans="1:11" ht="15" customHeight="1" x14ac:dyDescent="0.25">
      <c r="A17" s="61" t="s">
        <v>24</v>
      </c>
      <c r="B17" s="61" t="s">
        <v>814</v>
      </c>
      <c r="C17" s="61" t="s">
        <v>813</v>
      </c>
      <c r="D17" s="62">
        <f>IFERROR((euref_generation_EXIOBASE!D17*1000)/(365*24*euref_capacity_EXIOBASE!D17),0)</f>
        <v>0.2565650568895782</v>
      </c>
      <c r="E17" s="62">
        <f>IFERROR((euref_generation_EXIOBASE!E17*1000)/(365*24*euref_capacity_EXIOBASE!E17),0)</f>
        <v>0.30051439410954067</v>
      </c>
      <c r="F17" s="62">
        <f>IFERROR((euref_generation_EXIOBASE!F17*1000)/(365*24*euref_capacity_EXIOBASE!F17),0)</f>
        <v>0.31136343680742096</v>
      </c>
      <c r="G17" s="62">
        <f>IFERROR((euref_generation_EXIOBASE!G17*1000)/(365*24*euref_capacity_EXIOBASE!G17),0)</f>
        <v>0.31841489003452522</v>
      </c>
      <c r="H17" s="62">
        <f>IFERROR((euref_generation_EXIOBASE!H17*1000)/(365*24*euref_capacity_EXIOBASE!H17),0)</f>
        <v>0.32068187099869661</v>
      </c>
      <c r="I17" s="62">
        <f>IFERROR((euref_generation_EXIOBASE!I17*1000)/(365*24*euref_capacity_EXIOBASE!I17),0)</f>
        <v>0.32596071428209267</v>
      </c>
      <c r="J17" s="62">
        <f>IFERROR((euref_generation_EXIOBASE!J17*1000)/(365*24*euref_capacity_EXIOBASE!J17),0)</f>
        <v>0.33020336550985596</v>
      </c>
      <c r="K17" s="62">
        <f>IFERROR((euref_generation_EXIOBASE!K17*1000)/(365*24*euref_capacity_EXIOBASE!K17),0)</f>
        <v>0.33640128218363147</v>
      </c>
    </row>
    <row r="18" spans="1:11" ht="15" customHeight="1" x14ac:dyDescent="0.25">
      <c r="A18" s="61" t="s">
        <v>24</v>
      </c>
      <c r="B18" s="61" t="s">
        <v>37</v>
      </c>
      <c r="C18" s="61" t="s">
        <v>38</v>
      </c>
      <c r="D18" s="62">
        <f>IFERROR((euref_generation_EXIOBASE!D18*1000)/(365*24*euref_capacity_EXIOBASE!D18),0)</f>
        <v>1.6979686824682375E-2</v>
      </c>
      <c r="E18" s="62">
        <f>IFERROR((euref_generation_EXIOBASE!E18*1000)/(365*24*euref_capacity_EXIOBASE!E18),0)</f>
        <v>0.28880212868802568</v>
      </c>
      <c r="F18" s="62">
        <f>IFERROR((euref_generation_EXIOBASE!F18*1000)/(365*24*euref_capacity_EXIOBASE!F18),0)</f>
        <v>0.32270815453073576</v>
      </c>
      <c r="G18" s="62">
        <f>IFERROR((euref_generation_EXIOBASE!G18*1000)/(365*24*euref_capacity_EXIOBASE!G18),0)</f>
        <v>0.37743134267353251</v>
      </c>
      <c r="H18" s="62">
        <f>IFERROR((euref_generation_EXIOBASE!H18*1000)/(365*24*euref_capacity_EXIOBASE!H18),0)</f>
        <v>0</v>
      </c>
      <c r="I18" s="62">
        <f>IFERROR((euref_generation_EXIOBASE!I18*1000)/(365*24*euref_capacity_EXIOBASE!I18),0)</f>
        <v>0</v>
      </c>
      <c r="J18" s="62">
        <f>IFERROR((euref_generation_EXIOBASE!J18*1000)/(365*24*euref_capacity_EXIOBASE!J18),0)</f>
        <v>0</v>
      </c>
      <c r="K18" s="62">
        <f>IFERROR((euref_generation_EXIOBASE!K18*1000)/(365*24*euref_capacity_EXIOBASE!K18),0)</f>
        <v>0</v>
      </c>
    </row>
    <row r="19" spans="1:11" ht="15" customHeight="1" x14ac:dyDescent="0.25">
      <c r="A19" s="61" t="s">
        <v>24</v>
      </c>
      <c r="B19" s="61" t="s">
        <v>39</v>
      </c>
      <c r="C19" s="61" t="s">
        <v>40</v>
      </c>
      <c r="D19" s="62">
        <f>IFERROR((euref_generation_EXIOBASE!D19*1000)/(365*24*euref_capacity_EXIOBASE!D19),0)</f>
        <v>0.86847823869144958</v>
      </c>
      <c r="E19" s="62">
        <f>IFERROR((euref_generation_EXIOBASE!E19*1000)/(365*24*euref_capacity_EXIOBASE!E19),0)</f>
        <v>0.42628586299949744</v>
      </c>
      <c r="F19" s="62">
        <f>IFERROR((euref_generation_EXIOBASE!F19*1000)/(365*24*euref_capacity_EXIOBASE!F19),0)</f>
        <v>0.57217165562217975</v>
      </c>
      <c r="G19" s="62">
        <f>IFERROR((euref_generation_EXIOBASE!G19*1000)/(365*24*euref_capacity_EXIOBASE!G19),0)</f>
        <v>0.68437458440813281</v>
      </c>
      <c r="H19" s="62">
        <f>IFERROR((euref_generation_EXIOBASE!H19*1000)/(365*24*euref_capacity_EXIOBASE!H19),0)</f>
        <v>0.62117142907486644</v>
      </c>
      <c r="I19" s="62">
        <f>IFERROR((euref_generation_EXIOBASE!I19*1000)/(365*24*euref_capacity_EXIOBASE!I19),0)</f>
        <v>0.71516691625343698</v>
      </c>
      <c r="J19" s="62">
        <f>IFERROR((euref_generation_EXIOBASE!J19*1000)/(365*24*euref_capacity_EXIOBASE!J19),0)</f>
        <v>0.74955677627150319</v>
      </c>
      <c r="K19" s="62">
        <f>IFERROR((euref_generation_EXIOBASE!K19*1000)/(365*24*euref_capacity_EXIOBASE!K19),0)</f>
        <v>0.8229369819193777</v>
      </c>
    </row>
    <row r="20" spans="1:11" ht="15" customHeight="1" x14ac:dyDescent="0.25">
      <c r="A20" s="61" t="s">
        <v>24</v>
      </c>
      <c r="B20" s="61" t="s">
        <v>812</v>
      </c>
      <c r="C20" s="61" t="s">
        <v>811</v>
      </c>
      <c r="D20" s="62">
        <f>IFERROR((euref_generation_EXIOBASE!D20*1000)/(365*24*euref_capacity_EXIOBASE!D20),0)</f>
        <v>0.12000000000000005</v>
      </c>
      <c r="E20" s="62">
        <f>IFERROR((euref_generation_EXIOBASE!E20*1000)/(365*24*euref_capacity_EXIOBASE!E20),0)</f>
        <v>0.11999512982384117</v>
      </c>
      <c r="F20" s="62">
        <f>IFERROR((euref_generation_EXIOBASE!F20*1000)/(365*24*euref_capacity_EXIOBASE!F20),0)</f>
        <v>0.11999512982384117</v>
      </c>
      <c r="G20" s="62">
        <f>IFERROR((euref_generation_EXIOBASE!G20*1000)/(365*24*euref_capacity_EXIOBASE!G20),0)</f>
        <v>0.11999686819188327</v>
      </c>
      <c r="H20" s="62">
        <f>IFERROR((euref_generation_EXIOBASE!H20*1000)/(365*24*euref_capacity_EXIOBASE!H20),0)</f>
        <v>0.12092287361162234</v>
      </c>
      <c r="I20" s="62">
        <f>IFERROR((euref_generation_EXIOBASE!I20*1000)/(365*24*euref_capacity_EXIOBASE!I20),0)</f>
        <v>0.1236556450257407</v>
      </c>
      <c r="J20" s="62">
        <f>IFERROR((euref_generation_EXIOBASE!J20*1000)/(365*24*euref_capacity_EXIOBASE!J20),0)</f>
        <v>0.1242540485078579</v>
      </c>
      <c r="K20" s="62">
        <f>IFERROR((euref_generation_EXIOBASE!K20*1000)/(365*24*euref_capacity_EXIOBASE!K20),0)</f>
        <v>0.12441970278977567</v>
      </c>
    </row>
    <row r="21" spans="1:11" ht="15" customHeight="1" x14ac:dyDescent="0.25">
      <c r="A21" s="61" t="s">
        <v>24</v>
      </c>
      <c r="B21" s="61" t="s">
        <v>41</v>
      </c>
      <c r="C21" s="61" t="s">
        <v>42</v>
      </c>
      <c r="D21" s="62">
        <f>IFERROR((euref_generation_EXIOBASE!D21*1000)/(365*24*euref_capacity_EXIOBASE!D21),0)</f>
        <v>0</v>
      </c>
      <c r="E21" s="62">
        <f>IFERROR((euref_generation_EXIOBASE!E21*1000)/(365*24*euref_capacity_EXIOBASE!E21),0)</f>
        <v>0</v>
      </c>
      <c r="F21" s="62">
        <f>IFERROR((euref_generation_EXIOBASE!F21*1000)/(365*24*euref_capacity_EXIOBASE!F21),0)</f>
        <v>0</v>
      </c>
      <c r="G21" s="62">
        <f>IFERROR((euref_generation_EXIOBASE!G21*1000)/(365*24*euref_capacity_EXIOBASE!G21),0)</f>
        <v>0</v>
      </c>
      <c r="H21" s="62">
        <f>IFERROR((euref_generation_EXIOBASE!H21*1000)/(365*24*euref_capacity_EXIOBASE!H21),0)</f>
        <v>0</v>
      </c>
      <c r="I21" s="62">
        <f>IFERROR((euref_generation_EXIOBASE!I21*1000)/(365*24*euref_capacity_EXIOBASE!I21),0)</f>
        <v>0</v>
      </c>
      <c r="J21" s="62">
        <f>IFERROR((euref_generation_EXIOBASE!J21*1000)/(365*24*euref_capacity_EXIOBASE!J21),0)</f>
        <v>0</v>
      </c>
      <c r="K21" s="62">
        <f>IFERROR((euref_generation_EXIOBASE!K21*1000)/(365*24*euref_capacity_EXIOBASE!K21),0)</f>
        <v>0</v>
      </c>
    </row>
    <row r="22" spans="1:11" ht="15" customHeight="1" x14ac:dyDescent="0.25">
      <c r="A22" s="61" t="s">
        <v>24</v>
      </c>
      <c r="B22" s="61" t="s">
        <v>43</v>
      </c>
      <c r="C22" s="61" t="s">
        <v>44</v>
      </c>
      <c r="D22" s="62">
        <f>IFERROR((euref_generation_EXIOBASE!D22*1000)/(365*24*euref_capacity_EXIOBASE!D22),0)</f>
        <v>0</v>
      </c>
      <c r="E22" s="62">
        <f>IFERROR((euref_generation_EXIOBASE!E22*1000)/(365*24*euref_capacity_EXIOBASE!E22),0)</f>
        <v>0</v>
      </c>
      <c r="F22" s="62">
        <f>IFERROR((euref_generation_EXIOBASE!F22*1000)/(365*24*euref_capacity_EXIOBASE!F22),0)</f>
        <v>0</v>
      </c>
      <c r="G22" s="62">
        <f>IFERROR((euref_generation_EXIOBASE!G22*1000)/(365*24*euref_capacity_EXIOBASE!G22),0)</f>
        <v>0</v>
      </c>
      <c r="H22" s="62">
        <f>IFERROR((euref_generation_EXIOBASE!H22*1000)/(365*24*euref_capacity_EXIOBASE!H22),0)</f>
        <v>0</v>
      </c>
      <c r="I22" s="62">
        <f>IFERROR((euref_generation_EXIOBASE!I22*1000)/(365*24*euref_capacity_EXIOBASE!I22),0)</f>
        <v>0</v>
      </c>
      <c r="J22" s="62">
        <f>IFERROR((euref_generation_EXIOBASE!J22*1000)/(365*24*euref_capacity_EXIOBASE!J22),0)</f>
        <v>0</v>
      </c>
      <c r="K22" s="62">
        <f>IFERROR((euref_generation_EXIOBASE!K22*1000)/(365*24*euref_capacity_EXIOBASE!K22),0)</f>
        <v>0</v>
      </c>
    </row>
    <row r="23" spans="1:11" ht="15" customHeight="1" x14ac:dyDescent="0.25">
      <c r="A23" s="61" t="s">
        <v>24</v>
      </c>
      <c r="B23" s="61" t="s">
        <v>45</v>
      </c>
      <c r="C23" s="61" t="s">
        <v>46</v>
      </c>
      <c r="D23" s="62">
        <f>IFERROR((euref_generation_EXIOBASE!D23*1000)/(365*24*euref_capacity_EXIOBASE!D23),0)</f>
        <v>0</v>
      </c>
      <c r="E23" s="62">
        <f>IFERROR((euref_generation_EXIOBASE!E23*1000)/(365*24*euref_capacity_EXIOBASE!E23),0)</f>
        <v>0</v>
      </c>
      <c r="F23" s="62">
        <f>IFERROR((euref_generation_EXIOBASE!F23*1000)/(365*24*euref_capacity_EXIOBASE!F23),0)</f>
        <v>0</v>
      </c>
      <c r="G23" s="62">
        <f>IFERROR((euref_generation_EXIOBASE!G23*1000)/(365*24*euref_capacity_EXIOBASE!G23),0)</f>
        <v>0</v>
      </c>
      <c r="H23" s="62">
        <f>IFERROR((euref_generation_EXIOBASE!H23*1000)/(365*24*euref_capacity_EXIOBASE!H23),0)</f>
        <v>0</v>
      </c>
      <c r="I23" s="62">
        <f>IFERROR((euref_generation_EXIOBASE!I23*1000)/(365*24*euref_capacity_EXIOBASE!I23),0)</f>
        <v>0.29167195352591624</v>
      </c>
      <c r="J23" s="62">
        <f>IFERROR((euref_generation_EXIOBASE!J23*1000)/(365*24*euref_capacity_EXIOBASE!J23),0)</f>
        <v>0.29167195352591624</v>
      </c>
      <c r="K23" s="62">
        <f>IFERROR((euref_generation_EXIOBASE!K23*1000)/(365*24*euref_capacity_EXIOBASE!K23),0)</f>
        <v>0.29167195352591624</v>
      </c>
    </row>
    <row r="24" spans="1:11" ht="15" customHeight="1" x14ac:dyDescent="0.25">
      <c r="A24" s="61" t="s">
        <v>23</v>
      </c>
      <c r="B24" s="61" t="s">
        <v>29</v>
      </c>
      <c r="C24" s="61" t="s">
        <v>30</v>
      </c>
      <c r="D24" s="62">
        <f>IFERROR((euref_generation_EXIOBASE!D24*1000)/(365*24*euref_capacity_EXIOBASE!D24),0)</f>
        <v>0.50102139825437586</v>
      </c>
      <c r="E24" s="62">
        <f>IFERROR((euref_generation_EXIOBASE!E24*1000)/(365*24*euref_capacity_EXIOBASE!E24),0)</f>
        <v>0.53748176560949212</v>
      </c>
      <c r="F24" s="62">
        <f>IFERROR((euref_generation_EXIOBASE!F24*1000)/(365*24*euref_capacity_EXIOBASE!F24),0)</f>
        <v>0.60522345550688972</v>
      </c>
      <c r="G24" s="62">
        <f>IFERROR((euref_generation_EXIOBASE!G24*1000)/(365*24*euref_capacity_EXIOBASE!G24),0)</f>
        <v>0.58765399129058737</v>
      </c>
      <c r="H24" s="62">
        <f>IFERROR((euref_generation_EXIOBASE!H24*1000)/(365*24*euref_capacity_EXIOBASE!H24),0)</f>
        <v>0.76094042825930353</v>
      </c>
      <c r="I24" s="62">
        <f>IFERROR((euref_generation_EXIOBASE!I24*1000)/(365*24*euref_capacity_EXIOBASE!I24),0)</f>
        <v>0.86010572238740635</v>
      </c>
      <c r="J24" s="62">
        <f>IFERROR((euref_generation_EXIOBASE!J24*1000)/(365*24*euref_capacity_EXIOBASE!J24),0)</f>
        <v>0.58737775075991683</v>
      </c>
      <c r="K24" s="62">
        <f>IFERROR((euref_generation_EXIOBASE!K24*1000)/(365*24*euref_capacity_EXIOBASE!K24),0)</f>
        <v>0.62710197792889555</v>
      </c>
    </row>
    <row r="25" spans="1:11" ht="15" customHeight="1" x14ac:dyDescent="0.25">
      <c r="A25" s="61" t="s">
        <v>23</v>
      </c>
      <c r="B25" s="61" t="s">
        <v>31</v>
      </c>
      <c r="C25" s="61" t="s">
        <v>32</v>
      </c>
      <c r="D25" s="62">
        <f>IFERROR((euref_generation_EXIOBASE!D25*1000)/(365*24*euref_capacity_EXIOBASE!D25),0)</f>
        <v>0.55343847641515465</v>
      </c>
      <c r="E25" s="62">
        <f>IFERROR((euref_generation_EXIOBASE!E25*1000)/(365*24*euref_capacity_EXIOBASE!E25),0)</f>
        <v>0.48576395824334057</v>
      </c>
      <c r="F25" s="62">
        <f>IFERROR((euref_generation_EXIOBASE!F25*1000)/(365*24*euref_capacity_EXIOBASE!F25),0)</f>
        <v>0.44573514600555919</v>
      </c>
      <c r="G25" s="62">
        <f>IFERROR((euref_generation_EXIOBASE!G25*1000)/(365*24*euref_capacity_EXIOBASE!G25),0)</f>
        <v>0.4511035369743181</v>
      </c>
      <c r="H25" s="62">
        <f>IFERROR((euref_generation_EXIOBASE!H25*1000)/(365*24*euref_capacity_EXIOBASE!H25),0)</f>
        <v>0.67898227090829799</v>
      </c>
      <c r="I25" s="62">
        <f>IFERROR((euref_generation_EXIOBASE!I25*1000)/(365*24*euref_capacity_EXIOBASE!I25),0)</f>
        <v>0.74050079828937643</v>
      </c>
      <c r="J25" s="62">
        <f>IFERROR((euref_generation_EXIOBASE!J25*1000)/(365*24*euref_capacity_EXIOBASE!J25),0)</f>
        <v>0.50858465373212991</v>
      </c>
      <c r="K25" s="62">
        <f>IFERROR((euref_generation_EXIOBASE!K25*1000)/(365*24*euref_capacity_EXIOBASE!K25),0)</f>
        <v>0.40404319081231344</v>
      </c>
    </row>
    <row r="26" spans="1:11" ht="15" customHeight="1" x14ac:dyDescent="0.25">
      <c r="A26" s="61" t="s">
        <v>23</v>
      </c>
      <c r="B26" s="61" t="s">
        <v>33</v>
      </c>
      <c r="C26" s="61" t="s">
        <v>34</v>
      </c>
      <c r="D26" s="62">
        <f>IFERROR((euref_generation_EXIOBASE!D26*1000)/(365*24*euref_capacity_EXIOBASE!D26),0)</f>
        <v>0.93118727918287958</v>
      </c>
      <c r="E26" s="62">
        <f>IFERROR((euref_generation_EXIOBASE!E26*1000)/(365*24*euref_capacity_EXIOBASE!E26),0)</f>
        <v>0.91124050466823103</v>
      </c>
      <c r="F26" s="62">
        <f>IFERROR((euref_generation_EXIOBASE!F26*1000)/(365*24*euref_capacity_EXIOBASE!F26),0)</f>
        <v>0.91124050466823103</v>
      </c>
      <c r="G26" s="62">
        <f>IFERROR((euref_generation_EXIOBASE!G26*1000)/(365*24*euref_capacity_EXIOBASE!G26),0)</f>
        <v>0.91124050466823137</v>
      </c>
      <c r="H26" s="62">
        <f>IFERROR((euref_generation_EXIOBASE!H26*1000)/(365*24*euref_capacity_EXIOBASE!H26),0)</f>
        <v>0.9112405046682317</v>
      </c>
      <c r="I26" s="62">
        <f>IFERROR((euref_generation_EXIOBASE!I26*1000)/(365*24*euref_capacity_EXIOBASE!I26),0)</f>
        <v>0.9112405046682317</v>
      </c>
      <c r="J26" s="62">
        <f>IFERROR((euref_generation_EXIOBASE!J26*1000)/(365*24*euref_capacity_EXIOBASE!J26),0)</f>
        <v>0.95832549796762689</v>
      </c>
      <c r="K26" s="62">
        <f>IFERROR((euref_generation_EXIOBASE!K26*1000)/(365*24*euref_capacity_EXIOBASE!K26),0)</f>
        <v>0.95832549796762689</v>
      </c>
    </row>
    <row r="27" spans="1:11" ht="15" customHeight="1" x14ac:dyDescent="0.25">
      <c r="A27" s="61" t="s">
        <v>23</v>
      </c>
      <c r="B27" s="61" t="s">
        <v>35</v>
      </c>
      <c r="C27" s="61" t="s">
        <v>36</v>
      </c>
      <c r="D27" s="62">
        <f>IFERROR((euref_generation_EXIOBASE!D27*1000)/(365*24*euref_capacity_EXIOBASE!D27),0)</f>
        <v>0.19828855260621481</v>
      </c>
      <c r="E27" s="62">
        <f>IFERROR((euref_generation_EXIOBASE!E27*1000)/(365*24*euref_capacity_EXIOBASE!E27),0)</f>
        <v>0.21146112601441822</v>
      </c>
      <c r="F27" s="62">
        <f>IFERROR((euref_generation_EXIOBASE!F27*1000)/(365*24*euref_capacity_EXIOBASE!F27),0)</f>
        <v>0.20677004302573654</v>
      </c>
      <c r="G27" s="62">
        <f>IFERROR((euref_generation_EXIOBASE!G27*1000)/(365*24*euref_capacity_EXIOBASE!G27),0)</f>
        <v>0.20596268755075658</v>
      </c>
      <c r="H27" s="62">
        <f>IFERROR((euref_generation_EXIOBASE!H27*1000)/(365*24*euref_capacity_EXIOBASE!H27),0)</f>
        <v>0.20604579808450607</v>
      </c>
      <c r="I27" s="62">
        <f>IFERROR((euref_generation_EXIOBASE!I27*1000)/(365*24*euref_capacity_EXIOBASE!I27),0)</f>
        <v>0.20617646837566675</v>
      </c>
      <c r="J27" s="62">
        <f>IFERROR((euref_generation_EXIOBASE!J27*1000)/(365*24*euref_capacity_EXIOBASE!J27),0)</f>
        <v>0.20618219157277254</v>
      </c>
      <c r="K27" s="62">
        <f>IFERROR((euref_generation_EXIOBASE!K27*1000)/(365*24*euref_capacity_EXIOBASE!K27),0)</f>
        <v>0.20638712747302876</v>
      </c>
    </row>
    <row r="28" spans="1:11" ht="15" customHeight="1" x14ac:dyDescent="0.25">
      <c r="A28" s="61" t="s">
        <v>23</v>
      </c>
      <c r="B28" s="61" t="s">
        <v>814</v>
      </c>
      <c r="C28" s="61" t="s">
        <v>813</v>
      </c>
      <c r="D28" s="62">
        <f>IFERROR((euref_generation_EXIOBASE!D28*1000)/(365*24*euref_capacity_EXIOBASE!D28),0)</f>
        <v>0.1891567217647048</v>
      </c>
      <c r="E28" s="62">
        <f>IFERROR((euref_generation_EXIOBASE!E28*1000)/(365*24*euref_capacity_EXIOBASE!E28),0)</f>
        <v>0.19190019343666703</v>
      </c>
      <c r="F28" s="62">
        <f>IFERROR((euref_generation_EXIOBASE!F28*1000)/(365*24*euref_capacity_EXIOBASE!F28),0)</f>
        <v>0.29508613714325271</v>
      </c>
      <c r="G28" s="62">
        <f>IFERROR((euref_generation_EXIOBASE!G28*1000)/(365*24*euref_capacity_EXIOBASE!G28),0)</f>
        <v>0.30066057114874478</v>
      </c>
      <c r="H28" s="62">
        <f>IFERROR((euref_generation_EXIOBASE!H28*1000)/(365*24*euref_capacity_EXIOBASE!H28),0)</f>
        <v>0.30144362278316417</v>
      </c>
      <c r="I28" s="62">
        <f>IFERROR((euref_generation_EXIOBASE!I28*1000)/(365*24*euref_capacity_EXIOBASE!I28),0)</f>
        <v>0.30757230178094574</v>
      </c>
      <c r="J28" s="62">
        <f>IFERROR((euref_generation_EXIOBASE!J28*1000)/(365*24*euref_capacity_EXIOBASE!J28),0)</f>
        <v>0.32909811500893804</v>
      </c>
      <c r="K28" s="62">
        <f>IFERROR((euref_generation_EXIOBASE!K28*1000)/(365*24*euref_capacity_EXIOBASE!K28),0)</f>
        <v>0.33021485048973404</v>
      </c>
    </row>
    <row r="29" spans="1:11" ht="15" customHeight="1" x14ac:dyDescent="0.25">
      <c r="A29" s="61" t="s">
        <v>23</v>
      </c>
      <c r="B29" s="61" t="s">
        <v>37</v>
      </c>
      <c r="C29" s="61" t="s">
        <v>38</v>
      </c>
      <c r="D29" s="62">
        <f>IFERROR((euref_generation_EXIOBASE!D29*1000)/(365*24*euref_capacity_EXIOBASE!D29),0)</f>
        <v>3.8339145358014299</v>
      </c>
      <c r="E29" s="62">
        <f>IFERROR((euref_generation_EXIOBASE!E29*1000)/(365*24*euref_capacity_EXIOBASE!E29),0)</f>
        <v>4.683241516219959</v>
      </c>
      <c r="F29" s="62">
        <f>IFERROR((euref_generation_EXIOBASE!F29*1000)/(365*24*euref_capacity_EXIOBASE!F29),0)</f>
        <v>4.2276883897796402</v>
      </c>
      <c r="G29" s="62">
        <f>IFERROR((euref_generation_EXIOBASE!G29*1000)/(365*24*euref_capacity_EXIOBASE!G29),0)</f>
        <v>0</v>
      </c>
      <c r="H29" s="62">
        <f>IFERROR((euref_generation_EXIOBASE!H29*1000)/(365*24*euref_capacity_EXIOBASE!H29),0)</f>
        <v>0</v>
      </c>
      <c r="I29" s="62">
        <f>IFERROR((euref_generation_EXIOBASE!I29*1000)/(365*24*euref_capacity_EXIOBASE!I29),0)</f>
        <v>0</v>
      </c>
      <c r="J29" s="62">
        <f>IFERROR((euref_generation_EXIOBASE!J29*1000)/(365*24*euref_capacity_EXIOBASE!J29),0)</f>
        <v>0</v>
      </c>
      <c r="K29" s="62">
        <f>IFERROR((euref_generation_EXIOBASE!K29*1000)/(365*24*euref_capacity_EXIOBASE!K29),0)</f>
        <v>0</v>
      </c>
    </row>
    <row r="30" spans="1:11" ht="15" customHeight="1" x14ac:dyDescent="0.25">
      <c r="A30" s="61" t="s">
        <v>23</v>
      </c>
      <c r="B30" s="61" t="s">
        <v>39</v>
      </c>
      <c r="C30" s="61" t="s">
        <v>40</v>
      </c>
      <c r="D30" s="62">
        <f>IFERROR((euref_generation_EXIOBASE!D30*1000)/(365*24*euref_capacity_EXIOBASE!D30),0)</f>
        <v>0.40631607104308737</v>
      </c>
      <c r="E30" s="62">
        <f>IFERROR((euref_generation_EXIOBASE!E30*1000)/(365*24*euref_capacity_EXIOBASE!E30),0)</f>
        <v>0.36685875214791702</v>
      </c>
      <c r="F30" s="62">
        <f>IFERROR((euref_generation_EXIOBASE!F30*1000)/(365*24*euref_capacity_EXIOBASE!F30),0)</f>
        <v>0.56055354972198179</v>
      </c>
      <c r="G30" s="62">
        <f>IFERROR((euref_generation_EXIOBASE!G30*1000)/(365*24*euref_capacity_EXIOBASE!G30),0)</f>
        <v>0.51278461449554347</v>
      </c>
      <c r="H30" s="62">
        <f>IFERROR((euref_generation_EXIOBASE!H30*1000)/(365*24*euref_capacity_EXIOBASE!H30),0)</f>
        <v>1.0811723082967857</v>
      </c>
      <c r="I30" s="62">
        <f>IFERROR((euref_generation_EXIOBASE!I30*1000)/(365*24*euref_capacity_EXIOBASE!I30),0)</f>
        <v>1.0340697624708619</v>
      </c>
      <c r="J30" s="62">
        <f>IFERROR((euref_generation_EXIOBASE!J30*1000)/(365*24*euref_capacity_EXIOBASE!J30),0)</f>
        <v>1.0489979144360904</v>
      </c>
      <c r="K30" s="62">
        <f>IFERROR((euref_generation_EXIOBASE!K30*1000)/(365*24*euref_capacity_EXIOBASE!K30),0)</f>
        <v>1.096631248986855</v>
      </c>
    </row>
    <row r="31" spans="1:11" ht="15" customHeight="1" x14ac:dyDescent="0.25">
      <c r="A31" s="61" t="s">
        <v>23</v>
      </c>
      <c r="B31" s="61" t="s">
        <v>812</v>
      </c>
      <c r="C31" s="61" t="s">
        <v>811</v>
      </c>
      <c r="D31" s="62">
        <f>IFERROR((euref_generation_EXIOBASE!D31*1000)/(365*24*euref_capacity_EXIOBASE!D31),0)</f>
        <v>0.12244901355273384</v>
      </c>
      <c r="E31" s="62">
        <f>IFERROR((euref_generation_EXIOBASE!E31*1000)/(365*24*euref_capacity_EXIOBASE!E31),0)</f>
        <v>0.12306102011260617</v>
      </c>
      <c r="F31" s="62">
        <f>IFERROR((euref_generation_EXIOBASE!F31*1000)/(365*24*euref_capacity_EXIOBASE!F31),0)</f>
        <v>0.13549545680229144</v>
      </c>
      <c r="G31" s="62">
        <f>IFERROR((euref_generation_EXIOBASE!G31*1000)/(365*24*euref_capacity_EXIOBASE!G31),0)</f>
        <v>0.14748842692272165</v>
      </c>
      <c r="H31" s="62">
        <f>IFERROR((euref_generation_EXIOBASE!H31*1000)/(365*24*euref_capacity_EXIOBASE!H31),0)</f>
        <v>0.14896342700959014</v>
      </c>
      <c r="I31" s="62">
        <f>IFERROR((euref_generation_EXIOBASE!I31*1000)/(365*24*euref_capacity_EXIOBASE!I31),0)</f>
        <v>0.15324410915537451</v>
      </c>
      <c r="J31" s="62">
        <f>IFERROR((euref_generation_EXIOBASE!J31*1000)/(365*24*euref_capacity_EXIOBASE!J31),0)</f>
        <v>0.15360782865638881</v>
      </c>
      <c r="K31" s="62">
        <f>IFERROR((euref_generation_EXIOBASE!K31*1000)/(365*24*euref_capacity_EXIOBASE!K31),0)</f>
        <v>0.15574819235671594</v>
      </c>
    </row>
    <row r="32" spans="1:11" ht="15" customHeight="1" x14ac:dyDescent="0.25">
      <c r="A32" s="61" t="s">
        <v>23</v>
      </c>
      <c r="B32" s="61" t="s">
        <v>41</v>
      </c>
      <c r="C32" s="61" t="s">
        <v>42</v>
      </c>
      <c r="D32" s="62">
        <f>IFERROR((euref_generation_EXIOBASE!D32*1000)/(365*24*euref_capacity_EXIOBASE!D32),0)</f>
        <v>0</v>
      </c>
      <c r="E32" s="62">
        <f>IFERROR((euref_generation_EXIOBASE!E32*1000)/(365*24*euref_capacity_EXIOBASE!E32),0)</f>
        <v>0</v>
      </c>
      <c r="F32" s="62">
        <f>IFERROR((euref_generation_EXIOBASE!F32*1000)/(365*24*euref_capacity_EXIOBASE!F32),0)</f>
        <v>0</v>
      </c>
      <c r="G32" s="62">
        <f>IFERROR((euref_generation_EXIOBASE!G32*1000)/(365*24*euref_capacity_EXIOBASE!G32),0)</f>
        <v>0</v>
      </c>
      <c r="H32" s="62">
        <f>IFERROR((euref_generation_EXIOBASE!H32*1000)/(365*24*euref_capacity_EXIOBASE!H32),0)</f>
        <v>0</v>
      </c>
      <c r="I32" s="62">
        <f>IFERROR((euref_generation_EXIOBASE!I32*1000)/(365*24*euref_capacity_EXIOBASE!I32),0)</f>
        <v>0</v>
      </c>
      <c r="J32" s="62">
        <f>IFERROR((euref_generation_EXIOBASE!J32*1000)/(365*24*euref_capacity_EXIOBASE!J32),0)</f>
        <v>0</v>
      </c>
      <c r="K32" s="62">
        <f>IFERROR((euref_generation_EXIOBASE!K32*1000)/(365*24*euref_capacity_EXIOBASE!K32),0)</f>
        <v>0</v>
      </c>
    </row>
    <row r="33" spans="1:11" ht="15" customHeight="1" x14ac:dyDescent="0.25">
      <c r="A33" s="61" t="s">
        <v>23</v>
      </c>
      <c r="B33" s="61" t="s">
        <v>43</v>
      </c>
      <c r="C33" s="61" t="s">
        <v>44</v>
      </c>
      <c r="D33" s="62">
        <f>IFERROR((euref_generation_EXIOBASE!D33*1000)/(365*24*euref_capacity_EXIOBASE!D33),0)</f>
        <v>0</v>
      </c>
      <c r="E33" s="62">
        <f>IFERROR((euref_generation_EXIOBASE!E33*1000)/(365*24*euref_capacity_EXIOBASE!E33),0)</f>
        <v>0</v>
      </c>
      <c r="F33" s="62">
        <f>IFERROR((euref_generation_EXIOBASE!F33*1000)/(365*24*euref_capacity_EXIOBASE!F33),0)</f>
        <v>0</v>
      </c>
      <c r="G33" s="62">
        <f>IFERROR((euref_generation_EXIOBASE!G33*1000)/(365*24*euref_capacity_EXIOBASE!G33),0)</f>
        <v>0</v>
      </c>
      <c r="H33" s="62">
        <f>IFERROR((euref_generation_EXIOBASE!H33*1000)/(365*24*euref_capacity_EXIOBASE!H33),0)</f>
        <v>0</v>
      </c>
      <c r="I33" s="62">
        <f>IFERROR((euref_generation_EXIOBASE!I33*1000)/(365*24*euref_capacity_EXIOBASE!I33),0)</f>
        <v>0</v>
      </c>
      <c r="J33" s="62">
        <f>IFERROR((euref_generation_EXIOBASE!J33*1000)/(365*24*euref_capacity_EXIOBASE!J33),0)</f>
        <v>0</v>
      </c>
      <c r="K33" s="62">
        <f>IFERROR((euref_generation_EXIOBASE!K33*1000)/(365*24*euref_capacity_EXIOBASE!K33),0)</f>
        <v>0</v>
      </c>
    </row>
    <row r="34" spans="1:11" ht="15" customHeight="1" x14ac:dyDescent="0.25">
      <c r="A34" s="61" t="s">
        <v>23</v>
      </c>
      <c r="B34" s="61" t="s">
        <v>45</v>
      </c>
      <c r="C34" s="61" t="s">
        <v>46</v>
      </c>
      <c r="D34" s="62">
        <f>IFERROR((euref_generation_EXIOBASE!D34*1000)/(365*24*euref_capacity_EXIOBASE!D34),0)</f>
        <v>0</v>
      </c>
      <c r="E34" s="62">
        <f>IFERROR((euref_generation_EXIOBASE!E34*1000)/(365*24*euref_capacity_EXIOBASE!E34),0)</f>
        <v>0</v>
      </c>
      <c r="F34" s="62">
        <f>IFERROR((euref_generation_EXIOBASE!F34*1000)/(365*24*euref_capacity_EXIOBASE!F34),0)</f>
        <v>0</v>
      </c>
      <c r="G34" s="62">
        <f>IFERROR((euref_generation_EXIOBASE!G34*1000)/(365*24*euref_capacity_EXIOBASE!G34),0)</f>
        <v>0</v>
      </c>
      <c r="H34" s="62">
        <f>IFERROR((euref_generation_EXIOBASE!H34*1000)/(365*24*euref_capacity_EXIOBASE!H34),0)</f>
        <v>0</v>
      </c>
      <c r="I34" s="62">
        <f>IFERROR((euref_generation_EXIOBASE!I34*1000)/(365*24*euref_capacity_EXIOBASE!I34),0)</f>
        <v>0</v>
      </c>
      <c r="J34" s="62">
        <f>IFERROR((euref_generation_EXIOBASE!J34*1000)/(365*24*euref_capacity_EXIOBASE!J34),0)</f>
        <v>0</v>
      </c>
      <c r="K34" s="62">
        <f>IFERROR((euref_generation_EXIOBASE!K34*1000)/(365*24*euref_capacity_EXIOBASE!K34),0)</f>
        <v>0</v>
      </c>
    </row>
    <row r="35" spans="1:11" ht="15" customHeight="1" x14ac:dyDescent="0.25">
      <c r="A35" s="61" t="s">
        <v>22</v>
      </c>
      <c r="B35" s="61" t="s">
        <v>29</v>
      </c>
      <c r="C35" s="61" t="s">
        <v>30</v>
      </c>
      <c r="D35" s="62">
        <f>IFERROR((euref_generation_EXIOBASE!D35*1000)/(365*24*euref_capacity_EXIOBASE!D35),0)</f>
        <v>0</v>
      </c>
      <c r="E35" s="62">
        <f>IFERROR((euref_generation_EXIOBASE!E35*1000)/(365*24*euref_capacity_EXIOBASE!E35),0)</f>
        <v>0</v>
      </c>
      <c r="F35" s="62">
        <f>IFERROR((euref_generation_EXIOBASE!F35*1000)/(365*24*euref_capacity_EXIOBASE!F35),0)</f>
        <v>0</v>
      </c>
      <c r="G35" s="62">
        <f>IFERROR((euref_generation_EXIOBASE!G35*1000)/(365*24*euref_capacity_EXIOBASE!G35),0)</f>
        <v>0</v>
      </c>
      <c r="H35" s="62">
        <f>IFERROR((euref_generation_EXIOBASE!H35*1000)/(365*24*euref_capacity_EXIOBASE!H35),0)</f>
        <v>0</v>
      </c>
      <c r="I35" s="62">
        <f>IFERROR((euref_generation_EXIOBASE!I35*1000)/(365*24*euref_capacity_EXIOBASE!I35),0)</f>
        <v>0</v>
      </c>
      <c r="J35" s="62">
        <f>IFERROR((euref_generation_EXIOBASE!J35*1000)/(365*24*euref_capacity_EXIOBASE!J35),0)</f>
        <v>0</v>
      </c>
      <c r="K35" s="62">
        <f>IFERROR((euref_generation_EXIOBASE!K35*1000)/(365*24*euref_capacity_EXIOBASE!K35),0)</f>
        <v>0</v>
      </c>
    </row>
    <row r="36" spans="1:11" ht="15" customHeight="1" x14ac:dyDescent="0.25">
      <c r="A36" s="61" t="s">
        <v>22</v>
      </c>
      <c r="B36" s="61" t="s">
        <v>31</v>
      </c>
      <c r="C36" s="61" t="s">
        <v>32</v>
      </c>
      <c r="D36" s="62">
        <f>IFERROR((euref_generation_EXIOBASE!D36*1000)/(365*24*euref_capacity_EXIOBASE!D36),0)</f>
        <v>0</v>
      </c>
      <c r="E36" s="62">
        <f>IFERROR((euref_generation_EXIOBASE!E36*1000)/(365*24*euref_capacity_EXIOBASE!E36),0)</f>
        <v>11.633261222489768</v>
      </c>
      <c r="F36" s="62">
        <f>IFERROR((euref_generation_EXIOBASE!F36*1000)/(365*24*euref_capacity_EXIOBASE!F36),0)</f>
        <v>0.90356747677998428</v>
      </c>
      <c r="G36" s="62">
        <f>IFERROR((euref_generation_EXIOBASE!G36*1000)/(365*24*euref_capacity_EXIOBASE!G36),0)</f>
        <v>0.85681865624351683</v>
      </c>
      <c r="H36" s="62">
        <f>IFERROR((euref_generation_EXIOBASE!H36*1000)/(365*24*euref_capacity_EXIOBASE!H36),0)</f>
        <v>0.64191129068728803</v>
      </c>
      <c r="I36" s="62">
        <f>IFERROR((euref_generation_EXIOBASE!I36*1000)/(365*24*euref_capacity_EXIOBASE!I36),0)</f>
        <v>0.51262530051579869</v>
      </c>
      <c r="J36" s="62">
        <f>IFERROR((euref_generation_EXIOBASE!J36*1000)/(365*24*euref_capacity_EXIOBASE!J36),0)</f>
        <v>0.41234859918507183</v>
      </c>
      <c r="K36" s="62">
        <f>IFERROR((euref_generation_EXIOBASE!K36*1000)/(365*24*euref_capacity_EXIOBASE!K36),0)</f>
        <v>0.38614371975059203</v>
      </c>
    </row>
    <row r="37" spans="1:11" ht="15" customHeight="1" x14ac:dyDescent="0.25">
      <c r="A37" s="61" t="s">
        <v>22</v>
      </c>
      <c r="B37" s="61" t="s">
        <v>33</v>
      </c>
      <c r="C37" s="61" t="s">
        <v>34</v>
      </c>
      <c r="D37" s="62">
        <f>IFERROR((euref_generation_EXIOBASE!D37*1000)/(365*24*euref_capacity_EXIOBASE!D37),0)</f>
        <v>0</v>
      </c>
      <c r="E37" s="62">
        <f>IFERROR((euref_generation_EXIOBASE!E37*1000)/(365*24*euref_capacity_EXIOBASE!E37),0)</f>
        <v>0</v>
      </c>
      <c r="F37" s="62">
        <f>IFERROR((euref_generation_EXIOBASE!F37*1000)/(365*24*euref_capacity_EXIOBASE!F37),0)</f>
        <v>0</v>
      </c>
      <c r="G37" s="62">
        <f>IFERROR((euref_generation_EXIOBASE!G37*1000)/(365*24*euref_capacity_EXIOBASE!G37),0)</f>
        <v>0</v>
      </c>
      <c r="H37" s="62">
        <f>IFERROR((euref_generation_EXIOBASE!H37*1000)/(365*24*euref_capacity_EXIOBASE!H37),0)</f>
        <v>0</v>
      </c>
      <c r="I37" s="62">
        <f>IFERROR((euref_generation_EXIOBASE!I37*1000)/(365*24*euref_capacity_EXIOBASE!I37),0)</f>
        <v>0</v>
      </c>
      <c r="J37" s="62">
        <f>IFERROR((euref_generation_EXIOBASE!J37*1000)/(365*24*euref_capacity_EXIOBASE!J37),0)</f>
        <v>0</v>
      </c>
      <c r="K37" s="62">
        <f>IFERROR((euref_generation_EXIOBASE!K37*1000)/(365*24*euref_capacity_EXIOBASE!K37),0)</f>
        <v>0</v>
      </c>
    </row>
    <row r="38" spans="1:11" ht="15" customHeight="1" x14ac:dyDescent="0.25">
      <c r="A38" s="61" t="s">
        <v>22</v>
      </c>
      <c r="B38" s="61" t="s">
        <v>35</v>
      </c>
      <c r="C38" s="61" t="s">
        <v>36</v>
      </c>
      <c r="D38" s="62">
        <f>IFERROR((euref_generation_EXIOBASE!D38*1000)/(365*24*euref_capacity_EXIOBASE!D38),0)</f>
        <v>0</v>
      </c>
      <c r="E38" s="62">
        <f>IFERROR((euref_generation_EXIOBASE!E38*1000)/(365*24*euref_capacity_EXIOBASE!E38),0)</f>
        <v>0</v>
      </c>
      <c r="F38" s="62">
        <f>IFERROR((euref_generation_EXIOBASE!F38*1000)/(365*24*euref_capacity_EXIOBASE!F38),0)</f>
        <v>0</v>
      </c>
      <c r="G38" s="62">
        <f>IFERROR((euref_generation_EXIOBASE!G38*1000)/(365*24*euref_capacity_EXIOBASE!G38),0)</f>
        <v>0</v>
      </c>
      <c r="H38" s="62">
        <f>IFERROR((euref_generation_EXIOBASE!H38*1000)/(365*24*euref_capacity_EXIOBASE!H38),0)</f>
        <v>0</v>
      </c>
      <c r="I38" s="62">
        <f>IFERROR((euref_generation_EXIOBASE!I38*1000)/(365*24*euref_capacity_EXIOBASE!I38),0)</f>
        <v>0</v>
      </c>
      <c r="J38" s="62">
        <f>IFERROR((euref_generation_EXIOBASE!J38*1000)/(365*24*euref_capacity_EXIOBASE!J38),0)</f>
        <v>0</v>
      </c>
      <c r="K38" s="62">
        <f>IFERROR((euref_generation_EXIOBASE!K38*1000)/(365*24*euref_capacity_EXIOBASE!K38),0)</f>
        <v>0</v>
      </c>
    </row>
    <row r="39" spans="1:11" ht="15" customHeight="1" x14ac:dyDescent="0.25">
      <c r="A39" s="61" t="s">
        <v>22</v>
      </c>
      <c r="B39" s="61" t="s">
        <v>814</v>
      </c>
      <c r="C39" s="61" t="s">
        <v>813</v>
      </c>
      <c r="D39" s="62">
        <f>IFERROR((euref_generation_EXIOBASE!D39*1000)/(365*24*euref_capacity_EXIOBASE!D39),0)</f>
        <v>0.17944978671008874</v>
      </c>
      <c r="E39" s="62">
        <f>IFERROR((euref_generation_EXIOBASE!E39*1000)/(365*24*euref_capacity_EXIOBASE!E39),0)</f>
        <v>0.22310097646400517</v>
      </c>
      <c r="F39" s="62">
        <f>IFERROR((euref_generation_EXIOBASE!F39*1000)/(365*24*euref_capacity_EXIOBASE!F39),0)</f>
        <v>0.22310097646400517</v>
      </c>
      <c r="G39" s="62">
        <f>IFERROR((euref_generation_EXIOBASE!G39*1000)/(365*24*euref_capacity_EXIOBASE!G39),0)</f>
        <v>0.23118355502526119</v>
      </c>
      <c r="H39" s="62">
        <f>IFERROR((euref_generation_EXIOBASE!H39*1000)/(365*24*euref_capacity_EXIOBASE!H39),0)</f>
        <v>0.23118355502526119</v>
      </c>
      <c r="I39" s="62">
        <f>IFERROR((euref_generation_EXIOBASE!I39*1000)/(365*24*euref_capacity_EXIOBASE!I39),0)</f>
        <v>0.23831659671833269</v>
      </c>
      <c r="J39" s="62">
        <f>IFERROR((euref_generation_EXIOBASE!J39*1000)/(365*24*euref_capacity_EXIOBASE!J39),0)</f>
        <v>0.2453518568177678</v>
      </c>
      <c r="K39" s="62">
        <f>IFERROR((euref_generation_EXIOBASE!K39*1000)/(365*24*euref_capacity_EXIOBASE!K39),0)</f>
        <v>0.25077560230870061</v>
      </c>
    </row>
    <row r="40" spans="1:11" ht="15" customHeight="1" x14ac:dyDescent="0.25">
      <c r="A40" s="61" t="s">
        <v>22</v>
      </c>
      <c r="B40" s="61" t="s">
        <v>37</v>
      </c>
      <c r="C40" s="61" t="s">
        <v>38</v>
      </c>
      <c r="D40" s="62">
        <f>IFERROR((euref_generation_EXIOBASE!D40*1000)/(365*24*euref_capacity_EXIOBASE!D40),0)</f>
        <v>0.32130983047464662</v>
      </c>
      <c r="E40" s="62">
        <f>IFERROR((euref_generation_EXIOBASE!E40*1000)/(365*24*euref_capacity_EXIOBASE!E40),0)</f>
        <v>3.4980121617521939E-2</v>
      </c>
      <c r="F40" s="62">
        <f>IFERROR((euref_generation_EXIOBASE!F40*1000)/(365*24*euref_capacity_EXIOBASE!F40),0)</f>
        <v>2.7445465776472725E-3</v>
      </c>
      <c r="G40" s="62">
        <f>IFERROR((euref_generation_EXIOBASE!G40*1000)/(365*24*euref_capacity_EXIOBASE!G40),0)</f>
        <v>2.8193357859009893E-3</v>
      </c>
      <c r="H40" s="62">
        <f>IFERROR((euref_generation_EXIOBASE!H40*1000)/(365*24*euref_capacity_EXIOBASE!H40),0)</f>
        <v>2.9419440795684635E-3</v>
      </c>
      <c r="I40" s="62">
        <f>IFERROR((euref_generation_EXIOBASE!I40*1000)/(365*24*euref_capacity_EXIOBASE!I40),0)</f>
        <v>3.9239108724611043E-3</v>
      </c>
      <c r="J40" s="62">
        <f>IFERROR((euref_generation_EXIOBASE!J40*1000)/(365*24*euref_capacity_EXIOBASE!J40),0)</f>
        <v>1.1803413263401294E-2</v>
      </c>
      <c r="K40" s="62">
        <f>IFERROR((euref_generation_EXIOBASE!K40*1000)/(365*24*euref_capacity_EXIOBASE!K40),0)</f>
        <v>1.5292214465120024E-2</v>
      </c>
    </row>
    <row r="41" spans="1:11" ht="15" customHeight="1" x14ac:dyDescent="0.25">
      <c r="A41" s="61" t="s">
        <v>22</v>
      </c>
      <c r="B41" s="61" t="s">
        <v>39</v>
      </c>
      <c r="C41" s="61" t="s">
        <v>40</v>
      </c>
      <c r="D41" s="62">
        <f>IFERROR((euref_generation_EXIOBASE!D41*1000)/(365*24*euref_capacity_EXIOBASE!D41),0)</f>
        <v>0.48853695671316866</v>
      </c>
      <c r="E41" s="62">
        <f>IFERROR((euref_generation_EXIOBASE!E41*1000)/(365*24*euref_capacity_EXIOBASE!E41),0)</f>
        <v>0.64203695350727819</v>
      </c>
      <c r="F41" s="62">
        <f>IFERROR((euref_generation_EXIOBASE!F41*1000)/(365*24*euref_capacity_EXIOBASE!F41),0)</f>
        <v>1.1531968608449137</v>
      </c>
      <c r="G41" s="62">
        <f>IFERROR((euref_generation_EXIOBASE!G41*1000)/(365*24*euref_capacity_EXIOBASE!G41),0)</f>
        <v>1.8668107851383546</v>
      </c>
      <c r="H41" s="62">
        <f>IFERROR((euref_generation_EXIOBASE!H41*1000)/(365*24*euref_capacity_EXIOBASE!H41),0)</f>
        <v>1.6417038007285496</v>
      </c>
      <c r="I41" s="62">
        <f>IFERROR((euref_generation_EXIOBASE!I41*1000)/(365*24*euref_capacity_EXIOBASE!I41),0)</f>
        <v>1.8826210064165039</v>
      </c>
      <c r="J41" s="62">
        <f>IFERROR((euref_generation_EXIOBASE!J41*1000)/(365*24*euref_capacity_EXIOBASE!J41),0)</f>
        <v>2.2541125705145606</v>
      </c>
      <c r="K41" s="62">
        <f>IFERROR((euref_generation_EXIOBASE!K41*1000)/(365*24*euref_capacity_EXIOBASE!K41),0)</f>
        <v>2.412290125297905</v>
      </c>
    </row>
    <row r="42" spans="1:11" ht="15" customHeight="1" x14ac:dyDescent="0.25">
      <c r="A42" s="61" t="s">
        <v>22</v>
      </c>
      <c r="B42" s="61" t="s">
        <v>812</v>
      </c>
      <c r="C42" s="61" t="s">
        <v>811</v>
      </c>
      <c r="D42" s="62">
        <f>IFERROR((euref_generation_EXIOBASE!D42*1000)/(365*24*euref_capacity_EXIOBASE!D42),0)</f>
        <v>0.16475335396237706</v>
      </c>
      <c r="E42" s="62">
        <f>IFERROR((euref_generation_EXIOBASE!E42*1000)/(365*24*euref_capacity_EXIOBASE!E42),0)</f>
        <v>0.19469394404951718</v>
      </c>
      <c r="F42" s="62">
        <f>IFERROR((euref_generation_EXIOBASE!F42*1000)/(365*24*euref_capacity_EXIOBASE!F42),0)</f>
        <v>0.19863724466103144</v>
      </c>
      <c r="G42" s="62">
        <f>IFERROR((euref_generation_EXIOBASE!G42*1000)/(365*24*euref_capacity_EXIOBASE!G42),0)</f>
        <v>0.21116690764593743</v>
      </c>
      <c r="H42" s="62">
        <f>IFERROR((euref_generation_EXIOBASE!H42*1000)/(365*24*euref_capacity_EXIOBASE!H42),0)</f>
        <v>0.21124908464671727</v>
      </c>
      <c r="I42" s="62">
        <f>IFERROR((euref_generation_EXIOBASE!I42*1000)/(365*24*euref_capacity_EXIOBASE!I42),0)</f>
        <v>0.21651000366062523</v>
      </c>
      <c r="J42" s="62">
        <f>IFERROR((euref_generation_EXIOBASE!J42*1000)/(365*24*euref_capacity_EXIOBASE!J42),0)</f>
        <v>0.23895672057853154</v>
      </c>
      <c r="K42" s="62">
        <f>IFERROR((euref_generation_EXIOBASE!K42*1000)/(365*24*euref_capacity_EXIOBASE!K42),0)</f>
        <v>0.23710511941569909</v>
      </c>
    </row>
    <row r="43" spans="1:11" ht="15" customHeight="1" x14ac:dyDescent="0.25">
      <c r="A43" s="61" t="s">
        <v>22</v>
      </c>
      <c r="B43" s="61" t="s">
        <v>41</v>
      </c>
      <c r="C43" s="61" t="s">
        <v>42</v>
      </c>
      <c r="D43" s="62">
        <f>IFERROR((euref_generation_EXIOBASE!D43*1000)/(365*24*euref_capacity_EXIOBASE!D43),0)</f>
        <v>0</v>
      </c>
      <c r="E43" s="62">
        <f>IFERROR((euref_generation_EXIOBASE!E43*1000)/(365*24*euref_capacity_EXIOBASE!E43),0)</f>
        <v>0</v>
      </c>
      <c r="F43" s="62">
        <f>IFERROR((euref_generation_EXIOBASE!F43*1000)/(365*24*euref_capacity_EXIOBASE!F43),0)</f>
        <v>0</v>
      </c>
      <c r="G43" s="62">
        <f>IFERROR((euref_generation_EXIOBASE!G43*1000)/(365*24*euref_capacity_EXIOBASE!G43),0)</f>
        <v>0</v>
      </c>
      <c r="H43" s="62">
        <f>IFERROR((euref_generation_EXIOBASE!H43*1000)/(365*24*euref_capacity_EXIOBASE!H43),0)</f>
        <v>0</v>
      </c>
      <c r="I43" s="62">
        <f>IFERROR((euref_generation_EXIOBASE!I43*1000)/(365*24*euref_capacity_EXIOBASE!I43),0)</f>
        <v>0</v>
      </c>
      <c r="J43" s="62">
        <f>IFERROR((euref_generation_EXIOBASE!J43*1000)/(365*24*euref_capacity_EXIOBASE!J43),0)</f>
        <v>0</v>
      </c>
      <c r="K43" s="62">
        <f>IFERROR((euref_generation_EXIOBASE!K43*1000)/(365*24*euref_capacity_EXIOBASE!K43),0)</f>
        <v>0</v>
      </c>
    </row>
    <row r="44" spans="1:11" ht="15" customHeight="1" x14ac:dyDescent="0.25">
      <c r="A44" s="61" t="s">
        <v>22</v>
      </c>
      <c r="B44" s="61" t="s">
        <v>43</v>
      </c>
      <c r="C44" s="61" t="s">
        <v>44</v>
      </c>
      <c r="D44" s="62">
        <f>IFERROR((euref_generation_EXIOBASE!D44*1000)/(365*24*euref_capacity_EXIOBASE!D44),0)</f>
        <v>0</v>
      </c>
      <c r="E44" s="62">
        <f>IFERROR((euref_generation_EXIOBASE!E44*1000)/(365*24*euref_capacity_EXIOBASE!E44),0)</f>
        <v>0</v>
      </c>
      <c r="F44" s="62">
        <f>IFERROR((euref_generation_EXIOBASE!F44*1000)/(365*24*euref_capacity_EXIOBASE!F44),0)</f>
        <v>0</v>
      </c>
      <c r="G44" s="62">
        <f>IFERROR((euref_generation_EXIOBASE!G44*1000)/(365*24*euref_capacity_EXIOBASE!G44),0)</f>
        <v>0</v>
      </c>
      <c r="H44" s="62">
        <f>IFERROR((euref_generation_EXIOBASE!H44*1000)/(365*24*euref_capacity_EXIOBASE!H44),0)</f>
        <v>0</v>
      </c>
      <c r="I44" s="62">
        <f>IFERROR((euref_generation_EXIOBASE!I44*1000)/(365*24*euref_capacity_EXIOBASE!I44),0)</f>
        <v>0</v>
      </c>
      <c r="J44" s="62">
        <f>IFERROR((euref_generation_EXIOBASE!J44*1000)/(365*24*euref_capacity_EXIOBASE!J44),0)</f>
        <v>0</v>
      </c>
      <c r="K44" s="62">
        <f>IFERROR((euref_generation_EXIOBASE!K44*1000)/(365*24*euref_capacity_EXIOBASE!K44),0)</f>
        <v>0</v>
      </c>
    </row>
    <row r="45" spans="1:11" ht="15" customHeight="1" x14ac:dyDescent="0.25">
      <c r="A45" s="61" t="s">
        <v>22</v>
      </c>
      <c r="B45" s="61" t="s">
        <v>45</v>
      </c>
      <c r="C45" s="61" t="s">
        <v>46</v>
      </c>
      <c r="D45" s="62">
        <f>IFERROR((euref_generation_EXIOBASE!D45*1000)/(365*24*euref_capacity_EXIOBASE!D45),0)</f>
        <v>0</v>
      </c>
      <c r="E45" s="62">
        <f>IFERROR((euref_generation_EXIOBASE!E45*1000)/(365*24*euref_capacity_EXIOBASE!E45),0)</f>
        <v>0</v>
      </c>
      <c r="F45" s="62">
        <f>IFERROR((euref_generation_EXIOBASE!F45*1000)/(365*24*euref_capacity_EXIOBASE!F45),0)</f>
        <v>0</v>
      </c>
      <c r="G45" s="62">
        <f>IFERROR((euref_generation_EXIOBASE!G45*1000)/(365*24*euref_capacity_EXIOBASE!G45),0)</f>
        <v>0</v>
      </c>
      <c r="H45" s="62">
        <f>IFERROR((euref_generation_EXIOBASE!H45*1000)/(365*24*euref_capacity_EXIOBASE!H45),0)</f>
        <v>0</v>
      </c>
      <c r="I45" s="62">
        <f>IFERROR((euref_generation_EXIOBASE!I45*1000)/(365*24*euref_capacity_EXIOBASE!I45),0)</f>
        <v>0</v>
      </c>
      <c r="J45" s="62">
        <f>IFERROR((euref_generation_EXIOBASE!J45*1000)/(365*24*euref_capacity_EXIOBASE!J45),0)</f>
        <v>0</v>
      </c>
      <c r="K45" s="62">
        <f>IFERROR((euref_generation_EXIOBASE!K45*1000)/(365*24*euref_capacity_EXIOBASE!K45),0)</f>
        <v>0</v>
      </c>
    </row>
    <row r="46" spans="1:11" ht="15" customHeight="1" x14ac:dyDescent="0.25">
      <c r="A46" s="61" t="s">
        <v>21</v>
      </c>
      <c r="B46" s="61" t="s">
        <v>29</v>
      </c>
      <c r="C46" s="61" t="s">
        <v>30</v>
      </c>
      <c r="D46" s="62">
        <f>IFERROR((euref_generation_EXIOBASE!D46*1000)/(365*24*euref_capacity_EXIOBASE!D46),0)</f>
        <v>0.48581312106162361</v>
      </c>
      <c r="E46" s="62">
        <f>IFERROR((euref_generation_EXIOBASE!E46*1000)/(365*24*euref_capacity_EXIOBASE!E46),0)</f>
        <v>0.50527916961173025</v>
      </c>
      <c r="F46" s="62">
        <f>IFERROR((euref_generation_EXIOBASE!F46*1000)/(365*24*euref_capacity_EXIOBASE!F46),0)</f>
        <v>0.49319544729516213</v>
      </c>
      <c r="G46" s="62">
        <f>IFERROR((euref_generation_EXIOBASE!G46*1000)/(365*24*euref_capacity_EXIOBASE!G46),0)</f>
        <v>0.50268752290683838</v>
      </c>
      <c r="H46" s="62">
        <f>IFERROR((euref_generation_EXIOBASE!H46*1000)/(365*24*euref_capacity_EXIOBASE!H46),0)</f>
        <v>0.61115265307911737</v>
      </c>
      <c r="I46" s="62">
        <f>IFERROR((euref_generation_EXIOBASE!I46*1000)/(365*24*euref_capacity_EXIOBASE!I46),0)</f>
        <v>0.71929074004927962</v>
      </c>
      <c r="J46" s="62">
        <f>IFERROR((euref_generation_EXIOBASE!J46*1000)/(365*24*euref_capacity_EXIOBASE!J46),0)</f>
        <v>0.42321410316807262</v>
      </c>
      <c r="K46" s="62">
        <f>IFERROR((euref_generation_EXIOBASE!K46*1000)/(365*24*euref_capacity_EXIOBASE!K46),0)</f>
        <v>0.6614221430759587</v>
      </c>
    </row>
    <row r="47" spans="1:11" ht="15" customHeight="1" x14ac:dyDescent="0.25">
      <c r="A47" s="61" t="s">
        <v>21</v>
      </c>
      <c r="B47" s="61" t="s">
        <v>31</v>
      </c>
      <c r="C47" s="61" t="s">
        <v>32</v>
      </c>
      <c r="D47" s="62">
        <f>IFERROR((euref_generation_EXIOBASE!D47*1000)/(365*24*euref_capacity_EXIOBASE!D47),0)</f>
        <v>0.54748453452235435</v>
      </c>
      <c r="E47" s="62">
        <f>IFERROR((euref_generation_EXIOBASE!E47*1000)/(365*24*euref_capacity_EXIOBASE!E47),0)</f>
        <v>0.43949942198457487</v>
      </c>
      <c r="F47" s="62">
        <f>IFERROR((euref_generation_EXIOBASE!F47*1000)/(365*24*euref_capacity_EXIOBASE!F47),0)</f>
        <v>0.5372231646792196</v>
      </c>
      <c r="G47" s="62">
        <f>IFERROR((euref_generation_EXIOBASE!G47*1000)/(365*24*euref_capacity_EXIOBASE!G47),0)</f>
        <v>0.64337755111731976</v>
      </c>
      <c r="H47" s="62">
        <f>IFERROR((euref_generation_EXIOBASE!H47*1000)/(365*24*euref_capacity_EXIOBASE!H47),0)</f>
        <v>0.70673413020439269</v>
      </c>
      <c r="I47" s="62">
        <f>IFERROR((euref_generation_EXIOBASE!I47*1000)/(365*24*euref_capacity_EXIOBASE!I47),0)</f>
        <v>0.63084993648837562</v>
      </c>
      <c r="J47" s="62">
        <f>IFERROR((euref_generation_EXIOBASE!J47*1000)/(365*24*euref_capacity_EXIOBASE!J47),0)</f>
        <v>0.59768845960610562</v>
      </c>
      <c r="K47" s="62">
        <f>IFERROR((euref_generation_EXIOBASE!K47*1000)/(365*24*euref_capacity_EXIOBASE!K47),0)</f>
        <v>0.42866162826796705</v>
      </c>
    </row>
    <row r="48" spans="1:11" ht="15" customHeight="1" x14ac:dyDescent="0.25">
      <c r="A48" s="61" t="s">
        <v>21</v>
      </c>
      <c r="B48" s="61" t="s">
        <v>33</v>
      </c>
      <c r="C48" s="61" t="s">
        <v>34</v>
      </c>
      <c r="D48" s="62">
        <f>IFERROR((euref_generation_EXIOBASE!D48*1000)/(365*24*euref_capacity_EXIOBASE!D48),0)</f>
        <v>0.78637216734982851</v>
      </c>
      <c r="E48" s="62">
        <f>IFERROR((euref_generation_EXIOBASE!E48*1000)/(365*24*euref_capacity_EXIOBASE!E48),0)</f>
        <v>0.78637216734982829</v>
      </c>
      <c r="F48" s="62">
        <f>IFERROR((euref_generation_EXIOBASE!F48*1000)/(365*24*euref_capacity_EXIOBASE!F48),0)</f>
        <v>0.7863554216916091</v>
      </c>
      <c r="G48" s="62">
        <f>IFERROR((euref_generation_EXIOBASE!G48*1000)/(365*24*euref_capacity_EXIOBASE!G48),0)</f>
        <v>0.78630320937192788</v>
      </c>
      <c r="H48" s="62">
        <f>IFERROR((euref_generation_EXIOBASE!H48*1000)/(365*24*euref_capacity_EXIOBASE!H48),0)</f>
        <v>0.82595429931192854</v>
      </c>
      <c r="I48" s="62">
        <f>IFERROR((euref_generation_EXIOBASE!I48*1000)/(365*24*euref_capacity_EXIOBASE!I48),0)</f>
        <v>0.85075034281854101</v>
      </c>
      <c r="J48" s="62">
        <f>IFERROR((euref_generation_EXIOBASE!J48*1000)/(365*24*euref_capacity_EXIOBASE!J48),0)</f>
        <v>0.87513346793303359</v>
      </c>
      <c r="K48" s="62">
        <f>IFERROR((euref_generation_EXIOBASE!K48*1000)/(365*24*euref_capacity_EXIOBASE!K48),0)</f>
        <v>0.90799815866298306</v>
      </c>
    </row>
    <row r="49" spans="1:11" ht="15" customHeight="1" x14ac:dyDescent="0.25">
      <c r="A49" s="61" t="s">
        <v>21</v>
      </c>
      <c r="B49" s="61" t="s">
        <v>35</v>
      </c>
      <c r="C49" s="61" t="s">
        <v>36</v>
      </c>
      <c r="D49" s="62">
        <f>IFERROR((euref_generation_EXIOBASE!D49*1000)/(365*24*euref_capacity_EXIOBASE!D49),0)</f>
        <v>0.2559431600229185</v>
      </c>
      <c r="E49" s="62">
        <f>IFERROR((euref_generation_EXIOBASE!E49*1000)/(365*24*euref_capacity_EXIOBASE!E49),0)</f>
        <v>0.26853053120211318</v>
      </c>
      <c r="F49" s="62">
        <f>IFERROR((euref_generation_EXIOBASE!F49*1000)/(365*24*euref_capacity_EXIOBASE!F49),0)</f>
        <v>0.25894640462203627</v>
      </c>
      <c r="G49" s="62">
        <f>IFERROR((euref_generation_EXIOBASE!G49*1000)/(365*24*euref_capacity_EXIOBASE!G49),0)</f>
        <v>0.26369443456463293</v>
      </c>
      <c r="H49" s="62">
        <f>IFERROR((euref_generation_EXIOBASE!H49*1000)/(365*24*euref_capacity_EXIOBASE!H49),0)</f>
        <v>0.2715603671312658</v>
      </c>
      <c r="I49" s="62">
        <f>IFERROR((euref_generation_EXIOBASE!I49*1000)/(365*24*euref_capacity_EXIOBASE!I49),0)</f>
        <v>0.28208150725252656</v>
      </c>
      <c r="J49" s="62">
        <f>IFERROR((euref_generation_EXIOBASE!J49*1000)/(365*24*euref_capacity_EXIOBASE!J49),0)</f>
        <v>0.30322663473471018</v>
      </c>
      <c r="K49" s="62">
        <f>IFERROR((euref_generation_EXIOBASE!K49*1000)/(365*24*euref_capacity_EXIOBASE!K49),0)</f>
        <v>0.31778247100690016</v>
      </c>
    </row>
    <row r="50" spans="1:11" ht="15" customHeight="1" x14ac:dyDescent="0.25">
      <c r="A50" s="61" t="s">
        <v>21</v>
      </c>
      <c r="B50" s="61" t="s">
        <v>814</v>
      </c>
      <c r="C50" s="61" t="s">
        <v>813</v>
      </c>
      <c r="D50" s="62">
        <f>IFERROR((euref_generation_EXIOBASE!D50*1000)/(365*24*euref_capacity_EXIOBASE!D50),0)</f>
        <v>0.20609123114313027</v>
      </c>
      <c r="E50" s="62">
        <f>IFERROR((euref_generation_EXIOBASE!E50*1000)/(365*24*euref_capacity_EXIOBASE!E50),0)</f>
        <v>0.21234901867731018</v>
      </c>
      <c r="F50" s="62">
        <f>IFERROR((euref_generation_EXIOBASE!F50*1000)/(365*24*euref_capacity_EXIOBASE!F50),0)</f>
        <v>0.20804099444564483</v>
      </c>
      <c r="G50" s="62">
        <f>IFERROR((euref_generation_EXIOBASE!G50*1000)/(365*24*euref_capacity_EXIOBASE!G50),0)</f>
        <v>0.20534494525448246</v>
      </c>
      <c r="H50" s="62">
        <f>IFERROR((euref_generation_EXIOBASE!H50*1000)/(365*24*euref_capacity_EXIOBASE!H50),0)</f>
        <v>0.20231540706601017</v>
      </c>
      <c r="I50" s="62">
        <f>IFERROR((euref_generation_EXIOBASE!I50*1000)/(365*24*euref_capacity_EXIOBASE!I50),0)</f>
        <v>0.20700996882462383</v>
      </c>
      <c r="J50" s="62">
        <f>IFERROR((euref_generation_EXIOBASE!J50*1000)/(365*24*euref_capacity_EXIOBASE!J50),0)</f>
        <v>0.24089007966168965</v>
      </c>
      <c r="K50" s="62">
        <f>IFERROR((euref_generation_EXIOBASE!K50*1000)/(365*24*euref_capacity_EXIOBASE!K50),0)</f>
        <v>0.24283048885977149</v>
      </c>
    </row>
    <row r="51" spans="1:11" ht="15" customHeight="1" x14ac:dyDescent="0.25">
      <c r="A51" s="61" t="s">
        <v>21</v>
      </c>
      <c r="B51" s="61" t="s">
        <v>37</v>
      </c>
      <c r="C51" s="61" t="s">
        <v>38</v>
      </c>
      <c r="D51" s="62">
        <f>IFERROR((euref_generation_EXIOBASE!D51*1000)/(365*24*euref_capacity_EXIOBASE!D51),0)</f>
        <v>0.19730311997996802</v>
      </c>
      <c r="E51" s="62">
        <f>IFERROR((euref_generation_EXIOBASE!E51*1000)/(365*24*euref_capacity_EXIOBASE!E51),0)</f>
        <v>0</v>
      </c>
      <c r="F51" s="62">
        <f>IFERROR((euref_generation_EXIOBASE!F51*1000)/(365*24*euref_capacity_EXIOBASE!F51),0)</f>
        <v>0</v>
      </c>
      <c r="G51" s="62">
        <f>IFERROR((euref_generation_EXIOBASE!G51*1000)/(365*24*euref_capacity_EXIOBASE!G51),0)</f>
        <v>0</v>
      </c>
      <c r="H51" s="62">
        <f>IFERROR((euref_generation_EXIOBASE!H51*1000)/(365*24*euref_capacity_EXIOBASE!H51),0)</f>
        <v>0</v>
      </c>
      <c r="I51" s="62">
        <f>IFERROR((euref_generation_EXIOBASE!I51*1000)/(365*24*euref_capacity_EXIOBASE!I51),0)</f>
        <v>0</v>
      </c>
      <c r="J51" s="62">
        <f>IFERROR((euref_generation_EXIOBASE!J51*1000)/(365*24*euref_capacity_EXIOBASE!J51),0)</f>
        <v>0</v>
      </c>
      <c r="K51" s="62">
        <f>IFERROR((euref_generation_EXIOBASE!K51*1000)/(365*24*euref_capacity_EXIOBASE!K51),0)</f>
        <v>0</v>
      </c>
    </row>
    <row r="52" spans="1:11" ht="15" customHeight="1" x14ac:dyDescent="0.25">
      <c r="A52" s="61" t="s">
        <v>21</v>
      </c>
      <c r="B52" s="61" t="s">
        <v>39</v>
      </c>
      <c r="C52" s="61" t="s">
        <v>40</v>
      </c>
      <c r="D52" s="62">
        <f>IFERROR((euref_generation_EXIOBASE!D52*1000)/(365*24*euref_capacity_EXIOBASE!D52),0)</f>
        <v>1.4741950245829154</v>
      </c>
      <c r="E52" s="62">
        <f>IFERROR((euref_generation_EXIOBASE!E52*1000)/(365*24*euref_capacity_EXIOBASE!E52),0)</f>
        <v>0.48623656213016414</v>
      </c>
      <c r="F52" s="62">
        <f>IFERROR((euref_generation_EXIOBASE!F52*1000)/(365*24*euref_capacity_EXIOBASE!F52),0)</f>
        <v>1.2065747286210926</v>
      </c>
      <c r="G52" s="62">
        <f>IFERROR((euref_generation_EXIOBASE!G52*1000)/(365*24*euref_capacity_EXIOBASE!G52),0)</f>
        <v>1.5304122638600532</v>
      </c>
      <c r="H52" s="62">
        <f>IFERROR((euref_generation_EXIOBASE!H52*1000)/(365*24*euref_capacity_EXIOBASE!H52),0)</f>
        <v>1.8561642724193077</v>
      </c>
      <c r="I52" s="62">
        <f>IFERROR((euref_generation_EXIOBASE!I52*1000)/(365*24*euref_capacity_EXIOBASE!I52),0)</f>
        <v>1.4980165495931155</v>
      </c>
      <c r="J52" s="62">
        <f>IFERROR((euref_generation_EXIOBASE!J52*1000)/(365*24*euref_capacity_EXIOBASE!J52),0)</f>
        <v>1.4772653850511368</v>
      </c>
      <c r="K52" s="62">
        <f>IFERROR((euref_generation_EXIOBASE!K52*1000)/(365*24*euref_capacity_EXIOBASE!K52),0)</f>
        <v>1.354305899839102</v>
      </c>
    </row>
    <row r="53" spans="1:11" ht="15" customHeight="1" x14ac:dyDescent="0.25">
      <c r="A53" s="61" t="s">
        <v>21</v>
      </c>
      <c r="B53" s="61" t="s">
        <v>812</v>
      </c>
      <c r="C53" s="61" t="s">
        <v>811</v>
      </c>
      <c r="D53" s="62">
        <f>IFERROR((euref_generation_EXIOBASE!D53*1000)/(365*24*euref_capacity_EXIOBASE!D53),0)</f>
        <v>0.10825462126610495</v>
      </c>
      <c r="E53" s="62">
        <f>IFERROR((euref_generation_EXIOBASE!E53*1000)/(365*24*euref_capacity_EXIOBASE!E53),0)</f>
        <v>0.10858026236894425</v>
      </c>
      <c r="F53" s="62">
        <f>IFERROR((euref_generation_EXIOBASE!F53*1000)/(365*24*euref_capacity_EXIOBASE!F53),0)</f>
        <v>0.10879532597354874</v>
      </c>
      <c r="G53" s="62">
        <f>IFERROR((euref_generation_EXIOBASE!G53*1000)/(365*24*euref_capacity_EXIOBASE!G53),0)</f>
        <v>0.10868814204623935</v>
      </c>
      <c r="H53" s="62">
        <f>IFERROR((euref_generation_EXIOBASE!H53*1000)/(365*24*euref_capacity_EXIOBASE!H53),0)</f>
        <v>0.11130226445282487</v>
      </c>
      <c r="I53" s="62">
        <f>IFERROR((euref_generation_EXIOBASE!I53*1000)/(365*24*euref_capacity_EXIOBASE!I53),0)</f>
        <v>0.11203717514485642</v>
      </c>
      <c r="J53" s="62">
        <f>IFERROR((euref_generation_EXIOBASE!J53*1000)/(365*24*euref_capacity_EXIOBASE!J53),0)</f>
        <v>0.11196046557162577</v>
      </c>
      <c r="K53" s="62">
        <f>IFERROR((euref_generation_EXIOBASE!K53*1000)/(365*24*euref_capacity_EXIOBASE!K53),0)</f>
        <v>0.10962846912782859</v>
      </c>
    </row>
    <row r="54" spans="1:11" ht="15" customHeight="1" x14ac:dyDescent="0.25">
      <c r="A54" s="61" t="s">
        <v>21</v>
      </c>
      <c r="B54" s="61" t="s">
        <v>41</v>
      </c>
      <c r="C54" s="61" t="s">
        <v>42</v>
      </c>
      <c r="D54" s="62">
        <f>IFERROR((euref_generation_EXIOBASE!D54*1000)/(365*24*euref_capacity_EXIOBASE!D54),0)</f>
        <v>0</v>
      </c>
      <c r="E54" s="62">
        <f>IFERROR((euref_generation_EXIOBASE!E54*1000)/(365*24*euref_capacity_EXIOBASE!E54),0)</f>
        <v>0</v>
      </c>
      <c r="F54" s="62">
        <f>IFERROR((euref_generation_EXIOBASE!F54*1000)/(365*24*euref_capacity_EXIOBASE!F54),0)</f>
        <v>0</v>
      </c>
      <c r="G54" s="62">
        <f>IFERROR((euref_generation_EXIOBASE!G54*1000)/(365*24*euref_capacity_EXIOBASE!G54),0)</f>
        <v>0</v>
      </c>
      <c r="H54" s="62">
        <f>IFERROR((euref_generation_EXIOBASE!H54*1000)/(365*24*euref_capacity_EXIOBASE!H54),0)</f>
        <v>0</v>
      </c>
      <c r="I54" s="62">
        <f>IFERROR((euref_generation_EXIOBASE!I54*1000)/(365*24*euref_capacity_EXIOBASE!I54),0)</f>
        <v>0</v>
      </c>
      <c r="J54" s="62">
        <f>IFERROR((euref_generation_EXIOBASE!J54*1000)/(365*24*euref_capacity_EXIOBASE!J54),0)</f>
        <v>0</v>
      </c>
      <c r="K54" s="62">
        <f>IFERROR((euref_generation_EXIOBASE!K54*1000)/(365*24*euref_capacity_EXIOBASE!K54),0)</f>
        <v>0</v>
      </c>
    </row>
    <row r="55" spans="1:11" ht="15" customHeight="1" x14ac:dyDescent="0.25">
      <c r="A55" s="61" t="s">
        <v>21</v>
      </c>
      <c r="B55" s="61" t="s">
        <v>43</v>
      </c>
      <c r="C55" s="61" t="s">
        <v>44</v>
      </c>
      <c r="D55" s="62">
        <f>IFERROR((euref_generation_EXIOBASE!D55*1000)/(365*24*euref_capacity_EXIOBASE!D55),0)</f>
        <v>0</v>
      </c>
      <c r="E55" s="62">
        <f>IFERROR((euref_generation_EXIOBASE!E55*1000)/(365*24*euref_capacity_EXIOBASE!E55),0)</f>
        <v>0</v>
      </c>
      <c r="F55" s="62">
        <f>IFERROR((euref_generation_EXIOBASE!F55*1000)/(365*24*euref_capacity_EXIOBASE!F55),0)</f>
        <v>0</v>
      </c>
      <c r="G55" s="62">
        <f>IFERROR((euref_generation_EXIOBASE!G55*1000)/(365*24*euref_capacity_EXIOBASE!G55),0)</f>
        <v>0</v>
      </c>
      <c r="H55" s="62">
        <f>IFERROR((euref_generation_EXIOBASE!H55*1000)/(365*24*euref_capacity_EXIOBASE!H55),0)</f>
        <v>0</v>
      </c>
      <c r="I55" s="62">
        <f>IFERROR((euref_generation_EXIOBASE!I55*1000)/(365*24*euref_capacity_EXIOBASE!I55),0)</f>
        <v>0</v>
      </c>
      <c r="J55" s="62">
        <f>IFERROR((euref_generation_EXIOBASE!J55*1000)/(365*24*euref_capacity_EXIOBASE!J55),0)</f>
        <v>0</v>
      </c>
      <c r="K55" s="62">
        <f>IFERROR((euref_generation_EXIOBASE!K55*1000)/(365*24*euref_capacity_EXIOBASE!K55),0)</f>
        <v>0</v>
      </c>
    </row>
    <row r="56" spans="1:11" ht="15" customHeight="1" x14ac:dyDescent="0.25">
      <c r="A56" s="61" t="s">
        <v>21</v>
      </c>
      <c r="B56" s="61" t="s">
        <v>45</v>
      </c>
      <c r="C56" s="61" t="s">
        <v>46</v>
      </c>
      <c r="D56" s="62">
        <f>IFERROR((euref_generation_EXIOBASE!D56*1000)/(365*24*euref_capacity_EXIOBASE!D56),0)</f>
        <v>0</v>
      </c>
      <c r="E56" s="62">
        <f>IFERROR((euref_generation_EXIOBASE!E56*1000)/(365*24*euref_capacity_EXIOBASE!E56),0)</f>
        <v>0.65000000000003533</v>
      </c>
      <c r="F56" s="62">
        <f>IFERROR((euref_generation_EXIOBASE!F56*1000)/(365*24*euref_capacity_EXIOBASE!F56),0)</f>
        <v>0.65000000000003533</v>
      </c>
      <c r="G56" s="62">
        <f>IFERROR((euref_generation_EXIOBASE!G56*1000)/(365*24*euref_capacity_EXIOBASE!G56),0)</f>
        <v>0.65000000000003533</v>
      </c>
      <c r="H56" s="62">
        <f>IFERROR((euref_generation_EXIOBASE!H56*1000)/(365*24*euref_capacity_EXIOBASE!H56),0)</f>
        <v>0.65000000000003533</v>
      </c>
      <c r="I56" s="62">
        <f>IFERROR((euref_generation_EXIOBASE!I56*1000)/(365*24*euref_capacity_EXIOBASE!I56),0)</f>
        <v>0.64999999999989388</v>
      </c>
      <c r="J56" s="62">
        <f>IFERROR((euref_generation_EXIOBASE!J56*1000)/(365*24*euref_capacity_EXIOBASE!J56),0)</f>
        <v>0.65000000000003533</v>
      </c>
      <c r="K56" s="62">
        <f>IFERROR((euref_generation_EXIOBASE!K56*1000)/(365*24*euref_capacity_EXIOBASE!K56),0)</f>
        <v>0.65000000000003533</v>
      </c>
    </row>
    <row r="57" spans="1:11" ht="15" customHeight="1" x14ac:dyDescent="0.25">
      <c r="A57" s="61" t="s">
        <v>20</v>
      </c>
      <c r="B57" s="61" t="s">
        <v>29</v>
      </c>
      <c r="C57" s="61" t="s">
        <v>30</v>
      </c>
      <c r="D57" s="62">
        <f>IFERROR((euref_generation_EXIOBASE!D57*1000)/(365*24*euref_capacity_EXIOBASE!D57),0)</f>
        <v>0.58979039799240229</v>
      </c>
      <c r="E57" s="62">
        <f>IFERROR((euref_generation_EXIOBASE!E57*1000)/(365*24*euref_capacity_EXIOBASE!E57),0)</f>
        <v>0.6357127276197525</v>
      </c>
      <c r="F57" s="62">
        <f>IFERROR((euref_generation_EXIOBASE!F57*1000)/(365*24*euref_capacity_EXIOBASE!F57),0)</f>
        <v>0.69292103653236425</v>
      </c>
      <c r="G57" s="62">
        <f>IFERROR((euref_generation_EXIOBASE!G57*1000)/(365*24*euref_capacity_EXIOBASE!G57),0)</f>
        <v>0.71997597581149397</v>
      </c>
      <c r="H57" s="62">
        <f>IFERROR((euref_generation_EXIOBASE!H57*1000)/(365*24*euref_capacity_EXIOBASE!H57),0)</f>
        <v>0.81156164755465976</v>
      </c>
      <c r="I57" s="62">
        <f>IFERROR((euref_generation_EXIOBASE!I57*1000)/(365*24*euref_capacity_EXIOBASE!I57),0)</f>
        <v>0.81298261682236483</v>
      </c>
      <c r="J57" s="62">
        <f>IFERROR((euref_generation_EXIOBASE!J57*1000)/(365*24*euref_capacity_EXIOBASE!J57),0)</f>
        <v>0.66971705333208476</v>
      </c>
      <c r="K57" s="62">
        <f>IFERROR((euref_generation_EXIOBASE!K57*1000)/(365*24*euref_capacity_EXIOBASE!K57),0)</f>
        <v>0.64939243224763821</v>
      </c>
    </row>
    <row r="58" spans="1:11" ht="15" customHeight="1" x14ac:dyDescent="0.25">
      <c r="A58" s="61" t="s">
        <v>20</v>
      </c>
      <c r="B58" s="61" t="s">
        <v>31</v>
      </c>
      <c r="C58" s="61" t="s">
        <v>32</v>
      </c>
      <c r="D58" s="62">
        <f>IFERROR((euref_generation_EXIOBASE!D58*1000)/(365*24*euref_capacity_EXIOBASE!D58),0)</f>
        <v>0.42078746151177382</v>
      </c>
      <c r="E58" s="62">
        <f>IFERROR((euref_generation_EXIOBASE!E58*1000)/(365*24*euref_capacity_EXIOBASE!E58),0)</f>
        <v>0.38962134741611576</v>
      </c>
      <c r="F58" s="62">
        <f>IFERROR((euref_generation_EXIOBASE!F58*1000)/(365*24*euref_capacity_EXIOBASE!F58),0)</f>
        <v>0.50566818843438188</v>
      </c>
      <c r="G58" s="62">
        <f>IFERROR((euref_generation_EXIOBASE!G58*1000)/(365*24*euref_capacity_EXIOBASE!G58),0)</f>
        <v>0.46042250276867469</v>
      </c>
      <c r="H58" s="62">
        <f>IFERROR((euref_generation_EXIOBASE!H58*1000)/(365*24*euref_capacity_EXIOBASE!H58),0)</f>
        <v>0.43841033156129067</v>
      </c>
      <c r="I58" s="62">
        <f>IFERROR((euref_generation_EXIOBASE!I58*1000)/(365*24*euref_capacity_EXIOBASE!I58),0)</f>
        <v>0.42004276115737871</v>
      </c>
      <c r="J58" s="62">
        <f>IFERROR((euref_generation_EXIOBASE!J58*1000)/(365*24*euref_capacity_EXIOBASE!J58),0)</f>
        <v>0.40284261116803566</v>
      </c>
      <c r="K58" s="62">
        <f>IFERROR((euref_generation_EXIOBASE!K58*1000)/(365*24*euref_capacity_EXIOBASE!K58),0)</f>
        <v>0.34354925682558612</v>
      </c>
    </row>
    <row r="59" spans="1:11" ht="15" customHeight="1" x14ac:dyDescent="0.25">
      <c r="A59" s="61" t="s">
        <v>20</v>
      </c>
      <c r="B59" s="61" t="s">
        <v>33</v>
      </c>
      <c r="C59" s="61" t="s">
        <v>34</v>
      </c>
      <c r="D59" s="62">
        <f>IFERROR((euref_generation_EXIOBASE!D59*1000)/(365*24*euref_capacity_EXIOBASE!D59),0)</f>
        <v>0.90772173604279305</v>
      </c>
      <c r="E59" s="62">
        <f>IFERROR((euref_generation_EXIOBASE!E59*1000)/(365*24*euref_capacity_EXIOBASE!E59),0)</f>
        <v>0.56967088699306123</v>
      </c>
      <c r="F59" s="62">
        <f>IFERROR((euref_generation_EXIOBASE!F59*1000)/(365*24*euref_capacity_EXIOBASE!F59),0)</f>
        <v>0</v>
      </c>
      <c r="G59" s="62">
        <f>IFERROR((euref_generation_EXIOBASE!G59*1000)/(365*24*euref_capacity_EXIOBASE!G59),0)</f>
        <v>0</v>
      </c>
      <c r="H59" s="62">
        <f>IFERROR((euref_generation_EXIOBASE!H59*1000)/(365*24*euref_capacity_EXIOBASE!H59),0)</f>
        <v>0</v>
      </c>
      <c r="I59" s="62">
        <f>IFERROR((euref_generation_EXIOBASE!I59*1000)/(365*24*euref_capacity_EXIOBASE!I59),0)</f>
        <v>0</v>
      </c>
      <c r="J59" s="62">
        <f>IFERROR((euref_generation_EXIOBASE!J59*1000)/(365*24*euref_capacity_EXIOBASE!J59),0)</f>
        <v>0</v>
      </c>
      <c r="K59" s="62">
        <f>IFERROR((euref_generation_EXIOBASE!K59*1000)/(365*24*euref_capacity_EXIOBASE!K59),0)</f>
        <v>0</v>
      </c>
    </row>
    <row r="60" spans="1:11" ht="15" customHeight="1" x14ac:dyDescent="0.25">
      <c r="A60" s="61" t="s">
        <v>20</v>
      </c>
      <c r="B60" s="61" t="s">
        <v>35</v>
      </c>
      <c r="C60" s="61" t="s">
        <v>36</v>
      </c>
      <c r="D60" s="62">
        <f>IFERROR((euref_generation_EXIOBASE!D60*1000)/(365*24*euref_capacity_EXIOBASE!D60),0)</f>
        <v>0.45704168552382651</v>
      </c>
      <c r="E60" s="62">
        <f>IFERROR((euref_generation_EXIOBASE!E60*1000)/(365*24*euref_capacity_EXIOBASE!E60),0)</f>
        <v>0.45944486931598416</v>
      </c>
      <c r="F60" s="62">
        <f>IFERROR((euref_generation_EXIOBASE!F60*1000)/(365*24*euref_capacity_EXIOBASE!F60),0)</f>
        <v>0.46094495874259145</v>
      </c>
      <c r="G60" s="62">
        <f>IFERROR((euref_generation_EXIOBASE!G60*1000)/(365*24*euref_capacity_EXIOBASE!G60),0)</f>
        <v>0.464218080765325</v>
      </c>
      <c r="H60" s="62">
        <f>IFERROR((euref_generation_EXIOBASE!H60*1000)/(365*24*euref_capacity_EXIOBASE!H60),0)</f>
        <v>0.47125326603093082</v>
      </c>
      <c r="I60" s="62">
        <f>IFERROR((euref_generation_EXIOBASE!I60*1000)/(365*24*euref_capacity_EXIOBASE!I60),0)</f>
        <v>0.47655178992963176</v>
      </c>
      <c r="J60" s="62">
        <f>IFERROR((euref_generation_EXIOBASE!J60*1000)/(365*24*euref_capacity_EXIOBASE!J60),0)</f>
        <v>0.48238347542513815</v>
      </c>
      <c r="K60" s="62">
        <f>IFERROR((euref_generation_EXIOBASE!K60*1000)/(365*24*euref_capacity_EXIOBASE!K60),0)</f>
        <v>0.48822219033215919</v>
      </c>
    </row>
    <row r="61" spans="1:11" ht="15" customHeight="1" x14ac:dyDescent="0.25">
      <c r="A61" s="61" t="s">
        <v>20</v>
      </c>
      <c r="B61" s="61" t="s">
        <v>814</v>
      </c>
      <c r="C61" s="61" t="s">
        <v>813</v>
      </c>
      <c r="D61" s="62">
        <f>IFERROR((euref_generation_EXIOBASE!D61*1000)/(365*24*euref_capacity_EXIOBASE!D61),0)</f>
        <v>0.16801751676773194</v>
      </c>
      <c r="E61" s="62">
        <f>IFERROR((euref_generation_EXIOBASE!E61*1000)/(365*24*euref_capacity_EXIOBASE!E61),0)</f>
        <v>0.20206798173540788</v>
      </c>
      <c r="F61" s="62">
        <f>IFERROR((euref_generation_EXIOBASE!F61*1000)/(365*24*euref_capacity_EXIOBASE!F61),0)</f>
        <v>0.20845545163307599</v>
      </c>
      <c r="G61" s="62">
        <f>IFERROR((euref_generation_EXIOBASE!G61*1000)/(365*24*euref_capacity_EXIOBASE!G61),0)</f>
        <v>0.21794401163035049</v>
      </c>
      <c r="H61" s="62">
        <f>IFERROR((euref_generation_EXIOBASE!H61*1000)/(365*24*euref_capacity_EXIOBASE!H61),0)</f>
        <v>0.22088684254031968</v>
      </c>
      <c r="I61" s="62">
        <f>IFERROR((euref_generation_EXIOBASE!I61*1000)/(365*24*euref_capacity_EXIOBASE!I61),0)</f>
        <v>0.22868002958605502</v>
      </c>
      <c r="J61" s="62">
        <f>IFERROR((euref_generation_EXIOBASE!J61*1000)/(365*24*euref_capacity_EXIOBASE!J61),0)</f>
        <v>0.25183426436694378</v>
      </c>
      <c r="K61" s="62">
        <f>IFERROR((euref_generation_EXIOBASE!K61*1000)/(365*24*euref_capacity_EXIOBASE!K61),0)</f>
        <v>0.25806796753308026</v>
      </c>
    </row>
    <row r="62" spans="1:11" ht="15" customHeight="1" x14ac:dyDescent="0.25">
      <c r="A62" s="61" t="s">
        <v>20</v>
      </c>
      <c r="B62" s="61" t="s">
        <v>37</v>
      </c>
      <c r="C62" s="61" t="s">
        <v>38</v>
      </c>
      <c r="D62" s="62">
        <f>IFERROR((euref_generation_EXIOBASE!D62*1000)/(365*24*euref_capacity_EXIOBASE!D62),0)</f>
        <v>2.4492705332205891E-2</v>
      </c>
      <c r="E62" s="62">
        <f>IFERROR((euref_generation_EXIOBASE!E62*1000)/(365*24*euref_capacity_EXIOBASE!E62),0)</f>
        <v>6.4181856572863169E-2</v>
      </c>
      <c r="F62" s="62">
        <f>IFERROR((euref_generation_EXIOBASE!F62*1000)/(365*24*euref_capacity_EXIOBASE!F62),0)</f>
        <v>0.15637599281689973</v>
      </c>
      <c r="G62" s="62">
        <f>IFERROR((euref_generation_EXIOBASE!G62*1000)/(365*24*euref_capacity_EXIOBASE!G62),0)</f>
        <v>0.27952336062998945</v>
      </c>
      <c r="H62" s="62">
        <f>IFERROR((euref_generation_EXIOBASE!H62*1000)/(365*24*euref_capacity_EXIOBASE!H62),0)</f>
        <v>0.36119028555273386</v>
      </c>
      <c r="I62" s="62">
        <f>IFERROR((euref_generation_EXIOBASE!I62*1000)/(365*24*euref_capacity_EXIOBASE!I62),0)</f>
        <v>0.47900268840311544</v>
      </c>
      <c r="J62" s="62">
        <f>IFERROR((euref_generation_EXIOBASE!J62*1000)/(365*24*euref_capacity_EXIOBASE!J62),0)</f>
        <v>0.48436901470424498</v>
      </c>
      <c r="K62" s="62">
        <f>IFERROR((euref_generation_EXIOBASE!K62*1000)/(365*24*euref_capacity_EXIOBASE!K62),0)</f>
        <v>9.3533472091934577E-2</v>
      </c>
    </row>
    <row r="63" spans="1:11" ht="15" customHeight="1" x14ac:dyDescent="0.25">
      <c r="A63" s="61" t="s">
        <v>20</v>
      </c>
      <c r="B63" s="61" t="s">
        <v>39</v>
      </c>
      <c r="C63" s="61" t="s">
        <v>40</v>
      </c>
      <c r="D63" s="62">
        <f>IFERROR((euref_generation_EXIOBASE!D63*1000)/(365*24*euref_capacity_EXIOBASE!D63),0)</f>
        <v>1.9147388406394514</v>
      </c>
      <c r="E63" s="62">
        <f>IFERROR((euref_generation_EXIOBASE!E63*1000)/(365*24*euref_capacity_EXIOBASE!E63),0)</f>
        <v>0.54478486601005449</v>
      </c>
      <c r="F63" s="62">
        <f>IFERROR((euref_generation_EXIOBASE!F63*1000)/(365*24*euref_capacity_EXIOBASE!F63),0)</f>
        <v>0.69874270719495846</v>
      </c>
      <c r="G63" s="62">
        <f>IFERROR((euref_generation_EXIOBASE!G63*1000)/(365*24*euref_capacity_EXIOBASE!G63),0)</f>
        <v>0.88419297968297872</v>
      </c>
      <c r="H63" s="62">
        <f>IFERROR((euref_generation_EXIOBASE!H63*1000)/(365*24*euref_capacity_EXIOBASE!H63),0)</f>
        <v>0.97196476020268685</v>
      </c>
      <c r="I63" s="62">
        <f>IFERROR((euref_generation_EXIOBASE!I63*1000)/(365*24*euref_capacity_EXIOBASE!I63),0)</f>
        <v>1.0659940978844653</v>
      </c>
      <c r="J63" s="62">
        <f>IFERROR((euref_generation_EXIOBASE!J63*1000)/(365*24*euref_capacity_EXIOBASE!J63),0)</f>
        <v>1.1526389395939156</v>
      </c>
      <c r="K63" s="62">
        <f>IFERROR((euref_generation_EXIOBASE!K63*1000)/(365*24*euref_capacity_EXIOBASE!K63),0)</f>
        <v>1.2965898408322896</v>
      </c>
    </row>
    <row r="64" spans="1:11" ht="15" customHeight="1" x14ac:dyDescent="0.25">
      <c r="A64" s="61" t="s">
        <v>20</v>
      </c>
      <c r="B64" s="61" t="s">
        <v>812</v>
      </c>
      <c r="C64" s="61" t="s">
        <v>811</v>
      </c>
      <c r="D64" s="62">
        <f>IFERROR((euref_generation_EXIOBASE!D64*1000)/(365*24*euref_capacity_EXIOBASE!D64),0)</f>
        <v>9.9382022930776151E-2</v>
      </c>
      <c r="E64" s="62">
        <f>IFERROR((euref_generation_EXIOBASE!E64*1000)/(365*24*euref_capacity_EXIOBASE!E64),0)</f>
        <v>0.1047779396843843</v>
      </c>
      <c r="F64" s="62">
        <f>IFERROR((euref_generation_EXIOBASE!F64*1000)/(365*24*euref_capacity_EXIOBASE!F64),0)</f>
        <v>0.10573510480863356</v>
      </c>
      <c r="G64" s="62">
        <f>IFERROR((euref_generation_EXIOBASE!G64*1000)/(365*24*euref_capacity_EXIOBASE!G64),0)</f>
        <v>0.1080049126294495</v>
      </c>
      <c r="H64" s="62">
        <f>IFERROR((euref_generation_EXIOBASE!H64*1000)/(365*24*euref_capacity_EXIOBASE!H64),0)</f>
        <v>0.10883510267236958</v>
      </c>
      <c r="I64" s="62">
        <f>IFERROR((euref_generation_EXIOBASE!I64*1000)/(365*24*euref_capacity_EXIOBASE!I64),0)</f>
        <v>0.11052205259985816</v>
      </c>
      <c r="J64" s="62">
        <f>IFERROR((euref_generation_EXIOBASE!J64*1000)/(365*24*euref_capacity_EXIOBASE!J64),0)</f>
        <v>0.11137459569294561</v>
      </c>
      <c r="K64" s="62">
        <f>IFERROR((euref_generation_EXIOBASE!K64*1000)/(365*24*euref_capacity_EXIOBASE!K64),0)</f>
        <v>0.11005114356254295</v>
      </c>
    </row>
    <row r="65" spans="1:11" ht="15" customHeight="1" x14ac:dyDescent="0.25">
      <c r="A65" s="61" t="s">
        <v>20</v>
      </c>
      <c r="B65" s="61" t="s">
        <v>41</v>
      </c>
      <c r="C65" s="61" t="s">
        <v>42</v>
      </c>
      <c r="D65" s="62">
        <f>IFERROR((euref_generation_EXIOBASE!D65*1000)/(365*24*euref_capacity_EXIOBASE!D65),0)</f>
        <v>0</v>
      </c>
      <c r="E65" s="62">
        <f>IFERROR((euref_generation_EXIOBASE!E65*1000)/(365*24*euref_capacity_EXIOBASE!E65),0)</f>
        <v>0</v>
      </c>
      <c r="F65" s="62">
        <f>IFERROR((euref_generation_EXIOBASE!F65*1000)/(365*24*euref_capacity_EXIOBASE!F65),0)</f>
        <v>0</v>
      </c>
      <c r="G65" s="62">
        <f>IFERROR((euref_generation_EXIOBASE!G65*1000)/(365*24*euref_capacity_EXIOBASE!G65),0)</f>
        <v>0</v>
      </c>
      <c r="H65" s="62">
        <f>IFERROR((euref_generation_EXIOBASE!H65*1000)/(365*24*euref_capacity_EXIOBASE!H65),0)</f>
        <v>0</v>
      </c>
      <c r="I65" s="62">
        <f>IFERROR((euref_generation_EXIOBASE!I65*1000)/(365*24*euref_capacity_EXIOBASE!I65),0)</f>
        <v>0</v>
      </c>
      <c r="J65" s="62">
        <f>IFERROR((euref_generation_EXIOBASE!J65*1000)/(365*24*euref_capacity_EXIOBASE!J65),0)</f>
        <v>0</v>
      </c>
      <c r="K65" s="62">
        <f>IFERROR((euref_generation_EXIOBASE!K65*1000)/(365*24*euref_capacity_EXIOBASE!K65),0)</f>
        <v>0</v>
      </c>
    </row>
    <row r="66" spans="1:11" ht="15" customHeight="1" x14ac:dyDescent="0.25">
      <c r="A66" s="61" t="s">
        <v>20</v>
      </c>
      <c r="B66" s="61" t="s">
        <v>43</v>
      </c>
      <c r="C66" s="61" t="s">
        <v>44</v>
      </c>
      <c r="D66" s="62">
        <f>IFERROR((euref_generation_EXIOBASE!D66*1000)/(365*24*euref_capacity_EXIOBASE!D66),0)</f>
        <v>0</v>
      </c>
      <c r="E66" s="62">
        <f>IFERROR((euref_generation_EXIOBASE!E66*1000)/(365*24*euref_capacity_EXIOBASE!E66),0)</f>
        <v>0</v>
      </c>
      <c r="F66" s="62">
        <f>IFERROR((euref_generation_EXIOBASE!F66*1000)/(365*24*euref_capacity_EXIOBASE!F66),0)</f>
        <v>0</v>
      </c>
      <c r="G66" s="62">
        <f>IFERROR((euref_generation_EXIOBASE!G66*1000)/(365*24*euref_capacity_EXIOBASE!G66),0)</f>
        <v>0</v>
      </c>
      <c r="H66" s="62">
        <f>IFERROR((euref_generation_EXIOBASE!H66*1000)/(365*24*euref_capacity_EXIOBASE!H66),0)</f>
        <v>0</v>
      </c>
      <c r="I66" s="62">
        <f>IFERROR((euref_generation_EXIOBASE!I66*1000)/(365*24*euref_capacity_EXIOBASE!I66),0)</f>
        <v>0</v>
      </c>
      <c r="J66" s="62">
        <f>IFERROR((euref_generation_EXIOBASE!J66*1000)/(365*24*euref_capacity_EXIOBASE!J66),0)</f>
        <v>0</v>
      </c>
      <c r="K66" s="62">
        <f>IFERROR((euref_generation_EXIOBASE!K66*1000)/(365*24*euref_capacity_EXIOBASE!K66),0)</f>
        <v>0</v>
      </c>
    </row>
    <row r="67" spans="1:11" ht="15" customHeight="1" x14ac:dyDescent="0.25">
      <c r="A67" s="61" t="s">
        <v>20</v>
      </c>
      <c r="B67" s="61" t="s">
        <v>45</v>
      </c>
      <c r="C67" s="61" t="s">
        <v>46</v>
      </c>
      <c r="D67" s="62">
        <f>IFERROR((euref_generation_EXIOBASE!D67*1000)/(365*24*euref_capacity_EXIOBASE!D67),0)</f>
        <v>0.65000000000001279</v>
      </c>
      <c r="E67" s="62">
        <f>IFERROR((euref_generation_EXIOBASE!E67*1000)/(365*24*euref_capacity_EXIOBASE!E67),0)</f>
        <v>0.64999999999998914</v>
      </c>
      <c r="F67" s="62">
        <f>IFERROR((euref_generation_EXIOBASE!F67*1000)/(365*24*euref_capacity_EXIOBASE!F67),0)</f>
        <v>0.64999999999999891</v>
      </c>
      <c r="G67" s="62">
        <f>IFERROR((euref_generation_EXIOBASE!G67*1000)/(365*24*euref_capacity_EXIOBASE!G67),0)</f>
        <v>0.64999999999999414</v>
      </c>
      <c r="H67" s="62">
        <f>IFERROR((euref_generation_EXIOBASE!H67*1000)/(365*24*euref_capacity_EXIOBASE!H67),0)</f>
        <v>0.64999999999999891</v>
      </c>
      <c r="I67" s="62">
        <f>IFERROR((euref_generation_EXIOBASE!I67*1000)/(365*24*euref_capacity_EXIOBASE!I67),0)</f>
        <v>0.6500000000000038</v>
      </c>
      <c r="J67" s="62">
        <f>IFERROR((euref_generation_EXIOBASE!J67*1000)/(365*24*euref_capacity_EXIOBASE!J67),0)</f>
        <v>0.64999999999999891</v>
      </c>
      <c r="K67" s="62">
        <f>IFERROR((euref_generation_EXIOBASE!K67*1000)/(365*24*euref_capacity_EXIOBASE!K67),0)</f>
        <v>0.6499999999999988</v>
      </c>
    </row>
    <row r="68" spans="1:11" ht="15" customHeight="1" x14ac:dyDescent="0.25">
      <c r="A68" s="61" t="s">
        <v>19</v>
      </c>
      <c r="B68" s="61" t="s">
        <v>29</v>
      </c>
      <c r="C68" s="61" t="s">
        <v>30</v>
      </c>
      <c r="D68" s="62">
        <f>IFERROR((euref_generation_EXIOBASE!D68*1000)/(365*24*euref_capacity_EXIOBASE!D68),0)</f>
        <v>0.1739841873669383</v>
      </c>
      <c r="E68" s="62">
        <f>IFERROR((euref_generation_EXIOBASE!E68*1000)/(365*24*euref_capacity_EXIOBASE!E68),0)</f>
        <v>0.26137952293318806</v>
      </c>
      <c r="F68" s="62">
        <f>IFERROR((euref_generation_EXIOBASE!F68*1000)/(365*24*euref_capacity_EXIOBASE!F68),0)</f>
        <v>0.178252591184271</v>
      </c>
      <c r="G68" s="62">
        <f>IFERROR((euref_generation_EXIOBASE!G68*1000)/(365*24*euref_capacity_EXIOBASE!G68),0)</f>
        <v>0.24388876206587687</v>
      </c>
      <c r="H68" s="62">
        <f>IFERROR((euref_generation_EXIOBASE!H68*1000)/(365*24*euref_capacity_EXIOBASE!H68),0)</f>
        <v>0.35860663412547078</v>
      </c>
      <c r="I68" s="62">
        <f>IFERROR((euref_generation_EXIOBASE!I68*1000)/(365*24*euref_capacity_EXIOBASE!I68),0)</f>
        <v>0.47610120961491148</v>
      </c>
      <c r="J68" s="62">
        <f>IFERROR((euref_generation_EXIOBASE!J68*1000)/(365*24*euref_capacity_EXIOBASE!J68),0)</f>
        <v>0.64951843667072107</v>
      </c>
      <c r="K68" s="62">
        <f>IFERROR((euref_generation_EXIOBASE!K68*1000)/(365*24*euref_capacity_EXIOBASE!K68),0)</f>
        <v>0.42107951692367734</v>
      </c>
    </row>
    <row r="69" spans="1:11" ht="15" customHeight="1" x14ac:dyDescent="0.25">
      <c r="A69" s="61" t="s">
        <v>19</v>
      </c>
      <c r="B69" s="61" t="s">
        <v>31</v>
      </c>
      <c r="C69" s="61" t="s">
        <v>32</v>
      </c>
      <c r="D69" s="62">
        <f>IFERROR((euref_generation_EXIOBASE!D69*1000)/(365*24*euref_capacity_EXIOBASE!D69),0)</f>
        <v>0.23038506340117001</v>
      </c>
      <c r="E69" s="62">
        <f>IFERROR((euref_generation_EXIOBASE!E69*1000)/(365*24*euref_capacity_EXIOBASE!E69),0)</f>
        <v>7.5620456210301612E-2</v>
      </c>
      <c r="F69" s="62">
        <f>IFERROR((euref_generation_EXIOBASE!F69*1000)/(365*24*euref_capacity_EXIOBASE!F69),0)</f>
        <v>0.15459496954964075</v>
      </c>
      <c r="G69" s="62">
        <f>IFERROR((euref_generation_EXIOBASE!G69*1000)/(365*24*euref_capacity_EXIOBASE!G69),0)</f>
        <v>0.38244120394074244</v>
      </c>
      <c r="H69" s="62">
        <f>IFERROR((euref_generation_EXIOBASE!H69*1000)/(365*24*euref_capacity_EXIOBASE!H69),0)</f>
        <v>0.39134965983365094</v>
      </c>
      <c r="I69" s="62">
        <f>IFERROR((euref_generation_EXIOBASE!I69*1000)/(365*24*euref_capacity_EXIOBASE!I69),0)</f>
        <v>0.27727396994414988</v>
      </c>
      <c r="J69" s="62">
        <f>IFERROR((euref_generation_EXIOBASE!J69*1000)/(365*24*euref_capacity_EXIOBASE!J69),0)</f>
        <v>0.22743610979619999</v>
      </c>
      <c r="K69" s="62">
        <f>IFERROR((euref_generation_EXIOBASE!K69*1000)/(365*24*euref_capacity_EXIOBASE!K69),0)</f>
        <v>0.22325332390805877</v>
      </c>
    </row>
    <row r="70" spans="1:11" ht="15" customHeight="1" x14ac:dyDescent="0.25">
      <c r="A70" s="61" t="s">
        <v>19</v>
      </c>
      <c r="B70" s="61" t="s">
        <v>33</v>
      </c>
      <c r="C70" s="61" t="s">
        <v>34</v>
      </c>
      <c r="D70" s="62">
        <f>IFERROR((euref_generation_EXIOBASE!D70*1000)/(365*24*euref_capacity_EXIOBASE!D70),0)</f>
        <v>0</v>
      </c>
      <c r="E70" s="62">
        <f>IFERROR((euref_generation_EXIOBASE!E70*1000)/(365*24*euref_capacity_EXIOBASE!E70),0)</f>
        <v>0</v>
      </c>
      <c r="F70" s="62">
        <f>IFERROR((euref_generation_EXIOBASE!F70*1000)/(365*24*euref_capacity_EXIOBASE!F70),0)</f>
        <v>0</v>
      </c>
      <c r="G70" s="62">
        <f>IFERROR((euref_generation_EXIOBASE!G70*1000)/(365*24*euref_capacity_EXIOBASE!G70),0)</f>
        <v>0</v>
      </c>
      <c r="H70" s="62">
        <f>IFERROR((euref_generation_EXIOBASE!H70*1000)/(365*24*euref_capacity_EXIOBASE!H70),0)</f>
        <v>0</v>
      </c>
      <c r="I70" s="62">
        <f>IFERROR((euref_generation_EXIOBASE!I70*1000)/(365*24*euref_capacity_EXIOBASE!I70),0)</f>
        <v>0</v>
      </c>
      <c r="J70" s="62">
        <f>IFERROR((euref_generation_EXIOBASE!J70*1000)/(365*24*euref_capacity_EXIOBASE!J70),0)</f>
        <v>0</v>
      </c>
      <c r="K70" s="62">
        <f>IFERROR((euref_generation_EXIOBASE!K70*1000)/(365*24*euref_capacity_EXIOBASE!K70),0)</f>
        <v>0</v>
      </c>
    </row>
    <row r="71" spans="1:11" ht="15" customHeight="1" x14ac:dyDescent="0.25">
      <c r="A71" s="61" t="s">
        <v>19</v>
      </c>
      <c r="B71" s="61" t="s">
        <v>35</v>
      </c>
      <c r="C71" s="61" t="s">
        <v>36</v>
      </c>
      <c r="D71" s="62">
        <f>IFERROR((euref_generation_EXIOBASE!D71*1000)/(365*24*euref_capacity_EXIOBASE!D71),0)</f>
        <v>0.27097458604307922</v>
      </c>
      <c r="E71" s="62">
        <f>IFERROR((euref_generation_EXIOBASE!E71*1000)/(365*24*euref_capacity_EXIOBASE!E71),0)</f>
        <v>0.27097458604307922</v>
      </c>
      <c r="F71" s="62">
        <f>IFERROR((euref_generation_EXIOBASE!F71*1000)/(365*24*euref_capacity_EXIOBASE!F71),0)</f>
        <v>0.27097458604307922</v>
      </c>
      <c r="G71" s="62">
        <f>IFERROR((euref_generation_EXIOBASE!G71*1000)/(365*24*euref_capacity_EXIOBASE!G71),0)</f>
        <v>0.27097458604307922</v>
      </c>
      <c r="H71" s="62">
        <f>IFERROR((euref_generation_EXIOBASE!H71*1000)/(365*24*euref_capacity_EXIOBASE!H71),0)</f>
        <v>0.27097458604307922</v>
      </c>
      <c r="I71" s="62">
        <f>IFERROR((euref_generation_EXIOBASE!I71*1000)/(365*24*euref_capacity_EXIOBASE!I71),0)</f>
        <v>0.27097458604307922</v>
      </c>
      <c r="J71" s="62">
        <f>IFERROR((euref_generation_EXIOBASE!J71*1000)/(365*24*euref_capacity_EXIOBASE!J71),0)</f>
        <v>0.27097458604307922</v>
      </c>
      <c r="K71" s="62">
        <f>IFERROR((euref_generation_EXIOBASE!K71*1000)/(365*24*euref_capacity_EXIOBASE!K71),0)</f>
        <v>0.27330182236203265</v>
      </c>
    </row>
    <row r="72" spans="1:11" ht="15" customHeight="1" x14ac:dyDescent="0.25">
      <c r="A72" s="61" t="s">
        <v>19</v>
      </c>
      <c r="B72" s="61" t="s">
        <v>814</v>
      </c>
      <c r="C72" s="61" t="s">
        <v>813</v>
      </c>
      <c r="D72" s="62">
        <f>IFERROR((euref_generation_EXIOBASE!D72*1000)/(365*24*euref_capacity_EXIOBASE!D72),0)</f>
        <v>0.26395454468348856</v>
      </c>
      <c r="E72" s="62">
        <f>IFERROR((euref_generation_EXIOBASE!E72*1000)/(365*24*euref_capacity_EXIOBASE!E72),0)</f>
        <v>0.31177005539244468</v>
      </c>
      <c r="F72" s="62">
        <f>IFERROR((euref_generation_EXIOBASE!F72*1000)/(365*24*euref_capacity_EXIOBASE!F72),0)</f>
        <v>0.33964051329537387</v>
      </c>
      <c r="G72" s="62">
        <f>IFERROR((euref_generation_EXIOBASE!G72*1000)/(365*24*euref_capacity_EXIOBASE!G72),0)</f>
        <v>0.3475803023514395</v>
      </c>
      <c r="H72" s="62">
        <f>IFERROR((euref_generation_EXIOBASE!H72*1000)/(365*24*euref_capacity_EXIOBASE!H72),0)</f>
        <v>0.36161523241207549</v>
      </c>
      <c r="I72" s="62">
        <f>IFERROR((euref_generation_EXIOBASE!I72*1000)/(365*24*euref_capacity_EXIOBASE!I72),0)</f>
        <v>0.37420719718042805</v>
      </c>
      <c r="J72" s="62">
        <f>IFERROR((euref_generation_EXIOBASE!J72*1000)/(365*24*euref_capacity_EXIOBASE!J72),0)</f>
        <v>0.38047022521446811</v>
      </c>
      <c r="K72" s="62">
        <f>IFERROR((euref_generation_EXIOBASE!K72*1000)/(365*24*euref_capacity_EXIOBASE!K72),0)</f>
        <v>0.39195408526149245</v>
      </c>
    </row>
    <row r="73" spans="1:11" ht="15" customHeight="1" x14ac:dyDescent="0.25">
      <c r="A73" s="61" t="s">
        <v>19</v>
      </c>
      <c r="B73" s="61" t="s">
        <v>37</v>
      </c>
      <c r="C73" s="61" t="s">
        <v>38</v>
      </c>
      <c r="D73" s="62">
        <f>IFERROR((euref_generation_EXIOBASE!D73*1000)/(365*24*euref_capacity_EXIOBASE!D73),0)</f>
        <v>2.4010243780057873E-2</v>
      </c>
      <c r="E73" s="62">
        <f>IFERROR((euref_generation_EXIOBASE!E73*1000)/(365*24*euref_capacity_EXIOBASE!E73),0)</f>
        <v>0</v>
      </c>
      <c r="F73" s="62">
        <f>IFERROR((euref_generation_EXIOBASE!F73*1000)/(365*24*euref_capacity_EXIOBASE!F73),0)</f>
        <v>2.1360192734407504E-2</v>
      </c>
      <c r="G73" s="62">
        <f>IFERROR((euref_generation_EXIOBASE!G73*1000)/(365*24*euref_capacity_EXIOBASE!G73),0)</f>
        <v>2.1676094030531001E-2</v>
      </c>
      <c r="H73" s="62">
        <f>IFERROR((euref_generation_EXIOBASE!H73*1000)/(365*24*euref_capacity_EXIOBASE!H73),0)</f>
        <v>2.0593996275849923E-2</v>
      </c>
      <c r="I73" s="62">
        <f>IFERROR((euref_generation_EXIOBASE!I73*1000)/(365*24*euref_capacity_EXIOBASE!I73),0)</f>
        <v>3.6457144631277423E-2</v>
      </c>
      <c r="J73" s="62">
        <f>IFERROR((euref_generation_EXIOBASE!J73*1000)/(365*24*euref_capacity_EXIOBASE!J73),0)</f>
        <v>9.1380169023169491E-2</v>
      </c>
      <c r="K73" s="62">
        <f>IFERROR((euref_generation_EXIOBASE!K73*1000)/(365*24*euref_capacity_EXIOBASE!K73),0)</f>
        <v>0.22526790486954965</v>
      </c>
    </row>
    <row r="74" spans="1:11" ht="15" customHeight="1" x14ac:dyDescent="0.25">
      <c r="A74" s="61" t="s">
        <v>19</v>
      </c>
      <c r="B74" s="61" t="s">
        <v>39</v>
      </c>
      <c r="C74" s="61" t="s">
        <v>40</v>
      </c>
      <c r="D74" s="62">
        <f>IFERROR((euref_generation_EXIOBASE!D74*1000)/(365*24*euref_capacity_EXIOBASE!D74),0)</f>
        <v>0.20652939031494563</v>
      </c>
      <c r="E74" s="62">
        <f>IFERROR((euref_generation_EXIOBASE!E74*1000)/(365*24*euref_capacity_EXIOBASE!E74),0)</f>
        <v>0.30237606994204441</v>
      </c>
      <c r="F74" s="62">
        <f>IFERROR((euref_generation_EXIOBASE!F74*1000)/(365*24*euref_capacity_EXIOBASE!F74),0)</f>
        <v>0.30419651072369835</v>
      </c>
      <c r="G74" s="62">
        <f>IFERROR((euref_generation_EXIOBASE!G74*1000)/(365*24*euref_capacity_EXIOBASE!G74),0)</f>
        <v>0.32993542033424256</v>
      </c>
      <c r="H74" s="62">
        <f>IFERROR((euref_generation_EXIOBASE!H74*1000)/(365*24*euref_capacity_EXIOBASE!H74),0)</f>
        <v>0.31913873834384571</v>
      </c>
      <c r="I74" s="62">
        <f>IFERROR((euref_generation_EXIOBASE!I74*1000)/(365*24*euref_capacity_EXIOBASE!I74),0)</f>
        <v>0.36234243035486352</v>
      </c>
      <c r="J74" s="62">
        <f>IFERROR((euref_generation_EXIOBASE!J74*1000)/(365*24*euref_capacity_EXIOBASE!J74),0)</f>
        <v>0.41086937896450387</v>
      </c>
      <c r="K74" s="62">
        <f>IFERROR((euref_generation_EXIOBASE!K74*1000)/(365*24*euref_capacity_EXIOBASE!K74),0)</f>
        <v>0.4281744229644438</v>
      </c>
    </row>
    <row r="75" spans="1:11" ht="15" customHeight="1" x14ac:dyDescent="0.25">
      <c r="A75" s="61" t="s">
        <v>19</v>
      </c>
      <c r="B75" s="61" t="s">
        <v>812</v>
      </c>
      <c r="C75" s="61" t="s">
        <v>811</v>
      </c>
      <c r="D75" s="62">
        <f>IFERROR((euref_generation_EXIOBASE!D75*1000)/(365*24*euref_capacity_EXIOBASE!D75),0)</f>
        <v>0.10467860114420224</v>
      </c>
      <c r="E75" s="62">
        <f>IFERROR((euref_generation_EXIOBASE!E75*1000)/(365*24*euref_capacity_EXIOBASE!E75),0)</f>
        <v>0.10466547393057533</v>
      </c>
      <c r="F75" s="62">
        <f>IFERROR((euref_generation_EXIOBASE!F75*1000)/(365*24*euref_capacity_EXIOBASE!F75),0)</f>
        <v>0.10466547393057533</v>
      </c>
      <c r="G75" s="62">
        <f>IFERROR((euref_generation_EXIOBASE!G75*1000)/(365*24*euref_capacity_EXIOBASE!G75),0)</f>
        <v>0.10467238461489388</v>
      </c>
      <c r="H75" s="62">
        <f>IFERROR((euref_generation_EXIOBASE!H75*1000)/(365*24*euref_capacity_EXIOBASE!H75),0)</f>
        <v>0.10468870935626451</v>
      </c>
      <c r="I75" s="62">
        <f>IFERROR((euref_generation_EXIOBASE!I75*1000)/(365*24*euref_capacity_EXIOBASE!I75),0)</f>
        <v>0.10859554303660672</v>
      </c>
      <c r="J75" s="62">
        <f>IFERROR((euref_generation_EXIOBASE!J75*1000)/(365*24*euref_capacity_EXIOBASE!J75),0)</f>
        <v>0.10860339875045234</v>
      </c>
      <c r="K75" s="62">
        <f>IFERROR((euref_generation_EXIOBASE!K75*1000)/(365*24*euref_capacity_EXIOBASE!K75),0)</f>
        <v>0.10860597084644184</v>
      </c>
    </row>
    <row r="76" spans="1:11" ht="15" customHeight="1" x14ac:dyDescent="0.25">
      <c r="A76" s="61" t="s">
        <v>19</v>
      </c>
      <c r="B76" s="61" t="s">
        <v>41</v>
      </c>
      <c r="C76" s="61" t="s">
        <v>42</v>
      </c>
      <c r="D76" s="62">
        <f>IFERROR((euref_generation_EXIOBASE!D76*1000)/(365*24*euref_capacity_EXIOBASE!D76),0)</f>
        <v>0</v>
      </c>
      <c r="E76" s="62">
        <f>IFERROR((euref_generation_EXIOBASE!E76*1000)/(365*24*euref_capacity_EXIOBASE!E76),0)</f>
        <v>0</v>
      </c>
      <c r="F76" s="62">
        <f>IFERROR((euref_generation_EXIOBASE!F76*1000)/(365*24*euref_capacity_EXIOBASE!F76),0)</f>
        <v>0</v>
      </c>
      <c r="G76" s="62">
        <f>IFERROR((euref_generation_EXIOBASE!G76*1000)/(365*24*euref_capacity_EXIOBASE!G76),0)</f>
        <v>0</v>
      </c>
      <c r="H76" s="62">
        <f>IFERROR((euref_generation_EXIOBASE!H76*1000)/(365*24*euref_capacity_EXIOBASE!H76),0)</f>
        <v>0</v>
      </c>
      <c r="I76" s="62">
        <f>IFERROR((euref_generation_EXIOBASE!I76*1000)/(365*24*euref_capacity_EXIOBASE!I76),0)</f>
        <v>0</v>
      </c>
      <c r="J76" s="62">
        <f>IFERROR((euref_generation_EXIOBASE!J76*1000)/(365*24*euref_capacity_EXIOBASE!J76),0)</f>
        <v>0</v>
      </c>
      <c r="K76" s="62">
        <f>IFERROR((euref_generation_EXIOBASE!K76*1000)/(365*24*euref_capacity_EXIOBASE!K76),0)</f>
        <v>0</v>
      </c>
    </row>
    <row r="77" spans="1:11" ht="15" customHeight="1" x14ac:dyDescent="0.25">
      <c r="A77" s="61" t="s">
        <v>19</v>
      </c>
      <c r="B77" s="61" t="s">
        <v>43</v>
      </c>
      <c r="C77" s="61" t="s">
        <v>44</v>
      </c>
      <c r="D77" s="62">
        <f>IFERROR((euref_generation_EXIOBASE!D77*1000)/(365*24*euref_capacity_EXIOBASE!D77),0)</f>
        <v>0</v>
      </c>
      <c r="E77" s="62">
        <f>IFERROR((euref_generation_EXIOBASE!E77*1000)/(365*24*euref_capacity_EXIOBASE!E77),0)</f>
        <v>0</v>
      </c>
      <c r="F77" s="62">
        <f>IFERROR((euref_generation_EXIOBASE!F77*1000)/(365*24*euref_capacity_EXIOBASE!F77),0)</f>
        <v>0</v>
      </c>
      <c r="G77" s="62">
        <f>IFERROR((euref_generation_EXIOBASE!G77*1000)/(365*24*euref_capacity_EXIOBASE!G77),0)</f>
        <v>0</v>
      </c>
      <c r="H77" s="62">
        <f>IFERROR((euref_generation_EXIOBASE!H77*1000)/(365*24*euref_capacity_EXIOBASE!H77),0)</f>
        <v>0</v>
      </c>
      <c r="I77" s="62">
        <f>IFERROR((euref_generation_EXIOBASE!I77*1000)/(365*24*euref_capacity_EXIOBASE!I77),0)</f>
        <v>0</v>
      </c>
      <c r="J77" s="62">
        <f>IFERROR((euref_generation_EXIOBASE!J77*1000)/(365*24*euref_capacity_EXIOBASE!J77),0)</f>
        <v>0</v>
      </c>
      <c r="K77" s="62">
        <f>IFERROR((euref_generation_EXIOBASE!K77*1000)/(365*24*euref_capacity_EXIOBASE!K77),0)</f>
        <v>0</v>
      </c>
    </row>
    <row r="78" spans="1:11" ht="15" customHeight="1" x14ac:dyDescent="0.25">
      <c r="A78" s="61" t="s">
        <v>19</v>
      </c>
      <c r="B78" s="61" t="s">
        <v>45</v>
      </c>
      <c r="C78" s="61" t="s">
        <v>46</v>
      </c>
      <c r="D78" s="62">
        <f>IFERROR((euref_generation_EXIOBASE!D78*1000)/(365*24*euref_capacity_EXIOBASE!D78),0)</f>
        <v>0</v>
      </c>
      <c r="E78" s="62">
        <f>IFERROR((euref_generation_EXIOBASE!E78*1000)/(365*24*euref_capacity_EXIOBASE!E78),0)</f>
        <v>0</v>
      </c>
      <c r="F78" s="62">
        <f>IFERROR((euref_generation_EXIOBASE!F78*1000)/(365*24*euref_capacity_EXIOBASE!F78),0)</f>
        <v>0</v>
      </c>
      <c r="G78" s="62">
        <f>IFERROR((euref_generation_EXIOBASE!G78*1000)/(365*24*euref_capacity_EXIOBASE!G78),0)</f>
        <v>0</v>
      </c>
      <c r="H78" s="62">
        <f>IFERROR((euref_generation_EXIOBASE!H78*1000)/(365*24*euref_capacity_EXIOBASE!H78),0)</f>
        <v>0</v>
      </c>
      <c r="I78" s="62">
        <f>IFERROR((euref_generation_EXIOBASE!I78*1000)/(365*24*euref_capacity_EXIOBASE!I78),0)</f>
        <v>0</v>
      </c>
      <c r="J78" s="62">
        <f>IFERROR((euref_generation_EXIOBASE!J78*1000)/(365*24*euref_capacity_EXIOBASE!J78),0)</f>
        <v>0</v>
      </c>
      <c r="K78" s="62">
        <f>IFERROR((euref_generation_EXIOBASE!K78*1000)/(365*24*euref_capacity_EXIOBASE!K78),0)</f>
        <v>0</v>
      </c>
    </row>
    <row r="79" spans="1:11" ht="15" customHeight="1" x14ac:dyDescent="0.25">
      <c r="A79" s="61" t="s">
        <v>18</v>
      </c>
      <c r="B79" s="61" t="s">
        <v>29</v>
      </c>
      <c r="C79" s="61" t="s">
        <v>30</v>
      </c>
      <c r="D79" s="62">
        <f>IFERROR((euref_generation_EXIOBASE!D79*1000)/(365*24*euref_capacity_EXIOBASE!D79),0)</f>
        <v>0.52507785925507799</v>
      </c>
      <c r="E79" s="62">
        <f>IFERROR((euref_generation_EXIOBASE!E79*1000)/(365*24*euref_capacity_EXIOBASE!E79),0)</f>
        <v>0.73422319423420501</v>
      </c>
      <c r="F79" s="62">
        <f>IFERROR((euref_generation_EXIOBASE!F79*1000)/(365*24*euref_capacity_EXIOBASE!F79),0)</f>
        <v>0.7321652871601545</v>
      </c>
      <c r="G79" s="62">
        <f>IFERROR((euref_generation_EXIOBASE!G79*1000)/(365*24*euref_capacity_EXIOBASE!G79),0)</f>
        <v>0.55922793082768396</v>
      </c>
      <c r="H79" s="62">
        <f>IFERROR((euref_generation_EXIOBASE!H79*1000)/(365*24*euref_capacity_EXIOBASE!H79),0)</f>
        <v>0.886799173403095</v>
      </c>
      <c r="I79" s="62">
        <f>IFERROR((euref_generation_EXIOBASE!I79*1000)/(365*24*euref_capacity_EXIOBASE!I79),0)</f>
        <v>0.88525224645079936</v>
      </c>
      <c r="J79" s="62">
        <f>IFERROR((euref_generation_EXIOBASE!J79*1000)/(365*24*euref_capacity_EXIOBASE!J79),0)</f>
        <v>0.78887178172690409</v>
      </c>
      <c r="K79" s="62">
        <f>IFERROR((euref_generation_EXIOBASE!K79*1000)/(365*24*euref_capacity_EXIOBASE!K79),0)</f>
        <v>0.38578719995963562</v>
      </c>
    </row>
    <row r="80" spans="1:11" ht="15" customHeight="1" x14ac:dyDescent="0.25">
      <c r="A80" s="61" t="s">
        <v>18</v>
      </c>
      <c r="B80" s="61" t="s">
        <v>31</v>
      </c>
      <c r="C80" s="61" t="s">
        <v>32</v>
      </c>
      <c r="D80" s="62">
        <f>IFERROR((euref_generation_EXIOBASE!D80*1000)/(365*24*euref_capacity_EXIOBASE!D80),0)</f>
        <v>0.21702003630622366</v>
      </c>
      <c r="E80" s="62">
        <f>IFERROR((euref_generation_EXIOBASE!E80*1000)/(365*24*euref_capacity_EXIOBASE!E80),0)</f>
        <v>0.19743819264341819</v>
      </c>
      <c r="F80" s="62">
        <f>IFERROR((euref_generation_EXIOBASE!F80*1000)/(365*24*euref_capacity_EXIOBASE!F80),0)</f>
        <v>0.24062357904495624</v>
      </c>
      <c r="G80" s="62">
        <f>IFERROR((euref_generation_EXIOBASE!G80*1000)/(365*24*euref_capacity_EXIOBASE!G80),0)</f>
        <v>0.24270797179875825</v>
      </c>
      <c r="H80" s="62">
        <f>IFERROR((euref_generation_EXIOBASE!H80*1000)/(365*24*euref_capacity_EXIOBASE!H80),0)</f>
        <v>0.25098370958559019</v>
      </c>
      <c r="I80" s="62">
        <f>IFERROR((euref_generation_EXIOBASE!I80*1000)/(365*24*euref_capacity_EXIOBASE!I80),0)</f>
        <v>0.2310552017141668</v>
      </c>
      <c r="J80" s="62">
        <f>IFERROR((euref_generation_EXIOBASE!J80*1000)/(365*24*euref_capacity_EXIOBASE!J80),0)</f>
        <v>0.3020774526065565</v>
      </c>
      <c r="K80" s="62">
        <f>IFERROR((euref_generation_EXIOBASE!K80*1000)/(365*24*euref_capacity_EXIOBASE!K80),0)</f>
        <v>0.22822392652638862</v>
      </c>
    </row>
    <row r="81" spans="1:11" ht="15" customHeight="1" x14ac:dyDescent="0.25">
      <c r="A81" s="61" t="s">
        <v>18</v>
      </c>
      <c r="B81" s="61" t="s">
        <v>33</v>
      </c>
      <c r="C81" s="61" t="s">
        <v>34</v>
      </c>
      <c r="D81" s="62">
        <f>IFERROR((euref_generation_EXIOBASE!D81*1000)/(365*24*euref_capacity_EXIOBASE!D81),0)</f>
        <v>0</v>
      </c>
      <c r="E81" s="62">
        <f>IFERROR((euref_generation_EXIOBASE!E81*1000)/(365*24*euref_capacity_EXIOBASE!E81),0)</f>
        <v>0</v>
      </c>
      <c r="F81" s="62">
        <f>IFERROR((euref_generation_EXIOBASE!F81*1000)/(365*24*euref_capacity_EXIOBASE!F81),0)</f>
        <v>0</v>
      </c>
      <c r="G81" s="62">
        <f>IFERROR((euref_generation_EXIOBASE!G81*1000)/(365*24*euref_capacity_EXIOBASE!G81),0)</f>
        <v>0</v>
      </c>
      <c r="H81" s="62">
        <f>IFERROR((euref_generation_EXIOBASE!H81*1000)/(365*24*euref_capacity_EXIOBASE!H81),0)</f>
        <v>0</v>
      </c>
      <c r="I81" s="62">
        <f>IFERROR((euref_generation_EXIOBASE!I81*1000)/(365*24*euref_capacity_EXIOBASE!I81),0)</f>
        <v>0</v>
      </c>
      <c r="J81" s="62">
        <f>IFERROR((euref_generation_EXIOBASE!J81*1000)/(365*24*euref_capacity_EXIOBASE!J81),0)</f>
        <v>0</v>
      </c>
      <c r="K81" s="62">
        <f>IFERROR((euref_generation_EXIOBASE!K81*1000)/(365*24*euref_capacity_EXIOBASE!K81),0)</f>
        <v>0</v>
      </c>
    </row>
    <row r="82" spans="1:11" ht="15" customHeight="1" x14ac:dyDescent="0.25">
      <c r="A82" s="61" t="s">
        <v>18</v>
      </c>
      <c r="B82" s="61" t="s">
        <v>35</v>
      </c>
      <c r="C82" s="61" t="s">
        <v>36</v>
      </c>
      <c r="D82" s="62">
        <f>IFERROR((euref_generation_EXIOBASE!D82*1000)/(365*24*euref_capacity_EXIOBASE!D82),0)</f>
        <v>0.46967363987115501</v>
      </c>
      <c r="E82" s="62">
        <f>IFERROR((euref_generation_EXIOBASE!E82*1000)/(365*24*euref_capacity_EXIOBASE!E82),0)</f>
        <v>0.46967363987115501</v>
      </c>
      <c r="F82" s="62">
        <f>IFERROR((euref_generation_EXIOBASE!F82*1000)/(365*24*euref_capacity_EXIOBASE!F82),0)</f>
        <v>0.46967363987115512</v>
      </c>
      <c r="G82" s="62">
        <f>IFERROR((euref_generation_EXIOBASE!G82*1000)/(365*24*euref_capacity_EXIOBASE!G82),0)</f>
        <v>0.46967363987115512</v>
      </c>
      <c r="H82" s="62">
        <f>IFERROR((euref_generation_EXIOBASE!H82*1000)/(365*24*euref_capacity_EXIOBASE!H82),0)</f>
        <v>0.46967363987115496</v>
      </c>
      <c r="I82" s="62">
        <f>IFERROR((euref_generation_EXIOBASE!I82*1000)/(365*24*euref_capacity_EXIOBASE!I82),0)</f>
        <v>0.46967363987115518</v>
      </c>
      <c r="J82" s="62">
        <f>IFERROR((euref_generation_EXIOBASE!J82*1000)/(365*24*euref_capacity_EXIOBASE!J82),0)</f>
        <v>0.46967363987115507</v>
      </c>
      <c r="K82" s="62">
        <f>IFERROR((euref_generation_EXIOBASE!K82*1000)/(365*24*euref_capacity_EXIOBASE!K82),0)</f>
        <v>0.46902469529102214</v>
      </c>
    </row>
    <row r="83" spans="1:11" ht="15" customHeight="1" x14ac:dyDescent="0.25">
      <c r="A83" s="61" t="s">
        <v>18</v>
      </c>
      <c r="B83" s="61" t="s">
        <v>814</v>
      </c>
      <c r="C83" s="61" t="s">
        <v>813</v>
      </c>
      <c r="D83" s="62">
        <f>IFERROR((euref_generation_EXIOBASE!D83*1000)/(365*24*euref_capacity_EXIOBASE!D83),0)</f>
        <v>0.21700042488346821</v>
      </c>
      <c r="E83" s="62">
        <f>IFERROR((euref_generation_EXIOBASE!E83*1000)/(365*24*euref_capacity_EXIOBASE!E83),0)</f>
        <v>0.22814510855929607</v>
      </c>
      <c r="F83" s="62">
        <f>IFERROR((euref_generation_EXIOBASE!F83*1000)/(365*24*euref_capacity_EXIOBASE!F83),0)</f>
        <v>0.22791542175744464</v>
      </c>
      <c r="G83" s="62">
        <f>IFERROR((euref_generation_EXIOBASE!G83*1000)/(365*24*euref_capacity_EXIOBASE!G83),0)</f>
        <v>0.25931200135092036</v>
      </c>
      <c r="H83" s="62">
        <f>IFERROR((euref_generation_EXIOBASE!H83*1000)/(365*24*euref_capacity_EXIOBASE!H83),0)</f>
        <v>0.30118102982367317</v>
      </c>
      <c r="I83" s="62">
        <f>IFERROR((euref_generation_EXIOBASE!I83*1000)/(365*24*euref_capacity_EXIOBASE!I83),0)</f>
        <v>0.30494114251340843</v>
      </c>
      <c r="J83" s="62">
        <f>IFERROR((euref_generation_EXIOBASE!J83*1000)/(365*24*euref_capacity_EXIOBASE!J83),0)</f>
        <v>0.30904534919243598</v>
      </c>
      <c r="K83" s="62">
        <f>IFERROR((euref_generation_EXIOBASE!K83*1000)/(365*24*euref_capacity_EXIOBASE!K83),0)</f>
        <v>0.29402239348582077</v>
      </c>
    </row>
    <row r="84" spans="1:11" ht="15" customHeight="1" x14ac:dyDescent="0.25">
      <c r="A84" s="61" t="s">
        <v>18</v>
      </c>
      <c r="B84" s="61" t="s">
        <v>37</v>
      </c>
      <c r="C84" s="61" t="s">
        <v>38</v>
      </c>
      <c r="D84" s="62">
        <f>IFERROR((euref_generation_EXIOBASE!D84*1000)/(365*24*euref_capacity_EXIOBASE!D84),0)</f>
        <v>0</v>
      </c>
      <c r="E84" s="62">
        <f>IFERROR((euref_generation_EXIOBASE!E84*1000)/(365*24*euref_capacity_EXIOBASE!E84),0)</f>
        <v>0</v>
      </c>
      <c r="F84" s="62">
        <f>IFERROR((euref_generation_EXIOBASE!F84*1000)/(365*24*euref_capacity_EXIOBASE!F84),0)</f>
        <v>0</v>
      </c>
      <c r="G84" s="62">
        <f>IFERROR((euref_generation_EXIOBASE!G84*1000)/(365*24*euref_capacity_EXIOBASE!G84),0)</f>
        <v>0</v>
      </c>
      <c r="H84" s="62">
        <f>IFERROR((euref_generation_EXIOBASE!H84*1000)/(365*24*euref_capacity_EXIOBASE!H84),0)</f>
        <v>0</v>
      </c>
      <c r="I84" s="62">
        <f>IFERROR((euref_generation_EXIOBASE!I84*1000)/(365*24*euref_capacity_EXIOBASE!I84),0)</f>
        <v>0</v>
      </c>
      <c r="J84" s="62">
        <f>IFERROR((euref_generation_EXIOBASE!J84*1000)/(365*24*euref_capacity_EXIOBASE!J84),0)</f>
        <v>0</v>
      </c>
      <c r="K84" s="62">
        <f>IFERROR((euref_generation_EXIOBASE!K84*1000)/(365*24*euref_capacity_EXIOBASE!K84),0)</f>
        <v>0</v>
      </c>
    </row>
    <row r="85" spans="1:11" ht="15" customHeight="1" x14ac:dyDescent="0.25">
      <c r="A85" s="61" t="s">
        <v>18</v>
      </c>
      <c r="B85" s="61" t="s">
        <v>39</v>
      </c>
      <c r="C85" s="61" t="s">
        <v>40</v>
      </c>
      <c r="D85" s="62">
        <f>IFERROR((euref_generation_EXIOBASE!D85*1000)/(365*24*euref_capacity_EXIOBASE!D85),0)</f>
        <v>0.68294265017982758</v>
      </c>
      <c r="E85" s="62">
        <f>IFERROR((euref_generation_EXIOBASE!E85*1000)/(365*24*euref_capacity_EXIOBASE!E85),0)</f>
        <v>0.67290831701432186</v>
      </c>
      <c r="F85" s="62">
        <f>IFERROR((euref_generation_EXIOBASE!F85*1000)/(365*24*euref_capacity_EXIOBASE!F85),0)</f>
        <v>0.68798950569569917</v>
      </c>
      <c r="G85" s="62">
        <f>IFERROR((euref_generation_EXIOBASE!G85*1000)/(365*24*euref_capacity_EXIOBASE!G85),0)</f>
        <v>0.68316261976183135</v>
      </c>
      <c r="H85" s="62">
        <f>IFERROR((euref_generation_EXIOBASE!H85*1000)/(365*24*euref_capacity_EXIOBASE!H85),0)</f>
        <v>0.84555912006942446</v>
      </c>
      <c r="I85" s="62">
        <f>IFERROR((euref_generation_EXIOBASE!I85*1000)/(365*24*euref_capacity_EXIOBASE!I85),0)</f>
        <v>0.72903829304059797</v>
      </c>
      <c r="J85" s="62">
        <f>IFERROR((euref_generation_EXIOBASE!J85*1000)/(365*24*euref_capacity_EXIOBASE!J85),0)</f>
        <v>0.75703968093380147</v>
      </c>
      <c r="K85" s="62">
        <f>IFERROR((euref_generation_EXIOBASE!K85*1000)/(365*24*euref_capacity_EXIOBASE!K85),0)</f>
        <v>0.81536003086709896</v>
      </c>
    </row>
    <row r="86" spans="1:11" ht="15" customHeight="1" x14ac:dyDescent="0.25">
      <c r="A86" s="61" t="s">
        <v>18</v>
      </c>
      <c r="B86" s="61" t="s">
        <v>812</v>
      </c>
      <c r="C86" s="61" t="s">
        <v>811</v>
      </c>
      <c r="D86" s="62">
        <f>IFERROR((euref_generation_EXIOBASE!D86*1000)/(365*24*euref_capacity_EXIOBASE!D86),0)</f>
        <v>9.5778274500366203E-2</v>
      </c>
      <c r="E86" s="62">
        <f>IFERROR((euref_generation_EXIOBASE!E86*1000)/(365*24*euref_capacity_EXIOBASE!E86),0)</f>
        <v>9.5778274500366203E-2</v>
      </c>
      <c r="F86" s="62">
        <f>IFERROR((euref_generation_EXIOBASE!F86*1000)/(365*24*euref_capacity_EXIOBASE!F86),0)</f>
        <v>9.5778274500366203E-2</v>
      </c>
      <c r="G86" s="62">
        <f>IFERROR((euref_generation_EXIOBASE!G86*1000)/(365*24*euref_capacity_EXIOBASE!G86),0)</f>
        <v>9.5778274500366203E-2</v>
      </c>
      <c r="H86" s="62">
        <f>IFERROR((euref_generation_EXIOBASE!H86*1000)/(365*24*euref_capacity_EXIOBASE!H86),0)</f>
        <v>9.5778274500366203E-2</v>
      </c>
      <c r="I86" s="62">
        <f>IFERROR((euref_generation_EXIOBASE!I86*1000)/(365*24*euref_capacity_EXIOBASE!I86),0)</f>
        <v>9.9022693749496973E-2</v>
      </c>
      <c r="J86" s="62">
        <f>IFERROR((euref_generation_EXIOBASE!J86*1000)/(365*24*euref_capacity_EXIOBASE!J86),0)</f>
        <v>9.9022693749496973E-2</v>
      </c>
      <c r="K86" s="62">
        <f>IFERROR((euref_generation_EXIOBASE!K86*1000)/(365*24*euref_capacity_EXIOBASE!K86),0)</f>
        <v>9.9022693749496973E-2</v>
      </c>
    </row>
    <row r="87" spans="1:11" ht="15" customHeight="1" x14ac:dyDescent="0.25">
      <c r="A87" s="61" t="s">
        <v>18</v>
      </c>
      <c r="B87" s="61" t="s">
        <v>41</v>
      </c>
      <c r="C87" s="61" t="s">
        <v>42</v>
      </c>
      <c r="D87" s="62">
        <f>IFERROR((euref_generation_EXIOBASE!D87*1000)/(365*24*euref_capacity_EXIOBASE!D87),0)</f>
        <v>0</v>
      </c>
      <c r="E87" s="62">
        <f>IFERROR((euref_generation_EXIOBASE!E87*1000)/(365*24*euref_capacity_EXIOBASE!E87),0)</f>
        <v>0</v>
      </c>
      <c r="F87" s="62">
        <f>IFERROR((euref_generation_EXIOBASE!F87*1000)/(365*24*euref_capacity_EXIOBASE!F87),0)</f>
        <v>0</v>
      </c>
      <c r="G87" s="62">
        <f>IFERROR((euref_generation_EXIOBASE!G87*1000)/(365*24*euref_capacity_EXIOBASE!G87),0)</f>
        <v>0</v>
      </c>
      <c r="H87" s="62">
        <f>IFERROR((euref_generation_EXIOBASE!H87*1000)/(365*24*euref_capacity_EXIOBASE!H87),0)</f>
        <v>0</v>
      </c>
      <c r="I87" s="62">
        <f>IFERROR((euref_generation_EXIOBASE!I87*1000)/(365*24*euref_capacity_EXIOBASE!I87),0)</f>
        <v>0</v>
      </c>
      <c r="J87" s="62">
        <f>IFERROR((euref_generation_EXIOBASE!J87*1000)/(365*24*euref_capacity_EXIOBASE!J87),0)</f>
        <v>0</v>
      </c>
      <c r="K87" s="62">
        <f>IFERROR((euref_generation_EXIOBASE!K87*1000)/(365*24*euref_capacity_EXIOBASE!K87),0)</f>
        <v>0</v>
      </c>
    </row>
    <row r="88" spans="1:11" ht="15" customHeight="1" x14ac:dyDescent="0.25">
      <c r="A88" s="61" t="s">
        <v>18</v>
      </c>
      <c r="B88" s="61" t="s">
        <v>43</v>
      </c>
      <c r="C88" s="61" t="s">
        <v>44</v>
      </c>
      <c r="D88" s="62">
        <f>IFERROR((euref_generation_EXIOBASE!D88*1000)/(365*24*euref_capacity_EXIOBASE!D88),0)</f>
        <v>0</v>
      </c>
      <c r="E88" s="62">
        <f>IFERROR((euref_generation_EXIOBASE!E88*1000)/(365*24*euref_capacity_EXIOBASE!E88),0)</f>
        <v>0</v>
      </c>
      <c r="F88" s="62">
        <f>IFERROR((euref_generation_EXIOBASE!F88*1000)/(365*24*euref_capacity_EXIOBASE!F88),0)</f>
        <v>0</v>
      </c>
      <c r="G88" s="62">
        <f>IFERROR((euref_generation_EXIOBASE!G88*1000)/(365*24*euref_capacity_EXIOBASE!G88),0)</f>
        <v>0</v>
      </c>
      <c r="H88" s="62">
        <f>IFERROR((euref_generation_EXIOBASE!H88*1000)/(365*24*euref_capacity_EXIOBASE!H88),0)</f>
        <v>0</v>
      </c>
      <c r="I88" s="62">
        <f>IFERROR((euref_generation_EXIOBASE!I88*1000)/(365*24*euref_capacity_EXIOBASE!I88),0)</f>
        <v>0</v>
      </c>
      <c r="J88" s="62">
        <f>IFERROR((euref_generation_EXIOBASE!J88*1000)/(365*24*euref_capacity_EXIOBASE!J88),0)</f>
        <v>0</v>
      </c>
      <c r="K88" s="62">
        <f>IFERROR((euref_generation_EXIOBASE!K88*1000)/(365*24*euref_capacity_EXIOBASE!K88),0)</f>
        <v>0</v>
      </c>
    </row>
    <row r="89" spans="1:11" ht="15" customHeight="1" x14ac:dyDescent="0.25">
      <c r="A89" s="61" t="s">
        <v>18</v>
      </c>
      <c r="B89" s="61" t="s">
        <v>45</v>
      </c>
      <c r="C89" s="61" t="s">
        <v>46</v>
      </c>
      <c r="D89" s="62">
        <f>IFERROR((euref_generation_EXIOBASE!D89*1000)/(365*24*euref_capacity_EXIOBASE!D89),0)</f>
        <v>0</v>
      </c>
      <c r="E89" s="62">
        <f>IFERROR((euref_generation_EXIOBASE!E89*1000)/(365*24*euref_capacity_EXIOBASE!E89),0)</f>
        <v>0</v>
      </c>
      <c r="F89" s="62">
        <f>IFERROR((euref_generation_EXIOBASE!F89*1000)/(365*24*euref_capacity_EXIOBASE!F89),0)</f>
        <v>0</v>
      </c>
      <c r="G89" s="62">
        <f>IFERROR((euref_generation_EXIOBASE!G89*1000)/(365*24*euref_capacity_EXIOBASE!G89),0)</f>
        <v>0</v>
      </c>
      <c r="H89" s="62">
        <f>IFERROR((euref_generation_EXIOBASE!H89*1000)/(365*24*euref_capacity_EXIOBASE!H89),0)</f>
        <v>0</v>
      </c>
      <c r="I89" s="62">
        <f>IFERROR((euref_generation_EXIOBASE!I89*1000)/(365*24*euref_capacity_EXIOBASE!I89),0)</f>
        <v>0</v>
      </c>
      <c r="J89" s="62">
        <f>IFERROR((euref_generation_EXIOBASE!J89*1000)/(365*24*euref_capacity_EXIOBASE!J89),0)</f>
        <v>0</v>
      </c>
      <c r="K89" s="62">
        <f>IFERROR((euref_generation_EXIOBASE!K89*1000)/(365*24*euref_capacity_EXIOBASE!K89),0)</f>
        <v>0</v>
      </c>
    </row>
    <row r="90" spans="1:11" ht="15" customHeight="1" x14ac:dyDescent="0.25">
      <c r="A90" s="61" t="s">
        <v>17</v>
      </c>
      <c r="B90" s="61" t="s">
        <v>29</v>
      </c>
      <c r="C90" s="61" t="s">
        <v>30</v>
      </c>
      <c r="D90" s="62">
        <f>IFERROR((euref_generation_EXIOBASE!D90*1000)/(365*24*euref_capacity_EXIOBASE!D90),0)</f>
        <v>0.63760688682938094</v>
      </c>
      <c r="E90" s="62">
        <f>IFERROR((euref_generation_EXIOBASE!E90*1000)/(365*24*euref_capacity_EXIOBASE!E90),0)</f>
        <v>0.69024596163022345</v>
      </c>
      <c r="F90" s="62">
        <f>IFERROR((euref_generation_EXIOBASE!F90*1000)/(365*24*euref_capacity_EXIOBASE!F90),0)</f>
        <v>0.53384898470161535</v>
      </c>
      <c r="G90" s="62">
        <f>IFERROR((euref_generation_EXIOBASE!G90*1000)/(365*24*euref_capacity_EXIOBASE!G90),0)</f>
        <v>0.43670925452189907</v>
      </c>
      <c r="H90" s="62">
        <f>IFERROR((euref_generation_EXIOBASE!H90*1000)/(365*24*euref_capacity_EXIOBASE!H90),0)</f>
        <v>0.1605956409754116</v>
      </c>
      <c r="I90" s="62">
        <f>IFERROR((euref_generation_EXIOBASE!I90*1000)/(365*24*euref_capacity_EXIOBASE!I90),0)</f>
        <v>0.46367208084116901</v>
      </c>
      <c r="J90" s="62">
        <f>IFERROR((euref_generation_EXIOBASE!J90*1000)/(365*24*euref_capacity_EXIOBASE!J90),0)</f>
        <v>0.51367480939284837</v>
      </c>
      <c r="K90" s="62">
        <f>IFERROR((euref_generation_EXIOBASE!K90*1000)/(365*24*euref_capacity_EXIOBASE!K90),0)</f>
        <v>0.63823716931617447</v>
      </c>
    </row>
    <row r="91" spans="1:11" ht="15" customHeight="1" x14ac:dyDescent="0.25">
      <c r="A91" s="61" t="s">
        <v>17</v>
      </c>
      <c r="B91" s="61" t="s">
        <v>31</v>
      </c>
      <c r="C91" s="61" t="s">
        <v>32</v>
      </c>
      <c r="D91" s="62">
        <f>IFERROR((euref_generation_EXIOBASE!D91*1000)/(365*24*euref_capacity_EXIOBASE!D91),0)</f>
        <v>0.19389163153193137</v>
      </c>
      <c r="E91" s="62">
        <f>IFERROR((euref_generation_EXIOBASE!E91*1000)/(365*24*euref_capacity_EXIOBASE!E91),0)</f>
        <v>0.21251397581716883</v>
      </c>
      <c r="F91" s="62">
        <f>IFERROR((euref_generation_EXIOBASE!F91*1000)/(365*24*euref_capacity_EXIOBASE!F91),0)</f>
        <v>0.21761042987464629</v>
      </c>
      <c r="G91" s="62">
        <f>IFERROR((euref_generation_EXIOBASE!G91*1000)/(365*24*euref_capacity_EXIOBASE!G91),0)</f>
        <v>0.20268531401560136</v>
      </c>
      <c r="H91" s="62">
        <f>IFERROR((euref_generation_EXIOBASE!H91*1000)/(365*24*euref_capacity_EXIOBASE!H91),0)</f>
        <v>0.40353616890120375</v>
      </c>
      <c r="I91" s="62">
        <f>IFERROR((euref_generation_EXIOBASE!I91*1000)/(365*24*euref_capacity_EXIOBASE!I91),0)</f>
        <v>0.57122502707767375</v>
      </c>
      <c r="J91" s="62">
        <f>IFERROR((euref_generation_EXIOBASE!J91*1000)/(365*24*euref_capacity_EXIOBASE!J91),0)</f>
        <v>0.5037518220645717</v>
      </c>
      <c r="K91" s="62">
        <f>IFERROR((euref_generation_EXIOBASE!K91*1000)/(365*24*euref_capacity_EXIOBASE!K91),0)</f>
        <v>0.34891448654437623</v>
      </c>
    </row>
    <row r="92" spans="1:11" ht="15" customHeight="1" x14ac:dyDescent="0.25">
      <c r="A92" s="61" t="s">
        <v>17</v>
      </c>
      <c r="B92" s="61" t="s">
        <v>33</v>
      </c>
      <c r="C92" s="61" t="s">
        <v>34</v>
      </c>
      <c r="D92" s="62">
        <f>IFERROR((euref_generation_EXIOBASE!D92*1000)/(365*24*euref_capacity_EXIOBASE!D92),0)</f>
        <v>0.89589268769293784</v>
      </c>
      <c r="E92" s="62">
        <f>IFERROR((euref_generation_EXIOBASE!E92*1000)/(365*24*euref_capacity_EXIOBASE!E92),0)</f>
        <v>0.89589268769293795</v>
      </c>
      <c r="F92" s="62">
        <f>IFERROR((euref_generation_EXIOBASE!F92*1000)/(365*24*euref_capacity_EXIOBASE!F92),0)</f>
        <v>0.89113148166194089</v>
      </c>
      <c r="G92" s="62">
        <f>IFERROR((euref_generation_EXIOBASE!G92*1000)/(365*24*euref_capacity_EXIOBASE!G92),0)</f>
        <v>0.88749177073010865</v>
      </c>
      <c r="H92" s="62">
        <f>IFERROR((euref_generation_EXIOBASE!H92*1000)/(365*24*euref_capacity_EXIOBASE!H92),0)</f>
        <v>0.88749177073010876</v>
      </c>
      <c r="I92" s="62">
        <f>IFERROR((euref_generation_EXIOBASE!I92*1000)/(365*24*euref_capacity_EXIOBASE!I92),0)</f>
        <v>0.89425463168475805</v>
      </c>
      <c r="J92" s="62">
        <f>IFERROR((euref_generation_EXIOBASE!J92*1000)/(365*24*euref_capacity_EXIOBASE!J92),0)</f>
        <v>0</v>
      </c>
      <c r="K92" s="62">
        <f>IFERROR((euref_generation_EXIOBASE!K92*1000)/(365*24*euref_capacity_EXIOBASE!K92),0)</f>
        <v>0</v>
      </c>
    </row>
    <row r="93" spans="1:11" ht="15" customHeight="1" x14ac:dyDescent="0.25">
      <c r="A93" s="61" t="s">
        <v>17</v>
      </c>
      <c r="B93" s="61" t="s">
        <v>35</v>
      </c>
      <c r="C93" s="61" t="s">
        <v>36</v>
      </c>
      <c r="D93" s="62">
        <f>IFERROR((euref_generation_EXIOBASE!D93*1000)/(365*24*euref_capacity_EXIOBASE!D93),0)</f>
        <v>0.22771415359916533</v>
      </c>
      <c r="E93" s="62">
        <f>IFERROR((euref_generation_EXIOBASE!E93*1000)/(365*24*euref_capacity_EXIOBASE!E93),0)</f>
        <v>0.2261728159244536</v>
      </c>
      <c r="F93" s="62">
        <f>IFERROR((euref_generation_EXIOBASE!F93*1000)/(365*24*euref_capacity_EXIOBASE!F93),0)</f>
        <v>0.22731881523903963</v>
      </c>
      <c r="G93" s="62">
        <f>IFERROR((euref_generation_EXIOBASE!G93*1000)/(365*24*euref_capacity_EXIOBASE!G93),0)</f>
        <v>0.22770311081738956</v>
      </c>
      <c r="H93" s="62">
        <f>IFERROR((euref_generation_EXIOBASE!H93*1000)/(365*24*euref_capacity_EXIOBASE!H93),0)</f>
        <v>0.2279087381697085</v>
      </c>
      <c r="I93" s="62">
        <f>IFERROR((euref_generation_EXIOBASE!I93*1000)/(365*24*euref_capacity_EXIOBASE!I93),0)</f>
        <v>0.22780334001277883</v>
      </c>
      <c r="J93" s="62">
        <f>IFERROR((euref_generation_EXIOBASE!J93*1000)/(365*24*euref_capacity_EXIOBASE!J93),0)</f>
        <v>0.22998869231313926</v>
      </c>
      <c r="K93" s="62">
        <f>IFERROR((euref_generation_EXIOBASE!K93*1000)/(365*24*euref_capacity_EXIOBASE!K93),0)</f>
        <v>0.23173260976486468</v>
      </c>
    </row>
    <row r="94" spans="1:11" ht="15" customHeight="1" x14ac:dyDescent="0.25">
      <c r="A94" s="61" t="s">
        <v>17</v>
      </c>
      <c r="B94" s="61" t="s">
        <v>814</v>
      </c>
      <c r="C94" s="61" t="s">
        <v>813</v>
      </c>
      <c r="D94" s="62">
        <f>IFERROR((euref_generation_EXIOBASE!D94*1000)/(365*24*euref_capacity_EXIOBASE!D94),0)</f>
        <v>0.25614566719122006</v>
      </c>
      <c r="E94" s="62">
        <f>IFERROR((euref_generation_EXIOBASE!E94*1000)/(365*24*euref_capacity_EXIOBASE!E94),0)</f>
        <v>0.25741784371660054</v>
      </c>
      <c r="F94" s="62">
        <f>IFERROR((euref_generation_EXIOBASE!F94*1000)/(365*24*euref_capacity_EXIOBASE!F94),0)</f>
        <v>0.26053084783422037</v>
      </c>
      <c r="G94" s="62">
        <f>IFERROR((euref_generation_EXIOBASE!G94*1000)/(365*24*euref_capacity_EXIOBASE!G94),0)</f>
        <v>0.27516783108503956</v>
      </c>
      <c r="H94" s="62">
        <f>IFERROR((euref_generation_EXIOBASE!H94*1000)/(365*24*euref_capacity_EXIOBASE!H94),0)</f>
        <v>0.28098655869370714</v>
      </c>
      <c r="I94" s="62">
        <f>IFERROR((euref_generation_EXIOBASE!I94*1000)/(365*24*euref_capacity_EXIOBASE!I94),0)</f>
        <v>0.29421702059589405</v>
      </c>
      <c r="J94" s="62">
        <f>IFERROR((euref_generation_EXIOBASE!J94*1000)/(365*24*euref_capacity_EXIOBASE!J94),0)</f>
        <v>0.30466309888637982</v>
      </c>
      <c r="K94" s="62">
        <f>IFERROR((euref_generation_EXIOBASE!K94*1000)/(365*24*euref_capacity_EXIOBASE!K94),0)</f>
        <v>0.30910170564112266</v>
      </c>
    </row>
    <row r="95" spans="1:11" ht="15" customHeight="1" x14ac:dyDescent="0.25">
      <c r="A95" s="61" t="s">
        <v>17</v>
      </c>
      <c r="B95" s="61" t="s">
        <v>37</v>
      </c>
      <c r="C95" s="61" t="s">
        <v>38</v>
      </c>
      <c r="D95" s="62">
        <f>IFERROR((euref_generation_EXIOBASE!D95*1000)/(365*24*euref_capacity_EXIOBASE!D95),0)</f>
        <v>7.5967176324019434E-2</v>
      </c>
      <c r="E95" s="62">
        <f>IFERROR((euref_generation_EXIOBASE!E95*1000)/(365*24*euref_capacity_EXIOBASE!E95),0)</f>
        <v>1.348093335642999E-2</v>
      </c>
      <c r="F95" s="62">
        <f>IFERROR((euref_generation_EXIOBASE!F95*1000)/(365*24*euref_capacity_EXIOBASE!F95),0)</f>
        <v>5.6922136072971176E-2</v>
      </c>
      <c r="G95" s="62">
        <f>IFERROR((euref_generation_EXIOBASE!G95*1000)/(365*24*euref_capacity_EXIOBASE!G95),0)</f>
        <v>6.2306181006263499E-2</v>
      </c>
      <c r="H95" s="62">
        <f>IFERROR((euref_generation_EXIOBASE!H95*1000)/(365*24*euref_capacity_EXIOBASE!H95),0)</f>
        <v>8.0747795177435619E-2</v>
      </c>
      <c r="I95" s="62">
        <f>IFERROR((euref_generation_EXIOBASE!I95*1000)/(365*24*euref_capacity_EXIOBASE!I95),0)</f>
        <v>0.26449237277885856</v>
      </c>
      <c r="J95" s="62">
        <f>IFERROR((euref_generation_EXIOBASE!J95*1000)/(365*24*euref_capacity_EXIOBASE!J95),0)</f>
        <v>0.4018563643539293</v>
      </c>
      <c r="K95" s="62">
        <f>IFERROR((euref_generation_EXIOBASE!K95*1000)/(365*24*euref_capacity_EXIOBASE!K95),0)</f>
        <v>0.21657829664989625</v>
      </c>
    </row>
    <row r="96" spans="1:11" ht="15" customHeight="1" x14ac:dyDescent="0.25">
      <c r="A96" s="61" t="s">
        <v>17</v>
      </c>
      <c r="B96" s="61" t="s">
        <v>39</v>
      </c>
      <c r="C96" s="61" t="s">
        <v>40</v>
      </c>
      <c r="D96" s="62">
        <f>IFERROR((euref_generation_EXIOBASE!D96*1000)/(365*24*euref_capacity_EXIOBASE!D96),0)</f>
        <v>0.43376028523285565</v>
      </c>
      <c r="E96" s="62">
        <f>IFERROR((euref_generation_EXIOBASE!E96*1000)/(365*24*euref_capacity_EXIOBASE!E96),0)</f>
        <v>0.38679611049030921</v>
      </c>
      <c r="F96" s="62">
        <f>IFERROR((euref_generation_EXIOBASE!F96*1000)/(365*24*euref_capacity_EXIOBASE!F96),0)</f>
        <v>0.4824492912099988</v>
      </c>
      <c r="G96" s="62">
        <f>IFERROR((euref_generation_EXIOBASE!G96*1000)/(365*24*euref_capacity_EXIOBASE!G96),0)</f>
        <v>0.53199637221060958</v>
      </c>
      <c r="H96" s="62">
        <f>IFERROR((euref_generation_EXIOBASE!H96*1000)/(365*24*euref_capacity_EXIOBASE!H96),0)</f>
        <v>0.60641533860125441</v>
      </c>
      <c r="I96" s="62">
        <f>IFERROR((euref_generation_EXIOBASE!I96*1000)/(365*24*euref_capacity_EXIOBASE!I96),0)</f>
        <v>0.70445986640099267</v>
      </c>
      <c r="J96" s="62">
        <f>IFERROR((euref_generation_EXIOBASE!J96*1000)/(365*24*euref_capacity_EXIOBASE!J96),0)</f>
        <v>0.71586078230636663</v>
      </c>
      <c r="K96" s="62">
        <f>IFERROR((euref_generation_EXIOBASE!K96*1000)/(365*24*euref_capacity_EXIOBASE!K96),0)</f>
        <v>0.66371716226976651</v>
      </c>
    </row>
    <row r="97" spans="1:11" ht="15" customHeight="1" x14ac:dyDescent="0.25">
      <c r="A97" s="61" t="s">
        <v>17</v>
      </c>
      <c r="B97" s="61" t="s">
        <v>812</v>
      </c>
      <c r="C97" s="61" t="s">
        <v>811</v>
      </c>
      <c r="D97" s="62">
        <f>IFERROR((euref_generation_EXIOBASE!D97*1000)/(365*24*euref_capacity_EXIOBASE!D97),0)</f>
        <v>0.1714682570299389</v>
      </c>
      <c r="E97" s="62">
        <f>IFERROR((euref_generation_EXIOBASE!E97*1000)/(365*24*euref_capacity_EXIOBASE!E97),0)</f>
        <v>0.17509482600919168</v>
      </c>
      <c r="F97" s="62">
        <f>IFERROR((euref_generation_EXIOBASE!F97*1000)/(365*24*euref_capacity_EXIOBASE!F97),0)</f>
        <v>0.18756120578137908</v>
      </c>
      <c r="G97" s="62">
        <f>IFERROR((euref_generation_EXIOBASE!G97*1000)/(365*24*euref_capacity_EXIOBASE!G97),0)</f>
        <v>0.19970560025346223</v>
      </c>
      <c r="H97" s="62">
        <f>IFERROR((euref_generation_EXIOBASE!H97*1000)/(365*24*euref_capacity_EXIOBASE!H97),0)</f>
        <v>0.20859733261335772</v>
      </c>
      <c r="I97" s="62">
        <f>IFERROR((euref_generation_EXIOBASE!I97*1000)/(365*24*euref_capacity_EXIOBASE!I97),0)</f>
        <v>0.21408544789148398</v>
      </c>
      <c r="J97" s="62">
        <f>IFERROR((euref_generation_EXIOBASE!J97*1000)/(365*24*euref_capacity_EXIOBASE!J97),0)</f>
        <v>0.21792265671126901</v>
      </c>
      <c r="K97" s="62">
        <f>IFERROR((euref_generation_EXIOBASE!K97*1000)/(365*24*euref_capacity_EXIOBASE!K97),0)</f>
        <v>0.2202343213182972</v>
      </c>
    </row>
    <row r="98" spans="1:11" ht="15" customHeight="1" x14ac:dyDescent="0.25">
      <c r="A98" s="61" t="s">
        <v>17</v>
      </c>
      <c r="B98" s="61" t="s">
        <v>41</v>
      </c>
      <c r="C98" s="61" t="s">
        <v>42</v>
      </c>
      <c r="D98" s="62">
        <f>IFERROR((euref_generation_EXIOBASE!D98*1000)/(365*24*euref_capacity_EXIOBASE!D98),0)</f>
        <v>0.23687166702549964</v>
      </c>
      <c r="E98" s="62">
        <f>IFERROR((euref_generation_EXIOBASE!E98*1000)/(365*24*euref_capacity_EXIOBASE!E98),0)</f>
        <v>0.24188152397848994</v>
      </c>
      <c r="F98" s="62">
        <f>IFERROR((euref_generation_EXIOBASE!F98*1000)/(365*24*euref_capacity_EXIOBASE!F98),0)</f>
        <v>0.25910297481469574</v>
      </c>
      <c r="G98" s="62">
        <f>IFERROR((euref_generation_EXIOBASE!G98*1000)/(365*24*euref_capacity_EXIOBASE!G98),0)</f>
        <v>0.27587962498566776</v>
      </c>
      <c r="H98" s="62">
        <f>IFERROR((euref_generation_EXIOBASE!H98*1000)/(365*24*euref_capacity_EXIOBASE!H98),0)</f>
        <v>0.28816294496171019</v>
      </c>
      <c r="I98" s="62">
        <f>IFERROR((euref_generation_EXIOBASE!I98*1000)/(365*24*euref_capacity_EXIOBASE!I98),0)</f>
        <v>0.2957444007791033</v>
      </c>
      <c r="J98" s="62">
        <f>IFERROR((euref_generation_EXIOBASE!J98*1000)/(365*24*euref_capacity_EXIOBASE!J98),0)</f>
        <v>0.30104524226201823</v>
      </c>
      <c r="K98" s="62">
        <f>IFERROR((euref_generation_EXIOBASE!K98*1000)/(365*24*euref_capacity_EXIOBASE!K98),0)</f>
        <v>0.30423864877675888</v>
      </c>
    </row>
    <row r="99" spans="1:11" ht="15" customHeight="1" x14ac:dyDescent="0.25">
      <c r="A99" s="61" t="s">
        <v>17</v>
      </c>
      <c r="B99" s="61" t="s">
        <v>43</v>
      </c>
      <c r="C99" s="61" t="s">
        <v>44</v>
      </c>
      <c r="D99" s="62">
        <f>IFERROR((euref_generation_EXIOBASE!D99*1000)/(365*24*euref_capacity_EXIOBASE!D99),0)</f>
        <v>0</v>
      </c>
      <c r="E99" s="62">
        <f>IFERROR((euref_generation_EXIOBASE!E99*1000)/(365*24*euref_capacity_EXIOBASE!E99),0)</f>
        <v>0</v>
      </c>
      <c r="F99" s="62">
        <f>IFERROR((euref_generation_EXIOBASE!F99*1000)/(365*24*euref_capacity_EXIOBASE!F99),0)</f>
        <v>0</v>
      </c>
      <c r="G99" s="62">
        <f>IFERROR((euref_generation_EXIOBASE!G99*1000)/(365*24*euref_capacity_EXIOBASE!G99),0)</f>
        <v>0</v>
      </c>
      <c r="H99" s="62">
        <f>IFERROR((euref_generation_EXIOBASE!H99*1000)/(365*24*euref_capacity_EXIOBASE!H99),0)</f>
        <v>0</v>
      </c>
      <c r="I99" s="62">
        <f>IFERROR((euref_generation_EXIOBASE!I99*1000)/(365*24*euref_capacity_EXIOBASE!I99),0)</f>
        <v>0</v>
      </c>
      <c r="J99" s="62">
        <f>IFERROR((euref_generation_EXIOBASE!J99*1000)/(365*24*euref_capacity_EXIOBASE!J99),0)</f>
        <v>0</v>
      </c>
      <c r="K99" s="62">
        <f>IFERROR((euref_generation_EXIOBASE!K99*1000)/(365*24*euref_capacity_EXIOBASE!K99),0)</f>
        <v>0</v>
      </c>
    </row>
    <row r="100" spans="1:11" ht="15" customHeight="1" x14ac:dyDescent="0.25">
      <c r="A100" s="61" t="s">
        <v>17</v>
      </c>
      <c r="B100" s="61" t="s">
        <v>45</v>
      </c>
      <c r="C100" s="61" t="s">
        <v>46</v>
      </c>
      <c r="D100" s="62">
        <f>IFERROR((euref_generation_EXIOBASE!D100*1000)/(365*24*euref_capacity_EXIOBASE!D100),0)</f>
        <v>0</v>
      </c>
      <c r="E100" s="62">
        <f>IFERROR((euref_generation_EXIOBASE!E100*1000)/(365*24*euref_capacity_EXIOBASE!E100),0)</f>
        <v>0</v>
      </c>
      <c r="F100" s="62">
        <f>IFERROR((euref_generation_EXIOBASE!F100*1000)/(365*24*euref_capacity_EXIOBASE!F100),0)</f>
        <v>0</v>
      </c>
      <c r="G100" s="62">
        <f>IFERROR((euref_generation_EXIOBASE!G100*1000)/(365*24*euref_capacity_EXIOBASE!G100),0)</f>
        <v>0</v>
      </c>
      <c r="H100" s="62">
        <f>IFERROR((euref_generation_EXIOBASE!H100*1000)/(365*24*euref_capacity_EXIOBASE!H100),0)</f>
        <v>0</v>
      </c>
      <c r="I100" s="62">
        <f>IFERROR((euref_generation_EXIOBASE!I100*1000)/(365*24*euref_capacity_EXIOBASE!I100),0)</f>
        <v>0</v>
      </c>
      <c r="J100" s="62">
        <f>IFERROR((euref_generation_EXIOBASE!J100*1000)/(365*24*euref_capacity_EXIOBASE!J100),0)</f>
        <v>0</v>
      </c>
      <c r="K100" s="62">
        <f>IFERROR((euref_generation_EXIOBASE!K100*1000)/(365*24*euref_capacity_EXIOBASE!K100),0)</f>
        <v>0</v>
      </c>
    </row>
    <row r="101" spans="1:11" ht="15" customHeight="1" x14ac:dyDescent="0.25">
      <c r="A101" s="61" t="s">
        <v>16</v>
      </c>
      <c r="B101" s="61" t="s">
        <v>29</v>
      </c>
      <c r="C101" s="61" t="s">
        <v>30</v>
      </c>
      <c r="D101" s="62">
        <f>IFERROR((euref_generation_EXIOBASE!D101*1000)/(365*24*euref_capacity_EXIOBASE!D101),0)</f>
        <v>0.22513769488117724</v>
      </c>
      <c r="E101" s="62">
        <f>IFERROR((euref_generation_EXIOBASE!E101*1000)/(365*24*euref_capacity_EXIOBASE!E101),0)</f>
        <v>0.38845075423014575</v>
      </c>
      <c r="F101" s="62">
        <f>IFERROR((euref_generation_EXIOBASE!F101*1000)/(365*24*euref_capacity_EXIOBASE!F101),0)</f>
        <v>0.6003136976843314</v>
      </c>
      <c r="G101" s="62">
        <f>IFERROR((euref_generation_EXIOBASE!G101*1000)/(365*24*euref_capacity_EXIOBASE!G101),0)</f>
        <v>0.60814356243645251</v>
      </c>
      <c r="H101" s="62">
        <f>IFERROR((euref_generation_EXIOBASE!H101*1000)/(365*24*euref_capacity_EXIOBASE!H101),0)</f>
        <v>0.6694771553875446</v>
      </c>
      <c r="I101" s="62">
        <f>IFERROR((euref_generation_EXIOBASE!I101*1000)/(365*24*euref_capacity_EXIOBASE!I101),0)</f>
        <v>0.709217635122116</v>
      </c>
      <c r="J101" s="62">
        <f>IFERROR((euref_generation_EXIOBASE!J101*1000)/(365*24*euref_capacity_EXIOBASE!J101),0)</f>
        <v>0.52230141417000975</v>
      </c>
      <c r="K101" s="62">
        <f>IFERROR((euref_generation_EXIOBASE!K101*1000)/(365*24*euref_capacity_EXIOBASE!K101),0)</f>
        <v>0.51450171065667616</v>
      </c>
    </row>
    <row r="102" spans="1:11" ht="15" customHeight="1" x14ac:dyDescent="0.25">
      <c r="A102" s="61" t="s">
        <v>16</v>
      </c>
      <c r="B102" s="61" t="s">
        <v>31</v>
      </c>
      <c r="C102" s="61" t="s">
        <v>32</v>
      </c>
      <c r="D102" s="62">
        <f>IFERROR((euref_generation_EXIOBASE!D102*1000)/(365*24*euref_capacity_EXIOBASE!D102),0)</f>
        <v>0.32881426165695216</v>
      </c>
      <c r="E102" s="62">
        <f>IFERROR((euref_generation_EXIOBASE!E102*1000)/(365*24*euref_capacity_EXIOBASE!E102),0)</f>
        <v>0.2944260103726426</v>
      </c>
      <c r="F102" s="62">
        <f>IFERROR((euref_generation_EXIOBASE!F102*1000)/(365*24*euref_capacity_EXIOBASE!F102),0)</f>
        <v>0.39062885551406407</v>
      </c>
      <c r="G102" s="62">
        <f>IFERROR((euref_generation_EXIOBASE!G102*1000)/(365*24*euref_capacity_EXIOBASE!G102),0)</f>
        <v>0.40858285645143166</v>
      </c>
      <c r="H102" s="62">
        <f>IFERROR((euref_generation_EXIOBASE!H102*1000)/(365*24*euref_capacity_EXIOBASE!H102),0)</f>
        <v>0.35688870052358707</v>
      </c>
      <c r="I102" s="62">
        <f>IFERROR((euref_generation_EXIOBASE!I102*1000)/(365*24*euref_capacity_EXIOBASE!I102),0)</f>
        <v>0.29133830576590519</v>
      </c>
      <c r="J102" s="62">
        <f>IFERROR((euref_generation_EXIOBASE!J102*1000)/(365*24*euref_capacity_EXIOBASE!J102),0)</f>
        <v>0.1805457414991625</v>
      </c>
      <c r="K102" s="62">
        <f>IFERROR((euref_generation_EXIOBASE!K102*1000)/(365*24*euref_capacity_EXIOBASE!K102),0)</f>
        <v>0.22087984291711457</v>
      </c>
    </row>
    <row r="103" spans="1:11" ht="15" customHeight="1" x14ac:dyDescent="0.25">
      <c r="A103" s="61" t="s">
        <v>16</v>
      </c>
      <c r="B103" s="61" t="s">
        <v>33</v>
      </c>
      <c r="C103" s="61" t="s">
        <v>34</v>
      </c>
      <c r="D103" s="62">
        <f>IFERROR((euref_generation_EXIOBASE!D103*1000)/(365*24*euref_capacity_EXIOBASE!D103),0)</f>
        <v>0.96876959259677975</v>
      </c>
      <c r="E103" s="62">
        <f>IFERROR((euref_generation_EXIOBASE!E103*1000)/(365*24*euref_capacity_EXIOBASE!E103),0)</f>
        <v>0.96483015339455536</v>
      </c>
      <c r="F103" s="62">
        <f>IFERROR((euref_generation_EXIOBASE!F103*1000)/(365*24*euref_capacity_EXIOBASE!F103),0)</f>
        <v>0.96692502875800102</v>
      </c>
      <c r="G103" s="62">
        <f>IFERROR((euref_generation_EXIOBASE!G103*1000)/(365*24*euref_capacity_EXIOBASE!G103),0)</f>
        <v>0.96909202778109726</v>
      </c>
      <c r="H103" s="62">
        <f>IFERROR((euref_generation_EXIOBASE!H103*1000)/(365*24*euref_capacity_EXIOBASE!H103),0)</f>
        <v>0.96909202778109704</v>
      </c>
      <c r="I103" s="62">
        <f>IFERROR((euref_generation_EXIOBASE!I103*1000)/(365*24*euref_capacity_EXIOBASE!I103),0)</f>
        <v>0.96270762105353491</v>
      </c>
      <c r="J103" s="62">
        <f>IFERROR((euref_generation_EXIOBASE!J103*1000)/(365*24*euref_capacity_EXIOBASE!J103),0)</f>
        <v>0.95832549796762712</v>
      </c>
      <c r="K103" s="62">
        <f>IFERROR((euref_generation_EXIOBASE!K103*1000)/(365*24*euref_capacity_EXIOBASE!K103),0)</f>
        <v>0.95832549796762678</v>
      </c>
    </row>
    <row r="104" spans="1:11" ht="15" customHeight="1" x14ac:dyDescent="0.25">
      <c r="A104" s="61" t="s">
        <v>16</v>
      </c>
      <c r="B104" s="61" t="s">
        <v>35</v>
      </c>
      <c r="C104" s="61" t="s">
        <v>36</v>
      </c>
      <c r="D104" s="62">
        <f>IFERROR((euref_generation_EXIOBASE!D104*1000)/(365*24*euref_capacity_EXIOBASE!D104),0)</f>
        <v>0.54713106098204167</v>
      </c>
      <c r="E104" s="62">
        <f>IFERROR((euref_generation_EXIOBASE!E104*1000)/(365*24*euref_capacity_EXIOBASE!E104),0)</f>
        <v>0.4921051704816663</v>
      </c>
      <c r="F104" s="62">
        <f>IFERROR((euref_generation_EXIOBASE!F104*1000)/(365*24*euref_capacity_EXIOBASE!F104),0)</f>
        <v>0.49938866346361183</v>
      </c>
      <c r="G104" s="62">
        <f>IFERROR((euref_generation_EXIOBASE!G104*1000)/(365*24*euref_capacity_EXIOBASE!G104),0)</f>
        <v>0.49887618396744005</v>
      </c>
      <c r="H104" s="62">
        <f>IFERROR((euref_generation_EXIOBASE!H104*1000)/(365*24*euref_capacity_EXIOBASE!H104),0)</f>
        <v>0.49932334019448121</v>
      </c>
      <c r="I104" s="62">
        <f>IFERROR((euref_generation_EXIOBASE!I104*1000)/(365*24*euref_capacity_EXIOBASE!I104),0)</f>
        <v>0.49935266789389071</v>
      </c>
      <c r="J104" s="62">
        <f>IFERROR((euref_generation_EXIOBASE!J104*1000)/(365*24*euref_capacity_EXIOBASE!J104),0)</f>
        <v>0.49930205136057343</v>
      </c>
      <c r="K104" s="62">
        <f>IFERROR((euref_generation_EXIOBASE!K104*1000)/(365*24*euref_capacity_EXIOBASE!K104),0)</f>
        <v>0.49843627409794344</v>
      </c>
    </row>
    <row r="105" spans="1:11" ht="15" customHeight="1" x14ac:dyDescent="0.25">
      <c r="A105" s="61" t="s">
        <v>16</v>
      </c>
      <c r="B105" s="61" t="s">
        <v>814</v>
      </c>
      <c r="C105" s="61" t="s">
        <v>813</v>
      </c>
      <c r="D105" s="62">
        <f>IFERROR((euref_generation_EXIOBASE!D105*1000)/(365*24*euref_capacity_EXIOBASE!D105),0)</f>
        <v>0.26322520590363568</v>
      </c>
      <c r="E105" s="62">
        <f>IFERROR((euref_generation_EXIOBASE!E105*1000)/(365*24*euref_capacity_EXIOBASE!E105),0)</f>
        <v>0.26272129539594058</v>
      </c>
      <c r="F105" s="62">
        <f>IFERROR((euref_generation_EXIOBASE!F105*1000)/(365*24*euref_capacity_EXIOBASE!F105),0)</f>
        <v>0.27559934325517293</v>
      </c>
      <c r="G105" s="62">
        <f>IFERROR((euref_generation_EXIOBASE!G105*1000)/(365*24*euref_capacity_EXIOBASE!G105),0)</f>
        <v>0.28174856490883132</v>
      </c>
      <c r="H105" s="62">
        <f>IFERROR((euref_generation_EXIOBASE!H105*1000)/(365*24*euref_capacity_EXIOBASE!H105),0)</f>
        <v>0.28295998747291667</v>
      </c>
      <c r="I105" s="62">
        <f>IFERROR((euref_generation_EXIOBASE!I105*1000)/(365*24*euref_capacity_EXIOBASE!I105),0)</f>
        <v>0.28395443537226034</v>
      </c>
      <c r="J105" s="62">
        <f>IFERROR((euref_generation_EXIOBASE!J105*1000)/(365*24*euref_capacity_EXIOBASE!J105),0)</f>
        <v>0.29253372629370122</v>
      </c>
      <c r="K105" s="62">
        <f>IFERROR((euref_generation_EXIOBASE!K105*1000)/(365*24*euref_capacity_EXIOBASE!K105),0)</f>
        <v>0.30562572060711618</v>
      </c>
    </row>
    <row r="106" spans="1:11" ht="15" customHeight="1" x14ac:dyDescent="0.25">
      <c r="A106" s="61" t="s">
        <v>16</v>
      </c>
      <c r="B106" s="61" t="s">
        <v>37</v>
      </c>
      <c r="C106" s="61" t="s">
        <v>38</v>
      </c>
      <c r="D106" s="62">
        <f>IFERROR((euref_generation_EXIOBASE!D106*1000)/(365*24*euref_capacity_EXIOBASE!D106),0)</f>
        <v>4.7310125110391378E-2</v>
      </c>
      <c r="E106" s="62">
        <f>IFERROR((euref_generation_EXIOBASE!E106*1000)/(365*24*euref_capacity_EXIOBASE!E106),0)</f>
        <v>1.0036160151966005E-2</v>
      </c>
      <c r="F106" s="62">
        <f>IFERROR((euref_generation_EXIOBASE!F106*1000)/(365*24*euref_capacity_EXIOBASE!F106),0)</f>
        <v>4.6146074010965356E-2</v>
      </c>
      <c r="G106" s="62">
        <f>IFERROR((euref_generation_EXIOBASE!G106*1000)/(365*24*euref_capacity_EXIOBASE!G106),0)</f>
        <v>5.2638544028669021E-2</v>
      </c>
      <c r="H106" s="62">
        <f>IFERROR((euref_generation_EXIOBASE!H106*1000)/(365*24*euref_capacity_EXIOBASE!H106),0)</f>
        <v>1.3821784961568015E-2</v>
      </c>
      <c r="I106" s="62">
        <f>IFERROR((euref_generation_EXIOBASE!I106*1000)/(365*24*euref_capacity_EXIOBASE!I106),0)</f>
        <v>1.541923308633953E-2</v>
      </c>
      <c r="J106" s="62">
        <f>IFERROR((euref_generation_EXIOBASE!J106*1000)/(365*24*euref_capacity_EXIOBASE!J106),0)</f>
        <v>2.5573992598395778E-2</v>
      </c>
      <c r="K106" s="62">
        <f>IFERROR((euref_generation_EXIOBASE!K106*1000)/(365*24*euref_capacity_EXIOBASE!K106),0)</f>
        <v>2.8380418821264131E-2</v>
      </c>
    </row>
    <row r="107" spans="1:11" ht="15" customHeight="1" x14ac:dyDescent="0.25">
      <c r="A107" s="61" t="s">
        <v>16</v>
      </c>
      <c r="B107" s="61" t="s">
        <v>39</v>
      </c>
      <c r="C107" s="61" t="s">
        <v>40</v>
      </c>
      <c r="D107" s="62">
        <f>IFERROR((euref_generation_EXIOBASE!D107*1000)/(365*24*euref_capacity_EXIOBASE!D107),0)</f>
        <v>0.58919381418638861</v>
      </c>
      <c r="E107" s="62">
        <f>IFERROR((euref_generation_EXIOBASE!E107*1000)/(365*24*euref_capacity_EXIOBASE!E107),0)</f>
        <v>0.51698313731754042</v>
      </c>
      <c r="F107" s="62">
        <f>IFERROR((euref_generation_EXIOBASE!F107*1000)/(365*24*euref_capacity_EXIOBASE!F107),0)</f>
        <v>0.629977041580979</v>
      </c>
      <c r="G107" s="62">
        <f>IFERROR((euref_generation_EXIOBASE!G107*1000)/(365*24*euref_capacity_EXIOBASE!G107),0)</f>
        <v>0.70494709531616717</v>
      </c>
      <c r="H107" s="62">
        <f>IFERROR((euref_generation_EXIOBASE!H107*1000)/(365*24*euref_capacity_EXIOBASE!H107),0)</f>
        <v>0.72784686376138574</v>
      </c>
      <c r="I107" s="62">
        <f>IFERROR((euref_generation_EXIOBASE!I107*1000)/(365*24*euref_capacity_EXIOBASE!I107),0)</f>
        <v>0.75711466436938202</v>
      </c>
      <c r="J107" s="62">
        <f>IFERROR((euref_generation_EXIOBASE!J107*1000)/(365*24*euref_capacity_EXIOBASE!J107),0)</f>
        <v>0.79295709495682987</v>
      </c>
      <c r="K107" s="62">
        <f>IFERROR((euref_generation_EXIOBASE!K107*1000)/(365*24*euref_capacity_EXIOBASE!K107),0)</f>
        <v>0.90564213009949479</v>
      </c>
    </row>
    <row r="108" spans="1:11" ht="15" customHeight="1" x14ac:dyDescent="0.25">
      <c r="A108" s="61" t="s">
        <v>16</v>
      </c>
      <c r="B108" s="61" t="s">
        <v>812</v>
      </c>
      <c r="C108" s="61" t="s">
        <v>811</v>
      </c>
      <c r="D108" s="62">
        <f>IFERROR((euref_generation_EXIOBASE!D108*1000)/(365*24*euref_capacity_EXIOBASE!D108),0)</f>
        <v>7.0945655526804791E-2</v>
      </c>
      <c r="E108" s="62">
        <f>IFERROR((euref_generation_EXIOBASE!E108*1000)/(365*24*euref_capacity_EXIOBASE!E108),0)</f>
        <v>7.1763157140728298E-2</v>
      </c>
      <c r="F108" s="62">
        <f>IFERROR((euref_generation_EXIOBASE!F108*1000)/(365*24*euref_capacity_EXIOBASE!F108),0)</f>
        <v>7.1763157140728298E-2</v>
      </c>
      <c r="G108" s="62">
        <f>IFERROR((euref_generation_EXIOBASE!G108*1000)/(365*24*euref_capacity_EXIOBASE!G108),0)</f>
        <v>8.5601386639060098E-2</v>
      </c>
      <c r="H108" s="62">
        <f>IFERROR((euref_generation_EXIOBASE!H108*1000)/(365*24*euref_capacity_EXIOBASE!H108),0)</f>
        <v>8.4792880167914086E-2</v>
      </c>
      <c r="I108" s="62">
        <f>IFERROR((euref_generation_EXIOBASE!I108*1000)/(365*24*euref_capacity_EXIOBASE!I108),0)</f>
        <v>9.0144541158841435E-2</v>
      </c>
      <c r="J108" s="62">
        <f>IFERROR((euref_generation_EXIOBASE!J108*1000)/(365*24*euref_capacity_EXIOBASE!J108),0)</f>
        <v>9.0850164487603649E-2</v>
      </c>
      <c r="K108" s="62">
        <f>IFERROR((euref_generation_EXIOBASE!K108*1000)/(365*24*euref_capacity_EXIOBASE!K108),0)</f>
        <v>9.3264569318945528E-2</v>
      </c>
    </row>
    <row r="109" spans="1:11" ht="15" customHeight="1" x14ac:dyDescent="0.25">
      <c r="A109" s="61" t="s">
        <v>16</v>
      </c>
      <c r="B109" s="61" t="s">
        <v>41</v>
      </c>
      <c r="C109" s="61" t="s">
        <v>42</v>
      </c>
      <c r="D109" s="62">
        <f>IFERROR((euref_generation_EXIOBASE!D109*1000)/(365*24*euref_capacity_EXIOBASE!D109),0)</f>
        <v>0</v>
      </c>
      <c r="E109" s="62">
        <f>IFERROR((euref_generation_EXIOBASE!E109*1000)/(365*24*euref_capacity_EXIOBASE!E109),0)</f>
        <v>0</v>
      </c>
      <c r="F109" s="62">
        <f>IFERROR((euref_generation_EXIOBASE!F109*1000)/(365*24*euref_capacity_EXIOBASE!F109),0)</f>
        <v>0</v>
      </c>
      <c r="G109" s="62">
        <f>IFERROR((euref_generation_EXIOBASE!G109*1000)/(365*24*euref_capacity_EXIOBASE!G109),0)</f>
        <v>0</v>
      </c>
      <c r="H109" s="62">
        <f>IFERROR((euref_generation_EXIOBASE!H109*1000)/(365*24*euref_capacity_EXIOBASE!H109),0)</f>
        <v>0</v>
      </c>
      <c r="I109" s="62">
        <f>IFERROR((euref_generation_EXIOBASE!I109*1000)/(365*24*euref_capacity_EXIOBASE!I109),0)</f>
        <v>0</v>
      </c>
      <c r="J109" s="62">
        <f>IFERROR((euref_generation_EXIOBASE!J109*1000)/(365*24*euref_capacity_EXIOBASE!J109),0)</f>
        <v>0</v>
      </c>
      <c r="K109" s="62">
        <f>IFERROR((euref_generation_EXIOBASE!K109*1000)/(365*24*euref_capacity_EXIOBASE!K109),0)</f>
        <v>0</v>
      </c>
    </row>
    <row r="110" spans="1:11" ht="15" customHeight="1" x14ac:dyDescent="0.25">
      <c r="A110" s="61" t="s">
        <v>16</v>
      </c>
      <c r="B110" s="61" t="s">
        <v>43</v>
      </c>
      <c r="C110" s="61" t="s">
        <v>44</v>
      </c>
      <c r="D110" s="62">
        <f>IFERROR((euref_generation_EXIOBASE!D110*1000)/(365*24*euref_capacity_EXIOBASE!D110),0)</f>
        <v>0</v>
      </c>
      <c r="E110" s="62">
        <f>IFERROR((euref_generation_EXIOBASE!E110*1000)/(365*24*euref_capacity_EXIOBASE!E110),0)</f>
        <v>0</v>
      </c>
      <c r="F110" s="62">
        <f>IFERROR((euref_generation_EXIOBASE!F110*1000)/(365*24*euref_capacity_EXIOBASE!F110),0)</f>
        <v>0</v>
      </c>
      <c r="G110" s="62">
        <f>IFERROR((euref_generation_EXIOBASE!G110*1000)/(365*24*euref_capacity_EXIOBASE!G110),0)</f>
        <v>0</v>
      </c>
      <c r="H110" s="62">
        <f>IFERROR((euref_generation_EXIOBASE!H110*1000)/(365*24*euref_capacity_EXIOBASE!H110),0)</f>
        <v>0</v>
      </c>
      <c r="I110" s="62">
        <f>IFERROR((euref_generation_EXIOBASE!I110*1000)/(365*24*euref_capacity_EXIOBASE!I110),0)</f>
        <v>0</v>
      </c>
      <c r="J110" s="62">
        <f>IFERROR((euref_generation_EXIOBASE!J110*1000)/(365*24*euref_capacity_EXIOBASE!J110),0)</f>
        <v>0</v>
      </c>
      <c r="K110" s="62">
        <f>IFERROR((euref_generation_EXIOBASE!K110*1000)/(365*24*euref_capacity_EXIOBASE!K110),0)</f>
        <v>0</v>
      </c>
    </row>
    <row r="111" spans="1:11" ht="15" customHeight="1" x14ac:dyDescent="0.25">
      <c r="A111" s="61" t="s">
        <v>16</v>
      </c>
      <c r="B111" s="61" t="s">
        <v>45</v>
      </c>
      <c r="C111" s="61" t="s">
        <v>46</v>
      </c>
      <c r="D111" s="62">
        <f>IFERROR((euref_generation_EXIOBASE!D111*1000)/(365*24*euref_capacity_EXIOBASE!D111),0)</f>
        <v>0</v>
      </c>
      <c r="E111" s="62">
        <f>IFERROR((euref_generation_EXIOBASE!E111*1000)/(365*24*euref_capacity_EXIOBASE!E111),0)</f>
        <v>0</v>
      </c>
      <c r="F111" s="62">
        <f>IFERROR((euref_generation_EXIOBASE!F111*1000)/(365*24*euref_capacity_EXIOBASE!F111),0)</f>
        <v>0</v>
      </c>
      <c r="G111" s="62">
        <f>IFERROR((euref_generation_EXIOBASE!G111*1000)/(365*24*euref_capacity_EXIOBASE!G111),0)</f>
        <v>0</v>
      </c>
      <c r="H111" s="62">
        <f>IFERROR((euref_generation_EXIOBASE!H111*1000)/(365*24*euref_capacity_EXIOBASE!H111),0)</f>
        <v>0</v>
      </c>
      <c r="I111" s="62">
        <f>IFERROR((euref_generation_EXIOBASE!I111*1000)/(365*24*euref_capacity_EXIOBASE!I111),0)</f>
        <v>0</v>
      </c>
      <c r="J111" s="62">
        <f>IFERROR((euref_generation_EXIOBASE!J111*1000)/(365*24*euref_capacity_EXIOBASE!J111),0)</f>
        <v>0</v>
      </c>
      <c r="K111" s="62">
        <f>IFERROR((euref_generation_EXIOBASE!K111*1000)/(365*24*euref_capacity_EXIOBASE!K111),0)</f>
        <v>0</v>
      </c>
    </row>
    <row r="112" spans="1:11" ht="15" customHeight="1" x14ac:dyDescent="0.25">
      <c r="A112" s="61" t="s">
        <v>15</v>
      </c>
      <c r="B112" s="61" t="s">
        <v>29</v>
      </c>
      <c r="C112" s="61" t="s">
        <v>30</v>
      </c>
      <c r="D112" s="62">
        <f>IFERROR((euref_generation_EXIOBASE!D112*1000)/(365*24*euref_capacity_EXIOBASE!D112),0)</f>
        <v>0.18698651411819892</v>
      </c>
      <c r="E112" s="62">
        <f>IFERROR((euref_generation_EXIOBASE!E112*1000)/(365*24*euref_capacity_EXIOBASE!E112),0)</f>
        <v>0.26969876099579315</v>
      </c>
      <c r="F112" s="62">
        <f>IFERROR((euref_generation_EXIOBASE!F112*1000)/(365*24*euref_capacity_EXIOBASE!F112),0)</f>
        <v>1.0759176691498569E-2</v>
      </c>
      <c r="G112" s="62">
        <f>IFERROR((euref_generation_EXIOBASE!G112*1000)/(365*24*euref_capacity_EXIOBASE!G112),0)</f>
        <v>2.0728750212617346E-3</v>
      </c>
      <c r="H112" s="62">
        <f>IFERROR((euref_generation_EXIOBASE!H112*1000)/(365*24*euref_capacity_EXIOBASE!H112),0)</f>
        <v>0</v>
      </c>
      <c r="I112" s="62">
        <f>IFERROR((euref_generation_EXIOBASE!I112*1000)/(365*24*euref_capacity_EXIOBASE!I112),0)</f>
        <v>0</v>
      </c>
      <c r="J112" s="62">
        <f>IFERROR((euref_generation_EXIOBASE!J112*1000)/(365*24*euref_capacity_EXIOBASE!J112),0)</f>
        <v>0</v>
      </c>
      <c r="K112" s="62">
        <f>IFERROR((euref_generation_EXIOBASE!K112*1000)/(365*24*euref_capacity_EXIOBASE!K112),0)</f>
        <v>0</v>
      </c>
    </row>
    <row r="113" spans="1:11" ht="15" customHeight="1" x14ac:dyDescent="0.25">
      <c r="A113" s="61" t="s">
        <v>15</v>
      </c>
      <c r="B113" s="61" t="s">
        <v>31</v>
      </c>
      <c r="C113" s="61" t="s">
        <v>32</v>
      </c>
      <c r="D113" s="62">
        <f>IFERROR((euref_generation_EXIOBASE!D113*1000)/(365*24*euref_capacity_EXIOBASE!D113),0)</f>
        <v>0.30476100913427107</v>
      </c>
      <c r="E113" s="62">
        <f>IFERROR((euref_generation_EXIOBASE!E113*1000)/(365*24*euref_capacity_EXIOBASE!E113),0)</f>
        <v>0.27759782107760267</v>
      </c>
      <c r="F113" s="62">
        <f>IFERROR((euref_generation_EXIOBASE!F113*1000)/(365*24*euref_capacity_EXIOBASE!F113),0)</f>
        <v>0.30352939549867941</v>
      </c>
      <c r="G113" s="62">
        <f>IFERROR((euref_generation_EXIOBASE!G113*1000)/(365*24*euref_capacity_EXIOBASE!G113),0)</f>
        <v>0.16482976008928871</v>
      </c>
      <c r="H113" s="62">
        <f>IFERROR((euref_generation_EXIOBASE!H113*1000)/(365*24*euref_capacity_EXIOBASE!H113),0)</f>
        <v>8.6407124361094198E-2</v>
      </c>
      <c r="I113" s="62">
        <f>IFERROR((euref_generation_EXIOBASE!I113*1000)/(365*24*euref_capacity_EXIOBASE!I113),0)</f>
        <v>0.2656586337792598</v>
      </c>
      <c r="J113" s="62">
        <f>IFERROR((euref_generation_EXIOBASE!J113*1000)/(365*24*euref_capacity_EXIOBASE!J113),0)</f>
        <v>0.23400517184782066</v>
      </c>
      <c r="K113" s="62">
        <f>IFERROR((euref_generation_EXIOBASE!K113*1000)/(365*24*euref_capacity_EXIOBASE!K113),0)</f>
        <v>0.12840037308302998</v>
      </c>
    </row>
    <row r="114" spans="1:11" ht="15" customHeight="1" x14ac:dyDescent="0.25">
      <c r="A114" s="61" t="s">
        <v>15</v>
      </c>
      <c r="B114" s="61" t="s">
        <v>33</v>
      </c>
      <c r="C114" s="61" t="s">
        <v>34</v>
      </c>
      <c r="D114" s="62">
        <f>IFERROR((euref_generation_EXIOBASE!D114*1000)/(365*24*euref_capacity_EXIOBASE!D114),0)</f>
        <v>0.80199518818697746</v>
      </c>
      <c r="E114" s="62">
        <f>IFERROR((euref_generation_EXIOBASE!E114*1000)/(365*24*euref_capacity_EXIOBASE!E114),0)</f>
        <v>0.73743632905281853</v>
      </c>
      <c r="F114" s="62">
        <f>IFERROR((euref_generation_EXIOBASE!F114*1000)/(365*24*euref_capacity_EXIOBASE!F114),0)</f>
        <v>0.73911335923671717</v>
      </c>
      <c r="G114" s="62">
        <f>IFERROR((euref_generation_EXIOBASE!G114*1000)/(365*24*euref_capacity_EXIOBASE!G114),0)</f>
        <v>0.73885548456956651</v>
      </c>
      <c r="H114" s="62">
        <f>IFERROR((euref_generation_EXIOBASE!H114*1000)/(365*24*euref_capacity_EXIOBASE!H114),0)</f>
        <v>0.76793919473041738</v>
      </c>
      <c r="I114" s="62">
        <f>IFERROR((euref_generation_EXIOBASE!I114*1000)/(365*24*euref_capacity_EXIOBASE!I114),0)</f>
        <v>0.80472632242344788</v>
      </c>
      <c r="J114" s="62">
        <f>IFERROR((euref_generation_EXIOBASE!J114*1000)/(365*24*euref_capacity_EXIOBASE!J114),0)</f>
        <v>0.82713902461827382</v>
      </c>
      <c r="K114" s="62">
        <f>IFERROR((euref_generation_EXIOBASE!K114*1000)/(365*24*euref_capacity_EXIOBASE!K114),0)</f>
        <v>0.87028555783488282</v>
      </c>
    </row>
    <row r="115" spans="1:11" ht="15" customHeight="1" x14ac:dyDescent="0.25">
      <c r="A115" s="61" t="s">
        <v>15</v>
      </c>
      <c r="B115" s="61" t="s">
        <v>35</v>
      </c>
      <c r="C115" s="61" t="s">
        <v>36</v>
      </c>
      <c r="D115" s="62">
        <f>IFERROR((euref_generation_EXIOBASE!D115*1000)/(365*24*euref_capacity_EXIOBASE!D115),0)</f>
        <v>0.30753387578572983</v>
      </c>
      <c r="E115" s="62">
        <f>IFERROR((euref_generation_EXIOBASE!E115*1000)/(365*24*euref_capacity_EXIOBASE!E115),0)</f>
        <v>0.32311812422862318</v>
      </c>
      <c r="F115" s="62">
        <f>IFERROR((euref_generation_EXIOBASE!F115*1000)/(365*24*euref_capacity_EXIOBASE!F115),0)</f>
        <v>0.30970921033301207</v>
      </c>
      <c r="G115" s="62">
        <f>IFERROR((euref_generation_EXIOBASE!G115*1000)/(365*24*euref_capacity_EXIOBASE!G115),0)</f>
        <v>0.30978768858609418</v>
      </c>
      <c r="H115" s="62">
        <f>IFERROR((euref_generation_EXIOBASE!H115*1000)/(365*24*euref_capacity_EXIOBASE!H115),0)</f>
        <v>0.31232208780808984</v>
      </c>
      <c r="I115" s="62">
        <f>IFERROR((euref_generation_EXIOBASE!I115*1000)/(365*24*euref_capacity_EXIOBASE!I115),0)</f>
        <v>0.32018454137856028</v>
      </c>
      <c r="J115" s="62">
        <f>IFERROR((euref_generation_EXIOBASE!J115*1000)/(365*24*euref_capacity_EXIOBASE!J115),0)</f>
        <v>0.32725252286711687</v>
      </c>
      <c r="K115" s="62">
        <f>IFERROR((euref_generation_EXIOBASE!K115*1000)/(365*24*euref_capacity_EXIOBASE!K115),0)</f>
        <v>0.33445705025245182</v>
      </c>
    </row>
    <row r="116" spans="1:11" ht="15" customHeight="1" x14ac:dyDescent="0.25">
      <c r="A116" s="61" t="s">
        <v>15</v>
      </c>
      <c r="B116" s="61" t="s">
        <v>814</v>
      </c>
      <c r="C116" s="61" t="s">
        <v>813</v>
      </c>
      <c r="D116" s="62">
        <f>IFERROR((euref_generation_EXIOBASE!D116*1000)/(365*24*euref_capacity_EXIOBASE!D116),0)</f>
        <v>0.23712875703786007</v>
      </c>
      <c r="E116" s="62">
        <f>IFERROR((euref_generation_EXIOBASE!E116*1000)/(365*24*euref_capacity_EXIOBASE!E116),0)</f>
        <v>0.28437901350285982</v>
      </c>
      <c r="F116" s="62">
        <f>IFERROR((euref_generation_EXIOBASE!F116*1000)/(365*24*euref_capacity_EXIOBASE!F116),0)</f>
        <v>0.29686051504862726</v>
      </c>
      <c r="G116" s="62">
        <f>IFERROR((euref_generation_EXIOBASE!G116*1000)/(365*24*euref_capacity_EXIOBASE!G116),0)</f>
        <v>0.30946088025777052</v>
      </c>
      <c r="H116" s="62">
        <f>IFERROR((euref_generation_EXIOBASE!H116*1000)/(365*24*euref_capacity_EXIOBASE!H116),0)</f>
        <v>0.3099536485657135</v>
      </c>
      <c r="I116" s="62">
        <f>IFERROR((euref_generation_EXIOBASE!I116*1000)/(365*24*euref_capacity_EXIOBASE!I116),0)</f>
        <v>0.32088861962820908</v>
      </c>
      <c r="J116" s="62">
        <f>IFERROR((euref_generation_EXIOBASE!J116*1000)/(365*24*euref_capacity_EXIOBASE!J116),0)</f>
        <v>0.32445031117881989</v>
      </c>
      <c r="K116" s="62">
        <f>IFERROR((euref_generation_EXIOBASE!K116*1000)/(365*24*euref_capacity_EXIOBASE!K116),0)</f>
        <v>0.3396812199564051</v>
      </c>
    </row>
    <row r="117" spans="1:11" ht="15" customHeight="1" x14ac:dyDescent="0.25">
      <c r="A117" s="61" t="s">
        <v>15</v>
      </c>
      <c r="B117" s="61" t="s">
        <v>37</v>
      </c>
      <c r="C117" s="61" t="s">
        <v>38</v>
      </c>
      <c r="D117" s="62">
        <f>IFERROR((euref_generation_EXIOBASE!D117*1000)/(365*24*euref_capacity_EXIOBASE!D117),0)</f>
        <v>7.653970434685381E-3</v>
      </c>
      <c r="E117" s="62">
        <f>IFERROR((euref_generation_EXIOBASE!E117*1000)/(365*24*euref_capacity_EXIOBASE!E117),0)</f>
        <v>0</v>
      </c>
      <c r="F117" s="62">
        <f>IFERROR((euref_generation_EXIOBASE!F117*1000)/(365*24*euref_capacity_EXIOBASE!F117),0)</f>
        <v>2.0798689107417993E-2</v>
      </c>
      <c r="G117" s="62">
        <f>IFERROR((euref_generation_EXIOBASE!G117*1000)/(365*24*euref_capacity_EXIOBASE!G117),0)</f>
        <v>2.3160954394867459E-2</v>
      </c>
      <c r="H117" s="62">
        <f>IFERROR((euref_generation_EXIOBASE!H117*1000)/(365*24*euref_capacity_EXIOBASE!H117),0)</f>
        <v>3.4708359422727861E-2</v>
      </c>
      <c r="I117" s="62">
        <f>IFERROR((euref_generation_EXIOBASE!I117*1000)/(365*24*euref_capacity_EXIOBASE!I117),0)</f>
        <v>1.5029285416353047E-2</v>
      </c>
      <c r="J117" s="62">
        <f>IFERROR((euref_generation_EXIOBASE!J117*1000)/(365*24*euref_capacity_EXIOBASE!J117),0)</f>
        <v>1.9314805003513066E-2</v>
      </c>
      <c r="K117" s="62">
        <f>IFERROR((euref_generation_EXIOBASE!K117*1000)/(365*24*euref_capacity_EXIOBASE!K117),0)</f>
        <v>3.5740372163288684E-3</v>
      </c>
    </row>
    <row r="118" spans="1:11" ht="15" customHeight="1" x14ac:dyDescent="0.25">
      <c r="A118" s="61" t="s">
        <v>15</v>
      </c>
      <c r="B118" s="61" t="s">
        <v>39</v>
      </c>
      <c r="C118" s="61" t="s">
        <v>40</v>
      </c>
      <c r="D118" s="62">
        <f>IFERROR((euref_generation_EXIOBASE!D118*1000)/(365*24*euref_capacity_EXIOBASE!D118),0)</f>
        <v>0.96110977658093533</v>
      </c>
      <c r="E118" s="62">
        <f>IFERROR((euref_generation_EXIOBASE!E118*1000)/(365*24*euref_capacity_EXIOBASE!E118),0)</f>
        <v>0.55741872189565067</v>
      </c>
      <c r="F118" s="62">
        <f>IFERROR((euref_generation_EXIOBASE!F118*1000)/(365*24*euref_capacity_EXIOBASE!F118),0)</f>
        <v>0.69502008180079933</v>
      </c>
      <c r="G118" s="62">
        <f>IFERROR((euref_generation_EXIOBASE!G118*1000)/(365*24*euref_capacity_EXIOBASE!G118),0)</f>
        <v>0.67390069235270367</v>
      </c>
      <c r="H118" s="62">
        <f>IFERROR((euref_generation_EXIOBASE!H118*1000)/(365*24*euref_capacity_EXIOBASE!H118),0)</f>
        <v>0.67535707279740198</v>
      </c>
      <c r="I118" s="62">
        <f>IFERROR((euref_generation_EXIOBASE!I118*1000)/(365*24*euref_capacity_EXIOBASE!I118),0)</f>
        <v>0.85427584665940848</v>
      </c>
      <c r="J118" s="62">
        <f>IFERROR((euref_generation_EXIOBASE!J118*1000)/(365*24*euref_capacity_EXIOBASE!J118),0)</f>
        <v>0.91684772632018308</v>
      </c>
      <c r="K118" s="62">
        <f>IFERROR((euref_generation_EXIOBASE!K118*1000)/(365*24*euref_capacity_EXIOBASE!K118),0)</f>
        <v>0.90753532683033367</v>
      </c>
    </row>
    <row r="119" spans="1:11" ht="15" customHeight="1" x14ac:dyDescent="0.25">
      <c r="A119" s="61" t="s">
        <v>15</v>
      </c>
      <c r="B119" s="61" t="s">
        <v>812</v>
      </c>
      <c r="C119" s="61" t="s">
        <v>811</v>
      </c>
      <c r="D119" s="62">
        <f>IFERROR((euref_generation_EXIOBASE!D119*1000)/(365*24*euref_capacity_EXIOBASE!D119),0)</f>
        <v>0.16096056572586237</v>
      </c>
      <c r="E119" s="62">
        <f>IFERROR((euref_generation_EXIOBASE!E119*1000)/(365*24*euref_capacity_EXIOBASE!E119),0)</f>
        <v>0.17560103495147006</v>
      </c>
      <c r="F119" s="62">
        <f>IFERROR((euref_generation_EXIOBASE!F119*1000)/(365*24*euref_capacity_EXIOBASE!F119),0)</f>
        <v>0.18257157636781574</v>
      </c>
      <c r="G119" s="62">
        <f>IFERROR((euref_generation_EXIOBASE!G119*1000)/(365*24*euref_capacity_EXIOBASE!G119),0)</f>
        <v>0.18461679867865685</v>
      </c>
      <c r="H119" s="62">
        <f>IFERROR((euref_generation_EXIOBASE!H119*1000)/(365*24*euref_capacity_EXIOBASE!H119),0)</f>
        <v>0.18572858527000979</v>
      </c>
      <c r="I119" s="62">
        <f>IFERROR((euref_generation_EXIOBASE!I119*1000)/(365*24*euref_capacity_EXIOBASE!I119),0)</f>
        <v>0.18371121034046861</v>
      </c>
      <c r="J119" s="62">
        <f>IFERROR((euref_generation_EXIOBASE!J119*1000)/(365*24*euref_capacity_EXIOBASE!J119),0)</f>
        <v>0.18846072820253773</v>
      </c>
      <c r="K119" s="62">
        <f>IFERROR((euref_generation_EXIOBASE!K119*1000)/(365*24*euref_capacity_EXIOBASE!K119),0)</f>
        <v>0.19492782030813349</v>
      </c>
    </row>
    <row r="120" spans="1:11" ht="15" customHeight="1" x14ac:dyDescent="0.25">
      <c r="A120" s="61" t="s">
        <v>15</v>
      </c>
      <c r="B120" s="61" t="s">
        <v>41</v>
      </c>
      <c r="C120" s="61" t="s">
        <v>42</v>
      </c>
      <c r="D120" s="62">
        <f>IFERROR((euref_generation_EXIOBASE!D120*1000)/(365*24*euref_capacity_EXIOBASE!D120),0)</f>
        <v>0</v>
      </c>
      <c r="E120" s="62">
        <f>IFERROR((euref_generation_EXIOBASE!E120*1000)/(365*24*euref_capacity_EXIOBASE!E120),0)</f>
        <v>0</v>
      </c>
      <c r="F120" s="62">
        <f>IFERROR((euref_generation_EXIOBASE!F120*1000)/(365*24*euref_capacity_EXIOBASE!F120),0)</f>
        <v>0</v>
      </c>
      <c r="G120" s="62">
        <f>IFERROR((euref_generation_EXIOBASE!G120*1000)/(365*24*euref_capacity_EXIOBASE!G120),0)</f>
        <v>0</v>
      </c>
      <c r="H120" s="62">
        <f>IFERROR((euref_generation_EXIOBASE!H120*1000)/(365*24*euref_capacity_EXIOBASE!H120),0)</f>
        <v>0</v>
      </c>
      <c r="I120" s="62">
        <f>IFERROR((euref_generation_EXIOBASE!I120*1000)/(365*24*euref_capacity_EXIOBASE!I120),0)</f>
        <v>0</v>
      </c>
      <c r="J120" s="62">
        <f>IFERROR((euref_generation_EXIOBASE!J120*1000)/(365*24*euref_capacity_EXIOBASE!J120),0)</f>
        <v>0</v>
      </c>
      <c r="K120" s="62">
        <f>IFERROR((euref_generation_EXIOBASE!K120*1000)/(365*24*euref_capacity_EXIOBASE!K120),0)</f>
        <v>0</v>
      </c>
    </row>
    <row r="121" spans="1:11" ht="15" customHeight="1" x14ac:dyDescent="0.25">
      <c r="A121" s="61" t="s">
        <v>15</v>
      </c>
      <c r="B121" s="61" t="s">
        <v>43</v>
      </c>
      <c r="C121" s="61" t="s">
        <v>44</v>
      </c>
      <c r="D121" s="62">
        <f>IFERROR((euref_generation_EXIOBASE!D121*1000)/(365*24*euref_capacity_EXIOBASE!D121),0)</f>
        <v>0.202119152177201</v>
      </c>
      <c r="E121" s="62">
        <f>IFERROR((euref_generation_EXIOBASE!E121*1000)/(365*24*euref_capacity_EXIOBASE!E121),0)</f>
        <v>0.20851513763121055</v>
      </c>
      <c r="F121" s="62">
        <f>IFERROR((euref_generation_EXIOBASE!F121*1000)/(365*24*euref_capacity_EXIOBASE!F121),0)</f>
        <v>0.21546031920465267</v>
      </c>
      <c r="G121" s="62">
        <f>IFERROR((euref_generation_EXIOBASE!G121*1000)/(365*24*euref_capacity_EXIOBASE!G121),0)</f>
        <v>0.22594074280157322</v>
      </c>
      <c r="H121" s="62">
        <f>IFERROR((euref_generation_EXIOBASE!H121*1000)/(365*24*euref_capacity_EXIOBASE!H121),0)</f>
        <v>0.23599285384682847</v>
      </c>
      <c r="I121" s="62">
        <f>IFERROR((euref_generation_EXIOBASE!I121*1000)/(365*24*euref_capacity_EXIOBASE!I121),0)</f>
        <v>0.24529307055039465</v>
      </c>
      <c r="J121" s="62">
        <f>IFERROR((euref_generation_EXIOBASE!J121*1000)/(365*24*euref_capacity_EXIOBASE!J121),0)</f>
        <v>0.25089646854518122</v>
      </c>
      <c r="K121" s="62">
        <f>IFERROR((euref_generation_EXIOBASE!K121*1000)/(365*24*euref_capacity_EXIOBASE!K121),0)</f>
        <v>0.25220870772036175</v>
      </c>
    </row>
    <row r="122" spans="1:11" ht="15" customHeight="1" x14ac:dyDescent="0.25">
      <c r="A122" s="61" t="s">
        <v>15</v>
      </c>
      <c r="B122" s="61" t="s">
        <v>45</v>
      </c>
      <c r="C122" s="61" t="s">
        <v>46</v>
      </c>
      <c r="D122" s="62">
        <f>IFERROR((euref_generation_EXIOBASE!D122*1000)/(365*24*euref_capacity_EXIOBASE!D122),0)</f>
        <v>0.51065724917141642</v>
      </c>
      <c r="E122" s="62">
        <f>IFERROR((euref_generation_EXIOBASE!E122*1000)/(365*24*euref_capacity_EXIOBASE!E122),0)</f>
        <v>0.52681680803806663</v>
      </c>
      <c r="F122" s="62">
        <f>IFERROR((euref_generation_EXIOBASE!F122*1000)/(365*24*euref_capacity_EXIOBASE!F122),0)</f>
        <v>0.54436391962589181</v>
      </c>
      <c r="G122" s="62">
        <f>IFERROR((euref_generation_EXIOBASE!G122*1000)/(365*24*euref_capacity_EXIOBASE!G122),0)</f>
        <v>0.57084287635267705</v>
      </c>
      <c r="H122" s="62">
        <f>IFERROR((euref_generation_EXIOBASE!H122*1000)/(365*24*euref_capacity_EXIOBASE!H122),0)</f>
        <v>0.59623969461280568</v>
      </c>
      <c r="I122" s="62">
        <f>IFERROR((euref_generation_EXIOBASE!I122*1000)/(365*24*euref_capacity_EXIOBASE!I122),0)</f>
        <v>0.61973683987283246</v>
      </c>
      <c r="J122" s="62">
        <f>IFERROR((euref_generation_EXIOBASE!J122*1000)/(365*24*euref_capacity_EXIOBASE!J122),0)</f>
        <v>0.63389391393141392</v>
      </c>
      <c r="K122" s="62">
        <f>IFERROR((euref_generation_EXIOBASE!K122*1000)/(365*24*euref_capacity_EXIOBASE!K122),0)</f>
        <v>0.63720930705588741</v>
      </c>
    </row>
    <row r="123" spans="1:11" ht="15" customHeight="1" x14ac:dyDescent="0.25">
      <c r="A123" s="61" t="s">
        <v>47</v>
      </c>
      <c r="B123" s="61" t="s">
        <v>29</v>
      </c>
      <c r="C123" s="61" t="s">
        <v>30</v>
      </c>
      <c r="D123" s="62">
        <f>IFERROR((euref_generation_EXIOBASE!D123*1000)/(365*24*euref_capacity_EXIOBASE!D123),0)</f>
        <v>0.77837940923883742</v>
      </c>
      <c r="E123" s="62">
        <f>IFERROR((euref_generation_EXIOBASE!E123*1000)/(365*24*euref_capacity_EXIOBASE!E123),0)</f>
        <v>0.86218432052699956</v>
      </c>
      <c r="F123" s="62">
        <f>IFERROR((euref_generation_EXIOBASE!F123*1000)/(365*24*euref_capacity_EXIOBASE!F123),0)</f>
        <v>0.72220283581149725</v>
      </c>
      <c r="G123" s="62">
        <f>IFERROR((euref_generation_EXIOBASE!G123*1000)/(365*24*euref_capacity_EXIOBASE!G123),0)</f>
        <v>0.48003892314622404</v>
      </c>
      <c r="H123" s="62">
        <f>IFERROR((euref_generation_EXIOBASE!H123*1000)/(365*24*euref_capacity_EXIOBASE!H123),0)</f>
        <v>0.50939381764946712</v>
      </c>
      <c r="I123" s="62">
        <f>IFERROR((euref_generation_EXIOBASE!I123*1000)/(365*24*euref_capacity_EXIOBASE!I123),0)</f>
        <v>0.37724061559247568</v>
      </c>
      <c r="J123" s="62">
        <f>IFERROR((euref_generation_EXIOBASE!J123*1000)/(365*24*euref_capacity_EXIOBASE!J123),0)</f>
        <v>0.14803487335868842</v>
      </c>
      <c r="K123" s="62">
        <f>IFERROR((euref_generation_EXIOBASE!K123*1000)/(365*24*euref_capacity_EXIOBASE!K123),0)</f>
        <v>0</v>
      </c>
    </row>
    <row r="124" spans="1:11" ht="15" customHeight="1" x14ac:dyDescent="0.25">
      <c r="A124" s="61" t="s">
        <v>47</v>
      </c>
      <c r="B124" s="61" t="s">
        <v>31</v>
      </c>
      <c r="C124" s="61" t="s">
        <v>32</v>
      </c>
      <c r="D124" s="62">
        <f>IFERROR((euref_generation_EXIOBASE!D124*1000)/(365*24*euref_capacity_EXIOBASE!D124),0)</f>
        <v>0.1988344731561269</v>
      </c>
      <c r="E124" s="62">
        <f>IFERROR((euref_generation_EXIOBASE!E124*1000)/(365*24*euref_capacity_EXIOBASE!E124),0)</f>
        <v>0.29775690560547119</v>
      </c>
      <c r="F124" s="62">
        <f>IFERROR((euref_generation_EXIOBASE!F124*1000)/(365*24*euref_capacity_EXIOBASE!F124),0)</f>
        <v>0.24777272186380292</v>
      </c>
      <c r="G124" s="62">
        <f>IFERROR((euref_generation_EXIOBASE!G124*1000)/(365*24*euref_capacity_EXIOBASE!G124),0)</f>
        <v>0.27193614112976511</v>
      </c>
      <c r="H124" s="62">
        <f>IFERROR((euref_generation_EXIOBASE!H124*1000)/(365*24*euref_capacity_EXIOBASE!H124),0)</f>
        <v>0.29429485552183959</v>
      </c>
      <c r="I124" s="62">
        <f>IFERROR((euref_generation_EXIOBASE!I124*1000)/(365*24*euref_capacity_EXIOBASE!I124),0)</f>
        <v>0.34728109307652971</v>
      </c>
      <c r="J124" s="62">
        <f>IFERROR((euref_generation_EXIOBASE!J124*1000)/(365*24*euref_capacity_EXIOBASE!J124),0)</f>
        <v>0.32620606702990118</v>
      </c>
      <c r="K124" s="62">
        <f>IFERROR((euref_generation_EXIOBASE!K124*1000)/(365*24*euref_capacity_EXIOBASE!K124),0)</f>
        <v>0.29315530792938643</v>
      </c>
    </row>
    <row r="125" spans="1:11" ht="15" customHeight="1" x14ac:dyDescent="0.25">
      <c r="A125" s="61" t="s">
        <v>47</v>
      </c>
      <c r="B125" s="61" t="s">
        <v>33</v>
      </c>
      <c r="C125" s="61" t="s">
        <v>34</v>
      </c>
      <c r="D125" s="62">
        <f>IFERROR((euref_generation_EXIOBASE!D125*1000)/(365*24*euref_capacity_EXIOBASE!D125),0)</f>
        <v>0</v>
      </c>
      <c r="E125" s="62">
        <f>IFERROR((euref_generation_EXIOBASE!E125*1000)/(365*24*euref_capacity_EXIOBASE!E125),0)</f>
        <v>0</v>
      </c>
      <c r="F125" s="62">
        <f>IFERROR((euref_generation_EXIOBASE!F125*1000)/(365*24*euref_capacity_EXIOBASE!F125),0)</f>
        <v>0</v>
      </c>
      <c r="G125" s="62">
        <f>IFERROR((euref_generation_EXIOBASE!G125*1000)/(365*24*euref_capacity_EXIOBASE!G125),0)</f>
        <v>0</v>
      </c>
      <c r="H125" s="62">
        <f>IFERROR((euref_generation_EXIOBASE!H125*1000)/(365*24*euref_capacity_EXIOBASE!H125),0)</f>
        <v>0</v>
      </c>
      <c r="I125" s="62">
        <f>IFERROR((euref_generation_EXIOBASE!I125*1000)/(365*24*euref_capacity_EXIOBASE!I125),0)</f>
        <v>0</v>
      </c>
      <c r="J125" s="62">
        <f>IFERROR((euref_generation_EXIOBASE!J125*1000)/(365*24*euref_capacity_EXIOBASE!J125),0)</f>
        <v>0</v>
      </c>
      <c r="K125" s="62">
        <f>IFERROR((euref_generation_EXIOBASE!K125*1000)/(365*24*euref_capacity_EXIOBASE!K125),0)</f>
        <v>0</v>
      </c>
    </row>
    <row r="126" spans="1:11" ht="15" customHeight="1" x14ac:dyDescent="0.25">
      <c r="A126" s="61" t="s">
        <v>47</v>
      </c>
      <c r="B126" s="61" t="s">
        <v>35</v>
      </c>
      <c r="C126" s="61" t="s">
        <v>36</v>
      </c>
      <c r="D126" s="62">
        <f>IFERROR((euref_generation_EXIOBASE!D126*1000)/(365*24*euref_capacity_EXIOBASE!D126),0)</f>
        <v>0.19805855929743169</v>
      </c>
      <c r="E126" s="62">
        <f>IFERROR((euref_generation_EXIOBASE!E126*1000)/(365*24*euref_capacity_EXIOBASE!E126),0)</f>
        <v>0.18823709109104264</v>
      </c>
      <c r="F126" s="62">
        <f>IFERROR((euref_generation_EXIOBASE!F126*1000)/(365*24*euref_capacity_EXIOBASE!F126),0)</f>
        <v>0.17710429732505117</v>
      </c>
      <c r="G126" s="62">
        <f>IFERROR((euref_generation_EXIOBASE!G126*1000)/(365*24*euref_capacity_EXIOBASE!G126),0)</f>
        <v>0.1779160292777956</v>
      </c>
      <c r="H126" s="62">
        <f>IFERROR((euref_generation_EXIOBASE!H126*1000)/(365*24*euref_capacity_EXIOBASE!H126),0)</f>
        <v>0.1796153976030592</v>
      </c>
      <c r="I126" s="62">
        <f>IFERROR((euref_generation_EXIOBASE!I126*1000)/(365*24*euref_capacity_EXIOBASE!I126),0)</f>
        <v>0.17921474944546306</v>
      </c>
      <c r="J126" s="62">
        <f>IFERROR((euref_generation_EXIOBASE!J126*1000)/(365*24*euref_capacity_EXIOBASE!J126),0)</f>
        <v>0.17892581346673447</v>
      </c>
      <c r="K126" s="62">
        <f>IFERROR((euref_generation_EXIOBASE!K126*1000)/(365*24*euref_capacity_EXIOBASE!K126),0)</f>
        <v>0.1788532832266746</v>
      </c>
    </row>
    <row r="127" spans="1:11" ht="15" customHeight="1" x14ac:dyDescent="0.25">
      <c r="A127" s="61" t="s">
        <v>47</v>
      </c>
      <c r="B127" s="61" t="s">
        <v>814</v>
      </c>
      <c r="C127" s="61" t="s">
        <v>813</v>
      </c>
      <c r="D127" s="62">
        <f>IFERROR((euref_generation_EXIOBASE!D127*1000)/(365*24*euref_capacity_EXIOBASE!D127),0)</f>
        <v>0.20341925476618053</v>
      </c>
      <c r="E127" s="62">
        <f>IFERROR((euref_generation_EXIOBASE!E127*1000)/(365*24*euref_capacity_EXIOBASE!E127),0)</f>
        <v>0.22543003337855932</v>
      </c>
      <c r="F127" s="62">
        <f>IFERROR((euref_generation_EXIOBASE!F127*1000)/(365*24*euref_capacity_EXIOBASE!F127),0)</f>
        <v>0.27661694914193474</v>
      </c>
      <c r="G127" s="62">
        <f>IFERROR((euref_generation_EXIOBASE!G127*1000)/(365*24*euref_capacity_EXIOBASE!G127),0)</f>
        <v>0.30155574598483847</v>
      </c>
      <c r="H127" s="62">
        <f>IFERROR((euref_generation_EXIOBASE!H127*1000)/(365*24*euref_capacity_EXIOBASE!H127),0)</f>
        <v>0.30291870412477179</v>
      </c>
      <c r="I127" s="62">
        <f>IFERROR((euref_generation_EXIOBASE!I127*1000)/(365*24*euref_capacity_EXIOBASE!I127),0)</f>
        <v>0.31041906168904077</v>
      </c>
      <c r="J127" s="62">
        <f>IFERROR((euref_generation_EXIOBASE!J127*1000)/(365*24*euref_capacity_EXIOBASE!J127),0)</f>
        <v>0.31963624569611215</v>
      </c>
      <c r="K127" s="62">
        <f>IFERROR((euref_generation_EXIOBASE!K127*1000)/(365*24*euref_capacity_EXIOBASE!K127),0)</f>
        <v>0.32142031226178003</v>
      </c>
    </row>
    <row r="128" spans="1:11" ht="15" customHeight="1" x14ac:dyDescent="0.25">
      <c r="A128" s="61" t="s">
        <v>47</v>
      </c>
      <c r="B128" s="61" t="s">
        <v>37</v>
      </c>
      <c r="C128" s="61" t="s">
        <v>38</v>
      </c>
      <c r="D128" s="62">
        <f>IFERROR((euref_generation_EXIOBASE!D128*1000)/(365*24*euref_capacity_EXIOBASE!D128),0)</f>
        <v>0.27364619590710387</v>
      </c>
      <c r="E128" s="62">
        <f>IFERROR((euref_generation_EXIOBASE!E128*1000)/(365*24*euref_capacity_EXIOBASE!E128),0)</f>
        <v>0.32059432155542572</v>
      </c>
      <c r="F128" s="62">
        <f>IFERROR((euref_generation_EXIOBASE!F128*1000)/(365*24*euref_capacity_EXIOBASE!F128),0)</f>
        <v>0.32626335414539465</v>
      </c>
      <c r="G128" s="62">
        <f>IFERROR((euref_generation_EXIOBASE!G128*1000)/(365*24*euref_capacity_EXIOBASE!G128),0)</f>
        <v>2.0336238348615997E-2</v>
      </c>
      <c r="H128" s="62">
        <f>IFERROR((euref_generation_EXIOBASE!H128*1000)/(365*24*euref_capacity_EXIOBASE!H128),0)</f>
        <v>2.3506903832473256E-2</v>
      </c>
      <c r="I128" s="62">
        <f>IFERROR((euref_generation_EXIOBASE!I128*1000)/(365*24*euref_capacity_EXIOBASE!I128),0)</f>
        <v>3.5134560677854081E-2</v>
      </c>
      <c r="J128" s="62">
        <f>IFERROR((euref_generation_EXIOBASE!J128*1000)/(365*24*euref_capacity_EXIOBASE!J128),0)</f>
        <v>1.7093246051402465E-2</v>
      </c>
      <c r="K128" s="62">
        <f>IFERROR((euref_generation_EXIOBASE!K128*1000)/(365*24*euref_capacity_EXIOBASE!K128),0)</f>
        <v>4.4041554186939481E-2</v>
      </c>
    </row>
    <row r="129" spans="1:11" ht="15" customHeight="1" x14ac:dyDescent="0.25">
      <c r="A129" s="61" t="s">
        <v>47</v>
      </c>
      <c r="B129" s="61" t="s">
        <v>39</v>
      </c>
      <c r="C129" s="61" t="s">
        <v>40</v>
      </c>
      <c r="D129" s="62">
        <f>IFERROR((euref_generation_EXIOBASE!D129*1000)/(365*24*euref_capacity_EXIOBASE!D129),0)</f>
        <v>0.40769848647422297</v>
      </c>
      <c r="E129" s="62">
        <f>IFERROR((euref_generation_EXIOBASE!E129*1000)/(365*24*euref_capacity_EXIOBASE!E129),0)</f>
        <v>0.24177898995635305</v>
      </c>
      <c r="F129" s="62">
        <f>IFERROR((euref_generation_EXIOBASE!F129*1000)/(365*24*euref_capacity_EXIOBASE!F129),0)</f>
        <v>0.32729868536027512</v>
      </c>
      <c r="G129" s="62">
        <f>IFERROR((euref_generation_EXIOBASE!G129*1000)/(365*24*euref_capacity_EXIOBASE!G129),0)</f>
        <v>0.39930670524076672</v>
      </c>
      <c r="H129" s="62">
        <f>IFERROR((euref_generation_EXIOBASE!H129*1000)/(365*24*euref_capacity_EXIOBASE!H129),0)</f>
        <v>0.50868114045119373</v>
      </c>
      <c r="I129" s="62">
        <f>IFERROR((euref_generation_EXIOBASE!I129*1000)/(365*24*euref_capacity_EXIOBASE!I129),0)</f>
        <v>0.48730442885075576</v>
      </c>
      <c r="J129" s="62">
        <f>IFERROR((euref_generation_EXIOBASE!J129*1000)/(365*24*euref_capacity_EXIOBASE!J129),0)</f>
        <v>0.73933302447575888</v>
      </c>
      <c r="K129" s="62">
        <f>IFERROR((euref_generation_EXIOBASE!K129*1000)/(365*24*euref_capacity_EXIOBASE!K129),0)</f>
        <v>0.78273507618907778</v>
      </c>
    </row>
    <row r="130" spans="1:11" ht="15" customHeight="1" x14ac:dyDescent="0.25">
      <c r="A130" s="61" t="s">
        <v>47</v>
      </c>
      <c r="B130" s="61" t="s">
        <v>812</v>
      </c>
      <c r="C130" s="61" t="s">
        <v>811</v>
      </c>
      <c r="D130" s="62">
        <f>IFERROR((euref_generation_EXIOBASE!D130*1000)/(365*24*euref_capacity_EXIOBASE!D130),0)</f>
        <v>0.16465560301701482</v>
      </c>
      <c r="E130" s="62">
        <f>IFERROR((euref_generation_EXIOBASE!E130*1000)/(365*24*euref_capacity_EXIOBASE!E130),0)</f>
        <v>0.17102675760121344</v>
      </c>
      <c r="F130" s="62">
        <f>IFERROR((euref_generation_EXIOBASE!F130*1000)/(365*24*euref_capacity_EXIOBASE!F130),0)</f>
        <v>0.17813359321923938</v>
      </c>
      <c r="G130" s="62">
        <f>IFERROR((euref_generation_EXIOBASE!G130*1000)/(365*24*euref_capacity_EXIOBASE!G130),0)</f>
        <v>0.18804400036798069</v>
      </c>
      <c r="H130" s="62">
        <f>IFERROR((euref_generation_EXIOBASE!H130*1000)/(365*24*euref_capacity_EXIOBASE!H130),0)</f>
        <v>0.19665342031677704</v>
      </c>
      <c r="I130" s="62">
        <f>IFERROR((euref_generation_EXIOBASE!I130*1000)/(365*24*euref_capacity_EXIOBASE!I130),0)</f>
        <v>0.20014651580713216</v>
      </c>
      <c r="J130" s="62">
        <f>IFERROR((euref_generation_EXIOBASE!J130*1000)/(365*24*euref_capacity_EXIOBASE!J130),0)</f>
        <v>0.20323921636579248</v>
      </c>
      <c r="K130" s="62">
        <f>IFERROR((euref_generation_EXIOBASE!K130*1000)/(365*24*euref_capacity_EXIOBASE!K130),0)</f>
        <v>0.20976191838014605</v>
      </c>
    </row>
    <row r="131" spans="1:11" ht="15" customHeight="1" x14ac:dyDescent="0.25">
      <c r="A131" s="61" t="s">
        <v>47</v>
      </c>
      <c r="B131" s="61" t="s">
        <v>41</v>
      </c>
      <c r="C131" s="61" t="s">
        <v>42</v>
      </c>
      <c r="D131" s="62">
        <f>IFERROR((euref_generation_EXIOBASE!D131*1000)/(365*24*euref_capacity_EXIOBASE!D131),0)</f>
        <v>0</v>
      </c>
      <c r="E131" s="62">
        <f>IFERROR((euref_generation_EXIOBASE!E131*1000)/(365*24*euref_capacity_EXIOBASE!E131),0)</f>
        <v>0</v>
      </c>
      <c r="F131" s="62">
        <f>IFERROR((euref_generation_EXIOBASE!F131*1000)/(365*24*euref_capacity_EXIOBASE!F131),0)</f>
        <v>0</v>
      </c>
      <c r="G131" s="62">
        <f>IFERROR((euref_generation_EXIOBASE!G131*1000)/(365*24*euref_capacity_EXIOBASE!G131),0)</f>
        <v>0</v>
      </c>
      <c r="H131" s="62">
        <f>IFERROR((euref_generation_EXIOBASE!H131*1000)/(365*24*euref_capacity_EXIOBASE!H131),0)</f>
        <v>0</v>
      </c>
      <c r="I131" s="62">
        <f>IFERROR((euref_generation_EXIOBASE!I131*1000)/(365*24*euref_capacity_EXIOBASE!I131),0)</f>
        <v>0</v>
      </c>
      <c r="J131" s="62">
        <f>IFERROR((euref_generation_EXIOBASE!J131*1000)/(365*24*euref_capacity_EXIOBASE!J131),0)</f>
        <v>0</v>
      </c>
      <c r="K131" s="62">
        <f>IFERROR((euref_generation_EXIOBASE!K131*1000)/(365*24*euref_capacity_EXIOBASE!K131),0)</f>
        <v>0</v>
      </c>
    </row>
    <row r="132" spans="1:11" ht="15" customHeight="1" x14ac:dyDescent="0.25">
      <c r="A132" s="61" t="s">
        <v>47</v>
      </c>
      <c r="B132" s="61" t="s">
        <v>43</v>
      </c>
      <c r="C132" s="61" t="s">
        <v>44</v>
      </c>
      <c r="D132" s="62">
        <f>IFERROR((euref_generation_EXIOBASE!D132*1000)/(365*24*euref_capacity_EXIOBASE!D132),0)</f>
        <v>0</v>
      </c>
      <c r="E132" s="62">
        <f>IFERROR((euref_generation_EXIOBASE!E132*1000)/(365*24*euref_capacity_EXIOBASE!E132),0)</f>
        <v>0</v>
      </c>
      <c r="F132" s="62">
        <f>IFERROR((euref_generation_EXIOBASE!F132*1000)/(365*24*euref_capacity_EXIOBASE!F132),0)</f>
        <v>0</v>
      </c>
      <c r="G132" s="62">
        <f>IFERROR((euref_generation_EXIOBASE!G132*1000)/(365*24*euref_capacity_EXIOBASE!G132),0)</f>
        <v>0</v>
      </c>
      <c r="H132" s="62">
        <f>IFERROR((euref_generation_EXIOBASE!H132*1000)/(365*24*euref_capacity_EXIOBASE!H132),0)</f>
        <v>0</v>
      </c>
      <c r="I132" s="62">
        <f>IFERROR((euref_generation_EXIOBASE!I132*1000)/(365*24*euref_capacity_EXIOBASE!I132),0)</f>
        <v>0</v>
      </c>
      <c r="J132" s="62">
        <f>IFERROR((euref_generation_EXIOBASE!J132*1000)/(365*24*euref_capacity_EXIOBASE!J132),0)</f>
        <v>0</v>
      </c>
      <c r="K132" s="62">
        <f>IFERROR((euref_generation_EXIOBASE!K132*1000)/(365*24*euref_capacity_EXIOBASE!K132),0)</f>
        <v>0</v>
      </c>
    </row>
    <row r="133" spans="1:11" ht="15" customHeight="1" x14ac:dyDescent="0.25">
      <c r="A133" s="61" t="s">
        <v>47</v>
      </c>
      <c r="B133" s="61" t="s">
        <v>45</v>
      </c>
      <c r="C133" s="61" t="s">
        <v>46</v>
      </c>
      <c r="D133" s="62">
        <f>IFERROR((euref_generation_EXIOBASE!D133*1000)/(365*24*euref_capacity_EXIOBASE!D133),0)</f>
        <v>0</v>
      </c>
      <c r="E133" s="62">
        <f>IFERROR((euref_generation_EXIOBASE!E133*1000)/(365*24*euref_capacity_EXIOBASE!E133),0)</f>
        <v>0</v>
      </c>
      <c r="F133" s="62">
        <f>IFERROR((euref_generation_EXIOBASE!F133*1000)/(365*24*euref_capacity_EXIOBASE!F133),0)</f>
        <v>0</v>
      </c>
      <c r="G133" s="62">
        <f>IFERROR((euref_generation_EXIOBASE!G133*1000)/(365*24*euref_capacity_EXIOBASE!G133),0)</f>
        <v>0</v>
      </c>
      <c r="H133" s="62">
        <f>IFERROR((euref_generation_EXIOBASE!H133*1000)/(365*24*euref_capacity_EXIOBASE!H133),0)</f>
        <v>0</v>
      </c>
      <c r="I133" s="62">
        <f>IFERROR((euref_generation_EXIOBASE!I133*1000)/(365*24*euref_capacity_EXIOBASE!I133),0)</f>
        <v>0</v>
      </c>
      <c r="J133" s="62">
        <f>IFERROR((euref_generation_EXIOBASE!J133*1000)/(365*24*euref_capacity_EXIOBASE!J133),0)</f>
        <v>0</v>
      </c>
      <c r="K133" s="62">
        <f>IFERROR((euref_generation_EXIOBASE!K133*1000)/(365*24*euref_capacity_EXIOBASE!K133),0)</f>
        <v>0</v>
      </c>
    </row>
    <row r="134" spans="1:11" ht="15" customHeight="1" x14ac:dyDescent="0.25">
      <c r="A134" s="61" t="s">
        <v>14</v>
      </c>
      <c r="B134" s="61" t="s">
        <v>29</v>
      </c>
      <c r="C134" s="61" t="s">
        <v>30</v>
      </c>
      <c r="D134" s="62">
        <f>IFERROR((euref_generation_EXIOBASE!D134*1000)/(365*24*euref_capacity_EXIOBASE!D134),0)</f>
        <v>0.97978695148544648</v>
      </c>
      <c r="E134" s="62">
        <f>IFERROR((euref_generation_EXIOBASE!E134*1000)/(365*24*euref_capacity_EXIOBASE!E134),0)</f>
        <v>0.47470512567356377</v>
      </c>
      <c r="F134" s="62">
        <f>IFERROR((euref_generation_EXIOBASE!F134*1000)/(365*24*euref_capacity_EXIOBASE!F134),0)</f>
        <v>0.15938192891831029</v>
      </c>
      <c r="G134" s="62">
        <f>IFERROR((euref_generation_EXIOBASE!G134*1000)/(365*24*euref_capacity_EXIOBASE!G134),0)</f>
        <v>0.15074745274871712</v>
      </c>
      <c r="H134" s="62">
        <f>IFERROR((euref_generation_EXIOBASE!H134*1000)/(365*24*euref_capacity_EXIOBASE!H134),0)</f>
        <v>0.14974002635342906</v>
      </c>
      <c r="I134" s="62">
        <f>IFERROR((euref_generation_EXIOBASE!I134*1000)/(365*24*euref_capacity_EXIOBASE!I134),0)</f>
        <v>0.14982154972569742</v>
      </c>
      <c r="J134" s="62">
        <f>IFERROR((euref_generation_EXIOBASE!J134*1000)/(365*24*euref_capacity_EXIOBASE!J134),0)</f>
        <v>3.8603953093886835E-3</v>
      </c>
      <c r="K134" s="62">
        <f>IFERROR((euref_generation_EXIOBASE!K134*1000)/(365*24*euref_capacity_EXIOBASE!K134),0)</f>
        <v>5.9438035757166524E-3</v>
      </c>
    </row>
    <row r="135" spans="1:11" ht="15" customHeight="1" x14ac:dyDescent="0.25">
      <c r="A135" s="61" t="s">
        <v>14</v>
      </c>
      <c r="B135" s="61" t="s">
        <v>31</v>
      </c>
      <c r="C135" s="61" t="s">
        <v>32</v>
      </c>
      <c r="D135" s="62">
        <f>IFERROR((euref_generation_EXIOBASE!D135*1000)/(365*24*euref_capacity_EXIOBASE!D135),0)</f>
        <v>0.14934333421506391</v>
      </c>
      <c r="E135" s="62">
        <f>IFERROR((euref_generation_EXIOBASE!E135*1000)/(365*24*euref_capacity_EXIOBASE!E135),0)</f>
        <v>0.32916678539844363</v>
      </c>
      <c r="F135" s="62">
        <f>IFERROR((euref_generation_EXIOBASE!F135*1000)/(365*24*euref_capacity_EXIOBASE!F135),0)</f>
        <v>0.4809227565267904</v>
      </c>
      <c r="G135" s="62">
        <f>IFERROR((euref_generation_EXIOBASE!G135*1000)/(365*24*euref_capacity_EXIOBASE!G135),0)</f>
        <v>0.39117265570893472</v>
      </c>
      <c r="H135" s="62">
        <f>IFERROR((euref_generation_EXIOBASE!H135*1000)/(365*24*euref_capacity_EXIOBASE!H135),0)</f>
        <v>0.66432930353491837</v>
      </c>
      <c r="I135" s="62">
        <f>IFERROR((euref_generation_EXIOBASE!I135*1000)/(365*24*euref_capacity_EXIOBASE!I135),0)</f>
        <v>0.76093348751238632</v>
      </c>
      <c r="J135" s="62">
        <f>IFERROR((euref_generation_EXIOBASE!J135*1000)/(365*24*euref_capacity_EXIOBASE!J135),0)</f>
        <v>0.57208006940711309</v>
      </c>
      <c r="K135" s="62">
        <f>IFERROR((euref_generation_EXIOBASE!K135*1000)/(365*24*euref_capacity_EXIOBASE!K135),0)</f>
        <v>0.54846681681876253</v>
      </c>
    </row>
    <row r="136" spans="1:11" ht="15" customHeight="1" x14ac:dyDescent="0.25">
      <c r="A136" s="61" t="s">
        <v>14</v>
      </c>
      <c r="B136" s="61" t="s">
        <v>33</v>
      </c>
      <c r="C136" s="61" t="s">
        <v>34</v>
      </c>
      <c r="D136" s="62">
        <f>IFERROR((euref_generation_EXIOBASE!D136*1000)/(365*24*euref_capacity_EXIOBASE!D136),0)</f>
        <v>0</v>
      </c>
      <c r="E136" s="62">
        <f>IFERROR((euref_generation_EXIOBASE!E136*1000)/(365*24*euref_capacity_EXIOBASE!E136),0)</f>
        <v>0</v>
      </c>
      <c r="F136" s="62">
        <f>IFERROR((euref_generation_EXIOBASE!F136*1000)/(365*24*euref_capacity_EXIOBASE!F136),0)</f>
        <v>0</v>
      </c>
      <c r="G136" s="62">
        <f>IFERROR((euref_generation_EXIOBASE!G136*1000)/(365*24*euref_capacity_EXIOBASE!G136),0)</f>
        <v>0</v>
      </c>
      <c r="H136" s="62">
        <f>IFERROR((euref_generation_EXIOBASE!H136*1000)/(365*24*euref_capacity_EXIOBASE!H136),0)</f>
        <v>0</v>
      </c>
      <c r="I136" s="62">
        <f>IFERROR((euref_generation_EXIOBASE!I136*1000)/(365*24*euref_capacity_EXIOBASE!I136),0)</f>
        <v>0</v>
      </c>
      <c r="J136" s="62">
        <f>IFERROR((euref_generation_EXIOBASE!J136*1000)/(365*24*euref_capacity_EXIOBASE!J136),0)</f>
        <v>0</v>
      </c>
      <c r="K136" s="62">
        <f>IFERROR((euref_generation_EXIOBASE!K136*1000)/(365*24*euref_capacity_EXIOBASE!K136),0)</f>
        <v>0</v>
      </c>
    </row>
    <row r="137" spans="1:11" ht="15" customHeight="1" x14ac:dyDescent="0.25">
      <c r="A137" s="61" t="s">
        <v>14</v>
      </c>
      <c r="B137" s="61" t="s">
        <v>35</v>
      </c>
      <c r="C137" s="61" t="s">
        <v>36</v>
      </c>
      <c r="D137" s="62">
        <f>IFERROR((euref_generation_EXIOBASE!D137*1000)/(365*24*euref_capacity_EXIOBASE!D137),0)</f>
        <v>0.32313830992874237</v>
      </c>
      <c r="E137" s="62">
        <f>IFERROR((euref_generation_EXIOBASE!E137*1000)/(365*24*euref_capacity_EXIOBASE!E137),0)</f>
        <v>0.3296348799350538</v>
      </c>
      <c r="F137" s="62">
        <f>IFERROR((euref_generation_EXIOBASE!F137*1000)/(365*24*euref_capacity_EXIOBASE!F137),0)</f>
        <v>0.33293815241037034</v>
      </c>
      <c r="G137" s="62">
        <f>IFERROR((euref_generation_EXIOBASE!G137*1000)/(365*24*euref_capacity_EXIOBASE!G137),0)</f>
        <v>0.33322952861259841</v>
      </c>
      <c r="H137" s="62">
        <f>IFERROR((euref_generation_EXIOBASE!H137*1000)/(365*24*euref_capacity_EXIOBASE!H137),0)</f>
        <v>0.33332250626743043</v>
      </c>
      <c r="I137" s="62">
        <f>IFERROR((euref_generation_EXIOBASE!I137*1000)/(365*24*euref_capacity_EXIOBASE!I137),0)</f>
        <v>0.33391966604287676</v>
      </c>
      <c r="J137" s="62">
        <f>IFERROR((euref_generation_EXIOBASE!J137*1000)/(365*24*euref_capacity_EXIOBASE!J137),0)</f>
        <v>0.33536779803030875</v>
      </c>
      <c r="K137" s="62">
        <f>IFERROR((euref_generation_EXIOBASE!K137*1000)/(365*24*euref_capacity_EXIOBASE!K137),0)</f>
        <v>0.33756791080394488</v>
      </c>
    </row>
    <row r="138" spans="1:11" ht="15" customHeight="1" x14ac:dyDescent="0.25">
      <c r="A138" s="61" t="s">
        <v>14</v>
      </c>
      <c r="B138" s="61" t="s">
        <v>814</v>
      </c>
      <c r="C138" s="61" t="s">
        <v>813</v>
      </c>
      <c r="D138" s="62">
        <f>IFERROR((euref_generation_EXIOBASE!D138*1000)/(365*24*euref_capacity_EXIOBASE!D138),0)</f>
        <v>0.17559115079128562</v>
      </c>
      <c r="E138" s="62">
        <f>IFERROR((euref_generation_EXIOBASE!E138*1000)/(365*24*euref_capacity_EXIOBASE!E138),0)</f>
        <v>0.17559115079128562</v>
      </c>
      <c r="F138" s="62">
        <f>IFERROR((euref_generation_EXIOBASE!F138*1000)/(365*24*euref_capacity_EXIOBASE!F138),0)</f>
        <v>0.17559115079128562</v>
      </c>
      <c r="G138" s="62">
        <f>IFERROR((euref_generation_EXIOBASE!G138*1000)/(365*24*euref_capacity_EXIOBASE!G138),0)</f>
        <v>0.20796292326523916</v>
      </c>
      <c r="H138" s="62">
        <f>IFERROR((euref_generation_EXIOBASE!H138*1000)/(365*24*euref_capacity_EXIOBASE!H138),0)</f>
        <v>0.20808632842035829</v>
      </c>
      <c r="I138" s="62">
        <f>IFERROR((euref_generation_EXIOBASE!I138*1000)/(365*24*euref_capacity_EXIOBASE!I138),0)</f>
        <v>0.2278283024272385</v>
      </c>
      <c r="J138" s="62">
        <f>IFERROR((euref_generation_EXIOBASE!J138*1000)/(365*24*euref_capacity_EXIOBASE!J138),0)</f>
        <v>0.23743752457296355</v>
      </c>
      <c r="K138" s="62">
        <f>IFERROR((euref_generation_EXIOBASE!K138*1000)/(365*24*euref_capacity_EXIOBASE!K138),0)</f>
        <v>0.22314981359777913</v>
      </c>
    </row>
    <row r="139" spans="1:11" ht="15" customHeight="1" x14ac:dyDescent="0.25">
      <c r="A139" s="61" t="s">
        <v>14</v>
      </c>
      <c r="B139" s="61" t="s">
        <v>37</v>
      </c>
      <c r="C139" s="61" t="s">
        <v>38</v>
      </c>
      <c r="D139" s="62">
        <f>IFERROR((euref_generation_EXIOBASE!D139*1000)/(365*24*euref_capacity_EXIOBASE!D139),0)</f>
        <v>4.7105672065987834E-2</v>
      </c>
      <c r="E139" s="62">
        <f>IFERROR((euref_generation_EXIOBASE!E139*1000)/(365*24*euref_capacity_EXIOBASE!E139),0)</f>
        <v>1.8994967298584846E-2</v>
      </c>
      <c r="F139" s="62">
        <f>IFERROR((euref_generation_EXIOBASE!F139*1000)/(365*24*euref_capacity_EXIOBASE!F139),0)</f>
        <v>0.18429975289778441</v>
      </c>
      <c r="G139" s="62">
        <f>IFERROR((euref_generation_EXIOBASE!G139*1000)/(365*24*euref_capacity_EXIOBASE!G139),0)</f>
        <v>0.28064676683300049</v>
      </c>
      <c r="H139" s="62">
        <f>IFERROR((euref_generation_EXIOBASE!H139*1000)/(365*24*euref_capacity_EXIOBASE!H139),0)</f>
        <v>0.45110583262940385</v>
      </c>
      <c r="I139" s="62">
        <f>IFERROR((euref_generation_EXIOBASE!I139*1000)/(365*24*euref_capacity_EXIOBASE!I139),0)</f>
        <v>0.69414908174638201</v>
      </c>
      <c r="J139" s="62">
        <f>IFERROR((euref_generation_EXIOBASE!J139*1000)/(365*24*euref_capacity_EXIOBASE!J139),0)</f>
        <v>0.69552025809283624</v>
      </c>
      <c r="K139" s="62">
        <f>IFERROR((euref_generation_EXIOBASE!K139*1000)/(365*24*euref_capacity_EXIOBASE!K139),0)</f>
        <v>0.55154715013797795</v>
      </c>
    </row>
    <row r="140" spans="1:11" ht="15" customHeight="1" x14ac:dyDescent="0.25">
      <c r="A140" s="61" t="s">
        <v>14</v>
      </c>
      <c r="B140" s="61" t="s">
        <v>39</v>
      </c>
      <c r="C140" s="61" t="s">
        <v>40</v>
      </c>
      <c r="D140" s="62">
        <f>IFERROR((euref_generation_EXIOBASE!D140*1000)/(365*24*euref_capacity_EXIOBASE!D140),0)</f>
        <v>0.88453136734176108</v>
      </c>
      <c r="E140" s="62">
        <f>IFERROR((euref_generation_EXIOBASE!E140*1000)/(365*24*euref_capacity_EXIOBASE!E140),0)</f>
        <v>1.3817838633559061</v>
      </c>
      <c r="F140" s="62">
        <f>IFERROR((euref_generation_EXIOBASE!F140*1000)/(365*24*euref_capacity_EXIOBASE!F140),0)</f>
        <v>1.4064484707620359</v>
      </c>
      <c r="G140" s="62">
        <f>IFERROR((euref_generation_EXIOBASE!G140*1000)/(365*24*euref_capacity_EXIOBASE!G140),0)</f>
        <v>1.5116808629358724</v>
      </c>
      <c r="H140" s="62">
        <f>IFERROR((euref_generation_EXIOBASE!H140*1000)/(365*24*euref_capacity_EXIOBASE!H140),0)</f>
        <v>1.7811807000396658</v>
      </c>
      <c r="I140" s="62">
        <f>IFERROR((euref_generation_EXIOBASE!I140*1000)/(365*24*euref_capacity_EXIOBASE!I140),0)</f>
        <v>1.4518882428342261</v>
      </c>
      <c r="J140" s="62">
        <f>IFERROR((euref_generation_EXIOBASE!J140*1000)/(365*24*euref_capacity_EXIOBASE!J140),0)</f>
        <v>1.5697868540381017</v>
      </c>
      <c r="K140" s="62">
        <f>IFERROR((euref_generation_EXIOBASE!K140*1000)/(365*24*euref_capacity_EXIOBASE!K140),0)</f>
        <v>1.4087407825050831</v>
      </c>
    </row>
    <row r="141" spans="1:11" ht="15" customHeight="1" x14ac:dyDescent="0.25">
      <c r="A141" s="61" t="s">
        <v>14</v>
      </c>
      <c r="B141" s="61" t="s">
        <v>812</v>
      </c>
      <c r="C141" s="61" t="s">
        <v>811</v>
      </c>
      <c r="D141" s="62">
        <f>IFERROR((euref_generation_EXIOBASE!D141*1000)/(365*24*euref_capacity_EXIOBASE!D141),0)</f>
        <v>0.14000000079693348</v>
      </c>
      <c r="E141" s="62">
        <f>IFERROR((euref_generation_EXIOBASE!E141*1000)/(365*24*euref_capacity_EXIOBASE!E141),0)</f>
        <v>0.14000000079693348</v>
      </c>
      <c r="F141" s="62">
        <f>IFERROR((euref_generation_EXIOBASE!F141*1000)/(365*24*euref_capacity_EXIOBASE!F141),0)</f>
        <v>0.16140138293893527</v>
      </c>
      <c r="G141" s="62">
        <f>IFERROR((euref_generation_EXIOBASE!G141*1000)/(365*24*euref_capacity_EXIOBASE!G141),0)</f>
        <v>0.16201798538132944</v>
      </c>
      <c r="H141" s="62">
        <f>IFERROR((euref_generation_EXIOBASE!H141*1000)/(365*24*euref_capacity_EXIOBASE!H141),0)</f>
        <v>0.16201798538132944</v>
      </c>
      <c r="I141" s="62">
        <f>IFERROR((euref_generation_EXIOBASE!I141*1000)/(365*24*euref_capacity_EXIOBASE!I141),0)</f>
        <v>0.16274091405794011</v>
      </c>
      <c r="J141" s="62">
        <f>IFERROR((euref_generation_EXIOBASE!J141*1000)/(365*24*euref_capacity_EXIOBASE!J141),0)</f>
        <v>0.16507886170458341</v>
      </c>
      <c r="K141" s="62">
        <f>IFERROR((euref_generation_EXIOBASE!K141*1000)/(365*24*euref_capacity_EXIOBASE!K141),0)</f>
        <v>0.16637770776585131</v>
      </c>
    </row>
    <row r="142" spans="1:11" ht="15" customHeight="1" x14ac:dyDescent="0.25">
      <c r="A142" s="61" t="s">
        <v>14</v>
      </c>
      <c r="B142" s="61" t="s">
        <v>41</v>
      </c>
      <c r="C142" s="61" t="s">
        <v>42</v>
      </c>
      <c r="D142" s="62">
        <f>IFERROR((euref_generation_EXIOBASE!D142*1000)/(365*24*euref_capacity_EXIOBASE!D142),0)</f>
        <v>0</v>
      </c>
      <c r="E142" s="62">
        <f>IFERROR((euref_generation_EXIOBASE!E142*1000)/(365*24*euref_capacity_EXIOBASE!E142),0)</f>
        <v>0</v>
      </c>
      <c r="F142" s="62">
        <f>IFERROR((euref_generation_EXIOBASE!F142*1000)/(365*24*euref_capacity_EXIOBASE!F142),0)</f>
        <v>0</v>
      </c>
      <c r="G142" s="62">
        <f>IFERROR((euref_generation_EXIOBASE!G142*1000)/(365*24*euref_capacity_EXIOBASE!G142),0)</f>
        <v>0</v>
      </c>
      <c r="H142" s="62">
        <f>IFERROR((euref_generation_EXIOBASE!H142*1000)/(365*24*euref_capacity_EXIOBASE!H142),0)</f>
        <v>0</v>
      </c>
      <c r="I142" s="62">
        <f>IFERROR((euref_generation_EXIOBASE!I142*1000)/(365*24*euref_capacity_EXIOBASE!I142),0)</f>
        <v>0</v>
      </c>
      <c r="J142" s="62">
        <f>IFERROR((euref_generation_EXIOBASE!J142*1000)/(365*24*euref_capacity_EXIOBASE!J142),0)</f>
        <v>0</v>
      </c>
      <c r="K142" s="62">
        <f>IFERROR((euref_generation_EXIOBASE!K142*1000)/(365*24*euref_capacity_EXIOBASE!K142),0)</f>
        <v>0</v>
      </c>
    </row>
    <row r="143" spans="1:11" ht="15" customHeight="1" x14ac:dyDescent="0.25">
      <c r="A143" s="61" t="s">
        <v>14</v>
      </c>
      <c r="B143" s="61" t="s">
        <v>43</v>
      </c>
      <c r="C143" s="61" t="s">
        <v>44</v>
      </c>
      <c r="D143" s="62">
        <f>IFERROR((euref_generation_EXIOBASE!D143*1000)/(365*24*euref_capacity_EXIOBASE!D143),0)</f>
        <v>0</v>
      </c>
      <c r="E143" s="62">
        <f>IFERROR((euref_generation_EXIOBASE!E143*1000)/(365*24*euref_capacity_EXIOBASE!E143),0)</f>
        <v>0</v>
      </c>
      <c r="F143" s="62">
        <f>IFERROR((euref_generation_EXIOBASE!F143*1000)/(365*24*euref_capacity_EXIOBASE!F143),0)</f>
        <v>0</v>
      </c>
      <c r="G143" s="62">
        <f>IFERROR((euref_generation_EXIOBASE!G143*1000)/(365*24*euref_capacity_EXIOBASE!G143),0)</f>
        <v>0</v>
      </c>
      <c r="H143" s="62">
        <f>IFERROR((euref_generation_EXIOBASE!H143*1000)/(365*24*euref_capacity_EXIOBASE!H143),0)</f>
        <v>0</v>
      </c>
      <c r="I143" s="62">
        <f>IFERROR((euref_generation_EXIOBASE!I143*1000)/(365*24*euref_capacity_EXIOBASE!I143),0)</f>
        <v>0</v>
      </c>
      <c r="J143" s="62">
        <f>IFERROR((euref_generation_EXIOBASE!J143*1000)/(365*24*euref_capacity_EXIOBASE!J143),0)</f>
        <v>0</v>
      </c>
      <c r="K143" s="62">
        <f>IFERROR((euref_generation_EXIOBASE!K143*1000)/(365*24*euref_capacity_EXIOBASE!K143),0)</f>
        <v>0</v>
      </c>
    </row>
    <row r="144" spans="1:11" ht="15" customHeight="1" x14ac:dyDescent="0.25">
      <c r="A144" s="61" t="s">
        <v>14</v>
      </c>
      <c r="B144" s="61" t="s">
        <v>45</v>
      </c>
      <c r="C144" s="61" t="s">
        <v>46</v>
      </c>
      <c r="D144" s="62">
        <f>IFERROR((euref_generation_EXIOBASE!D144*1000)/(365*24*euref_capacity_EXIOBASE!D144),0)</f>
        <v>0</v>
      </c>
      <c r="E144" s="62">
        <f>IFERROR((euref_generation_EXIOBASE!E144*1000)/(365*24*euref_capacity_EXIOBASE!E144),0)</f>
        <v>0</v>
      </c>
      <c r="F144" s="62">
        <f>IFERROR((euref_generation_EXIOBASE!F144*1000)/(365*24*euref_capacity_EXIOBASE!F144),0)</f>
        <v>0</v>
      </c>
      <c r="G144" s="62">
        <f>IFERROR((euref_generation_EXIOBASE!G144*1000)/(365*24*euref_capacity_EXIOBASE!G144),0)</f>
        <v>0</v>
      </c>
      <c r="H144" s="62">
        <f>IFERROR((euref_generation_EXIOBASE!H144*1000)/(365*24*euref_capacity_EXIOBASE!H144),0)</f>
        <v>0</v>
      </c>
      <c r="I144" s="62">
        <f>IFERROR((euref_generation_EXIOBASE!I144*1000)/(365*24*euref_capacity_EXIOBASE!I144),0)</f>
        <v>0</v>
      </c>
      <c r="J144" s="62">
        <f>IFERROR((euref_generation_EXIOBASE!J144*1000)/(365*24*euref_capacity_EXIOBASE!J144),0)</f>
        <v>0</v>
      </c>
      <c r="K144" s="62">
        <f>IFERROR((euref_generation_EXIOBASE!K144*1000)/(365*24*euref_capacity_EXIOBASE!K144),0)</f>
        <v>0</v>
      </c>
    </row>
    <row r="145" spans="1:11" ht="15" customHeight="1" x14ac:dyDescent="0.25">
      <c r="A145" s="61" t="s">
        <v>13</v>
      </c>
      <c r="B145" s="61" t="s">
        <v>29</v>
      </c>
      <c r="C145" s="61" t="s">
        <v>30</v>
      </c>
      <c r="D145" s="62">
        <f>IFERROR((euref_generation_EXIOBASE!D145*1000)/(365*24*euref_capacity_EXIOBASE!D145),0)</f>
        <v>0.64633916990487628</v>
      </c>
      <c r="E145" s="62">
        <f>IFERROR((euref_generation_EXIOBASE!E145*1000)/(365*24*euref_capacity_EXIOBASE!E145),0)</f>
        <v>0.83707823085159783</v>
      </c>
      <c r="F145" s="62">
        <f>IFERROR((euref_generation_EXIOBASE!F145*1000)/(365*24*euref_capacity_EXIOBASE!F145),0)</f>
        <v>0.62342632469255466</v>
      </c>
      <c r="G145" s="62">
        <f>IFERROR((euref_generation_EXIOBASE!G145*1000)/(365*24*euref_capacity_EXIOBASE!G145),0)</f>
        <v>0.60913090443996931</v>
      </c>
      <c r="H145" s="62">
        <f>IFERROR((euref_generation_EXIOBASE!H145*1000)/(365*24*euref_capacity_EXIOBASE!H145),0)</f>
        <v>3.7122218285494495E-3</v>
      </c>
      <c r="I145" s="62">
        <f>IFERROR((euref_generation_EXIOBASE!I145*1000)/(365*24*euref_capacity_EXIOBASE!I145),0)</f>
        <v>0</v>
      </c>
      <c r="J145" s="62">
        <f>IFERROR((euref_generation_EXIOBASE!J145*1000)/(365*24*euref_capacity_EXIOBASE!J145),0)</f>
        <v>0</v>
      </c>
      <c r="K145" s="62">
        <f>IFERROR((euref_generation_EXIOBASE!K145*1000)/(365*24*euref_capacity_EXIOBASE!K145),0)</f>
        <v>0</v>
      </c>
    </row>
    <row r="146" spans="1:11" ht="15" customHeight="1" x14ac:dyDescent="0.25">
      <c r="A146" s="61" t="s">
        <v>13</v>
      </c>
      <c r="B146" s="61" t="s">
        <v>31</v>
      </c>
      <c r="C146" s="61" t="s">
        <v>32</v>
      </c>
      <c r="D146" s="62">
        <f>IFERROR((euref_generation_EXIOBASE!D146*1000)/(365*24*euref_capacity_EXIOBASE!D146),0)</f>
        <v>0.11045206072823494</v>
      </c>
      <c r="E146" s="62">
        <f>IFERROR((euref_generation_EXIOBASE!E146*1000)/(365*24*euref_capacity_EXIOBASE!E146),0)</f>
        <v>0.32240265604411378</v>
      </c>
      <c r="F146" s="62">
        <f>IFERROR((euref_generation_EXIOBASE!F146*1000)/(365*24*euref_capacity_EXIOBASE!F146),0)</f>
        <v>0.20676486119882129</v>
      </c>
      <c r="G146" s="62">
        <f>IFERROR((euref_generation_EXIOBASE!G146*1000)/(365*24*euref_capacity_EXIOBASE!G146),0)</f>
        <v>0.10007853394484857</v>
      </c>
      <c r="H146" s="62">
        <f>IFERROR((euref_generation_EXIOBASE!H146*1000)/(365*24*euref_capacity_EXIOBASE!H146),0)</f>
        <v>0.39200603714633026</v>
      </c>
      <c r="I146" s="62">
        <f>IFERROR((euref_generation_EXIOBASE!I146*1000)/(365*24*euref_capacity_EXIOBASE!I146),0)</f>
        <v>0.39636664147126416</v>
      </c>
      <c r="J146" s="62">
        <f>IFERROR((euref_generation_EXIOBASE!J146*1000)/(365*24*euref_capacity_EXIOBASE!J146),0)</f>
        <v>0.35197628774655587</v>
      </c>
      <c r="K146" s="62">
        <f>IFERROR((euref_generation_EXIOBASE!K146*1000)/(365*24*euref_capacity_EXIOBASE!K146),0)</f>
        <v>0.37287378169969065</v>
      </c>
    </row>
    <row r="147" spans="1:11" ht="15" customHeight="1" x14ac:dyDescent="0.25">
      <c r="A147" s="61" t="s">
        <v>13</v>
      </c>
      <c r="B147" s="61" t="s">
        <v>33</v>
      </c>
      <c r="C147" s="61" t="s">
        <v>34</v>
      </c>
      <c r="D147" s="62">
        <f>IFERROR((euref_generation_EXIOBASE!D147*1000)/(365*24*euref_capacity_EXIOBASE!D147),0)</f>
        <v>0.87869238277658557</v>
      </c>
      <c r="E147" s="62">
        <f>IFERROR((euref_generation_EXIOBASE!E147*1000)/(365*24*euref_capacity_EXIOBASE!E147),0)</f>
        <v>0.87503813047453671</v>
      </c>
      <c r="F147" s="62">
        <f>IFERROR((euref_generation_EXIOBASE!F147*1000)/(365*24*euref_capacity_EXIOBASE!F147),0)</f>
        <v>0.87559163276648944</v>
      </c>
      <c r="G147" s="62">
        <f>IFERROR((euref_generation_EXIOBASE!G147*1000)/(365*24*euref_capacity_EXIOBASE!G147),0)</f>
        <v>0.87583368196154276</v>
      </c>
      <c r="H147" s="62">
        <f>IFERROR((euref_generation_EXIOBASE!H147*1000)/(365*24*euref_capacity_EXIOBASE!H147),0)</f>
        <v>0.87436734084767775</v>
      </c>
      <c r="I147" s="62">
        <f>IFERROR((euref_generation_EXIOBASE!I147*1000)/(365*24*euref_capacity_EXIOBASE!I147),0)</f>
        <v>0.87645195353748695</v>
      </c>
      <c r="J147" s="62">
        <f>IFERROR((euref_generation_EXIOBASE!J147*1000)/(365*24*euref_capacity_EXIOBASE!J147),0)</f>
        <v>0.87645195353748717</v>
      </c>
      <c r="K147" s="62">
        <f>IFERROR((euref_generation_EXIOBASE!K147*1000)/(365*24*euref_capacity_EXIOBASE!K147),0)</f>
        <v>0.87645195353748706</v>
      </c>
    </row>
    <row r="148" spans="1:11" ht="15" customHeight="1" x14ac:dyDescent="0.25">
      <c r="A148" s="61" t="s">
        <v>13</v>
      </c>
      <c r="B148" s="61" t="s">
        <v>35</v>
      </c>
      <c r="C148" s="61" t="s">
        <v>36</v>
      </c>
      <c r="D148" s="62">
        <f>IFERROR((euref_generation_EXIOBASE!D148*1000)/(365*24*euref_capacity_EXIOBASE!D148),0)</f>
        <v>0.46393255019227103</v>
      </c>
      <c r="E148" s="62">
        <f>IFERROR((euref_generation_EXIOBASE!E148*1000)/(365*24*euref_capacity_EXIOBASE!E148),0)</f>
        <v>0.46393255019227103</v>
      </c>
      <c r="F148" s="62">
        <f>IFERROR((euref_generation_EXIOBASE!F148*1000)/(365*24*euref_capacity_EXIOBASE!F148),0)</f>
        <v>0.46393255019227103</v>
      </c>
      <c r="G148" s="62">
        <f>IFERROR((euref_generation_EXIOBASE!G148*1000)/(365*24*euref_capacity_EXIOBASE!G148),0)</f>
        <v>0.46393255019227103</v>
      </c>
      <c r="H148" s="62">
        <f>IFERROR((euref_generation_EXIOBASE!H148*1000)/(365*24*euref_capacity_EXIOBASE!H148),0)</f>
        <v>0.46393255019227103</v>
      </c>
      <c r="I148" s="62">
        <f>IFERROR((euref_generation_EXIOBASE!I148*1000)/(365*24*euref_capacity_EXIOBASE!I148),0)</f>
        <v>0.46376516673274126</v>
      </c>
      <c r="J148" s="62">
        <f>IFERROR((euref_generation_EXIOBASE!J148*1000)/(365*24*euref_capacity_EXIOBASE!J148),0)</f>
        <v>0.45725594682614334</v>
      </c>
      <c r="K148" s="62">
        <f>IFERROR((euref_generation_EXIOBASE!K148*1000)/(365*24*euref_capacity_EXIOBASE!K148),0)</f>
        <v>0.45813533455858146</v>
      </c>
    </row>
    <row r="149" spans="1:11" ht="15" customHeight="1" x14ac:dyDescent="0.25">
      <c r="A149" s="61" t="s">
        <v>13</v>
      </c>
      <c r="B149" s="61" t="s">
        <v>814</v>
      </c>
      <c r="C149" s="61" t="s">
        <v>813</v>
      </c>
      <c r="D149" s="62">
        <f>IFERROR((euref_generation_EXIOBASE!D149*1000)/(365*24*euref_capacity_EXIOBASE!D149),0)</f>
        <v>0.20301455090625417</v>
      </c>
      <c r="E149" s="62">
        <f>IFERROR((euref_generation_EXIOBASE!E149*1000)/(365*24*euref_capacity_EXIOBASE!E149),0)</f>
        <v>0.21329271404676425</v>
      </c>
      <c r="F149" s="62">
        <f>IFERROR((euref_generation_EXIOBASE!F149*1000)/(365*24*euref_capacity_EXIOBASE!F149),0)</f>
        <v>0.21329271404676425</v>
      </c>
      <c r="G149" s="62">
        <f>IFERROR((euref_generation_EXIOBASE!G149*1000)/(365*24*euref_capacity_EXIOBASE!G149),0)</f>
        <v>0.21329271404676425</v>
      </c>
      <c r="H149" s="62">
        <f>IFERROR((euref_generation_EXIOBASE!H149*1000)/(365*24*euref_capacity_EXIOBASE!H149),0)</f>
        <v>0.24352125120782975</v>
      </c>
      <c r="I149" s="62">
        <f>IFERROR((euref_generation_EXIOBASE!I149*1000)/(365*24*euref_capacity_EXIOBASE!I149),0)</f>
        <v>0.25192994326869778</v>
      </c>
      <c r="J149" s="62">
        <f>IFERROR((euref_generation_EXIOBASE!J149*1000)/(365*24*euref_capacity_EXIOBASE!J149),0)</f>
        <v>0.24757587270929585</v>
      </c>
      <c r="K149" s="62">
        <f>IFERROR((euref_generation_EXIOBASE!K149*1000)/(365*24*euref_capacity_EXIOBASE!K149),0)</f>
        <v>0.25162102624900895</v>
      </c>
    </row>
    <row r="150" spans="1:11" ht="15" customHeight="1" x14ac:dyDescent="0.25">
      <c r="A150" s="61" t="s">
        <v>13</v>
      </c>
      <c r="B150" s="61" t="s">
        <v>37</v>
      </c>
      <c r="C150" s="61" t="s">
        <v>38</v>
      </c>
      <c r="D150" s="62">
        <f>IFERROR((euref_generation_EXIOBASE!D150*1000)/(365*24*euref_capacity_EXIOBASE!D150),0)</f>
        <v>6.4867908644663824E-2</v>
      </c>
      <c r="E150" s="62">
        <f>IFERROR((euref_generation_EXIOBASE!E150*1000)/(365*24*euref_capacity_EXIOBASE!E150),0)</f>
        <v>0</v>
      </c>
      <c r="F150" s="62">
        <f>IFERROR((euref_generation_EXIOBASE!F150*1000)/(365*24*euref_capacity_EXIOBASE!F150),0)</f>
        <v>0</v>
      </c>
      <c r="G150" s="62">
        <f>IFERROR((euref_generation_EXIOBASE!G150*1000)/(365*24*euref_capacity_EXIOBASE!G150),0)</f>
        <v>0</v>
      </c>
      <c r="H150" s="62">
        <f>IFERROR((euref_generation_EXIOBASE!H150*1000)/(365*24*euref_capacity_EXIOBASE!H150),0)</f>
        <v>0</v>
      </c>
      <c r="I150" s="62">
        <f>IFERROR((euref_generation_EXIOBASE!I150*1000)/(365*24*euref_capacity_EXIOBASE!I150),0)</f>
        <v>0</v>
      </c>
      <c r="J150" s="62">
        <f>IFERROR((euref_generation_EXIOBASE!J150*1000)/(365*24*euref_capacity_EXIOBASE!J150),0)</f>
        <v>0</v>
      </c>
      <c r="K150" s="62">
        <f>IFERROR((euref_generation_EXIOBASE!K150*1000)/(365*24*euref_capacity_EXIOBASE!K150),0)</f>
        <v>0</v>
      </c>
    </row>
    <row r="151" spans="1:11" ht="15" customHeight="1" x14ac:dyDescent="0.25">
      <c r="A151" s="61" t="s">
        <v>13</v>
      </c>
      <c r="B151" s="61" t="s">
        <v>39</v>
      </c>
      <c r="C151" s="61" t="s">
        <v>40</v>
      </c>
      <c r="D151" s="62">
        <f>IFERROR((euref_generation_EXIOBASE!D151*1000)/(365*24*euref_capacity_EXIOBASE!D151),0)</f>
        <v>0.6588341619857877</v>
      </c>
      <c r="E151" s="62">
        <f>IFERROR((euref_generation_EXIOBASE!E151*1000)/(365*24*euref_capacity_EXIOBASE!E151),0)</f>
        <v>0.71937943201587395</v>
      </c>
      <c r="F151" s="62">
        <f>IFERROR((euref_generation_EXIOBASE!F151*1000)/(365*24*euref_capacity_EXIOBASE!F151),0)</f>
        <v>0.74759676893996763</v>
      </c>
      <c r="G151" s="62">
        <f>IFERROR((euref_generation_EXIOBASE!G151*1000)/(365*24*euref_capacity_EXIOBASE!G151),0)</f>
        <v>0.61387353219086693</v>
      </c>
      <c r="H151" s="62">
        <f>IFERROR((euref_generation_EXIOBASE!H151*1000)/(365*24*euref_capacity_EXIOBASE!H151),0)</f>
        <v>0.76128913039984092</v>
      </c>
      <c r="I151" s="62">
        <f>IFERROR((euref_generation_EXIOBASE!I151*1000)/(365*24*euref_capacity_EXIOBASE!I151),0)</f>
        <v>0.80470578150551508</v>
      </c>
      <c r="J151" s="62">
        <f>IFERROR((euref_generation_EXIOBASE!J151*1000)/(365*24*euref_capacity_EXIOBASE!J151),0)</f>
        <v>0.81248789287441536</v>
      </c>
      <c r="K151" s="62">
        <f>IFERROR((euref_generation_EXIOBASE!K151*1000)/(365*24*euref_capacity_EXIOBASE!K151),0)</f>
        <v>1.0459865269340036</v>
      </c>
    </row>
    <row r="152" spans="1:11" ht="15" customHeight="1" x14ac:dyDescent="0.25">
      <c r="A152" s="61" t="s">
        <v>13</v>
      </c>
      <c r="B152" s="61" t="s">
        <v>812</v>
      </c>
      <c r="C152" s="61" t="s">
        <v>811</v>
      </c>
      <c r="D152" s="62">
        <f>IFERROR((euref_generation_EXIOBASE!D152*1000)/(365*24*euref_capacity_EXIOBASE!D152),0)</f>
        <v>8.1324887561571843E-2</v>
      </c>
      <c r="E152" s="62">
        <f>IFERROR((euref_generation_EXIOBASE!E152*1000)/(365*24*euref_capacity_EXIOBASE!E152),0)</f>
        <v>0.10419126218463241</v>
      </c>
      <c r="F152" s="62">
        <f>IFERROR((euref_generation_EXIOBASE!F152*1000)/(365*24*euref_capacity_EXIOBASE!F152),0)</f>
        <v>0.10419126218463241</v>
      </c>
      <c r="G152" s="62">
        <f>IFERROR((euref_generation_EXIOBASE!G152*1000)/(365*24*euref_capacity_EXIOBASE!G152),0)</f>
        <v>0.10419126218463241</v>
      </c>
      <c r="H152" s="62">
        <f>IFERROR((euref_generation_EXIOBASE!H152*1000)/(365*24*euref_capacity_EXIOBASE!H152),0)</f>
        <v>0.10424139697745367</v>
      </c>
      <c r="I152" s="62">
        <f>IFERROR((euref_generation_EXIOBASE!I152*1000)/(365*24*euref_capacity_EXIOBASE!I152),0)</f>
        <v>0.11609073020935894</v>
      </c>
      <c r="J152" s="62">
        <f>IFERROR((euref_generation_EXIOBASE!J152*1000)/(365*24*euref_capacity_EXIOBASE!J152),0)</f>
        <v>0.11898085717457522</v>
      </c>
      <c r="K152" s="62">
        <f>IFERROR((euref_generation_EXIOBASE!K152*1000)/(365*24*euref_capacity_EXIOBASE!K152),0)</f>
        <v>0.1207842560069944</v>
      </c>
    </row>
    <row r="153" spans="1:11" ht="15" customHeight="1" x14ac:dyDescent="0.25">
      <c r="A153" s="61" t="s">
        <v>13</v>
      </c>
      <c r="B153" s="61" t="s">
        <v>41</v>
      </c>
      <c r="C153" s="61" t="s">
        <v>42</v>
      </c>
      <c r="D153" s="62">
        <f>IFERROR((euref_generation_EXIOBASE!D153*1000)/(365*24*euref_capacity_EXIOBASE!D153),0)</f>
        <v>0</v>
      </c>
      <c r="E153" s="62">
        <f>IFERROR((euref_generation_EXIOBASE!E153*1000)/(365*24*euref_capacity_EXIOBASE!E153),0)</f>
        <v>0</v>
      </c>
      <c r="F153" s="62">
        <f>IFERROR((euref_generation_EXIOBASE!F153*1000)/(365*24*euref_capacity_EXIOBASE!F153),0)</f>
        <v>0</v>
      </c>
      <c r="G153" s="62">
        <f>IFERROR((euref_generation_EXIOBASE!G153*1000)/(365*24*euref_capacity_EXIOBASE!G153),0)</f>
        <v>0</v>
      </c>
      <c r="H153" s="62">
        <f>IFERROR((euref_generation_EXIOBASE!H153*1000)/(365*24*euref_capacity_EXIOBASE!H153),0)</f>
        <v>0</v>
      </c>
      <c r="I153" s="62">
        <f>IFERROR((euref_generation_EXIOBASE!I153*1000)/(365*24*euref_capacity_EXIOBASE!I153),0)</f>
        <v>0</v>
      </c>
      <c r="J153" s="62">
        <f>IFERROR((euref_generation_EXIOBASE!J153*1000)/(365*24*euref_capacity_EXIOBASE!J153),0)</f>
        <v>0</v>
      </c>
      <c r="K153" s="62">
        <f>IFERROR((euref_generation_EXIOBASE!K153*1000)/(365*24*euref_capacity_EXIOBASE!K153),0)</f>
        <v>0</v>
      </c>
    </row>
    <row r="154" spans="1:11" ht="15" customHeight="1" x14ac:dyDescent="0.25">
      <c r="A154" s="61" t="s">
        <v>13</v>
      </c>
      <c r="B154" s="61" t="s">
        <v>43</v>
      </c>
      <c r="C154" s="61" t="s">
        <v>44</v>
      </c>
      <c r="D154" s="62">
        <f>IFERROR((euref_generation_EXIOBASE!D154*1000)/(365*24*euref_capacity_EXIOBASE!D154),0)</f>
        <v>0</v>
      </c>
      <c r="E154" s="62">
        <f>IFERROR((euref_generation_EXIOBASE!E154*1000)/(365*24*euref_capacity_EXIOBASE!E154),0)</f>
        <v>0</v>
      </c>
      <c r="F154" s="62">
        <f>IFERROR((euref_generation_EXIOBASE!F154*1000)/(365*24*euref_capacity_EXIOBASE!F154),0)</f>
        <v>0</v>
      </c>
      <c r="G154" s="62">
        <f>IFERROR((euref_generation_EXIOBASE!G154*1000)/(365*24*euref_capacity_EXIOBASE!G154),0)</f>
        <v>0</v>
      </c>
      <c r="H154" s="62">
        <f>IFERROR((euref_generation_EXIOBASE!H154*1000)/(365*24*euref_capacity_EXIOBASE!H154),0)</f>
        <v>0</v>
      </c>
      <c r="I154" s="62">
        <f>IFERROR((euref_generation_EXIOBASE!I154*1000)/(365*24*euref_capacity_EXIOBASE!I154),0)</f>
        <v>0</v>
      </c>
      <c r="J154" s="62">
        <f>IFERROR((euref_generation_EXIOBASE!J154*1000)/(365*24*euref_capacity_EXIOBASE!J154),0)</f>
        <v>0</v>
      </c>
      <c r="K154" s="62">
        <f>IFERROR((euref_generation_EXIOBASE!K154*1000)/(365*24*euref_capacity_EXIOBASE!K154),0)</f>
        <v>0</v>
      </c>
    </row>
    <row r="155" spans="1:11" ht="15" customHeight="1" x14ac:dyDescent="0.25">
      <c r="A155" s="61" t="s">
        <v>13</v>
      </c>
      <c r="B155" s="61" t="s">
        <v>45</v>
      </c>
      <c r="C155" s="61" t="s">
        <v>46</v>
      </c>
      <c r="D155" s="62">
        <f>IFERROR((euref_generation_EXIOBASE!D155*1000)/(365*24*euref_capacity_EXIOBASE!D155),0)</f>
        <v>0.1426940639269407</v>
      </c>
      <c r="E155" s="62">
        <f>IFERROR((euref_generation_EXIOBASE!E155*1000)/(365*24*euref_capacity_EXIOBASE!E155),0)</f>
        <v>0.14269406392694065</v>
      </c>
      <c r="F155" s="62">
        <f>IFERROR((euref_generation_EXIOBASE!F155*1000)/(365*24*euref_capacity_EXIOBASE!F155),0)</f>
        <v>0.14269406392694065</v>
      </c>
      <c r="G155" s="62">
        <f>IFERROR((euref_generation_EXIOBASE!G155*1000)/(365*24*euref_capacity_EXIOBASE!G155),0)</f>
        <v>0.14269406392694065</v>
      </c>
      <c r="H155" s="62">
        <f>IFERROR((euref_generation_EXIOBASE!H155*1000)/(365*24*euref_capacity_EXIOBASE!H155),0)</f>
        <v>0.14269406392694062</v>
      </c>
      <c r="I155" s="62">
        <f>IFERROR((euref_generation_EXIOBASE!I155*1000)/(365*24*euref_capacity_EXIOBASE!I155),0)</f>
        <v>0.14269406392694065</v>
      </c>
      <c r="J155" s="62">
        <f>IFERROR((euref_generation_EXIOBASE!J155*1000)/(365*24*euref_capacity_EXIOBASE!J155),0)</f>
        <v>0.14269406392694076</v>
      </c>
      <c r="K155" s="62">
        <f>IFERROR((euref_generation_EXIOBASE!K155*1000)/(365*24*euref_capacity_EXIOBASE!K155),0)</f>
        <v>0.14269406392694065</v>
      </c>
    </row>
    <row r="156" spans="1:11" ht="15" customHeight="1" x14ac:dyDescent="0.25">
      <c r="A156" s="61" t="s">
        <v>12</v>
      </c>
      <c r="B156" s="61" t="s">
        <v>29</v>
      </c>
      <c r="C156" s="61" t="s">
        <v>30</v>
      </c>
      <c r="D156" s="62">
        <f>IFERROR((euref_generation_EXIOBASE!D156*1000)/(365*24*euref_capacity_EXIOBASE!D156),0)</f>
        <v>0.65394619138728849</v>
      </c>
      <c r="E156" s="62">
        <f>IFERROR((euref_generation_EXIOBASE!E156*1000)/(365*24*euref_capacity_EXIOBASE!E156),0)</f>
        <v>0.82298966432217568</v>
      </c>
      <c r="F156" s="62">
        <f>IFERROR((euref_generation_EXIOBASE!F156*1000)/(365*24*euref_capacity_EXIOBASE!F156),0)</f>
        <v>0.6908788753971421</v>
      </c>
      <c r="G156" s="62">
        <f>IFERROR((euref_generation_EXIOBASE!G156*1000)/(365*24*euref_capacity_EXIOBASE!G156),0)</f>
        <v>0.52643595335091387</v>
      </c>
      <c r="H156" s="62">
        <f>IFERROR((euref_generation_EXIOBASE!H156*1000)/(365*24*euref_capacity_EXIOBASE!H156),0)</f>
        <v>0.51716216649892099</v>
      </c>
      <c r="I156" s="62">
        <f>IFERROR((euref_generation_EXIOBASE!I156*1000)/(365*24*euref_capacity_EXIOBASE!I156),0)</f>
        <v>0.51342359413641192</v>
      </c>
      <c r="J156" s="62">
        <f>IFERROR((euref_generation_EXIOBASE!J156*1000)/(365*24*euref_capacity_EXIOBASE!J156),0)</f>
        <v>0</v>
      </c>
      <c r="K156" s="62">
        <f>IFERROR((euref_generation_EXIOBASE!K156*1000)/(365*24*euref_capacity_EXIOBASE!K156),0)</f>
        <v>0</v>
      </c>
    </row>
    <row r="157" spans="1:11" ht="15" customHeight="1" x14ac:dyDescent="0.25">
      <c r="A157" s="61" t="s">
        <v>12</v>
      </c>
      <c r="B157" s="61" t="s">
        <v>31</v>
      </c>
      <c r="C157" s="61" t="s">
        <v>32</v>
      </c>
      <c r="D157" s="62">
        <f>IFERROR((euref_generation_EXIOBASE!D157*1000)/(365*24*euref_capacity_EXIOBASE!D157),0)</f>
        <v>0.36288037688560731</v>
      </c>
      <c r="E157" s="62">
        <f>IFERROR((euref_generation_EXIOBASE!E157*1000)/(365*24*euref_capacity_EXIOBASE!E157),0)</f>
        <v>0.39349439572369405</v>
      </c>
      <c r="F157" s="62">
        <f>IFERROR((euref_generation_EXIOBASE!F157*1000)/(365*24*euref_capacity_EXIOBASE!F157),0)</f>
        <v>0.46610693736239645</v>
      </c>
      <c r="G157" s="62">
        <f>IFERROR((euref_generation_EXIOBASE!G157*1000)/(365*24*euref_capacity_EXIOBASE!G157),0)</f>
        <v>0.53254672206181608</v>
      </c>
      <c r="H157" s="62">
        <f>IFERROR((euref_generation_EXIOBASE!H157*1000)/(365*24*euref_capacity_EXIOBASE!H157),0)</f>
        <v>0.51486121028113874</v>
      </c>
      <c r="I157" s="62">
        <f>IFERROR((euref_generation_EXIOBASE!I157*1000)/(365*24*euref_capacity_EXIOBASE!I157),0)</f>
        <v>0.46693093763837046</v>
      </c>
      <c r="J157" s="62">
        <f>IFERROR((euref_generation_EXIOBASE!J157*1000)/(365*24*euref_capacity_EXIOBASE!J157),0)</f>
        <v>0.46132355835923489</v>
      </c>
      <c r="K157" s="62">
        <f>IFERROR((euref_generation_EXIOBASE!K157*1000)/(365*24*euref_capacity_EXIOBASE!K157),0)</f>
        <v>0.36322689287506688</v>
      </c>
    </row>
    <row r="158" spans="1:11" ht="15" customHeight="1" x14ac:dyDescent="0.25">
      <c r="A158" s="61" t="s">
        <v>12</v>
      </c>
      <c r="B158" s="61" t="s">
        <v>33</v>
      </c>
      <c r="C158" s="61" t="s">
        <v>34</v>
      </c>
      <c r="D158" s="62">
        <f>IFERROR((euref_generation_EXIOBASE!D158*1000)/(365*24*euref_capacity_EXIOBASE!D158),0)</f>
        <v>0</v>
      </c>
      <c r="E158" s="62">
        <f>IFERROR((euref_generation_EXIOBASE!E158*1000)/(365*24*euref_capacity_EXIOBASE!E158),0)</f>
        <v>0</v>
      </c>
      <c r="F158" s="62">
        <f>IFERROR((euref_generation_EXIOBASE!F158*1000)/(365*24*euref_capacity_EXIOBASE!F158),0)</f>
        <v>0</v>
      </c>
      <c r="G158" s="62">
        <f>IFERROR((euref_generation_EXIOBASE!G158*1000)/(365*24*euref_capacity_EXIOBASE!G158),0)</f>
        <v>0</v>
      </c>
      <c r="H158" s="62">
        <f>IFERROR((euref_generation_EXIOBASE!H158*1000)/(365*24*euref_capacity_EXIOBASE!H158),0)</f>
        <v>0</v>
      </c>
      <c r="I158" s="62">
        <f>IFERROR((euref_generation_EXIOBASE!I158*1000)/(365*24*euref_capacity_EXIOBASE!I158),0)</f>
        <v>0</v>
      </c>
      <c r="J158" s="62">
        <f>IFERROR((euref_generation_EXIOBASE!J158*1000)/(365*24*euref_capacity_EXIOBASE!J158),0)</f>
        <v>0</v>
      </c>
      <c r="K158" s="62">
        <f>IFERROR((euref_generation_EXIOBASE!K158*1000)/(365*24*euref_capacity_EXIOBASE!K158),0)</f>
        <v>0</v>
      </c>
    </row>
    <row r="159" spans="1:11" ht="15" customHeight="1" x14ac:dyDescent="0.25">
      <c r="A159" s="61" t="s">
        <v>12</v>
      </c>
      <c r="B159" s="61" t="s">
        <v>35</v>
      </c>
      <c r="C159" s="61" t="s">
        <v>36</v>
      </c>
      <c r="D159" s="62">
        <f>IFERROR((euref_generation_EXIOBASE!D159*1000)/(365*24*euref_capacity_EXIOBASE!D159),0)</f>
        <v>0.34740314274459999</v>
      </c>
      <c r="E159" s="62">
        <f>IFERROR((euref_generation_EXIOBASE!E159*1000)/(365*24*euref_capacity_EXIOBASE!E159),0)</f>
        <v>0.35526451514977669</v>
      </c>
      <c r="F159" s="62">
        <f>IFERROR((euref_generation_EXIOBASE!F159*1000)/(365*24*euref_capacity_EXIOBASE!F159),0)</f>
        <v>0.3507423072973363</v>
      </c>
      <c r="G159" s="62">
        <f>IFERROR((euref_generation_EXIOBASE!G159*1000)/(365*24*euref_capacity_EXIOBASE!G159),0)</f>
        <v>0.35074790550096346</v>
      </c>
      <c r="H159" s="62">
        <f>IFERROR((euref_generation_EXIOBASE!H159*1000)/(365*24*euref_capacity_EXIOBASE!H159),0)</f>
        <v>0.35277431428509426</v>
      </c>
      <c r="I159" s="62">
        <f>IFERROR((euref_generation_EXIOBASE!I159*1000)/(365*24*euref_capacity_EXIOBASE!I159),0)</f>
        <v>0.3658787590993991</v>
      </c>
      <c r="J159" s="62">
        <f>IFERROR((euref_generation_EXIOBASE!J159*1000)/(365*24*euref_capacity_EXIOBASE!J159),0)</f>
        <v>0.37927982297874174</v>
      </c>
      <c r="K159" s="62">
        <f>IFERROR((euref_generation_EXIOBASE!K159*1000)/(365*24*euref_capacity_EXIOBASE!K159),0)</f>
        <v>0.38730759379805374</v>
      </c>
    </row>
    <row r="160" spans="1:11" ht="15" customHeight="1" x14ac:dyDescent="0.25">
      <c r="A160" s="61" t="s">
        <v>12</v>
      </c>
      <c r="B160" s="61" t="s">
        <v>814</v>
      </c>
      <c r="C160" s="61" t="s">
        <v>813</v>
      </c>
      <c r="D160" s="62">
        <f>IFERROR((euref_generation_EXIOBASE!D160*1000)/(365*24*euref_capacity_EXIOBASE!D160),0)</f>
        <v>0.27775128396623339</v>
      </c>
      <c r="E160" s="62">
        <f>IFERROR((euref_generation_EXIOBASE!E160*1000)/(365*24*euref_capacity_EXIOBASE!E160),0)</f>
        <v>0.31449039845235244</v>
      </c>
      <c r="F160" s="62">
        <f>IFERROR((euref_generation_EXIOBASE!F160*1000)/(365*24*euref_capacity_EXIOBASE!F160),0)</f>
        <v>0.31518054779436055</v>
      </c>
      <c r="G160" s="62">
        <f>IFERROR((euref_generation_EXIOBASE!G160*1000)/(365*24*euref_capacity_EXIOBASE!G160),0)</f>
        <v>0.31727671008182007</v>
      </c>
      <c r="H160" s="62">
        <f>IFERROR((euref_generation_EXIOBASE!H160*1000)/(365*24*euref_capacity_EXIOBASE!H160),0)</f>
        <v>0.32100395478699051</v>
      </c>
      <c r="I160" s="62">
        <f>IFERROR((euref_generation_EXIOBASE!I160*1000)/(365*24*euref_capacity_EXIOBASE!I160),0)</f>
        <v>0.32751260887031514</v>
      </c>
      <c r="J160" s="62">
        <f>IFERROR((euref_generation_EXIOBASE!J160*1000)/(365*24*euref_capacity_EXIOBASE!J160),0)</f>
        <v>0.33841796226499665</v>
      </c>
      <c r="K160" s="62">
        <f>IFERROR((euref_generation_EXIOBASE!K160*1000)/(365*24*euref_capacity_EXIOBASE!K160),0)</f>
        <v>0.34753169199701317</v>
      </c>
    </row>
    <row r="161" spans="1:11" ht="15" customHeight="1" x14ac:dyDescent="0.25">
      <c r="A161" s="61" t="s">
        <v>12</v>
      </c>
      <c r="B161" s="61" t="s">
        <v>37</v>
      </c>
      <c r="C161" s="61" t="s">
        <v>38</v>
      </c>
      <c r="D161" s="62">
        <f>IFERROR((euref_generation_EXIOBASE!D161*1000)/(365*24*euref_capacity_EXIOBASE!D161),0)</f>
        <v>1.5132493487779375E-3</v>
      </c>
      <c r="E161" s="62">
        <f>IFERROR((euref_generation_EXIOBASE!E161*1000)/(365*24*euref_capacity_EXIOBASE!E161),0)</f>
        <v>4.409321300953768E-4</v>
      </c>
      <c r="F161" s="62">
        <f>IFERROR((euref_generation_EXIOBASE!F161*1000)/(365*24*euref_capacity_EXIOBASE!F161),0)</f>
        <v>5.6815269887490836E-3</v>
      </c>
      <c r="G161" s="62">
        <f>IFERROR((euref_generation_EXIOBASE!G161*1000)/(365*24*euref_capacity_EXIOBASE!G161),0)</f>
        <v>4.1372713617462333E-3</v>
      </c>
      <c r="H161" s="62">
        <f>IFERROR((euref_generation_EXIOBASE!H161*1000)/(365*24*euref_capacity_EXIOBASE!H161),0)</f>
        <v>5.8702966777001786E-3</v>
      </c>
      <c r="I161" s="62">
        <f>IFERROR((euref_generation_EXIOBASE!I161*1000)/(365*24*euref_capacity_EXIOBASE!I161),0)</f>
        <v>0.10307115472049945</v>
      </c>
      <c r="J161" s="62">
        <f>IFERROR((euref_generation_EXIOBASE!J161*1000)/(365*24*euref_capacity_EXIOBASE!J161),0)</f>
        <v>0.5956471935853378</v>
      </c>
      <c r="K161" s="62">
        <f>IFERROR((euref_generation_EXIOBASE!K161*1000)/(365*24*euref_capacity_EXIOBASE!K161),0)</f>
        <v>0.58803161302808238</v>
      </c>
    </row>
    <row r="162" spans="1:11" ht="15" customHeight="1" x14ac:dyDescent="0.25">
      <c r="A162" s="61" t="s">
        <v>12</v>
      </c>
      <c r="B162" s="61" t="s">
        <v>39</v>
      </c>
      <c r="C162" s="61" t="s">
        <v>40</v>
      </c>
      <c r="D162" s="62">
        <f>IFERROR((euref_generation_EXIOBASE!D162*1000)/(365*24*euref_capacity_EXIOBASE!D162),0)</f>
        <v>1.0963316109401493</v>
      </c>
      <c r="E162" s="62">
        <f>IFERROR((euref_generation_EXIOBASE!E162*1000)/(365*24*euref_capacity_EXIOBASE!E162),0)</f>
        <v>0.39481666099280782</v>
      </c>
      <c r="F162" s="62">
        <f>IFERROR((euref_generation_EXIOBASE!F162*1000)/(365*24*euref_capacity_EXIOBASE!F162),0)</f>
        <v>0.53492755834048933</v>
      </c>
      <c r="G162" s="62">
        <f>IFERROR((euref_generation_EXIOBASE!G162*1000)/(365*24*euref_capacity_EXIOBASE!G162),0)</f>
        <v>0.63921657395834697</v>
      </c>
      <c r="H162" s="62">
        <f>IFERROR((euref_generation_EXIOBASE!H162*1000)/(365*24*euref_capacity_EXIOBASE!H162),0)</f>
        <v>0.8962339895103878</v>
      </c>
      <c r="I162" s="62">
        <f>IFERROR((euref_generation_EXIOBASE!I162*1000)/(365*24*euref_capacity_EXIOBASE!I162),0)</f>
        <v>0.86531016359249591</v>
      </c>
      <c r="J162" s="62">
        <f>IFERROR((euref_generation_EXIOBASE!J162*1000)/(365*24*euref_capacity_EXIOBASE!J162),0)</f>
        <v>0.86997176023566025</v>
      </c>
      <c r="K162" s="62">
        <f>IFERROR((euref_generation_EXIOBASE!K162*1000)/(365*24*euref_capacity_EXIOBASE!K162),0)</f>
        <v>0.8529696733759764</v>
      </c>
    </row>
    <row r="163" spans="1:11" ht="15" customHeight="1" x14ac:dyDescent="0.25">
      <c r="A163" s="61" t="s">
        <v>12</v>
      </c>
      <c r="B163" s="61" t="s">
        <v>812</v>
      </c>
      <c r="C163" s="61" t="s">
        <v>811</v>
      </c>
      <c r="D163" s="62">
        <f>IFERROR((euref_generation_EXIOBASE!D163*1000)/(365*24*euref_capacity_EXIOBASE!D163),0)</f>
        <v>7.2644056436604224E-2</v>
      </c>
      <c r="E163" s="62">
        <f>IFERROR((euref_generation_EXIOBASE!E163*1000)/(365*24*euref_capacity_EXIOBASE!E163),0)</f>
        <v>9.5029345222632955E-2</v>
      </c>
      <c r="F163" s="62">
        <f>IFERROR((euref_generation_EXIOBASE!F163*1000)/(365*24*euref_capacity_EXIOBASE!F163),0)</f>
        <v>9.5029345222632955E-2</v>
      </c>
      <c r="G163" s="62">
        <f>IFERROR((euref_generation_EXIOBASE!G163*1000)/(365*24*euref_capacity_EXIOBASE!G163),0)</f>
        <v>9.5029345222632955E-2</v>
      </c>
      <c r="H163" s="62">
        <f>IFERROR((euref_generation_EXIOBASE!H163*1000)/(365*24*euref_capacity_EXIOBASE!H163),0)</f>
        <v>9.5029345222632955E-2</v>
      </c>
      <c r="I163" s="62">
        <f>IFERROR((euref_generation_EXIOBASE!I163*1000)/(365*24*euref_capacity_EXIOBASE!I163),0)</f>
        <v>9.5204119332275933E-2</v>
      </c>
      <c r="J163" s="62">
        <f>IFERROR((euref_generation_EXIOBASE!J163*1000)/(365*24*euref_capacity_EXIOBASE!J163),0)</f>
        <v>9.7512764091198953E-2</v>
      </c>
      <c r="K163" s="62">
        <f>IFERROR((euref_generation_EXIOBASE!K163*1000)/(365*24*euref_capacity_EXIOBASE!K163),0)</f>
        <v>9.7512764091198953E-2</v>
      </c>
    </row>
    <row r="164" spans="1:11" ht="15" customHeight="1" x14ac:dyDescent="0.25">
      <c r="A164" s="61" t="s">
        <v>12</v>
      </c>
      <c r="B164" s="61" t="s">
        <v>41</v>
      </c>
      <c r="C164" s="61" t="s">
        <v>42</v>
      </c>
      <c r="D164" s="62">
        <f>IFERROR((euref_generation_EXIOBASE!D164*1000)/(365*24*euref_capacity_EXIOBASE!D164),0)</f>
        <v>0</v>
      </c>
      <c r="E164" s="62">
        <f>IFERROR((euref_generation_EXIOBASE!E164*1000)/(365*24*euref_capacity_EXIOBASE!E164),0)</f>
        <v>0</v>
      </c>
      <c r="F164" s="62">
        <f>IFERROR((euref_generation_EXIOBASE!F164*1000)/(365*24*euref_capacity_EXIOBASE!F164),0)</f>
        <v>0</v>
      </c>
      <c r="G164" s="62">
        <f>IFERROR((euref_generation_EXIOBASE!G164*1000)/(365*24*euref_capacity_EXIOBASE!G164),0)</f>
        <v>0</v>
      </c>
      <c r="H164" s="62">
        <f>IFERROR((euref_generation_EXIOBASE!H164*1000)/(365*24*euref_capacity_EXIOBASE!H164),0)</f>
        <v>0</v>
      </c>
      <c r="I164" s="62">
        <f>IFERROR((euref_generation_EXIOBASE!I164*1000)/(365*24*euref_capacity_EXIOBASE!I164),0)</f>
        <v>0</v>
      </c>
      <c r="J164" s="62">
        <f>IFERROR((euref_generation_EXIOBASE!J164*1000)/(365*24*euref_capacity_EXIOBASE!J164),0)</f>
        <v>0</v>
      </c>
      <c r="K164" s="62">
        <f>IFERROR((euref_generation_EXIOBASE!K164*1000)/(365*24*euref_capacity_EXIOBASE!K164),0)</f>
        <v>0</v>
      </c>
    </row>
    <row r="165" spans="1:11" ht="15" customHeight="1" x14ac:dyDescent="0.25">
      <c r="A165" s="61" t="s">
        <v>12</v>
      </c>
      <c r="B165" s="61" t="s">
        <v>43</v>
      </c>
      <c r="C165" s="61" t="s">
        <v>44</v>
      </c>
      <c r="D165" s="62">
        <f>IFERROR((euref_generation_EXIOBASE!D165*1000)/(365*24*euref_capacity_EXIOBASE!D165),0)</f>
        <v>0</v>
      </c>
      <c r="E165" s="62">
        <f>IFERROR((euref_generation_EXIOBASE!E165*1000)/(365*24*euref_capacity_EXIOBASE!E165),0)</f>
        <v>0</v>
      </c>
      <c r="F165" s="62">
        <f>IFERROR((euref_generation_EXIOBASE!F165*1000)/(365*24*euref_capacity_EXIOBASE!F165),0)</f>
        <v>0</v>
      </c>
      <c r="G165" s="62">
        <f>IFERROR((euref_generation_EXIOBASE!G165*1000)/(365*24*euref_capacity_EXIOBASE!G165),0)</f>
        <v>0</v>
      </c>
      <c r="H165" s="62">
        <f>IFERROR((euref_generation_EXIOBASE!H165*1000)/(365*24*euref_capacity_EXIOBASE!H165),0)</f>
        <v>0</v>
      </c>
      <c r="I165" s="62">
        <f>IFERROR((euref_generation_EXIOBASE!I165*1000)/(365*24*euref_capacity_EXIOBASE!I165),0)</f>
        <v>0</v>
      </c>
      <c r="J165" s="62">
        <f>IFERROR((euref_generation_EXIOBASE!J165*1000)/(365*24*euref_capacity_EXIOBASE!J165),0)</f>
        <v>0</v>
      </c>
      <c r="K165" s="62">
        <f>IFERROR((euref_generation_EXIOBASE!K165*1000)/(365*24*euref_capacity_EXIOBASE!K165),0)</f>
        <v>0</v>
      </c>
    </row>
    <row r="166" spans="1:11" ht="15" customHeight="1" x14ac:dyDescent="0.25">
      <c r="A166" s="61" t="s">
        <v>12</v>
      </c>
      <c r="B166" s="61" t="s">
        <v>45</v>
      </c>
      <c r="C166" s="61" t="s">
        <v>46</v>
      </c>
      <c r="D166" s="62">
        <f>IFERROR((euref_generation_EXIOBASE!D166*1000)/(365*24*euref_capacity_EXIOBASE!D166),0)</f>
        <v>0</v>
      </c>
      <c r="E166" s="62">
        <f>IFERROR((euref_generation_EXIOBASE!E166*1000)/(365*24*euref_capacity_EXIOBASE!E166),0)</f>
        <v>0</v>
      </c>
      <c r="F166" s="62">
        <f>IFERROR((euref_generation_EXIOBASE!F166*1000)/(365*24*euref_capacity_EXIOBASE!F166),0)</f>
        <v>0</v>
      </c>
      <c r="G166" s="62">
        <f>IFERROR((euref_generation_EXIOBASE!G166*1000)/(365*24*euref_capacity_EXIOBASE!G166),0)</f>
        <v>0</v>
      </c>
      <c r="H166" s="62">
        <f>IFERROR((euref_generation_EXIOBASE!H166*1000)/(365*24*euref_capacity_EXIOBASE!H166),0)</f>
        <v>0</v>
      </c>
      <c r="I166" s="62">
        <f>IFERROR((euref_generation_EXIOBASE!I166*1000)/(365*24*euref_capacity_EXIOBASE!I166),0)</f>
        <v>0</v>
      </c>
      <c r="J166" s="62">
        <f>IFERROR((euref_generation_EXIOBASE!J166*1000)/(365*24*euref_capacity_EXIOBASE!J166),0)</f>
        <v>0</v>
      </c>
      <c r="K166" s="62">
        <f>IFERROR((euref_generation_EXIOBASE!K166*1000)/(365*24*euref_capacity_EXIOBASE!K166),0)</f>
        <v>0</v>
      </c>
    </row>
    <row r="167" spans="1:11" ht="15" customHeight="1" x14ac:dyDescent="0.25">
      <c r="A167" s="61" t="s">
        <v>11</v>
      </c>
      <c r="B167" s="61" t="s">
        <v>29</v>
      </c>
      <c r="C167" s="61" t="s">
        <v>30</v>
      </c>
      <c r="D167" s="62">
        <f>IFERROR((euref_generation_EXIOBASE!D167*1000)/(365*24*euref_capacity_EXIOBASE!D167),0)</f>
        <v>0.70637712910432437</v>
      </c>
      <c r="E167" s="62">
        <f>IFERROR((euref_generation_EXIOBASE!E167*1000)/(365*24*euref_capacity_EXIOBASE!E167),0)</f>
        <v>0.86554221876075466</v>
      </c>
      <c r="F167" s="62">
        <f>IFERROR((euref_generation_EXIOBASE!F167*1000)/(365*24*euref_capacity_EXIOBASE!F167),0)</f>
        <v>1.0086480070787831</v>
      </c>
      <c r="G167" s="62">
        <f>IFERROR((euref_generation_EXIOBASE!G167*1000)/(365*24*euref_capacity_EXIOBASE!G167),0)</f>
        <v>1.000133036258831</v>
      </c>
      <c r="H167" s="62">
        <f>IFERROR((euref_generation_EXIOBASE!H167*1000)/(365*24*euref_capacity_EXIOBASE!H167),0)</f>
        <v>0.92099938281220539</v>
      </c>
      <c r="I167" s="62">
        <f>IFERROR((euref_generation_EXIOBASE!I167*1000)/(365*24*euref_capacity_EXIOBASE!I167),0)</f>
        <v>0.50600059378276807</v>
      </c>
      <c r="J167" s="62">
        <f>IFERROR((euref_generation_EXIOBASE!J167*1000)/(365*24*euref_capacity_EXIOBASE!J167),0)</f>
        <v>0.47451523832987402</v>
      </c>
      <c r="K167" s="62">
        <f>IFERROR((euref_generation_EXIOBASE!K167*1000)/(365*24*euref_capacity_EXIOBASE!K167),0)</f>
        <v>0</v>
      </c>
    </row>
    <row r="168" spans="1:11" ht="15" customHeight="1" x14ac:dyDescent="0.25">
      <c r="A168" s="61" t="s">
        <v>11</v>
      </c>
      <c r="B168" s="61" t="s">
        <v>31</v>
      </c>
      <c r="C168" s="61" t="s">
        <v>32</v>
      </c>
      <c r="D168" s="62">
        <f>IFERROR((euref_generation_EXIOBASE!D168*1000)/(365*24*euref_capacity_EXIOBASE!D168),0)</f>
        <v>0.2419182243688241</v>
      </c>
      <c r="E168" s="62">
        <f>IFERROR((euref_generation_EXIOBASE!E168*1000)/(365*24*euref_capacity_EXIOBASE!E168),0)</f>
        <v>0.28046351729498714</v>
      </c>
      <c r="F168" s="62">
        <f>IFERROR((euref_generation_EXIOBASE!F168*1000)/(365*24*euref_capacity_EXIOBASE!F168),0)</f>
        <v>0.29782385040198478</v>
      </c>
      <c r="G168" s="62">
        <f>IFERROR((euref_generation_EXIOBASE!G168*1000)/(365*24*euref_capacity_EXIOBASE!G168),0)</f>
        <v>0.33488671727152208</v>
      </c>
      <c r="H168" s="62">
        <f>IFERROR((euref_generation_EXIOBASE!H168*1000)/(365*24*euref_capacity_EXIOBASE!H168),0)</f>
        <v>0.43411026074652864</v>
      </c>
      <c r="I168" s="62">
        <f>IFERROR((euref_generation_EXIOBASE!I168*1000)/(365*24*euref_capacity_EXIOBASE!I168),0)</f>
        <v>0.42322663913278263</v>
      </c>
      <c r="J168" s="62">
        <f>IFERROR((euref_generation_EXIOBASE!J168*1000)/(365*24*euref_capacity_EXIOBASE!J168),0)</f>
        <v>0.37158785069634565</v>
      </c>
      <c r="K168" s="62">
        <f>IFERROR((euref_generation_EXIOBASE!K168*1000)/(365*24*euref_capacity_EXIOBASE!K168),0)</f>
        <v>0.3641221124328835</v>
      </c>
    </row>
    <row r="169" spans="1:11" ht="15" customHeight="1" x14ac:dyDescent="0.25">
      <c r="A169" s="61" t="s">
        <v>11</v>
      </c>
      <c r="B169" s="61" t="s">
        <v>33</v>
      </c>
      <c r="C169" s="61" t="s">
        <v>34</v>
      </c>
      <c r="D169" s="62">
        <f>IFERROR((euref_generation_EXIOBASE!D169*1000)/(365*24*euref_capacity_EXIOBASE!D169),0)</f>
        <v>0</v>
      </c>
      <c r="E169" s="62">
        <f>IFERROR((euref_generation_EXIOBASE!E169*1000)/(365*24*euref_capacity_EXIOBASE!E169),0)</f>
        <v>0</v>
      </c>
      <c r="F169" s="62">
        <f>IFERROR((euref_generation_EXIOBASE!F169*1000)/(365*24*euref_capacity_EXIOBASE!F169),0)</f>
        <v>0</v>
      </c>
      <c r="G169" s="62">
        <f>IFERROR((euref_generation_EXIOBASE!G169*1000)/(365*24*euref_capacity_EXIOBASE!G169),0)</f>
        <v>0</v>
      </c>
      <c r="H169" s="62">
        <f>IFERROR((euref_generation_EXIOBASE!H169*1000)/(365*24*euref_capacity_EXIOBASE!H169),0)</f>
        <v>0</v>
      </c>
      <c r="I169" s="62">
        <f>IFERROR((euref_generation_EXIOBASE!I169*1000)/(365*24*euref_capacity_EXIOBASE!I169),0)</f>
        <v>0</v>
      </c>
      <c r="J169" s="62">
        <f>IFERROR((euref_generation_EXIOBASE!J169*1000)/(365*24*euref_capacity_EXIOBASE!J169),0)</f>
        <v>0</v>
      </c>
      <c r="K169" s="62">
        <f>IFERROR((euref_generation_EXIOBASE!K169*1000)/(365*24*euref_capacity_EXIOBASE!K169),0)</f>
        <v>0</v>
      </c>
    </row>
    <row r="170" spans="1:11" ht="15" customHeight="1" x14ac:dyDescent="0.25">
      <c r="A170" s="61" t="s">
        <v>11</v>
      </c>
      <c r="B170" s="61" t="s">
        <v>35</v>
      </c>
      <c r="C170" s="61" t="s">
        <v>36</v>
      </c>
      <c r="D170" s="62">
        <f>IFERROR((euref_generation_EXIOBASE!D170*1000)/(365*24*euref_capacity_EXIOBASE!D170),0)</f>
        <v>0.29675373614970052</v>
      </c>
      <c r="E170" s="62">
        <f>IFERROR((euref_generation_EXIOBASE!E170*1000)/(365*24*euref_capacity_EXIOBASE!E170),0)</f>
        <v>0.28859300476391303</v>
      </c>
      <c r="F170" s="62">
        <f>IFERROR((euref_generation_EXIOBASE!F170*1000)/(365*24*euref_capacity_EXIOBASE!F170),0)</f>
        <v>0.2973634413292075</v>
      </c>
      <c r="G170" s="62">
        <f>IFERROR((euref_generation_EXIOBASE!G170*1000)/(365*24*euref_capacity_EXIOBASE!G170),0)</f>
        <v>0.29986546381186963</v>
      </c>
      <c r="H170" s="62">
        <f>IFERROR((euref_generation_EXIOBASE!H170*1000)/(365*24*euref_capacity_EXIOBASE!H170),0)</f>
        <v>0.30518667300188901</v>
      </c>
      <c r="I170" s="62">
        <f>IFERROR((euref_generation_EXIOBASE!I170*1000)/(365*24*euref_capacity_EXIOBASE!I170),0)</f>
        <v>0.30938021544693034</v>
      </c>
      <c r="J170" s="62">
        <f>IFERROR((euref_generation_EXIOBASE!J170*1000)/(365*24*euref_capacity_EXIOBASE!J170),0)</f>
        <v>0.3117804985731224</v>
      </c>
      <c r="K170" s="62">
        <f>IFERROR((euref_generation_EXIOBASE!K170*1000)/(365*24*euref_capacity_EXIOBASE!K170),0)</f>
        <v>0.3139770429100171</v>
      </c>
    </row>
    <row r="171" spans="1:11" ht="15" customHeight="1" x14ac:dyDescent="0.25">
      <c r="A171" s="61" t="s">
        <v>11</v>
      </c>
      <c r="B171" s="61" t="s">
        <v>814</v>
      </c>
      <c r="C171" s="61" t="s">
        <v>813</v>
      </c>
      <c r="D171" s="62">
        <f>IFERROR((euref_generation_EXIOBASE!D171*1000)/(365*24*euref_capacity_EXIOBASE!D171),0)</f>
        <v>0.1864143872574596</v>
      </c>
      <c r="E171" s="62">
        <f>IFERROR((euref_generation_EXIOBASE!E171*1000)/(365*24*euref_capacity_EXIOBASE!E171),0)</f>
        <v>0.18651958445329417</v>
      </c>
      <c r="F171" s="62">
        <f>IFERROR((euref_generation_EXIOBASE!F171*1000)/(365*24*euref_capacity_EXIOBASE!F171),0)</f>
        <v>0.23238276553402987</v>
      </c>
      <c r="G171" s="62">
        <f>IFERROR((euref_generation_EXIOBASE!G171*1000)/(365*24*euref_capacity_EXIOBASE!G171),0)</f>
        <v>0.23986979715899978</v>
      </c>
      <c r="H171" s="62">
        <f>IFERROR((euref_generation_EXIOBASE!H171*1000)/(365*24*euref_capacity_EXIOBASE!H171),0)</f>
        <v>0.24321045199552666</v>
      </c>
      <c r="I171" s="62">
        <f>IFERROR((euref_generation_EXIOBASE!I171*1000)/(365*24*euref_capacity_EXIOBASE!I171),0)</f>
        <v>0.255968548901157</v>
      </c>
      <c r="J171" s="62">
        <f>IFERROR((euref_generation_EXIOBASE!J171*1000)/(365*24*euref_capacity_EXIOBASE!J171),0)</f>
        <v>0.26777657479232736</v>
      </c>
      <c r="K171" s="62">
        <f>IFERROR((euref_generation_EXIOBASE!K171*1000)/(365*24*euref_capacity_EXIOBASE!K171),0)</f>
        <v>0.27286920542756743</v>
      </c>
    </row>
    <row r="172" spans="1:11" ht="15" customHeight="1" x14ac:dyDescent="0.25">
      <c r="A172" s="61" t="s">
        <v>11</v>
      </c>
      <c r="B172" s="61" t="s">
        <v>37</v>
      </c>
      <c r="C172" s="61" t="s">
        <v>38</v>
      </c>
      <c r="D172" s="62">
        <f>IFERROR((euref_generation_EXIOBASE!D172*1000)/(365*24*euref_capacity_EXIOBASE!D172),0)</f>
        <v>7.1973727578575203E-2</v>
      </c>
      <c r="E172" s="62">
        <f>IFERROR((euref_generation_EXIOBASE!E172*1000)/(365*24*euref_capacity_EXIOBASE!E172),0)</f>
        <v>0.10307083997675656</v>
      </c>
      <c r="F172" s="62">
        <f>IFERROR((euref_generation_EXIOBASE!F172*1000)/(365*24*euref_capacity_EXIOBASE!F172),0)</f>
        <v>0.15137791442725823</v>
      </c>
      <c r="G172" s="62">
        <f>IFERROR((euref_generation_EXIOBASE!G172*1000)/(365*24*euref_capacity_EXIOBASE!G172),0)</f>
        <v>0.37986643027004352</v>
      </c>
      <c r="H172" s="62">
        <f>IFERROR((euref_generation_EXIOBASE!H172*1000)/(365*24*euref_capacity_EXIOBASE!H172),0)</f>
        <v>0.72504303547793802</v>
      </c>
      <c r="I172" s="62">
        <f>IFERROR((euref_generation_EXIOBASE!I172*1000)/(365*24*euref_capacity_EXIOBASE!I172),0)</f>
        <v>0.84981505413520708</v>
      </c>
      <c r="J172" s="62">
        <f>IFERROR((euref_generation_EXIOBASE!J172*1000)/(365*24*euref_capacity_EXIOBASE!J172),0)</f>
        <v>0.66386917398539169</v>
      </c>
      <c r="K172" s="62">
        <f>IFERROR((euref_generation_EXIOBASE!K172*1000)/(365*24*euref_capacity_EXIOBASE!K172),0)</f>
        <v>0.77020101848147782</v>
      </c>
    </row>
    <row r="173" spans="1:11" ht="15" customHeight="1" x14ac:dyDescent="0.25">
      <c r="A173" s="61" t="s">
        <v>11</v>
      </c>
      <c r="B173" s="61" t="s">
        <v>39</v>
      </c>
      <c r="C173" s="61" t="s">
        <v>40</v>
      </c>
      <c r="D173" s="62">
        <f>IFERROR((euref_generation_EXIOBASE!D173*1000)/(365*24*euref_capacity_EXIOBASE!D173),0)</f>
        <v>0.44313174037187203</v>
      </c>
      <c r="E173" s="62">
        <f>IFERROR((euref_generation_EXIOBASE!E173*1000)/(365*24*euref_capacity_EXIOBASE!E173),0)</f>
        <v>0.4544082949432971</v>
      </c>
      <c r="F173" s="62">
        <f>IFERROR((euref_generation_EXIOBASE!F173*1000)/(365*24*euref_capacity_EXIOBASE!F173),0)</f>
        <v>0.50696554968042273</v>
      </c>
      <c r="G173" s="62">
        <f>IFERROR((euref_generation_EXIOBASE!G173*1000)/(365*24*euref_capacity_EXIOBASE!G173),0)</f>
        <v>0.53934413218663813</v>
      </c>
      <c r="H173" s="62">
        <f>IFERROR((euref_generation_EXIOBASE!H173*1000)/(365*24*euref_capacity_EXIOBASE!H173),0)</f>
        <v>0.90380404934406688</v>
      </c>
      <c r="I173" s="62">
        <f>IFERROR((euref_generation_EXIOBASE!I173*1000)/(365*24*euref_capacity_EXIOBASE!I173),0)</f>
        <v>1.0817241590114901</v>
      </c>
      <c r="J173" s="62">
        <f>IFERROR((euref_generation_EXIOBASE!J173*1000)/(365*24*euref_capacity_EXIOBASE!J173),0)</f>
        <v>1.1435384341467585</v>
      </c>
      <c r="K173" s="62">
        <f>IFERROR((euref_generation_EXIOBASE!K173*1000)/(365*24*euref_capacity_EXIOBASE!K173),0)</f>
        <v>1.1885863817895124</v>
      </c>
    </row>
    <row r="174" spans="1:11" ht="15" customHeight="1" x14ac:dyDescent="0.25">
      <c r="A174" s="61" t="s">
        <v>11</v>
      </c>
      <c r="B174" s="61" t="s">
        <v>812</v>
      </c>
      <c r="C174" s="61" t="s">
        <v>811</v>
      </c>
      <c r="D174" s="62">
        <f>IFERROR((euref_generation_EXIOBASE!D174*1000)/(365*24*euref_capacity_EXIOBASE!D174),0)</f>
        <v>0.14135420861558504</v>
      </c>
      <c r="E174" s="62">
        <f>IFERROR((euref_generation_EXIOBASE!E174*1000)/(365*24*euref_capacity_EXIOBASE!E174),0)</f>
        <v>0.14543383594334794</v>
      </c>
      <c r="F174" s="62">
        <f>IFERROR((euref_generation_EXIOBASE!F174*1000)/(365*24*euref_capacity_EXIOBASE!F174),0)</f>
        <v>0.15610823040069374</v>
      </c>
      <c r="G174" s="62">
        <f>IFERROR((euref_generation_EXIOBASE!G174*1000)/(365*24*euref_capacity_EXIOBASE!G174),0)</f>
        <v>0.15814472689468084</v>
      </c>
      <c r="H174" s="62">
        <f>IFERROR((euref_generation_EXIOBASE!H174*1000)/(365*24*euref_capacity_EXIOBASE!H174),0)</f>
        <v>0.16285263555691445</v>
      </c>
      <c r="I174" s="62">
        <f>IFERROR((euref_generation_EXIOBASE!I174*1000)/(365*24*euref_capacity_EXIOBASE!I174),0)</f>
        <v>0.16834341421563462</v>
      </c>
      <c r="J174" s="62">
        <f>IFERROR((euref_generation_EXIOBASE!J174*1000)/(365*24*euref_capacity_EXIOBASE!J174),0)</f>
        <v>0.17171106950725937</v>
      </c>
      <c r="K174" s="62">
        <f>IFERROR((euref_generation_EXIOBASE!K174*1000)/(365*24*euref_capacity_EXIOBASE!K174),0)</f>
        <v>0.17682632393515971</v>
      </c>
    </row>
    <row r="175" spans="1:11" ht="15" customHeight="1" x14ac:dyDescent="0.25">
      <c r="A175" s="61" t="s">
        <v>11</v>
      </c>
      <c r="B175" s="61" t="s">
        <v>41</v>
      </c>
      <c r="C175" s="61" t="s">
        <v>42</v>
      </c>
      <c r="D175" s="62">
        <f>IFERROR((euref_generation_EXIOBASE!D175*1000)/(365*24*euref_capacity_EXIOBASE!D175),0)</f>
        <v>0</v>
      </c>
      <c r="E175" s="62">
        <f>IFERROR((euref_generation_EXIOBASE!E175*1000)/(365*24*euref_capacity_EXIOBASE!E175),0)</f>
        <v>0</v>
      </c>
      <c r="F175" s="62">
        <f>IFERROR((euref_generation_EXIOBASE!F175*1000)/(365*24*euref_capacity_EXIOBASE!F175),0)</f>
        <v>0</v>
      </c>
      <c r="G175" s="62">
        <f>IFERROR((euref_generation_EXIOBASE!G175*1000)/(365*24*euref_capacity_EXIOBASE!G175),0)</f>
        <v>0</v>
      </c>
      <c r="H175" s="62">
        <f>IFERROR((euref_generation_EXIOBASE!H175*1000)/(365*24*euref_capacity_EXIOBASE!H175),0)</f>
        <v>0</v>
      </c>
      <c r="I175" s="62">
        <f>IFERROR((euref_generation_EXIOBASE!I175*1000)/(365*24*euref_capacity_EXIOBASE!I175),0)</f>
        <v>0</v>
      </c>
      <c r="J175" s="62">
        <f>IFERROR((euref_generation_EXIOBASE!J175*1000)/(365*24*euref_capacity_EXIOBASE!J175),0)</f>
        <v>0</v>
      </c>
      <c r="K175" s="62">
        <f>IFERROR((euref_generation_EXIOBASE!K175*1000)/(365*24*euref_capacity_EXIOBASE!K175),0)</f>
        <v>0</v>
      </c>
    </row>
    <row r="176" spans="1:11" ht="15" customHeight="1" x14ac:dyDescent="0.25">
      <c r="A176" s="61" t="s">
        <v>11</v>
      </c>
      <c r="B176" s="61" t="s">
        <v>43</v>
      </c>
      <c r="C176" s="61" t="s">
        <v>44</v>
      </c>
      <c r="D176" s="62">
        <f>IFERROR((euref_generation_EXIOBASE!D176*1000)/(365*24*euref_capacity_EXIOBASE!D176),0)</f>
        <v>0</v>
      </c>
      <c r="E176" s="62">
        <f>IFERROR((euref_generation_EXIOBASE!E176*1000)/(365*24*euref_capacity_EXIOBASE!E176),0)</f>
        <v>0</v>
      </c>
      <c r="F176" s="62">
        <f>IFERROR((euref_generation_EXIOBASE!F176*1000)/(365*24*euref_capacity_EXIOBASE!F176),0)</f>
        <v>0</v>
      </c>
      <c r="G176" s="62">
        <f>IFERROR((euref_generation_EXIOBASE!G176*1000)/(365*24*euref_capacity_EXIOBASE!G176),0)</f>
        <v>0</v>
      </c>
      <c r="H176" s="62">
        <f>IFERROR((euref_generation_EXIOBASE!H176*1000)/(365*24*euref_capacity_EXIOBASE!H176),0)</f>
        <v>0</v>
      </c>
      <c r="I176" s="62">
        <f>IFERROR((euref_generation_EXIOBASE!I176*1000)/(365*24*euref_capacity_EXIOBASE!I176),0)</f>
        <v>0</v>
      </c>
      <c r="J176" s="62">
        <f>IFERROR((euref_generation_EXIOBASE!J176*1000)/(365*24*euref_capacity_EXIOBASE!J176),0)</f>
        <v>0</v>
      </c>
      <c r="K176" s="62">
        <f>IFERROR((euref_generation_EXIOBASE!K176*1000)/(365*24*euref_capacity_EXIOBASE!K176),0)</f>
        <v>0</v>
      </c>
    </row>
    <row r="177" spans="1:11" ht="15" customHeight="1" x14ac:dyDescent="0.25">
      <c r="A177" s="61" t="s">
        <v>11</v>
      </c>
      <c r="B177" s="61" t="s">
        <v>45</v>
      </c>
      <c r="C177" s="61" t="s">
        <v>46</v>
      </c>
      <c r="D177" s="62">
        <f>IFERROR((euref_generation_EXIOBASE!D177*1000)/(365*24*euref_capacity_EXIOBASE!D177),0)</f>
        <v>0.91714100905562834</v>
      </c>
      <c r="E177" s="62">
        <f>IFERROR((euref_generation_EXIOBASE!E177*1000)/(365*24*euref_capacity_EXIOBASE!E177),0)</f>
        <v>0.91714100905562779</v>
      </c>
      <c r="F177" s="62">
        <f>IFERROR((euref_generation_EXIOBASE!F177*1000)/(365*24*euref_capacity_EXIOBASE!F177),0)</f>
        <v>0.91714100905562779</v>
      </c>
      <c r="G177" s="62">
        <f>IFERROR((euref_generation_EXIOBASE!G177*1000)/(365*24*euref_capacity_EXIOBASE!G177),0)</f>
        <v>0.91714100905562779</v>
      </c>
      <c r="H177" s="62">
        <f>IFERROR((euref_generation_EXIOBASE!H177*1000)/(365*24*euref_capacity_EXIOBASE!H177),0)</f>
        <v>0.91714100905562779</v>
      </c>
      <c r="I177" s="62">
        <f>IFERROR((euref_generation_EXIOBASE!I177*1000)/(365*24*euref_capacity_EXIOBASE!I177),0)</f>
        <v>0.91714100905562668</v>
      </c>
      <c r="J177" s="62">
        <f>IFERROR((euref_generation_EXIOBASE!J177*1000)/(365*24*euref_capacity_EXIOBASE!J177),0)</f>
        <v>0.9484104046242765</v>
      </c>
      <c r="K177" s="62">
        <f>IFERROR((euref_generation_EXIOBASE!K177*1000)/(365*24*euref_capacity_EXIOBASE!K177),0)</f>
        <v>0.94841040462427895</v>
      </c>
    </row>
    <row r="178" spans="1:11" ht="15" customHeight="1" x14ac:dyDescent="0.25">
      <c r="A178" s="61" t="s">
        <v>10</v>
      </c>
      <c r="B178" s="61" t="s">
        <v>29</v>
      </c>
      <c r="C178" s="61" t="s">
        <v>30</v>
      </c>
      <c r="D178" s="62">
        <f>IFERROR((euref_generation_EXIOBASE!D178*1000)/(365*24*euref_capacity_EXIOBASE!D178),0)</f>
        <v>0</v>
      </c>
      <c r="E178" s="62">
        <f>IFERROR((euref_generation_EXIOBASE!E178*1000)/(365*24*euref_capacity_EXIOBASE!E178),0)</f>
        <v>0</v>
      </c>
      <c r="F178" s="62">
        <f>IFERROR((euref_generation_EXIOBASE!F178*1000)/(365*24*euref_capacity_EXIOBASE!F178),0)</f>
        <v>0</v>
      </c>
      <c r="G178" s="62">
        <f>IFERROR((euref_generation_EXIOBASE!G178*1000)/(365*24*euref_capacity_EXIOBASE!G178),0)</f>
        <v>0</v>
      </c>
      <c r="H178" s="62">
        <f>IFERROR((euref_generation_EXIOBASE!H178*1000)/(365*24*euref_capacity_EXIOBASE!H178),0)</f>
        <v>0</v>
      </c>
      <c r="I178" s="62">
        <f>IFERROR((euref_generation_EXIOBASE!I178*1000)/(365*24*euref_capacity_EXIOBASE!I178),0)</f>
        <v>0</v>
      </c>
      <c r="J178" s="62">
        <f>IFERROR((euref_generation_EXIOBASE!J178*1000)/(365*24*euref_capacity_EXIOBASE!J178),0)</f>
        <v>0</v>
      </c>
      <c r="K178" s="62">
        <f>IFERROR((euref_generation_EXIOBASE!K178*1000)/(365*24*euref_capacity_EXIOBASE!K178),0)</f>
        <v>0</v>
      </c>
    </row>
    <row r="179" spans="1:11" ht="15" customHeight="1" x14ac:dyDescent="0.25">
      <c r="A179" s="61" t="s">
        <v>10</v>
      </c>
      <c r="B179" s="61" t="s">
        <v>31</v>
      </c>
      <c r="C179" s="61" t="s">
        <v>32</v>
      </c>
      <c r="D179" s="62">
        <f>IFERROR((euref_generation_EXIOBASE!D179*1000)/(365*24*euref_capacity_EXIOBASE!D179),0)</f>
        <v>0.17347761263889849</v>
      </c>
      <c r="E179" s="62">
        <f>IFERROR((euref_generation_EXIOBASE!E179*1000)/(365*24*euref_capacity_EXIOBASE!E179),0)</f>
        <v>0.29849391143646742</v>
      </c>
      <c r="F179" s="62">
        <f>IFERROR((euref_generation_EXIOBASE!F179*1000)/(365*24*euref_capacity_EXIOBASE!F179),0)</f>
        <v>0.47235620766320696</v>
      </c>
      <c r="G179" s="62">
        <f>IFERROR((euref_generation_EXIOBASE!G179*1000)/(365*24*euref_capacity_EXIOBASE!G179),0)</f>
        <v>0.23157859933128055</v>
      </c>
      <c r="H179" s="62">
        <f>IFERROR((euref_generation_EXIOBASE!H179*1000)/(365*24*euref_capacity_EXIOBASE!H179),0)</f>
        <v>0.33910554989043201</v>
      </c>
      <c r="I179" s="62">
        <f>IFERROR((euref_generation_EXIOBASE!I179*1000)/(365*24*euref_capacity_EXIOBASE!I179),0)</f>
        <v>0.37806664940142592</v>
      </c>
      <c r="J179" s="62">
        <f>IFERROR((euref_generation_EXIOBASE!J179*1000)/(365*24*euref_capacity_EXIOBASE!J179),0)</f>
        <v>0.73595262649155102</v>
      </c>
      <c r="K179" s="62">
        <f>IFERROR((euref_generation_EXIOBASE!K179*1000)/(365*24*euref_capacity_EXIOBASE!K179),0)</f>
        <v>0.73759776096740171</v>
      </c>
    </row>
    <row r="180" spans="1:11" ht="15" customHeight="1" x14ac:dyDescent="0.25">
      <c r="A180" s="61" t="s">
        <v>10</v>
      </c>
      <c r="B180" s="61" t="s">
        <v>33</v>
      </c>
      <c r="C180" s="61" t="s">
        <v>34</v>
      </c>
      <c r="D180" s="62">
        <f>IFERROR((euref_generation_EXIOBASE!D180*1000)/(365*24*euref_capacity_EXIOBASE!D180),0)</f>
        <v>0</v>
      </c>
      <c r="E180" s="62">
        <f>IFERROR((euref_generation_EXIOBASE!E180*1000)/(365*24*euref_capacity_EXIOBASE!E180),0)</f>
        <v>0</v>
      </c>
      <c r="F180" s="62">
        <f>IFERROR((euref_generation_EXIOBASE!F180*1000)/(365*24*euref_capacity_EXIOBASE!F180),0)</f>
        <v>0</v>
      </c>
      <c r="G180" s="62">
        <f>IFERROR((euref_generation_EXIOBASE!G180*1000)/(365*24*euref_capacity_EXIOBASE!G180),0)</f>
        <v>0.95832549796762667</v>
      </c>
      <c r="H180" s="62">
        <f>IFERROR((euref_generation_EXIOBASE!H180*1000)/(365*24*euref_capacity_EXIOBASE!H180),0)</f>
        <v>0.95832549796762689</v>
      </c>
      <c r="I180" s="62">
        <f>IFERROR((euref_generation_EXIOBASE!I180*1000)/(365*24*euref_capacity_EXIOBASE!I180),0)</f>
        <v>0.95832549796762645</v>
      </c>
      <c r="J180" s="62">
        <f>IFERROR((euref_generation_EXIOBASE!J180*1000)/(365*24*euref_capacity_EXIOBASE!J180),0)</f>
        <v>0.958325497967627</v>
      </c>
      <c r="K180" s="62">
        <f>IFERROR((euref_generation_EXIOBASE!K180*1000)/(365*24*euref_capacity_EXIOBASE!K180),0)</f>
        <v>0.95832549796762645</v>
      </c>
    </row>
    <row r="181" spans="1:11" ht="15" customHeight="1" x14ac:dyDescent="0.25">
      <c r="A181" s="61" t="s">
        <v>10</v>
      </c>
      <c r="B181" s="61" t="s">
        <v>35</v>
      </c>
      <c r="C181" s="61" t="s">
        <v>36</v>
      </c>
      <c r="D181" s="62">
        <f>IFERROR((euref_generation_EXIOBASE!D181*1000)/(365*24*euref_capacity_EXIOBASE!D181),0)</f>
        <v>0.43335901004818789</v>
      </c>
      <c r="E181" s="62">
        <f>IFERROR((euref_generation_EXIOBASE!E181*1000)/(365*24*euref_capacity_EXIOBASE!E181),0)</f>
        <v>0.43335901004818794</v>
      </c>
      <c r="F181" s="62">
        <f>IFERROR((euref_generation_EXIOBASE!F181*1000)/(365*24*euref_capacity_EXIOBASE!F181),0)</f>
        <v>0.43335901004818794</v>
      </c>
      <c r="G181" s="62">
        <f>IFERROR((euref_generation_EXIOBASE!G181*1000)/(365*24*euref_capacity_EXIOBASE!G181),0)</f>
        <v>0.43335901004818794</v>
      </c>
      <c r="H181" s="62">
        <f>IFERROR((euref_generation_EXIOBASE!H181*1000)/(365*24*euref_capacity_EXIOBASE!H181),0)</f>
        <v>0.43335901004818794</v>
      </c>
      <c r="I181" s="62">
        <f>IFERROR((euref_generation_EXIOBASE!I181*1000)/(365*24*euref_capacity_EXIOBASE!I181),0)</f>
        <v>0.43252096512629462</v>
      </c>
      <c r="J181" s="62">
        <f>IFERROR((euref_generation_EXIOBASE!J181*1000)/(365*24*euref_capacity_EXIOBASE!J181),0)</f>
        <v>0.43125286524941425</v>
      </c>
      <c r="K181" s="62">
        <f>IFERROR((euref_generation_EXIOBASE!K181*1000)/(365*24*euref_capacity_EXIOBASE!K181),0)</f>
        <v>0.43090296911781573</v>
      </c>
    </row>
    <row r="182" spans="1:11" ht="15" customHeight="1" x14ac:dyDescent="0.25">
      <c r="A182" s="61" t="s">
        <v>10</v>
      </c>
      <c r="B182" s="61" t="s">
        <v>814</v>
      </c>
      <c r="C182" s="61" t="s">
        <v>813</v>
      </c>
      <c r="D182" s="62">
        <f>IFERROR((euref_generation_EXIOBASE!D182*1000)/(365*24*euref_capacity_EXIOBASE!D182),0)</f>
        <v>0.18704456507742237</v>
      </c>
      <c r="E182" s="62">
        <f>IFERROR((euref_generation_EXIOBASE!E182*1000)/(365*24*euref_capacity_EXIOBASE!E182),0)</f>
        <v>0.18704456507742237</v>
      </c>
      <c r="F182" s="62">
        <f>IFERROR((euref_generation_EXIOBASE!F182*1000)/(365*24*euref_capacity_EXIOBASE!F182),0)</f>
        <v>0.20235412476720485</v>
      </c>
      <c r="G182" s="62">
        <f>IFERROR((euref_generation_EXIOBASE!G182*1000)/(365*24*euref_capacity_EXIOBASE!G182),0)</f>
        <v>0.20235412476720485</v>
      </c>
      <c r="H182" s="62">
        <f>IFERROR((euref_generation_EXIOBASE!H182*1000)/(365*24*euref_capacity_EXIOBASE!H182),0)</f>
        <v>0.2023839021693804</v>
      </c>
      <c r="I182" s="62">
        <f>IFERROR((euref_generation_EXIOBASE!I182*1000)/(365*24*euref_capacity_EXIOBASE!I182),0)</f>
        <v>0.20706472720933466</v>
      </c>
      <c r="J182" s="62">
        <f>IFERROR((euref_generation_EXIOBASE!J182*1000)/(365*24*euref_capacity_EXIOBASE!J182),0)</f>
        <v>0.22759440425345359</v>
      </c>
      <c r="K182" s="62">
        <f>IFERROR((euref_generation_EXIOBASE!K182*1000)/(365*24*euref_capacity_EXIOBASE!K182),0)</f>
        <v>0.23328716504075664</v>
      </c>
    </row>
    <row r="183" spans="1:11" ht="15" customHeight="1" x14ac:dyDescent="0.25">
      <c r="A183" s="61" t="s">
        <v>10</v>
      </c>
      <c r="B183" s="61" t="s">
        <v>37</v>
      </c>
      <c r="C183" s="61" t="s">
        <v>38</v>
      </c>
      <c r="D183" s="62">
        <f>IFERROR((euref_generation_EXIOBASE!D183*1000)/(365*24*euref_capacity_EXIOBASE!D183),0)</f>
        <v>2.7033454594011769E-2</v>
      </c>
      <c r="E183" s="62">
        <f>IFERROR((euref_generation_EXIOBASE!E183*1000)/(365*24*euref_capacity_EXIOBASE!E183),0)</f>
        <v>0</v>
      </c>
      <c r="F183" s="62">
        <f>IFERROR((euref_generation_EXIOBASE!F183*1000)/(365*24*euref_capacity_EXIOBASE!F183),0)</f>
        <v>0</v>
      </c>
      <c r="G183" s="62">
        <f>IFERROR((euref_generation_EXIOBASE!G183*1000)/(365*24*euref_capacity_EXIOBASE!G183),0)</f>
        <v>0</v>
      </c>
      <c r="H183" s="62">
        <f>IFERROR((euref_generation_EXIOBASE!H183*1000)/(365*24*euref_capacity_EXIOBASE!H183),0)</f>
        <v>0</v>
      </c>
      <c r="I183" s="62">
        <f>IFERROR((euref_generation_EXIOBASE!I183*1000)/(365*24*euref_capacity_EXIOBASE!I183),0)</f>
        <v>0</v>
      </c>
      <c r="J183" s="62">
        <f>IFERROR((euref_generation_EXIOBASE!J183*1000)/(365*24*euref_capacity_EXIOBASE!J183),0)</f>
        <v>0</v>
      </c>
      <c r="K183" s="62">
        <f>IFERROR((euref_generation_EXIOBASE!K183*1000)/(365*24*euref_capacity_EXIOBASE!K183),0)</f>
        <v>0</v>
      </c>
    </row>
    <row r="184" spans="1:11" ht="15" customHeight="1" x14ac:dyDescent="0.25">
      <c r="A184" s="61" t="s">
        <v>10</v>
      </c>
      <c r="B184" s="61" t="s">
        <v>39</v>
      </c>
      <c r="C184" s="61" t="s">
        <v>40</v>
      </c>
      <c r="D184" s="62">
        <f>IFERROR((euref_generation_EXIOBASE!D184*1000)/(365*24*euref_capacity_EXIOBASE!D184),0)</f>
        <v>1.1269831439812015</v>
      </c>
      <c r="E184" s="62">
        <f>IFERROR((euref_generation_EXIOBASE!E184*1000)/(365*24*euref_capacity_EXIOBASE!E184),0)</f>
        <v>0.92393725338972488</v>
      </c>
      <c r="F184" s="62">
        <f>IFERROR((euref_generation_EXIOBASE!F184*1000)/(365*24*euref_capacity_EXIOBASE!F184),0)</f>
        <v>0.82669780531344528</v>
      </c>
      <c r="G184" s="62">
        <f>IFERROR((euref_generation_EXIOBASE!G184*1000)/(365*24*euref_capacity_EXIOBASE!G184),0)</f>
        <v>0.80064521273942857</v>
      </c>
      <c r="H184" s="62">
        <f>IFERROR((euref_generation_EXIOBASE!H184*1000)/(365*24*euref_capacity_EXIOBASE!H184),0)</f>
        <v>0.82634813867427304</v>
      </c>
      <c r="I184" s="62">
        <f>IFERROR((euref_generation_EXIOBASE!I184*1000)/(365*24*euref_capacity_EXIOBASE!I184),0)</f>
        <v>0.84016138915443495</v>
      </c>
      <c r="J184" s="62">
        <f>IFERROR((euref_generation_EXIOBASE!J184*1000)/(365*24*euref_capacity_EXIOBASE!J184),0)</f>
        <v>0.91929433000570004</v>
      </c>
      <c r="K184" s="62">
        <f>IFERROR((euref_generation_EXIOBASE!K184*1000)/(365*24*euref_capacity_EXIOBASE!K184),0)</f>
        <v>1.0128381343996213</v>
      </c>
    </row>
    <row r="185" spans="1:11" ht="15" customHeight="1" x14ac:dyDescent="0.25">
      <c r="A185" s="61" t="s">
        <v>10</v>
      </c>
      <c r="B185" s="61" t="s">
        <v>812</v>
      </c>
      <c r="C185" s="61" t="s">
        <v>811</v>
      </c>
      <c r="D185" s="62">
        <f>IFERROR((euref_generation_EXIOBASE!D185*1000)/(365*24*euref_capacity_EXIOBASE!D185),0)</f>
        <v>9.8681333724131348E-2</v>
      </c>
      <c r="E185" s="62">
        <f>IFERROR((euref_generation_EXIOBASE!E185*1000)/(365*24*euref_capacity_EXIOBASE!E185),0)</f>
        <v>9.8681333724131348E-2</v>
      </c>
      <c r="F185" s="62">
        <f>IFERROR((euref_generation_EXIOBASE!F185*1000)/(365*24*euref_capacity_EXIOBASE!F185),0)</f>
        <v>9.8681333724131348E-2</v>
      </c>
      <c r="G185" s="62">
        <f>IFERROR((euref_generation_EXIOBASE!G185*1000)/(365*24*euref_capacity_EXIOBASE!G185),0)</f>
        <v>9.8681333724131348E-2</v>
      </c>
      <c r="H185" s="62">
        <f>IFERROR((euref_generation_EXIOBASE!H185*1000)/(365*24*euref_capacity_EXIOBASE!H185),0)</f>
        <v>9.8681333724131348E-2</v>
      </c>
      <c r="I185" s="62">
        <f>IFERROR((euref_generation_EXIOBASE!I185*1000)/(365*24*euref_capacity_EXIOBASE!I185),0)</f>
        <v>0.1023578779800505</v>
      </c>
      <c r="J185" s="62">
        <f>IFERROR((euref_generation_EXIOBASE!J185*1000)/(365*24*euref_capacity_EXIOBASE!J185),0)</f>
        <v>0.1023578779800505</v>
      </c>
      <c r="K185" s="62">
        <f>IFERROR((euref_generation_EXIOBASE!K185*1000)/(365*24*euref_capacity_EXIOBASE!K185),0)</f>
        <v>0.1023578779800505</v>
      </c>
    </row>
    <row r="186" spans="1:11" ht="15" customHeight="1" x14ac:dyDescent="0.25">
      <c r="A186" s="61" t="s">
        <v>10</v>
      </c>
      <c r="B186" s="61" t="s">
        <v>41</v>
      </c>
      <c r="C186" s="61" t="s">
        <v>42</v>
      </c>
      <c r="D186" s="62">
        <f>IFERROR((euref_generation_EXIOBASE!D186*1000)/(365*24*euref_capacity_EXIOBASE!D186),0)</f>
        <v>0</v>
      </c>
      <c r="E186" s="62">
        <f>IFERROR((euref_generation_EXIOBASE!E186*1000)/(365*24*euref_capacity_EXIOBASE!E186),0)</f>
        <v>0</v>
      </c>
      <c r="F186" s="62">
        <f>IFERROR((euref_generation_EXIOBASE!F186*1000)/(365*24*euref_capacity_EXIOBASE!F186),0)</f>
        <v>0</v>
      </c>
      <c r="G186" s="62">
        <f>IFERROR((euref_generation_EXIOBASE!G186*1000)/(365*24*euref_capacity_EXIOBASE!G186),0)</f>
        <v>0</v>
      </c>
      <c r="H186" s="62">
        <f>IFERROR((euref_generation_EXIOBASE!H186*1000)/(365*24*euref_capacity_EXIOBASE!H186),0)</f>
        <v>0</v>
      </c>
      <c r="I186" s="62">
        <f>IFERROR((euref_generation_EXIOBASE!I186*1000)/(365*24*euref_capacity_EXIOBASE!I186),0)</f>
        <v>0</v>
      </c>
      <c r="J186" s="62">
        <f>IFERROR((euref_generation_EXIOBASE!J186*1000)/(365*24*euref_capacity_EXIOBASE!J186),0)</f>
        <v>0</v>
      </c>
      <c r="K186" s="62">
        <f>IFERROR((euref_generation_EXIOBASE!K186*1000)/(365*24*euref_capacity_EXIOBASE!K186),0)</f>
        <v>0</v>
      </c>
    </row>
    <row r="187" spans="1:11" ht="15" customHeight="1" x14ac:dyDescent="0.25">
      <c r="A187" s="61" t="s">
        <v>10</v>
      </c>
      <c r="B187" s="61" t="s">
        <v>43</v>
      </c>
      <c r="C187" s="61" t="s">
        <v>44</v>
      </c>
      <c r="D187" s="62">
        <f>IFERROR((euref_generation_EXIOBASE!D187*1000)/(365*24*euref_capacity_EXIOBASE!D187),0)</f>
        <v>0</v>
      </c>
      <c r="E187" s="62">
        <f>IFERROR((euref_generation_EXIOBASE!E187*1000)/(365*24*euref_capacity_EXIOBASE!E187),0)</f>
        <v>0</v>
      </c>
      <c r="F187" s="62">
        <f>IFERROR((euref_generation_EXIOBASE!F187*1000)/(365*24*euref_capacity_EXIOBASE!F187),0)</f>
        <v>0</v>
      </c>
      <c r="G187" s="62">
        <f>IFERROR((euref_generation_EXIOBASE!G187*1000)/(365*24*euref_capacity_EXIOBASE!G187),0)</f>
        <v>0</v>
      </c>
      <c r="H187" s="62">
        <f>IFERROR((euref_generation_EXIOBASE!H187*1000)/(365*24*euref_capacity_EXIOBASE!H187),0)</f>
        <v>0</v>
      </c>
      <c r="I187" s="62">
        <f>IFERROR((euref_generation_EXIOBASE!I187*1000)/(365*24*euref_capacity_EXIOBASE!I187),0)</f>
        <v>0</v>
      </c>
      <c r="J187" s="62">
        <f>IFERROR((euref_generation_EXIOBASE!J187*1000)/(365*24*euref_capacity_EXIOBASE!J187),0)</f>
        <v>0</v>
      </c>
      <c r="K187" s="62">
        <f>IFERROR((euref_generation_EXIOBASE!K187*1000)/(365*24*euref_capacity_EXIOBASE!K187),0)</f>
        <v>0</v>
      </c>
    </row>
    <row r="188" spans="1:11" ht="15" customHeight="1" x14ac:dyDescent="0.25">
      <c r="A188" s="61" t="s">
        <v>10</v>
      </c>
      <c r="B188" s="61" t="s">
        <v>45</v>
      </c>
      <c r="C188" s="61" t="s">
        <v>46</v>
      </c>
      <c r="D188" s="62">
        <f>IFERROR((euref_generation_EXIOBASE!D188*1000)/(365*24*euref_capacity_EXIOBASE!D188),0)</f>
        <v>0</v>
      </c>
      <c r="E188" s="62">
        <f>IFERROR((euref_generation_EXIOBASE!E188*1000)/(365*24*euref_capacity_EXIOBASE!E188),0)</f>
        <v>0</v>
      </c>
      <c r="F188" s="62">
        <f>IFERROR((euref_generation_EXIOBASE!F188*1000)/(365*24*euref_capacity_EXIOBASE!F188),0)</f>
        <v>0</v>
      </c>
      <c r="G188" s="62">
        <f>IFERROR((euref_generation_EXIOBASE!G188*1000)/(365*24*euref_capacity_EXIOBASE!G188),0)</f>
        <v>0</v>
      </c>
      <c r="H188" s="62">
        <f>IFERROR((euref_generation_EXIOBASE!H188*1000)/(365*24*euref_capacity_EXIOBASE!H188),0)</f>
        <v>0</v>
      </c>
      <c r="I188" s="62">
        <f>IFERROR((euref_generation_EXIOBASE!I188*1000)/(365*24*euref_capacity_EXIOBASE!I188),0)</f>
        <v>0</v>
      </c>
      <c r="J188" s="62">
        <f>IFERROR((euref_generation_EXIOBASE!J188*1000)/(365*24*euref_capacity_EXIOBASE!J188),0)</f>
        <v>0</v>
      </c>
      <c r="K188" s="62">
        <f>IFERROR((euref_generation_EXIOBASE!K188*1000)/(365*24*euref_capacity_EXIOBASE!K188),0)</f>
        <v>0</v>
      </c>
    </row>
    <row r="189" spans="1:11" ht="15" customHeight="1" x14ac:dyDescent="0.25">
      <c r="A189" s="61" t="s">
        <v>9</v>
      </c>
      <c r="B189" s="61" t="s">
        <v>29</v>
      </c>
      <c r="C189" s="61" t="s">
        <v>30</v>
      </c>
      <c r="D189" s="62">
        <f>IFERROR((euref_generation_EXIOBASE!D189*1000)/(365*24*euref_capacity_EXIOBASE!D189),0)</f>
        <v>0</v>
      </c>
      <c r="E189" s="62">
        <f>IFERROR((euref_generation_EXIOBASE!E189*1000)/(365*24*euref_capacity_EXIOBASE!E189),0)</f>
        <v>0</v>
      </c>
      <c r="F189" s="62">
        <f>IFERROR((euref_generation_EXIOBASE!F189*1000)/(365*24*euref_capacity_EXIOBASE!F189),0)</f>
        <v>0</v>
      </c>
      <c r="G189" s="62">
        <f>IFERROR((euref_generation_EXIOBASE!G189*1000)/(365*24*euref_capacity_EXIOBASE!G189),0)</f>
        <v>0</v>
      </c>
      <c r="H189" s="62">
        <f>IFERROR((euref_generation_EXIOBASE!H189*1000)/(365*24*euref_capacity_EXIOBASE!H189),0)</f>
        <v>0</v>
      </c>
      <c r="I189" s="62">
        <f>IFERROR((euref_generation_EXIOBASE!I189*1000)/(365*24*euref_capacity_EXIOBASE!I189),0)</f>
        <v>0</v>
      </c>
      <c r="J189" s="62">
        <f>IFERROR((euref_generation_EXIOBASE!J189*1000)/(365*24*euref_capacity_EXIOBASE!J189),0)</f>
        <v>0</v>
      </c>
      <c r="K189" s="62">
        <f>IFERROR((euref_generation_EXIOBASE!K189*1000)/(365*24*euref_capacity_EXIOBASE!K189),0)</f>
        <v>0</v>
      </c>
    </row>
    <row r="190" spans="1:11" ht="15" customHeight="1" x14ac:dyDescent="0.25">
      <c r="A190" s="61" t="s">
        <v>9</v>
      </c>
      <c r="B190" s="61" t="s">
        <v>31</v>
      </c>
      <c r="C190" s="61" t="s">
        <v>32</v>
      </c>
      <c r="D190" s="62">
        <f>IFERROR((euref_generation_EXIOBASE!D190*1000)/(365*24*euref_capacity_EXIOBASE!D190),0)</f>
        <v>0.56075199493155203</v>
      </c>
      <c r="E190" s="62">
        <f>IFERROR((euref_generation_EXIOBASE!E190*1000)/(365*24*euref_capacity_EXIOBASE!E190),0)</f>
        <v>0.54280198055818463</v>
      </c>
      <c r="F190" s="62">
        <f>IFERROR((euref_generation_EXIOBASE!F190*1000)/(365*24*euref_capacity_EXIOBASE!F190),0)</f>
        <v>0.71309857210349636</v>
      </c>
      <c r="G190" s="62">
        <f>IFERROR((euref_generation_EXIOBASE!G190*1000)/(365*24*euref_capacity_EXIOBASE!G190),0)</f>
        <v>0.58618564584215205</v>
      </c>
      <c r="H190" s="62">
        <f>IFERROR((euref_generation_EXIOBASE!H190*1000)/(365*24*euref_capacity_EXIOBASE!H190),0)</f>
        <v>0.75251954492322681</v>
      </c>
      <c r="I190" s="62">
        <f>IFERROR((euref_generation_EXIOBASE!I190*1000)/(365*24*euref_capacity_EXIOBASE!I190),0)</f>
        <v>0.75914272753142231</v>
      </c>
      <c r="J190" s="62">
        <f>IFERROR((euref_generation_EXIOBASE!J190*1000)/(365*24*euref_capacity_EXIOBASE!J190),0)</f>
        <v>0.75443963183105833</v>
      </c>
      <c r="K190" s="62">
        <f>IFERROR((euref_generation_EXIOBASE!K190*1000)/(365*24*euref_capacity_EXIOBASE!K190),0)</f>
        <v>0.66306113571848335</v>
      </c>
    </row>
    <row r="191" spans="1:11" ht="15" customHeight="1" x14ac:dyDescent="0.25">
      <c r="A191" s="61" t="s">
        <v>9</v>
      </c>
      <c r="B191" s="61" t="s">
        <v>33</v>
      </c>
      <c r="C191" s="61" t="s">
        <v>34</v>
      </c>
      <c r="D191" s="62">
        <f>IFERROR((euref_generation_EXIOBASE!D191*1000)/(365*24*euref_capacity_EXIOBASE!D191),0)</f>
        <v>0</v>
      </c>
      <c r="E191" s="62">
        <f>IFERROR((euref_generation_EXIOBASE!E191*1000)/(365*24*euref_capacity_EXIOBASE!E191),0)</f>
        <v>0</v>
      </c>
      <c r="F191" s="62">
        <f>IFERROR((euref_generation_EXIOBASE!F191*1000)/(365*24*euref_capacity_EXIOBASE!F191),0)</f>
        <v>0</v>
      </c>
      <c r="G191" s="62">
        <f>IFERROR((euref_generation_EXIOBASE!G191*1000)/(365*24*euref_capacity_EXIOBASE!G191),0)</f>
        <v>0</v>
      </c>
      <c r="H191" s="62">
        <f>IFERROR((euref_generation_EXIOBASE!H191*1000)/(365*24*euref_capacity_EXIOBASE!H191),0)</f>
        <v>0</v>
      </c>
      <c r="I191" s="62">
        <f>IFERROR((euref_generation_EXIOBASE!I191*1000)/(365*24*euref_capacity_EXIOBASE!I191),0)</f>
        <v>0</v>
      </c>
      <c r="J191" s="62">
        <f>IFERROR((euref_generation_EXIOBASE!J191*1000)/(365*24*euref_capacity_EXIOBASE!J191),0)</f>
        <v>0</v>
      </c>
      <c r="K191" s="62">
        <f>IFERROR((euref_generation_EXIOBASE!K191*1000)/(365*24*euref_capacity_EXIOBASE!K191),0)</f>
        <v>0</v>
      </c>
    </row>
    <row r="192" spans="1:11" ht="15" customHeight="1" x14ac:dyDescent="0.25">
      <c r="A192" s="61" t="s">
        <v>9</v>
      </c>
      <c r="B192" s="61" t="s">
        <v>35</v>
      </c>
      <c r="C192" s="61" t="s">
        <v>36</v>
      </c>
      <c r="D192" s="62">
        <f>IFERROR((euref_generation_EXIOBASE!D192*1000)/(365*24*euref_capacity_EXIOBASE!D192),0)</f>
        <v>0.37069079199113281</v>
      </c>
      <c r="E192" s="62">
        <f>IFERROR((euref_generation_EXIOBASE!E192*1000)/(365*24*euref_capacity_EXIOBASE!E192),0)</f>
        <v>0.36971880695805215</v>
      </c>
      <c r="F192" s="62">
        <f>IFERROR((euref_generation_EXIOBASE!F192*1000)/(365*24*euref_capacity_EXIOBASE!F192),0)</f>
        <v>0.36971880695805209</v>
      </c>
      <c r="G192" s="62">
        <f>IFERROR((euref_generation_EXIOBASE!G192*1000)/(365*24*euref_capacity_EXIOBASE!G192),0)</f>
        <v>0.36971880695805209</v>
      </c>
      <c r="H192" s="62">
        <f>IFERROR((euref_generation_EXIOBASE!H192*1000)/(365*24*euref_capacity_EXIOBASE!H192),0)</f>
        <v>0.36971880695805209</v>
      </c>
      <c r="I192" s="62">
        <f>IFERROR((euref_generation_EXIOBASE!I192*1000)/(365*24*euref_capacity_EXIOBASE!I192),0)</f>
        <v>0.36971880695805209</v>
      </c>
      <c r="J192" s="62">
        <f>IFERROR((euref_generation_EXIOBASE!J192*1000)/(365*24*euref_capacity_EXIOBASE!J192),0)</f>
        <v>0.36953103712211616</v>
      </c>
      <c r="K192" s="62">
        <f>IFERROR((euref_generation_EXIOBASE!K192*1000)/(365*24*euref_capacity_EXIOBASE!K192),0)</f>
        <v>0.37246555494962574</v>
      </c>
    </row>
    <row r="193" spans="1:11" ht="15" customHeight="1" x14ac:dyDescent="0.25">
      <c r="A193" s="61" t="s">
        <v>9</v>
      </c>
      <c r="B193" s="61" t="s">
        <v>814</v>
      </c>
      <c r="C193" s="61" t="s">
        <v>813</v>
      </c>
      <c r="D193" s="62">
        <f>IFERROR((euref_generation_EXIOBASE!D193*1000)/(365*24*euref_capacity_EXIOBASE!D193),0)</f>
        <v>0.15228316113025309</v>
      </c>
      <c r="E193" s="62">
        <f>IFERROR((euref_generation_EXIOBASE!E193*1000)/(365*24*euref_capacity_EXIOBASE!E193),0)</f>
        <v>0.1893872739658406</v>
      </c>
      <c r="F193" s="62">
        <f>IFERROR((euref_generation_EXIOBASE!F193*1000)/(365*24*euref_capacity_EXIOBASE!F193),0)</f>
        <v>0.1947059843514517</v>
      </c>
      <c r="G193" s="62">
        <f>IFERROR((euref_generation_EXIOBASE!G193*1000)/(365*24*euref_capacity_EXIOBASE!G193),0)</f>
        <v>0.19361270193172683</v>
      </c>
      <c r="H193" s="62">
        <f>IFERROR((euref_generation_EXIOBASE!H193*1000)/(365*24*euref_capacity_EXIOBASE!H193),0)</f>
        <v>0.19469891531764191</v>
      </c>
      <c r="I193" s="62">
        <f>IFERROR((euref_generation_EXIOBASE!I193*1000)/(365*24*euref_capacity_EXIOBASE!I193),0)</f>
        <v>0.19569777888922132</v>
      </c>
      <c r="J193" s="62">
        <f>IFERROR((euref_generation_EXIOBASE!J193*1000)/(365*24*euref_capacity_EXIOBASE!J193),0)</f>
        <v>0.2040609224213347</v>
      </c>
      <c r="K193" s="62">
        <f>IFERROR((euref_generation_EXIOBASE!K193*1000)/(365*24*euref_capacity_EXIOBASE!K193),0)</f>
        <v>0.23299259555182392</v>
      </c>
    </row>
    <row r="194" spans="1:11" ht="15" customHeight="1" x14ac:dyDescent="0.25">
      <c r="A194" s="61" t="s">
        <v>9</v>
      </c>
      <c r="B194" s="61" t="s">
        <v>37</v>
      </c>
      <c r="C194" s="61" t="s">
        <v>38</v>
      </c>
      <c r="D194" s="62">
        <f>IFERROR((euref_generation_EXIOBASE!D194*1000)/(365*24*euref_capacity_EXIOBASE!D194),0)</f>
        <v>0</v>
      </c>
      <c r="E194" s="62">
        <f>IFERROR((euref_generation_EXIOBASE!E194*1000)/(365*24*euref_capacity_EXIOBASE!E194),0)</f>
        <v>0.20478378107211437</v>
      </c>
      <c r="F194" s="62">
        <f>IFERROR((euref_generation_EXIOBASE!F194*1000)/(365*24*euref_capacity_EXIOBASE!F194),0)</f>
        <v>0.63247469338124618</v>
      </c>
      <c r="G194" s="62">
        <f>IFERROR((euref_generation_EXIOBASE!G194*1000)/(365*24*euref_capacity_EXIOBASE!G194),0)</f>
        <v>0.63247469338124618</v>
      </c>
      <c r="H194" s="62">
        <f>IFERROR((euref_generation_EXIOBASE!H194*1000)/(365*24*euref_capacity_EXIOBASE!H194),0)</f>
        <v>0.6759337845560861</v>
      </c>
      <c r="I194" s="62">
        <f>IFERROR((euref_generation_EXIOBASE!I194*1000)/(365*24*euref_capacity_EXIOBASE!I194),0)</f>
        <v>0.83470088125149888</v>
      </c>
      <c r="J194" s="62">
        <f>IFERROR((euref_generation_EXIOBASE!J194*1000)/(365*24*euref_capacity_EXIOBASE!J194),0)</f>
        <v>0.88264369439344736</v>
      </c>
      <c r="K194" s="62">
        <f>IFERROR((euref_generation_EXIOBASE!K194*1000)/(365*24*euref_capacity_EXIOBASE!K194),0)</f>
        <v>3.0598314738972843E-2</v>
      </c>
    </row>
    <row r="195" spans="1:11" ht="15" customHeight="1" x14ac:dyDescent="0.25">
      <c r="A195" s="61" t="s">
        <v>9</v>
      </c>
      <c r="B195" s="61" t="s">
        <v>39</v>
      </c>
      <c r="C195" s="61" t="s">
        <v>40</v>
      </c>
      <c r="D195" s="62">
        <f>IFERROR((euref_generation_EXIOBASE!D195*1000)/(365*24*euref_capacity_EXIOBASE!D195),0)</f>
        <v>0.9148794380820281</v>
      </c>
      <c r="E195" s="62">
        <f>IFERROR((euref_generation_EXIOBASE!E195*1000)/(365*24*euref_capacity_EXIOBASE!E195),0)</f>
        <v>0.59040772764423866</v>
      </c>
      <c r="F195" s="62">
        <f>IFERROR((euref_generation_EXIOBASE!F195*1000)/(365*24*euref_capacity_EXIOBASE!F195),0)</f>
        <v>0.64823334006524036</v>
      </c>
      <c r="G195" s="62">
        <f>IFERROR((euref_generation_EXIOBASE!G195*1000)/(365*24*euref_capacity_EXIOBASE!G195),0)</f>
        <v>0.78384182228831734</v>
      </c>
      <c r="H195" s="62">
        <f>IFERROR((euref_generation_EXIOBASE!H195*1000)/(365*24*euref_capacity_EXIOBASE!H195),0)</f>
        <v>0.74438012545362497</v>
      </c>
      <c r="I195" s="62">
        <f>IFERROR((euref_generation_EXIOBASE!I195*1000)/(365*24*euref_capacity_EXIOBASE!I195),0)</f>
        <v>0.8924108715593978</v>
      </c>
      <c r="J195" s="62">
        <f>IFERROR((euref_generation_EXIOBASE!J195*1000)/(365*24*euref_capacity_EXIOBASE!J195),0)</f>
        <v>1.1548414775503486</v>
      </c>
      <c r="K195" s="62">
        <f>IFERROR((euref_generation_EXIOBASE!K195*1000)/(365*24*euref_capacity_EXIOBASE!K195),0)</f>
        <v>1.0014554253575072</v>
      </c>
    </row>
    <row r="196" spans="1:11" ht="15" customHeight="1" x14ac:dyDescent="0.25">
      <c r="A196" s="61" t="s">
        <v>9</v>
      </c>
      <c r="B196" s="61" t="s">
        <v>812</v>
      </c>
      <c r="C196" s="61" t="s">
        <v>811</v>
      </c>
      <c r="D196" s="62">
        <f>IFERROR((euref_generation_EXIOBASE!D196*1000)/(365*24*euref_capacity_EXIOBASE!D196),0)</f>
        <v>0.10672696685674367</v>
      </c>
      <c r="E196" s="62">
        <f>IFERROR((euref_generation_EXIOBASE!E196*1000)/(365*24*euref_capacity_EXIOBASE!E196),0)</f>
        <v>0.10609504523742916</v>
      </c>
      <c r="F196" s="62">
        <f>IFERROR((euref_generation_EXIOBASE!F196*1000)/(365*24*euref_capacity_EXIOBASE!F196),0)</f>
        <v>0.10609504523742916</v>
      </c>
      <c r="G196" s="62">
        <f>IFERROR((euref_generation_EXIOBASE!G196*1000)/(365*24*euref_capacity_EXIOBASE!G196),0)</f>
        <v>0.1066371551237143</v>
      </c>
      <c r="H196" s="62">
        <f>IFERROR((euref_generation_EXIOBASE!H196*1000)/(365*24*euref_capacity_EXIOBASE!H196),0)</f>
        <v>0.10677055067535325</v>
      </c>
      <c r="I196" s="62">
        <f>IFERROR((euref_generation_EXIOBASE!I196*1000)/(365*24*euref_capacity_EXIOBASE!I196),0)</f>
        <v>0.10957064876951346</v>
      </c>
      <c r="J196" s="62">
        <f>IFERROR((euref_generation_EXIOBASE!J196*1000)/(365*24*euref_capacity_EXIOBASE!J196),0)</f>
        <v>0.11010320937372708</v>
      </c>
      <c r="K196" s="62">
        <f>IFERROR((euref_generation_EXIOBASE!K196*1000)/(365*24*euref_capacity_EXIOBASE!K196),0)</f>
        <v>0.1101401173659977</v>
      </c>
    </row>
    <row r="197" spans="1:11" ht="15" customHeight="1" x14ac:dyDescent="0.25">
      <c r="A197" s="61" t="s">
        <v>9</v>
      </c>
      <c r="B197" s="61" t="s">
        <v>41</v>
      </c>
      <c r="C197" s="61" t="s">
        <v>42</v>
      </c>
      <c r="D197" s="62">
        <f>IFERROR((euref_generation_EXIOBASE!D197*1000)/(365*24*euref_capacity_EXIOBASE!D197),0)</f>
        <v>0</v>
      </c>
      <c r="E197" s="62">
        <f>IFERROR((euref_generation_EXIOBASE!E197*1000)/(365*24*euref_capacity_EXIOBASE!E197),0)</f>
        <v>0</v>
      </c>
      <c r="F197" s="62">
        <f>IFERROR((euref_generation_EXIOBASE!F197*1000)/(365*24*euref_capacity_EXIOBASE!F197),0)</f>
        <v>0</v>
      </c>
      <c r="G197" s="62">
        <f>IFERROR((euref_generation_EXIOBASE!G197*1000)/(365*24*euref_capacity_EXIOBASE!G197),0)</f>
        <v>0</v>
      </c>
      <c r="H197" s="62">
        <f>IFERROR((euref_generation_EXIOBASE!H197*1000)/(365*24*euref_capacity_EXIOBASE!H197),0)</f>
        <v>0</v>
      </c>
      <c r="I197" s="62">
        <f>IFERROR((euref_generation_EXIOBASE!I197*1000)/(365*24*euref_capacity_EXIOBASE!I197),0)</f>
        <v>0</v>
      </c>
      <c r="J197" s="62">
        <f>IFERROR((euref_generation_EXIOBASE!J197*1000)/(365*24*euref_capacity_EXIOBASE!J197),0)</f>
        <v>0</v>
      </c>
      <c r="K197" s="62">
        <f>IFERROR((euref_generation_EXIOBASE!K197*1000)/(365*24*euref_capacity_EXIOBASE!K197),0)</f>
        <v>0</v>
      </c>
    </row>
    <row r="198" spans="1:11" ht="15" customHeight="1" x14ac:dyDescent="0.25">
      <c r="A198" s="61" t="s">
        <v>9</v>
      </c>
      <c r="B198" s="61" t="s">
        <v>43</v>
      </c>
      <c r="C198" s="61" t="s">
        <v>44</v>
      </c>
      <c r="D198" s="62">
        <f>IFERROR((euref_generation_EXIOBASE!D198*1000)/(365*24*euref_capacity_EXIOBASE!D198),0)</f>
        <v>0</v>
      </c>
      <c r="E198" s="62">
        <f>IFERROR((euref_generation_EXIOBASE!E198*1000)/(365*24*euref_capacity_EXIOBASE!E198),0)</f>
        <v>0</v>
      </c>
      <c r="F198" s="62">
        <f>IFERROR((euref_generation_EXIOBASE!F198*1000)/(365*24*euref_capacity_EXIOBASE!F198),0)</f>
        <v>0</v>
      </c>
      <c r="G198" s="62">
        <f>IFERROR((euref_generation_EXIOBASE!G198*1000)/(365*24*euref_capacity_EXIOBASE!G198),0)</f>
        <v>0</v>
      </c>
      <c r="H198" s="62">
        <f>IFERROR((euref_generation_EXIOBASE!H198*1000)/(365*24*euref_capacity_EXIOBASE!H198),0)</f>
        <v>0</v>
      </c>
      <c r="I198" s="62">
        <f>IFERROR((euref_generation_EXIOBASE!I198*1000)/(365*24*euref_capacity_EXIOBASE!I198),0)</f>
        <v>0</v>
      </c>
      <c r="J198" s="62">
        <f>IFERROR((euref_generation_EXIOBASE!J198*1000)/(365*24*euref_capacity_EXIOBASE!J198),0)</f>
        <v>0</v>
      </c>
      <c r="K198" s="62">
        <f>IFERROR((euref_generation_EXIOBASE!K198*1000)/(365*24*euref_capacity_EXIOBASE!K198),0)</f>
        <v>0</v>
      </c>
    </row>
    <row r="199" spans="1:11" ht="15" customHeight="1" x14ac:dyDescent="0.25">
      <c r="A199" s="61" t="s">
        <v>9</v>
      </c>
      <c r="B199" s="61" t="s">
        <v>45</v>
      </c>
      <c r="C199" s="61" t="s">
        <v>46</v>
      </c>
      <c r="D199" s="62">
        <f>IFERROR((euref_generation_EXIOBASE!D199*1000)/(365*24*euref_capacity_EXIOBASE!D199),0)</f>
        <v>0</v>
      </c>
      <c r="E199" s="62">
        <f>IFERROR((euref_generation_EXIOBASE!E199*1000)/(365*24*euref_capacity_EXIOBASE!E199),0)</f>
        <v>0</v>
      </c>
      <c r="F199" s="62">
        <f>IFERROR((euref_generation_EXIOBASE!F199*1000)/(365*24*euref_capacity_EXIOBASE!F199),0)</f>
        <v>0</v>
      </c>
      <c r="G199" s="62">
        <f>IFERROR((euref_generation_EXIOBASE!G199*1000)/(365*24*euref_capacity_EXIOBASE!G199),0)</f>
        <v>0</v>
      </c>
      <c r="H199" s="62">
        <f>IFERROR((euref_generation_EXIOBASE!H199*1000)/(365*24*euref_capacity_EXIOBASE!H199),0)</f>
        <v>0</v>
      </c>
      <c r="I199" s="62">
        <f>IFERROR((euref_generation_EXIOBASE!I199*1000)/(365*24*euref_capacity_EXIOBASE!I199),0)</f>
        <v>0</v>
      </c>
      <c r="J199" s="62">
        <f>IFERROR((euref_generation_EXIOBASE!J199*1000)/(365*24*euref_capacity_EXIOBASE!J199),0)</f>
        <v>0</v>
      </c>
      <c r="K199" s="62">
        <f>IFERROR((euref_generation_EXIOBASE!K199*1000)/(365*24*euref_capacity_EXIOBASE!K199),0)</f>
        <v>0</v>
      </c>
    </row>
    <row r="200" spans="1:11" ht="15" customHeight="1" x14ac:dyDescent="0.25">
      <c r="A200" s="61" t="s">
        <v>8</v>
      </c>
      <c r="B200" s="61" t="s">
        <v>29</v>
      </c>
      <c r="C200" s="61" t="s">
        <v>30</v>
      </c>
      <c r="D200" s="62">
        <f>IFERROR((euref_generation_EXIOBASE!D200*1000)/(365*24*euref_capacity_EXIOBASE!D200),0)</f>
        <v>0.42110730488789977</v>
      </c>
      <c r="E200" s="62">
        <f>IFERROR((euref_generation_EXIOBASE!E200*1000)/(365*24*euref_capacity_EXIOBASE!E200),0)</f>
        <v>0.59742542303160184</v>
      </c>
      <c r="F200" s="62">
        <f>IFERROR((euref_generation_EXIOBASE!F200*1000)/(365*24*euref_capacity_EXIOBASE!F200),0)</f>
        <v>0.47579865274993549</v>
      </c>
      <c r="G200" s="62">
        <f>IFERROR((euref_generation_EXIOBASE!G200*1000)/(365*24*euref_capacity_EXIOBASE!G200),0)</f>
        <v>0.47579865274993549</v>
      </c>
      <c r="H200" s="62">
        <f>IFERROR((euref_generation_EXIOBASE!H200*1000)/(365*24*euref_capacity_EXIOBASE!H200),0)</f>
        <v>0.479839682403428</v>
      </c>
      <c r="I200" s="62">
        <f>IFERROR((euref_generation_EXIOBASE!I200*1000)/(365*24*euref_capacity_EXIOBASE!I200),0)</f>
        <v>0.51592232969631491</v>
      </c>
      <c r="J200" s="62">
        <f>IFERROR((euref_generation_EXIOBASE!J200*1000)/(365*24*euref_capacity_EXIOBASE!J200),0)</f>
        <v>0.49488607083490499</v>
      </c>
      <c r="K200" s="62">
        <f>IFERROR((euref_generation_EXIOBASE!K200*1000)/(365*24*euref_capacity_EXIOBASE!K200),0)</f>
        <v>0.40810607653812481</v>
      </c>
    </row>
    <row r="201" spans="1:11" ht="15" customHeight="1" x14ac:dyDescent="0.25">
      <c r="A201" s="61" t="s">
        <v>8</v>
      </c>
      <c r="B201" s="61" t="s">
        <v>31</v>
      </c>
      <c r="C201" s="61" t="s">
        <v>32</v>
      </c>
      <c r="D201" s="62">
        <f>IFERROR((euref_generation_EXIOBASE!D201*1000)/(365*24*euref_capacity_EXIOBASE!D201),0)</f>
        <v>0.21029293906396587</v>
      </c>
      <c r="E201" s="62">
        <f>IFERROR((euref_generation_EXIOBASE!E201*1000)/(365*24*euref_capacity_EXIOBASE!E201),0)</f>
        <v>0.21379788024149676</v>
      </c>
      <c r="F201" s="62">
        <f>IFERROR((euref_generation_EXIOBASE!F201*1000)/(365*24*euref_capacity_EXIOBASE!F201),0)</f>
        <v>0.35192505917038386</v>
      </c>
      <c r="G201" s="62">
        <f>IFERROR((euref_generation_EXIOBASE!G201*1000)/(365*24*euref_capacity_EXIOBASE!G201),0)</f>
        <v>0.29574350272635458</v>
      </c>
      <c r="H201" s="62">
        <f>IFERROR((euref_generation_EXIOBASE!H201*1000)/(365*24*euref_capacity_EXIOBASE!H201),0)</f>
        <v>0.39630914092802694</v>
      </c>
      <c r="I201" s="62">
        <f>IFERROR((euref_generation_EXIOBASE!I201*1000)/(365*24*euref_capacity_EXIOBASE!I201),0)</f>
        <v>0.40173032301739919</v>
      </c>
      <c r="J201" s="62">
        <f>IFERROR((euref_generation_EXIOBASE!J201*1000)/(365*24*euref_capacity_EXIOBASE!J201),0)</f>
        <v>0.46427233608649338</v>
      </c>
      <c r="K201" s="62">
        <f>IFERROR((euref_generation_EXIOBASE!K201*1000)/(365*24*euref_capacity_EXIOBASE!K201),0)</f>
        <v>0.39963490230264109</v>
      </c>
    </row>
    <row r="202" spans="1:11" ht="15" customHeight="1" x14ac:dyDescent="0.25">
      <c r="A202" s="61" t="s">
        <v>8</v>
      </c>
      <c r="B202" s="61" t="s">
        <v>33</v>
      </c>
      <c r="C202" s="61" t="s">
        <v>34</v>
      </c>
      <c r="D202" s="62">
        <f>IFERROR((euref_generation_EXIOBASE!D202*1000)/(365*24*euref_capacity_EXIOBASE!D202),0)</f>
        <v>0</v>
      </c>
      <c r="E202" s="62">
        <f>IFERROR((euref_generation_EXIOBASE!E202*1000)/(365*24*euref_capacity_EXIOBASE!E202),0)</f>
        <v>0</v>
      </c>
      <c r="F202" s="62">
        <f>IFERROR((euref_generation_EXIOBASE!F202*1000)/(365*24*euref_capacity_EXIOBASE!F202),0)</f>
        <v>0</v>
      </c>
      <c r="G202" s="62">
        <f>IFERROR((euref_generation_EXIOBASE!G202*1000)/(365*24*euref_capacity_EXIOBASE!G202),0)</f>
        <v>0</v>
      </c>
      <c r="H202" s="62">
        <f>IFERROR((euref_generation_EXIOBASE!H202*1000)/(365*24*euref_capacity_EXIOBASE!H202),0)</f>
        <v>0</v>
      </c>
      <c r="I202" s="62">
        <f>IFERROR((euref_generation_EXIOBASE!I202*1000)/(365*24*euref_capacity_EXIOBASE!I202),0)</f>
        <v>0</v>
      </c>
      <c r="J202" s="62">
        <f>IFERROR((euref_generation_EXIOBASE!J202*1000)/(365*24*euref_capacity_EXIOBASE!J202),0)</f>
        <v>0</v>
      </c>
      <c r="K202" s="62">
        <f>IFERROR((euref_generation_EXIOBASE!K202*1000)/(365*24*euref_capacity_EXIOBASE!K202),0)</f>
        <v>0</v>
      </c>
    </row>
    <row r="203" spans="1:11" ht="15" customHeight="1" x14ac:dyDescent="0.25">
      <c r="A203" s="61" t="s">
        <v>8</v>
      </c>
      <c r="B203" s="61" t="s">
        <v>35</v>
      </c>
      <c r="C203" s="61" t="s">
        <v>36</v>
      </c>
      <c r="D203" s="62">
        <f>IFERROR((euref_generation_EXIOBASE!D203*1000)/(365*24*euref_capacity_EXIOBASE!D203),0)</f>
        <v>0.20677945083521401</v>
      </c>
      <c r="E203" s="62">
        <f>IFERROR((euref_generation_EXIOBASE!E203*1000)/(365*24*euref_capacity_EXIOBASE!E203),0)</f>
        <v>0.22700269456168054</v>
      </c>
      <c r="F203" s="62">
        <f>IFERROR((euref_generation_EXIOBASE!F203*1000)/(365*24*euref_capacity_EXIOBASE!F203),0)</f>
        <v>0.22700269456168054</v>
      </c>
      <c r="G203" s="62">
        <f>IFERROR((euref_generation_EXIOBASE!G203*1000)/(365*24*euref_capacity_EXIOBASE!G203),0)</f>
        <v>0.22700269456168054</v>
      </c>
      <c r="H203" s="62">
        <f>IFERROR((euref_generation_EXIOBASE!H203*1000)/(365*24*euref_capacity_EXIOBASE!H203),0)</f>
        <v>0.22700269456168054</v>
      </c>
      <c r="I203" s="62">
        <f>IFERROR((euref_generation_EXIOBASE!I203*1000)/(365*24*euref_capacity_EXIOBASE!I203),0)</f>
        <v>0.22696465578116251</v>
      </c>
      <c r="J203" s="62">
        <f>IFERROR((euref_generation_EXIOBASE!J203*1000)/(365*24*euref_capacity_EXIOBASE!J203),0)</f>
        <v>0.22695112586931626</v>
      </c>
      <c r="K203" s="62">
        <f>IFERROR((euref_generation_EXIOBASE!K203*1000)/(365*24*euref_capacity_EXIOBASE!K203),0)</f>
        <v>0.22829961592504747</v>
      </c>
    </row>
    <row r="204" spans="1:11" ht="15" customHeight="1" x14ac:dyDescent="0.25">
      <c r="A204" s="61" t="s">
        <v>8</v>
      </c>
      <c r="B204" s="61" t="s">
        <v>814</v>
      </c>
      <c r="C204" s="61" t="s">
        <v>813</v>
      </c>
      <c r="D204" s="62">
        <f>IFERROR((euref_generation_EXIOBASE!D204*1000)/(365*24*euref_capacity_EXIOBASE!D204),0)</f>
        <v>0.17655572531186611</v>
      </c>
      <c r="E204" s="62">
        <f>IFERROR((euref_generation_EXIOBASE!E204*1000)/(365*24*euref_capacity_EXIOBASE!E204),0)</f>
        <v>0.25573690891936163</v>
      </c>
      <c r="F204" s="62">
        <f>IFERROR((euref_generation_EXIOBASE!F204*1000)/(365*24*euref_capacity_EXIOBASE!F204),0)</f>
        <v>0.25939572065368771</v>
      </c>
      <c r="G204" s="62">
        <f>IFERROR((euref_generation_EXIOBASE!G204*1000)/(365*24*euref_capacity_EXIOBASE!G204),0)</f>
        <v>0.26033021380161636</v>
      </c>
      <c r="H204" s="62">
        <f>IFERROR((euref_generation_EXIOBASE!H204*1000)/(365*24*euref_capacity_EXIOBASE!H204),0)</f>
        <v>0.26246440207619942</v>
      </c>
      <c r="I204" s="62">
        <f>IFERROR((euref_generation_EXIOBASE!I204*1000)/(365*24*euref_capacity_EXIOBASE!I204),0)</f>
        <v>0.26287693998077022</v>
      </c>
      <c r="J204" s="62">
        <f>IFERROR((euref_generation_EXIOBASE!J204*1000)/(365*24*euref_capacity_EXIOBASE!J204),0)</f>
        <v>0.26641450506504</v>
      </c>
      <c r="K204" s="62">
        <f>IFERROR((euref_generation_EXIOBASE!K204*1000)/(365*24*euref_capacity_EXIOBASE!K204),0)</f>
        <v>0.31110953297126387</v>
      </c>
    </row>
    <row r="205" spans="1:11" ht="15" customHeight="1" x14ac:dyDescent="0.25">
      <c r="A205" s="61" t="s">
        <v>8</v>
      </c>
      <c r="B205" s="61" t="s">
        <v>37</v>
      </c>
      <c r="C205" s="61" t="s">
        <v>38</v>
      </c>
      <c r="D205" s="62">
        <f>IFERROR((euref_generation_EXIOBASE!D205*1000)/(365*24*euref_capacity_EXIOBASE!D205),0)</f>
        <v>0</v>
      </c>
      <c r="E205" s="62">
        <f>IFERROR((euref_generation_EXIOBASE!E205*1000)/(365*24*euref_capacity_EXIOBASE!E205),0)</f>
        <v>0</v>
      </c>
      <c r="F205" s="62">
        <f>IFERROR((euref_generation_EXIOBASE!F205*1000)/(365*24*euref_capacity_EXIOBASE!F205),0)</f>
        <v>0</v>
      </c>
      <c r="G205" s="62">
        <f>IFERROR((euref_generation_EXIOBASE!G205*1000)/(365*24*euref_capacity_EXIOBASE!G205),0)</f>
        <v>0</v>
      </c>
      <c r="H205" s="62">
        <f>IFERROR((euref_generation_EXIOBASE!H205*1000)/(365*24*euref_capacity_EXIOBASE!H205),0)</f>
        <v>0</v>
      </c>
      <c r="I205" s="62">
        <f>IFERROR((euref_generation_EXIOBASE!I205*1000)/(365*24*euref_capacity_EXIOBASE!I205),0)</f>
        <v>0</v>
      </c>
      <c r="J205" s="62">
        <f>IFERROR((euref_generation_EXIOBASE!J205*1000)/(365*24*euref_capacity_EXIOBASE!J205),0)</f>
        <v>0</v>
      </c>
      <c r="K205" s="62">
        <f>IFERROR((euref_generation_EXIOBASE!K205*1000)/(365*24*euref_capacity_EXIOBASE!K205),0)</f>
        <v>0</v>
      </c>
    </row>
    <row r="206" spans="1:11" ht="15" customHeight="1" x14ac:dyDescent="0.25">
      <c r="A206" s="61" t="s">
        <v>8</v>
      </c>
      <c r="B206" s="61" t="s">
        <v>39</v>
      </c>
      <c r="C206" s="61" t="s">
        <v>40</v>
      </c>
      <c r="D206" s="62">
        <f>IFERROR((euref_generation_EXIOBASE!D206*1000)/(365*24*euref_capacity_EXIOBASE!D206),0)</f>
        <v>1.1575030629385046</v>
      </c>
      <c r="E206" s="62">
        <f>IFERROR((euref_generation_EXIOBASE!E206*1000)/(365*24*euref_capacity_EXIOBASE!E206),0)</f>
        <v>0.79841540061725913</v>
      </c>
      <c r="F206" s="62">
        <f>IFERROR((euref_generation_EXIOBASE!F206*1000)/(365*24*euref_capacity_EXIOBASE!F206),0)</f>
        <v>0.86452212379290427</v>
      </c>
      <c r="G206" s="62">
        <f>IFERROR((euref_generation_EXIOBASE!G206*1000)/(365*24*euref_capacity_EXIOBASE!G206),0)</f>
        <v>0.85371549886169784</v>
      </c>
      <c r="H206" s="62">
        <f>IFERROR((euref_generation_EXIOBASE!H206*1000)/(365*24*euref_capacity_EXIOBASE!H206),0)</f>
        <v>0.8510552549201712</v>
      </c>
      <c r="I206" s="62">
        <f>IFERROR((euref_generation_EXIOBASE!I206*1000)/(365*24*euref_capacity_EXIOBASE!I206),0)</f>
        <v>0.89872892564407236</v>
      </c>
      <c r="J206" s="62">
        <f>IFERROR((euref_generation_EXIOBASE!J206*1000)/(365*24*euref_capacity_EXIOBASE!J206),0)</f>
        <v>0.9966544881384094</v>
      </c>
      <c r="K206" s="62">
        <f>IFERROR((euref_generation_EXIOBASE!K206*1000)/(365*24*euref_capacity_EXIOBASE!K206),0)</f>
        <v>1.3109774846121334</v>
      </c>
    </row>
    <row r="207" spans="1:11" ht="15" customHeight="1" x14ac:dyDescent="0.25">
      <c r="A207" s="61" t="s">
        <v>8</v>
      </c>
      <c r="B207" s="61" t="s">
        <v>812</v>
      </c>
      <c r="C207" s="61" t="s">
        <v>811</v>
      </c>
      <c r="D207" s="62">
        <f>IFERROR((euref_generation_EXIOBASE!D207*1000)/(365*24*euref_capacity_EXIOBASE!D207),0)</f>
        <v>9.4140661763601668E-2</v>
      </c>
      <c r="E207" s="62">
        <f>IFERROR((euref_generation_EXIOBASE!E207*1000)/(365*24*euref_capacity_EXIOBASE!E207),0)</f>
        <v>9.8229681792149137E-2</v>
      </c>
      <c r="F207" s="62">
        <f>IFERROR((euref_generation_EXIOBASE!F207*1000)/(365*24*euref_capacity_EXIOBASE!F207),0)</f>
        <v>9.8229681792149137E-2</v>
      </c>
      <c r="G207" s="62">
        <f>IFERROR((euref_generation_EXIOBASE!G207*1000)/(365*24*euref_capacity_EXIOBASE!G207),0)</f>
        <v>9.8229681792149137E-2</v>
      </c>
      <c r="H207" s="62">
        <f>IFERROR((euref_generation_EXIOBASE!H207*1000)/(365*24*euref_capacity_EXIOBASE!H207),0)</f>
        <v>9.8229681792149137E-2</v>
      </c>
      <c r="I207" s="62">
        <f>IFERROR((euref_generation_EXIOBASE!I207*1000)/(365*24*euref_capacity_EXIOBASE!I207),0)</f>
        <v>0.10069031162147198</v>
      </c>
      <c r="J207" s="62">
        <f>IFERROR((euref_generation_EXIOBASE!J207*1000)/(365*24*euref_capacity_EXIOBASE!J207),0)</f>
        <v>0.10153678614552196</v>
      </c>
      <c r="K207" s="62">
        <f>IFERROR((euref_generation_EXIOBASE!K207*1000)/(365*24*euref_capacity_EXIOBASE!K207),0)</f>
        <v>0.10153678614552196</v>
      </c>
    </row>
    <row r="208" spans="1:11" ht="15" customHeight="1" x14ac:dyDescent="0.25">
      <c r="A208" s="61" t="s">
        <v>8</v>
      </c>
      <c r="B208" s="61" t="s">
        <v>41</v>
      </c>
      <c r="C208" s="61" t="s">
        <v>42</v>
      </c>
      <c r="D208" s="62">
        <f>IFERROR((euref_generation_EXIOBASE!D208*1000)/(365*24*euref_capacity_EXIOBASE!D208),0)</f>
        <v>0</v>
      </c>
      <c r="E208" s="62">
        <f>IFERROR((euref_generation_EXIOBASE!E208*1000)/(365*24*euref_capacity_EXIOBASE!E208),0)</f>
        <v>0</v>
      </c>
      <c r="F208" s="62">
        <f>IFERROR((euref_generation_EXIOBASE!F208*1000)/(365*24*euref_capacity_EXIOBASE!F208),0)</f>
        <v>0</v>
      </c>
      <c r="G208" s="62">
        <f>IFERROR((euref_generation_EXIOBASE!G208*1000)/(365*24*euref_capacity_EXIOBASE!G208),0)</f>
        <v>0</v>
      </c>
      <c r="H208" s="62">
        <f>IFERROR((euref_generation_EXIOBASE!H208*1000)/(365*24*euref_capacity_EXIOBASE!H208),0)</f>
        <v>0</v>
      </c>
      <c r="I208" s="62">
        <f>IFERROR((euref_generation_EXIOBASE!I208*1000)/(365*24*euref_capacity_EXIOBASE!I208),0)</f>
        <v>0</v>
      </c>
      <c r="J208" s="62">
        <f>IFERROR((euref_generation_EXIOBASE!J208*1000)/(365*24*euref_capacity_EXIOBASE!J208),0)</f>
        <v>0</v>
      </c>
      <c r="K208" s="62">
        <f>IFERROR((euref_generation_EXIOBASE!K208*1000)/(365*24*euref_capacity_EXIOBASE!K208),0)</f>
        <v>0</v>
      </c>
    </row>
    <row r="209" spans="1:11" ht="15" customHeight="1" x14ac:dyDescent="0.25">
      <c r="A209" s="61" t="s">
        <v>8</v>
      </c>
      <c r="B209" s="61" t="s">
        <v>43</v>
      </c>
      <c r="C209" s="61" t="s">
        <v>44</v>
      </c>
      <c r="D209" s="62">
        <f>IFERROR((euref_generation_EXIOBASE!D209*1000)/(365*24*euref_capacity_EXIOBASE!D209),0)</f>
        <v>0</v>
      </c>
      <c r="E209" s="62">
        <f>IFERROR((euref_generation_EXIOBASE!E209*1000)/(365*24*euref_capacity_EXIOBASE!E209),0)</f>
        <v>0</v>
      </c>
      <c r="F209" s="62">
        <f>IFERROR((euref_generation_EXIOBASE!F209*1000)/(365*24*euref_capacity_EXIOBASE!F209),0)</f>
        <v>0</v>
      </c>
      <c r="G209" s="62">
        <f>IFERROR((euref_generation_EXIOBASE!G209*1000)/(365*24*euref_capacity_EXIOBASE!G209),0)</f>
        <v>0</v>
      </c>
      <c r="H209" s="62">
        <f>IFERROR((euref_generation_EXIOBASE!H209*1000)/(365*24*euref_capacity_EXIOBASE!H209),0)</f>
        <v>0</v>
      </c>
      <c r="I209" s="62">
        <f>IFERROR((euref_generation_EXIOBASE!I209*1000)/(365*24*euref_capacity_EXIOBASE!I209),0)</f>
        <v>0</v>
      </c>
      <c r="J209" s="62">
        <f>IFERROR((euref_generation_EXIOBASE!J209*1000)/(365*24*euref_capacity_EXIOBASE!J209),0)</f>
        <v>0</v>
      </c>
      <c r="K209" s="62">
        <f>IFERROR((euref_generation_EXIOBASE!K209*1000)/(365*24*euref_capacity_EXIOBASE!K209),0)</f>
        <v>0</v>
      </c>
    </row>
    <row r="210" spans="1:11" ht="15" customHeight="1" x14ac:dyDescent="0.25">
      <c r="A210" s="61" t="s">
        <v>8</v>
      </c>
      <c r="B210" s="61" t="s">
        <v>45</v>
      </c>
      <c r="C210" s="61" t="s">
        <v>46</v>
      </c>
      <c r="D210" s="62">
        <f>IFERROR((euref_generation_EXIOBASE!D210*1000)/(365*24*euref_capacity_EXIOBASE!D210),0)</f>
        <v>0</v>
      </c>
      <c r="E210" s="62">
        <f>IFERROR((euref_generation_EXIOBASE!E210*1000)/(365*24*euref_capacity_EXIOBASE!E210),0)</f>
        <v>0</v>
      </c>
      <c r="F210" s="62">
        <f>IFERROR((euref_generation_EXIOBASE!F210*1000)/(365*24*euref_capacity_EXIOBASE!F210),0)</f>
        <v>0</v>
      </c>
      <c r="G210" s="62">
        <f>IFERROR((euref_generation_EXIOBASE!G210*1000)/(365*24*euref_capacity_EXIOBASE!G210),0)</f>
        <v>0</v>
      </c>
      <c r="H210" s="62">
        <f>IFERROR((euref_generation_EXIOBASE!H210*1000)/(365*24*euref_capacity_EXIOBASE!H210),0)</f>
        <v>0</v>
      </c>
      <c r="I210" s="62">
        <f>IFERROR((euref_generation_EXIOBASE!I210*1000)/(365*24*euref_capacity_EXIOBASE!I210),0)</f>
        <v>0</v>
      </c>
      <c r="J210" s="62">
        <f>IFERROR((euref_generation_EXIOBASE!J210*1000)/(365*24*euref_capacity_EXIOBASE!J210),0)</f>
        <v>0</v>
      </c>
      <c r="K210" s="62">
        <f>IFERROR((euref_generation_EXIOBASE!K210*1000)/(365*24*euref_capacity_EXIOBASE!K210),0)</f>
        <v>0</v>
      </c>
    </row>
    <row r="211" spans="1:11" ht="15" customHeight="1" x14ac:dyDescent="0.25">
      <c r="A211" s="61" t="s">
        <v>7</v>
      </c>
      <c r="B211" s="61" t="s">
        <v>29</v>
      </c>
      <c r="C211" s="61" t="s">
        <v>30</v>
      </c>
      <c r="D211" s="62">
        <f>IFERROR((euref_generation_EXIOBASE!D211*1000)/(365*24*euref_capacity_EXIOBASE!D211),0)</f>
        <v>0</v>
      </c>
      <c r="E211" s="62">
        <f>IFERROR((euref_generation_EXIOBASE!E211*1000)/(365*24*euref_capacity_EXIOBASE!E211),0)</f>
        <v>0</v>
      </c>
      <c r="F211" s="62">
        <f>IFERROR((euref_generation_EXIOBASE!F211*1000)/(365*24*euref_capacity_EXIOBASE!F211),0)</f>
        <v>0</v>
      </c>
      <c r="G211" s="62">
        <f>IFERROR((euref_generation_EXIOBASE!G211*1000)/(365*24*euref_capacity_EXIOBASE!G211),0)</f>
        <v>0</v>
      </c>
      <c r="H211" s="62">
        <f>IFERROR((euref_generation_EXIOBASE!H211*1000)/(365*24*euref_capacity_EXIOBASE!H211),0)</f>
        <v>0</v>
      </c>
      <c r="I211" s="62">
        <f>IFERROR((euref_generation_EXIOBASE!I211*1000)/(365*24*euref_capacity_EXIOBASE!I211),0)</f>
        <v>0</v>
      </c>
      <c r="J211" s="62">
        <f>IFERROR((euref_generation_EXIOBASE!J211*1000)/(365*24*euref_capacity_EXIOBASE!J211),0)</f>
        <v>0</v>
      </c>
      <c r="K211" s="62">
        <f>IFERROR((euref_generation_EXIOBASE!K211*1000)/(365*24*euref_capacity_EXIOBASE!K211),0)</f>
        <v>0</v>
      </c>
    </row>
    <row r="212" spans="1:11" ht="15" customHeight="1" x14ac:dyDescent="0.25">
      <c r="A212" s="61" t="s">
        <v>7</v>
      </c>
      <c r="B212" s="61" t="s">
        <v>31</v>
      </c>
      <c r="C212" s="61" t="s">
        <v>32</v>
      </c>
      <c r="D212" s="62">
        <f>IFERROR((euref_generation_EXIOBASE!D212*1000)/(365*24*euref_capacity_EXIOBASE!D212),0)</f>
        <v>0</v>
      </c>
      <c r="E212" s="62">
        <f>IFERROR((euref_generation_EXIOBASE!E212*1000)/(365*24*euref_capacity_EXIOBASE!E212),0)</f>
        <v>1.0425818183223889</v>
      </c>
      <c r="F212" s="62">
        <f>IFERROR((euref_generation_EXIOBASE!F212*1000)/(365*24*euref_capacity_EXIOBASE!F212),0)</f>
        <v>0.56035446056482818</v>
      </c>
      <c r="G212" s="62">
        <f>IFERROR((euref_generation_EXIOBASE!G212*1000)/(365*24*euref_capacity_EXIOBASE!G212),0)</f>
        <v>0.38873618260802822</v>
      </c>
      <c r="H212" s="62">
        <f>IFERROR((euref_generation_EXIOBASE!H212*1000)/(365*24*euref_capacity_EXIOBASE!H212),0)</f>
        <v>0.38472054803499817</v>
      </c>
      <c r="I212" s="62">
        <f>IFERROR((euref_generation_EXIOBASE!I212*1000)/(365*24*euref_capacity_EXIOBASE!I212),0)</f>
        <v>0.38063690248443455</v>
      </c>
      <c r="J212" s="62">
        <f>IFERROR((euref_generation_EXIOBASE!J212*1000)/(365*24*euref_capacity_EXIOBASE!J212),0)</f>
        <v>0.39431451312756893</v>
      </c>
      <c r="K212" s="62">
        <f>IFERROR((euref_generation_EXIOBASE!K212*1000)/(365*24*euref_capacity_EXIOBASE!K212),0)</f>
        <v>0.42832479126991363</v>
      </c>
    </row>
    <row r="213" spans="1:11" ht="15" customHeight="1" x14ac:dyDescent="0.25">
      <c r="A213" s="61" t="s">
        <v>7</v>
      </c>
      <c r="B213" s="61" t="s">
        <v>33</v>
      </c>
      <c r="C213" s="61" t="s">
        <v>34</v>
      </c>
      <c r="D213" s="62">
        <f>IFERROR((euref_generation_EXIOBASE!D213*1000)/(365*24*euref_capacity_EXIOBASE!D213),0)</f>
        <v>0</v>
      </c>
      <c r="E213" s="62">
        <f>IFERROR((euref_generation_EXIOBASE!E213*1000)/(365*24*euref_capacity_EXIOBASE!E213),0)</f>
        <v>0</v>
      </c>
      <c r="F213" s="62">
        <f>IFERROR((euref_generation_EXIOBASE!F213*1000)/(365*24*euref_capacity_EXIOBASE!F213),0)</f>
        <v>0</v>
      </c>
      <c r="G213" s="62">
        <f>IFERROR((euref_generation_EXIOBASE!G213*1000)/(365*24*euref_capacity_EXIOBASE!G213),0)</f>
        <v>0</v>
      </c>
      <c r="H213" s="62">
        <f>IFERROR((euref_generation_EXIOBASE!H213*1000)/(365*24*euref_capacity_EXIOBASE!H213),0)</f>
        <v>0</v>
      </c>
      <c r="I213" s="62">
        <f>IFERROR((euref_generation_EXIOBASE!I213*1000)/(365*24*euref_capacity_EXIOBASE!I213),0)</f>
        <v>0</v>
      </c>
      <c r="J213" s="62">
        <f>IFERROR((euref_generation_EXIOBASE!J213*1000)/(365*24*euref_capacity_EXIOBASE!J213),0)</f>
        <v>0</v>
      </c>
      <c r="K213" s="62">
        <f>IFERROR((euref_generation_EXIOBASE!K213*1000)/(365*24*euref_capacity_EXIOBASE!K213),0)</f>
        <v>0</v>
      </c>
    </row>
    <row r="214" spans="1:11" ht="15" customHeight="1" x14ac:dyDescent="0.25">
      <c r="A214" s="61" t="s">
        <v>7</v>
      </c>
      <c r="B214" s="61" t="s">
        <v>35</v>
      </c>
      <c r="C214" s="61" t="s">
        <v>36</v>
      </c>
      <c r="D214" s="62">
        <f>IFERROR((euref_generation_EXIOBASE!D214*1000)/(365*24*euref_capacity_EXIOBASE!D214),0)</f>
        <v>0</v>
      </c>
      <c r="E214" s="62">
        <f>IFERROR((euref_generation_EXIOBASE!E214*1000)/(365*24*euref_capacity_EXIOBASE!E214),0)</f>
        <v>0</v>
      </c>
      <c r="F214" s="62">
        <f>IFERROR((euref_generation_EXIOBASE!F214*1000)/(365*24*euref_capacity_EXIOBASE!F214),0)</f>
        <v>0</v>
      </c>
      <c r="G214" s="62">
        <f>IFERROR((euref_generation_EXIOBASE!G214*1000)/(365*24*euref_capacity_EXIOBASE!G214),0)</f>
        <v>0</v>
      </c>
      <c r="H214" s="62">
        <f>IFERROR((euref_generation_EXIOBASE!H214*1000)/(365*24*euref_capacity_EXIOBASE!H214),0)</f>
        <v>0</v>
      </c>
      <c r="I214" s="62">
        <f>IFERROR((euref_generation_EXIOBASE!I214*1000)/(365*24*euref_capacity_EXIOBASE!I214),0)</f>
        <v>0</v>
      </c>
      <c r="J214" s="62">
        <f>IFERROR((euref_generation_EXIOBASE!J214*1000)/(365*24*euref_capacity_EXIOBASE!J214),0)</f>
        <v>0</v>
      </c>
      <c r="K214" s="62">
        <f>IFERROR((euref_generation_EXIOBASE!K214*1000)/(365*24*euref_capacity_EXIOBASE!K214),0)</f>
        <v>0</v>
      </c>
    </row>
    <row r="215" spans="1:11" ht="15" customHeight="1" x14ac:dyDescent="0.25">
      <c r="A215" s="61" t="s">
        <v>7</v>
      </c>
      <c r="B215" s="61" t="s">
        <v>814</v>
      </c>
      <c r="C215" s="61" t="s">
        <v>813</v>
      </c>
      <c r="D215" s="62">
        <f>IFERROR((euref_generation_EXIOBASE!D215*1000)/(365*24*euref_capacity_EXIOBASE!D215),0)</f>
        <v>0</v>
      </c>
      <c r="E215" s="62">
        <f>IFERROR((euref_generation_EXIOBASE!E215*1000)/(365*24*euref_capacity_EXIOBASE!E215),0)</f>
        <v>0</v>
      </c>
      <c r="F215" s="62">
        <f>IFERROR((euref_generation_EXIOBASE!F215*1000)/(365*24*euref_capacity_EXIOBASE!F215),0)</f>
        <v>0</v>
      </c>
      <c r="G215" s="62">
        <f>IFERROR((euref_generation_EXIOBASE!G215*1000)/(365*24*euref_capacity_EXIOBASE!G215),0)</f>
        <v>0</v>
      </c>
      <c r="H215" s="62">
        <f>IFERROR((euref_generation_EXIOBASE!H215*1000)/(365*24*euref_capacity_EXIOBASE!H215),0)</f>
        <v>0</v>
      </c>
      <c r="I215" s="62">
        <f>IFERROR((euref_generation_EXIOBASE!I215*1000)/(365*24*euref_capacity_EXIOBASE!I215),0)</f>
        <v>0</v>
      </c>
      <c r="J215" s="62">
        <f>IFERROR((euref_generation_EXIOBASE!J215*1000)/(365*24*euref_capacity_EXIOBASE!J215),0)</f>
        <v>0.23949433552095895</v>
      </c>
      <c r="K215" s="62">
        <f>IFERROR((euref_generation_EXIOBASE!K215*1000)/(365*24*euref_capacity_EXIOBASE!K215),0)</f>
        <v>0.18249204644448075</v>
      </c>
    </row>
    <row r="216" spans="1:11" ht="15" customHeight="1" x14ac:dyDescent="0.25">
      <c r="A216" s="61" t="s">
        <v>7</v>
      </c>
      <c r="B216" s="61" t="s">
        <v>37</v>
      </c>
      <c r="C216" s="61" t="s">
        <v>38</v>
      </c>
      <c r="D216" s="62">
        <f>IFERROR((euref_generation_EXIOBASE!D216*1000)/(365*24*euref_capacity_EXIOBASE!D216),0)</f>
        <v>0.30802821861844137</v>
      </c>
      <c r="E216" s="62">
        <f>IFERROR((euref_generation_EXIOBASE!E216*1000)/(365*24*euref_capacity_EXIOBASE!E216),0)</f>
        <v>0</v>
      </c>
      <c r="F216" s="62">
        <f>IFERROR((euref_generation_EXIOBASE!F216*1000)/(365*24*euref_capacity_EXIOBASE!F216),0)</f>
        <v>0</v>
      </c>
      <c r="G216" s="62">
        <f>IFERROR((euref_generation_EXIOBASE!G216*1000)/(365*24*euref_capacity_EXIOBASE!G216),0)</f>
        <v>0</v>
      </c>
      <c r="H216" s="62">
        <f>IFERROR((euref_generation_EXIOBASE!H216*1000)/(365*24*euref_capacity_EXIOBASE!H216),0)</f>
        <v>0</v>
      </c>
      <c r="I216" s="62">
        <f>IFERROR((euref_generation_EXIOBASE!I216*1000)/(365*24*euref_capacity_EXIOBASE!I216),0)</f>
        <v>0</v>
      </c>
      <c r="J216" s="62">
        <f>IFERROR((euref_generation_EXIOBASE!J216*1000)/(365*24*euref_capacity_EXIOBASE!J216),0)</f>
        <v>0</v>
      </c>
      <c r="K216" s="62">
        <f>IFERROR((euref_generation_EXIOBASE!K216*1000)/(365*24*euref_capacity_EXIOBASE!K216),0)</f>
        <v>0</v>
      </c>
    </row>
    <row r="217" spans="1:11" ht="15" customHeight="1" x14ac:dyDescent="0.25">
      <c r="A217" s="61" t="s">
        <v>7</v>
      </c>
      <c r="B217" s="61" t="s">
        <v>39</v>
      </c>
      <c r="C217" s="61" t="s">
        <v>40</v>
      </c>
      <c r="D217" s="62">
        <f>IFERROR((euref_generation_EXIOBASE!D217*1000)/(365*24*euref_capacity_EXIOBASE!D217),0)</f>
        <v>0.3819702821831189</v>
      </c>
      <c r="E217" s="62">
        <f>IFERROR((euref_generation_EXIOBASE!E217*1000)/(365*24*euref_capacity_EXIOBASE!E217),0)</f>
        <v>0.47270363683649019</v>
      </c>
      <c r="F217" s="62">
        <f>IFERROR((euref_generation_EXIOBASE!F217*1000)/(365*24*euref_capacity_EXIOBASE!F217),0)</f>
        <v>0.50024757727604074</v>
      </c>
      <c r="G217" s="62">
        <f>IFERROR((euref_generation_EXIOBASE!G217*1000)/(365*24*euref_capacity_EXIOBASE!G217),0)</f>
        <v>0.53511987519780702</v>
      </c>
      <c r="H217" s="62">
        <f>IFERROR((euref_generation_EXIOBASE!H217*1000)/(365*24*euref_capacity_EXIOBASE!H217),0)</f>
        <v>0.64130243127225817</v>
      </c>
      <c r="I217" s="62">
        <f>IFERROR((euref_generation_EXIOBASE!I217*1000)/(365*24*euref_capacity_EXIOBASE!I217),0)</f>
        <v>0.65128524527937592</v>
      </c>
      <c r="J217" s="62">
        <f>IFERROR((euref_generation_EXIOBASE!J217*1000)/(365*24*euref_capacity_EXIOBASE!J217),0)</f>
        <v>1.6885467599398127</v>
      </c>
      <c r="K217" s="62">
        <f>IFERROR((euref_generation_EXIOBASE!K217*1000)/(365*24*euref_capacity_EXIOBASE!K217),0)</f>
        <v>1.794215274302928</v>
      </c>
    </row>
    <row r="218" spans="1:11" ht="15" customHeight="1" x14ac:dyDescent="0.25">
      <c r="A218" s="61" t="s">
        <v>7</v>
      </c>
      <c r="B218" s="61" t="s">
        <v>812</v>
      </c>
      <c r="C218" s="61" t="s">
        <v>811</v>
      </c>
      <c r="D218" s="62">
        <f>IFERROR((euref_generation_EXIOBASE!D218*1000)/(365*24*euref_capacity_EXIOBASE!D218),0)</f>
        <v>0.19726845740249524</v>
      </c>
      <c r="E218" s="62">
        <f>IFERROR((euref_generation_EXIOBASE!E218*1000)/(365*24*euref_capacity_EXIOBASE!E218),0)</f>
        <v>0.20158555726243765</v>
      </c>
      <c r="F218" s="62">
        <f>IFERROR((euref_generation_EXIOBASE!F218*1000)/(365*24*euref_capacity_EXIOBASE!F218),0)</f>
        <v>0.20166095214004709</v>
      </c>
      <c r="G218" s="62">
        <f>IFERROR((euref_generation_EXIOBASE!G218*1000)/(365*24*euref_capacity_EXIOBASE!G218),0)</f>
        <v>0.20214341841472375</v>
      </c>
      <c r="H218" s="62">
        <f>IFERROR((euref_generation_EXIOBASE!H218*1000)/(365*24*euref_capacity_EXIOBASE!H218),0)</f>
        <v>0.20154385914744391</v>
      </c>
      <c r="I218" s="62">
        <f>IFERROR((euref_generation_EXIOBASE!I218*1000)/(365*24*euref_capacity_EXIOBASE!I218),0)</f>
        <v>0.20393381364828059</v>
      </c>
      <c r="J218" s="62">
        <f>IFERROR((euref_generation_EXIOBASE!J218*1000)/(365*24*euref_capacity_EXIOBASE!J218),0)</f>
        <v>0.21812277081263218</v>
      </c>
      <c r="K218" s="62">
        <f>IFERROR((euref_generation_EXIOBASE!K218*1000)/(365*24*euref_capacity_EXIOBASE!K218),0)</f>
        <v>0.21810496050664999</v>
      </c>
    </row>
    <row r="219" spans="1:11" ht="15" customHeight="1" x14ac:dyDescent="0.25">
      <c r="A219" s="61" t="s">
        <v>7</v>
      </c>
      <c r="B219" s="61" t="s">
        <v>41</v>
      </c>
      <c r="C219" s="61" t="s">
        <v>42</v>
      </c>
      <c r="D219" s="62">
        <f>IFERROR((euref_generation_EXIOBASE!D219*1000)/(365*24*euref_capacity_EXIOBASE!D219),0)</f>
        <v>0</v>
      </c>
      <c r="E219" s="62">
        <f>IFERROR((euref_generation_EXIOBASE!E219*1000)/(365*24*euref_capacity_EXIOBASE!E219),0)</f>
        <v>0</v>
      </c>
      <c r="F219" s="62">
        <f>IFERROR((euref_generation_EXIOBASE!F219*1000)/(365*24*euref_capacity_EXIOBASE!F219),0)</f>
        <v>0</v>
      </c>
      <c r="G219" s="62">
        <f>IFERROR((euref_generation_EXIOBASE!G219*1000)/(365*24*euref_capacity_EXIOBASE!G219),0)</f>
        <v>0</v>
      </c>
      <c r="H219" s="62">
        <f>IFERROR((euref_generation_EXIOBASE!H219*1000)/(365*24*euref_capacity_EXIOBASE!H219),0)</f>
        <v>0</v>
      </c>
      <c r="I219" s="62">
        <f>IFERROR((euref_generation_EXIOBASE!I219*1000)/(365*24*euref_capacity_EXIOBASE!I219),0)</f>
        <v>0</v>
      </c>
      <c r="J219" s="62">
        <f>IFERROR((euref_generation_EXIOBASE!J219*1000)/(365*24*euref_capacity_EXIOBASE!J219),0)</f>
        <v>0</v>
      </c>
      <c r="K219" s="62">
        <f>IFERROR((euref_generation_EXIOBASE!K219*1000)/(365*24*euref_capacity_EXIOBASE!K219),0)</f>
        <v>0</v>
      </c>
    </row>
    <row r="220" spans="1:11" ht="15" customHeight="1" x14ac:dyDescent="0.25">
      <c r="A220" s="61" t="s">
        <v>7</v>
      </c>
      <c r="B220" s="61" t="s">
        <v>43</v>
      </c>
      <c r="C220" s="61" t="s">
        <v>44</v>
      </c>
      <c r="D220" s="62">
        <f>IFERROR((euref_generation_EXIOBASE!D220*1000)/(365*24*euref_capacity_EXIOBASE!D220),0)</f>
        <v>0</v>
      </c>
      <c r="E220" s="62">
        <f>IFERROR((euref_generation_EXIOBASE!E220*1000)/(365*24*euref_capacity_EXIOBASE!E220),0)</f>
        <v>0</v>
      </c>
      <c r="F220" s="62">
        <f>IFERROR((euref_generation_EXIOBASE!F220*1000)/(365*24*euref_capacity_EXIOBASE!F220),0)</f>
        <v>0</v>
      </c>
      <c r="G220" s="62">
        <f>IFERROR((euref_generation_EXIOBASE!G220*1000)/(365*24*euref_capacity_EXIOBASE!G220),0)</f>
        <v>0</v>
      </c>
      <c r="H220" s="62">
        <f>IFERROR((euref_generation_EXIOBASE!H220*1000)/(365*24*euref_capacity_EXIOBASE!H220),0)</f>
        <v>0</v>
      </c>
      <c r="I220" s="62">
        <f>IFERROR((euref_generation_EXIOBASE!I220*1000)/(365*24*euref_capacity_EXIOBASE!I220),0)</f>
        <v>0</v>
      </c>
      <c r="J220" s="62">
        <f>IFERROR((euref_generation_EXIOBASE!J220*1000)/(365*24*euref_capacity_EXIOBASE!J220),0)</f>
        <v>0</v>
      </c>
      <c r="K220" s="62">
        <f>IFERROR((euref_generation_EXIOBASE!K220*1000)/(365*24*euref_capacity_EXIOBASE!K220),0)</f>
        <v>0</v>
      </c>
    </row>
    <row r="221" spans="1:11" ht="15" customHeight="1" x14ac:dyDescent="0.25">
      <c r="A221" s="61" t="s">
        <v>7</v>
      </c>
      <c r="B221" s="61" t="s">
        <v>45</v>
      </c>
      <c r="C221" s="61" t="s">
        <v>46</v>
      </c>
      <c r="D221" s="62">
        <f>IFERROR((euref_generation_EXIOBASE!D221*1000)/(365*24*euref_capacity_EXIOBASE!D221),0)</f>
        <v>0</v>
      </c>
      <c r="E221" s="62">
        <f>IFERROR((euref_generation_EXIOBASE!E221*1000)/(365*24*euref_capacity_EXIOBASE!E221),0)</f>
        <v>0</v>
      </c>
      <c r="F221" s="62">
        <f>IFERROR((euref_generation_EXIOBASE!F221*1000)/(365*24*euref_capacity_EXIOBASE!F221),0)</f>
        <v>0</v>
      </c>
      <c r="G221" s="62">
        <f>IFERROR((euref_generation_EXIOBASE!G221*1000)/(365*24*euref_capacity_EXIOBASE!G221),0)</f>
        <v>0</v>
      </c>
      <c r="H221" s="62">
        <f>IFERROR((euref_generation_EXIOBASE!H221*1000)/(365*24*euref_capacity_EXIOBASE!H221),0)</f>
        <v>0</v>
      </c>
      <c r="I221" s="62">
        <f>IFERROR((euref_generation_EXIOBASE!I221*1000)/(365*24*euref_capacity_EXIOBASE!I221),0)</f>
        <v>0</v>
      </c>
      <c r="J221" s="62">
        <f>IFERROR((euref_generation_EXIOBASE!J221*1000)/(365*24*euref_capacity_EXIOBASE!J221),0)</f>
        <v>0</v>
      </c>
      <c r="K221" s="62">
        <f>IFERROR((euref_generation_EXIOBASE!K221*1000)/(365*24*euref_capacity_EXIOBASE!K221),0)</f>
        <v>0</v>
      </c>
    </row>
    <row r="222" spans="1:11" ht="15" customHeight="1" x14ac:dyDescent="0.25">
      <c r="A222" s="61" t="s">
        <v>6</v>
      </c>
      <c r="B222" s="61" t="s">
        <v>29</v>
      </c>
      <c r="C222" s="61" t="s">
        <v>30</v>
      </c>
      <c r="D222" s="62">
        <f>IFERROR((euref_generation_EXIOBASE!D222*1000)/(365*24*euref_capacity_EXIOBASE!D222),0)</f>
        <v>0.4817530244823659</v>
      </c>
      <c r="E222" s="62">
        <f>IFERROR((euref_generation_EXIOBASE!E222*1000)/(365*24*euref_capacity_EXIOBASE!E222),0)</f>
        <v>0.50320689207560754</v>
      </c>
      <c r="F222" s="62">
        <f>IFERROR((euref_generation_EXIOBASE!F222*1000)/(365*24*euref_capacity_EXIOBASE!F222),0)</f>
        <v>0.54707177055499367</v>
      </c>
      <c r="G222" s="62">
        <f>IFERROR((euref_generation_EXIOBASE!G222*1000)/(365*24*euref_capacity_EXIOBASE!G222),0)</f>
        <v>0.53495454802821907</v>
      </c>
      <c r="H222" s="62">
        <f>IFERROR((euref_generation_EXIOBASE!H222*1000)/(365*24*euref_capacity_EXIOBASE!H222),0)</f>
        <v>0.52210435693483437</v>
      </c>
      <c r="I222" s="62">
        <f>IFERROR((euref_generation_EXIOBASE!I222*1000)/(365*24*euref_capacity_EXIOBASE!I222),0)</f>
        <v>0.52261270008144711</v>
      </c>
      <c r="J222" s="62">
        <f>IFERROR((euref_generation_EXIOBASE!J222*1000)/(365*24*euref_capacity_EXIOBASE!J222),0)</f>
        <v>0.25644848309828794</v>
      </c>
      <c r="K222" s="62">
        <f>IFERROR((euref_generation_EXIOBASE!K222*1000)/(365*24*euref_capacity_EXIOBASE!K222),0)</f>
        <v>6.8452507196695336E-2</v>
      </c>
    </row>
    <row r="223" spans="1:11" ht="15" customHeight="1" x14ac:dyDescent="0.25">
      <c r="A223" s="61" t="s">
        <v>6</v>
      </c>
      <c r="B223" s="61" t="s">
        <v>31</v>
      </c>
      <c r="C223" s="61" t="s">
        <v>32</v>
      </c>
      <c r="D223" s="62">
        <f>IFERROR((euref_generation_EXIOBASE!D223*1000)/(365*24*euref_capacity_EXIOBASE!D223),0)</f>
        <v>0.372936543672098</v>
      </c>
      <c r="E223" s="62">
        <f>IFERROR((euref_generation_EXIOBASE!E223*1000)/(365*24*euref_capacity_EXIOBASE!E223),0)</f>
        <v>0.36691471256392505</v>
      </c>
      <c r="F223" s="62">
        <f>IFERROR((euref_generation_EXIOBASE!F223*1000)/(365*24*euref_capacity_EXIOBASE!F223),0)</f>
        <v>0.49114301625534212</v>
      </c>
      <c r="G223" s="62">
        <f>IFERROR((euref_generation_EXIOBASE!G223*1000)/(365*24*euref_capacity_EXIOBASE!G223),0)</f>
        <v>0.57194338911233578</v>
      </c>
      <c r="H223" s="62">
        <f>IFERROR((euref_generation_EXIOBASE!H223*1000)/(365*24*euref_capacity_EXIOBASE!H223),0)</f>
        <v>0.60152855560865137</v>
      </c>
      <c r="I223" s="62">
        <f>IFERROR((euref_generation_EXIOBASE!I223*1000)/(365*24*euref_capacity_EXIOBASE!I223),0)</f>
        <v>0.58635327351261535</v>
      </c>
      <c r="J223" s="62">
        <f>IFERROR((euref_generation_EXIOBASE!J223*1000)/(365*24*euref_capacity_EXIOBASE!J223),0)</f>
        <v>0.62315651566191455</v>
      </c>
      <c r="K223" s="62">
        <f>IFERROR((euref_generation_EXIOBASE!K223*1000)/(365*24*euref_capacity_EXIOBASE!K223),0)</f>
        <v>0.5616676772252972</v>
      </c>
    </row>
    <row r="224" spans="1:11" ht="15" customHeight="1" x14ac:dyDescent="0.25">
      <c r="A224" s="61" t="s">
        <v>6</v>
      </c>
      <c r="B224" s="61" t="s">
        <v>33</v>
      </c>
      <c r="C224" s="61" t="s">
        <v>34</v>
      </c>
      <c r="D224" s="62">
        <f>IFERROR((euref_generation_EXIOBASE!D224*1000)/(365*24*euref_capacity_EXIOBASE!D224),0)</f>
        <v>0.91955283492123208</v>
      </c>
      <c r="E224" s="62">
        <f>IFERROR((euref_generation_EXIOBASE!E224*1000)/(365*24*euref_capacity_EXIOBASE!E224),0)</f>
        <v>0.91969917497431686</v>
      </c>
      <c r="F224" s="62">
        <f>IFERROR((euref_generation_EXIOBASE!F224*1000)/(365*24*euref_capacity_EXIOBASE!F224),0)</f>
        <v>0.95246131051604788</v>
      </c>
      <c r="G224" s="62">
        <f>IFERROR((euref_generation_EXIOBASE!G224*1000)/(365*24*euref_capacity_EXIOBASE!G224),0)</f>
        <v>0.95246131051604754</v>
      </c>
      <c r="H224" s="62">
        <f>IFERROR((euref_generation_EXIOBASE!H224*1000)/(365*24*euref_capacity_EXIOBASE!H224),0)</f>
        <v>0</v>
      </c>
      <c r="I224" s="62">
        <f>IFERROR((euref_generation_EXIOBASE!I224*1000)/(365*24*euref_capacity_EXIOBASE!I224),0)</f>
        <v>0</v>
      </c>
      <c r="J224" s="62">
        <f>IFERROR((euref_generation_EXIOBASE!J224*1000)/(365*24*euref_capacity_EXIOBASE!J224),0)</f>
        <v>0</v>
      </c>
      <c r="K224" s="62">
        <f>IFERROR((euref_generation_EXIOBASE!K224*1000)/(365*24*euref_capacity_EXIOBASE!K224),0)</f>
        <v>0</v>
      </c>
    </row>
    <row r="225" spans="1:11" ht="15" customHeight="1" x14ac:dyDescent="0.25">
      <c r="A225" s="61" t="s">
        <v>6</v>
      </c>
      <c r="B225" s="61" t="s">
        <v>35</v>
      </c>
      <c r="C225" s="61" t="s">
        <v>36</v>
      </c>
      <c r="D225" s="62">
        <f>IFERROR((euref_generation_EXIOBASE!D225*1000)/(365*24*euref_capacity_EXIOBASE!D225),0)</f>
        <v>0.30888234044812574</v>
      </c>
      <c r="E225" s="62">
        <f>IFERROR((euref_generation_EXIOBASE!E225*1000)/(365*24*euref_capacity_EXIOBASE!E225),0)</f>
        <v>0.32</v>
      </c>
      <c r="F225" s="62">
        <f>IFERROR((euref_generation_EXIOBASE!F225*1000)/(365*24*euref_capacity_EXIOBASE!F225),0)</f>
        <v>0.32419286665752384</v>
      </c>
      <c r="G225" s="62">
        <f>IFERROR((euref_generation_EXIOBASE!G225*1000)/(365*24*euref_capacity_EXIOBASE!G225),0)</f>
        <v>0.32411046909363911</v>
      </c>
      <c r="H225" s="62">
        <f>IFERROR((euref_generation_EXIOBASE!H225*1000)/(365*24*euref_capacity_EXIOBASE!H225),0)</f>
        <v>0.32406994548593504</v>
      </c>
      <c r="I225" s="62">
        <f>IFERROR((euref_generation_EXIOBASE!I225*1000)/(365*24*euref_capacity_EXIOBASE!I225),0)</f>
        <v>0.3240403066209715</v>
      </c>
      <c r="J225" s="62">
        <f>IFERROR((euref_generation_EXIOBASE!J225*1000)/(365*24*euref_capacity_EXIOBASE!J225),0)</f>
        <v>0.32399196479984715</v>
      </c>
      <c r="K225" s="62">
        <f>IFERROR((euref_generation_EXIOBASE!K225*1000)/(365*24*euref_capacity_EXIOBASE!K225),0)</f>
        <v>0.32404627154644267</v>
      </c>
    </row>
    <row r="226" spans="1:11" ht="15" customHeight="1" x14ac:dyDescent="0.25">
      <c r="A226" s="61" t="s">
        <v>6</v>
      </c>
      <c r="B226" s="61" t="s">
        <v>814</v>
      </c>
      <c r="C226" s="61" t="s">
        <v>813</v>
      </c>
      <c r="D226" s="62">
        <f>IFERROR((euref_generation_EXIOBASE!D226*1000)/(365*24*euref_capacity_EXIOBASE!D226),0)</f>
        <v>0.2390485311912004</v>
      </c>
      <c r="E226" s="62">
        <f>IFERROR((euref_generation_EXIOBASE!E226*1000)/(365*24*euref_capacity_EXIOBASE!E226),0)</f>
        <v>0.3120590923175241</v>
      </c>
      <c r="F226" s="62">
        <f>IFERROR((euref_generation_EXIOBASE!F226*1000)/(365*24*euref_capacity_EXIOBASE!F226),0)</f>
        <v>0.31205909231752404</v>
      </c>
      <c r="G226" s="62">
        <f>IFERROR((euref_generation_EXIOBASE!G226*1000)/(365*24*euref_capacity_EXIOBASE!G226),0)</f>
        <v>0.31205909231752404</v>
      </c>
      <c r="H226" s="62">
        <f>IFERROR((euref_generation_EXIOBASE!H226*1000)/(365*24*euref_capacity_EXIOBASE!H226),0)</f>
        <v>0.31403800462944131</v>
      </c>
      <c r="I226" s="62">
        <f>IFERROR((euref_generation_EXIOBASE!I226*1000)/(365*24*euref_capacity_EXIOBASE!I226),0)</f>
        <v>0.31696776050014575</v>
      </c>
      <c r="J226" s="62">
        <f>IFERROR((euref_generation_EXIOBASE!J226*1000)/(365*24*euref_capacity_EXIOBASE!J226),0)</f>
        <v>0.31705228204101865</v>
      </c>
      <c r="K226" s="62">
        <f>IFERROR((euref_generation_EXIOBASE!K226*1000)/(365*24*euref_capacity_EXIOBASE!K226),0)</f>
        <v>0.35079419082016167</v>
      </c>
    </row>
    <row r="227" spans="1:11" ht="15" customHeight="1" x14ac:dyDescent="0.25">
      <c r="A227" s="61" t="s">
        <v>6</v>
      </c>
      <c r="B227" s="61" t="s">
        <v>37</v>
      </c>
      <c r="C227" s="61" t="s">
        <v>38</v>
      </c>
      <c r="D227" s="62">
        <f>IFERROR((euref_generation_EXIOBASE!D227*1000)/(365*24*euref_capacity_EXIOBASE!D227),0)</f>
        <v>0.44716722261803338</v>
      </c>
      <c r="E227" s="62">
        <f>IFERROR((euref_generation_EXIOBASE!E227*1000)/(365*24*euref_capacity_EXIOBASE!E227),0)</f>
        <v>0</v>
      </c>
      <c r="F227" s="62">
        <f>IFERROR((euref_generation_EXIOBASE!F227*1000)/(365*24*euref_capacity_EXIOBASE!F227),0)</f>
        <v>8.4239772974504482E-2</v>
      </c>
      <c r="G227" s="62">
        <f>IFERROR((euref_generation_EXIOBASE!G227*1000)/(365*24*euref_capacity_EXIOBASE!G227),0)</f>
        <v>9.8856993905863402E-2</v>
      </c>
      <c r="H227" s="62">
        <f>IFERROR((euref_generation_EXIOBASE!H227*1000)/(365*24*euref_capacity_EXIOBASE!H227),0)</f>
        <v>0.95865606983772877</v>
      </c>
      <c r="I227" s="62">
        <f>IFERROR((euref_generation_EXIOBASE!I227*1000)/(365*24*euref_capacity_EXIOBASE!I227),0)</f>
        <v>0.8305955614637619</v>
      </c>
      <c r="J227" s="62">
        <f>IFERROR((euref_generation_EXIOBASE!J227*1000)/(365*24*euref_capacity_EXIOBASE!J227),0)</f>
        <v>0.57997691268938367</v>
      </c>
      <c r="K227" s="62">
        <f>IFERROR((euref_generation_EXIOBASE!K227*1000)/(365*24*euref_capacity_EXIOBASE!K227),0)</f>
        <v>0.21548995990764999</v>
      </c>
    </row>
    <row r="228" spans="1:11" ht="15" customHeight="1" x14ac:dyDescent="0.25">
      <c r="A228" s="61" t="s">
        <v>6</v>
      </c>
      <c r="B228" s="61" t="s">
        <v>39</v>
      </c>
      <c r="C228" s="61" t="s">
        <v>40</v>
      </c>
      <c r="D228" s="62">
        <f>IFERROR((euref_generation_EXIOBASE!D228*1000)/(365*24*euref_capacity_EXIOBASE!D228),0)</f>
        <v>0.83685423621550914</v>
      </c>
      <c r="E228" s="62">
        <f>IFERROR((euref_generation_EXIOBASE!E228*1000)/(365*24*euref_capacity_EXIOBASE!E228),0)</f>
        <v>0.80332830909319886</v>
      </c>
      <c r="F228" s="62">
        <f>IFERROR((euref_generation_EXIOBASE!F228*1000)/(365*24*euref_capacity_EXIOBASE!F228),0)</f>
        <v>0.81079920643226799</v>
      </c>
      <c r="G228" s="62">
        <f>IFERROR((euref_generation_EXIOBASE!G228*1000)/(365*24*euref_capacity_EXIOBASE!G228),0)</f>
        <v>0.87068432265454465</v>
      </c>
      <c r="H228" s="62">
        <f>IFERROR((euref_generation_EXIOBASE!H228*1000)/(365*24*euref_capacity_EXIOBASE!H228),0)</f>
        <v>0.90467369119678243</v>
      </c>
      <c r="I228" s="62">
        <f>IFERROR((euref_generation_EXIOBASE!I228*1000)/(365*24*euref_capacity_EXIOBASE!I228),0)</f>
        <v>0.89772210925121154</v>
      </c>
      <c r="J228" s="62">
        <f>IFERROR((euref_generation_EXIOBASE!J228*1000)/(365*24*euref_capacity_EXIOBASE!J228),0)</f>
        <v>0.90495269092157271</v>
      </c>
      <c r="K228" s="62">
        <f>IFERROR((euref_generation_EXIOBASE!K228*1000)/(365*24*euref_capacity_EXIOBASE!K228),0)</f>
        <v>0.93646359418019354</v>
      </c>
    </row>
    <row r="229" spans="1:11" ht="15" customHeight="1" x14ac:dyDescent="0.25">
      <c r="A229" s="61" t="s">
        <v>6</v>
      </c>
      <c r="B229" s="61" t="s">
        <v>812</v>
      </c>
      <c r="C229" s="61" t="s">
        <v>811</v>
      </c>
      <c r="D229" s="62">
        <f>IFERROR((euref_generation_EXIOBASE!D229*1000)/(365*24*euref_capacity_EXIOBASE!D229),0)</f>
        <v>0.1026241853926074</v>
      </c>
      <c r="E229" s="62">
        <f>IFERROR((euref_generation_EXIOBASE!E229*1000)/(365*24*euref_capacity_EXIOBASE!E229),0)</f>
        <v>0.10225377473288919</v>
      </c>
      <c r="F229" s="62">
        <f>IFERROR((euref_generation_EXIOBASE!F229*1000)/(365*24*euref_capacity_EXIOBASE!F229),0)</f>
        <v>0.10225377473288919</v>
      </c>
      <c r="G229" s="62">
        <f>IFERROR((euref_generation_EXIOBASE!G229*1000)/(365*24*euref_capacity_EXIOBASE!G229),0)</f>
        <v>0.10227313290328775</v>
      </c>
      <c r="H229" s="62">
        <f>IFERROR((euref_generation_EXIOBASE!H229*1000)/(365*24*euref_capacity_EXIOBASE!H229),0)</f>
        <v>0.10229536630679323</v>
      </c>
      <c r="I229" s="62">
        <f>IFERROR((euref_generation_EXIOBASE!I229*1000)/(365*24*euref_capacity_EXIOBASE!I229),0)</f>
        <v>0.10304118347118067</v>
      </c>
      <c r="J229" s="62">
        <f>IFERROR((euref_generation_EXIOBASE!J229*1000)/(365*24*euref_capacity_EXIOBASE!J229),0)</f>
        <v>0.10538820027266958</v>
      </c>
      <c r="K229" s="62">
        <f>IFERROR((euref_generation_EXIOBASE!K229*1000)/(365*24*euref_capacity_EXIOBASE!K229),0)</f>
        <v>0.10532202360701717</v>
      </c>
    </row>
    <row r="230" spans="1:11" ht="15" customHeight="1" x14ac:dyDescent="0.25">
      <c r="A230" s="61" t="s">
        <v>6</v>
      </c>
      <c r="B230" s="61" t="s">
        <v>41</v>
      </c>
      <c r="C230" s="61" t="s">
        <v>42</v>
      </c>
      <c r="D230" s="62">
        <f>IFERROR((euref_generation_EXIOBASE!D230*1000)/(365*24*euref_capacity_EXIOBASE!D230),0)</f>
        <v>0</v>
      </c>
      <c r="E230" s="62">
        <f>IFERROR((euref_generation_EXIOBASE!E230*1000)/(365*24*euref_capacity_EXIOBASE!E230),0)</f>
        <v>0</v>
      </c>
      <c r="F230" s="62">
        <f>IFERROR((euref_generation_EXIOBASE!F230*1000)/(365*24*euref_capacity_EXIOBASE!F230),0)</f>
        <v>0</v>
      </c>
      <c r="G230" s="62">
        <f>IFERROR((euref_generation_EXIOBASE!G230*1000)/(365*24*euref_capacity_EXIOBASE!G230),0)</f>
        <v>0</v>
      </c>
      <c r="H230" s="62">
        <f>IFERROR((euref_generation_EXIOBASE!H230*1000)/(365*24*euref_capacity_EXIOBASE!H230),0)</f>
        <v>0</v>
      </c>
      <c r="I230" s="62">
        <f>IFERROR((euref_generation_EXIOBASE!I230*1000)/(365*24*euref_capacity_EXIOBASE!I230),0)</f>
        <v>0</v>
      </c>
      <c r="J230" s="62">
        <f>IFERROR((euref_generation_EXIOBASE!J230*1000)/(365*24*euref_capacity_EXIOBASE!J230),0)</f>
        <v>0</v>
      </c>
      <c r="K230" s="62">
        <f>IFERROR((euref_generation_EXIOBASE!K230*1000)/(365*24*euref_capacity_EXIOBASE!K230),0)</f>
        <v>0</v>
      </c>
    </row>
    <row r="231" spans="1:11" ht="15" customHeight="1" x14ac:dyDescent="0.25">
      <c r="A231" s="61" t="s">
        <v>6</v>
      </c>
      <c r="B231" s="61" t="s">
        <v>43</v>
      </c>
      <c r="C231" s="61" t="s">
        <v>44</v>
      </c>
      <c r="D231" s="62">
        <f>IFERROR((euref_generation_EXIOBASE!D231*1000)/(365*24*euref_capacity_EXIOBASE!D231),0)</f>
        <v>0</v>
      </c>
      <c r="E231" s="62">
        <f>IFERROR((euref_generation_EXIOBASE!E231*1000)/(365*24*euref_capacity_EXIOBASE!E231),0)</f>
        <v>0</v>
      </c>
      <c r="F231" s="62">
        <f>IFERROR((euref_generation_EXIOBASE!F231*1000)/(365*24*euref_capacity_EXIOBASE!F231),0)</f>
        <v>0</v>
      </c>
      <c r="G231" s="62">
        <f>IFERROR((euref_generation_EXIOBASE!G231*1000)/(365*24*euref_capacity_EXIOBASE!G231),0)</f>
        <v>0</v>
      </c>
      <c r="H231" s="62">
        <f>IFERROR((euref_generation_EXIOBASE!H231*1000)/(365*24*euref_capacity_EXIOBASE!H231),0)</f>
        <v>0</v>
      </c>
      <c r="I231" s="62">
        <f>IFERROR((euref_generation_EXIOBASE!I231*1000)/(365*24*euref_capacity_EXIOBASE!I231),0)</f>
        <v>0</v>
      </c>
      <c r="J231" s="62">
        <f>IFERROR((euref_generation_EXIOBASE!J231*1000)/(365*24*euref_capacity_EXIOBASE!J231),0)</f>
        <v>0</v>
      </c>
      <c r="K231" s="62">
        <f>IFERROR((euref_generation_EXIOBASE!K231*1000)/(365*24*euref_capacity_EXIOBASE!K231),0)</f>
        <v>0</v>
      </c>
    </row>
    <row r="232" spans="1:11" ht="15" customHeight="1" x14ac:dyDescent="0.25">
      <c r="A232" s="61" t="s">
        <v>6</v>
      </c>
      <c r="B232" s="61" t="s">
        <v>45</v>
      </c>
      <c r="C232" s="61" t="s">
        <v>46</v>
      </c>
      <c r="D232" s="62">
        <f>IFERROR((euref_generation_EXIOBASE!D232*1000)/(365*24*euref_capacity_EXIOBASE!D232),0)</f>
        <v>0</v>
      </c>
      <c r="E232" s="62">
        <f>IFERROR((euref_generation_EXIOBASE!E232*1000)/(365*24*euref_capacity_EXIOBASE!E232),0)</f>
        <v>0</v>
      </c>
      <c r="F232" s="62">
        <f>IFERROR((euref_generation_EXIOBASE!F232*1000)/(365*24*euref_capacity_EXIOBASE!F232),0)</f>
        <v>0</v>
      </c>
      <c r="G232" s="62">
        <f>IFERROR((euref_generation_EXIOBASE!G232*1000)/(365*24*euref_capacity_EXIOBASE!G232),0)</f>
        <v>0</v>
      </c>
      <c r="H232" s="62">
        <f>IFERROR((euref_generation_EXIOBASE!H232*1000)/(365*24*euref_capacity_EXIOBASE!H232),0)</f>
        <v>0</v>
      </c>
      <c r="I232" s="62">
        <f>IFERROR((euref_generation_EXIOBASE!I232*1000)/(365*24*euref_capacity_EXIOBASE!I232),0)</f>
        <v>0</v>
      </c>
      <c r="J232" s="62">
        <f>IFERROR((euref_generation_EXIOBASE!J232*1000)/(365*24*euref_capacity_EXIOBASE!J232),0)</f>
        <v>0</v>
      </c>
      <c r="K232" s="62">
        <f>IFERROR((euref_generation_EXIOBASE!K232*1000)/(365*24*euref_capacity_EXIOBASE!K232),0)</f>
        <v>0</v>
      </c>
    </row>
    <row r="233" spans="1:11" ht="15" customHeight="1" x14ac:dyDescent="0.25">
      <c r="A233" s="61" t="s">
        <v>5</v>
      </c>
      <c r="B233" s="61" t="s">
        <v>29</v>
      </c>
      <c r="C233" s="61" t="s">
        <v>30</v>
      </c>
      <c r="D233" s="62">
        <f>IFERROR((euref_generation_EXIOBASE!D233*1000)/(365*24*euref_capacity_EXIOBASE!D233),0)</f>
        <v>0.55042724022144895</v>
      </c>
      <c r="E233" s="62">
        <f>IFERROR((euref_generation_EXIOBASE!E233*1000)/(365*24*euref_capacity_EXIOBASE!E233),0)</f>
        <v>0.70197341987241779</v>
      </c>
      <c r="F233" s="62">
        <f>IFERROR((euref_generation_EXIOBASE!F233*1000)/(365*24*euref_capacity_EXIOBASE!F233),0)</f>
        <v>0.72465662175919598</v>
      </c>
      <c r="G233" s="62">
        <f>IFERROR((euref_generation_EXIOBASE!G233*1000)/(365*24*euref_capacity_EXIOBASE!G233),0)</f>
        <v>0.72822000973214829</v>
      </c>
      <c r="H233" s="62">
        <f>IFERROR((euref_generation_EXIOBASE!H233*1000)/(365*24*euref_capacity_EXIOBASE!H233),0)</f>
        <v>0.68951167815788927</v>
      </c>
      <c r="I233" s="62">
        <f>IFERROR((euref_generation_EXIOBASE!I233*1000)/(365*24*euref_capacity_EXIOBASE!I233),0)</f>
        <v>0.68811881045246925</v>
      </c>
      <c r="J233" s="62">
        <f>IFERROR((euref_generation_EXIOBASE!J233*1000)/(365*24*euref_capacity_EXIOBASE!J233),0)</f>
        <v>0.79412921420256288</v>
      </c>
      <c r="K233" s="62">
        <f>IFERROR((euref_generation_EXIOBASE!K233*1000)/(365*24*euref_capacity_EXIOBASE!K233),0)</f>
        <v>0.72683973762323761</v>
      </c>
    </row>
    <row r="234" spans="1:11" ht="15" customHeight="1" x14ac:dyDescent="0.25">
      <c r="A234" s="61" t="s">
        <v>5</v>
      </c>
      <c r="B234" s="61" t="s">
        <v>31</v>
      </c>
      <c r="C234" s="61" t="s">
        <v>32</v>
      </c>
      <c r="D234" s="62">
        <f>IFERROR((euref_generation_EXIOBASE!D234*1000)/(365*24*euref_capacity_EXIOBASE!D234),0)</f>
        <v>0.20420604830186861</v>
      </c>
      <c r="E234" s="62">
        <f>IFERROR((euref_generation_EXIOBASE!E234*1000)/(365*24*euref_capacity_EXIOBASE!E234),0)</f>
        <v>0.64354543907048001</v>
      </c>
      <c r="F234" s="62">
        <f>IFERROR((euref_generation_EXIOBASE!F234*1000)/(365*24*euref_capacity_EXIOBASE!F234),0)</f>
        <v>0.71946888269116316</v>
      </c>
      <c r="G234" s="62">
        <f>IFERROR((euref_generation_EXIOBASE!G234*1000)/(365*24*euref_capacity_EXIOBASE!G234),0)</f>
        <v>0.63833033290315067</v>
      </c>
      <c r="H234" s="62">
        <f>IFERROR((euref_generation_EXIOBASE!H234*1000)/(365*24*euref_capacity_EXIOBASE!H234),0)</f>
        <v>0.6285095555328668</v>
      </c>
      <c r="I234" s="62">
        <f>IFERROR((euref_generation_EXIOBASE!I234*1000)/(365*24*euref_capacity_EXIOBASE!I234),0)</f>
        <v>0.62001854087762287</v>
      </c>
      <c r="J234" s="62">
        <f>IFERROR((euref_generation_EXIOBASE!J234*1000)/(365*24*euref_capacity_EXIOBASE!J234),0)</f>
        <v>0.55802640238111256</v>
      </c>
      <c r="K234" s="62">
        <f>IFERROR((euref_generation_EXIOBASE!K234*1000)/(365*24*euref_capacity_EXIOBASE!K234),0)</f>
        <v>0.52074331960940734</v>
      </c>
    </row>
    <row r="235" spans="1:11" ht="15" customHeight="1" x14ac:dyDescent="0.25">
      <c r="A235" s="61" t="s">
        <v>5</v>
      </c>
      <c r="B235" s="61" t="s">
        <v>33</v>
      </c>
      <c r="C235" s="61" t="s">
        <v>34</v>
      </c>
      <c r="D235" s="62">
        <f>IFERROR((euref_generation_EXIOBASE!D235*1000)/(365*24*euref_capacity_EXIOBASE!D235),0)</f>
        <v>0</v>
      </c>
      <c r="E235" s="62">
        <f>IFERROR((euref_generation_EXIOBASE!E235*1000)/(365*24*euref_capacity_EXIOBASE!E235),0)</f>
        <v>0</v>
      </c>
      <c r="F235" s="62">
        <f>IFERROR((euref_generation_EXIOBASE!F235*1000)/(365*24*euref_capacity_EXIOBASE!F235),0)</f>
        <v>0</v>
      </c>
      <c r="G235" s="62">
        <f>IFERROR((euref_generation_EXIOBASE!G235*1000)/(365*24*euref_capacity_EXIOBASE!G235),0)</f>
        <v>0</v>
      </c>
      <c r="H235" s="62">
        <f>IFERROR((euref_generation_EXIOBASE!H235*1000)/(365*24*euref_capacity_EXIOBASE!H235),0)</f>
        <v>0.95832549796762645</v>
      </c>
      <c r="I235" s="62">
        <f>IFERROR((euref_generation_EXIOBASE!I235*1000)/(365*24*euref_capacity_EXIOBASE!I235),0)</f>
        <v>0.95832549796762656</v>
      </c>
      <c r="J235" s="62">
        <f>IFERROR((euref_generation_EXIOBASE!J235*1000)/(365*24*euref_capacity_EXIOBASE!J235),0)</f>
        <v>0.95832549796762645</v>
      </c>
      <c r="K235" s="62">
        <f>IFERROR((euref_generation_EXIOBASE!K235*1000)/(365*24*euref_capacity_EXIOBASE!K235),0)</f>
        <v>0.95832549796762667</v>
      </c>
    </row>
    <row r="236" spans="1:11" ht="15" customHeight="1" x14ac:dyDescent="0.25">
      <c r="A236" s="61" t="s">
        <v>5</v>
      </c>
      <c r="B236" s="61" t="s">
        <v>35</v>
      </c>
      <c r="C236" s="61" t="s">
        <v>36</v>
      </c>
      <c r="D236" s="62">
        <f>IFERROR((euref_generation_EXIOBASE!D236*1000)/(365*24*euref_capacity_EXIOBASE!D236),0)</f>
        <v>0.28833976765075997</v>
      </c>
      <c r="E236" s="62">
        <f>IFERROR((euref_generation_EXIOBASE!E236*1000)/(365*24*euref_capacity_EXIOBASE!E236),0)</f>
        <v>0.29196108307308899</v>
      </c>
      <c r="F236" s="62">
        <f>IFERROR((euref_generation_EXIOBASE!F236*1000)/(365*24*euref_capacity_EXIOBASE!F236),0)</f>
        <v>0.29500232728613568</v>
      </c>
      <c r="G236" s="62">
        <f>IFERROR((euref_generation_EXIOBASE!G236*1000)/(365*24*euref_capacity_EXIOBASE!G236),0)</f>
        <v>0.30371435274128444</v>
      </c>
      <c r="H236" s="62">
        <f>IFERROR((euref_generation_EXIOBASE!H236*1000)/(365*24*euref_capacity_EXIOBASE!H236),0)</f>
        <v>0.3037840461657304</v>
      </c>
      <c r="I236" s="62">
        <f>IFERROR((euref_generation_EXIOBASE!I236*1000)/(365*24*euref_capacity_EXIOBASE!I236),0)</f>
        <v>0.32058681997519339</v>
      </c>
      <c r="J236" s="62">
        <f>IFERROR((euref_generation_EXIOBASE!J236*1000)/(365*24*euref_capacity_EXIOBASE!J236),0)</f>
        <v>0.34174080323522021</v>
      </c>
      <c r="K236" s="62">
        <f>IFERROR((euref_generation_EXIOBASE!K236*1000)/(365*24*euref_capacity_EXIOBASE!K236),0)</f>
        <v>0.35209727219839509</v>
      </c>
    </row>
    <row r="237" spans="1:11" ht="15" customHeight="1" x14ac:dyDescent="0.25">
      <c r="A237" s="61" t="s">
        <v>5</v>
      </c>
      <c r="B237" s="61" t="s">
        <v>814</v>
      </c>
      <c r="C237" s="61" t="s">
        <v>813</v>
      </c>
      <c r="D237" s="62">
        <f>IFERROR((euref_generation_EXIOBASE!D237*1000)/(365*24*euref_capacity_EXIOBASE!D237),0)</f>
        <v>0.21641865484466</v>
      </c>
      <c r="E237" s="62">
        <f>IFERROR((euref_generation_EXIOBASE!E237*1000)/(365*24*euref_capacity_EXIOBASE!E237),0)</f>
        <v>0.22793383301341558</v>
      </c>
      <c r="F237" s="62">
        <f>IFERROR((euref_generation_EXIOBASE!F237*1000)/(365*24*euref_capacity_EXIOBASE!F237),0)</f>
        <v>0.23772065855917915</v>
      </c>
      <c r="G237" s="62">
        <f>IFERROR((euref_generation_EXIOBASE!G237*1000)/(365*24*euref_capacity_EXIOBASE!G237),0)</f>
        <v>0.23920820069389079</v>
      </c>
      <c r="H237" s="62">
        <f>IFERROR((euref_generation_EXIOBASE!H237*1000)/(365*24*euref_capacity_EXIOBASE!H237),0)</f>
        <v>0.23944753268356364</v>
      </c>
      <c r="I237" s="62">
        <f>IFERROR((euref_generation_EXIOBASE!I237*1000)/(365*24*euref_capacity_EXIOBASE!I237),0)</f>
        <v>0.25231684520231917</v>
      </c>
      <c r="J237" s="62">
        <f>IFERROR((euref_generation_EXIOBASE!J237*1000)/(365*24*euref_capacity_EXIOBASE!J237),0)</f>
        <v>0.2770361146749471</v>
      </c>
      <c r="K237" s="62">
        <f>IFERROR((euref_generation_EXIOBASE!K237*1000)/(365*24*euref_capacity_EXIOBASE!K237),0)</f>
        <v>0.27193411320844163</v>
      </c>
    </row>
    <row r="238" spans="1:11" ht="15" customHeight="1" x14ac:dyDescent="0.25">
      <c r="A238" s="61" t="s">
        <v>5</v>
      </c>
      <c r="B238" s="61" t="s">
        <v>37</v>
      </c>
      <c r="C238" s="61" t="s">
        <v>38</v>
      </c>
      <c r="D238" s="62">
        <f>IFERROR((euref_generation_EXIOBASE!D238*1000)/(365*24*euref_capacity_EXIOBASE!D238),0)</f>
        <v>2.4458494521284019E-3</v>
      </c>
      <c r="E238" s="62">
        <f>IFERROR((euref_generation_EXIOBASE!E238*1000)/(365*24*euref_capacity_EXIOBASE!E238),0)</f>
        <v>0</v>
      </c>
      <c r="F238" s="62">
        <f>IFERROR((euref_generation_EXIOBASE!F238*1000)/(365*24*euref_capacity_EXIOBASE!F238),0)</f>
        <v>0.33177193264070104</v>
      </c>
      <c r="G238" s="62">
        <f>IFERROR((euref_generation_EXIOBASE!G238*1000)/(365*24*euref_capacity_EXIOBASE!G238),0)</f>
        <v>0.34604657521059817</v>
      </c>
      <c r="H238" s="62">
        <f>IFERROR((euref_generation_EXIOBASE!H238*1000)/(365*24*euref_capacity_EXIOBASE!H238),0)</f>
        <v>0.34547808293781185</v>
      </c>
      <c r="I238" s="62">
        <f>IFERROR((euref_generation_EXIOBASE!I238*1000)/(365*24*euref_capacity_EXIOBASE!I238),0)</f>
        <v>0.33847029195308526</v>
      </c>
      <c r="J238" s="62">
        <f>IFERROR((euref_generation_EXIOBASE!J238*1000)/(365*24*euref_capacity_EXIOBASE!J238),0)</f>
        <v>0.46663381232225043</v>
      </c>
      <c r="K238" s="62">
        <f>IFERROR((euref_generation_EXIOBASE!K238*1000)/(365*24*euref_capacity_EXIOBASE!K238),0)</f>
        <v>0.52784000489952099</v>
      </c>
    </row>
    <row r="239" spans="1:11" ht="15" customHeight="1" x14ac:dyDescent="0.25">
      <c r="A239" s="61" t="s">
        <v>5</v>
      </c>
      <c r="B239" s="61" t="s">
        <v>39</v>
      </c>
      <c r="C239" s="61" t="s">
        <v>40</v>
      </c>
      <c r="D239" s="62">
        <f>IFERROR((euref_generation_EXIOBASE!D239*1000)/(365*24*euref_capacity_EXIOBASE!D239),0)</f>
        <v>0.70085128573123834</v>
      </c>
      <c r="E239" s="62">
        <f>IFERROR((euref_generation_EXIOBASE!E239*1000)/(365*24*euref_capacity_EXIOBASE!E239),0)</f>
        <v>0.65994551171362881</v>
      </c>
      <c r="F239" s="62">
        <f>IFERROR((euref_generation_EXIOBASE!F239*1000)/(365*24*euref_capacity_EXIOBASE!F239),0)</f>
        <v>0.7266096477508065</v>
      </c>
      <c r="G239" s="62">
        <f>IFERROR((euref_generation_EXIOBASE!G239*1000)/(365*24*euref_capacity_EXIOBASE!G239),0)</f>
        <v>0.86203788987285224</v>
      </c>
      <c r="H239" s="62">
        <f>IFERROR((euref_generation_EXIOBASE!H239*1000)/(365*24*euref_capacity_EXIOBASE!H239),0)</f>
        <v>0.94163769823714927</v>
      </c>
      <c r="I239" s="62">
        <f>IFERROR((euref_generation_EXIOBASE!I239*1000)/(365*24*euref_capacity_EXIOBASE!I239),0)</f>
        <v>0.97507463765017754</v>
      </c>
      <c r="J239" s="62">
        <f>IFERROR((euref_generation_EXIOBASE!J239*1000)/(365*24*euref_capacity_EXIOBASE!J239),0)</f>
        <v>0.75263980295963828</v>
      </c>
      <c r="K239" s="62">
        <f>IFERROR((euref_generation_EXIOBASE!K239*1000)/(365*24*euref_capacity_EXIOBASE!K239),0)</f>
        <v>0.78929241667855188</v>
      </c>
    </row>
    <row r="240" spans="1:11" ht="15" customHeight="1" x14ac:dyDescent="0.25">
      <c r="A240" s="61" t="s">
        <v>5</v>
      </c>
      <c r="B240" s="61" t="s">
        <v>812</v>
      </c>
      <c r="C240" s="61" t="s">
        <v>811</v>
      </c>
      <c r="D240" s="62">
        <f>IFERROR((euref_generation_EXIOBASE!D240*1000)/(365*24*euref_capacity_EXIOBASE!D240),0)</f>
        <v>9.6122860310038832E-2</v>
      </c>
      <c r="E240" s="62">
        <f>IFERROR((euref_generation_EXIOBASE!E240*1000)/(365*24*euref_capacity_EXIOBASE!E240),0)</f>
        <v>9.636519961387871E-2</v>
      </c>
      <c r="F240" s="62">
        <f>IFERROR((euref_generation_EXIOBASE!F240*1000)/(365*24*euref_capacity_EXIOBASE!F240),0)</f>
        <v>9.636519961387871E-2</v>
      </c>
      <c r="G240" s="62">
        <f>IFERROR((euref_generation_EXIOBASE!G240*1000)/(365*24*euref_capacity_EXIOBASE!G240),0)</f>
        <v>9.6818002520358187E-2</v>
      </c>
      <c r="H240" s="62">
        <f>IFERROR((euref_generation_EXIOBASE!H240*1000)/(365*24*euref_capacity_EXIOBASE!H240),0)</f>
        <v>9.7529529387248501E-2</v>
      </c>
      <c r="I240" s="62">
        <f>IFERROR((euref_generation_EXIOBASE!I240*1000)/(365*24*euref_capacity_EXIOBASE!I240),0)</f>
        <v>9.849756104442324E-2</v>
      </c>
      <c r="J240" s="62">
        <f>IFERROR((euref_generation_EXIOBASE!J240*1000)/(365*24*euref_capacity_EXIOBASE!J240),0)</f>
        <v>9.9000400734564536E-2</v>
      </c>
      <c r="K240" s="62">
        <f>IFERROR((euref_generation_EXIOBASE!K240*1000)/(365*24*euref_capacity_EXIOBASE!K240),0)</f>
        <v>9.9004953208321131E-2</v>
      </c>
    </row>
    <row r="241" spans="1:11" ht="15" customHeight="1" x14ac:dyDescent="0.25">
      <c r="A241" s="61" t="s">
        <v>5</v>
      </c>
      <c r="B241" s="61" t="s">
        <v>41</v>
      </c>
      <c r="C241" s="61" t="s">
        <v>42</v>
      </c>
      <c r="D241" s="62">
        <f>IFERROR((euref_generation_EXIOBASE!D241*1000)/(365*24*euref_capacity_EXIOBASE!D241),0)</f>
        <v>0</v>
      </c>
      <c r="E241" s="62">
        <f>IFERROR((euref_generation_EXIOBASE!E241*1000)/(365*24*euref_capacity_EXIOBASE!E241),0)</f>
        <v>0</v>
      </c>
      <c r="F241" s="62">
        <f>IFERROR((euref_generation_EXIOBASE!F241*1000)/(365*24*euref_capacity_EXIOBASE!F241),0)</f>
        <v>0</v>
      </c>
      <c r="G241" s="62">
        <f>IFERROR((euref_generation_EXIOBASE!G241*1000)/(365*24*euref_capacity_EXIOBASE!G241),0)</f>
        <v>0</v>
      </c>
      <c r="H241" s="62">
        <f>IFERROR((euref_generation_EXIOBASE!H241*1000)/(365*24*euref_capacity_EXIOBASE!H241),0)</f>
        <v>0</v>
      </c>
      <c r="I241" s="62">
        <f>IFERROR((euref_generation_EXIOBASE!I241*1000)/(365*24*euref_capacity_EXIOBASE!I241),0)</f>
        <v>0</v>
      </c>
      <c r="J241" s="62">
        <f>IFERROR((euref_generation_EXIOBASE!J241*1000)/(365*24*euref_capacity_EXIOBASE!J241),0)</f>
        <v>0</v>
      </c>
      <c r="K241" s="62">
        <f>IFERROR((euref_generation_EXIOBASE!K241*1000)/(365*24*euref_capacity_EXIOBASE!K241),0)</f>
        <v>0</v>
      </c>
    </row>
    <row r="242" spans="1:11" ht="15" customHeight="1" x14ac:dyDescent="0.25">
      <c r="A242" s="61" t="s">
        <v>5</v>
      </c>
      <c r="B242" s="61" t="s">
        <v>43</v>
      </c>
      <c r="C242" s="61" t="s">
        <v>44</v>
      </c>
      <c r="D242" s="62">
        <f>IFERROR((euref_generation_EXIOBASE!D242*1000)/(365*24*euref_capacity_EXIOBASE!D242),0)</f>
        <v>0</v>
      </c>
      <c r="E242" s="62">
        <f>IFERROR((euref_generation_EXIOBASE!E242*1000)/(365*24*euref_capacity_EXIOBASE!E242),0)</f>
        <v>0</v>
      </c>
      <c r="F242" s="62">
        <f>IFERROR((euref_generation_EXIOBASE!F242*1000)/(365*24*euref_capacity_EXIOBASE!F242),0)</f>
        <v>0</v>
      </c>
      <c r="G242" s="62">
        <f>IFERROR((euref_generation_EXIOBASE!G242*1000)/(365*24*euref_capacity_EXIOBASE!G242),0)</f>
        <v>0</v>
      </c>
      <c r="H242" s="62">
        <f>IFERROR((euref_generation_EXIOBASE!H242*1000)/(365*24*euref_capacity_EXIOBASE!H242),0)</f>
        <v>0</v>
      </c>
      <c r="I242" s="62">
        <f>IFERROR((euref_generation_EXIOBASE!I242*1000)/(365*24*euref_capacity_EXIOBASE!I242),0)</f>
        <v>0</v>
      </c>
      <c r="J242" s="62">
        <f>IFERROR((euref_generation_EXIOBASE!J242*1000)/(365*24*euref_capacity_EXIOBASE!J242),0)</f>
        <v>0</v>
      </c>
      <c r="K242" s="62">
        <f>IFERROR((euref_generation_EXIOBASE!K242*1000)/(365*24*euref_capacity_EXIOBASE!K242),0)</f>
        <v>0</v>
      </c>
    </row>
    <row r="243" spans="1:11" ht="15" customHeight="1" x14ac:dyDescent="0.25">
      <c r="A243" s="61" t="s">
        <v>5</v>
      </c>
      <c r="B243" s="61" t="s">
        <v>45</v>
      </c>
      <c r="C243" s="61" t="s">
        <v>46</v>
      </c>
      <c r="D243" s="62">
        <f>IFERROR((euref_generation_EXIOBASE!D243*1000)/(365*24*euref_capacity_EXIOBASE!D243),0)</f>
        <v>0</v>
      </c>
      <c r="E243" s="62">
        <f>IFERROR((euref_generation_EXIOBASE!E243*1000)/(365*24*euref_capacity_EXIOBASE!E243),0)</f>
        <v>0</v>
      </c>
      <c r="F243" s="62">
        <f>IFERROR((euref_generation_EXIOBASE!F243*1000)/(365*24*euref_capacity_EXIOBASE!F243),0)</f>
        <v>0</v>
      </c>
      <c r="G243" s="62">
        <f>IFERROR((euref_generation_EXIOBASE!G243*1000)/(365*24*euref_capacity_EXIOBASE!G243),0)</f>
        <v>0</v>
      </c>
      <c r="H243" s="62">
        <f>IFERROR((euref_generation_EXIOBASE!H243*1000)/(365*24*euref_capacity_EXIOBASE!H243),0)</f>
        <v>0</v>
      </c>
      <c r="I243" s="62">
        <f>IFERROR((euref_generation_EXIOBASE!I243*1000)/(365*24*euref_capacity_EXIOBASE!I243),0)</f>
        <v>0</v>
      </c>
      <c r="J243" s="62">
        <f>IFERROR((euref_generation_EXIOBASE!J243*1000)/(365*24*euref_capacity_EXIOBASE!J243),0)</f>
        <v>0</v>
      </c>
      <c r="K243" s="62">
        <f>IFERROR((euref_generation_EXIOBASE!K243*1000)/(365*24*euref_capacity_EXIOBASE!K243),0)</f>
        <v>0</v>
      </c>
    </row>
    <row r="244" spans="1:11" ht="15" customHeight="1" x14ac:dyDescent="0.25">
      <c r="A244" s="61" t="s">
        <v>4</v>
      </c>
      <c r="B244" s="61" t="s">
        <v>29</v>
      </c>
      <c r="C244" s="61" t="s">
        <v>30</v>
      </c>
      <c r="D244" s="62">
        <f>IFERROR((euref_generation_EXIOBASE!D244*1000)/(365*24*euref_capacity_EXIOBASE!D244),0)</f>
        <v>0.98195021765025448</v>
      </c>
      <c r="E244" s="62">
        <f>IFERROR((euref_generation_EXIOBASE!E244*1000)/(365*24*euref_capacity_EXIOBASE!E244),0)</f>
        <v>0.69712533570125901</v>
      </c>
      <c r="F244" s="62">
        <f>IFERROR((euref_generation_EXIOBASE!F244*1000)/(365*24*euref_capacity_EXIOBASE!F244),0)</f>
        <v>0</v>
      </c>
      <c r="G244" s="62">
        <f>IFERROR((euref_generation_EXIOBASE!G244*1000)/(365*24*euref_capacity_EXIOBASE!G244),0)</f>
        <v>0</v>
      </c>
      <c r="H244" s="62">
        <f>IFERROR((euref_generation_EXIOBASE!H244*1000)/(365*24*euref_capacity_EXIOBASE!H244),0)</f>
        <v>0</v>
      </c>
      <c r="I244" s="62">
        <f>IFERROR((euref_generation_EXIOBASE!I244*1000)/(365*24*euref_capacity_EXIOBASE!I244),0)</f>
        <v>0</v>
      </c>
      <c r="J244" s="62">
        <f>IFERROR((euref_generation_EXIOBASE!J244*1000)/(365*24*euref_capacity_EXIOBASE!J244),0)</f>
        <v>0</v>
      </c>
      <c r="K244" s="62">
        <f>IFERROR((euref_generation_EXIOBASE!K244*1000)/(365*24*euref_capacity_EXIOBASE!K244),0)</f>
        <v>0</v>
      </c>
    </row>
    <row r="245" spans="1:11" ht="15" customHeight="1" x14ac:dyDescent="0.25">
      <c r="A245" s="61" t="s">
        <v>4</v>
      </c>
      <c r="B245" s="61" t="s">
        <v>31</v>
      </c>
      <c r="C245" s="61" t="s">
        <v>32</v>
      </c>
      <c r="D245" s="62">
        <f>IFERROR((euref_generation_EXIOBASE!D245*1000)/(365*24*euref_capacity_EXIOBASE!D245),0)</f>
        <v>0.21487326748267163</v>
      </c>
      <c r="E245" s="62">
        <f>IFERROR((euref_generation_EXIOBASE!E245*1000)/(365*24*euref_capacity_EXIOBASE!E245),0)</f>
        <v>0.19742666826859354</v>
      </c>
      <c r="F245" s="62">
        <f>IFERROR((euref_generation_EXIOBASE!F245*1000)/(365*24*euref_capacity_EXIOBASE!F245),0)</f>
        <v>0.27918523499540515</v>
      </c>
      <c r="G245" s="62">
        <f>IFERROR((euref_generation_EXIOBASE!G245*1000)/(365*24*euref_capacity_EXIOBASE!G245),0)</f>
        <v>0.13430838902693604</v>
      </c>
      <c r="H245" s="62">
        <f>IFERROR((euref_generation_EXIOBASE!H245*1000)/(365*24*euref_capacity_EXIOBASE!H245),0)</f>
        <v>0.16262110808834787</v>
      </c>
      <c r="I245" s="62">
        <f>IFERROR((euref_generation_EXIOBASE!I245*1000)/(365*24*euref_capacity_EXIOBASE!I245),0)</f>
        <v>0.39890823119630231</v>
      </c>
      <c r="J245" s="62">
        <f>IFERROR((euref_generation_EXIOBASE!J245*1000)/(365*24*euref_capacity_EXIOBASE!J245),0)</f>
        <v>0.53197621839160836</v>
      </c>
      <c r="K245" s="62">
        <f>IFERROR((euref_generation_EXIOBASE!K245*1000)/(365*24*euref_capacity_EXIOBASE!K245),0)</f>
        <v>0.24967104400513912</v>
      </c>
    </row>
    <row r="246" spans="1:11" ht="15" customHeight="1" x14ac:dyDescent="0.25">
      <c r="A246" s="61" t="s">
        <v>4</v>
      </c>
      <c r="B246" s="61" t="s">
        <v>33</v>
      </c>
      <c r="C246" s="61" t="s">
        <v>34</v>
      </c>
      <c r="D246" s="62">
        <f>IFERROR((euref_generation_EXIOBASE!D246*1000)/(365*24*euref_capacity_EXIOBASE!D246),0)</f>
        <v>0</v>
      </c>
      <c r="E246" s="62">
        <f>IFERROR((euref_generation_EXIOBASE!E246*1000)/(365*24*euref_capacity_EXIOBASE!E246),0)</f>
        <v>0</v>
      </c>
      <c r="F246" s="62">
        <f>IFERROR((euref_generation_EXIOBASE!F246*1000)/(365*24*euref_capacity_EXIOBASE!F246),0)</f>
        <v>0</v>
      </c>
      <c r="G246" s="62">
        <f>IFERROR((euref_generation_EXIOBASE!G246*1000)/(365*24*euref_capacity_EXIOBASE!G246),0)</f>
        <v>0</v>
      </c>
      <c r="H246" s="62">
        <f>IFERROR((euref_generation_EXIOBASE!H246*1000)/(365*24*euref_capacity_EXIOBASE!H246),0)</f>
        <v>0</v>
      </c>
      <c r="I246" s="62">
        <f>IFERROR((euref_generation_EXIOBASE!I246*1000)/(365*24*euref_capacity_EXIOBASE!I246),0)</f>
        <v>0</v>
      </c>
      <c r="J246" s="62">
        <f>IFERROR((euref_generation_EXIOBASE!J246*1000)/(365*24*euref_capacity_EXIOBASE!J246),0)</f>
        <v>0</v>
      </c>
      <c r="K246" s="62">
        <f>IFERROR((euref_generation_EXIOBASE!K246*1000)/(365*24*euref_capacity_EXIOBASE!K246),0)</f>
        <v>0</v>
      </c>
    </row>
    <row r="247" spans="1:11" ht="15" customHeight="1" x14ac:dyDescent="0.25">
      <c r="A247" s="61" t="s">
        <v>4</v>
      </c>
      <c r="B247" s="61" t="s">
        <v>35</v>
      </c>
      <c r="C247" s="61" t="s">
        <v>36</v>
      </c>
      <c r="D247" s="62">
        <f>IFERROR((euref_generation_EXIOBASE!D247*1000)/(365*24*euref_capacity_EXIOBASE!D247),0)</f>
        <v>0.15414579290789032</v>
      </c>
      <c r="E247" s="62">
        <f>IFERROR((euref_generation_EXIOBASE!E247*1000)/(365*24*euref_capacity_EXIOBASE!E247),0)</f>
        <v>0.23046361209115543</v>
      </c>
      <c r="F247" s="62">
        <f>IFERROR((euref_generation_EXIOBASE!F247*1000)/(365*24*euref_capacity_EXIOBASE!F247),0)</f>
        <v>0.2204636589875266</v>
      </c>
      <c r="G247" s="62">
        <f>IFERROR((euref_generation_EXIOBASE!G247*1000)/(365*24*euref_capacity_EXIOBASE!G247),0)</f>
        <v>0.21603913441083633</v>
      </c>
      <c r="H247" s="62">
        <f>IFERROR((euref_generation_EXIOBASE!H247*1000)/(365*24*euref_capacity_EXIOBASE!H247),0)</f>
        <v>0.21627311233761021</v>
      </c>
      <c r="I247" s="62">
        <f>IFERROR((euref_generation_EXIOBASE!I247*1000)/(365*24*euref_capacity_EXIOBASE!I247),0)</f>
        <v>0.21678347058132669</v>
      </c>
      <c r="J247" s="62">
        <f>IFERROR((euref_generation_EXIOBASE!J247*1000)/(365*24*euref_capacity_EXIOBASE!J247),0)</f>
        <v>0.21687044052813564</v>
      </c>
      <c r="K247" s="62">
        <f>IFERROR((euref_generation_EXIOBASE!K247*1000)/(365*24*euref_capacity_EXIOBASE!K247),0)</f>
        <v>0.21907221396649371</v>
      </c>
    </row>
    <row r="248" spans="1:11" ht="15" customHeight="1" x14ac:dyDescent="0.25">
      <c r="A248" s="61" t="s">
        <v>4</v>
      </c>
      <c r="B248" s="61" t="s">
        <v>814</v>
      </c>
      <c r="C248" s="61" t="s">
        <v>813</v>
      </c>
      <c r="D248" s="62">
        <f>IFERROR((euref_generation_EXIOBASE!D248*1000)/(365*24*euref_capacity_EXIOBASE!D248),0)</f>
        <v>0.26242122892370895</v>
      </c>
      <c r="E248" s="62">
        <f>IFERROR((euref_generation_EXIOBASE!E248*1000)/(365*24*euref_capacity_EXIOBASE!E248),0)</f>
        <v>0.26272062576347316</v>
      </c>
      <c r="F248" s="62">
        <f>IFERROR((euref_generation_EXIOBASE!F248*1000)/(365*24*euref_capacity_EXIOBASE!F248),0)</f>
        <v>0.2630222100108181</v>
      </c>
      <c r="G248" s="62">
        <f>IFERROR((euref_generation_EXIOBASE!G248*1000)/(365*24*euref_capacity_EXIOBASE!G248),0)</f>
        <v>0.28234235890925807</v>
      </c>
      <c r="H248" s="62">
        <f>IFERROR((euref_generation_EXIOBASE!H248*1000)/(365*24*euref_capacity_EXIOBASE!H248),0)</f>
        <v>0.28607387991807059</v>
      </c>
      <c r="I248" s="62">
        <f>IFERROR((euref_generation_EXIOBASE!I248*1000)/(365*24*euref_capacity_EXIOBASE!I248),0)</f>
        <v>0.29385502512890216</v>
      </c>
      <c r="J248" s="62">
        <f>IFERROR((euref_generation_EXIOBASE!J248*1000)/(365*24*euref_capacity_EXIOBASE!J248),0)</f>
        <v>0.28997490669378889</v>
      </c>
      <c r="K248" s="62">
        <f>IFERROR((euref_generation_EXIOBASE!K248*1000)/(365*24*euref_capacity_EXIOBASE!K248),0)</f>
        <v>0.30887631499569634</v>
      </c>
    </row>
    <row r="249" spans="1:11" ht="15" customHeight="1" x14ac:dyDescent="0.25">
      <c r="A249" s="61" t="s">
        <v>4</v>
      </c>
      <c r="B249" s="61" t="s">
        <v>37</v>
      </c>
      <c r="C249" s="61" t="s">
        <v>38</v>
      </c>
      <c r="D249" s="62">
        <f>IFERROR((euref_generation_EXIOBASE!D249*1000)/(365*24*euref_capacity_EXIOBASE!D249),0)</f>
        <v>7.6777107193270785E-2</v>
      </c>
      <c r="E249" s="62">
        <f>IFERROR((euref_generation_EXIOBASE!E249*1000)/(365*24*euref_capacity_EXIOBASE!E249),0)</f>
        <v>0.28701777766265635</v>
      </c>
      <c r="F249" s="62">
        <f>IFERROR((euref_generation_EXIOBASE!F249*1000)/(365*24*euref_capacity_EXIOBASE!F249),0)</f>
        <v>0.23185155329974533</v>
      </c>
      <c r="G249" s="62">
        <f>IFERROR((euref_generation_EXIOBASE!G249*1000)/(365*24*euref_capacity_EXIOBASE!G249),0)</f>
        <v>0.21292653873129352</v>
      </c>
      <c r="H249" s="62">
        <f>IFERROR((euref_generation_EXIOBASE!H249*1000)/(365*24*euref_capacity_EXIOBASE!H249),0)</f>
        <v>0.1882182729778763</v>
      </c>
      <c r="I249" s="62">
        <f>IFERROR((euref_generation_EXIOBASE!I249*1000)/(365*24*euref_capacity_EXIOBASE!I249),0)</f>
        <v>0.18582372263788802</v>
      </c>
      <c r="J249" s="62">
        <f>IFERROR((euref_generation_EXIOBASE!J249*1000)/(365*24*euref_capacity_EXIOBASE!J249),0)</f>
        <v>0.47124228907524823</v>
      </c>
      <c r="K249" s="62">
        <f>IFERROR((euref_generation_EXIOBASE!K249*1000)/(365*24*euref_capacity_EXIOBASE!K249),0)</f>
        <v>0.44262609767847205</v>
      </c>
    </row>
    <row r="250" spans="1:11" ht="15" customHeight="1" x14ac:dyDescent="0.25">
      <c r="A250" s="61" t="s">
        <v>4</v>
      </c>
      <c r="B250" s="61" t="s">
        <v>39</v>
      </c>
      <c r="C250" s="61" t="s">
        <v>40</v>
      </c>
      <c r="D250" s="62">
        <f>IFERROR((euref_generation_EXIOBASE!D250*1000)/(365*24*euref_capacity_EXIOBASE!D250),0)</f>
        <v>0.64295033959740833</v>
      </c>
      <c r="E250" s="62">
        <f>IFERROR((euref_generation_EXIOBASE!E250*1000)/(365*24*euref_capacity_EXIOBASE!E250),0)</f>
        <v>0.54559151902324454</v>
      </c>
      <c r="F250" s="62">
        <f>IFERROR((euref_generation_EXIOBASE!F250*1000)/(365*24*euref_capacity_EXIOBASE!F250),0)</f>
        <v>0.65188904185766949</v>
      </c>
      <c r="G250" s="62">
        <f>IFERROR((euref_generation_EXIOBASE!G250*1000)/(365*24*euref_capacity_EXIOBASE!G250),0)</f>
        <v>0.50199711050363771</v>
      </c>
      <c r="H250" s="62">
        <f>IFERROR((euref_generation_EXIOBASE!H250*1000)/(365*24*euref_capacity_EXIOBASE!H250),0)</f>
        <v>0.52189807334059035</v>
      </c>
      <c r="I250" s="62">
        <f>IFERROR((euref_generation_EXIOBASE!I250*1000)/(365*24*euref_capacity_EXIOBASE!I250),0)</f>
        <v>0.54608380492142061</v>
      </c>
      <c r="J250" s="62">
        <f>IFERROR((euref_generation_EXIOBASE!J250*1000)/(365*24*euref_capacity_EXIOBASE!J250),0)</f>
        <v>0.69963348565524575</v>
      </c>
      <c r="K250" s="62">
        <f>IFERROR((euref_generation_EXIOBASE!K250*1000)/(365*24*euref_capacity_EXIOBASE!K250),0)</f>
        <v>0.79976781280866727</v>
      </c>
    </row>
    <row r="251" spans="1:11" ht="15" customHeight="1" x14ac:dyDescent="0.25">
      <c r="A251" s="61" t="s">
        <v>4</v>
      </c>
      <c r="B251" s="61" t="s">
        <v>812</v>
      </c>
      <c r="C251" s="61" t="s">
        <v>811</v>
      </c>
      <c r="D251" s="62">
        <f>IFERROR((euref_generation_EXIOBASE!D251*1000)/(365*24*euref_capacity_EXIOBASE!D251),0)</f>
        <v>0.16648033836357623</v>
      </c>
      <c r="E251" s="62">
        <f>IFERROR((euref_generation_EXIOBASE!E251*1000)/(365*24*euref_capacity_EXIOBASE!E251),0)</f>
        <v>0.16974985343180224</v>
      </c>
      <c r="F251" s="62">
        <f>IFERROR((euref_generation_EXIOBASE!F251*1000)/(365*24*euref_capacity_EXIOBASE!F251),0)</f>
        <v>0.1981460284886985</v>
      </c>
      <c r="G251" s="62">
        <f>IFERROR((euref_generation_EXIOBASE!G251*1000)/(365*24*euref_capacity_EXIOBASE!G251),0)</f>
        <v>0.22231406282605268</v>
      </c>
      <c r="H251" s="62">
        <f>IFERROR((euref_generation_EXIOBASE!H251*1000)/(365*24*euref_capacity_EXIOBASE!H251),0)</f>
        <v>0.222675835588131</v>
      </c>
      <c r="I251" s="62">
        <f>IFERROR((euref_generation_EXIOBASE!I251*1000)/(365*24*euref_capacity_EXIOBASE!I251),0)</f>
        <v>0.23199202871697211</v>
      </c>
      <c r="J251" s="62">
        <f>IFERROR((euref_generation_EXIOBASE!J251*1000)/(365*24*euref_capacity_EXIOBASE!J251),0)</f>
        <v>0.23284040444555151</v>
      </c>
      <c r="K251" s="62">
        <f>IFERROR((euref_generation_EXIOBASE!K251*1000)/(365*24*euref_capacity_EXIOBASE!K251),0)</f>
        <v>0.23917439809258681</v>
      </c>
    </row>
    <row r="252" spans="1:11" ht="15" customHeight="1" x14ac:dyDescent="0.25">
      <c r="A252" s="61" t="s">
        <v>4</v>
      </c>
      <c r="B252" s="61" t="s">
        <v>41</v>
      </c>
      <c r="C252" s="61" t="s">
        <v>42</v>
      </c>
      <c r="D252" s="62">
        <f>IFERROR((euref_generation_EXIOBASE!D252*1000)/(365*24*euref_capacity_EXIOBASE!D252),0)</f>
        <v>0</v>
      </c>
      <c r="E252" s="62">
        <f>IFERROR((euref_generation_EXIOBASE!E252*1000)/(365*24*euref_capacity_EXIOBASE!E252),0)</f>
        <v>0</v>
      </c>
      <c r="F252" s="62">
        <f>IFERROR((euref_generation_EXIOBASE!F252*1000)/(365*24*euref_capacity_EXIOBASE!F252),0)</f>
        <v>0</v>
      </c>
      <c r="G252" s="62">
        <f>IFERROR((euref_generation_EXIOBASE!G252*1000)/(365*24*euref_capacity_EXIOBASE!G252),0)</f>
        <v>0</v>
      </c>
      <c r="H252" s="62">
        <f>IFERROR((euref_generation_EXIOBASE!H252*1000)/(365*24*euref_capacity_EXIOBASE!H252),0)</f>
        <v>0</v>
      </c>
      <c r="I252" s="62">
        <f>IFERROR((euref_generation_EXIOBASE!I252*1000)/(365*24*euref_capacity_EXIOBASE!I252),0)</f>
        <v>0</v>
      </c>
      <c r="J252" s="62">
        <f>IFERROR((euref_generation_EXIOBASE!J252*1000)/(365*24*euref_capacity_EXIOBASE!J252),0)</f>
        <v>0</v>
      </c>
      <c r="K252" s="62">
        <f>IFERROR((euref_generation_EXIOBASE!K252*1000)/(365*24*euref_capacity_EXIOBASE!K252),0)</f>
        <v>0</v>
      </c>
    </row>
    <row r="253" spans="1:11" ht="15" customHeight="1" x14ac:dyDescent="0.25">
      <c r="A253" s="61" t="s">
        <v>4</v>
      </c>
      <c r="B253" s="61" t="s">
        <v>43</v>
      </c>
      <c r="C253" s="61" t="s">
        <v>44</v>
      </c>
      <c r="D253" s="62">
        <f>IFERROR((euref_generation_EXIOBASE!D253*1000)/(365*24*euref_capacity_EXIOBASE!D253),0)</f>
        <v>0</v>
      </c>
      <c r="E253" s="62">
        <f>IFERROR((euref_generation_EXIOBASE!E253*1000)/(365*24*euref_capacity_EXIOBASE!E253),0)</f>
        <v>0</v>
      </c>
      <c r="F253" s="62">
        <f>IFERROR((euref_generation_EXIOBASE!F253*1000)/(365*24*euref_capacity_EXIOBASE!F253),0)</f>
        <v>0</v>
      </c>
      <c r="G253" s="62">
        <f>IFERROR((euref_generation_EXIOBASE!G253*1000)/(365*24*euref_capacity_EXIOBASE!G253),0)</f>
        <v>0</v>
      </c>
      <c r="H253" s="62">
        <f>IFERROR((euref_generation_EXIOBASE!H253*1000)/(365*24*euref_capacity_EXIOBASE!H253),0)</f>
        <v>0</v>
      </c>
      <c r="I253" s="62">
        <f>IFERROR((euref_generation_EXIOBASE!I253*1000)/(365*24*euref_capacity_EXIOBASE!I253),0)</f>
        <v>0</v>
      </c>
      <c r="J253" s="62">
        <f>IFERROR((euref_generation_EXIOBASE!J253*1000)/(365*24*euref_capacity_EXIOBASE!J253),0)</f>
        <v>0</v>
      </c>
      <c r="K253" s="62">
        <f>IFERROR((euref_generation_EXIOBASE!K253*1000)/(365*24*euref_capacity_EXIOBASE!K253),0)</f>
        <v>0</v>
      </c>
    </row>
    <row r="254" spans="1:11" ht="15" customHeight="1" x14ac:dyDescent="0.25">
      <c r="A254" s="61" t="s">
        <v>4</v>
      </c>
      <c r="B254" s="61" t="s">
        <v>45</v>
      </c>
      <c r="C254" s="61" t="s">
        <v>46</v>
      </c>
      <c r="D254" s="62">
        <f>IFERROR((euref_generation_EXIOBASE!D254*1000)/(365*24*euref_capacity_EXIOBASE!D254),0)</f>
        <v>0.81896551724137878</v>
      </c>
      <c r="E254" s="62">
        <f>IFERROR((euref_generation_EXIOBASE!E254*1000)/(365*24*euref_capacity_EXIOBASE!E254),0)</f>
        <v>0.81896551724137923</v>
      </c>
      <c r="F254" s="62">
        <f>IFERROR((euref_generation_EXIOBASE!F254*1000)/(365*24*euref_capacity_EXIOBASE!F254),0)</f>
        <v>0.81896551724137923</v>
      </c>
      <c r="G254" s="62">
        <f>IFERROR((euref_generation_EXIOBASE!G254*1000)/(365*24*euref_capacity_EXIOBASE!G254),0)</f>
        <v>0.81896551724138011</v>
      </c>
      <c r="H254" s="62">
        <f>IFERROR((euref_generation_EXIOBASE!H254*1000)/(365*24*euref_capacity_EXIOBASE!H254),0)</f>
        <v>0.81896551724138011</v>
      </c>
      <c r="I254" s="62">
        <f>IFERROR((euref_generation_EXIOBASE!I254*1000)/(365*24*euref_capacity_EXIOBASE!I254),0)</f>
        <v>0.81896551724138011</v>
      </c>
      <c r="J254" s="62">
        <f>IFERROR((euref_generation_EXIOBASE!J254*1000)/(365*24*euref_capacity_EXIOBASE!J254),0)</f>
        <v>0.81896551724138011</v>
      </c>
      <c r="K254" s="62">
        <f>IFERROR((euref_generation_EXIOBASE!K254*1000)/(365*24*euref_capacity_EXIOBASE!K254),0)</f>
        <v>0.81896551724137656</v>
      </c>
    </row>
    <row r="255" spans="1:11" ht="15" customHeight="1" x14ac:dyDescent="0.25">
      <c r="A255" s="61" t="s">
        <v>3</v>
      </c>
      <c r="B255" s="61" t="s">
        <v>29</v>
      </c>
      <c r="C255" s="61" t="s">
        <v>30</v>
      </c>
      <c r="D255" s="62">
        <f>IFERROR((euref_generation_EXIOBASE!D255*1000)/(365*24*euref_capacity_EXIOBASE!D255),0)</f>
        <v>0.38956482130441367</v>
      </c>
      <c r="E255" s="62">
        <f>IFERROR((euref_generation_EXIOBASE!E255*1000)/(365*24*euref_capacity_EXIOBASE!E255),0)</f>
        <v>0.45482517934136002</v>
      </c>
      <c r="F255" s="62">
        <f>IFERROR((euref_generation_EXIOBASE!F255*1000)/(365*24*euref_capacity_EXIOBASE!F255),0)</f>
        <v>0.6017890846428291</v>
      </c>
      <c r="G255" s="62">
        <f>IFERROR((euref_generation_EXIOBASE!G255*1000)/(365*24*euref_capacity_EXIOBASE!G255),0)</f>
        <v>0.5393082890293055</v>
      </c>
      <c r="H255" s="62">
        <f>IFERROR((euref_generation_EXIOBASE!H255*1000)/(365*24*euref_capacity_EXIOBASE!H255),0)</f>
        <v>0.64557857099328408</v>
      </c>
      <c r="I255" s="62">
        <f>IFERROR((euref_generation_EXIOBASE!I255*1000)/(365*24*euref_capacity_EXIOBASE!I255),0)</f>
        <v>0.65442432737663203</v>
      </c>
      <c r="J255" s="62">
        <f>IFERROR((euref_generation_EXIOBASE!J255*1000)/(365*24*euref_capacity_EXIOBASE!J255),0)</f>
        <v>0.63915018360059295</v>
      </c>
      <c r="K255" s="62">
        <f>IFERROR((euref_generation_EXIOBASE!K255*1000)/(365*24*euref_capacity_EXIOBASE!K255),0)</f>
        <v>1.0974261622562553</v>
      </c>
    </row>
    <row r="256" spans="1:11" ht="15" customHeight="1" x14ac:dyDescent="0.25">
      <c r="A256" s="61" t="s">
        <v>3</v>
      </c>
      <c r="B256" s="61" t="s">
        <v>31</v>
      </c>
      <c r="C256" s="61" t="s">
        <v>32</v>
      </c>
      <c r="D256" s="62">
        <f>IFERROR((euref_generation_EXIOBASE!D256*1000)/(365*24*euref_capacity_EXIOBASE!D256),0)</f>
        <v>0.21975496631785377</v>
      </c>
      <c r="E256" s="62">
        <f>IFERROR((euref_generation_EXIOBASE!E256*1000)/(365*24*euref_capacity_EXIOBASE!E256),0)</f>
        <v>0.29005920015570058</v>
      </c>
      <c r="F256" s="62">
        <f>IFERROR((euref_generation_EXIOBASE!F256*1000)/(365*24*euref_capacity_EXIOBASE!F256),0)</f>
        <v>0.14901291758806195</v>
      </c>
      <c r="G256" s="62">
        <f>IFERROR((euref_generation_EXIOBASE!G256*1000)/(365*24*euref_capacity_EXIOBASE!G256),0)</f>
        <v>0.24861420488030192</v>
      </c>
      <c r="H256" s="62">
        <f>IFERROR((euref_generation_EXIOBASE!H256*1000)/(365*24*euref_capacity_EXIOBASE!H256),0)</f>
        <v>0.61878223516152031</v>
      </c>
      <c r="I256" s="62">
        <f>IFERROR((euref_generation_EXIOBASE!I256*1000)/(365*24*euref_capacity_EXIOBASE!I256),0)</f>
        <v>0.64128274927366635</v>
      </c>
      <c r="J256" s="62">
        <f>IFERROR((euref_generation_EXIOBASE!J256*1000)/(365*24*euref_capacity_EXIOBASE!J256),0)</f>
        <v>0.64214032929585019</v>
      </c>
      <c r="K256" s="62">
        <f>IFERROR((euref_generation_EXIOBASE!K256*1000)/(365*24*euref_capacity_EXIOBASE!K256),0)</f>
        <v>0.45650952675089135</v>
      </c>
    </row>
    <row r="257" spans="1:11" ht="15" customHeight="1" x14ac:dyDescent="0.25">
      <c r="A257" s="61" t="s">
        <v>3</v>
      </c>
      <c r="B257" s="61" t="s">
        <v>33</v>
      </c>
      <c r="C257" s="61" t="s">
        <v>34</v>
      </c>
      <c r="D257" s="62">
        <f>IFERROR((euref_generation_EXIOBASE!D257*1000)/(365*24*euref_capacity_EXIOBASE!D257),0)</f>
        <v>0.95994125989239643</v>
      </c>
      <c r="E257" s="62">
        <f>IFERROR((euref_generation_EXIOBASE!E257*1000)/(365*24*euref_capacity_EXIOBASE!E257),0)</f>
        <v>0.96248614968694335</v>
      </c>
      <c r="F257" s="62">
        <f>IFERROR((euref_generation_EXIOBASE!F257*1000)/(365*24*euref_capacity_EXIOBASE!F257),0)</f>
        <v>0.9604058238272849</v>
      </c>
      <c r="G257" s="62">
        <f>IFERROR((euref_generation_EXIOBASE!G257*1000)/(365*24*euref_capacity_EXIOBASE!G257),0)</f>
        <v>0.95287616046421653</v>
      </c>
      <c r="H257" s="62">
        <f>IFERROR((euref_generation_EXIOBASE!H257*1000)/(365*24*euref_capacity_EXIOBASE!H257),0)</f>
        <v>0.95287616046421642</v>
      </c>
      <c r="I257" s="62">
        <f>IFERROR((euref_generation_EXIOBASE!I257*1000)/(365*24*euref_capacity_EXIOBASE!I257),0)</f>
        <v>0.94534649710114782</v>
      </c>
      <c r="J257" s="62">
        <f>IFERROR((euref_generation_EXIOBASE!J257*1000)/(365*24*euref_capacity_EXIOBASE!J257),0)</f>
        <v>0.94534649710114815</v>
      </c>
      <c r="K257" s="62">
        <f>IFERROR((euref_generation_EXIOBASE!K257*1000)/(365*24*euref_capacity_EXIOBASE!K257),0)</f>
        <v>0.94534649710114782</v>
      </c>
    </row>
    <row r="258" spans="1:11" ht="15" customHeight="1" x14ac:dyDescent="0.25">
      <c r="A258" s="61" t="s">
        <v>3</v>
      </c>
      <c r="B258" s="61" t="s">
        <v>35</v>
      </c>
      <c r="C258" s="61" t="s">
        <v>36</v>
      </c>
      <c r="D258" s="62">
        <f>IFERROR((euref_generation_EXIOBASE!D258*1000)/(365*24*euref_capacity_EXIOBASE!D258),0)</f>
        <v>0.27679194612274732</v>
      </c>
      <c r="E258" s="62">
        <f>IFERROR((euref_generation_EXIOBASE!E258*1000)/(365*24*euref_capacity_EXIOBASE!E258),0)</f>
        <v>0.28730870472641762</v>
      </c>
      <c r="F258" s="62">
        <f>IFERROR((euref_generation_EXIOBASE!F258*1000)/(365*24*euref_capacity_EXIOBASE!F258),0)</f>
        <v>0.28822646951854131</v>
      </c>
      <c r="G258" s="62">
        <f>IFERROR((euref_generation_EXIOBASE!G258*1000)/(365*24*euref_capacity_EXIOBASE!G258),0)</f>
        <v>0.28823520884160164</v>
      </c>
      <c r="H258" s="62">
        <f>IFERROR((euref_generation_EXIOBASE!H258*1000)/(365*24*euref_capacity_EXIOBASE!H258),0)</f>
        <v>0.28854253803522206</v>
      </c>
      <c r="I258" s="62">
        <f>IFERROR((euref_generation_EXIOBASE!I258*1000)/(365*24*euref_capacity_EXIOBASE!I258),0)</f>
        <v>0.28979451543810225</v>
      </c>
      <c r="J258" s="62">
        <f>IFERROR((euref_generation_EXIOBASE!J258*1000)/(365*24*euref_capacity_EXIOBASE!J258),0)</f>
        <v>0.28962650850623123</v>
      </c>
      <c r="K258" s="62">
        <f>IFERROR((euref_generation_EXIOBASE!K258*1000)/(365*24*euref_capacity_EXIOBASE!K258),0)</f>
        <v>0.29053112322462554</v>
      </c>
    </row>
    <row r="259" spans="1:11" ht="15" customHeight="1" x14ac:dyDescent="0.25">
      <c r="A259" s="61" t="s">
        <v>3</v>
      </c>
      <c r="B259" s="61" t="s">
        <v>814</v>
      </c>
      <c r="C259" s="61" t="s">
        <v>813</v>
      </c>
      <c r="D259" s="62">
        <f>IFERROR((euref_generation_EXIOBASE!D259*1000)/(365*24*euref_capacity_EXIOBASE!D259),0)</f>
        <v>0.2483118997001251</v>
      </c>
      <c r="E259" s="62">
        <f>IFERROR((euref_generation_EXIOBASE!E259*1000)/(365*24*euref_capacity_EXIOBASE!E259),0)</f>
        <v>0.24870558824584815</v>
      </c>
      <c r="F259" s="62">
        <f>IFERROR((euref_generation_EXIOBASE!F259*1000)/(365*24*euref_capacity_EXIOBASE!F259),0)</f>
        <v>0.24994110416602708</v>
      </c>
      <c r="G259" s="62">
        <f>IFERROR((euref_generation_EXIOBASE!G259*1000)/(365*24*euref_capacity_EXIOBASE!G259),0)</f>
        <v>0.25205686705635355</v>
      </c>
      <c r="H259" s="62">
        <f>IFERROR((euref_generation_EXIOBASE!H259*1000)/(365*24*euref_capacity_EXIOBASE!H259),0)</f>
        <v>0.25257046508486064</v>
      </c>
      <c r="I259" s="62">
        <f>IFERROR((euref_generation_EXIOBASE!I259*1000)/(365*24*euref_capacity_EXIOBASE!I259),0)</f>
        <v>0.25432979567148151</v>
      </c>
      <c r="J259" s="62">
        <f>IFERROR((euref_generation_EXIOBASE!J259*1000)/(365*24*euref_capacity_EXIOBASE!J259),0)</f>
        <v>0.26064536668179622</v>
      </c>
      <c r="K259" s="62">
        <f>IFERROR((euref_generation_EXIOBASE!K259*1000)/(365*24*euref_capacity_EXIOBASE!K259),0)</f>
        <v>0.25174085666397195</v>
      </c>
    </row>
    <row r="260" spans="1:11" ht="15" customHeight="1" x14ac:dyDescent="0.25">
      <c r="A260" s="61" t="s">
        <v>3</v>
      </c>
      <c r="B260" s="61" t="s">
        <v>37</v>
      </c>
      <c r="C260" s="61" t="s">
        <v>38</v>
      </c>
      <c r="D260" s="62">
        <f>IFERROR((euref_generation_EXIOBASE!D260*1000)/(365*24*euref_capacity_EXIOBASE!D260),0)</f>
        <v>5.248693596835647E-2</v>
      </c>
      <c r="E260" s="62">
        <f>IFERROR((euref_generation_EXIOBASE!E260*1000)/(365*24*euref_capacity_EXIOBASE!E260),0)</f>
        <v>4.0854148475521483E-2</v>
      </c>
      <c r="F260" s="62">
        <f>IFERROR((euref_generation_EXIOBASE!F260*1000)/(365*24*euref_capacity_EXIOBASE!F260),0)</f>
        <v>3.5292186436175224E-2</v>
      </c>
      <c r="G260" s="62">
        <f>IFERROR((euref_generation_EXIOBASE!G260*1000)/(365*24*euref_capacity_EXIOBASE!G260),0)</f>
        <v>3.8247157989666075E-2</v>
      </c>
      <c r="H260" s="62">
        <f>IFERROR((euref_generation_EXIOBASE!H260*1000)/(365*24*euref_capacity_EXIOBASE!H260),0)</f>
        <v>0.20672060479364565</v>
      </c>
      <c r="I260" s="62">
        <f>IFERROR((euref_generation_EXIOBASE!I260*1000)/(365*24*euref_capacity_EXIOBASE!I260),0)</f>
        <v>0.22112439781329618</v>
      </c>
      <c r="J260" s="62">
        <f>IFERROR((euref_generation_EXIOBASE!J260*1000)/(365*24*euref_capacity_EXIOBASE!J260),0)</f>
        <v>0.22130033985171421</v>
      </c>
      <c r="K260" s="62">
        <f>IFERROR((euref_generation_EXIOBASE!K260*1000)/(365*24*euref_capacity_EXIOBASE!K260),0)</f>
        <v>0.21599547520094378</v>
      </c>
    </row>
    <row r="261" spans="1:11" ht="15" customHeight="1" x14ac:dyDescent="0.25">
      <c r="A261" s="61" t="s">
        <v>3</v>
      </c>
      <c r="B261" s="61" t="s">
        <v>39</v>
      </c>
      <c r="C261" s="61" t="s">
        <v>40</v>
      </c>
      <c r="D261" s="62">
        <f>IFERROR((euref_generation_EXIOBASE!D261*1000)/(365*24*euref_capacity_EXIOBASE!D261),0)</f>
        <v>0.6215163855231246</v>
      </c>
      <c r="E261" s="62">
        <f>IFERROR((euref_generation_EXIOBASE!E261*1000)/(365*24*euref_capacity_EXIOBASE!E261),0)</f>
        <v>0.62480211695370214</v>
      </c>
      <c r="F261" s="62">
        <f>IFERROR((euref_generation_EXIOBASE!F261*1000)/(365*24*euref_capacity_EXIOBASE!F261),0)</f>
        <v>0.64936568063728106</v>
      </c>
      <c r="G261" s="62">
        <f>IFERROR((euref_generation_EXIOBASE!G261*1000)/(365*24*euref_capacity_EXIOBASE!G261),0)</f>
        <v>0.83984988483816791</v>
      </c>
      <c r="H261" s="62">
        <f>IFERROR((euref_generation_EXIOBASE!H261*1000)/(365*24*euref_capacity_EXIOBASE!H261),0)</f>
        <v>1.3224789536358428</v>
      </c>
      <c r="I261" s="62">
        <f>IFERROR((euref_generation_EXIOBASE!I261*1000)/(365*24*euref_capacity_EXIOBASE!I261),0)</f>
        <v>1.3583094120341619</v>
      </c>
      <c r="J261" s="62">
        <f>IFERROR((euref_generation_EXIOBASE!J261*1000)/(365*24*euref_capacity_EXIOBASE!J261),0)</f>
        <v>1.4445346212628201</v>
      </c>
      <c r="K261" s="62">
        <f>IFERROR((euref_generation_EXIOBASE!K261*1000)/(365*24*euref_capacity_EXIOBASE!K261),0)</f>
        <v>1.4346585440398545</v>
      </c>
    </row>
    <row r="262" spans="1:11" ht="15" customHeight="1" x14ac:dyDescent="0.25">
      <c r="A262" s="61" t="s">
        <v>3</v>
      </c>
      <c r="B262" s="61" t="s">
        <v>812</v>
      </c>
      <c r="C262" s="61" t="s">
        <v>811</v>
      </c>
      <c r="D262" s="62">
        <f>IFERROR((euref_generation_EXIOBASE!D262*1000)/(365*24*euref_capacity_EXIOBASE!D262),0)</f>
        <v>0.1204602011366169</v>
      </c>
      <c r="E262" s="62">
        <f>IFERROR((euref_generation_EXIOBASE!E262*1000)/(365*24*euref_capacity_EXIOBASE!E262),0)</f>
        <v>0.1221029375597303</v>
      </c>
      <c r="F262" s="62">
        <f>IFERROR((euref_generation_EXIOBASE!F262*1000)/(365*24*euref_capacity_EXIOBASE!F262),0)</f>
        <v>0.1221029375597303</v>
      </c>
      <c r="G262" s="62">
        <f>IFERROR((euref_generation_EXIOBASE!G262*1000)/(365*24*euref_capacity_EXIOBASE!G262),0)</f>
        <v>0.14228908868474591</v>
      </c>
      <c r="H262" s="62">
        <f>IFERROR((euref_generation_EXIOBASE!H262*1000)/(365*24*euref_capacity_EXIOBASE!H262),0)</f>
        <v>0.14338812901942949</v>
      </c>
      <c r="I262" s="62">
        <f>IFERROR((euref_generation_EXIOBASE!I262*1000)/(365*24*euref_capacity_EXIOBASE!I262),0)</f>
        <v>0.14650849126188564</v>
      </c>
      <c r="J262" s="62">
        <f>IFERROR((euref_generation_EXIOBASE!J262*1000)/(365*24*euref_capacity_EXIOBASE!J262),0)</f>
        <v>0.1558329957302691</v>
      </c>
      <c r="K262" s="62">
        <f>IFERROR((euref_generation_EXIOBASE!K262*1000)/(365*24*euref_capacity_EXIOBASE!K262),0)</f>
        <v>0.15589204461055159</v>
      </c>
    </row>
    <row r="263" spans="1:11" ht="15" customHeight="1" x14ac:dyDescent="0.25">
      <c r="A263" s="61" t="s">
        <v>3</v>
      </c>
      <c r="B263" s="61" t="s">
        <v>41</v>
      </c>
      <c r="C263" s="61" t="s">
        <v>42</v>
      </c>
      <c r="D263" s="62">
        <f>IFERROR((euref_generation_EXIOBASE!D263*1000)/(365*24*euref_capacity_EXIOBASE!D263),0)</f>
        <v>0</v>
      </c>
      <c r="E263" s="62">
        <f>IFERROR((euref_generation_EXIOBASE!E263*1000)/(365*24*euref_capacity_EXIOBASE!E263),0)</f>
        <v>0</v>
      </c>
      <c r="F263" s="62">
        <f>IFERROR((euref_generation_EXIOBASE!F263*1000)/(365*24*euref_capacity_EXIOBASE!F263),0)</f>
        <v>0</v>
      </c>
      <c r="G263" s="62">
        <f>IFERROR((euref_generation_EXIOBASE!G263*1000)/(365*24*euref_capacity_EXIOBASE!G263),0)</f>
        <v>0</v>
      </c>
      <c r="H263" s="62">
        <f>IFERROR((euref_generation_EXIOBASE!H263*1000)/(365*24*euref_capacity_EXIOBASE!H263),0)</f>
        <v>0</v>
      </c>
      <c r="I263" s="62">
        <f>IFERROR((euref_generation_EXIOBASE!I263*1000)/(365*24*euref_capacity_EXIOBASE!I263),0)</f>
        <v>0</v>
      </c>
      <c r="J263" s="62">
        <f>IFERROR((euref_generation_EXIOBASE!J263*1000)/(365*24*euref_capacity_EXIOBASE!J263),0)</f>
        <v>0</v>
      </c>
      <c r="K263" s="62">
        <f>IFERROR((euref_generation_EXIOBASE!K263*1000)/(365*24*euref_capacity_EXIOBASE!K263),0)</f>
        <v>0</v>
      </c>
    </row>
    <row r="264" spans="1:11" ht="15" customHeight="1" x14ac:dyDescent="0.25">
      <c r="A264" s="61" t="s">
        <v>3</v>
      </c>
      <c r="B264" s="61" t="s">
        <v>43</v>
      </c>
      <c r="C264" s="61" t="s">
        <v>44</v>
      </c>
      <c r="D264" s="62">
        <f>IFERROR((euref_generation_EXIOBASE!D264*1000)/(365*24*euref_capacity_EXIOBASE!D264),0)</f>
        <v>0</v>
      </c>
      <c r="E264" s="62">
        <f>IFERROR((euref_generation_EXIOBASE!E264*1000)/(365*24*euref_capacity_EXIOBASE!E264),0)</f>
        <v>0</v>
      </c>
      <c r="F264" s="62">
        <f>IFERROR((euref_generation_EXIOBASE!F264*1000)/(365*24*euref_capacity_EXIOBASE!F264),0)</f>
        <v>0</v>
      </c>
      <c r="G264" s="62">
        <f>IFERROR((euref_generation_EXIOBASE!G264*1000)/(365*24*euref_capacity_EXIOBASE!G264),0)</f>
        <v>0</v>
      </c>
      <c r="H264" s="62">
        <f>IFERROR((euref_generation_EXIOBASE!H264*1000)/(365*24*euref_capacity_EXIOBASE!H264),0)</f>
        <v>0</v>
      </c>
      <c r="I264" s="62">
        <f>IFERROR((euref_generation_EXIOBASE!I264*1000)/(365*24*euref_capacity_EXIOBASE!I264),0)</f>
        <v>0</v>
      </c>
      <c r="J264" s="62">
        <f>IFERROR((euref_generation_EXIOBASE!J264*1000)/(365*24*euref_capacity_EXIOBASE!J264),0)</f>
        <v>0</v>
      </c>
      <c r="K264" s="62">
        <f>IFERROR((euref_generation_EXIOBASE!K264*1000)/(365*24*euref_capacity_EXIOBASE!K264),0)</f>
        <v>0</v>
      </c>
    </row>
    <row r="265" spans="1:11" ht="15" customHeight="1" x14ac:dyDescent="0.25">
      <c r="A265" s="61" t="s">
        <v>3</v>
      </c>
      <c r="B265" s="61" t="s">
        <v>45</v>
      </c>
      <c r="C265" s="61" t="s">
        <v>46</v>
      </c>
      <c r="D265" s="62">
        <f>IFERROR((euref_generation_EXIOBASE!D265*1000)/(365*24*euref_capacity_EXIOBASE!D265),0)</f>
        <v>0</v>
      </c>
      <c r="E265" s="62">
        <f>IFERROR((euref_generation_EXIOBASE!E265*1000)/(365*24*euref_capacity_EXIOBASE!E265),0)</f>
        <v>0</v>
      </c>
      <c r="F265" s="62">
        <f>IFERROR((euref_generation_EXIOBASE!F265*1000)/(365*24*euref_capacity_EXIOBASE!F265),0)</f>
        <v>0</v>
      </c>
      <c r="G265" s="62">
        <f>IFERROR((euref_generation_EXIOBASE!G265*1000)/(365*24*euref_capacity_EXIOBASE!G265),0)</f>
        <v>0</v>
      </c>
      <c r="H265" s="62">
        <f>IFERROR((euref_generation_EXIOBASE!H265*1000)/(365*24*euref_capacity_EXIOBASE!H265),0)</f>
        <v>0</v>
      </c>
      <c r="I265" s="62">
        <f>IFERROR((euref_generation_EXIOBASE!I265*1000)/(365*24*euref_capacity_EXIOBASE!I265),0)</f>
        <v>0</v>
      </c>
      <c r="J265" s="62">
        <f>IFERROR((euref_generation_EXIOBASE!J265*1000)/(365*24*euref_capacity_EXIOBASE!J265),0)</f>
        <v>0</v>
      </c>
      <c r="K265" s="62">
        <f>IFERROR((euref_generation_EXIOBASE!K265*1000)/(365*24*euref_capacity_EXIOBASE!K265),0)</f>
        <v>0</v>
      </c>
    </row>
    <row r="266" spans="1:11" ht="15" customHeight="1" x14ac:dyDescent="0.25">
      <c r="A266" s="61" t="s">
        <v>2</v>
      </c>
      <c r="B266" s="61" t="s">
        <v>29</v>
      </c>
      <c r="C266" s="61" t="s">
        <v>30</v>
      </c>
      <c r="D266" s="62">
        <f>IFERROR((euref_generation_EXIOBASE!D266*1000)/(365*24*euref_capacity_EXIOBASE!D266),0)</f>
        <v>0.4942967561365309</v>
      </c>
      <c r="E266" s="62">
        <f>IFERROR((euref_generation_EXIOBASE!E266*1000)/(365*24*euref_capacity_EXIOBASE!E266),0)</f>
        <v>0.93159027075209433</v>
      </c>
      <c r="F266" s="62">
        <f>IFERROR((euref_generation_EXIOBASE!F266*1000)/(365*24*euref_capacity_EXIOBASE!F266),0)</f>
        <v>0.61574033631089031</v>
      </c>
      <c r="G266" s="62">
        <f>IFERROR((euref_generation_EXIOBASE!G266*1000)/(365*24*euref_capacity_EXIOBASE!G266),0)</f>
        <v>0.63622926342105179</v>
      </c>
      <c r="H266" s="62">
        <f>IFERROR((euref_generation_EXIOBASE!H266*1000)/(365*24*euref_capacity_EXIOBASE!H266),0)</f>
        <v>0.81237236220500308</v>
      </c>
      <c r="I266" s="62">
        <f>IFERROR((euref_generation_EXIOBASE!I266*1000)/(365*24*euref_capacity_EXIOBASE!I266),0)</f>
        <v>0.58365148394412147</v>
      </c>
      <c r="J266" s="62">
        <f>IFERROR((euref_generation_EXIOBASE!J266*1000)/(365*24*euref_capacity_EXIOBASE!J266),0)</f>
        <v>0.62860775437675842</v>
      </c>
      <c r="K266" s="62">
        <f>IFERROR((euref_generation_EXIOBASE!K266*1000)/(365*24*euref_capacity_EXIOBASE!K266),0)</f>
        <v>0.12625984948033017</v>
      </c>
    </row>
    <row r="267" spans="1:11" ht="15" customHeight="1" x14ac:dyDescent="0.25">
      <c r="A267" s="61" t="s">
        <v>2</v>
      </c>
      <c r="B267" s="61" t="s">
        <v>31</v>
      </c>
      <c r="C267" s="61" t="s">
        <v>32</v>
      </c>
      <c r="D267" s="62">
        <f>IFERROR((euref_generation_EXIOBASE!D267*1000)/(365*24*euref_capacity_EXIOBASE!D267),0)</f>
        <v>4.6037933100987173E-2</v>
      </c>
      <c r="E267" s="62">
        <f>IFERROR((euref_generation_EXIOBASE!E267*1000)/(365*24*euref_capacity_EXIOBASE!E267),0)</f>
        <v>0.41052988525087736</v>
      </c>
      <c r="F267" s="62">
        <f>IFERROR((euref_generation_EXIOBASE!F267*1000)/(365*24*euref_capacity_EXIOBASE!F267),0)</f>
        <v>0.38145938597560325</v>
      </c>
      <c r="G267" s="62">
        <f>IFERROR((euref_generation_EXIOBASE!G267*1000)/(365*24*euref_capacity_EXIOBASE!G267),0)</f>
        <v>0.38775206700227094</v>
      </c>
      <c r="H267" s="62">
        <f>IFERROR((euref_generation_EXIOBASE!H267*1000)/(365*24*euref_capacity_EXIOBASE!H267),0)</f>
        <v>0.40582789719224011</v>
      </c>
      <c r="I267" s="62">
        <f>IFERROR((euref_generation_EXIOBASE!I267*1000)/(365*24*euref_capacity_EXIOBASE!I267),0)</f>
        <v>0.23023493808598255</v>
      </c>
      <c r="J267" s="62">
        <f>IFERROR((euref_generation_EXIOBASE!J267*1000)/(365*24*euref_capacity_EXIOBASE!J267),0)</f>
        <v>0.31206731205795912</v>
      </c>
      <c r="K267" s="62">
        <f>IFERROR((euref_generation_EXIOBASE!K267*1000)/(365*24*euref_capacity_EXIOBASE!K267),0)</f>
        <v>0.28316112005611532</v>
      </c>
    </row>
    <row r="268" spans="1:11" ht="15" customHeight="1" x14ac:dyDescent="0.25">
      <c r="A268" s="61" t="s">
        <v>2</v>
      </c>
      <c r="B268" s="61" t="s">
        <v>33</v>
      </c>
      <c r="C268" s="61" t="s">
        <v>34</v>
      </c>
      <c r="D268" s="62">
        <f>IFERROR((euref_generation_EXIOBASE!D268*1000)/(365*24*euref_capacity_EXIOBASE!D268),0)</f>
        <v>0.69283575843348311</v>
      </c>
      <c r="E268" s="62">
        <f>IFERROR((euref_generation_EXIOBASE!E268*1000)/(365*24*euref_capacity_EXIOBASE!E268),0)</f>
        <v>0.81112925729028817</v>
      </c>
      <c r="F268" s="62">
        <f>IFERROR((euref_generation_EXIOBASE!F268*1000)/(365*24*euref_capacity_EXIOBASE!F268),0)</f>
        <v>0.81112925729028829</v>
      </c>
      <c r="G268" s="62">
        <f>IFERROR((euref_generation_EXIOBASE!G268*1000)/(365*24*euref_capacity_EXIOBASE!G268),0)</f>
        <v>0.81702461594766096</v>
      </c>
      <c r="H268" s="62">
        <f>IFERROR((euref_generation_EXIOBASE!H268*1000)/(365*24*euref_capacity_EXIOBASE!H268),0)</f>
        <v>0.81702461594766063</v>
      </c>
      <c r="I268" s="62">
        <f>IFERROR((euref_generation_EXIOBASE!I268*1000)/(365*24*euref_capacity_EXIOBASE!I268),0)</f>
        <v>0.81877843075990409</v>
      </c>
      <c r="J268" s="62">
        <f>IFERROR((euref_generation_EXIOBASE!J268*1000)/(365*24*euref_capacity_EXIOBASE!J268),0)</f>
        <v>0.82365364308342148</v>
      </c>
      <c r="K268" s="62">
        <f>IFERROR((euref_generation_EXIOBASE!K268*1000)/(365*24*euref_capacity_EXIOBASE!K268),0)</f>
        <v>0.82365364308342148</v>
      </c>
    </row>
    <row r="269" spans="1:11" ht="15" customHeight="1" x14ac:dyDescent="0.25">
      <c r="A269" s="61" t="s">
        <v>2</v>
      </c>
      <c r="B269" s="61" t="s">
        <v>35</v>
      </c>
      <c r="C269" s="61" t="s">
        <v>36</v>
      </c>
      <c r="D269" s="62">
        <f>IFERROR((euref_generation_EXIOBASE!D269*1000)/(365*24*euref_capacity_EXIOBASE!D269),0)</f>
        <v>0.50221475812506267</v>
      </c>
      <c r="E269" s="62">
        <f>IFERROR((euref_generation_EXIOBASE!E269*1000)/(365*24*euref_capacity_EXIOBASE!E269),0)</f>
        <v>0.48276362161719949</v>
      </c>
      <c r="F269" s="62">
        <f>IFERROR((euref_generation_EXIOBASE!F269*1000)/(365*24*euref_capacity_EXIOBASE!F269),0)</f>
        <v>0.47623789350161505</v>
      </c>
      <c r="G269" s="62">
        <f>IFERROR((euref_generation_EXIOBASE!G269*1000)/(365*24*euref_capacity_EXIOBASE!G269),0)</f>
        <v>0.47592903833921935</v>
      </c>
      <c r="H269" s="62">
        <f>IFERROR((euref_generation_EXIOBASE!H269*1000)/(365*24*euref_capacity_EXIOBASE!H269),0)</f>
        <v>0.47660699854627592</v>
      </c>
      <c r="I269" s="62">
        <f>IFERROR((euref_generation_EXIOBASE!I269*1000)/(365*24*euref_capacity_EXIOBASE!I269),0)</f>
        <v>0.47654286334365503</v>
      </c>
      <c r="J269" s="62">
        <f>IFERROR((euref_generation_EXIOBASE!J269*1000)/(365*24*euref_capacity_EXIOBASE!J269),0)</f>
        <v>0.47903859521018061</v>
      </c>
      <c r="K269" s="62">
        <f>IFERROR((euref_generation_EXIOBASE!K269*1000)/(365*24*euref_capacity_EXIOBASE!K269),0)</f>
        <v>0.48243626044013344</v>
      </c>
    </row>
    <row r="270" spans="1:11" ht="15" customHeight="1" x14ac:dyDescent="0.25">
      <c r="A270" s="61" t="s">
        <v>2</v>
      </c>
      <c r="B270" s="61" t="s">
        <v>814</v>
      </c>
      <c r="C270" s="61" t="s">
        <v>813</v>
      </c>
      <c r="D270" s="62">
        <f>IFERROR((euref_generation_EXIOBASE!D270*1000)/(365*24*euref_capacity_EXIOBASE!D270),0)</f>
        <v>0.25266879024658057</v>
      </c>
      <c r="E270" s="62">
        <f>IFERROR((euref_generation_EXIOBASE!E270*1000)/(365*24*euref_capacity_EXIOBASE!E270),0)</f>
        <v>0.25485160931538042</v>
      </c>
      <c r="F270" s="62">
        <f>IFERROR((euref_generation_EXIOBASE!F270*1000)/(365*24*euref_capacity_EXIOBASE!F270),0)</f>
        <v>0.2743616472607931</v>
      </c>
      <c r="G270" s="62">
        <f>IFERROR((euref_generation_EXIOBASE!G270*1000)/(365*24*euref_capacity_EXIOBASE!G270),0)</f>
        <v>0.28339819504216029</v>
      </c>
      <c r="H270" s="62">
        <f>IFERROR((euref_generation_EXIOBASE!H270*1000)/(365*24*euref_capacity_EXIOBASE!H270),0)</f>
        <v>0.28411760179400758</v>
      </c>
      <c r="I270" s="62">
        <f>IFERROR((euref_generation_EXIOBASE!I270*1000)/(365*24*euref_capacity_EXIOBASE!I270),0)</f>
        <v>0.29009574769552787</v>
      </c>
      <c r="J270" s="62">
        <f>IFERROR((euref_generation_EXIOBASE!J270*1000)/(365*24*euref_capacity_EXIOBASE!J270),0)</f>
        <v>0.31514492445778985</v>
      </c>
      <c r="K270" s="62">
        <f>IFERROR((euref_generation_EXIOBASE!K270*1000)/(365*24*euref_capacity_EXIOBASE!K270),0)</f>
        <v>0.30506573183995483</v>
      </c>
    </row>
    <row r="271" spans="1:11" ht="15" customHeight="1" x14ac:dyDescent="0.25">
      <c r="A271" s="61" t="s">
        <v>2</v>
      </c>
      <c r="B271" s="61" t="s">
        <v>37</v>
      </c>
      <c r="C271" s="61" t="s">
        <v>38</v>
      </c>
      <c r="D271" s="62">
        <f>IFERROR((euref_generation_EXIOBASE!D271*1000)/(365*24*euref_capacity_EXIOBASE!D271),0)</f>
        <v>9.6213351778028731E-3</v>
      </c>
      <c r="E271" s="62">
        <f>IFERROR((euref_generation_EXIOBASE!E271*1000)/(365*24*euref_capacity_EXIOBASE!E271),0)</f>
        <v>5.5862700687410137E-2</v>
      </c>
      <c r="F271" s="62">
        <f>IFERROR((euref_generation_EXIOBASE!F271*1000)/(365*24*euref_capacity_EXIOBASE!F271),0)</f>
        <v>4.2794997195697383E-2</v>
      </c>
      <c r="G271" s="62">
        <f>IFERROR((euref_generation_EXIOBASE!G271*1000)/(365*24*euref_capacity_EXIOBASE!G271),0)</f>
        <v>0</v>
      </c>
      <c r="H271" s="62">
        <f>IFERROR((euref_generation_EXIOBASE!H271*1000)/(365*24*euref_capacity_EXIOBASE!H271),0)</f>
        <v>4.5985614312196825E-2</v>
      </c>
      <c r="I271" s="62">
        <f>IFERROR((euref_generation_EXIOBASE!I271*1000)/(365*24*euref_capacity_EXIOBASE!I271),0)</f>
        <v>2.1739675623493378E-2</v>
      </c>
      <c r="J271" s="62">
        <f>IFERROR((euref_generation_EXIOBASE!J271*1000)/(365*24*euref_capacity_EXIOBASE!J271),0)</f>
        <v>0</v>
      </c>
      <c r="K271" s="62">
        <f>IFERROR((euref_generation_EXIOBASE!K271*1000)/(365*24*euref_capacity_EXIOBASE!K271),0)</f>
        <v>0</v>
      </c>
    </row>
    <row r="272" spans="1:11" ht="15" customHeight="1" x14ac:dyDescent="0.25">
      <c r="A272" s="61" t="s">
        <v>2</v>
      </c>
      <c r="B272" s="61" t="s">
        <v>39</v>
      </c>
      <c r="C272" s="61" t="s">
        <v>40</v>
      </c>
      <c r="D272" s="62">
        <f>IFERROR((euref_generation_EXIOBASE!D272*1000)/(365*24*euref_capacity_EXIOBASE!D272),0)</f>
        <v>0.53613224580398089</v>
      </c>
      <c r="E272" s="62">
        <f>IFERROR((euref_generation_EXIOBASE!E272*1000)/(365*24*euref_capacity_EXIOBASE!E272),0)</f>
        <v>0.76316674445321775</v>
      </c>
      <c r="F272" s="62">
        <f>IFERROR((euref_generation_EXIOBASE!F272*1000)/(365*24*euref_capacity_EXIOBASE!F272),0)</f>
        <v>0.70989132654046505</v>
      </c>
      <c r="G272" s="62">
        <f>IFERROR((euref_generation_EXIOBASE!G272*1000)/(365*24*euref_capacity_EXIOBASE!G272),0)</f>
        <v>0.75452062969398559</v>
      </c>
      <c r="H272" s="62">
        <f>IFERROR((euref_generation_EXIOBASE!H272*1000)/(365*24*euref_capacity_EXIOBASE!H272),0)</f>
        <v>0.91906811928690801</v>
      </c>
      <c r="I272" s="62">
        <f>IFERROR((euref_generation_EXIOBASE!I272*1000)/(365*24*euref_capacity_EXIOBASE!I272),0)</f>
        <v>0.8436568156928117</v>
      </c>
      <c r="J272" s="62">
        <f>IFERROR((euref_generation_EXIOBASE!J272*1000)/(365*24*euref_capacity_EXIOBASE!J272),0)</f>
        <v>0.92114280937199744</v>
      </c>
      <c r="K272" s="62">
        <f>IFERROR((euref_generation_EXIOBASE!K272*1000)/(365*24*euref_capacity_EXIOBASE!K272),0)</f>
        <v>0.90731743060163561</v>
      </c>
    </row>
    <row r="273" spans="1:11" ht="15" customHeight="1" x14ac:dyDescent="0.25">
      <c r="A273" s="61" t="s">
        <v>2</v>
      </c>
      <c r="B273" s="61" t="s">
        <v>812</v>
      </c>
      <c r="C273" s="61" t="s">
        <v>811</v>
      </c>
      <c r="D273" s="62">
        <f>IFERROR((euref_generation_EXIOBASE!D273*1000)/(365*24*euref_capacity_EXIOBASE!D273),0)</f>
        <v>9.77524221490495E-2</v>
      </c>
      <c r="E273" s="62">
        <f>IFERROR((euref_generation_EXIOBASE!E273*1000)/(365*24*euref_capacity_EXIOBASE!E273),0)</f>
        <v>9.7621093205979129E-2</v>
      </c>
      <c r="F273" s="62">
        <f>IFERROR((euref_generation_EXIOBASE!F273*1000)/(365*24*euref_capacity_EXIOBASE!F273),0)</f>
        <v>9.7621093205979129E-2</v>
      </c>
      <c r="G273" s="62">
        <f>IFERROR((euref_generation_EXIOBASE!G273*1000)/(365*24*euref_capacity_EXIOBASE!G273),0)</f>
        <v>9.7651965704962471E-2</v>
      </c>
      <c r="H273" s="62">
        <f>IFERROR((euref_generation_EXIOBASE!H273*1000)/(365*24*euref_capacity_EXIOBASE!H273),0)</f>
        <v>9.790721531379086E-2</v>
      </c>
      <c r="I273" s="62">
        <f>IFERROR((euref_generation_EXIOBASE!I273*1000)/(365*24*euref_capacity_EXIOBASE!I273),0)</f>
        <v>0.10083604746045023</v>
      </c>
      <c r="J273" s="62">
        <f>IFERROR((euref_generation_EXIOBASE!J273*1000)/(365*24*euref_capacity_EXIOBASE!J273),0)</f>
        <v>0.10112336748169619</v>
      </c>
      <c r="K273" s="62">
        <f>IFERROR((euref_generation_EXIOBASE!K273*1000)/(365*24*euref_capacity_EXIOBASE!K273),0)</f>
        <v>0.10118778802291234</v>
      </c>
    </row>
    <row r="274" spans="1:11" ht="15" customHeight="1" x14ac:dyDescent="0.25">
      <c r="A274" s="61" t="s">
        <v>2</v>
      </c>
      <c r="B274" s="61" t="s">
        <v>41</v>
      </c>
      <c r="C274" s="61" t="s">
        <v>42</v>
      </c>
      <c r="D274" s="62">
        <f>IFERROR((euref_generation_EXIOBASE!D274*1000)/(365*24*euref_capacity_EXIOBASE!D274),0)</f>
        <v>0</v>
      </c>
      <c r="E274" s="62">
        <f>IFERROR((euref_generation_EXIOBASE!E274*1000)/(365*24*euref_capacity_EXIOBASE!E274),0)</f>
        <v>0</v>
      </c>
      <c r="F274" s="62">
        <f>IFERROR((euref_generation_EXIOBASE!F274*1000)/(365*24*euref_capacity_EXIOBASE!F274),0)</f>
        <v>0</v>
      </c>
      <c r="G274" s="62">
        <f>IFERROR((euref_generation_EXIOBASE!G274*1000)/(365*24*euref_capacity_EXIOBASE!G274),0)</f>
        <v>0</v>
      </c>
      <c r="H274" s="62">
        <f>IFERROR((euref_generation_EXIOBASE!H274*1000)/(365*24*euref_capacity_EXIOBASE!H274),0)</f>
        <v>0</v>
      </c>
      <c r="I274" s="62">
        <f>IFERROR((euref_generation_EXIOBASE!I274*1000)/(365*24*euref_capacity_EXIOBASE!I274),0)</f>
        <v>0</v>
      </c>
      <c r="J274" s="62">
        <f>IFERROR((euref_generation_EXIOBASE!J274*1000)/(365*24*euref_capacity_EXIOBASE!J274),0)</f>
        <v>0</v>
      </c>
      <c r="K274" s="62">
        <f>IFERROR((euref_generation_EXIOBASE!K274*1000)/(365*24*euref_capacity_EXIOBASE!K274),0)</f>
        <v>0</v>
      </c>
    </row>
    <row r="275" spans="1:11" ht="15" customHeight="1" x14ac:dyDescent="0.25">
      <c r="A275" s="61" t="s">
        <v>2</v>
      </c>
      <c r="B275" s="61" t="s">
        <v>43</v>
      </c>
      <c r="C275" s="61" t="s">
        <v>44</v>
      </c>
      <c r="D275" s="62">
        <f>IFERROR((euref_generation_EXIOBASE!D275*1000)/(365*24*euref_capacity_EXIOBASE!D275),0)</f>
        <v>0</v>
      </c>
      <c r="E275" s="62">
        <f>IFERROR((euref_generation_EXIOBASE!E275*1000)/(365*24*euref_capacity_EXIOBASE!E275),0)</f>
        <v>0</v>
      </c>
      <c r="F275" s="62">
        <f>IFERROR((euref_generation_EXIOBASE!F275*1000)/(365*24*euref_capacity_EXIOBASE!F275),0)</f>
        <v>0</v>
      </c>
      <c r="G275" s="62">
        <f>IFERROR((euref_generation_EXIOBASE!G275*1000)/(365*24*euref_capacity_EXIOBASE!G275),0)</f>
        <v>0</v>
      </c>
      <c r="H275" s="62">
        <f>IFERROR((euref_generation_EXIOBASE!H275*1000)/(365*24*euref_capacity_EXIOBASE!H275),0)</f>
        <v>0</v>
      </c>
      <c r="I275" s="62">
        <f>IFERROR((euref_generation_EXIOBASE!I275*1000)/(365*24*euref_capacity_EXIOBASE!I275),0)</f>
        <v>0</v>
      </c>
      <c r="J275" s="62">
        <f>IFERROR((euref_generation_EXIOBASE!J275*1000)/(365*24*euref_capacity_EXIOBASE!J275),0)</f>
        <v>0</v>
      </c>
      <c r="K275" s="62">
        <f>IFERROR((euref_generation_EXIOBASE!K275*1000)/(365*24*euref_capacity_EXIOBASE!K275),0)</f>
        <v>0</v>
      </c>
    </row>
    <row r="276" spans="1:11" ht="15" customHeight="1" x14ac:dyDescent="0.25">
      <c r="A276" s="61" t="s">
        <v>2</v>
      </c>
      <c r="B276" s="61" t="s">
        <v>45</v>
      </c>
      <c r="C276" s="61" t="s">
        <v>46</v>
      </c>
      <c r="D276" s="62">
        <f>IFERROR((euref_generation_EXIOBASE!D276*1000)/(365*24*euref_capacity_EXIOBASE!D276),0)</f>
        <v>0</v>
      </c>
      <c r="E276" s="62">
        <f>IFERROR((euref_generation_EXIOBASE!E276*1000)/(365*24*euref_capacity_EXIOBASE!E276),0)</f>
        <v>0</v>
      </c>
      <c r="F276" s="62">
        <f>IFERROR((euref_generation_EXIOBASE!F276*1000)/(365*24*euref_capacity_EXIOBASE!F276),0)</f>
        <v>0</v>
      </c>
      <c r="G276" s="62">
        <f>IFERROR((euref_generation_EXIOBASE!G276*1000)/(365*24*euref_capacity_EXIOBASE!G276),0)</f>
        <v>0</v>
      </c>
      <c r="H276" s="62">
        <f>IFERROR((euref_generation_EXIOBASE!H276*1000)/(365*24*euref_capacity_EXIOBASE!H276),0)</f>
        <v>0</v>
      </c>
      <c r="I276" s="62">
        <f>IFERROR((euref_generation_EXIOBASE!I276*1000)/(365*24*euref_capacity_EXIOBASE!I276),0)</f>
        <v>0</v>
      </c>
      <c r="J276" s="62">
        <f>IFERROR((euref_generation_EXIOBASE!J276*1000)/(365*24*euref_capacity_EXIOBASE!J276),0)</f>
        <v>0</v>
      </c>
      <c r="K276" s="62">
        <f>IFERROR((euref_generation_EXIOBASE!K276*1000)/(365*24*euref_capacity_EXIOBASE!K276),0)</f>
        <v>0</v>
      </c>
    </row>
    <row r="277" spans="1:11" ht="15" customHeight="1" x14ac:dyDescent="0.25">
      <c r="A277" s="61" t="s">
        <v>1</v>
      </c>
      <c r="B277" s="61" t="s">
        <v>29</v>
      </c>
      <c r="C277" s="61" t="s">
        <v>30</v>
      </c>
      <c r="D277" s="62">
        <f>IFERROR((euref_generation_EXIOBASE!D277*1000)/(365*24*euref_capacity_EXIOBASE!D277),0)</f>
        <v>0.70014168415910127</v>
      </c>
      <c r="E277" s="62">
        <f>IFERROR((euref_generation_EXIOBASE!E277*1000)/(365*24*euref_capacity_EXIOBASE!E277),0)</f>
        <v>0.74694621476376988</v>
      </c>
      <c r="F277" s="62">
        <f>IFERROR((euref_generation_EXIOBASE!F277*1000)/(365*24*euref_capacity_EXIOBASE!F277),0)</f>
        <v>0.80006138002052374</v>
      </c>
      <c r="G277" s="62">
        <f>IFERROR((euref_generation_EXIOBASE!G277*1000)/(365*24*euref_capacity_EXIOBASE!G277),0)</f>
        <v>0.80616434523584091</v>
      </c>
      <c r="H277" s="62">
        <f>IFERROR((euref_generation_EXIOBASE!H277*1000)/(365*24*euref_capacity_EXIOBASE!H277),0)</f>
        <v>0.75384095102514292</v>
      </c>
      <c r="I277" s="62">
        <f>IFERROR((euref_generation_EXIOBASE!I277*1000)/(365*24*euref_capacity_EXIOBASE!I277),0)</f>
        <v>1.009107192411514</v>
      </c>
      <c r="J277" s="62">
        <f>IFERROR((euref_generation_EXIOBASE!J277*1000)/(365*24*euref_capacity_EXIOBASE!J277),0)</f>
        <v>7.9543088601333384E-2</v>
      </c>
      <c r="K277" s="62">
        <f>IFERROR((euref_generation_EXIOBASE!K277*1000)/(365*24*euref_capacity_EXIOBASE!K277),0)</f>
        <v>1.6863555743994722E-2</v>
      </c>
    </row>
    <row r="278" spans="1:11" ht="15" customHeight="1" x14ac:dyDescent="0.25">
      <c r="A278" s="61" t="s">
        <v>1</v>
      </c>
      <c r="B278" s="61" t="s">
        <v>31</v>
      </c>
      <c r="C278" s="61" t="s">
        <v>32</v>
      </c>
      <c r="D278" s="62">
        <f>IFERROR((euref_generation_EXIOBASE!D278*1000)/(365*24*euref_capacity_EXIOBASE!D278),0)</f>
        <v>3.4329445417489363E-3</v>
      </c>
      <c r="E278" s="62">
        <f>IFERROR((euref_generation_EXIOBASE!E278*1000)/(365*24*euref_capacity_EXIOBASE!E278),0)</f>
        <v>2.8487818978655294E-2</v>
      </c>
      <c r="F278" s="62">
        <f>IFERROR((euref_generation_EXIOBASE!F278*1000)/(365*24*euref_capacity_EXIOBASE!F278),0)</f>
        <v>0.12302417121295738</v>
      </c>
      <c r="G278" s="62">
        <f>IFERROR((euref_generation_EXIOBASE!G278*1000)/(365*24*euref_capacity_EXIOBASE!G278),0)</f>
        <v>0.48098105895483845</v>
      </c>
      <c r="H278" s="62">
        <f>IFERROR((euref_generation_EXIOBASE!H278*1000)/(365*24*euref_capacity_EXIOBASE!H278),0)</f>
        <v>0.53811571886191001</v>
      </c>
      <c r="I278" s="62">
        <f>IFERROR((euref_generation_EXIOBASE!I278*1000)/(365*24*euref_capacity_EXIOBASE!I278),0)</f>
        <v>0.59445051052266484</v>
      </c>
      <c r="J278" s="62">
        <f>IFERROR((euref_generation_EXIOBASE!J278*1000)/(365*24*euref_capacity_EXIOBASE!J278),0)</f>
        <v>0.41674587890496412</v>
      </c>
      <c r="K278" s="62">
        <f>IFERROR((euref_generation_EXIOBASE!K278*1000)/(365*24*euref_capacity_EXIOBASE!K278),0)</f>
        <v>0.39326963275462368</v>
      </c>
    </row>
    <row r="279" spans="1:11" ht="15" customHeight="1" x14ac:dyDescent="0.25">
      <c r="A279" s="61" t="s">
        <v>1</v>
      </c>
      <c r="B279" s="61" t="s">
        <v>33</v>
      </c>
      <c r="C279" s="61" t="s">
        <v>34</v>
      </c>
      <c r="D279" s="62">
        <f>IFERROR((euref_generation_EXIOBASE!D279*1000)/(365*24*euref_capacity_EXIOBASE!D279),0)</f>
        <v>0.88397478763961501</v>
      </c>
      <c r="E279" s="62">
        <f>IFERROR((euref_generation_EXIOBASE!E279*1000)/(365*24*euref_capacity_EXIOBASE!E279),0)</f>
        <v>0.9177880308826607</v>
      </c>
      <c r="F279" s="62">
        <f>IFERROR((euref_generation_EXIOBASE!F279*1000)/(365*24*euref_capacity_EXIOBASE!F279),0)</f>
        <v>0.94597926031105006</v>
      </c>
      <c r="G279" s="62">
        <f>IFERROR((euref_generation_EXIOBASE!G279*1000)/(365*24*euref_capacity_EXIOBASE!G279),0)</f>
        <v>0.94597926031105006</v>
      </c>
      <c r="H279" s="62">
        <f>IFERROR((euref_generation_EXIOBASE!H279*1000)/(365*24*euref_capacity_EXIOBASE!H279),0)</f>
        <v>0.94597926031105006</v>
      </c>
      <c r="I279" s="62">
        <f>IFERROR((euref_generation_EXIOBASE!I279*1000)/(365*24*euref_capacity_EXIOBASE!I279),0)</f>
        <v>0.94597926031104984</v>
      </c>
      <c r="J279" s="62">
        <f>IFERROR((euref_generation_EXIOBASE!J279*1000)/(365*24*euref_capacity_EXIOBASE!J279),0)</f>
        <v>0.95832549796762667</v>
      </c>
      <c r="K279" s="62">
        <f>IFERROR((euref_generation_EXIOBASE!K279*1000)/(365*24*euref_capacity_EXIOBASE!K279),0)</f>
        <v>0.95832549796762645</v>
      </c>
    </row>
    <row r="280" spans="1:11" ht="15" customHeight="1" x14ac:dyDescent="0.25">
      <c r="A280" s="61" t="s">
        <v>1</v>
      </c>
      <c r="B280" s="61" t="s">
        <v>35</v>
      </c>
      <c r="C280" s="61" t="s">
        <v>36</v>
      </c>
      <c r="D280" s="62">
        <f>IFERROR((euref_generation_EXIOBASE!D280*1000)/(365*24*euref_capacity_EXIOBASE!D280),0)</f>
        <v>0.45116855631665603</v>
      </c>
      <c r="E280" s="62">
        <f>IFERROR((euref_generation_EXIOBASE!E280*1000)/(365*24*euref_capacity_EXIOBASE!E280),0)</f>
        <v>0.42498870460865101</v>
      </c>
      <c r="F280" s="62">
        <f>IFERROR((euref_generation_EXIOBASE!F280*1000)/(365*24*euref_capacity_EXIOBASE!F280),0)</f>
        <v>0.44299388178852789</v>
      </c>
      <c r="G280" s="62">
        <f>IFERROR((euref_generation_EXIOBASE!G280*1000)/(365*24*euref_capacity_EXIOBASE!G280),0)</f>
        <v>0.44445100496616252</v>
      </c>
      <c r="H280" s="62">
        <f>IFERROR((euref_generation_EXIOBASE!H280*1000)/(365*24*euref_capacity_EXIOBASE!H280),0)</f>
        <v>0.44520683622664253</v>
      </c>
      <c r="I280" s="62">
        <f>IFERROR((euref_generation_EXIOBASE!I280*1000)/(365*24*euref_capacity_EXIOBASE!I280),0)</f>
        <v>0.44573479339486238</v>
      </c>
      <c r="J280" s="62">
        <f>IFERROR((euref_generation_EXIOBASE!J280*1000)/(365*24*euref_capacity_EXIOBASE!J280),0)</f>
        <v>0.44592840829029834</v>
      </c>
      <c r="K280" s="62">
        <f>IFERROR((euref_generation_EXIOBASE!K280*1000)/(365*24*euref_capacity_EXIOBASE!K280),0)</f>
        <v>0.44809147804757204</v>
      </c>
    </row>
    <row r="281" spans="1:11" ht="15" customHeight="1" x14ac:dyDescent="0.25">
      <c r="A281" s="61" t="s">
        <v>1</v>
      </c>
      <c r="B281" s="61" t="s">
        <v>814</v>
      </c>
      <c r="C281" s="61" t="s">
        <v>813</v>
      </c>
      <c r="D281" s="62">
        <f>IFERROR((euref_generation_EXIOBASE!D281*1000)/(365*24*euref_capacity_EXIOBASE!D281),0)</f>
        <v>0.15554148901864626</v>
      </c>
      <c r="E281" s="62">
        <f>IFERROR((euref_generation_EXIOBASE!E281*1000)/(365*24*euref_capacity_EXIOBASE!E281),0)</f>
        <v>0.16197237834285749</v>
      </c>
      <c r="F281" s="62">
        <f>IFERROR((euref_generation_EXIOBASE!F281*1000)/(365*24*euref_capacity_EXIOBASE!F281),0)</f>
        <v>0.16222127078070131</v>
      </c>
      <c r="G281" s="62">
        <f>IFERROR((euref_generation_EXIOBASE!G281*1000)/(365*24*euref_capacity_EXIOBASE!G281),0)</f>
        <v>0.16332345609682894</v>
      </c>
      <c r="H281" s="62">
        <f>IFERROR((euref_generation_EXIOBASE!H281*1000)/(365*24*euref_capacity_EXIOBASE!H281),0)</f>
        <v>0.16414215433248586</v>
      </c>
      <c r="I281" s="62">
        <f>IFERROR((euref_generation_EXIOBASE!I281*1000)/(365*24*euref_capacity_EXIOBASE!I281),0)</f>
        <v>0.1648359930929309</v>
      </c>
      <c r="J281" s="62">
        <f>IFERROR((euref_generation_EXIOBASE!J281*1000)/(365*24*euref_capacity_EXIOBASE!J281),0)</f>
        <v>0.16507756286624953</v>
      </c>
      <c r="K281" s="62">
        <f>IFERROR((euref_generation_EXIOBASE!K281*1000)/(365*24*euref_capacity_EXIOBASE!K281),0)</f>
        <v>0.17934970270334979</v>
      </c>
    </row>
    <row r="282" spans="1:11" ht="15" customHeight="1" x14ac:dyDescent="0.25">
      <c r="A282" s="61" t="s">
        <v>1</v>
      </c>
      <c r="B282" s="61" t="s">
        <v>37</v>
      </c>
      <c r="C282" s="61" t="s">
        <v>38</v>
      </c>
      <c r="D282" s="62">
        <f>IFERROR((euref_generation_EXIOBASE!D282*1000)/(365*24*euref_capacity_EXIOBASE!D282),0)</f>
        <v>5.7288688494843679E-4</v>
      </c>
      <c r="E282" s="62">
        <f>IFERROR((euref_generation_EXIOBASE!E282*1000)/(365*24*euref_capacity_EXIOBASE!E282),0)</f>
        <v>0</v>
      </c>
      <c r="F282" s="62">
        <f>IFERROR((euref_generation_EXIOBASE!F282*1000)/(365*24*euref_capacity_EXIOBASE!F282),0)</f>
        <v>0</v>
      </c>
      <c r="G282" s="62">
        <f>IFERROR((euref_generation_EXIOBASE!G282*1000)/(365*24*euref_capacity_EXIOBASE!G282),0)</f>
        <v>0</v>
      </c>
      <c r="H282" s="62">
        <f>IFERROR((euref_generation_EXIOBASE!H282*1000)/(365*24*euref_capacity_EXIOBASE!H282),0)</f>
        <v>0</v>
      </c>
      <c r="I282" s="62">
        <f>IFERROR((euref_generation_EXIOBASE!I282*1000)/(365*24*euref_capacity_EXIOBASE!I282),0)</f>
        <v>0</v>
      </c>
      <c r="J282" s="62">
        <f>IFERROR((euref_generation_EXIOBASE!J282*1000)/(365*24*euref_capacity_EXIOBASE!J282),0)</f>
        <v>0</v>
      </c>
      <c r="K282" s="62">
        <f>IFERROR((euref_generation_EXIOBASE!K282*1000)/(365*24*euref_capacity_EXIOBASE!K282),0)</f>
        <v>0</v>
      </c>
    </row>
    <row r="283" spans="1:11" ht="15" customHeight="1" x14ac:dyDescent="0.25">
      <c r="A283" s="61" t="s">
        <v>1</v>
      </c>
      <c r="B283" s="61" t="s">
        <v>39</v>
      </c>
      <c r="C283" s="61" t="s">
        <v>40</v>
      </c>
      <c r="D283" s="62">
        <f>IFERROR((euref_generation_EXIOBASE!D283*1000)/(365*24*euref_capacity_EXIOBASE!D283),0)</f>
        <v>0.24745948966394973</v>
      </c>
      <c r="E283" s="62">
        <f>IFERROR((euref_generation_EXIOBASE!E283*1000)/(365*24*euref_capacity_EXIOBASE!E283),0)</f>
        <v>0.27544822124941426</v>
      </c>
      <c r="F283" s="62">
        <f>IFERROR((euref_generation_EXIOBASE!F283*1000)/(365*24*euref_capacity_EXIOBASE!F283),0)</f>
        <v>0.46941676099725055</v>
      </c>
      <c r="G283" s="62">
        <f>IFERROR((euref_generation_EXIOBASE!G283*1000)/(365*24*euref_capacity_EXIOBASE!G283),0)</f>
        <v>0.59881386582894081</v>
      </c>
      <c r="H283" s="62">
        <f>IFERROR((euref_generation_EXIOBASE!H283*1000)/(365*24*euref_capacity_EXIOBASE!H283),0)</f>
        <v>0.858277254330025</v>
      </c>
      <c r="I283" s="62">
        <f>IFERROR((euref_generation_EXIOBASE!I283*1000)/(365*24*euref_capacity_EXIOBASE!I283),0)</f>
        <v>1.110095303727674</v>
      </c>
      <c r="J283" s="62">
        <f>IFERROR((euref_generation_EXIOBASE!J283*1000)/(365*24*euref_capacity_EXIOBASE!J283),0)</f>
        <v>1.0494261432226606</v>
      </c>
      <c r="K283" s="62">
        <f>IFERROR((euref_generation_EXIOBASE!K283*1000)/(365*24*euref_capacity_EXIOBASE!K283),0)</f>
        <v>1.5523491851347559</v>
      </c>
    </row>
    <row r="284" spans="1:11" ht="15" customHeight="1" x14ac:dyDescent="0.25">
      <c r="A284" s="61" t="s">
        <v>1</v>
      </c>
      <c r="B284" s="61" t="s">
        <v>812</v>
      </c>
      <c r="C284" s="61" t="s">
        <v>811</v>
      </c>
      <c r="D284" s="62">
        <f>IFERROR((euref_generation_EXIOBASE!D284*1000)/(365*24*euref_capacity_EXIOBASE!D284),0)</f>
        <v>0.12842886585302038</v>
      </c>
      <c r="E284" s="62">
        <f>IFERROR((euref_generation_EXIOBASE!E284*1000)/(365*24*euref_capacity_EXIOBASE!E284),0)</f>
        <v>0.126583456767142</v>
      </c>
      <c r="F284" s="62">
        <f>IFERROR((euref_generation_EXIOBASE!F284*1000)/(365*24*euref_capacity_EXIOBASE!F284),0)</f>
        <v>0.12485716790576974</v>
      </c>
      <c r="G284" s="62">
        <f>IFERROR((euref_generation_EXIOBASE!G284*1000)/(365*24*euref_capacity_EXIOBASE!G284),0)</f>
        <v>0.12436319071232527</v>
      </c>
      <c r="H284" s="62">
        <f>IFERROR((euref_generation_EXIOBASE!H284*1000)/(365*24*euref_capacity_EXIOBASE!H284),0)</f>
        <v>0.1244289543645257</v>
      </c>
      <c r="I284" s="62">
        <f>IFERROR((euref_generation_EXIOBASE!I284*1000)/(365*24*euref_capacity_EXIOBASE!I284),0)</f>
        <v>0.12587811690759249</v>
      </c>
      <c r="J284" s="62">
        <f>IFERROR((euref_generation_EXIOBASE!J284*1000)/(365*24*euref_capacity_EXIOBASE!J284),0)</f>
        <v>0.12621075738468412</v>
      </c>
      <c r="K284" s="62">
        <f>IFERROR((euref_generation_EXIOBASE!K284*1000)/(365*24*euref_capacity_EXIOBASE!K284),0)</f>
        <v>0.12662364596723805</v>
      </c>
    </row>
    <row r="285" spans="1:11" ht="15" customHeight="1" x14ac:dyDescent="0.25">
      <c r="A285" s="61" t="s">
        <v>1</v>
      </c>
      <c r="B285" s="61" t="s">
        <v>41</v>
      </c>
      <c r="C285" s="61" t="s">
        <v>42</v>
      </c>
      <c r="D285" s="62">
        <f>IFERROR((euref_generation_EXIOBASE!D285*1000)/(365*24*euref_capacity_EXIOBASE!D285),0)</f>
        <v>0</v>
      </c>
      <c r="E285" s="62">
        <f>IFERROR((euref_generation_EXIOBASE!E285*1000)/(365*24*euref_capacity_EXIOBASE!E285),0)</f>
        <v>0</v>
      </c>
      <c r="F285" s="62">
        <f>IFERROR((euref_generation_EXIOBASE!F285*1000)/(365*24*euref_capacity_EXIOBASE!F285),0)</f>
        <v>0</v>
      </c>
      <c r="G285" s="62">
        <f>IFERROR((euref_generation_EXIOBASE!G285*1000)/(365*24*euref_capacity_EXIOBASE!G285),0)</f>
        <v>0</v>
      </c>
      <c r="H285" s="62">
        <f>IFERROR((euref_generation_EXIOBASE!H285*1000)/(365*24*euref_capacity_EXIOBASE!H285),0)</f>
        <v>0</v>
      </c>
      <c r="I285" s="62">
        <f>IFERROR((euref_generation_EXIOBASE!I285*1000)/(365*24*euref_capacity_EXIOBASE!I285),0)</f>
        <v>0</v>
      </c>
      <c r="J285" s="62">
        <f>IFERROR((euref_generation_EXIOBASE!J285*1000)/(365*24*euref_capacity_EXIOBASE!J285),0)</f>
        <v>0</v>
      </c>
      <c r="K285" s="62">
        <f>IFERROR((euref_generation_EXIOBASE!K285*1000)/(365*24*euref_capacity_EXIOBASE!K285),0)</f>
        <v>0</v>
      </c>
    </row>
    <row r="286" spans="1:11" ht="15" customHeight="1" x14ac:dyDescent="0.25">
      <c r="A286" s="61" t="s">
        <v>1</v>
      </c>
      <c r="B286" s="61" t="s">
        <v>43</v>
      </c>
      <c r="C286" s="61" t="s">
        <v>44</v>
      </c>
      <c r="D286" s="62">
        <f>IFERROR((euref_generation_EXIOBASE!D286*1000)/(365*24*euref_capacity_EXIOBASE!D286),0)</f>
        <v>0</v>
      </c>
      <c r="E286" s="62">
        <f>IFERROR((euref_generation_EXIOBASE!E286*1000)/(365*24*euref_capacity_EXIOBASE!E286),0)</f>
        <v>0</v>
      </c>
      <c r="F286" s="62">
        <f>IFERROR((euref_generation_EXIOBASE!F286*1000)/(365*24*euref_capacity_EXIOBASE!F286),0)</f>
        <v>0</v>
      </c>
      <c r="G286" s="62">
        <f>IFERROR((euref_generation_EXIOBASE!G286*1000)/(365*24*euref_capacity_EXIOBASE!G286),0)</f>
        <v>0</v>
      </c>
      <c r="H286" s="62">
        <f>IFERROR((euref_generation_EXIOBASE!H286*1000)/(365*24*euref_capacity_EXIOBASE!H286),0)</f>
        <v>0</v>
      </c>
      <c r="I286" s="62">
        <f>IFERROR((euref_generation_EXIOBASE!I286*1000)/(365*24*euref_capacity_EXIOBASE!I286),0)</f>
        <v>0</v>
      </c>
      <c r="J286" s="62">
        <f>IFERROR((euref_generation_EXIOBASE!J286*1000)/(365*24*euref_capacity_EXIOBASE!J286),0)</f>
        <v>0</v>
      </c>
      <c r="K286" s="62">
        <f>IFERROR((euref_generation_EXIOBASE!K286*1000)/(365*24*euref_capacity_EXIOBASE!K286),0)</f>
        <v>0</v>
      </c>
    </row>
    <row r="287" spans="1:11" ht="15" customHeight="1" x14ac:dyDescent="0.25">
      <c r="A287" s="61" t="s">
        <v>1</v>
      </c>
      <c r="B287" s="61" t="s">
        <v>45</v>
      </c>
      <c r="C287" s="61" t="s">
        <v>46</v>
      </c>
      <c r="D287" s="62">
        <f>IFERROR((euref_generation_EXIOBASE!D287*1000)/(365*24*euref_capacity_EXIOBASE!D287),0)</f>
        <v>0</v>
      </c>
      <c r="E287" s="62">
        <f>IFERROR((euref_generation_EXIOBASE!E287*1000)/(365*24*euref_capacity_EXIOBASE!E287),0)</f>
        <v>0</v>
      </c>
      <c r="F287" s="62">
        <f>IFERROR((euref_generation_EXIOBASE!F287*1000)/(365*24*euref_capacity_EXIOBASE!F287),0)</f>
        <v>0</v>
      </c>
      <c r="G287" s="62">
        <f>IFERROR((euref_generation_EXIOBASE!G287*1000)/(365*24*euref_capacity_EXIOBASE!G287),0)</f>
        <v>0</v>
      </c>
      <c r="H287" s="62">
        <f>IFERROR((euref_generation_EXIOBASE!H287*1000)/(365*24*euref_capacity_EXIOBASE!H287),0)</f>
        <v>0</v>
      </c>
      <c r="I287" s="62">
        <f>IFERROR((euref_generation_EXIOBASE!I287*1000)/(365*24*euref_capacity_EXIOBASE!I287),0)</f>
        <v>0</v>
      </c>
      <c r="J287" s="62">
        <f>IFERROR((euref_generation_EXIOBASE!J287*1000)/(365*24*euref_capacity_EXIOBASE!J287),0)</f>
        <v>0</v>
      </c>
      <c r="K287" s="62">
        <f>IFERROR((euref_generation_EXIOBASE!K287*1000)/(365*24*euref_capacity_EXIOBASE!K287),0)</f>
        <v>0</v>
      </c>
    </row>
    <row r="288" spans="1:11" ht="15" customHeight="1" x14ac:dyDescent="0.25">
      <c r="A288" s="61" t="s">
        <v>0</v>
      </c>
      <c r="B288" s="61" t="s">
        <v>29</v>
      </c>
      <c r="C288" s="61" t="s">
        <v>30</v>
      </c>
      <c r="D288" s="62">
        <f>IFERROR((euref_generation_EXIOBASE!D288*1000)/(365*24*euref_capacity_EXIOBASE!D288),0)</f>
        <v>0.36898416961738811</v>
      </c>
      <c r="E288" s="62">
        <f>IFERROR((euref_generation_EXIOBASE!E288*1000)/(365*24*euref_capacity_EXIOBASE!E288),0)</f>
        <v>0.66525788965045052</v>
      </c>
      <c r="F288" s="62">
        <f>IFERROR((euref_generation_EXIOBASE!F288*1000)/(365*24*euref_capacity_EXIOBASE!F288),0)</f>
        <v>0.5678371606401551</v>
      </c>
      <c r="G288" s="62">
        <f>IFERROR((euref_generation_EXIOBASE!G288*1000)/(365*24*euref_capacity_EXIOBASE!G288),0)</f>
        <v>0.44393891378016981</v>
      </c>
      <c r="H288" s="62">
        <f>IFERROR((euref_generation_EXIOBASE!H288*1000)/(365*24*euref_capacity_EXIOBASE!H288),0)</f>
        <v>0.39216109017900114</v>
      </c>
      <c r="I288" s="62">
        <f>IFERROR((euref_generation_EXIOBASE!I288*1000)/(365*24*euref_capacity_EXIOBASE!I288),0)</f>
        <v>0.39849467289795393</v>
      </c>
      <c r="J288" s="62">
        <f>IFERROR((euref_generation_EXIOBASE!J288*1000)/(365*24*euref_capacity_EXIOBASE!J288),0)</f>
        <v>0.34866601308926998</v>
      </c>
      <c r="K288" s="62">
        <f>IFERROR((euref_generation_EXIOBASE!K288*1000)/(365*24*euref_capacity_EXIOBASE!K288),0)</f>
        <v>0.805642308690107</v>
      </c>
    </row>
    <row r="289" spans="1:11" ht="15" customHeight="1" x14ac:dyDescent="0.25">
      <c r="A289" s="61" t="s">
        <v>0</v>
      </c>
      <c r="B289" s="61" t="s">
        <v>31</v>
      </c>
      <c r="C289" s="61" t="s">
        <v>32</v>
      </c>
      <c r="D289" s="62">
        <f>IFERROR((euref_generation_EXIOBASE!D289*1000)/(365*24*euref_capacity_EXIOBASE!D289),0)</f>
        <v>0.11360105924345427</v>
      </c>
      <c r="E289" s="62">
        <f>IFERROR((euref_generation_EXIOBASE!E289*1000)/(365*24*euref_capacity_EXIOBASE!E289),0)</f>
        <v>8.4913130895401423E-2</v>
      </c>
      <c r="F289" s="62">
        <f>IFERROR((euref_generation_EXIOBASE!F289*1000)/(365*24*euref_capacity_EXIOBASE!F289),0)</f>
        <v>0.31243285882364352</v>
      </c>
      <c r="G289" s="62">
        <f>IFERROR((euref_generation_EXIOBASE!G289*1000)/(365*24*euref_capacity_EXIOBASE!G289),0)</f>
        <v>3.598569594136504E-2</v>
      </c>
      <c r="H289" s="62">
        <f>IFERROR((euref_generation_EXIOBASE!H289*1000)/(365*24*euref_capacity_EXIOBASE!H289),0)</f>
        <v>5.2311747030018355E-2</v>
      </c>
      <c r="I289" s="62">
        <f>IFERROR((euref_generation_EXIOBASE!I289*1000)/(365*24*euref_capacity_EXIOBASE!I289),0)</f>
        <v>4.8976352679157065E-2</v>
      </c>
      <c r="J289" s="62">
        <f>IFERROR((euref_generation_EXIOBASE!J289*1000)/(365*24*euref_capacity_EXIOBASE!J289),0)</f>
        <v>0.52222336997041174</v>
      </c>
      <c r="K289" s="62">
        <f>IFERROR((euref_generation_EXIOBASE!K289*1000)/(365*24*euref_capacity_EXIOBASE!K289),0)</f>
        <v>0.43794014526441533</v>
      </c>
    </row>
    <row r="290" spans="1:11" ht="15" customHeight="1" x14ac:dyDescent="0.25">
      <c r="A290" s="61" t="s">
        <v>0</v>
      </c>
      <c r="B290" s="61" t="s">
        <v>33</v>
      </c>
      <c r="C290" s="61" t="s">
        <v>34</v>
      </c>
      <c r="D290" s="62">
        <f>IFERROR((euref_generation_EXIOBASE!D290*1000)/(365*24*euref_capacity_EXIOBASE!D290),0)</f>
        <v>0.86273897547602207</v>
      </c>
      <c r="E290" s="62">
        <f>IFERROR((euref_generation_EXIOBASE!E290*1000)/(365*24*euref_capacity_EXIOBASE!E290),0)</f>
        <v>0.82257717202767655</v>
      </c>
      <c r="F290" s="62">
        <f>IFERROR((euref_generation_EXIOBASE!F290*1000)/(365*24*euref_capacity_EXIOBASE!F290),0)</f>
        <v>0.89256739384219674</v>
      </c>
      <c r="G290" s="62">
        <f>IFERROR((euref_generation_EXIOBASE!G290*1000)/(365*24*euref_capacity_EXIOBASE!G290),0)</f>
        <v>0.8343982954113407</v>
      </c>
      <c r="H290" s="62">
        <f>IFERROR((euref_generation_EXIOBASE!H290*1000)/(365*24*euref_capacity_EXIOBASE!H290),0)</f>
        <v>0.87341296322862227</v>
      </c>
      <c r="I290" s="62">
        <f>IFERROR((euref_generation_EXIOBASE!I290*1000)/(365*24*euref_capacity_EXIOBASE!I290),0)</f>
        <v>0.90714908025398533</v>
      </c>
      <c r="J290" s="62">
        <f>IFERROR((euref_generation_EXIOBASE!J290*1000)/(365*24*euref_capacity_EXIOBASE!J290),0)</f>
        <v>0.92531780914802086</v>
      </c>
      <c r="K290" s="62">
        <f>IFERROR((euref_generation_EXIOBASE!K290*1000)/(365*24*euref_capacity_EXIOBASE!K290),0)</f>
        <v>0.92531780914802086</v>
      </c>
    </row>
    <row r="291" spans="1:11" ht="15" customHeight="1" x14ac:dyDescent="0.25">
      <c r="A291" s="61" t="s">
        <v>0</v>
      </c>
      <c r="B291" s="61" t="s">
        <v>35</v>
      </c>
      <c r="C291" s="61" t="s">
        <v>36</v>
      </c>
      <c r="D291" s="62">
        <f>IFERROR((euref_generation_EXIOBASE!D291*1000)/(365*24*euref_capacity_EXIOBASE!D291),0)</f>
        <v>0.33653771087163775</v>
      </c>
      <c r="E291" s="62">
        <f>IFERROR((euref_generation_EXIOBASE!E291*1000)/(365*24*euref_capacity_EXIOBASE!E291),0)</f>
        <v>0.36239759954831874</v>
      </c>
      <c r="F291" s="62">
        <f>IFERROR((euref_generation_EXIOBASE!F291*1000)/(365*24*euref_capacity_EXIOBASE!F291),0)</f>
        <v>0.33418521182635191</v>
      </c>
      <c r="G291" s="62">
        <f>IFERROR((euref_generation_EXIOBASE!G291*1000)/(365*24*euref_capacity_EXIOBASE!G291),0)</f>
        <v>0.33388668969178309</v>
      </c>
      <c r="H291" s="62">
        <f>IFERROR((euref_generation_EXIOBASE!H291*1000)/(365*24*euref_capacity_EXIOBASE!H291),0)</f>
        <v>0.33356784230726705</v>
      </c>
      <c r="I291" s="62">
        <f>IFERROR((euref_generation_EXIOBASE!I291*1000)/(365*24*euref_capacity_EXIOBASE!I291),0)</f>
        <v>0.33328606068929045</v>
      </c>
      <c r="J291" s="62">
        <f>IFERROR((euref_generation_EXIOBASE!J291*1000)/(365*24*euref_capacity_EXIOBASE!J291),0)</f>
        <v>0.34482989493825705</v>
      </c>
      <c r="K291" s="62">
        <f>IFERROR((euref_generation_EXIOBASE!K291*1000)/(365*24*euref_capacity_EXIOBASE!K291),0)</f>
        <v>0.34782034466261436</v>
      </c>
    </row>
    <row r="292" spans="1:11" ht="15" customHeight="1" x14ac:dyDescent="0.25">
      <c r="A292" s="61" t="s">
        <v>0</v>
      </c>
      <c r="B292" s="61" t="s">
        <v>814</v>
      </c>
      <c r="C292" s="61" t="s">
        <v>813</v>
      </c>
      <c r="D292" s="62">
        <f>IFERROR((euref_generation_EXIOBASE!D292*1000)/(365*24*euref_capacity_EXIOBASE!D292),0)</f>
        <v>0.1360000327763192</v>
      </c>
      <c r="E292" s="62">
        <f>IFERROR((euref_generation_EXIOBASE!E292*1000)/(365*24*euref_capacity_EXIOBASE!E292),0)</f>
        <v>0.15529876802627818</v>
      </c>
      <c r="F292" s="62">
        <f>IFERROR((euref_generation_EXIOBASE!F292*1000)/(365*24*euref_capacity_EXIOBASE!F292),0)</f>
        <v>0.15529876802627815</v>
      </c>
      <c r="G292" s="62">
        <f>IFERROR((euref_generation_EXIOBASE!G292*1000)/(365*24*euref_capacity_EXIOBASE!G292),0)</f>
        <v>0.15529876802627818</v>
      </c>
      <c r="H292" s="62">
        <f>IFERROR((euref_generation_EXIOBASE!H292*1000)/(365*24*euref_capacity_EXIOBASE!H292),0)</f>
        <v>0.15851870174018406</v>
      </c>
      <c r="I292" s="62">
        <f>IFERROR((euref_generation_EXIOBASE!I292*1000)/(365*24*euref_capacity_EXIOBASE!I292),0)</f>
        <v>0.15742663110230801</v>
      </c>
      <c r="J292" s="62">
        <f>IFERROR((euref_generation_EXIOBASE!J292*1000)/(365*24*euref_capacity_EXIOBASE!J292),0)</f>
        <v>0.25099994401000497</v>
      </c>
      <c r="K292" s="62">
        <f>IFERROR((euref_generation_EXIOBASE!K292*1000)/(365*24*euref_capacity_EXIOBASE!K292),0)</f>
        <v>0.2592058249719042</v>
      </c>
    </row>
    <row r="293" spans="1:11" ht="15" customHeight="1" x14ac:dyDescent="0.25">
      <c r="A293" s="61" t="s">
        <v>0</v>
      </c>
      <c r="B293" s="61" t="s">
        <v>37</v>
      </c>
      <c r="C293" s="61" t="s">
        <v>38</v>
      </c>
      <c r="D293" s="62">
        <f>IFERROR((euref_generation_EXIOBASE!D293*1000)/(365*24*euref_capacity_EXIOBASE!D293),0)</f>
        <v>0.22063420211525742</v>
      </c>
      <c r="E293" s="62">
        <f>IFERROR((euref_generation_EXIOBASE!E293*1000)/(365*24*euref_capacity_EXIOBASE!E293),0)</f>
        <v>1.1455108027997801E-2</v>
      </c>
      <c r="F293" s="62">
        <f>IFERROR((euref_generation_EXIOBASE!F293*1000)/(365*24*euref_capacity_EXIOBASE!F293),0)</f>
        <v>0.12347216656665409</v>
      </c>
      <c r="G293" s="62">
        <f>IFERROR((euref_generation_EXIOBASE!G293*1000)/(365*24*euref_capacity_EXIOBASE!G293),0)</f>
        <v>0.12435950767018132</v>
      </c>
      <c r="H293" s="62">
        <f>IFERROR((euref_generation_EXIOBASE!H293*1000)/(365*24*euref_capacity_EXIOBASE!H293),0)</f>
        <v>0</v>
      </c>
      <c r="I293" s="62">
        <f>IFERROR((euref_generation_EXIOBASE!I293*1000)/(365*24*euref_capacity_EXIOBASE!I293),0)</f>
        <v>0</v>
      </c>
      <c r="J293" s="62">
        <f>IFERROR((euref_generation_EXIOBASE!J293*1000)/(365*24*euref_capacity_EXIOBASE!J293),0)</f>
        <v>1.2689543816119263E-2</v>
      </c>
      <c r="K293" s="62">
        <f>IFERROR((euref_generation_EXIOBASE!K293*1000)/(365*24*euref_capacity_EXIOBASE!K293),0)</f>
        <v>0</v>
      </c>
    </row>
    <row r="294" spans="1:11" ht="15" customHeight="1" x14ac:dyDescent="0.25">
      <c r="A294" s="61" t="s">
        <v>0</v>
      </c>
      <c r="B294" s="61" t="s">
        <v>39</v>
      </c>
      <c r="C294" s="61" t="s">
        <v>40</v>
      </c>
      <c r="D294" s="62">
        <f>IFERROR((euref_generation_EXIOBASE!D294*1000)/(365*24*euref_capacity_EXIOBASE!D294),0)</f>
        <v>0.5365645465472525</v>
      </c>
      <c r="E294" s="62">
        <f>IFERROR((euref_generation_EXIOBASE!E294*1000)/(365*24*euref_capacity_EXIOBASE!E294),0)</f>
        <v>0.68738884691284763</v>
      </c>
      <c r="F294" s="62">
        <f>IFERROR((euref_generation_EXIOBASE!F294*1000)/(365*24*euref_capacity_EXIOBASE!F294),0)</f>
        <v>0.54516566958638191</v>
      </c>
      <c r="G294" s="62">
        <f>IFERROR((euref_generation_EXIOBASE!G294*1000)/(365*24*euref_capacity_EXIOBASE!G294),0)</f>
        <v>0.31169946854745478</v>
      </c>
      <c r="H294" s="62">
        <f>IFERROR((euref_generation_EXIOBASE!H294*1000)/(365*24*euref_capacity_EXIOBASE!H294),0)</f>
        <v>0.37555615220872246</v>
      </c>
      <c r="I294" s="62">
        <f>IFERROR((euref_generation_EXIOBASE!I294*1000)/(365*24*euref_capacity_EXIOBASE!I294),0)</f>
        <v>0.38268707551006159</v>
      </c>
      <c r="J294" s="62">
        <f>IFERROR((euref_generation_EXIOBASE!J294*1000)/(365*24*euref_capacity_EXIOBASE!J294),0)</f>
        <v>0.74269696914485417</v>
      </c>
      <c r="K294" s="62">
        <f>IFERROR((euref_generation_EXIOBASE!K294*1000)/(365*24*euref_capacity_EXIOBASE!K294),0)</f>
        <v>0.76508289213776148</v>
      </c>
    </row>
    <row r="295" spans="1:11" ht="15" customHeight="1" x14ac:dyDescent="0.25">
      <c r="A295" s="61" t="s">
        <v>0</v>
      </c>
      <c r="B295" s="61" t="s">
        <v>812</v>
      </c>
      <c r="C295" s="61" t="s">
        <v>811</v>
      </c>
      <c r="D295" s="62">
        <f>IFERROR((euref_generation_EXIOBASE!D295*1000)/(365*24*euref_capacity_EXIOBASE!D295),0)</f>
        <v>9.7602629593784129E-2</v>
      </c>
      <c r="E295" s="62">
        <f>IFERROR((euref_generation_EXIOBASE!E295*1000)/(365*24*euref_capacity_EXIOBASE!E295),0)</f>
        <v>9.8047506809891494E-2</v>
      </c>
      <c r="F295" s="62">
        <f>IFERROR((euref_generation_EXIOBASE!F295*1000)/(365*24*euref_capacity_EXIOBASE!F295),0)</f>
        <v>9.8047506809891494E-2</v>
      </c>
      <c r="G295" s="62">
        <f>IFERROR((euref_generation_EXIOBASE!G295*1000)/(365*24*euref_capacity_EXIOBASE!G295),0)</f>
        <v>0.10399300730749549</v>
      </c>
      <c r="H295" s="62">
        <f>IFERROR((euref_generation_EXIOBASE!H295*1000)/(365*24*euref_capacity_EXIOBASE!H295),0)</f>
        <v>0.10913573058788824</v>
      </c>
      <c r="I295" s="62">
        <f>IFERROR((euref_generation_EXIOBASE!I295*1000)/(365*24*euref_capacity_EXIOBASE!I295),0)</f>
        <v>0.1159462133090309</v>
      </c>
      <c r="J295" s="62">
        <f>IFERROR((euref_generation_EXIOBASE!J295*1000)/(365*24*euref_capacity_EXIOBASE!J295),0)</f>
        <v>0.1299083111692515</v>
      </c>
      <c r="K295" s="62">
        <f>IFERROR((euref_generation_EXIOBASE!K295*1000)/(365*24*euref_capacity_EXIOBASE!K295),0)</f>
        <v>0.12941423700609081</v>
      </c>
    </row>
    <row r="296" spans="1:11" ht="15" customHeight="1" x14ac:dyDescent="0.25">
      <c r="A296" s="61" t="s">
        <v>0</v>
      </c>
      <c r="B296" s="61" t="s">
        <v>41</v>
      </c>
      <c r="C296" s="61" t="s">
        <v>42</v>
      </c>
      <c r="D296" s="62">
        <f>IFERROR((euref_generation_EXIOBASE!D296*1000)/(365*24*euref_capacity_EXIOBASE!D296),0)</f>
        <v>0</v>
      </c>
      <c r="E296" s="62">
        <f>IFERROR((euref_generation_EXIOBASE!E296*1000)/(365*24*euref_capacity_EXIOBASE!E296),0)</f>
        <v>0</v>
      </c>
      <c r="F296" s="62">
        <f>IFERROR((euref_generation_EXIOBASE!F296*1000)/(365*24*euref_capacity_EXIOBASE!F296),0)</f>
        <v>0</v>
      </c>
      <c r="G296" s="62">
        <f>IFERROR((euref_generation_EXIOBASE!G296*1000)/(365*24*euref_capacity_EXIOBASE!G296),0)</f>
        <v>0</v>
      </c>
      <c r="H296" s="62">
        <f>IFERROR((euref_generation_EXIOBASE!H296*1000)/(365*24*euref_capacity_EXIOBASE!H296),0)</f>
        <v>0</v>
      </c>
      <c r="I296" s="62">
        <f>IFERROR((euref_generation_EXIOBASE!I296*1000)/(365*24*euref_capacity_EXIOBASE!I296),0)</f>
        <v>0</v>
      </c>
      <c r="J296" s="62">
        <f>IFERROR((euref_generation_EXIOBASE!J296*1000)/(365*24*euref_capacity_EXIOBASE!J296),0)</f>
        <v>0</v>
      </c>
      <c r="K296" s="62">
        <f>IFERROR((euref_generation_EXIOBASE!K296*1000)/(365*24*euref_capacity_EXIOBASE!K296),0)</f>
        <v>0</v>
      </c>
    </row>
    <row r="297" spans="1:11" ht="15" customHeight="1" x14ac:dyDescent="0.25">
      <c r="A297" s="61" t="s">
        <v>0</v>
      </c>
      <c r="B297" s="61" t="s">
        <v>43</v>
      </c>
      <c r="C297" s="61" t="s">
        <v>44</v>
      </c>
      <c r="D297" s="62">
        <f>IFERROR((euref_generation_EXIOBASE!D297*1000)/(365*24*euref_capacity_EXIOBASE!D297),0)</f>
        <v>0</v>
      </c>
      <c r="E297" s="62">
        <f>IFERROR((euref_generation_EXIOBASE!E297*1000)/(365*24*euref_capacity_EXIOBASE!E297),0)</f>
        <v>0</v>
      </c>
      <c r="F297" s="62">
        <f>IFERROR((euref_generation_EXIOBASE!F297*1000)/(365*24*euref_capacity_EXIOBASE!F297),0)</f>
        <v>0</v>
      </c>
      <c r="G297" s="62">
        <f>IFERROR((euref_generation_EXIOBASE!G297*1000)/(365*24*euref_capacity_EXIOBASE!G297),0)</f>
        <v>0</v>
      </c>
      <c r="H297" s="62">
        <f>IFERROR((euref_generation_EXIOBASE!H297*1000)/(365*24*euref_capacity_EXIOBASE!H297),0)</f>
        <v>0</v>
      </c>
      <c r="I297" s="62">
        <f>IFERROR((euref_generation_EXIOBASE!I297*1000)/(365*24*euref_capacity_EXIOBASE!I297),0)</f>
        <v>0</v>
      </c>
      <c r="J297" s="62">
        <f>IFERROR((euref_generation_EXIOBASE!J297*1000)/(365*24*euref_capacity_EXIOBASE!J297),0)</f>
        <v>0</v>
      </c>
      <c r="K297" s="62">
        <f>IFERROR((euref_generation_EXIOBASE!K297*1000)/(365*24*euref_capacity_EXIOBASE!K297),0)</f>
        <v>0</v>
      </c>
    </row>
    <row r="298" spans="1:11" ht="15" customHeight="1" x14ac:dyDescent="0.25">
      <c r="A298" s="61" t="s">
        <v>0</v>
      </c>
      <c r="B298" s="61" t="s">
        <v>45</v>
      </c>
      <c r="C298" s="61" t="s">
        <v>46</v>
      </c>
      <c r="D298" s="62">
        <f>IFERROR((euref_generation_EXIOBASE!D298*1000)/(365*24*euref_capacity_EXIOBASE!D298),0)</f>
        <v>0</v>
      </c>
      <c r="E298" s="62">
        <f>IFERROR((euref_generation_EXIOBASE!E298*1000)/(365*24*euref_capacity_EXIOBASE!E298),0)</f>
        <v>0</v>
      </c>
      <c r="F298" s="62">
        <f>IFERROR((euref_generation_EXIOBASE!F298*1000)/(365*24*euref_capacity_EXIOBASE!F298),0)</f>
        <v>0</v>
      </c>
      <c r="G298" s="62">
        <f>IFERROR((euref_generation_EXIOBASE!G298*1000)/(365*24*euref_capacity_EXIOBASE!G298),0)</f>
        <v>0</v>
      </c>
      <c r="H298" s="62">
        <f>IFERROR((euref_generation_EXIOBASE!H298*1000)/(365*24*euref_capacity_EXIOBASE!H298),0)</f>
        <v>0</v>
      </c>
      <c r="I298" s="62">
        <f>IFERROR((euref_generation_EXIOBASE!I298*1000)/(365*24*euref_capacity_EXIOBASE!I298),0)</f>
        <v>0</v>
      </c>
      <c r="J298" s="62">
        <f>IFERROR((euref_generation_EXIOBASE!J298*1000)/(365*24*euref_capacity_EXIOBASE!J298),0)</f>
        <v>0</v>
      </c>
      <c r="K298" s="62">
        <f>IFERROR((euref_generation_EXIOBASE!K298*1000)/(365*24*euref_capacity_EXIOBASE!K298),0)</f>
        <v>0</v>
      </c>
    </row>
    <row r="299" spans="1:11" ht="15" customHeight="1" x14ac:dyDescent="0.25">
      <c r="A299" s="61" t="s">
        <v>48</v>
      </c>
      <c r="B299" s="61" t="s">
        <v>29</v>
      </c>
      <c r="C299" s="61" t="s">
        <v>30</v>
      </c>
      <c r="D299" s="62">
        <f>IFERROR((euref_generation_EXIOBASE!D299*1000)/(365*24*euref_capacity_EXIOBASE!D299),0)</f>
        <v>0.58676654221372149</v>
      </c>
      <c r="E299" s="62">
        <f>IFERROR((euref_generation_EXIOBASE!E299*1000)/(365*24*euref_capacity_EXIOBASE!E299),0)</f>
        <v>0.27278457843546183</v>
      </c>
      <c r="F299" s="62">
        <f>IFERROR((euref_generation_EXIOBASE!F299*1000)/(365*24*euref_capacity_EXIOBASE!F299),0)</f>
        <v>0.59465875746621666</v>
      </c>
      <c r="G299" s="62">
        <f>IFERROR((euref_generation_EXIOBASE!G299*1000)/(365*24*euref_capacity_EXIOBASE!G299),0)</f>
        <v>0.8376587391909146</v>
      </c>
      <c r="H299" s="62">
        <f>IFERROR((euref_generation_EXIOBASE!H299*1000)/(365*24*euref_capacity_EXIOBASE!H299),0)</f>
        <v>0.86398895056793201</v>
      </c>
      <c r="I299" s="62">
        <f>IFERROR((euref_generation_EXIOBASE!I299*1000)/(365*24*euref_capacity_EXIOBASE!I299),0)</f>
        <v>0.90373964580403776</v>
      </c>
      <c r="J299" s="62">
        <f>IFERROR((euref_generation_EXIOBASE!J299*1000)/(365*24*euref_capacity_EXIOBASE!J299),0)</f>
        <v>0.90133252366386829</v>
      </c>
      <c r="K299" s="62">
        <f>IFERROR((euref_generation_EXIOBASE!K299*1000)/(365*24*euref_capacity_EXIOBASE!K299),0)</f>
        <v>0.90122566690699346</v>
      </c>
    </row>
    <row r="300" spans="1:11" ht="15" customHeight="1" x14ac:dyDescent="0.25">
      <c r="A300" s="61" t="s">
        <v>48</v>
      </c>
      <c r="B300" s="61" t="s">
        <v>31</v>
      </c>
      <c r="C300" s="61" t="s">
        <v>32</v>
      </c>
      <c r="D300" s="62">
        <f>IFERROR((euref_generation_EXIOBASE!D300*1000)/(365*24*euref_capacity_EXIOBASE!D300),0)</f>
        <v>0.3954875185315499</v>
      </c>
      <c r="E300" s="62">
        <f>IFERROR((euref_generation_EXIOBASE!E300*1000)/(365*24*euref_capacity_EXIOBASE!E300),0)</f>
        <v>0.3732913354920176</v>
      </c>
      <c r="F300" s="62">
        <f>IFERROR((euref_generation_EXIOBASE!F300*1000)/(365*24*euref_capacity_EXIOBASE!F300),0)</f>
        <v>0.42810519464363755</v>
      </c>
      <c r="G300" s="62">
        <f>IFERROR((euref_generation_EXIOBASE!G300*1000)/(365*24*euref_capacity_EXIOBASE!G300),0)</f>
        <v>0.34426869801365312</v>
      </c>
      <c r="H300" s="62">
        <f>IFERROR((euref_generation_EXIOBASE!H300*1000)/(365*24*euref_capacity_EXIOBASE!H300),0)</f>
        <v>0.38696009710309409</v>
      </c>
      <c r="I300" s="62">
        <f>IFERROR((euref_generation_EXIOBASE!I300*1000)/(365*24*euref_capacity_EXIOBASE!I300),0)</f>
        <v>0.39622455298414117</v>
      </c>
      <c r="J300" s="62">
        <f>IFERROR((euref_generation_EXIOBASE!J300*1000)/(365*24*euref_capacity_EXIOBASE!J300),0)</f>
        <v>0.42457252997279926</v>
      </c>
      <c r="K300" s="62">
        <f>IFERROR((euref_generation_EXIOBASE!K300*1000)/(365*24*euref_capacity_EXIOBASE!K300),0)</f>
        <v>0.36570643237494083</v>
      </c>
    </row>
    <row r="301" spans="1:11" ht="15" customHeight="1" x14ac:dyDescent="0.25">
      <c r="A301" s="61" t="s">
        <v>48</v>
      </c>
      <c r="B301" s="61" t="s">
        <v>33</v>
      </c>
      <c r="C301" s="61" t="s">
        <v>34</v>
      </c>
      <c r="D301" s="62">
        <f>IFERROR((euref_generation_EXIOBASE!D301*1000)/(365*24*euref_capacity_EXIOBASE!D301),0)</f>
        <v>0.78777156824286354</v>
      </c>
      <c r="E301" s="62">
        <f>IFERROR((euref_generation_EXIOBASE!E301*1000)/(365*24*euref_capacity_EXIOBASE!E301),0)</f>
        <v>0.80918497720884242</v>
      </c>
      <c r="F301" s="62">
        <f>IFERROR((euref_generation_EXIOBASE!F301*1000)/(365*24*euref_capacity_EXIOBASE!F301),0)</f>
        <v>0.87608563135422957</v>
      </c>
      <c r="G301" s="62">
        <f>IFERROR((euref_generation_EXIOBASE!G301*1000)/(365*24*euref_capacity_EXIOBASE!G301),0)</f>
        <v>0.93235552676639732</v>
      </c>
      <c r="H301" s="62">
        <f>IFERROR((euref_generation_EXIOBASE!H301*1000)/(365*24*euref_capacity_EXIOBASE!H301),0)</f>
        <v>0.93495393951370076</v>
      </c>
      <c r="I301" s="62">
        <f>IFERROR((euref_generation_EXIOBASE!I301*1000)/(365*24*euref_capacity_EXIOBASE!I301),0)</f>
        <v>0.95536538751520028</v>
      </c>
      <c r="J301" s="62">
        <f>IFERROR((euref_generation_EXIOBASE!J301*1000)/(365*24*euref_capacity_EXIOBASE!J301),0)</f>
        <v>0.95571420784418926</v>
      </c>
      <c r="K301" s="62">
        <f>IFERROR((euref_generation_EXIOBASE!K301*1000)/(365*24*euref_capacity_EXIOBASE!K301),0)</f>
        <v>0.95621225763076567</v>
      </c>
    </row>
    <row r="302" spans="1:11" ht="15" customHeight="1" x14ac:dyDescent="0.25">
      <c r="A302" s="61" t="s">
        <v>48</v>
      </c>
      <c r="B302" s="61" t="s">
        <v>35</v>
      </c>
      <c r="C302" s="61" t="s">
        <v>36</v>
      </c>
      <c r="D302" s="62">
        <f>IFERROR((euref_generation_EXIOBASE!D302*1000)/(365*24*euref_capacity_EXIOBASE!D302),0)</f>
        <v>0.37421979931614824</v>
      </c>
      <c r="E302" s="62">
        <f>IFERROR((euref_generation_EXIOBASE!E302*1000)/(365*24*euref_capacity_EXIOBASE!E302),0)</f>
        <v>0.34531905281365782</v>
      </c>
      <c r="F302" s="62">
        <f>IFERROR((euref_generation_EXIOBASE!F302*1000)/(365*24*euref_capacity_EXIOBASE!F302),0)</f>
        <v>0.34834077261528146</v>
      </c>
      <c r="G302" s="62">
        <f>IFERROR((euref_generation_EXIOBASE!G302*1000)/(365*24*euref_capacity_EXIOBASE!G302),0)</f>
        <v>0.34865680189335796</v>
      </c>
      <c r="H302" s="62">
        <f>IFERROR((euref_generation_EXIOBASE!H302*1000)/(365*24*euref_capacity_EXIOBASE!H302),0)</f>
        <v>0.3488139919089091</v>
      </c>
      <c r="I302" s="62">
        <f>IFERROR((euref_generation_EXIOBASE!I302*1000)/(365*24*euref_capacity_EXIOBASE!I302),0)</f>
        <v>0.34860418744615707</v>
      </c>
      <c r="J302" s="62">
        <f>IFERROR((euref_generation_EXIOBASE!J302*1000)/(365*24*euref_capacity_EXIOBASE!J302),0)</f>
        <v>0.34864399576428318</v>
      </c>
      <c r="K302" s="62">
        <f>IFERROR((euref_generation_EXIOBASE!K302*1000)/(365*24*euref_capacity_EXIOBASE!K302),0)</f>
        <v>0.34885960147505074</v>
      </c>
    </row>
    <row r="303" spans="1:11" ht="15" customHeight="1" x14ac:dyDescent="0.25">
      <c r="A303" s="61" t="s">
        <v>48</v>
      </c>
      <c r="B303" s="61" t="s">
        <v>814</v>
      </c>
      <c r="C303" s="61" t="s">
        <v>813</v>
      </c>
      <c r="D303" s="62">
        <f>IFERROR((euref_generation_EXIOBASE!D303*1000)/(365*24*euref_capacity_EXIOBASE!D303),0)</f>
        <v>0.28970152752746375</v>
      </c>
      <c r="E303" s="62">
        <f>IFERROR((euref_generation_EXIOBASE!E303*1000)/(365*24*euref_capacity_EXIOBASE!E303),0)</f>
        <v>0.32583919850211251</v>
      </c>
      <c r="F303" s="62">
        <f>IFERROR((euref_generation_EXIOBASE!F303*1000)/(365*24*euref_capacity_EXIOBASE!F303),0)</f>
        <v>0.32583919850211251</v>
      </c>
      <c r="G303" s="62">
        <f>IFERROR((euref_generation_EXIOBASE!G303*1000)/(365*24*euref_capacity_EXIOBASE!G303),0)</f>
        <v>0.32583919850211251</v>
      </c>
      <c r="H303" s="62">
        <f>IFERROR((euref_generation_EXIOBASE!H303*1000)/(365*24*euref_capacity_EXIOBASE!H303),0)</f>
        <v>0.32671931680372035</v>
      </c>
      <c r="I303" s="62">
        <f>IFERROR((euref_generation_EXIOBASE!I303*1000)/(365*24*euref_capacity_EXIOBASE!I303),0)</f>
        <v>0.33066470741686943</v>
      </c>
      <c r="J303" s="62">
        <f>IFERROR((euref_generation_EXIOBASE!J303*1000)/(365*24*euref_capacity_EXIOBASE!J303),0)</f>
        <v>0.33915134153733351</v>
      </c>
      <c r="K303" s="62">
        <f>IFERROR((euref_generation_EXIOBASE!K303*1000)/(365*24*euref_capacity_EXIOBASE!K303),0)</f>
        <v>0.35956512797844858</v>
      </c>
    </row>
    <row r="304" spans="1:11" ht="15" customHeight="1" x14ac:dyDescent="0.25">
      <c r="A304" s="61" t="s">
        <v>48</v>
      </c>
      <c r="B304" s="61" t="s">
        <v>37</v>
      </c>
      <c r="C304" s="61" t="s">
        <v>38</v>
      </c>
      <c r="D304" s="62">
        <f>IFERROR((euref_generation_EXIOBASE!D304*1000)/(365*24*euref_capacity_EXIOBASE!D304),0)</f>
        <v>0.21793581121502059</v>
      </c>
      <c r="E304" s="62">
        <f>IFERROR((euref_generation_EXIOBASE!E304*1000)/(365*24*euref_capacity_EXIOBASE!E304),0)</f>
        <v>0.30434397480888364</v>
      </c>
      <c r="F304" s="62">
        <f>IFERROR((euref_generation_EXIOBASE!F304*1000)/(365*24*euref_capacity_EXIOBASE!F304),0)</f>
        <v>0.27374046018896686</v>
      </c>
      <c r="G304" s="62">
        <f>IFERROR((euref_generation_EXIOBASE!G304*1000)/(365*24*euref_capacity_EXIOBASE!G304),0)</f>
        <v>0.28299311920101727</v>
      </c>
      <c r="H304" s="62">
        <f>IFERROR((euref_generation_EXIOBASE!H304*1000)/(365*24*euref_capacity_EXIOBASE!H304),0)</f>
        <v>0.17395314429215206</v>
      </c>
      <c r="I304" s="62">
        <f>IFERROR((euref_generation_EXIOBASE!I304*1000)/(365*24*euref_capacity_EXIOBASE!I304),0)</f>
        <v>0.14921960267761769</v>
      </c>
      <c r="J304" s="62">
        <f>IFERROR((euref_generation_EXIOBASE!J304*1000)/(365*24*euref_capacity_EXIOBASE!J304),0)</f>
        <v>0.17609313005964722</v>
      </c>
      <c r="K304" s="62">
        <f>IFERROR((euref_generation_EXIOBASE!K304*1000)/(365*24*euref_capacity_EXIOBASE!K304),0)</f>
        <v>0.18013725818559206</v>
      </c>
    </row>
    <row r="305" spans="1:11" ht="15" customHeight="1" x14ac:dyDescent="0.25">
      <c r="A305" s="61" t="s">
        <v>48</v>
      </c>
      <c r="B305" s="61" t="s">
        <v>39</v>
      </c>
      <c r="C305" s="61" t="s">
        <v>40</v>
      </c>
      <c r="D305" s="62">
        <f>IFERROR((euref_generation_EXIOBASE!D305*1000)/(365*24*euref_capacity_EXIOBASE!D305),0)</f>
        <v>0.8256537308641031</v>
      </c>
      <c r="E305" s="62">
        <f>IFERROR((euref_generation_EXIOBASE!E305*1000)/(365*24*euref_capacity_EXIOBASE!E305),0)</f>
        <v>0.33777501129752713</v>
      </c>
      <c r="F305" s="62">
        <f>IFERROR((euref_generation_EXIOBASE!F305*1000)/(365*24*euref_capacity_EXIOBASE!F305),0)</f>
        <v>0.39577480286063527</v>
      </c>
      <c r="G305" s="62">
        <f>IFERROR((euref_generation_EXIOBASE!G305*1000)/(365*24*euref_capacity_EXIOBASE!G305),0)</f>
        <v>0.43655323042477023</v>
      </c>
      <c r="H305" s="62">
        <f>IFERROR((euref_generation_EXIOBASE!H305*1000)/(365*24*euref_capacity_EXIOBASE!H305),0)</f>
        <v>0.45153577351471957</v>
      </c>
      <c r="I305" s="62">
        <f>IFERROR((euref_generation_EXIOBASE!I305*1000)/(365*24*euref_capacity_EXIOBASE!I305),0)</f>
        <v>0.43136440440676083</v>
      </c>
      <c r="J305" s="62">
        <f>IFERROR((euref_generation_EXIOBASE!J305*1000)/(365*24*euref_capacity_EXIOBASE!J305),0)</f>
        <v>0.33756063577577761</v>
      </c>
      <c r="K305" s="62">
        <f>IFERROR((euref_generation_EXIOBASE!K305*1000)/(365*24*euref_capacity_EXIOBASE!K305),0)</f>
        <v>0.35023927253501069</v>
      </c>
    </row>
    <row r="306" spans="1:11" ht="15" customHeight="1" x14ac:dyDescent="0.25">
      <c r="A306" s="61" t="s">
        <v>48</v>
      </c>
      <c r="B306" s="61" t="s">
        <v>812</v>
      </c>
      <c r="C306" s="61" t="s">
        <v>811</v>
      </c>
      <c r="D306" s="62">
        <f>IFERROR((euref_generation_EXIOBASE!D306*1000)/(365*24*euref_capacity_EXIOBASE!D306),0)</f>
        <v>9.2756482057108486E-2</v>
      </c>
      <c r="E306" s="62">
        <f>IFERROR((euref_generation_EXIOBASE!E306*1000)/(365*24*euref_capacity_EXIOBASE!E306),0)</f>
        <v>9.288043046744035E-2</v>
      </c>
      <c r="F306" s="62">
        <f>IFERROR((euref_generation_EXIOBASE!F306*1000)/(365*24*euref_capacity_EXIOBASE!F306),0)</f>
        <v>9.288043046744035E-2</v>
      </c>
      <c r="G306" s="62">
        <f>IFERROR((euref_generation_EXIOBASE!G306*1000)/(365*24*euref_capacity_EXIOBASE!G306),0)</f>
        <v>9.2881211000875041E-2</v>
      </c>
      <c r="H306" s="62">
        <f>IFERROR((euref_generation_EXIOBASE!H306*1000)/(365*24*euref_capacity_EXIOBASE!H306),0)</f>
        <v>9.2905618843522927E-2</v>
      </c>
      <c r="I306" s="62">
        <f>IFERROR((euref_generation_EXIOBASE!I306*1000)/(365*24*euref_capacity_EXIOBASE!I306),0)</f>
        <v>9.5721205468449144E-2</v>
      </c>
      <c r="J306" s="62">
        <f>IFERROR((euref_generation_EXIOBASE!J306*1000)/(365*24*euref_capacity_EXIOBASE!J306),0)</f>
        <v>9.5977720338004432E-2</v>
      </c>
      <c r="K306" s="62">
        <f>IFERROR((euref_generation_EXIOBASE!K306*1000)/(365*24*euref_capacity_EXIOBASE!K306),0)</f>
        <v>9.5915167678692029E-2</v>
      </c>
    </row>
    <row r="307" spans="1:11" ht="15" customHeight="1" x14ac:dyDescent="0.25">
      <c r="A307" s="61" t="s">
        <v>48</v>
      </c>
      <c r="B307" s="61" t="s">
        <v>41</v>
      </c>
      <c r="C307" s="61" t="s">
        <v>42</v>
      </c>
      <c r="D307" s="62">
        <f>IFERROR((euref_generation_EXIOBASE!D307*1000)/(365*24*euref_capacity_EXIOBASE!D307),0)</f>
        <v>0</v>
      </c>
      <c r="E307" s="62">
        <f>IFERROR((euref_generation_EXIOBASE!E307*1000)/(365*24*euref_capacity_EXIOBASE!E307),0)</f>
        <v>0</v>
      </c>
      <c r="F307" s="62">
        <f>IFERROR((euref_generation_EXIOBASE!F307*1000)/(365*24*euref_capacity_EXIOBASE!F307),0)</f>
        <v>0</v>
      </c>
      <c r="G307" s="62">
        <f>IFERROR((euref_generation_EXIOBASE!G307*1000)/(365*24*euref_capacity_EXIOBASE!G307),0)</f>
        <v>0</v>
      </c>
      <c r="H307" s="62">
        <f>IFERROR((euref_generation_EXIOBASE!H307*1000)/(365*24*euref_capacity_EXIOBASE!H307),0)</f>
        <v>0</v>
      </c>
      <c r="I307" s="62">
        <f>IFERROR((euref_generation_EXIOBASE!I307*1000)/(365*24*euref_capacity_EXIOBASE!I307),0)</f>
        <v>0</v>
      </c>
      <c r="J307" s="62">
        <f>IFERROR((euref_generation_EXIOBASE!J307*1000)/(365*24*euref_capacity_EXIOBASE!J307),0)</f>
        <v>0</v>
      </c>
      <c r="K307" s="62">
        <f>IFERROR((euref_generation_EXIOBASE!K307*1000)/(365*24*euref_capacity_EXIOBASE!K307),0)</f>
        <v>0</v>
      </c>
    </row>
    <row r="308" spans="1:11" ht="15" customHeight="1" x14ac:dyDescent="0.25">
      <c r="A308" s="61" t="s">
        <v>48</v>
      </c>
      <c r="B308" s="61" t="s">
        <v>43</v>
      </c>
      <c r="C308" s="61" t="s">
        <v>44</v>
      </c>
      <c r="D308" s="62">
        <f>IFERROR((euref_generation_EXIOBASE!D308*1000)/(365*24*euref_capacity_EXIOBASE!D308),0)</f>
        <v>0.22481104546411032</v>
      </c>
      <c r="E308" s="62">
        <f>IFERROR((euref_generation_EXIOBASE!E308*1000)/(365*24*euref_capacity_EXIOBASE!E308),0)</f>
        <v>0.23867584397604455</v>
      </c>
      <c r="F308" s="62">
        <f>IFERROR((euref_generation_EXIOBASE!F308*1000)/(365*24*euref_capacity_EXIOBASE!F308),0)</f>
        <v>0.24096958926328738</v>
      </c>
      <c r="G308" s="62">
        <f>IFERROR((euref_generation_EXIOBASE!G308*1000)/(365*24*euref_capacity_EXIOBASE!G308),0)</f>
        <v>0.24164145713206805</v>
      </c>
      <c r="H308" s="62">
        <f>IFERROR((euref_generation_EXIOBASE!H308*1000)/(365*24*euref_capacity_EXIOBASE!H308),0)</f>
        <v>0.24220666674826261</v>
      </c>
      <c r="I308" s="62">
        <f>IFERROR((euref_generation_EXIOBASE!I308*1000)/(365*24*euref_capacity_EXIOBASE!I308),0)</f>
        <v>0.24471418080056109</v>
      </c>
      <c r="J308" s="62">
        <f>IFERROR((euref_generation_EXIOBASE!J308*1000)/(365*24*euref_capacity_EXIOBASE!J308),0)</f>
        <v>0.24471418080056109</v>
      </c>
      <c r="K308" s="62">
        <f>IFERROR((euref_generation_EXIOBASE!K308*1000)/(365*24*euref_capacity_EXIOBASE!K308),0)</f>
        <v>0.24471418080056109</v>
      </c>
    </row>
    <row r="309" spans="1:11" ht="15" customHeight="1" x14ac:dyDescent="0.25">
      <c r="A309" s="61" t="s">
        <v>48</v>
      </c>
      <c r="B309" s="61" t="s">
        <v>45</v>
      </c>
      <c r="C309" s="61" t="s">
        <v>46</v>
      </c>
      <c r="D309" s="62">
        <f>IFERROR((euref_generation_EXIOBASE!D309*1000)/(365*24*euref_capacity_EXIOBASE!D309),0)</f>
        <v>0</v>
      </c>
      <c r="E309" s="62">
        <f>IFERROR((euref_generation_EXIOBASE!E309*1000)/(365*24*euref_capacity_EXIOBASE!E309),0)</f>
        <v>0</v>
      </c>
      <c r="F309" s="62">
        <f>IFERROR((euref_generation_EXIOBASE!F309*1000)/(365*24*euref_capacity_EXIOBASE!F309),0)</f>
        <v>0</v>
      </c>
      <c r="G309" s="62">
        <f>IFERROR((euref_generation_EXIOBASE!G309*1000)/(365*24*euref_capacity_EXIOBASE!G309),0)</f>
        <v>0</v>
      </c>
      <c r="H309" s="62">
        <f>IFERROR((euref_generation_EXIOBASE!H309*1000)/(365*24*euref_capacity_EXIOBASE!H309),0)</f>
        <v>0</v>
      </c>
      <c r="I309" s="62">
        <f>IFERROR((euref_generation_EXIOBASE!I309*1000)/(365*24*euref_capacity_EXIOBASE!I309),0)</f>
        <v>0</v>
      </c>
      <c r="J309" s="62">
        <f>IFERROR((euref_generation_EXIOBASE!J309*1000)/(365*24*euref_capacity_EXIOBASE!J309),0)</f>
        <v>0</v>
      </c>
      <c r="K309" s="62">
        <f>IFERROR((euref_generation_EXIOBASE!K309*1000)/(365*24*euref_capacity_EXIOBASE!K309),0)</f>
        <v>0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65"/>
  <sheetViews>
    <sheetView zoomScale="75" zoomScaleNormal="75" workbookViewId="0">
      <pane xSplit="3" ySplit="1" topLeftCell="D2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ColWidth="11" defaultRowHeight="14.25" x14ac:dyDescent="0.2"/>
  <cols>
    <col min="1" max="1" width="11.375" customWidth="1"/>
    <col min="2" max="2" width="47.25" customWidth="1"/>
    <col min="3" max="3" width="11.875" customWidth="1"/>
    <col min="4" max="4" width="10.25" customWidth="1"/>
    <col min="5" max="11" width="10.375" customWidth="1"/>
  </cols>
  <sheetData>
    <row r="1" spans="1:11" ht="15" customHeight="1" x14ac:dyDescent="0.25">
      <c r="A1" s="3" t="s">
        <v>26</v>
      </c>
      <c r="B1" s="3" t="s">
        <v>27</v>
      </c>
      <c r="C1" s="3" t="s">
        <v>28</v>
      </c>
      <c r="D1" s="37" t="s">
        <v>822</v>
      </c>
      <c r="E1" s="64" t="s">
        <v>821</v>
      </c>
      <c r="F1" s="64" t="s">
        <v>820</v>
      </c>
      <c r="G1" s="64" t="s">
        <v>819</v>
      </c>
      <c r="H1" s="64" t="s">
        <v>818</v>
      </c>
      <c r="I1" s="64" t="s">
        <v>817</v>
      </c>
      <c r="J1" s="64" t="s">
        <v>816</v>
      </c>
      <c r="K1" s="64" t="s">
        <v>815</v>
      </c>
    </row>
    <row r="2" spans="1:11" ht="15" customHeight="1" x14ac:dyDescent="0.25">
      <c r="A2" s="9" t="s">
        <v>25</v>
      </c>
      <c r="B2" s="9" t="s">
        <v>29</v>
      </c>
      <c r="C2" s="9" t="s">
        <v>30</v>
      </c>
      <c r="D2" s="42">
        <f>euref_capacity_EXIOBASE!D2</f>
        <v>872.75400000000002</v>
      </c>
      <c r="E2" s="42">
        <f t="shared" ref="E2:E65" si="0">$D2+($K2-$D2)*0.2</f>
        <v>698.20320000000004</v>
      </c>
      <c r="F2" s="42">
        <f t="shared" ref="F2:F65" si="1">$D2+($K2-$D2)*0.5</f>
        <v>436.37700000000001</v>
      </c>
      <c r="G2" s="42">
        <f t="shared" ref="G2:G65" si="2">$D2+($K2-$D2)*0.8</f>
        <v>174.55079999999998</v>
      </c>
      <c r="H2" s="42">
        <f t="shared" ref="H2:H65" si="3">(G2+I2)/2</f>
        <v>109.09424999999999</v>
      </c>
      <c r="I2" s="42">
        <f t="shared" ref="I2:I65" si="4">$D2+($K2-$D2)*0.95</f>
        <v>43.637699999999995</v>
      </c>
      <c r="J2" s="42">
        <f t="shared" ref="J2:J65" si="5">(I2+K2)/2</f>
        <v>21.818849999999998</v>
      </c>
      <c r="K2" s="42">
        <v>0</v>
      </c>
    </row>
    <row r="3" spans="1:11" ht="15" customHeight="1" x14ac:dyDescent="0.25">
      <c r="A3" s="9" t="s">
        <v>25</v>
      </c>
      <c r="B3" s="9" t="s">
        <v>31</v>
      </c>
      <c r="C3" s="9" t="s">
        <v>32</v>
      </c>
      <c r="D3" s="42">
        <f>euref_capacity_EXIOBASE!D3</f>
        <v>4073.8726500000012</v>
      </c>
      <c r="E3" s="42">
        <f t="shared" si="0"/>
        <v>3259.098120000001</v>
      </c>
      <c r="F3" s="42">
        <f t="shared" si="1"/>
        <v>2036.9363250000006</v>
      </c>
      <c r="G3" s="42">
        <f t="shared" si="2"/>
        <v>814.77453000000014</v>
      </c>
      <c r="H3" s="42">
        <f t="shared" si="3"/>
        <v>509.23408125000014</v>
      </c>
      <c r="I3" s="42">
        <f t="shared" si="4"/>
        <v>203.69363250000015</v>
      </c>
      <c r="J3" s="42">
        <f t="shared" si="5"/>
        <v>101.84681625000007</v>
      </c>
      <c r="K3" s="42">
        <v>0</v>
      </c>
    </row>
    <row r="4" spans="1:11" ht="15" customHeight="1" x14ac:dyDescent="0.25">
      <c r="A4" s="9" t="s">
        <v>25</v>
      </c>
      <c r="B4" s="9" t="s">
        <v>33</v>
      </c>
      <c r="C4" s="9" t="s">
        <v>34</v>
      </c>
      <c r="D4" s="42">
        <f>euref_capacity_EXIOBASE!D4</f>
        <v>0</v>
      </c>
      <c r="E4" s="42">
        <f t="shared" si="0"/>
        <v>0</v>
      </c>
      <c r="F4" s="42">
        <f t="shared" si="1"/>
        <v>0</v>
      </c>
      <c r="G4" s="42">
        <f t="shared" si="2"/>
        <v>0</v>
      </c>
      <c r="H4" s="42">
        <f t="shared" si="3"/>
        <v>0</v>
      </c>
      <c r="I4" s="42">
        <f t="shared" si="4"/>
        <v>0</v>
      </c>
      <c r="J4" s="42">
        <f t="shared" si="5"/>
        <v>0</v>
      </c>
      <c r="K4" s="42">
        <v>0</v>
      </c>
    </row>
    <row r="5" spans="1:11" ht="15" customHeight="1" x14ac:dyDescent="0.25">
      <c r="A5" s="9" t="s">
        <v>25</v>
      </c>
      <c r="B5" s="9" t="s">
        <v>35</v>
      </c>
      <c r="C5" s="9" t="s">
        <v>36</v>
      </c>
      <c r="D5" s="42">
        <f>euref_capacity_EXIOBASE!D5</f>
        <v>13149</v>
      </c>
      <c r="E5" s="42">
        <f t="shared" si="0"/>
        <v>12302.8</v>
      </c>
      <c r="F5" s="42">
        <f t="shared" si="1"/>
        <v>11033.5</v>
      </c>
      <c r="G5" s="42">
        <f t="shared" si="2"/>
        <v>9764.2000000000007</v>
      </c>
      <c r="H5" s="42">
        <f t="shared" si="3"/>
        <v>9446.875</v>
      </c>
      <c r="I5" s="42">
        <f t="shared" si="4"/>
        <v>9129.5499999999993</v>
      </c>
      <c r="J5" s="42">
        <f t="shared" si="5"/>
        <v>9023.7749999999996</v>
      </c>
      <c r="K5" s="42">
        <v>8918</v>
      </c>
    </row>
    <row r="6" spans="1:11" ht="15" customHeight="1" x14ac:dyDescent="0.25">
      <c r="A6" s="9" t="s">
        <v>25</v>
      </c>
      <c r="B6" s="9" t="s">
        <v>79</v>
      </c>
      <c r="C6" s="9" t="s">
        <v>83</v>
      </c>
      <c r="D6" s="42">
        <f>euref_capacity_EXIOBASE!D6*capacity!$L6/(capacity!$L6+capacity!$L7)</f>
        <v>2411.5000000000005</v>
      </c>
      <c r="E6" s="42">
        <f t="shared" si="0"/>
        <v>8014.8087911023667</v>
      </c>
      <c r="F6" s="42">
        <f t="shared" si="1"/>
        <v>16419.771977755918</v>
      </c>
      <c r="G6" s="42">
        <f t="shared" si="2"/>
        <v>24824.735164409467</v>
      </c>
      <c r="H6" s="42">
        <f t="shared" si="3"/>
        <v>26925.975961072851</v>
      </c>
      <c r="I6" s="42">
        <f t="shared" si="4"/>
        <v>29027.216757736238</v>
      </c>
      <c r="J6" s="42">
        <f t="shared" si="5"/>
        <v>29727.630356624035</v>
      </c>
      <c r="K6" s="42">
        <v>30428.043955511832</v>
      </c>
    </row>
    <row r="7" spans="1:11" ht="15" customHeight="1" x14ac:dyDescent="0.25">
      <c r="A7" s="9" t="s">
        <v>25</v>
      </c>
      <c r="B7" s="9" t="s">
        <v>78</v>
      </c>
      <c r="C7" s="9" t="s">
        <v>84</v>
      </c>
      <c r="D7" s="42">
        <f>euref_capacity_EXIOBASE!D6*capacity!$L7/(capacity!$L6+capacity!$L7)</f>
        <v>0</v>
      </c>
      <c r="E7" s="42">
        <f t="shared" si="0"/>
        <v>0</v>
      </c>
      <c r="F7" s="42">
        <f t="shared" si="1"/>
        <v>0</v>
      </c>
      <c r="G7" s="42">
        <f t="shared" si="2"/>
        <v>0</v>
      </c>
      <c r="H7" s="42">
        <f t="shared" si="3"/>
        <v>0</v>
      </c>
      <c r="I7" s="42">
        <f t="shared" si="4"/>
        <v>0</v>
      </c>
      <c r="J7" s="42">
        <f t="shared" si="5"/>
        <v>0</v>
      </c>
      <c r="K7" s="42">
        <v>0</v>
      </c>
    </row>
    <row r="8" spans="1:11" ht="15" customHeight="1" x14ac:dyDescent="0.25">
      <c r="A8" s="9" t="s">
        <v>25</v>
      </c>
      <c r="B8" s="9" t="s">
        <v>37</v>
      </c>
      <c r="C8" s="9" t="s">
        <v>38</v>
      </c>
      <c r="D8" s="42">
        <f>euref_capacity_EXIOBASE!D7</f>
        <v>970.58312000000001</v>
      </c>
      <c r="E8" s="42">
        <f t="shared" si="0"/>
        <v>776.46649600000001</v>
      </c>
      <c r="F8" s="42">
        <f t="shared" si="1"/>
        <v>485.29156</v>
      </c>
      <c r="G8" s="42">
        <f t="shared" si="2"/>
        <v>194.116624</v>
      </c>
      <c r="H8" s="42">
        <f t="shared" si="3"/>
        <v>121.32289000000003</v>
      </c>
      <c r="I8" s="42">
        <f t="shared" si="4"/>
        <v>48.529156000000057</v>
      </c>
      <c r="J8" s="42">
        <f t="shared" si="5"/>
        <v>24.264578000000029</v>
      </c>
      <c r="K8" s="42">
        <v>0</v>
      </c>
    </row>
    <row r="9" spans="1:11" ht="15" customHeight="1" x14ac:dyDescent="0.25">
      <c r="A9" s="9" t="s">
        <v>25</v>
      </c>
      <c r="B9" s="9" t="s">
        <v>39</v>
      </c>
      <c r="C9" s="9" t="s">
        <v>40</v>
      </c>
      <c r="D9" s="42">
        <f>euref_capacity_EXIOBASE!D8</f>
        <v>633.2825600000001</v>
      </c>
      <c r="E9" s="42">
        <f t="shared" si="0"/>
        <v>506.62604800000008</v>
      </c>
      <c r="F9" s="42">
        <f t="shared" si="1"/>
        <v>316.64128000000005</v>
      </c>
      <c r="G9" s="42">
        <f t="shared" si="2"/>
        <v>126.65651200000002</v>
      </c>
      <c r="H9" s="42">
        <f t="shared" si="3"/>
        <v>79.160320000000013</v>
      </c>
      <c r="I9" s="42">
        <f t="shared" si="4"/>
        <v>31.664128000000005</v>
      </c>
      <c r="J9" s="42">
        <f t="shared" si="5"/>
        <v>15.832064000000003</v>
      </c>
      <c r="K9" s="42">
        <v>0</v>
      </c>
    </row>
    <row r="10" spans="1:11" ht="15" customHeight="1" x14ac:dyDescent="0.25">
      <c r="A10" s="9" t="s">
        <v>25</v>
      </c>
      <c r="B10" s="9" t="s">
        <v>80</v>
      </c>
      <c r="C10" s="9" t="s">
        <v>85</v>
      </c>
      <c r="D10" s="42">
        <f>euref_capacity_EXIOBASE!D9*capacity!$L10/(capacity!$L10+capacity!$L11)</f>
        <v>20.201981009456851</v>
      </c>
      <c r="E10" s="42">
        <f t="shared" si="0"/>
        <v>4426.3080079458196</v>
      </c>
      <c r="F10" s="42">
        <f t="shared" si="1"/>
        <v>11035.467048350363</v>
      </c>
      <c r="G10" s="42">
        <f t="shared" si="2"/>
        <v>17644.626088754907</v>
      </c>
      <c r="H10" s="42">
        <f t="shared" si="3"/>
        <v>19296.915848856042</v>
      </c>
      <c r="I10" s="42">
        <f t="shared" si="4"/>
        <v>20949.205608957178</v>
      </c>
      <c r="J10" s="42">
        <f t="shared" si="5"/>
        <v>21499.968862324225</v>
      </c>
      <c r="K10" s="42">
        <v>22050.732115691269</v>
      </c>
    </row>
    <row r="11" spans="1:11" ht="15" customHeight="1" x14ac:dyDescent="0.25">
      <c r="A11" s="9" t="s">
        <v>25</v>
      </c>
      <c r="B11" s="9" t="s">
        <v>81</v>
      </c>
      <c r="C11" s="9" t="s">
        <v>86</v>
      </c>
      <c r="D11" s="42">
        <f>euref_capacity_EXIOBASE!D9*capacity!$L11/(capacity!$L10+capacity!$L11)</f>
        <v>855.79801899054303</v>
      </c>
      <c r="E11" s="42">
        <f t="shared" si="0"/>
        <v>4550.8644923708507</v>
      </c>
      <c r="F11" s="42">
        <f t="shared" si="1"/>
        <v>10093.464202441311</v>
      </c>
      <c r="G11" s="42">
        <f t="shared" si="2"/>
        <v>15636.063912511774</v>
      </c>
      <c r="H11" s="42">
        <f t="shared" si="3"/>
        <v>17021.713840029388</v>
      </c>
      <c r="I11" s="42">
        <f t="shared" si="4"/>
        <v>18407.363767547002</v>
      </c>
      <c r="J11" s="42">
        <f t="shared" si="5"/>
        <v>18869.247076719541</v>
      </c>
      <c r="K11" s="42">
        <v>19331.13038589208</v>
      </c>
    </row>
    <row r="12" spans="1:11" ht="15" customHeight="1" x14ac:dyDescent="0.25">
      <c r="A12" s="9" t="s">
        <v>25</v>
      </c>
      <c r="B12" s="9" t="s">
        <v>41</v>
      </c>
      <c r="C12" s="9" t="s">
        <v>42</v>
      </c>
      <c r="D12" s="42">
        <f>euref_capacity_EXIOBASE!D10</f>
        <v>0</v>
      </c>
      <c r="E12" s="42">
        <f t="shared" si="0"/>
        <v>0</v>
      </c>
      <c r="F12" s="42">
        <f t="shared" si="1"/>
        <v>0</v>
      </c>
      <c r="G12" s="42">
        <f t="shared" si="2"/>
        <v>0</v>
      </c>
      <c r="H12" s="42">
        <f t="shared" si="3"/>
        <v>0</v>
      </c>
      <c r="I12" s="42">
        <f t="shared" si="4"/>
        <v>0</v>
      </c>
      <c r="J12" s="42">
        <f t="shared" si="5"/>
        <v>0</v>
      </c>
      <c r="K12" s="42">
        <v>0</v>
      </c>
    </row>
    <row r="13" spans="1:11" ht="15" customHeight="1" x14ac:dyDescent="0.25">
      <c r="A13" s="9" t="s">
        <v>25</v>
      </c>
      <c r="B13" s="9" t="s">
        <v>43</v>
      </c>
      <c r="C13" s="9" t="s">
        <v>44</v>
      </c>
      <c r="D13" s="42">
        <f>euref_capacity_EXIOBASE!D11</f>
        <v>0</v>
      </c>
      <c r="E13" s="42">
        <f t="shared" si="0"/>
        <v>0</v>
      </c>
      <c r="F13" s="42">
        <f t="shared" si="1"/>
        <v>0</v>
      </c>
      <c r="G13" s="42">
        <f t="shared" si="2"/>
        <v>0</v>
      </c>
      <c r="H13" s="42">
        <f t="shared" si="3"/>
        <v>0</v>
      </c>
      <c r="I13" s="42">
        <f t="shared" si="4"/>
        <v>0</v>
      </c>
      <c r="J13" s="42">
        <f t="shared" si="5"/>
        <v>0</v>
      </c>
      <c r="K13" s="42">
        <v>0</v>
      </c>
    </row>
    <row r="14" spans="1:11" ht="15" customHeight="1" x14ac:dyDescent="0.25">
      <c r="A14" s="9" t="s">
        <v>25</v>
      </c>
      <c r="B14" s="9" t="s">
        <v>45</v>
      </c>
      <c r="C14" s="9" t="s">
        <v>46</v>
      </c>
      <c r="D14" s="42">
        <f>euref_capacity_EXIOBASE!D12</f>
        <v>2</v>
      </c>
      <c r="E14" s="42">
        <f t="shared" si="0"/>
        <v>1.8399999999999999</v>
      </c>
      <c r="F14" s="42">
        <f t="shared" si="1"/>
        <v>1.6</v>
      </c>
      <c r="G14" s="42">
        <f t="shared" si="2"/>
        <v>1.3599999999999999</v>
      </c>
      <c r="H14" s="42">
        <f t="shared" si="3"/>
        <v>1.2999999999999998</v>
      </c>
      <c r="I14" s="42">
        <f t="shared" si="4"/>
        <v>1.24</v>
      </c>
      <c r="J14" s="42">
        <f t="shared" si="5"/>
        <v>1.22</v>
      </c>
      <c r="K14" s="42">
        <v>1.2</v>
      </c>
    </row>
    <row r="15" spans="1:11" ht="15" customHeight="1" x14ac:dyDescent="0.25">
      <c r="A15" s="9" t="s">
        <v>24</v>
      </c>
      <c r="B15" s="9" t="s">
        <v>29</v>
      </c>
      <c r="C15" s="9" t="s">
        <v>30</v>
      </c>
      <c r="D15" s="42">
        <f>euref_capacity_EXIOBASE!D13</f>
        <v>825.24900000000002</v>
      </c>
      <c r="E15" s="42">
        <f t="shared" si="0"/>
        <v>660.19920000000002</v>
      </c>
      <c r="F15" s="42">
        <f t="shared" si="1"/>
        <v>412.62450000000001</v>
      </c>
      <c r="G15" s="42">
        <f t="shared" si="2"/>
        <v>165.0498</v>
      </c>
      <c r="H15" s="42">
        <f t="shared" si="3"/>
        <v>103.15612500000003</v>
      </c>
      <c r="I15" s="42">
        <f t="shared" si="4"/>
        <v>41.262450000000058</v>
      </c>
      <c r="J15" s="42">
        <f t="shared" si="5"/>
        <v>20.631225000000029</v>
      </c>
      <c r="K15" s="42">
        <v>0</v>
      </c>
    </row>
    <row r="16" spans="1:11" ht="15" customHeight="1" x14ac:dyDescent="0.25">
      <c r="A16" s="9" t="s">
        <v>24</v>
      </c>
      <c r="B16" s="9" t="s">
        <v>31</v>
      </c>
      <c r="C16" s="9" t="s">
        <v>32</v>
      </c>
      <c r="D16" s="42">
        <f>euref_capacity_EXIOBASE!D14</f>
        <v>6799.3825099999995</v>
      </c>
      <c r="E16" s="42">
        <f t="shared" si="0"/>
        <v>5439.5060079999994</v>
      </c>
      <c r="F16" s="42">
        <f t="shared" si="1"/>
        <v>3399.6912549999997</v>
      </c>
      <c r="G16" s="42">
        <f t="shared" si="2"/>
        <v>1359.8765019999992</v>
      </c>
      <c r="H16" s="42">
        <f t="shared" si="3"/>
        <v>849.92281374999993</v>
      </c>
      <c r="I16" s="42">
        <f t="shared" si="4"/>
        <v>339.9691255000007</v>
      </c>
      <c r="J16" s="42">
        <f t="shared" si="5"/>
        <v>169.98456275000035</v>
      </c>
      <c r="K16" s="42">
        <v>0</v>
      </c>
    </row>
    <row r="17" spans="1:11" ht="15" customHeight="1" x14ac:dyDescent="0.25">
      <c r="A17" s="9" t="s">
        <v>24</v>
      </c>
      <c r="B17" s="9" t="s">
        <v>33</v>
      </c>
      <c r="C17" s="9" t="s">
        <v>34</v>
      </c>
      <c r="D17" s="42">
        <f>euref_capacity_EXIOBASE!D15</f>
        <v>3906.92</v>
      </c>
      <c r="E17" s="42">
        <f t="shared" si="0"/>
        <v>3125.5360000000001</v>
      </c>
      <c r="F17" s="42">
        <f t="shared" si="1"/>
        <v>1953.46</v>
      </c>
      <c r="G17" s="42">
        <f t="shared" si="2"/>
        <v>781.38400000000001</v>
      </c>
      <c r="H17" s="42">
        <f t="shared" si="3"/>
        <v>488.36500000000001</v>
      </c>
      <c r="I17" s="42">
        <f t="shared" si="4"/>
        <v>195.346</v>
      </c>
      <c r="J17" s="42">
        <f t="shared" si="5"/>
        <v>97.673000000000002</v>
      </c>
      <c r="K17" s="42">
        <v>0</v>
      </c>
    </row>
    <row r="18" spans="1:11" ht="15" customHeight="1" x14ac:dyDescent="0.25">
      <c r="A18" s="9" t="s">
        <v>24</v>
      </c>
      <c r="B18" s="9" t="s">
        <v>35</v>
      </c>
      <c r="C18" s="9" t="s">
        <v>36</v>
      </c>
      <c r="D18" s="42">
        <f>euref_capacity_EXIOBASE!D16</f>
        <v>118.99999999999999</v>
      </c>
      <c r="E18" s="42">
        <f t="shared" si="0"/>
        <v>119.19999999999999</v>
      </c>
      <c r="F18" s="42">
        <f t="shared" si="1"/>
        <v>119.5</v>
      </c>
      <c r="G18" s="42">
        <f t="shared" si="2"/>
        <v>119.8</v>
      </c>
      <c r="H18" s="42">
        <f t="shared" si="3"/>
        <v>119.875</v>
      </c>
      <c r="I18" s="42">
        <f t="shared" si="4"/>
        <v>119.95</v>
      </c>
      <c r="J18" s="42">
        <f t="shared" si="5"/>
        <v>119.97499999999999</v>
      </c>
      <c r="K18" s="42">
        <v>120</v>
      </c>
    </row>
    <row r="19" spans="1:11" ht="15" customHeight="1" x14ac:dyDescent="0.25">
      <c r="A19" s="9" t="s">
        <v>24</v>
      </c>
      <c r="B19" s="9" t="s">
        <v>79</v>
      </c>
      <c r="C19" s="9" t="s">
        <v>83</v>
      </c>
      <c r="D19" s="42">
        <f>euref_capacity_EXIOBASE!D17*capacity!$L19/(capacity!$L19+capacity!$L20)</f>
        <v>1499.45625</v>
      </c>
      <c r="E19" s="42">
        <f t="shared" si="0"/>
        <v>2838.1770000000006</v>
      </c>
      <c r="F19" s="42">
        <f t="shared" si="1"/>
        <v>4846.2581250000003</v>
      </c>
      <c r="G19" s="42">
        <f t="shared" si="2"/>
        <v>6854.3392500000018</v>
      </c>
      <c r="H19" s="42">
        <f t="shared" si="3"/>
        <v>7356.359531250002</v>
      </c>
      <c r="I19" s="42">
        <f t="shared" si="4"/>
        <v>7858.3798125000012</v>
      </c>
      <c r="J19" s="42">
        <f t="shared" si="5"/>
        <v>8025.7199062500013</v>
      </c>
      <c r="K19" s="42">
        <v>8193.0600000000013</v>
      </c>
    </row>
    <row r="20" spans="1:11" ht="15" customHeight="1" x14ac:dyDescent="0.25">
      <c r="A20" s="9" t="s">
        <v>24</v>
      </c>
      <c r="B20" s="9" t="s">
        <v>78</v>
      </c>
      <c r="C20" s="9" t="s">
        <v>84</v>
      </c>
      <c r="D20" s="42">
        <f>euref_capacity_EXIOBASE!D17*capacity!$L20/(capacity!$L19+capacity!$L20)</f>
        <v>729.24374999999998</v>
      </c>
      <c r="E20" s="42">
        <f t="shared" si="0"/>
        <v>3715.395</v>
      </c>
      <c r="F20" s="42">
        <f t="shared" si="1"/>
        <v>8194.6218749999989</v>
      </c>
      <c r="G20" s="42">
        <f t="shared" si="2"/>
        <v>12673.848749999999</v>
      </c>
      <c r="H20" s="42">
        <f t="shared" si="3"/>
        <v>13793.655468749999</v>
      </c>
      <c r="I20" s="42">
        <f t="shared" si="4"/>
        <v>14913.462187499998</v>
      </c>
      <c r="J20" s="42">
        <f t="shared" si="5"/>
        <v>15286.731093749997</v>
      </c>
      <c r="K20" s="42">
        <v>15659.999999999998</v>
      </c>
    </row>
    <row r="21" spans="1:11" ht="15" customHeight="1" x14ac:dyDescent="0.25">
      <c r="A21" s="9" t="s">
        <v>24</v>
      </c>
      <c r="B21" s="9" t="s">
        <v>37</v>
      </c>
      <c r="C21" s="9" t="s">
        <v>38</v>
      </c>
      <c r="D21" s="42">
        <f>euref_capacity_EXIOBASE!D18</f>
        <v>646.05138999999997</v>
      </c>
      <c r="E21" s="42">
        <f t="shared" si="0"/>
        <v>516.84111199999995</v>
      </c>
      <c r="F21" s="42">
        <f t="shared" si="1"/>
        <v>323.02569499999998</v>
      </c>
      <c r="G21" s="42">
        <f t="shared" si="2"/>
        <v>129.21027800000002</v>
      </c>
      <c r="H21" s="42">
        <f t="shared" si="3"/>
        <v>80.75642375000001</v>
      </c>
      <c r="I21" s="42">
        <f t="shared" si="4"/>
        <v>32.302569500000004</v>
      </c>
      <c r="J21" s="42">
        <f t="shared" si="5"/>
        <v>16.151284750000002</v>
      </c>
      <c r="K21" s="42">
        <v>0</v>
      </c>
    </row>
    <row r="22" spans="1:11" ht="15" customHeight="1" x14ac:dyDescent="0.25">
      <c r="A22" s="9" t="s">
        <v>24</v>
      </c>
      <c r="B22" s="9" t="s">
        <v>39</v>
      </c>
      <c r="C22" s="9" t="s">
        <v>40</v>
      </c>
      <c r="D22" s="42">
        <f>euref_capacity_EXIOBASE!D19</f>
        <v>777.34955999999977</v>
      </c>
      <c r="E22" s="42">
        <f t="shared" si="0"/>
        <v>621.87964799999986</v>
      </c>
      <c r="F22" s="42">
        <f t="shared" si="1"/>
        <v>388.67477999999988</v>
      </c>
      <c r="G22" s="42">
        <f t="shared" si="2"/>
        <v>155.46991199999991</v>
      </c>
      <c r="H22" s="42">
        <f t="shared" si="3"/>
        <v>97.168694999999957</v>
      </c>
      <c r="I22" s="42">
        <f t="shared" si="4"/>
        <v>38.867478000000006</v>
      </c>
      <c r="J22" s="42">
        <f t="shared" si="5"/>
        <v>19.433739000000003</v>
      </c>
      <c r="K22" s="42">
        <v>0</v>
      </c>
    </row>
    <row r="23" spans="1:11" ht="15" customHeight="1" x14ac:dyDescent="0.25">
      <c r="A23" s="9" t="s">
        <v>24</v>
      </c>
      <c r="B23" s="9" t="s">
        <v>80</v>
      </c>
      <c r="C23" s="9" t="s">
        <v>85</v>
      </c>
      <c r="D23" s="42">
        <f>euref_capacity_EXIOBASE!D20*capacity!$L23/(capacity!$L23+capacity!$L24)</f>
        <v>235.2895644399029</v>
      </c>
      <c r="E23" s="42">
        <f t="shared" si="0"/>
        <v>17182.722235753801</v>
      </c>
      <c r="F23" s="42">
        <f t="shared" si="1"/>
        <v>42603.87124272465</v>
      </c>
      <c r="G23" s="42">
        <f t="shared" si="2"/>
        <v>68025.020249695488</v>
      </c>
      <c r="H23" s="42">
        <f t="shared" si="3"/>
        <v>74380.30750143819</v>
      </c>
      <c r="I23" s="42">
        <f t="shared" si="4"/>
        <v>80735.594753180907</v>
      </c>
      <c r="J23" s="42">
        <f t="shared" si="5"/>
        <v>82854.023837095156</v>
      </c>
      <c r="K23" s="42">
        <v>84972.45292100939</v>
      </c>
    </row>
    <row r="24" spans="1:11" ht="15" customHeight="1" x14ac:dyDescent="0.25">
      <c r="A24" s="9" t="s">
        <v>24</v>
      </c>
      <c r="B24" s="9" t="s">
        <v>81</v>
      </c>
      <c r="C24" s="9" t="s">
        <v>86</v>
      </c>
      <c r="D24" s="42">
        <f>euref_capacity_EXIOBASE!D20*capacity!$L24/(capacity!$L23+capacity!$L24)</f>
        <v>2976.7104355600968</v>
      </c>
      <c r="E24" s="42">
        <f t="shared" si="0"/>
        <v>3384.817770981489</v>
      </c>
      <c r="F24" s="42">
        <f t="shared" si="1"/>
        <v>3996.9787741135779</v>
      </c>
      <c r="G24" s="42">
        <f t="shared" si="2"/>
        <v>4609.1397772456667</v>
      </c>
      <c r="H24" s="42">
        <f t="shared" si="3"/>
        <v>4762.180028028688</v>
      </c>
      <c r="I24" s="42">
        <f t="shared" si="4"/>
        <v>4915.2202788117102</v>
      </c>
      <c r="J24" s="42">
        <f t="shared" si="5"/>
        <v>4966.2336957393845</v>
      </c>
      <c r="K24" s="42">
        <v>5017.2471126670589</v>
      </c>
    </row>
    <row r="25" spans="1:11" ht="15" customHeight="1" x14ac:dyDescent="0.25">
      <c r="A25" s="9" t="s">
        <v>24</v>
      </c>
      <c r="B25" s="9" t="s">
        <v>41</v>
      </c>
      <c r="C25" s="9" t="s">
        <v>42</v>
      </c>
      <c r="D25" s="42">
        <f>euref_capacity_EXIOBASE!D21</f>
        <v>0</v>
      </c>
      <c r="E25" s="42">
        <f t="shared" si="0"/>
        <v>0</v>
      </c>
      <c r="F25" s="42">
        <f t="shared" si="1"/>
        <v>0</v>
      </c>
      <c r="G25" s="42">
        <f t="shared" si="2"/>
        <v>0</v>
      </c>
      <c r="H25" s="42">
        <f t="shared" si="3"/>
        <v>0</v>
      </c>
      <c r="I25" s="42">
        <f t="shared" si="4"/>
        <v>0</v>
      </c>
      <c r="J25" s="42">
        <f t="shared" si="5"/>
        <v>0</v>
      </c>
      <c r="K25" s="42">
        <v>0</v>
      </c>
    </row>
    <row r="26" spans="1:11" ht="15" customHeight="1" x14ac:dyDescent="0.25">
      <c r="A26" s="9" t="s">
        <v>24</v>
      </c>
      <c r="B26" s="9" t="s">
        <v>43</v>
      </c>
      <c r="C26" s="9" t="s">
        <v>44</v>
      </c>
      <c r="D26" s="42">
        <f>euref_capacity_EXIOBASE!D22</f>
        <v>0</v>
      </c>
      <c r="E26" s="42">
        <f t="shared" si="0"/>
        <v>0.68192019742189069</v>
      </c>
      <c r="F26" s="42">
        <f t="shared" si="1"/>
        <v>1.7048004935547267</v>
      </c>
      <c r="G26" s="42">
        <f t="shared" si="2"/>
        <v>2.7276807896875628</v>
      </c>
      <c r="H26" s="42">
        <f t="shared" si="3"/>
        <v>2.9834008637207718</v>
      </c>
      <c r="I26" s="42">
        <f t="shared" si="4"/>
        <v>3.2391209377539805</v>
      </c>
      <c r="J26" s="42">
        <f t="shared" si="5"/>
        <v>3.324360962431717</v>
      </c>
      <c r="K26" s="42">
        <v>3.4096009871094535</v>
      </c>
    </row>
    <row r="27" spans="1:11" ht="15" customHeight="1" x14ac:dyDescent="0.25">
      <c r="A27" s="9" t="s">
        <v>24</v>
      </c>
      <c r="B27" s="9" t="s">
        <v>45</v>
      </c>
      <c r="C27" s="9" t="s">
        <v>46</v>
      </c>
      <c r="D27" s="42">
        <f>euref_capacity_EXIOBASE!D23</f>
        <v>0</v>
      </c>
      <c r="E27" s="42">
        <f t="shared" si="0"/>
        <v>0</v>
      </c>
      <c r="F27" s="42">
        <f t="shared" si="1"/>
        <v>0</v>
      </c>
      <c r="G27" s="42">
        <f t="shared" si="2"/>
        <v>0</v>
      </c>
      <c r="H27" s="42">
        <f t="shared" si="3"/>
        <v>0</v>
      </c>
      <c r="I27" s="42">
        <f t="shared" si="4"/>
        <v>0</v>
      </c>
      <c r="J27" s="42">
        <f t="shared" si="5"/>
        <v>0</v>
      </c>
      <c r="K27" s="42">
        <v>0</v>
      </c>
    </row>
    <row r="28" spans="1:11" ht="15" customHeight="1" x14ac:dyDescent="0.25">
      <c r="A28" s="9" t="s">
        <v>23</v>
      </c>
      <c r="B28" s="9" t="s">
        <v>29</v>
      </c>
      <c r="C28" s="9" t="s">
        <v>30</v>
      </c>
      <c r="D28" s="42">
        <f>euref_capacity_EXIOBASE!D24</f>
        <v>5312.7</v>
      </c>
      <c r="E28" s="42">
        <f t="shared" si="0"/>
        <v>4250.16</v>
      </c>
      <c r="F28" s="42">
        <f t="shared" si="1"/>
        <v>2656.35</v>
      </c>
      <c r="G28" s="42">
        <f t="shared" si="2"/>
        <v>1062.54</v>
      </c>
      <c r="H28" s="42">
        <f t="shared" si="3"/>
        <v>664.08750000000009</v>
      </c>
      <c r="I28" s="42">
        <f t="shared" si="4"/>
        <v>265.63500000000022</v>
      </c>
      <c r="J28" s="42">
        <f t="shared" si="5"/>
        <v>132.81750000000011</v>
      </c>
      <c r="K28" s="42">
        <v>0</v>
      </c>
    </row>
    <row r="29" spans="1:11" ht="15" customHeight="1" x14ac:dyDescent="0.25">
      <c r="A29" s="9" t="s">
        <v>23</v>
      </c>
      <c r="B29" s="9" t="s">
        <v>31</v>
      </c>
      <c r="C29" s="9" t="s">
        <v>32</v>
      </c>
      <c r="D29" s="42">
        <f>euref_capacity_EXIOBASE!D25</f>
        <v>625.99199999999996</v>
      </c>
      <c r="E29" s="42">
        <f t="shared" si="0"/>
        <v>500.79359999999997</v>
      </c>
      <c r="F29" s="42">
        <f t="shared" si="1"/>
        <v>312.99599999999998</v>
      </c>
      <c r="G29" s="42">
        <f t="shared" si="2"/>
        <v>125.19839999999999</v>
      </c>
      <c r="H29" s="42">
        <f t="shared" si="3"/>
        <v>78.249000000000024</v>
      </c>
      <c r="I29" s="42">
        <f t="shared" si="4"/>
        <v>31.299600000000055</v>
      </c>
      <c r="J29" s="42">
        <f t="shared" si="5"/>
        <v>15.649800000000027</v>
      </c>
      <c r="K29" s="42">
        <v>0</v>
      </c>
    </row>
    <row r="30" spans="1:11" ht="15" customHeight="1" x14ac:dyDescent="0.25">
      <c r="A30" s="9" t="s">
        <v>23</v>
      </c>
      <c r="B30" s="9" t="s">
        <v>33</v>
      </c>
      <c r="C30" s="9" t="s">
        <v>34</v>
      </c>
      <c r="D30" s="42">
        <f>euref_capacity_EXIOBASE!D26</f>
        <v>1920</v>
      </c>
      <c r="E30" s="42">
        <f t="shared" si="0"/>
        <v>1536</v>
      </c>
      <c r="F30" s="42">
        <f t="shared" si="1"/>
        <v>960</v>
      </c>
      <c r="G30" s="42">
        <f t="shared" si="2"/>
        <v>384</v>
      </c>
      <c r="H30" s="42">
        <f t="shared" si="3"/>
        <v>240</v>
      </c>
      <c r="I30" s="42">
        <f t="shared" si="4"/>
        <v>96</v>
      </c>
      <c r="J30" s="42">
        <f t="shared" si="5"/>
        <v>48</v>
      </c>
      <c r="K30" s="42">
        <v>0</v>
      </c>
    </row>
    <row r="31" spans="1:11" ht="15" customHeight="1" x14ac:dyDescent="0.25">
      <c r="A31" s="9" t="s">
        <v>23</v>
      </c>
      <c r="B31" s="9" t="s">
        <v>35</v>
      </c>
      <c r="C31" s="9" t="s">
        <v>36</v>
      </c>
      <c r="D31" s="42">
        <f>euref_capacity_EXIOBASE!D27</f>
        <v>2338</v>
      </c>
      <c r="E31" s="42">
        <f t="shared" si="0"/>
        <v>2323.4</v>
      </c>
      <c r="F31" s="42">
        <f t="shared" si="1"/>
        <v>2301.5</v>
      </c>
      <c r="G31" s="42">
        <f t="shared" si="2"/>
        <v>2279.6</v>
      </c>
      <c r="H31" s="42">
        <f t="shared" si="3"/>
        <v>2274.125</v>
      </c>
      <c r="I31" s="42">
        <f t="shared" si="4"/>
        <v>2268.65</v>
      </c>
      <c r="J31" s="42">
        <f t="shared" si="5"/>
        <v>2266.8249999999998</v>
      </c>
      <c r="K31" s="42">
        <v>2265</v>
      </c>
    </row>
    <row r="32" spans="1:11" ht="15" customHeight="1" x14ac:dyDescent="0.25">
      <c r="A32" s="9" t="s">
        <v>23</v>
      </c>
      <c r="B32" s="9" t="s">
        <v>79</v>
      </c>
      <c r="C32" s="9" t="s">
        <v>83</v>
      </c>
      <c r="D32" s="42">
        <f>euref_capacity_EXIOBASE!D28*capacity!$L32/(capacity!$L32+capacity!$L33)</f>
        <v>690.50000000000011</v>
      </c>
      <c r="E32" s="42">
        <f t="shared" si="0"/>
        <v>3739.9269512282308</v>
      </c>
      <c r="F32" s="42">
        <f t="shared" si="1"/>
        <v>8314.0673780705765</v>
      </c>
      <c r="G32" s="42">
        <f t="shared" si="2"/>
        <v>12888.207804912923</v>
      </c>
      <c r="H32" s="42">
        <f t="shared" si="3"/>
        <v>14031.742911623509</v>
      </c>
      <c r="I32" s="42">
        <f t="shared" si="4"/>
        <v>15175.278018334095</v>
      </c>
      <c r="J32" s="42">
        <f t="shared" si="5"/>
        <v>15556.456387237624</v>
      </c>
      <c r="K32" s="42">
        <v>15937.634756141153</v>
      </c>
    </row>
    <row r="33" spans="1:11" ht="15" customHeight="1" x14ac:dyDescent="0.25">
      <c r="A33" s="9" t="s">
        <v>23</v>
      </c>
      <c r="B33" s="9" t="s">
        <v>78</v>
      </c>
      <c r="C33" s="9" t="s">
        <v>84</v>
      </c>
      <c r="D33" s="42">
        <f>euref_capacity_EXIOBASE!D28*capacity!$L33/(capacity!$L32+capacity!$L33)</f>
        <v>0</v>
      </c>
      <c r="E33" s="42">
        <f t="shared" si="0"/>
        <v>1223.3963939113771</v>
      </c>
      <c r="F33" s="42">
        <f t="shared" si="1"/>
        <v>3058.4909847784425</v>
      </c>
      <c r="G33" s="42">
        <f t="shared" si="2"/>
        <v>4893.5855756455085</v>
      </c>
      <c r="H33" s="42">
        <f t="shared" si="3"/>
        <v>5352.3592233622749</v>
      </c>
      <c r="I33" s="42">
        <f t="shared" si="4"/>
        <v>5811.1328710790403</v>
      </c>
      <c r="J33" s="42">
        <f t="shared" si="5"/>
        <v>5964.0574203179622</v>
      </c>
      <c r="K33" s="42">
        <v>6116.9819695568849</v>
      </c>
    </row>
    <row r="34" spans="1:11" ht="15" customHeight="1" x14ac:dyDescent="0.25">
      <c r="A34" s="9" t="s">
        <v>23</v>
      </c>
      <c r="B34" s="9" t="s">
        <v>37</v>
      </c>
      <c r="C34" s="9" t="s">
        <v>38</v>
      </c>
      <c r="D34" s="42">
        <f>euref_capacity_EXIOBASE!D29</f>
        <v>13.109999999999998</v>
      </c>
      <c r="E34" s="42">
        <f t="shared" si="0"/>
        <v>10.487999999999998</v>
      </c>
      <c r="F34" s="42">
        <f t="shared" si="1"/>
        <v>6.5549999999999988</v>
      </c>
      <c r="G34" s="42">
        <f t="shared" si="2"/>
        <v>2.6219999999999981</v>
      </c>
      <c r="H34" s="42">
        <f t="shared" si="3"/>
        <v>1.638749999999999</v>
      </c>
      <c r="I34" s="42">
        <f t="shared" si="4"/>
        <v>0.65549999999999997</v>
      </c>
      <c r="J34" s="42">
        <f t="shared" si="5"/>
        <v>0.32774999999999999</v>
      </c>
      <c r="K34" s="42">
        <v>0</v>
      </c>
    </row>
    <row r="35" spans="1:11" ht="15" customHeight="1" x14ac:dyDescent="0.25">
      <c r="A35" s="9" t="s">
        <v>23</v>
      </c>
      <c r="B35" s="9" t="s">
        <v>39</v>
      </c>
      <c r="C35" s="9" t="s">
        <v>40</v>
      </c>
      <c r="D35" s="42">
        <f>euref_capacity_EXIOBASE!D30</f>
        <v>15.30231</v>
      </c>
      <c r="E35" s="42">
        <f t="shared" si="0"/>
        <v>12.241848000000001</v>
      </c>
      <c r="F35" s="42">
        <f t="shared" si="1"/>
        <v>7.6511550000000002</v>
      </c>
      <c r="G35" s="42">
        <f t="shared" si="2"/>
        <v>3.0604619999999993</v>
      </c>
      <c r="H35" s="42">
        <f t="shared" si="3"/>
        <v>1.9127887499999998</v>
      </c>
      <c r="I35" s="42">
        <f t="shared" si="4"/>
        <v>0.76511550000000028</v>
      </c>
      <c r="J35" s="42">
        <f t="shared" si="5"/>
        <v>0.38255775000000014</v>
      </c>
      <c r="K35" s="42">
        <v>0</v>
      </c>
    </row>
    <row r="36" spans="1:11" ht="15" customHeight="1" x14ac:dyDescent="0.25">
      <c r="A36" s="9" t="s">
        <v>23</v>
      </c>
      <c r="B36" s="9" t="s">
        <v>80</v>
      </c>
      <c r="C36" s="9" t="s">
        <v>85</v>
      </c>
      <c r="D36" s="42">
        <f>euref_capacity_EXIOBASE!D31*capacity!$L36/(capacity!$L36+capacity!$L37)</f>
        <v>915.39659999999992</v>
      </c>
      <c r="E36" s="42">
        <f t="shared" si="0"/>
        <v>1584.096785246702</v>
      </c>
      <c r="F36" s="42">
        <f t="shared" si="1"/>
        <v>2587.1470631167554</v>
      </c>
      <c r="G36" s="42">
        <f t="shared" si="2"/>
        <v>3590.1973409868087</v>
      </c>
      <c r="H36" s="42">
        <f t="shared" si="3"/>
        <v>3840.9599104543222</v>
      </c>
      <c r="I36" s="42">
        <f t="shared" si="4"/>
        <v>4091.7224799218352</v>
      </c>
      <c r="J36" s="42">
        <f t="shared" si="5"/>
        <v>4175.3100030776732</v>
      </c>
      <c r="K36" s="42">
        <v>4258.8975262335107</v>
      </c>
    </row>
    <row r="37" spans="1:11" ht="15" customHeight="1" x14ac:dyDescent="0.25">
      <c r="A37" s="9" t="s">
        <v>23</v>
      </c>
      <c r="B37" s="9" t="s">
        <v>81</v>
      </c>
      <c r="C37" s="9" t="s">
        <v>86</v>
      </c>
      <c r="D37" s="42">
        <f>euref_capacity_EXIOBASE!D31*capacity!$L37/(capacity!$L36+capacity!$L37)</f>
        <v>136.7834</v>
      </c>
      <c r="E37" s="42">
        <f t="shared" si="0"/>
        <v>2512.1206077400525</v>
      </c>
      <c r="F37" s="42">
        <f t="shared" si="1"/>
        <v>6075.126419350132</v>
      </c>
      <c r="G37" s="42">
        <f t="shared" si="2"/>
        <v>9638.132230960211</v>
      </c>
      <c r="H37" s="42">
        <f t="shared" si="3"/>
        <v>10528.88368386273</v>
      </c>
      <c r="I37" s="42">
        <f t="shared" si="4"/>
        <v>11419.63513676525</v>
      </c>
      <c r="J37" s="42">
        <f t="shared" si="5"/>
        <v>11716.552287732757</v>
      </c>
      <c r="K37" s="42">
        <v>12013.469438700264</v>
      </c>
    </row>
    <row r="38" spans="1:11" ht="15" customHeight="1" x14ac:dyDescent="0.25">
      <c r="A38" s="9" t="s">
        <v>23</v>
      </c>
      <c r="B38" s="9" t="s">
        <v>41</v>
      </c>
      <c r="C38" s="9" t="s">
        <v>42</v>
      </c>
      <c r="D38" s="42">
        <f>euref_capacity_EXIOBASE!D32</f>
        <v>0</v>
      </c>
      <c r="E38" s="42">
        <f t="shared" si="0"/>
        <v>0</v>
      </c>
      <c r="F38" s="42">
        <f t="shared" si="1"/>
        <v>0</v>
      </c>
      <c r="G38" s="42">
        <f t="shared" si="2"/>
        <v>0</v>
      </c>
      <c r="H38" s="42">
        <f t="shared" si="3"/>
        <v>0</v>
      </c>
      <c r="I38" s="42">
        <f t="shared" si="4"/>
        <v>0</v>
      </c>
      <c r="J38" s="42">
        <f t="shared" si="5"/>
        <v>0</v>
      </c>
      <c r="K38" s="42">
        <v>0</v>
      </c>
    </row>
    <row r="39" spans="1:11" ht="15" customHeight="1" x14ac:dyDescent="0.25">
      <c r="A39" s="9" t="s">
        <v>23</v>
      </c>
      <c r="B39" s="9" t="s">
        <v>43</v>
      </c>
      <c r="C39" s="9" t="s">
        <v>44</v>
      </c>
      <c r="D39" s="42">
        <f>euref_capacity_EXIOBASE!D33</f>
        <v>0</v>
      </c>
      <c r="E39" s="42">
        <f t="shared" si="0"/>
        <v>2.0318054269072889</v>
      </c>
      <c r="F39" s="42">
        <f t="shared" si="1"/>
        <v>5.0795135672682221</v>
      </c>
      <c r="G39" s="42">
        <f t="shared" si="2"/>
        <v>8.1272217076291557</v>
      </c>
      <c r="H39" s="42">
        <f t="shared" si="3"/>
        <v>8.8891487427193887</v>
      </c>
      <c r="I39" s="42">
        <f t="shared" si="4"/>
        <v>9.6510757778096217</v>
      </c>
      <c r="J39" s="42">
        <f t="shared" si="5"/>
        <v>9.9050514561730338</v>
      </c>
      <c r="K39" s="42">
        <v>10.159027134536444</v>
      </c>
    </row>
    <row r="40" spans="1:11" ht="15" customHeight="1" x14ac:dyDescent="0.25">
      <c r="A40" s="9" t="s">
        <v>23</v>
      </c>
      <c r="B40" s="9" t="s">
        <v>45</v>
      </c>
      <c r="C40" s="9" t="s">
        <v>46</v>
      </c>
      <c r="D40" s="42">
        <f>euref_capacity_EXIOBASE!D34</f>
        <v>0</v>
      </c>
      <c r="E40" s="42">
        <f t="shared" si="0"/>
        <v>0</v>
      </c>
      <c r="F40" s="42">
        <f t="shared" si="1"/>
        <v>0</v>
      </c>
      <c r="G40" s="42">
        <f t="shared" si="2"/>
        <v>0</v>
      </c>
      <c r="H40" s="42">
        <f t="shared" si="3"/>
        <v>0</v>
      </c>
      <c r="I40" s="42">
        <f t="shared" si="4"/>
        <v>0</v>
      </c>
      <c r="J40" s="42">
        <f t="shared" si="5"/>
        <v>0</v>
      </c>
      <c r="K40" s="42">
        <v>0</v>
      </c>
    </row>
    <row r="41" spans="1:11" ht="15" customHeight="1" x14ac:dyDescent="0.25">
      <c r="A41" s="9" t="s">
        <v>22</v>
      </c>
      <c r="B41" s="9" t="s">
        <v>29</v>
      </c>
      <c r="C41" s="9" t="s">
        <v>30</v>
      </c>
      <c r="D41" s="42">
        <f>euref_capacity_EXIOBASE!D35</f>
        <v>0</v>
      </c>
      <c r="E41" s="42">
        <f t="shared" si="0"/>
        <v>0</v>
      </c>
      <c r="F41" s="42">
        <f t="shared" si="1"/>
        <v>0</v>
      </c>
      <c r="G41" s="42">
        <f t="shared" si="2"/>
        <v>0</v>
      </c>
      <c r="H41" s="42">
        <f t="shared" si="3"/>
        <v>0</v>
      </c>
      <c r="I41" s="42">
        <f t="shared" si="4"/>
        <v>0</v>
      </c>
      <c r="J41" s="42">
        <f t="shared" si="5"/>
        <v>0</v>
      </c>
      <c r="K41" s="42">
        <v>0</v>
      </c>
    </row>
    <row r="42" spans="1:11" ht="15" customHeight="1" x14ac:dyDescent="0.25">
      <c r="A42" s="9" t="s">
        <v>22</v>
      </c>
      <c r="B42" s="9" t="s">
        <v>31</v>
      </c>
      <c r="C42" s="9" t="s">
        <v>32</v>
      </c>
      <c r="D42" s="42">
        <f>euref_capacity_EXIOBASE!D36</f>
        <v>0</v>
      </c>
      <c r="E42" s="42">
        <f t="shared" si="0"/>
        <v>0</v>
      </c>
      <c r="F42" s="42">
        <f t="shared" si="1"/>
        <v>0</v>
      </c>
      <c r="G42" s="42">
        <f t="shared" si="2"/>
        <v>0</v>
      </c>
      <c r="H42" s="42">
        <f t="shared" si="3"/>
        <v>0</v>
      </c>
      <c r="I42" s="42">
        <f t="shared" si="4"/>
        <v>0</v>
      </c>
      <c r="J42" s="42">
        <f t="shared" si="5"/>
        <v>0</v>
      </c>
      <c r="K42" s="42">
        <v>0</v>
      </c>
    </row>
    <row r="43" spans="1:11" ht="15" customHeight="1" x14ac:dyDescent="0.25">
      <c r="A43" s="9" t="s">
        <v>22</v>
      </c>
      <c r="B43" s="9" t="s">
        <v>33</v>
      </c>
      <c r="C43" s="9" t="s">
        <v>34</v>
      </c>
      <c r="D43" s="42">
        <f>euref_capacity_EXIOBASE!D37</f>
        <v>0</v>
      </c>
      <c r="E43" s="42">
        <f t="shared" si="0"/>
        <v>0</v>
      </c>
      <c r="F43" s="42">
        <f t="shared" si="1"/>
        <v>0</v>
      </c>
      <c r="G43" s="42">
        <f t="shared" si="2"/>
        <v>0</v>
      </c>
      <c r="H43" s="42">
        <f t="shared" si="3"/>
        <v>0</v>
      </c>
      <c r="I43" s="42">
        <f t="shared" si="4"/>
        <v>0</v>
      </c>
      <c r="J43" s="42">
        <f t="shared" si="5"/>
        <v>0</v>
      </c>
      <c r="K43" s="42">
        <v>0</v>
      </c>
    </row>
    <row r="44" spans="1:11" ht="15" customHeight="1" x14ac:dyDescent="0.25">
      <c r="A44" s="9" t="s">
        <v>22</v>
      </c>
      <c r="B44" s="9" t="s">
        <v>35</v>
      </c>
      <c r="C44" s="9" t="s">
        <v>36</v>
      </c>
      <c r="D44" s="42">
        <f>euref_capacity_EXIOBASE!D38</f>
        <v>0</v>
      </c>
      <c r="E44" s="42">
        <f t="shared" si="0"/>
        <v>0</v>
      </c>
      <c r="F44" s="42">
        <f t="shared" si="1"/>
        <v>0</v>
      </c>
      <c r="G44" s="42">
        <f t="shared" si="2"/>
        <v>0</v>
      </c>
      <c r="H44" s="42">
        <f t="shared" si="3"/>
        <v>0</v>
      </c>
      <c r="I44" s="42">
        <f t="shared" si="4"/>
        <v>0</v>
      </c>
      <c r="J44" s="42">
        <f t="shared" si="5"/>
        <v>0</v>
      </c>
      <c r="K44" s="42">
        <v>0</v>
      </c>
    </row>
    <row r="45" spans="1:11" ht="15" customHeight="1" x14ac:dyDescent="0.25">
      <c r="A45" s="9" t="s">
        <v>22</v>
      </c>
      <c r="B45" s="9" t="s">
        <v>79</v>
      </c>
      <c r="C45" s="9" t="s">
        <v>83</v>
      </c>
      <c r="D45" s="42">
        <f>euref_capacity_EXIOBASE!D39*capacity!$L45/(capacity!$L45+capacity!$L46)</f>
        <v>157.5</v>
      </c>
      <c r="E45" s="42">
        <f t="shared" si="0"/>
        <v>256.57559999999995</v>
      </c>
      <c r="F45" s="42">
        <f t="shared" si="1"/>
        <v>405.18899999999991</v>
      </c>
      <c r="G45" s="42">
        <f t="shared" si="2"/>
        <v>553.80239999999981</v>
      </c>
      <c r="H45" s="42">
        <f t="shared" si="3"/>
        <v>590.95574999999985</v>
      </c>
      <c r="I45" s="42">
        <f t="shared" si="4"/>
        <v>628.10909999999978</v>
      </c>
      <c r="J45" s="42">
        <f t="shared" si="5"/>
        <v>640.4935499999998</v>
      </c>
      <c r="K45" s="42">
        <v>652.87799999999982</v>
      </c>
    </row>
    <row r="46" spans="1:11" ht="15" customHeight="1" x14ac:dyDescent="0.25">
      <c r="A46" s="9" t="s">
        <v>22</v>
      </c>
      <c r="B46" s="9" t="s">
        <v>78</v>
      </c>
      <c r="C46" s="9" t="s">
        <v>84</v>
      </c>
      <c r="D46" s="42">
        <f>euref_capacity_EXIOBASE!D39*capacity!$L46/(capacity!$L45+capacity!$L46)</f>
        <v>0</v>
      </c>
      <c r="E46" s="42">
        <f t="shared" si="0"/>
        <v>268.49382332402666</v>
      </c>
      <c r="F46" s="42">
        <f t="shared" si="1"/>
        <v>671.23455831006663</v>
      </c>
      <c r="G46" s="42">
        <f t="shared" si="2"/>
        <v>1073.9752932961067</v>
      </c>
      <c r="H46" s="42">
        <f t="shared" si="3"/>
        <v>1174.6604770426165</v>
      </c>
      <c r="I46" s="42">
        <f t="shared" si="4"/>
        <v>1275.3456607891264</v>
      </c>
      <c r="J46" s="42">
        <f t="shared" si="5"/>
        <v>1308.9073887046297</v>
      </c>
      <c r="K46" s="42">
        <v>1342.4691166201333</v>
      </c>
    </row>
    <row r="47" spans="1:11" ht="15" customHeight="1" x14ac:dyDescent="0.25">
      <c r="A47" s="9" t="s">
        <v>22</v>
      </c>
      <c r="B47" s="9" t="s">
        <v>37</v>
      </c>
      <c r="C47" s="9" t="s">
        <v>38</v>
      </c>
      <c r="D47" s="42">
        <f>euref_capacity_EXIOBASE!D40</f>
        <v>1451.77592</v>
      </c>
      <c r="E47" s="42">
        <f t="shared" si="0"/>
        <v>1161.420736</v>
      </c>
      <c r="F47" s="42">
        <f t="shared" si="1"/>
        <v>725.88796000000002</v>
      </c>
      <c r="G47" s="42">
        <f t="shared" si="2"/>
        <v>290.35518400000001</v>
      </c>
      <c r="H47" s="42">
        <f t="shared" si="3"/>
        <v>181.47199000000001</v>
      </c>
      <c r="I47" s="42">
        <f t="shared" si="4"/>
        <v>72.588796000000002</v>
      </c>
      <c r="J47" s="42">
        <f t="shared" si="5"/>
        <v>36.294398000000001</v>
      </c>
      <c r="K47" s="42">
        <v>0</v>
      </c>
    </row>
    <row r="48" spans="1:11" ht="15" customHeight="1" x14ac:dyDescent="0.25">
      <c r="A48" s="9" t="s">
        <v>22</v>
      </c>
      <c r="B48" s="9" t="s">
        <v>39</v>
      </c>
      <c r="C48" s="9" t="s">
        <v>40</v>
      </c>
      <c r="D48" s="42">
        <f>euref_capacity_EXIOBASE!D41</f>
        <v>10.400000000000002</v>
      </c>
      <c r="E48" s="42">
        <f t="shared" si="0"/>
        <v>8.3200000000000021</v>
      </c>
      <c r="F48" s="42">
        <f t="shared" si="1"/>
        <v>5.2000000000000011</v>
      </c>
      <c r="G48" s="42">
        <f t="shared" si="2"/>
        <v>2.08</v>
      </c>
      <c r="H48" s="42">
        <f t="shared" si="3"/>
        <v>1.3000000000000007</v>
      </c>
      <c r="I48" s="42">
        <f t="shared" si="4"/>
        <v>0.52000000000000135</v>
      </c>
      <c r="J48" s="42">
        <f t="shared" si="5"/>
        <v>0.26000000000000068</v>
      </c>
      <c r="K48" s="42">
        <v>0</v>
      </c>
    </row>
    <row r="49" spans="1:11" ht="15" customHeight="1" x14ac:dyDescent="0.25">
      <c r="A49" s="9" t="s">
        <v>22</v>
      </c>
      <c r="B49" s="9" t="s">
        <v>80</v>
      </c>
      <c r="C49" s="9" t="s">
        <v>85</v>
      </c>
      <c r="D49" s="42">
        <f>euref_capacity_EXIOBASE!D42*capacity!$L49/(capacity!$L49+capacity!$L50)</f>
        <v>75.543598918635411</v>
      </c>
      <c r="E49" s="42">
        <f t="shared" si="0"/>
        <v>329.25885380910404</v>
      </c>
      <c r="F49" s="42">
        <f t="shared" si="1"/>
        <v>709.831736144807</v>
      </c>
      <c r="G49" s="42">
        <f t="shared" si="2"/>
        <v>1090.40461848051</v>
      </c>
      <c r="H49" s="42">
        <f t="shared" si="3"/>
        <v>1185.5478390644357</v>
      </c>
      <c r="I49" s="42">
        <f t="shared" si="4"/>
        <v>1280.6910596483613</v>
      </c>
      <c r="J49" s="42">
        <f t="shared" si="5"/>
        <v>1312.4054665096698</v>
      </c>
      <c r="K49" s="42">
        <v>1344.1198733709784</v>
      </c>
    </row>
    <row r="50" spans="1:11" ht="15" customHeight="1" x14ac:dyDescent="0.25">
      <c r="A50" s="9" t="s">
        <v>22</v>
      </c>
      <c r="B50" s="9" t="s">
        <v>81</v>
      </c>
      <c r="C50" s="9" t="s">
        <v>86</v>
      </c>
      <c r="D50" s="42">
        <f>euref_capacity_EXIOBASE!D42*capacity!$L50/(capacity!$L49+capacity!$L50)</f>
        <v>59.356106622602965</v>
      </c>
      <c r="E50" s="42">
        <f t="shared" si="0"/>
        <v>579.39996563836303</v>
      </c>
      <c r="F50" s="42">
        <f t="shared" si="1"/>
        <v>1359.4657541620031</v>
      </c>
      <c r="G50" s="42">
        <f t="shared" si="2"/>
        <v>2139.5315426856432</v>
      </c>
      <c r="H50" s="42">
        <f t="shared" si="3"/>
        <v>2334.5479898165531</v>
      </c>
      <c r="I50" s="42">
        <f t="shared" si="4"/>
        <v>2529.564436947463</v>
      </c>
      <c r="J50" s="42">
        <f t="shared" si="5"/>
        <v>2594.5699193244332</v>
      </c>
      <c r="K50" s="42">
        <v>2659.5754017014033</v>
      </c>
    </row>
    <row r="51" spans="1:11" ht="15" customHeight="1" x14ac:dyDescent="0.25">
      <c r="A51" s="9" t="s">
        <v>22</v>
      </c>
      <c r="B51" s="9" t="s">
        <v>41</v>
      </c>
      <c r="C51" s="9" t="s">
        <v>42</v>
      </c>
      <c r="D51" s="42">
        <f>euref_capacity_EXIOBASE!D43</f>
        <v>0</v>
      </c>
      <c r="E51" s="42">
        <f t="shared" si="0"/>
        <v>29.130551076919115</v>
      </c>
      <c r="F51" s="42">
        <f t="shared" si="1"/>
        <v>72.826377692297783</v>
      </c>
      <c r="G51" s="42">
        <f t="shared" si="2"/>
        <v>116.52220430767646</v>
      </c>
      <c r="H51" s="42">
        <f t="shared" si="3"/>
        <v>127.44616096152112</v>
      </c>
      <c r="I51" s="42">
        <f t="shared" si="4"/>
        <v>138.37011761536579</v>
      </c>
      <c r="J51" s="42">
        <f t="shared" si="5"/>
        <v>142.01143649998068</v>
      </c>
      <c r="K51" s="42">
        <v>145.65275538459557</v>
      </c>
    </row>
    <row r="52" spans="1:11" ht="15" customHeight="1" x14ac:dyDescent="0.25">
      <c r="A52" s="9" t="s">
        <v>22</v>
      </c>
      <c r="B52" s="9" t="s">
        <v>43</v>
      </c>
      <c r="C52" s="9" t="s">
        <v>44</v>
      </c>
      <c r="D52" s="42">
        <f>euref_capacity_EXIOBASE!D44</f>
        <v>0</v>
      </c>
      <c r="E52" s="42">
        <f t="shared" si="0"/>
        <v>30.240929210513343</v>
      </c>
      <c r="F52" s="42">
        <f t="shared" si="1"/>
        <v>75.602323026283358</v>
      </c>
      <c r="G52" s="42">
        <f t="shared" si="2"/>
        <v>120.96371684205337</v>
      </c>
      <c r="H52" s="42">
        <f t="shared" si="3"/>
        <v>132.30406529599588</v>
      </c>
      <c r="I52" s="42">
        <f t="shared" si="4"/>
        <v>143.64441374993837</v>
      </c>
      <c r="J52" s="42">
        <f t="shared" si="5"/>
        <v>147.42452990125253</v>
      </c>
      <c r="K52" s="42">
        <v>151.20464605256672</v>
      </c>
    </row>
    <row r="53" spans="1:11" ht="15" customHeight="1" x14ac:dyDescent="0.25">
      <c r="A53" s="9" t="s">
        <v>22</v>
      </c>
      <c r="B53" s="9" t="s">
        <v>45</v>
      </c>
      <c r="C53" s="9" t="s">
        <v>46</v>
      </c>
      <c r="D53" s="42">
        <f>euref_capacity_EXIOBASE!D45</f>
        <v>0</v>
      </c>
      <c r="E53" s="42">
        <f t="shared" si="0"/>
        <v>0</v>
      </c>
      <c r="F53" s="42">
        <f t="shared" si="1"/>
        <v>0</v>
      </c>
      <c r="G53" s="42">
        <f t="shared" si="2"/>
        <v>0</v>
      </c>
      <c r="H53" s="42">
        <f t="shared" si="3"/>
        <v>0</v>
      </c>
      <c r="I53" s="42">
        <f t="shared" si="4"/>
        <v>0</v>
      </c>
      <c r="J53" s="42">
        <f t="shared" si="5"/>
        <v>0</v>
      </c>
      <c r="K53" s="42">
        <v>0</v>
      </c>
    </row>
    <row r="54" spans="1:11" ht="15" customHeight="1" x14ac:dyDescent="0.25">
      <c r="A54" s="9" t="s">
        <v>21</v>
      </c>
      <c r="B54" s="9" t="s">
        <v>29</v>
      </c>
      <c r="C54" s="9" t="s">
        <v>30</v>
      </c>
      <c r="D54" s="42">
        <f>euref_capacity_EXIOBASE!D46</f>
        <v>9656.4015500000005</v>
      </c>
      <c r="E54" s="42">
        <f t="shared" si="0"/>
        <v>7725.1212400000004</v>
      </c>
      <c r="F54" s="42">
        <f t="shared" si="1"/>
        <v>4828.2007750000002</v>
      </c>
      <c r="G54" s="42">
        <f t="shared" si="2"/>
        <v>1931.2803100000001</v>
      </c>
      <c r="H54" s="42">
        <f t="shared" si="3"/>
        <v>1207.0501937500003</v>
      </c>
      <c r="I54" s="42">
        <f t="shared" si="4"/>
        <v>482.82007750000048</v>
      </c>
      <c r="J54" s="42">
        <f t="shared" si="5"/>
        <v>241.41003875000024</v>
      </c>
      <c r="K54" s="42">
        <v>0</v>
      </c>
    </row>
    <row r="55" spans="1:11" ht="15" customHeight="1" x14ac:dyDescent="0.25">
      <c r="A55" s="9" t="s">
        <v>21</v>
      </c>
      <c r="B55" s="9" t="s">
        <v>31</v>
      </c>
      <c r="C55" s="9" t="s">
        <v>32</v>
      </c>
      <c r="D55" s="42">
        <f>euref_capacity_EXIOBASE!D47</f>
        <v>1220.48046</v>
      </c>
      <c r="E55" s="42">
        <f t="shared" si="0"/>
        <v>976.38436799999999</v>
      </c>
      <c r="F55" s="42">
        <f t="shared" si="1"/>
        <v>610.24023</v>
      </c>
      <c r="G55" s="42">
        <f t="shared" si="2"/>
        <v>244.096092</v>
      </c>
      <c r="H55" s="42">
        <f t="shared" si="3"/>
        <v>152.56005749999997</v>
      </c>
      <c r="I55" s="42">
        <f t="shared" si="4"/>
        <v>61.024022999999943</v>
      </c>
      <c r="J55" s="42">
        <f t="shared" si="5"/>
        <v>30.512011499999971</v>
      </c>
      <c r="K55" s="42">
        <v>0</v>
      </c>
    </row>
    <row r="56" spans="1:11" ht="15" customHeight="1" x14ac:dyDescent="0.25">
      <c r="A56" s="9" t="s">
        <v>21</v>
      </c>
      <c r="B56" s="9" t="s">
        <v>33</v>
      </c>
      <c r="C56" s="9" t="s">
        <v>34</v>
      </c>
      <c r="D56" s="42">
        <f>euref_capacity_EXIOBASE!D48</f>
        <v>4006.08</v>
      </c>
      <c r="E56" s="42">
        <f t="shared" si="0"/>
        <v>3204.864</v>
      </c>
      <c r="F56" s="42">
        <f t="shared" si="1"/>
        <v>2003.04</v>
      </c>
      <c r="G56" s="42">
        <f t="shared" si="2"/>
        <v>801.21599999999989</v>
      </c>
      <c r="H56" s="42">
        <f t="shared" si="3"/>
        <v>500.76</v>
      </c>
      <c r="I56" s="42">
        <f t="shared" si="4"/>
        <v>200.30400000000009</v>
      </c>
      <c r="J56" s="42">
        <f t="shared" si="5"/>
        <v>100.15200000000004</v>
      </c>
      <c r="K56" s="42">
        <v>0</v>
      </c>
    </row>
    <row r="57" spans="1:11" ht="15" customHeight="1" x14ac:dyDescent="0.25">
      <c r="A57" s="9" t="s">
        <v>21</v>
      </c>
      <c r="B57" s="9" t="s">
        <v>35</v>
      </c>
      <c r="C57" s="9" t="s">
        <v>36</v>
      </c>
      <c r="D57" s="42">
        <f>euref_capacity_EXIOBASE!D49</f>
        <v>1080</v>
      </c>
      <c r="E57" s="42">
        <f t="shared" si="0"/>
        <v>1077</v>
      </c>
      <c r="F57" s="42">
        <f t="shared" si="1"/>
        <v>1072.5</v>
      </c>
      <c r="G57" s="42">
        <f t="shared" si="2"/>
        <v>1068</v>
      </c>
      <c r="H57" s="42">
        <f t="shared" si="3"/>
        <v>1066.875</v>
      </c>
      <c r="I57" s="42">
        <f t="shared" si="4"/>
        <v>1065.75</v>
      </c>
      <c r="J57" s="42">
        <f t="shared" si="5"/>
        <v>1065.375</v>
      </c>
      <c r="K57" s="42">
        <v>1065</v>
      </c>
    </row>
    <row r="58" spans="1:11" ht="15" customHeight="1" x14ac:dyDescent="0.25">
      <c r="A58" s="9" t="s">
        <v>21</v>
      </c>
      <c r="B58" s="9" t="s">
        <v>79</v>
      </c>
      <c r="C58" s="9" t="s">
        <v>83</v>
      </c>
      <c r="D58" s="42">
        <f>euref_capacity_EXIOBASE!D50*capacity!$L58/(capacity!$L58+capacity!$L59)</f>
        <v>281.5</v>
      </c>
      <c r="E58" s="42">
        <f t="shared" si="0"/>
        <v>5819.5755763155194</v>
      </c>
      <c r="F58" s="42">
        <f t="shared" si="1"/>
        <v>14126.688940788797</v>
      </c>
      <c r="G58" s="42">
        <f t="shared" si="2"/>
        <v>22433.802305262077</v>
      </c>
      <c r="H58" s="42">
        <f t="shared" si="3"/>
        <v>24510.580646380397</v>
      </c>
      <c r="I58" s="42">
        <f t="shared" si="4"/>
        <v>26587.358987498716</v>
      </c>
      <c r="J58" s="42">
        <f t="shared" si="5"/>
        <v>27279.618434538155</v>
      </c>
      <c r="K58" s="42">
        <v>27971.877881577595</v>
      </c>
    </row>
    <row r="59" spans="1:11" ht="15" customHeight="1" x14ac:dyDescent="0.25">
      <c r="A59" s="9" t="s">
        <v>21</v>
      </c>
      <c r="B59" s="9" t="s">
        <v>78</v>
      </c>
      <c r="C59" s="9" t="s">
        <v>84</v>
      </c>
      <c r="D59" s="42">
        <f>euref_capacity_EXIOBASE!D50*capacity!$L59/(capacity!$L58+capacity!$L59)</f>
        <v>0</v>
      </c>
      <c r="E59" s="42">
        <f t="shared" si="0"/>
        <v>0</v>
      </c>
      <c r="F59" s="42">
        <f t="shared" si="1"/>
        <v>0</v>
      </c>
      <c r="G59" s="42">
        <f t="shared" si="2"/>
        <v>0</v>
      </c>
      <c r="H59" s="42">
        <f t="shared" si="3"/>
        <v>0</v>
      </c>
      <c r="I59" s="42">
        <f t="shared" si="4"/>
        <v>0</v>
      </c>
      <c r="J59" s="42">
        <f t="shared" si="5"/>
        <v>0</v>
      </c>
      <c r="K59" s="42">
        <v>0</v>
      </c>
    </row>
    <row r="60" spans="1:11" ht="15" customHeight="1" x14ac:dyDescent="0.25">
      <c r="A60" s="9" t="s">
        <v>21</v>
      </c>
      <c r="B60" s="9" t="s">
        <v>37</v>
      </c>
      <c r="C60" s="9" t="s">
        <v>38</v>
      </c>
      <c r="D60" s="42">
        <f>euref_capacity_EXIOBASE!D51</f>
        <v>133.93011999999999</v>
      </c>
      <c r="E60" s="42">
        <f t="shared" si="0"/>
        <v>107.14409599999999</v>
      </c>
      <c r="F60" s="42">
        <f t="shared" si="1"/>
        <v>66.965059999999994</v>
      </c>
      <c r="G60" s="42">
        <f t="shared" si="2"/>
        <v>26.786023999999998</v>
      </c>
      <c r="H60" s="42">
        <f t="shared" si="3"/>
        <v>16.741264999999999</v>
      </c>
      <c r="I60" s="42">
        <f t="shared" si="4"/>
        <v>6.6965059999999994</v>
      </c>
      <c r="J60" s="42">
        <f t="shared" si="5"/>
        <v>3.3482529999999997</v>
      </c>
      <c r="K60" s="42">
        <v>0</v>
      </c>
    </row>
    <row r="61" spans="1:11" ht="15" customHeight="1" x14ac:dyDescent="0.25">
      <c r="A61" s="9" t="s">
        <v>21</v>
      </c>
      <c r="B61" s="9" t="s">
        <v>39</v>
      </c>
      <c r="C61" s="9" t="s">
        <v>40</v>
      </c>
      <c r="D61" s="42">
        <f>euref_capacity_EXIOBASE!D52</f>
        <v>171.46305000000004</v>
      </c>
      <c r="E61" s="42">
        <f t="shared" si="0"/>
        <v>137.17044000000004</v>
      </c>
      <c r="F61" s="42">
        <f t="shared" si="1"/>
        <v>85.731525000000019</v>
      </c>
      <c r="G61" s="42">
        <f t="shared" si="2"/>
        <v>34.292609999999996</v>
      </c>
      <c r="H61" s="42">
        <f t="shared" si="3"/>
        <v>21.432881250000008</v>
      </c>
      <c r="I61" s="42">
        <f t="shared" si="4"/>
        <v>8.5731525000000204</v>
      </c>
      <c r="J61" s="42">
        <f t="shared" si="5"/>
        <v>4.2865762500000102</v>
      </c>
      <c r="K61" s="42">
        <v>0</v>
      </c>
    </row>
    <row r="62" spans="1:11" ht="15" customHeight="1" x14ac:dyDescent="0.25">
      <c r="A62" s="9" t="s">
        <v>21</v>
      </c>
      <c r="B62" s="9" t="s">
        <v>80</v>
      </c>
      <c r="C62" s="9" t="s">
        <v>85</v>
      </c>
      <c r="D62" s="42">
        <f>euref_capacity_EXIOBASE!D53*capacity!$L62/(capacity!$L62+capacity!$L63)</f>
        <v>1452.1233148103408</v>
      </c>
      <c r="E62" s="42">
        <f t="shared" si="0"/>
        <v>6299.9107784564758</v>
      </c>
      <c r="F62" s="42">
        <f t="shared" si="1"/>
        <v>13571.591973925677</v>
      </c>
      <c r="G62" s="42">
        <f t="shared" si="2"/>
        <v>20843.273169394881</v>
      </c>
      <c r="H62" s="42">
        <f t="shared" si="3"/>
        <v>22661.19346826218</v>
      </c>
      <c r="I62" s="42">
        <f t="shared" si="4"/>
        <v>24479.113767129482</v>
      </c>
      <c r="J62" s="42">
        <f t="shared" si="5"/>
        <v>25085.087200085247</v>
      </c>
      <c r="K62" s="42">
        <v>25691.060633041016</v>
      </c>
    </row>
    <row r="63" spans="1:11" ht="15" customHeight="1" x14ac:dyDescent="0.25">
      <c r="A63" s="9" t="s">
        <v>21</v>
      </c>
      <c r="B63" s="9" t="s">
        <v>81</v>
      </c>
      <c r="C63" s="9" t="s">
        <v>86</v>
      </c>
      <c r="D63" s="42">
        <f>euref_capacity_EXIOBASE!D53*capacity!$L63/(capacity!$L62+capacity!$L63)</f>
        <v>813.87668518965938</v>
      </c>
      <c r="E63" s="42">
        <f t="shared" si="0"/>
        <v>3865.8822459091839</v>
      </c>
      <c r="F63" s="42">
        <f t="shared" si="1"/>
        <v>8443.8905869884711</v>
      </c>
      <c r="G63" s="42">
        <f t="shared" si="2"/>
        <v>13021.898928067758</v>
      </c>
      <c r="H63" s="42">
        <f t="shared" si="3"/>
        <v>14166.40101333758</v>
      </c>
      <c r="I63" s="42">
        <f t="shared" si="4"/>
        <v>15310.903098607401</v>
      </c>
      <c r="J63" s="42">
        <f t="shared" si="5"/>
        <v>15692.403793697342</v>
      </c>
      <c r="K63" s="42">
        <v>16073.904488787282</v>
      </c>
    </row>
    <row r="64" spans="1:11" ht="15" customHeight="1" x14ac:dyDescent="0.25">
      <c r="A64" s="9" t="s">
        <v>21</v>
      </c>
      <c r="B64" s="9" t="s">
        <v>41</v>
      </c>
      <c r="C64" s="9" t="s">
        <v>42</v>
      </c>
      <c r="D64" s="42">
        <f>euref_capacity_EXIOBASE!D54</f>
        <v>0</v>
      </c>
      <c r="E64" s="42">
        <f t="shared" si="0"/>
        <v>0</v>
      </c>
      <c r="F64" s="42">
        <f t="shared" si="1"/>
        <v>0</v>
      </c>
      <c r="G64" s="42">
        <f t="shared" si="2"/>
        <v>0</v>
      </c>
      <c r="H64" s="42">
        <f t="shared" si="3"/>
        <v>0</v>
      </c>
      <c r="I64" s="42">
        <f t="shared" si="4"/>
        <v>0</v>
      </c>
      <c r="J64" s="42">
        <f t="shared" si="5"/>
        <v>0</v>
      </c>
      <c r="K64" s="42">
        <v>0</v>
      </c>
    </row>
    <row r="65" spans="1:11" ht="15" customHeight="1" x14ac:dyDescent="0.25">
      <c r="A65" s="9" t="s">
        <v>21</v>
      </c>
      <c r="B65" s="9" t="s">
        <v>43</v>
      </c>
      <c r="C65" s="9" t="s">
        <v>44</v>
      </c>
      <c r="D65" s="42">
        <f>euref_capacity_EXIOBASE!D55</f>
        <v>0</v>
      </c>
      <c r="E65" s="42">
        <f t="shared" si="0"/>
        <v>0</v>
      </c>
      <c r="F65" s="42">
        <f t="shared" si="1"/>
        <v>0</v>
      </c>
      <c r="G65" s="42">
        <f t="shared" si="2"/>
        <v>0</v>
      </c>
      <c r="H65" s="42">
        <f t="shared" si="3"/>
        <v>0</v>
      </c>
      <c r="I65" s="42">
        <f t="shared" si="4"/>
        <v>0</v>
      </c>
      <c r="J65" s="42">
        <f t="shared" si="5"/>
        <v>0</v>
      </c>
      <c r="K65" s="42">
        <v>0</v>
      </c>
    </row>
    <row r="66" spans="1:11" ht="15" customHeight="1" x14ac:dyDescent="0.25">
      <c r="A66" s="9" t="s">
        <v>21</v>
      </c>
      <c r="B66" s="9" t="s">
        <v>45</v>
      </c>
      <c r="C66" s="9" t="s">
        <v>46</v>
      </c>
      <c r="D66" s="42">
        <f>euref_capacity_EXIOBASE!D56</f>
        <v>0</v>
      </c>
      <c r="E66" s="42">
        <f t="shared" ref="E66:E129" si="6">$D66+($K66-$D66)*0.2</f>
        <v>0</v>
      </c>
      <c r="F66" s="42">
        <f t="shared" ref="F66:F129" si="7">$D66+($K66-$D66)*0.5</f>
        <v>0</v>
      </c>
      <c r="G66" s="42">
        <f t="shared" ref="G66:G129" si="8">$D66+($K66-$D66)*0.8</f>
        <v>0</v>
      </c>
      <c r="H66" s="42">
        <f t="shared" ref="H66:H129" si="9">(G66+I66)/2</f>
        <v>0</v>
      </c>
      <c r="I66" s="42">
        <f t="shared" ref="I66:I129" si="10">$D66+($K66-$D66)*0.95</f>
        <v>0</v>
      </c>
      <c r="J66" s="42">
        <f t="shared" ref="J66:J129" si="11">(I66+K66)/2</f>
        <v>0</v>
      </c>
      <c r="K66" s="42">
        <v>0</v>
      </c>
    </row>
    <row r="67" spans="1:11" ht="15" customHeight="1" x14ac:dyDescent="0.25">
      <c r="A67" s="9" t="s">
        <v>20</v>
      </c>
      <c r="B67" s="9" t="s">
        <v>29</v>
      </c>
      <c r="C67" s="9" t="s">
        <v>30</v>
      </c>
      <c r="D67" s="42">
        <f>euref_capacity_EXIOBASE!D57</f>
        <v>52819.41883000001</v>
      </c>
      <c r="E67" s="42">
        <f t="shared" si="6"/>
        <v>42255.535064000011</v>
      </c>
      <c r="F67" s="42">
        <f t="shared" si="7"/>
        <v>26409.709415000005</v>
      </c>
      <c r="G67" s="42">
        <f t="shared" si="8"/>
        <v>10563.883765999999</v>
      </c>
      <c r="H67" s="42">
        <f t="shared" si="9"/>
        <v>6602.4273537500012</v>
      </c>
      <c r="I67" s="42">
        <f t="shared" si="10"/>
        <v>2640.9709415000034</v>
      </c>
      <c r="J67" s="42">
        <f t="shared" si="11"/>
        <v>1320.4854707500017</v>
      </c>
      <c r="K67" s="42">
        <v>0</v>
      </c>
    </row>
    <row r="68" spans="1:11" ht="15" customHeight="1" x14ac:dyDescent="0.25">
      <c r="A68" s="9" t="s">
        <v>20</v>
      </c>
      <c r="B68" s="9" t="s">
        <v>31</v>
      </c>
      <c r="C68" s="9" t="s">
        <v>32</v>
      </c>
      <c r="D68" s="42">
        <f>euref_capacity_EXIOBASE!D58</f>
        <v>25177.767720000003</v>
      </c>
      <c r="E68" s="42">
        <f t="shared" si="6"/>
        <v>20142.214176000001</v>
      </c>
      <c r="F68" s="42">
        <f t="shared" si="7"/>
        <v>12588.883860000002</v>
      </c>
      <c r="G68" s="42">
        <f t="shared" si="8"/>
        <v>5035.5535439999985</v>
      </c>
      <c r="H68" s="42">
        <f t="shared" si="9"/>
        <v>3147.2209650000004</v>
      </c>
      <c r="I68" s="42">
        <f t="shared" si="10"/>
        <v>1258.8883860000024</v>
      </c>
      <c r="J68" s="42">
        <f t="shared" si="11"/>
        <v>629.44419300000118</v>
      </c>
      <c r="K68" s="42">
        <v>0</v>
      </c>
    </row>
    <row r="69" spans="1:11" ht="15" customHeight="1" x14ac:dyDescent="0.25">
      <c r="A69" s="9" t="s">
        <v>20</v>
      </c>
      <c r="B69" s="9" t="s">
        <v>33</v>
      </c>
      <c r="C69" s="9" t="s">
        <v>34</v>
      </c>
      <c r="D69" s="42">
        <f>euref_capacity_EXIOBASE!D59</f>
        <v>12188.16</v>
      </c>
      <c r="E69" s="42">
        <f t="shared" si="6"/>
        <v>9750.5280000000002</v>
      </c>
      <c r="F69" s="42">
        <f t="shared" si="7"/>
        <v>6094.08</v>
      </c>
      <c r="G69" s="42">
        <f t="shared" si="8"/>
        <v>2437.6319999999996</v>
      </c>
      <c r="H69" s="42">
        <f t="shared" si="9"/>
        <v>1523.5200000000004</v>
      </c>
      <c r="I69" s="42">
        <f t="shared" si="10"/>
        <v>609.40800000000127</v>
      </c>
      <c r="J69" s="42">
        <f t="shared" si="11"/>
        <v>304.70400000000063</v>
      </c>
      <c r="K69" s="42">
        <v>0</v>
      </c>
    </row>
    <row r="70" spans="1:11" ht="15" customHeight="1" x14ac:dyDescent="0.25">
      <c r="A70" s="9" t="s">
        <v>20</v>
      </c>
      <c r="B70" s="9" t="s">
        <v>35</v>
      </c>
      <c r="C70" s="9" t="s">
        <v>36</v>
      </c>
      <c r="D70" s="42">
        <f>euref_capacity_EXIOBASE!D60</f>
        <v>5590</v>
      </c>
      <c r="E70" s="42">
        <f t="shared" si="6"/>
        <v>5362.4</v>
      </c>
      <c r="F70" s="42">
        <f t="shared" si="7"/>
        <v>5021</v>
      </c>
      <c r="G70" s="42">
        <f t="shared" si="8"/>
        <v>4679.6000000000004</v>
      </c>
      <c r="H70" s="42">
        <f t="shared" si="9"/>
        <v>4594.25</v>
      </c>
      <c r="I70" s="42">
        <f t="shared" si="10"/>
        <v>4508.8999999999996</v>
      </c>
      <c r="J70" s="42">
        <f t="shared" si="11"/>
        <v>4480.45</v>
      </c>
      <c r="K70" s="42">
        <v>4452</v>
      </c>
    </row>
    <row r="71" spans="1:11" ht="15" customHeight="1" x14ac:dyDescent="0.25">
      <c r="A71" s="9" t="s">
        <v>20</v>
      </c>
      <c r="B71" s="9" t="s">
        <v>79</v>
      </c>
      <c r="C71" s="9" t="s">
        <v>83</v>
      </c>
      <c r="D71" s="42">
        <f>euref_capacity_EXIOBASE!D61*capacity!$L71/(capacity!$L71+capacity!$L72)</f>
        <v>41636.23197397936</v>
      </c>
      <c r="E71" s="42">
        <f t="shared" si="6"/>
        <v>77201.265579183499</v>
      </c>
      <c r="F71" s="42">
        <f t="shared" si="7"/>
        <v>130548.81598698968</v>
      </c>
      <c r="G71" s="42">
        <f t="shared" si="8"/>
        <v>183896.36639479588</v>
      </c>
      <c r="H71" s="42">
        <f t="shared" si="9"/>
        <v>197233.25399674743</v>
      </c>
      <c r="I71" s="42">
        <f t="shared" si="10"/>
        <v>210570.14159869895</v>
      </c>
      <c r="J71" s="42">
        <f t="shared" si="11"/>
        <v>215015.77079934947</v>
      </c>
      <c r="K71" s="42">
        <v>219461.4</v>
      </c>
    </row>
    <row r="72" spans="1:11" ht="15" customHeight="1" x14ac:dyDescent="0.25">
      <c r="A72" s="9" t="s">
        <v>20</v>
      </c>
      <c r="B72" s="9" t="s">
        <v>78</v>
      </c>
      <c r="C72" s="9" t="s">
        <v>84</v>
      </c>
      <c r="D72" s="42">
        <f>euref_capacity_EXIOBASE!D61*capacity!$L72/(capacity!$L71+capacity!$L72)</f>
        <v>3309.9680260206369</v>
      </c>
      <c r="E72" s="42">
        <f t="shared" si="6"/>
        <v>17792.131273218871</v>
      </c>
      <c r="F72" s="42">
        <f t="shared" si="7"/>
        <v>39515.37614401622</v>
      </c>
      <c r="G72" s="42">
        <f t="shared" si="8"/>
        <v>61238.621014813572</v>
      </c>
      <c r="H72" s="42">
        <f t="shared" si="9"/>
        <v>66669.432232512903</v>
      </c>
      <c r="I72" s="42">
        <f t="shared" si="10"/>
        <v>72100.243450212234</v>
      </c>
      <c r="J72" s="42">
        <f t="shared" si="11"/>
        <v>73910.513856112026</v>
      </c>
      <c r="K72" s="42">
        <v>75720.784262011803</v>
      </c>
    </row>
    <row r="73" spans="1:11" ht="15" customHeight="1" x14ac:dyDescent="0.25">
      <c r="A73" s="9" t="s">
        <v>20</v>
      </c>
      <c r="B73" s="9" t="s">
        <v>37</v>
      </c>
      <c r="C73" s="9" t="s">
        <v>38</v>
      </c>
      <c r="D73" s="42">
        <f>euref_capacity_EXIOBASE!D62</f>
        <v>5028.3810200000007</v>
      </c>
      <c r="E73" s="42">
        <f t="shared" si="6"/>
        <v>4022.7048160000004</v>
      </c>
      <c r="F73" s="42">
        <f t="shared" si="7"/>
        <v>2514.1905100000004</v>
      </c>
      <c r="G73" s="42">
        <f t="shared" si="8"/>
        <v>1005.6762039999999</v>
      </c>
      <c r="H73" s="42">
        <f t="shared" si="9"/>
        <v>628.54762749999986</v>
      </c>
      <c r="I73" s="42">
        <f t="shared" si="10"/>
        <v>251.41905099999985</v>
      </c>
      <c r="J73" s="42">
        <f t="shared" si="11"/>
        <v>125.70952549999993</v>
      </c>
      <c r="K73" s="42">
        <v>0</v>
      </c>
    </row>
    <row r="74" spans="1:11" ht="15" customHeight="1" x14ac:dyDescent="0.25">
      <c r="A74" s="9" t="s">
        <v>20</v>
      </c>
      <c r="B74" s="9" t="s">
        <v>39</v>
      </c>
      <c r="C74" s="9" t="s">
        <v>40</v>
      </c>
      <c r="D74" s="42">
        <f>euref_capacity_EXIOBASE!D63</f>
        <v>3500.5210299999999</v>
      </c>
      <c r="E74" s="42">
        <f t="shared" si="6"/>
        <v>2800.4168239999999</v>
      </c>
      <c r="F74" s="42">
        <f t="shared" si="7"/>
        <v>1750.2605149999999</v>
      </c>
      <c r="G74" s="42">
        <f t="shared" si="8"/>
        <v>700.10420599999998</v>
      </c>
      <c r="H74" s="42">
        <f t="shared" si="9"/>
        <v>437.56512874999999</v>
      </c>
      <c r="I74" s="42">
        <f t="shared" si="10"/>
        <v>175.02605149999999</v>
      </c>
      <c r="J74" s="42">
        <f t="shared" si="11"/>
        <v>87.513025749999997</v>
      </c>
      <c r="K74" s="42">
        <v>0</v>
      </c>
    </row>
    <row r="75" spans="1:11" ht="15" customHeight="1" x14ac:dyDescent="0.25">
      <c r="A75" s="9" t="s">
        <v>20</v>
      </c>
      <c r="B75" s="9" t="s">
        <v>80</v>
      </c>
      <c r="C75" s="9" t="s">
        <v>85</v>
      </c>
      <c r="D75" s="42">
        <f>euref_capacity_EXIOBASE!D64*capacity!$L75/(capacity!$L75+capacity!$L76)</f>
        <v>10623.867825200145</v>
      </c>
      <c r="E75" s="42">
        <f t="shared" si="6"/>
        <v>36081.085296534744</v>
      </c>
      <c r="F75" s="42">
        <f t="shared" si="7"/>
        <v>74266.911503536641</v>
      </c>
      <c r="G75" s="42">
        <f t="shared" si="8"/>
        <v>112452.73771053855</v>
      </c>
      <c r="H75" s="42">
        <f t="shared" si="9"/>
        <v>121999.19426228902</v>
      </c>
      <c r="I75" s="42">
        <f t="shared" si="10"/>
        <v>131545.65081403949</v>
      </c>
      <c r="J75" s="42">
        <f t="shared" si="11"/>
        <v>134727.80299795631</v>
      </c>
      <c r="K75" s="42">
        <v>137909.95518187314</v>
      </c>
    </row>
    <row r="76" spans="1:11" ht="15" customHeight="1" x14ac:dyDescent="0.25">
      <c r="A76" s="9" t="s">
        <v>20</v>
      </c>
      <c r="B76" s="9" t="s">
        <v>81</v>
      </c>
      <c r="C76" s="9" t="s">
        <v>86</v>
      </c>
      <c r="D76" s="42">
        <f>euref_capacity_EXIOBASE!D64*capacity!$L76/(capacity!$L75+capacity!$L76)</f>
        <v>29132.772174799862</v>
      </c>
      <c r="E76" s="42">
        <f t="shared" si="6"/>
        <v>49841.113180220294</v>
      </c>
      <c r="F76" s="42">
        <f t="shared" si="7"/>
        <v>80903.624688350945</v>
      </c>
      <c r="G76" s="42">
        <f t="shared" si="8"/>
        <v>111966.13619648159</v>
      </c>
      <c r="H76" s="42">
        <f t="shared" si="9"/>
        <v>119731.76407351425</v>
      </c>
      <c r="I76" s="42">
        <f t="shared" si="10"/>
        <v>127497.39195054691</v>
      </c>
      <c r="J76" s="42">
        <f t="shared" si="11"/>
        <v>130085.93457622446</v>
      </c>
      <c r="K76" s="42">
        <v>132674.47720190202</v>
      </c>
    </row>
    <row r="77" spans="1:11" ht="15" customHeight="1" x14ac:dyDescent="0.25">
      <c r="A77" s="9" t="s">
        <v>20</v>
      </c>
      <c r="B77" s="9" t="s">
        <v>41</v>
      </c>
      <c r="C77" s="9" t="s">
        <v>42</v>
      </c>
      <c r="D77" s="42">
        <f>euref_capacity_EXIOBASE!D65</f>
        <v>0</v>
      </c>
      <c r="E77" s="42">
        <f t="shared" si="6"/>
        <v>0</v>
      </c>
      <c r="F77" s="42">
        <f t="shared" si="7"/>
        <v>0</v>
      </c>
      <c r="G77" s="42">
        <f t="shared" si="8"/>
        <v>0</v>
      </c>
      <c r="H77" s="42">
        <f t="shared" si="9"/>
        <v>0</v>
      </c>
      <c r="I77" s="42">
        <f t="shared" si="10"/>
        <v>0</v>
      </c>
      <c r="J77" s="42">
        <f t="shared" si="11"/>
        <v>0</v>
      </c>
      <c r="K77" s="42">
        <v>0</v>
      </c>
    </row>
    <row r="78" spans="1:11" ht="15" customHeight="1" x14ac:dyDescent="0.25">
      <c r="A78" s="9" t="s">
        <v>20</v>
      </c>
      <c r="B78" s="9" t="s">
        <v>43</v>
      </c>
      <c r="C78" s="9" t="s">
        <v>44</v>
      </c>
      <c r="D78" s="42">
        <f>euref_capacity_EXIOBASE!D66</f>
        <v>0</v>
      </c>
      <c r="E78" s="42">
        <f t="shared" si="6"/>
        <v>232.9072370950372</v>
      </c>
      <c r="F78" s="42">
        <f t="shared" si="7"/>
        <v>582.26809273759295</v>
      </c>
      <c r="G78" s="42">
        <f t="shared" si="8"/>
        <v>931.62894838014881</v>
      </c>
      <c r="H78" s="42">
        <f t="shared" si="9"/>
        <v>1018.9691622907877</v>
      </c>
      <c r="I78" s="42">
        <f t="shared" si="10"/>
        <v>1106.3093762014266</v>
      </c>
      <c r="J78" s="42">
        <f t="shared" si="11"/>
        <v>1135.4227808383062</v>
      </c>
      <c r="K78" s="42">
        <v>1164.5361854751859</v>
      </c>
    </row>
    <row r="79" spans="1:11" ht="15" customHeight="1" x14ac:dyDescent="0.25">
      <c r="A79" s="9" t="s">
        <v>20</v>
      </c>
      <c r="B79" s="9" t="s">
        <v>45</v>
      </c>
      <c r="C79" s="9" t="s">
        <v>46</v>
      </c>
      <c r="D79" s="42">
        <f>euref_capacity_EXIOBASE!D67</f>
        <v>24</v>
      </c>
      <c r="E79" s="42">
        <f t="shared" si="6"/>
        <v>25.6</v>
      </c>
      <c r="F79" s="42">
        <f t="shared" si="7"/>
        <v>28</v>
      </c>
      <c r="G79" s="42">
        <f t="shared" si="8"/>
        <v>30.4</v>
      </c>
      <c r="H79" s="42">
        <f t="shared" si="9"/>
        <v>31</v>
      </c>
      <c r="I79" s="42">
        <f t="shared" si="10"/>
        <v>31.6</v>
      </c>
      <c r="J79" s="42">
        <f t="shared" si="11"/>
        <v>31.8</v>
      </c>
      <c r="K79" s="42">
        <v>32</v>
      </c>
    </row>
    <row r="80" spans="1:11" ht="15" customHeight="1" x14ac:dyDescent="0.25">
      <c r="A80" s="9" t="s">
        <v>19</v>
      </c>
      <c r="B80" s="9" t="s">
        <v>29</v>
      </c>
      <c r="C80" s="9" t="s">
        <v>30</v>
      </c>
      <c r="D80" s="42">
        <f>euref_capacity_EXIOBASE!D68</f>
        <v>4225.29</v>
      </c>
      <c r="E80" s="42">
        <f t="shared" si="6"/>
        <v>3380.232</v>
      </c>
      <c r="F80" s="42">
        <f t="shared" si="7"/>
        <v>2112.645</v>
      </c>
      <c r="G80" s="42">
        <f t="shared" si="8"/>
        <v>845.05799999999999</v>
      </c>
      <c r="H80" s="42">
        <f t="shared" si="9"/>
        <v>528.16125000000011</v>
      </c>
      <c r="I80" s="42">
        <f t="shared" si="10"/>
        <v>211.26450000000023</v>
      </c>
      <c r="J80" s="42">
        <f t="shared" si="11"/>
        <v>105.63225000000011</v>
      </c>
      <c r="K80" s="42">
        <v>0</v>
      </c>
    </row>
    <row r="81" spans="1:11" ht="15" customHeight="1" x14ac:dyDescent="0.25">
      <c r="A81" s="9" t="s">
        <v>19</v>
      </c>
      <c r="B81" s="9" t="s">
        <v>31</v>
      </c>
      <c r="C81" s="9" t="s">
        <v>32</v>
      </c>
      <c r="D81" s="42">
        <f>euref_capacity_EXIOBASE!D69</f>
        <v>2273.84413</v>
      </c>
      <c r="E81" s="42">
        <f t="shared" si="6"/>
        <v>1819.075304</v>
      </c>
      <c r="F81" s="42">
        <f t="shared" si="7"/>
        <v>1136.922065</v>
      </c>
      <c r="G81" s="42">
        <f t="shared" si="8"/>
        <v>454.76882599999999</v>
      </c>
      <c r="H81" s="42">
        <f t="shared" si="9"/>
        <v>284.23051624999994</v>
      </c>
      <c r="I81" s="42">
        <f t="shared" si="10"/>
        <v>113.69220649999988</v>
      </c>
      <c r="J81" s="42">
        <f t="shared" si="11"/>
        <v>56.846103249999942</v>
      </c>
      <c r="K81" s="42">
        <v>0</v>
      </c>
    </row>
    <row r="82" spans="1:11" ht="15" customHeight="1" x14ac:dyDescent="0.25">
      <c r="A82" s="9" t="s">
        <v>19</v>
      </c>
      <c r="B82" s="9" t="s">
        <v>33</v>
      </c>
      <c r="C82" s="9" t="s">
        <v>34</v>
      </c>
      <c r="D82" s="42">
        <f>euref_capacity_EXIOBASE!D70</f>
        <v>0</v>
      </c>
      <c r="E82" s="42">
        <f t="shared" si="6"/>
        <v>0</v>
      </c>
      <c r="F82" s="42">
        <f t="shared" si="7"/>
        <v>0</v>
      </c>
      <c r="G82" s="42">
        <f t="shared" si="8"/>
        <v>0</v>
      </c>
      <c r="H82" s="42">
        <f t="shared" si="9"/>
        <v>0</v>
      </c>
      <c r="I82" s="42">
        <f t="shared" si="10"/>
        <v>0</v>
      </c>
      <c r="J82" s="42">
        <f t="shared" si="11"/>
        <v>0</v>
      </c>
      <c r="K82" s="42">
        <v>0</v>
      </c>
    </row>
    <row r="83" spans="1:11" ht="15" customHeight="1" x14ac:dyDescent="0.25">
      <c r="A83" s="9" t="s">
        <v>19</v>
      </c>
      <c r="B83" s="9" t="s">
        <v>35</v>
      </c>
      <c r="C83" s="9" t="s">
        <v>36</v>
      </c>
      <c r="D83" s="42">
        <f>euref_capacity_EXIOBASE!D71</f>
        <v>9.0000000000000018</v>
      </c>
      <c r="E83" s="42">
        <f t="shared" si="6"/>
        <v>9.0000000000000018</v>
      </c>
      <c r="F83" s="42">
        <f t="shared" si="7"/>
        <v>9</v>
      </c>
      <c r="G83" s="42">
        <f t="shared" si="8"/>
        <v>9</v>
      </c>
      <c r="H83" s="42">
        <f t="shared" si="9"/>
        <v>9</v>
      </c>
      <c r="I83" s="42">
        <f t="shared" si="10"/>
        <v>9</v>
      </c>
      <c r="J83" s="42">
        <f t="shared" si="11"/>
        <v>9</v>
      </c>
      <c r="K83" s="42">
        <v>9</v>
      </c>
    </row>
    <row r="84" spans="1:11" ht="15" customHeight="1" x14ac:dyDescent="0.25">
      <c r="A84" s="9" t="s">
        <v>19</v>
      </c>
      <c r="B84" s="9" t="s">
        <v>79</v>
      </c>
      <c r="C84" s="9" t="s">
        <v>83</v>
      </c>
      <c r="D84" s="42">
        <f>euref_capacity_EXIOBASE!D72*capacity!$L84/(capacity!$L84+capacity!$L85)</f>
        <v>3796.0836721380447</v>
      </c>
      <c r="E84" s="42">
        <f t="shared" si="6"/>
        <v>6054.5086027139123</v>
      </c>
      <c r="F84" s="42">
        <f t="shared" si="7"/>
        <v>9442.1459985777146</v>
      </c>
      <c r="G84" s="42">
        <f t="shared" si="8"/>
        <v>12829.783394441514</v>
      </c>
      <c r="H84" s="42">
        <f t="shared" si="9"/>
        <v>13676.692743407464</v>
      </c>
      <c r="I84" s="42">
        <f t="shared" si="10"/>
        <v>14523.602092373414</v>
      </c>
      <c r="J84" s="42">
        <f t="shared" si="11"/>
        <v>14805.905208695398</v>
      </c>
      <c r="K84" s="42">
        <v>15088.208325017382</v>
      </c>
    </row>
    <row r="85" spans="1:11" ht="15" customHeight="1" x14ac:dyDescent="0.25">
      <c r="A85" s="9" t="s">
        <v>19</v>
      </c>
      <c r="B85" s="9" t="s">
        <v>78</v>
      </c>
      <c r="C85" s="9" t="s">
        <v>84</v>
      </c>
      <c r="D85" s="42">
        <f>euref_capacity_EXIOBASE!D72*capacity!$L85/(capacity!$L84+capacity!$L85)</f>
        <v>1267.7663278619555</v>
      </c>
      <c r="E85" s="42">
        <f t="shared" si="6"/>
        <v>2029.9221568612834</v>
      </c>
      <c r="F85" s="42">
        <f t="shared" si="7"/>
        <v>3173.1559003602752</v>
      </c>
      <c r="G85" s="42">
        <f t="shared" si="8"/>
        <v>4316.3896438592665</v>
      </c>
      <c r="H85" s="42">
        <f t="shared" si="9"/>
        <v>4602.1980797340148</v>
      </c>
      <c r="I85" s="42">
        <f t="shared" si="10"/>
        <v>4888.0065156087621</v>
      </c>
      <c r="J85" s="42">
        <f t="shared" si="11"/>
        <v>4983.2759942336779</v>
      </c>
      <c r="K85" s="42">
        <v>5078.5454728585946</v>
      </c>
    </row>
    <row r="86" spans="1:11" ht="15" customHeight="1" x14ac:dyDescent="0.25">
      <c r="A86" s="9" t="s">
        <v>19</v>
      </c>
      <c r="B86" s="9" t="s">
        <v>37</v>
      </c>
      <c r="C86" s="9" t="s">
        <v>38</v>
      </c>
      <c r="D86" s="42">
        <f>euref_capacity_EXIOBASE!D73</f>
        <v>1017.0608699999999</v>
      </c>
      <c r="E86" s="42">
        <f t="shared" si="6"/>
        <v>813.64869599999997</v>
      </c>
      <c r="F86" s="42">
        <f t="shared" si="7"/>
        <v>508.53043499999995</v>
      </c>
      <c r="G86" s="42">
        <f t="shared" si="8"/>
        <v>203.41217399999994</v>
      </c>
      <c r="H86" s="42">
        <f t="shared" si="9"/>
        <v>127.13260874999997</v>
      </c>
      <c r="I86" s="42">
        <f t="shared" si="10"/>
        <v>50.853043500000013</v>
      </c>
      <c r="J86" s="42">
        <f t="shared" si="11"/>
        <v>25.426521750000006</v>
      </c>
      <c r="K86" s="42">
        <v>0</v>
      </c>
    </row>
    <row r="87" spans="1:11" ht="15" customHeight="1" x14ac:dyDescent="0.25">
      <c r="A87" s="9" t="s">
        <v>19</v>
      </c>
      <c r="B87" s="9" t="s">
        <v>39</v>
      </c>
      <c r="C87" s="9" t="s">
        <v>40</v>
      </c>
      <c r="D87" s="42">
        <f>euref_capacity_EXIOBASE!D74</f>
        <v>1781.28458</v>
      </c>
      <c r="E87" s="42">
        <f t="shared" si="6"/>
        <v>1425.027664</v>
      </c>
      <c r="F87" s="42">
        <f t="shared" si="7"/>
        <v>890.64229</v>
      </c>
      <c r="G87" s="42">
        <f t="shared" si="8"/>
        <v>356.25691599999982</v>
      </c>
      <c r="H87" s="42">
        <f t="shared" si="9"/>
        <v>222.66057249999994</v>
      </c>
      <c r="I87" s="42">
        <f t="shared" si="10"/>
        <v>89.064229000000068</v>
      </c>
      <c r="J87" s="42">
        <f t="shared" si="11"/>
        <v>44.532114500000034</v>
      </c>
      <c r="K87" s="42">
        <v>0</v>
      </c>
    </row>
    <row r="88" spans="1:11" ht="15" customHeight="1" x14ac:dyDescent="0.25">
      <c r="A88" s="9" t="s">
        <v>19</v>
      </c>
      <c r="B88" s="9" t="s">
        <v>80</v>
      </c>
      <c r="C88" s="9" t="s">
        <v>85</v>
      </c>
      <c r="D88" s="42">
        <f>euref_capacity_EXIOBASE!D75*capacity!$L88/(capacity!$L88+capacity!$L89)</f>
        <v>5.4225338112260086</v>
      </c>
      <c r="E88" s="42">
        <f t="shared" si="6"/>
        <v>1933.3811850479447</v>
      </c>
      <c r="F88" s="42">
        <f t="shared" si="7"/>
        <v>4825.3191619030231</v>
      </c>
      <c r="G88" s="42">
        <f t="shared" si="8"/>
        <v>7717.2571387581011</v>
      </c>
      <c r="H88" s="42">
        <f t="shared" si="9"/>
        <v>8440.2416329718708</v>
      </c>
      <c r="I88" s="42">
        <f t="shared" si="10"/>
        <v>9163.2261271856405</v>
      </c>
      <c r="J88" s="42">
        <f t="shared" si="11"/>
        <v>9404.220958590231</v>
      </c>
      <c r="K88" s="42">
        <v>9645.2157899948197</v>
      </c>
    </row>
    <row r="89" spans="1:11" ht="15" customHeight="1" x14ac:dyDescent="0.25">
      <c r="A89" s="9" t="s">
        <v>19</v>
      </c>
      <c r="B89" s="9" t="s">
        <v>81</v>
      </c>
      <c r="C89" s="9" t="s">
        <v>86</v>
      </c>
      <c r="D89" s="42">
        <f>euref_capacity_EXIOBASE!D75*capacity!$L89/(capacity!$L88+capacity!$L89)</f>
        <v>831.57746618877388</v>
      </c>
      <c r="E89" s="42">
        <f t="shared" si="6"/>
        <v>1642.4985051732406</v>
      </c>
      <c r="F89" s="42">
        <f t="shared" si="7"/>
        <v>2858.88006364994</v>
      </c>
      <c r="G89" s="42">
        <f t="shared" si="8"/>
        <v>4075.2616221266403</v>
      </c>
      <c r="H89" s="42">
        <f t="shared" si="9"/>
        <v>4379.3570117458148</v>
      </c>
      <c r="I89" s="42">
        <f t="shared" si="10"/>
        <v>4683.4524013649898</v>
      </c>
      <c r="J89" s="42">
        <f t="shared" si="11"/>
        <v>4784.8175312380481</v>
      </c>
      <c r="K89" s="42">
        <v>4886.1826611111064</v>
      </c>
    </row>
    <row r="90" spans="1:11" ht="15" customHeight="1" x14ac:dyDescent="0.25">
      <c r="A90" s="9" t="s">
        <v>19</v>
      </c>
      <c r="B90" s="9" t="s">
        <v>41</v>
      </c>
      <c r="C90" s="9" t="s">
        <v>42</v>
      </c>
      <c r="D90" s="42">
        <f>euref_capacity_EXIOBASE!D76</f>
        <v>0</v>
      </c>
      <c r="E90" s="42">
        <f t="shared" si="6"/>
        <v>0</v>
      </c>
      <c r="F90" s="42">
        <f t="shared" si="7"/>
        <v>0</v>
      </c>
      <c r="G90" s="42">
        <f t="shared" si="8"/>
        <v>0</v>
      </c>
      <c r="H90" s="42">
        <f t="shared" si="9"/>
        <v>0</v>
      </c>
      <c r="I90" s="42">
        <f t="shared" si="10"/>
        <v>0</v>
      </c>
      <c r="J90" s="42">
        <f t="shared" si="11"/>
        <v>0</v>
      </c>
      <c r="K90" s="42">
        <v>0</v>
      </c>
    </row>
    <row r="91" spans="1:11" ht="15" customHeight="1" x14ac:dyDescent="0.25">
      <c r="A91" s="9" t="s">
        <v>19</v>
      </c>
      <c r="B91" s="9" t="s">
        <v>43</v>
      </c>
      <c r="C91" s="9" t="s">
        <v>44</v>
      </c>
      <c r="D91" s="42">
        <f>euref_capacity_EXIOBASE!D77</f>
        <v>0</v>
      </c>
      <c r="E91" s="42">
        <f t="shared" si="6"/>
        <v>164.75461908514308</v>
      </c>
      <c r="F91" s="42">
        <f t="shared" si="7"/>
        <v>411.88654771285769</v>
      </c>
      <c r="G91" s="42">
        <f t="shared" si="8"/>
        <v>659.01847634057231</v>
      </c>
      <c r="H91" s="42">
        <f t="shared" si="9"/>
        <v>720.80145849750102</v>
      </c>
      <c r="I91" s="42">
        <f t="shared" si="10"/>
        <v>782.58444065442961</v>
      </c>
      <c r="J91" s="42">
        <f t="shared" si="11"/>
        <v>803.17876804007255</v>
      </c>
      <c r="K91" s="42">
        <v>823.77309542571538</v>
      </c>
    </row>
    <row r="92" spans="1:11" ht="15" customHeight="1" x14ac:dyDescent="0.25">
      <c r="A92" s="9" t="s">
        <v>19</v>
      </c>
      <c r="B92" s="9" t="s">
        <v>45</v>
      </c>
      <c r="C92" s="9" t="s">
        <v>46</v>
      </c>
      <c r="D92" s="42">
        <f>euref_capacity_EXIOBASE!D78</f>
        <v>0</v>
      </c>
      <c r="E92" s="42">
        <f t="shared" si="6"/>
        <v>0</v>
      </c>
      <c r="F92" s="42">
        <f t="shared" si="7"/>
        <v>0</v>
      </c>
      <c r="G92" s="42">
        <f t="shared" si="8"/>
        <v>0</v>
      </c>
      <c r="H92" s="42">
        <f t="shared" si="9"/>
        <v>0</v>
      </c>
      <c r="I92" s="42">
        <f t="shared" si="10"/>
        <v>0</v>
      </c>
      <c r="J92" s="42">
        <f t="shared" si="11"/>
        <v>0</v>
      </c>
      <c r="K92" s="42">
        <v>0</v>
      </c>
    </row>
    <row r="93" spans="1:11" ht="15" customHeight="1" x14ac:dyDescent="0.25">
      <c r="A93" s="9" t="s">
        <v>18</v>
      </c>
      <c r="B93" s="9" t="s">
        <v>29</v>
      </c>
      <c r="C93" s="9" t="s">
        <v>30</v>
      </c>
      <c r="D93" s="42">
        <f>euref_capacity_EXIOBASE!D79</f>
        <v>1871.3999999999999</v>
      </c>
      <c r="E93" s="42">
        <f t="shared" si="6"/>
        <v>1497.12</v>
      </c>
      <c r="F93" s="42">
        <f t="shared" si="7"/>
        <v>935.69999999999993</v>
      </c>
      <c r="G93" s="42">
        <f t="shared" si="8"/>
        <v>374.28</v>
      </c>
      <c r="H93" s="42">
        <f t="shared" si="9"/>
        <v>233.92500000000007</v>
      </c>
      <c r="I93" s="42">
        <f t="shared" si="10"/>
        <v>93.570000000000164</v>
      </c>
      <c r="J93" s="42">
        <f t="shared" si="11"/>
        <v>46.785000000000082</v>
      </c>
      <c r="K93" s="42">
        <v>0</v>
      </c>
    </row>
    <row r="94" spans="1:11" ht="15" customHeight="1" x14ac:dyDescent="0.25">
      <c r="A94" s="9" t="s">
        <v>18</v>
      </c>
      <c r="B94" s="9" t="s">
        <v>31</v>
      </c>
      <c r="C94" s="9" t="s">
        <v>32</v>
      </c>
      <c r="D94" s="42">
        <f>euref_capacity_EXIOBASE!D80</f>
        <v>362.32599999999996</v>
      </c>
      <c r="E94" s="42">
        <f t="shared" si="6"/>
        <v>289.86079999999998</v>
      </c>
      <c r="F94" s="42">
        <f t="shared" si="7"/>
        <v>181.16299999999998</v>
      </c>
      <c r="G94" s="42">
        <f t="shared" si="8"/>
        <v>72.465199999999982</v>
      </c>
      <c r="H94" s="42">
        <f t="shared" si="9"/>
        <v>45.290750000000003</v>
      </c>
      <c r="I94" s="42">
        <f t="shared" si="10"/>
        <v>18.116300000000024</v>
      </c>
      <c r="J94" s="42">
        <f t="shared" si="11"/>
        <v>9.0581500000000119</v>
      </c>
      <c r="K94" s="42">
        <v>0</v>
      </c>
    </row>
    <row r="95" spans="1:11" ht="15" customHeight="1" x14ac:dyDescent="0.25">
      <c r="A95" s="9" t="s">
        <v>18</v>
      </c>
      <c r="B95" s="9" t="s">
        <v>33</v>
      </c>
      <c r="C95" s="9" t="s">
        <v>34</v>
      </c>
      <c r="D95" s="42">
        <f>euref_capacity_EXIOBASE!D81</f>
        <v>0</v>
      </c>
      <c r="E95" s="42">
        <f t="shared" si="6"/>
        <v>0</v>
      </c>
      <c r="F95" s="42">
        <f t="shared" si="7"/>
        <v>0</v>
      </c>
      <c r="G95" s="42">
        <f t="shared" si="8"/>
        <v>0</v>
      </c>
      <c r="H95" s="42">
        <f t="shared" si="9"/>
        <v>0</v>
      </c>
      <c r="I95" s="42">
        <f t="shared" si="10"/>
        <v>0</v>
      </c>
      <c r="J95" s="42">
        <f t="shared" si="11"/>
        <v>0</v>
      </c>
      <c r="K95" s="42">
        <v>0</v>
      </c>
    </row>
    <row r="96" spans="1:11" ht="15" customHeight="1" x14ac:dyDescent="0.25">
      <c r="A96" s="9" t="s">
        <v>18</v>
      </c>
      <c r="B96" s="9" t="s">
        <v>35</v>
      </c>
      <c r="C96" s="9" t="s">
        <v>36</v>
      </c>
      <c r="D96" s="42">
        <f>euref_capacity_EXIOBASE!D82</f>
        <v>8</v>
      </c>
      <c r="E96" s="42">
        <f t="shared" si="6"/>
        <v>8</v>
      </c>
      <c r="F96" s="42">
        <f t="shared" si="7"/>
        <v>8</v>
      </c>
      <c r="G96" s="42">
        <f t="shared" si="8"/>
        <v>8</v>
      </c>
      <c r="H96" s="42">
        <f t="shared" si="9"/>
        <v>8</v>
      </c>
      <c r="I96" s="42">
        <f t="shared" si="10"/>
        <v>8</v>
      </c>
      <c r="J96" s="42">
        <f t="shared" si="11"/>
        <v>8</v>
      </c>
      <c r="K96" s="42">
        <v>8</v>
      </c>
    </row>
    <row r="97" spans="1:11" ht="15" customHeight="1" x14ac:dyDescent="0.25">
      <c r="A97" s="9" t="s">
        <v>18</v>
      </c>
      <c r="B97" s="9" t="s">
        <v>79</v>
      </c>
      <c r="C97" s="9" t="s">
        <v>83</v>
      </c>
      <c r="D97" s="42">
        <f>euref_capacity_EXIOBASE!D83*capacity!$L97/(capacity!$L$97+capacity!$L$98)</f>
        <v>302.7</v>
      </c>
      <c r="E97" s="42">
        <f t="shared" si="6"/>
        <v>1039.8167939156137</v>
      </c>
      <c r="F97" s="42">
        <f t="shared" si="7"/>
        <v>2145.4919847890342</v>
      </c>
      <c r="G97" s="42">
        <f t="shared" si="8"/>
        <v>3251.1671756624546</v>
      </c>
      <c r="H97" s="42">
        <f t="shared" si="9"/>
        <v>3527.5859733808093</v>
      </c>
      <c r="I97" s="42">
        <f t="shared" si="10"/>
        <v>3804.0047710991644</v>
      </c>
      <c r="J97" s="42">
        <f t="shared" si="11"/>
        <v>3896.1443703386162</v>
      </c>
      <c r="K97" s="42">
        <v>3988.2839695780681</v>
      </c>
    </row>
    <row r="98" spans="1:11" ht="15" customHeight="1" x14ac:dyDescent="0.25">
      <c r="A98" s="9" t="s">
        <v>18</v>
      </c>
      <c r="B98" s="9" t="s">
        <v>78</v>
      </c>
      <c r="C98" s="9" t="s">
        <v>84</v>
      </c>
      <c r="D98" s="42">
        <f>euref_capacity_EXIOBASE!D83*capacity!$L98/(capacity!$L$97+capacity!$L$98)</f>
        <v>0</v>
      </c>
      <c r="E98" s="42">
        <f t="shared" si="6"/>
        <v>257.87640209743387</v>
      </c>
      <c r="F98" s="42">
        <f t="shared" si="7"/>
        <v>644.69100524358464</v>
      </c>
      <c r="G98" s="42">
        <f t="shared" si="8"/>
        <v>1031.5056083897355</v>
      </c>
      <c r="H98" s="42">
        <f t="shared" si="9"/>
        <v>1128.209259176273</v>
      </c>
      <c r="I98" s="42">
        <f t="shared" si="10"/>
        <v>1224.9129099628108</v>
      </c>
      <c r="J98" s="42">
        <f t="shared" si="11"/>
        <v>1257.14746022499</v>
      </c>
      <c r="K98" s="42">
        <v>1289.3820104871693</v>
      </c>
    </row>
    <row r="99" spans="1:11" ht="15" customHeight="1" x14ac:dyDescent="0.25">
      <c r="A99" s="9" t="s">
        <v>18</v>
      </c>
      <c r="B99" s="9" t="s">
        <v>37</v>
      </c>
      <c r="C99" s="9" t="s">
        <v>38</v>
      </c>
      <c r="D99" s="42">
        <f>euref_capacity_EXIOBASE!D84</f>
        <v>0</v>
      </c>
      <c r="E99" s="42">
        <f t="shared" si="6"/>
        <v>0</v>
      </c>
      <c r="F99" s="42">
        <f t="shared" si="7"/>
        <v>0</v>
      </c>
      <c r="G99" s="42">
        <f t="shared" si="8"/>
        <v>0</v>
      </c>
      <c r="H99" s="42">
        <f t="shared" si="9"/>
        <v>0</v>
      </c>
      <c r="I99" s="42">
        <f t="shared" si="10"/>
        <v>0</v>
      </c>
      <c r="J99" s="42">
        <f t="shared" si="11"/>
        <v>0</v>
      </c>
      <c r="K99" s="42">
        <v>0</v>
      </c>
    </row>
    <row r="100" spans="1:11" ht="15" customHeight="1" x14ac:dyDescent="0.25">
      <c r="A100" s="9" t="s">
        <v>18</v>
      </c>
      <c r="B100" s="9" t="s">
        <v>39</v>
      </c>
      <c r="C100" s="9" t="s">
        <v>40</v>
      </c>
      <c r="D100" s="42">
        <f>euref_capacity_EXIOBASE!D85</f>
        <v>143.6</v>
      </c>
      <c r="E100" s="42">
        <f t="shared" si="6"/>
        <v>114.88</v>
      </c>
      <c r="F100" s="42">
        <f t="shared" si="7"/>
        <v>71.8</v>
      </c>
      <c r="G100" s="42">
        <f t="shared" si="8"/>
        <v>28.72</v>
      </c>
      <c r="H100" s="42">
        <f t="shared" si="9"/>
        <v>17.950000000000003</v>
      </c>
      <c r="I100" s="42">
        <f t="shared" si="10"/>
        <v>7.1800000000000068</v>
      </c>
      <c r="J100" s="42">
        <f t="shared" si="11"/>
        <v>3.5900000000000034</v>
      </c>
      <c r="K100" s="42">
        <v>0</v>
      </c>
    </row>
    <row r="101" spans="1:11" ht="15" customHeight="1" x14ac:dyDescent="0.25">
      <c r="A101" s="9" t="s">
        <v>18</v>
      </c>
      <c r="B101" s="9" t="s">
        <v>80</v>
      </c>
      <c r="C101" s="9" t="s">
        <v>85</v>
      </c>
      <c r="D101" s="44">
        <f>euref_capacity_EXIOBASE!D86*capacity!$M101/(capacity!$M$101+capacity!$M$102)</f>
        <v>0</v>
      </c>
      <c r="E101" s="42">
        <f t="shared" si="6"/>
        <v>339.15785383714615</v>
      </c>
      <c r="F101" s="42">
        <f t="shared" si="7"/>
        <v>847.89463459286526</v>
      </c>
      <c r="G101" s="42">
        <f t="shared" si="8"/>
        <v>1356.6314153485846</v>
      </c>
      <c r="H101" s="42">
        <f t="shared" si="9"/>
        <v>1483.8156105375142</v>
      </c>
      <c r="I101" s="42">
        <f t="shared" si="10"/>
        <v>1610.9998057264438</v>
      </c>
      <c r="J101" s="42">
        <f t="shared" si="11"/>
        <v>1653.3945374560872</v>
      </c>
      <c r="K101" s="42">
        <v>1695.7892691857305</v>
      </c>
    </row>
    <row r="102" spans="1:11" ht="15" customHeight="1" x14ac:dyDescent="0.25">
      <c r="A102" s="9" t="s">
        <v>18</v>
      </c>
      <c r="B102" s="9" t="s">
        <v>81</v>
      </c>
      <c r="C102" s="9" t="s">
        <v>86</v>
      </c>
      <c r="D102" s="44">
        <f>euref_capacity_EXIOBASE!D86*capacity!$M102/(capacity!$M$101+capacity!$M$102)</f>
        <v>1</v>
      </c>
      <c r="E102" s="42">
        <f t="shared" si="6"/>
        <v>302.69988621965791</v>
      </c>
      <c r="F102" s="42">
        <f t="shared" si="7"/>
        <v>755.24971554914475</v>
      </c>
      <c r="G102" s="42">
        <f t="shared" si="8"/>
        <v>1207.7995448786317</v>
      </c>
      <c r="H102" s="42">
        <f t="shared" si="9"/>
        <v>1320.9370022110033</v>
      </c>
      <c r="I102" s="42">
        <f t="shared" si="10"/>
        <v>1434.074459543375</v>
      </c>
      <c r="J102" s="42">
        <f t="shared" si="11"/>
        <v>1471.7869453208323</v>
      </c>
      <c r="K102" s="42">
        <v>1509.4994310982895</v>
      </c>
    </row>
    <row r="103" spans="1:11" ht="15" customHeight="1" x14ac:dyDescent="0.25">
      <c r="A103" s="9" t="s">
        <v>18</v>
      </c>
      <c r="B103" s="9" t="s">
        <v>41</v>
      </c>
      <c r="C103" s="9" t="s">
        <v>42</v>
      </c>
      <c r="D103" s="42">
        <f>euref_capacity_EXIOBASE!D87</f>
        <v>0</v>
      </c>
      <c r="E103" s="42">
        <f t="shared" si="6"/>
        <v>0</v>
      </c>
      <c r="F103" s="42">
        <f t="shared" si="7"/>
        <v>0</v>
      </c>
      <c r="G103" s="42">
        <f t="shared" si="8"/>
        <v>0</v>
      </c>
      <c r="H103" s="42">
        <f t="shared" si="9"/>
        <v>0</v>
      </c>
      <c r="I103" s="42">
        <f t="shared" si="10"/>
        <v>0</v>
      </c>
      <c r="J103" s="42">
        <f t="shared" si="11"/>
        <v>0</v>
      </c>
      <c r="K103" s="42">
        <v>0</v>
      </c>
    </row>
    <row r="104" spans="1:11" ht="15" customHeight="1" x14ac:dyDescent="0.25">
      <c r="A104" s="9" t="s">
        <v>18</v>
      </c>
      <c r="B104" s="9" t="s">
        <v>43</v>
      </c>
      <c r="C104" s="9" t="s">
        <v>44</v>
      </c>
      <c r="D104" s="42">
        <f>euref_capacity_EXIOBASE!D88</f>
        <v>0</v>
      </c>
      <c r="E104" s="42">
        <f t="shared" si="6"/>
        <v>9.493869504085465</v>
      </c>
      <c r="F104" s="42">
        <f t="shared" si="7"/>
        <v>23.734673760213663</v>
      </c>
      <c r="G104" s="42">
        <f t="shared" si="8"/>
        <v>37.97547801634186</v>
      </c>
      <c r="H104" s="42">
        <f t="shared" si="9"/>
        <v>41.53567908037391</v>
      </c>
      <c r="I104" s="42">
        <f t="shared" si="10"/>
        <v>45.09588014440596</v>
      </c>
      <c r="J104" s="42">
        <f t="shared" si="11"/>
        <v>46.282613832416644</v>
      </c>
      <c r="K104" s="42">
        <v>47.469347520427327</v>
      </c>
    </row>
    <row r="105" spans="1:11" ht="15" customHeight="1" x14ac:dyDescent="0.25">
      <c r="A105" s="9" t="s">
        <v>18</v>
      </c>
      <c r="B105" s="9" t="s">
        <v>45</v>
      </c>
      <c r="C105" s="9" t="s">
        <v>46</v>
      </c>
      <c r="D105" s="42">
        <f>euref_capacity_EXIOBASE!D89</f>
        <v>0</v>
      </c>
      <c r="E105" s="42">
        <f t="shared" si="6"/>
        <v>0</v>
      </c>
      <c r="F105" s="42">
        <f t="shared" si="7"/>
        <v>0</v>
      </c>
      <c r="G105" s="42">
        <f t="shared" si="8"/>
        <v>0</v>
      </c>
      <c r="H105" s="42">
        <f t="shared" si="9"/>
        <v>0</v>
      </c>
      <c r="I105" s="42">
        <f t="shared" si="10"/>
        <v>0</v>
      </c>
      <c r="J105" s="42">
        <f t="shared" si="11"/>
        <v>0</v>
      </c>
      <c r="K105" s="42">
        <v>0</v>
      </c>
    </row>
    <row r="106" spans="1:11" ht="15" customHeight="1" x14ac:dyDescent="0.25">
      <c r="A106" s="9" t="s">
        <v>17</v>
      </c>
      <c r="B106" s="9" t="s">
        <v>29</v>
      </c>
      <c r="C106" s="9" t="s">
        <v>30</v>
      </c>
      <c r="D106" s="42">
        <f>euref_capacity_EXIOBASE!D90</f>
        <v>10316.328</v>
      </c>
      <c r="E106" s="42">
        <f t="shared" si="6"/>
        <v>8253.0623999999989</v>
      </c>
      <c r="F106" s="42">
        <f t="shared" si="7"/>
        <v>5158.1639999999998</v>
      </c>
      <c r="G106" s="42">
        <f t="shared" si="8"/>
        <v>2063.2655999999988</v>
      </c>
      <c r="H106" s="42">
        <f t="shared" si="9"/>
        <v>1289.5409999999993</v>
      </c>
      <c r="I106" s="42">
        <f t="shared" si="10"/>
        <v>515.8163999999997</v>
      </c>
      <c r="J106" s="42">
        <f t="shared" si="11"/>
        <v>257.90819999999985</v>
      </c>
      <c r="K106" s="42">
        <v>0</v>
      </c>
    </row>
    <row r="107" spans="1:11" ht="15" customHeight="1" x14ac:dyDescent="0.25">
      <c r="A107" s="9" t="s">
        <v>17</v>
      </c>
      <c r="B107" s="9" t="s">
        <v>31</v>
      </c>
      <c r="C107" s="9" t="s">
        <v>32</v>
      </c>
      <c r="D107" s="42">
        <f>euref_capacity_EXIOBASE!D91</f>
        <v>31332.784944999996</v>
      </c>
      <c r="E107" s="42">
        <f t="shared" si="6"/>
        <v>25066.227955999995</v>
      </c>
      <c r="F107" s="42">
        <f t="shared" si="7"/>
        <v>15666.392472499998</v>
      </c>
      <c r="G107" s="42">
        <f t="shared" si="8"/>
        <v>6266.556988999997</v>
      </c>
      <c r="H107" s="42">
        <f t="shared" si="9"/>
        <v>3916.598118124999</v>
      </c>
      <c r="I107" s="42">
        <f t="shared" si="10"/>
        <v>1566.6392472500011</v>
      </c>
      <c r="J107" s="42">
        <f t="shared" si="11"/>
        <v>783.31962362500053</v>
      </c>
      <c r="K107" s="42">
        <v>0</v>
      </c>
    </row>
    <row r="108" spans="1:11" ht="15" customHeight="1" x14ac:dyDescent="0.25">
      <c r="A108" s="9" t="s">
        <v>17</v>
      </c>
      <c r="B108" s="9" t="s">
        <v>33</v>
      </c>
      <c r="C108" s="9" t="s">
        <v>34</v>
      </c>
      <c r="D108" s="42">
        <f>euref_capacity_EXIOBASE!D92</f>
        <v>7398.7999999999993</v>
      </c>
      <c r="E108" s="42">
        <f t="shared" si="6"/>
        <v>5919.0399999999991</v>
      </c>
      <c r="F108" s="42">
        <f t="shared" si="7"/>
        <v>3699.3999999999996</v>
      </c>
      <c r="G108" s="42">
        <f t="shared" si="8"/>
        <v>1479.7599999999993</v>
      </c>
      <c r="H108" s="42">
        <f t="shared" si="9"/>
        <v>924.84999999999991</v>
      </c>
      <c r="I108" s="42">
        <f t="shared" si="10"/>
        <v>369.94000000000051</v>
      </c>
      <c r="J108" s="42">
        <f t="shared" si="11"/>
        <v>184.97000000000025</v>
      </c>
      <c r="K108" s="42">
        <v>0</v>
      </c>
    </row>
    <row r="109" spans="1:11" ht="15" customHeight="1" x14ac:dyDescent="0.25">
      <c r="A109" s="9" t="s">
        <v>17</v>
      </c>
      <c r="B109" s="9" t="s">
        <v>35</v>
      </c>
      <c r="C109" s="9" t="s">
        <v>36</v>
      </c>
      <c r="D109" s="42">
        <f>euref_capacity_EXIOBASE!D93</f>
        <v>16632</v>
      </c>
      <c r="E109" s="42">
        <f t="shared" si="6"/>
        <v>16708.599999999999</v>
      </c>
      <c r="F109" s="42">
        <f t="shared" si="7"/>
        <v>16823.5</v>
      </c>
      <c r="G109" s="42">
        <f t="shared" si="8"/>
        <v>16938.400000000001</v>
      </c>
      <c r="H109" s="42">
        <f t="shared" si="9"/>
        <v>16967.125</v>
      </c>
      <c r="I109" s="42">
        <f t="shared" si="10"/>
        <v>16995.849999999999</v>
      </c>
      <c r="J109" s="42">
        <f t="shared" si="11"/>
        <v>17005.424999999999</v>
      </c>
      <c r="K109" s="42">
        <v>17015</v>
      </c>
    </row>
    <row r="110" spans="1:11" ht="15" customHeight="1" x14ac:dyDescent="0.25">
      <c r="A110" s="9" t="s">
        <v>17</v>
      </c>
      <c r="B110" s="9" t="s">
        <v>79</v>
      </c>
      <c r="C110" s="9" t="s">
        <v>83</v>
      </c>
      <c r="D110" s="42">
        <f>euref_capacity_EXIOBASE!D94*capacity!$L110/(capacity!$L$110+capacity!$L$111)</f>
        <v>23025.3</v>
      </c>
      <c r="E110" s="42">
        <f t="shared" si="6"/>
        <v>38319.278395470901</v>
      </c>
      <c r="F110" s="42">
        <f t="shared" si="7"/>
        <v>61260.245988677256</v>
      </c>
      <c r="G110" s="42">
        <f t="shared" si="8"/>
        <v>84201.21358188361</v>
      </c>
      <c r="H110" s="42">
        <f t="shared" si="9"/>
        <v>89936.455480185192</v>
      </c>
      <c r="I110" s="42">
        <f t="shared" si="10"/>
        <v>95671.697378486773</v>
      </c>
      <c r="J110" s="42">
        <f t="shared" si="11"/>
        <v>97583.444677920634</v>
      </c>
      <c r="K110" s="42">
        <v>99495.191977354509</v>
      </c>
    </row>
    <row r="111" spans="1:11" ht="15" customHeight="1" x14ac:dyDescent="0.25">
      <c r="A111" s="9" t="s">
        <v>17</v>
      </c>
      <c r="B111" s="9" t="s">
        <v>78</v>
      </c>
      <c r="C111" s="9" t="s">
        <v>84</v>
      </c>
      <c r="D111" s="42">
        <f>euref_capacity_EXIOBASE!D94*capacity!$L111/(capacity!$L$110+capacity!$L$111)</f>
        <v>0</v>
      </c>
      <c r="E111" s="42">
        <f t="shared" si="6"/>
        <v>3903.0692686774782</v>
      </c>
      <c r="F111" s="42">
        <f t="shared" si="7"/>
        <v>9757.6731716936956</v>
      </c>
      <c r="G111" s="42">
        <f t="shared" si="8"/>
        <v>15612.277074709913</v>
      </c>
      <c r="H111" s="42">
        <f t="shared" si="9"/>
        <v>17075.928050463968</v>
      </c>
      <c r="I111" s="42">
        <f t="shared" si="10"/>
        <v>18539.57902621802</v>
      </c>
      <c r="J111" s="42">
        <f t="shared" si="11"/>
        <v>19027.462684802704</v>
      </c>
      <c r="K111" s="42">
        <v>19515.346343387391</v>
      </c>
    </row>
    <row r="112" spans="1:11" ht="15" customHeight="1" x14ac:dyDescent="0.25">
      <c r="A112" s="9" t="s">
        <v>17</v>
      </c>
      <c r="B112" s="9" t="s">
        <v>37</v>
      </c>
      <c r="C112" s="9" t="s">
        <v>38</v>
      </c>
      <c r="D112" s="42">
        <f>euref_capacity_EXIOBASE!D95</f>
        <v>7495.5484000000024</v>
      </c>
      <c r="E112" s="42">
        <f t="shared" si="6"/>
        <v>5996.4387200000019</v>
      </c>
      <c r="F112" s="42">
        <f t="shared" si="7"/>
        <v>3747.7742000000012</v>
      </c>
      <c r="G112" s="42">
        <f t="shared" si="8"/>
        <v>1499.1096800000005</v>
      </c>
      <c r="H112" s="42">
        <f t="shared" si="9"/>
        <v>936.94355000000041</v>
      </c>
      <c r="I112" s="42">
        <f t="shared" si="10"/>
        <v>374.77742000000035</v>
      </c>
      <c r="J112" s="42">
        <f t="shared" si="11"/>
        <v>187.38871000000017</v>
      </c>
      <c r="K112" s="42">
        <v>0</v>
      </c>
    </row>
    <row r="113" spans="1:11" ht="15" customHeight="1" x14ac:dyDescent="0.25">
      <c r="A113" s="9" t="s">
        <v>17</v>
      </c>
      <c r="B113" s="9" t="s">
        <v>39</v>
      </c>
      <c r="C113" s="9" t="s">
        <v>40</v>
      </c>
      <c r="D113" s="42">
        <f>euref_capacity_EXIOBASE!D96</f>
        <v>1187.8591600000002</v>
      </c>
      <c r="E113" s="42">
        <f t="shared" si="6"/>
        <v>950.28732800000012</v>
      </c>
      <c r="F113" s="42">
        <f t="shared" si="7"/>
        <v>593.9295800000001</v>
      </c>
      <c r="G113" s="42">
        <f t="shared" si="8"/>
        <v>237.57183199999997</v>
      </c>
      <c r="H113" s="42">
        <f t="shared" si="9"/>
        <v>148.48239500000005</v>
      </c>
      <c r="I113" s="42">
        <f t="shared" si="10"/>
        <v>59.392958000000135</v>
      </c>
      <c r="J113" s="42">
        <f t="shared" si="11"/>
        <v>29.696479000000068</v>
      </c>
      <c r="K113" s="42">
        <v>0</v>
      </c>
    </row>
    <row r="114" spans="1:11" ht="15" customHeight="1" x14ac:dyDescent="0.25">
      <c r="A114" s="9" t="s">
        <v>17</v>
      </c>
      <c r="B114" s="9" t="s">
        <v>80</v>
      </c>
      <c r="C114" s="9" t="s">
        <v>85</v>
      </c>
      <c r="D114" s="42">
        <f>euref_capacity_EXIOBASE!D97*capacity!$L114/(capacity!$L$114+capacity!$L$115)</f>
        <v>1123.4799205401905</v>
      </c>
      <c r="E114" s="42">
        <f t="shared" si="6"/>
        <v>7608.1329552228335</v>
      </c>
      <c r="F114" s="42">
        <f t="shared" si="7"/>
        <v>17335.112507246798</v>
      </c>
      <c r="G114" s="42">
        <f t="shared" si="8"/>
        <v>27062.092059270763</v>
      </c>
      <c r="H114" s="42">
        <f t="shared" si="9"/>
        <v>29493.836947276752</v>
      </c>
      <c r="I114" s="42">
        <f t="shared" si="10"/>
        <v>31925.581835282741</v>
      </c>
      <c r="J114" s="42">
        <f t="shared" si="11"/>
        <v>32736.163464618072</v>
      </c>
      <c r="K114" s="42">
        <v>33546.745093953403</v>
      </c>
    </row>
    <row r="115" spans="1:11" ht="15" customHeight="1" x14ac:dyDescent="0.25">
      <c r="A115" s="9" t="s">
        <v>17</v>
      </c>
      <c r="B115" s="9" t="s">
        <v>81</v>
      </c>
      <c r="C115" s="9" t="s">
        <v>86</v>
      </c>
      <c r="D115" s="42">
        <f>euref_capacity_EXIOBASE!D97*capacity!$L115/(capacity!$L$114+capacity!$L$115)</f>
        <v>3659.6825595916221</v>
      </c>
      <c r="E115" s="42">
        <f t="shared" si="6"/>
        <v>16171.458513800693</v>
      </c>
      <c r="F115" s="42">
        <f t="shared" si="7"/>
        <v>34939.122445114299</v>
      </c>
      <c r="G115" s="42">
        <f t="shared" si="8"/>
        <v>53706.78637642791</v>
      </c>
      <c r="H115" s="42">
        <f t="shared" si="9"/>
        <v>58398.702359256305</v>
      </c>
      <c r="I115" s="42">
        <f t="shared" si="10"/>
        <v>63090.618342084708</v>
      </c>
      <c r="J115" s="42">
        <f t="shared" si="11"/>
        <v>64654.590336360845</v>
      </c>
      <c r="K115" s="42">
        <v>66218.562330636982</v>
      </c>
    </row>
    <row r="116" spans="1:11" ht="15" customHeight="1" x14ac:dyDescent="0.25">
      <c r="A116" s="9" t="s">
        <v>17</v>
      </c>
      <c r="B116" s="9" t="s">
        <v>41</v>
      </c>
      <c r="C116" s="9" t="s">
        <v>42</v>
      </c>
      <c r="D116" s="42">
        <f>euref_capacity_EXIOBASE!D98</f>
        <v>2342.8375198681861</v>
      </c>
      <c r="E116" s="42">
        <f t="shared" si="6"/>
        <v>3045.3306407474715</v>
      </c>
      <c r="F116" s="42">
        <f t="shared" si="7"/>
        <v>4099.0703220664</v>
      </c>
      <c r="G116" s="42">
        <f t="shared" si="8"/>
        <v>5152.8100033853279</v>
      </c>
      <c r="H116" s="42">
        <f t="shared" si="9"/>
        <v>5416.2449237150595</v>
      </c>
      <c r="I116" s="42">
        <f t="shared" si="10"/>
        <v>5679.679844044791</v>
      </c>
      <c r="J116" s="42">
        <f t="shared" si="11"/>
        <v>5767.4914841547015</v>
      </c>
      <c r="K116" s="42">
        <v>5855.303124264613</v>
      </c>
    </row>
    <row r="117" spans="1:11" ht="15" customHeight="1" x14ac:dyDescent="0.25">
      <c r="A117" s="9" t="s">
        <v>17</v>
      </c>
      <c r="B117" s="9" t="s">
        <v>43</v>
      </c>
      <c r="C117" s="9" t="s">
        <v>44</v>
      </c>
      <c r="D117" s="42">
        <f>euref_capacity_EXIOBASE!D99</f>
        <v>0</v>
      </c>
      <c r="E117" s="42">
        <f t="shared" si="6"/>
        <v>634.79150694222642</v>
      </c>
      <c r="F117" s="42">
        <f t="shared" si="7"/>
        <v>1586.9787673555659</v>
      </c>
      <c r="G117" s="42">
        <f t="shared" si="8"/>
        <v>2539.1660277689057</v>
      </c>
      <c r="H117" s="42">
        <f t="shared" si="9"/>
        <v>2777.2128428722403</v>
      </c>
      <c r="I117" s="42">
        <f t="shared" si="10"/>
        <v>3015.259657975575</v>
      </c>
      <c r="J117" s="42">
        <f t="shared" si="11"/>
        <v>3094.6085963433534</v>
      </c>
      <c r="K117" s="42">
        <v>3173.9575347111318</v>
      </c>
    </row>
    <row r="118" spans="1:11" ht="15" customHeight="1" x14ac:dyDescent="0.25">
      <c r="A118" s="9" t="s">
        <v>17</v>
      </c>
      <c r="B118" s="9" t="s">
        <v>45</v>
      </c>
      <c r="C118" s="9" t="s">
        <v>46</v>
      </c>
      <c r="D118" s="42">
        <f>euref_capacity_EXIOBASE!D100</f>
        <v>0</v>
      </c>
      <c r="E118" s="42">
        <f t="shared" si="6"/>
        <v>10</v>
      </c>
      <c r="F118" s="42">
        <f t="shared" si="7"/>
        <v>25</v>
      </c>
      <c r="G118" s="42">
        <f t="shared" si="8"/>
        <v>40</v>
      </c>
      <c r="H118" s="42">
        <f t="shared" si="9"/>
        <v>43.75</v>
      </c>
      <c r="I118" s="42">
        <f t="shared" si="10"/>
        <v>47.5</v>
      </c>
      <c r="J118" s="42">
        <f t="shared" si="11"/>
        <v>48.75</v>
      </c>
      <c r="K118" s="42">
        <v>50</v>
      </c>
    </row>
    <row r="119" spans="1:11" ht="15" customHeight="1" x14ac:dyDescent="0.25">
      <c r="A119" s="9" t="s">
        <v>16</v>
      </c>
      <c r="B119" s="9" t="s">
        <v>29</v>
      </c>
      <c r="C119" s="9" t="s">
        <v>30</v>
      </c>
      <c r="D119" s="42">
        <f>euref_capacity_EXIOBASE!D101</f>
        <v>4339.8758000000007</v>
      </c>
      <c r="E119" s="42">
        <f t="shared" si="6"/>
        <v>3471.9006400000007</v>
      </c>
      <c r="F119" s="42">
        <f t="shared" si="7"/>
        <v>2169.9379000000004</v>
      </c>
      <c r="G119" s="42">
        <f t="shared" si="8"/>
        <v>867.97515999999996</v>
      </c>
      <c r="H119" s="42">
        <f t="shared" si="9"/>
        <v>542.4844750000002</v>
      </c>
      <c r="I119" s="42">
        <f t="shared" si="10"/>
        <v>216.99379000000044</v>
      </c>
      <c r="J119" s="42">
        <f t="shared" si="11"/>
        <v>108.49689500000022</v>
      </c>
      <c r="K119" s="42">
        <v>0</v>
      </c>
    </row>
    <row r="120" spans="1:11" ht="15" customHeight="1" x14ac:dyDescent="0.25">
      <c r="A120" s="9" t="s">
        <v>16</v>
      </c>
      <c r="B120" s="9" t="s">
        <v>31</v>
      </c>
      <c r="C120" s="9" t="s">
        <v>32</v>
      </c>
      <c r="D120" s="42">
        <f>euref_capacity_EXIOBASE!D102</f>
        <v>2697.7090499999999</v>
      </c>
      <c r="E120" s="42">
        <f t="shared" si="6"/>
        <v>2158.1672399999998</v>
      </c>
      <c r="F120" s="42">
        <f t="shared" si="7"/>
        <v>1348.854525</v>
      </c>
      <c r="G120" s="42">
        <f t="shared" si="8"/>
        <v>539.54180999999971</v>
      </c>
      <c r="H120" s="42">
        <f t="shared" si="9"/>
        <v>337.21363124999993</v>
      </c>
      <c r="I120" s="42">
        <f t="shared" si="10"/>
        <v>134.88545250000016</v>
      </c>
      <c r="J120" s="42">
        <f t="shared" si="11"/>
        <v>67.442726250000078</v>
      </c>
      <c r="K120" s="42">
        <v>0</v>
      </c>
    </row>
    <row r="121" spans="1:11" ht="15" customHeight="1" x14ac:dyDescent="0.25">
      <c r="A121" s="9" t="s">
        <v>16</v>
      </c>
      <c r="B121" s="9" t="s">
        <v>33</v>
      </c>
      <c r="C121" s="9" t="s">
        <v>34</v>
      </c>
      <c r="D121" s="42">
        <f>euref_capacity_EXIOBASE!D103</f>
        <v>2726.4</v>
      </c>
      <c r="E121" s="42">
        <f t="shared" si="6"/>
        <v>2181.12</v>
      </c>
      <c r="F121" s="42">
        <f t="shared" si="7"/>
        <v>1363.2</v>
      </c>
      <c r="G121" s="42">
        <f t="shared" si="8"/>
        <v>545.27999999999975</v>
      </c>
      <c r="H121" s="42">
        <f t="shared" si="9"/>
        <v>340.79999999999995</v>
      </c>
      <c r="I121" s="42">
        <f t="shared" si="10"/>
        <v>136.32000000000016</v>
      </c>
      <c r="J121" s="42">
        <f t="shared" si="11"/>
        <v>68.160000000000082</v>
      </c>
      <c r="K121" s="42">
        <v>0</v>
      </c>
    </row>
    <row r="122" spans="1:11" ht="15" customHeight="1" x14ac:dyDescent="0.25">
      <c r="A122" s="9" t="s">
        <v>16</v>
      </c>
      <c r="B122" s="9" t="s">
        <v>35</v>
      </c>
      <c r="C122" s="9" t="s">
        <v>36</v>
      </c>
      <c r="D122" s="42">
        <f>euref_capacity_EXIOBASE!D104</f>
        <v>3276.0000000000005</v>
      </c>
      <c r="E122" s="42">
        <f t="shared" si="6"/>
        <v>3268.0000000000005</v>
      </c>
      <c r="F122" s="42">
        <f t="shared" si="7"/>
        <v>3256</v>
      </c>
      <c r="G122" s="42">
        <f t="shared" si="8"/>
        <v>3244</v>
      </c>
      <c r="H122" s="42">
        <f t="shared" si="9"/>
        <v>3241</v>
      </c>
      <c r="I122" s="42">
        <f t="shared" si="10"/>
        <v>3238</v>
      </c>
      <c r="J122" s="42">
        <f t="shared" si="11"/>
        <v>3237</v>
      </c>
      <c r="K122" s="42">
        <v>3236</v>
      </c>
    </row>
    <row r="123" spans="1:11" ht="15" customHeight="1" x14ac:dyDescent="0.25">
      <c r="A123" s="9" t="s">
        <v>16</v>
      </c>
      <c r="B123" s="9" t="s">
        <v>79</v>
      </c>
      <c r="C123" s="9" t="s">
        <v>83</v>
      </c>
      <c r="D123" s="42">
        <f>euref_capacity_EXIOBASE!D105*capacity!$L123/(capacity!$L$123+capacity!$L$124)</f>
        <v>996.21925373134354</v>
      </c>
      <c r="E123" s="42">
        <f t="shared" si="6"/>
        <v>9355.8823638259382</v>
      </c>
      <c r="F123" s="42">
        <f t="shared" si="7"/>
        <v>21895.377028967825</v>
      </c>
      <c r="G123" s="42">
        <f t="shared" si="8"/>
        <v>34434.871694109723</v>
      </c>
      <c r="H123" s="42">
        <f t="shared" si="9"/>
        <v>37569.745360395187</v>
      </c>
      <c r="I123" s="42">
        <f t="shared" si="10"/>
        <v>40704.619026680659</v>
      </c>
      <c r="J123" s="42">
        <f t="shared" si="11"/>
        <v>41749.576915442485</v>
      </c>
      <c r="K123" s="42">
        <v>42794.534804204312</v>
      </c>
    </row>
    <row r="124" spans="1:11" ht="15" customHeight="1" x14ac:dyDescent="0.25">
      <c r="A124" s="9" t="s">
        <v>16</v>
      </c>
      <c r="B124" s="9" t="s">
        <v>78</v>
      </c>
      <c r="C124" s="9" t="s">
        <v>84</v>
      </c>
      <c r="D124" s="42">
        <f>euref_capacity_EXIOBASE!D105*capacity!$L124/(capacity!$L$123+capacity!$L$124)</f>
        <v>4.280746268656717</v>
      </c>
      <c r="E124" s="42">
        <f t="shared" si="6"/>
        <v>2399.0411760493394</v>
      </c>
      <c r="F124" s="42">
        <f t="shared" si="7"/>
        <v>5991.1818207203623</v>
      </c>
      <c r="G124" s="42">
        <f t="shared" si="8"/>
        <v>9583.3224653913858</v>
      </c>
      <c r="H124" s="42">
        <f t="shared" si="9"/>
        <v>10481.35762655914</v>
      </c>
      <c r="I124" s="42">
        <f t="shared" si="10"/>
        <v>11379.392787726896</v>
      </c>
      <c r="J124" s="42">
        <f t="shared" si="11"/>
        <v>11678.737841449481</v>
      </c>
      <c r="K124" s="42">
        <v>11978.082895172067</v>
      </c>
    </row>
    <row r="125" spans="1:11" ht="15" customHeight="1" x14ac:dyDescent="0.25">
      <c r="A125" s="9" t="s">
        <v>16</v>
      </c>
      <c r="B125" s="9" t="s">
        <v>37</v>
      </c>
      <c r="C125" s="9" t="s">
        <v>38</v>
      </c>
      <c r="D125" s="42">
        <f>euref_capacity_EXIOBASE!D106</f>
        <v>1531.91956</v>
      </c>
      <c r="E125" s="42">
        <f t="shared" si="6"/>
        <v>1225.535648</v>
      </c>
      <c r="F125" s="42">
        <f t="shared" si="7"/>
        <v>765.95978000000002</v>
      </c>
      <c r="G125" s="42">
        <f t="shared" si="8"/>
        <v>306.38391200000001</v>
      </c>
      <c r="H125" s="42">
        <f t="shared" si="9"/>
        <v>191.48994500000003</v>
      </c>
      <c r="I125" s="42">
        <f t="shared" si="10"/>
        <v>76.595978000000059</v>
      </c>
      <c r="J125" s="42">
        <f t="shared" si="11"/>
        <v>38.29798900000003</v>
      </c>
      <c r="K125" s="42">
        <v>0</v>
      </c>
    </row>
    <row r="126" spans="1:11" ht="15" customHeight="1" x14ac:dyDescent="0.25">
      <c r="A126" s="9" t="s">
        <v>16</v>
      </c>
      <c r="B126" s="9" t="s">
        <v>39</v>
      </c>
      <c r="C126" s="9" t="s">
        <v>40</v>
      </c>
      <c r="D126" s="42">
        <f>euref_capacity_EXIOBASE!D107</f>
        <v>2588.7471500000006</v>
      </c>
      <c r="E126" s="42">
        <f t="shared" si="6"/>
        <v>2070.9977200000003</v>
      </c>
      <c r="F126" s="42">
        <f t="shared" si="7"/>
        <v>1294.3735750000003</v>
      </c>
      <c r="G126" s="42">
        <f t="shared" si="8"/>
        <v>517.74942999999985</v>
      </c>
      <c r="H126" s="42">
        <f t="shared" si="9"/>
        <v>323.5933937499999</v>
      </c>
      <c r="I126" s="42">
        <f t="shared" si="10"/>
        <v>129.43735749999996</v>
      </c>
      <c r="J126" s="42">
        <f t="shared" si="11"/>
        <v>64.718678749999981</v>
      </c>
      <c r="K126" s="42">
        <v>0</v>
      </c>
    </row>
    <row r="127" spans="1:11" ht="15" customHeight="1" x14ac:dyDescent="0.25">
      <c r="A127" s="9" t="s">
        <v>16</v>
      </c>
      <c r="B127" s="9" t="s">
        <v>80</v>
      </c>
      <c r="C127" s="9" t="s">
        <v>85</v>
      </c>
      <c r="D127" s="42">
        <f>euref_capacity_EXIOBASE!D108*capacity!$L127/(capacity!$L$127+capacity!$L$128)</f>
        <v>0</v>
      </c>
      <c r="E127" s="42">
        <f t="shared" si="6"/>
        <v>4180.5195838183281</v>
      </c>
      <c r="F127" s="42">
        <f t="shared" si="7"/>
        <v>10451.29895954582</v>
      </c>
      <c r="G127" s="42">
        <f t="shared" si="8"/>
        <v>16722.078335273312</v>
      </c>
      <c r="H127" s="42">
        <f t="shared" si="9"/>
        <v>18289.773179205185</v>
      </c>
      <c r="I127" s="42">
        <f t="shared" si="10"/>
        <v>19857.468023137058</v>
      </c>
      <c r="J127" s="42">
        <f t="shared" si="11"/>
        <v>20380.032971114349</v>
      </c>
      <c r="K127" s="42">
        <v>20902.597919091641</v>
      </c>
    </row>
    <row r="128" spans="1:11" ht="15" customHeight="1" x14ac:dyDescent="0.25">
      <c r="A128" s="9" t="s">
        <v>16</v>
      </c>
      <c r="B128" s="9" t="s">
        <v>81</v>
      </c>
      <c r="C128" s="9" t="s">
        <v>86</v>
      </c>
      <c r="D128" s="42">
        <f>euref_capacity_EXIOBASE!D108*capacity!$L128/(capacity!$L$127+capacity!$L$128)</f>
        <v>12</v>
      </c>
      <c r="E128" s="42">
        <f t="shared" si="6"/>
        <v>1212.4222558103659</v>
      </c>
      <c r="F128" s="42">
        <f t="shared" si="7"/>
        <v>3013.0556395259146</v>
      </c>
      <c r="G128" s="42">
        <f t="shared" si="8"/>
        <v>4813.6890232414635</v>
      </c>
      <c r="H128" s="42">
        <f t="shared" si="9"/>
        <v>5263.8473691703502</v>
      </c>
      <c r="I128" s="42">
        <f t="shared" si="10"/>
        <v>5714.005715099237</v>
      </c>
      <c r="J128" s="42">
        <f t="shared" si="11"/>
        <v>5864.0584970755335</v>
      </c>
      <c r="K128" s="42">
        <v>6014.1112790518291</v>
      </c>
    </row>
    <row r="129" spans="1:11" ht="15" customHeight="1" x14ac:dyDescent="0.25">
      <c r="A129" s="9" t="s">
        <v>16</v>
      </c>
      <c r="B129" s="9" t="s">
        <v>41</v>
      </c>
      <c r="C129" s="9" t="s">
        <v>42</v>
      </c>
      <c r="D129" s="42">
        <f>euref_capacity_EXIOBASE!D109</f>
        <v>0</v>
      </c>
      <c r="E129" s="42">
        <f t="shared" si="6"/>
        <v>0</v>
      </c>
      <c r="F129" s="42">
        <f t="shared" si="7"/>
        <v>0</v>
      </c>
      <c r="G129" s="42">
        <f t="shared" si="8"/>
        <v>0</v>
      </c>
      <c r="H129" s="42">
        <f t="shared" si="9"/>
        <v>0</v>
      </c>
      <c r="I129" s="42">
        <f t="shared" si="10"/>
        <v>0</v>
      </c>
      <c r="J129" s="42">
        <f t="shared" si="11"/>
        <v>0</v>
      </c>
      <c r="K129" s="42">
        <v>0</v>
      </c>
    </row>
    <row r="130" spans="1:11" ht="15" customHeight="1" x14ac:dyDescent="0.25">
      <c r="A130" s="9" t="s">
        <v>16</v>
      </c>
      <c r="B130" s="9" t="s">
        <v>43</v>
      </c>
      <c r="C130" s="9" t="s">
        <v>44</v>
      </c>
      <c r="D130" s="42">
        <f>euref_capacity_EXIOBASE!D110</f>
        <v>0</v>
      </c>
      <c r="E130" s="42">
        <f t="shared" ref="E130:E193" si="12">$D130+($K130-$D130)*0.2</f>
        <v>4.6134041729529427</v>
      </c>
      <c r="F130" s="42">
        <f t="shared" ref="F130:F193" si="13">$D130+($K130-$D130)*0.5</f>
        <v>11.533510432382357</v>
      </c>
      <c r="G130" s="42">
        <f t="shared" ref="G130:G193" si="14">$D130+($K130-$D130)*0.8</f>
        <v>18.453616691811771</v>
      </c>
      <c r="H130" s="42">
        <f t="shared" ref="H130:H193" si="15">(G130+I130)/2</f>
        <v>20.183643256669125</v>
      </c>
      <c r="I130" s="42">
        <f t="shared" ref="I130:I193" si="16">$D130+($K130-$D130)*0.95</f>
        <v>21.913669821526479</v>
      </c>
      <c r="J130" s="42">
        <f t="shared" ref="J130:J193" si="17">(I130+K130)/2</f>
        <v>22.490345343145599</v>
      </c>
      <c r="K130" s="42">
        <v>23.067020864764714</v>
      </c>
    </row>
    <row r="131" spans="1:11" ht="15" customHeight="1" x14ac:dyDescent="0.25">
      <c r="A131" s="9" t="s">
        <v>16</v>
      </c>
      <c r="B131" s="9" t="s">
        <v>45</v>
      </c>
      <c r="C131" s="9" t="s">
        <v>46</v>
      </c>
      <c r="D131" s="42">
        <f>euref_capacity_EXIOBASE!D111</f>
        <v>0</v>
      </c>
      <c r="E131" s="42">
        <f t="shared" si="12"/>
        <v>0</v>
      </c>
      <c r="F131" s="42">
        <f t="shared" si="13"/>
        <v>0</v>
      </c>
      <c r="G131" s="42">
        <f t="shared" si="14"/>
        <v>0</v>
      </c>
      <c r="H131" s="42">
        <f t="shared" si="15"/>
        <v>0</v>
      </c>
      <c r="I131" s="42">
        <f t="shared" si="16"/>
        <v>0</v>
      </c>
      <c r="J131" s="42">
        <f t="shared" si="17"/>
        <v>0</v>
      </c>
      <c r="K131" s="42">
        <v>0</v>
      </c>
    </row>
    <row r="132" spans="1:11" ht="15" customHeight="1" x14ac:dyDescent="0.25">
      <c r="A132" s="9" t="s">
        <v>15</v>
      </c>
      <c r="B132" s="9" t="s">
        <v>29</v>
      </c>
      <c r="C132" s="9" t="s">
        <v>30</v>
      </c>
      <c r="D132" s="42">
        <f>euref_capacity_EXIOBASE!D112</f>
        <v>5384.8374999999996</v>
      </c>
      <c r="E132" s="42">
        <f t="shared" si="12"/>
        <v>4307.87</v>
      </c>
      <c r="F132" s="42">
        <f t="shared" si="13"/>
        <v>2692.4187499999998</v>
      </c>
      <c r="G132" s="42">
        <f t="shared" si="14"/>
        <v>1076.9674999999997</v>
      </c>
      <c r="H132" s="42">
        <f t="shared" si="15"/>
        <v>673.10468750000018</v>
      </c>
      <c r="I132" s="42">
        <f t="shared" si="16"/>
        <v>269.24187500000062</v>
      </c>
      <c r="J132" s="42">
        <f t="shared" si="17"/>
        <v>134.62093750000031</v>
      </c>
      <c r="K132" s="42">
        <v>0</v>
      </c>
    </row>
    <row r="133" spans="1:11" ht="15" customHeight="1" x14ac:dyDescent="0.25">
      <c r="A133" s="9" t="s">
        <v>15</v>
      </c>
      <c r="B133" s="9" t="s">
        <v>31</v>
      </c>
      <c r="C133" s="9" t="s">
        <v>32</v>
      </c>
      <c r="D133" s="42">
        <f>euref_capacity_EXIOBASE!D113</f>
        <v>9646.1954400000031</v>
      </c>
      <c r="E133" s="42">
        <f t="shared" si="12"/>
        <v>7716.9563520000029</v>
      </c>
      <c r="F133" s="42">
        <f t="shared" si="13"/>
        <v>4823.0977200000016</v>
      </c>
      <c r="G133" s="42">
        <f t="shared" si="14"/>
        <v>1929.2390880000003</v>
      </c>
      <c r="H133" s="42">
        <f t="shared" si="15"/>
        <v>1205.7744300000004</v>
      </c>
      <c r="I133" s="42">
        <f t="shared" si="16"/>
        <v>482.30977200000052</v>
      </c>
      <c r="J133" s="42">
        <f t="shared" si="17"/>
        <v>241.15488600000026</v>
      </c>
      <c r="K133" s="42">
        <v>0</v>
      </c>
    </row>
    <row r="134" spans="1:11" ht="15" customHeight="1" x14ac:dyDescent="0.25">
      <c r="A134" s="9" t="s">
        <v>15</v>
      </c>
      <c r="B134" s="9" t="s">
        <v>33</v>
      </c>
      <c r="C134" s="9" t="s">
        <v>34</v>
      </c>
      <c r="D134" s="42">
        <f>euref_capacity_EXIOBASE!D114</f>
        <v>63246.720000000008</v>
      </c>
      <c r="E134" s="42">
        <f t="shared" si="12"/>
        <v>50597.376000000004</v>
      </c>
      <c r="F134" s="42">
        <f t="shared" si="13"/>
        <v>31623.360000000004</v>
      </c>
      <c r="G134" s="42">
        <f t="shared" si="14"/>
        <v>12649.343999999997</v>
      </c>
      <c r="H134" s="42">
        <f t="shared" si="15"/>
        <v>7905.84</v>
      </c>
      <c r="I134" s="42">
        <f t="shared" si="16"/>
        <v>3162.336000000003</v>
      </c>
      <c r="J134" s="42">
        <f t="shared" si="17"/>
        <v>1581.1680000000015</v>
      </c>
      <c r="K134" s="42">
        <v>0</v>
      </c>
    </row>
    <row r="135" spans="1:11" ht="15" customHeight="1" x14ac:dyDescent="0.25">
      <c r="A135" s="9" t="s">
        <v>15</v>
      </c>
      <c r="B135" s="9" t="s">
        <v>35</v>
      </c>
      <c r="C135" s="9" t="s">
        <v>36</v>
      </c>
      <c r="D135" s="42">
        <f>euref_capacity_EXIOBASE!D115</f>
        <v>23634.999999999996</v>
      </c>
      <c r="E135" s="42">
        <f t="shared" si="12"/>
        <v>22614.399999999998</v>
      </c>
      <c r="F135" s="42">
        <f t="shared" si="13"/>
        <v>21083.5</v>
      </c>
      <c r="G135" s="42">
        <f t="shared" si="14"/>
        <v>19552.599999999999</v>
      </c>
      <c r="H135" s="42">
        <f t="shared" si="15"/>
        <v>19169.875</v>
      </c>
      <c r="I135" s="42">
        <f t="shared" si="16"/>
        <v>18787.150000000001</v>
      </c>
      <c r="J135" s="42">
        <f t="shared" si="17"/>
        <v>18659.575000000001</v>
      </c>
      <c r="K135" s="42">
        <v>18532</v>
      </c>
    </row>
    <row r="136" spans="1:11" ht="15" customHeight="1" x14ac:dyDescent="0.25">
      <c r="A136" s="9" t="s">
        <v>15</v>
      </c>
      <c r="B136" s="9" t="s">
        <v>79</v>
      </c>
      <c r="C136" s="9" t="s">
        <v>83</v>
      </c>
      <c r="D136" s="42">
        <f>euref_capacity_EXIOBASE!D116*capacity!$L136/(capacity!$L$136+capacity!$L$137)</f>
        <v>10358.200000000001</v>
      </c>
      <c r="E136" s="42">
        <f t="shared" si="12"/>
        <v>40325.410648605844</v>
      </c>
      <c r="F136" s="42">
        <f t="shared" si="13"/>
        <v>85276.226621514608</v>
      </c>
      <c r="G136" s="42">
        <f t="shared" si="14"/>
        <v>130227.04259442339</v>
      </c>
      <c r="H136" s="42">
        <f t="shared" si="15"/>
        <v>141464.74658765059</v>
      </c>
      <c r="I136" s="42">
        <f t="shared" si="16"/>
        <v>152702.45058087778</v>
      </c>
      <c r="J136" s="42">
        <f t="shared" si="17"/>
        <v>156448.3519119535</v>
      </c>
      <c r="K136" s="42">
        <v>160194.25324302923</v>
      </c>
    </row>
    <row r="137" spans="1:11" ht="15" customHeight="1" x14ac:dyDescent="0.25">
      <c r="A137" s="9" t="s">
        <v>15</v>
      </c>
      <c r="B137" s="9" t="s">
        <v>78</v>
      </c>
      <c r="C137" s="9" t="s">
        <v>84</v>
      </c>
      <c r="D137" s="42">
        <f>euref_capacity_EXIOBASE!D116*capacity!$L137/(capacity!$L$136+capacity!$L$137)</f>
        <v>0</v>
      </c>
      <c r="E137" s="42">
        <f t="shared" si="12"/>
        <v>7082.5599069017962</v>
      </c>
      <c r="F137" s="42">
        <f t="shared" si="13"/>
        <v>17706.39976725449</v>
      </c>
      <c r="G137" s="42">
        <f t="shared" si="14"/>
        <v>28330.239627607185</v>
      </c>
      <c r="H137" s="42">
        <f t="shared" si="15"/>
        <v>30986.19959269536</v>
      </c>
      <c r="I137" s="42">
        <f t="shared" si="16"/>
        <v>33642.159557783532</v>
      </c>
      <c r="J137" s="42">
        <f t="shared" si="17"/>
        <v>34527.479546146256</v>
      </c>
      <c r="K137" s="42">
        <v>35412.79953450898</v>
      </c>
    </row>
    <row r="138" spans="1:11" ht="15" customHeight="1" x14ac:dyDescent="0.25">
      <c r="A138" s="9" t="s">
        <v>15</v>
      </c>
      <c r="B138" s="9" t="s">
        <v>37</v>
      </c>
      <c r="C138" s="9" t="s">
        <v>38</v>
      </c>
      <c r="D138" s="42">
        <f>euref_capacity_EXIOBASE!D117</f>
        <v>7692.8021100000005</v>
      </c>
      <c r="E138" s="42">
        <f t="shared" si="12"/>
        <v>6154.2416880000001</v>
      </c>
      <c r="F138" s="42">
        <f t="shared" si="13"/>
        <v>3846.4010550000003</v>
      </c>
      <c r="G138" s="42">
        <f t="shared" si="14"/>
        <v>1538.5604219999996</v>
      </c>
      <c r="H138" s="42">
        <f t="shared" si="15"/>
        <v>961.60026375000007</v>
      </c>
      <c r="I138" s="42">
        <f t="shared" si="16"/>
        <v>384.64010550000057</v>
      </c>
      <c r="J138" s="42">
        <f t="shared" si="17"/>
        <v>192.32005275000029</v>
      </c>
      <c r="K138" s="42">
        <v>0</v>
      </c>
    </row>
    <row r="139" spans="1:11" ht="15" customHeight="1" x14ac:dyDescent="0.25">
      <c r="A139" s="9" t="s">
        <v>15</v>
      </c>
      <c r="B139" s="9" t="s">
        <v>39</v>
      </c>
      <c r="C139" s="9" t="s">
        <v>40</v>
      </c>
      <c r="D139" s="42">
        <f>euref_capacity_EXIOBASE!D118</f>
        <v>1248.5936799999997</v>
      </c>
      <c r="E139" s="42">
        <f t="shared" si="12"/>
        <v>998.8749439999998</v>
      </c>
      <c r="F139" s="42">
        <f t="shared" si="13"/>
        <v>624.29683999999986</v>
      </c>
      <c r="G139" s="42">
        <f t="shared" si="14"/>
        <v>249.71873599999992</v>
      </c>
      <c r="H139" s="42">
        <f t="shared" si="15"/>
        <v>156.07420999999994</v>
      </c>
      <c r="I139" s="42">
        <f t="shared" si="16"/>
        <v>62.429683999999952</v>
      </c>
      <c r="J139" s="42">
        <f t="shared" si="17"/>
        <v>31.214841999999976</v>
      </c>
      <c r="K139" s="42">
        <v>0</v>
      </c>
    </row>
    <row r="140" spans="1:11" ht="15" customHeight="1" x14ac:dyDescent="0.25">
      <c r="A140" s="9" t="s">
        <v>15</v>
      </c>
      <c r="B140" s="9" t="s">
        <v>80</v>
      </c>
      <c r="C140" s="9" t="s">
        <v>85</v>
      </c>
      <c r="D140" s="42">
        <f>euref_capacity_EXIOBASE!D119*capacity!$L140/(capacity!$L$140+capacity!$L$141)</f>
        <v>2915.4580942448192</v>
      </c>
      <c r="E140" s="42">
        <f t="shared" si="12"/>
        <v>14781.599036262432</v>
      </c>
      <c r="F140" s="42">
        <f t="shared" si="13"/>
        <v>32580.810449288849</v>
      </c>
      <c r="G140" s="42">
        <f t="shared" si="14"/>
        <v>50380.021862315276</v>
      </c>
      <c r="H140" s="42">
        <f t="shared" si="15"/>
        <v>54829.824715571871</v>
      </c>
      <c r="I140" s="42">
        <f t="shared" si="16"/>
        <v>59279.627568828466</v>
      </c>
      <c r="J140" s="42">
        <f t="shared" si="17"/>
        <v>60762.895186580674</v>
      </c>
      <c r="K140" s="42">
        <v>62246.162804332882</v>
      </c>
    </row>
    <row r="141" spans="1:11" ht="15" customHeight="1" x14ac:dyDescent="0.25">
      <c r="A141" s="9" t="s">
        <v>15</v>
      </c>
      <c r="B141" s="9" t="s">
        <v>81</v>
      </c>
      <c r="C141" s="9" t="s">
        <v>86</v>
      </c>
      <c r="D141" s="42">
        <f>euref_capacity_EXIOBASE!D119*capacity!$L141/(capacity!$L$140+capacity!$L$141)</f>
        <v>3184.7119057551809</v>
      </c>
      <c r="E141" s="42">
        <f t="shared" si="12"/>
        <v>28068.775096242032</v>
      </c>
      <c r="F141" s="42">
        <f t="shared" si="13"/>
        <v>65394.869881972307</v>
      </c>
      <c r="G141" s="42">
        <f t="shared" si="14"/>
        <v>102720.96466770257</v>
      </c>
      <c r="H141" s="42">
        <f t="shared" si="15"/>
        <v>112052.48836413515</v>
      </c>
      <c r="I141" s="42">
        <f t="shared" si="16"/>
        <v>121384.01206056771</v>
      </c>
      <c r="J141" s="42">
        <f t="shared" si="17"/>
        <v>124494.51995937857</v>
      </c>
      <c r="K141" s="42">
        <v>127605.02785818942</v>
      </c>
    </row>
    <row r="142" spans="1:11" ht="15" customHeight="1" x14ac:dyDescent="0.25">
      <c r="A142" s="9" t="s">
        <v>15</v>
      </c>
      <c r="B142" s="9" t="s">
        <v>41</v>
      </c>
      <c r="C142" s="9" t="s">
        <v>42</v>
      </c>
      <c r="D142" s="42">
        <f>euref_capacity_EXIOBASE!D120</f>
        <v>0</v>
      </c>
      <c r="E142" s="42">
        <f t="shared" si="12"/>
        <v>901.63405172562511</v>
      </c>
      <c r="F142" s="42">
        <f t="shared" si="13"/>
        <v>2254.0851293140627</v>
      </c>
      <c r="G142" s="42">
        <f t="shared" si="14"/>
        <v>3606.5362069025005</v>
      </c>
      <c r="H142" s="42">
        <f t="shared" si="15"/>
        <v>3944.6489762996098</v>
      </c>
      <c r="I142" s="42">
        <f t="shared" si="16"/>
        <v>4282.7617456967191</v>
      </c>
      <c r="J142" s="42">
        <f t="shared" si="17"/>
        <v>4395.4660021624222</v>
      </c>
      <c r="K142" s="42">
        <v>4508.1702586281253</v>
      </c>
    </row>
    <row r="143" spans="1:11" ht="15" customHeight="1" x14ac:dyDescent="0.25">
      <c r="A143" s="9" t="s">
        <v>15</v>
      </c>
      <c r="B143" s="9" t="s">
        <v>43</v>
      </c>
      <c r="C143" s="9" t="s">
        <v>44</v>
      </c>
      <c r="D143" s="42">
        <f>euref_capacity_EXIOBASE!D121</f>
        <v>225.18792647115231</v>
      </c>
      <c r="E143" s="42">
        <f t="shared" si="12"/>
        <v>1199.2017188038799</v>
      </c>
      <c r="F143" s="42">
        <f t="shared" si="13"/>
        <v>2660.2224073029715</v>
      </c>
      <c r="G143" s="42">
        <f t="shared" si="14"/>
        <v>4121.2430958020632</v>
      </c>
      <c r="H143" s="42">
        <f t="shared" si="15"/>
        <v>4486.498267926836</v>
      </c>
      <c r="I143" s="42">
        <f t="shared" si="16"/>
        <v>4851.7534400516088</v>
      </c>
      <c r="J143" s="42">
        <f t="shared" si="17"/>
        <v>4973.5051640931997</v>
      </c>
      <c r="K143" s="42">
        <v>5095.2568881347906</v>
      </c>
    </row>
    <row r="144" spans="1:11" ht="15" customHeight="1" x14ac:dyDescent="0.25">
      <c r="A144" s="9" t="s">
        <v>15</v>
      </c>
      <c r="B144" s="9" t="s">
        <v>45</v>
      </c>
      <c r="C144" s="9" t="s">
        <v>46</v>
      </c>
      <c r="D144" s="42">
        <f>euref_capacity_EXIOBASE!D122</f>
        <v>16.812073528847669</v>
      </c>
      <c r="E144" s="42">
        <f t="shared" si="12"/>
        <v>20.449658823078135</v>
      </c>
      <c r="F144" s="42">
        <f t="shared" si="13"/>
        <v>25.906036764423835</v>
      </c>
      <c r="G144" s="42">
        <f t="shared" si="14"/>
        <v>31.362414705769535</v>
      </c>
      <c r="H144" s="42">
        <f t="shared" si="15"/>
        <v>32.726509191105961</v>
      </c>
      <c r="I144" s="42">
        <f t="shared" si="16"/>
        <v>34.090603676442385</v>
      </c>
      <c r="J144" s="42">
        <f t="shared" si="17"/>
        <v>34.545301838221192</v>
      </c>
      <c r="K144" s="42">
        <v>35</v>
      </c>
    </row>
    <row r="145" spans="1:11" ht="15" customHeight="1" x14ac:dyDescent="0.25">
      <c r="A145" s="9" t="s">
        <v>47</v>
      </c>
      <c r="B145" s="9" t="s">
        <v>29</v>
      </c>
      <c r="C145" s="9" t="s">
        <v>30</v>
      </c>
      <c r="D145" s="42">
        <f>euref_capacity_EXIOBASE!D123</f>
        <v>3923.3</v>
      </c>
      <c r="E145" s="42">
        <f t="shared" si="12"/>
        <v>3138.6400000000003</v>
      </c>
      <c r="F145" s="42">
        <f t="shared" si="13"/>
        <v>1961.65</v>
      </c>
      <c r="G145" s="42">
        <f t="shared" si="14"/>
        <v>784.65999999999985</v>
      </c>
      <c r="H145" s="42">
        <f t="shared" si="15"/>
        <v>490.41249999999991</v>
      </c>
      <c r="I145" s="42">
        <f t="shared" si="16"/>
        <v>196.16499999999996</v>
      </c>
      <c r="J145" s="42">
        <f t="shared" si="17"/>
        <v>98.082499999999982</v>
      </c>
      <c r="K145" s="42">
        <v>0</v>
      </c>
    </row>
    <row r="146" spans="1:11" ht="15" customHeight="1" x14ac:dyDescent="0.25">
      <c r="A146" s="9" t="s">
        <v>47</v>
      </c>
      <c r="B146" s="9" t="s">
        <v>31</v>
      </c>
      <c r="C146" s="9" t="s">
        <v>32</v>
      </c>
      <c r="D146" s="42">
        <f>euref_capacity_EXIOBASE!D124</f>
        <v>5061.8678499999996</v>
      </c>
      <c r="E146" s="42">
        <f t="shared" si="12"/>
        <v>4049.4942799999999</v>
      </c>
      <c r="F146" s="42">
        <f t="shared" si="13"/>
        <v>2530.9339249999998</v>
      </c>
      <c r="G146" s="42">
        <f t="shared" si="14"/>
        <v>1012.3735699999997</v>
      </c>
      <c r="H146" s="42">
        <f t="shared" si="15"/>
        <v>632.73348124999984</v>
      </c>
      <c r="I146" s="42">
        <f t="shared" si="16"/>
        <v>253.09339249999994</v>
      </c>
      <c r="J146" s="42">
        <f t="shared" si="17"/>
        <v>126.54669624999997</v>
      </c>
      <c r="K146" s="42">
        <v>0</v>
      </c>
    </row>
    <row r="147" spans="1:11" ht="15" customHeight="1" x14ac:dyDescent="0.25">
      <c r="A147" s="9" t="s">
        <v>47</v>
      </c>
      <c r="B147" s="9" t="s">
        <v>33</v>
      </c>
      <c r="C147" s="9" t="s">
        <v>34</v>
      </c>
      <c r="D147" s="42">
        <f>euref_capacity_EXIOBASE!D125</f>
        <v>0</v>
      </c>
      <c r="E147" s="42">
        <f t="shared" si="12"/>
        <v>0</v>
      </c>
      <c r="F147" s="42">
        <f t="shared" si="13"/>
        <v>0</v>
      </c>
      <c r="G147" s="42">
        <f t="shared" si="14"/>
        <v>0</v>
      </c>
      <c r="H147" s="42">
        <f t="shared" si="15"/>
        <v>0</v>
      </c>
      <c r="I147" s="42">
        <f t="shared" si="16"/>
        <v>0</v>
      </c>
      <c r="J147" s="42">
        <f t="shared" si="17"/>
        <v>0</v>
      </c>
      <c r="K147" s="42">
        <v>0</v>
      </c>
    </row>
    <row r="148" spans="1:11" ht="15" customHeight="1" x14ac:dyDescent="0.25">
      <c r="A148" s="9" t="s">
        <v>47</v>
      </c>
      <c r="B148" s="9" t="s">
        <v>35</v>
      </c>
      <c r="C148" s="9" t="s">
        <v>36</v>
      </c>
      <c r="D148" s="42">
        <f>euref_capacity_EXIOBASE!D126</f>
        <v>3389</v>
      </c>
      <c r="E148" s="42">
        <f t="shared" si="12"/>
        <v>3250.6</v>
      </c>
      <c r="F148" s="42">
        <f t="shared" si="13"/>
        <v>3043</v>
      </c>
      <c r="G148" s="42">
        <f t="shared" si="14"/>
        <v>2835.4</v>
      </c>
      <c r="H148" s="42">
        <f t="shared" si="15"/>
        <v>2783.5</v>
      </c>
      <c r="I148" s="42">
        <f t="shared" si="16"/>
        <v>2731.6</v>
      </c>
      <c r="J148" s="42">
        <f t="shared" si="17"/>
        <v>2714.3</v>
      </c>
      <c r="K148" s="42">
        <v>2697</v>
      </c>
    </row>
    <row r="149" spans="1:11" ht="15" customHeight="1" x14ac:dyDescent="0.25">
      <c r="A149" s="9" t="s">
        <v>47</v>
      </c>
      <c r="B149" s="9" t="s">
        <v>79</v>
      </c>
      <c r="C149" s="9" t="s">
        <v>83</v>
      </c>
      <c r="D149" s="42">
        <f>euref_capacity_EXIOBASE!D127*capacity!$L149/(capacity!$L$149+capacity!$L$150)</f>
        <v>2151.6999999999998</v>
      </c>
      <c r="E149" s="42">
        <f t="shared" si="12"/>
        <v>6202.4080628266693</v>
      </c>
      <c r="F149" s="42">
        <f t="shared" si="13"/>
        <v>12278.470157066673</v>
      </c>
      <c r="G149" s="42">
        <f t="shared" si="14"/>
        <v>18354.532251306675</v>
      </c>
      <c r="H149" s="42">
        <f t="shared" si="15"/>
        <v>19873.547774866674</v>
      </c>
      <c r="I149" s="42">
        <f t="shared" si="16"/>
        <v>21392.563298426678</v>
      </c>
      <c r="J149" s="42">
        <f t="shared" si="17"/>
        <v>21898.90180628001</v>
      </c>
      <c r="K149" s="42">
        <v>22405.240314133345</v>
      </c>
    </row>
    <row r="150" spans="1:11" ht="15" customHeight="1" x14ac:dyDescent="0.25">
      <c r="A150" s="9" t="s">
        <v>47</v>
      </c>
      <c r="B150" s="9" t="s">
        <v>78</v>
      </c>
      <c r="C150" s="9" t="s">
        <v>84</v>
      </c>
      <c r="D150" s="42">
        <f>euref_capacity_EXIOBASE!D127*capacity!$L150/(capacity!$L$149+capacity!$L$150)</f>
        <v>0</v>
      </c>
      <c r="E150" s="42">
        <f t="shared" si="12"/>
        <v>833.43164453539475</v>
      </c>
      <c r="F150" s="42">
        <f t="shared" si="13"/>
        <v>2083.5791113384867</v>
      </c>
      <c r="G150" s="42">
        <f t="shared" si="14"/>
        <v>3333.726578141579</v>
      </c>
      <c r="H150" s="42">
        <f t="shared" si="15"/>
        <v>3646.2634448423514</v>
      </c>
      <c r="I150" s="42">
        <f t="shared" si="16"/>
        <v>3958.8003115431243</v>
      </c>
      <c r="J150" s="42">
        <f t="shared" si="17"/>
        <v>4062.9792671100486</v>
      </c>
      <c r="K150" s="42">
        <v>4167.1582226769733</v>
      </c>
    </row>
    <row r="151" spans="1:11" ht="15" customHeight="1" x14ac:dyDescent="0.25">
      <c r="A151" s="9" t="s">
        <v>47</v>
      </c>
      <c r="B151" s="9" t="s">
        <v>37</v>
      </c>
      <c r="C151" s="9" t="s">
        <v>38</v>
      </c>
      <c r="D151" s="42">
        <f>euref_capacity_EXIOBASE!D128</f>
        <v>2021.9790899999998</v>
      </c>
      <c r="E151" s="42">
        <f t="shared" si="12"/>
        <v>1617.5832719999999</v>
      </c>
      <c r="F151" s="42">
        <f t="shared" si="13"/>
        <v>1010.9895449999999</v>
      </c>
      <c r="G151" s="42">
        <f t="shared" si="14"/>
        <v>404.39581799999996</v>
      </c>
      <c r="H151" s="42">
        <f t="shared" si="15"/>
        <v>252.74738624999998</v>
      </c>
      <c r="I151" s="42">
        <f t="shared" si="16"/>
        <v>101.09895449999999</v>
      </c>
      <c r="J151" s="42">
        <f t="shared" si="17"/>
        <v>50.549477249999995</v>
      </c>
      <c r="K151" s="42">
        <v>0</v>
      </c>
    </row>
    <row r="152" spans="1:11" ht="15" customHeight="1" x14ac:dyDescent="0.25">
      <c r="A152" s="9" t="s">
        <v>47</v>
      </c>
      <c r="B152" s="9" t="s">
        <v>39</v>
      </c>
      <c r="C152" s="9" t="s">
        <v>40</v>
      </c>
      <c r="D152" s="42">
        <f>euref_capacity_EXIOBASE!D129</f>
        <v>54.699909999999996</v>
      </c>
      <c r="E152" s="42">
        <f t="shared" si="12"/>
        <v>43.759927999999995</v>
      </c>
      <c r="F152" s="42">
        <f t="shared" si="13"/>
        <v>27.349954999999998</v>
      </c>
      <c r="G152" s="42">
        <f t="shared" si="14"/>
        <v>10.939981999999993</v>
      </c>
      <c r="H152" s="42">
        <f t="shared" si="15"/>
        <v>6.8374887499999986</v>
      </c>
      <c r="I152" s="42">
        <f t="shared" si="16"/>
        <v>2.7349955000000037</v>
      </c>
      <c r="J152" s="42">
        <f t="shared" si="17"/>
        <v>1.3674977500000018</v>
      </c>
      <c r="K152" s="42">
        <v>0</v>
      </c>
    </row>
    <row r="153" spans="1:11" ht="15" customHeight="1" x14ac:dyDescent="0.25">
      <c r="A153" s="9" t="s">
        <v>47</v>
      </c>
      <c r="B153" s="9" t="s">
        <v>80</v>
      </c>
      <c r="C153" s="9" t="s">
        <v>85</v>
      </c>
      <c r="D153" s="42">
        <f>euref_capacity_EXIOBASE!D130*capacity!$L153/(capacity!$L$153+capacity!$L$154)</f>
        <v>682.06123130418769</v>
      </c>
      <c r="E153" s="42">
        <f t="shared" si="12"/>
        <v>1581.2894978866909</v>
      </c>
      <c r="F153" s="42">
        <f t="shared" si="13"/>
        <v>2930.131897760446</v>
      </c>
      <c r="G153" s="42">
        <f t="shared" si="14"/>
        <v>4278.9742976342004</v>
      </c>
      <c r="H153" s="42">
        <f t="shared" si="15"/>
        <v>4616.1848976026395</v>
      </c>
      <c r="I153" s="42">
        <f t="shared" si="16"/>
        <v>4953.3954975710776</v>
      </c>
      <c r="J153" s="42">
        <f t="shared" si="17"/>
        <v>5065.7990308938906</v>
      </c>
      <c r="K153" s="42">
        <v>5178.2025642167036</v>
      </c>
    </row>
    <row r="154" spans="1:11" ht="15" customHeight="1" x14ac:dyDescent="0.25">
      <c r="A154" s="9" t="s">
        <v>47</v>
      </c>
      <c r="B154" s="9" t="s">
        <v>81</v>
      </c>
      <c r="C154" s="9" t="s">
        <v>86</v>
      </c>
      <c r="D154" s="42">
        <f>euref_capacity_EXIOBASE!D130*capacity!$L154/(capacity!$L$153+capacity!$L$154)</f>
        <v>1922.9387686958121</v>
      </c>
      <c r="E154" s="42">
        <f t="shared" si="12"/>
        <v>4765.6608483262708</v>
      </c>
      <c r="F154" s="42">
        <f t="shared" si="13"/>
        <v>9029.7439677719576</v>
      </c>
      <c r="G154" s="42">
        <f t="shared" si="14"/>
        <v>13293.827087217647</v>
      </c>
      <c r="H154" s="42">
        <f t="shared" si="15"/>
        <v>14359.847867079068</v>
      </c>
      <c r="I154" s="42">
        <f t="shared" si="16"/>
        <v>15425.868646940489</v>
      </c>
      <c r="J154" s="42">
        <f t="shared" si="17"/>
        <v>15781.208906894297</v>
      </c>
      <c r="K154" s="42">
        <v>16136.549166848105</v>
      </c>
    </row>
    <row r="155" spans="1:11" ht="15" customHeight="1" x14ac:dyDescent="0.25">
      <c r="A155" s="9" t="s">
        <v>47</v>
      </c>
      <c r="B155" s="9" t="s">
        <v>41</v>
      </c>
      <c r="C155" s="9" t="s">
        <v>42</v>
      </c>
      <c r="D155" s="42">
        <f>euref_capacity_EXIOBASE!D131</f>
        <v>0</v>
      </c>
      <c r="E155" s="42">
        <f t="shared" si="12"/>
        <v>228.69161304345445</v>
      </c>
      <c r="F155" s="42">
        <f t="shared" si="13"/>
        <v>571.72903260863609</v>
      </c>
      <c r="G155" s="42">
        <f t="shared" si="14"/>
        <v>914.76645217381781</v>
      </c>
      <c r="H155" s="42">
        <f t="shared" si="15"/>
        <v>1000.5258070651132</v>
      </c>
      <c r="I155" s="42">
        <f t="shared" si="16"/>
        <v>1086.2851619564085</v>
      </c>
      <c r="J155" s="42">
        <f t="shared" si="17"/>
        <v>1114.8716135868403</v>
      </c>
      <c r="K155" s="42">
        <v>1143.4580652172722</v>
      </c>
    </row>
    <row r="156" spans="1:11" ht="15" customHeight="1" x14ac:dyDescent="0.25">
      <c r="A156" s="9" t="s">
        <v>47</v>
      </c>
      <c r="B156" s="9" t="s">
        <v>43</v>
      </c>
      <c r="C156" s="9" t="s">
        <v>44</v>
      </c>
      <c r="D156" s="42">
        <f>euref_capacity_EXIOBASE!D132</f>
        <v>0</v>
      </c>
      <c r="E156" s="42">
        <f t="shared" si="12"/>
        <v>219.11285806565493</v>
      </c>
      <c r="F156" s="42">
        <f t="shared" si="13"/>
        <v>547.78214516413732</v>
      </c>
      <c r="G156" s="42">
        <f t="shared" si="14"/>
        <v>876.45143226261973</v>
      </c>
      <c r="H156" s="42">
        <f t="shared" si="15"/>
        <v>958.61875403724025</v>
      </c>
      <c r="I156" s="42">
        <f t="shared" si="16"/>
        <v>1040.7860758118609</v>
      </c>
      <c r="J156" s="42">
        <f t="shared" si="17"/>
        <v>1068.1751830700678</v>
      </c>
      <c r="K156" s="42">
        <v>1095.5642903282746</v>
      </c>
    </row>
    <row r="157" spans="1:11" ht="15" customHeight="1" x14ac:dyDescent="0.25">
      <c r="A157" s="9" t="s">
        <v>47</v>
      </c>
      <c r="B157" s="9" t="s">
        <v>45</v>
      </c>
      <c r="C157" s="9" t="s">
        <v>46</v>
      </c>
      <c r="D157" s="42">
        <f>euref_capacity_EXIOBASE!D133</f>
        <v>0</v>
      </c>
      <c r="E157" s="42">
        <f t="shared" si="12"/>
        <v>90</v>
      </c>
      <c r="F157" s="42">
        <f t="shared" si="13"/>
        <v>225</v>
      </c>
      <c r="G157" s="42">
        <f t="shared" si="14"/>
        <v>360</v>
      </c>
      <c r="H157" s="42">
        <f t="shared" si="15"/>
        <v>393.75</v>
      </c>
      <c r="I157" s="42">
        <f t="shared" si="16"/>
        <v>427.5</v>
      </c>
      <c r="J157" s="42">
        <f t="shared" si="17"/>
        <v>438.75</v>
      </c>
      <c r="K157" s="42">
        <v>450</v>
      </c>
    </row>
    <row r="158" spans="1:11" ht="15" customHeight="1" x14ac:dyDescent="0.25">
      <c r="A158" s="9" t="s">
        <v>14</v>
      </c>
      <c r="B158" s="9" t="s">
        <v>29</v>
      </c>
      <c r="C158" s="9" t="s">
        <v>30</v>
      </c>
      <c r="D158" s="42">
        <f>euref_capacity_EXIOBASE!D134</f>
        <v>311.20845999999995</v>
      </c>
      <c r="E158" s="42">
        <f t="shared" si="12"/>
        <v>248.96676799999995</v>
      </c>
      <c r="F158" s="42">
        <f t="shared" si="13"/>
        <v>155.60422999999997</v>
      </c>
      <c r="G158" s="42">
        <f t="shared" si="14"/>
        <v>62.241691999999972</v>
      </c>
      <c r="H158" s="42">
        <f t="shared" si="15"/>
        <v>38.901057499999993</v>
      </c>
      <c r="I158" s="42">
        <f t="shared" si="16"/>
        <v>15.560423000000014</v>
      </c>
      <c r="J158" s="42">
        <f t="shared" si="17"/>
        <v>7.7802115000000072</v>
      </c>
      <c r="K158" s="42">
        <v>0</v>
      </c>
    </row>
    <row r="159" spans="1:11" ht="15" customHeight="1" x14ac:dyDescent="0.25">
      <c r="A159" s="9" t="s">
        <v>14</v>
      </c>
      <c r="B159" s="9" t="s">
        <v>31</v>
      </c>
      <c r="C159" s="9" t="s">
        <v>32</v>
      </c>
      <c r="D159" s="42">
        <f>euref_capacity_EXIOBASE!D135</f>
        <v>1706.3831</v>
      </c>
      <c r="E159" s="42">
        <f t="shared" si="12"/>
        <v>1365.1064799999999</v>
      </c>
      <c r="F159" s="42">
        <f t="shared" si="13"/>
        <v>853.19155000000001</v>
      </c>
      <c r="G159" s="42">
        <f t="shared" si="14"/>
        <v>341.27661999999987</v>
      </c>
      <c r="H159" s="42">
        <f t="shared" si="15"/>
        <v>213.2978875</v>
      </c>
      <c r="I159" s="42">
        <f t="shared" si="16"/>
        <v>85.319155000000137</v>
      </c>
      <c r="J159" s="42">
        <f t="shared" si="17"/>
        <v>42.659577500000069</v>
      </c>
      <c r="K159" s="42">
        <v>0</v>
      </c>
    </row>
    <row r="160" spans="1:11" ht="15" customHeight="1" x14ac:dyDescent="0.25">
      <c r="A160" s="9" t="s">
        <v>14</v>
      </c>
      <c r="B160" s="9" t="s">
        <v>33</v>
      </c>
      <c r="C160" s="9" t="s">
        <v>34</v>
      </c>
      <c r="D160" s="42">
        <f>euref_capacity_EXIOBASE!D136</f>
        <v>0</v>
      </c>
      <c r="E160" s="42">
        <f t="shared" si="12"/>
        <v>0</v>
      </c>
      <c r="F160" s="42">
        <f t="shared" si="13"/>
        <v>0</v>
      </c>
      <c r="G160" s="42">
        <f t="shared" si="14"/>
        <v>0</v>
      </c>
      <c r="H160" s="42">
        <f t="shared" si="15"/>
        <v>0</v>
      </c>
      <c r="I160" s="42">
        <f t="shared" si="16"/>
        <v>0</v>
      </c>
      <c r="J160" s="42">
        <f t="shared" si="17"/>
        <v>0</v>
      </c>
      <c r="K160" s="42">
        <v>0</v>
      </c>
    </row>
    <row r="161" spans="1:11" ht="15" customHeight="1" x14ac:dyDescent="0.25">
      <c r="A161" s="9" t="s">
        <v>14</v>
      </c>
      <c r="B161" s="9" t="s">
        <v>35</v>
      </c>
      <c r="C161" s="9" t="s">
        <v>36</v>
      </c>
      <c r="D161" s="42">
        <f>euref_capacity_EXIOBASE!D137</f>
        <v>2190</v>
      </c>
      <c r="E161" s="42">
        <f t="shared" si="12"/>
        <v>2121.6</v>
      </c>
      <c r="F161" s="42">
        <f t="shared" si="13"/>
        <v>2019</v>
      </c>
      <c r="G161" s="42">
        <f t="shared" si="14"/>
        <v>1916.4</v>
      </c>
      <c r="H161" s="42">
        <f t="shared" si="15"/>
        <v>1890.75</v>
      </c>
      <c r="I161" s="42">
        <f t="shared" si="16"/>
        <v>1865.1</v>
      </c>
      <c r="J161" s="42">
        <f t="shared" si="17"/>
        <v>1856.55</v>
      </c>
      <c r="K161" s="42">
        <v>1848</v>
      </c>
    </row>
    <row r="162" spans="1:11" ht="15" customHeight="1" x14ac:dyDescent="0.25">
      <c r="A162" s="9" t="s">
        <v>14</v>
      </c>
      <c r="B162" s="9" t="s">
        <v>79</v>
      </c>
      <c r="C162" s="9" t="s">
        <v>83</v>
      </c>
      <c r="D162" s="42">
        <f>euref_capacity_EXIOBASE!D138*capacity!$L162/(capacity!$L$162+capacity!$L$163)</f>
        <v>422.7</v>
      </c>
      <c r="E162" s="42">
        <f t="shared" si="12"/>
        <v>999.75103103065885</v>
      </c>
      <c r="F162" s="42">
        <f t="shared" si="13"/>
        <v>1865.3275775766469</v>
      </c>
      <c r="G162" s="42">
        <f t="shared" si="14"/>
        <v>2730.904124122635</v>
      </c>
      <c r="H162" s="42">
        <f t="shared" si="15"/>
        <v>2947.2982607591321</v>
      </c>
      <c r="I162" s="42">
        <f t="shared" si="16"/>
        <v>3163.6923973956286</v>
      </c>
      <c r="J162" s="42">
        <f t="shared" si="17"/>
        <v>3235.8237762744611</v>
      </c>
      <c r="K162" s="42">
        <v>3307.9551551532936</v>
      </c>
    </row>
    <row r="163" spans="1:11" ht="15" customHeight="1" x14ac:dyDescent="0.25">
      <c r="A163" s="9" t="s">
        <v>14</v>
      </c>
      <c r="B163" s="9" t="s">
        <v>78</v>
      </c>
      <c r="C163" s="9" t="s">
        <v>84</v>
      </c>
      <c r="D163" s="42">
        <f>euref_capacity_EXIOBASE!D138*capacity!$L163/(capacity!$L$162+capacity!$L$163)</f>
        <v>0</v>
      </c>
      <c r="E163" s="42">
        <f t="shared" si="12"/>
        <v>0</v>
      </c>
      <c r="F163" s="42">
        <f t="shared" si="13"/>
        <v>0</v>
      </c>
      <c r="G163" s="42">
        <f t="shared" si="14"/>
        <v>0</v>
      </c>
      <c r="H163" s="42">
        <f t="shared" si="15"/>
        <v>0</v>
      </c>
      <c r="I163" s="42">
        <f t="shared" si="16"/>
        <v>0</v>
      </c>
      <c r="J163" s="42">
        <f t="shared" si="17"/>
        <v>0</v>
      </c>
      <c r="K163" s="42">
        <v>0</v>
      </c>
    </row>
    <row r="164" spans="1:11" ht="15" customHeight="1" x14ac:dyDescent="0.25">
      <c r="A164" s="9" t="s">
        <v>14</v>
      </c>
      <c r="B164" s="9" t="s">
        <v>37</v>
      </c>
      <c r="C164" s="9" t="s">
        <v>38</v>
      </c>
      <c r="D164" s="42">
        <f>euref_capacity_EXIOBASE!D139</f>
        <v>185.39144000000002</v>
      </c>
      <c r="E164" s="42">
        <f t="shared" si="12"/>
        <v>148.313152</v>
      </c>
      <c r="F164" s="42">
        <f t="shared" si="13"/>
        <v>92.695720000000009</v>
      </c>
      <c r="G164" s="42">
        <f t="shared" si="14"/>
        <v>37.078287999999986</v>
      </c>
      <c r="H164" s="42">
        <f t="shared" si="15"/>
        <v>23.173929999999999</v>
      </c>
      <c r="I164" s="42">
        <f t="shared" si="16"/>
        <v>9.2695720000000108</v>
      </c>
      <c r="J164" s="42">
        <f t="shared" si="17"/>
        <v>4.6347860000000054</v>
      </c>
      <c r="K164" s="42">
        <v>0</v>
      </c>
    </row>
    <row r="165" spans="1:11" ht="15" customHeight="1" x14ac:dyDescent="0.25">
      <c r="A165" s="9" t="s">
        <v>14</v>
      </c>
      <c r="B165" s="9" t="s">
        <v>39</v>
      </c>
      <c r="C165" s="9" t="s">
        <v>40</v>
      </c>
      <c r="D165" s="42">
        <f>euref_capacity_EXIOBASE!D140</f>
        <v>12.64175</v>
      </c>
      <c r="E165" s="42">
        <f t="shared" si="12"/>
        <v>10.1134</v>
      </c>
      <c r="F165" s="42">
        <f t="shared" si="13"/>
        <v>6.320875</v>
      </c>
      <c r="G165" s="42">
        <f t="shared" si="14"/>
        <v>2.5283499999999997</v>
      </c>
      <c r="H165" s="42">
        <f t="shared" si="15"/>
        <v>1.5802187500000002</v>
      </c>
      <c r="I165" s="42">
        <f t="shared" si="16"/>
        <v>0.6320875000000008</v>
      </c>
      <c r="J165" s="42">
        <f t="shared" si="17"/>
        <v>0.3160437500000004</v>
      </c>
      <c r="K165" s="42">
        <v>0</v>
      </c>
    </row>
    <row r="166" spans="1:11" ht="15" customHeight="1" x14ac:dyDescent="0.25">
      <c r="A166" s="9" t="s">
        <v>14</v>
      </c>
      <c r="B166" s="9" t="s">
        <v>80</v>
      </c>
      <c r="C166" s="9" t="s">
        <v>85</v>
      </c>
      <c r="D166" s="42">
        <f>euref_capacity_EXIOBASE!D141*capacity!$L166/(capacity!$L$166+capacity!$L$167)</f>
        <v>0</v>
      </c>
      <c r="E166" s="42">
        <f t="shared" si="12"/>
        <v>1955.3814962654826</v>
      </c>
      <c r="F166" s="42">
        <f t="shared" si="13"/>
        <v>4888.4537406637064</v>
      </c>
      <c r="G166" s="42">
        <f t="shared" si="14"/>
        <v>7821.5259850619304</v>
      </c>
      <c r="H166" s="42">
        <f t="shared" si="15"/>
        <v>8554.7940461614853</v>
      </c>
      <c r="I166" s="42">
        <f t="shared" si="16"/>
        <v>9288.0621072610411</v>
      </c>
      <c r="J166" s="42">
        <f t="shared" si="17"/>
        <v>9532.484794294227</v>
      </c>
      <c r="K166" s="42">
        <v>9776.9074813274128</v>
      </c>
    </row>
    <row r="167" spans="1:11" ht="15" customHeight="1" x14ac:dyDescent="0.25">
      <c r="A167" s="9" t="s">
        <v>14</v>
      </c>
      <c r="B167" s="9" t="s">
        <v>81</v>
      </c>
      <c r="C167" s="9" t="s">
        <v>86</v>
      </c>
      <c r="D167" s="42">
        <f>euref_capacity_EXIOBASE!D141*capacity!$L167/(capacity!$L$166+capacity!$L$167)</f>
        <v>55.365820000000006</v>
      </c>
      <c r="E167" s="42">
        <f t="shared" si="12"/>
        <v>1900.4721005445058</v>
      </c>
      <c r="F167" s="42">
        <f t="shared" si="13"/>
        <v>4668.1315213612643</v>
      </c>
      <c r="G167" s="42">
        <f t="shared" si="14"/>
        <v>7435.7909421780232</v>
      </c>
      <c r="H167" s="42">
        <f t="shared" si="15"/>
        <v>8127.705797382212</v>
      </c>
      <c r="I167" s="42">
        <f t="shared" si="16"/>
        <v>8819.6206525864018</v>
      </c>
      <c r="J167" s="42">
        <f t="shared" si="17"/>
        <v>9050.2589376544656</v>
      </c>
      <c r="K167" s="42">
        <v>9280.8972227225295</v>
      </c>
    </row>
    <row r="168" spans="1:11" ht="15" customHeight="1" x14ac:dyDescent="0.25">
      <c r="A168" s="9" t="s">
        <v>14</v>
      </c>
      <c r="B168" s="9" t="s">
        <v>41</v>
      </c>
      <c r="C168" s="9" t="s">
        <v>42</v>
      </c>
      <c r="D168" s="42">
        <f>euref_capacity_EXIOBASE!D142</f>
        <v>0</v>
      </c>
      <c r="E168" s="42">
        <f t="shared" si="12"/>
        <v>43.295704332960838</v>
      </c>
      <c r="F168" s="42">
        <f t="shared" si="13"/>
        <v>108.2392608324021</v>
      </c>
      <c r="G168" s="42">
        <f t="shared" si="14"/>
        <v>173.18281733184335</v>
      </c>
      <c r="H168" s="42">
        <f t="shared" si="15"/>
        <v>189.41870645670366</v>
      </c>
      <c r="I168" s="42">
        <f t="shared" si="16"/>
        <v>205.65459558156397</v>
      </c>
      <c r="J168" s="42">
        <f t="shared" si="17"/>
        <v>211.06655862318408</v>
      </c>
      <c r="K168" s="42">
        <v>216.47852166480419</v>
      </c>
    </row>
    <row r="169" spans="1:11" ht="15" customHeight="1" x14ac:dyDescent="0.25">
      <c r="A169" s="9" t="s">
        <v>14</v>
      </c>
      <c r="B169" s="9" t="s">
        <v>43</v>
      </c>
      <c r="C169" s="9" t="s">
        <v>44</v>
      </c>
      <c r="D169" s="42">
        <f>euref_capacity_EXIOBASE!D143</f>
        <v>0</v>
      </c>
      <c r="E169" s="42">
        <f t="shared" si="12"/>
        <v>13.157210947811686</v>
      </c>
      <c r="F169" s="42">
        <f t="shared" si="13"/>
        <v>32.893027369529214</v>
      </c>
      <c r="G169" s="42">
        <f t="shared" si="14"/>
        <v>52.628843791246744</v>
      </c>
      <c r="H169" s="42">
        <f t="shared" si="15"/>
        <v>57.562797896676123</v>
      </c>
      <c r="I169" s="42">
        <f t="shared" si="16"/>
        <v>62.496752002105502</v>
      </c>
      <c r="J169" s="42">
        <f t="shared" si="17"/>
        <v>64.141403370581969</v>
      </c>
      <c r="K169" s="42">
        <v>65.786054739058429</v>
      </c>
    </row>
    <row r="170" spans="1:11" ht="15" customHeight="1" x14ac:dyDescent="0.25">
      <c r="A170" s="9" t="s">
        <v>14</v>
      </c>
      <c r="B170" s="9" t="s">
        <v>45</v>
      </c>
      <c r="C170" s="9" t="s">
        <v>46</v>
      </c>
      <c r="D170" s="42">
        <f>euref_capacity_EXIOBASE!D144</f>
        <v>0</v>
      </c>
      <c r="E170" s="42">
        <f t="shared" si="12"/>
        <v>0</v>
      </c>
      <c r="F170" s="42">
        <f t="shared" si="13"/>
        <v>0</v>
      </c>
      <c r="G170" s="42">
        <f t="shared" si="14"/>
        <v>0</v>
      </c>
      <c r="H170" s="42">
        <f t="shared" si="15"/>
        <v>0</v>
      </c>
      <c r="I170" s="42">
        <f t="shared" si="16"/>
        <v>0</v>
      </c>
      <c r="J170" s="42">
        <f t="shared" si="17"/>
        <v>0</v>
      </c>
      <c r="K170" s="42">
        <v>0</v>
      </c>
    </row>
    <row r="171" spans="1:11" ht="15" customHeight="1" x14ac:dyDescent="0.25">
      <c r="A171" s="9" t="s">
        <v>13</v>
      </c>
      <c r="B171" s="9" t="s">
        <v>29</v>
      </c>
      <c r="C171" s="9" t="s">
        <v>30</v>
      </c>
      <c r="D171" s="42">
        <f>euref_capacity_EXIOBASE!D145</f>
        <v>1136.7530000000004</v>
      </c>
      <c r="E171" s="42">
        <f t="shared" si="12"/>
        <v>909.40240000000028</v>
      </c>
      <c r="F171" s="42">
        <f t="shared" si="13"/>
        <v>568.37650000000019</v>
      </c>
      <c r="G171" s="42">
        <f t="shared" si="14"/>
        <v>227.35059999999999</v>
      </c>
      <c r="H171" s="42">
        <f t="shared" si="15"/>
        <v>142.09412500000008</v>
      </c>
      <c r="I171" s="42">
        <f t="shared" si="16"/>
        <v>56.837650000000167</v>
      </c>
      <c r="J171" s="42">
        <f t="shared" si="17"/>
        <v>28.418825000000083</v>
      </c>
      <c r="K171" s="42">
        <v>0</v>
      </c>
    </row>
    <row r="172" spans="1:11" ht="15" customHeight="1" x14ac:dyDescent="0.25">
      <c r="A172" s="9" t="s">
        <v>13</v>
      </c>
      <c r="B172" s="9" t="s">
        <v>31</v>
      </c>
      <c r="C172" s="9" t="s">
        <v>32</v>
      </c>
      <c r="D172" s="42">
        <f>euref_capacity_EXIOBASE!D146</f>
        <v>3496.2966000000006</v>
      </c>
      <c r="E172" s="42">
        <f t="shared" si="12"/>
        <v>2797.0372800000005</v>
      </c>
      <c r="F172" s="42">
        <f t="shared" si="13"/>
        <v>1748.1483000000003</v>
      </c>
      <c r="G172" s="42">
        <f t="shared" si="14"/>
        <v>699.25932000000012</v>
      </c>
      <c r="H172" s="42">
        <f t="shared" si="15"/>
        <v>437.03707500000019</v>
      </c>
      <c r="I172" s="42">
        <f t="shared" si="16"/>
        <v>174.81483000000026</v>
      </c>
      <c r="J172" s="42">
        <f t="shared" si="17"/>
        <v>87.407415000000128</v>
      </c>
      <c r="K172" s="42">
        <v>0</v>
      </c>
    </row>
    <row r="173" spans="1:11" ht="15" customHeight="1" x14ac:dyDescent="0.25">
      <c r="A173" s="9" t="s">
        <v>13</v>
      </c>
      <c r="B173" s="9" t="s">
        <v>33</v>
      </c>
      <c r="C173" s="9" t="s">
        <v>34</v>
      </c>
      <c r="D173" s="42">
        <f>euref_capacity_EXIOBASE!D147</f>
        <v>1960</v>
      </c>
      <c r="E173" s="42">
        <f t="shared" si="12"/>
        <v>1568</v>
      </c>
      <c r="F173" s="42">
        <f t="shared" si="13"/>
        <v>980</v>
      </c>
      <c r="G173" s="42">
        <f t="shared" si="14"/>
        <v>392</v>
      </c>
      <c r="H173" s="42">
        <f t="shared" si="15"/>
        <v>245</v>
      </c>
      <c r="I173" s="42">
        <f t="shared" si="16"/>
        <v>98</v>
      </c>
      <c r="J173" s="42">
        <f t="shared" si="17"/>
        <v>49</v>
      </c>
      <c r="K173" s="42">
        <v>0</v>
      </c>
    </row>
    <row r="174" spans="1:11" ht="15" customHeight="1" x14ac:dyDescent="0.25">
      <c r="A174" s="9" t="s">
        <v>13</v>
      </c>
      <c r="B174" s="9" t="s">
        <v>35</v>
      </c>
      <c r="C174" s="9" t="s">
        <v>36</v>
      </c>
      <c r="D174" s="42">
        <f>euref_capacity_EXIOBASE!D148</f>
        <v>57</v>
      </c>
      <c r="E174" s="42">
        <f t="shared" si="12"/>
        <v>56.8</v>
      </c>
      <c r="F174" s="42">
        <f t="shared" si="13"/>
        <v>56.5</v>
      </c>
      <c r="G174" s="42">
        <f t="shared" si="14"/>
        <v>56.2</v>
      </c>
      <c r="H174" s="42">
        <f t="shared" si="15"/>
        <v>56.125</v>
      </c>
      <c r="I174" s="42">
        <f t="shared" si="16"/>
        <v>56.05</v>
      </c>
      <c r="J174" s="42">
        <f t="shared" si="17"/>
        <v>56.024999999999999</v>
      </c>
      <c r="K174" s="42">
        <v>56</v>
      </c>
    </row>
    <row r="175" spans="1:11" ht="15" customHeight="1" x14ac:dyDescent="0.25">
      <c r="A175" s="9" t="s">
        <v>13</v>
      </c>
      <c r="B175" s="9" t="s">
        <v>79</v>
      </c>
      <c r="C175" s="9" t="s">
        <v>83</v>
      </c>
      <c r="D175" s="42">
        <f>euref_capacity_EXIOBASE!D149*capacity!$L175/(capacity!$L$175+capacity!$L$176)</f>
        <v>329.09548005905486</v>
      </c>
      <c r="E175" s="42">
        <f t="shared" si="12"/>
        <v>1909.1857526829917</v>
      </c>
      <c r="F175" s="42">
        <f t="shared" si="13"/>
        <v>4279.3211616188973</v>
      </c>
      <c r="G175" s="42">
        <f t="shared" si="14"/>
        <v>6649.456570554803</v>
      </c>
      <c r="H175" s="42">
        <f t="shared" si="15"/>
        <v>7241.9904227887791</v>
      </c>
      <c r="I175" s="42">
        <f t="shared" si="16"/>
        <v>7834.5242750227553</v>
      </c>
      <c r="J175" s="42">
        <f t="shared" si="17"/>
        <v>8032.0355591007474</v>
      </c>
      <c r="K175" s="42">
        <v>8229.5468431787394</v>
      </c>
    </row>
    <row r="176" spans="1:11" ht="15" customHeight="1" x14ac:dyDescent="0.25">
      <c r="A176" s="9" t="s">
        <v>13</v>
      </c>
      <c r="B176" s="9" t="s">
        <v>78</v>
      </c>
      <c r="C176" s="9" t="s">
        <v>84</v>
      </c>
      <c r="D176" s="42">
        <f>euref_capacity_EXIOBASE!D149*capacity!$L176/(capacity!$L$175+capacity!$L$176)</f>
        <v>0</v>
      </c>
      <c r="E176" s="42">
        <f t="shared" si="12"/>
        <v>0</v>
      </c>
      <c r="F176" s="42">
        <f t="shared" si="13"/>
        <v>0</v>
      </c>
      <c r="G176" s="42">
        <f t="shared" si="14"/>
        <v>0</v>
      </c>
      <c r="H176" s="42">
        <f t="shared" si="15"/>
        <v>0</v>
      </c>
      <c r="I176" s="42">
        <f t="shared" si="16"/>
        <v>0</v>
      </c>
      <c r="J176" s="42">
        <f t="shared" si="17"/>
        <v>0</v>
      </c>
      <c r="K176" s="42">
        <v>0</v>
      </c>
    </row>
    <row r="177" spans="1:11" ht="15" customHeight="1" x14ac:dyDescent="0.25">
      <c r="A177" s="9" t="s">
        <v>13</v>
      </c>
      <c r="B177" s="9" t="s">
        <v>37</v>
      </c>
      <c r="C177" s="9" t="s">
        <v>38</v>
      </c>
      <c r="D177" s="42">
        <f>euref_capacity_EXIOBASE!D150</f>
        <v>91.305699999999987</v>
      </c>
      <c r="E177" s="42">
        <f t="shared" si="12"/>
        <v>73.04455999999999</v>
      </c>
      <c r="F177" s="42">
        <f t="shared" si="13"/>
        <v>45.652849999999994</v>
      </c>
      <c r="G177" s="42">
        <f t="shared" si="14"/>
        <v>18.261139999999997</v>
      </c>
      <c r="H177" s="42">
        <f t="shared" si="15"/>
        <v>11.4132125</v>
      </c>
      <c r="I177" s="42">
        <f t="shared" si="16"/>
        <v>4.5652850000000029</v>
      </c>
      <c r="J177" s="42">
        <f t="shared" si="17"/>
        <v>2.2826425000000015</v>
      </c>
      <c r="K177" s="42">
        <v>0</v>
      </c>
    </row>
    <row r="178" spans="1:11" ht="15" customHeight="1" x14ac:dyDescent="0.25">
      <c r="A178" s="9" t="s">
        <v>13</v>
      </c>
      <c r="B178" s="9" t="s">
        <v>39</v>
      </c>
      <c r="C178" s="9" t="s">
        <v>40</v>
      </c>
      <c r="D178" s="42">
        <f>euref_capacity_EXIOBASE!D151</f>
        <v>349.12209000000001</v>
      </c>
      <c r="E178" s="42">
        <f t="shared" si="12"/>
        <v>279.29767200000003</v>
      </c>
      <c r="F178" s="42">
        <f t="shared" si="13"/>
        <v>174.56104500000001</v>
      </c>
      <c r="G178" s="42">
        <f t="shared" si="14"/>
        <v>69.82441799999998</v>
      </c>
      <c r="H178" s="42">
        <f t="shared" si="15"/>
        <v>43.640261250000009</v>
      </c>
      <c r="I178" s="42">
        <f t="shared" si="16"/>
        <v>17.456104500000038</v>
      </c>
      <c r="J178" s="42">
        <f t="shared" si="17"/>
        <v>8.7280522500000188</v>
      </c>
      <c r="K178" s="42">
        <v>0</v>
      </c>
    </row>
    <row r="179" spans="1:11" ht="15" customHeight="1" x14ac:dyDescent="0.25">
      <c r="A179" s="9" t="s">
        <v>13</v>
      </c>
      <c r="B179" s="9" t="s">
        <v>80</v>
      </c>
      <c r="C179" s="9" t="s">
        <v>85</v>
      </c>
      <c r="D179" s="42">
        <f>euref_capacity_EXIOBASE!D152*capacity!$L179/(capacity!$L$179+capacity!$L$180)</f>
        <v>4.1860465116279073</v>
      </c>
      <c r="E179" s="42">
        <f t="shared" si="12"/>
        <v>5459.6408291397329</v>
      </c>
      <c r="F179" s="42">
        <f t="shared" si="13"/>
        <v>13642.82300308189</v>
      </c>
      <c r="G179" s="42">
        <f t="shared" si="14"/>
        <v>21826.00517702405</v>
      </c>
      <c r="H179" s="42">
        <f t="shared" si="15"/>
        <v>23871.800720509589</v>
      </c>
      <c r="I179" s="42">
        <f t="shared" si="16"/>
        <v>25917.596263995129</v>
      </c>
      <c r="J179" s="42">
        <f t="shared" si="17"/>
        <v>26599.528111823642</v>
      </c>
      <c r="K179" s="42">
        <v>27281.459959652155</v>
      </c>
    </row>
    <row r="180" spans="1:11" ht="15" customHeight="1" x14ac:dyDescent="0.25">
      <c r="A180" s="9" t="s">
        <v>13</v>
      </c>
      <c r="B180" s="9" t="s">
        <v>81</v>
      </c>
      <c r="C180" s="9" t="s">
        <v>86</v>
      </c>
      <c r="D180" s="42">
        <f>euref_capacity_EXIOBASE!D152*capacity!$L180/(capacity!$L$179+capacity!$L$180)</f>
        <v>40.8139534883721</v>
      </c>
      <c r="E180" s="42">
        <f t="shared" si="12"/>
        <v>3896.962072236694</v>
      </c>
      <c r="F180" s="42">
        <f t="shared" si="13"/>
        <v>9681.1842503591761</v>
      </c>
      <c r="G180" s="42">
        <f t="shared" si="14"/>
        <v>15465.40642848166</v>
      </c>
      <c r="H180" s="42">
        <f t="shared" si="15"/>
        <v>16911.461973012279</v>
      </c>
      <c r="I180" s="42">
        <f t="shared" si="16"/>
        <v>18357.517517542896</v>
      </c>
      <c r="J180" s="42">
        <f t="shared" si="17"/>
        <v>18839.536032386437</v>
      </c>
      <c r="K180" s="42">
        <v>19321.554547229978</v>
      </c>
    </row>
    <row r="181" spans="1:11" ht="15" customHeight="1" x14ac:dyDescent="0.25">
      <c r="A181" s="9" t="s">
        <v>13</v>
      </c>
      <c r="B181" s="9" t="s">
        <v>41</v>
      </c>
      <c r="C181" s="9" t="s">
        <v>42</v>
      </c>
      <c r="D181" s="42">
        <f>euref_capacity_EXIOBASE!D153</f>
        <v>0</v>
      </c>
      <c r="E181" s="42">
        <f t="shared" si="12"/>
        <v>0</v>
      </c>
      <c r="F181" s="42">
        <f t="shared" si="13"/>
        <v>0</v>
      </c>
      <c r="G181" s="42">
        <f t="shared" si="14"/>
        <v>0</v>
      </c>
      <c r="H181" s="42">
        <f t="shared" si="15"/>
        <v>0</v>
      </c>
      <c r="I181" s="42">
        <f t="shared" si="16"/>
        <v>0</v>
      </c>
      <c r="J181" s="42">
        <f t="shared" si="17"/>
        <v>0</v>
      </c>
      <c r="K181" s="42">
        <v>0</v>
      </c>
    </row>
    <row r="182" spans="1:11" ht="15" customHeight="1" x14ac:dyDescent="0.25">
      <c r="A182" s="9" t="s">
        <v>13</v>
      </c>
      <c r="B182" s="9" t="s">
        <v>43</v>
      </c>
      <c r="C182" s="9" t="s">
        <v>44</v>
      </c>
      <c r="D182" s="42">
        <f>euref_capacity_EXIOBASE!D154</f>
        <v>0</v>
      </c>
      <c r="E182" s="42">
        <f t="shared" si="12"/>
        <v>0</v>
      </c>
      <c r="F182" s="42">
        <f t="shared" si="13"/>
        <v>0</v>
      </c>
      <c r="G182" s="42">
        <f t="shared" si="14"/>
        <v>0</v>
      </c>
      <c r="H182" s="42">
        <f t="shared" si="15"/>
        <v>0</v>
      </c>
      <c r="I182" s="42">
        <f t="shared" si="16"/>
        <v>0</v>
      </c>
      <c r="J182" s="42">
        <f t="shared" si="17"/>
        <v>0</v>
      </c>
      <c r="K182" s="42">
        <v>0</v>
      </c>
    </row>
    <row r="183" spans="1:11" ht="15" customHeight="1" x14ac:dyDescent="0.25">
      <c r="A183" s="9" t="s">
        <v>13</v>
      </c>
      <c r="B183" s="9" t="s">
        <v>45</v>
      </c>
      <c r="C183" s="9" t="s">
        <v>46</v>
      </c>
      <c r="D183" s="42">
        <f>euref_capacity_EXIOBASE!D155</f>
        <v>30</v>
      </c>
      <c r="E183" s="42">
        <f t="shared" si="12"/>
        <v>100</v>
      </c>
      <c r="F183" s="42">
        <f t="shared" si="13"/>
        <v>205</v>
      </c>
      <c r="G183" s="42">
        <f t="shared" si="14"/>
        <v>310</v>
      </c>
      <c r="H183" s="42">
        <f t="shared" si="15"/>
        <v>336.25</v>
      </c>
      <c r="I183" s="42">
        <f t="shared" si="16"/>
        <v>362.5</v>
      </c>
      <c r="J183" s="42">
        <f t="shared" si="17"/>
        <v>371.25</v>
      </c>
      <c r="K183" s="42">
        <v>380</v>
      </c>
    </row>
    <row r="184" spans="1:11" ht="15" customHeight="1" x14ac:dyDescent="0.25">
      <c r="A184" s="9" t="s">
        <v>12</v>
      </c>
      <c r="B184" s="9" t="s">
        <v>29</v>
      </c>
      <c r="C184" s="9" t="s">
        <v>30</v>
      </c>
      <c r="D184" s="42">
        <f>euref_capacity_EXIOBASE!D156</f>
        <v>1185.78</v>
      </c>
      <c r="E184" s="42">
        <f t="shared" si="12"/>
        <v>948.62400000000002</v>
      </c>
      <c r="F184" s="42">
        <f t="shared" si="13"/>
        <v>592.89</v>
      </c>
      <c r="G184" s="42">
        <f t="shared" si="14"/>
        <v>237.15599999999995</v>
      </c>
      <c r="H184" s="42">
        <f t="shared" si="15"/>
        <v>148.22249999999997</v>
      </c>
      <c r="I184" s="42">
        <f t="shared" si="16"/>
        <v>59.288999999999987</v>
      </c>
      <c r="J184" s="42">
        <f t="shared" si="17"/>
        <v>29.644499999999994</v>
      </c>
      <c r="K184" s="42">
        <v>0</v>
      </c>
    </row>
    <row r="185" spans="1:11" ht="15" customHeight="1" x14ac:dyDescent="0.25">
      <c r="A185" s="9" t="s">
        <v>12</v>
      </c>
      <c r="B185" s="9" t="s">
        <v>31</v>
      </c>
      <c r="C185" s="9" t="s">
        <v>32</v>
      </c>
      <c r="D185" s="42">
        <f>euref_capacity_EXIOBASE!D157</f>
        <v>3969.2192000000005</v>
      </c>
      <c r="E185" s="42">
        <f t="shared" si="12"/>
        <v>3175.3753600000005</v>
      </c>
      <c r="F185" s="42">
        <f t="shared" si="13"/>
        <v>1984.6096000000002</v>
      </c>
      <c r="G185" s="42">
        <f t="shared" si="14"/>
        <v>793.84384</v>
      </c>
      <c r="H185" s="42">
        <f t="shared" si="15"/>
        <v>496.15240000000017</v>
      </c>
      <c r="I185" s="42">
        <f t="shared" si="16"/>
        <v>198.46096000000034</v>
      </c>
      <c r="J185" s="42">
        <f t="shared" si="17"/>
        <v>99.230480000000171</v>
      </c>
      <c r="K185" s="42">
        <v>0</v>
      </c>
    </row>
    <row r="186" spans="1:11" ht="15" customHeight="1" x14ac:dyDescent="0.25">
      <c r="A186" s="9" t="s">
        <v>12</v>
      </c>
      <c r="B186" s="9" t="s">
        <v>33</v>
      </c>
      <c r="C186" s="9" t="s">
        <v>34</v>
      </c>
      <c r="D186" s="42">
        <f>euref_capacity_EXIOBASE!D158</f>
        <v>0</v>
      </c>
      <c r="E186" s="42">
        <f t="shared" si="12"/>
        <v>0</v>
      </c>
      <c r="F186" s="42">
        <f t="shared" si="13"/>
        <v>0</v>
      </c>
      <c r="G186" s="42">
        <f t="shared" si="14"/>
        <v>0</v>
      </c>
      <c r="H186" s="42">
        <f t="shared" si="15"/>
        <v>0</v>
      </c>
      <c r="I186" s="42">
        <f t="shared" si="16"/>
        <v>0</v>
      </c>
      <c r="J186" s="42">
        <f t="shared" si="17"/>
        <v>0</v>
      </c>
      <c r="K186" s="42">
        <v>0</v>
      </c>
    </row>
    <row r="187" spans="1:11" ht="15" customHeight="1" x14ac:dyDescent="0.25">
      <c r="A187" s="9" t="s">
        <v>12</v>
      </c>
      <c r="B187" s="9" t="s">
        <v>35</v>
      </c>
      <c r="C187" s="9" t="s">
        <v>36</v>
      </c>
      <c r="D187" s="42">
        <f>euref_capacity_EXIOBASE!D159</f>
        <v>237.00000000000003</v>
      </c>
      <c r="E187" s="42">
        <f t="shared" si="12"/>
        <v>237.00000000000003</v>
      </c>
      <c r="F187" s="42">
        <f t="shared" si="13"/>
        <v>237</v>
      </c>
      <c r="G187" s="42">
        <f t="shared" si="14"/>
        <v>237</v>
      </c>
      <c r="H187" s="42">
        <f t="shared" si="15"/>
        <v>237</v>
      </c>
      <c r="I187" s="42">
        <f t="shared" si="16"/>
        <v>237</v>
      </c>
      <c r="J187" s="42">
        <f t="shared" si="17"/>
        <v>237</v>
      </c>
      <c r="K187" s="42">
        <v>237</v>
      </c>
    </row>
    <row r="188" spans="1:11" ht="15" customHeight="1" x14ac:dyDescent="0.25">
      <c r="A188" s="9" t="s">
        <v>12</v>
      </c>
      <c r="B188" s="9" t="s">
        <v>79</v>
      </c>
      <c r="C188" s="9" t="s">
        <v>83</v>
      </c>
      <c r="D188" s="42">
        <f>euref_capacity_EXIOBASE!D160*capacity!$L188/(capacity!$L$188+capacity!$L$189)</f>
        <v>2486.3000000000006</v>
      </c>
      <c r="E188" s="42">
        <f t="shared" si="12"/>
        <v>4393.42777828424</v>
      </c>
      <c r="F188" s="42">
        <f t="shared" si="13"/>
        <v>7254.1194457105976</v>
      </c>
      <c r="G188" s="42">
        <f t="shared" si="14"/>
        <v>10114.811113136957</v>
      </c>
      <c r="H188" s="42">
        <f t="shared" si="15"/>
        <v>10829.984029993546</v>
      </c>
      <c r="I188" s="42">
        <f t="shared" si="16"/>
        <v>11545.156946850137</v>
      </c>
      <c r="J188" s="42">
        <f t="shared" si="17"/>
        <v>11783.547919135666</v>
      </c>
      <c r="K188" s="42">
        <v>12021.938891421196</v>
      </c>
    </row>
    <row r="189" spans="1:11" ht="15" customHeight="1" x14ac:dyDescent="0.25">
      <c r="A189" s="9" t="s">
        <v>12</v>
      </c>
      <c r="B189" s="9" t="s">
        <v>78</v>
      </c>
      <c r="C189" s="9" t="s">
        <v>84</v>
      </c>
      <c r="D189" s="42">
        <f>euref_capacity_EXIOBASE!D160*capacity!$L189/(capacity!$L$188+capacity!$L$189)</f>
        <v>0</v>
      </c>
      <c r="E189" s="42">
        <f t="shared" si="12"/>
        <v>647.22889116721763</v>
      </c>
      <c r="F189" s="42">
        <f t="shared" si="13"/>
        <v>1618.0722279180441</v>
      </c>
      <c r="G189" s="42">
        <f t="shared" si="14"/>
        <v>2588.9155646688705</v>
      </c>
      <c r="H189" s="42">
        <f t="shared" si="15"/>
        <v>2831.626398856577</v>
      </c>
      <c r="I189" s="42">
        <f t="shared" si="16"/>
        <v>3074.3372330442835</v>
      </c>
      <c r="J189" s="42">
        <f t="shared" si="17"/>
        <v>3155.2408444401858</v>
      </c>
      <c r="K189" s="42">
        <v>3236.1444558360881</v>
      </c>
    </row>
    <row r="190" spans="1:11" ht="15" customHeight="1" x14ac:dyDescent="0.25">
      <c r="A190" s="9" t="s">
        <v>12</v>
      </c>
      <c r="B190" s="9" t="s">
        <v>37</v>
      </c>
      <c r="C190" s="9" t="s">
        <v>38</v>
      </c>
      <c r="D190" s="42">
        <f>euref_capacity_EXIOBASE!D161</f>
        <v>1142.7181</v>
      </c>
      <c r="E190" s="42">
        <f t="shared" si="12"/>
        <v>914.17448000000002</v>
      </c>
      <c r="F190" s="42">
        <f t="shared" si="13"/>
        <v>571.35905000000002</v>
      </c>
      <c r="G190" s="42">
        <f t="shared" si="14"/>
        <v>228.54361999999992</v>
      </c>
      <c r="H190" s="42">
        <f t="shared" si="15"/>
        <v>142.83976250000001</v>
      </c>
      <c r="I190" s="42">
        <f t="shared" si="16"/>
        <v>57.135905000000093</v>
      </c>
      <c r="J190" s="42">
        <f t="shared" si="17"/>
        <v>28.567952500000047</v>
      </c>
      <c r="K190" s="42">
        <v>0</v>
      </c>
    </row>
    <row r="191" spans="1:11" ht="15" customHeight="1" x14ac:dyDescent="0.25">
      <c r="A191" s="9" t="s">
        <v>12</v>
      </c>
      <c r="B191" s="9" t="s">
        <v>39</v>
      </c>
      <c r="C191" s="9" t="s">
        <v>40</v>
      </c>
      <c r="D191" s="42">
        <f>euref_capacity_EXIOBASE!D162</f>
        <v>68.746639999999999</v>
      </c>
      <c r="E191" s="42">
        <f t="shared" si="12"/>
        <v>54.997312000000001</v>
      </c>
      <c r="F191" s="42">
        <f t="shared" si="13"/>
        <v>34.37332</v>
      </c>
      <c r="G191" s="42">
        <f t="shared" si="14"/>
        <v>13.749327999999998</v>
      </c>
      <c r="H191" s="42">
        <f t="shared" si="15"/>
        <v>8.5933299999999981</v>
      </c>
      <c r="I191" s="42">
        <f t="shared" si="16"/>
        <v>3.4373319999999978</v>
      </c>
      <c r="J191" s="42">
        <f t="shared" si="17"/>
        <v>1.7186659999999989</v>
      </c>
      <c r="K191" s="42">
        <v>0</v>
      </c>
    </row>
    <row r="192" spans="1:11" ht="15" customHeight="1" x14ac:dyDescent="0.25">
      <c r="A192" s="9" t="s">
        <v>12</v>
      </c>
      <c r="B192" s="9" t="s">
        <v>80</v>
      </c>
      <c r="C192" s="9" t="s">
        <v>85</v>
      </c>
      <c r="D192" s="42">
        <f>euref_capacity_EXIOBASE!D163*capacity!$L192/(capacity!$L$192+capacity!$L$193)</f>
        <v>0</v>
      </c>
      <c r="E192" s="42">
        <f t="shared" si="12"/>
        <v>1325.2963503683029</v>
      </c>
      <c r="F192" s="42">
        <f t="shared" si="13"/>
        <v>3313.2408759207569</v>
      </c>
      <c r="G192" s="42">
        <f t="shared" si="14"/>
        <v>5301.1854014732116</v>
      </c>
      <c r="H192" s="42">
        <f t="shared" si="15"/>
        <v>5798.1715328613245</v>
      </c>
      <c r="I192" s="42">
        <f t="shared" si="16"/>
        <v>6295.1576642494383</v>
      </c>
      <c r="J192" s="42">
        <f t="shared" si="17"/>
        <v>6460.8197080454756</v>
      </c>
      <c r="K192" s="42">
        <v>6626.4817518415139</v>
      </c>
    </row>
    <row r="193" spans="1:11" ht="15" customHeight="1" x14ac:dyDescent="0.25">
      <c r="A193" s="9" t="s">
        <v>12</v>
      </c>
      <c r="B193" s="9" t="s">
        <v>81</v>
      </c>
      <c r="C193" s="9" t="s">
        <v>86</v>
      </c>
      <c r="D193" s="42">
        <f>euref_capacity_EXIOBASE!D163*capacity!$L193/(capacity!$L$192+capacity!$L$193)</f>
        <v>1.1930000000000001</v>
      </c>
      <c r="E193" s="42">
        <f t="shared" si="12"/>
        <v>1424.4471081548024</v>
      </c>
      <c r="F193" s="42">
        <f t="shared" si="13"/>
        <v>3559.3282703870059</v>
      </c>
      <c r="G193" s="42">
        <f t="shared" si="14"/>
        <v>5694.20943261921</v>
      </c>
      <c r="H193" s="42">
        <f t="shared" si="15"/>
        <v>6227.9297231772598</v>
      </c>
      <c r="I193" s="42">
        <f t="shared" si="16"/>
        <v>6761.6500137353105</v>
      </c>
      <c r="J193" s="42">
        <f t="shared" si="17"/>
        <v>6939.556777254661</v>
      </c>
      <c r="K193" s="42">
        <v>7117.4635407740116</v>
      </c>
    </row>
    <row r="194" spans="1:11" ht="15" customHeight="1" x14ac:dyDescent="0.25">
      <c r="A194" s="9" t="s">
        <v>12</v>
      </c>
      <c r="B194" s="9" t="s">
        <v>41</v>
      </c>
      <c r="C194" s="9" t="s">
        <v>42</v>
      </c>
      <c r="D194" s="42">
        <f>euref_capacity_EXIOBASE!D164</f>
        <v>0</v>
      </c>
      <c r="E194" s="42">
        <f t="shared" ref="E194:E257" si="18">$D194+($K194-$D194)*0.2</f>
        <v>0</v>
      </c>
      <c r="F194" s="42">
        <f t="shared" ref="F194:F257" si="19">$D194+($K194-$D194)*0.5</f>
        <v>0</v>
      </c>
      <c r="G194" s="42">
        <f t="shared" ref="G194:G257" si="20">$D194+($K194-$D194)*0.8</f>
        <v>0</v>
      </c>
      <c r="H194" s="42">
        <f t="shared" ref="H194:H257" si="21">(G194+I194)/2</f>
        <v>0</v>
      </c>
      <c r="I194" s="42">
        <f t="shared" ref="I194:I257" si="22">$D194+($K194-$D194)*0.95</f>
        <v>0</v>
      </c>
      <c r="J194" s="42">
        <f t="shared" ref="J194:J257" si="23">(I194+K194)/2</f>
        <v>0</v>
      </c>
      <c r="K194" s="42">
        <v>0</v>
      </c>
    </row>
    <row r="195" spans="1:11" ht="15" customHeight="1" x14ac:dyDescent="0.25">
      <c r="A195" s="9" t="s">
        <v>12</v>
      </c>
      <c r="B195" s="9" t="s">
        <v>43</v>
      </c>
      <c r="C195" s="9" t="s">
        <v>44</v>
      </c>
      <c r="D195" s="42">
        <f>euref_capacity_EXIOBASE!D165</f>
        <v>0</v>
      </c>
      <c r="E195" s="42">
        <f t="shared" si="18"/>
        <v>53.262271209935513</v>
      </c>
      <c r="F195" s="42">
        <f t="shared" si="19"/>
        <v>133.15567802483878</v>
      </c>
      <c r="G195" s="42">
        <f t="shared" si="20"/>
        <v>213.04908483974205</v>
      </c>
      <c r="H195" s="42">
        <f t="shared" si="21"/>
        <v>233.02243654346785</v>
      </c>
      <c r="I195" s="42">
        <f t="shared" si="22"/>
        <v>252.99578824719367</v>
      </c>
      <c r="J195" s="42">
        <f t="shared" si="23"/>
        <v>259.65357214843561</v>
      </c>
      <c r="K195" s="42">
        <v>266.31135604967756</v>
      </c>
    </row>
    <row r="196" spans="1:11" ht="15" customHeight="1" x14ac:dyDescent="0.25">
      <c r="A196" s="9" t="s">
        <v>12</v>
      </c>
      <c r="B196" s="9" t="s">
        <v>45</v>
      </c>
      <c r="C196" s="9" t="s">
        <v>46</v>
      </c>
      <c r="D196" s="42">
        <f>euref_capacity_EXIOBASE!D166</f>
        <v>0</v>
      </c>
      <c r="E196" s="42">
        <f t="shared" si="18"/>
        <v>0</v>
      </c>
      <c r="F196" s="42">
        <f t="shared" si="19"/>
        <v>0</v>
      </c>
      <c r="G196" s="42">
        <f t="shared" si="20"/>
        <v>0</v>
      </c>
      <c r="H196" s="42">
        <f t="shared" si="21"/>
        <v>0</v>
      </c>
      <c r="I196" s="42">
        <f t="shared" si="22"/>
        <v>0</v>
      </c>
      <c r="J196" s="42">
        <f t="shared" si="23"/>
        <v>0</v>
      </c>
      <c r="K196" s="42">
        <v>0</v>
      </c>
    </row>
    <row r="197" spans="1:11" ht="15" customHeight="1" x14ac:dyDescent="0.25">
      <c r="A197" s="9" t="s">
        <v>11</v>
      </c>
      <c r="B197" s="9" t="s">
        <v>29</v>
      </c>
      <c r="C197" s="9" t="s">
        <v>30</v>
      </c>
      <c r="D197" s="42">
        <f>euref_capacity_EXIOBASE!D167</f>
        <v>9511.49</v>
      </c>
      <c r="E197" s="42">
        <f t="shared" si="18"/>
        <v>7609.192</v>
      </c>
      <c r="F197" s="42">
        <f t="shared" si="19"/>
        <v>4755.7449999999999</v>
      </c>
      <c r="G197" s="42">
        <f t="shared" si="20"/>
        <v>1902.2979999999998</v>
      </c>
      <c r="H197" s="42">
        <f t="shared" si="21"/>
        <v>1188.9362500000002</v>
      </c>
      <c r="I197" s="42">
        <f t="shared" si="22"/>
        <v>475.57450000000063</v>
      </c>
      <c r="J197" s="42">
        <f t="shared" si="23"/>
        <v>237.78725000000031</v>
      </c>
      <c r="K197" s="42">
        <v>0</v>
      </c>
    </row>
    <row r="198" spans="1:11" ht="15" customHeight="1" x14ac:dyDescent="0.25">
      <c r="A198" s="9" t="s">
        <v>11</v>
      </c>
      <c r="B198" s="9" t="s">
        <v>31</v>
      </c>
      <c r="C198" s="9" t="s">
        <v>32</v>
      </c>
      <c r="D198" s="42">
        <f>euref_capacity_EXIOBASE!D168</f>
        <v>52044.520139999986</v>
      </c>
      <c r="E198" s="42">
        <f t="shared" si="18"/>
        <v>41635.616111999989</v>
      </c>
      <c r="F198" s="42">
        <f t="shared" si="19"/>
        <v>26022.260069999993</v>
      </c>
      <c r="G198" s="42">
        <f t="shared" si="20"/>
        <v>10408.904027999997</v>
      </c>
      <c r="H198" s="42">
        <f t="shared" si="21"/>
        <v>6505.565017500001</v>
      </c>
      <c r="I198" s="42">
        <f t="shared" si="22"/>
        <v>2602.2260070000048</v>
      </c>
      <c r="J198" s="42">
        <f t="shared" si="23"/>
        <v>1301.1130035000024</v>
      </c>
      <c r="K198" s="42">
        <v>0</v>
      </c>
    </row>
    <row r="199" spans="1:11" ht="15" customHeight="1" x14ac:dyDescent="0.25">
      <c r="A199" s="9" t="s">
        <v>11</v>
      </c>
      <c r="B199" s="9" t="s">
        <v>33</v>
      </c>
      <c r="C199" s="9" t="s">
        <v>34</v>
      </c>
      <c r="D199" s="42">
        <f>euref_capacity_EXIOBASE!D169</f>
        <v>0</v>
      </c>
      <c r="E199" s="42">
        <f t="shared" si="18"/>
        <v>0</v>
      </c>
      <c r="F199" s="42">
        <f t="shared" si="19"/>
        <v>0</v>
      </c>
      <c r="G199" s="42">
        <f t="shared" si="20"/>
        <v>0</v>
      </c>
      <c r="H199" s="42">
        <f t="shared" si="21"/>
        <v>0</v>
      </c>
      <c r="I199" s="42">
        <f t="shared" si="22"/>
        <v>0</v>
      </c>
      <c r="J199" s="42">
        <f t="shared" si="23"/>
        <v>0</v>
      </c>
      <c r="K199" s="42">
        <v>0</v>
      </c>
    </row>
    <row r="200" spans="1:11" ht="15" customHeight="1" x14ac:dyDescent="0.25">
      <c r="A200" s="9" t="s">
        <v>11</v>
      </c>
      <c r="B200" s="9" t="s">
        <v>35</v>
      </c>
      <c r="C200" s="9" t="s">
        <v>36</v>
      </c>
      <c r="D200" s="42">
        <f>euref_capacity_EXIOBASE!D170</f>
        <v>18512</v>
      </c>
      <c r="E200" s="42">
        <f t="shared" si="18"/>
        <v>17675.400000000001</v>
      </c>
      <c r="F200" s="42">
        <f t="shared" si="19"/>
        <v>16420.5</v>
      </c>
      <c r="G200" s="42">
        <f t="shared" si="20"/>
        <v>15165.6</v>
      </c>
      <c r="H200" s="42">
        <f t="shared" si="21"/>
        <v>14851.875</v>
      </c>
      <c r="I200" s="42">
        <f t="shared" si="22"/>
        <v>14538.15</v>
      </c>
      <c r="J200" s="42">
        <f t="shared" si="23"/>
        <v>14433.575000000001</v>
      </c>
      <c r="K200" s="42">
        <v>14329</v>
      </c>
    </row>
    <row r="201" spans="1:11" ht="15" customHeight="1" x14ac:dyDescent="0.25">
      <c r="A201" s="9" t="s">
        <v>11</v>
      </c>
      <c r="B201" s="9" t="s">
        <v>79</v>
      </c>
      <c r="C201" s="9" t="s">
        <v>83</v>
      </c>
      <c r="D201" s="42">
        <f>euref_capacity_EXIOBASE!D171*capacity!$L201/(capacity!$L$201+capacity!$L$202)</f>
        <v>8957.7999999999993</v>
      </c>
      <c r="E201" s="42">
        <f t="shared" si="18"/>
        <v>32254.253330939024</v>
      </c>
      <c r="F201" s="42">
        <f t="shared" si="19"/>
        <v>67198.933327347549</v>
      </c>
      <c r="G201" s="42">
        <f t="shared" si="20"/>
        <v>102143.6133237561</v>
      </c>
      <c r="H201" s="42">
        <f t="shared" si="21"/>
        <v>110879.78332285822</v>
      </c>
      <c r="I201" s="42">
        <f t="shared" si="22"/>
        <v>119615.95332196035</v>
      </c>
      <c r="J201" s="42">
        <f t="shared" si="23"/>
        <v>122528.00998832773</v>
      </c>
      <c r="K201" s="42">
        <v>125440.06665469511</v>
      </c>
    </row>
    <row r="202" spans="1:11" ht="15" customHeight="1" x14ac:dyDescent="0.25">
      <c r="A202" s="9" t="s">
        <v>11</v>
      </c>
      <c r="B202" s="9" t="s">
        <v>78</v>
      </c>
      <c r="C202" s="9" t="s">
        <v>84</v>
      </c>
      <c r="D202" s="42">
        <f>euref_capacity_EXIOBASE!D171*capacity!$L202/(capacity!$L$201+capacity!$L$202)</f>
        <v>0</v>
      </c>
      <c r="E202" s="42">
        <f t="shared" si="18"/>
        <v>6630.2893831282627</v>
      </c>
      <c r="F202" s="42">
        <f t="shared" si="19"/>
        <v>16575.723457820655</v>
      </c>
      <c r="G202" s="42">
        <f t="shared" si="20"/>
        <v>26521.157532513051</v>
      </c>
      <c r="H202" s="42">
        <f t="shared" si="21"/>
        <v>29007.516051186147</v>
      </c>
      <c r="I202" s="42">
        <f t="shared" si="22"/>
        <v>31493.874569859243</v>
      </c>
      <c r="J202" s="42">
        <f t="shared" si="23"/>
        <v>32322.660742750275</v>
      </c>
      <c r="K202" s="42">
        <v>33151.446915641311</v>
      </c>
    </row>
    <row r="203" spans="1:11" ht="15" customHeight="1" x14ac:dyDescent="0.25">
      <c r="A203" s="9" t="s">
        <v>11</v>
      </c>
      <c r="B203" s="9" t="s">
        <v>37</v>
      </c>
      <c r="C203" s="9" t="s">
        <v>38</v>
      </c>
      <c r="D203" s="42">
        <f>euref_capacity_EXIOBASE!D172</f>
        <v>13927.99768</v>
      </c>
      <c r="E203" s="42">
        <f t="shared" si="18"/>
        <v>11142.398144000001</v>
      </c>
      <c r="F203" s="42">
        <f t="shared" si="19"/>
        <v>6963.9988400000002</v>
      </c>
      <c r="G203" s="42">
        <f t="shared" si="20"/>
        <v>2785.5995359999997</v>
      </c>
      <c r="H203" s="42">
        <f t="shared" si="21"/>
        <v>1740.9997100000001</v>
      </c>
      <c r="I203" s="42">
        <f t="shared" si="22"/>
        <v>696.39988400000038</v>
      </c>
      <c r="J203" s="42">
        <f t="shared" si="23"/>
        <v>348.19994200000019</v>
      </c>
      <c r="K203" s="42">
        <v>0</v>
      </c>
    </row>
    <row r="204" spans="1:11" ht="15" customHeight="1" x14ac:dyDescent="0.25">
      <c r="A204" s="9" t="s">
        <v>11</v>
      </c>
      <c r="B204" s="9" t="s">
        <v>39</v>
      </c>
      <c r="C204" s="9" t="s">
        <v>40</v>
      </c>
      <c r="D204" s="42">
        <f>euref_capacity_EXIOBASE!D173</f>
        <v>4809.9395999999988</v>
      </c>
      <c r="E204" s="42">
        <f t="shared" si="18"/>
        <v>3847.9516799999992</v>
      </c>
      <c r="F204" s="42">
        <f t="shared" si="19"/>
        <v>2404.9697999999994</v>
      </c>
      <c r="G204" s="42">
        <f t="shared" si="20"/>
        <v>961.98791999999958</v>
      </c>
      <c r="H204" s="42">
        <f t="shared" si="21"/>
        <v>601.24244999999974</v>
      </c>
      <c r="I204" s="42">
        <f t="shared" si="22"/>
        <v>240.49697999999989</v>
      </c>
      <c r="J204" s="42">
        <f t="shared" si="23"/>
        <v>120.24848999999995</v>
      </c>
      <c r="K204" s="42">
        <v>0</v>
      </c>
    </row>
    <row r="205" spans="1:11" ht="15" customHeight="1" x14ac:dyDescent="0.25">
      <c r="A205" s="9" t="s">
        <v>11</v>
      </c>
      <c r="B205" s="9" t="s">
        <v>80</v>
      </c>
      <c r="C205" s="9" t="s">
        <v>85</v>
      </c>
      <c r="D205" s="42">
        <f>euref_capacity_EXIOBASE!D174*capacity!$L205/(capacity!$L$205+capacity!$L$206)</f>
        <v>4148.867522564944</v>
      </c>
      <c r="E205" s="42">
        <f t="shared" si="18"/>
        <v>12319.258383104529</v>
      </c>
      <c r="F205" s="42">
        <f t="shared" si="19"/>
        <v>24574.844673913904</v>
      </c>
      <c r="G205" s="42">
        <f t="shared" si="20"/>
        <v>36830.43096472328</v>
      </c>
      <c r="H205" s="42">
        <f t="shared" si="21"/>
        <v>39894.327537425619</v>
      </c>
      <c r="I205" s="42">
        <f t="shared" si="22"/>
        <v>42958.224110127965</v>
      </c>
      <c r="J205" s="42">
        <f t="shared" si="23"/>
        <v>43979.522967695419</v>
      </c>
      <c r="K205" s="42">
        <v>45000.821825262865</v>
      </c>
    </row>
    <row r="206" spans="1:11" ht="15" customHeight="1" x14ac:dyDescent="0.25">
      <c r="A206" s="9" t="s">
        <v>11</v>
      </c>
      <c r="B206" s="9" t="s">
        <v>81</v>
      </c>
      <c r="C206" s="9" t="s">
        <v>86</v>
      </c>
      <c r="D206" s="42">
        <f>euref_capacity_EXIOBASE!D174*capacity!$L206/(capacity!$L$205+capacity!$L$206)</f>
        <v>14756.085477435057</v>
      </c>
      <c r="E206" s="42">
        <f t="shared" si="18"/>
        <v>27325.404745481581</v>
      </c>
      <c r="F206" s="42">
        <f t="shared" si="19"/>
        <v>46179.38364755136</v>
      </c>
      <c r="G206" s="42">
        <f t="shared" si="20"/>
        <v>65033.362549621146</v>
      </c>
      <c r="H206" s="42">
        <f t="shared" si="21"/>
        <v>69746.85727513858</v>
      </c>
      <c r="I206" s="42">
        <f t="shared" si="22"/>
        <v>74460.352000656028</v>
      </c>
      <c r="J206" s="42">
        <f t="shared" si="23"/>
        <v>76031.516909161845</v>
      </c>
      <c r="K206" s="42">
        <v>77602.681817667661</v>
      </c>
    </row>
    <row r="207" spans="1:11" ht="15" customHeight="1" x14ac:dyDescent="0.25">
      <c r="A207" s="9" t="s">
        <v>11</v>
      </c>
      <c r="B207" s="9" t="s">
        <v>41</v>
      </c>
      <c r="C207" s="9" t="s">
        <v>42</v>
      </c>
      <c r="D207" s="42">
        <f>euref_capacity_EXIOBASE!D175</f>
        <v>0</v>
      </c>
      <c r="E207" s="42">
        <f t="shared" si="18"/>
        <v>1559.3067316754241</v>
      </c>
      <c r="F207" s="42">
        <f t="shared" si="19"/>
        <v>3898.2668291885598</v>
      </c>
      <c r="G207" s="42">
        <f t="shared" si="20"/>
        <v>6237.2269267016964</v>
      </c>
      <c r="H207" s="42">
        <f t="shared" si="21"/>
        <v>6821.9669510799795</v>
      </c>
      <c r="I207" s="42">
        <f t="shared" si="22"/>
        <v>7406.7069754582635</v>
      </c>
      <c r="J207" s="42">
        <f t="shared" si="23"/>
        <v>7601.6203169176915</v>
      </c>
      <c r="K207" s="42">
        <v>7796.5336583771195</v>
      </c>
    </row>
    <row r="208" spans="1:11" ht="15" customHeight="1" x14ac:dyDescent="0.25">
      <c r="A208" s="9" t="s">
        <v>11</v>
      </c>
      <c r="B208" s="9" t="s">
        <v>43</v>
      </c>
      <c r="C208" s="9" t="s">
        <v>44</v>
      </c>
      <c r="D208" s="42">
        <f>euref_capacity_EXIOBASE!D176</f>
        <v>0</v>
      </c>
      <c r="E208" s="42">
        <f t="shared" si="18"/>
        <v>472.39878623431878</v>
      </c>
      <c r="F208" s="42">
        <f t="shared" si="19"/>
        <v>1180.9969655857969</v>
      </c>
      <c r="G208" s="42">
        <f t="shared" si="20"/>
        <v>1889.5951449372751</v>
      </c>
      <c r="H208" s="42">
        <f t="shared" si="21"/>
        <v>2066.7446897751447</v>
      </c>
      <c r="I208" s="42">
        <f t="shared" si="22"/>
        <v>2243.8942346130143</v>
      </c>
      <c r="J208" s="42">
        <f t="shared" si="23"/>
        <v>2302.9440828923043</v>
      </c>
      <c r="K208" s="42">
        <v>2361.9939311715939</v>
      </c>
    </row>
    <row r="209" spans="1:11" ht="15" customHeight="1" x14ac:dyDescent="0.25">
      <c r="A209" s="9" t="s">
        <v>11</v>
      </c>
      <c r="B209" s="9" t="s">
        <v>45</v>
      </c>
      <c r="C209" s="9" t="s">
        <v>46</v>
      </c>
      <c r="D209" s="42">
        <f>euref_capacity_EXIOBASE!D177</f>
        <v>772.99999999999989</v>
      </c>
      <c r="E209" s="42">
        <f t="shared" si="18"/>
        <v>818.39999999999986</v>
      </c>
      <c r="F209" s="42">
        <f t="shared" si="19"/>
        <v>886.5</v>
      </c>
      <c r="G209" s="42">
        <f t="shared" si="20"/>
        <v>954.6</v>
      </c>
      <c r="H209" s="42">
        <f t="shared" si="21"/>
        <v>971.625</v>
      </c>
      <c r="I209" s="42">
        <f t="shared" si="22"/>
        <v>988.65</v>
      </c>
      <c r="J209" s="42">
        <f t="shared" si="23"/>
        <v>994.32500000000005</v>
      </c>
      <c r="K209" s="42">
        <v>1000</v>
      </c>
    </row>
    <row r="210" spans="1:11" ht="15" customHeight="1" x14ac:dyDescent="0.25">
      <c r="A210" s="9" t="s">
        <v>10</v>
      </c>
      <c r="B210" s="9" t="s">
        <v>29</v>
      </c>
      <c r="C210" s="9" t="s">
        <v>30</v>
      </c>
      <c r="D210" s="42">
        <f>euref_capacity_EXIOBASE!D178</f>
        <v>0</v>
      </c>
      <c r="E210" s="42">
        <f t="shared" si="18"/>
        <v>0</v>
      </c>
      <c r="F210" s="42">
        <f t="shared" si="19"/>
        <v>0</v>
      </c>
      <c r="G210" s="42">
        <f t="shared" si="20"/>
        <v>0</v>
      </c>
      <c r="H210" s="42">
        <f t="shared" si="21"/>
        <v>0</v>
      </c>
      <c r="I210" s="42">
        <f t="shared" si="22"/>
        <v>0</v>
      </c>
      <c r="J210" s="42">
        <f t="shared" si="23"/>
        <v>0</v>
      </c>
      <c r="K210" s="42">
        <v>0</v>
      </c>
    </row>
    <row r="211" spans="1:11" ht="15" customHeight="1" x14ac:dyDescent="0.25">
      <c r="A211" s="9" t="s">
        <v>10</v>
      </c>
      <c r="B211" s="9" t="s">
        <v>31</v>
      </c>
      <c r="C211" s="9" t="s">
        <v>32</v>
      </c>
      <c r="D211" s="42">
        <f>euref_capacity_EXIOBASE!D179</f>
        <v>1992.459325</v>
      </c>
      <c r="E211" s="42">
        <f t="shared" si="18"/>
        <v>1593.9674600000001</v>
      </c>
      <c r="F211" s="42">
        <f t="shared" si="19"/>
        <v>996.22966250000002</v>
      </c>
      <c r="G211" s="42">
        <f t="shared" si="20"/>
        <v>398.49186499999996</v>
      </c>
      <c r="H211" s="42">
        <f t="shared" si="21"/>
        <v>249.05741562499998</v>
      </c>
      <c r="I211" s="42">
        <f t="shared" si="22"/>
        <v>99.62296624999999</v>
      </c>
      <c r="J211" s="42">
        <f t="shared" si="23"/>
        <v>49.811483124999995</v>
      </c>
      <c r="K211" s="42">
        <v>0</v>
      </c>
    </row>
    <row r="212" spans="1:11" ht="15" customHeight="1" x14ac:dyDescent="0.25">
      <c r="A212" s="9" t="s">
        <v>10</v>
      </c>
      <c r="B212" s="9" t="s">
        <v>33</v>
      </c>
      <c r="C212" s="9" t="s">
        <v>34</v>
      </c>
      <c r="D212" s="42">
        <f>euref_capacity_EXIOBASE!D180</f>
        <v>0</v>
      </c>
      <c r="E212" s="42">
        <f t="shared" si="18"/>
        <v>0</v>
      </c>
      <c r="F212" s="42">
        <f t="shared" si="19"/>
        <v>0</v>
      </c>
      <c r="G212" s="42">
        <f t="shared" si="20"/>
        <v>0</v>
      </c>
      <c r="H212" s="42">
        <f t="shared" si="21"/>
        <v>0</v>
      </c>
      <c r="I212" s="42">
        <f t="shared" si="22"/>
        <v>0</v>
      </c>
      <c r="J212" s="42">
        <f t="shared" si="23"/>
        <v>0</v>
      </c>
      <c r="K212" s="42">
        <v>0</v>
      </c>
    </row>
    <row r="213" spans="1:11" ht="15" customHeight="1" x14ac:dyDescent="0.25">
      <c r="A213" s="9" t="s">
        <v>10</v>
      </c>
      <c r="B213" s="9" t="s">
        <v>35</v>
      </c>
      <c r="C213" s="9" t="s">
        <v>36</v>
      </c>
      <c r="D213" s="42">
        <f>euref_capacity_EXIOBASE!D181</f>
        <v>116</v>
      </c>
      <c r="E213" s="42">
        <f t="shared" si="18"/>
        <v>116</v>
      </c>
      <c r="F213" s="42">
        <f t="shared" si="19"/>
        <v>116</v>
      </c>
      <c r="G213" s="42">
        <f t="shared" si="20"/>
        <v>116</v>
      </c>
      <c r="H213" s="42">
        <f t="shared" si="21"/>
        <v>116</v>
      </c>
      <c r="I213" s="42">
        <f t="shared" si="22"/>
        <v>116</v>
      </c>
      <c r="J213" s="42">
        <f t="shared" si="23"/>
        <v>116</v>
      </c>
      <c r="K213" s="42">
        <v>116</v>
      </c>
    </row>
    <row r="214" spans="1:11" ht="15" customHeight="1" x14ac:dyDescent="0.25">
      <c r="A214" s="9" t="s">
        <v>10</v>
      </c>
      <c r="B214" s="9" t="s">
        <v>79</v>
      </c>
      <c r="C214" s="9" t="s">
        <v>83</v>
      </c>
      <c r="D214" s="42">
        <f>euref_capacity_EXIOBASE!D182*capacity!$L214/(capacity!$L$214+capacity!$L$215)</f>
        <v>424.29999999999995</v>
      </c>
      <c r="E214" s="42">
        <f t="shared" si="18"/>
        <v>1971.3491049775573</v>
      </c>
      <c r="F214" s="42">
        <f t="shared" si="19"/>
        <v>4291.9227624438936</v>
      </c>
      <c r="G214" s="42">
        <f t="shared" si="20"/>
        <v>6612.4964199102296</v>
      </c>
      <c r="H214" s="42">
        <f t="shared" si="21"/>
        <v>7192.6398342768134</v>
      </c>
      <c r="I214" s="42">
        <f t="shared" si="22"/>
        <v>7772.7832486433972</v>
      </c>
      <c r="J214" s="42">
        <f t="shared" si="23"/>
        <v>7966.1643867655921</v>
      </c>
      <c r="K214" s="42">
        <v>8159.545524887787</v>
      </c>
    </row>
    <row r="215" spans="1:11" ht="15" customHeight="1" x14ac:dyDescent="0.25">
      <c r="A215" s="9" t="s">
        <v>10</v>
      </c>
      <c r="B215" s="9" t="s">
        <v>78</v>
      </c>
      <c r="C215" s="9" t="s">
        <v>84</v>
      </c>
      <c r="D215" s="42">
        <f>euref_capacity_EXIOBASE!D182*capacity!$L215/(capacity!$L$214+capacity!$L$215)</f>
        <v>0</v>
      </c>
      <c r="E215" s="42">
        <f t="shared" si="18"/>
        <v>432.19822846178624</v>
      </c>
      <c r="F215" s="42">
        <f t="shared" si="19"/>
        <v>1080.4955711544656</v>
      </c>
      <c r="G215" s="42">
        <f t="shared" si="20"/>
        <v>1728.792913847145</v>
      </c>
      <c r="H215" s="42">
        <f t="shared" si="21"/>
        <v>1890.8672495203148</v>
      </c>
      <c r="I215" s="42">
        <f t="shared" si="22"/>
        <v>2052.9415851934846</v>
      </c>
      <c r="J215" s="42">
        <f t="shared" si="23"/>
        <v>2106.9663637512076</v>
      </c>
      <c r="K215" s="42">
        <v>2160.9911423089311</v>
      </c>
    </row>
    <row r="216" spans="1:11" ht="15" customHeight="1" x14ac:dyDescent="0.25">
      <c r="A216" s="9" t="s">
        <v>10</v>
      </c>
      <c r="B216" s="9" t="s">
        <v>37</v>
      </c>
      <c r="C216" s="9" t="s">
        <v>38</v>
      </c>
      <c r="D216" s="42">
        <f>euref_capacity_EXIOBASE!D183</f>
        <v>770.11239999999998</v>
      </c>
      <c r="E216" s="42">
        <f t="shared" si="18"/>
        <v>616.08992000000001</v>
      </c>
      <c r="F216" s="42">
        <f t="shared" si="19"/>
        <v>385.05619999999999</v>
      </c>
      <c r="G216" s="42">
        <f t="shared" si="20"/>
        <v>154.02247999999997</v>
      </c>
      <c r="H216" s="42">
        <f t="shared" si="21"/>
        <v>96.264049999999997</v>
      </c>
      <c r="I216" s="42">
        <f t="shared" si="22"/>
        <v>38.505620000000022</v>
      </c>
      <c r="J216" s="42">
        <f t="shared" si="23"/>
        <v>19.252810000000011</v>
      </c>
      <c r="K216" s="42">
        <v>0</v>
      </c>
    </row>
    <row r="217" spans="1:11" ht="15" customHeight="1" x14ac:dyDescent="0.25">
      <c r="A217" s="9" t="s">
        <v>10</v>
      </c>
      <c r="B217" s="9" t="s">
        <v>39</v>
      </c>
      <c r="C217" s="9" t="s">
        <v>40</v>
      </c>
      <c r="D217" s="42">
        <f>euref_capacity_EXIOBASE!D184</f>
        <v>66.501840000000001</v>
      </c>
      <c r="E217" s="42">
        <f t="shared" si="18"/>
        <v>53.201472000000003</v>
      </c>
      <c r="F217" s="42">
        <f t="shared" si="19"/>
        <v>33.250920000000001</v>
      </c>
      <c r="G217" s="42">
        <f t="shared" si="20"/>
        <v>13.300367999999999</v>
      </c>
      <c r="H217" s="42">
        <f t="shared" si="21"/>
        <v>8.312730000000002</v>
      </c>
      <c r="I217" s="42">
        <f t="shared" si="22"/>
        <v>3.325092000000005</v>
      </c>
      <c r="J217" s="42">
        <f t="shared" si="23"/>
        <v>1.6625460000000025</v>
      </c>
      <c r="K217" s="42">
        <v>0</v>
      </c>
    </row>
    <row r="218" spans="1:11" ht="15" customHeight="1" x14ac:dyDescent="0.25">
      <c r="A218" s="9" t="s">
        <v>10</v>
      </c>
      <c r="B218" s="9" t="s">
        <v>80</v>
      </c>
      <c r="C218" s="9" t="s">
        <v>85</v>
      </c>
      <c r="D218" s="42">
        <f>euref_capacity_EXIOBASE!D185*capacity!$L218/(capacity!$L$218+capacity!$L$219)</f>
        <v>9.0002105234491907</v>
      </c>
      <c r="E218" s="42">
        <f t="shared" si="18"/>
        <v>595.81484672624219</v>
      </c>
      <c r="F218" s="42">
        <f t="shared" si="19"/>
        <v>1476.0368010304317</v>
      </c>
      <c r="G218" s="42">
        <f t="shared" si="20"/>
        <v>2356.2587553346216</v>
      </c>
      <c r="H218" s="42">
        <f t="shared" si="21"/>
        <v>2576.3142439106687</v>
      </c>
      <c r="I218" s="42">
        <f t="shared" si="22"/>
        <v>2796.3697324867162</v>
      </c>
      <c r="J218" s="42">
        <f t="shared" si="23"/>
        <v>2869.7215620120651</v>
      </c>
      <c r="K218" s="42">
        <v>2943.0733915374144</v>
      </c>
    </row>
    <row r="219" spans="1:11" ht="15" customHeight="1" x14ac:dyDescent="0.25">
      <c r="A219" s="9" t="s">
        <v>10</v>
      </c>
      <c r="B219" s="9" t="s">
        <v>81</v>
      </c>
      <c r="C219" s="9" t="s">
        <v>86</v>
      </c>
      <c r="D219" s="42">
        <f>euref_capacity_EXIOBASE!D185*capacity!$L219/(capacity!$L$218+capacity!$L$219)</f>
        <v>64.678835576550952</v>
      </c>
      <c r="E219" s="42">
        <f t="shared" si="18"/>
        <v>1334.7360218246336</v>
      </c>
      <c r="F219" s="42">
        <f t="shared" si="19"/>
        <v>3239.8218011967574</v>
      </c>
      <c r="G219" s="42">
        <f t="shared" si="20"/>
        <v>5144.9075805688817</v>
      </c>
      <c r="H219" s="42">
        <f t="shared" si="21"/>
        <v>5621.1790254119123</v>
      </c>
      <c r="I219" s="42">
        <f t="shared" si="22"/>
        <v>6097.450470254943</v>
      </c>
      <c r="J219" s="42">
        <f t="shared" si="23"/>
        <v>6256.2076185359529</v>
      </c>
      <c r="K219" s="42">
        <v>6414.9647668169637</v>
      </c>
    </row>
    <row r="220" spans="1:11" ht="15" customHeight="1" x14ac:dyDescent="0.25">
      <c r="A220" s="9" t="s">
        <v>10</v>
      </c>
      <c r="B220" s="9" t="s">
        <v>41</v>
      </c>
      <c r="C220" s="9" t="s">
        <v>42</v>
      </c>
      <c r="D220" s="42">
        <f>euref_capacity_EXIOBASE!D186</f>
        <v>0</v>
      </c>
      <c r="E220" s="42">
        <f t="shared" si="18"/>
        <v>0</v>
      </c>
      <c r="F220" s="42">
        <f t="shared" si="19"/>
        <v>0</v>
      </c>
      <c r="G220" s="42">
        <f t="shared" si="20"/>
        <v>0</v>
      </c>
      <c r="H220" s="42">
        <f t="shared" si="21"/>
        <v>0</v>
      </c>
      <c r="I220" s="42">
        <f t="shared" si="22"/>
        <v>0</v>
      </c>
      <c r="J220" s="42">
        <f t="shared" si="23"/>
        <v>0</v>
      </c>
      <c r="K220" s="42">
        <v>0</v>
      </c>
    </row>
    <row r="221" spans="1:11" ht="15" customHeight="1" x14ac:dyDescent="0.25">
      <c r="A221" s="9" t="s">
        <v>10</v>
      </c>
      <c r="B221" s="9" t="s">
        <v>43</v>
      </c>
      <c r="C221" s="9" t="s">
        <v>44</v>
      </c>
      <c r="D221" s="42">
        <f>euref_capacity_EXIOBASE!D187</f>
        <v>0</v>
      </c>
      <c r="E221" s="42">
        <f t="shared" si="18"/>
        <v>0.83423350218954584</v>
      </c>
      <c r="F221" s="42">
        <f t="shared" si="19"/>
        <v>2.0855837554738645</v>
      </c>
      <c r="G221" s="42">
        <f t="shared" si="20"/>
        <v>3.3369340087581834</v>
      </c>
      <c r="H221" s="42">
        <f t="shared" si="21"/>
        <v>3.6497715720792629</v>
      </c>
      <c r="I221" s="42">
        <f t="shared" si="22"/>
        <v>3.9626091354003425</v>
      </c>
      <c r="J221" s="42">
        <f t="shared" si="23"/>
        <v>4.0668883231740356</v>
      </c>
      <c r="K221" s="42">
        <v>4.1711675109477291</v>
      </c>
    </row>
    <row r="222" spans="1:11" ht="15" customHeight="1" x14ac:dyDescent="0.25">
      <c r="A222" s="9" t="s">
        <v>10</v>
      </c>
      <c r="B222" s="9" t="s">
        <v>45</v>
      </c>
      <c r="C222" s="9" t="s">
        <v>46</v>
      </c>
      <c r="D222" s="42">
        <f>euref_capacity_EXIOBASE!D188</f>
        <v>0</v>
      </c>
      <c r="E222" s="42">
        <f t="shared" si="18"/>
        <v>0</v>
      </c>
      <c r="F222" s="42">
        <f t="shared" si="19"/>
        <v>0</v>
      </c>
      <c r="G222" s="42">
        <f t="shared" si="20"/>
        <v>0</v>
      </c>
      <c r="H222" s="42">
        <f t="shared" si="21"/>
        <v>0</v>
      </c>
      <c r="I222" s="42">
        <f t="shared" si="22"/>
        <v>0</v>
      </c>
      <c r="J222" s="42">
        <f t="shared" si="23"/>
        <v>0</v>
      </c>
      <c r="K222" s="42">
        <v>0</v>
      </c>
    </row>
    <row r="223" spans="1:11" ht="15" customHeight="1" x14ac:dyDescent="0.25">
      <c r="A223" s="9" t="s">
        <v>9</v>
      </c>
      <c r="B223" s="9" t="s">
        <v>29</v>
      </c>
      <c r="C223" s="9" t="s">
        <v>30</v>
      </c>
      <c r="D223" s="42">
        <f>euref_capacity_EXIOBASE!D189</f>
        <v>0</v>
      </c>
      <c r="E223" s="42">
        <f t="shared" si="18"/>
        <v>0</v>
      </c>
      <c r="F223" s="42">
        <f t="shared" si="19"/>
        <v>0</v>
      </c>
      <c r="G223" s="42">
        <f t="shared" si="20"/>
        <v>0</v>
      </c>
      <c r="H223" s="42">
        <f t="shared" si="21"/>
        <v>0</v>
      </c>
      <c r="I223" s="42">
        <f t="shared" si="22"/>
        <v>0</v>
      </c>
      <c r="J223" s="42">
        <f t="shared" si="23"/>
        <v>0</v>
      </c>
      <c r="K223" s="42">
        <v>0</v>
      </c>
    </row>
    <row r="224" spans="1:11" ht="15" customHeight="1" x14ac:dyDescent="0.25">
      <c r="A224" s="9" t="s">
        <v>9</v>
      </c>
      <c r="B224" s="9" t="s">
        <v>31</v>
      </c>
      <c r="C224" s="9" t="s">
        <v>32</v>
      </c>
      <c r="D224" s="42">
        <f>euref_capacity_EXIOBASE!D190</f>
        <v>468.97680000000003</v>
      </c>
      <c r="E224" s="42">
        <f t="shared" si="18"/>
        <v>375.18144000000001</v>
      </c>
      <c r="F224" s="42">
        <f t="shared" si="19"/>
        <v>234.48840000000001</v>
      </c>
      <c r="G224" s="42">
        <f t="shared" si="20"/>
        <v>93.79535999999996</v>
      </c>
      <c r="H224" s="42">
        <f t="shared" si="21"/>
        <v>58.622099999999989</v>
      </c>
      <c r="I224" s="42">
        <f t="shared" si="22"/>
        <v>23.448840000000018</v>
      </c>
      <c r="J224" s="42">
        <f t="shared" si="23"/>
        <v>11.724420000000009</v>
      </c>
      <c r="K224" s="42">
        <v>0</v>
      </c>
    </row>
    <row r="225" spans="1:11" ht="15" customHeight="1" x14ac:dyDescent="0.25">
      <c r="A225" s="9" t="s">
        <v>9</v>
      </c>
      <c r="B225" s="9" t="s">
        <v>33</v>
      </c>
      <c r="C225" s="9" t="s">
        <v>34</v>
      </c>
      <c r="D225" s="42">
        <f>euref_capacity_EXIOBASE!D191</f>
        <v>0</v>
      </c>
      <c r="E225" s="42">
        <f t="shared" si="18"/>
        <v>0</v>
      </c>
      <c r="F225" s="42">
        <f t="shared" si="19"/>
        <v>0</v>
      </c>
      <c r="G225" s="42">
        <f t="shared" si="20"/>
        <v>0</v>
      </c>
      <c r="H225" s="42">
        <f t="shared" si="21"/>
        <v>0</v>
      </c>
      <c r="I225" s="42">
        <f t="shared" si="22"/>
        <v>0</v>
      </c>
      <c r="J225" s="42">
        <f t="shared" si="23"/>
        <v>0</v>
      </c>
      <c r="K225" s="42">
        <v>0</v>
      </c>
    </row>
    <row r="226" spans="1:11" ht="15" customHeight="1" x14ac:dyDescent="0.25">
      <c r="A226" s="9" t="s">
        <v>9</v>
      </c>
      <c r="B226" s="9" t="s">
        <v>35</v>
      </c>
      <c r="C226" s="9" t="s">
        <v>36</v>
      </c>
      <c r="D226" s="42">
        <f>euref_capacity_EXIOBASE!D192</f>
        <v>34</v>
      </c>
      <c r="E226" s="42">
        <f t="shared" si="18"/>
        <v>34</v>
      </c>
      <c r="F226" s="42">
        <f t="shared" si="19"/>
        <v>34</v>
      </c>
      <c r="G226" s="42">
        <f t="shared" si="20"/>
        <v>34</v>
      </c>
      <c r="H226" s="42">
        <f t="shared" si="21"/>
        <v>34</v>
      </c>
      <c r="I226" s="42">
        <f t="shared" si="22"/>
        <v>34</v>
      </c>
      <c r="J226" s="42">
        <f t="shared" si="23"/>
        <v>34</v>
      </c>
      <c r="K226" s="42">
        <v>34</v>
      </c>
    </row>
    <row r="227" spans="1:11" ht="15" customHeight="1" x14ac:dyDescent="0.25">
      <c r="A227" s="9" t="s">
        <v>9</v>
      </c>
      <c r="B227" s="9" t="s">
        <v>79</v>
      </c>
      <c r="C227" s="9" t="s">
        <v>83</v>
      </c>
      <c r="D227" s="42">
        <f>euref_capacity_EXIOBASE!D193*capacity!$L227/(capacity!$L$227+capacity!$L$228)</f>
        <v>58.3</v>
      </c>
      <c r="E227" s="42">
        <f t="shared" si="18"/>
        <v>170.5916</v>
      </c>
      <c r="F227" s="42">
        <f t="shared" si="19"/>
        <v>339.029</v>
      </c>
      <c r="G227" s="42">
        <f t="shared" si="20"/>
        <v>507.46640000000002</v>
      </c>
      <c r="H227" s="42">
        <f t="shared" si="21"/>
        <v>549.57574999999997</v>
      </c>
      <c r="I227" s="42">
        <f t="shared" si="22"/>
        <v>591.68509999999992</v>
      </c>
      <c r="J227" s="42">
        <f t="shared" si="23"/>
        <v>605.72154999999998</v>
      </c>
      <c r="K227" s="42">
        <v>619.75799999999992</v>
      </c>
    </row>
    <row r="228" spans="1:11" ht="15" customHeight="1" x14ac:dyDescent="0.25">
      <c r="A228" s="9" t="s">
        <v>9</v>
      </c>
      <c r="B228" s="9" t="s">
        <v>78</v>
      </c>
      <c r="C228" s="9" t="s">
        <v>84</v>
      </c>
      <c r="D228" s="42">
        <f>euref_capacity_EXIOBASE!D193*capacity!$L228/(capacity!$L$227+capacity!$L$228)</f>
        <v>0</v>
      </c>
      <c r="E228" s="42">
        <f t="shared" si="18"/>
        <v>0</v>
      </c>
      <c r="F228" s="42">
        <f t="shared" si="19"/>
        <v>0</v>
      </c>
      <c r="G228" s="42">
        <f t="shared" si="20"/>
        <v>0</v>
      </c>
      <c r="H228" s="42">
        <f t="shared" si="21"/>
        <v>0</v>
      </c>
      <c r="I228" s="42">
        <f t="shared" si="22"/>
        <v>0</v>
      </c>
      <c r="J228" s="42">
        <f t="shared" si="23"/>
        <v>0</v>
      </c>
      <c r="K228" s="42">
        <v>0</v>
      </c>
    </row>
    <row r="229" spans="1:11" ht="15" customHeight="1" x14ac:dyDescent="0.25">
      <c r="A229" s="9" t="s">
        <v>9</v>
      </c>
      <c r="B229" s="9" t="s">
        <v>37</v>
      </c>
      <c r="C229" s="9" t="s">
        <v>38</v>
      </c>
      <c r="D229" s="42">
        <f>euref_capacity_EXIOBASE!D194</f>
        <v>1.2357800000000001</v>
      </c>
      <c r="E229" s="42">
        <f t="shared" si="18"/>
        <v>0.98862400000000006</v>
      </c>
      <c r="F229" s="42">
        <f t="shared" si="19"/>
        <v>0.61789000000000005</v>
      </c>
      <c r="G229" s="42">
        <f t="shared" si="20"/>
        <v>0.24715599999999993</v>
      </c>
      <c r="H229" s="42">
        <f t="shared" si="21"/>
        <v>0.15447250000000001</v>
      </c>
      <c r="I229" s="42">
        <f t="shared" si="22"/>
        <v>6.1789000000000094E-2</v>
      </c>
      <c r="J229" s="42">
        <f t="shared" si="23"/>
        <v>3.0894500000000047E-2</v>
      </c>
      <c r="K229" s="42">
        <v>0</v>
      </c>
    </row>
    <row r="230" spans="1:11" ht="15" customHeight="1" x14ac:dyDescent="0.25">
      <c r="A230" s="9" t="s">
        <v>9</v>
      </c>
      <c r="B230" s="9" t="s">
        <v>39</v>
      </c>
      <c r="C230" s="9" t="s">
        <v>40</v>
      </c>
      <c r="D230" s="42">
        <f>euref_capacity_EXIOBASE!D195</f>
        <v>19.65635</v>
      </c>
      <c r="E230" s="42">
        <f t="shared" si="18"/>
        <v>15.72508</v>
      </c>
      <c r="F230" s="42">
        <f t="shared" si="19"/>
        <v>9.8281749999999999</v>
      </c>
      <c r="G230" s="42">
        <f t="shared" si="20"/>
        <v>3.9312699999999996</v>
      </c>
      <c r="H230" s="42">
        <f t="shared" si="21"/>
        <v>2.4570437499999995</v>
      </c>
      <c r="I230" s="42">
        <f t="shared" si="22"/>
        <v>0.98281749999999946</v>
      </c>
      <c r="J230" s="42">
        <f t="shared" si="23"/>
        <v>0.49140874999999973</v>
      </c>
      <c r="K230" s="42">
        <v>0</v>
      </c>
    </row>
    <row r="231" spans="1:11" ht="15" customHeight="1" x14ac:dyDescent="0.25">
      <c r="A231" s="9" t="s">
        <v>9</v>
      </c>
      <c r="B231" s="9" t="s">
        <v>80</v>
      </c>
      <c r="C231" s="9" t="s">
        <v>85</v>
      </c>
      <c r="D231" s="42">
        <f>euref_capacity_EXIOBASE!D196*capacity!$L231/(capacity!$L$231+capacity!$L$232)</f>
        <v>0</v>
      </c>
      <c r="E231" s="42">
        <f t="shared" si="18"/>
        <v>1825.1480670755655</v>
      </c>
      <c r="F231" s="42">
        <f t="shared" si="19"/>
        <v>4562.8701676889132</v>
      </c>
      <c r="G231" s="42">
        <f t="shared" si="20"/>
        <v>7300.5922683022618</v>
      </c>
      <c r="H231" s="42">
        <f t="shared" si="21"/>
        <v>7985.0227934555978</v>
      </c>
      <c r="I231" s="42">
        <f t="shared" si="22"/>
        <v>8669.4533186089338</v>
      </c>
      <c r="J231" s="42">
        <f t="shared" si="23"/>
        <v>8897.5968269933801</v>
      </c>
      <c r="K231" s="42">
        <v>9125.7403353778263</v>
      </c>
    </row>
    <row r="232" spans="1:11" ht="15" customHeight="1" x14ac:dyDescent="0.25">
      <c r="A232" s="9" t="s">
        <v>9</v>
      </c>
      <c r="B232" s="9" t="s">
        <v>81</v>
      </c>
      <c r="C232" s="9" t="s">
        <v>86</v>
      </c>
      <c r="D232" s="42">
        <f>euref_capacity_EXIOBASE!D196*capacity!$L232/(capacity!$L$231+capacity!$L$232)</f>
        <v>120</v>
      </c>
      <c r="E232" s="42">
        <f t="shared" si="18"/>
        <v>177.10380093873516</v>
      </c>
      <c r="F232" s="42">
        <f t="shared" si="19"/>
        <v>262.75950234683785</v>
      </c>
      <c r="G232" s="42">
        <f t="shared" si="20"/>
        <v>348.41520375494065</v>
      </c>
      <c r="H232" s="42">
        <f t="shared" si="21"/>
        <v>369.82912910696632</v>
      </c>
      <c r="I232" s="42">
        <f t="shared" si="22"/>
        <v>391.24305445899194</v>
      </c>
      <c r="J232" s="42">
        <f t="shared" si="23"/>
        <v>398.38102957633384</v>
      </c>
      <c r="K232" s="42">
        <v>405.51900469367575</v>
      </c>
    </row>
    <row r="233" spans="1:11" ht="15" customHeight="1" x14ac:dyDescent="0.25">
      <c r="A233" s="9" t="s">
        <v>9</v>
      </c>
      <c r="B233" s="9" t="s">
        <v>41</v>
      </c>
      <c r="C233" s="9" t="s">
        <v>42</v>
      </c>
      <c r="D233" s="42">
        <f>euref_capacity_EXIOBASE!D197</f>
        <v>0</v>
      </c>
      <c r="E233" s="42">
        <f t="shared" si="18"/>
        <v>0</v>
      </c>
      <c r="F233" s="42">
        <f t="shared" si="19"/>
        <v>0</v>
      </c>
      <c r="G233" s="42">
        <f t="shared" si="20"/>
        <v>0</v>
      </c>
      <c r="H233" s="42">
        <f t="shared" si="21"/>
        <v>0</v>
      </c>
      <c r="I233" s="42">
        <f t="shared" si="22"/>
        <v>0</v>
      </c>
      <c r="J233" s="42">
        <f t="shared" si="23"/>
        <v>0</v>
      </c>
      <c r="K233" s="42">
        <v>0</v>
      </c>
    </row>
    <row r="234" spans="1:11" ht="15" customHeight="1" x14ac:dyDescent="0.25">
      <c r="A234" s="9" t="s">
        <v>9</v>
      </c>
      <c r="B234" s="9" t="s">
        <v>43</v>
      </c>
      <c r="C234" s="9" t="s">
        <v>44</v>
      </c>
      <c r="D234" s="42">
        <f>euref_capacity_EXIOBASE!D198</f>
        <v>0</v>
      </c>
      <c r="E234" s="42">
        <f t="shared" si="18"/>
        <v>0</v>
      </c>
      <c r="F234" s="42">
        <f t="shared" si="19"/>
        <v>0</v>
      </c>
      <c r="G234" s="42">
        <f t="shared" si="20"/>
        <v>0</v>
      </c>
      <c r="H234" s="42">
        <f t="shared" si="21"/>
        <v>0</v>
      </c>
      <c r="I234" s="42">
        <f t="shared" si="22"/>
        <v>0</v>
      </c>
      <c r="J234" s="42">
        <f t="shared" si="23"/>
        <v>0</v>
      </c>
      <c r="K234" s="42">
        <v>0</v>
      </c>
    </row>
    <row r="235" spans="1:11" ht="15" customHeight="1" x14ac:dyDescent="0.25">
      <c r="A235" s="9" t="s">
        <v>9</v>
      </c>
      <c r="B235" s="9" t="s">
        <v>45</v>
      </c>
      <c r="C235" s="9" t="s">
        <v>46</v>
      </c>
      <c r="D235" s="42">
        <f>euref_capacity_EXIOBASE!D199</f>
        <v>0</v>
      </c>
      <c r="E235" s="42">
        <f t="shared" si="18"/>
        <v>0</v>
      </c>
      <c r="F235" s="42">
        <f t="shared" si="19"/>
        <v>0</v>
      </c>
      <c r="G235" s="42">
        <f t="shared" si="20"/>
        <v>0</v>
      </c>
      <c r="H235" s="42">
        <f t="shared" si="21"/>
        <v>0</v>
      </c>
      <c r="I235" s="42">
        <f t="shared" si="22"/>
        <v>0</v>
      </c>
      <c r="J235" s="42">
        <f t="shared" si="23"/>
        <v>0</v>
      </c>
      <c r="K235" s="42">
        <v>0</v>
      </c>
    </row>
    <row r="236" spans="1:11" ht="15" customHeight="1" x14ac:dyDescent="0.25">
      <c r="A236" s="9" t="s">
        <v>8</v>
      </c>
      <c r="B236" s="9" t="s">
        <v>29</v>
      </c>
      <c r="C236" s="9" t="s">
        <v>30</v>
      </c>
      <c r="D236" s="42">
        <f>euref_capacity_EXIOBASE!D200</f>
        <v>21.16</v>
      </c>
      <c r="E236" s="42">
        <f t="shared" si="18"/>
        <v>16.928000000000001</v>
      </c>
      <c r="F236" s="42">
        <f t="shared" si="19"/>
        <v>10.58</v>
      </c>
      <c r="G236" s="42">
        <f t="shared" si="20"/>
        <v>4.2319999999999993</v>
      </c>
      <c r="H236" s="42">
        <f t="shared" si="21"/>
        <v>2.6449999999999996</v>
      </c>
      <c r="I236" s="42">
        <f t="shared" si="22"/>
        <v>1.0579999999999998</v>
      </c>
      <c r="J236" s="42">
        <f t="shared" si="23"/>
        <v>0.52899999999999991</v>
      </c>
      <c r="K236" s="42">
        <v>0</v>
      </c>
    </row>
    <row r="237" spans="1:11" ht="15" customHeight="1" x14ac:dyDescent="0.25">
      <c r="A237" s="9" t="s">
        <v>8</v>
      </c>
      <c r="B237" s="9" t="s">
        <v>31</v>
      </c>
      <c r="C237" s="9" t="s">
        <v>32</v>
      </c>
      <c r="D237" s="42">
        <f>euref_capacity_EXIOBASE!D201</f>
        <v>1098.1699000000001</v>
      </c>
      <c r="E237" s="42">
        <f t="shared" si="18"/>
        <v>878.53592000000003</v>
      </c>
      <c r="F237" s="42">
        <f t="shared" si="19"/>
        <v>549.08495000000005</v>
      </c>
      <c r="G237" s="42">
        <f t="shared" si="20"/>
        <v>219.63397999999995</v>
      </c>
      <c r="H237" s="42">
        <f t="shared" si="21"/>
        <v>137.27123750000004</v>
      </c>
      <c r="I237" s="42">
        <f t="shared" si="22"/>
        <v>54.90849500000013</v>
      </c>
      <c r="J237" s="42">
        <f t="shared" si="23"/>
        <v>27.454247500000065</v>
      </c>
      <c r="K237" s="42">
        <v>0</v>
      </c>
    </row>
    <row r="238" spans="1:11" ht="15" customHeight="1" x14ac:dyDescent="0.25">
      <c r="A238" s="9" t="s">
        <v>8</v>
      </c>
      <c r="B238" s="9" t="s">
        <v>33</v>
      </c>
      <c r="C238" s="9" t="s">
        <v>34</v>
      </c>
      <c r="D238" s="42">
        <f>euref_capacity_EXIOBASE!D202</f>
        <v>0</v>
      </c>
      <c r="E238" s="42">
        <f t="shared" si="18"/>
        <v>0</v>
      </c>
      <c r="F238" s="42">
        <f t="shared" si="19"/>
        <v>0</v>
      </c>
      <c r="G238" s="42">
        <f t="shared" si="20"/>
        <v>0</v>
      </c>
      <c r="H238" s="42">
        <f t="shared" si="21"/>
        <v>0</v>
      </c>
      <c r="I238" s="42">
        <f t="shared" si="22"/>
        <v>0</v>
      </c>
      <c r="J238" s="42">
        <f t="shared" si="23"/>
        <v>0</v>
      </c>
      <c r="K238" s="42">
        <v>0</v>
      </c>
    </row>
    <row r="239" spans="1:11" ht="15" customHeight="1" x14ac:dyDescent="0.25">
      <c r="A239" s="9" t="s">
        <v>8</v>
      </c>
      <c r="B239" s="9" t="s">
        <v>35</v>
      </c>
      <c r="C239" s="9" t="s">
        <v>36</v>
      </c>
      <c r="D239" s="42">
        <f>euref_capacity_EXIOBASE!D203</f>
        <v>1589</v>
      </c>
      <c r="E239" s="42">
        <f t="shared" si="18"/>
        <v>1586.4</v>
      </c>
      <c r="F239" s="42">
        <f t="shared" si="19"/>
        <v>1582.5</v>
      </c>
      <c r="G239" s="42">
        <f t="shared" si="20"/>
        <v>1578.6</v>
      </c>
      <c r="H239" s="42">
        <f t="shared" si="21"/>
        <v>1577.625</v>
      </c>
      <c r="I239" s="42">
        <f t="shared" si="22"/>
        <v>1576.65</v>
      </c>
      <c r="J239" s="42">
        <f t="shared" si="23"/>
        <v>1576.325</v>
      </c>
      <c r="K239" s="42">
        <v>1576</v>
      </c>
    </row>
    <row r="240" spans="1:11" ht="15" customHeight="1" x14ac:dyDescent="0.25">
      <c r="A240" s="9" t="s">
        <v>8</v>
      </c>
      <c r="B240" s="9" t="s">
        <v>79</v>
      </c>
      <c r="C240" s="9" t="s">
        <v>83</v>
      </c>
      <c r="D240" s="42">
        <f>euref_capacity_EXIOBASE!D204*capacity!$L240/(capacity!$L$240+capacity!$L$241)</f>
        <v>61.7</v>
      </c>
      <c r="E240" s="42">
        <f t="shared" si="18"/>
        <v>1011.2552463461318</v>
      </c>
      <c r="F240" s="42">
        <f t="shared" si="19"/>
        <v>2435.5881158653292</v>
      </c>
      <c r="G240" s="42">
        <f t="shared" si="20"/>
        <v>3859.9209853845268</v>
      </c>
      <c r="H240" s="42">
        <f t="shared" si="21"/>
        <v>4216.0042027643267</v>
      </c>
      <c r="I240" s="42">
        <f t="shared" si="22"/>
        <v>4572.0874201441256</v>
      </c>
      <c r="J240" s="42">
        <f t="shared" si="23"/>
        <v>4690.7818259373926</v>
      </c>
      <c r="K240" s="42">
        <v>4809.4762317306586</v>
      </c>
    </row>
    <row r="241" spans="1:11" ht="15" customHeight="1" x14ac:dyDescent="0.25">
      <c r="A241" s="9" t="s">
        <v>8</v>
      </c>
      <c r="B241" s="9" t="s">
        <v>78</v>
      </c>
      <c r="C241" s="9" t="s">
        <v>84</v>
      </c>
      <c r="D241" s="42">
        <f>euref_capacity_EXIOBASE!D204*capacity!$L241/(capacity!$L$240+capacity!$L$241)</f>
        <v>0</v>
      </c>
      <c r="E241" s="42">
        <f t="shared" si="18"/>
        <v>255.87260232183519</v>
      </c>
      <c r="F241" s="42">
        <f t="shared" si="19"/>
        <v>639.68150580458791</v>
      </c>
      <c r="G241" s="42">
        <f t="shared" si="20"/>
        <v>1023.4904092873408</v>
      </c>
      <c r="H241" s="42">
        <f t="shared" si="21"/>
        <v>1119.4426351580289</v>
      </c>
      <c r="I241" s="42">
        <f t="shared" si="22"/>
        <v>1215.3948610287171</v>
      </c>
      <c r="J241" s="42">
        <f t="shared" si="23"/>
        <v>1247.3789363189464</v>
      </c>
      <c r="K241" s="42">
        <v>1279.3630116091758</v>
      </c>
    </row>
    <row r="242" spans="1:11" ht="15" customHeight="1" x14ac:dyDescent="0.25">
      <c r="A242" s="9" t="s">
        <v>8</v>
      </c>
      <c r="B242" s="9" t="s">
        <v>37</v>
      </c>
      <c r="C242" s="9" t="s">
        <v>38</v>
      </c>
      <c r="D242" s="42">
        <f>euref_capacity_EXIOBASE!D205</f>
        <v>15.214499999999999</v>
      </c>
      <c r="E242" s="42">
        <f t="shared" si="18"/>
        <v>12.1716</v>
      </c>
      <c r="F242" s="42">
        <f t="shared" si="19"/>
        <v>7.6072499999999996</v>
      </c>
      <c r="G242" s="42">
        <f t="shared" si="20"/>
        <v>3.0428999999999995</v>
      </c>
      <c r="H242" s="42">
        <f t="shared" si="21"/>
        <v>1.9018125000000001</v>
      </c>
      <c r="I242" s="42">
        <f t="shared" si="22"/>
        <v>0.76072500000000076</v>
      </c>
      <c r="J242" s="42">
        <f t="shared" si="23"/>
        <v>0.38036250000000038</v>
      </c>
      <c r="K242" s="42">
        <v>0</v>
      </c>
    </row>
    <row r="243" spans="1:11" ht="15" customHeight="1" x14ac:dyDescent="0.25">
      <c r="A243" s="9" t="s">
        <v>8</v>
      </c>
      <c r="B243" s="9" t="s">
        <v>39</v>
      </c>
      <c r="C243" s="9" t="s">
        <v>40</v>
      </c>
      <c r="D243" s="42">
        <f>euref_capacity_EXIOBASE!D206</f>
        <v>50.408929999999998</v>
      </c>
      <c r="E243" s="42">
        <f t="shared" si="18"/>
        <v>40.327143999999997</v>
      </c>
      <c r="F243" s="42">
        <f t="shared" si="19"/>
        <v>25.204464999999999</v>
      </c>
      <c r="G243" s="42">
        <f t="shared" si="20"/>
        <v>10.081785999999994</v>
      </c>
      <c r="H243" s="42">
        <f t="shared" si="21"/>
        <v>6.3011162499999998</v>
      </c>
      <c r="I243" s="42">
        <f t="shared" si="22"/>
        <v>2.5204465000000056</v>
      </c>
      <c r="J243" s="42">
        <f t="shared" si="23"/>
        <v>1.2602232500000028</v>
      </c>
      <c r="K243" s="42">
        <v>0</v>
      </c>
    </row>
    <row r="244" spans="1:11" ht="15" customHeight="1" x14ac:dyDescent="0.25">
      <c r="A244" s="9" t="s">
        <v>8</v>
      </c>
      <c r="B244" s="9" t="s">
        <v>80</v>
      </c>
      <c r="C244" s="9" t="s">
        <v>85</v>
      </c>
      <c r="D244" s="44">
        <f>euref_capacity_EXIOBASE!D207*capacity!$M244/(capacity!$M$244+capacity!$M$245)</f>
        <v>0</v>
      </c>
      <c r="E244" s="42">
        <f t="shared" si="18"/>
        <v>350.55128913142312</v>
      </c>
      <c r="F244" s="42">
        <f t="shared" si="19"/>
        <v>876.3782228285578</v>
      </c>
      <c r="G244" s="42">
        <f t="shared" si="20"/>
        <v>1402.2051565256925</v>
      </c>
      <c r="H244" s="42">
        <f t="shared" si="21"/>
        <v>1533.6618899499761</v>
      </c>
      <c r="I244" s="42">
        <f t="shared" si="22"/>
        <v>1665.1186233742596</v>
      </c>
      <c r="J244" s="42">
        <f t="shared" si="23"/>
        <v>1708.9375345156877</v>
      </c>
      <c r="K244" s="42">
        <v>1752.7564456571156</v>
      </c>
    </row>
    <row r="245" spans="1:11" ht="15" customHeight="1" x14ac:dyDescent="0.25">
      <c r="A245" s="9" t="s">
        <v>8</v>
      </c>
      <c r="B245" s="9" t="s">
        <v>81</v>
      </c>
      <c r="C245" s="9" t="s">
        <v>86</v>
      </c>
      <c r="D245" s="44">
        <f>euref_capacity_EXIOBASE!D207*capacity!$M245/(capacity!$M$244+capacity!$M$245)</f>
        <v>1.2</v>
      </c>
      <c r="E245" s="42">
        <f t="shared" si="18"/>
        <v>561.59117456058561</v>
      </c>
      <c r="F245" s="42">
        <f t="shared" si="19"/>
        <v>1402.177936401464</v>
      </c>
      <c r="G245" s="42">
        <f t="shared" si="20"/>
        <v>2242.7646982423421</v>
      </c>
      <c r="H245" s="42">
        <f t="shared" si="21"/>
        <v>2452.9113887025615</v>
      </c>
      <c r="I245" s="42">
        <f t="shared" si="22"/>
        <v>2663.0580791627813</v>
      </c>
      <c r="J245" s="42">
        <f t="shared" si="23"/>
        <v>2733.1069759828542</v>
      </c>
      <c r="K245" s="42">
        <v>2803.1558728029277</v>
      </c>
    </row>
    <row r="246" spans="1:11" ht="15" customHeight="1" x14ac:dyDescent="0.25">
      <c r="A246" s="9" t="s">
        <v>8</v>
      </c>
      <c r="B246" s="9" t="s">
        <v>41</v>
      </c>
      <c r="C246" s="9" t="s">
        <v>42</v>
      </c>
      <c r="D246" s="42">
        <f>euref_capacity_EXIOBASE!D208</f>
        <v>0</v>
      </c>
      <c r="E246" s="42">
        <f t="shared" si="18"/>
        <v>0</v>
      </c>
      <c r="F246" s="42">
        <f t="shared" si="19"/>
        <v>0</v>
      </c>
      <c r="G246" s="42">
        <f t="shared" si="20"/>
        <v>0</v>
      </c>
      <c r="H246" s="42">
        <f t="shared" si="21"/>
        <v>0</v>
      </c>
      <c r="I246" s="42">
        <f t="shared" si="22"/>
        <v>0</v>
      </c>
      <c r="J246" s="42">
        <f t="shared" si="23"/>
        <v>0</v>
      </c>
      <c r="K246" s="42">
        <v>0</v>
      </c>
    </row>
    <row r="247" spans="1:11" ht="15" customHeight="1" x14ac:dyDescent="0.25">
      <c r="A247" s="9" t="s">
        <v>8</v>
      </c>
      <c r="B247" s="9" t="s">
        <v>43</v>
      </c>
      <c r="C247" s="9" t="s">
        <v>44</v>
      </c>
      <c r="D247" s="42">
        <f>euref_capacity_EXIOBASE!D209</f>
        <v>0</v>
      </c>
      <c r="E247" s="42">
        <f t="shared" si="18"/>
        <v>2.5364661358234097</v>
      </c>
      <c r="F247" s="42">
        <f t="shared" si="19"/>
        <v>6.3411653395585237</v>
      </c>
      <c r="G247" s="42">
        <f t="shared" si="20"/>
        <v>10.145864543293639</v>
      </c>
      <c r="H247" s="42">
        <f t="shared" si="21"/>
        <v>11.097039344227417</v>
      </c>
      <c r="I247" s="42">
        <f t="shared" si="22"/>
        <v>12.048214145161195</v>
      </c>
      <c r="J247" s="42">
        <f t="shared" si="23"/>
        <v>12.36527241213912</v>
      </c>
      <c r="K247" s="42">
        <v>12.682330679117047</v>
      </c>
    </row>
    <row r="248" spans="1:11" ht="15" customHeight="1" x14ac:dyDescent="0.25">
      <c r="A248" s="9" t="s">
        <v>8</v>
      </c>
      <c r="B248" s="9" t="s">
        <v>45</v>
      </c>
      <c r="C248" s="9" t="s">
        <v>46</v>
      </c>
      <c r="D248" s="42">
        <f>euref_capacity_EXIOBASE!D210</f>
        <v>0</v>
      </c>
      <c r="E248" s="42">
        <f t="shared" si="18"/>
        <v>0</v>
      </c>
      <c r="F248" s="42">
        <f t="shared" si="19"/>
        <v>0</v>
      </c>
      <c r="G248" s="42">
        <f t="shared" si="20"/>
        <v>0</v>
      </c>
      <c r="H248" s="42">
        <f t="shared" si="21"/>
        <v>0</v>
      </c>
      <c r="I248" s="42">
        <f t="shared" si="22"/>
        <v>0</v>
      </c>
      <c r="J248" s="42">
        <f t="shared" si="23"/>
        <v>0</v>
      </c>
      <c r="K248" s="42">
        <v>0</v>
      </c>
    </row>
    <row r="249" spans="1:11" ht="15" customHeight="1" x14ac:dyDescent="0.25">
      <c r="A249" s="9" t="s">
        <v>7</v>
      </c>
      <c r="B249" s="9" t="s">
        <v>29</v>
      </c>
      <c r="C249" s="9" t="s">
        <v>30</v>
      </c>
      <c r="D249" s="42">
        <f>euref_capacity_EXIOBASE!D211</f>
        <v>0</v>
      </c>
      <c r="E249" s="42">
        <f t="shared" si="18"/>
        <v>0</v>
      </c>
      <c r="F249" s="42">
        <f t="shared" si="19"/>
        <v>0</v>
      </c>
      <c r="G249" s="42">
        <f t="shared" si="20"/>
        <v>0</v>
      </c>
      <c r="H249" s="42">
        <f t="shared" si="21"/>
        <v>0</v>
      </c>
      <c r="I249" s="42">
        <f t="shared" si="22"/>
        <v>0</v>
      </c>
      <c r="J249" s="42">
        <f t="shared" si="23"/>
        <v>0</v>
      </c>
      <c r="K249" s="42">
        <v>0</v>
      </c>
    </row>
    <row r="250" spans="1:11" ht="15" customHeight="1" x14ac:dyDescent="0.25">
      <c r="A250" s="9" t="s">
        <v>7</v>
      </c>
      <c r="B250" s="9" t="s">
        <v>31</v>
      </c>
      <c r="C250" s="9" t="s">
        <v>32</v>
      </c>
      <c r="D250" s="42">
        <f>euref_capacity_EXIOBASE!D212</f>
        <v>0</v>
      </c>
      <c r="E250" s="42">
        <f t="shared" si="18"/>
        <v>0</v>
      </c>
      <c r="F250" s="42">
        <f t="shared" si="19"/>
        <v>0</v>
      </c>
      <c r="G250" s="42">
        <f t="shared" si="20"/>
        <v>0</v>
      </c>
      <c r="H250" s="42">
        <f t="shared" si="21"/>
        <v>0</v>
      </c>
      <c r="I250" s="42">
        <f t="shared" si="22"/>
        <v>0</v>
      </c>
      <c r="J250" s="42">
        <f t="shared" si="23"/>
        <v>0</v>
      </c>
      <c r="K250" s="42">
        <v>0</v>
      </c>
    </row>
    <row r="251" spans="1:11" ht="15" customHeight="1" x14ac:dyDescent="0.25">
      <c r="A251" s="9" t="s">
        <v>7</v>
      </c>
      <c r="B251" s="9" t="s">
        <v>33</v>
      </c>
      <c r="C251" s="9" t="s">
        <v>34</v>
      </c>
      <c r="D251" s="42">
        <f>euref_capacity_EXIOBASE!D213</f>
        <v>0</v>
      </c>
      <c r="E251" s="42">
        <f t="shared" si="18"/>
        <v>0</v>
      </c>
      <c r="F251" s="42">
        <f t="shared" si="19"/>
        <v>0</v>
      </c>
      <c r="G251" s="42">
        <f t="shared" si="20"/>
        <v>0</v>
      </c>
      <c r="H251" s="42">
        <f t="shared" si="21"/>
        <v>0</v>
      </c>
      <c r="I251" s="42">
        <f t="shared" si="22"/>
        <v>0</v>
      </c>
      <c r="J251" s="42">
        <f t="shared" si="23"/>
        <v>0</v>
      </c>
      <c r="K251" s="42">
        <v>0</v>
      </c>
    </row>
    <row r="252" spans="1:11" ht="15" customHeight="1" x14ac:dyDescent="0.25">
      <c r="A252" s="9" t="s">
        <v>7</v>
      </c>
      <c r="B252" s="9" t="s">
        <v>35</v>
      </c>
      <c r="C252" s="9" t="s">
        <v>36</v>
      </c>
      <c r="D252" s="42">
        <f>euref_capacity_EXIOBASE!D214</f>
        <v>0</v>
      </c>
      <c r="E252" s="42">
        <f t="shared" si="18"/>
        <v>0</v>
      </c>
      <c r="F252" s="42">
        <f t="shared" si="19"/>
        <v>0</v>
      </c>
      <c r="G252" s="42">
        <f t="shared" si="20"/>
        <v>0</v>
      </c>
      <c r="H252" s="42">
        <f t="shared" si="21"/>
        <v>0</v>
      </c>
      <c r="I252" s="42">
        <f t="shared" si="22"/>
        <v>0</v>
      </c>
      <c r="J252" s="42">
        <f t="shared" si="23"/>
        <v>0</v>
      </c>
      <c r="K252" s="42">
        <v>0</v>
      </c>
    </row>
    <row r="253" spans="1:11" ht="15" customHeight="1" x14ac:dyDescent="0.25">
      <c r="A253" s="9" t="s">
        <v>7</v>
      </c>
      <c r="B253" s="9" t="s">
        <v>79</v>
      </c>
      <c r="C253" s="9" t="s">
        <v>83</v>
      </c>
      <c r="D253" s="42">
        <f>euref_capacity_EXIOBASE!D215*capacity!$L253/(capacity!$L$253+capacity!$L$254)</f>
        <v>0</v>
      </c>
      <c r="E253" s="42">
        <f t="shared" si="18"/>
        <v>27.6</v>
      </c>
      <c r="F253" s="42">
        <f t="shared" si="19"/>
        <v>69</v>
      </c>
      <c r="G253" s="42">
        <f t="shared" si="20"/>
        <v>110.4</v>
      </c>
      <c r="H253" s="42">
        <f t="shared" si="21"/>
        <v>120.75</v>
      </c>
      <c r="I253" s="42">
        <f t="shared" si="22"/>
        <v>131.1</v>
      </c>
      <c r="J253" s="42">
        <f t="shared" si="23"/>
        <v>134.55000000000001</v>
      </c>
      <c r="K253" s="42">
        <v>138</v>
      </c>
    </row>
    <row r="254" spans="1:11" ht="15" customHeight="1" x14ac:dyDescent="0.25">
      <c r="A254" s="9" t="s">
        <v>7</v>
      </c>
      <c r="B254" s="9" t="s">
        <v>78</v>
      </c>
      <c r="C254" s="9" t="s">
        <v>84</v>
      </c>
      <c r="D254" s="42">
        <f>euref_capacity_EXIOBASE!D215*capacity!$L254/(capacity!$L$253+capacity!$L$254)</f>
        <v>0</v>
      </c>
      <c r="E254" s="42">
        <f t="shared" si="18"/>
        <v>663.81447386610546</v>
      </c>
      <c r="F254" s="42">
        <f t="shared" si="19"/>
        <v>1659.5361846652636</v>
      </c>
      <c r="G254" s="42">
        <f t="shared" si="20"/>
        <v>2655.2578954644218</v>
      </c>
      <c r="H254" s="42">
        <f t="shared" si="21"/>
        <v>2904.1883231642114</v>
      </c>
      <c r="I254" s="42">
        <f t="shared" si="22"/>
        <v>3153.1187508640005</v>
      </c>
      <c r="J254" s="42">
        <f t="shared" si="23"/>
        <v>3236.0955600972638</v>
      </c>
      <c r="K254" s="42">
        <v>3319.0723693305272</v>
      </c>
    </row>
    <row r="255" spans="1:11" ht="15" customHeight="1" x14ac:dyDescent="0.25">
      <c r="A255" s="9" t="s">
        <v>7</v>
      </c>
      <c r="B255" s="9" t="s">
        <v>37</v>
      </c>
      <c r="C255" s="9" t="s">
        <v>38</v>
      </c>
      <c r="D255" s="42">
        <f>euref_capacity_EXIOBASE!D216</f>
        <v>479.351</v>
      </c>
      <c r="E255" s="42">
        <f t="shared" si="18"/>
        <v>383.48079999999999</v>
      </c>
      <c r="F255" s="42">
        <f t="shared" si="19"/>
        <v>239.6755</v>
      </c>
      <c r="G255" s="42">
        <f t="shared" si="20"/>
        <v>95.870199999999954</v>
      </c>
      <c r="H255" s="42">
        <f t="shared" si="21"/>
        <v>59.918874999999986</v>
      </c>
      <c r="I255" s="42">
        <f t="shared" si="22"/>
        <v>23.967550000000017</v>
      </c>
      <c r="J255" s="42">
        <f t="shared" si="23"/>
        <v>11.983775000000009</v>
      </c>
      <c r="K255" s="42">
        <v>0</v>
      </c>
    </row>
    <row r="256" spans="1:11" ht="15" customHeight="1" x14ac:dyDescent="0.25">
      <c r="A256" s="9" t="s">
        <v>7</v>
      </c>
      <c r="B256" s="9" t="s">
        <v>39</v>
      </c>
      <c r="C256" s="9" t="s">
        <v>40</v>
      </c>
      <c r="D256" s="42">
        <f>euref_capacity_EXIOBASE!D217</f>
        <v>1.649</v>
      </c>
      <c r="E256" s="42">
        <f t="shared" si="18"/>
        <v>1.3191999999999999</v>
      </c>
      <c r="F256" s="42">
        <f t="shared" si="19"/>
        <v>0.82450000000000001</v>
      </c>
      <c r="G256" s="42">
        <f t="shared" si="20"/>
        <v>0.32979999999999987</v>
      </c>
      <c r="H256" s="42">
        <f t="shared" si="21"/>
        <v>0.206125</v>
      </c>
      <c r="I256" s="42">
        <f t="shared" si="22"/>
        <v>8.2450000000000134E-2</v>
      </c>
      <c r="J256" s="42">
        <f t="shared" si="23"/>
        <v>4.1225000000000067E-2</v>
      </c>
      <c r="K256" s="42">
        <v>0</v>
      </c>
    </row>
    <row r="257" spans="1:11" ht="15" customHeight="1" x14ac:dyDescent="0.25">
      <c r="A257" s="9" t="s">
        <v>7</v>
      </c>
      <c r="B257" s="9" t="s">
        <v>80</v>
      </c>
      <c r="C257" s="9" t="s">
        <v>85</v>
      </c>
      <c r="D257" s="42">
        <f>euref_capacity_EXIOBASE!D218*capacity!$L257/(capacity!$L$257+capacity!$L$258)</f>
        <v>1.5925133689839572</v>
      </c>
      <c r="E257" s="42">
        <f t="shared" si="18"/>
        <v>426.74558901221997</v>
      </c>
      <c r="F257" s="42">
        <f t="shared" si="19"/>
        <v>1064.4752024770739</v>
      </c>
      <c r="G257" s="42">
        <f t="shared" si="20"/>
        <v>1702.204815941928</v>
      </c>
      <c r="H257" s="42">
        <f t="shared" si="21"/>
        <v>1861.6372193081415</v>
      </c>
      <c r="I257" s="42">
        <f t="shared" si="22"/>
        <v>2021.0696226743548</v>
      </c>
      <c r="J257" s="42">
        <f t="shared" si="23"/>
        <v>2074.2137571297594</v>
      </c>
      <c r="K257" s="42">
        <v>2127.357891585164</v>
      </c>
    </row>
    <row r="258" spans="1:11" ht="15" customHeight="1" x14ac:dyDescent="0.25">
      <c r="A258" s="9" t="s">
        <v>7</v>
      </c>
      <c r="B258" s="9" t="s">
        <v>81</v>
      </c>
      <c r="C258" s="9" t="s">
        <v>86</v>
      </c>
      <c r="D258" s="42">
        <f>euref_capacity_EXIOBASE!D218*capacity!$L258/(capacity!$L$257+capacity!$L$258)</f>
        <v>57.967486631016044</v>
      </c>
      <c r="E258" s="42">
        <f t="shared" ref="E258:E321" si="24">$D258+($K258-$D258)*0.2</f>
        <v>106.09760754951164</v>
      </c>
      <c r="F258" s="42">
        <f t="shared" ref="F258:F321" si="25">$D258+($K258-$D258)*0.5</f>
        <v>178.292788927255</v>
      </c>
      <c r="G258" s="42">
        <f t="shared" ref="G258:G321" si="26">$D258+($K258-$D258)*0.8</f>
        <v>250.48797030499841</v>
      </c>
      <c r="H258" s="42">
        <f t="shared" ref="H258:H321" si="27">(G258+I258)/2</f>
        <v>268.53676564943424</v>
      </c>
      <c r="I258" s="42">
        <f t="shared" ref="I258:I321" si="28">$D258+($K258-$D258)*0.95</f>
        <v>286.5855609938701</v>
      </c>
      <c r="J258" s="42">
        <f t="shared" ref="J258:J321" si="29">(I258+K258)/2</f>
        <v>292.60182610868208</v>
      </c>
      <c r="K258" s="42">
        <v>298.61809122349399</v>
      </c>
    </row>
    <row r="259" spans="1:11" ht="15" customHeight="1" x14ac:dyDescent="0.25">
      <c r="A259" s="9" t="s">
        <v>7</v>
      </c>
      <c r="B259" s="9" t="s">
        <v>41</v>
      </c>
      <c r="C259" s="9" t="s">
        <v>42</v>
      </c>
      <c r="D259" s="42">
        <f>euref_capacity_EXIOBASE!D219</f>
        <v>0</v>
      </c>
      <c r="E259" s="42">
        <f t="shared" si="24"/>
        <v>23.574963926874087</v>
      </c>
      <c r="F259" s="42">
        <f t="shared" si="25"/>
        <v>58.937409817185213</v>
      </c>
      <c r="G259" s="42">
        <f t="shared" si="26"/>
        <v>94.299855707496349</v>
      </c>
      <c r="H259" s="42">
        <f t="shared" si="27"/>
        <v>103.14046718007413</v>
      </c>
      <c r="I259" s="42">
        <f t="shared" si="28"/>
        <v>111.9810786526519</v>
      </c>
      <c r="J259" s="42">
        <f t="shared" si="29"/>
        <v>114.92794914351117</v>
      </c>
      <c r="K259" s="42">
        <v>117.87481963437043</v>
      </c>
    </row>
    <row r="260" spans="1:11" ht="15" customHeight="1" x14ac:dyDescent="0.25">
      <c r="A260" s="9" t="s">
        <v>7</v>
      </c>
      <c r="B260" s="9" t="s">
        <v>43</v>
      </c>
      <c r="C260" s="9" t="s">
        <v>44</v>
      </c>
      <c r="D260" s="42">
        <f>euref_capacity_EXIOBASE!D220</f>
        <v>0</v>
      </c>
      <c r="E260" s="42">
        <f t="shared" si="24"/>
        <v>14.232878801008647</v>
      </c>
      <c r="F260" s="42">
        <f t="shared" si="25"/>
        <v>35.582197002521617</v>
      </c>
      <c r="G260" s="42">
        <f t="shared" si="26"/>
        <v>56.931515204034589</v>
      </c>
      <c r="H260" s="42">
        <f t="shared" si="27"/>
        <v>62.268844754412825</v>
      </c>
      <c r="I260" s="42">
        <f t="shared" si="28"/>
        <v>67.606174304791068</v>
      </c>
      <c r="J260" s="42">
        <f t="shared" si="29"/>
        <v>69.385284154917144</v>
      </c>
      <c r="K260" s="42">
        <v>71.164394005043235</v>
      </c>
    </row>
    <row r="261" spans="1:11" ht="15" customHeight="1" x14ac:dyDescent="0.25">
      <c r="A261" s="9" t="s">
        <v>7</v>
      </c>
      <c r="B261" s="9" t="s">
        <v>45</v>
      </c>
      <c r="C261" s="9" t="s">
        <v>46</v>
      </c>
      <c r="D261" s="42">
        <f>euref_capacity_EXIOBASE!D221</f>
        <v>0</v>
      </c>
      <c r="E261" s="42">
        <f t="shared" si="24"/>
        <v>0</v>
      </c>
      <c r="F261" s="42">
        <f t="shared" si="25"/>
        <v>0</v>
      </c>
      <c r="G261" s="42">
        <f t="shared" si="26"/>
        <v>0</v>
      </c>
      <c r="H261" s="42">
        <f t="shared" si="27"/>
        <v>0</v>
      </c>
      <c r="I261" s="42">
        <f t="shared" si="28"/>
        <v>0</v>
      </c>
      <c r="J261" s="42">
        <f t="shared" si="29"/>
        <v>0</v>
      </c>
      <c r="K261" s="42">
        <v>0</v>
      </c>
    </row>
    <row r="262" spans="1:11" ht="15" customHeight="1" x14ac:dyDescent="0.25">
      <c r="A262" s="9" t="s">
        <v>6</v>
      </c>
      <c r="B262" s="9" t="s">
        <v>29</v>
      </c>
      <c r="C262" s="9" t="s">
        <v>30</v>
      </c>
      <c r="D262" s="42">
        <f>euref_capacity_EXIOBASE!D222</f>
        <v>6975.44</v>
      </c>
      <c r="E262" s="42">
        <f t="shared" si="24"/>
        <v>5580.3519999999999</v>
      </c>
      <c r="F262" s="42">
        <f t="shared" si="25"/>
        <v>3487.72</v>
      </c>
      <c r="G262" s="42">
        <f t="shared" si="26"/>
        <v>1395.0879999999997</v>
      </c>
      <c r="H262" s="42">
        <f t="shared" si="27"/>
        <v>871.92999999999984</v>
      </c>
      <c r="I262" s="42">
        <f t="shared" si="28"/>
        <v>348.77199999999993</v>
      </c>
      <c r="J262" s="42">
        <f t="shared" si="29"/>
        <v>174.38599999999997</v>
      </c>
      <c r="K262" s="42">
        <v>0</v>
      </c>
    </row>
    <row r="263" spans="1:11" ht="15" customHeight="1" x14ac:dyDescent="0.25">
      <c r="A263" s="9" t="s">
        <v>6</v>
      </c>
      <c r="B263" s="9" t="s">
        <v>31</v>
      </c>
      <c r="C263" s="9" t="s">
        <v>32</v>
      </c>
      <c r="D263" s="42">
        <f>euref_capacity_EXIOBASE!D223</f>
        <v>17356.29</v>
      </c>
      <c r="E263" s="42">
        <f t="shared" si="24"/>
        <v>13885.032000000001</v>
      </c>
      <c r="F263" s="42">
        <f t="shared" si="25"/>
        <v>8678.1450000000004</v>
      </c>
      <c r="G263" s="42">
        <f t="shared" si="26"/>
        <v>3471.2579999999998</v>
      </c>
      <c r="H263" s="42">
        <f t="shared" si="27"/>
        <v>2169.5362500000001</v>
      </c>
      <c r="I263" s="42">
        <f t="shared" si="28"/>
        <v>867.81450000000041</v>
      </c>
      <c r="J263" s="42">
        <f t="shared" si="29"/>
        <v>433.9072500000002</v>
      </c>
      <c r="K263" s="42">
        <v>0</v>
      </c>
    </row>
    <row r="264" spans="1:11" ht="15" customHeight="1" x14ac:dyDescent="0.25">
      <c r="A264" s="9" t="s">
        <v>6</v>
      </c>
      <c r="B264" s="9" t="s">
        <v>33</v>
      </c>
      <c r="C264" s="9" t="s">
        <v>34</v>
      </c>
      <c r="D264" s="42">
        <f>euref_capacity_EXIOBASE!D224</f>
        <v>485</v>
      </c>
      <c r="E264" s="42">
        <f t="shared" si="24"/>
        <v>388</v>
      </c>
      <c r="F264" s="42">
        <f t="shared" si="25"/>
        <v>242.5</v>
      </c>
      <c r="G264" s="42">
        <f t="shared" si="26"/>
        <v>97</v>
      </c>
      <c r="H264" s="42">
        <f t="shared" si="27"/>
        <v>60.625</v>
      </c>
      <c r="I264" s="42">
        <f t="shared" si="28"/>
        <v>24.25</v>
      </c>
      <c r="J264" s="42">
        <f t="shared" si="29"/>
        <v>12.125</v>
      </c>
      <c r="K264" s="42">
        <v>0</v>
      </c>
    </row>
    <row r="265" spans="1:11" ht="15" customHeight="1" x14ac:dyDescent="0.25">
      <c r="A265" s="9" t="s">
        <v>6</v>
      </c>
      <c r="B265" s="9" t="s">
        <v>35</v>
      </c>
      <c r="C265" s="9" t="s">
        <v>36</v>
      </c>
      <c r="D265" s="42">
        <f>euref_capacity_EXIOBASE!D225</f>
        <v>37</v>
      </c>
      <c r="E265" s="42">
        <f t="shared" si="24"/>
        <v>37</v>
      </c>
      <c r="F265" s="42">
        <f t="shared" si="25"/>
        <v>37</v>
      </c>
      <c r="G265" s="42">
        <f t="shared" si="26"/>
        <v>37</v>
      </c>
      <c r="H265" s="42">
        <f t="shared" si="27"/>
        <v>37</v>
      </c>
      <c r="I265" s="42">
        <f t="shared" si="28"/>
        <v>37</v>
      </c>
      <c r="J265" s="42">
        <f t="shared" si="29"/>
        <v>37</v>
      </c>
      <c r="K265" s="42">
        <v>37</v>
      </c>
    </row>
    <row r="266" spans="1:11" ht="15" customHeight="1" x14ac:dyDescent="0.25">
      <c r="A266" s="9" t="s">
        <v>6</v>
      </c>
      <c r="B266" s="9" t="s">
        <v>79</v>
      </c>
      <c r="C266" s="9" t="s">
        <v>83</v>
      </c>
      <c r="D266" s="42">
        <f>euref_capacity_EXIOBASE!D226*capacity!$L266/(capacity!$L$266+capacity!$L$267)</f>
        <v>3069.7888528457684</v>
      </c>
      <c r="E266" s="42">
        <f t="shared" si="24"/>
        <v>5365.4230822766149</v>
      </c>
      <c r="F266" s="42">
        <f t="shared" si="25"/>
        <v>8808.8744264228844</v>
      </c>
      <c r="G266" s="42">
        <f t="shared" si="26"/>
        <v>12252.325770569154</v>
      </c>
      <c r="H266" s="42">
        <f t="shared" si="27"/>
        <v>13113.18860660572</v>
      </c>
      <c r="I266" s="42">
        <f t="shared" si="28"/>
        <v>13974.051442642287</v>
      </c>
      <c r="J266" s="42">
        <f t="shared" si="29"/>
        <v>14261.005721321144</v>
      </c>
      <c r="K266" s="42">
        <v>14547.96</v>
      </c>
    </row>
    <row r="267" spans="1:11" ht="15" customHeight="1" x14ac:dyDescent="0.25">
      <c r="A267" s="9" t="s">
        <v>6</v>
      </c>
      <c r="B267" s="9" t="s">
        <v>78</v>
      </c>
      <c r="C267" s="9" t="s">
        <v>84</v>
      </c>
      <c r="D267" s="42">
        <f>euref_capacity_EXIOBASE!D226*capacity!$L267/(capacity!$L$266+capacity!$L$267)</f>
        <v>361.21114715423181</v>
      </c>
      <c r="E267" s="42">
        <f t="shared" si="24"/>
        <v>8412.0818757327525</v>
      </c>
      <c r="F267" s="42">
        <f t="shared" si="25"/>
        <v>20488.387968600531</v>
      </c>
      <c r="G267" s="42">
        <f t="shared" si="26"/>
        <v>32564.694061468312</v>
      </c>
      <c r="H267" s="42">
        <f t="shared" si="27"/>
        <v>35583.770584685255</v>
      </c>
      <c r="I267" s="42">
        <f t="shared" si="28"/>
        <v>38602.847107902198</v>
      </c>
      <c r="J267" s="42">
        <f t="shared" si="29"/>
        <v>39609.205948974515</v>
      </c>
      <c r="K267" s="42">
        <v>40615.564790046832</v>
      </c>
    </row>
    <row r="268" spans="1:11" ht="15" customHeight="1" x14ac:dyDescent="0.25">
      <c r="A268" s="9" t="s">
        <v>6</v>
      </c>
      <c r="B268" s="9" t="s">
        <v>37</v>
      </c>
      <c r="C268" s="9" t="s">
        <v>38</v>
      </c>
      <c r="D268" s="42">
        <f>euref_capacity_EXIOBASE!D227</f>
        <v>204.10042999999999</v>
      </c>
      <c r="E268" s="42">
        <f t="shared" si="24"/>
        <v>163.28034399999999</v>
      </c>
      <c r="F268" s="42">
        <f t="shared" si="25"/>
        <v>102.05021499999999</v>
      </c>
      <c r="G268" s="42">
        <f t="shared" si="26"/>
        <v>40.820085999999975</v>
      </c>
      <c r="H268" s="42">
        <f t="shared" si="27"/>
        <v>25.512553749999995</v>
      </c>
      <c r="I268" s="42">
        <f t="shared" si="28"/>
        <v>10.205021500000015</v>
      </c>
      <c r="J268" s="42">
        <f t="shared" si="29"/>
        <v>5.1025107500000075</v>
      </c>
      <c r="K268" s="42">
        <v>0</v>
      </c>
    </row>
    <row r="269" spans="1:11" ht="15" customHeight="1" x14ac:dyDescent="0.25">
      <c r="A269" s="9" t="s">
        <v>6</v>
      </c>
      <c r="B269" s="9" t="s">
        <v>39</v>
      </c>
      <c r="C269" s="9" t="s">
        <v>40</v>
      </c>
      <c r="D269" s="42">
        <f>euref_capacity_EXIOBASE!D228</f>
        <v>1138.11103</v>
      </c>
      <c r="E269" s="42">
        <f t="shared" si="24"/>
        <v>910.48882400000002</v>
      </c>
      <c r="F269" s="42">
        <f t="shared" si="25"/>
        <v>569.05551500000001</v>
      </c>
      <c r="G269" s="42">
        <f t="shared" si="26"/>
        <v>227.62220600000001</v>
      </c>
      <c r="H269" s="42">
        <f t="shared" si="27"/>
        <v>142.26387875</v>
      </c>
      <c r="I269" s="42">
        <f t="shared" si="28"/>
        <v>56.905551500000001</v>
      </c>
      <c r="J269" s="42">
        <f t="shared" si="29"/>
        <v>28.452775750000001</v>
      </c>
      <c r="K269" s="42">
        <v>0</v>
      </c>
    </row>
    <row r="270" spans="1:11" ht="15" customHeight="1" x14ac:dyDescent="0.25">
      <c r="A270" s="9" t="s">
        <v>6</v>
      </c>
      <c r="B270" s="9" t="s">
        <v>80</v>
      </c>
      <c r="C270" s="9" t="s">
        <v>85</v>
      </c>
      <c r="D270" s="42">
        <f>euref_capacity_EXIOBASE!D229*capacity!$L270/(capacity!$L$270+capacity!$L$271)</f>
        <v>85.448220000000006</v>
      </c>
      <c r="E270" s="42">
        <f t="shared" si="24"/>
        <v>15630.68562726816</v>
      </c>
      <c r="F270" s="42">
        <f t="shared" si="25"/>
        <v>38948.541738170396</v>
      </c>
      <c r="G270" s="42">
        <f t="shared" si="26"/>
        <v>62266.397849072637</v>
      </c>
      <c r="H270" s="42">
        <f t="shared" si="27"/>
        <v>68095.861876798197</v>
      </c>
      <c r="I270" s="42">
        <f t="shared" si="28"/>
        <v>73925.32590452375</v>
      </c>
      <c r="J270" s="42">
        <f t="shared" si="29"/>
        <v>75868.480580432282</v>
      </c>
      <c r="K270" s="42">
        <v>77811.6352563408</v>
      </c>
    </row>
    <row r="271" spans="1:11" ht="15" customHeight="1" x14ac:dyDescent="0.25">
      <c r="A271" s="9" t="s">
        <v>6</v>
      </c>
      <c r="B271" s="9" t="s">
        <v>81</v>
      </c>
      <c r="C271" s="9" t="s">
        <v>86</v>
      </c>
      <c r="D271" s="42">
        <f>euref_capacity_EXIOBASE!D229*capacity!$L271/(capacity!$L$270+capacity!$L$271)</f>
        <v>1152.9317799999999</v>
      </c>
      <c r="E271" s="42">
        <f t="shared" si="24"/>
        <v>2277.5089683653177</v>
      </c>
      <c r="F271" s="42">
        <f t="shared" si="25"/>
        <v>3964.374750913295</v>
      </c>
      <c r="G271" s="42">
        <f t="shared" si="26"/>
        <v>5651.2405334612722</v>
      </c>
      <c r="H271" s="42">
        <f t="shared" si="27"/>
        <v>6072.9569790982659</v>
      </c>
      <c r="I271" s="42">
        <f t="shared" si="28"/>
        <v>6494.6734247352606</v>
      </c>
      <c r="J271" s="42">
        <f t="shared" si="29"/>
        <v>6635.2455732809249</v>
      </c>
      <c r="K271" s="42">
        <v>6775.8177218265901</v>
      </c>
    </row>
    <row r="272" spans="1:11" ht="15" customHeight="1" x14ac:dyDescent="0.25">
      <c r="A272" s="9" t="s">
        <v>6</v>
      </c>
      <c r="B272" s="9" t="s">
        <v>41</v>
      </c>
      <c r="C272" s="9" t="s">
        <v>42</v>
      </c>
      <c r="D272" s="42">
        <f>euref_capacity_EXIOBASE!D230</f>
        <v>0</v>
      </c>
      <c r="E272" s="42">
        <f t="shared" si="24"/>
        <v>0</v>
      </c>
      <c r="F272" s="42">
        <f t="shared" si="25"/>
        <v>0</v>
      </c>
      <c r="G272" s="42">
        <f t="shared" si="26"/>
        <v>0</v>
      </c>
      <c r="H272" s="42">
        <f t="shared" si="27"/>
        <v>0</v>
      </c>
      <c r="I272" s="42">
        <f t="shared" si="28"/>
        <v>0</v>
      </c>
      <c r="J272" s="42">
        <f t="shared" si="29"/>
        <v>0</v>
      </c>
      <c r="K272" s="42">
        <v>0</v>
      </c>
    </row>
    <row r="273" spans="1:11" ht="15" customHeight="1" x14ac:dyDescent="0.25">
      <c r="A273" s="9" t="s">
        <v>6</v>
      </c>
      <c r="B273" s="9" t="s">
        <v>43</v>
      </c>
      <c r="C273" s="9" t="s">
        <v>44</v>
      </c>
      <c r="D273" s="42">
        <f>euref_capacity_EXIOBASE!D231</f>
        <v>0</v>
      </c>
      <c r="E273" s="42">
        <f t="shared" si="24"/>
        <v>2.378180139200039</v>
      </c>
      <c r="F273" s="42">
        <f t="shared" si="25"/>
        <v>5.9454503480000973</v>
      </c>
      <c r="G273" s="42">
        <f t="shared" si="26"/>
        <v>9.512720556800156</v>
      </c>
      <c r="H273" s="42">
        <f t="shared" si="27"/>
        <v>10.404538109000171</v>
      </c>
      <c r="I273" s="42">
        <f t="shared" si="28"/>
        <v>11.296355661200185</v>
      </c>
      <c r="J273" s="42">
        <f t="shared" si="29"/>
        <v>11.59362817860019</v>
      </c>
      <c r="K273" s="42">
        <v>11.890900696000195</v>
      </c>
    </row>
    <row r="274" spans="1:11" ht="15" customHeight="1" x14ac:dyDescent="0.25">
      <c r="A274" s="9" t="s">
        <v>6</v>
      </c>
      <c r="B274" s="9" t="s">
        <v>45</v>
      </c>
      <c r="C274" s="9" t="s">
        <v>46</v>
      </c>
      <c r="D274" s="42">
        <f>euref_capacity_EXIOBASE!D232</f>
        <v>0</v>
      </c>
      <c r="E274" s="42">
        <f t="shared" si="24"/>
        <v>0</v>
      </c>
      <c r="F274" s="42">
        <f t="shared" si="25"/>
        <v>0</v>
      </c>
      <c r="G274" s="42">
        <f t="shared" si="26"/>
        <v>0</v>
      </c>
      <c r="H274" s="42">
        <f t="shared" si="27"/>
        <v>0</v>
      </c>
      <c r="I274" s="42">
        <f t="shared" si="28"/>
        <v>0</v>
      </c>
      <c r="J274" s="42">
        <f t="shared" si="29"/>
        <v>0</v>
      </c>
      <c r="K274" s="42">
        <v>0</v>
      </c>
    </row>
    <row r="275" spans="1:11" ht="15" customHeight="1" x14ac:dyDescent="0.25">
      <c r="A275" s="9" t="s">
        <v>5</v>
      </c>
      <c r="B275" s="9" t="s">
        <v>29</v>
      </c>
      <c r="C275" s="9" t="s">
        <v>30</v>
      </c>
      <c r="D275" s="42">
        <f>euref_capacity_EXIOBASE!D233</f>
        <v>28543.311000000002</v>
      </c>
      <c r="E275" s="42">
        <f t="shared" si="24"/>
        <v>22834.648800000003</v>
      </c>
      <c r="F275" s="42">
        <f t="shared" si="25"/>
        <v>14271.655500000001</v>
      </c>
      <c r="G275" s="42">
        <f t="shared" si="26"/>
        <v>5708.6621999999988</v>
      </c>
      <c r="H275" s="42">
        <f t="shared" si="27"/>
        <v>3567.9138750000002</v>
      </c>
      <c r="I275" s="42">
        <f t="shared" si="28"/>
        <v>1427.1655500000015</v>
      </c>
      <c r="J275" s="42">
        <f t="shared" si="29"/>
        <v>713.58277500000077</v>
      </c>
      <c r="K275" s="42">
        <v>0</v>
      </c>
    </row>
    <row r="276" spans="1:11" ht="15" customHeight="1" x14ac:dyDescent="0.25">
      <c r="A276" s="9" t="s">
        <v>5</v>
      </c>
      <c r="B276" s="9" t="s">
        <v>31</v>
      </c>
      <c r="C276" s="9" t="s">
        <v>32</v>
      </c>
      <c r="D276" s="42">
        <f>euref_capacity_EXIOBASE!D234</f>
        <v>1659.44173</v>
      </c>
      <c r="E276" s="42">
        <f t="shared" si="24"/>
        <v>1327.5533840000001</v>
      </c>
      <c r="F276" s="42">
        <f t="shared" si="25"/>
        <v>829.720865</v>
      </c>
      <c r="G276" s="42">
        <f t="shared" si="26"/>
        <v>331.88834599999996</v>
      </c>
      <c r="H276" s="42">
        <f t="shared" si="27"/>
        <v>207.43021625000006</v>
      </c>
      <c r="I276" s="42">
        <f t="shared" si="28"/>
        <v>82.97208650000016</v>
      </c>
      <c r="J276" s="42">
        <f t="shared" si="29"/>
        <v>41.48604325000008</v>
      </c>
      <c r="K276" s="42">
        <v>0</v>
      </c>
    </row>
    <row r="277" spans="1:11" ht="15" customHeight="1" x14ac:dyDescent="0.25">
      <c r="A277" s="9" t="s">
        <v>5</v>
      </c>
      <c r="B277" s="9" t="s">
        <v>33</v>
      </c>
      <c r="C277" s="9" t="s">
        <v>34</v>
      </c>
      <c r="D277" s="42">
        <f>euref_capacity_EXIOBASE!D235</f>
        <v>0</v>
      </c>
      <c r="E277" s="42">
        <f t="shared" si="24"/>
        <v>0</v>
      </c>
      <c r="F277" s="42">
        <f t="shared" si="25"/>
        <v>0</v>
      </c>
      <c r="G277" s="42">
        <f t="shared" si="26"/>
        <v>0</v>
      </c>
      <c r="H277" s="42">
        <f t="shared" si="27"/>
        <v>0</v>
      </c>
      <c r="I277" s="42">
        <f t="shared" si="28"/>
        <v>0</v>
      </c>
      <c r="J277" s="42">
        <f t="shared" si="29"/>
        <v>0</v>
      </c>
      <c r="K277" s="42">
        <v>0</v>
      </c>
    </row>
    <row r="278" spans="1:11" ht="15" customHeight="1" x14ac:dyDescent="0.25">
      <c r="A278" s="9" t="s">
        <v>5</v>
      </c>
      <c r="B278" s="9" t="s">
        <v>35</v>
      </c>
      <c r="C278" s="9" t="s">
        <v>36</v>
      </c>
      <c r="D278" s="42">
        <f>euref_capacity_EXIOBASE!D236</f>
        <v>949</v>
      </c>
      <c r="E278" s="42">
        <f t="shared" si="24"/>
        <v>873.4</v>
      </c>
      <c r="F278" s="42">
        <f t="shared" si="25"/>
        <v>760</v>
      </c>
      <c r="G278" s="42">
        <f t="shared" si="26"/>
        <v>646.59999999999991</v>
      </c>
      <c r="H278" s="42">
        <f t="shared" si="27"/>
        <v>618.25</v>
      </c>
      <c r="I278" s="42">
        <f t="shared" si="28"/>
        <v>589.90000000000009</v>
      </c>
      <c r="J278" s="42">
        <f t="shared" si="29"/>
        <v>580.45000000000005</v>
      </c>
      <c r="K278" s="42">
        <v>571</v>
      </c>
    </row>
    <row r="279" spans="1:11" ht="15" customHeight="1" x14ac:dyDescent="0.25">
      <c r="A279" s="9" t="s">
        <v>5</v>
      </c>
      <c r="B279" s="9" t="s">
        <v>79</v>
      </c>
      <c r="C279" s="9" t="s">
        <v>83</v>
      </c>
      <c r="D279" s="42">
        <f>euref_capacity_EXIOBASE!D237*capacity!$L279/(capacity!$L$279+capacity!$L$280)</f>
        <v>5100</v>
      </c>
      <c r="E279" s="42">
        <f t="shared" si="24"/>
        <v>18209.349989369017</v>
      </c>
      <c r="F279" s="42">
        <f t="shared" si="25"/>
        <v>37873.374973422535</v>
      </c>
      <c r="G279" s="42">
        <f t="shared" si="26"/>
        <v>57537.39995747606</v>
      </c>
      <c r="H279" s="42">
        <f t="shared" si="27"/>
        <v>62453.406203489445</v>
      </c>
      <c r="I279" s="42">
        <f t="shared" si="28"/>
        <v>67369.412449502823</v>
      </c>
      <c r="J279" s="42">
        <f t="shared" si="29"/>
        <v>69008.081198173953</v>
      </c>
      <c r="K279" s="42">
        <v>70646.74994684507</v>
      </c>
    </row>
    <row r="280" spans="1:11" ht="15" customHeight="1" x14ac:dyDescent="0.25">
      <c r="A280" s="9" t="s">
        <v>5</v>
      </c>
      <c r="B280" s="9" t="s">
        <v>78</v>
      </c>
      <c r="C280" s="9" t="s">
        <v>84</v>
      </c>
      <c r="D280" s="42">
        <f>euref_capacity_EXIOBASE!D237*capacity!$L280/(capacity!$L$279+capacity!$L$280)</f>
        <v>0</v>
      </c>
      <c r="E280" s="42">
        <f t="shared" si="24"/>
        <v>2900.5125588282644</v>
      </c>
      <c r="F280" s="42">
        <f t="shared" si="25"/>
        <v>7251.2813970706611</v>
      </c>
      <c r="G280" s="42">
        <f t="shared" si="26"/>
        <v>11602.050235313058</v>
      </c>
      <c r="H280" s="42">
        <f t="shared" si="27"/>
        <v>12689.742444873656</v>
      </c>
      <c r="I280" s="42">
        <f t="shared" si="28"/>
        <v>13777.434654434255</v>
      </c>
      <c r="J280" s="42">
        <f t="shared" si="29"/>
        <v>14139.998724287789</v>
      </c>
      <c r="K280" s="42">
        <v>14502.562794141322</v>
      </c>
    </row>
    <row r="281" spans="1:11" ht="15" customHeight="1" x14ac:dyDescent="0.25">
      <c r="A281" s="9" t="s">
        <v>5</v>
      </c>
      <c r="B281" s="9" t="s">
        <v>37</v>
      </c>
      <c r="C281" s="9" t="s">
        <v>38</v>
      </c>
      <c r="D281" s="42">
        <f>euref_capacity_EXIOBASE!D238</f>
        <v>398.42050000000006</v>
      </c>
      <c r="E281" s="42">
        <f t="shared" si="24"/>
        <v>318.73640000000006</v>
      </c>
      <c r="F281" s="42">
        <f t="shared" si="25"/>
        <v>199.21025000000003</v>
      </c>
      <c r="G281" s="42">
        <f t="shared" si="26"/>
        <v>79.684100000000001</v>
      </c>
      <c r="H281" s="42">
        <f t="shared" si="27"/>
        <v>49.802562500000022</v>
      </c>
      <c r="I281" s="42">
        <f t="shared" si="28"/>
        <v>19.921025000000043</v>
      </c>
      <c r="J281" s="42">
        <f t="shared" si="29"/>
        <v>9.9605125000000214</v>
      </c>
      <c r="K281" s="42">
        <v>0</v>
      </c>
    </row>
    <row r="282" spans="1:11" ht="15" customHeight="1" x14ac:dyDescent="0.25">
      <c r="A282" s="9" t="s">
        <v>5</v>
      </c>
      <c r="B282" s="9" t="s">
        <v>39</v>
      </c>
      <c r="C282" s="9" t="s">
        <v>40</v>
      </c>
      <c r="D282" s="42">
        <f>euref_capacity_EXIOBASE!D239</f>
        <v>1574.4969999999998</v>
      </c>
      <c r="E282" s="42">
        <f t="shared" si="24"/>
        <v>1259.5975999999998</v>
      </c>
      <c r="F282" s="42">
        <f t="shared" si="25"/>
        <v>787.24849999999992</v>
      </c>
      <c r="G282" s="42">
        <f t="shared" si="26"/>
        <v>314.89939999999979</v>
      </c>
      <c r="H282" s="42">
        <f t="shared" si="27"/>
        <v>196.81212499999992</v>
      </c>
      <c r="I282" s="42">
        <f t="shared" si="28"/>
        <v>78.72485000000006</v>
      </c>
      <c r="J282" s="42">
        <f t="shared" si="29"/>
        <v>39.36242500000003</v>
      </c>
      <c r="K282" s="42">
        <v>0</v>
      </c>
    </row>
    <row r="283" spans="1:11" ht="15" customHeight="1" x14ac:dyDescent="0.25">
      <c r="A283" s="9" t="s">
        <v>5</v>
      </c>
      <c r="B283" s="9" t="s">
        <v>80</v>
      </c>
      <c r="C283" s="9" t="s">
        <v>85</v>
      </c>
      <c r="D283" s="42">
        <f>euref_capacity_EXIOBASE!D240*capacity!$L283/(capacity!$L$283+capacity!$L$284)</f>
        <v>11.793750057990108</v>
      </c>
      <c r="E283" s="42">
        <f t="shared" si="24"/>
        <v>4459.4563688526105</v>
      </c>
      <c r="F283" s="42">
        <f t="shared" si="25"/>
        <v>11130.950297044541</v>
      </c>
      <c r="G283" s="42">
        <f t="shared" si="26"/>
        <v>17802.444225236472</v>
      </c>
      <c r="H283" s="42">
        <f t="shared" si="27"/>
        <v>19470.317707284456</v>
      </c>
      <c r="I283" s="42">
        <f t="shared" si="28"/>
        <v>21138.191189332436</v>
      </c>
      <c r="J283" s="42">
        <f t="shared" si="29"/>
        <v>21694.149016681764</v>
      </c>
      <c r="K283" s="42">
        <v>22250.106844031092</v>
      </c>
    </row>
    <row r="284" spans="1:11" ht="15" customHeight="1" x14ac:dyDescent="0.25">
      <c r="A284" s="9" t="s">
        <v>5</v>
      </c>
      <c r="B284" s="9" t="s">
        <v>81</v>
      </c>
      <c r="C284" s="9" t="s">
        <v>86</v>
      </c>
      <c r="D284" s="42">
        <f>euref_capacity_EXIOBASE!D240*capacity!$L284/(capacity!$L$283+capacity!$L$284)</f>
        <v>23.20624994200989</v>
      </c>
      <c r="E284" s="42">
        <f t="shared" si="24"/>
        <v>15563.2420609933</v>
      </c>
      <c r="F284" s="42">
        <f t="shared" si="25"/>
        <v>38873.295777570238</v>
      </c>
      <c r="G284" s="42">
        <f t="shared" si="26"/>
        <v>62183.349494147173</v>
      </c>
      <c r="H284" s="42">
        <f t="shared" si="27"/>
        <v>68010.862923291395</v>
      </c>
      <c r="I284" s="42">
        <f t="shared" si="28"/>
        <v>73838.376352435633</v>
      </c>
      <c r="J284" s="42">
        <f t="shared" si="29"/>
        <v>75780.880828817055</v>
      </c>
      <c r="K284" s="42">
        <v>77723.385305198462</v>
      </c>
    </row>
    <row r="285" spans="1:11" ht="15" customHeight="1" x14ac:dyDescent="0.25">
      <c r="A285" s="9" t="s">
        <v>5</v>
      </c>
      <c r="B285" s="9" t="s">
        <v>41</v>
      </c>
      <c r="C285" s="9" t="s">
        <v>42</v>
      </c>
      <c r="D285" s="42">
        <f>euref_capacity_EXIOBASE!D241</f>
        <v>0</v>
      </c>
      <c r="E285" s="42">
        <f t="shared" si="24"/>
        <v>0</v>
      </c>
      <c r="F285" s="42">
        <f t="shared" si="25"/>
        <v>0</v>
      </c>
      <c r="G285" s="42">
        <f t="shared" si="26"/>
        <v>0</v>
      </c>
      <c r="H285" s="42">
        <f t="shared" si="27"/>
        <v>0</v>
      </c>
      <c r="I285" s="42">
        <f t="shared" si="28"/>
        <v>0</v>
      </c>
      <c r="J285" s="42">
        <f t="shared" si="29"/>
        <v>0</v>
      </c>
      <c r="K285" s="42">
        <v>0</v>
      </c>
    </row>
    <row r="286" spans="1:11" ht="15" customHeight="1" x14ac:dyDescent="0.25">
      <c r="A286" s="9" t="s">
        <v>5</v>
      </c>
      <c r="B286" s="9" t="s">
        <v>43</v>
      </c>
      <c r="C286" s="9" t="s">
        <v>44</v>
      </c>
      <c r="D286" s="42">
        <f>euref_capacity_EXIOBASE!D242</f>
        <v>0</v>
      </c>
      <c r="E286" s="42">
        <f t="shared" si="24"/>
        <v>2.3403145645104391</v>
      </c>
      <c r="F286" s="42">
        <f t="shared" si="25"/>
        <v>5.850786411276097</v>
      </c>
      <c r="G286" s="42">
        <f t="shared" si="26"/>
        <v>9.3612582580417563</v>
      </c>
      <c r="H286" s="42">
        <f t="shared" si="27"/>
        <v>10.23887621973317</v>
      </c>
      <c r="I286" s="42">
        <f t="shared" si="28"/>
        <v>11.116494181424583</v>
      </c>
      <c r="J286" s="42">
        <f t="shared" si="29"/>
        <v>11.40903350198839</v>
      </c>
      <c r="K286" s="42">
        <v>11.701572822552194</v>
      </c>
    </row>
    <row r="287" spans="1:11" ht="15" customHeight="1" x14ac:dyDescent="0.25">
      <c r="A287" s="9" t="s">
        <v>5</v>
      </c>
      <c r="B287" s="9" t="s">
        <v>45</v>
      </c>
      <c r="C287" s="9" t="s">
        <v>46</v>
      </c>
      <c r="D287" s="42">
        <f>euref_capacity_EXIOBASE!D243</f>
        <v>0</v>
      </c>
      <c r="E287" s="42">
        <f t="shared" si="24"/>
        <v>22</v>
      </c>
      <c r="F287" s="42">
        <f t="shared" si="25"/>
        <v>55</v>
      </c>
      <c r="G287" s="42">
        <f t="shared" si="26"/>
        <v>88</v>
      </c>
      <c r="H287" s="42">
        <f t="shared" si="27"/>
        <v>96.25</v>
      </c>
      <c r="I287" s="42">
        <f t="shared" si="28"/>
        <v>104.5</v>
      </c>
      <c r="J287" s="42">
        <f t="shared" si="29"/>
        <v>107.25</v>
      </c>
      <c r="K287" s="42">
        <v>110</v>
      </c>
    </row>
    <row r="288" spans="1:11" ht="15" customHeight="1" x14ac:dyDescent="0.25">
      <c r="A288" s="9" t="s">
        <v>4</v>
      </c>
      <c r="B288" s="9" t="s">
        <v>29</v>
      </c>
      <c r="C288" s="9" t="s">
        <v>30</v>
      </c>
      <c r="D288" s="42">
        <f>euref_capacity_EXIOBASE!D244</f>
        <v>1727.76</v>
      </c>
      <c r="E288" s="42">
        <f t="shared" si="24"/>
        <v>1382.2080000000001</v>
      </c>
      <c r="F288" s="42">
        <f t="shared" si="25"/>
        <v>863.88</v>
      </c>
      <c r="G288" s="42">
        <f t="shared" si="26"/>
        <v>345.55199999999991</v>
      </c>
      <c r="H288" s="42">
        <f t="shared" si="27"/>
        <v>215.97000000000003</v>
      </c>
      <c r="I288" s="42">
        <f t="shared" si="28"/>
        <v>86.388000000000147</v>
      </c>
      <c r="J288" s="42">
        <f t="shared" si="29"/>
        <v>43.194000000000074</v>
      </c>
      <c r="K288" s="42">
        <v>0</v>
      </c>
    </row>
    <row r="289" spans="1:11" ht="15" customHeight="1" x14ac:dyDescent="0.25">
      <c r="A289" s="9" t="s">
        <v>4</v>
      </c>
      <c r="B289" s="9" t="s">
        <v>31</v>
      </c>
      <c r="C289" s="9" t="s">
        <v>32</v>
      </c>
      <c r="D289" s="42">
        <f>euref_capacity_EXIOBASE!D245</f>
        <v>5061.6811700000007</v>
      </c>
      <c r="E289" s="42">
        <f t="shared" si="24"/>
        <v>4049.3449360000004</v>
      </c>
      <c r="F289" s="42">
        <f t="shared" si="25"/>
        <v>2530.8405850000004</v>
      </c>
      <c r="G289" s="42">
        <f t="shared" si="26"/>
        <v>1012.3362339999999</v>
      </c>
      <c r="H289" s="42">
        <f t="shared" si="27"/>
        <v>632.71014625000021</v>
      </c>
      <c r="I289" s="42">
        <f t="shared" si="28"/>
        <v>253.08405850000054</v>
      </c>
      <c r="J289" s="42">
        <f t="shared" si="29"/>
        <v>126.54202925000027</v>
      </c>
      <c r="K289" s="42">
        <v>0</v>
      </c>
    </row>
    <row r="290" spans="1:11" ht="15" customHeight="1" x14ac:dyDescent="0.25">
      <c r="A290" s="9" t="s">
        <v>4</v>
      </c>
      <c r="B290" s="9" t="s">
        <v>33</v>
      </c>
      <c r="C290" s="9" t="s">
        <v>34</v>
      </c>
      <c r="D290" s="42">
        <f>euref_capacity_EXIOBASE!D246</f>
        <v>0</v>
      </c>
      <c r="E290" s="42">
        <f t="shared" si="24"/>
        <v>0</v>
      </c>
      <c r="F290" s="42">
        <f t="shared" si="25"/>
        <v>0</v>
      </c>
      <c r="G290" s="42">
        <f t="shared" si="26"/>
        <v>0</v>
      </c>
      <c r="H290" s="42">
        <f t="shared" si="27"/>
        <v>0</v>
      </c>
      <c r="I290" s="42">
        <f t="shared" si="28"/>
        <v>0</v>
      </c>
      <c r="J290" s="42">
        <f t="shared" si="29"/>
        <v>0</v>
      </c>
      <c r="K290" s="42">
        <v>0</v>
      </c>
    </row>
    <row r="291" spans="1:11" ht="15" customHeight="1" x14ac:dyDescent="0.25">
      <c r="A291" s="9" t="s">
        <v>4</v>
      </c>
      <c r="B291" s="9" t="s">
        <v>35</v>
      </c>
      <c r="C291" s="9" t="s">
        <v>36</v>
      </c>
      <c r="D291" s="42">
        <f>euref_capacity_EXIOBASE!D247</f>
        <v>7065</v>
      </c>
      <c r="E291" s="42">
        <f t="shared" si="24"/>
        <v>6598</v>
      </c>
      <c r="F291" s="42">
        <f t="shared" si="25"/>
        <v>5897.5</v>
      </c>
      <c r="G291" s="42">
        <f t="shared" si="26"/>
        <v>5197</v>
      </c>
      <c r="H291" s="42">
        <f t="shared" si="27"/>
        <v>5021.875</v>
      </c>
      <c r="I291" s="42">
        <f t="shared" si="28"/>
        <v>4846.75</v>
      </c>
      <c r="J291" s="42">
        <f t="shared" si="29"/>
        <v>4788.375</v>
      </c>
      <c r="K291" s="42">
        <v>4730</v>
      </c>
    </row>
    <row r="292" spans="1:11" ht="15" customHeight="1" x14ac:dyDescent="0.25">
      <c r="A292" s="9" t="s">
        <v>4</v>
      </c>
      <c r="B292" s="9" t="s">
        <v>79</v>
      </c>
      <c r="C292" s="9" t="s">
        <v>83</v>
      </c>
      <c r="D292" s="42">
        <f>euref_capacity_EXIOBASE!D248*capacity!$L292/(capacity!$L$292+capacity!$L$293)</f>
        <v>5076.9424076706591</v>
      </c>
      <c r="E292" s="42">
        <f t="shared" si="24"/>
        <v>7451.9977532958001</v>
      </c>
      <c r="F292" s="42">
        <f t="shared" si="25"/>
        <v>11014.580771733512</v>
      </c>
      <c r="G292" s="42">
        <f t="shared" si="26"/>
        <v>14577.163790171224</v>
      </c>
      <c r="H292" s="42">
        <f t="shared" si="27"/>
        <v>15467.80954478065</v>
      </c>
      <c r="I292" s="42">
        <f t="shared" si="28"/>
        <v>16358.455299390076</v>
      </c>
      <c r="J292" s="42">
        <f t="shared" si="29"/>
        <v>16655.33721759322</v>
      </c>
      <c r="K292" s="42">
        <v>16952.219135796364</v>
      </c>
    </row>
    <row r="293" spans="1:11" ht="15" customHeight="1" x14ac:dyDescent="0.25">
      <c r="A293" s="9" t="s">
        <v>4</v>
      </c>
      <c r="B293" s="9" t="s">
        <v>78</v>
      </c>
      <c r="C293" s="9" t="s">
        <v>84</v>
      </c>
      <c r="D293" s="42">
        <f>euref_capacity_EXIOBASE!D248*capacity!$L293/(capacity!$L$292+capacity!$L$293)</f>
        <v>2.0575923293411695</v>
      </c>
      <c r="E293" s="42">
        <f t="shared" si="24"/>
        <v>590.74685817162504</v>
      </c>
      <c r="F293" s="42">
        <f t="shared" si="25"/>
        <v>1473.7807569350507</v>
      </c>
      <c r="G293" s="42">
        <f t="shared" si="26"/>
        <v>2356.8146556984766</v>
      </c>
      <c r="H293" s="42">
        <f t="shared" si="27"/>
        <v>2577.5731303893331</v>
      </c>
      <c r="I293" s="42">
        <f t="shared" si="28"/>
        <v>2798.3316050801895</v>
      </c>
      <c r="J293" s="42">
        <f t="shared" si="29"/>
        <v>2871.917763310475</v>
      </c>
      <c r="K293" s="42">
        <v>2945.5039215407605</v>
      </c>
    </row>
    <row r="294" spans="1:11" ht="15" customHeight="1" x14ac:dyDescent="0.25">
      <c r="A294" s="9" t="s">
        <v>4</v>
      </c>
      <c r="B294" s="9" t="s">
        <v>37</v>
      </c>
      <c r="C294" s="9" t="s">
        <v>38</v>
      </c>
      <c r="D294" s="42">
        <f>euref_capacity_EXIOBASE!D249</f>
        <v>1144.2179300000003</v>
      </c>
      <c r="E294" s="42">
        <f t="shared" si="24"/>
        <v>915.37434400000018</v>
      </c>
      <c r="F294" s="42">
        <f t="shared" si="25"/>
        <v>572.10896500000013</v>
      </c>
      <c r="G294" s="42">
        <f t="shared" si="26"/>
        <v>228.84358599999996</v>
      </c>
      <c r="H294" s="42">
        <f t="shared" si="27"/>
        <v>143.02724124999997</v>
      </c>
      <c r="I294" s="42">
        <f t="shared" si="28"/>
        <v>57.21089649999999</v>
      </c>
      <c r="J294" s="42">
        <f t="shared" si="29"/>
        <v>28.605448249999995</v>
      </c>
      <c r="K294" s="42">
        <v>0</v>
      </c>
    </row>
    <row r="295" spans="1:11" ht="15" customHeight="1" x14ac:dyDescent="0.25">
      <c r="A295" s="9" t="s">
        <v>4</v>
      </c>
      <c r="B295" s="9" t="s">
        <v>39</v>
      </c>
      <c r="C295" s="9" t="s">
        <v>40</v>
      </c>
      <c r="D295" s="42">
        <f>euref_capacity_EXIOBASE!D250</f>
        <v>521.29667000000006</v>
      </c>
      <c r="E295" s="42">
        <f t="shared" si="24"/>
        <v>417.03733600000004</v>
      </c>
      <c r="F295" s="42">
        <f t="shared" si="25"/>
        <v>260.64833500000003</v>
      </c>
      <c r="G295" s="42">
        <f t="shared" si="26"/>
        <v>104.25933399999997</v>
      </c>
      <c r="H295" s="42">
        <f t="shared" si="27"/>
        <v>65.162083749999994</v>
      </c>
      <c r="I295" s="42">
        <f t="shared" si="28"/>
        <v>26.06483350000002</v>
      </c>
      <c r="J295" s="42">
        <f t="shared" si="29"/>
        <v>13.03241675000001</v>
      </c>
      <c r="K295" s="42">
        <v>0</v>
      </c>
    </row>
    <row r="296" spans="1:11" ht="15" customHeight="1" x14ac:dyDescent="0.25">
      <c r="A296" s="9" t="s">
        <v>4</v>
      </c>
      <c r="B296" s="9" t="s">
        <v>80</v>
      </c>
      <c r="C296" s="9" t="s">
        <v>85</v>
      </c>
      <c r="D296" s="42">
        <f>euref_capacity_EXIOBASE!D251*capacity!$L296/(capacity!$L$296+capacity!$L$297)</f>
        <v>278.20485615212527</v>
      </c>
      <c r="E296" s="42">
        <f t="shared" si="24"/>
        <v>1204.6593220753637</v>
      </c>
      <c r="F296" s="42">
        <f t="shared" si="25"/>
        <v>2594.3410209602207</v>
      </c>
      <c r="G296" s="42">
        <f t="shared" si="26"/>
        <v>3984.0227198450784</v>
      </c>
      <c r="H296" s="42">
        <f t="shared" si="27"/>
        <v>4331.4431445662922</v>
      </c>
      <c r="I296" s="42">
        <f t="shared" si="28"/>
        <v>4678.8635692875068</v>
      </c>
      <c r="J296" s="42">
        <f t="shared" si="29"/>
        <v>4794.6703775279111</v>
      </c>
      <c r="K296" s="42">
        <v>4910.4771857683163</v>
      </c>
    </row>
    <row r="297" spans="1:11" ht="15" customHeight="1" x14ac:dyDescent="0.25">
      <c r="A297" s="9" t="s">
        <v>4</v>
      </c>
      <c r="B297" s="9" t="s">
        <v>81</v>
      </c>
      <c r="C297" s="9" t="s">
        <v>86</v>
      </c>
      <c r="D297" s="42">
        <f>euref_capacity_EXIOBASE!D251*capacity!$L297/(capacity!$L$296+capacity!$L$297)</f>
        <v>188.30514384787472</v>
      </c>
      <c r="E297" s="42">
        <f t="shared" si="24"/>
        <v>3190.0076897259428</v>
      </c>
      <c r="F297" s="42">
        <f t="shared" si="25"/>
        <v>7692.5615085430454</v>
      </c>
      <c r="G297" s="42">
        <f t="shared" si="26"/>
        <v>12195.115327360147</v>
      </c>
      <c r="H297" s="42">
        <f t="shared" si="27"/>
        <v>13320.753782064421</v>
      </c>
      <c r="I297" s="42">
        <f t="shared" si="28"/>
        <v>14446.392236768697</v>
      </c>
      <c r="J297" s="42">
        <f t="shared" si="29"/>
        <v>14821.605055003456</v>
      </c>
      <c r="K297" s="42">
        <v>15196.817873238215</v>
      </c>
    </row>
    <row r="298" spans="1:11" ht="15" customHeight="1" x14ac:dyDescent="0.25">
      <c r="A298" s="9" t="s">
        <v>4</v>
      </c>
      <c r="B298" s="9" t="s">
        <v>41</v>
      </c>
      <c r="C298" s="9" t="s">
        <v>42</v>
      </c>
      <c r="D298" s="42">
        <f>euref_capacity_EXIOBASE!D252</f>
        <v>0</v>
      </c>
      <c r="E298" s="42">
        <f t="shared" si="24"/>
        <v>216.22488819385003</v>
      </c>
      <c r="F298" s="42">
        <f t="shared" si="25"/>
        <v>540.56222048462507</v>
      </c>
      <c r="G298" s="42">
        <f t="shared" si="26"/>
        <v>864.89955277540014</v>
      </c>
      <c r="H298" s="42">
        <f t="shared" si="27"/>
        <v>945.98388584809391</v>
      </c>
      <c r="I298" s="42">
        <f t="shared" si="28"/>
        <v>1027.0682189207876</v>
      </c>
      <c r="J298" s="42">
        <f t="shared" si="29"/>
        <v>1054.0963299450189</v>
      </c>
      <c r="K298" s="42">
        <v>1081.1244409692501</v>
      </c>
    </row>
    <row r="299" spans="1:11" ht="15" customHeight="1" x14ac:dyDescent="0.25">
      <c r="A299" s="9" t="s">
        <v>4</v>
      </c>
      <c r="B299" s="9" t="s">
        <v>43</v>
      </c>
      <c r="C299" s="9" t="s">
        <v>44</v>
      </c>
      <c r="D299" s="42">
        <f>euref_capacity_EXIOBASE!D253</f>
        <v>0</v>
      </c>
      <c r="E299" s="42">
        <f t="shared" si="24"/>
        <v>190.77914519141606</v>
      </c>
      <c r="F299" s="42">
        <f t="shared" si="25"/>
        <v>476.94786297854012</v>
      </c>
      <c r="G299" s="42">
        <f t="shared" si="26"/>
        <v>763.11658076566425</v>
      </c>
      <c r="H299" s="42">
        <f t="shared" si="27"/>
        <v>834.65876021244526</v>
      </c>
      <c r="I299" s="42">
        <f t="shared" si="28"/>
        <v>906.20093965922615</v>
      </c>
      <c r="J299" s="42">
        <f t="shared" si="29"/>
        <v>930.04833280815319</v>
      </c>
      <c r="K299" s="42">
        <v>953.89572595708023</v>
      </c>
    </row>
    <row r="300" spans="1:11" ht="15" customHeight="1" x14ac:dyDescent="0.25">
      <c r="A300" s="9" t="s">
        <v>4</v>
      </c>
      <c r="B300" s="9" t="s">
        <v>45</v>
      </c>
      <c r="C300" s="9" t="s">
        <v>46</v>
      </c>
      <c r="D300" s="42">
        <f>euref_capacity_EXIOBASE!D254</f>
        <v>28.999999999999996</v>
      </c>
      <c r="E300" s="42">
        <f t="shared" si="24"/>
        <v>43.199999999999996</v>
      </c>
      <c r="F300" s="42">
        <f t="shared" si="25"/>
        <v>64.5</v>
      </c>
      <c r="G300" s="42">
        <f t="shared" si="26"/>
        <v>85.8</v>
      </c>
      <c r="H300" s="42">
        <f t="shared" si="27"/>
        <v>91.125</v>
      </c>
      <c r="I300" s="42">
        <f t="shared" si="28"/>
        <v>96.45</v>
      </c>
      <c r="J300" s="42">
        <f t="shared" si="29"/>
        <v>98.224999999999994</v>
      </c>
      <c r="K300" s="42">
        <v>100</v>
      </c>
    </row>
    <row r="301" spans="1:11" ht="15" customHeight="1" x14ac:dyDescent="0.25">
      <c r="A301" s="9" t="s">
        <v>3</v>
      </c>
      <c r="B301" s="9" t="s">
        <v>29</v>
      </c>
      <c r="C301" s="9" t="s">
        <v>30</v>
      </c>
      <c r="D301" s="42">
        <f>euref_capacity_EXIOBASE!D255</f>
        <v>6441.34</v>
      </c>
      <c r="E301" s="42">
        <f t="shared" si="24"/>
        <v>5153.0720000000001</v>
      </c>
      <c r="F301" s="42">
        <f t="shared" si="25"/>
        <v>3220.67</v>
      </c>
      <c r="G301" s="42">
        <f t="shared" si="26"/>
        <v>1288.268</v>
      </c>
      <c r="H301" s="42">
        <f t="shared" si="27"/>
        <v>805.16750000000002</v>
      </c>
      <c r="I301" s="42">
        <f t="shared" si="28"/>
        <v>322.06700000000001</v>
      </c>
      <c r="J301" s="42">
        <f t="shared" si="29"/>
        <v>161.0335</v>
      </c>
      <c r="K301" s="42">
        <v>0</v>
      </c>
    </row>
    <row r="302" spans="1:11" ht="15" customHeight="1" x14ac:dyDescent="0.25">
      <c r="A302" s="9" t="s">
        <v>3</v>
      </c>
      <c r="B302" s="9" t="s">
        <v>31</v>
      </c>
      <c r="C302" s="9" t="s">
        <v>32</v>
      </c>
      <c r="D302" s="42">
        <f>euref_capacity_EXIOBASE!D256</f>
        <v>4172.5733500000006</v>
      </c>
      <c r="E302" s="42">
        <f t="shared" si="24"/>
        <v>3338.0586800000005</v>
      </c>
      <c r="F302" s="42">
        <f t="shared" si="25"/>
        <v>2086.2866750000003</v>
      </c>
      <c r="G302" s="42">
        <f t="shared" si="26"/>
        <v>834.51467000000002</v>
      </c>
      <c r="H302" s="42">
        <f t="shared" si="27"/>
        <v>521.57166875000007</v>
      </c>
      <c r="I302" s="42">
        <f t="shared" si="28"/>
        <v>208.62866750000012</v>
      </c>
      <c r="J302" s="42">
        <f t="shared" si="29"/>
        <v>104.31433375000006</v>
      </c>
      <c r="K302" s="42">
        <v>0</v>
      </c>
    </row>
    <row r="303" spans="1:11" ht="15" customHeight="1" x14ac:dyDescent="0.25">
      <c r="A303" s="9" t="s">
        <v>3</v>
      </c>
      <c r="B303" s="9" t="s">
        <v>33</v>
      </c>
      <c r="C303" s="9" t="s">
        <v>34</v>
      </c>
      <c r="D303" s="42">
        <f>euref_capacity_EXIOBASE!D257</f>
        <v>1414</v>
      </c>
      <c r="E303" s="42">
        <f t="shared" si="24"/>
        <v>1131.2</v>
      </c>
      <c r="F303" s="42">
        <f t="shared" si="25"/>
        <v>707</v>
      </c>
      <c r="G303" s="42">
        <f t="shared" si="26"/>
        <v>282.79999999999995</v>
      </c>
      <c r="H303" s="42">
        <f t="shared" si="27"/>
        <v>176.75</v>
      </c>
      <c r="I303" s="42">
        <f t="shared" si="28"/>
        <v>70.700000000000045</v>
      </c>
      <c r="J303" s="42">
        <f t="shared" si="29"/>
        <v>35.350000000000023</v>
      </c>
      <c r="K303" s="42">
        <v>0</v>
      </c>
    </row>
    <row r="304" spans="1:11" ht="15" customHeight="1" x14ac:dyDescent="0.25">
      <c r="A304" s="9" t="s">
        <v>3</v>
      </c>
      <c r="B304" s="9" t="s">
        <v>35</v>
      </c>
      <c r="C304" s="9" t="s">
        <v>36</v>
      </c>
      <c r="D304" s="42">
        <f>euref_capacity_EXIOBASE!D258</f>
        <v>6644.9630638483322</v>
      </c>
      <c r="E304" s="42">
        <f t="shared" si="24"/>
        <v>6640.970451078666</v>
      </c>
      <c r="F304" s="42">
        <f t="shared" si="25"/>
        <v>6634.9815319241661</v>
      </c>
      <c r="G304" s="42">
        <f t="shared" si="26"/>
        <v>6628.9926127696663</v>
      </c>
      <c r="H304" s="42">
        <f t="shared" si="27"/>
        <v>6627.495382981042</v>
      </c>
      <c r="I304" s="42">
        <f t="shared" si="28"/>
        <v>6625.9981531924168</v>
      </c>
      <c r="J304" s="42">
        <f t="shared" si="29"/>
        <v>6625.4990765962084</v>
      </c>
      <c r="K304" s="42">
        <v>6625</v>
      </c>
    </row>
    <row r="305" spans="1:11" ht="15" customHeight="1" x14ac:dyDescent="0.25">
      <c r="A305" s="9" t="s">
        <v>3</v>
      </c>
      <c r="B305" s="9" t="s">
        <v>79</v>
      </c>
      <c r="C305" s="9" t="s">
        <v>83</v>
      </c>
      <c r="D305" s="42">
        <f>euref_capacity_EXIOBASE!D259*capacity!$L305/(capacity!$L$305+capacity!$L$306)</f>
        <v>2975.8999999999992</v>
      </c>
      <c r="E305" s="42">
        <f t="shared" si="24"/>
        <v>7562.4886555050598</v>
      </c>
      <c r="F305" s="42">
        <f t="shared" si="25"/>
        <v>14442.371638762652</v>
      </c>
      <c r="G305" s="42">
        <f t="shared" si="26"/>
        <v>21322.254622020242</v>
      </c>
      <c r="H305" s="42">
        <f t="shared" si="27"/>
        <v>23042.225367834639</v>
      </c>
      <c r="I305" s="42">
        <f t="shared" si="28"/>
        <v>24762.196113649035</v>
      </c>
      <c r="J305" s="42">
        <f t="shared" si="29"/>
        <v>25335.519695587169</v>
      </c>
      <c r="K305" s="42">
        <v>25908.843277525302</v>
      </c>
    </row>
    <row r="306" spans="1:11" ht="15" customHeight="1" x14ac:dyDescent="0.25">
      <c r="A306" s="9" t="s">
        <v>3</v>
      </c>
      <c r="B306" s="9" t="s">
        <v>78</v>
      </c>
      <c r="C306" s="9" t="s">
        <v>84</v>
      </c>
      <c r="D306" s="42">
        <f>euref_capacity_EXIOBASE!D259*capacity!$L306/(capacity!$L$305+capacity!$L$306)</f>
        <v>0</v>
      </c>
      <c r="E306" s="42">
        <f t="shared" si="24"/>
        <v>1173.5975631646568</v>
      </c>
      <c r="F306" s="42">
        <f t="shared" si="25"/>
        <v>2933.9939079116421</v>
      </c>
      <c r="G306" s="42">
        <f t="shared" si="26"/>
        <v>4694.3902526586271</v>
      </c>
      <c r="H306" s="42">
        <f t="shared" si="27"/>
        <v>5134.4893388453729</v>
      </c>
      <c r="I306" s="42">
        <f t="shared" si="28"/>
        <v>5574.5884250321196</v>
      </c>
      <c r="J306" s="42">
        <f t="shared" si="29"/>
        <v>5721.2881204277019</v>
      </c>
      <c r="K306" s="42">
        <v>5867.9878158232841</v>
      </c>
    </row>
    <row r="307" spans="1:11" ht="15" customHeight="1" x14ac:dyDescent="0.25">
      <c r="A307" s="9" t="s">
        <v>3</v>
      </c>
      <c r="B307" s="9" t="s">
        <v>37</v>
      </c>
      <c r="C307" s="9" t="s">
        <v>38</v>
      </c>
      <c r="D307" s="42">
        <f>euref_capacity_EXIOBASE!D260</f>
        <v>1359.9014</v>
      </c>
      <c r="E307" s="42">
        <f t="shared" si="24"/>
        <v>1087.92112</v>
      </c>
      <c r="F307" s="42">
        <f t="shared" si="25"/>
        <v>679.95069999999998</v>
      </c>
      <c r="G307" s="42">
        <f t="shared" si="26"/>
        <v>271.98027999999999</v>
      </c>
      <c r="H307" s="42">
        <f t="shared" si="27"/>
        <v>169.98767500000008</v>
      </c>
      <c r="I307" s="42">
        <f t="shared" si="28"/>
        <v>67.995070000000169</v>
      </c>
      <c r="J307" s="42">
        <f t="shared" si="29"/>
        <v>33.997535000000084</v>
      </c>
      <c r="K307" s="42">
        <v>0</v>
      </c>
    </row>
    <row r="308" spans="1:11" ht="15" customHeight="1" x14ac:dyDescent="0.25">
      <c r="A308" s="9" t="s">
        <v>3</v>
      </c>
      <c r="B308" s="9" t="s">
        <v>39</v>
      </c>
      <c r="C308" s="9" t="s">
        <v>40</v>
      </c>
      <c r="D308" s="42">
        <f>euref_capacity_EXIOBASE!D261</f>
        <v>95.899979999999999</v>
      </c>
      <c r="E308" s="42">
        <f t="shared" si="24"/>
        <v>76.719983999999997</v>
      </c>
      <c r="F308" s="42">
        <f t="shared" si="25"/>
        <v>47.94999</v>
      </c>
      <c r="G308" s="42">
        <f t="shared" si="26"/>
        <v>19.179996000000003</v>
      </c>
      <c r="H308" s="42">
        <f t="shared" si="27"/>
        <v>11.987497500000003</v>
      </c>
      <c r="I308" s="42">
        <f t="shared" si="28"/>
        <v>4.7949990000000042</v>
      </c>
      <c r="J308" s="42">
        <f t="shared" si="29"/>
        <v>2.3974995000000021</v>
      </c>
      <c r="K308" s="42">
        <v>0</v>
      </c>
    </row>
    <row r="309" spans="1:11" ht="15" customHeight="1" x14ac:dyDescent="0.25">
      <c r="A309" s="9" t="s">
        <v>3</v>
      </c>
      <c r="B309" s="9" t="s">
        <v>80</v>
      </c>
      <c r="C309" s="9" t="s">
        <v>85</v>
      </c>
      <c r="D309" s="42">
        <f>euref_capacity_EXIOBASE!D262*capacity!$L309/(capacity!$L$309+capacity!$L$310)</f>
        <v>1791.7090000000001</v>
      </c>
      <c r="E309" s="42">
        <f t="shared" si="24"/>
        <v>3313.0466101616339</v>
      </c>
      <c r="F309" s="42">
        <f t="shared" si="25"/>
        <v>5595.053025404085</v>
      </c>
      <c r="G309" s="42">
        <f t="shared" si="26"/>
        <v>7877.0594406465361</v>
      </c>
      <c r="H309" s="42">
        <f t="shared" si="27"/>
        <v>8447.5610444571485</v>
      </c>
      <c r="I309" s="42">
        <f t="shared" si="28"/>
        <v>9018.0626482677617</v>
      </c>
      <c r="J309" s="42">
        <f t="shared" si="29"/>
        <v>9208.2298495379655</v>
      </c>
      <c r="K309" s="42">
        <v>9398.3970508081693</v>
      </c>
    </row>
    <row r="310" spans="1:11" ht="15" customHeight="1" x14ac:dyDescent="0.25">
      <c r="A310" s="9" t="s">
        <v>3</v>
      </c>
      <c r="B310" s="9" t="s">
        <v>81</v>
      </c>
      <c r="C310" s="9" t="s">
        <v>86</v>
      </c>
      <c r="D310" s="42">
        <f>euref_capacity_EXIOBASE!D262*capacity!$L310/(capacity!$L$309+capacity!$L$310)</f>
        <v>0</v>
      </c>
      <c r="E310" s="42">
        <f t="shared" si="24"/>
        <v>3913.5817810586677</v>
      </c>
      <c r="F310" s="42">
        <f t="shared" si="25"/>
        <v>9783.9544526466689</v>
      </c>
      <c r="G310" s="42">
        <f t="shared" si="26"/>
        <v>15654.327124234671</v>
      </c>
      <c r="H310" s="42">
        <f t="shared" si="27"/>
        <v>17121.920292131668</v>
      </c>
      <c r="I310" s="42">
        <f t="shared" si="28"/>
        <v>18589.513460028669</v>
      </c>
      <c r="J310" s="42">
        <f t="shared" si="29"/>
        <v>19078.711182661005</v>
      </c>
      <c r="K310" s="42">
        <v>19567.908905293338</v>
      </c>
    </row>
    <row r="311" spans="1:11" ht="15" customHeight="1" x14ac:dyDescent="0.25">
      <c r="A311" s="9" t="s">
        <v>3</v>
      </c>
      <c r="B311" s="9" t="s">
        <v>41</v>
      </c>
      <c r="C311" s="9" t="s">
        <v>42</v>
      </c>
      <c r="D311" s="42">
        <f>euref_capacity_EXIOBASE!D263</f>
        <v>0</v>
      </c>
      <c r="E311" s="42">
        <f t="shared" si="24"/>
        <v>2.0000000000000004E-2</v>
      </c>
      <c r="F311" s="42">
        <f t="shared" si="25"/>
        <v>0.05</v>
      </c>
      <c r="G311" s="42">
        <f t="shared" si="26"/>
        <v>8.0000000000000016E-2</v>
      </c>
      <c r="H311" s="42">
        <f t="shared" si="27"/>
        <v>8.7500000000000008E-2</v>
      </c>
      <c r="I311" s="42">
        <f t="shared" si="28"/>
        <v>9.5000000000000001E-2</v>
      </c>
      <c r="J311" s="42">
        <f t="shared" si="29"/>
        <v>9.7500000000000003E-2</v>
      </c>
      <c r="K311" s="42">
        <v>0.1</v>
      </c>
    </row>
    <row r="312" spans="1:11" ht="15" customHeight="1" x14ac:dyDescent="0.25">
      <c r="A312" s="9" t="s">
        <v>3</v>
      </c>
      <c r="B312" s="9" t="s">
        <v>43</v>
      </c>
      <c r="C312" s="9" t="s">
        <v>44</v>
      </c>
      <c r="D312" s="42">
        <f>euref_capacity_EXIOBASE!D264</f>
        <v>0</v>
      </c>
      <c r="E312" s="42">
        <f t="shared" si="24"/>
        <v>1.5133822377436499</v>
      </c>
      <c r="F312" s="42">
        <f t="shared" si="25"/>
        <v>3.7834555943591246</v>
      </c>
      <c r="G312" s="42">
        <f t="shared" si="26"/>
        <v>6.0535289509745995</v>
      </c>
      <c r="H312" s="42">
        <f t="shared" si="27"/>
        <v>6.6210472901284678</v>
      </c>
      <c r="I312" s="42">
        <f t="shared" si="28"/>
        <v>7.1885656292823361</v>
      </c>
      <c r="J312" s="42">
        <f t="shared" si="29"/>
        <v>7.3777384090002922</v>
      </c>
      <c r="K312" s="42">
        <v>7.5669111887182492</v>
      </c>
    </row>
    <row r="313" spans="1:11" ht="15" customHeight="1" x14ac:dyDescent="0.25">
      <c r="A313" s="9" t="s">
        <v>3</v>
      </c>
      <c r="B313" s="9" t="s">
        <v>45</v>
      </c>
      <c r="C313" s="9" t="s">
        <v>46</v>
      </c>
      <c r="D313" s="42">
        <f>euref_capacity_EXIOBASE!D265</f>
        <v>0</v>
      </c>
      <c r="E313" s="42">
        <f t="shared" si="24"/>
        <v>20</v>
      </c>
      <c r="F313" s="42">
        <f t="shared" si="25"/>
        <v>50</v>
      </c>
      <c r="G313" s="42">
        <f t="shared" si="26"/>
        <v>80</v>
      </c>
      <c r="H313" s="42">
        <f t="shared" si="27"/>
        <v>87.5</v>
      </c>
      <c r="I313" s="42">
        <f t="shared" si="28"/>
        <v>95</v>
      </c>
      <c r="J313" s="42">
        <f t="shared" si="29"/>
        <v>97.5</v>
      </c>
      <c r="K313" s="42">
        <v>100</v>
      </c>
    </row>
    <row r="314" spans="1:11" ht="15" customHeight="1" x14ac:dyDescent="0.25">
      <c r="A314" s="9" t="s">
        <v>2</v>
      </c>
      <c r="B314" s="9" t="s">
        <v>29</v>
      </c>
      <c r="C314" s="9" t="s">
        <v>30</v>
      </c>
      <c r="D314" s="42">
        <f>euref_capacity_EXIOBASE!D266</f>
        <v>355.67500000000001</v>
      </c>
      <c r="E314" s="42">
        <f t="shared" si="24"/>
        <v>284.54000000000002</v>
      </c>
      <c r="F314" s="42">
        <f t="shared" si="25"/>
        <v>177.83750000000001</v>
      </c>
      <c r="G314" s="42">
        <f t="shared" si="26"/>
        <v>71.134999999999991</v>
      </c>
      <c r="H314" s="42">
        <f t="shared" si="27"/>
        <v>44.459374999999994</v>
      </c>
      <c r="I314" s="42">
        <f t="shared" si="28"/>
        <v>17.783749999999998</v>
      </c>
      <c r="J314" s="42">
        <f t="shared" si="29"/>
        <v>8.8918749999999989</v>
      </c>
      <c r="K314" s="42">
        <v>0</v>
      </c>
    </row>
    <row r="315" spans="1:11" ht="15" customHeight="1" x14ac:dyDescent="0.25">
      <c r="A315" s="9" t="s">
        <v>2</v>
      </c>
      <c r="B315" s="9" t="s">
        <v>31</v>
      </c>
      <c r="C315" s="9" t="s">
        <v>32</v>
      </c>
      <c r="D315" s="42">
        <f>euref_capacity_EXIOBASE!D267</f>
        <v>1168.3065500000002</v>
      </c>
      <c r="E315" s="42">
        <f t="shared" si="24"/>
        <v>934.64524000000017</v>
      </c>
      <c r="F315" s="42">
        <f t="shared" si="25"/>
        <v>584.15327500000012</v>
      </c>
      <c r="G315" s="42">
        <f t="shared" si="26"/>
        <v>233.66130999999996</v>
      </c>
      <c r="H315" s="42">
        <f t="shared" si="27"/>
        <v>146.03831875000003</v>
      </c>
      <c r="I315" s="42">
        <f t="shared" si="28"/>
        <v>58.415327500000103</v>
      </c>
      <c r="J315" s="42">
        <f t="shared" si="29"/>
        <v>29.207663750000052</v>
      </c>
      <c r="K315" s="42">
        <v>0</v>
      </c>
    </row>
    <row r="316" spans="1:11" ht="15" customHeight="1" x14ac:dyDescent="0.25">
      <c r="A316" s="9" t="s">
        <v>2</v>
      </c>
      <c r="B316" s="9" t="s">
        <v>33</v>
      </c>
      <c r="C316" s="9" t="s">
        <v>34</v>
      </c>
      <c r="D316" s="42">
        <f>euref_capacity_EXIOBASE!D268</f>
        <v>9531.8399999999983</v>
      </c>
      <c r="E316" s="42">
        <f t="shared" si="24"/>
        <v>7625.4719999999988</v>
      </c>
      <c r="F316" s="42">
        <f t="shared" si="25"/>
        <v>4765.9199999999992</v>
      </c>
      <c r="G316" s="42">
        <f t="shared" si="26"/>
        <v>1906.3679999999995</v>
      </c>
      <c r="H316" s="42">
        <f t="shared" si="27"/>
        <v>1191.48</v>
      </c>
      <c r="I316" s="42">
        <f t="shared" si="28"/>
        <v>476.59200000000055</v>
      </c>
      <c r="J316" s="42">
        <f t="shared" si="29"/>
        <v>238.29600000000028</v>
      </c>
      <c r="K316" s="42">
        <v>0</v>
      </c>
    </row>
    <row r="317" spans="1:11" ht="15" customHeight="1" x14ac:dyDescent="0.25">
      <c r="A317" s="9" t="s">
        <v>2</v>
      </c>
      <c r="B317" s="9" t="s">
        <v>35</v>
      </c>
      <c r="C317" s="9" t="s">
        <v>36</v>
      </c>
      <c r="D317" s="42">
        <f>euref_capacity_EXIOBASE!D269</f>
        <v>16395</v>
      </c>
      <c r="E317" s="42">
        <f t="shared" si="24"/>
        <v>16389.400000000001</v>
      </c>
      <c r="F317" s="42">
        <f t="shared" si="25"/>
        <v>16381</v>
      </c>
      <c r="G317" s="42">
        <f t="shared" si="26"/>
        <v>16372.6</v>
      </c>
      <c r="H317" s="42">
        <f t="shared" si="27"/>
        <v>16370.5</v>
      </c>
      <c r="I317" s="42">
        <f t="shared" si="28"/>
        <v>16368.4</v>
      </c>
      <c r="J317" s="42">
        <f t="shared" si="29"/>
        <v>16367.7</v>
      </c>
      <c r="K317" s="42">
        <v>16367</v>
      </c>
    </row>
    <row r="318" spans="1:11" ht="15" customHeight="1" x14ac:dyDescent="0.25">
      <c r="A318" s="9" t="s">
        <v>2</v>
      </c>
      <c r="B318" s="9" t="s">
        <v>79</v>
      </c>
      <c r="C318" s="9" t="s">
        <v>83</v>
      </c>
      <c r="D318" s="42">
        <f>euref_capacity_EXIOBASE!D270*capacity!$L318/(capacity!$L$318+capacity!$L$319)</f>
        <v>5804.3952630498943</v>
      </c>
      <c r="E318" s="42">
        <f t="shared" si="24"/>
        <v>13705.228250659013</v>
      </c>
      <c r="F318" s="42">
        <f t="shared" si="25"/>
        <v>25556.47773207269</v>
      </c>
      <c r="G318" s="42">
        <f t="shared" si="26"/>
        <v>37407.727213486374</v>
      </c>
      <c r="H318" s="42">
        <f t="shared" si="27"/>
        <v>40370.539583839796</v>
      </c>
      <c r="I318" s="42">
        <f t="shared" si="28"/>
        <v>43333.351954193211</v>
      </c>
      <c r="J318" s="42">
        <f t="shared" si="29"/>
        <v>44320.956077644354</v>
      </c>
      <c r="K318" s="42">
        <v>45308.56020109549</v>
      </c>
    </row>
    <row r="319" spans="1:11" ht="15" customHeight="1" x14ac:dyDescent="0.25">
      <c r="A319" s="9" t="s">
        <v>2</v>
      </c>
      <c r="B319" s="9" t="s">
        <v>78</v>
      </c>
      <c r="C319" s="9" t="s">
        <v>84</v>
      </c>
      <c r="D319" s="42">
        <f>euref_capacity_EXIOBASE!D270*capacity!$L319/(capacity!$L$318+capacity!$L$319)</f>
        <v>220.53802908127497</v>
      </c>
      <c r="E319" s="42">
        <f t="shared" si="24"/>
        <v>2668.0386565181825</v>
      </c>
      <c r="F319" s="42">
        <f t="shared" si="25"/>
        <v>6339.2895976735435</v>
      </c>
      <c r="G319" s="42">
        <f t="shared" si="26"/>
        <v>10010.540538828905</v>
      </c>
      <c r="H319" s="42">
        <f t="shared" si="27"/>
        <v>10928.353274117746</v>
      </c>
      <c r="I319" s="42">
        <f t="shared" si="28"/>
        <v>11846.166009406586</v>
      </c>
      <c r="J319" s="42">
        <f t="shared" si="29"/>
        <v>12152.1035878362</v>
      </c>
      <c r="K319" s="42">
        <v>12458.041166265813</v>
      </c>
    </row>
    <row r="320" spans="1:11" ht="15" customHeight="1" x14ac:dyDescent="0.25">
      <c r="A320" s="9" t="s">
        <v>2</v>
      </c>
      <c r="B320" s="9" t="s">
        <v>37</v>
      </c>
      <c r="C320" s="9" t="s">
        <v>38</v>
      </c>
      <c r="D320" s="42">
        <f>euref_capacity_EXIOBASE!D271</f>
        <v>2958.0640399999997</v>
      </c>
      <c r="E320" s="42">
        <f t="shared" si="24"/>
        <v>2366.4512319999999</v>
      </c>
      <c r="F320" s="42">
        <f t="shared" si="25"/>
        <v>1479.0320199999999</v>
      </c>
      <c r="G320" s="42">
        <f t="shared" si="26"/>
        <v>591.61280799999986</v>
      </c>
      <c r="H320" s="42">
        <f t="shared" si="27"/>
        <v>369.75800499999991</v>
      </c>
      <c r="I320" s="42">
        <f t="shared" si="28"/>
        <v>147.90320199999996</v>
      </c>
      <c r="J320" s="42">
        <f t="shared" si="29"/>
        <v>73.951600999999982</v>
      </c>
      <c r="K320" s="42">
        <v>0</v>
      </c>
    </row>
    <row r="321" spans="1:11" ht="15" customHeight="1" x14ac:dyDescent="0.25">
      <c r="A321" s="9" t="s">
        <v>2</v>
      </c>
      <c r="B321" s="9" t="s">
        <v>39</v>
      </c>
      <c r="C321" s="9" t="s">
        <v>40</v>
      </c>
      <c r="D321" s="42">
        <f>euref_capacity_EXIOBASE!D272</f>
        <v>3161.1063900000004</v>
      </c>
      <c r="E321" s="42">
        <f t="shared" si="24"/>
        <v>2528.8851120000004</v>
      </c>
      <c r="F321" s="42">
        <f t="shared" si="25"/>
        <v>1580.5531950000002</v>
      </c>
      <c r="G321" s="42">
        <f t="shared" si="26"/>
        <v>632.22127799999998</v>
      </c>
      <c r="H321" s="42">
        <f t="shared" si="27"/>
        <v>395.1382987500001</v>
      </c>
      <c r="I321" s="42">
        <f t="shared" si="28"/>
        <v>158.05531950000022</v>
      </c>
      <c r="J321" s="42">
        <f t="shared" si="29"/>
        <v>79.027659750000112</v>
      </c>
      <c r="K321" s="42">
        <v>0</v>
      </c>
    </row>
    <row r="322" spans="1:11" ht="15" customHeight="1" x14ac:dyDescent="0.25">
      <c r="A322" s="9" t="s">
        <v>2</v>
      </c>
      <c r="B322" s="9" t="s">
        <v>80</v>
      </c>
      <c r="C322" s="9" t="s">
        <v>85</v>
      </c>
      <c r="D322" s="42">
        <f>euref_capacity_EXIOBASE!D273*capacity!$L322/(capacity!$L$322+capacity!$L$323)</f>
        <v>2.6557377049180326</v>
      </c>
      <c r="E322" s="42">
        <f t="shared" ref="E322:E365" si="30">$D322+($K322-$D322)*0.2</f>
        <v>4638.0006673036596</v>
      </c>
      <c r="F322" s="42">
        <f t="shared" ref="F322:F365" si="31">$D322+($K322-$D322)*0.5</f>
        <v>11591.01806170177</v>
      </c>
      <c r="G322" s="42">
        <f t="shared" ref="G322:G365" si="32">$D322+($K322-$D322)*0.8</f>
        <v>18544.035456099882</v>
      </c>
      <c r="H322" s="42">
        <f t="shared" ref="H322:H365" si="33">(G322+I322)/2</f>
        <v>20282.289804699409</v>
      </c>
      <c r="I322" s="42">
        <f t="shared" ref="I322:I365" si="34">$D322+($K322-$D322)*0.95</f>
        <v>22020.544153298935</v>
      </c>
      <c r="J322" s="42">
        <f t="shared" ref="J322:J365" si="35">(I322+K322)/2</f>
        <v>22599.962269498777</v>
      </c>
      <c r="K322" s="42">
        <v>23179.380385698623</v>
      </c>
    </row>
    <row r="323" spans="1:11" ht="15" customHeight="1" x14ac:dyDescent="0.25">
      <c r="A323" s="9" t="s">
        <v>2</v>
      </c>
      <c r="B323" s="9" t="s">
        <v>81</v>
      </c>
      <c r="C323" s="9" t="s">
        <v>86</v>
      </c>
      <c r="D323" s="42">
        <f>euref_capacity_EXIOBASE!D273*capacity!$L323/(capacity!$L$322+capacity!$L$323)</f>
        <v>78.344262295081975</v>
      </c>
      <c r="E323" s="42">
        <f t="shared" si="30"/>
        <v>1978.160816467574</v>
      </c>
      <c r="F323" s="42">
        <f t="shared" si="31"/>
        <v>4827.8856477263116</v>
      </c>
      <c r="G323" s="42">
        <f t="shared" si="32"/>
        <v>7677.6104789850497</v>
      </c>
      <c r="H323" s="42">
        <f t="shared" si="33"/>
        <v>8390.0416867997337</v>
      </c>
      <c r="I323" s="42">
        <f t="shared" si="34"/>
        <v>9102.4728946144187</v>
      </c>
      <c r="J323" s="42">
        <f t="shared" si="35"/>
        <v>9339.9499638859816</v>
      </c>
      <c r="K323" s="42">
        <v>9577.4270331575426</v>
      </c>
    </row>
    <row r="324" spans="1:11" ht="15" customHeight="1" x14ac:dyDescent="0.25">
      <c r="A324" s="9" t="s">
        <v>2</v>
      </c>
      <c r="B324" s="9" t="s">
        <v>41</v>
      </c>
      <c r="C324" s="9" t="s">
        <v>42</v>
      </c>
      <c r="D324" s="42">
        <f>euref_capacity_EXIOBASE!D274</f>
        <v>0</v>
      </c>
      <c r="E324" s="42">
        <f t="shared" si="30"/>
        <v>0</v>
      </c>
      <c r="F324" s="42">
        <f t="shared" si="31"/>
        <v>0</v>
      </c>
      <c r="G324" s="42">
        <f t="shared" si="32"/>
        <v>0</v>
      </c>
      <c r="H324" s="42">
        <f t="shared" si="33"/>
        <v>0</v>
      </c>
      <c r="I324" s="42">
        <f t="shared" si="34"/>
        <v>0</v>
      </c>
      <c r="J324" s="42">
        <f t="shared" si="35"/>
        <v>0</v>
      </c>
      <c r="K324" s="42">
        <v>0</v>
      </c>
    </row>
    <row r="325" spans="1:11" ht="15" customHeight="1" x14ac:dyDescent="0.25">
      <c r="A325" s="9" t="s">
        <v>2</v>
      </c>
      <c r="B325" s="9" t="s">
        <v>43</v>
      </c>
      <c r="C325" s="9" t="s">
        <v>44</v>
      </c>
      <c r="D325" s="42">
        <f>euref_capacity_EXIOBASE!D275</f>
        <v>0</v>
      </c>
      <c r="E325" s="42">
        <f t="shared" si="30"/>
        <v>20</v>
      </c>
      <c r="F325" s="42">
        <f t="shared" si="31"/>
        <v>50</v>
      </c>
      <c r="G325" s="42">
        <f t="shared" si="32"/>
        <v>80</v>
      </c>
      <c r="H325" s="42">
        <f t="shared" si="33"/>
        <v>87.5</v>
      </c>
      <c r="I325" s="42">
        <f t="shared" si="34"/>
        <v>95</v>
      </c>
      <c r="J325" s="42">
        <f t="shared" si="35"/>
        <v>97.5</v>
      </c>
      <c r="K325" s="42">
        <v>100</v>
      </c>
    </row>
    <row r="326" spans="1:11" ht="15" customHeight="1" x14ac:dyDescent="0.25">
      <c r="A326" s="9" t="s">
        <v>2</v>
      </c>
      <c r="B326" s="9" t="s">
        <v>45</v>
      </c>
      <c r="C326" s="9" t="s">
        <v>46</v>
      </c>
      <c r="D326" s="42">
        <f>euref_capacity_EXIOBASE!D276</f>
        <v>0</v>
      </c>
      <c r="E326" s="42">
        <f t="shared" si="30"/>
        <v>0</v>
      </c>
      <c r="F326" s="42">
        <f t="shared" si="31"/>
        <v>0</v>
      </c>
      <c r="G326" s="42">
        <f t="shared" si="32"/>
        <v>0</v>
      </c>
      <c r="H326" s="42">
        <f t="shared" si="33"/>
        <v>0</v>
      </c>
      <c r="I326" s="42">
        <f t="shared" si="34"/>
        <v>0</v>
      </c>
      <c r="J326" s="42">
        <f t="shared" si="35"/>
        <v>0</v>
      </c>
      <c r="K326" s="42">
        <v>0</v>
      </c>
    </row>
    <row r="327" spans="1:11" ht="15" customHeight="1" x14ac:dyDescent="0.25">
      <c r="A327" s="9" t="s">
        <v>1</v>
      </c>
      <c r="B327" s="9" t="s">
        <v>29</v>
      </c>
      <c r="C327" s="9" t="s">
        <v>30</v>
      </c>
      <c r="D327" s="42">
        <f>euref_capacity_EXIOBASE!D277</f>
        <v>792.03</v>
      </c>
      <c r="E327" s="42">
        <f t="shared" si="30"/>
        <v>633.62400000000002</v>
      </c>
      <c r="F327" s="42">
        <f t="shared" si="31"/>
        <v>396.01499999999999</v>
      </c>
      <c r="G327" s="42">
        <f t="shared" si="32"/>
        <v>158.40599999999995</v>
      </c>
      <c r="H327" s="42">
        <f t="shared" si="33"/>
        <v>99.003749999999968</v>
      </c>
      <c r="I327" s="42">
        <f t="shared" si="34"/>
        <v>39.601499999999987</v>
      </c>
      <c r="J327" s="42">
        <f t="shared" si="35"/>
        <v>19.800749999999994</v>
      </c>
      <c r="K327" s="42">
        <v>0</v>
      </c>
    </row>
    <row r="328" spans="1:11" ht="15" customHeight="1" x14ac:dyDescent="0.25">
      <c r="A328" s="9" t="s">
        <v>1</v>
      </c>
      <c r="B328" s="9" t="s">
        <v>31</v>
      </c>
      <c r="C328" s="9" t="s">
        <v>32</v>
      </c>
      <c r="D328" s="42">
        <f>euref_capacity_EXIOBASE!D278</f>
        <v>469.91209999999995</v>
      </c>
      <c r="E328" s="42">
        <f t="shared" si="30"/>
        <v>375.92967999999996</v>
      </c>
      <c r="F328" s="42">
        <f t="shared" si="31"/>
        <v>234.95604999999998</v>
      </c>
      <c r="G328" s="42">
        <f t="shared" si="32"/>
        <v>93.982419999999991</v>
      </c>
      <c r="H328" s="42">
        <f t="shared" si="33"/>
        <v>58.739012500000001</v>
      </c>
      <c r="I328" s="42">
        <f t="shared" si="34"/>
        <v>23.495605000000012</v>
      </c>
      <c r="J328" s="42">
        <f t="shared" si="35"/>
        <v>11.747802500000006</v>
      </c>
      <c r="K328" s="42">
        <v>0</v>
      </c>
    </row>
    <row r="329" spans="1:11" ht="15" customHeight="1" x14ac:dyDescent="0.25">
      <c r="A329" s="9" t="s">
        <v>1</v>
      </c>
      <c r="B329" s="9" t="s">
        <v>33</v>
      </c>
      <c r="C329" s="9" t="s">
        <v>34</v>
      </c>
      <c r="D329" s="42">
        <f>euref_capacity_EXIOBASE!D279</f>
        <v>700.00000000000011</v>
      </c>
      <c r="E329" s="42">
        <f t="shared" si="30"/>
        <v>560.00000000000011</v>
      </c>
      <c r="F329" s="42">
        <f t="shared" si="31"/>
        <v>350.00000000000006</v>
      </c>
      <c r="G329" s="42">
        <f t="shared" si="32"/>
        <v>140</v>
      </c>
      <c r="H329" s="42">
        <f t="shared" si="33"/>
        <v>87.5</v>
      </c>
      <c r="I329" s="42">
        <f t="shared" si="34"/>
        <v>35</v>
      </c>
      <c r="J329" s="42">
        <f t="shared" si="35"/>
        <v>17.5</v>
      </c>
      <c r="K329" s="42">
        <v>0</v>
      </c>
    </row>
    <row r="330" spans="1:11" ht="15" customHeight="1" x14ac:dyDescent="0.25">
      <c r="A330" s="9" t="s">
        <v>1</v>
      </c>
      <c r="B330" s="9" t="s">
        <v>35</v>
      </c>
      <c r="C330" s="9" t="s">
        <v>36</v>
      </c>
      <c r="D330" s="42">
        <f>euref_capacity_EXIOBASE!D280</f>
        <v>1119</v>
      </c>
      <c r="E330" s="42">
        <f t="shared" si="30"/>
        <v>1155</v>
      </c>
      <c r="F330" s="42">
        <f t="shared" si="31"/>
        <v>1209</v>
      </c>
      <c r="G330" s="42">
        <f t="shared" si="32"/>
        <v>1263</v>
      </c>
      <c r="H330" s="42">
        <f t="shared" si="33"/>
        <v>1276.5</v>
      </c>
      <c r="I330" s="42">
        <f t="shared" si="34"/>
        <v>1290</v>
      </c>
      <c r="J330" s="42">
        <f t="shared" si="35"/>
        <v>1294.5</v>
      </c>
      <c r="K330" s="42">
        <v>1299</v>
      </c>
    </row>
    <row r="331" spans="1:11" ht="15" customHeight="1" x14ac:dyDescent="0.25">
      <c r="A331" s="9" t="s">
        <v>1</v>
      </c>
      <c r="B331" s="9" t="s">
        <v>79</v>
      </c>
      <c r="C331" s="9" t="s">
        <v>83</v>
      </c>
      <c r="D331" s="42">
        <f>euref_capacity_EXIOBASE!D281*capacity!$L331/(capacity!$L$331+capacity!$L$332)</f>
        <v>3.7</v>
      </c>
      <c r="E331" s="42">
        <f t="shared" si="30"/>
        <v>1089.1736313366373</v>
      </c>
      <c r="F331" s="42">
        <f t="shared" si="31"/>
        <v>2717.3840783415931</v>
      </c>
      <c r="G331" s="42">
        <f t="shared" si="32"/>
        <v>4345.5945253465488</v>
      </c>
      <c r="H331" s="42">
        <f t="shared" si="33"/>
        <v>4752.6471370977879</v>
      </c>
      <c r="I331" s="42">
        <f t="shared" si="34"/>
        <v>5159.6997488490269</v>
      </c>
      <c r="J331" s="42">
        <f t="shared" si="35"/>
        <v>5295.3839527661066</v>
      </c>
      <c r="K331" s="42">
        <v>5431.0681566831863</v>
      </c>
    </row>
    <row r="332" spans="1:11" ht="15" customHeight="1" x14ac:dyDescent="0.25">
      <c r="A332" s="9" t="s">
        <v>1</v>
      </c>
      <c r="B332" s="9" t="s">
        <v>78</v>
      </c>
      <c r="C332" s="9" t="s">
        <v>84</v>
      </c>
      <c r="D332" s="42">
        <f>euref_capacity_EXIOBASE!D281*capacity!$L332/(capacity!$L$331+capacity!$L$332)</f>
        <v>0</v>
      </c>
      <c r="E332" s="42">
        <f t="shared" si="30"/>
        <v>207.43145743145743</v>
      </c>
      <c r="F332" s="42">
        <f t="shared" si="31"/>
        <v>518.57864357864355</v>
      </c>
      <c r="G332" s="42">
        <f t="shared" si="32"/>
        <v>829.72582972582973</v>
      </c>
      <c r="H332" s="42">
        <f t="shared" si="33"/>
        <v>907.51262626262621</v>
      </c>
      <c r="I332" s="42">
        <f t="shared" si="34"/>
        <v>985.2994227994227</v>
      </c>
      <c r="J332" s="42">
        <f t="shared" si="35"/>
        <v>1011.2283549783549</v>
      </c>
      <c r="K332" s="42">
        <v>1037.1572871572871</v>
      </c>
    </row>
    <row r="333" spans="1:11" ht="15" customHeight="1" x14ac:dyDescent="0.25">
      <c r="A333" s="9" t="s">
        <v>1</v>
      </c>
      <c r="B333" s="9" t="s">
        <v>37</v>
      </c>
      <c r="C333" s="9" t="s">
        <v>38</v>
      </c>
      <c r="D333" s="42">
        <f>euref_capacity_EXIOBASE!D282</f>
        <v>92.032499999999985</v>
      </c>
      <c r="E333" s="42">
        <f t="shared" si="30"/>
        <v>73.625999999999991</v>
      </c>
      <c r="F333" s="42">
        <f t="shared" si="31"/>
        <v>46.016249999999992</v>
      </c>
      <c r="G333" s="42">
        <f t="shared" si="32"/>
        <v>18.406499999999994</v>
      </c>
      <c r="H333" s="42">
        <f t="shared" si="33"/>
        <v>11.504062499999996</v>
      </c>
      <c r="I333" s="42">
        <f t="shared" si="34"/>
        <v>4.6016249999999985</v>
      </c>
      <c r="J333" s="42">
        <f t="shared" si="35"/>
        <v>2.3008124999999993</v>
      </c>
      <c r="K333" s="42">
        <v>0</v>
      </c>
    </row>
    <row r="334" spans="1:11" ht="15" customHeight="1" x14ac:dyDescent="0.25">
      <c r="A334" s="9" t="s">
        <v>1</v>
      </c>
      <c r="B334" s="9" t="s">
        <v>39</v>
      </c>
      <c r="C334" s="9" t="s">
        <v>40</v>
      </c>
      <c r="D334" s="42">
        <f>euref_capacity_EXIOBASE!D283</f>
        <v>51.075590000000005</v>
      </c>
      <c r="E334" s="42">
        <f t="shared" si="30"/>
        <v>40.860472000000001</v>
      </c>
      <c r="F334" s="42">
        <f t="shared" si="31"/>
        <v>25.537795000000003</v>
      </c>
      <c r="G334" s="42">
        <f t="shared" si="32"/>
        <v>10.215117999999997</v>
      </c>
      <c r="H334" s="42">
        <f t="shared" si="33"/>
        <v>6.3844487500000007</v>
      </c>
      <c r="I334" s="42">
        <f t="shared" si="34"/>
        <v>2.5537795000000045</v>
      </c>
      <c r="J334" s="42">
        <f t="shared" si="35"/>
        <v>1.2768897500000023</v>
      </c>
      <c r="K334" s="42">
        <v>0</v>
      </c>
    </row>
    <row r="335" spans="1:11" ht="15" customHeight="1" x14ac:dyDescent="0.25">
      <c r="A335" s="9" t="s">
        <v>1</v>
      </c>
      <c r="B335" s="9" t="s">
        <v>80</v>
      </c>
      <c r="C335" s="9" t="s">
        <v>85</v>
      </c>
      <c r="D335" s="42">
        <f>euref_capacity_EXIOBASE!D284*capacity!$L335/(capacity!$L$335+capacity!$L$336)</f>
        <v>0</v>
      </c>
      <c r="E335" s="42">
        <f t="shared" si="30"/>
        <v>344.6256756001888</v>
      </c>
      <c r="F335" s="42">
        <f t="shared" si="31"/>
        <v>861.56418900047197</v>
      </c>
      <c r="G335" s="42">
        <f t="shared" si="32"/>
        <v>1378.5027024007552</v>
      </c>
      <c r="H335" s="42">
        <f t="shared" si="33"/>
        <v>1507.737330750826</v>
      </c>
      <c r="I335" s="42">
        <f t="shared" si="34"/>
        <v>1636.9719591008966</v>
      </c>
      <c r="J335" s="42">
        <f t="shared" si="35"/>
        <v>1680.0501685509203</v>
      </c>
      <c r="K335" s="42">
        <v>1723.1283780009439</v>
      </c>
    </row>
    <row r="336" spans="1:11" ht="15" customHeight="1" x14ac:dyDescent="0.25">
      <c r="A336" s="9" t="s">
        <v>1</v>
      </c>
      <c r="B336" s="9" t="s">
        <v>81</v>
      </c>
      <c r="C336" s="9" t="s">
        <v>86</v>
      </c>
      <c r="D336" s="42">
        <f>euref_capacity_EXIOBASE!D284*capacity!$L336/(capacity!$L$335+capacity!$L$336)</f>
        <v>262</v>
      </c>
      <c r="E336" s="42">
        <f t="shared" si="30"/>
        <v>1036.9415741161683</v>
      </c>
      <c r="F336" s="42">
        <f t="shared" si="31"/>
        <v>2199.3539352904208</v>
      </c>
      <c r="G336" s="42">
        <f t="shared" si="32"/>
        <v>3361.7662964646734</v>
      </c>
      <c r="H336" s="42">
        <f t="shared" si="33"/>
        <v>3652.3693867582365</v>
      </c>
      <c r="I336" s="42">
        <f t="shared" si="34"/>
        <v>3942.9724770517996</v>
      </c>
      <c r="J336" s="42">
        <f t="shared" si="35"/>
        <v>4039.8401738163207</v>
      </c>
      <c r="K336" s="42">
        <v>4136.7078705808417</v>
      </c>
    </row>
    <row r="337" spans="1:11" ht="15" customHeight="1" x14ac:dyDescent="0.25">
      <c r="A337" s="9" t="s">
        <v>1</v>
      </c>
      <c r="B337" s="9" t="s">
        <v>41</v>
      </c>
      <c r="C337" s="9" t="s">
        <v>42</v>
      </c>
      <c r="D337" s="42">
        <f>euref_capacity_EXIOBASE!D285</f>
        <v>0</v>
      </c>
      <c r="E337" s="42">
        <f t="shared" si="30"/>
        <v>0</v>
      </c>
      <c r="F337" s="42">
        <f t="shared" si="31"/>
        <v>0</v>
      </c>
      <c r="G337" s="42">
        <f t="shared" si="32"/>
        <v>0</v>
      </c>
      <c r="H337" s="42">
        <f t="shared" si="33"/>
        <v>0</v>
      </c>
      <c r="I337" s="42">
        <f t="shared" si="34"/>
        <v>0</v>
      </c>
      <c r="J337" s="42">
        <f t="shared" si="35"/>
        <v>0</v>
      </c>
      <c r="K337" s="42">
        <v>0</v>
      </c>
    </row>
    <row r="338" spans="1:11" ht="15" customHeight="1" x14ac:dyDescent="0.25">
      <c r="A338" s="9" t="s">
        <v>1</v>
      </c>
      <c r="B338" s="9" t="s">
        <v>43</v>
      </c>
      <c r="C338" s="9" t="s">
        <v>44</v>
      </c>
      <c r="D338" s="42">
        <f>euref_capacity_EXIOBASE!D286</f>
        <v>0</v>
      </c>
      <c r="E338" s="42">
        <f t="shared" si="30"/>
        <v>0.53929027191209089</v>
      </c>
      <c r="F338" s="42">
        <f t="shared" si="31"/>
        <v>1.3482256797802272</v>
      </c>
      <c r="G338" s="42">
        <f t="shared" si="32"/>
        <v>2.1571610876483636</v>
      </c>
      <c r="H338" s="42">
        <f t="shared" si="33"/>
        <v>2.3593949396153975</v>
      </c>
      <c r="I338" s="42">
        <f t="shared" si="34"/>
        <v>2.5616287915824314</v>
      </c>
      <c r="J338" s="42">
        <f t="shared" si="35"/>
        <v>2.6290400755714431</v>
      </c>
      <c r="K338" s="42">
        <v>2.6964513595604545</v>
      </c>
    </row>
    <row r="339" spans="1:11" ht="15" customHeight="1" x14ac:dyDescent="0.25">
      <c r="A339" s="9" t="s">
        <v>1</v>
      </c>
      <c r="B339" s="9" t="s">
        <v>45</v>
      </c>
      <c r="C339" s="9" t="s">
        <v>46</v>
      </c>
      <c r="D339" s="42">
        <f>euref_capacity_EXIOBASE!D287</f>
        <v>0</v>
      </c>
      <c r="E339" s="42">
        <f t="shared" si="30"/>
        <v>20</v>
      </c>
      <c r="F339" s="42">
        <f t="shared" si="31"/>
        <v>50</v>
      </c>
      <c r="G339" s="42">
        <f t="shared" si="32"/>
        <v>80</v>
      </c>
      <c r="H339" s="42">
        <f t="shared" si="33"/>
        <v>87.5</v>
      </c>
      <c r="I339" s="42">
        <f t="shared" si="34"/>
        <v>95</v>
      </c>
      <c r="J339" s="42">
        <f t="shared" si="35"/>
        <v>97.5</v>
      </c>
      <c r="K339" s="42">
        <v>100</v>
      </c>
    </row>
    <row r="340" spans="1:11" ht="15" customHeight="1" x14ac:dyDescent="0.25">
      <c r="A340" s="9" t="s">
        <v>0</v>
      </c>
      <c r="B340" s="9" t="s">
        <v>29</v>
      </c>
      <c r="C340" s="9" t="s">
        <v>30</v>
      </c>
      <c r="D340" s="42">
        <f>euref_capacity_EXIOBASE!D288</f>
        <v>1274.2630000000001</v>
      </c>
      <c r="E340" s="42">
        <f t="shared" si="30"/>
        <v>1019.4104000000001</v>
      </c>
      <c r="F340" s="42">
        <f t="shared" si="31"/>
        <v>637.13150000000007</v>
      </c>
      <c r="G340" s="42">
        <f t="shared" si="32"/>
        <v>254.85259999999994</v>
      </c>
      <c r="H340" s="42">
        <f t="shared" si="33"/>
        <v>159.28287499999999</v>
      </c>
      <c r="I340" s="42">
        <f t="shared" si="34"/>
        <v>63.713150000000041</v>
      </c>
      <c r="J340" s="42">
        <f t="shared" si="35"/>
        <v>31.856575000000021</v>
      </c>
      <c r="K340" s="42">
        <v>0</v>
      </c>
    </row>
    <row r="341" spans="1:11" ht="15" customHeight="1" x14ac:dyDescent="0.25">
      <c r="A341" s="9" t="s">
        <v>0</v>
      </c>
      <c r="B341" s="9" t="s">
        <v>31</v>
      </c>
      <c r="C341" s="9" t="s">
        <v>32</v>
      </c>
      <c r="D341" s="42">
        <f>euref_capacity_EXIOBASE!D289</f>
        <v>1738.1471500000002</v>
      </c>
      <c r="E341" s="42">
        <f t="shared" si="30"/>
        <v>1390.5177200000003</v>
      </c>
      <c r="F341" s="42">
        <f t="shared" si="31"/>
        <v>869.07357500000012</v>
      </c>
      <c r="G341" s="42">
        <f t="shared" si="32"/>
        <v>347.62942999999996</v>
      </c>
      <c r="H341" s="42">
        <f t="shared" si="33"/>
        <v>217.26839374999997</v>
      </c>
      <c r="I341" s="42">
        <f t="shared" si="34"/>
        <v>86.907357499999989</v>
      </c>
      <c r="J341" s="42">
        <f t="shared" si="35"/>
        <v>43.453678749999995</v>
      </c>
      <c r="K341" s="42">
        <v>0</v>
      </c>
    </row>
    <row r="342" spans="1:11" ht="15" customHeight="1" x14ac:dyDescent="0.25">
      <c r="A342" s="9" t="s">
        <v>0</v>
      </c>
      <c r="B342" s="9" t="s">
        <v>33</v>
      </c>
      <c r="C342" s="9" t="s">
        <v>34</v>
      </c>
      <c r="D342" s="42">
        <f>euref_capacity_EXIOBASE!D290</f>
        <v>1940</v>
      </c>
      <c r="E342" s="42">
        <f t="shared" si="30"/>
        <v>1552</v>
      </c>
      <c r="F342" s="42">
        <f t="shared" si="31"/>
        <v>970</v>
      </c>
      <c r="G342" s="42">
        <f t="shared" si="32"/>
        <v>388</v>
      </c>
      <c r="H342" s="42">
        <f t="shared" si="33"/>
        <v>242.5</v>
      </c>
      <c r="I342" s="42">
        <f t="shared" si="34"/>
        <v>97</v>
      </c>
      <c r="J342" s="42">
        <f t="shared" si="35"/>
        <v>48.5</v>
      </c>
      <c r="K342" s="42">
        <v>0</v>
      </c>
    </row>
    <row r="343" spans="1:11" ht="15" customHeight="1" x14ac:dyDescent="0.25">
      <c r="A343" s="9" t="s">
        <v>0</v>
      </c>
      <c r="B343" s="9" t="s">
        <v>35</v>
      </c>
      <c r="C343" s="9" t="s">
        <v>36</v>
      </c>
      <c r="D343" s="42">
        <f>euref_capacity_EXIOBASE!D291</f>
        <v>1607</v>
      </c>
      <c r="E343" s="42">
        <f t="shared" si="30"/>
        <v>1606.8</v>
      </c>
      <c r="F343" s="42">
        <f t="shared" si="31"/>
        <v>1606.5</v>
      </c>
      <c r="G343" s="42">
        <f t="shared" si="32"/>
        <v>1606.2</v>
      </c>
      <c r="H343" s="42">
        <f t="shared" si="33"/>
        <v>1606.125</v>
      </c>
      <c r="I343" s="42">
        <f t="shared" si="34"/>
        <v>1606.05</v>
      </c>
      <c r="J343" s="42">
        <f t="shared" si="35"/>
        <v>1606.0250000000001</v>
      </c>
      <c r="K343" s="42">
        <v>1606</v>
      </c>
    </row>
    <row r="344" spans="1:11" ht="15" customHeight="1" x14ac:dyDescent="0.25">
      <c r="A344" s="9" t="s">
        <v>0</v>
      </c>
      <c r="B344" s="9" t="s">
        <v>79</v>
      </c>
      <c r="C344" s="9" t="s">
        <v>83</v>
      </c>
      <c r="D344" s="42">
        <f>euref_capacity_EXIOBASE!D292*capacity!$L344/(capacity!$L$344+capacity!$L$345)</f>
        <v>5</v>
      </c>
      <c r="E344" s="42">
        <f t="shared" si="30"/>
        <v>2165.6519412532848</v>
      </c>
      <c r="F344" s="42">
        <f t="shared" si="31"/>
        <v>5406.6298531332122</v>
      </c>
      <c r="G344" s="42">
        <f t="shared" si="32"/>
        <v>8647.6077650131392</v>
      </c>
      <c r="H344" s="42">
        <f t="shared" si="33"/>
        <v>9457.852242983121</v>
      </c>
      <c r="I344" s="42">
        <f t="shared" si="34"/>
        <v>10268.096720953103</v>
      </c>
      <c r="J344" s="42">
        <f t="shared" si="35"/>
        <v>10538.178213609764</v>
      </c>
      <c r="K344" s="42">
        <v>10808.259706266424</v>
      </c>
    </row>
    <row r="345" spans="1:11" ht="15" customHeight="1" x14ac:dyDescent="0.25">
      <c r="A345" s="9" t="s">
        <v>0</v>
      </c>
      <c r="B345" s="9" t="s">
        <v>78</v>
      </c>
      <c r="C345" s="9" t="s">
        <v>84</v>
      </c>
      <c r="D345" s="42">
        <f>euref_capacity_EXIOBASE!D292*capacity!$L345/(capacity!$L$344+capacity!$L$345)</f>
        <v>0</v>
      </c>
      <c r="E345" s="42">
        <f t="shared" si="30"/>
        <v>0</v>
      </c>
      <c r="F345" s="42">
        <f t="shared" si="31"/>
        <v>0</v>
      </c>
      <c r="G345" s="42">
        <f t="shared" si="32"/>
        <v>0</v>
      </c>
      <c r="H345" s="42">
        <f t="shared" si="33"/>
        <v>0</v>
      </c>
      <c r="I345" s="42">
        <f t="shared" si="34"/>
        <v>0</v>
      </c>
      <c r="J345" s="42">
        <f t="shared" si="35"/>
        <v>0</v>
      </c>
      <c r="K345" s="42">
        <v>0</v>
      </c>
    </row>
    <row r="346" spans="1:11" ht="15" customHeight="1" x14ac:dyDescent="0.25">
      <c r="A346" s="9" t="s">
        <v>0</v>
      </c>
      <c r="B346" s="9" t="s">
        <v>37</v>
      </c>
      <c r="C346" s="9" t="s">
        <v>38</v>
      </c>
      <c r="D346" s="42">
        <f>euref_capacity_EXIOBASE!D293</f>
        <v>84.1905</v>
      </c>
      <c r="E346" s="42">
        <f t="shared" si="30"/>
        <v>67.352400000000003</v>
      </c>
      <c r="F346" s="42">
        <f t="shared" si="31"/>
        <v>42.09525</v>
      </c>
      <c r="G346" s="42">
        <f t="shared" si="32"/>
        <v>16.838099999999997</v>
      </c>
      <c r="H346" s="42">
        <f t="shared" si="33"/>
        <v>10.523812499999998</v>
      </c>
      <c r="I346" s="42">
        <f t="shared" si="34"/>
        <v>4.2095249999999993</v>
      </c>
      <c r="J346" s="42">
        <f t="shared" si="35"/>
        <v>2.1047624999999996</v>
      </c>
      <c r="K346" s="42">
        <v>0</v>
      </c>
    </row>
    <row r="347" spans="1:11" ht="15" customHeight="1" x14ac:dyDescent="0.25">
      <c r="A347" s="9" t="s">
        <v>0</v>
      </c>
      <c r="B347" s="9" t="s">
        <v>39</v>
      </c>
      <c r="C347" s="9" t="s">
        <v>40</v>
      </c>
      <c r="D347" s="42">
        <f>euref_capacity_EXIOBASE!D294</f>
        <v>240.66912000000002</v>
      </c>
      <c r="E347" s="42">
        <f t="shared" si="30"/>
        <v>192.53529600000002</v>
      </c>
      <c r="F347" s="42">
        <f t="shared" si="31"/>
        <v>120.33456000000001</v>
      </c>
      <c r="G347" s="42">
        <f t="shared" si="32"/>
        <v>48.133824000000004</v>
      </c>
      <c r="H347" s="42">
        <f t="shared" si="33"/>
        <v>30.083640000000003</v>
      </c>
      <c r="I347" s="42">
        <f t="shared" si="34"/>
        <v>12.033456000000001</v>
      </c>
      <c r="J347" s="42">
        <f t="shared" si="35"/>
        <v>6.0167280000000005</v>
      </c>
      <c r="K347" s="42">
        <v>0</v>
      </c>
    </row>
    <row r="348" spans="1:11" ht="15" customHeight="1" x14ac:dyDescent="0.25">
      <c r="A348" s="9" t="s">
        <v>0</v>
      </c>
      <c r="B348" s="9" t="s">
        <v>80</v>
      </c>
      <c r="C348" s="9" t="s">
        <v>85</v>
      </c>
      <c r="D348" s="42">
        <f>euref_capacity_EXIOBASE!D295*capacity!$L348/(capacity!$L$348+capacity!$L$349)</f>
        <v>536.70031198385016</v>
      </c>
      <c r="E348" s="42">
        <f t="shared" si="30"/>
        <v>2149.99030686382</v>
      </c>
      <c r="F348" s="42">
        <f t="shared" si="31"/>
        <v>4569.9252991837748</v>
      </c>
      <c r="G348" s="42">
        <f t="shared" si="32"/>
        <v>6989.86029150373</v>
      </c>
      <c r="H348" s="42">
        <f t="shared" si="33"/>
        <v>7594.8440395837188</v>
      </c>
      <c r="I348" s="42">
        <f t="shared" si="34"/>
        <v>8199.8277876637076</v>
      </c>
      <c r="J348" s="42">
        <f t="shared" si="35"/>
        <v>8401.4890370237044</v>
      </c>
      <c r="K348" s="42">
        <v>8603.1502863836995</v>
      </c>
    </row>
    <row r="349" spans="1:11" ht="15" customHeight="1" x14ac:dyDescent="0.25">
      <c r="A349" s="9" t="s">
        <v>0</v>
      </c>
      <c r="B349" s="9" t="s">
        <v>81</v>
      </c>
      <c r="C349" s="9" t="s">
        <v>86</v>
      </c>
      <c r="D349" s="42">
        <f>euref_capacity_EXIOBASE!D295*capacity!$L349/(capacity!$L$348+capacity!$L$349)</f>
        <v>71.29968801614973</v>
      </c>
      <c r="E349" s="42">
        <f t="shared" si="30"/>
        <v>1679.8298393756811</v>
      </c>
      <c r="F349" s="42">
        <f t="shared" si="31"/>
        <v>4092.6250664149784</v>
      </c>
      <c r="G349" s="42">
        <f t="shared" si="32"/>
        <v>6505.4202934542755</v>
      </c>
      <c r="H349" s="42">
        <f t="shared" si="33"/>
        <v>7108.6191002140995</v>
      </c>
      <c r="I349" s="42">
        <f t="shared" si="34"/>
        <v>7711.8179069739235</v>
      </c>
      <c r="J349" s="42">
        <f t="shared" si="35"/>
        <v>7912.8841758938652</v>
      </c>
      <c r="K349" s="42">
        <v>8113.9504448138068</v>
      </c>
    </row>
    <row r="350" spans="1:11" ht="15" customHeight="1" x14ac:dyDescent="0.25">
      <c r="A350" s="9" t="s">
        <v>0</v>
      </c>
      <c r="B350" s="9" t="s">
        <v>41</v>
      </c>
      <c r="C350" s="9" t="s">
        <v>42</v>
      </c>
      <c r="D350" s="42">
        <f>euref_capacity_EXIOBASE!D296</f>
        <v>0</v>
      </c>
      <c r="E350" s="42">
        <f t="shared" si="30"/>
        <v>0</v>
      </c>
      <c r="F350" s="42">
        <f t="shared" si="31"/>
        <v>0</v>
      </c>
      <c r="G350" s="42">
        <f t="shared" si="32"/>
        <v>0</v>
      </c>
      <c r="H350" s="42">
        <f t="shared" si="33"/>
        <v>0</v>
      </c>
      <c r="I350" s="42">
        <f t="shared" si="34"/>
        <v>0</v>
      </c>
      <c r="J350" s="42">
        <f t="shared" si="35"/>
        <v>0</v>
      </c>
      <c r="K350" s="42">
        <v>0</v>
      </c>
    </row>
    <row r="351" spans="1:11" ht="15" customHeight="1" x14ac:dyDescent="0.25">
      <c r="A351" s="9" t="s">
        <v>0</v>
      </c>
      <c r="B351" s="9" t="s">
        <v>43</v>
      </c>
      <c r="C351" s="9" t="s">
        <v>44</v>
      </c>
      <c r="D351" s="42">
        <f>euref_capacity_EXIOBASE!D297</f>
        <v>0</v>
      </c>
      <c r="E351" s="42">
        <f t="shared" si="30"/>
        <v>0</v>
      </c>
      <c r="F351" s="42">
        <f t="shared" si="31"/>
        <v>0</v>
      </c>
      <c r="G351" s="42">
        <f t="shared" si="32"/>
        <v>0</v>
      </c>
      <c r="H351" s="42">
        <f t="shared" si="33"/>
        <v>0</v>
      </c>
      <c r="I351" s="42">
        <f t="shared" si="34"/>
        <v>0</v>
      </c>
      <c r="J351" s="42">
        <f t="shared" si="35"/>
        <v>0</v>
      </c>
      <c r="K351" s="42">
        <v>0</v>
      </c>
    </row>
    <row r="352" spans="1:11" ht="15" customHeight="1" x14ac:dyDescent="0.25">
      <c r="A352" s="9" t="s">
        <v>0</v>
      </c>
      <c r="B352" s="9" t="s">
        <v>45</v>
      </c>
      <c r="C352" s="9" t="s">
        <v>46</v>
      </c>
      <c r="D352" s="42">
        <f>euref_capacity_EXIOBASE!D298</f>
        <v>0</v>
      </c>
      <c r="E352" s="42">
        <f t="shared" si="30"/>
        <v>0</v>
      </c>
      <c r="F352" s="42">
        <f t="shared" si="31"/>
        <v>0</v>
      </c>
      <c r="G352" s="42">
        <f t="shared" si="32"/>
        <v>0</v>
      </c>
      <c r="H352" s="42">
        <f t="shared" si="33"/>
        <v>0</v>
      </c>
      <c r="I352" s="42">
        <f t="shared" si="34"/>
        <v>0</v>
      </c>
      <c r="J352" s="42">
        <f t="shared" si="35"/>
        <v>0</v>
      </c>
      <c r="K352" s="42">
        <v>0</v>
      </c>
    </row>
    <row r="353" spans="1:11" ht="15" customHeight="1" x14ac:dyDescent="0.25">
      <c r="A353" s="9" t="s">
        <v>48</v>
      </c>
      <c r="B353" s="9" t="s">
        <v>29</v>
      </c>
      <c r="C353" s="9" t="s">
        <v>30</v>
      </c>
      <c r="D353" s="42">
        <f>euref_capacity_EXIOBASE!D299</f>
        <v>18734.876000000004</v>
      </c>
      <c r="E353" s="42">
        <f t="shared" si="30"/>
        <v>14987.900800000003</v>
      </c>
      <c r="F353" s="42">
        <f t="shared" si="31"/>
        <v>9367.4380000000019</v>
      </c>
      <c r="G353" s="42">
        <f t="shared" si="32"/>
        <v>3746.9752000000008</v>
      </c>
      <c r="H353" s="42">
        <f t="shared" si="33"/>
        <v>2341.8595000000005</v>
      </c>
      <c r="I353" s="42">
        <f t="shared" si="34"/>
        <v>936.74380000000019</v>
      </c>
      <c r="J353" s="42">
        <f t="shared" si="35"/>
        <v>468.3719000000001</v>
      </c>
      <c r="K353" s="42">
        <v>0</v>
      </c>
    </row>
    <row r="354" spans="1:11" ht="15" customHeight="1" x14ac:dyDescent="0.25">
      <c r="A354" s="9" t="s">
        <v>48</v>
      </c>
      <c r="B354" s="9" t="s">
        <v>31</v>
      </c>
      <c r="C354" s="9" t="s">
        <v>32</v>
      </c>
      <c r="D354" s="42">
        <f>euref_capacity_EXIOBASE!D300</f>
        <v>33953.492630000001</v>
      </c>
      <c r="E354" s="42">
        <f t="shared" si="30"/>
        <v>27162.794104000001</v>
      </c>
      <c r="F354" s="42">
        <f t="shared" si="31"/>
        <v>16976.746315</v>
      </c>
      <c r="G354" s="42">
        <f t="shared" si="32"/>
        <v>6790.6985260000001</v>
      </c>
      <c r="H354" s="42">
        <f t="shared" si="33"/>
        <v>4244.186578750001</v>
      </c>
      <c r="I354" s="42">
        <f t="shared" si="34"/>
        <v>1697.6746315000019</v>
      </c>
      <c r="J354" s="42">
        <f t="shared" si="35"/>
        <v>848.83731575000093</v>
      </c>
      <c r="K354" s="42">
        <v>0</v>
      </c>
    </row>
    <row r="355" spans="1:11" ht="15" customHeight="1" x14ac:dyDescent="0.25">
      <c r="A355" s="9" t="s">
        <v>48</v>
      </c>
      <c r="B355" s="9" t="s">
        <v>33</v>
      </c>
      <c r="C355" s="9" t="s">
        <v>34</v>
      </c>
      <c r="D355" s="42">
        <f>euref_capacity_EXIOBASE!D301</f>
        <v>9374</v>
      </c>
      <c r="E355" s="42">
        <f t="shared" si="30"/>
        <v>7499.2</v>
      </c>
      <c r="F355" s="42">
        <f t="shared" si="31"/>
        <v>4687</v>
      </c>
      <c r="G355" s="42">
        <f t="shared" si="32"/>
        <v>1874.7999999999993</v>
      </c>
      <c r="H355" s="42">
        <f t="shared" si="33"/>
        <v>1171.75</v>
      </c>
      <c r="I355" s="42">
        <f t="shared" si="34"/>
        <v>468.70000000000073</v>
      </c>
      <c r="J355" s="42">
        <f t="shared" si="35"/>
        <v>234.35000000000036</v>
      </c>
      <c r="K355" s="42">
        <v>0</v>
      </c>
    </row>
    <row r="356" spans="1:11" ht="15" customHeight="1" x14ac:dyDescent="0.25">
      <c r="A356" s="9" t="s">
        <v>48</v>
      </c>
      <c r="B356" s="9" t="s">
        <v>35</v>
      </c>
      <c r="C356" s="9" t="s">
        <v>36</v>
      </c>
      <c r="D356" s="42">
        <f>euref_capacity_EXIOBASE!D302</f>
        <v>1692.9999999999998</v>
      </c>
      <c r="E356" s="42">
        <f t="shared" si="30"/>
        <v>1727.7999999999997</v>
      </c>
      <c r="F356" s="42">
        <f t="shared" si="31"/>
        <v>1780</v>
      </c>
      <c r="G356" s="42">
        <f t="shared" si="32"/>
        <v>1832.2</v>
      </c>
      <c r="H356" s="42">
        <f t="shared" si="33"/>
        <v>1845.25</v>
      </c>
      <c r="I356" s="42">
        <f t="shared" si="34"/>
        <v>1858.3</v>
      </c>
      <c r="J356" s="42">
        <f t="shared" si="35"/>
        <v>1862.65</v>
      </c>
      <c r="K356" s="42">
        <v>1867</v>
      </c>
    </row>
    <row r="357" spans="1:11" ht="15" customHeight="1" x14ac:dyDescent="0.25">
      <c r="A357" s="9" t="s">
        <v>48</v>
      </c>
      <c r="B357" s="9" t="s">
        <v>79</v>
      </c>
      <c r="C357" s="9" t="s">
        <v>83</v>
      </c>
      <c r="D357" s="42">
        <f>euref_capacity_EXIOBASE!D303*capacity!$L357/(capacity!$L$357+capacity!$L$358)</f>
        <v>8759.4449141506066</v>
      </c>
      <c r="E357" s="42">
        <f t="shared" si="30"/>
        <v>20077.303068262889</v>
      </c>
      <c r="F357" s="42">
        <f t="shared" si="31"/>
        <v>37054.090299431315</v>
      </c>
      <c r="G357" s="42">
        <f t="shared" si="32"/>
        <v>54030.877530599741</v>
      </c>
      <c r="H357" s="42">
        <f t="shared" si="33"/>
        <v>58275.074338391845</v>
      </c>
      <c r="I357" s="42">
        <f t="shared" si="34"/>
        <v>62519.271146183943</v>
      </c>
      <c r="J357" s="42">
        <f t="shared" si="35"/>
        <v>63934.00341544798</v>
      </c>
      <c r="K357" s="42">
        <v>65348.735684712017</v>
      </c>
    </row>
    <row r="358" spans="1:11" ht="15" customHeight="1" x14ac:dyDescent="0.25">
      <c r="A358" s="9" t="s">
        <v>48</v>
      </c>
      <c r="B358" s="9" t="s">
        <v>78</v>
      </c>
      <c r="C358" s="9" t="s">
        <v>84</v>
      </c>
      <c r="D358" s="42">
        <f>euref_capacity_EXIOBASE!D303*capacity!$L358/(capacity!$L$357+capacity!$L$358)</f>
        <v>4843.0550858493934</v>
      </c>
      <c r="E358" s="42">
        <f t="shared" si="30"/>
        <v>18119.561262492098</v>
      </c>
      <c r="F358" s="42">
        <f t="shared" si="31"/>
        <v>38034.320527456155</v>
      </c>
      <c r="G358" s="42">
        <f t="shared" si="32"/>
        <v>57949.079792420212</v>
      </c>
      <c r="H358" s="42">
        <f t="shared" si="33"/>
        <v>62927.769608661227</v>
      </c>
      <c r="I358" s="42">
        <f t="shared" si="34"/>
        <v>67906.459424902234</v>
      </c>
      <c r="J358" s="42">
        <f t="shared" si="35"/>
        <v>69566.022696982574</v>
      </c>
      <c r="K358" s="42">
        <v>71225.585969062915</v>
      </c>
    </row>
    <row r="359" spans="1:11" ht="15" customHeight="1" x14ac:dyDescent="0.25">
      <c r="A359" s="9" t="s">
        <v>48</v>
      </c>
      <c r="B359" s="9" t="s">
        <v>37</v>
      </c>
      <c r="C359" s="9" t="s">
        <v>38</v>
      </c>
      <c r="D359" s="42">
        <f>euref_capacity_EXIOBASE!D304</f>
        <v>2227.2223200000003</v>
      </c>
      <c r="E359" s="42">
        <f t="shared" si="30"/>
        <v>1781.7778560000002</v>
      </c>
      <c r="F359" s="42">
        <f t="shared" si="31"/>
        <v>1113.6111600000002</v>
      </c>
      <c r="G359" s="42">
        <f t="shared" si="32"/>
        <v>445.44446399999993</v>
      </c>
      <c r="H359" s="42">
        <f t="shared" si="33"/>
        <v>278.40278999999998</v>
      </c>
      <c r="I359" s="42">
        <f t="shared" si="34"/>
        <v>111.36111600000004</v>
      </c>
      <c r="J359" s="42">
        <f t="shared" si="35"/>
        <v>55.680558000000019</v>
      </c>
      <c r="K359" s="42">
        <v>0</v>
      </c>
    </row>
    <row r="360" spans="1:11" ht="15" customHeight="1" x14ac:dyDescent="0.25">
      <c r="A360" s="9" t="s">
        <v>48</v>
      </c>
      <c r="B360" s="9" t="s">
        <v>39</v>
      </c>
      <c r="C360" s="9" t="s">
        <v>40</v>
      </c>
      <c r="D360" s="42">
        <f>euref_capacity_EXIOBASE!D305</f>
        <v>3633.9492999999993</v>
      </c>
      <c r="E360" s="42">
        <f t="shared" si="30"/>
        <v>2907.1594399999994</v>
      </c>
      <c r="F360" s="42">
        <f t="shared" si="31"/>
        <v>1816.9746499999997</v>
      </c>
      <c r="G360" s="42">
        <f t="shared" si="32"/>
        <v>726.78985999999986</v>
      </c>
      <c r="H360" s="42">
        <f t="shared" si="33"/>
        <v>454.24366250000003</v>
      </c>
      <c r="I360" s="42">
        <f t="shared" si="34"/>
        <v>181.69746500000019</v>
      </c>
      <c r="J360" s="42">
        <f t="shared" si="35"/>
        <v>90.848732500000096</v>
      </c>
      <c r="K360" s="42">
        <v>0</v>
      </c>
    </row>
    <row r="361" spans="1:11" ht="15" customHeight="1" x14ac:dyDescent="0.25">
      <c r="A361" s="9" t="s">
        <v>48</v>
      </c>
      <c r="B361" s="9" t="s">
        <v>80</v>
      </c>
      <c r="C361" s="9" t="s">
        <v>85</v>
      </c>
      <c r="D361" s="42">
        <f>euref_capacity_EXIOBASE!D306*capacity!$L361/(capacity!$L$361+capacity!$L$362)</f>
        <v>6099.2026980493511</v>
      </c>
      <c r="E361" s="42">
        <f t="shared" si="30"/>
        <v>31627.220861208607</v>
      </c>
      <c r="F361" s="42">
        <f t="shared" si="31"/>
        <v>69919.248105947481</v>
      </c>
      <c r="G361" s="42">
        <f t="shared" si="32"/>
        <v>108211.27535068638</v>
      </c>
      <c r="H361" s="42">
        <f t="shared" si="33"/>
        <v>117784.28216187109</v>
      </c>
      <c r="I361" s="42">
        <f t="shared" si="34"/>
        <v>127357.28897305581</v>
      </c>
      <c r="J361" s="42">
        <f t="shared" si="35"/>
        <v>130548.29124345072</v>
      </c>
      <c r="K361" s="42">
        <v>133739.29351384562</v>
      </c>
    </row>
    <row r="362" spans="1:11" ht="15" customHeight="1" x14ac:dyDescent="0.25">
      <c r="A362" s="9" t="s">
        <v>48</v>
      </c>
      <c r="B362" s="9" t="s">
        <v>81</v>
      </c>
      <c r="C362" s="9" t="s">
        <v>86</v>
      </c>
      <c r="D362" s="42">
        <f>euref_capacity_EXIOBASE!D306*capacity!$L362/(capacity!$L$361+capacity!$L$362)</f>
        <v>3621.7173019506481</v>
      </c>
      <c r="E362" s="42">
        <f t="shared" si="30"/>
        <v>11887.695923319312</v>
      </c>
      <c r="F362" s="42">
        <f t="shared" si="31"/>
        <v>24286.663855372306</v>
      </c>
      <c r="G362" s="42">
        <f t="shared" si="32"/>
        <v>36685.6317874253</v>
      </c>
      <c r="H362" s="42">
        <f t="shared" si="33"/>
        <v>39785.373770438549</v>
      </c>
      <c r="I362" s="42">
        <f t="shared" si="34"/>
        <v>42885.115753451799</v>
      </c>
      <c r="J362" s="42">
        <f t="shared" si="35"/>
        <v>43918.36308112288</v>
      </c>
      <c r="K362" s="42">
        <v>44951.61040879396</v>
      </c>
    </row>
    <row r="363" spans="1:11" ht="15" customHeight="1" x14ac:dyDescent="0.25">
      <c r="A363" s="9" t="s">
        <v>48</v>
      </c>
      <c r="B363" s="9" t="s">
        <v>41</v>
      </c>
      <c r="C363" s="9" t="s">
        <v>42</v>
      </c>
      <c r="D363" s="42">
        <f>euref_capacity_EXIOBASE!D307</f>
        <v>0</v>
      </c>
      <c r="E363" s="42">
        <f t="shared" si="30"/>
        <v>0</v>
      </c>
      <c r="F363" s="42">
        <f t="shared" si="31"/>
        <v>0</v>
      </c>
      <c r="G363" s="42">
        <f t="shared" si="32"/>
        <v>0</v>
      </c>
      <c r="H363" s="42">
        <f t="shared" si="33"/>
        <v>0</v>
      </c>
      <c r="I363" s="42">
        <f t="shared" si="34"/>
        <v>0</v>
      </c>
      <c r="J363" s="42">
        <f t="shared" si="35"/>
        <v>0</v>
      </c>
      <c r="K363" s="42">
        <v>0</v>
      </c>
    </row>
    <row r="364" spans="1:11" ht="15" customHeight="1" x14ac:dyDescent="0.25">
      <c r="A364" s="9" t="s">
        <v>48</v>
      </c>
      <c r="B364" s="9" t="s">
        <v>43</v>
      </c>
      <c r="C364" s="9" t="s">
        <v>44</v>
      </c>
      <c r="D364" s="42">
        <f>euref_capacity_EXIOBASE!D308</f>
        <v>4</v>
      </c>
      <c r="E364" s="42">
        <f t="shared" si="30"/>
        <v>2874.8028762246518</v>
      </c>
      <c r="F364" s="42">
        <f t="shared" si="31"/>
        <v>7181.0071905616287</v>
      </c>
      <c r="G364" s="42">
        <f t="shared" si="32"/>
        <v>11487.211504898607</v>
      </c>
      <c r="H364" s="42">
        <f t="shared" si="33"/>
        <v>12563.76258348285</v>
      </c>
      <c r="I364" s="42">
        <f t="shared" si="34"/>
        <v>13640.313662067094</v>
      </c>
      <c r="J364" s="42">
        <f t="shared" si="35"/>
        <v>13999.164021595176</v>
      </c>
      <c r="K364" s="42">
        <v>14358.014381123257</v>
      </c>
    </row>
    <row r="365" spans="1:11" ht="15" customHeight="1" x14ac:dyDescent="0.25">
      <c r="A365" s="9" t="s">
        <v>48</v>
      </c>
      <c r="B365" s="9" t="s">
        <v>45</v>
      </c>
      <c r="C365" s="9" t="s">
        <v>46</v>
      </c>
      <c r="D365" s="42">
        <f>euref_capacity_EXIOBASE!D309</f>
        <v>0</v>
      </c>
      <c r="E365" s="42">
        <f t="shared" si="30"/>
        <v>0</v>
      </c>
      <c r="F365" s="42">
        <f t="shared" si="31"/>
        <v>0</v>
      </c>
      <c r="G365" s="42">
        <f t="shared" si="32"/>
        <v>0</v>
      </c>
      <c r="H365" s="42">
        <f t="shared" si="33"/>
        <v>0</v>
      </c>
      <c r="I365" s="42">
        <f t="shared" si="34"/>
        <v>0</v>
      </c>
      <c r="J365" s="42">
        <f t="shared" si="35"/>
        <v>0</v>
      </c>
      <c r="K365" s="42">
        <v>0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65"/>
  <sheetViews>
    <sheetView zoomScale="75" zoomScaleNormal="75" workbookViewId="0">
      <pane xSplit="3" ySplit="1" topLeftCell="D2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ColWidth="11" defaultRowHeight="14.25" x14ac:dyDescent="0.2"/>
  <cols>
    <col min="1" max="1" width="11.375" customWidth="1"/>
    <col min="2" max="2" width="47.25" customWidth="1"/>
    <col min="3" max="3" width="11.875" customWidth="1"/>
    <col min="4" max="11" width="10.375" customWidth="1"/>
  </cols>
  <sheetData>
    <row r="1" spans="1:11" ht="15" customHeight="1" x14ac:dyDescent="0.25">
      <c r="A1" s="3" t="s">
        <v>26</v>
      </c>
      <c r="B1" s="3" t="s">
        <v>27</v>
      </c>
      <c r="C1" s="3" t="s">
        <v>28</v>
      </c>
      <c r="D1" s="37" t="s">
        <v>809</v>
      </c>
      <c r="E1" s="64" t="s">
        <v>808</v>
      </c>
      <c r="F1" s="64" t="s">
        <v>807</v>
      </c>
      <c r="G1" s="64" t="s">
        <v>806</v>
      </c>
      <c r="H1" s="64" t="s">
        <v>805</v>
      </c>
      <c r="I1" s="64" t="s">
        <v>804</v>
      </c>
      <c r="J1" s="64" t="s">
        <v>803</v>
      </c>
      <c r="K1" s="64" t="s">
        <v>802</v>
      </c>
    </row>
    <row r="2" spans="1:11" ht="15" customHeight="1" x14ac:dyDescent="0.25">
      <c r="A2" s="9" t="s">
        <v>25</v>
      </c>
      <c r="B2" s="9" t="s">
        <v>29</v>
      </c>
      <c r="C2" s="9" t="s">
        <v>30</v>
      </c>
      <c r="D2" s="42">
        <f>euref_generation_EXIOBASE!D2</f>
        <v>4193.8964184914348</v>
      </c>
      <c r="E2" s="42">
        <f t="shared" ref="E2:E65" si="0">$D2+($K2-$D2)*0.2</f>
        <v>3355.1171347931477</v>
      </c>
      <c r="F2" s="42">
        <f t="shared" ref="F2:F65" si="1">$D2+($K2-$D2)*0.5</f>
        <v>2096.9482092457174</v>
      </c>
      <c r="G2" s="42">
        <f t="shared" ref="G2:G65" si="2">$D2+($K2-$D2)*0.8</f>
        <v>838.77928369828669</v>
      </c>
      <c r="H2" s="42">
        <f t="shared" ref="H2:H65" si="3">(G2+I2)/2</f>
        <v>524.23705231142935</v>
      </c>
      <c r="I2" s="42">
        <f t="shared" ref="I2:I65" si="4">$D2+($K2-$D2)*0.95</f>
        <v>209.69482092457201</v>
      </c>
      <c r="J2" s="42">
        <f t="shared" ref="J2:J65" si="5">(I2+K2)/2</f>
        <v>104.84741046228601</v>
      </c>
      <c r="K2" s="42">
        <v>0</v>
      </c>
    </row>
    <row r="3" spans="1:11" ht="15" customHeight="1" x14ac:dyDescent="0.25">
      <c r="A3" s="9" t="s">
        <v>25</v>
      </c>
      <c r="B3" s="9" t="s">
        <v>31</v>
      </c>
      <c r="C3" s="9" t="s">
        <v>32</v>
      </c>
      <c r="D3" s="42">
        <f>euref_generation_EXIOBASE!D3</f>
        <v>6773.8910056218829</v>
      </c>
      <c r="E3" s="42">
        <f t="shared" si="0"/>
        <v>5419.1128044975067</v>
      </c>
      <c r="F3" s="42">
        <f t="shared" si="1"/>
        <v>3386.9455028109414</v>
      </c>
      <c r="G3" s="42">
        <f t="shared" si="2"/>
        <v>1354.7782011243762</v>
      </c>
      <c r="H3" s="42">
        <f t="shared" si="3"/>
        <v>846.73637570273513</v>
      </c>
      <c r="I3" s="42">
        <f t="shared" si="4"/>
        <v>338.69455028109405</v>
      </c>
      <c r="J3" s="42">
        <f t="shared" si="5"/>
        <v>169.34727514054703</v>
      </c>
      <c r="K3" s="42">
        <v>0</v>
      </c>
    </row>
    <row r="4" spans="1:11" ht="15" customHeight="1" x14ac:dyDescent="0.25">
      <c r="A4" s="9" t="s">
        <v>25</v>
      </c>
      <c r="B4" s="9" t="s">
        <v>33</v>
      </c>
      <c r="C4" s="9" t="s">
        <v>34</v>
      </c>
      <c r="D4" s="42">
        <f>euref_generation_EXIOBASE!D4</f>
        <v>0</v>
      </c>
      <c r="E4" s="42">
        <f t="shared" si="0"/>
        <v>0</v>
      </c>
      <c r="F4" s="42">
        <f t="shared" si="1"/>
        <v>0</v>
      </c>
      <c r="G4" s="42">
        <f t="shared" si="2"/>
        <v>0</v>
      </c>
      <c r="H4" s="42">
        <f t="shared" si="3"/>
        <v>0</v>
      </c>
      <c r="I4" s="42">
        <f t="shared" si="4"/>
        <v>0</v>
      </c>
      <c r="J4" s="42">
        <f t="shared" si="5"/>
        <v>0</v>
      </c>
      <c r="K4" s="42">
        <v>0</v>
      </c>
    </row>
    <row r="5" spans="1:11" ht="15" customHeight="1" x14ac:dyDescent="0.25">
      <c r="A5" s="9" t="s">
        <v>25</v>
      </c>
      <c r="B5" s="9" t="s">
        <v>35</v>
      </c>
      <c r="C5" s="9" t="s">
        <v>36</v>
      </c>
      <c r="D5" s="42">
        <f>euref_generation_EXIOBASE!D5</f>
        <v>41009.203623529931</v>
      </c>
      <c r="E5" s="42">
        <f t="shared" si="0"/>
        <v>40013.623735233938</v>
      </c>
      <c r="F5" s="42">
        <f t="shared" si="1"/>
        <v>38520.253902789947</v>
      </c>
      <c r="G5" s="42">
        <f t="shared" si="2"/>
        <v>37026.884070345957</v>
      </c>
      <c r="H5" s="42">
        <f t="shared" si="3"/>
        <v>36653.541612234956</v>
      </c>
      <c r="I5" s="42">
        <f t="shared" si="4"/>
        <v>36280.199154123962</v>
      </c>
      <c r="J5" s="42">
        <f t="shared" si="5"/>
        <v>36155.751668086959</v>
      </c>
      <c r="K5" s="42">
        <v>36031.304182049964</v>
      </c>
    </row>
    <row r="6" spans="1:11" ht="15" customHeight="1" x14ac:dyDescent="0.25">
      <c r="A6" s="9" t="s">
        <v>25</v>
      </c>
      <c r="B6" s="9" t="s">
        <v>79</v>
      </c>
      <c r="C6" s="9" t="s">
        <v>83</v>
      </c>
      <c r="D6" s="42">
        <f>euref_generation_EXIOBASE!D6*generation!$L6/(generation!$L6+generation!$L7)</f>
        <v>3958.2121963833001</v>
      </c>
      <c r="E6" s="42">
        <f t="shared" si="0"/>
        <v>16479.747839873507</v>
      </c>
      <c r="F6" s="42">
        <f t="shared" si="1"/>
        <v>35262.051305108813</v>
      </c>
      <c r="G6" s="42">
        <f t="shared" si="2"/>
        <v>54044.354770344122</v>
      </c>
      <c r="H6" s="42">
        <f t="shared" si="3"/>
        <v>58739.930636652949</v>
      </c>
      <c r="I6" s="42">
        <f t="shared" si="4"/>
        <v>63435.506502961769</v>
      </c>
      <c r="J6" s="42">
        <f t="shared" si="5"/>
        <v>65000.698458398045</v>
      </c>
      <c r="K6" s="42">
        <v>66565.89041383432</v>
      </c>
    </row>
    <row r="7" spans="1:11" ht="15" customHeight="1" x14ac:dyDescent="0.25">
      <c r="A7" s="9" t="s">
        <v>25</v>
      </c>
      <c r="B7" s="9" t="s">
        <v>78</v>
      </c>
      <c r="C7" s="9" t="s">
        <v>84</v>
      </c>
      <c r="D7" s="42">
        <f>euref_generation_EXIOBASE!D6*generation!$L7/(generation!$L6+generation!$L7)</f>
        <v>0</v>
      </c>
      <c r="E7" s="42">
        <f t="shared" si="0"/>
        <v>0</v>
      </c>
      <c r="F7" s="42">
        <f t="shared" si="1"/>
        <v>0</v>
      </c>
      <c r="G7" s="42">
        <f t="shared" si="2"/>
        <v>0</v>
      </c>
      <c r="H7" s="42">
        <f t="shared" si="3"/>
        <v>0</v>
      </c>
      <c r="I7" s="42">
        <f t="shared" si="4"/>
        <v>0</v>
      </c>
      <c r="J7" s="42">
        <f t="shared" si="5"/>
        <v>0</v>
      </c>
      <c r="K7" s="42">
        <v>0</v>
      </c>
    </row>
    <row r="8" spans="1:11" ht="15" customHeight="1" x14ac:dyDescent="0.25">
      <c r="A8" s="9" t="s">
        <v>25</v>
      </c>
      <c r="B8" s="9" t="s">
        <v>37</v>
      </c>
      <c r="C8" s="9" t="s">
        <v>38</v>
      </c>
      <c r="D8" s="42">
        <f>euref_generation_EXIOBASE!D7</f>
        <v>208.07635323304697</v>
      </c>
      <c r="E8" s="42">
        <f t="shared" si="0"/>
        <v>166.46108258643758</v>
      </c>
      <c r="F8" s="42">
        <f t="shared" si="1"/>
        <v>104.03817661652349</v>
      </c>
      <c r="G8" s="42">
        <f t="shared" si="2"/>
        <v>41.615270646609389</v>
      </c>
      <c r="H8" s="42">
        <f t="shared" si="3"/>
        <v>26.009544154130879</v>
      </c>
      <c r="I8" s="42">
        <f t="shared" si="4"/>
        <v>10.403817661652369</v>
      </c>
      <c r="J8" s="42">
        <f t="shared" si="5"/>
        <v>5.2019088308261843</v>
      </c>
      <c r="K8" s="42">
        <v>0</v>
      </c>
    </row>
    <row r="9" spans="1:11" ht="15" customHeight="1" x14ac:dyDescent="0.25">
      <c r="A9" s="9" t="s">
        <v>25</v>
      </c>
      <c r="B9" s="9" t="s">
        <v>39</v>
      </c>
      <c r="C9" s="9" t="s">
        <v>40</v>
      </c>
      <c r="D9" s="42">
        <f>euref_generation_EXIOBASE!D8</f>
        <v>2591.5291228024653</v>
      </c>
      <c r="E9" s="42">
        <f t="shared" si="0"/>
        <v>2073.2232982419723</v>
      </c>
      <c r="F9" s="42">
        <f t="shared" si="1"/>
        <v>1295.7645614012326</v>
      </c>
      <c r="G9" s="42">
        <f t="shared" si="2"/>
        <v>518.30582456049297</v>
      </c>
      <c r="H9" s="42">
        <f t="shared" si="3"/>
        <v>323.94114035030816</v>
      </c>
      <c r="I9" s="42">
        <f t="shared" si="4"/>
        <v>129.57645614012335</v>
      </c>
      <c r="J9" s="42">
        <f t="shared" si="5"/>
        <v>64.788228070061677</v>
      </c>
      <c r="K9" s="42">
        <v>0</v>
      </c>
    </row>
    <row r="10" spans="1:11" ht="15" customHeight="1" x14ac:dyDescent="0.25">
      <c r="A10" s="9" t="s">
        <v>25</v>
      </c>
      <c r="B10" s="9" t="s">
        <v>80</v>
      </c>
      <c r="C10" s="9" t="s">
        <v>85</v>
      </c>
      <c r="D10" s="42">
        <f>euref_generation_EXIOBASE!D9*generation!$L10/(generation!$L10+generation!$L11)</f>
        <v>21.628655253999149</v>
      </c>
      <c r="E10" s="42">
        <f t="shared" si="0"/>
        <v>9076.9973759353506</v>
      </c>
      <c r="F10" s="42">
        <f t="shared" si="1"/>
        <v>22660.050456957379</v>
      </c>
      <c r="G10" s="42">
        <f t="shared" si="2"/>
        <v>36243.103537979405</v>
      </c>
      <c r="H10" s="42">
        <f t="shared" si="3"/>
        <v>39638.86680823491</v>
      </c>
      <c r="I10" s="42">
        <f t="shared" si="4"/>
        <v>43034.630078490416</v>
      </c>
      <c r="J10" s="42">
        <f t="shared" si="5"/>
        <v>44166.551168575585</v>
      </c>
      <c r="K10" s="42">
        <v>45298.472258660753</v>
      </c>
    </row>
    <row r="11" spans="1:11" ht="15" customHeight="1" x14ac:dyDescent="0.25">
      <c r="A11" s="9" t="s">
        <v>25</v>
      </c>
      <c r="B11" s="9" t="s">
        <v>81</v>
      </c>
      <c r="C11" s="9" t="s">
        <v>86</v>
      </c>
      <c r="D11" s="42">
        <f>euref_generation_EXIOBASE!D9*generation!$L11/(generation!$L10+generation!$L11)</f>
        <v>849.82072049680016</v>
      </c>
      <c r="E11" s="42">
        <f t="shared" si="0"/>
        <v>7891.8242258247883</v>
      </c>
      <c r="F11" s="42">
        <f t="shared" si="1"/>
        <v>18454.829483816768</v>
      </c>
      <c r="G11" s="42">
        <f t="shared" si="2"/>
        <v>29017.834741808751</v>
      </c>
      <c r="H11" s="42">
        <f t="shared" si="3"/>
        <v>31658.586056306744</v>
      </c>
      <c r="I11" s="42">
        <f t="shared" si="4"/>
        <v>34299.337370804737</v>
      </c>
      <c r="J11" s="42">
        <f t="shared" si="5"/>
        <v>35179.58780897074</v>
      </c>
      <c r="K11" s="42">
        <v>36059.838247136737</v>
      </c>
    </row>
    <row r="12" spans="1:11" ht="15" customHeight="1" x14ac:dyDescent="0.25">
      <c r="A12" s="9" t="s">
        <v>25</v>
      </c>
      <c r="B12" s="9" t="s">
        <v>41</v>
      </c>
      <c r="C12" s="9" t="s">
        <v>42</v>
      </c>
      <c r="D12" s="42">
        <f>euref_generation_EXIOBASE!D10</f>
        <v>0</v>
      </c>
      <c r="E12" s="42">
        <f t="shared" si="0"/>
        <v>0</v>
      </c>
      <c r="F12" s="42">
        <f t="shared" si="1"/>
        <v>0</v>
      </c>
      <c r="G12" s="42">
        <f t="shared" si="2"/>
        <v>0</v>
      </c>
      <c r="H12" s="42">
        <f t="shared" si="3"/>
        <v>0</v>
      </c>
      <c r="I12" s="42">
        <f t="shared" si="4"/>
        <v>0</v>
      </c>
      <c r="J12" s="42">
        <f t="shared" si="5"/>
        <v>0</v>
      </c>
      <c r="K12" s="42">
        <v>0</v>
      </c>
    </row>
    <row r="13" spans="1:11" ht="15" customHeight="1" x14ac:dyDescent="0.25">
      <c r="A13" s="9" t="s">
        <v>25</v>
      </c>
      <c r="B13" s="9" t="s">
        <v>43</v>
      </c>
      <c r="C13" s="9" t="s">
        <v>44</v>
      </c>
      <c r="D13" s="42">
        <f>euref_generation_EXIOBASE!D11</f>
        <v>0</v>
      </c>
      <c r="E13" s="42">
        <f t="shared" si="0"/>
        <v>0</v>
      </c>
      <c r="F13" s="42">
        <f t="shared" si="1"/>
        <v>0</v>
      </c>
      <c r="G13" s="42">
        <f t="shared" si="2"/>
        <v>0</v>
      </c>
      <c r="H13" s="42">
        <f t="shared" si="3"/>
        <v>0</v>
      </c>
      <c r="I13" s="42">
        <f t="shared" si="4"/>
        <v>0</v>
      </c>
      <c r="J13" s="42">
        <f t="shared" si="5"/>
        <v>0</v>
      </c>
      <c r="K13" s="42">
        <v>0</v>
      </c>
    </row>
    <row r="14" spans="1:11" ht="15" customHeight="1" x14ac:dyDescent="0.25">
      <c r="A14" s="9" t="s">
        <v>25</v>
      </c>
      <c r="B14" s="9" t="s">
        <v>45</v>
      </c>
      <c r="C14" s="9" t="s">
        <v>46</v>
      </c>
      <c r="D14" s="42">
        <f>euref_generation_EXIOBASE!D12</f>
        <v>11.388000000000147</v>
      </c>
      <c r="E14" s="42">
        <f t="shared" si="0"/>
        <v>10.856448056115624</v>
      </c>
      <c r="F14" s="42">
        <f t="shared" si="1"/>
        <v>10.05912014028884</v>
      </c>
      <c r="G14" s="42">
        <f t="shared" si="2"/>
        <v>9.2617922244620576</v>
      </c>
      <c r="H14" s="42">
        <f t="shared" si="3"/>
        <v>9.0624602455053616</v>
      </c>
      <c r="I14" s="42">
        <f t="shared" si="4"/>
        <v>8.8631282665486655</v>
      </c>
      <c r="J14" s="42">
        <f t="shared" si="5"/>
        <v>8.7966842735631001</v>
      </c>
      <c r="K14" s="42">
        <v>8.7302402805775348</v>
      </c>
    </row>
    <row r="15" spans="1:11" ht="15" customHeight="1" x14ac:dyDescent="0.25">
      <c r="A15" s="9" t="s">
        <v>24</v>
      </c>
      <c r="B15" s="9" t="s">
        <v>29</v>
      </c>
      <c r="C15" s="9" t="s">
        <v>30</v>
      </c>
      <c r="D15" s="42">
        <f>euref_generation_EXIOBASE!D13</f>
        <v>2974.5284851687406</v>
      </c>
      <c r="E15" s="42">
        <f t="shared" si="0"/>
        <v>2379.6227881349923</v>
      </c>
      <c r="F15" s="42">
        <f t="shared" si="1"/>
        <v>1487.2642425843703</v>
      </c>
      <c r="G15" s="42">
        <f t="shared" si="2"/>
        <v>594.90569703374786</v>
      </c>
      <c r="H15" s="42">
        <f t="shared" si="3"/>
        <v>371.81606064609241</v>
      </c>
      <c r="I15" s="42">
        <f t="shared" si="4"/>
        <v>148.72642425843696</v>
      </c>
      <c r="J15" s="42">
        <f t="shared" si="5"/>
        <v>74.363212129218482</v>
      </c>
      <c r="K15" s="42">
        <v>0</v>
      </c>
    </row>
    <row r="16" spans="1:11" ht="15" customHeight="1" x14ac:dyDescent="0.25">
      <c r="A16" s="9" t="s">
        <v>24</v>
      </c>
      <c r="B16" s="9" t="s">
        <v>31</v>
      </c>
      <c r="C16" s="9" t="s">
        <v>32</v>
      </c>
      <c r="D16" s="42">
        <f>euref_generation_EXIOBASE!D14</f>
        <v>23812.499016720965</v>
      </c>
      <c r="E16" s="42">
        <f t="shared" si="0"/>
        <v>19049.999213376774</v>
      </c>
      <c r="F16" s="42">
        <f t="shared" si="1"/>
        <v>11906.249508360483</v>
      </c>
      <c r="G16" s="42">
        <f t="shared" si="2"/>
        <v>4762.4998033441916</v>
      </c>
      <c r="H16" s="42">
        <f t="shared" si="3"/>
        <v>2976.5623770901202</v>
      </c>
      <c r="I16" s="42">
        <f t="shared" si="4"/>
        <v>1190.6249508360488</v>
      </c>
      <c r="J16" s="42">
        <f t="shared" si="5"/>
        <v>595.31247541802441</v>
      </c>
      <c r="K16" s="42">
        <v>0</v>
      </c>
    </row>
    <row r="17" spans="1:11" ht="15" customHeight="1" x14ac:dyDescent="0.25">
      <c r="A17" s="9" t="s">
        <v>24</v>
      </c>
      <c r="B17" s="9" t="s">
        <v>33</v>
      </c>
      <c r="C17" s="9" t="s">
        <v>34</v>
      </c>
      <c r="D17" s="42">
        <f>euref_generation_EXIOBASE!D15</f>
        <v>28180.147338810923</v>
      </c>
      <c r="E17" s="42">
        <f t="shared" si="0"/>
        <v>22544.117871048737</v>
      </c>
      <c r="F17" s="42">
        <f t="shared" si="1"/>
        <v>14090.073669405461</v>
      </c>
      <c r="G17" s="42">
        <f t="shared" si="2"/>
        <v>5636.0294677621823</v>
      </c>
      <c r="H17" s="42">
        <f t="shared" si="3"/>
        <v>3522.5184173513644</v>
      </c>
      <c r="I17" s="42">
        <f t="shared" si="4"/>
        <v>1409.0073669405465</v>
      </c>
      <c r="J17" s="42">
        <f t="shared" si="5"/>
        <v>704.50368347027324</v>
      </c>
      <c r="K17" s="42">
        <v>0</v>
      </c>
    </row>
    <row r="18" spans="1:11" ht="15" customHeight="1" x14ac:dyDescent="0.25">
      <c r="A18" s="9" t="s">
        <v>24</v>
      </c>
      <c r="B18" s="9" t="s">
        <v>35</v>
      </c>
      <c r="C18" s="9" t="s">
        <v>36</v>
      </c>
      <c r="D18" s="42">
        <f>euref_generation_EXIOBASE!D16</f>
        <v>365.41392762372766</v>
      </c>
      <c r="E18" s="42">
        <f t="shared" si="0"/>
        <v>389.18634604428763</v>
      </c>
      <c r="F18" s="42">
        <f t="shared" si="1"/>
        <v>424.84497367512756</v>
      </c>
      <c r="G18" s="42">
        <f t="shared" si="2"/>
        <v>460.50360130596755</v>
      </c>
      <c r="H18" s="42">
        <f t="shared" si="3"/>
        <v>469.41825821367752</v>
      </c>
      <c r="I18" s="42">
        <f t="shared" si="4"/>
        <v>478.33291512138754</v>
      </c>
      <c r="J18" s="42">
        <f t="shared" si="5"/>
        <v>481.30446742395753</v>
      </c>
      <c r="K18" s="42">
        <v>484.27601972652752</v>
      </c>
    </row>
    <row r="19" spans="1:11" ht="15" customHeight="1" x14ac:dyDescent="0.25">
      <c r="A19" s="9" t="s">
        <v>24</v>
      </c>
      <c r="B19" s="9" t="s">
        <v>79</v>
      </c>
      <c r="C19" s="9" t="s">
        <v>83</v>
      </c>
      <c r="D19" s="42">
        <f>euref_generation_EXIOBASE!D17*generation!$L19/(generation!$L19+generation!$L20)</f>
        <v>2660.6964727674999</v>
      </c>
      <c r="E19" s="42">
        <f t="shared" si="0"/>
        <v>6200.6492618740958</v>
      </c>
      <c r="F19" s="42">
        <f t="shared" si="1"/>
        <v>11510.578445533989</v>
      </c>
      <c r="G19" s="42">
        <f t="shared" si="2"/>
        <v>16820.507629193882</v>
      </c>
      <c r="H19" s="42">
        <f t="shared" si="3"/>
        <v>18147.989925108857</v>
      </c>
      <c r="I19" s="42">
        <f t="shared" si="4"/>
        <v>19475.472221023829</v>
      </c>
      <c r="J19" s="42">
        <f t="shared" si="5"/>
        <v>19917.966319662155</v>
      </c>
      <c r="K19" s="42">
        <v>20360.460418300478</v>
      </c>
    </row>
    <row r="20" spans="1:11" ht="15" customHeight="1" x14ac:dyDescent="0.25">
      <c r="A20" s="9" t="s">
        <v>24</v>
      </c>
      <c r="B20" s="9" t="s">
        <v>78</v>
      </c>
      <c r="C20" s="9" t="s">
        <v>84</v>
      </c>
      <c r="D20" s="42">
        <f>euref_generation_EXIOBASE!D17*generation!$L20/(generation!$L19+generation!$L20)</f>
        <v>2348.3288376911746</v>
      </c>
      <c r="E20" s="42">
        <f t="shared" si="0"/>
        <v>13457.639535376855</v>
      </c>
      <c r="F20" s="42">
        <f t="shared" si="1"/>
        <v>30121.605581905373</v>
      </c>
      <c r="G20" s="42">
        <f t="shared" si="2"/>
        <v>46785.571628433892</v>
      </c>
      <c r="H20" s="42">
        <f t="shared" si="3"/>
        <v>50951.56314006602</v>
      </c>
      <c r="I20" s="42">
        <f t="shared" si="4"/>
        <v>55117.554651698149</v>
      </c>
      <c r="J20" s="42">
        <f t="shared" si="5"/>
        <v>56506.21848890886</v>
      </c>
      <c r="K20" s="42">
        <v>57894.882326119572</v>
      </c>
    </row>
    <row r="21" spans="1:11" ht="15" customHeight="1" x14ac:dyDescent="0.25">
      <c r="A21" s="9" t="s">
        <v>24</v>
      </c>
      <c r="B21" s="9" t="s">
        <v>37</v>
      </c>
      <c r="C21" s="9" t="s">
        <v>38</v>
      </c>
      <c r="D21" s="42">
        <f>euref_generation_EXIOBASE!D18</f>
        <v>96.095012407692423</v>
      </c>
      <c r="E21" s="42">
        <f t="shared" si="0"/>
        <v>76.876009926153941</v>
      </c>
      <c r="F21" s="42">
        <f t="shared" si="1"/>
        <v>48.047506203846211</v>
      </c>
      <c r="G21" s="42">
        <f t="shared" si="2"/>
        <v>19.219002481538482</v>
      </c>
      <c r="H21" s="42">
        <f t="shared" si="3"/>
        <v>12.011876550961553</v>
      </c>
      <c r="I21" s="42">
        <f t="shared" si="4"/>
        <v>4.804750620384624</v>
      </c>
      <c r="J21" s="42">
        <f t="shared" si="5"/>
        <v>2.402375310192312</v>
      </c>
      <c r="K21" s="42">
        <v>0</v>
      </c>
    </row>
    <row r="22" spans="1:11" ht="15" customHeight="1" x14ac:dyDescent="0.25">
      <c r="A22" s="9" t="s">
        <v>24</v>
      </c>
      <c r="B22" s="9" t="s">
        <v>39</v>
      </c>
      <c r="C22" s="9" t="s">
        <v>40</v>
      </c>
      <c r="D22" s="42">
        <f>euref_generation_EXIOBASE!D19</f>
        <v>5913.9739080354284</v>
      </c>
      <c r="E22" s="42">
        <f t="shared" si="0"/>
        <v>4731.1791264283429</v>
      </c>
      <c r="F22" s="42">
        <f t="shared" si="1"/>
        <v>2956.9869540177142</v>
      </c>
      <c r="G22" s="42">
        <f t="shared" si="2"/>
        <v>1182.7947816070855</v>
      </c>
      <c r="H22" s="42">
        <f t="shared" si="3"/>
        <v>739.24673850442878</v>
      </c>
      <c r="I22" s="42">
        <f t="shared" si="4"/>
        <v>295.69869540177206</v>
      </c>
      <c r="J22" s="42">
        <f t="shared" si="5"/>
        <v>147.84934770088603</v>
      </c>
      <c r="K22" s="42">
        <v>0</v>
      </c>
    </row>
    <row r="23" spans="1:11" ht="15" customHeight="1" x14ac:dyDescent="0.25">
      <c r="A23" s="9" t="s">
        <v>24</v>
      </c>
      <c r="B23" s="9" t="s">
        <v>80</v>
      </c>
      <c r="C23" s="9" t="s">
        <v>85</v>
      </c>
      <c r="D23" s="42">
        <f>euref_generation_EXIOBASE!D20*generation!$L23/(generation!$L23+generation!$L24)</f>
        <v>251.99399556326287</v>
      </c>
      <c r="E23" s="42">
        <f t="shared" si="0"/>
        <v>33846.013621284117</v>
      </c>
      <c r="F23" s="42">
        <f t="shared" si="1"/>
        <v>84237.043059865377</v>
      </c>
      <c r="G23" s="42">
        <f t="shared" si="2"/>
        <v>134628.07249844668</v>
      </c>
      <c r="H23" s="42">
        <f t="shared" si="3"/>
        <v>147225.82985809198</v>
      </c>
      <c r="I23" s="42">
        <f t="shared" si="4"/>
        <v>159823.58721773728</v>
      </c>
      <c r="J23" s="42">
        <f t="shared" si="5"/>
        <v>164022.83967095241</v>
      </c>
      <c r="K23" s="42">
        <v>168222.09212416751</v>
      </c>
    </row>
    <row r="24" spans="1:11" ht="15" customHeight="1" x14ac:dyDescent="0.25">
      <c r="A24" s="9" t="s">
        <v>24</v>
      </c>
      <c r="B24" s="9" t="s">
        <v>81</v>
      </c>
      <c r="C24" s="9" t="s">
        <v>86</v>
      </c>
      <c r="D24" s="42">
        <f>euref_generation_EXIOBASE!D20*generation!$L24/(generation!$L23+generation!$L24)</f>
        <v>3124.4604044367379</v>
      </c>
      <c r="E24" s="42">
        <f t="shared" si="0"/>
        <v>4254.3477926025844</v>
      </c>
      <c r="F24" s="42">
        <f t="shared" si="1"/>
        <v>5949.1788748513554</v>
      </c>
      <c r="G24" s="42">
        <f t="shared" si="2"/>
        <v>7644.0099571001256</v>
      </c>
      <c r="H24" s="42">
        <f t="shared" si="3"/>
        <v>8067.7177276623188</v>
      </c>
      <c r="I24" s="42">
        <f t="shared" si="4"/>
        <v>8491.4254982245111</v>
      </c>
      <c r="J24" s="42">
        <f t="shared" si="5"/>
        <v>8632.6614217452407</v>
      </c>
      <c r="K24" s="42">
        <v>8773.897345265972</v>
      </c>
    </row>
    <row r="25" spans="1:11" ht="15" customHeight="1" x14ac:dyDescent="0.25">
      <c r="A25" s="9" t="s">
        <v>24</v>
      </c>
      <c r="B25" s="9" t="s">
        <v>41</v>
      </c>
      <c r="C25" s="9" t="s">
        <v>42</v>
      </c>
      <c r="D25" s="42">
        <f>euref_generation_EXIOBASE!D21</f>
        <v>0</v>
      </c>
      <c r="E25" s="42">
        <f t="shared" si="0"/>
        <v>0</v>
      </c>
      <c r="F25" s="42">
        <f t="shared" si="1"/>
        <v>0</v>
      </c>
      <c r="G25" s="42">
        <f t="shared" si="2"/>
        <v>0</v>
      </c>
      <c r="H25" s="42">
        <f t="shared" si="3"/>
        <v>0</v>
      </c>
      <c r="I25" s="42">
        <f t="shared" si="4"/>
        <v>0</v>
      </c>
      <c r="J25" s="42">
        <f t="shared" si="5"/>
        <v>0</v>
      </c>
      <c r="K25" s="42">
        <v>0</v>
      </c>
    </row>
    <row r="26" spans="1:11" ht="15" customHeight="1" x14ac:dyDescent="0.25">
      <c r="A26" s="9" t="s">
        <v>24</v>
      </c>
      <c r="B26" s="9" t="s">
        <v>43</v>
      </c>
      <c r="C26" s="9" t="s">
        <v>44</v>
      </c>
      <c r="D26" s="42">
        <f>euref_generation_EXIOBASE!D22</f>
        <v>0</v>
      </c>
      <c r="E26" s="42">
        <f t="shared" si="0"/>
        <v>1.3547109942684035</v>
      </c>
      <c r="F26" s="42">
        <f t="shared" si="1"/>
        <v>3.3867774856710082</v>
      </c>
      <c r="G26" s="42">
        <f t="shared" si="2"/>
        <v>5.4188439770736139</v>
      </c>
      <c r="H26" s="42">
        <f t="shared" si="3"/>
        <v>5.9268605999242645</v>
      </c>
      <c r="I26" s="42">
        <f t="shared" si="4"/>
        <v>6.4348772227749151</v>
      </c>
      <c r="J26" s="42">
        <f t="shared" si="5"/>
        <v>6.6042160970584654</v>
      </c>
      <c r="K26" s="42">
        <v>6.7735549713420165</v>
      </c>
    </row>
    <row r="27" spans="1:11" ht="15" customHeight="1" x14ac:dyDescent="0.25">
      <c r="A27" s="9" t="s">
        <v>24</v>
      </c>
      <c r="B27" s="9" t="s">
        <v>45</v>
      </c>
      <c r="C27" s="9" t="s">
        <v>46</v>
      </c>
      <c r="D27" s="42">
        <f>euref_generation_EXIOBASE!D23</f>
        <v>-4.5474735088646412E-13</v>
      </c>
      <c r="E27" s="42">
        <f t="shared" si="0"/>
        <v>-3.6379788070917132E-13</v>
      </c>
      <c r="F27" s="42">
        <f t="shared" si="1"/>
        <v>-2.2737367544323206E-13</v>
      </c>
      <c r="G27" s="42">
        <f t="shared" si="2"/>
        <v>-9.0949470177292804E-14</v>
      </c>
      <c r="H27" s="42">
        <f t="shared" si="3"/>
        <v>-5.6843418860808015E-14</v>
      </c>
      <c r="I27" s="42">
        <f t="shared" si="4"/>
        <v>-2.2737367544323226E-14</v>
      </c>
      <c r="J27" s="42">
        <f t="shared" si="5"/>
        <v>-1.1368683772161613E-14</v>
      </c>
      <c r="K27" s="42">
        <v>0</v>
      </c>
    </row>
    <row r="28" spans="1:11" ht="15" customHeight="1" x14ac:dyDescent="0.25">
      <c r="A28" s="9" t="s">
        <v>23</v>
      </c>
      <c r="B28" s="9" t="s">
        <v>29</v>
      </c>
      <c r="C28" s="9" t="s">
        <v>30</v>
      </c>
      <c r="D28" s="42">
        <f>euref_generation_EXIOBASE!D24</f>
        <v>23317.161110752757</v>
      </c>
      <c r="E28" s="42">
        <f t="shared" si="0"/>
        <v>18653.728888602207</v>
      </c>
      <c r="F28" s="42">
        <f t="shared" si="1"/>
        <v>11658.580555376378</v>
      </c>
      <c r="G28" s="42">
        <f t="shared" si="2"/>
        <v>4663.4322221505499</v>
      </c>
      <c r="H28" s="42">
        <f t="shared" si="3"/>
        <v>2914.6451388440946</v>
      </c>
      <c r="I28" s="42">
        <f t="shared" si="4"/>
        <v>1165.8580555376393</v>
      </c>
      <c r="J28" s="42">
        <f t="shared" si="5"/>
        <v>582.92902776881965</v>
      </c>
      <c r="K28" s="42">
        <v>0</v>
      </c>
    </row>
    <row r="29" spans="1:11" ht="15" customHeight="1" x14ac:dyDescent="0.25">
      <c r="A29" s="9" t="s">
        <v>23</v>
      </c>
      <c r="B29" s="9" t="s">
        <v>31</v>
      </c>
      <c r="C29" s="9" t="s">
        <v>32</v>
      </c>
      <c r="D29" s="42">
        <f>euref_generation_EXIOBASE!D25</f>
        <v>3034.884994457941</v>
      </c>
      <c r="E29" s="42">
        <f t="shared" si="0"/>
        <v>2427.9079955663528</v>
      </c>
      <c r="F29" s="42">
        <f t="shared" si="1"/>
        <v>1517.4424972289705</v>
      </c>
      <c r="G29" s="42">
        <f t="shared" si="2"/>
        <v>606.97699889158821</v>
      </c>
      <c r="H29" s="42">
        <f t="shared" si="3"/>
        <v>379.36062430724269</v>
      </c>
      <c r="I29" s="42">
        <f t="shared" si="4"/>
        <v>151.74424972289717</v>
      </c>
      <c r="J29" s="42">
        <f t="shared" si="5"/>
        <v>75.872124861448583</v>
      </c>
      <c r="K29" s="42">
        <v>0</v>
      </c>
    </row>
    <row r="30" spans="1:11" ht="15" customHeight="1" x14ac:dyDescent="0.25">
      <c r="A30" s="9" t="s">
        <v>23</v>
      </c>
      <c r="B30" s="9" t="s">
        <v>33</v>
      </c>
      <c r="C30" s="9" t="s">
        <v>34</v>
      </c>
      <c r="D30" s="42">
        <f>euref_generation_EXIOBASE!D26</f>
        <v>15661.825086032688</v>
      </c>
      <c r="E30" s="42">
        <f t="shared" si="0"/>
        <v>12529.460068826151</v>
      </c>
      <c r="F30" s="42">
        <f t="shared" si="1"/>
        <v>7830.912543016344</v>
      </c>
      <c r="G30" s="42">
        <f t="shared" si="2"/>
        <v>3132.3650172065372</v>
      </c>
      <c r="H30" s="42">
        <f t="shared" si="3"/>
        <v>1957.728135754086</v>
      </c>
      <c r="I30" s="42">
        <f t="shared" si="4"/>
        <v>783.09125430163476</v>
      </c>
      <c r="J30" s="42">
        <f t="shared" si="5"/>
        <v>391.54562715081738</v>
      </c>
      <c r="K30" s="42">
        <v>0</v>
      </c>
    </row>
    <row r="31" spans="1:11" ht="15" customHeight="1" x14ac:dyDescent="0.25">
      <c r="A31" s="9" t="s">
        <v>23</v>
      </c>
      <c r="B31" s="9" t="s">
        <v>35</v>
      </c>
      <c r="C31" s="9" t="s">
        <v>36</v>
      </c>
      <c r="D31" s="42">
        <f>euref_generation_EXIOBASE!D27</f>
        <v>4061.1240513015728</v>
      </c>
      <c r="E31" s="42">
        <f t="shared" si="0"/>
        <v>5079.2053302348968</v>
      </c>
      <c r="F31" s="42">
        <f t="shared" si="1"/>
        <v>6606.3272486348833</v>
      </c>
      <c r="G31" s="42">
        <f t="shared" si="2"/>
        <v>8133.4491670348698</v>
      </c>
      <c r="H31" s="42">
        <f t="shared" si="3"/>
        <v>8515.2296466348653</v>
      </c>
      <c r="I31" s="42">
        <f t="shared" si="4"/>
        <v>8897.0101262348617</v>
      </c>
      <c r="J31" s="42">
        <f t="shared" si="5"/>
        <v>9024.2702861015277</v>
      </c>
      <c r="K31" s="42">
        <v>9151.5304459681938</v>
      </c>
    </row>
    <row r="32" spans="1:11" ht="15" customHeight="1" x14ac:dyDescent="0.25">
      <c r="A32" s="9" t="s">
        <v>23</v>
      </c>
      <c r="B32" s="9" t="s">
        <v>79</v>
      </c>
      <c r="C32" s="9" t="s">
        <v>83</v>
      </c>
      <c r="D32" s="42">
        <f>euref_generation_EXIOBASE!D28*generation!$L32/(generation!$L32+generation!$L33)</f>
        <v>1144.1673954759112</v>
      </c>
      <c r="E32" s="42">
        <f t="shared" si="0"/>
        <v>7963.864715555972</v>
      </c>
      <c r="F32" s="42">
        <f t="shared" si="1"/>
        <v>18193.410695676059</v>
      </c>
      <c r="G32" s="42">
        <f t="shared" si="2"/>
        <v>28422.956675796151</v>
      </c>
      <c r="H32" s="42">
        <f t="shared" si="3"/>
        <v>30980.343170826171</v>
      </c>
      <c r="I32" s="42">
        <f t="shared" si="4"/>
        <v>33537.72966585619</v>
      </c>
      <c r="J32" s="42">
        <f t="shared" si="5"/>
        <v>34390.191830866199</v>
      </c>
      <c r="K32" s="42">
        <v>35242.653995876208</v>
      </c>
    </row>
    <row r="33" spans="1:11" ht="15" customHeight="1" x14ac:dyDescent="0.25">
      <c r="A33" s="9" t="s">
        <v>23</v>
      </c>
      <c r="B33" s="9" t="s">
        <v>78</v>
      </c>
      <c r="C33" s="9" t="s">
        <v>84</v>
      </c>
      <c r="D33" s="42">
        <f>euref_generation_EXIOBASE!D28*generation!$L33/(generation!$L32+generation!$L33)</f>
        <v>0</v>
      </c>
      <c r="E33" s="42">
        <f t="shared" si="0"/>
        <v>1932.7223816466926</v>
      </c>
      <c r="F33" s="42">
        <f t="shared" si="1"/>
        <v>4831.8059541167313</v>
      </c>
      <c r="G33" s="42">
        <f t="shared" si="2"/>
        <v>7730.8895265867704</v>
      </c>
      <c r="H33" s="42">
        <f t="shared" si="3"/>
        <v>8455.6604197042798</v>
      </c>
      <c r="I33" s="42">
        <f t="shared" si="4"/>
        <v>9180.4313128217891</v>
      </c>
      <c r="J33" s="42">
        <f t="shared" si="5"/>
        <v>9422.0216105276268</v>
      </c>
      <c r="K33" s="42">
        <v>9663.6119082334626</v>
      </c>
    </row>
    <row r="34" spans="1:11" ht="15" customHeight="1" x14ac:dyDescent="0.25">
      <c r="A34" s="9" t="s">
        <v>23</v>
      </c>
      <c r="B34" s="9" t="s">
        <v>37</v>
      </c>
      <c r="C34" s="9" t="s">
        <v>38</v>
      </c>
      <c r="D34" s="42">
        <f>euref_generation_EXIOBASE!D29</f>
        <v>440.30054738376498</v>
      </c>
      <c r="E34" s="42">
        <f t="shared" si="0"/>
        <v>352.24043790701199</v>
      </c>
      <c r="F34" s="42">
        <f t="shared" si="1"/>
        <v>220.15027369188249</v>
      </c>
      <c r="G34" s="42">
        <f t="shared" si="2"/>
        <v>88.060109476752984</v>
      </c>
      <c r="H34" s="42">
        <f t="shared" si="3"/>
        <v>55.037568422970622</v>
      </c>
      <c r="I34" s="42">
        <f t="shared" si="4"/>
        <v>22.01502736918826</v>
      </c>
      <c r="J34" s="42">
        <f t="shared" si="5"/>
        <v>11.00751368459413</v>
      </c>
      <c r="K34" s="42">
        <v>0</v>
      </c>
    </row>
    <row r="35" spans="1:11" ht="15" customHeight="1" x14ac:dyDescent="0.25">
      <c r="A35" s="9" t="s">
        <v>23</v>
      </c>
      <c r="B35" s="9" t="s">
        <v>39</v>
      </c>
      <c r="C35" s="9" t="s">
        <v>40</v>
      </c>
      <c r="D35" s="42">
        <f>euref_generation_EXIOBASE!D30</f>
        <v>54.465952419250122</v>
      </c>
      <c r="E35" s="42">
        <f t="shared" si="0"/>
        <v>43.572761935400095</v>
      </c>
      <c r="F35" s="42">
        <f t="shared" si="1"/>
        <v>27.232976209625061</v>
      </c>
      <c r="G35" s="42">
        <f t="shared" si="2"/>
        <v>10.89319048385002</v>
      </c>
      <c r="H35" s="42">
        <f t="shared" si="3"/>
        <v>6.8082440524062626</v>
      </c>
      <c r="I35" s="42">
        <f t="shared" si="4"/>
        <v>2.7232976209625051</v>
      </c>
      <c r="J35" s="42">
        <f t="shared" si="5"/>
        <v>1.3616488104812525</v>
      </c>
      <c r="K35" s="42">
        <v>0</v>
      </c>
    </row>
    <row r="36" spans="1:11" ht="15" customHeight="1" x14ac:dyDescent="0.25">
      <c r="A36" s="9" t="s">
        <v>23</v>
      </c>
      <c r="B36" s="9" t="s">
        <v>80</v>
      </c>
      <c r="C36" s="9" t="s">
        <v>85</v>
      </c>
      <c r="D36" s="42">
        <f>euref_generation_EXIOBASE!D31*generation!$L36/(generation!$L36+generation!$L37)</f>
        <v>1027.8345960642741</v>
      </c>
      <c r="E36" s="42">
        <f t="shared" si="0"/>
        <v>2754.9900584981106</v>
      </c>
      <c r="F36" s="42">
        <f t="shared" si="1"/>
        <v>5345.723252148864</v>
      </c>
      <c r="G36" s="42">
        <f t="shared" si="2"/>
        <v>7936.4564457996185</v>
      </c>
      <c r="H36" s="42">
        <f t="shared" si="3"/>
        <v>8584.1397442123071</v>
      </c>
      <c r="I36" s="42">
        <f t="shared" si="4"/>
        <v>9231.8230426249957</v>
      </c>
      <c r="J36" s="42">
        <f t="shared" si="5"/>
        <v>9447.7174754292246</v>
      </c>
      <c r="K36" s="42">
        <v>9663.6119082334553</v>
      </c>
    </row>
    <row r="37" spans="1:11" ht="15" customHeight="1" x14ac:dyDescent="0.25">
      <c r="A37" s="9" t="s">
        <v>23</v>
      </c>
      <c r="B37" s="9" t="s">
        <v>81</v>
      </c>
      <c r="C37" s="9" t="s">
        <v>86</v>
      </c>
      <c r="D37" s="42">
        <f>euref_generation_EXIOBASE!D31*generation!$L37/(generation!$L36+generation!$L37)</f>
        <v>100.7898149157855</v>
      </c>
      <c r="E37" s="42">
        <f t="shared" si="0"/>
        <v>4830.0580654089872</v>
      </c>
      <c r="F37" s="42">
        <f t="shared" si="1"/>
        <v>11923.960441148791</v>
      </c>
      <c r="G37" s="42">
        <f t="shared" si="2"/>
        <v>19017.862816888592</v>
      </c>
      <c r="H37" s="42">
        <f t="shared" si="3"/>
        <v>20791.33841082354</v>
      </c>
      <c r="I37" s="42">
        <f t="shared" si="4"/>
        <v>22564.814004758493</v>
      </c>
      <c r="J37" s="42">
        <f t="shared" si="5"/>
        <v>23155.972536070141</v>
      </c>
      <c r="K37" s="42">
        <v>23747.131067381793</v>
      </c>
    </row>
    <row r="38" spans="1:11" ht="15" customHeight="1" x14ac:dyDescent="0.25">
      <c r="A38" s="9" t="s">
        <v>23</v>
      </c>
      <c r="B38" s="9" t="s">
        <v>41</v>
      </c>
      <c r="C38" s="9" t="s">
        <v>42</v>
      </c>
      <c r="D38" s="42">
        <f>euref_generation_EXIOBASE!D32</f>
        <v>0</v>
      </c>
      <c r="E38" s="42">
        <f t="shared" si="0"/>
        <v>0</v>
      </c>
      <c r="F38" s="42">
        <f t="shared" si="1"/>
        <v>0</v>
      </c>
      <c r="G38" s="42">
        <f t="shared" si="2"/>
        <v>0</v>
      </c>
      <c r="H38" s="42">
        <f t="shared" si="3"/>
        <v>0</v>
      </c>
      <c r="I38" s="42">
        <f t="shared" si="4"/>
        <v>0</v>
      </c>
      <c r="J38" s="42">
        <f t="shared" si="5"/>
        <v>0</v>
      </c>
      <c r="K38" s="42">
        <v>0</v>
      </c>
    </row>
    <row r="39" spans="1:11" ht="15" customHeight="1" x14ac:dyDescent="0.25">
      <c r="A39" s="9" t="s">
        <v>23</v>
      </c>
      <c r="B39" s="9" t="s">
        <v>43</v>
      </c>
      <c r="C39" s="9" t="s">
        <v>44</v>
      </c>
      <c r="D39" s="42">
        <f>euref_generation_EXIOBASE!D33</f>
        <v>0</v>
      </c>
      <c r="E39" s="42">
        <f t="shared" si="0"/>
        <v>4.0411876946262275</v>
      </c>
      <c r="F39" s="42">
        <f t="shared" si="1"/>
        <v>10.102969236565569</v>
      </c>
      <c r="G39" s="42">
        <f t="shared" si="2"/>
        <v>16.16475077850491</v>
      </c>
      <c r="H39" s="42">
        <f t="shared" si="3"/>
        <v>17.680196163989745</v>
      </c>
      <c r="I39" s="42">
        <f t="shared" si="4"/>
        <v>19.19564154947458</v>
      </c>
      <c r="J39" s="42">
        <f t="shared" si="5"/>
        <v>19.700790011302857</v>
      </c>
      <c r="K39" s="42">
        <v>20.205938473131138</v>
      </c>
    </row>
    <row r="40" spans="1:11" ht="15" customHeight="1" x14ac:dyDescent="0.25">
      <c r="A40" s="9" t="s">
        <v>23</v>
      </c>
      <c r="B40" s="9" t="s">
        <v>45</v>
      </c>
      <c r="C40" s="9" t="s">
        <v>46</v>
      </c>
      <c r="D40" s="42">
        <f>euref_generation_EXIOBASE!D34</f>
        <v>0</v>
      </c>
      <c r="E40" s="42">
        <f t="shared" si="0"/>
        <v>0</v>
      </c>
      <c r="F40" s="42">
        <f t="shared" si="1"/>
        <v>0</v>
      </c>
      <c r="G40" s="42">
        <f t="shared" si="2"/>
        <v>0</v>
      </c>
      <c r="H40" s="42">
        <f t="shared" si="3"/>
        <v>0</v>
      </c>
      <c r="I40" s="42">
        <f t="shared" si="4"/>
        <v>0</v>
      </c>
      <c r="J40" s="42">
        <f t="shared" si="5"/>
        <v>0</v>
      </c>
      <c r="K40" s="42">
        <v>0</v>
      </c>
    </row>
    <row r="41" spans="1:11" ht="15" customHeight="1" x14ac:dyDescent="0.25">
      <c r="A41" s="9" t="s">
        <v>22</v>
      </c>
      <c r="B41" s="9" t="s">
        <v>29</v>
      </c>
      <c r="C41" s="9" t="s">
        <v>30</v>
      </c>
      <c r="D41" s="42">
        <f>euref_generation_EXIOBASE!D35</f>
        <v>0</v>
      </c>
      <c r="E41" s="42">
        <f t="shared" si="0"/>
        <v>0</v>
      </c>
      <c r="F41" s="42">
        <f t="shared" si="1"/>
        <v>0</v>
      </c>
      <c r="G41" s="42">
        <f t="shared" si="2"/>
        <v>0</v>
      </c>
      <c r="H41" s="42">
        <f t="shared" si="3"/>
        <v>0</v>
      </c>
      <c r="I41" s="42">
        <f t="shared" si="4"/>
        <v>0</v>
      </c>
      <c r="J41" s="42">
        <f t="shared" si="5"/>
        <v>0</v>
      </c>
      <c r="K41" s="42">
        <v>0</v>
      </c>
    </row>
    <row r="42" spans="1:11" ht="15" customHeight="1" x14ac:dyDescent="0.25">
      <c r="A42" s="9" t="s">
        <v>22</v>
      </c>
      <c r="B42" s="9" t="s">
        <v>31</v>
      </c>
      <c r="C42" s="9" t="s">
        <v>32</v>
      </c>
      <c r="D42" s="42">
        <f>euref_generation_EXIOBASE!D36</f>
        <v>0</v>
      </c>
      <c r="E42" s="42">
        <f t="shared" si="0"/>
        <v>0</v>
      </c>
      <c r="F42" s="42">
        <f t="shared" si="1"/>
        <v>0</v>
      </c>
      <c r="G42" s="42">
        <f t="shared" si="2"/>
        <v>0</v>
      </c>
      <c r="H42" s="42">
        <f t="shared" si="3"/>
        <v>0</v>
      </c>
      <c r="I42" s="42">
        <f t="shared" si="4"/>
        <v>0</v>
      </c>
      <c r="J42" s="42">
        <f t="shared" si="5"/>
        <v>0</v>
      </c>
      <c r="K42" s="42">
        <v>0</v>
      </c>
    </row>
    <row r="43" spans="1:11" ht="15" customHeight="1" x14ac:dyDescent="0.25">
      <c r="A43" s="9" t="s">
        <v>22</v>
      </c>
      <c r="B43" s="9" t="s">
        <v>33</v>
      </c>
      <c r="C43" s="9" t="s">
        <v>34</v>
      </c>
      <c r="D43" s="42">
        <f>euref_generation_EXIOBASE!D37</f>
        <v>0</v>
      </c>
      <c r="E43" s="42">
        <f t="shared" si="0"/>
        <v>0</v>
      </c>
      <c r="F43" s="42">
        <f t="shared" si="1"/>
        <v>0</v>
      </c>
      <c r="G43" s="42">
        <f t="shared" si="2"/>
        <v>0</v>
      </c>
      <c r="H43" s="42">
        <f t="shared" si="3"/>
        <v>0</v>
      </c>
      <c r="I43" s="42">
        <f t="shared" si="4"/>
        <v>0</v>
      </c>
      <c r="J43" s="42">
        <f t="shared" si="5"/>
        <v>0</v>
      </c>
      <c r="K43" s="42">
        <v>0</v>
      </c>
    </row>
    <row r="44" spans="1:11" ht="15" customHeight="1" x14ac:dyDescent="0.25">
      <c r="A44" s="9" t="s">
        <v>22</v>
      </c>
      <c r="B44" s="9" t="s">
        <v>35</v>
      </c>
      <c r="C44" s="9" t="s">
        <v>36</v>
      </c>
      <c r="D44" s="42">
        <f>euref_generation_EXIOBASE!D38</f>
        <v>0</v>
      </c>
      <c r="E44" s="42">
        <f t="shared" si="0"/>
        <v>0</v>
      </c>
      <c r="F44" s="42">
        <f t="shared" si="1"/>
        <v>0</v>
      </c>
      <c r="G44" s="42">
        <f t="shared" si="2"/>
        <v>0</v>
      </c>
      <c r="H44" s="42">
        <f t="shared" si="3"/>
        <v>0</v>
      </c>
      <c r="I44" s="42">
        <f t="shared" si="4"/>
        <v>0</v>
      </c>
      <c r="J44" s="42">
        <f t="shared" si="5"/>
        <v>0</v>
      </c>
      <c r="K44" s="42">
        <v>0</v>
      </c>
    </row>
    <row r="45" spans="1:11" ht="15" customHeight="1" x14ac:dyDescent="0.25">
      <c r="A45" s="9" t="s">
        <v>22</v>
      </c>
      <c r="B45" s="9" t="s">
        <v>79</v>
      </c>
      <c r="C45" s="9" t="s">
        <v>83</v>
      </c>
      <c r="D45" s="42">
        <f>euref_generation_EXIOBASE!D39*generation!$L45/(generation!$L45+generation!$L46)</f>
        <v>247.58687072390944</v>
      </c>
      <c r="E45" s="42">
        <f t="shared" si="0"/>
        <v>466.76423715767942</v>
      </c>
      <c r="F45" s="42">
        <f t="shared" si="1"/>
        <v>795.53028680833438</v>
      </c>
      <c r="G45" s="42">
        <f t="shared" si="2"/>
        <v>1124.2963364589893</v>
      </c>
      <c r="H45" s="42">
        <f t="shared" si="3"/>
        <v>1206.4878488716531</v>
      </c>
      <c r="I45" s="42">
        <f t="shared" si="4"/>
        <v>1288.6793612843169</v>
      </c>
      <c r="J45" s="42">
        <f t="shared" si="5"/>
        <v>1316.076532088538</v>
      </c>
      <c r="K45" s="42">
        <v>1343.4737028927593</v>
      </c>
    </row>
    <row r="46" spans="1:11" ht="15" customHeight="1" x14ac:dyDescent="0.25">
      <c r="A46" s="9" t="s">
        <v>22</v>
      </c>
      <c r="B46" s="9" t="s">
        <v>78</v>
      </c>
      <c r="C46" s="9" t="s">
        <v>84</v>
      </c>
      <c r="D46" s="42">
        <f>euref_generation_EXIOBASE!D39*generation!$L46/(generation!$L45+generation!$L46)</f>
        <v>0</v>
      </c>
      <c r="E46" s="42">
        <f t="shared" si="0"/>
        <v>707.91760179515029</v>
      </c>
      <c r="F46" s="42">
        <f t="shared" si="1"/>
        <v>1769.7940044878756</v>
      </c>
      <c r="G46" s="42">
        <f t="shared" si="2"/>
        <v>2831.6704071806012</v>
      </c>
      <c r="H46" s="42">
        <f t="shared" si="3"/>
        <v>3097.1395078537826</v>
      </c>
      <c r="I46" s="42">
        <f t="shared" si="4"/>
        <v>3362.6086085269635</v>
      </c>
      <c r="J46" s="42">
        <f t="shared" si="5"/>
        <v>3451.0983087513573</v>
      </c>
      <c r="K46" s="42">
        <v>3539.5880089757511</v>
      </c>
    </row>
    <row r="47" spans="1:11" ht="15" customHeight="1" x14ac:dyDescent="0.25">
      <c r="A47" s="9" t="s">
        <v>22</v>
      </c>
      <c r="B47" s="9" t="s">
        <v>37</v>
      </c>
      <c r="C47" s="9" t="s">
        <v>38</v>
      </c>
      <c r="D47" s="42">
        <f>euref_generation_EXIOBASE!D40</f>
        <v>4086.276102743197</v>
      </c>
      <c r="E47" s="42">
        <f t="shared" si="0"/>
        <v>3269.0208821945575</v>
      </c>
      <c r="F47" s="42">
        <f t="shared" si="1"/>
        <v>2043.1380513715985</v>
      </c>
      <c r="G47" s="42">
        <f t="shared" si="2"/>
        <v>817.25522054863904</v>
      </c>
      <c r="H47" s="42">
        <f t="shared" si="3"/>
        <v>510.78451284289963</v>
      </c>
      <c r="I47" s="42">
        <f t="shared" si="4"/>
        <v>204.31380513716022</v>
      </c>
      <c r="J47" s="42">
        <f t="shared" si="5"/>
        <v>102.15690256858011</v>
      </c>
      <c r="K47" s="42">
        <v>0</v>
      </c>
    </row>
    <row r="48" spans="1:11" ht="15" customHeight="1" x14ac:dyDescent="0.25">
      <c r="A48" s="9" t="s">
        <v>22</v>
      </c>
      <c r="B48" s="9" t="s">
        <v>39</v>
      </c>
      <c r="C48" s="9" t="s">
        <v>40</v>
      </c>
      <c r="D48" s="42">
        <f>euref_generation_EXIOBASE!D41</f>
        <v>44.507670904396527</v>
      </c>
      <c r="E48" s="42">
        <f t="shared" si="0"/>
        <v>35.606136723517224</v>
      </c>
      <c r="F48" s="42">
        <f t="shared" si="1"/>
        <v>22.253835452198263</v>
      </c>
      <c r="G48" s="42">
        <f t="shared" si="2"/>
        <v>8.9015341808793025</v>
      </c>
      <c r="H48" s="42">
        <f t="shared" si="3"/>
        <v>5.5634588630495649</v>
      </c>
      <c r="I48" s="42">
        <f t="shared" si="4"/>
        <v>2.2253835452198274</v>
      </c>
      <c r="J48" s="42">
        <f t="shared" si="5"/>
        <v>1.1126917726099137</v>
      </c>
      <c r="K48" s="42">
        <v>0</v>
      </c>
    </row>
    <row r="49" spans="1:11" ht="15" customHeight="1" x14ac:dyDescent="0.25">
      <c r="A49" s="9" t="s">
        <v>22</v>
      </c>
      <c r="B49" s="9" t="s">
        <v>80</v>
      </c>
      <c r="C49" s="9" t="s">
        <v>85</v>
      </c>
      <c r="D49" s="42">
        <f>euref_generation_EXIOBASE!D42*generation!$L49/(generation!$L49+generation!$L50)</f>
        <v>183.57709063978885</v>
      </c>
      <c r="E49" s="42">
        <f t="shared" si="0"/>
        <v>854.77927430698151</v>
      </c>
      <c r="F49" s="42">
        <f t="shared" si="1"/>
        <v>1861.5825498077704</v>
      </c>
      <c r="G49" s="42">
        <f t="shared" si="2"/>
        <v>2868.3858253085596</v>
      </c>
      <c r="H49" s="42">
        <f t="shared" si="3"/>
        <v>3120.0866441837566</v>
      </c>
      <c r="I49" s="42">
        <f t="shared" si="4"/>
        <v>3371.7874630589536</v>
      </c>
      <c r="J49" s="42">
        <f t="shared" si="5"/>
        <v>3455.687736017353</v>
      </c>
      <c r="K49" s="42">
        <v>3539.588008975752</v>
      </c>
    </row>
    <row r="50" spans="1:11" ht="15" customHeight="1" x14ac:dyDescent="0.25">
      <c r="A50" s="9" t="s">
        <v>22</v>
      </c>
      <c r="B50" s="9" t="s">
        <v>81</v>
      </c>
      <c r="C50" s="9" t="s">
        <v>86</v>
      </c>
      <c r="D50" s="42">
        <f>euref_generation_EXIOBASE!D42*generation!$L50/(generation!$L49+generation!$L50)</f>
        <v>11.115476843566471</v>
      </c>
      <c r="E50" s="42">
        <f t="shared" si="0"/>
        <v>1329.8373896042335</v>
      </c>
      <c r="F50" s="42">
        <f t="shared" si="1"/>
        <v>3307.9202587452337</v>
      </c>
      <c r="G50" s="42">
        <f t="shared" si="2"/>
        <v>5286.0031278862343</v>
      </c>
      <c r="H50" s="42">
        <f t="shared" si="3"/>
        <v>5780.523845171484</v>
      </c>
      <c r="I50" s="42">
        <f t="shared" si="4"/>
        <v>6275.0445624567337</v>
      </c>
      <c r="J50" s="42">
        <f t="shared" si="5"/>
        <v>6439.8848015518179</v>
      </c>
      <c r="K50" s="42">
        <v>6604.7250406469011</v>
      </c>
    </row>
    <row r="51" spans="1:11" ht="15" customHeight="1" x14ac:dyDescent="0.25">
      <c r="A51" s="9" t="s">
        <v>22</v>
      </c>
      <c r="B51" s="9" t="s">
        <v>41</v>
      </c>
      <c r="C51" s="9" t="s">
        <v>42</v>
      </c>
      <c r="D51" s="42">
        <f>euref_generation_EXIOBASE!D43</f>
        <v>0</v>
      </c>
      <c r="E51" s="42">
        <f t="shared" si="0"/>
        <v>158.18289222622278</v>
      </c>
      <c r="F51" s="42">
        <f t="shared" si="1"/>
        <v>395.45723056555693</v>
      </c>
      <c r="G51" s="42">
        <f t="shared" si="2"/>
        <v>632.73156890489111</v>
      </c>
      <c r="H51" s="42">
        <f t="shared" si="3"/>
        <v>692.05015348972461</v>
      </c>
      <c r="I51" s="42">
        <f t="shared" si="4"/>
        <v>751.36873807455811</v>
      </c>
      <c r="J51" s="42">
        <f t="shared" si="5"/>
        <v>771.14159960283598</v>
      </c>
      <c r="K51" s="42">
        <v>790.91446113111385</v>
      </c>
    </row>
    <row r="52" spans="1:11" ht="15" customHeight="1" x14ac:dyDescent="0.25">
      <c r="A52" s="9" t="s">
        <v>22</v>
      </c>
      <c r="B52" s="9" t="s">
        <v>43</v>
      </c>
      <c r="C52" s="9" t="s">
        <v>44</v>
      </c>
      <c r="D52" s="42">
        <f>euref_generation_EXIOBASE!D44</f>
        <v>0</v>
      </c>
      <c r="E52" s="42">
        <f t="shared" si="0"/>
        <v>38.173720667523142</v>
      </c>
      <c r="F52" s="42">
        <f t="shared" si="1"/>
        <v>95.434301668807848</v>
      </c>
      <c r="G52" s="42">
        <f t="shared" si="2"/>
        <v>152.69488267009257</v>
      </c>
      <c r="H52" s="42">
        <f t="shared" si="3"/>
        <v>167.01002792041373</v>
      </c>
      <c r="I52" s="42">
        <f t="shared" si="4"/>
        <v>181.3251731707349</v>
      </c>
      <c r="J52" s="42">
        <f t="shared" si="5"/>
        <v>186.0968882541753</v>
      </c>
      <c r="K52" s="42">
        <v>190.8686033376157</v>
      </c>
    </row>
    <row r="53" spans="1:11" ht="15" customHeight="1" x14ac:dyDescent="0.25">
      <c r="A53" s="9" t="s">
        <v>22</v>
      </c>
      <c r="B53" s="9" t="s">
        <v>45</v>
      </c>
      <c r="C53" s="9" t="s">
        <v>46</v>
      </c>
      <c r="D53" s="42">
        <f>euref_generation_EXIOBASE!D45</f>
        <v>0</v>
      </c>
      <c r="E53" s="42">
        <f t="shared" si="0"/>
        <v>0</v>
      </c>
      <c r="F53" s="42">
        <f t="shared" si="1"/>
        <v>0</v>
      </c>
      <c r="G53" s="42">
        <f t="shared" si="2"/>
        <v>0</v>
      </c>
      <c r="H53" s="42">
        <f t="shared" si="3"/>
        <v>0</v>
      </c>
      <c r="I53" s="42">
        <f t="shared" si="4"/>
        <v>0</v>
      </c>
      <c r="J53" s="42">
        <f t="shared" si="5"/>
        <v>0</v>
      </c>
      <c r="K53" s="42">
        <v>0</v>
      </c>
    </row>
    <row r="54" spans="1:11" ht="15" customHeight="1" x14ac:dyDescent="0.25">
      <c r="A54" s="9" t="s">
        <v>21</v>
      </c>
      <c r="B54" s="9" t="s">
        <v>29</v>
      </c>
      <c r="C54" s="9" t="s">
        <v>30</v>
      </c>
      <c r="D54" s="42">
        <f>euref_generation_EXIOBASE!D46</f>
        <v>41094.969599013049</v>
      </c>
      <c r="E54" s="42">
        <f t="shared" si="0"/>
        <v>32875.975679210438</v>
      </c>
      <c r="F54" s="42">
        <f t="shared" si="1"/>
        <v>20547.484799506525</v>
      </c>
      <c r="G54" s="42">
        <f t="shared" si="2"/>
        <v>8218.9939198026113</v>
      </c>
      <c r="H54" s="42">
        <f t="shared" si="3"/>
        <v>5136.8711998766339</v>
      </c>
      <c r="I54" s="42">
        <f t="shared" si="4"/>
        <v>2054.7484799506565</v>
      </c>
      <c r="J54" s="42">
        <f t="shared" si="5"/>
        <v>1027.3742399753282</v>
      </c>
      <c r="K54" s="42">
        <v>0</v>
      </c>
    </row>
    <row r="55" spans="1:11" ht="15" customHeight="1" x14ac:dyDescent="0.25">
      <c r="A55" s="9" t="s">
        <v>21</v>
      </c>
      <c r="B55" s="9" t="s">
        <v>31</v>
      </c>
      <c r="C55" s="9" t="s">
        <v>32</v>
      </c>
      <c r="D55" s="42">
        <f>euref_generation_EXIOBASE!D47</f>
        <v>5853.3809864617451</v>
      </c>
      <c r="E55" s="42">
        <f t="shared" si="0"/>
        <v>4682.7047891693965</v>
      </c>
      <c r="F55" s="42">
        <f t="shared" si="1"/>
        <v>2926.6904932308726</v>
      </c>
      <c r="G55" s="42">
        <f t="shared" si="2"/>
        <v>1170.6761972923487</v>
      </c>
      <c r="H55" s="42">
        <f t="shared" si="3"/>
        <v>731.67262330771791</v>
      </c>
      <c r="I55" s="42">
        <f t="shared" si="4"/>
        <v>292.66904932308717</v>
      </c>
      <c r="J55" s="42">
        <f t="shared" si="5"/>
        <v>146.33452466154358</v>
      </c>
      <c r="K55" s="42">
        <v>0</v>
      </c>
    </row>
    <row r="56" spans="1:11" ht="15" customHeight="1" x14ac:dyDescent="0.25">
      <c r="A56" s="9" t="s">
        <v>21</v>
      </c>
      <c r="B56" s="9" t="s">
        <v>33</v>
      </c>
      <c r="C56" s="9" t="s">
        <v>34</v>
      </c>
      <c r="D56" s="42">
        <f>euref_generation_EXIOBASE!D48</f>
        <v>27596.363554668773</v>
      </c>
      <c r="E56" s="42">
        <f t="shared" si="0"/>
        <v>22077.090843735019</v>
      </c>
      <c r="F56" s="42">
        <f t="shared" si="1"/>
        <v>13798.181777334386</v>
      </c>
      <c r="G56" s="42">
        <f t="shared" si="2"/>
        <v>5519.2727109337538</v>
      </c>
      <c r="H56" s="42">
        <f t="shared" si="3"/>
        <v>3449.5454443335966</v>
      </c>
      <c r="I56" s="42">
        <f t="shared" si="4"/>
        <v>1379.8181777334394</v>
      </c>
      <c r="J56" s="42">
        <f t="shared" si="5"/>
        <v>689.90908886671969</v>
      </c>
      <c r="K56" s="42">
        <v>0</v>
      </c>
    </row>
    <row r="57" spans="1:11" ht="15" customHeight="1" x14ac:dyDescent="0.25">
      <c r="A57" s="9" t="s">
        <v>21</v>
      </c>
      <c r="B57" s="9" t="s">
        <v>35</v>
      </c>
      <c r="C57" s="9" t="s">
        <v>36</v>
      </c>
      <c r="D57" s="42">
        <f>euref_generation_EXIOBASE!D49</f>
        <v>2421.4270483448272</v>
      </c>
      <c r="E57" s="42">
        <f t="shared" si="0"/>
        <v>2806.1831807056669</v>
      </c>
      <c r="F57" s="42">
        <f t="shared" si="1"/>
        <v>3383.3173792469261</v>
      </c>
      <c r="G57" s="42">
        <f t="shared" si="2"/>
        <v>3960.4515777881852</v>
      </c>
      <c r="H57" s="42">
        <f t="shared" si="3"/>
        <v>4104.7351274235007</v>
      </c>
      <c r="I57" s="42">
        <f t="shared" si="4"/>
        <v>4249.0186770588152</v>
      </c>
      <c r="J57" s="42">
        <f t="shared" si="5"/>
        <v>4297.1131936039201</v>
      </c>
      <c r="K57" s="42">
        <v>4345.2077101490249</v>
      </c>
    </row>
    <row r="58" spans="1:11" ht="15" customHeight="1" x14ac:dyDescent="0.25">
      <c r="A58" s="9" t="s">
        <v>21</v>
      </c>
      <c r="B58" s="9" t="s">
        <v>79</v>
      </c>
      <c r="C58" s="9" t="s">
        <v>83</v>
      </c>
      <c r="D58" s="42">
        <f>euref_generation_EXIOBASE!D50*generation!$L58/(generation!$L58+generation!$L59)</f>
        <v>508.20861052509071</v>
      </c>
      <c r="E58" s="42">
        <f t="shared" si="0"/>
        <v>13830.173285814502</v>
      </c>
      <c r="F58" s="42">
        <f t="shared" si="1"/>
        <v>33813.120298748618</v>
      </c>
      <c r="G58" s="42">
        <f t="shared" si="2"/>
        <v>53796.067311682738</v>
      </c>
      <c r="H58" s="42">
        <f t="shared" si="3"/>
        <v>58791.804064916258</v>
      </c>
      <c r="I58" s="42">
        <f t="shared" si="4"/>
        <v>63787.540818149784</v>
      </c>
      <c r="J58" s="42">
        <f t="shared" si="5"/>
        <v>65452.78640256096</v>
      </c>
      <c r="K58" s="42">
        <v>67118.031986972142</v>
      </c>
    </row>
    <row r="59" spans="1:11" ht="15" customHeight="1" x14ac:dyDescent="0.25">
      <c r="A59" s="9" t="s">
        <v>21</v>
      </c>
      <c r="B59" s="9" t="s">
        <v>78</v>
      </c>
      <c r="C59" s="9" t="s">
        <v>84</v>
      </c>
      <c r="D59" s="42">
        <f>euref_generation_EXIOBASE!D50*generation!$L59/(generation!$L58+generation!$L59)</f>
        <v>0</v>
      </c>
      <c r="E59" s="42">
        <f t="shared" si="0"/>
        <v>0</v>
      </c>
      <c r="F59" s="42">
        <f t="shared" si="1"/>
        <v>0</v>
      </c>
      <c r="G59" s="42">
        <f t="shared" si="2"/>
        <v>0</v>
      </c>
      <c r="H59" s="42">
        <f t="shared" si="3"/>
        <v>0</v>
      </c>
      <c r="I59" s="42">
        <f t="shared" si="4"/>
        <v>0</v>
      </c>
      <c r="J59" s="42">
        <f t="shared" si="5"/>
        <v>0</v>
      </c>
      <c r="K59" s="42">
        <v>0</v>
      </c>
    </row>
    <row r="60" spans="1:11" ht="15" customHeight="1" x14ac:dyDescent="0.25">
      <c r="A60" s="9" t="s">
        <v>21</v>
      </c>
      <c r="B60" s="9" t="s">
        <v>37</v>
      </c>
      <c r="C60" s="9" t="s">
        <v>38</v>
      </c>
      <c r="D60" s="42">
        <f>euref_generation_EXIOBASE!D51</f>
        <v>231.48151548915365</v>
      </c>
      <c r="E60" s="42">
        <f t="shared" si="0"/>
        <v>185.18521239132292</v>
      </c>
      <c r="F60" s="42">
        <f t="shared" si="1"/>
        <v>115.74075774457683</v>
      </c>
      <c r="G60" s="42">
        <f t="shared" si="2"/>
        <v>46.29630309783073</v>
      </c>
      <c r="H60" s="42">
        <f t="shared" si="3"/>
        <v>28.935189436144213</v>
      </c>
      <c r="I60" s="42">
        <f t="shared" si="4"/>
        <v>11.574075774457697</v>
      </c>
      <c r="J60" s="42">
        <f t="shared" si="5"/>
        <v>5.7870378872288484</v>
      </c>
      <c r="K60" s="42">
        <v>0</v>
      </c>
    </row>
    <row r="61" spans="1:11" ht="15" customHeight="1" x14ac:dyDescent="0.25">
      <c r="A61" s="9" t="s">
        <v>21</v>
      </c>
      <c r="B61" s="9" t="s">
        <v>39</v>
      </c>
      <c r="C61" s="9" t="s">
        <v>40</v>
      </c>
      <c r="D61" s="42">
        <f>euref_generation_EXIOBASE!D52</f>
        <v>2214.2649828379508</v>
      </c>
      <c r="E61" s="42">
        <f t="shared" si="0"/>
        <v>1771.4119862703606</v>
      </c>
      <c r="F61" s="42">
        <f t="shared" si="1"/>
        <v>1107.1324914189754</v>
      </c>
      <c r="G61" s="42">
        <f t="shared" si="2"/>
        <v>442.85299656759003</v>
      </c>
      <c r="H61" s="42">
        <f t="shared" si="3"/>
        <v>276.78312285474374</v>
      </c>
      <c r="I61" s="42">
        <f t="shared" si="4"/>
        <v>110.71324914189745</v>
      </c>
      <c r="J61" s="42">
        <f t="shared" si="5"/>
        <v>55.356624570948725</v>
      </c>
      <c r="K61" s="42">
        <v>0</v>
      </c>
    </row>
    <row r="62" spans="1:11" ht="15" customHeight="1" x14ac:dyDescent="0.25">
      <c r="A62" s="9" t="s">
        <v>21</v>
      </c>
      <c r="B62" s="9" t="s">
        <v>80</v>
      </c>
      <c r="C62" s="9" t="s">
        <v>85</v>
      </c>
      <c r="D62" s="42">
        <f>euref_generation_EXIOBASE!D53*generation!$L62/(generation!$L62+generation!$L63)</f>
        <v>1405.6049469242462</v>
      </c>
      <c r="E62" s="42">
        <f t="shared" si="0"/>
        <v>11704.997661811842</v>
      </c>
      <c r="F62" s="42">
        <f t="shared" si="1"/>
        <v>27154.086734143235</v>
      </c>
      <c r="G62" s="42">
        <f t="shared" si="2"/>
        <v>42603.175806474625</v>
      </c>
      <c r="H62" s="42">
        <f t="shared" si="3"/>
        <v>46465.448074557477</v>
      </c>
      <c r="I62" s="42">
        <f t="shared" si="4"/>
        <v>50327.720342640328</v>
      </c>
      <c r="J62" s="42">
        <f t="shared" si="5"/>
        <v>51615.144432001274</v>
      </c>
      <c r="K62" s="42">
        <v>52902.56852136222</v>
      </c>
    </row>
    <row r="63" spans="1:11" ht="15" customHeight="1" x14ac:dyDescent="0.25">
      <c r="A63" s="9" t="s">
        <v>21</v>
      </c>
      <c r="B63" s="9" t="s">
        <v>81</v>
      </c>
      <c r="C63" s="9" t="s">
        <v>86</v>
      </c>
      <c r="D63" s="42">
        <f>euref_generation_EXIOBASE!D53*generation!$L63/(generation!$L62+generation!$L63)</f>
        <v>743.2666059473396</v>
      </c>
      <c r="E63" s="42">
        <f t="shared" si="0"/>
        <v>6420.7296217452822</v>
      </c>
      <c r="F63" s="42">
        <f t="shared" si="1"/>
        <v>14936.924145442195</v>
      </c>
      <c r="G63" s="42">
        <f t="shared" si="2"/>
        <v>23453.118669139112</v>
      </c>
      <c r="H63" s="42">
        <f t="shared" si="3"/>
        <v>25582.167300063338</v>
      </c>
      <c r="I63" s="42">
        <f t="shared" si="4"/>
        <v>27711.215930987568</v>
      </c>
      <c r="J63" s="42">
        <f t="shared" si="5"/>
        <v>28420.898807962309</v>
      </c>
      <c r="K63" s="42">
        <v>29130.581684937053</v>
      </c>
    </row>
    <row r="64" spans="1:11" ht="15" customHeight="1" x14ac:dyDescent="0.25">
      <c r="A64" s="9" t="s">
        <v>21</v>
      </c>
      <c r="B64" s="9" t="s">
        <v>41</v>
      </c>
      <c r="C64" s="9" t="s">
        <v>42</v>
      </c>
      <c r="D64" s="42">
        <f>euref_generation_EXIOBASE!D54</f>
        <v>0</v>
      </c>
      <c r="E64" s="42">
        <f t="shared" si="0"/>
        <v>0</v>
      </c>
      <c r="F64" s="42">
        <f t="shared" si="1"/>
        <v>0</v>
      </c>
      <c r="G64" s="42">
        <f t="shared" si="2"/>
        <v>0</v>
      </c>
      <c r="H64" s="42">
        <f t="shared" si="3"/>
        <v>0</v>
      </c>
      <c r="I64" s="42">
        <f t="shared" si="4"/>
        <v>0</v>
      </c>
      <c r="J64" s="42">
        <f t="shared" si="5"/>
        <v>0</v>
      </c>
      <c r="K64" s="42">
        <v>0</v>
      </c>
    </row>
    <row r="65" spans="1:11" ht="15" customHeight="1" x14ac:dyDescent="0.25">
      <c r="A65" s="9" t="s">
        <v>21</v>
      </c>
      <c r="B65" s="9" t="s">
        <v>43</v>
      </c>
      <c r="C65" s="9" t="s">
        <v>44</v>
      </c>
      <c r="D65" s="42">
        <f>euref_generation_EXIOBASE!D55</f>
        <v>0</v>
      </c>
      <c r="E65" s="42">
        <f t="shared" si="0"/>
        <v>0</v>
      </c>
      <c r="F65" s="42">
        <f t="shared" si="1"/>
        <v>0</v>
      </c>
      <c r="G65" s="42">
        <f t="shared" si="2"/>
        <v>0</v>
      </c>
      <c r="H65" s="42">
        <f t="shared" si="3"/>
        <v>0</v>
      </c>
      <c r="I65" s="42">
        <f t="shared" si="4"/>
        <v>0</v>
      </c>
      <c r="J65" s="42">
        <f t="shared" si="5"/>
        <v>0</v>
      </c>
      <c r="K65" s="42">
        <v>0</v>
      </c>
    </row>
    <row r="66" spans="1:11" ht="15" customHeight="1" x14ac:dyDescent="0.25">
      <c r="A66" s="9" t="s">
        <v>21</v>
      </c>
      <c r="B66" s="9" t="s">
        <v>45</v>
      </c>
      <c r="C66" s="9" t="s">
        <v>46</v>
      </c>
      <c r="D66" s="42">
        <f>euref_generation_EXIOBASE!D56</f>
        <v>0</v>
      </c>
      <c r="E66" s="42">
        <f t="shared" ref="E66:E129" si="6">$D66+($K66-$D66)*0.2</f>
        <v>0</v>
      </c>
      <c r="F66" s="42">
        <f t="shared" ref="F66:F129" si="7">$D66+($K66-$D66)*0.5</f>
        <v>0</v>
      </c>
      <c r="G66" s="42">
        <f t="shared" ref="G66:G129" si="8">$D66+($K66-$D66)*0.8</f>
        <v>0</v>
      </c>
      <c r="H66" s="42">
        <f t="shared" ref="H66:H129" si="9">(G66+I66)/2</f>
        <v>0</v>
      </c>
      <c r="I66" s="42">
        <f t="shared" ref="I66:I129" si="10">$D66+($K66-$D66)*0.95</f>
        <v>0</v>
      </c>
      <c r="J66" s="42">
        <f t="shared" ref="J66:J129" si="11">(I66+K66)/2</f>
        <v>0</v>
      </c>
      <c r="K66" s="42">
        <v>0</v>
      </c>
    </row>
    <row r="67" spans="1:11" ht="15" customHeight="1" x14ac:dyDescent="0.25">
      <c r="A67" s="9" t="s">
        <v>20</v>
      </c>
      <c r="B67" s="9" t="s">
        <v>29</v>
      </c>
      <c r="C67" s="9" t="s">
        <v>30</v>
      </c>
      <c r="D67" s="42">
        <f>euref_generation_EXIOBASE!D57</f>
        <v>272894.90182842425</v>
      </c>
      <c r="E67" s="42">
        <f t="shared" si="6"/>
        <v>218315.92146273941</v>
      </c>
      <c r="F67" s="42">
        <f t="shared" si="7"/>
        <v>136447.45091421212</v>
      </c>
      <c r="G67" s="42">
        <f t="shared" si="8"/>
        <v>54578.980365684838</v>
      </c>
      <c r="H67" s="42">
        <f t="shared" si="9"/>
        <v>34111.862728553038</v>
      </c>
      <c r="I67" s="42">
        <f t="shared" si="10"/>
        <v>13644.745091421239</v>
      </c>
      <c r="J67" s="42">
        <f t="shared" si="11"/>
        <v>6822.3725457106193</v>
      </c>
      <c r="K67" s="42">
        <v>0</v>
      </c>
    </row>
    <row r="68" spans="1:11" ht="15" customHeight="1" x14ac:dyDescent="0.25">
      <c r="A68" s="9" t="s">
        <v>20</v>
      </c>
      <c r="B68" s="9" t="s">
        <v>31</v>
      </c>
      <c r="C68" s="9" t="s">
        <v>32</v>
      </c>
      <c r="D68" s="42">
        <f>euref_generation_EXIOBASE!D58</f>
        <v>92807.723337183299</v>
      </c>
      <c r="E68" s="42">
        <f t="shared" si="6"/>
        <v>74246.178669746645</v>
      </c>
      <c r="F68" s="42">
        <f t="shared" si="7"/>
        <v>46403.86166859165</v>
      </c>
      <c r="G68" s="42">
        <f t="shared" si="8"/>
        <v>18561.544667436654</v>
      </c>
      <c r="H68" s="42">
        <f t="shared" si="9"/>
        <v>11600.965417147912</v>
      </c>
      <c r="I68" s="42">
        <f t="shared" si="10"/>
        <v>4640.3861668591708</v>
      </c>
      <c r="J68" s="42">
        <f t="shared" si="11"/>
        <v>2320.1930834295854</v>
      </c>
      <c r="K68" s="42">
        <v>0</v>
      </c>
    </row>
    <row r="69" spans="1:11" ht="15" customHeight="1" x14ac:dyDescent="0.25">
      <c r="A69" s="9" t="s">
        <v>20</v>
      </c>
      <c r="B69" s="9" t="s">
        <v>33</v>
      </c>
      <c r="C69" s="9" t="s">
        <v>34</v>
      </c>
      <c r="D69" s="42">
        <f>euref_generation_EXIOBASE!D59</f>
        <v>96915.889928257791</v>
      </c>
      <c r="E69" s="42">
        <f t="shared" si="6"/>
        <v>77532.711942606227</v>
      </c>
      <c r="F69" s="42">
        <f t="shared" si="7"/>
        <v>48457.944964128896</v>
      </c>
      <c r="G69" s="42">
        <f t="shared" si="8"/>
        <v>19383.17798565155</v>
      </c>
      <c r="H69" s="42">
        <f t="shared" si="9"/>
        <v>12114.486241032224</v>
      </c>
      <c r="I69" s="42">
        <f t="shared" si="10"/>
        <v>4845.7944964128983</v>
      </c>
      <c r="J69" s="42">
        <f t="shared" si="11"/>
        <v>2422.8972482064491</v>
      </c>
      <c r="K69" s="42">
        <v>0</v>
      </c>
    </row>
    <row r="70" spans="1:11" ht="15" customHeight="1" x14ac:dyDescent="0.25">
      <c r="A70" s="9" t="s">
        <v>20</v>
      </c>
      <c r="B70" s="9" t="s">
        <v>35</v>
      </c>
      <c r="C70" s="9" t="s">
        <v>36</v>
      </c>
      <c r="D70" s="42">
        <f>euref_generation_EXIOBASE!D60</f>
        <v>22380.600073404945</v>
      </c>
      <c r="E70" s="42">
        <f t="shared" si="6"/>
        <v>21565.32161970462</v>
      </c>
      <c r="F70" s="42">
        <f t="shared" si="7"/>
        <v>20342.403939154137</v>
      </c>
      <c r="G70" s="42">
        <f t="shared" si="8"/>
        <v>19119.486258603651</v>
      </c>
      <c r="H70" s="42">
        <f t="shared" si="9"/>
        <v>18813.756838466026</v>
      </c>
      <c r="I70" s="42">
        <f t="shared" si="10"/>
        <v>18508.027418328405</v>
      </c>
      <c r="J70" s="42">
        <f t="shared" si="11"/>
        <v>18406.117611615868</v>
      </c>
      <c r="K70" s="42">
        <v>18304.207804903326</v>
      </c>
    </row>
    <row r="71" spans="1:11" ht="15" customHeight="1" x14ac:dyDescent="0.25">
      <c r="A71" s="9" t="s">
        <v>20</v>
      </c>
      <c r="B71" s="9" t="s">
        <v>79</v>
      </c>
      <c r="C71" s="9" t="s">
        <v>83</v>
      </c>
      <c r="D71" s="42">
        <f>euref_generation_EXIOBASE!D61*generation!$L71/(generation!$L71+generation!$L72)</f>
        <v>59356.161971975518</v>
      </c>
      <c r="E71" s="42">
        <f t="shared" si="6"/>
        <v>159136.05917370715</v>
      </c>
      <c r="F71" s="42">
        <f t="shared" si="7"/>
        <v>308805.90497630456</v>
      </c>
      <c r="G71" s="42">
        <f t="shared" si="8"/>
        <v>458475.75077890203</v>
      </c>
      <c r="H71" s="42">
        <f t="shared" si="9"/>
        <v>495893.2122295514</v>
      </c>
      <c r="I71" s="42">
        <f t="shared" si="10"/>
        <v>533310.67368020071</v>
      </c>
      <c r="J71" s="42">
        <f t="shared" si="11"/>
        <v>545783.16083041718</v>
      </c>
      <c r="K71" s="42">
        <v>558255.64798063366</v>
      </c>
    </row>
    <row r="72" spans="1:11" ht="15" customHeight="1" x14ac:dyDescent="0.25">
      <c r="A72" s="9" t="s">
        <v>20</v>
      </c>
      <c r="B72" s="9" t="s">
        <v>78</v>
      </c>
      <c r="C72" s="9" t="s">
        <v>84</v>
      </c>
      <c r="D72" s="42">
        <f>euref_generation_EXIOBASE!D61*generation!$L72/(generation!$L71+generation!$L72)</f>
        <v>6797.1584984219689</v>
      </c>
      <c r="E72" s="42">
        <f t="shared" si="6"/>
        <v>60976.597029261626</v>
      </c>
      <c r="F72" s="42">
        <f t="shared" si="7"/>
        <v>142245.75482552111</v>
      </c>
      <c r="G72" s="42">
        <f t="shared" si="8"/>
        <v>223514.91262178062</v>
      </c>
      <c r="H72" s="42">
        <f t="shared" si="9"/>
        <v>243832.20207084547</v>
      </c>
      <c r="I72" s="42">
        <f t="shared" si="10"/>
        <v>264149.49151991028</v>
      </c>
      <c r="J72" s="42">
        <f t="shared" si="11"/>
        <v>270921.92133626528</v>
      </c>
      <c r="K72" s="42">
        <v>277694.35115262022</v>
      </c>
    </row>
    <row r="73" spans="1:11" ht="15" customHeight="1" x14ac:dyDescent="0.25">
      <c r="A73" s="9" t="s">
        <v>20</v>
      </c>
      <c r="B73" s="9" t="s">
        <v>37</v>
      </c>
      <c r="C73" s="9" t="s">
        <v>38</v>
      </c>
      <c r="D73" s="42">
        <f>euref_generation_EXIOBASE!D62</f>
        <v>1078.869814479232</v>
      </c>
      <c r="E73" s="42">
        <f t="shared" si="6"/>
        <v>863.09585158338564</v>
      </c>
      <c r="F73" s="42">
        <f t="shared" si="7"/>
        <v>539.434907239616</v>
      </c>
      <c r="G73" s="42">
        <f t="shared" si="8"/>
        <v>215.77396289584635</v>
      </c>
      <c r="H73" s="42">
        <f t="shared" si="9"/>
        <v>134.85872680990406</v>
      </c>
      <c r="I73" s="42">
        <f t="shared" si="10"/>
        <v>53.943490723961759</v>
      </c>
      <c r="J73" s="42">
        <f t="shared" si="11"/>
        <v>26.971745361980879</v>
      </c>
      <c r="K73" s="42">
        <v>0</v>
      </c>
    </row>
    <row r="74" spans="1:11" ht="15" customHeight="1" x14ac:dyDescent="0.25">
      <c r="A74" s="9" t="s">
        <v>20</v>
      </c>
      <c r="B74" s="9" t="s">
        <v>39</v>
      </c>
      <c r="C74" s="9" t="s">
        <v>40</v>
      </c>
      <c r="D74" s="42">
        <f>euref_generation_EXIOBASE!D63</f>
        <v>58714.632148678073</v>
      </c>
      <c r="E74" s="42">
        <f t="shared" si="6"/>
        <v>46971.705718942459</v>
      </c>
      <c r="F74" s="42">
        <f t="shared" si="7"/>
        <v>29357.316074339036</v>
      </c>
      <c r="G74" s="42">
        <f t="shared" si="8"/>
        <v>11742.926429735613</v>
      </c>
      <c r="H74" s="42">
        <f t="shared" si="9"/>
        <v>7339.3290185847582</v>
      </c>
      <c r="I74" s="42">
        <f t="shared" si="10"/>
        <v>2935.7316074339033</v>
      </c>
      <c r="J74" s="42">
        <f t="shared" si="11"/>
        <v>1467.8658037169516</v>
      </c>
      <c r="K74" s="42">
        <v>0</v>
      </c>
    </row>
    <row r="75" spans="1:11" ht="15" customHeight="1" x14ac:dyDescent="0.25">
      <c r="A75" s="9" t="s">
        <v>20</v>
      </c>
      <c r="B75" s="9" t="s">
        <v>80</v>
      </c>
      <c r="C75" s="9" t="s">
        <v>85</v>
      </c>
      <c r="D75" s="42">
        <f>euref_generation_EXIOBASE!D64*generation!$L75/(generation!$L75+generation!$L76)</f>
        <v>9486.6187670523359</v>
      </c>
      <c r="E75" s="42">
        <f t="shared" si="6"/>
        <v>63128.165244165837</v>
      </c>
      <c r="F75" s="42">
        <f t="shared" si="7"/>
        <v>143590.48495983609</v>
      </c>
      <c r="G75" s="42">
        <f t="shared" si="8"/>
        <v>224052.80467550634</v>
      </c>
      <c r="H75" s="42">
        <f t="shared" si="9"/>
        <v>244168.38460442389</v>
      </c>
      <c r="I75" s="42">
        <f t="shared" si="10"/>
        <v>264283.96453334147</v>
      </c>
      <c r="J75" s="42">
        <f t="shared" si="11"/>
        <v>270989.1578429807</v>
      </c>
      <c r="K75" s="42">
        <v>277694.35115261987</v>
      </c>
    </row>
    <row r="76" spans="1:11" ht="15" customHeight="1" x14ac:dyDescent="0.25">
      <c r="A76" s="9" t="s">
        <v>20</v>
      </c>
      <c r="B76" s="9" t="s">
        <v>81</v>
      </c>
      <c r="C76" s="9" t="s">
        <v>86</v>
      </c>
      <c r="D76" s="42">
        <f>euref_generation_EXIOBASE!D64*generation!$L76/(generation!$L75+generation!$L76)</f>
        <v>25124.976132171836</v>
      </c>
      <c r="E76" s="42">
        <f t="shared" si="6"/>
        <v>65344.804307236176</v>
      </c>
      <c r="F76" s="42">
        <f t="shared" si="7"/>
        <v>125674.54656983269</v>
      </c>
      <c r="G76" s="42">
        <f t="shared" si="8"/>
        <v>186004.28883242921</v>
      </c>
      <c r="H76" s="42">
        <f t="shared" si="9"/>
        <v>201086.72439807834</v>
      </c>
      <c r="I76" s="42">
        <f t="shared" si="10"/>
        <v>216169.15996372743</v>
      </c>
      <c r="J76" s="42">
        <f t="shared" si="11"/>
        <v>221196.63848561049</v>
      </c>
      <c r="K76" s="42">
        <v>226224.11700749354</v>
      </c>
    </row>
    <row r="77" spans="1:11" ht="15" customHeight="1" x14ac:dyDescent="0.25">
      <c r="A77" s="9" t="s">
        <v>20</v>
      </c>
      <c r="B77" s="9" t="s">
        <v>41</v>
      </c>
      <c r="C77" s="9" t="s">
        <v>42</v>
      </c>
      <c r="D77" s="42">
        <f>euref_generation_EXIOBASE!D65</f>
        <v>0</v>
      </c>
      <c r="E77" s="42">
        <f t="shared" si="6"/>
        <v>0</v>
      </c>
      <c r="F77" s="42">
        <f t="shared" si="7"/>
        <v>0</v>
      </c>
      <c r="G77" s="42">
        <f t="shared" si="8"/>
        <v>0</v>
      </c>
      <c r="H77" s="42">
        <f t="shared" si="9"/>
        <v>0</v>
      </c>
      <c r="I77" s="42">
        <f t="shared" si="10"/>
        <v>0</v>
      </c>
      <c r="J77" s="42">
        <f t="shared" si="11"/>
        <v>0</v>
      </c>
      <c r="K77" s="42">
        <v>0</v>
      </c>
    </row>
    <row r="78" spans="1:11" ht="15" customHeight="1" x14ac:dyDescent="0.25">
      <c r="A78" s="9" t="s">
        <v>20</v>
      </c>
      <c r="B78" s="9" t="s">
        <v>43</v>
      </c>
      <c r="C78" s="9" t="s">
        <v>44</v>
      </c>
      <c r="D78" s="42">
        <f>euref_generation_EXIOBASE!D66</f>
        <v>0</v>
      </c>
      <c r="E78" s="42">
        <f t="shared" si="6"/>
        <v>273.93930295195929</v>
      </c>
      <c r="F78" s="42">
        <f t="shared" si="7"/>
        <v>684.8482573798982</v>
      </c>
      <c r="G78" s="42">
        <f t="shared" si="8"/>
        <v>1095.7572118078372</v>
      </c>
      <c r="H78" s="42">
        <f t="shared" si="9"/>
        <v>1198.4844504148218</v>
      </c>
      <c r="I78" s="42">
        <f t="shared" si="10"/>
        <v>1301.2116890218065</v>
      </c>
      <c r="J78" s="42">
        <f t="shared" si="11"/>
        <v>1335.4541018908014</v>
      </c>
      <c r="K78" s="42">
        <v>1369.6965147597964</v>
      </c>
    </row>
    <row r="79" spans="1:11" ht="15" customHeight="1" x14ac:dyDescent="0.25">
      <c r="A79" s="9" t="s">
        <v>20</v>
      </c>
      <c r="B79" s="9" t="s">
        <v>45</v>
      </c>
      <c r="C79" s="9" t="s">
        <v>46</v>
      </c>
      <c r="D79" s="42">
        <f>euref_generation_EXIOBASE!D67</f>
        <v>136.65600000000268</v>
      </c>
      <c r="E79" s="42">
        <f t="shared" si="6"/>
        <v>156.70623315035755</v>
      </c>
      <c r="F79" s="42">
        <f t="shared" si="7"/>
        <v>186.7815828758898</v>
      </c>
      <c r="G79" s="42">
        <f t="shared" si="8"/>
        <v>216.8569326014221</v>
      </c>
      <c r="H79" s="42">
        <f t="shared" si="9"/>
        <v>224.37577003280518</v>
      </c>
      <c r="I79" s="42">
        <f t="shared" si="10"/>
        <v>231.89460746418823</v>
      </c>
      <c r="J79" s="42">
        <f t="shared" si="11"/>
        <v>234.40088660798259</v>
      </c>
      <c r="K79" s="42">
        <v>236.90716575177694</v>
      </c>
    </row>
    <row r="80" spans="1:11" ht="15" customHeight="1" x14ac:dyDescent="0.25">
      <c r="A80" s="9" t="s">
        <v>19</v>
      </c>
      <c r="B80" s="9" t="s">
        <v>29</v>
      </c>
      <c r="C80" s="9" t="s">
        <v>30</v>
      </c>
      <c r="D80" s="42">
        <f>euref_generation_EXIOBASE!D68</f>
        <v>6439.7707480673398</v>
      </c>
      <c r="E80" s="42">
        <f t="shared" si="6"/>
        <v>5151.8165984538718</v>
      </c>
      <c r="F80" s="42">
        <f t="shared" si="7"/>
        <v>3219.8853740336699</v>
      </c>
      <c r="G80" s="42">
        <f t="shared" si="8"/>
        <v>1287.954149613468</v>
      </c>
      <c r="H80" s="42">
        <f t="shared" si="9"/>
        <v>804.9713435084177</v>
      </c>
      <c r="I80" s="42">
        <f t="shared" si="10"/>
        <v>321.98853740336745</v>
      </c>
      <c r="J80" s="42">
        <f t="shared" si="11"/>
        <v>160.99426870168372</v>
      </c>
      <c r="K80" s="42">
        <v>0</v>
      </c>
    </row>
    <row r="81" spans="1:11" ht="15" customHeight="1" x14ac:dyDescent="0.25">
      <c r="A81" s="9" t="s">
        <v>19</v>
      </c>
      <c r="B81" s="9" t="s">
        <v>31</v>
      </c>
      <c r="C81" s="9" t="s">
        <v>32</v>
      </c>
      <c r="D81" s="42">
        <f>euref_generation_EXIOBASE!D69</f>
        <v>4589.0111827167912</v>
      </c>
      <c r="E81" s="42">
        <f t="shared" si="6"/>
        <v>3671.2089461734331</v>
      </c>
      <c r="F81" s="42">
        <f t="shared" si="7"/>
        <v>2294.5055913583956</v>
      </c>
      <c r="G81" s="42">
        <f t="shared" si="8"/>
        <v>917.80223654335805</v>
      </c>
      <c r="H81" s="42">
        <f t="shared" si="9"/>
        <v>573.62639783959912</v>
      </c>
      <c r="I81" s="42">
        <f t="shared" si="10"/>
        <v>229.45055913584019</v>
      </c>
      <c r="J81" s="42">
        <f t="shared" si="11"/>
        <v>114.7252795679201</v>
      </c>
      <c r="K81" s="42">
        <v>0</v>
      </c>
    </row>
    <row r="82" spans="1:11" ht="15" customHeight="1" x14ac:dyDescent="0.25">
      <c r="A82" s="9" t="s">
        <v>19</v>
      </c>
      <c r="B82" s="9" t="s">
        <v>33</v>
      </c>
      <c r="C82" s="9" t="s">
        <v>34</v>
      </c>
      <c r="D82" s="42">
        <f>euref_generation_EXIOBASE!D70</f>
        <v>0</v>
      </c>
      <c r="E82" s="42">
        <f t="shared" si="6"/>
        <v>0</v>
      </c>
      <c r="F82" s="42">
        <f t="shared" si="7"/>
        <v>0</v>
      </c>
      <c r="G82" s="42">
        <f t="shared" si="8"/>
        <v>0</v>
      </c>
      <c r="H82" s="42">
        <f t="shared" si="9"/>
        <v>0</v>
      </c>
      <c r="I82" s="42">
        <f t="shared" si="10"/>
        <v>0</v>
      </c>
      <c r="J82" s="42">
        <f t="shared" si="11"/>
        <v>0</v>
      </c>
      <c r="K82" s="42">
        <v>0</v>
      </c>
    </row>
    <row r="83" spans="1:11" ht="15" customHeight="1" x14ac:dyDescent="0.25">
      <c r="A83" s="9" t="s">
        <v>19</v>
      </c>
      <c r="B83" s="9" t="s">
        <v>35</v>
      </c>
      <c r="C83" s="9" t="s">
        <v>36</v>
      </c>
      <c r="D83" s="42">
        <f>euref_generation_EXIOBASE!D71</f>
        <v>21.36363636363637</v>
      </c>
      <c r="E83" s="42">
        <f t="shared" si="6"/>
        <v>24.29292837765831</v>
      </c>
      <c r="F83" s="42">
        <f t="shared" si="7"/>
        <v>28.686866398691222</v>
      </c>
      <c r="G83" s="42">
        <f t="shared" si="8"/>
        <v>33.080804419724132</v>
      </c>
      <c r="H83" s="42">
        <f t="shared" si="9"/>
        <v>34.179288924982359</v>
      </c>
      <c r="I83" s="42">
        <f t="shared" si="10"/>
        <v>35.277773430240586</v>
      </c>
      <c r="J83" s="42">
        <f t="shared" si="11"/>
        <v>35.643934931993329</v>
      </c>
      <c r="K83" s="42">
        <v>36.010096433746071</v>
      </c>
    </row>
    <row r="84" spans="1:11" ht="15" customHeight="1" x14ac:dyDescent="0.25">
      <c r="A84" s="9" t="s">
        <v>19</v>
      </c>
      <c r="B84" s="9" t="s">
        <v>79</v>
      </c>
      <c r="C84" s="9" t="s">
        <v>83</v>
      </c>
      <c r="D84" s="42">
        <f>euref_generation_EXIOBASE!D72*generation!$L84/(generation!$L84+generation!$L85)</f>
        <v>7705.1093116467191</v>
      </c>
      <c r="E84" s="42">
        <f t="shared" si="6"/>
        <v>13651.809575709467</v>
      </c>
      <c r="F84" s="42">
        <f t="shared" si="7"/>
        <v>22571.859971803584</v>
      </c>
      <c r="G84" s="42">
        <f t="shared" si="8"/>
        <v>31491.910367897708</v>
      </c>
      <c r="H84" s="42">
        <f t="shared" si="9"/>
        <v>33721.922966921236</v>
      </c>
      <c r="I84" s="42">
        <f t="shared" si="10"/>
        <v>35951.935565944761</v>
      </c>
      <c r="J84" s="42">
        <f t="shared" si="11"/>
        <v>36695.273098952603</v>
      </c>
      <c r="K84" s="42">
        <v>37438.610631960451</v>
      </c>
    </row>
    <row r="85" spans="1:11" ht="15" customHeight="1" x14ac:dyDescent="0.25">
      <c r="A85" s="9" t="s">
        <v>19</v>
      </c>
      <c r="B85" s="9" t="s">
        <v>78</v>
      </c>
      <c r="C85" s="9" t="s">
        <v>84</v>
      </c>
      <c r="D85" s="42">
        <f>euref_generation_EXIOBASE!D72*generation!$L85/(generation!$L84+generation!$L85)</f>
        <v>4003.7363851497166</v>
      </c>
      <c r="E85" s="42">
        <f t="shared" si="6"/>
        <v>6925.9443549722455</v>
      </c>
      <c r="F85" s="42">
        <f t="shared" si="7"/>
        <v>11309.256309706037</v>
      </c>
      <c r="G85" s="42">
        <f t="shared" si="8"/>
        <v>15692.568264439833</v>
      </c>
      <c r="H85" s="42">
        <f t="shared" si="9"/>
        <v>16788.396253123283</v>
      </c>
      <c r="I85" s="42">
        <f t="shared" si="10"/>
        <v>17884.224241806729</v>
      </c>
      <c r="J85" s="42">
        <f t="shared" si="11"/>
        <v>18249.500238034547</v>
      </c>
      <c r="K85" s="42">
        <v>18614.776234262361</v>
      </c>
    </row>
    <row r="86" spans="1:11" ht="15" customHeight="1" x14ac:dyDescent="0.25">
      <c r="A86" s="9" t="s">
        <v>19</v>
      </c>
      <c r="B86" s="9" t="s">
        <v>37</v>
      </c>
      <c r="C86" s="9" t="s">
        <v>38</v>
      </c>
      <c r="D86" s="42">
        <f>euref_generation_EXIOBASE!D73</f>
        <v>213.91814378803386</v>
      </c>
      <c r="E86" s="42">
        <f t="shared" si="6"/>
        <v>171.13451503042708</v>
      </c>
      <c r="F86" s="42">
        <f t="shared" si="7"/>
        <v>106.95907189401693</v>
      </c>
      <c r="G86" s="42">
        <f t="shared" si="8"/>
        <v>42.783628757606749</v>
      </c>
      <c r="H86" s="42">
        <f t="shared" si="9"/>
        <v>26.739767973504229</v>
      </c>
      <c r="I86" s="42">
        <f t="shared" si="10"/>
        <v>10.695907189401709</v>
      </c>
      <c r="J86" s="42">
        <f t="shared" si="11"/>
        <v>5.3479535947008543</v>
      </c>
      <c r="K86" s="42">
        <v>0</v>
      </c>
    </row>
    <row r="87" spans="1:11" ht="15" customHeight="1" x14ac:dyDescent="0.25">
      <c r="A87" s="9" t="s">
        <v>19</v>
      </c>
      <c r="B87" s="9" t="s">
        <v>39</v>
      </c>
      <c r="C87" s="9" t="s">
        <v>40</v>
      </c>
      <c r="D87" s="42">
        <f>euref_generation_EXIOBASE!D74</f>
        <v>3222.6955361749706</v>
      </c>
      <c r="E87" s="42">
        <f t="shared" si="6"/>
        <v>2578.1564289399766</v>
      </c>
      <c r="F87" s="42">
        <f t="shared" si="7"/>
        <v>1611.3477680874853</v>
      </c>
      <c r="G87" s="42">
        <f t="shared" si="8"/>
        <v>644.53910723499393</v>
      </c>
      <c r="H87" s="42">
        <f t="shared" si="9"/>
        <v>402.83694202187121</v>
      </c>
      <c r="I87" s="42">
        <f t="shared" si="10"/>
        <v>161.13477680874848</v>
      </c>
      <c r="J87" s="42">
        <f t="shared" si="11"/>
        <v>80.567388404374242</v>
      </c>
      <c r="K87" s="42">
        <v>0</v>
      </c>
    </row>
    <row r="88" spans="1:11" ht="15" customHeight="1" x14ac:dyDescent="0.25">
      <c r="A88" s="9" t="s">
        <v>19</v>
      </c>
      <c r="B88" s="9" t="s">
        <v>80</v>
      </c>
      <c r="C88" s="9" t="s">
        <v>85</v>
      </c>
      <c r="D88" s="42">
        <f>euref_generation_EXIOBASE!D75*generation!$L88/(generation!$L88+generation!$L89)</f>
        <v>7.5513339604418723</v>
      </c>
      <c r="E88" s="42">
        <f t="shared" si="6"/>
        <v>3728.996314020826</v>
      </c>
      <c r="F88" s="42">
        <f t="shared" si="7"/>
        <v>9311.1637841114025</v>
      </c>
      <c r="G88" s="42">
        <f t="shared" si="8"/>
        <v>14893.331254201979</v>
      </c>
      <c r="H88" s="42">
        <f t="shared" si="9"/>
        <v>16288.87312172462</v>
      </c>
      <c r="I88" s="42">
        <f t="shared" si="10"/>
        <v>17684.414989247263</v>
      </c>
      <c r="J88" s="42">
        <f t="shared" si="11"/>
        <v>18149.595611754812</v>
      </c>
      <c r="K88" s="42">
        <v>18614.776234262361</v>
      </c>
    </row>
    <row r="89" spans="1:11" ht="15" customHeight="1" x14ac:dyDescent="0.25">
      <c r="A89" s="9" t="s">
        <v>19</v>
      </c>
      <c r="B89" s="9" t="s">
        <v>81</v>
      </c>
      <c r="C89" s="9" t="s">
        <v>86</v>
      </c>
      <c r="D89" s="42">
        <f>euref_generation_EXIOBASE!D75*generation!$L89/(generation!$L88+generation!$L89)</f>
        <v>759.96473106098608</v>
      </c>
      <c r="E89" s="42">
        <f t="shared" si="6"/>
        <v>2313.7216678452896</v>
      </c>
      <c r="F89" s="42">
        <f t="shared" si="7"/>
        <v>4644.3570730217443</v>
      </c>
      <c r="G89" s="42">
        <f t="shared" si="8"/>
        <v>6974.9924781981999</v>
      </c>
      <c r="H89" s="42">
        <f t="shared" si="9"/>
        <v>7557.6513294923134</v>
      </c>
      <c r="I89" s="42">
        <f t="shared" si="10"/>
        <v>8140.3101807864268</v>
      </c>
      <c r="J89" s="42">
        <f t="shared" si="11"/>
        <v>8334.5297978844646</v>
      </c>
      <c r="K89" s="42">
        <v>8528.7494149825034</v>
      </c>
    </row>
    <row r="90" spans="1:11" ht="15" customHeight="1" x14ac:dyDescent="0.25">
      <c r="A90" s="9" t="s">
        <v>19</v>
      </c>
      <c r="B90" s="9" t="s">
        <v>41</v>
      </c>
      <c r="C90" s="9" t="s">
        <v>42</v>
      </c>
      <c r="D90" s="42">
        <f>euref_generation_EXIOBASE!D76</f>
        <v>0</v>
      </c>
      <c r="E90" s="42">
        <f t="shared" si="6"/>
        <v>0</v>
      </c>
      <c r="F90" s="42">
        <f t="shared" si="7"/>
        <v>0</v>
      </c>
      <c r="G90" s="42">
        <f t="shared" si="8"/>
        <v>0</v>
      </c>
      <c r="H90" s="42">
        <f t="shared" si="9"/>
        <v>0</v>
      </c>
      <c r="I90" s="42">
        <f t="shared" si="10"/>
        <v>0</v>
      </c>
      <c r="J90" s="42">
        <f t="shared" si="11"/>
        <v>0</v>
      </c>
      <c r="K90" s="42">
        <v>0</v>
      </c>
    </row>
    <row r="91" spans="1:11" ht="15" customHeight="1" x14ac:dyDescent="0.25">
      <c r="A91" s="9" t="s">
        <v>19</v>
      </c>
      <c r="B91" s="9" t="s">
        <v>43</v>
      </c>
      <c r="C91" s="9" t="s">
        <v>44</v>
      </c>
      <c r="D91" s="42">
        <f>euref_generation_EXIOBASE!D77</f>
        <v>0</v>
      </c>
      <c r="E91" s="42">
        <f t="shared" si="6"/>
        <v>196.72386151984529</v>
      </c>
      <c r="F91" s="42">
        <f t="shared" si="7"/>
        <v>491.80965379961316</v>
      </c>
      <c r="G91" s="42">
        <f t="shared" si="8"/>
        <v>786.89544607938114</v>
      </c>
      <c r="H91" s="42">
        <f t="shared" si="9"/>
        <v>860.66689414932307</v>
      </c>
      <c r="I91" s="42">
        <f t="shared" si="10"/>
        <v>934.438342219265</v>
      </c>
      <c r="J91" s="42">
        <f t="shared" si="11"/>
        <v>959.02882490924571</v>
      </c>
      <c r="K91" s="42">
        <v>983.61930759922632</v>
      </c>
    </row>
    <row r="92" spans="1:11" ht="15" customHeight="1" x14ac:dyDescent="0.25">
      <c r="A92" s="9" t="s">
        <v>19</v>
      </c>
      <c r="B92" s="9" t="s">
        <v>45</v>
      </c>
      <c r="C92" s="9" t="s">
        <v>46</v>
      </c>
      <c r="D92" s="42">
        <f>euref_generation_EXIOBASE!D78</f>
        <v>0</v>
      </c>
      <c r="E92" s="42">
        <f t="shared" si="6"/>
        <v>0</v>
      </c>
      <c r="F92" s="42">
        <f t="shared" si="7"/>
        <v>0</v>
      </c>
      <c r="G92" s="42">
        <f t="shared" si="8"/>
        <v>0</v>
      </c>
      <c r="H92" s="42">
        <f t="shared" si="9"/>
        <v>0</v>
      </c>
      <c r="I92" s="42">
        <f t="shared" si="10"/>
        <v>0</v>
      </c>
      <c r="J92" s="42">
        <f t="shared" si="11"/>
        <v>0</v>
      </c>
      <c r="K92" s="42">
        <v>0</v>
      </c>
    </row>
    <row r="93" spans="1:11" ht="15" customHeight="1" x14ac:dyDescent="0.25">
      <c r="A93" s="9" t="s">
        <v>18</v>
      </c>
      <c r="B93" s="9" t="s">
        <v>29</v>
      </c>
      <c r="C93" s="9" t="s">
        <v>30</v>
      </c>
      <c r="D93" s="42">
        <f>euref_generation_EXIOBASE!D79</f>
        <v>8607.8449828951871</v>
      </c>
      <c r="E93" s="42">
        <f t="shared" si="6"/>
        <v>6886.27598631615</v>
      </c>
      <c r="F93" s="42">
        <f t="shared" si="7"/>
        <v>4303.9224914475935</v>
      </c>
      <c r="G93" s="42">
        <f t="shared" si="8"/>
        <v>1721.568996579037</v>
      </c>
      <c r="H93" s="42">
        <f t="shared" si="9"/>
        <v>1075.9806228618986</v>
      </c>
      <c r="I93" s="42">
        <f t="shared" si="10"/>
        <v>430.39224914476017</v>
      </c>
      <c r="J93" s="42">
        <f t="shared" si="11"/>
        <v>215.19612457238009</v>
      </c>
      <c r="K93" s="42">
        <v>0</v>
      </c>
    </row>
    <row r="94" spans="1:11" ht="15" customHeight="1" x14ac:dyDescent="0.25">
      <c r="A94" s="9" t="s">
        <v>18</v>
      </c>
      <c r="B94" s="9" t="s">
        <v>31</v>
      </c>
      <c r="C94" s="9" t="s">
        <v>32</v>
      </c>
      <c r="D94" s="42">
        <f>euref_generation_EXIOBASE!D80</f>
        <v>688.81633467027382</v>
      </c>
      <c r="E94" s="42">
        <f t="shared" si="6"/>
        <v>551.05306773621908</v>
      </c>
      <c r="F94" s="42">
        <f t="shared" si="7"/>
        <v>344.40816733513691</v>
      </c>
      <c r="G94" s="42">
        <f t="shared" si="8"/>
        <v>137.76326693405474</v>
      </c>
      <c r="H94" s="42">
        <f t="shared" si="9"/>
        <v>86.102041833784256</v>
      </c>
      <c r="I94" s="42">
        <f t="shared" si="10"/>
        <v>34.44081673351377</v>
      </c>
      <c r="J94" s="42">
        <f t="shared" si="11"/>
        <v>17.220408366756885</v>
      </c>
      <c r="K94" s="42">
        <v>0</v>
      </c>
    </row>
    <row r="95" spans="1:11" ht="15" customHeight="1" x14ac:dyDescent="0.25">
      <c r="A95" s="9" t="s">
        <v>18</v>
      </c>
      <c r="B95" s="9" t="s">
        <v>33</v>
      </c>
      <c r="C95" s="9" t="s">
        <v>34</v>
      </c>
      <c r="D95" s="42">
        <f>euref_generation_EXIOBASE!D81</f>
        <v>0</v>
      </c>
      <c r="E95" s="42">
        <f t="shared" si="6"/>
        <v>0</v>
      </c>
      <c r="F95" s="42">
        <f t="shared" si="7"/>
        <v>0</v>
      </c>
      <c r="G95" s="42">
        <f t="shared" si="8"/>
        <v>0</v>
      </c>
      <c r="H95" s="42">
        <f t="shared" si="9"/>
        <v>0</v>
      </c>
      <c r="I95" s="42">
        <f t="shared" si="10"/>
        <v>0</v>
      </c>
      <c r="J95" s="42">
        <f t="shared" si="11"/>
        <v>0</v>
      </c>
      <c r="K95" s="42">
        <v>0</v>
      </c>
    </row>
    <row r="96" spans="1:11" ht="15" customHeight="1" x14ac:dyDescent="0.25">
      <c r="A96" s="9" t="s">
        <v>18</v>
      </c>
      <c r="B96" s="9" t="s">
        <v>35</v>
      </c>
      <c r="C96" s="9" t="s">
        <v>36</v>
      </c>
      <c r="D96" s="42">
        <f>euref_generation_EXIOBASE!D82</f>
        <v>32.914728682170541</v>
      </c>
      <c r="E96" s="42">
        <f t="shared" si="6"/>
        <v>32.684631079175091</v>
      </c>
      <c r="F96" s="42">
        <f t="shared" si="7"/>
        <v>32.33948467468192</v>
      </c>
      <c r="G96" s="42">
        <f t="shared" si="8"/>
        <v>31.994338270188749</v>
      </c>
      <c r="H96" s="42">
        <f t="shared" si="9"/>
        <v>31.908051669065458</v>
      </c>
      <c r="I96" s="42">
        <f t="shared" si="10"/>
        <v>31.821765067942163</v>
      </c>
      <c r="J96" s="42">
        <f t="shared" si="11"/>
        <v>31.793002867567733</v>
      </c>
      <c r="K96" s="42">
        <v>31.764240667193302</v>
      </c>
    </row>
    <row r="97" spans="1:11" ht="15" customHeight="1" x14ac:dyDescent="0.25">
      <c r="A97" s="9" t="s">
        <v>18</v>
      </c>
      <c r="B97" s="9" t="s">
        <v>79</v>
      </c>
      <c r="C97" s="9" t="s">
        <v>83</v>
      </c>
      <c r="D97" s="42">
        <f>euref_generation_EXIOBASE!D83*generation!$L97/(generation!$L$97+generation!$L$98)</f>
        <v>575.40961064309829</v>
      </c>
      <c r="E97" s="42">
        <f t="shared" si="6"/>
        <v>2036.5384832926488</v>
      </c>
      <c r="F97" s="42">
        <f t="shared" si="7"/>
        <v>4228.2317922669745</v>
      </c>
      <c r="G97" s="42">
        <f t="shared" si="8"/>
        <v>6419.9251012412997</v>
      </c>
      <c r="H97" s="42">
        <f t="shared" si="9"/>
        <v>6967.848428484881</v>
      </c>
      <c r="I97" s="42">
        <f t="shared" si="10"/>
        <v>7515.7717557284623</v>
      </c>
      <c r="J97" s="42">
        <f t="shared" si="11"/>
        <v>7698.4128648096557</v>
      </c>
      <c r="K97" s="42">
        <v>7881.0539738908501</v>
      </c>
    </row>
    <row r="98" spans="1:11" ht="15" customHeight="1" x14ac:dyDescent="0.25">
      <c r="A98" s="9" t="s">
        <v>18</v>
      </c>
      <c r="B98" s="9" t="s">
        <v>78</v>
      </c>
      <c r="C98" s="9" t="s">
        <v>84</v>
      </c>
      <c r="D98" s="42">
        <f>euref_generation_EXIOBASE!D83*generation!$L98/(generation!$L$97+generation!$L$98)</f>
        <v>0</v>
      </c>
      <c r="E98" s="42">
        <f t="shared" si="6"/>
        <v>701.15303018017187</v>
      </c>
      <c r="F98" s="42">
        <f t="shared" si="7"/>
        <v>1752.8825754504296</v>
      </c>
      <c r="G98" s="42">
        <f t="shared" si="8"/>
        <v>2804.6121207206875</v>
      </c>
      <c r="H98" s="42">
        <f t="shared" si="9"/>
        <v>3067.544507038252</v>
      </c>
      <c r="I98" s="42">
        <f t="shared" si="10"/>
        <v>3330.4768933558162</v>
      </c>
      <c r="J98" s="42">
        <f t="shared" si="11"/>
        <v>3418.1210221283377</v>
      </c>
      <c r="K98" s="42">
        <v>3505.7651509008592</v>
      </c>
    </row>
    <row r="99" spans="1:11" ht="15" customHeight="1" x14ac:dyDescent="0.25">
      <c r="A99" s="9" t="s">
        <v>18</v>
      </c>
      <c r="B99" s="9" t="s">
        <v>37</v>
      </c>
      <c r="C99" s="9" t="s">
        <v>38</v>
      </c>
      <c r="D99" s="42">
        <f>euref_generation_EXIOBASE!D84</f>
        <v>0</v>
      </c>
      <c r="E99" s="42">
        <f t="shared" si="6"/>
        <v>0</v>
      </c>
      <c r="F99" s="42">
        <f t="shared" si="7"/>
        <v>0</v>
      </c>
      <c r="G99" s="42">
        <f t="shared" si="8"/>
        <v>0</v>
      </c>
      <c r="H99" s="42">
        <f t="shared" si="9"/>
        <v>0</v>
      </c>
      <c r="I99" s="42">
        <f t="shared" si="10"/>
        <v>0</v>
      </c>
      <c r="J99" s="42">
        <f t="shared" si="11"/>
        <v>0</v>
      </c>
      <c r="K99" s="42">
        <v>0</v>
      </c>
    </row>
    <row r="100" spans="1:11" ht="15" customHeight="1" x14ac:dyDescent="0.25">
      <c r="A100" s="9" t="s">
        <v>18</v>
      </c>
      <c r="B100" s="9" t="s">
        <v>39</v>
      </c>
      <c r="C100" s="9" t="s">
        <v>40</v>
      </c>
      <c r="D100" s="42">
        <f>euref_generation_EXIOBASE!D85</f>
        <v>859.09814559661152</v>
      </c>
      <c r="E100" s="42">
        <f t="shared" si="6"/>
        <v>687.27851647728926</v>
      </c>
      <c r="F100" s="42">
        <f t="shared" si="7"/>
        <v>429.54907279830576</v>
      </c>
      <c r="G100" s="42">
        <f t="shared" si="8"/>
        <v>171.81962911932226</v>
      </c>
      <c r="H100" s="42">
        <f t="shared" si="9"/>
        <v>107.38726819957645</v>
      </c>
      <c r="I100" s="42">
        <f t="shared" si="10"/>
        <v>42.95490727983065</v>
      </c>
      <c r="J100" s="42">
        <f t="shared" si="11"/>
        <v>21.477453639915325</v>
      </c>
      <c r="K100" s="42">
        <v>0</v>
      </c>
    </row>
    <row r="101" spans="1:11" ht="15" customHeight="1" x14ac:dyDescent="0.25">
      <c r="A101" s="9" t="s">
        <v>18</v>
      </c>
      <c r="B101" s="9" t="s">
        <v>80</v>
      </c>
      <c r="C101" s="9" t="s">
        <v>85</v>
      </c>
      <c r="D101" s="44">
        <f>euref_generation_EXIOBASE!D86*generation!$M101/(generation!$M$101+generation!$M$102)</f>
        <v>0</v>
      </c>
      <c r="E101" s="42">
        <f t="shared" si="6"/>
        <v>701.15303018017187</v>
      </c>
      <c r="F101" s="42">
        <f t="shared" si="7"/>
        <v>1752.8825754504296</v>
      </c>
      <c r="G101" s="42">
        <f t="shared" si="8"/>
        <v>2804.6121207206875</v>
      </c>
      <c r="H101" s="42">
        <f t="shared" si="9"/>
        <v>3067.544507038252</v>
      </c>
      <c r="I101" s="42">
        <f t="shared" si="10"/>
        <v>3330.4768933558162</v>
      </c>
      <c r="J101" s="42">
        <f t="shared" si="11"/>
        <v>3418.1210221283377</v>
      </c>
      <c r="K101" s="42">
        <v>3505.7651509008592</v>
      </c>
    </row>
    <row r="102" spans="1:11" ht="15" customHeight="1" x14ac:dyDescent="0.25">
      <c r="A102" s="9" t="s">
        <v>18</v>
      </c>
      <c r="B102" s="9" t="s">
        <v>81</v>
      </c>
      <c r="C102" s="9" t="s">
        <v>86</v>
      </c>
      <c r="D102" s="44">
        <f>euref_generation_EXIOBASE!D86*generation!$M102/(generation!$M$101+generation!$M$102)</f>
        <v>0.83901768462320792</v>
      </c>
      <c r="E102" s="42">
        <f t="shared" si="6"/>
        <v>524.84501407178527</v>
      </c>
      <c r="F102" s="42">
        <f t="shared" si="7"/>
        <v>1310.8540086525286</v>
      </c>
      <c r="G102" s="42">
        <f t="shared" si="8"/>
        <v>2096.8630032332717</v>
      </c>
      <c r="H102" s="42">
        <f t="shared" si="9"/>
        <v>2293.3652518784575</v>
      </c>
      <c r="I102" s="42">
        <f t="shared" si="10"/>
        <v>2489.8675005236432</v>
      </c>
      <c r="J102" s="42">
        <f t="shared" si="11"/>
        <v>2555.3682500720388</v>
      </c>
      <c r="K102" s="42">
        <v>2620.8689996204339</v>
      </c>
    </row>
    <row r="103" spans="1:11" ht="15" customHeight="1" x14ac:dyDescent="0.25">
      <c r="A103" s="9" t="s">
        <v>18</v>
      </c>
      <c r="B103" s="9" t="s">
        <v>41</v>
      </c>
      <c r="C103" s="9" t="s">
        <v>42</v>
      </c>
      <c r="D103" s="42">
        <f>euref_generation_EXIOBASE!D87</f>
        <v>0</v>
      </c>
      <c r="E103" s="42">
        <f t="shared" si="6"/>
        <v>0</v>
      </c>
      <c r="F103" s="42">
        <f t="shared" si="7"/>
        <v>0</v>
      </c>
      <c r="G103" s="42">
        <f t="shared" si="8"/>
        <v>0</v>
      </c>
      <c r="H103" s="42">
        <f t="shared" si="9"/>
        <v>0</v>
      </c>
      <c r="I103" s="42">
        <f t="shared" si="10"/>
        <v>0</v>
      </c>
      <c r="J103" s="42">
        <f t="shared" si="11"/>
        <v>0</v>
      </c>
      <c r="K103" s="42">
        <v>0</v>
      </c>
    </row>
    <row r="104" spans="1:11" ht="15" customHeight="1" x14ac:dyDescent="0.25">
      <c r="A104" s="9" t="s">
        <v>18</v>
      </c>
      <c r="B104" s="9" t="s">
        <v>43</v>
      </c>
      <c r="C104" s="9" t="s">
        <v>44</v>
      </c>
      <c r="D104" s="42">
        <f>euref_generation_EXIOBASE!D88</f>
        <v>0</v>
      </c>
      <c r="E104" s="42">
        <f t="shared" si="6"/>
        <v>18.556374645976899</v>
      </c>
      <c r="F104" s="42">
        <f t="shared" si="7"/>
        <v>46.390936614942241</v>
      </c>
      <c r="G104" s="42">
        <f t="shared" si="8"/>
        <v>74.225498583907594</v>
      </c>
      <c r="H104" s="42">
        <f t="shared" si="9"/>
        <v>81.184139076148924</v>
      </c>
      <c r="I104" s="42">
        <f t="shared" si="10"/>
        <v>88.142779568390253</v>
      </c>
      <c r="J104" s="42">
        <f t="shared" si="11"/>
        <v>90.462326399137368</v>
      </c>
      <c r="K104" s="42">
        <v>92.781873229884482</v>
      </c>
    </row>
    <row r="105" spans="1:11" ht="15" customHeight="1" x14ac:dyDescent="0.25">
      <c r="A105" s="9" t="s">
        <v>18</v>
      </c>
      <c r="B105" s="9" t="s">
        <v>45</v>
      </c>
      <c r="C105" s="9" t="s">
        <v>46</v>
      </c>
      <c r="D105" s="42">
        <f>euref_generation_EXIOBASE!D89</f>
        <v>0</v>
      </c>
      <c r="E105" s="42">
        <f t="shared" si="6"/>
        <v>0</v>
      </c>
      <c r="F105" s="42">
        <f t="shared" si="7"/>
        <v>0</v>
      </c>
      <c r="G105" s="42">
        <f t="shared" si="8"/>
        <v>0</v>
      </c>
      <c r="H105" s="42">
        <f t="shared" si="9"/>
        <v>0</v>
      </c>
      <c r="I105" s="42">
        <f t="shared" si="10"/>
        <v>0</v>
      </c>
      <c r="J105" s="42">
        <f t="shared" si="11"/>
        <v>0</v>
      </c>
      <c r="K105" s="42">
        <v>0</v>
      </c>
    </row>
    <row r="106" spans="1:11" ht="15" customHeight="1" x14ac:dyDescent="0.25">
      <c r="A106" s="9" t="s">
        <v>17</v>
      </c>
      <c r="B106" s="9" t="s">
        <v>29</v>
      </c>
      <c r="C106" s="9" t="s">
        <v>30</v>
      </c>
      <c r="D106" s="42">
        <f>euref_generation_EXIOBASE!D90</f>
        <v>57621.193189215177</v>
      </c>
      <c r="E106" s="42">
        <f t="shared" si="6"/>
        <v>46096.954551372139</v>
      </c>
      <c r="F106" s="42">
        <f t="shared" si="7"/>
        <v>28810.596594607588</v>
      </c>
      <c r="G106" s="42">
        <f t="shared" si="8"/>
        <v>11524.238637843031</v>
      </c>
      <c r="H106" s="42">
        <f t="shared" si="9"/>
        <v>7202.6491486518971</v>
      </c>
      <c r="I106" s="42">
        <f t="shared" si="10"/>
        <v>2881.0596594607632</v>
      </c>
      <c r="J106" s="42">
        <f t="shared" si="11"/>
        <v>1440.5298297303816</v>
      </c>
      <c r="K106" s="42">
        <v>0</v>
      </c>
    </row>
    <row r="107" spans="1:11" ht="15" customHeight="1" x14ac:dyDescent="0.25">
      <c r="A107" s="9" t="s">
        <v>17</v>
      </c>
      <c r="B107" s="9" t="s">
        <v>31</v>
      </c>
      <c r="C107" s="9" t="s">
        <v>32</v>
      </c>
      <c r="D107" s="42">
        <f>euref_generation_EXIOBASE!D91</f>
        <v>53218.443590404619</v>
      </c>
      <c r="E107" s="42">
        <f t="shared" si="6"/>
        <v>42574.754872323698</v>
      </c>
      <c r="F107" s="42">
        <f t="shared" si="7"/>
        <v>26609.221795202309</v>
      </c>
      <c r="G107" s="42">
        <f t="shared" si="8"/>
        <v>10643.688718080921</v>
      </c>
      <c r="H107" s="42">
        <f t="shared" si="9"/>
        <v>6652.3054488005764</v>
      </c>
      <c r="I107" s="42">
        <f t="shared" si="10"/>
        <v>2660.922179520232</v>
      </c>
      <c r="J107" s="42">
        <f t="shared" si="11"/>
        <v>1330.461089760116</v>
      </c>
      <c r="K107" s="42">
        <v>0</v>
      </c>
    </row>
    <row r="108" spans="1:11" ht="15" customHeight="1" x14ac:dyDescent="0.25">
      <c r="A108" s="9" t="s">
        <v>17</v>
      </c>
      <c r="B108" s="9" t="s">
        <v>33</v>
      </c>
      <c r="C108" s="9" t="s">
        <v>34</v>
      </c>
      <c r="D108" s="42">
        <f>euref_generation_EXIOBASE!D92</f>
        <v>58065.92996307397</v>
      </c>
      <c r="E108" s="42">
        <f t="shared" si="6"/>
        <v>46452.743970459174</v>
      </c>
      <c r="F108" s="42">
        <f t="shared" si="7"/>
        <v>29032.964981536985</v>
      </c>
      <c r="G108" s="42">
        <f t="shared" si="8"/>
        <v>11613.185992614788</v>
      </c>
      <c r="H108" s="42">
        <f t="shared" si="9"/>
        <v>7258.2412453842444</v>
      </c>
      <c r="I108" s="42">
        <f t="shared" si="10"/>
        <v>2903.2964981537007</v>
      </c>
      <c r="J108" s="42">
        <f t="shared" si="11"/>
        <v>1451.6482490768503</v>
      </c>
      <c r="K108" s="42">
        <v>0</v>
      </c>
    </row>
    <row r="109" spans="1:11" ht="15" customHeight="1" x14ac:dyDescent="0.25">
      <c r="A109" s="9" t="s">
        <v>17</v>
      </c>
      <c r="B109" s="9" t="s">
        <v>35</v>
      </c>
      <c r="C109" s="9" t="s">
        <v>36</v>
      </c>
      <c r="D109" s="42">
        <f>euref_generation_EXIOBASE!D93</f>
        <v>33177.114191313143</v>
      </c>
      <c r="E109" s="42">
        <f t="shared" si="6"/>
        <v>39593.214551949204</v>
      </c>
      <c r="F109" s="42">
        <f t="shared" si="7"/>
        <v>49217.365092903288</v>
      </c>
      <c r="G109" s="42">
        <f t="shared" si="8"/>
        <v>58841.515633857387</v>
      </c>
      <c r="H109" s="42">
        <f t="shared" si="9"/>
        <v>61247.553269095908</v>
      </c>
      <c r="I109" s="42">
        <f t="shared" si="10"/>
        <v>63653.590904334429</v>
      </c>
      <c r="J109" s="42">
        <f t="shared" si="11"/>
        <v>64455.603449413931</v>
      </c>
      <c r="K109" s="42">
        <v>65257.615994493441</v>
      </c>
    </row>
    <row r="110" spans="1:11" ht="15" customHeight="1" x14ac:dyDescent="0.25">
      <c r="A110" s="9" t="s">
        <v>17</v>
      </c>
      <c r="B110" s="9" t="s">
        <v>79</v>
      </c>
      <c r="C110" s="9" t="s">
        <v>83</v>
      </c>
      <c r="D110" s="42">
        <f>euref_generation_EXIOBASE!D94*generation!$L110/(generation!$L$110+generation!$L$111)</f>
        <v>51664.998077615266</v>
      </c>
      <c r="E110" s="42">
        <f t="shared" si="6"/>
        <v>84324.70538336155</v>
      </c>
      <c r="F110" s="42">
        <f t="shared" si="7"/>
        <v>133314.26634198095</v>
      </c>
      <c r="G110" s="42">
        <f t="shared" si="8"/>
        <v>182303.82730060042</v>
      </c>
      <c r="H110" s="42">
        <f t="shared" si="9"/>
        <v>194551.21754025525</v>
      </c>
      <c r="I110" s="42">
        <f t="shared" si="10"/>
        <v>206798.60777991009</v>
      </c>
      <c r="J110" s="42">
        <f t="shared" si="11"/>
        <v>210881.07119312839</v>
      </c>
      <c r="K110" s="42">
        <v>214963.53460634669</v>
      </c>
    </row>
    <row r="111" spans="1:11" ht="15" customHeight="1" x14ac:dyDescent="0.25">
      <c r="A111" s="9" t="s">
        <v>17</v>
      </c>
      <c r="B111" s="9" t="s">
        <v>78</v>
      </c>
      <c r="C111" s="9" t="s">
        <v>84</v>
      </c>
      <c r="D111" s="42">
        <f>euref_generation_EXIOBASE!D94*generation!$L111/(generation!$L$110+generation!$L$111)</f>
        <v>0</v>
      </c>
      <c r="E111" s="42">
        <f t="shared" si="6"/>
        <v>13713.307327110342</v>
      </c>
      <c r="F111" s="42">
        <f t="shared" si="7"/>
        <v>34283.268317775852</v>
      </c>
      <c r="G111" s="42">
        <f t="shared" si="8"/>
        <v>54853.229308441369</v>
      </c>
      <c r="H111" s="42">
        <f t="shared" si="9"/>
        <v>59995.719556107739</v>
      </c>
      <c r="I111" s="42">
        <f t="shared" si="10"/>
        <v>65138.209803774116</v>
      </c>
      <c r="J111" s="42">
        <f t="shared" si="11"/>
        <v>66852.373219662913</v>
      </c>
      <c r="K111" s="42">
        <v>68566.536635551704</v>
      </c>
    </row>
    <row r="112" spans="1:11" ht="15" customHeight="1" x14ac:dyDescent="0.25">
      <c r="A112" s="9" t="s">
        <v>17</v>
      </c>
      <c r="B112" s="9" t="s">
        <v>37</v>
      </c>
      <c r="C112" s="9" t="s">
        <v>38</v>
      </c>
      <c r="D112" s="42">
        <f>euref_generation_EXIOBASE!D95</f>
        <v>4988.0810672646721</v>
      </c>
      <c r="E112" s="42">
        <f t="shared" si="6"/>
        <v>3990.4648538117376</v>
      </c>
      <c r="F112" s="42">
        <f t="shared" si="7"/>
        <v>2494.0405336323361</v>
      </c>
      <c r="G112" s="42">
        <f t="shared" si="8"/>
        <v>997.61621345293406</v>
      </c>
      <c r="H112" s="42">
        <f t="shared" si="9"/>
        <v>623.51013340808413</v>
      </c>
      <c r="I112" s="42">
        <f t="shared" si="10"/>
        <v>249.4040533632342</v>
      </c>
      <c r="J112" s="42">
        <f t="shared" si="11"/>
        <v>124.7020266816171</v>
      </c>
      <c r="K112" s="42">
        <v>0</v>
      </c>
    </row>
    <row r="113" spans="1:11" ht="15" customHeight="1" x14ac:dyDescent="0.25">
      <c r="A113" s="9" t="s">
        <v>17</v>
      </c>
      <c r="B113" s="9" t="s">
        <v>39</v>
      </c>
      <c r="C113" s="9" t="s">
        <v>40</v>
      </c>
      <c r="D113" s="42">
        <f>euref_generation_EXIOBASE!D96</f>
        <v>4513.5560817886089</v>
      </c>
      <c r="E113" s="42">
        <f t="shared" si="6"/>
        <v>3610.8448654308872</v>
      </c>
      <c r="F113" s="42">
        <f t="shared" si="7"/>
        <v>2256.7780408943045</v>
      </c>
      <c r="G113" s="42">
        <f t="shared" si="8"/>
        <v>902.7112163577217</v>
      </c>
      <c r="H113" s="42">
        <f t="shared" si="9"/>
        <v>564.19451022357612</v>
      </c>
      <c r="I113" s="42">
        <f t="shared" si="10"/>
        <v>225.67780408943054</v>
      </c>
      <c r="J113" s="42">
        <f t="shared" si="11"/>
        <v>112.83890204471527</v>
      </c>
      <c r="K113" s="42">
        <v>0</v>
      </c>
    </row>
    <row r="114" spans="1:11" ht="15" customHeight="1" x14ac:dyDescent="0.25">
      <c r="A114" s="9" t="s">
        <v>17</v>
      </c>
      <c r="B114" s="9" t="s">
        <v>80</v>
      </c>
      <c r="C114" s="9" t="s">
        <v>85</v>
      </c>
      <c r="D114" s="42">
        <f>euref_generation_EXIOBASE!D97*generation!$L114/(generation!$L$114+generation!$L$115)</f>
        <v>2289.7660157392547</v>
      </c>
      <c r="E114" s="42">
        <f t="shared" si="6"/>
        <v>15545.120139701763</v>
      </c>
      <c r="F114" s="42">
        <f t="shared" si="7"/>
        <v>35428.151325645522</v>
      </c>
      <c r="G114" s="42">
        <f t="shared" si="8"/>
        <v>55311.182511589286</v>
      </c>
      <c r="H114" s="42">
        <f t="shared" si="9"/>
        <v>60281.940308075224</v>
      </c>
      <c r="I114" s="42">
        <f t="shared" si="10"/>
        <v>65252.698104561161</v>
      </c>
      <c r="J114" s="42">
        <f t="shared" si="11"/>
        <v>66909.617370056483</v>
      </c>
      <c r="K114" s="42">
        <v>68566.536635551791</v>
      </c>
    </row>
    <row r="115" spans="1:11" ht="15" customHeight="1" x14ac:dyDescent="0.25">
      <c r="A115" s="9" t="s">
        <v>17</v>
      </c>
      <c r="B115" s="9" t="s">
        <v>81</v>
      </c>
      <c r="C115" s="9" t="s">
        <v>86</v>
      </c>
      <c r="D115" s="42">
        <f>euref_generation_EXIOBASE!D97*generation!$L115/(generation!$L$114+generation!$L$115)</f>
        <v>4894.8402582393519</v>
      </c>
      <c r="E115" s="42">
        <f t="shared" si="6"/>
        <v>29035.899345033322</v>
      </c>
      <c r="F115" s="42">
        <f t="shared" si="7"/>
        <v>65247.48797522427</v>
      </c>
      <c r="G115" s="42">
        <f t="shared" si="8"/>
        <v>101459.07660541522</v>
      </c>
      <c r="H115" s="42">
        <f t="shared" si="9"/>
        <v>110511.97376296295</v>
      </c>
      <c r="I115" s="42">
        <f t="shared" si="10"/>
        <v>119564.87092051069</v>
      </c>
      <c r="J115" s="42">
        <f t="shared" si="11"/>
        <v>122582.50330635993</v>
      </c>
      <c r="K115" s="42">
        <v>125600.13569220918</v>
      </c>
    </row>
    <row r="116" spans="1:11" ht="15" customHeight="1" x14ac:dyDescent="0.25">
      <c r="A116" s="9" t="s">
        <v>17</v>
      </c>
      <c r="B116" s="9" t="s">
        <v>41</v>
      </c>
      <c r="C116" s="9" t="s">
        <v>42</v>
      </c>
      <c r="D116" s="42">
        <f>euref_generation_EXIOBASE!D98</f>
        <v>4861.3780211733238</v>
      </c>
      <c r="E116" s="42">
        <f t="shared" si="6"/>
        <v>8917.489191356126</v>
      </c>
      <c r="F116" s="42">
        <f t="shared" si="7"/>
        <v>15001.655946630326</v>
      </c>
      <c r="G116" s="42">
        <f t="shared" si="8"/>
        <v>21085.82270190453</v>
      </c>
      <c r="H116" s="42">
        <f t="shared" si="9"/>
        <v>22606.86439072308</v>
      </c>
      <c r="I116" s="42">
        <f t="shared" si="10"/>
        <v>24127.90607954163</v>
      </c>
      <c r="J116" s="42">
        <f t="shared" si="11"/>
        <v>24634.919975814482</v>
      </c>
      <c r="K116" s="42">
        <v>25141.933872087331</v>
      </c>
    </row>
    <row r="117" spans="1:11" ht="15" customHeight="1" x14ac:dyDescent="0.25">
      <c r="A117" s="9" t="s">
        <v>17</v>
      </c>
      <c r="B117" s="9" t="s">
        <v>43</v>
      </c>
      <c r="C117" s="9" t="s">
        <v>44</v>
      </c>
      <c r="D117" s="42">
        <f>euref_generation_EXIOBASE!D99</f>
        <v>0</v>
      </c>
      <c r="E117" s="42">
        <f t="shared" si="6"/>
        <v>1393.4345330049628</v>
      </c>
      <c r="F117" s="42">
        <f t="shared" si="7"/>
        <v>3483.5863325124064</v>
      </c>
      <c r="G117" s="42">
        <f t="shared" si="8"/>
        <v>5573.738132019851</v>
      </c>
      <c r="H117" s="42">
        <f t="shared" si="9"/>
        <v>6096.2760818967108</v>
      </c>
      <c r="I117" s="42">
        <f t="shared" si="10"/>
        <v>6618.8140317735715</v>
      </c>
      <c r="J117" s="42">
        <f t="shared" si="11"/>
        <v>6792.9933483991917</v>
      </c>
      <c r="K117" s="42">
        <v>6967.1726650248129</v>
      </c>
    </row>
    <row r="118" spans="1:11" ht="15" customHeight="1" x14ac:dyDescent="0.25">
      <c r="A118" s="9" t="s">
        <v>17</v>
      </c>
      <c r="B118" s="9" t="s">
        <v>45</v>
      </c>
      <c r="C118" s="9" t="s">
        <v>46</v>
      </c>
      <c r="D118" s="42">
        <f>euref_generation_EXIOBASE!D100</f>
        <v>0</v>
      </c>
      <c r="E118" s="42">
        <f t="shared" si="6"/>
        <v>69.060813110710896</v>
      </c>
      <c r="F118" s="42">
        <f t="shared" si="7"/>
        <v>172.65203277677722</v>
      </c>
      <c r="G118" s="42">
        <f t="shared" si="8"/>
        <v>276.24325244284358</v>
      </c>
      <c r="H118" s="42">
        <f t="shared" si="9"/>
        <v>302.14105735936016</v>
      </c>
      <c r="I118" s="42">
        <f t="shared" si="10"/>
        <v>328.03886227587668</v>
      </c>
      <c r="J118" s="42">
        <f t="shared" si="11"/>
        <v>336.67146391471556</v>
      </c>
      <c r="K118" s="42">
        <v>345.30406555355444</v>
      </c>
    </row>
    <row r="119" spans="1:11" ht="15" customHeight="1" x14ac:dyDescent="0.25">
      <c r="A119" s="9" t="s">
        <v>16</v>
      </c>
      <c r="B119" s="9" t="s">
        <v>29</v>
      </c>
      <c r="C119" s="9" t="s">
        <v>30</v>
      </c>
      <c r="D119" s="42">
        <f>euref_generation_EXIOBASE!D101</f>
        <v>8559.1299910596226</v>
      </c>
      <c r="E119" s="42">
        <f t="shared" si="6"/>
        <v>6847.3039928476983</v>
      </c>
      <c r="F119" s="42">
        <f t="shared" si="7"/>
        <v>4279.5649955298113</v>
      </c>
      <c r="G119" s="42">
        <f t="shared" si="8"/>
        <v>1711.8259982119243</v>
      </c>
      <c r="H119" s="42">
        <f t="shared" si="9"/>
        <v>1069.8912488824531</v>
      </c>
      <c r="I119" s="42">
        <f t="shared" si="10"/>
        <v>427.95649955298177</v>
      </c>
      <c r="J119" s="42">
        <f t="shared" si="11"/>
        <v>213.97824977649088</v>
      </c>
      <c r="K119" s="42">
        <v>0</v>
      </c>
    </row>
    <row r="120" spans="1:11" ht="15" customHeight="1" x14ac:dyDescent="0.25">
      <c r="A120" s="9" t="s">
        <v>16</v>
      </c>
      <c r="B120" s="9" t="s">
        <v>31</v>
      </c>
      <c r="C120" s="9" t="s">
        <v>32</v>
      </c>
      <c r="D120" s="42">
        <f>euref_generation_EXIOBASE!D102</f>
        <v>7770.5160347034034</v>
      </c>
      <c r="E120" s="42">
        <f t="shared" si="6"/>
        <v>6216.4128277627224</v>
      </c>
      <c r="F120" s="42">
        <f t="shared" si="7"/>
        <v>3885.2580173517017</v>
      </c>
      <c r="G120" s="42">
        <f t="shared" si="8"/>
        <v>1554.1032069406801</v>
      </c>
      <c r="H120" s="42">
        <f t="shared" si="9"/>
        <v>971.31450433792543</v>
      </c>
      <c r="I120" s="42">
        <f t="shared" si="10"/>
        <v>388.52580173517072</v>
      </c>
      <c r="J120" s="42">
        <f t="shared" si="11"/>
        <v>194.26290086758536</v>
      </c>
      <c r="K120" s="42">
        <v>0</v>
      </c>
    </row>
    <row r="121" spans="1:11" ht="15" customHeight="1" x14ac:dyDescent="0.25">
      <c r="A121" s="9" t="s">
        <v>16</v>
      </c>
      <c r="B121" s="9" t="s">
        <v>33</v>
      </c>
      <c r="C121" s="9" t="s">
        <v>34</v>
      </c>
      <c r="D121" s="42">
        <f>euref_generation_EXIOBASE!D103</f>
        <v>23137.379935161338</v>
      </c>
      <c r="E121" s="42">
        <f t="shared" si="6"/>
        <v>18509.903948129071</v>
      </c>
      <c r="F121" s="42">
        <f t="shared" si="7"/>
        <v>11568.689967580669</v>
      </c>
      <c r="G121" s="42">
        <f t="shared" si="8"/>
        <v>4627.4759870322669</v>
      </c>
      <c r="H121" s="42">
        <f t="shared" si="9"/>
        <v>2892.1724918951677</v>
      </c>
      <c r="I121" s="42">
        <f t="shared" si="10"/>
        <v>1156.8689967580685</v>
      </c>
      <c r="J121" s="42">
        <f t="shared" si="11"/>
        <v>578.43449837903427</v>
      </c>
      <c r="K121" s="42">
        <v>0</v>
      </c>
    </row>
    <row r="122" spans="1:11" ht="15" customHeight="1" x14ac:dyDescent="0.25">
      <c r="A122" s="9" t="s">
        <v>16</v>
      </c>
      <c r="B122" s="9" t="s">
        <v>35</v>
      </c>
      <c r="C122" s="9" t="s">
        <v>36</v>
      </c>
      <c r="D122" s="42">
        <f>euref_generation_EXIOBASE!D104</f>
        <v>15701.435876607999</v>
      </c>
      <c r="E122" s="42">
        <f t="shared" si="6"/>
        <v>15216.109401860156</v>
      </c>
      <c r="F122" s="42">
        <f t="shared" si="7"/>
        <v>14488.119689738392</v>
      </c>
      <c r="G122" s="42">
        <f t="shared" si="8"/>
        <v>13760.129977616629</v>
      </c>
      <c r="H122" s="42">
        <f t="shared" si="9"/>
        <v>13578.132549586189</v>
      </c>
      <c r="I122" s="42">
        <f t="shared" si="10"/>
        <v>13396.135121555748</v>
      </c>
      <c r="J122" s="42">
        <f t="shared" si="11"/>
        <v>13335.469312212266</v>
      </c>
      <c r="K122" s="42">
        <v>13274.803502868786</v>
      </c>
    </row>
    <row r="123" spans="1:11" ht="15" customHeight="1" x14ac:dyDescent="0.25">
      <c r="A123" s="9" t="s">
        <v>16</v>
      </c>
      <c r="B123" s="9" t="s">
        <v>79</v>
      </c>
      <c r="C123" s="9" t="s">
        <v>83</v>
      </c>
      <c r="D123" s="42">
        <f>euref_generation_EXIOBASE!D105*generation!$L123/(generation!$L$123+generation!$L$124)</f>
        <v>2291.3538171646305</v>
      </c>
      <c r="E123" s="42">
        <f t="shared" si="6"/>
        <v>17716.43665006954</v>
      </c>
      <c r="F123" s="42">
        <f t="shared" si="7"/>
        <v>40854.060899426906</v>
      </c>
      <c r="G123" s="42">
        <f t="shared" si="8"/>
        <v>63991.685148784272</v>
      </c>
      <c r="H123" s="42">
        <f t="shared" si="9"/>
        <v>69776.09121112361</v>
      </c>
      <c r="I123" s="42">
        <f t="shared" si="10"/>
        <v>75560.497273462955</v>
      </c>
      <c r="J123" s="42">
        <f t="shared" si="11"/>
        <v>77488.632627576066</v>
      </c>
      <c r="K123" s="42">
        <v>79416.76798168919</v>
      </c>
    </row>
    <row r="124" spans="1:11" ht="15" customHeight="1" x14ac:dyDescent="0.25">
      <c r="A124" s="9" t="s">
        <v>16</v>
      </c>
      <c r="B124" s="9" t="s">
        <v>78</v>
      </c>
      <c r="C124" s="9" t="s">
        <v>84</v>
      </c>
      <c r="D124" s="42">
        <f>euref_generation_EXIOBASE!D105*generation!$L124/(generation!$L$123+generation!$L$124)</f>
        <v>15.651912953076254</v>
      </c>
      <c r="E124" s="42">
        <f t="shared" si="6"/>
        <v>8640.1420266222722</v>
      </c>
      <c r="F124" s="42">
        <f t="shared" si="7"/>
        <v>21576.877197126061</v>
      </c>
      <c r="G124" s="42">
        <f t="shared" si="8"/>
        <v>34513.612367629859</v>
      </c>
      <c r="H124" s="42">
        <f t="shared" si="9"/>
        <v>37747.796160255806</v>
      </c>
      <c r="I124" s="42">
        <f t="shared" si="10"/>
        <v>40981.979952881753</v>
      </c>
      <c r="J124" s="42">
        <f t="shared" si="11"/>
        <v>42060.041217090402</v>
      </c>
      <c r="K124" s="42">
        <v>43138.102481299051</v>
      </c>
    </row>
    <row r="125" spans="1:11" ht="15" customHeight="1" x14ac:dyDescent="0.25">
      <c r="A125" s="9" t="s">
        <v>16</v>
      </c>
      <c r="B125" s="9" t="s">
        <v>37</v>
      </c>
      <c r="C125" s="9" t="s">
        <v>38</v>
      </c>
      <c r="D125" s="42">
        <f>euref_generation_EXIOBASE!D106</f>
        <v>634.88368093366398</v>
      </c>
      <c r="E125" s="42">
        <f t="shared" si="6"/>
        <v>507.90694474693117</v>
      </c>
      <c r="F125" s="42">
        <f t="shared" si="7"/>
        <v>317.44184046683199</v>
      </c>
      <c r="G125" s="42">
        <f t="shared" si="8"/>
        <v>126.97673618673275</v>
      </c>
      <c r="H125" s="42">
        <f t="shared" si="9"/>
        <v>79.360460116707998</v>
      </c>
      <c r="I125" s="42">
        <f t="shared" si="10"/>
        <v>31.744184046683245</v>
      </c>
      <c r="J125" s="42">
        <f t="shared" si="11"/>
        <v>15.872092023341622</v>
      </c>
      <c r="K125" s="42">
        <v>0</v>
      </c>
    </row>
    <row r="126" spans="1:11" ht="15" customHeight="1" x14ac:dyDescent="0.25">
      <c r="A126" s="9" t="s">
        <v>16</v>
      </c>
      <c r="B126" s="9" t="s">
        <v>39</v>
      </c>
      <c r="C126" s="9" t="s">
        <v>40</v>
      </c>
      <c r="D126" s="42">
        <f>euref_generation_EXIOBASE!D107</f>
        <v>13361.398551708357</v>
      </c>
      <c r="E126" s="42">
        <f t="shared" si="6"/>
        <v>10689.118841366686</v>
      </c>
      <c r="F126" s="42">
        <f t="shared" si="7"/>
        <v>6680.6992758541783</v>
      </c>
      <c r="G126" s="42">
        <f t="shared" si="8"/>
        <v>2672.2797103416706</v>
      </c>
      <c r="H126" s="42">
        <f t="shared" si="9"/>
        <v>1670.1748189635446</v>
      </c>
      <c r="I126" s="42">
        <f t="shared" si="10"/>
        <v>668.06992758541855</v>
      </c>
      <c r="J126" s="42">
        <f t="shared" si="11"/>
        <v>334.03496379270928</v>
      </c>
      <c r="K126" s="42">
        <v>0</v>
      </c>
    </row>
    <row r="127" spans="1:11" ht="15" customHeight="1" x14ac:dyDescent="0.25">
      <c r="A127" s="9" t="s">
        <v>16</v>
      </c>
      <c r="B127" s="9" t="s">
        <v>80</v>
      </c>
      <c r="C127" s="9" t="s">
        <v>85</v>
      </c>
      <c r="D127" s="42">
        <f>euref_generation_EXIOBASE!D108*generation!$L127/(generation!$L$127+generation!$L$128)</f>
        <v>0</v>
      </c>
      <c r="E127" s="42">
        <f t="shared" si="6"/>
        <v>8627.6204962598131</v>
      </c>
      <c r="F127" s="42">
        <f t="shared" si="7"/>
        <v>21569.051240649533</v>
      </c>
      <c r="G127" s="42">
        <f t="shared" si="8"/>
        <v>34510.481985039252</v>
      </c>
      <c r="H127" s="42">
        <f t="shared" si="9"/>
        <v>37745.83967113668</v>
      </c>
      <c r="I127" s="42">
        <f t="shared" si="10"/>
        <v>40981.197357234108</v>
      </c>
      <c r="J127" s="42">
        <f t="shared" si="11"/>
        <v>42059.649919266587</v>
      </c>
      <c r="K127" s="42">
        <v>43138.102481299065</v>
      </c>
    </row>
    <row r="128" spans="1:11" ht="15" customHeight="1" x14ac:dyDescent="0.25">
      <c r="A128" s="9" t="s">
        <v>16</v>
      </c>
      <c r="B128" s="9" t="s">
        <v>81</v>
      </c>
      <c r="C128" s="9" t="s">
        <v>86</v>
      </c>
      <c r="D128" s="42">
        <f>euref_generation_EXIOBASE!D108*generation!$L128/(generation!$L$127+generation!$L$128)</f>
        <v>7.4578073089777188</v>
      </c>
      <c r="E128" s="42">
        <f t="shared" si="6"/>
        <v>2163.7129821849121</v>
      </c>
      <c r="F128" s="42">
        <f t="shared" si="7"/>
        <v>5398.0957444988135</v>
      </c>
      <c r="G128" s="42">
        <f t="shared" si="8"/>
        <v>8632.4785068127148</v>
      </c>
      <c r="H128" s="42">
        <f t="shared" si="9"/>
        <v>9441.07419739119</v>
      </c>
      <c r="I128" s="42">
        <f t="shared" si="10"/>
        <v>10249.669887969665</v>
      </c>
      <c r="J128" s="42">
        <f t="shared" si="11"/>
        <v>10519.201784829158</v>
      </c>
      <c r="K128" s="42">
        <v>10788.733681688649</v>
      </c>
    </row>
    <row r="129" spans="1:11" ht="15" customHeight="1" x14ac:dyDescent="0.25">
      <c r="A129" s="9" t="s">
        <v>16</v>
      </c>
      <c r="B129" s="9" t="s">
        <v>41</v>
      </c>
      <c r="C129" s="9" t="s">
        <v>42</v>
      </c>
      <c r="D129" s="42">
        <f>euref_generation_EXIOBASE!D109</f>
        <v>0</v>
      </c>
      <c r="E129" s="42">
        <f t="shared" si="6"/>
        <v>0</v>
      </c>
      <c r="F129" s="42">
        <f t="shared" si="7"/>
        <v>0</v>
      </c>
      <c r="G129" s="42">
        <f t="shared" si="8"/>
        <v>0</v>
      </c>
      <c r="H129" s="42">
        <f t="shared" si="9"/>
        <v>0</v>
      </c>
      <c r="I129" s="42">
        <f t="shared" si="10"/>
        <v>0</v>
      </c>
      <c r="J129" s="42">
        <f t="shared" si="11"/>
        <v>0</v>
      </c>
      <c r="K129" s="42">
        <v>0</v>
      </c>
    </row>
    <row r="130" spans="1:11" ht="15" customHeight="1" x14ac:dyDescent="0.25">
      <c r="A130" s="9" t="s">
        <v>16</v>
      </c>
      <c r="B130" s="9" t="s">
        <v>43</v>
      </c>
      <c r="C130" s="9" t="s">
        <v>44</v>
      </c>
      <c r="D130" s="42">
        <f>euref_generation_EXIOBASE!D110</f>
        <v>0</v>
      </c>
      <c r="E130" s="42">
        <f t="shared" ref="E130:E193" si="12">$D130+($K130-$D130)*0.2</f>
        <v>9.3162787787494405</v>
      </c>
      <c r="F130" s="42">
        <f t="shared" ref="F130:F193" si="13">$D130+($K130-$D130)*0.5</f>
        <v>23.290696946873599</v>
      </c>
      <c r="G130" s="42">
        <f t="shared" ref="G130:G193" si="14">$D130+($K130-$D130)*0.8</f>
        <v>37.265115114997762</v>
      </c>
      <c r="H130" s="42">
        <f t="shared" ref="H130:H193" si="15">(G130+I130)/2</f>
        <v>40.758719657028799</v>
      </c>
      <c r="I130" s="42">
        <f t="shared" ref="I130:I193" si="16">$D130+($K130-$D130)*0.95</f>
        <v>44.252324199059835</v>
      </c>
      <c r="J130" s="42">
        <f t="shared" ref="J130:J193" si="17">(I130+K130)/2</f>
        <v>45.416859046403516</v>
      </c>
      <c r="K130" s="42">
        <v>46.581393893747197</v>
      </c>
    </row>
    <row r="131" spans="1:11" ht="15" customHeight="1" x14ac:dyDescent="0.25">
      <c r="A131" s="9" t="s">
        <v>16</v>
      </c>
      <c r="B131" s="9" t="s">
        <v>45</v>
      </c>
      <c r="C131" s="9" t="s">
        <v>46</v>
      </c>
      <c r="D131" s="42">
        <f>euref_generation_EXIOBASE!D111</f>
        <v>0</v>
      </c>
      <c r="E131" s="42">
        <f t="shared" si="12"/>
        <v>0</v>
      </c>
      <c r="F131" s="42">
        <f t="shared" si="13"/>
        <v>0</v>
      </c>
      <c r="G131" s="42">
        <f t="shared" si="14"/>
        <v>0</v>
      </c>
      <c r="H131" s="42">
        <f t="shared" si="15"/>
        <v>0</v>
      </c>
      <c r="I131" s="42">
        <f t="shared" si="16"/>
        <v>0</v>
      </c>
      <c r="J131" s="42">
        <f t="shared" si="17"/>
        <v>0</v>
      </c>
      <c r="K131" s="42">
        <v>0</v>
      </c>
    </row>
    <row r="132" spans="1:11" ht="15" customHeight="1" x14ac:dyDescent="0.25">
      <c r="A132" s="9" t="s">
        <v>15</v>
      </c>
      <c r="B132" s="9" t="s">
        <v>29</v>
      </c>
      <c r="C132" s="9" t="s">
        <v>30</v>
      </c>
      <c r="D132" s="42">
        <f>euref_generation_EXIOBASE!D112</f>
        <v>8820.3738605893031</v>
      </c>
      <c r="E132" s="42">
        <f t="shared" si="12"/>
        <v>7056.2990884714427</v>
      </c>
      <c r="F132" s="42">
        <f t="shared" si="13"/>
        <v>4410.1869302946516</v>
      </c>
      <c r="G132" s="42">
        <f t="shared" si="14"/>
        <v>1764.0747721178604</v>
      </c>
      <c r="H132" s="42">
        <f t="shared" si="15"/>
        <v>1102.5467325736631</v>
      </c>
      <c r="I132" s="42">
        <f t="shared" si="16"/>
        <v>441.01869302946579</v>
      </c>
      <c r="J132" s="42">
        <f t="shared" si="17"/>
        <v>220.5093465147329</v>
      </c>
      <c r="K132" s="42">
        <v>0</v>
      </c>
    </row>
    <row r="133" spans="1:11" ht="15" customHeight="1" x14ac:dyDescent="0.25">
      <c r="A133" s="9" t="s">
        <v>15</v>
      </c>
      <c r="B133" s="9" t="s">
        <v>31</v>
      </c>
      <c r="C133" s="9" t="s">
        <v>32</v>
      </c>
      <c r="D133" s="42">
        <f>euref_generation_EXIOBASE!D113</f>
        <v>25752.510087823048</v>
      </c>
      <c r="E133" s="42">
        <f t="shared" si="12"/>
        <v>20602.008070258438</v>
      </c>
      <c r="F133" s="42">
        <f t="shared" si="13"/>
        <v>12876.255043911524</v>
      </c>
      <c r="G133" s="42">
        <f t="shared" si="14"/>
        <v>5150.5020175646096</v>
      </c>
      <c r="H133" s="42">
        <f t="shared" si="15"/>
        <v>3219.0637609778823</v>
      </c>
      <c r="I133" s="42">
        <f t="shared" si="16"/>
        <v>1287.6255043911551</v>
      </c>
      <c r="J133" s="42">
        <f t="shared" si="17"/>
        <v>643.81275219557756</v>
      </c>
      <c r="K133" s="42">
        <v>0</v>
      </c>
    </row>
    <row r="134" spans="1:11" ht="15" customHeight="1" x14ac:dyDescent="0.25">
      <c r="A134" s="9" t="s">
        <v>15</v>
      </c>
      <c r="B134" s="9" t="s">
        <v>33</v>
      </c>
      <c r="C134" s="9" t="s">
        <v>34</v>
      </c>
      <c r="D134" s="42">
        <f>euref_generation_EXIOBASE!D114</f>
        <v>444338.43035141553</v>
      </c>
      <c r="E134" s="42">
        <f t="shared" si="12"/>
        <v>355470.74428113241</v>
      </c>
      <c r="F134" s="42">
        <f t="shared" si="13"/>
        <v>222169.21517570777</v>
      </c>
      <c r="G134" s="42">
        <f t="shared" si="14"/>
        <v>88867.68607028306</v>
      </c>
      <c r="H134" s="42">
        <f t="shared" si="15"/>
        <v>55542.303793926927</v>
      </c>
      <c r="I134" s="42">
        <f t="shared" si="16"/>
        <v>22216.921517570794</v>
      </c>
      <c r="J134" s="42">
        <f t="shared" si="17"/>
        <v>11108.460758785397</v>
      </c>
      <c r="K134" s="42">
        <v>0</v>
      </c>
    </row>
    <row r="135" spans="1:11" ht="15" customHeight="1" x14ac:dyDescent="0.25">
      <c r="A135" s="9" t="s">
        <v>15</v>
      </c>
      <c r="B135" s="9" t="s">
        <v>35</v>
      </c>
      <c r="C135" s="9" t="s">
        <v>36</v>
      </c>
      <c r="D135" s="42">
        <f>euref_generation_EXIOBASE!D115</f>
        <v>63672.613230754541</v>
      </c>
      <c r="E135" s="42">
        <f t="shared" si="12"/>
        <v>65730.284116390176</v>
      </c>
      <c r="F135" s="42">
        <f t="shared" si="13"/>
        <v>68816.790444843631</v>
      </c>
      <c r="G135" s="42">
        <f t="shared" si="14"/>
        <v>71903.296773297072</v>
      </c>
      <c r="H135" s="42">
        <f t="shared" si="15"/>
        <v>72674.923355410428</v>
      </c>
      <c r="I135" s="42">
        <f t="shared" si="16"/>
        <v>73446.5499375238</v>
      </c>
      <c r="J135" s="42">
        <f t="shared" si="17"/>
        <v>73703.758798228257</v>
      </c>
      <c r="K135" s="42">
        <v>73960.967658932714</v>
      </c>
    </row>
    <row r="136" spans="1:11" ht="15" customHeight="1" x14ac:dyDescent="0.25">
      <c r="A136" s="9" t="s">
        <v>15</v>
      </c>
      <c r="B136" s="9" t="s">
        <v>79</v>
      </c>
      <c r="C136" s="9" t="s">
        <v>83</v>
      </c>
      <c r="D136" s="42">
        <f>euref_generation_EXIOBASE!D116*generation!$L136/(generation!$L$136+generation!$L$137)</f>
        <v>21516.549318470166</v>
      </c>
      <c r="E136" s="42">
        <f t="shared" si="12"/>
        <v>96510.374656101019</v>
      </c>
      <c r="F136" s="42">
        <f t="shared" si="13"/>
        <v>209001.11266254733</v>
      </c>
      <c r="G136" s="42">
        <f t="shared" si="14"/>
        <v>321491.8506689936</v>
      </c>
      <c r="H136" s="42">
        <f t="shared" si="15"/>
        <v>349614.53517060517</v>
      </c>
      <c r="I136" s="42">
        <f t="shared" si="16"/>
        <v>377737.21967221674</v>
      </c>
      <c r="J136" s="42">
        <f t="shared" si="17"/>
        <v>387111.44783942064</v>
      </c>
      <c r="K136" s="42">
        <v>396485.67600662448</v>
      </c>
    </row>
    <row r="137" spans="1:11" ht="15" customHeight="1" x14ac:dyDescent="0.25">
      <c r="A137" s="9" t="s">
        <v>15</v>
      </c>
      <c r="B137" s="9" t="s">
        <v>78</v>
      </c>
      <c r="C137" s="9" t="s">
        <v>84</v>
      </c>
      <c r="D137" s="42">
        <f>euref_generation_EXIOBASE!D116*generation!$L137/(generation!$L$136+generation!$L$137)</f>
        <v>0</v>
      </c>
      <c r="E137" s="42">
        <f t="shared" si="12"/>
        <v>25894.483284960297</v>
      </c>
      <c r="F137" s="42">
        <f t="shared" si="13"/>
        <v>64736.208212400743</v>
      </c>
      <c r="G137" s="42">
        <f t="shared" si="14"/>
        <v>103577.93313984119</v>
      </c>
      <c r="H137" s="42">
        <f t="shared" si="15"/>
        <v>113288.36437170129</v>
      </c>
      <c r="I137" s="42">
        <f t="shared" si="16"/>
        <v>122998.7956035614</v>
      </c>
      <c r="J137" s="42">
        <f t="shared" si="17"/>
        <v>126235.60601418145</v>
      </c>
      <c r="K137" s="42">
        <v>129472.41642480149</v>
      </c>
    </row>
    <row r="138" spans="1:11" ht="15" customHeight="1" x14ac:dyDescent="0.25">
      <c r="A138" s="9" t="s">
        <v>15</v>
      </c>
      <c r="B138" s="9" t="s">
        <v>37</v>
      </c>
      <c r="C138" s="9" t="s">
        <v>38</v>
      </c>
      <c r="D138" s="42">
        <f>euref_generation_EXIOBASE!D117</f>
        <v>515.79300401006981</v>
      </c>
      <c r="E138" s="42">
        <f t="shared" si="12"/>
        <v>412.63440320805586</v>
      </c>
      <c r="F138" s="42">
        <f t="shared" si="13"/>
        <v>257.8965020050349</v>
      </c>
      <c r="G138" s="42">
        <f t="shared" si="14"/>
        <v>103.15860080201395</v>
      </c>
      <c r="H138" s="42">
        <f t="shared" si="15"/>
        <v>64.474125501258726</v>
      </c>
      <c r="I138" s="42">
        <f t="shared" si="16"/>
        <v>25.789650200503502</v>
      </c>
      <c r="J138" s="42">
        <f t="shared" si="17"/>
        <v>12.894825100251751</v>
      </c>
      <c r="K138" s="42">
        <v>0</v>
      </c>
    </row>
    <row r="139" spans="1:11" ht="15" customHeight="1" x14ac:dyDescent="0.25">
      <c r="A139" s="9" t="s">
        <v>15</v>
      </c>
      <c r="B139" s="9" t="s">
        <v>39</v>
      </c>
      <c r="C139" s="9" t="s">
        <v>40</v>
      </c>
      <c r="D139" s="42">
        <f>euref_generation_EXIOBASE!D118</f>
        <v>10512.311793148467</v>
      </c>
      <c r="E139" s="42">
        <f t="shared" si="12"/>
        <v>8409.8494345187737</v>
      </c>
      <c r="F139" s="42">
        <f t="shared" si="13"/>
        <v>5256.1558965742333</v>
      </c>
      <c r="G139" s="42">
        <f t="shared" si="14"/>
        <v>2102.462358629693</v>
      </c>
      <c r="H139" s="42">
        <f t="shared" si="15"/>
        <v>1314.0389741435583</v>
      </c>
      <c r="I139" s="42">
        <f t="shared" si="16"/>
        <v>525.6155896574237</v>
      </c>
      <c r="J139" s="42">
        <f t="shared" si="17"/>
        <v>262.80779482871185</v>
      </c>
      <c r="K139" s="42">
        <v>0</v>
      </c>
    </row>
    <row r="140" spans="1:11" ht="15" customHeight="1" x14ac:dyDescent="0.25">
      <c r="A140" s="9" t="s">
        <v>15</v>
      </c>
      <c r="B140" s="9" t="s">
        <v>80</v>
      </c>
      <c r="C140" s="9" t="s">
        <v>85</v>
      </c>
      <c r="D140" s="42">
        <f>euref_generation_EXIOBASE!D119*generation!$L140/(generation!$L$140+generation!$L$141)</f>
        <v>4210.5763070854009</v>
      </c>
      <c r="E140" s="42">
        <f t="shared" si="12"/>
        <v>29262.944330628583</v>
      </c>
      <c r="F140" s="42">
        <f t="shared" si="13"/>
        <v>66841.496365943342</v>
      </c>
      <c r="G140" s="42">
        <f t="shared" si="14"/>
        <v>104420.04840125813</v>
      </c>
      <c r="H140" s="42">
        <f t="shared" si="15"/>
        <v>113814.68641008681</v>
      </c>
      <c r="I140" s="42">
        <f t="shared" si="16"/>
        <v>123209.32441891549</v>
      </c>
      <c r="J140" s="42">
        <f t="shared" si="17"/>
        <v>126340.87042185839</v>
      </c>
      <c r="K140" s="42">
        <v>129472.4164248013</v>
      </c>
    </row>
    <row r="141" spans="1:11" ht="15" customHeight="1" x14ac:dyDescent="0.25">
      <c r="A141" s="9" t="s">
        <v>15</v>
      </c>
      <c r="B141" s="9" t="s">
        <v>81</v>
      </c>
      <c r="C141" s="9" t="s">
        <v>86</v>
      </c>
      <c r="D141" s="42">
        <f>euref_generation_EXIOBASE!D119*generation!$L141/(generation!$L$140+generation!$L$141)</f>
        <v>4390.7521855162595</v>
      </c>
      <c r="E141" s="42">
        <f t="shared" si="12"/>
        <v>48642.355980111723</v>
      </c>
      <c r="F141" s="42">
        <f t="shared" si="13"/>
        <v>115019.76167200493</v>
      </c>
      <c r="G141" s="42">
        <f t="shared" si="14"/>
        <v>181397.16736389813</v>
      </c>
      <c r="H141" s="42">
        <f t="shared" si="15"/>
        <v>197991.51878687143</v>
      </c>
      <c r="I141" s="42">
        <f t="shared" si="16"/>
        <v>214585.87020984472</v>
      </c>
      <c r="J141" s="42">
        <f t="shared" si="17"/>
        <v>220117.32068416916</v>
      </c>
      <c r="K141" s="42">
        <v>225648.77115849359</v>
      </c>
    </row>
    <row r="142" spans="1:11" ht="15" customHeight="1" x14ac:dyDescent="0.25">
      <c r="A142" s="9" t="s">
        <v>15</v>
      </c>
      <c r="B142" s="9" t="s">
        <v>41</v>
      </c>
      <c r="C142" s="9" t="s">
        <v>42</v>
      </c>
      <c r="D142" s="42">
        <f>euref_generation_EXIOBASE!D120</f>
        <v>0</v>
      </c>
      <c r="E142" s="42">
        <f t="shared" si="12"/>
        <v>3596.24195924376</v>
      </c>
      <c r="F142" s="42">
        <f t="shared" si="13"/>
        <v>8990.6048981093991</v>
      </c>
      <c r="G142" s="42">
        <f t="shared" si="14"/>
        <v>14384.96783697504</v>
      </c>
      <c r="H142" s="42">
        <f t="shared" si="15"/>
        <v>15733.558571691448</v>
      </c>
      <c r="I142" s="42">
        <f t="shared" si="16"/>
        <v>17082.149306407857</v>
      </c>
      <c r="J142" s="42">
        <f t="shared" si="17"/>
        <v>17531.679551313326</v>
      </c>
      <c r="K142" s="42">
        <v>17981.209796218798</v>
      </c>
    </row>
    <row r="143" spans="1:11" ht="15" customHeight="1" x14ac:dyDescent="0.25">
      <c r="A143" s="9" t="s">
        <v>15</v>
      </c>
      <c r="B143" s="9" t="s">
        <v>43</v>
      </c>
      <c r="C143" s="9" t="s">
        <v>44</v>
      </c>
      <c r="D143" s="42">
        <f>euref_generation_EXIOBASE!D121</f>
        <v>398.70958474308679</v>
      </c>
      <c r="E143" s="42">
        <f t="shared" si="12"/>
        <v>2528.1783043378073</v>
      </c>
      <c r="F143" s="42">
        <f t="shared" si="13"/>
        <v>5722.3813837298867</v>
      </c>
      <c r="G143" s="42">
        <f t="shared" si="14"/>
        <v>8916.5844631219679</v>
      </c>
      <c r="H143" s="42">
        <f t="shared" si="15"/>
        <v>9715.1352329699876</v>
      </c>
      <c r="I143" s="42">
        <f t="shared" si="16"/>
        <v>10513.686002818007</v>
      </c>
      <c r="J143" s="42">
        <f t="shared" si="17"/>
        <v>10779.869592767347</v>
      </c>
      <c r="K143" s="42">
        <v>11046.053182716687</v>
      </c>
    </row>
    <row r="144" spans="1:11" ht="15" customHeight="1" x14ac:dyDescent="0.25">
      <c r="A144" s="9" t="s">
        <v>15</v>
      </c>
      <c r="B144" s="9" t="s">
        <v>45</v>
      </c>
      <c r="C144" s="9" t="s">
        <v>46</v>
      </c>
      <c r="D144" s="42">
        <f>euref_generation_EXIOBASE!D122</f>
        <v>75.206415256914298</v>
      </c>
      <c r="E144" s="42">
        <f t="shared" si="12"/>
        <v>110.47008778357754</v>
      </c>
      <c r="F144" s="42">
        <f t="shared" si="13"/>
        <v>163.36559657357242</v>
      </c>
      <c r="G144" s="42">
        <f t="shared" si="14"/>
        <v>216.26110536356725</v>
      </c>
      <c r="H144" s="42">
        <f t="shared" si="15"/>
        <v>229.48498256106598</v>
      </c>
      <c r="I144" s="42">
        <f t="shared" si="16"/>
        <v>242.7088597585647</v>
      </c>
      <c r="J144" s="42">
        <f t="shared" si="17"/>
        <v>247.1168188243976</v>
      </c>
      <c r="K144" s="42">
        <v>251.5247778902305</v>
      </c>
    </row>
    <row r="145" spans="1:11" ht="15" customHeight="1" x14ac:dyDescent="0.25">
      <c r="A145" s="9" t="s">
        <v>47</v>
      </c>
      <c r="B145" s="9" t="s">
        <v>29</v>
      </c>
      <c r="C145" s="9" t="s">
        <v>30</v>
      </c>
      <c r="D145" s="42">
        <f>euref_generation_EXIOBASE!D123</f>
        <v>26751.427601696563</v>
      </c>
      <c r="E145" s="42">
        <f t="shared" si="12"/>
        <v>21401.142081357251</v>
      </c>
      <c r="F145" s="42">
        <f t="shared" si="13"/>
        <v>13375.713800848282</v>
      </c>
      <c r="G145" s="42">
        <f t="shared" si="14"/>
        <v>5350.2855203393119</v>
      </c>
      <c r="H145" s="42">
        <f t="shared" si="15"/>
        <v>3343.9284502120699</v>
      </c>
      <c r="I145" s="42">
        <f t="shared" si="16"/>
        <v>1337.571380084828</v>
      </c>
      <c r="J145" s="42">
        <f t="shared" si="17"/>
        <v>668.78569004241399</v>
      </c>
      <c r="K145" s="42">
        <v>0</v>
      </c>
    </row>
    <row r="146" spans="1:11" ht="15" customHeight="1" x14ac:dyDescent="0.25">
      <c r="A146" s="9" t="s">
        <v>47</v>
      </c>
      <c r="B146" s="9" t="s">
        <v>31</v>
      </c>
      <c r="C146" s="9" t="s">
        <v>32</v>
      </c>
      <c r="D146" s="42">
        <f>euref_generation_EXIOBASE!D124</f>
        <v>8816.7107257524149</v>
      </c>
      <c r="E146" s="42">
        <f t="shared" si="12"/>
        <v>7053.3685806019321</v>
      </c>
      <c r="F146" s="42">
        <f t="shared" si="13"/>
        <v>4408.3553628762074</v>
      </c>
      <c r="G146" s="42">
        <f t="shared" si="14"/>
        <v>1763.3421451504828</v>
      </c>
      <c r="H146" s="42">
        <f t="shared" si="15"/>
        <v>1102.0888407190519</v>
      </c>
      <c r="I146" s="42">
        <f t="shared" si="16"/>
        <v>440.83553628762093</v>
      </c>
      <c r="J146" s="42">
        <f t="shared" si="17"/>
        <v>220.41776814381046</v>
      </c>
      <c r="K146" s="42">
        <v>0</v>
      </c>
    </row>
    <row r="147" spans="1:11" ht="15" customHeight="1" x14ac:dyDescent="0.25">
      <c r="A147" s="9" t="s">
        <v>47</v>
      </c>
      <c r="B147" s="9" t="s">
        <v>33</v>
      </c>
      <c r="C147" s="9" t="s">
        <v>34</v>
      </c>
      <c r="D147" s="42">
        <f>euref_generation_EXIOBASE!D125</f>
        <v>0</v>
      </c>
      <c r="E147" s="42">
        <f t="shared" si="12"/>
        <v>0</v>
      </c>
      <c r="F147" s="42">
        <f t="shared" si="13"/>
        <v>0</v>
      </c>
      <c r="G147" s="42">
        <f t="shared" si="14"/>
        <v>0</v>
      </c>
      <c r="H147" s="42">
        <f t="shared" si="15"/>
        <v>0</v>
      </c>
      <c r="I147" s="42">
        <f t="shared" si="16"/>
        <v>0</v>
      </c>
      <c r="J147" s="42">
        <f t="shared" si="17"/>
        <v>0</v>
      </c>
      <c r="K147" s="42">
        <v>0</v>
      </c>
    </row>
    <row r="148" spans="1:11" ht="15" customHeight="1" x14ac:dyDescent="0.25">
      <c r="A148" s="9" t="s">
        <v>47</v>
      </c>
      <c r="B148" s="9" t="s">
        <v>35</v>
      </c>
      <c r="C148" s="9" t="s">
        <v>36</v>
      </c>
      <c r="D148" s="42">
        <f>euref_generation_EXIOBASE!D126</f>
        <v>5879.8912073408046</v>
      </c>
      <c r="E148" s="42">
        <f t="shared" si="12"/>
        <v>6807.4062730021942</v>
      </c>
      <c r="F148" s="42">
        <f t="shared" si="13"/>
        <v>8198.6788714942777</v>
      </c>
      <c r="G148" s="42">
        <f t="shared" si="14"/>
        <v>9589.951469986363</v>
      </c>
      <c r="H148" s="42">
        <f t="shared" si="15"/>
        <v>9937.7696196093839</v>
      </c>
      <c r="I148" s="42">
        <f t="shared" si="16"/>
        <v>10285.587769232405</v>
      </c>
      <c r="J148" s="42">
        <f t="shared" si="17"/>
        <v>10401.527152440078</v>
      </c>
      <c r="K148" s="42">
        <v>10517.466535647753</v>
      </c>
    </row>
    <row r="149" spans="1:11" ht="15" customHeight="1" x14ac:dyDescent="0.25">
      <c r="A149" s="9" t="s">
        <v>47</v>
      </c>
      <c r="B149" s="9" t="s">
        <v>79</v>
      </c>
      <c r="C149" s="9" t="s">
        <v>83</v>
      </c>
      <c r="D149" s="42">
        <f>euref_generation_EXIOBASE!D127*generation!$L149/(generation!$L$149+generation!$L$150)</f>
        <v>3834.2275638082219</v>
      </c>
      <c r="E149" s="42">
        <f t="shared" si="12"/>
        <v>12172.305189818289</v>
      </c>
      <c r="F149" s="42">
        <f t="shared" si="13"/>
        <v>24679.421628833388</v>
      </c>
      <c r="G149" s="42">
        <f t="shared" si="14"/>
        <v>37186.538067848487</v>
      </c>
      <c r="H149" s="42">
        <f t="shared" si="15"/>
        <v>40313.317177602265</v>
      </c>
      <c r="I149" s="42">
        <f t="shared" si="16"/>
        <v>43440.096287356035</v>
      </c>
      <c r="J149" s="42">
        <f t="shared" si="17"/>
        <v>44482.355990607291</v>
      </c>
      <c r="K149" s="42">
        <v>45524.615693858555</v>
      </c>
    </row>
    <row r="150" spans="1:11" ht="15" customHeight="1" x14ac:dyDescent="0.25">
      <c r="A150" s="9" t="s">
        <v>47</v>
      </c>
      <c r="B150" s="9" t="s">
        <v>78</v>
      </c>
      <c r="C150" s="9" t="s">
        <v>84</v>
      </c>
      <c r="D150" s="42">
        <f>euref_generation_EXIOBASE!D127*generation!$L150/(generation!$L$149+generation!$L$150)</f>
        <v>0</v>
      </c>
      <c r="E150" s="42">
        <f t="shared" si="12"/>
        <v>2336.9302722847383</v>
      </c>
      <c r="F150" s="42">
        <f t="shared" si="13"/>
        <v>5842.325680711846</v>
      </c>
      <c r="G150" s="42">
        <f t="shared" si="14"/>
        <v>9347.7210891389532</v>
      </c>
      <c r="H150" s="42">
        <f t="shared" si="15"/>
        <v>10224.069941245729</v>
      </c>
      <c r="I150" s="42">
        <f t="shared" si="16"/>
        <v>11100.418793352506</v>
      </c>
      <c r="J150" s="42">
        <f t="shared" si="17"/>
        <v>11392.5350773881</v>
      </c>
      <c r="K150" s="42">
        <v>11684.651361423692</v>
      </c>
    </row>
    <row r="151" spans="1:11" ht="15" customHeight="1" x14ac:dyDescent="0.25">
      <c r="A151" s="9" t="s">
        <v>47</v>
      </c>
      <c r="B151" s="9" t="s">
        <v>37</v>
      </c>
      <c r="C151" s="9" t="s">
        <v>38</v>
      </c>
      <c r="D151" s="42">
        <f>euref_generation_EXIOBASE!D128</f>
        <v>4846.9683229561379</v>
      </c>
      <c r="E151" s="42">
        <f t="shared" si="12"/>
        <v>3877.5746583649102</v>
      </c>
      <c r="F151" s="42">
        <f t="shared" si="13"/>
        <v>2423.4841614780689</v>
      </c>
      <c r="G151" s="42">
        <f t="shared" si="14"/>
        <v>969.39366459122721</v>
      </c>
      <c r="H151" s="42">
        <f t="shared" si="15"/>
        <v>605.87104036951723</v>
      </c>
      <c r="I151" s="42">
        <f t="shared" si="16"/>
        <v>242.34841614780726</v>
      </c>
      <c r="J151" s="42">
        <f t="shared" si="17"/>
        <v>121.17420807390363</v>
      </c>
      <c r="K151" s="42">
        <v>0</v>
      </c>
    </row>
    <row r="152" spans="1:11" ht="15" customHeight="1" x14ac:dyDescent="0.25">
      <c r="A152" s="9" t="s">
        <v>47</v>
      </c>
      <c r="B152" s="9" t="s">
        <v>39</v>
      </c>
      <c r="C152" s="9" t="s">
        <v>40</v>
      </c>
      <c r="D152" s="42">
        <f>euref_generation_EXIOBASE!D129</f>
        <v>195.35737773133962</v>
      </c>
      <c r="E152" s="42">
        <f t="shared" si="12"/>
        <v>156.28590218507171</v>
      </c>
      <c r="F152" s="42">
        <f t="shared" si="13"/>
        <v>97.678688865669812</v>
      </c>
      <c r="G152" s="42">
        <f t="shared" si="14"/>
        <v>39.071475546267919</v>
      </c>
      <c r="H152" s="42">
        <f t="shared" si="15"/>
        <v>24.419672216417453</v>
      </c>
      <c r="I152" s="42">
        <f t="shared" si="16"/>
        <v>9.7678688865669869</v>
      </c>
      <c r="J152" s="42">
        <f t="shared" si="17"/>
        <v>4.8839344432834935</v>
      </c>
      <c r="K152" s="42">
        <v>0</v>
      </c>
    </row>
    <row r="153" spans="1:11" ht="15" customHeight="1" x14ac:dyDescent="0.25">
      <c r="A153" s="9" t="s">
        <v>47</v>
      </c>
      <c r="B153" s="9" t="s">
        <v>80</v>
      </c>
      <c r="C153" s="9" t="s">
        <v>85</v>
      </c>
      <c r="D153" s="42">
        <f>euref_generation_EXIOBASE!D130*generation!$L153/(generation!$L$153+generation!$L$154)</f>
        <v>988.12820049026095</v>
      </c>
      <c r="E153" s="42">
        <f t="shared" si="12"/>
        <v>3127.4328326769446</v>
      </c>
      <c r="F153" s="42">
        <f t="shared" si="13"/>
        <v>6336.3897809569698</v>
      </c>
      <c r="G153" s="42">
        <f t="shared" si="14"/>
        <v>9545.3467292369951</v>
      </c>
      <c r="H153" s="42">
        <f t="shared" si="15"/>
        <v>10347.585966307</v>
      </c>
      <c r="I153" s="42">
        <f t="shared" si="16"/>
        <v>11149.825203377006</v>
      </c>
      <c r="J153" s="42">
        <f t="shared" si="17"/>
        <v>11417.238282400342</v>
      </c>
      <c r="K153" s="42">
        <v>11684.651361423677</v>
      </c>
    </row>
    <row r="154" spans="1:11" ht="15" customHeight="1" x14ac:dyDescent="0.25">
      <c r="A154" s="9" t="s">
        <v>47</v>
      </c>
      <c r="B154" s="9" t="s">
        <v>81</v>
      </c>
      <c r="C154" s="9" t="s">
        <v>86</v>
      </c>
      <c r="D154" s="42">
        <f>euref_generation_EXIOBASE!D130*generation!$L154/(generation!$L$153+generation!$L$154)</f>
        <v>2769.2797292374139</v>
      </c>
      <c r="E154" s="42">
        <f t="shared" si="12"/>
        <v>8669.8026306525462</v>
      </c>
      <c r="F154" s="42">
        <f t="shared" si="13"/>
        <v>17520.586982775243</v>
      </c>
      <c r="G154" s="42">
        <f t="shared" si="14"/>
        <v>26371.37133489794</v>
      </c>
      <c r="H154" s="42">
        <f t="shared" si="15"/>
        <v>28584.067422928612</v>
      </c>
      <c r="I154" s="42">
        <f t="shared" si="16"/>
        <v>30796.763510959285</v>
      </c>
      <c r="J154" s="42">
        <f t="shared" si="17"/>
        <v>31534.328873636179</v>
      </c>
      <c r="K154" s="42">
        <v>32271.89423631307</v>
      </c>
    </row>
    <row r="155" spans="1:11" ht="15" customHeight="1" x14ac:dyDescent="0.25">
      <c r="A155" s="9" t="s">
        <v>47</v>
      </c>
      <c r="B155" s="9" t="s">
        <v>41</v>
      </c>
      <c r="C155" s="9" t="s">
        <v>42</v>
      </c>
      <c r="D155" s="42">
        <f>euref_generation_EXIOBASE!D131</f>
        <v>0</v>
      </c>
      <c r="E155" s="42">
        <f t="shared" si="12"/>
        <v>1064.9032910844105</v>
      </c>
      <c r="F155" s="42">
        <f t="shared" si="13"/>
        <v>2662.2582277110264</v>
      </c>
      <c r="G155" s="42">
        <f t="shared" si="14"/>
        <v>4259.613164337642</v>
      </c>
      <c r="H155" s="42">
        <f t="shared" si="15"/>
        <v>4658.9518984942961</v>
      </c>
      <c r="I155" s="42">
        <f t="shared" si="16"/>
        <v>5058.2906326509501</v>
      </c>
      <c r="J155" s="42">
        <f t="shared" si="17"/>
        <v>5191.4035440365014</v>
      </c>
      <c r="K155" s="42">
        <v>5324.5164554220528</v>
      </c>
    </row>
    <row r="156" spans="1:11" ht="15" customHeight="1" x14ac:dyDescent="0.25">
      <c r="A156" s="9" t="s">
        <v>47</v>
      </c>
      <c r="B156" s="9" t="s">
        <v>43</v>
      </c>
      <c r="C156" s="9" t="s">
        <v>44</v>
      </c>
      <c r="D156" s="42">
        <f>euref_generation_EXIOBASE!D132</f>
        <v>0</v>
      </c>
      <c r="E156" s="42">
        <f t="shared" si="12"/>
        <v>257.07261103941295</v>
      </c>
      <c r="F156" s="42">
        <f t="shared" si="13"/>
        <v>642.68152759853228</v>
      </c>
      <c r="G156" s="42">
        <f t="shared" si="14"/>
        <v>1028.2904441576518</v>
      </c>
      <c r="H156" s="42">
        <f t="shared" si="15"/>
        <v>1124.6926732974316</v>
      </c>
      <c r="I156" s="42">
        <f t="shared" si="16"/>
        <v>1221.0949024372112</v>
      </c>
      <c r="J156" s="42">
        <f t="shared" si="17"/>
        <v>1253.2289788171379</v>
      </c>
      <c r="K156" s="42">
        <v>1285.3630551970646</v>
      </c>
    </row>
    <row r="157" spans="1:11" ht="15" customHeight="1" x14ac:dyDescent="0.25">
      <c r="A157" s="9" t="s">
        <v>47</v>
      </c>
      <c r="B157" s="9" t="s">
        <v>45</v>
      </c>
      <c r="C157" s="9" t="s">
        <v>46</v>
      </c>
      <c r="D157" s="42">
        <f>euref_generation_EXIOBASE!D133</f>
        <v>0</v>
      </c>
      <c r="E157" s="42">
        <f t="shared" si="12"/>
        <v>631.98262525549853</v>
      </c>
      <c r="F157" s="42">
        <f t="shared" si="13"/>
        <v>1579.9565631387461</v>
      </c>
      <c r="G157" s="42">
        <f t="shared" si="14"/>
        <v>2527.9305010219941</v>
      </c>
      <c r="H157" s="42">
        <f t="shared" si="15"/>
        <v>2764.9239854928055</v>
      </c>
      <c r="I157" s="42">
        <f t="shared" si="16"/>
        <v>3001.9174699636174</v>
      </c>
      <c r="J157" s="42">
        <f t="shared" si="17"/>
        <v>3080.9152981205548</v>
      </c>
      <c r="K157" s="42">
        <v>3159.9131262774922</v>
      </c>
    </row>
    <row r="158" spans="1:11" ht="15" customHeight="1" x14ac:dyDescent="0.25">
      <c r="A158" s="9" t="s">
        <v>14</v>
      </c>
      <c r="B158" s="9" t="s">
        <v>29</v>
      </c>
      <c r="C158" s="9" t="s">
        <v>30</v>
      </c>
      <c r="D158" s="42">
        <f>euref_generation_EXIOBASE!D134</f>
        <v>2671.0815775069527</v>
      </c>
      <c r="E158" s="42">
        <f t="shared" si="12"/>
        <v>2136.8652620055623</v>
      </c>
      <c r="F158" s="42">
        <f t="shared" si="13"/>
        <v>1335.5407887534764</v>
      </c>
      <c r="G158" s="42">
        <f t="shared" si="14"/>
        <v>534.21631550139045</v>
      </c>
      <c r="H158" s="42">
        <f t="shared" si="15"/>
        <v>333.88519718836915</v>
      </c>
      <c r="I158" s="42">
        <f t="shared" si="16"/>
        <v>133.55407887534784</v>
      </c>
      <c r="J158" s="42">
        <f t="shared" si="17"/>
        <v>66.77703943767392</v>
      </c>
      <c r="K158" s="42">
        <v>0</v>
      </c>
    </row>
    <row r="159" spans="1:11" ht="15" customHeight="1" x14ac:dyDescent="0.25">
      <c r="A159" s="9" t="s">
        <v>14</v>
      </c>
      <c r="B159" s="9" t="s">
        <v>31</v>
      </c>
      <c r="C159" s="9" t="s">
        <v>32</v>
      </c>
      <c r="D159" s="42">
        <f>euref_generation_EXIOBASE!D135</f>
        <v>2232.3716084355947</v>
      </c>
      <c r="E159" s="42">
        <f t="shared" si="12"/>
        <v>1785.8972867484758</v>
      </c>
      <c r="F159" s="42">
        <f t="shared" si="13"/>
        <v>1116.1858042177973</v>
      </c>
      <c r="G159" s="42">
        <f t="shared" si="14"/>
        <v>446.47432168711885</v>
      </c>
      <c r="H159" s="42">
        <f t="shared" si="15"/>
        <v>279.04645105444934</v>
      </c>
      <c r="I159" s="42">
        <f t="shared" si="16"/>
        <v>111.61858042177982</v>
      </c>
      <c r="J159" s="42">
        <f t="shared" si="17"/>
        <v>55.809290210889912</v>
      </c>
      <c r="K159" s="42">
        <v>0</v>
      </c>
    </row>
    <row r="160" spans="1:11" ht="15" customHeight="1" x14ac:dyDescent="0.25">
      <c r="A160" s="9" t="s">
        <v>14</v>
      </c>
      <c r="B160" s="9" t="s">
        <v>33</v>
      </c>
      <c r="C160" s="9" t="s">
        <v>34</v>
      </c>
      <c r="D160" s="42">
        <f>euref_generation_EXIOBASE!D136</f>
        <v>0</v>
      </c>
      <c r="E160" s="42">
        <f t="shared" si="12"/>
        <v>0</v>
      </c>
      <c r="F160" s="42">
        <f t="shared" si="13"/>
        <v>0</v>
      </c>
      <c r="G160" s="42">
        <f t="shared" si="14"/>
        <v>0</v>
      </c>
      <c r="H160" s="42">
        <f t="shared" si="15"/>
        <v>0</v>
      </c>
      <c r="I160" s="42">
        <f t="shared" si="16"/>
        <v>0</v>
      </c>
      <c r="J160" s="42">
        <f t="shared" si="17"/>
        <v>0</v>
      </c>
      <c r="K160" s="42">
        <v>0</v>
      </c>
    </row>
    <row r="161" spans="1:11" ht="15" customHeight="1" x14ac:dyDescent="0.25">
      <c r="A161" s="9" t="s">
        <v>14</v>
      </c>
      <c r="B161" s="9" t="s">
        <v>35</v>
      </c>
      <c r="C161" s="9" t="s">
        <v>36</v>
      </c>
      <c r="D161" s="42">
        <f>euref_generation_EXIOBASE!D137</f>
        <v>6199.2145929969656</v>
      </c>
      <c r="E161" s="42">
        <f t="shared" si="12"/>
        <v>6383.4255954722275</v>
      </c>
      <c r="F161" s="42">
        <f t="shared" si="13"/>
        <v>6659.7420991851213</v>
      </c>
      <c r="G161" s="42">
        <f t="shared" si="14"/>
        <v>6936.0586028980151</v>
      </c>
      <c r="H161" s="42">
        <f t="shared" si="15"/>
        <v>7005.1377288262383</v>
      </c>
      <c r="I161" s="42">
        <f t="shared" si="16"/>
        <v>7074.2168547544616</v>
      </c>
      <c r="J161" s="42">
        <f t="shared" si="17"/>
        <v>7097.2432300638693</v>
      </c>
      <c r="K161" s="42">
        <v>7120.269605373277</v>
      </c>
    </row>
    <row r="162" spans="1:11" ht="15" customHeight="1" x14ac:dyDescent="0.25">
      <c r="A162" s="9" t="s">
        <v>14</v>
      </c>
      <c r="B162" s="9" t="s">
        <v>79</v>
      </c>
      <c r="C162" s="9" t="s">
        <v>83</v>
      </c>
      <c r="D162" s="42">
        <f>euref_generation_EXIOBASE!D138*generation!$L162/(generation!$L$162+generation!$L$163)</f>
        <v>650.18804388981357</v>
      </c>
      <c r="E162" s="42">
        <f t="shared" si="12"/>
        <v>1878.0641477018751</v>
      </c>
      <c r="F162" s="42">
        <f t="shared" si="13"/>
        <v>3719.8783034199669</v>
      </c>
      <c r="G162" s="42">
        <f t="shared" si="14"/>
        <v>5561.6924591380593</v>
      </c>
      <c r="H162" s="42">
        <f t="shared" si="15"/>
        <v>6022.1459980675827</v>
      </c>
      <c r="I162" s="42">
        <f t="shared" si="16"/>
        <v>6482.5995369971051</v>
      </c>
      <c r="J162" s="42">
        <f t="shared" si="17"/>
        <v>6636.0840499736132</v>
      </c>
      <c r="K162" s="42">
        <v>6789.5685629501204</v>
      </c>
    </row>
    <row r="163" spans="1:11" ht="15" customHeight="1" x14ac:dyDescent="0.25">
      <c r="A163" s="9" t="s">
        <v>14</v>
      </c>
      <c r="B163" s="9" t="s">
        <v>78</v>
      </c>
      <c r="C163" s="9" t="s">
        <v>84</v>
      </c>
      <c r="D163" s="42">
        <f>euref_generation_EXIOBASE!D138*generation!$L163/(generation!$L$162+generation!$L$163)</f>
        <v>0</v>
      </c>
      <c r="E163" s="42">
        <f t="shared" si="12"/>
        <v>0</v>
      </c>
      <c r="F163" s="42">
        <f t="shared" si="13"/>
        <v>0</v>
      </c>
      <c r="G163" s="42">
        <f t="shared" si="14"/>
        <v>0</v>
      </c>
      <c r="H163" s="42">
        <f t="shared" si="15"/>
        <v>0</v>
      </c>
      <c r="I163" s="42">
        <f t="shared" si="16"/>
        <v>0</v>
      </c>
      <c r="J163" s="42">
        <f t="shared" si="17"/>
        <v>0</v>
      </c>
      <c r="K163" s="42">
        <v>0</v>
      </c>
    </row>
    <row r="164" spans="1:11" ht="15" customHeight="1" x14ac:dyDescent="0.25">
      <c r="A164" s="9" t="s">
        <v>14</v>
      </c>
      <c r="B164" s="9" t="s">
        <v>37</v>
      </c>
      <c r="C164" s="9" t="s">
        <v>38</v>
      </c>
      <c r="D164" s="42">
        <f>euref_generation_EXIOBASE!D139</f>
        <v>76.500978177975853</v>
      </c>
      <c r="E164" s="42">
        <f t="shared" si="12"/>
        <v>61.200782542380679</v>
      </c>
      <c r="F164" s="42">
        <f t="shared" si="13"/>
        <v>38.250489088987926</v>
      </c>
      <c r="G164" s="42">
        <f t="shared" si="14"/>
        <v>15.300195635595166</v>
      </c>
      <c r="H164" s="42">
        <f t="shared" si="15"/>
        <v>9.5626222722469798</v>
      </c>
      <c r="I164" s="42">
        <f t="shared" si="16"/>
        <v>3.8250489088987933</v>
      </c>
      <c r="J164" s="42">
        <f t="shared" si="17"/>
        <v>1.9125244544493967</v>
      </c>
      <c r="K164" s="42">
        <v>0</v>
      </c>
    </row>
    <row r="165" spans="1:11" ht="15" customHeight="1" x14ac:dyDescent="0.25">
      <c r="A165" s="9" t="s">
        <v>14</v>
      </c>
      <c r="B165" s="9" t="s">
        <v>39</v>
      </c>
      <c r="C165" s="9" t="s">
        <v>40</v>
      </c>
      <c r="D165" s="42">
        <f>euref_generation_EXIOBASE!D140</f>
        <v>97.954533858692116</v>
      </c>
      <c r="E165" s="42">
        <f t="shared" si="12"/>
        <v>78.363627086953699</v>
      </c>
      <c r="F165" s="42">
        <f t="shared" si="13"/>
        <v>48.977266929346058</v>
      </c>
      <c r="G165" s="42">
        <f t="shared" si="14"/>
        <v>19.590906771738418</v>
      </c>
      <c r="H165" s="42">
        <f t="shared" si="15"/>
        <v>12.244316732336515</v>
      </c>
      <c r="I165" s="42">
        <f t="shared" si="16"/>
        <v>4.8977266929346115</v>
      </c>
      <c r="J165" s="42">
        <f t="shared" si="17"/>
        <v>2.4488633464673057</v>
      </c>
      <c r="K165" s="42">
        <v>0</v>
      </c>
    </row>
    <row r="166" spans="1:11" ht="15" customHeight="1" x14ac:dyDescent="0.25">
      <c r="A166" s="9" t="s">
        <v>14</v>
      </c>
      <c r="B166" s="9" t="s">
        <v>80</v>
      </c>
      <c r="C166" s="9" t="s">
        <v>85</v>
      </c>
      <c r="D166" s="42">
        <f>euref_generation_EXIOBASE!D141*generation!$L166/(generation!$L$166+generation!$L$167)</f>
        <v>0</v>
      </c>
      <c r="E166" s="42">
        <f t="shared" si="12"/>
        <v>3867.3090511221453</v>
      </c>
      <c r="F166" s="42">
        <f t="shared" si="13"/>
        <v>9668.2726278053633</v>
      </c>
      <c r="G166" s="42">
        <f t="shared" si="14"/>
        <v>15469.236204488581</v>
      </c>
      <c r="H166" s="42">
        <f t="shared" si="15"/>
        <v>16919.477098659387</v>
      </c>
      <c r="I166" s="42">
        <f t="shared" si="16"/>
        <v>18369.717992830188</v>
      </c>
      <c r="J166" s="42">
        <f t="shared" si="17"/>
        <v>18853.131624220456</v>
      </c>
      <c r="K166" s="42">
        <v>19336.545255610727</v>
      </c>
    </row>
    <row r="167" spans="1:11" ht="15" customHeight="1" x14ac:dyDescent="0.25">
      <c r="A167" s="9" t="s">
        <v>14</v>
      </c>
      <c r="B167" s="9" t="s">
        <v>81</v>
      </c>
      <c r="C167" s="9" t="s">
        <v>86</v>
      </c>
      <c r="D167" s="42">
        <f>euref_generation_EXIOBASE!D141*generation!$L167/(generation!$L$166+generation!$L$167)</f>
        <v>67.900642034516409</v>
      </c>
      <c r="E167" s="42">
        <f t="shared" si="12"/>
        <v>3404.9912561444803</v>
      </c>
      <c r="F167" s="42">
        <f t="shared" si="13"/>
        <v>8410.627177309425</v>
      </c>
      <c r="G167" s="42">
        <f t="shared" si="14"/>
        <v>13416.263098474372</v>
      </c>
      <c r="H167" s="42">
        <f t="shared" si="15"/>
        <v>14667.672078765607</v>
      </c>
      <c r="I167" s="42">
        <f t="shared" si="16"/>
        <v>15919.081059056842</v>
      </c>
      <c r="J167" s="42">
        <f t="shared" si="17"/>
        <v>16336.21738582059</v>
      </c>
      <c r="K167" s="42">
        <v>16753.353712584336</v>
      </c>
    </row>
    <row r="168" spans="1:11" ht="15" customHeight="1" x14ac:dyDescent="0.25">
      <c r="A168" s="9" t="s">
        <v>14</v>
      </c>
      <c r="B168" s="9" t="s">
        <v>41</v>
      </c>
      <c r="C168" s="9" t="s">
        <v>42</v>
      </c>
      <c r="D168" s="42">
        <f>euref_generation_EXIOBASE!D142</f>
        <v>0</v>
      </c>
      <c r="E168" s="42">
        <f t="shared" si="12"/>
        <v>175.01823482100076</v>
      </c>
      <c r="F168" s="42">
        <f t="shared" si="13"/>
        <v>437.5455870525019</v>
      </c>
      <c r="G168" s="42">
        <f t="shared" si="14"/>
        <v>700.07293928400304</v>
      </c>
      <c r="H168" s="42">
        <f t="shared" si="15"/>
        <v>765.7047773418783</v>
      </c>
      <c r="I168" s="42">
        <f t="shared" si="16"/>
        <v>831.33661539975355</v>
      </c>
      <c r="J168" s="42">
        <f t="shared" si="17"/>
        <v>853.21389475237868</v>
      </c>
      <c r="K168" s="42">
        <v>875.0911741050038</v>
      </c>
    </row>
    <row r="169" spans="1:11" ht="15" customHeight="1" x14ac:dyDescent="0.25">
      <c r="A169" s="9" t="s">
        <v>14</v>
      </c>
      <c r="B169" s="9" t="s">
        <v>43</v>
      </c>
      <c r="C169" s="9" t="s">
        <v>44</v>
      </c>
      <c r="D169" s="42">
        <f>euref_generation_EXIOBASE!D143</f>
        <v>0</v>
      </c>
      <c r="E169" s="42">
        <f t="shared" si="12"/>
        <v>24.955121720255992</v>
      </c>
      <c r="F169" s="42">
        <f t="shared" si="13"/>
        <v>62.387804300639978</v>
      </c>
      <c r="G169" s="42">
        <f t="shared" si="14"/>
        <v>99.820486881023967</v>
      </c>
      <c r="H169" s="42">
        <f t="shared" si="15"/>
        <v>109.17865752611996</v>
      </c>
      <c r="I169" s="42">
        <f t="shared" si="16"/>
        <v>118.53682817121596</v>
      </c>
      <c r="J169" s="42">
        <f t="shared" si="17"/>
        <v>121.65621838624796</v>
      </c>
      <c r="K169" s="42">
        <v>124.77560860127996</v>
      </c>
    </row>
    <row r="170" spans="1:11" ht="15" customHeight="1" x14ac:dyDescent="0.25">
      <c r="A170" s="9" t="s">
        <v>14</v>
      </c>
      <c r="B170" s="9" t="s">
        <v>45</v>
      </c>
      <c r="C170" s="9" t="s">
        <v>46</v>
      </c>
      <c r="D170" s="42">
        <f>euref_generation_EXIOBASE!D144</f>
        <v>0</v>
      </c>
      <c r="E170" s="42">
        <f t="shared" si="12"/>
        <v>0</v>
      </c>
      <c r="F170" s="42">
        <f t="shared" si="13"/>
        <v>0</v>
      </c>
      <c r="G170" s="42">
        <f t="shared" si="14"/>
        <v>0</v>
      </c>
      <c r="H170" s="42">
        <f t="shared" si="15"/>
        <v>0</v>
      </c>
      <c r="I170" s="42">
        <f t="shared" si="16"/>
        <v>0</v>
      </c>
      <c r="J170" s="42">
        <f t="shared" si="17"/>
        <v>0</v>
      </c>
      <c r="K170" s="42">
        <v>0</v>
      </c>
    </row>
    <row r="171" spans="1:11" ht="15" customHeight="1" x14ac:dyDescent="0.25">
      <c r="A171" s="9" t="s">
        <v>13</v>
      </c>
      <c r="B171" s="9" t="s">
        <v>29</v>
      </c>
      <c r="C171" s="9" t="s">
        <v>30</v>
      </c>
      <c r="D171" s="42">
        <f>euref_generation_EXIOBASE!D145</f>
        <v>6436.2171959642519</v>
      </c>
      <c r="E171" s="42">
        <f t="shared" si="12"/>
        <v>5148.9737567714019</v>
      </c>
      <c r="F171" s="42">
        <f t="shared" si="13"/>
        <v>3218.108597982126</v>
      </c>
      <c r="G171" s="42">
        <f t="shared" si="14"/>
        <v>1287.24343919285</v>
      </c>
      <c r="H171" s="42">
        <f t="shared" si="15"/>
        <v>804.52714949553138</v>
      </c>
      <c r="I171" s="42">
        <f t="shared" si="16"/>
        <v>321.81085979821273</v>
      </c>
      <c r="J171" s="42">
        <f t="shared" si="17"/>
        <v>160.90542989910637</v>
      </c>
      <c r="K171" s="42">
        <v>0</v>
      </c>
    </row>
    <row r="172" spans="1:11" ht="15" customHeight="1" x14ac:dyDescent="0.25">
      <c r="A172" s="9" t="s">
        <v>13</v>
      </c>
      <c r="B172" s="9" t="s">
        <v>31</v>
      </c>
      <c r="C172" s="9" t="s">
        <v>32</v>
      </c>
      <c r="D172" s="42">
        <f>euref_generation_EXIOBASE!D146</f>
        <v>3382.8769200311835</v>
      </c>
      <c r="E172" s="42">
        <f t="shared" si="12"/>
        <v>2706.3015360249469</v>
      </c>
      <c r="F172" s="42">
        <f t="shared" si="13"/>
        <v>1691.4384600155918</v>
      </c>
      <c r="G172" s="42">
        <f t="shared" si="14"/>
        <v>676.57538400623662</v>
      </c>
      <c r="H172" s="42">
        <f t="shared" si="15"/>
        <v>422.85961500389794</v>
      </c>
      <c r="I172" s="42">
        <f t="shared" si="16"/>
        <v>169.14384600155927</v>
      </c>
      <c r="J172" s="42">
        <f t="shared" si="17"/>
        <v>84.571923000779634</v>
      </c>
      <c r="K172" s="42">
        <v>0</v>
      </c>
    </row>
    <row r="173" spans="1:11" ht="15" customHeight="1" x14ac:dyDescent="0.25">
      <c r="A173" s="9" t="s">
        <v>13</v>
      </c>
      <c r="B173" s="9" t="s">
        <v>33</v>
      </c>
      <c r="C173" s="9" t="s">
        <v>34</v>
      </c>
      <c r="D173" s="42">
        <f>euref_generation_EXIOBASE!D147</f>
        <v>15086.796735320864</v>
      </c>
      <c r="E173" s="42">
        <f t="shared" si="12"/>
        <v>12069.437388256691</v>
      </c>
      <c r="F173" s="42">
        <f t="shared" si="13"/>
        <v>7543.3983676604321</v>
      </c>
      <c r="G173" s="42">
        <f t="shared" si="14"/>
        <v>3017.3593470641717</v>
      </c>
      <c r="H173" s="42">
        <f t="shared" si="15"/>
        <v>1885.8495919151082</v>
      </c>
      <c r="I173" s="42">
        <f t="shared" si="16"/>
        <v>754.33983676604475</v>
      </c>
      <c r="J173" s="42">
        <f t="shared" si="17"/>
        <v>377.16991838302238</v>
      </c>
      <c r="K173" s="42">
        <v>0</v>
      </c>
    </row>
    <row r="174" spans="1:11" ht="15" customHeight="1" x14ac:dyDescent="0.25">
      <c r="A174" s="9" t="s">
        <v>13</v>
      </c>
      <c r="B174" s="9" t="s">
        <v>35</v>
      </c>
      <c r="C174" s="9" t="s">
        <v>36</v>
      </c>
      <c r="D174" s="42">
        <f>euref_generation_EXIOBASE!D148</f>
        <v>231.65080096200478</v>
      </c>
      <c r="E174" s="42">
        <f t="shared" si="12"/>
        <v>226.8362064634303</v>
      </c>
      <c r="F174" s="42">
        <f t="shared" si="13"/>
        <v>219.61431471556858</v>
      </c>
      <c r="G174" s="42">
        <f t="shared" si="14"/>
        <v>212.39242296770689</v>
      </c>
      <c r="H174" s="42">
        <f t="shared" si="15"/>
        <v>210.58695003074146</v>
      </c>
      <c r="I174" s="42">
        <f t="shared" si="16"/>
        <v>208.78147709377603</v>
      </c>
      <c r="J174" s="42">
        <f t="shared" si="17"/>
        <v>208.17965278145422</v>
      </c>
      <c r="K174" s="42">
        <v>207.57782846913241</v>
      </c>
    </row>
    <row r="175" spans="1:11" ht="15" customHeight="1" x14ac:dyDescent="0.25">
      <c r="A175" s="9" t="s">
        <v>13</v>
      </c>
      <c r="B175" s="9" t="s">
        <v>79</v>
      </c>
      <c r="C175" s="9" t="s">
        <v>83</v>
      </c>
      <c r="D175" s="42">
        <f>euref_generation_EXIOBASE!D149*generation!$L175/(generation!$L$175+generation!$L$176)</f>
        <v>585.26585874373222</v>
      </c>
      <c r="E175" s="42">
        <f t="shared" si="12"/>
        <v>3736.039133181434</v>
      </c>
      <c r="F175" s="42">
        <f t="shared" si="13"/>
        <v>8462.1990448379856</v>
      </c>
      <c r="G175" s="42">
        <f t="shared" si="14"/>
        <v>13188.35895649454</v>
      </c>
      <c r="H175" s="42">
        <f t="shared" si="15"/>
        <v>14369.898934408677</v>
      </c>
      <c r="I175" s="42">
        <f t="shared" si="16"/>
        <v>15551.438912322814</v>
      </c>
      <c r="J175" s="42">
        <f t="shared" si="17"/>
        <v>15945.285571627526</v>
      </c>
      <c r="K175" s="42">
        <v>16339.13223093224</v>
      </c>
    </row>
    <row r="176" spans="1:11" ht="15" customHeight="1" x14ac:dyDescent="0.25">
      <c r="A176" s="9" t="s">
        <v>13</v>
      </c>
      <c r="B176" s="9" t="s">
        <v>78</v>
      </c>
      <c r="C176" s="9" t="s">
        <v>84</v>
      </c>
      <c r="D176" s="42">
        <f>euref_generation_EXIOBASE!D149*generation!$L176/(generation!$L$175+generation!$L$176)</f>
        <v>0</v>
      </c>
      <c r="E176" s="42">
        <f t="shared" si="12"/>
        <v>0</v>
      </c>
      <c r="F176" s="42">
        <f t="shared" si="13"/>
        <v>0</v>
      </c>
      <c r="G176" s="42">
        <f t="shared" si="14"/>
        <v>0</v>
      </c>
      <c r="H176" s="42">
        <f t="shared" si="15"/>
        <v>0</v>
      </c>
      <c r="I176" s="42">
        <f t="shared" si="16"/>
        <v>0</v>
      </c>
      <c r="J176" s="42">
        <f t="shared" si="17"/>
        <v>0</v>
      </c>
      <c r="K176" s="42">
        <v>0</v>
      </c>
    </row>
    <row r="177" spans="1:11" ht="15" customHeight="1" x14ac:dyDescent="0.25">
      <c r="A177" s="9" t="s">
        <v>13</v>
      </c>
      <c r="B177" s="9" t="s">
        <v>37</v>
      </c>
      <c r="C177" s="9" t="s">
        <v>38</v>
      </c>
      <c r="D177" s="42">
        <f>euref_generation_EXIOBASE!D150</f>
        <v>51.883813903512824</v>
      </c>
      <c r="E177" s="42">
        <f t="shared" si="12"/>
        <v>41.50705112281026</v>
      </c>
      <c r="F177" s="42">
        <f t="shared" si="13"/>
        <v>25.941906951756412</v>
      </c>
      <c r="G177" s="42">
        <f t="shared" si="14"/>
        <v>10.376762780702563</v>
      </c>
      <c r="H177" s="42">
        <f t="shared" si="15"/>
        <v>6.4854767379391021</v>
      </c>
      <c r="I177" s="42">
        <f t="shared" si="16"/>
        <v>2.5941906951756408</v>
      </c>
      <c r="J177" s="42">
        <f t="shared" si="17"/>
        <v>1.2970953475878204</v>
      </c>
      <c r="K177" s="42">
        <v>0</v>
      </c>
    </row>
    <row r="178" spans="1:11" ht="15" customHeight="1" x14ac:dyDescent="0.25">
      <c r="A178" s="9" t="s">
        <v>13</v>
      </c>
      <c r="B178" s="9" t="s">
        <v>39</v>
      </c>
      <c r="C178" s="9" t="s">
        <v>40</v>
      </c>
      <c r="D178" s="42">
        <f>euref_generation_EXIOBASE!D151</f>
        <v>2014.9187820598804</v>
      </c>
      <c r="E178" s="42">
        <f t="shared" si="12"/>
        <v>1611.9350256479042</v>
      </c>
      <c r="F178" s="42">
        <f t="shared" si="13"/>
        <v>1007.4593910299402</v>
      </c>
      <c r="G178" s="42">
        <f t="shared" si="14"/>
        <v>402.98375641197595</v>
      </c>
      <c r="H178" s="42">
        <f t="shared" si="15"/>
        <v>251.86484775748499</v>
      </c>
      <c r="I178" s="42">
        <f t="shared" si="16"/>
        <v>100.74593910299404</v>
      </c>
      <c r="J178" s="42">
        <f t="shared" si="17"/>
        <v>50.372969551497022</v>
      </c>
      <c r="K178" s="42">
        <v>0</v>
      </c>
    </row>
    <row r="179" spans="1:11" ht="15" customHeight="1" x14ac:dyDescent="0.25">
      <c r="A179" s="9" t="s">
        <v>13</v>
      </c>
      <c r="B179" s="9" t="s">
        <v>80</v>
      </c>
      <c r="C179" s="9" t="s">
        <v>85</v>
      </c>
      <c r="D179" s="42">
        <f>euref_generation_EXIOBASE!D152*generation!$L179/(generation!$L$179+generation!$L$180)</f>
        <v>0.22736362182107536</v>
      </c>
      <c r="E179" s="42">
        <f t="shared" si="12"/>
        <v>10398.473583808132</v>
      </c>
      <c r="F179" s="42">
        <f t="shared" si="13"/>
        <v>25995.842914087596</v>
      </c>
      <c r="G179" s="42">
        <f t="shared" si="14"/>
        <v>41593.212244367067</v>
      </c>
      <c r="H179" s="42">
        <f t="shared" si="15"/>
        <v>45492.554576936935</v>
      </c>
      <c r="I179" s="42">
        <f t="shared" si="16"/>
        <v>49391.896909506795</v>
      </c>
      <c r="J179" s="42">
        <f t="shared" si="17"/>
        <v>50691.677687030082</v>
      </c>
      <c r="K179" s="42">
        <v>51991.458464553376</v>
      </c>
    </row>
    <row r="180" spans="1:11" ht="15" customHeight="1" x14ac:dyDescent="0.25">
      <c r="A180" s="9" t="s">
        <v>13</v>
      </c>
      <c r="B180" s="9" t="s">
        <v>81</v>
      </c>
      <c r="C180" s="9" t="s">
        <v>86</v>
      </c>
      <c r="D180" s="42">
        <f>euref_generation_EXIOBASE!D152*generation!$L180/(generation!$L$179+generation!$L$180)</f>
        <v>31.830907054950551</v>
      </c>
      <c r="E180" s="42">
        <f t="shared" si="12"/>
        <v>6753.516737106339</v>
      </c>
      <c r="F180" s="42">
        <f t="shared" si="13"/>
        <v>16836.045482183421</v>
      </c>
      <c r="G180" s="42">
        <f t="shared" si="14"/>
        <v>26918.574227260506</v>
      </c>
      <c r="H180" s="42">
        <f t="shared" si="15"/>
        <v>29439.206413529773</v>
      </c>
      <c r="I180" s="42">
        <f t="shared" si="16"/>
        <v>31959.838599799041</v>
      </c>
      <c r="J180" s="42">
        <f t="shared" si="17"/>
        <v>32800.049328555469</v>
      </c>
      <c r="K180" s="42">
        <v>33640.260057311891</v>
      </c>
    </row>
    <row r="181" spans="1:11" ht="15" customHeight="1" x14ac:dyDescent="0.25">
      <c r="A181" s="9" t="s">
        <v>13</v>
      </c>
      <c r="B181" s="9" t="s">
        <v>41</v>
      </c>
      <c r="C181" s="9" t="s">
        <v>42</v>
      </c>
      <c r="D181" s="42">
        <f>euref_generation_EXIOBASE!D153</f>
        <v>0</v>
      </c>
      <c r="E181" s="42">
        <f t="shared" si="12"/>
        <v>0</v>
      </c>
      <c r="F181" s="42">
        <f t="shared" si="13"/>
        <v>0</v>
      </c>
      <c r="G181" s="42">
        <f t="shared" si="14"/>
        <v>0</v>
      </c>
      <c r="H181" s="42">
        <f t="shared" si="15"/>
        <v>0</v>
      </c>
      <c r="I181" s="42">
        <f t="shared" si="16"/>
        <v>0</v>
      </c>
      <c r="J181" s="42">
        <f t="shared" si="17"/>
        <v>0</v>
      </c>
      <c r="K181" s="42">
        <v>0</v>
      </c>
    </row>
    <row r="182" spans="1:11" ht="15" customHeight="1" x14ac:dyDescent="0.25">
      <c r="A182" s="9" t="s">
        <v>13</v>
      </c>
      <c r="B182" s="9" t="s">
        <v>43</v>
      </c>
      <c r="C182" s="9" t="s">
        <v>44</v>
      </c>
      <c r="D182" s="42">
        <f>euref_generation_EXIOBASE!D154</f>
        <v>0</v>
      </c>
      <c r="E182" s="42">
        <f t="shared" si="12"/>
        <v>0</v>
      </c>
      <c r="F182" s="42">
        <f t="shared" si="13"/>
        <v>0</v>
      </c>
      <c r="G182" s="42">
        <f t="shared" si="14"/>
        <v>0</v>
      </c>
      <c r="H182" s="42">
        <f t="shared" si="15"/>
        <v>0</v>
      </c>
      <c r="I182" s="42">
        <f t="shared" si="16"/>
        <v>0</v>
      </c>
      <c r="J182" s="42">
        <f t="shared" si="17"/>
        <v>0</v>
      </c>
      <c r="K182" s="42">
        <v>0</v>
      </c>
    </row>
    <row r="183" spans="1:11" ht="15" customHeight="1" x14ac:dyDescent="0.25">
      <c r="A183" s="9" t="s">
        <v>13</v>
      </c>
      <c r="B183" s="9" t="s">
        <v>45</v>
      </c>
      <c r="C183" s="9" t="s">
        <v>46</v>
      </c>
      <c r="D183" s="42">
        <f>euref_generation_EXIOBASE!D155</f>
        <v>37.500000000000014</v>
      </c>
      <c r="E183" s="42">
        <f t="shared" si="12"/>
        <v>537.26975186998141</v>
      </c>
      <c r="F183" s="42">
        <f t="shared" si="13"/>
        <v>1286.9243796749533</v>
      </c>
      <c r="G183" s="42">
        <f t="shared" si="14"/>
        <v>2036.5790074799254</v>
      </c>
      <c r="H183" s="42">
        <f t="shared" si="15"/>
        <v>2223.9926644311681</v>
      </c>
      <c r="I183" s="42">
        <f t="shared" si="16"/>
        <v>2411.4063213824111</v>
      </c>
      <c r="J183" s="42">
        <f t="shared" si="17"/>
        <v>2473.8775403661589</v>
      </c>
      <c r="K183" s="42">
        <v>2536.3487593499067</v>
      </c>
    </row>
    <row r="184" spans="1:11" ht="15" customHeight="1" x14ac:dyDescent="0.25">
      <c r="A184" s="9" t="s">
        <v>12</v>
      </c>
      <c r="B184" s="9" t="s">
        <v>29</v>
      </c>
      <c r="C184" s="9" t="s">
        <v>30</v>
      </c>
      <c r="D184" s="42">
        <f>euref_generation_EXIOBASE!D156</f>
        <v>6792.8221178513968</v>
      </c>
      <c r="E184" s="42">
        <f t="shared" si="12"/>
        <v>5434.2576942811174</v>
      </c>
      <c r="F184" s="42">
        <f t="shared" si="13"/>
        <v>3396.4110589256984</v>
      </c>
      <c r="G184" s="42">
        <f t="shared" si="14"/>
        <v>1358.5644235702794</v>
      </c>
      <c r="H184" s="42">
        <f t="shared" si="15"/>
        <v>849.10276473142494</v>
      </c>
      <c r="I184" s="42">
        <f t="shared" si="16"/>
        <v>339.64110589257052</v>
      </c>
      <c r="J184" s="42">
        <f t="shared" si="17"/>
        <v>169.82055294628526</v>
      </c>
      <c r="K184" s="42">
        <v>0</v>
      </c>
    </row>
    <row r="185" spans="1:11" ht="15" customHeight="1" x14ac:dyDescent="0.25">
      <c r="A185" s="9" t="s">
        <v>12</v>
      </c>
      <c r="B185" s="9" t="s">
        <v>31</v>
      </c>
      <c r="C185" s="9" t="s">
        <v>32</v>
      </c>
      <c r="D185" s="42">
        <f>euref_generation_EXIOBASE!D157</f>
        <v>12617.481410921277</v>
      </c>
      <c r="E185" s="42">
        <f t="shared" si="12"/>
        <v>10093.985128737022</v>
      </c>
      <c r="F185" s="42">
        <f t="shared" si="13"/>
        <v>6308.7407054606383</v>
      </c>
      <c r="G185" s="42">
        <f t="shared" si="14"/>
        <v>2523.4962821842546</v>
      </c>
      <c r="H185" s="42">
        <f t="shared" si="15"/>
        <v>1577.1851763651594</v>
      </c>
      <c r="I185" s="42">
        <f t="shared" si="16"/>
        <v>630.8740705460641</v>
      </c>
      <c r="J185" s="42">
        <f t="shared" si="17"/>
        <v>315.43703527303205</v>
      </c>
      <c r="K185" s="42">
        <v>0</v>
      </c>
    </row>
    <row r="186" spans="1:11" ht="15" customHeight="1" x14ac:dyDescent="0.25">
      <c r="A186" s="9" t="s">
        <v>12</v>
      </c>
      <c r="B186" s="9" t="s">
        <v>33</v>
      </c>
      <c r="C186" s="9" t="s">
        <v>34</v>
      </c>
      <c r="D186" s="42">
        <f>euref_generation_EXIOBASE!D158</f>
        <v>0</v>
      </c>
      <c r="E186" s="42">
        <f t="shared" si="12"/>
        <v>0</v>
      </c>
      <c r="F186" s="42">
        <f t="shared" si="13"/>
        <v>0</v>
      </c>
      <c r="G186" s="42">
        <f t="shared" si="14"/>
        <v>0</v>
      </c>
      <c r="H186" s="42">
        <f t="shared" si="15"/>
        <v>0</v>
      </c>
      <c r="I186" s="42">
        <f t="shared" si="16"/>
        <v>0</v>
      </c>
      <c r="J186" s="42">
        <f t="shared" si="17"/>
        <v>0</v>
      </c>
      <c r="K186" s="42">
        <v>0</v>
      </c>
    </row>
    <row r="187" spans="1:11" ht="15" customHeight="1" x14ac:dyDescent="0.25">
      <c r="A187" s="9" t="s">
        <v>12</v>
      </c>
      <c r="B187" s="9" t="s">
        <v>35</v>
      </c>
      <c r="C187" s="9" t="s">
        <v>36</v>
      </c>
      <c r="D187" s="42">
        <f>euref_generation_EXIOBASE!D159</f>
        <v>721.25061271491904</v>
      </c>
      <c r="E187" s="42">
        <f t="shared" si="12"/>
        <v>762.57340203326009</v>
      </c>
      <c r="F187" s="42">
        <f t="shared" si="13"/>
        <v>824.55758601077162</v>
      </c>
      <c r="G187" s="42">
        <f t="shared" si="14"/>
        <v>886.54176998828314</v>
      </c>
      <c r="H187" s="42">
        <f t="shared" si="15"/>
        <v>902.03781598266096</v>
      </c>
      <c r="I187" s="42">
        <f t="shared" si="16"/>
        <v>917.5338619770389</v>
      </c>
      <c r="J187" s="42">
        <f t="shared" si="17"/>
        <v>922.69921064183154</v>
      </c>
      <c r="K187" s="42">
        <v>927.86455930662419</v>
      </c>
    </row>
    <row r="188" spans="1:11" ht="15" customHeight="1" x14ac:dyDescent="0.25">
      <c r="A188" s="9" t="s">
        <v>12</v>
      </c>
      <c r="B188" s="9" t="s">
        <v>79</v>
      </c>
      <c r="C188" s="9" t="s">
        <v>83</v>
      </c>
      <c r="D188" s="42">
        <f>euref_generation_EXIOBASE!D160*generation!$L188/(generation!$L$188+generation!$L$189)</f>
        <v>6049.4196317691567</v>
      </c>
      <c r="E188" s="42">
        <f t="shared" si="12"/>
        <v>10677.225709798116</v>
      </c>
      <c r="F188" s="42">
        <f t="shared" si="13"/>
        <v>17618.934826841556</v>
      </c>
      <c r="G188" s="42">
        <f t="shared" si="14"/>
        <v>24560.643943884996</v>
      </c>
      <c r="H188" s="42">
        <f t="shared" si="15"/>
        <v>26296.071223145853</v>
      </c>
      <c r="I188" s="42">
        <f t="shared" si="16"/>
        <v>28031.498502406714</v>
      </c>
      <c r="J188" s="42">
        <f t="shared" si="17"/>
        <v>28609.974262160336</v>
      </c>
      <c r="K188" s="42">
        <v>29188.450021913955</v>
      </c>
    </row>
    <row r="189" spans="1:11" ht="15" customHeight="1" x14ac:dyDescent="0.25">
      <c r="A189" s="9" t="s">
        <v>12</v>
      </c>
      <c r="B189" s="9" t="s">
        <v>78</v>
      </c>
      <c r="C189" s="9" t="s">
        <v>84</v>
      </c>
      <c r="D189" s="42">
        <f>euref_generation_EXIOBASE!D160*generation!$L189/(generation!$L$188+generation!$L$189)</f>
        <v>0</v>
      </c>
      <c r="E189" s="42">
        <f t="shared" si="12"/>
        <v>2321.297670121488</v>
      </c>
      <c r="F189" s="42">
        <f t="shared" si="13"/>
        <v>5803.2441753037201</v>
      </c>
      <c r="G189" s="42">
        <f t="shared" si="14"/>
        <v>9285.1906804859518</v>
      </c>
      <c r="H189" s="42">
        <f t="shared" si="15"/>
        <v>10155.67730678151</v>
      </c>
      <c r="I189" s="42">
        <f t="shared" si="16"/>
        <v>11026.163933077069</v>
      </c>
      <c r="J189" s="42">
        <f t="shared" si="17"/>
        <v>11316.326141842255</v>
      </c>
      <c r="K189" s="42">
        <v>11606.48835060744</v>
      </c>
    </row>
    <row r="190" spans="1:11" ht="15" customHeight="1" x14ac:dyDescent="0.25">
      <c r="A190" s="9" t="s">
        <v>12</v>
      </c>
      <c r="B190" s="9" t="s">
        <v>37</v>
      </c>
      <c r="C190" s="9" t="s">
        <v>38</v>
      </c>
      <c r="D190" s="42">
        <f>euref_generation_EXIOBASE!D161</f>
        <v>15.147944604997036</v>
      </c>
      <c r="E190" s="42">
        <f t="shared" si="12"/>
        <v>12.118355683997629</v>
      </c>
      <c r="F190" s="42">
        <f t="shared" si="13"/>
        <v>7.5739723024985182</v>
      </c>
      <c r="G190" s="42">
        <f t="shared" si="14"/>
        <v>3.0295889209994069</v>
      </c>
      <c r="H190" s="42">
        <f t="shared" si="15"/>
        <v>1.8934930756246295</v>
      </c>
      <c r="I190" s="42">
        <f t="shared" si="16"/>
        <v>0.75739723024985217</v>
      </c>
      <c r="J190" s="42">
        <f t="shared" si="17"/>
        <v>0.37869861512492609</v>
      </c>
      <c r="K190" s="42">
        <v>0</v>
      </c>
    </row>
    <row r="191" spans="1:11" ht="15" customHeight="1" x14ac:dyDescent="0.25">
      <c r="A191" s="9" t="s">
        <v>12</v>
      </c>
      <c r="B191" s="9" t="s">
        <v>39</v>
      </c>
      <c r="C191" s="9" t="s">
        <v>40</v>
      </c>
      <c r="D191" s="42">
        <f>euref_generation_EXIOBASE!D162</f>
        <v>660.23344370260111</v>
      </c>
      <c r="E191" s="42">
        <f t="shared" si="12"/>
        <v>528.18675496208084</v>
      </c>
      <c r="F191" s="42">
        <f t="shared" si="13"/>
        <v>330.11672185130055</v>
      </c>
      <c r="G191" s="42">
        <f t="shared" si="14"/>
        <v>132.04668874052015</v>
      </c>
      <c r="H191" s="42">
        <f t="shared" si="15"/>
        <v>82.529180462825138</v>
      </c>
      <c r="I191" s="42">
        <f t="shared" si="16"/>
        <v>33.011672185130124</v>
      </c>
      <c r="J191" s="42">
        <f t="shared" si="17"/>
        <v>16.505836092565062</v>
      </c>
      <c r="K191" s="42">
        <v>0</v>
      </c>
    </row>
    <row r="192" spans="1:11" ht="15" customHeight="1" x14ac:dyDescent="0.25">
      <c r="A192" s="9" t="s">
        <v>12</v>
      </c>
      <c r="B192" s="9" t="s">
        <v>80</v>
      </c>
      <c r="C192" s="9" t="s">
        <v>85</v>
      </c>
      <c r="D192" s="42">
        <f>euref_generation_EXIOBASE!D163*generation!$L192/(generation!$L$192+generation!$L$193)</f>
        <v>0</v>
      </c>
      <c r="E192" s="42">
        <f t="shared" si="12"/>
        <v>2321.297670121488</v>
      </c>
      <c r="F192" s="42">
        <f t="shared" si="13"/>
        <v>5803.2441753037201</v>
      </c>
      <c r="G192" s="42">
        <f t="shared" si="14"/>
        <v>9285.1906804859518</v>
      </c>
      <c r="H192" s="42">
        <f t="shared" si="15"/>
        <v>10155.67730678151</v>
      </c>
      <c r="I192" s="42">
        <f t="shared" si="16"/>
        <v>11026.163933077069</v>
      </c>
      <c r="J192" s="42">
        <f t="shared" si="17"/>
        <v>11316.326141842255</v>
      </c>
      <c r="K192" s="42">
        <v>11606.48835060744</v>
      </c>
    </row>
    <row r="193" spans="1:11" ht="15" customHeight="1" x14ac:dyDescent="0.25">
      <c r="A193" s="9" t="s">
        <v>12</v>
      </c>
      <c r="B193" s="9" t="s">
        <v>81</v>
      </c>
      <c r="C193" s="9" t="s">
        <v>86</v>
      </c>
      <c r="D193" s="42">
        <f>euref_generation_EXIOBASE!D163*generation!$L193/(generation!$L$192+generation!$L$193)</f>
        <v>0.75917978772089101</v>
      </c>
      <c r="E193" s="42">
        <f t="shared" si="12"/>
        <v>2492.9664533883911</v>
      </c>
      <c r="F193" s="42">
        <f t="shared" si="13"/>
        <v>6231.277363789397</v>
      </c>
      <c r="G193" s="42">
        <f t="shared" si="14"/>
        <v>9969.5882741904024</v>
      </c>
      <c r="H193" s="42">
        <f t="shared" si="15"/>
        <v>10904.166001790654</v>
      </c>
      <c r="I193" s="42">
        <f t="shared" si="16"/>
        <v>11838.743729390904</v>
      </c>
      <c r="J193" s="42">
        <f t="shared" si="17"/>
        <v>12150.269638590988</v>
      </c>
      <c r="K193" s="42">
        <v>12461.795547791073</v>
      </c>
    </row>
    <row r="194" spans="1:11" ht="15" customHeight="1" x14ac:dyDescent="0.25">
      <c r="A194" s="9" t="s">
        <v>12</v>
      </c>
      <c r="B194" s="9" t="s">
        <v>41</v>
      </c>
      <c r="C194" s="9" t="s">
        <v>42</v>
      </c>
      <c r="D194" s="42">
        <f>euref_generation_EXIOBASE!D164</f>
        <v>0</v>
      </c>
      <c r="E194" s="42">
        <f t="shared" ref="E194:E257" si="18">$D194+($K194-$D194)*0.2</f>
        <v>0</v>
      </c>
      <c r="F194" s="42">
        <f t="shared" ref="F194:F257" si="19">$D194+($K194-$D194)*0.5</f>
        <v>0</v>
      </c>
      <c r="G194" s="42">
        <f t="shared" ref="G194:G257" si="20">$D194+($K194-$D194)*0.8</f>
        <v>0</v>
      </c>
      <c r="H194" s="42">
        <f t="shared" ref="H194:H257" si="21">(G194+I194)/2</f>
        <v>0</v>
      </c>
      <c r="I194" s="42">
        <f t="shared" ref="I194:I257" si="22">$D194+($K194-$D194)*0.95</f>
        <v>0</v>
      </c>
      <c r="J194" s="42">
        <f t="shared" ref="J194:J257" si="23">(I194+K194)/2</f>
        <v>0</v>
      </c>
      <c r="K194" s="42">
        <v>0</v>
      </c>
    </row>
    <row r="195" spans="1:11" ht="15" customHeight="1" x14ac:dyDescent="0.25">
      <c r="A195" s="9" t="s">
        <v>12</v>
      </c>
      <c r="B195" s="9" t="s">
        <v>43</v>
      </c>
      <c r="C195" s="9" t="s">
        <v>44</v>
      </c>
      <c r="D195" s="42">
        <f>euref_generation_EXIOBASE!D165</f>
        <v>0</v>
      </c>
      <c r="E195" s="42">
        <f t="shared" si="18"/>
        <v>140.81970299921861</v>
      </c>
      <c r="F195" s="42">
        <f t="shared" si="19"/>
        <v>352.04925749804647</v>
      </c>
      <c r="G195" s="42">
        <f t="shared" si="20"/>
        <v>563.27881199687442</v>
      </c>
      <c r="H195" s="42">
        <f t="shared" si="21"/>
        <v>616.08620062158138</v>
      </c>
      <c r="I195" s="42">
        <f t="shared" si="22"/>
        <v>668.89358924628823</v>
      </c>
      <c r="J195" s="42">
        <f t="shared" si="23"/>
        <v>686.49605212119059</v>
      </c>
      <c r="K195" s="42">
        <v>704.09851499609294</v>
      </c>
    </row>
    <row r="196" spans="1:11" ht="15" customHeight="1" x14ac:dyDescent="0.25">
      <c r="A196" s="9" t="s">
        <v>12</v>
      </c>
      <c r="B196" s="9" t="s">
        <v>45</v>
      </c>
      <c r="C196" s="9" t="s">
        <v>46</v>
      </c>
      <c r="D196" s="42">
        <f>euref_generation_EXIOBASE!D166</f>
        <v>0</v>
      </c>
      <c r="E196" s="42">
        <f t="shared" si="18"/>
        <v>0</v>
      </c>
      <c r="F196" s="42">
        <f t="shared" si="19"/>
        <v>0</v>
      </c>
      <c r="G196" s="42">
        <f t="shared" si="20"/>
        <v>0</v>
      </c>
      <c r="H196" s="42">
        <f t="shared" si="21"/>
        <v>0</v>
      </c>
      <c r="I196" s="42">
        <f t="shared" si="22"/>
        <v>0</v>
      </c>
      <c r="J196" s="42">
        <f t="shared" si="23"/>
        <v>0</v>
      </c>
      <c r="K196" s="42">
        <v>0</v>
      </c>
    </row>
    <row r="197" spans="1:11" ht="15" customHeight="1" x14ac:dyDescent="0.25">
      <c r="A197" s="9" t="s">
        <v>11</v>
      </c>
      <c r="B197" s="9" t="s">
        <v>29</v>
      </c>
      <c r="C197" s="9" t="s">
        <v>30</v>
      </c>
      <c r="D197" s="42">
        <f>euref_generation_EXIOBASE!D167</f>
        <v>58855.803237411325</v>
      </c>
      <c r="E197" s="42">
        <f t="shared" si="18"/>
        <v>47084.642589929063</v>
      </c>
      <c r="F197" s="42">
        <f t="shared" si="19"/>
        <v>29427.901618705662</v>
      </c>
      <c r="G197" s="42">
        <f t="shared" si="20"/>
        <v>11771.160647482262</v>
      </c>
      <c r="H197" s="42">
        <f t="shared" si="21"/>
        <v>7356.9754046764137</v>
      </c>
      <c r="I197" s="42">
        <f t="shared" si="22"/>
        <v>2942.7901618705655</v>
      </c>
      <c r="J197" s="42">
        <f t="shared" si="23"/>
        <v>1471.3950809352827</v>
      </c>
      <c r="K197" s="42">
        <v>0</v>
      </c>
    </row>
    <row r="198" spans="1:11" ht="15" customHeight="1" x14ac:dyDescent="0.25">
      <c r="A198" s="9" t="s">
        <v>11</v>
      </c>
      <c r="B198" s="9" t="s">
        <v>31</v>
      </c>
      <c r="C198" s="9" t="s">
        <v>32</v>
      </c>
      <c r="D198" s="42">
        <f>euref_generation_EXIOBASE!D168</f>
        <v>110292.9368074716</v>
      </c>
      <c r="E198" s="42">
        <f t="shared" si="18"/>
        <v>88234.349445977277</v>
      </c>
      <c r="F198" s="42">
        <f t="shared" si="19"/>
        <v>55146.468403735802</v>
      </c>
      <c r="G198" s="42">
        <f t="shared" si="20"/>
        <v>22058.587361494312</v>
      </c>
      <c r="H198" s="42">
        <f t="shared" si="21"/>
        <v>13786.617100933945</v>
      </c>
      <c r="I198" s="42">
        <f t="shared" si="22"/>
        <v>5514.646840373578</v>
      </c>
      <c r="J198" s="42">
        <f t="shared" si="23"/>
        <v>2757.323420186789</v>
      </c>
      <c r="K198" s="42">
        <v>0</v>
      </c>
    </row>
    <row r="199" spans="1:11" ht="15" customHeight="1" x14ac:dyDescent="0.25">
      <c r="A199" s="9" t="s">
        <v>11</v>
      </c>
      <c r="B199" s="9" t="s">
        <v>33</v>
      </c>
      <c r="C199" s="9" t="s">
        <v>34</v>
      </c>
      <c r="D199" s="42">
        <f>euref_generation_EXIOBASE!D169</f>
        <v>0</v>
      </c>
      <c r="E199" s="42">
        <f t="shared" si="18"/>
        <v>0</v>
      </c>
      <c r="F199" s="42">
        <f t="shared" si="19"/>
        <v>0</v>
      </c>
      <c r="G199" s="42">
        <f t="shared" si="20"/>
        <v>0</v>
      </c>
      <c r="H199" s="42">
        <f t="shared" si="21"/>
        <v>0</v>
      </c>
      <c r="I199" s="42">
        <f t="shared" si="22"/>
        <v>0</v>
      </c>
      <c r="J199" s="42">
        <f t="shared" si="23"/>
        <v>0</v>
      </c>
      <c r="K199" s="42">
        <v>0</v>
      </c>
    </row>
    <row r="200" spans="1:11" ht="15" customHeight="1" x14ac:dyDescent="0.25">
      <c r="A200" s="9" t="s">
        <v>11</v>
      </c>
      <c r="B200" s="9" t="s">
        <v>35</v>
      </c>
      <c r="C200" s="9" t="s">
        <v>36</v>
      </c>
      <c r="D200" s="42">
        <f>euref_generation_EXIOBASE!D170</f>
        <v>48123.105233164519</v>
      </c>
      <c r="E200" s="42">
        <f t="shared" si="18"/>
        <v>49845.622034435415</v>
      </c>
      <c r="F200" s="42">
        <f t="shared" si="19"/>
        <v>52429.397236341756</v>
      </c>
      <c r="G200" s="42">
        <f t="shared" si="20"/>
        <v>55013.172438248097</v>
      </c>
      <c r="H200" s="42">
        <f t="shared" si="21"/>
        <v>55659.116238724688</v>
      </c>
      <c r="I200" s="42">
        <f t="shared" si="22"/>
        <v>56305.060039201271</v>
      </c>
      <c r="J200" s="42">
        <f t="shared" si="23"/>
        <v>56520.374639360132</v>
      </c>
      <c r="K200" s="42">
        <v>56735.689239518993</v>
      </c>
    </row>
    <row r="201" spans="1:11" ht="15" customHeight="1" x14ac:dyDescent="0.25">
      <c r="A201" s="9" t="s">
        <v>11</v>
      </c>
      <c r="B201" s="9" t="s">
        <v>79</v>
      </c>
      <c r="C201" s="9" t="s">
        <v>83</v>
      </c>
      <c r="D201" s="42">
        <f>euref_generation_EXIOBASE!D171*generation!$L201/(generation!$L$201+generation!$L$202)</f>
        <v>14627.998112011875</v>
      </c>
      <c r="E201" s="42">
        <f t="shared" si="18"/>
        <v>66068.21787369423</v>
      </c>
      <c r="F201" s="42">
        <f t="shared" si="19"/>
        <v>143228.54751621775</v>
      </c>
      <c r="G201" s="42">
        <f t="shared" si="20"/>
        <v>220388.87715874129</v>
      </c>
      <c r="H201" s="42">
        <f t="shared" si="21"/>
        <v>239678.95956937215</v>
      </c>
      <c r="I201" s="42">
        <f t="shared" si="22"/>
        <v>258969.04198000301</v>
      </c>
      <c r="J201" s="42">
        <f t="shared" si="23"/>
        <v>265399.06945021334</v>
      </c>
      <c r="K201" s="42">
        <v>271829.09692042362</v>
      </c>
    </row>
    <row r="202" spans="1:11" ht="15" customHeight="1" x14ac:dyDescent="0.25">
      <c r="A202" s="9" t="s">
        <v>11</v>
      </c>
      <c r="B202" s="9" t="s">
        <v>78</v>
      </c>
      <c r="C202" s="9" t="s">
        <v>84</v>
      </c>
      <c r="D202" s="42">
        <f>euref_generation_EXIOBASE!D171*generation!$L202/(generation!$L$201+generation!$L$202)</f>
        <v>0</v>
      </c>
      <c r="E202" s="42">
        <f t="shared" si="18"/>
        <v>20355.890974909471</v>
      </c>
      <c r="F202" s="42">
        <f t="shared" si="19"/>
        <v>50889.727437273672</v>
      </c>
      <c r="G202" s="42">
        <f t="shared" si="20"/>
        <v>81423.563899637884</v>
      </c>
      <c r="H202" s="42">
        <f t="shared" si="21"/>
        <v>89057.02301522893</v>
      </c>
      <c r="I202" s="42">
        <f t="shared" si="22"/>
        <v>96690.482130819975</v>
      </c>
      <c r="J202" s="42">
        <f t="shared" si="23"/>
        <v>99234.968502683652</v>
      </c>
      <c r="K202" s="42">
        <v>101779.45487454734</v>
      </c>
    </row>
    <row r="203" spans="1:11" ht="15" customHeight="1" x14ac:dyDescent="0.25">
      <c r="A203" s="9" t="s">
        <v>11</v>
      </c>
      <c r="B203" s="9" t="s">
        <v>37</v>
      </c>
      <c r="C203" s="9" t="s">
        <v>38</v>
      </c>
      <c r="D203" s="42">
        <f>euref_generation_EXIOBASE!D172</f>
        <v>8781.4612180416443</v>
      </c>
      <c r="E203" s="42">
        <f t="shared" si="18"/>
        <v>7025.1689744333153</v>
      </c>
      <c r="F203" s="42">
        <f t="shared" si="19"/>
        <v>4390.7306090208222</v>
      </c>
      <c r="G203" s="42">
        <f t="shared" si="20"/>
        <v>1756.2922436083281</v>
      </c>
      <c r="H203" s="42">
        <f t="shared" si="21"/>
        <v>1097.6826522552055</v>
      </c>
      <c r="I203" s="42">
        <f t="shared" si="22"/>
        <v>439.07306090208294</v>
      </c>
      <c r="J203" s="42">
        <f t="shared" si="23"/>
        <v>219.53653045104147</v>
      </c>
      <c r="K203" s="42">
        <v>0</v>
      </c>
    </row>
    <row r="204" spans="1:11" ht="15" customHeight="1" x14ac:dyDescent="0.25">
      <c r="A204" s="9" t="s">
        <v>11</v>
      </c>
      <c r="B204" s="9" t="s">
        <v>39</v>
      </c>
      <c r="C204" s="9" t="s">
        <v>40</v>
      </c>
      <c r="D204" s="42">
        <f>euref_generation_EXIOBASE!D173</f>
        <v>18671.387296836689</v>
      </c>
      <c r="E204" s="42">
        <f t="shared" si="18"/>
        <v>14937.10983746935</v>
      </c>
      <c r="F204" s="42">
        <f t="shared" si="19"/>
        <v>9335.6936484183443</v>
      </c>
      <c r="G204" s="42">
        <f t="shared" si="20"/>
        <v>3734.2774593673366</v>
      </c>
      <c r="H204" s="42">
        <f t="shared" si="21"/>
        <v>2333.9234121045856</v>
      </c>
      <c r="I204" s="42">
        <f t="shared" si="22"/>
        <v>933.56936484183461</v>
      </c>
      <c r="J204" s="42">
        <f t="shared" si="23"/>
        <v>466.78468242091731</v>
      </c>
      <c r="K204" s="42">
        <v>0</v>
      </c>
    </row>
    <row r="205" spans="1:11" ht="15" customHeight="1" x14ac:dyDescent="0.25">
      <c r="A205" s="9" t="s">
        <v>11</v>
      </c>
      <c r="B205" s="9" t="s">
        <v>80</v>
      </c>
      <c r="C205" s="9" t="s">
        <v>85</v>
      </c>
      <c r="D205" s="42">
        <f>euref_generation_EXIOBASE!D174*generation!$L205/(generation!$L$205+generation!$L$206)</f>
        <v>5670.7307895108261</v>
      </c>
      <c r="E205" s="42">
        <f t="shared" si="18"/>
        <v>24892.475606518143</v>
      </c>
      <c r="F205" s="42">
        <f t="shared" si="19"/>
        <v>53725.092832029113</v>
      </c>
      <c r="G205" s="42">
        <f t="shared" si="20"/>
        <v>82557.710057540084</v>
      </c>
      <c r="H205" s="42">
        <f t="shared" si="21"/>
        <v>89765.864363917819</v>
      </c>
      <c r="I205" s="42">
        <f t="shared" si="22"/>
        <v>96974.018670295569</v>
      </c>
      <c r="J205" s="42">
        <f t="shared" si="23"/>
        <v>99376.736772421486</v>
      </c>
      <c r="K205" s="42">
        <v>101779.4548745474</v>
      </c>
    </row>
    <row r="206" spans="1:11" ht="15" customHeight="1" x14ac:dyDescent="0.25">
      <c r="A206" s="9" t="s">
        <v>11</v>
      </c>
      <c r="B206" s="9" t="s">
        <v>81</v>
      </c>
      <c r="C206" s="9" t="s">
        <v>86</v>
      </c>
      <c r="D206" s="42">
        <f>euref_generation_EXIOBASE!D174*generation!$L206/(generation!$L$205+generation!$L$206)</f>
        <v>17738.570521702492</v>
      </c>
      <c r="E206" s="42">
        <f t="shared" si="18"/>
        <v>44896.908951029662</v>
      </c>
      <c r="F206" s="42">
        <f t="shared" si="19"/>
        <v>85634.416595020419</v>
      </c>
      <c r="G206" s="42">
        <f t="shared" si="20"/>
        <v>126371.92423901118</v>
      </c>
      <c r="H206" s="42">
        <f t="shared" si="21"/>
        <v>136556.30115000886</v>
      </c>
      <c r="I206" s="42">
        <f t="shared" si="22"/>
        <v>146740.67806100653</v>
      </c>
      <c r="J206" s="42">
        <f t="shared" si="23"/>
        <v>150135.47036467242</v>
      </c>
      <c r="K206" s="42">
        <v>153530.26266833834</v>
      </c>
    </row>
    <row r="207" spans="1:11" ht="15" customHeight="1" x14ac:dyDescent="0.25">
      <c r="A207" s="9" t="s">
        <v>11</v>
      </c>
      <c r="B207" s="9" t="s">
        <v>41</v>
      </c>
      <c r="C207" s="9" t="s">
        <v>42</v>
      </c>
      <c r="D207" s="42">
        <f>euref_generation_EXIOBASE!D175</f>
        <v>0</v>
      </c>
      <c r="E207" s="42">
        <f t="shared" si="18"/>
        <v>6620.1923088195445</v>
      </c>
      <c r="F207" s="42">
        <f t="shared" si="19"/>
        <v>16550.480772048861</v>
      </c>
      <c r="G207" s="42">
        <f t="shared" si="20"/>
        <v>26480.769235278178</v>
      </c>
      <c r="H207" s="42">
        <f t="shared" si="21"/>
        <v>28963.341351085506</v>
      </c>
      <c r="I207" s="42">
        <f t="shared" si="22"/>
        <v>31445.913466892835</v>
      </c>
      <c r="J207" s="42">
        <f t="shared" si="23"/>
        <v>32273.437505495276</v>
      </c>
      <c r="K207" s="42">
        <v>33100.961544097721</v>
      </c>
    </row>
    <row r="208" spans="1:11" ht="15" customHeight="1" x14ac:dyDescent="0.25">
      <c r="A208" s="9" t="s">
        <v>11</v>
      </c>
      <c r="B208" s="9" t="s">
        <v>43</v>
      </c>
      <c r="C208" s="9" t="s">
        <v>44</v>
      </c>
      <c r="D208" s="42">
        <f>euref_generation_EXIOBASE!D176</f>
        <v>0</v>
      </c>
      <c r="E208" s="42">
        <f t="shared" si="18"/>
        <v>535.6404474000891</v>
      </c>
      <c r="F208" s="42">
        <f t="shared" si="19"/>
        <v>1339.1011185002226</v>
      </c>
      <c r="G208" s="42">
        <f t="shared" si="20"/>
        <v>2142.5617896003564</v>
      </c>
      <c r="H208" s="42">
        <f t="shared" si="21"/>
        <v>2343.4269573753895</v>
      </c>
      <c r="I208" s="42">
        <f t="shared" si="22"/>
        <v>2544.2921251504226</v>
      </c>
      <c r="J208" s="42">
        <f t="shared" si="23"/>
        <v>2611.2471810754341</v>
      </c>
      <c r="K208" s="42">
        <v>2678.2022370004452</v>
      </c>
    </row>
    <row r="209" spans="1:11" ht="15" customHeight="1" x14ac:dyDescent="0.25">
      <c r="A209" s="9" t="s">
        <v>11</v>
      </c>
      <c r="B209" s="9" t="s">
        <v>45</v>
      </c>
      <c r="C209" s="9" t="s">
        <v>46</v>
      </c>
      <c r="D209" s="42">
        <f>euref_generation_EXIOBASE!D177</f>
        <v>6210.4020000000055</v>
      </c>
      <c r="E209" s="42">
        <f t="shared" si="18"/>
        <v>6394.2669618916852</v>
      </c>
      <c r="F209" s="42">
        <f t="shared" si="19"/>
        <v>6670.0644047292044</v>
      </c>
      <c r="G209" s="42">
        <f t="shared" si="20"/>
        <v>6945.8618475667226</v>
      </c>
      <c r="H209" s="42">
        <f t="shared" si="21"/>
        <v>7014.8112082761027</v>
      </c>
      <c r="I209" s="42">
        <f t="shared" si="22"/>
        <v>7083.7605689854827</v>
      </c>
      <c r="J209" s="42">
        <f t="shared" si="23"/>
        <v>7106.743689221943</v>
      </c>
      <c r="K209" s="42">
        <v>7129.7268094584024</v>
      </c>
    </row>
    <row r="210" spans="1:11" ht="15" customHeight="1" x14ac:dyDescent="0.25">
      <c r="A210" s="9" t="s">
        <v>10</v>
      </c>
      <c r="B210" s="9" t="s">
        <v>29</v>
      </c>
      <c r="C210" s="9" t="s">
        <v>30</v>
      </c>
      <c r="D210" s="42">
        <f>euref_generation_EXIOBASE!D178</f>
        <v>0</v>
      </c>
      <c r="E210" s="42">
        <f t="shared" si="18"/>
        <v>0</v>
      </c>
      <c r="F210" s="42">
        <f t="shared" si="19"/>
        <v>0</v>
      </c>
      <c r="G210" s="42">
        <f t="shared" si="20"/>
        <v>0</v>
      </c>
      <c r="H210" s="42">
        <f t="shared" si="21"/>
        <v>0</v>
      </c>
      <c r="I210" s="42">
        <f t="shared" si="22"/>
        <v>0</v>
      </c>
      <c r="J210" s="42">
        <f t="shared" si="23"/>
        <v>0</v>
      </c>
      <c r="K210" s="42">
        <v>0</v>
      </c>
    </row>
    <row r="211" spans="1:11" ht="15" customHeight="1" x14ac:dyDescent="0.25">
      <c r="A211" s="9" t="s">
        <v>10</v>
      </c>
      <c r="B211" s="9" t="s">
        <v>31</v>
      </c>
      <c r="C211" s="9" t="s">
        <v>32</v>
      </c>
      <c r="D211" s="42">
        <f>euref_generation_EXIOBASE!D179</f>
        <v>3027.8684819545338</v>
      </c>
      <c r="E211" s="42">
        <f t="shared" si="18"/>
        <v>2422.2947855636271</v>
      </c>
      <c r="F211" s="42">
        <f t="shared" si="19"/>
        <v>1513.9342409772669</v>
      </c>
      <c r="G211" s="42">
        <f t="shared" si="20"/>
        <v>605.57369639090666</v>
      </c>
      <c r="H211" s="42">
        <f t="shared" si="21"/>
        <v>378.48356024431678</v>
      </c>
      <c r="I211" s="42">
        <f t="shared" si="22"/>
        <v>151.39342409772689</v>
      </c>
      <c r="J211" s="42">
        <f t="shared" si="23"/>
        <v>75.696712048863446</v>
      </c>
      <c r="K211" s="42">
        <v>0</v>
      </c>
    </row>
    <row r="212" spans="1:11" ht="15" customHeight="1" x14ac:dyDescent="0.25">
      <c r="A212" s="9" t="s">
        <v>10</v>
      </c>
      <c r="B212" s="9" t="s">
        <v>33</v>
      </c>
      <c r="C212" s="9" t="s">
        <v>34</v>
      </c>
      <c r="D212" s="42">
        <f>euref_generation_EXIOBASE!D180</f>
        <v>0</v>
      </c>
      <c r="E212" s="42">
        <f t="shared" si="18"/>
        <v>0</v>
      </c>
      <c r="F212" s="42">
        <f t="shared" si="19"/>
        <v>0</v>
      </c>
      <c r="G212" s="42">
        <f t="shared" si="20"/>
        <v>0</v>
      </c>
      <c r="H212" s="42">
        <f t="shared" si="21"/>
        <v>0</v>
      </c>
      <c r="I212" s="42">
        <f t="shared" si="22"/>
        <v>0</v>
      </c>
      <c r="J212" s="42">
        <f t="shared" si="23"/>
        <v>0</v>
      </c>
      <c r="K212" s="42">
        <v>0</v>
      </c>
    </row>
    <row r="213" spans="1:11" ht="15" customHeight="1" x14ac:dyDescent="0.25">
      <c r="A213" s="9" t="s">
        <v>10</v>
      </c>
      <c r="B213" s="9" t="s">
        <v>35</v>
      </c>
      <c r="C213" s="9" t="s">
        <v>36</v>
      </c>
      <c r="D213" s="42">
        <f>euref_generation_EXIOBASE!D181</f>
        <v>440.36209165056658</v>
      </c>
      <c r="E213" s="42">
        <f t="shared" si="18"/>
        <v>434.18628687664761</v>
      </c>
      <c r="F213" s="42">
        <f t="shared" si="19"/>
        <v>424.92257971576919</v>
      </c>
      <c r="G213" s="42">
        <f t="shared" si="20"/>
        <v>415.65887255489076</v>
      </c>
      <c r="H213" s="42">
        <f t="shared" si="21"/>
        <v>413.34294576467119</v>
      </c>
      <c r="I213" s="42">
        <f t="shared" si="22"/>
        <v>411.02701897445155</v>
      </c>
      <c r="J213" s="42">
        <f t="shared" si="23"/>
        <v>410.25504337771167</v>
      </c>
      <c r="K213" s="42">
        <v>409.48306778097179</v>
      </c>
    </row>
    <row r="214" spans="1:11" ht="15" customHeight="1" x14ac:dyDescent="0.25">
      <c r="A214" s="9" t="s">
        <v>10</v>
      </c>
      <c r="B214" s="9" t="s">
        <v>79</v>
      </c>
      <c r="C214" s="9" t="s">
        <v>83</v>
      </c>
      <c r="D214" s="42">
        <f>euref_generation_EXIOBASE!D182*generation!$L214/(generation!$L$214+generation!$L$215)</f>
        <v>695.21995851018858</v>
      </c>
      <c r="E214" s="42">
        <f t="shared" si="18"/>
        <v>3868.5212087609289</v>
      </c>
      <c r="F214" s="42">
        <f t="shared" si="19"/>
        <v>8628.4730841370383</v>
      </c>
      <c r="G214" s="42">
        <f t="shared" si="20"/>
        <v>13388.42495951315</v>
      </c>
      <c r="H214" s="42">
        <f t="shared" si="21"/>
        <v>14578.412928357176</v>
      </c>
      <c r="I214" s="42">
        <f t="shared" si="22"/>
        <v>15768.400897201203</v>
      </c>
      <c r="J214" s="42">
        <f t="shared" si="23"/>
        <v>16165.063553482545</v>
      </c>
      <c r="K214" s="42">
        <v>16561.726209763889</v>
      </c>
    </row>
    <row r="215" spans="1:11" ht="15" customHeight="1" x14ac:dyDescent="0.25">
      <c r="A215" s="9" t="s">
        <v>10</v>
      </c>
      <c r="B215" s="9" t="s">
        <v>78</v>
      </c>
      <c r="C215" s="9" t="s">
        <v>84</v>
      </c>
      <c r="D215" s="42">
        <f>euref_generation_EXIOBASE!D182*generation!$L215/(generation!$L$214+generation!$L$215)</f>
        <v>0</v>
      </c>
      <c r="E215" s="42">
        <f t="shared" si="18"/>
        <v>1063.1972111879647</v>
      </c>
      <c r="F215" s="42">
        <f t="shared" si="19"/>
        <v>2657.9930279699115</v>
      </c>
      <c r="G215" s="42">
        <f t="shared" si="20"/>
        <v>4252.788844751859</v>
      </c>
      <c r="H215" s="42">
        <f t="shared" si="21"/>
        <v>4651.4877989473453</v>
      </c>
      <c r="I215" s="42">
        <f t="shared" si="22"/>
        <v>5050.1867531428315</v>
      </c>
      <c r="J215" s="42">
        <f t="shared" si="23"/>
        <v>5183.0864045413273</v>
      </c>
      <c r="K215" s="42">
        <v>5315.986055939823</v>
      </c>
    </row>
    <row r="216" spans="1:11" ht="15" customHeight="1" x14ac:dyDescent="0.25">
      <c r="A216" s="9" t="s">
        <v>10</v>
      </c>
      <c r="B216" s="9" t="s">
        <v>37</v>
      </c>
      <c r="C216" s="9" t="s">
        <v>38</v>
      </c>
      <c r="D216" s="42">
        <f>euref_generation_EXIOBASE!D183</f>
        <v>182.37267571572434</v>
      </c>
      <c r="E216" s="42">
        <f t="shared" si="18"/>
        <v>145.89814057257948</v>
      </c>
      <c r="F216" s="42">
        <f t="shared" si="19"/>
        <v>91.186337857862171</v>
      </c>
      <c r="G216" s="42">
        <f t="shared" si="20"/>
        <v>36.474535143144863</v>
      </c>
      <c r="H216" s="42">
        <f t="shared" si="21"/>
        <v>22.796584464465539</v>
      </c>
      <c r="I216" s="42">
        <f t="shared" si="22"/>
        <v>9.1186337857862156</v>
      </c>
      <c r="J216" s="42">
        <f t="shared" si="23"/>
        <v>4.5593168928931078</v>
      </c>
      <c r="K216" s="42">
        <v>0</v>
      </c>
    </row>
    <row r="217" spans="1:11" ht="15" customHeight="1" x14ac:dyDescent="0.25">
      <c r="A217" s="9" t="s">
        <v>10</v>
      </c>
      <c r="B217" s="9" t="s">
        <v>39</v>
      </c>
      <c r="C217" s="9" t="s">
        <v>40</v>
      </c>
      <c r="D217" s="42">
        <f>euref_generation_EXIOBASE!D184</f>
        <v>656.53092585991703</v>
      </c>
      <c r="E217" s="42">
        <f t="shared" si="18"/>
        <v>525.2247406879336</v>
      </c>
      <c r="F217" s="42">
        <f t="shared" si="19"/>
        <v>328.26546292995852</v>
      </c>
      <c r="G217" s="42">
        <f t="shared" si="20"/>
        <v>131.30618517198343</v>
      </c>
      <c r="H217" s="42">
        <f t="shared" si="21"/>
        <v>82.066365732489658</v>
      </c>
      <c r="I217" s="42">
        <f t="shared" si="22"/>
        <v>32.826546292995886</v>
      </c>
      <c r="J217" s="42">
        <f t="shared" si="23"/>
        <v>16.413273146497943</v>
      </c>
      <c r="K217" s="42">
        <v>0</v>
      </c>
    </row>
    <row r="218" spans="1:11" ht="15" customHeight="1" x14ac:dyDescent="0.25">
      <c r="A218" s="9" t="s">
        <v>10</v>
      </c>
      <c r="B218" s="9" t="s">
        <v>80</v>
      </c>
      <c r="C218" s="9" t="s">
        <v>85</v>
      </c>
      <c r="D218" s="42">
        <f>euref_generation_EXIOBASE!D185*generation!$L218/(generation!$L$218+generation!$L$219)</f>
        <v>8.4297890728094824</v>
      </c>
      <c r="E218" s="42">
        <f t="shared" si="18"/>
        <v>1069.9410424462108</v>
      </c>
      <c r="F218" s="42">
        <f t="shared" si="19"/>
        <v>2662.2079225063126</v>
      </c>
      <c r="G218" s="42">
        <f t="shared" si="20"/>
        <v>4254.4748025664148</v>
      </c>
      <c r="H218" s="42">
        <f t="shared" si="21"/>
        <v>4652.5415225814395</v>
      </c>
      <c r="I218" s="42">
        <f t="shared" si="22"/>
        <v>5050.6082425964651</v>
      </c>
      <c r="J218" s="42">
        <f t="shared" si="23"/>
        <v>5183.2971492681409</v>
      </c>
      <c r="K218" s="42">
        <v>5315.9860559398157</v>
      </c>
    </row>
    <row r="219" spans="1:11" ht="15" customHeight="1" x14ac:dyDescent="0.25">
      <c r="A219" s="9" t="s">
        <v>10</v>
      </c>
      <c r="B219" s="9" t="s">
        <v>81</v>
      </c>
      <c r="C219" s="9" t="s">
        <v>86</v>
      </c>
      <c r="D219" s="42">
        <f>euref_generation_EXIOBASE!D185*generation!$L219/(generation!$L$218+generation!$L$219)</f>
        <v>55.261950588417719</v>
      </c>
      <c r="E219" s="42">
        <f t="shared" si="18"/>
        <v>1966.2371004815341</v>
      </c>
      <c r="F219" s="42">
        <f t="shared" si="19"/>
        <v>4832.6998253212087</v>
      </c>
      <c r="G219" s="42">
        <f t="shared" si="20"/>
        <v>7699.1625501608833</v>
      </c>
      <c r="H219" s="42">
        <f t="shared" si="21"/>
        <v>8415.7782313708012</v>
      </c>
      <c r="I219" s="42">
        <f t="shared" si="22"/>
        <v>9132.393912580721</v>
      </c>
      <c r="J219" s="42">
        <f t="shared" si="23"/>
        <v>9371.2658063173603</v>
      </c>
      <c r="K219" s="42">
        <v>9610.1377000539997</v>
      </c>
    </row>
    <row r="220" spans="1:11" ht="15" customHeight="1" x14ac:dyDescent="0.25">
      <c r="A220" s="9" t="s">
        <v>10</v>
      </c>
      <c r="B220" s="9" t="s">
        <v>41</v>
      </c>
      <c r="C220" s="9" t="s">
        <v>42</v>
      </c>
      <c r="D220" s="42">
        <f>euref_generation_EXIOBASE!D186</f>
        <v>0</v>
      </c>
      <c r="E220" s="42">
        <f t="shared" si="18"/>
        <v>0</v>
      </c>
      <c r="F220" s="42">
        <f t="shared" si="19"/>
        <v>0</v>
      </c>
      <c r="G220" s="42">
        <f t="shared" si="20"/>
        <v>0</v>
      </c>
      <c r="H220" s="42">
        <f t="shared" si="21"/>
        <v>0</v>
      </c>
      <c r="I220" s="42">
        <f t="shared" si="22"/>
        <v>0</v>
      </c>
      <c r="J220" s="42">
        <f t="shared" si="23"/>
        <v>0</v>
      </c>
      <c r="K220" s="42">
        <v>0</v>
      </c>
    </row>
    <row r="221" spans="1:11" ht="15" customHeight="1" x14ac:dyDescent="0.25">
      <c r="A221" s="9" t="s">
        <v>10</v>
      </c>
      <c r="B221" s="9" t="s">
        <v>43</v>
      </c>
      <c r="C221" s="9" t="s">
        <v>44</v>
      </c>
      <c r="D221" s="42">
        <f>euref_generation_EXIOBASE!D187</f>
        <v>0</v>
      </c>
      <c r="E221" s="42">
        <f t="shared" si="18"/>
        <v>1.4496627154728754</v>
      </c>
      <c r="F221" s="42">
        <f t="shared" si="19"/>
        <v>3.6241567886821882</v>
      </c>
      <c r="G221" s="42">
        <f t="shared" si="20"/>
        <v>5.7986508618915016</v>
      </c>
      <c r="H221" s="42">
        <f t="shared" si="21"/>
        <v>6.3422743801938299</v>
      </c>
      <c r="I221" s="42">
        <f t="shared" si="22"/>
        <v>6.8858978984961574</v>
      </c>
      <c r="J221" s="42">
        <f t="shared" si="23"/>
        <v>7.0671057379302669</v>
      </c>
      <c r="K221" s="42">
        <v>7.2483135773643763</v>
      </c>
    </row>
    <row r="222" spans="1:11" ht="15" customHeight="1" x14ac:dyDescent="0.25">
      <c r="A222" s="9" t="s">
        <v>10</v>
      </c>
      <c r="B222" s="9" t="s">
        <v>45</v>
      </c>
      <c r="C222" s="9" t="s">
        <v>46</v>
      </c>
      <c r="D222" s="42">
        <f>euref_generation_EXIOBASE!D188</f>
        <v>0</v>
      </c>
      <c r="E222" s="42">
        <f t="shared" si="18"/>
        <v>0</v>
      </c>
      <c r="F222" s="42">
        <f t="shared" si="19"/>
        <v>0</v>
      </c>
      <c r="G222" s="42">
        <f t="shared" si="20"/>
        <v>0</v>
      </c>
      <c r="H222" s="42">
        <f t="shared" si="21"/>
        <v>0</v>
      </c>
      <c r="I222" s="42">
        <f t="shared" si="22"/>
        <v>0</v>
      </c>
      <c r="J222" s="42">
        <f t="shared" si="23"/>
        <v>0</v>
      </c>
      <c r="K222" s="42">
        <v>0</v>
      </c>
    </row>
    <row r="223" spans="1:11" ht="15" customHeight="1" x14ac:dyDescent="0.25">
      <c r="A223" s="9" t="s">
        <v>9</v>
      </c>
      <c r="B223" s="9" t="s">
        <v>29</v>
      </c>
      <c r="C223" s="9" t="s">
        <v>30</v>
      </c>
      <c r="D223" s="42">
        <f>euref_generation_EXIOBASE!D189</f>
        <v>0</v>
      </c>
      <c r="E223" s="42">
        <f t="shared" si="18"/>
        <v>0</v>
      </c>
      <c r="F223" s="42">
        <f t="shared" si="19"/>
        <v>0</v>
      </c>
      <c r="G223" s="42">
        <f t="shared" si="20"/>
        <v>0</v>
      </c>
      <c r="H223" s="42">
        <f t="shared" si="21"/>
        <v>0</v>
      </c>
      <c r="I223" s="42">
        <f t="shared" si="22"/>
        <v>0</v>
      </c>
      <c r="J223" s="42">
        <f t="shared" si="23"/>
        <v>0</v>
      </c>
      <c r="K223" s="42">
        <v>0</v>
      </c>
    </row>
    <row r="224" spans="1:11" ht="15" customHeight="1" x14ac:dyDescent="0.25">
      <c r="A224" s="9" t="s">
        <v>9</v>
      </c>
      <c r="B224" s="9" t="s">
        <v>31</v>
      </c>
      <c r="C224" s="9" t="s">
        <v>32</v>
      </c>
      <c r="D224" s="42">
        <f>euref_generation_EXIOBASE!D190</f>
        <v>2303.7019633071513</v>
      </c>
      <c r="E224" s="42">
        <f t="shared" si="18"/>
        <v>1842.9615706457212</v>
      </c>
      <c r="F224" s="42">
        <f t="shared" si="19"/>
        <v>1151.8509816535757</v>
      </c>
      <c r="G224" s="42">
        <f t="shared" si="20"/>
        <v>460.74039266143018</v>
      </c>
      <c r="H224" s="42">
        <f t="shared" si="21"/>
        <v>287.96274541339403</v>
      </c>
      <c r="I224" s="42">
        <f t="shared" si="22"/>
        <v>115.18509816535789</v>
      </c>
      <c r="J224" s="42">
        <f t="shared" si="23"/>
        <v>57.592549082678943</v>
      </c>
      <c r="K224" s="42">
        <v>0</v>
      </c>
    </row>
    <row r="225" spans="1:11" ht="15" customHeight="1" x14ac:dyDescent="0.25">
      <c r="A225" s="9" t="s">
        <v>9</v>
      </c>
      <c r="B225" s="9" t="s">
        <v>33</v>
      </c>
      <c r="C225" s="9" t="s">
        <v>34</v>
      </c>
      <c r="D225" s="42">
        <f>euref_generation_EXIOBASE!D191</f>
        <v>0</v>
      </c>
      <c r="E225" s="42">
        <f t="shared" si="18"/>
        <v>0</v>
      </c>
      <c r="F225" s="42">
        <f t="shared" si="19"/>
        <v>0</v>
      </c>
      <c r="G225" s="42">
        <f t="shared" si="20"/>
        <v>0</v>
      </c>
      <c r="H225" s="42">
        <f t="shared" si="21"/>
        <v>0</v>
      </c>
      <c r="I225" s="42">
        <f t="shared" si="22"/>
        <v>0</v>
      </c>
      <c r="J225" s="42">
        <f t="shared" si="23"/>
        <v>0</v>
      </c>
      <c r="K225" s="42">
        <v>0</v>
      </c>
    </row>
    <row r="226" spans="1:11" ht="15" customHeight="1" x14ac:dyDescent="0.25">
      <c r="A226" s="9" t="s">
        <v>9</v>
      </c>
      <c r="B226" s="9" t="s">
        <v>35</v>
      </c>
      <c r="C226" s="9" t="s">
        <v>36</v>
      </c>
      <c r="D226" s="42">
        <f>euref_generation_EXIOBASE!D192</f>
        <v>110.40654548663899</v>
      </c>
      <c r="E226" s="42">
        <f t="shared" si="18"/>
        <v>115.47818024266708</v>
      </c>
      <c r="F226" s="42">
        <f t="shared" si="19"/>
        <v>123.08563237670921</v>
      </c>
      <c r="G226" s="42">
        <f t="shared" si="20"/>
        <v>130.69308451075136</v>
      </c>
      <c r="H226" s="42">
        <f t="shared" si="21"/>
        <v>132.59494754426191</v>
      </c>
      <c r="I226" s="42">
        <f t="shared" si="22"/>
        <v>134.49681057777244</v>
      </c>
      <c r="J226" s="42">
        <f t="shared" si="23"/>
        <v>135.13076492227594</v>
      </c>
      <c r="K226" s="42">
        <v>135.76471926677945</v>
      </c>
    </row>
    <row r="227" spans="1:11" ht="15" customHeight="1" x14ac:dyDescent="0.25">
      <c r="A227" s="9" t="s">
        <v>9</v>
      </c>
      <c r="B227" s="9" t="s">
        <v>79</v>
      </c>
      <c r="C227" s="9" t="s">
        <v>83</v>
      </c>
      <c r="D227" s="42">
        <f>euref_generation_EXIOBASE!D193*generation!$L227/(generation!$L$227+generation!$L$228)</f>
        <v>77.772228654509291</v>
      </c>
      <c r="E227" s="42">
        <f t="shared" si="18"/>
        <v>369.16268354682927</v>
      </c>
      <c r="F227" s="42">
        <f t="shared" si="19"/>
        <v>806.24836588530923</v>
      </c>
      <c r="G227" s="42">
        <f t="shared" si="20"/>
        <v>1243.3340482237893</v>
      </c>
      <c r="H227" s="42">
        <f t="shared" si="21"/>
        <v>1352.6054688084091</v>
      </c>
      <c r="I227" s="42">
        <f t="shared" si="22"/>
        <v>1461.8768893930292</v>
      </c>
      <c r="J227" s="42">
        <f t="shared" si="23"/>
        <v>1498.3006962545692</v>
      </c>
      <c r="K227" s="42">
        <v>1534.7245031161092</v>
      </c>
    </row>
    <row r="228" spans="1:11" ht="15" customHeight="1" x14ac:dyDescent="0.25">
      <c r="A228" s="9" t="s">
        <v>9</v>
      </c>
      <c r="B228" s="9" t="s">
        <v>78</v>
      </c>
      <c r="C228" s="9" t="s">
        <v>84</v>
      </c>
      <c r="D228" s="42">
        <f>euref_generation_EXIOBASE!D193*generation!$L228/(generation!$L$227+generation!$L$228)</f>
        <v>0</v>
      </c>
      <c r="E228" s="42">
        <f t="shared" si="18"/>
        <v>0</v>
      </c>
      <c r="F228" s="42">
        <f t="shared" si="19"/>
        <v>0</v>
      </c>
      <c r="G228" s="42">
        <f t="shared" si="20"/>
        <v>0</v>
      </c>
      <c r="H228" s="42">
        <f t="shared" si="21"/>
        <v>0</v>
      </c>
      <c r="I228" s="42">
        <f t="shared" si="22"/>
        <v>0</v>
      </c>
      <c r="J228" s="42">
        <f t="shared" si="23"/>
        <v>0</v>
      </c>
      <c r="K228" s="42">
        <v>0</v>
      </c>
    </row>
    <row r="229" spans="1:11" ht="15" customHeight="1" x14ac:dyDescent="0.25">
      <c r="A229" s="9" t="s">
        <v>9</v>
      </c>
      <c r="B229" s="9" t="s">
        <v>37</v>
      </c>
      <c r="C229" s="9" t="s">
        <v>38</v>
      </c>
      <c r="D229" s="42">
        <f>euref_generation_EXIOBASE!D194</f>
        <v>0</v>
      </c>
      <c r="E229" s="42">
        <f t="shared" si="18"/>
        <v>0</v>
      </c>
      <c r="F229" s="42">
        <f t="shared" si="19"/>
        <v>0</v>
      </c>
      <c r="G229" s="42">
        <f t="shared" si="20"/>
        <v>0</v>
      </c>
      <c r="H229" s="42">
        <f t="shared" si="21"/>
        <v>0</v>
      </c>
      <c r="I229" s="42">
        <f t="shared" si="22"/>
        <v>0</v>
      </c>
      <c r="J229" s="42">
        <f t="shared" si="23"/>
        <v>0</v>
      </c>
      <c r="K229" s="42">
        <v>0</v>
      </c>
    </row>
    <row r="230" spans="1:11" ht="15" customHeight="1" x14ac:dyDescent="0.25">
      <c r="A230" s="9" t="s">
        <v>9</v>
      </c>
      <c r="B230" s="9" t="s">
        <v>39</v>
      </c>
      <c r="C230" s="9" t="s">
        <v>40</v>
      </c>
      <c r="D230" s="42">
        <f>euref_generation_EXIOBASE!D195</f>
        <v>157.53274827843455</v>
      </c>
      <c r="E230" s="42">
        <f t="shared" si="18"/>
        <v>126.02619862274764</v>
      </c>
      <c r="F230" s="42">
        <f t="shared" si="19"/>
        <v>78.766374139217277</v>
      </c>
      <c r="G230" s="42">
        <f t="shared" si="20"/>
        <v>31.506549655686911</v>
      </c>
      <c r="H230" s="42">
        <f t="shared" si="21"/>
        <v>19.691593534804326</v>
      </c>
      <c r="I230" s="42">
        <f t="shared" si="22"/>
        <v>7.8766374139217419</v>
      </c>
      <c r="J230" s="42">
        <f t="shared" si="23"/>
        <v>3.9383187069608709</v>
      </c>
      <c r="K230" s="42">
        <v>0</v>
      </c>
    </row>
    <row r="231" spans="1:11" ht="15" customHeight="1" x14ac:dyDescent="0.25">
      <c r="A231" s="9" t="s">
        <v>9</v>
      </c>
      <c r="B231" s="9" t="s">
        <v>80</v>
      </c>
      <c r="C231" s="9" t="s">
        <v>85</v>
      </c>
      <c r="D231" s="42">
        <f>euref_generation_EXIOBASE!D196*generation!$L231/(generation!$L$231+generation!$L$232)</f>
        <v>0</v>
      </c>
      <c r="E231" s="42">
        <f t="shared" si="18"/>
        <v>3551.734495111406</v>
      </c>
      <c r="F231" s="42">
        <f t="shared" si="19"/>
        <v>8879.3362377785143</v>
      </c>
      <c r="G231" s="42">
        <f t="shared" si="20"/>
        <v>14206.937980445624</v>
      </c>
      <c r="H231" s="42">
        <f t="shared" si="21"/>
        <v>15538.838416112401</v>
      </c>
      <c r="I231" s="42">
        <f t="shared" si="22"/>
        <v>16870.738851779177</v>
      </c>
      <c r="J231" s="42">
        <f t="shared" si="23"/>
        <v>17314.705663668101</v>
      </c>
      <c r="K231" s="42">
        <v>17758.672475557029</v>
      </c>
    </row>
    <row r="232" spans="1:11" ht="15" customHeight="1" x14ac:dyDescent="0.25">
      <c r="A232" s="9" t="s">
        <v>9</v>
      </c>
      <c r="B232" s="9" t="s">
        <v>81</v>
      </c>
      <c r="C232" s="9" t="s">
        <v>86</v>
      </c>
      <c r="D232" s="42">
        <f>euref_generation_EXIOBASE!D196*generation!$L232/(generation!$L$231+generation!$L$232)</f>
        <v>112.19138755980894</v>
      </c>
      <c r="E232" s="42">
        <f t="shared" si="18"/>
        <v>226.30816893302091</v>
      </c>
      <c r="F232" s="42">
        <f t="shared" si="19"/>
        <v>397.48334099283886</v>
      </c>
      <c r="G232" s="42">
        <f t="shared" si="20"/>
        <v>568.65851305265676</v>
      </c>
      <c r="H232" s="42">
        <f t="shared" si="21"/>
        <v>611.45230606761129</v>
      </c>
      <c r="I232" s="42">
        <f t="shared" si="22"/>
        <v>654.24609908256571</v>
      </c>
      <c r="J232" s="42">
        <f t="shared" si="23"/>
        <v>668.51069675421718</v>
      </c>
      <c r="K232" s="42">
        <v>682.77529442586876</v>
      </c>
    </row>
    <row r="233" spans="1:11" ht="15" customHeight="1" x14ac:dyDescent="0.25">
      <c r="A233" s="9" t="s">
        <v>9</v>
      </c>
      <c r="B233" s="9" t="s">
        <v>41</v>
      </c>
      <c r="C233" s="9" t="s">
        <v>42</v>
      </c>
      <c r="D233" s="42">
        <f>euref_generation_EXIOBASE!D197</f>
        <v>0</v>
      </c>
      <c r="E233" s="42">
        <f t="shared" si="18"/>
        <v>0</v>
      </c>
      <c r="F233" s="42">
        <f t="shared" si="19"/>
        <v>0</v>
      </c>
      <c r="G233" s="42">
        <f t="shared" si="20"/>
        <v>0</v>
      </c>
      <c r="H233" s="42">
        <f t="shared" si="21"/>
        <v>0</v>
      </c>
      <c r="I233" s="42">
        <f t="shared" si="22"/>
        <v>0</v>
      </c>
      <c r="J233" s="42">
        <f t="shared" si="23"/>
        <v>0</v>
      </c>
      <c r="K233" s="42">
        <v>0</v>
      </c>
    </row>
    <row r="234" spans="1:11" ht="15" customHeight="1" x14ac:dyDescent="0.25">
      <c r="A234" s="9" t="s">
        <v>9</v>
      </c>
      <c r="B234" s="9" t="s">
        <v>43</v>
      </c>
      <c r="C234" s="9" t="s">
        <v>44</v>
      </c>
      <c r="D234" s="42">
        <f>euref_generation_EXIOBASE!D198</f>
        <v>0</v>
      </c>
      <c r="E234" s="42">
        <f t="shared" si="18"/>
        <v>0</v>
      </c>
      <c r="F234" s="42">
        <f t="shared" si="19"/>
        <v>0</v>
      </c>
      <c r="G234" s="42">
        <f t="shared" si="20"/>
        <v>0</v>
      </c>
      <c r="H234" s="42">
        <f t="shared" si="21"/>
        <v>0</v>
      </c>
      <c r="I234" s="42">
        <f t="shared" si="22"/>
        <v>0</v>
      </c>
      <c r="J234" s="42">
        <f t="shared" si="23"/>
        <v>0</v>
      </c>
      <c r="K234" s="42">
        <v>0</v>
      </c>
    </row>
    <row r="235" spans="1:11" ht="15" customHeight="1" x14ac:dyDescent="0.25">
      <c r="A235" s="9" t="s">
        <v>9</v>
      </c>
      <c r="B235" s="9" t="s">
        <v>45</v>
      </c>
      <c r="C235" s="9" t="s">
        <v>46</v>
      </c>
      <c r="D235" s="42">
        <f>euref_generation_EXIOBASE!D199</f>
        <v>0</v>
      </c>
      <c r="E235" s="42">
        <f t="shared" si="18"/>
        <v>0</v>
      </c>
      <c r="F235" s="42">
        <f t="shared" si="19"/>
        <v>0</v>
      </c>
      <c r="G235" s="42">
        <f t="shared" si="20"/>
        <v>0</v>
      </c>
      <c r="H235" s="42">
        <f t="shared" si="21"/>
        <v>0</v>
      </c>
      <c r="I235" s="42">
        <f t="shared" si="22"/>
        <v>0</v>
      </c>
      <c r="J235" s="42">
        <f t="shared" si="23"/>
        <v>0</v>
      </c>
      <c r="K235" s="42">
        <v>0</v>
      </c>
    </row>
    <row r="236" spans="1:11" ht="15" customHeight="1" x14ac:dyDescent="0.25">
      <c r="A236" s="9" t="s">
        <v>8</v>
      </c>
      <c r="B236" s="9" t="s">
        <v>29</v>
      </c>
      <c r="C236" s="9" t="s">
        <v>30</v>
      </c>
      <c r="D236" s="42">
        <f>euref_generation_EXIOBASE!D200</f>
        <v>78.057123805708926</v>
      </c>
      <c r="E236" s="42">
        <f t="shared" si="18"/>
        <v>62.445699044567142</v>
      </c>
      <c r="F236" s="42">
        <f t="shared" si="19"/>
        <v>39.028561902854463</v>
      </c>
      <c r="G236" s="42">
        <f t="shared" si="20"/>
        <v>15.611424761141784</v>
      </c>
      <c r="H236" s="42">
        <f t="shared" si="21"/>
        <v>9.7571404757136158</v>
      </c>
      <c r="I236" s="42">
        <f t="shared" si="22"/>
        <v>3.9028561902854477</v>
      </c>
      <c r="J236" s="42">
        <f t="shared" si="23"/>
        <v>1.9514280951427239</v>
      </c>
      <c r="K236" s="42">
        <v>0</v>
      </c>
    </row>
    <row r="237" spans="1:11" ht="15" customHeight="1" x14ac:dyDescent="0.25">
      <c r="A237" s="9" t="s">
        <v>8</v>
      </c>
      <c r="B237" s="9" t="s">
        <v>31</v>
      </c>
      <c r="C237" s="9" t="s">
        <v>32</v>
      </c>
      <c r="D237" s="42">
        <f>euref_generation_EXIOBASE!D201</f>
        <v>2023.0114125562141</v>
      </c>
      <c r="E237" s="42">
        <f t="shared" si="18"/>
        <v>1618.4091300449713</v>
      </c>
      <c r="F237" s="42">
        <f t="shared" si="19"/>
        <v>1011.505706278107</v>
      </c>
      <c r="G237" s="42">
        <f t="shared" si="20"/>
        <v>404.60228251124272</v>
      </c>
      <c r="H237" s="42">
        <f t="shared" si="21"/>
        <v>252.87642656952676</v>
      </c>
      <c r="I237" s="42">
        <f t="shared" si="22"/>
        <v>101.15057062781079</v>
      </c>
      <c r="J237" s="42">
        <f t="shared" si="23"/>
        <v>50.575285313905397</v>
      </c>
      <c r="K237" s="42">
        <v>0</v>
      </c>
    </row>
    <row r="238" spans="1:11" ht="15" customHeight="1" x14ac:dyDescent="0.25">
      <c r="A238" s="9" t="s">
        <v>8</v>
      </c>
      <c r="B238" s="9" t="s">
        <v>33</v>
      </c>
      <c r="C238" s="9" t="s">
        <v>34</v>
      </c>
      <c r="D238" s="42">
        <f>euref_generation_EXIOBASE!D202</f>
        <v>0</v>
      </c>
      <c r="E238" s="42">
        <f t="shared" si="18"/>
        <v>0</v>
      </c>
      <c r="F238" s="42">
        <f t="shared" si="19"/>
        <v>0</v>
      </c>
      <c r="G238" s="42">
        <f t="shared" si="20"/>
        <v>0</v>
      </c>
      <c r="H238" s="42">
        <f t="shared" si="21"/>
        <v>0</v>
      </c>
      <c r="I238" s="42">
        <f t="shared" si="22"/>
        <v>0</v>
      </c>
      <c r="J238" s="42">
        <f t="shared" si="23"/>
        <v>0</v>
      </c>
      <c r="K238" s="42">
        <v>0</v>
      </c>
    </row>
    <row r="239" spans="1:11" ht="15" customHeight="1" x14ac:dyDescent="0.25">
      <c r="A239" s="9" t="s">
        <v>8</v>
      </c>
      <c r="B239" s="9" t="s">
        <v>35</v>
      </c>
      <c r="C239" s="9" t="s">
        <v>36</v>
      </c>
      <c r="D239" s="42">
        <f>euref_generation_EXIOBASE!D203</f>
        <v>2878.2955150238781</v>
      </c>
      <c r="E239" s="42">
        <f t="shared" si="18"/>
        <v>3569.5994763430026</v>
      </c>
      <c r="F239" s="42">
        <f t="shared" si="19"/>
        <v>4606.5554183216891</v>
      </c>
      <c r="G239" s="42">
        <f t="shared" si="20"/>
        <v>5643.5113603003756</v>
      </c>
      <c r="H239" s="42">
        <f t="shared" si="21"/>
        <v>5902.750345795047</v>
      </c>
      <c r="I239" s="42">
        <f t="shared" si="22"/>
        <v>6161.9893312897184</v>
      </c>
      <c r="J239" s="42">
        <f t="shared" si="23"/>
        <v>6248.4023264546086</v>
      </c>
      <c r="K239" s="42">
        <v>6334.8153216194996</v>
      </c>
    </row>
    <row r="240" spans="1:11" ht="15" customHeight="1" x14ac:dyDescent="0.25">
      <c r="A240" s="9" t="s">
        <v>8</v>
      </c>
      <c r="B240" s="9" t="s">
        <v>79</v>
      </c>
      <c r="C240" s="9" t="s">
        <v>83</v>
      </c>
      <c r="D240" s="42">
        <f>euref_generation_EXIOBASE!D204*generation!$L240/(generation!$L$240+generation!$L$241)</f>
        <v>95.426957085261137</v>
      </c>
      <c r="E240" s="42">
        <f t="shared" si="18"/>
        <v>2028.7888850587458</v>
      </c>
      <c r="F240" s="42">
        <f t="shared" si="19"/>
        <v>4928.8317770189724</v>
      </c>
      <c r="G240" s="42">
        <f t="shared" si="20"/>
        <v>7828.8746689791997</v>
      </c>
      <c r="H240" s="42">
        <f t="shared" si="21"/>
        <v>8553.8853919692556</v>
      </c>
      <c r="I240" s="42">
        <f t="shared" si="22"/>
        <v>9278.8961149593124</v>
      </c>
      <c r="J240" s="42">
        <f t="shared" si="23"/>
        <v>9520.566355955998</v>
      </c>
      <c r="K240" s="42">
        <v>9762.2365969526836</v>
      </c>
    </row>
    <row r="241" spans="1:11" ht="15" customHeight="1" x14ac:dyDescent="0.25">
      <c r="A241" s="9" t="s">
        <v>8</v>
      </c>
      <c r="B241" s="9" t="s">
        <v>78</v>
      </c>
      <c r="C241" s="9" t="s">
        <v>84</v>
      </c>
      <c r="D241" s="42">
        <f>euref_generation_EXIOBASE!D204*generation!$L241/(generation!$L$240+generation!$L$241)</f>
        <v>0</v>
      </c>
      <c r="E241" s="42">
        <f t="shared" si="18"/>
        <v>702.22184372039055</v>
      </c>
      <c r="F241" s="42">
        <f t="shared" si="19"/>
        <v>1755.5546093009764</v>
      </c>
      <c r="G241" s="42">
        <f t="shared" si="20"/>
        <v>2808.8873748815622</v>
      </c>
      <c r="H241" s="42">
        <f t="shared" si="21"/>
        <v>3072.2205662767083</v>
      </c>
      <c r="I241" s="42">
        <f t="shared" si="22"/>
        <v>3335.5537576718548</v>
      </c>
      <c r="J241" s="42">
        <f t="shared" si="23"/>
        <v>3423.3314881369038</v>
      </c>
      <c r="K241" s="42">
        <v>3511.1092186019528</v>
      </c>
    </row>
    <row r="242" spans="1:11" ht="15" customHeight="1" x14ac:dyDescent="0.25">
      <c r="A242" s="9" t="s">
        <v>8</v>
      </c>
      <c r="B242" s="9" t="s">
        <v>37</v>
      </c>
      <c r="C242" s="9" t="s">
        <v>38</v>
      </c>
      <c r="D242" s="42">
        <f>euref_generation_EXIOBASE!D205</f>
        <v>0</v>
      </c>
      <c r="E242" s="42">
        <f t="shared" si="18"/>
        <v>0</v>
      </c>
      <c r="F242" s="42">
        <f t="shared" si="19"/>
        <v>0</v>
      </c>
      <c r="G242" s="42">
        <f t="shared" si="20"/>
        <v>0</v>
      </c>
      <c r="H242" s="42">
        <f t="shared" si="21"/>
        <v>0</v>
      </c>
      <c r="I242" s="42">
        <f t="shared" si="22"/>
        <v>0</v>
      </c>
      <c r="J242" s="42">
        <f t="shared" si="23"/>
        <v>0</v>
      </c>
      <c r="K242" s="42">
        <v>0</v>
      </c>
    </row>
    <row r="243" spans="1:11" ht="15" customHeight="1" x14ac:dyDescent="0.25">
      <c r="A243" s="9" t="s">
        <v>8</v>
      </c>
      <c r="B243" s="9" t="s">
        <v>39</v>
      </c>
      <c r="C243" s="9" t="s">
        <v>40</v>
      </c>
      <c r="D243" s="42">
        <f>euref_generation_EXIOBASE!D206</f>
        <v>511.13278006020545</v>
      </c>
      <c r="E243" s="42">
        <f t="shared" si="18"/>
        <v>408.90622404816435</v>
      </c>
      <c r="F243" s="42">
        <f t="shared" si="19"/>
        <v>255.56639003010272</v>
      </c>
      <c r="G243" s="42">
        <f t="shared" si="20"/>
        <v>102.22655601204104</v>
      </c>
      <c r="H243" s="42">
        <f t="shared" si="21"/>
        <v>63.89159750752566</v>
      </c>
      <c r="I243" s="42">
        <f t="shared" si="22"/>
        <v>25.556639003010275</v>
      </c>
      <c r="J243" s="42">
        <f t="shared" si="23"/>
        <v>12.778319501505138</v>
      </c>
      <c r="K243" s="42">
        <v>0</v>
      </c>
    </row>
    <row r="244" spans="1:11" ht="15" customHeight="1" x14ac:dyDescent="0.25">
      <c r="A244" s="9" t="s">
        <v>8</v>
      </c>
      <c r="B244" s="9" t="s">
        <v>80</v>
      </c>
      <c r="C244" s="9" t="s">
        <v>85</v>
      </c>
      <c r="D244" s="42">
        <f>euref_generation_EXIOBASE!D207*generation!$L244/(generation!$L$244+generation!$L$245)</f>
        <v>0</v>
      </c>
      <c r="E244" s="42">
        <f t="shared" si="18"/>
        <v>702.22184372039101</v>
      </c>
      <c r="F244" s="42">
        <f t="shared" si="19"/>
        <v>1755.5546093009773</v>
      </c>
      <c r="G244" s="42">
        <f t="shared" si="20"/>
        <v>2808.887374881564</v>
      </c>
      <c r="H244" s="42">
        <f t="shared" si="21"/>
        <v>3072.2205662767101</v>
      </c>
      <c r="I244" s="42">
        <f t="shared" si="22"/>
        <v>3335.5537576718566</v>
      </c>
      <c r="J244" s="42">
        <f t="shared" si="23"/>
        <v>3423.3314881369056</v>
      </c>
      <c r="K244" s="42">
        <v>3511.1092186019546</v>
      </c>
    </row>
    <row r="245" spans="1:11" ht="15" customHeight="1" x14ac:dyDescent="0.25">
      <c r="A245" s="9" t="s">
        <v>8</v>
      </c>
      <c r="B245" s="9" t="s">
        <v>81</v>
      </c>
      <c r="C245" s="9" t="s">
        <v>86</v>
      </c>
      <c r="D245" s="42">
        <f>euref_generation_EXIOBASE!D207*generation!$L245/(generation!$L$244+generation!$L$245)</f>
        <v>0.98960663645898084</v>
      </c>
      <c r="E245" s="42">
        <f t="shared" si="18"/>
        <v>982.67249934570873</v>
      </c>
      <c r="F245" s="42">
        <f t="shared" si="19"/>
        <v>2455.1968384095831</v>
      </c>
      <c r="G245" s="42">
        <f t="shared" si="20"/>
        <v>3927.7211774734578</v>
      </c>
      <c r="H245" s="42">
        <f t="shared" si="21"/>
        <v>4295.8522622394266</v>
      </c>
      <c r="I245" s="42">
        <f t="shared" si="22"/>
        <v>4663.9833470053945</v>
      </c>
      <c r="J245" s="42">
        <f t="shared" si="23"/>
        <v>4786.6937085940508</v>
      </c>
      <c r="K245" s="42">
        <v>4909.4040701827071</v>
      </c>
    </row>
    <row r="246" spans="1:11" ht="15" customHeight="1" x14ac:dyDescent="0.25">
      <c r="A246" s="9" t="s">
        <v>8</v>
      </c>
      <c r="B246" s="9" t="s">
        <v>41</v>
      </c>
      <c r="C246" s="9" t="s">
        <v>42</v>
      </c>
      <c r="D246" s="42">
        <f>euref_generation_EXIOBASE!D208</f>
        <v>0</v>
      </c>
      <c r="E246" s="42">
        <f t="shared" si="18"/>
        <v>0</v>
      </c>
      <c r="F246" s="42">
        <f t="shared" si="19"/>
        <v>0</v>
      </c>
      <c r="G246" s="42">
        <f t="shared" si="20"/>
        <v>0</v>
      </c>
      <c r="H246" s="42">
        <f t="shared" si="21"/>
        <v>0</v>
      </c>
      <c r="I246" s="42">
        <f t="shared" si="22"/>
        <v>0</v>
      </c>
      <c r="J246" s="42">
        <f t="shared" si="23"/>
        <v>0</v>
      </c>
      <c r="K246" s="42">
        <v>0</v>
      </c>
    </row>
    <row r="247" spans="1:11" ht="15" customHeight="1" x14ac:dyDescent="0.25">
      <c r="A247" s="9" t="s">
        <v>8</v>
      </c>
      <c r="B247" s="9" t="s">
        <v>43</v>
      </c>
      <c r="C247" s="9" t="s">
        <v>44</v>
      </c>
      <c r="D247" s="42">
        <f>euref_generation_EXIOBASE!D209</f>
        <v>0</v>
      </c>
      <c r="E247" s="42">
        <f t="shared" si="18"/>
        <v>5.0188960077112945</v>
      </c>
      <c r="F247" s="42">
        <f t="shared" si="19"/>
        <v>12.547240019278235</v>
      </c>
      <c r="G247" s="42">
        <f t="shared" si="20"/>
        <v>20.075584030845178</v>
      </c>
      <c r="H247" s="42">
        <f t="shared" si="21"/>
        <v>21.95767003373691</v>
      </c>
      <c r="I247" s="42">
        <f t="shared" si="22"/>
        <v>23.839756036628643</v>
      </c>
      <c r="J247" s="42">
        <f t="shared" si="23"/>
        <v>24.467118037592556</v>
      </c>
      <c r="K247" s="42">
        <v>25.094480038556469</v>
      </c>
    </row>
    <row r="248" spans="1:11" ht="15" customHeight="1" x14ac:dyDescent="0.25">
      <c r="A248" s="9" t="s">
        <v>8</v>
      </c>
      <c r="B248" s="9" t="s">
        <v>45</v>
      </c>
      <c r="C248" s="9" t="s">
        <v>46</v>
      </c>
      <c r="D248" s="42">
        <f>euref_generation_EXIOBASE!D210</f>
        <v>0</v>
      </c>
      <c r="E248" s="42">
        <f t="shared" si="18"/>
        <v>0</v>
      </c>
      <c r="F248" s="42">
        <f t="shared" si="19"/>
        <v>0</v>
      </c>
      <c r="G248" s="42">
        <f t="shared" si="20"/>
        <v>0</v>
      </c>
      <c r="H248" s="42">
        <f t="shared" si="21"/>
        <v>0</v>
      </c>
      <c r="I248" s="42">
        <f t="shared" si="22"/>
        <v>0</v>
      </c>
      <c r="J248" s="42">
        <f t="shared" si="23"/>
        <v>0</v>
      </c>
      <c r="K248" s="42">
        <v>0</v>
      </c>
    </row>
    <row r="249" spans="1:11" ht="15" customHeight="1" x14ac:dyDescent="0.25">
      <c r="A249" s="9" t="s">
        <v>7</v>
      </c>
      <c r="B249" s="9" t="s">
        <v>29</v>
      </c>
      <c r="C249" s="9" t="s">
        <v>30</v>
      </c>
      <c r="D249" s="42">
        <f>euref_generation_EXIOBASE!D211</f>
        <v>0</v>
      </c>
      <c r="E249" s="42">
        <f t="shared" si="18"/>
        <v>0</v>
      </c>
      <c r="F249" s="42">
        <f t="shared" si="19"/>
        <v>0</v>
      </c>
      <c r="G249" s="42">
        <f t="shared" si="20"/>
        <v>0</v>
      </c>
      <c r="H249" s="42">
        <f t="shared" si="21"/>
        <v>0</v>
      </c>
      <c r="I249" s="42">
        <f t="shared" si="22"/>
        <v>0</v>
      </c>
      <c r="J249" s="42">
        <f t="shared" si="23"/>
        <v>0</v>
      </c>
      <c r="K249" s="42">
        <v>0</v>
      </c>
    </row>
    <row r="250" spans="1:11" ht="15" customHeight="1" x14ac:dyDescent="0.25">
      <c r="A250" s="9" t="s">
        <v>7</v>
      </c>
      <c r="B250" s="9" t="s">
        <v>31</v>
      </c>
      <c r="C250" s="9" t="s">
        <v>32</v>
      </c>
      <c r="D250" s="42">
        <f>euref_generation_EXIOBASE!D212</f>
        <v>0</v>
      </c>
      <c r="E250" s="42">
        <f t="shared" si="18"/>
        <v>0</v>
      </c>
      <c r="F250" s="42">
        <f t="shared" si="19"/>
        <v>0</v>
      </c>
      <c r="G250" s="42">
        <f t="shared" si="20"/>
        <v>0</v>
      </c>
      <c r="H250" s="42">
        <f t="shared" si="21"/>
        <v>0</v>
      </c>
      <c r="I250" s="42">
        <f t="shared" si="22"/>
        <v>0</v>
      </c>
      <c r="J250" s="42">
        <f t="shared" si="23"/>
        <v>0</v>
      </c>
      <c r="K250" s="42">
        <v>0</v>
      </c>
    </row>
    <row r="251" spans="1:11" ht="15" customHeight="1" x14ac:dyDescent="0.25">
      <c r="A251" s="9" t="s">
        <v>7</v>
      </c>
      <c r="B251" s="9" t="s">
        <v>33</v>
      </c>
      <c r="C251" s="9" t="s">
        <v>34</v>
      </c>
      <c r="D251" s="42">
        <f>euref_generation_EXIOBASE!D213</f>
        <v>0</v>
      </c>
      <c r="E251" s="42">
        <f t="shared" si="18"/>
        <v>0</v>
      </c>
      <c r="F251" s="42">
        <f t="shared" si="19"/>
        <v>0</v>
      </c>
      <c r="G251" s="42">
        <f t="shared" si="20"/>
        <v>0</v>
      </c>
      <c r="H251" s="42">
        <f t="shared" si="21"/>
        <v>0</v>
      </c>
      <c r="I251" s="42">
        <f t="shared" si="22"/>
        <v>0</v>
      </c>
      <c r="J251" s="42">
        <f t="shared" si="23"/>
        <v>0</v>
      </c>
      <c r="K251" s="42">
        <v>0</v>
      </c>
    </row>
    <row r="252" spans="1:11" ht="15" customHeight="1" x14ac:dyDescent="0.25">
      <c r="A252" s="9" t="s">
        <v>7</v>
      </c>
      <c r="B252" s="9" t="s">
        <v>35</v>
      </c>
      <c r="C252" s="9" t="s">
        <v>36</v>
      </c>
      <c r="D252" s="42">
        <f>euref_generation_EXIOBASE!D214</f>
        <v>0</v>
      </c>
      <c r="E252" s="42">
        <f t="shared" si="18"/>
        <v>0</v>
      </c>
      <c r="F252" s="42">
        <f t="shared" si="19"/>
        <v>0</v>
      </c>
      <c r="G252" s="42">
        <f t="shared" si="20"/>
        <v>0</v>
      </c>
      <c r="H252" s="42">
        <f t="shared" si="21"/>
        <v>0</v>
      </c>
      <c r="I252" s="42">
        <f t="shared" si="22"/>
        <v>0</v>
      </c>
      <c r="J252" s="42">
        <f t="shared" si="23"/>
        <v>0</v>
      </c>
      <c r="K252" s="42">
        <v>0</v>
      </c>
    </row>
    <row r="253" spans="1:11" ht="15" customHeight="1" x14ac:dyDescent="0.25">
      <c r="A253" s="9" t="s">
        <v>7</v>
      </c>
      <c r="B253" s="9" t="s">
        <v>79</v>
      </c>
      <c r="C253" s="9" t="s">
        <v>83</v>
      </c>
      <c r="D253" s="42">
        <f>euref_generation_EXIOBASE!D215*generation!$L253/(generation!$L$253+generation!$L$254)</f>
        <v>0</v>
      </c>
      <c r="E253" s="42">
        <f t="shared" si="18"/>
        <v>26.780009922913543</v>
      </c>
      <c r="F253" s="42">
        <f t="shared" si="19"/>
        <v>66.950024807283853</v>
      </c>
      <c r="G253" s="42">
        <f t="shared" si="20"/>
        <v>107.12003969165417</v>
      </c>
      <c r="H253" s="42">
        <f t="shared" si="21"/>
        <v>117.16254341274674</v>
      </c>
      <c r="I253" s="42">
        <f t="shared" si="22"/>
        <v>127.20504713383932</v>
      </c>
      <c r="J253" s="42">
        <f t="shared" si="23"/>
        <v>130.55254837420352</v>
      </c>
      <c r="K253" s="42">
        <v>133.90004961456771</v>
      </c>
    </row>
    <row r="254" spans="1:11" ht="15" customHeight="1" x14ac:dyDescent="0.25">
      <c r="A254" s="9" t="s">
        <v>7</v>
      </c>
      <c r="B254" s="9" t="s">
        <v>78</v>
      </c>
      <c r="C254" s="9" t="s">
        <v>84</v>
      </c>
      <c r="D254" s="42">
        <f>euref_generation_EXIOBASE!D215*generation!$L254/(generation!$L$253+generation!$L$254)</f>
        <v>0</v>
      </c>
      <c r="E254" s="42">
        <f t="shared" si="18"/>
        <v>1089.1552308512998</v>
      </c>
      <c r="F254" s="42">
        <f t="shared" si="19"/>
        <v>2722.8880771282493</v>
      </c>
      <c r="G254" s="42">
        <f t="shared" si="20"/>
        <v>4356.6209234051994</v>
      </c>
      <c r="H254" s="42">
        <f t="shared" si="21"/>
        <v>4765.0541349744362</v>
      </c>
      <c r="I254" s="42">
        <f t="shared" si="22"/>
        <v>5173.4873465436731</v>
      </c>
      <c r="J254" s="42">
        <f t="shared" si="23"/>
        <v>5309.6317504000854</v>
      </c>
      <c r="K254" s="42">
        <v>5445.7761542564986</v>
      </c>
    </row>
    <row r="255" spans="1:11" ht="15" customHeight="1" x14ac:dyDescent="0.25">
      <c r="A255" s="9" t="s">
        <v>7</v>
      </c>
      <c r="B255" s="9" t="s">
        <v>37</v>
      </c>
      <c r="C255" s="9" t="s">
        <v>38</v>
      </c>
      <c r="D255" s="42">
        <f>euref_generation_EXIOBASE!D216</f>
        <v>1293.4458392972037</v>
      </c>
      <c r="E255" s="42">
        <f t="shared" si="18"/>
        <v>1034.7566714377631</v>
      </c>
      <c r="F255" s="42">
        <f t="shared" si="19"/>
        <v>646.72291964860187</v>
      </c>
      <c r="G255" s="42">
        <f t="shared" si="20"/>
        <v>258.68916785944066</v>
      </c>
      <c r="H255" s="42">
        <f t="shared" si="21"/>
        <v>161.68072991215047</v>
      </c>
      <c r="I255" s="42">
        <f t="shared" si="22"/>
        <v>64.672291964860278</v>
      </c>
      <c r="J255" s="42">
        <f t="shared" si="23"/>
        <v>32.336145982430139</v>
      </c>
      <c r="K255" s="42">
        <v>0</v>
      </c>
    </row>
    <row r="256" spans="1:11" ht="15" customHeight="1" x14ac:dyDescent="0.25">
      <c r="A256" s="9" t="s">
        <v>7</v>
      </c>
      <c r="B256" s="9" t="s">
        <v>39</v>
      </c>
      <c r="C256" s="9" t="s">
        <v>40</v>
      </c>
      <c r="D256" s="42">
        <f>euref_generation_EXIOBASE!D217</f>
        <v>5.5176523990028761</v>
      </c>
      <c r="E256" s="42">
        <f t="shared" si="18"/>
        <v>4.4141219192023007</v>
      </c>
      <c r="F256" s="42">
        <f t="shared" si="19"/>
        <v>2.758826199501438</v>
      </c>
      <c r="G256" s="42">
        <f t="shared" si="20"/>
        <v>1.1035304798005754</v>
      </c>
      <c r="H256" s="42">
        <f t="shared" si="21"/>
        <v>0.68970654987535962</v>
      </c>
      <c r="I256" s="42">
        <f t="shared" si="22"/>
        <v>0.27588261995014385</v>
      </c>
      <c r="J256" s="42">
        <f t="shared" si="23"/>
        <v>0.13794130997507192</v>
      </c>
      <c r="K256" s="42">
        <v>0</v>
      </c>
    </row>
    <row r="257" spans="1:11" ht="15" customHeight="1" x14ac:dyDescent="0.25">
      <c r="A257" s="9" t="s">
        <v>7</v>
      </c>
      <c r="B257" s="9" t="s">
        <v>80</v>
      </c>
      <c r="C257" s="9" t="s">
        <v>85</v>
      </c>
      <c r="D257" s="42">
        <f>euref_generation_EXIOBASE!D218*generation!$L257/(generation!$L$257+generation!$L$258)</f>
        <v>3.6574376701043234</v>
      </c>
      <c r="E257" s="42">
        <f t="shared" si="18"/>
        <v>1092.0811809873828</v>
      </c>
      <c r="F257" s="42">
        <f t="shared" si="19"/>
        <v>2724.7167959633002</v>
      </c>
      <c r="G257" s="42">
        <f t="shared" si="20"/>
        <v>4357.3524109392183</v>
      </c>
      <c r="H257" s="42">
        <f t="shared" si="21"/>
        <v>4765.5113146831973</v>
      </c>
      <c r="I257" s="42">
        <f t="shared" si="22"/>
        <v>5173.6702184271771</v>
      </c>
      <c r="J257" s="42">
        <f t="shared" si="23"/>
        <v>5309.7231863418365</v>
      </c>
      <c r="K257" s="42">
        <v>5445.7761542564967</v>
      </c>
    </row>
    <row r="258" spans="1:11" ht="15" customHeight="1" x14ac:dyDescent="0.25">
      <c r="A258" s="9" t="s">
        <v>7</v>
      </c>
      <c r="B258" s="9" t="s">
        <v>81</v>
      </c>
      <c r="C258" s="9" t="s">
        <v>86</v>
      </c>
      <c r="D258" s="42">
        <f>euref_generation_EXIOBASE!D218*generation!$L258/(generation!$L$257+generation!$L$258)</f>
        <v>99.266511998435007</v>
      </c>
      <c r="E258" s="42">
        <f t="shared" ref="E258:E321" si="24">$D258+($K258-$D258)*0.2</f>
        <v>234.8640466856109</v>
      </c>
      <c r="F258" s="42">
        <f t="shared" ref="F258:F321" si="25">$D258+($K258-$D258)*0.5</f>
        <v>438.26034871637478</v>
      </c>
      <c r="G258" s="42">
        <f t="shared" ref="G258:G321" si="26">$D258+($K258-$D258)*0.8</f>
        <v>641.65665074713866</v>
      </c>
      <c r="H258" s="42">
        <f t="shared" ref="H258:H321" si="27">(G258+I258)/2</f>
        <v>692.5057262548296</v>
      </c>
      <c r="I258" s="42">
        <f t="shared" ref="I258:I321" si="28">$D258+($K258-$D258)*0.95</f>
        <v>743.35480176252054</v>
      </c>
      <c r="J258" s="42">
        <f t="shared" ref="J258:J321" si="29">(I258+K258)/2</f>
        <v>760.30449359841759</v>
      </c>
      <c r="K258" s="42">
        <v>777.25418543431454</v>
      </c>
    </row>
    <row r="259" spans="1:11" ht="15" customHeight="1" x14ac:dyDescent="0.25">
      <c r="A259" s="9" t="s">
        <v>7</v>
      </c>
      <c r="B259" s="9" t="s">
        <v>41</v>
      </c>
      <c r="C259" s="9" t="s">
        <v>42</v>
      </c>
      <c r="D259" s="42">
        <f>euref_generation_EXIOBASE!D219</f>
        <v>0</v>
      </c>
      <c r="E259" s="42">
        <f t="shared" si="24"/>
        <v>124.23901624801979</v>
      </c>
      <c r="F259" s="42">
        <f t="shared" si="25"/>
        <v>310.59754062004947</v>
      </c>
      <c r="G259" s="42">
        <f t="shared" si="26"/>
        <v>496.95606499207918</v>
      </c>
      <c r="H259" s="42">
        <f t="shared" si="27"/>
        <v>543.54569608508655</v>
      </c>
      <c r="I259" s="42">
        <f t="shared" si="28"/>
        <v>590.13532717809392</v>
      </c>
      <c r="J259" s="42">
        <f t="shared" si="29"/>
        <v>605.66520420909637</v>
      </c>
      <c r="K259" s="42">
        <v>621.19508124009894</v>
      </c>
    </row>
    <row r="260" spans="1:11" ht="15" customHeight="1" x14ac:dyDescent="0.25">
      <c r="A260" s="9" t="s">
        <v>7</v>
      </c>
      <c r="B260" s="9" t="s">
        <v>43</v>
      </c>
      <c r="C260" s="9" t="s">
        <v>44</v>
      </c>
      <c r="D260" s="42">
        <f>euref_generation_EXIOBASE!D220</f>
        <v>0</v>
      </c>
      <c r="E260" s="42">
        <f t="shared" si="24"/>
        <v>18.155995236246152</v>
      </c>
      <c r="F260" s="42">
        <f t="shared" si="25"/>
        <v>45.389988090615383</v>
      </c>
      <c r="G260" s="42">
        <f t="shared" si="26"/>
        <v>72.623980944984609</v>
      </c>
      <c r="H260" s="42">
        <f t="shared" si="27"/>
        <v>79.432479158576911</v>
      </c>
      <c r="I260" s="42">
        <f t="shared" si="28"/>
        <v>86.240977372169226</v>
      </c>
      <c r="J260" s="42">
        <f t="shared" si="29"/>
        <v>88.510476776699988</v>
      </c>
      <c r="K260" s="42">
        <v>90.779976181230765</v>
      </c>
    </row>
    <row r="261" spans="1:11" ht="15" customHeight="1" x14ac:dyDescent="0.25">
      <c r="A261" s="9" t="s">
        <v>7</v>
      </c>
      <c r="B261" s="9" t="s">
        <v>45</v>
      </c>
      <c r="C261" s="9" t="s">
        <v>46</v>
      </c>
      <c r="D261" s="42">
        <f>euref_generation_EXIOBASE!D221</f>
        <v>1.4210854715202004E-14</v>
      </c>
      <c r="E261" s="42">
        <f t="shared" si="24"/>
        <v>1.1368683772161604E-14</v>
      </c>
      <c r="F261" s="42">
        <f t="shared" si="25"/>
        <v>7.1054273576010019E-15</v>
      </c>
      <c r="G261" s="42">
        <f t="shared" si="26"/>
        <v>2.8421709430404001E-15</v>
      </c>
      <c r="H261" s="42">
        <f t="shared" si="27"/>
        <v>1.7763568394002505E-15</v>
      </c>
      <c r="I261" s="42">
        <f t="shared" si="28"/>
        <v>7.1054273576010082E-16</v>
      </c>
      <c r="J261" s="42">
        <f t="shared" si="29"/>
        <v>3.5527136788005041E-16</v>
      </c>
      <c r="K261" s="42">
        <v>0</v>
      </c>
    </row>
    <row r="262" spans="1:11" ht="15" customHeight="1" x14ac:dyDescent="0.25">
      <c r="A262" s="9" t="s">
        <v>6</v>
      </c>
      <c r="B262" s="9" t="s">
        <v>29</v>
      </c>
      <c r="C262" s="9" t="s">
        <v>30</v>
      </c>
      <c r="D262" s="42">
        <f>euref_generation_EXIOBASE!D222</f>
        <v>29437.4484177546</v>
      </c>
      <c r="E262" s="42">
        <f t="shared" si="24"/>
        <v>23549.958734203679</v>
      </c>
      <c r="F262" s="42">
        <f t="shared" si="25"/>
        <v>14718.7242088773</v>
      </c>
      <c r="G262" s="42">
        <f t="shared" si="26"/>
        <v>5887.4896835509171</v>
      </c>
      <c r="H262" s="42">
        <f t="shared" si="27"/>
        <v>3679.6810522193246</v>
      </c>
      <c r="I262" s="42">
        <f t="shared" si="28"/>
        <v>1471.872420887732</v>
      </c>
      <c r="J262" s="42">
        <f t="shared" si="29"/>
        <v>735.936210443866</v>
      </c>
      <c r="K262" s="42">
        <v>0</v>
      </c>
    </row>
    <row r="263" spans="1:11" ht="15" customHeight="1" x14ac:dyDescent="0.25">
      <c r="A263" s="9" t="s">
        <v>6</v>
      </c>
      <c r="B263" s="9" t="s">
        <v>31</v>
      </c>
      <c r="C263" s="9" t="s">
        <v>32</v>
      </c>
      <c r="D263" s="42">
        <f>euref_generation_EXIOBASE!D223</f>
        <v>56701.682479278439</v>
      </c>
      <c r="E263" s="42">
        <f t="shared" si="24"/>
        <v>45361.345983422754</v>
      </c>
      <c r="F263" s="42">
        <f t="shared" si="25"/>
        <v>28350.84123963922</v>
      </c>
      <c r="G263" s="42">
        <f t="shared" si="26"/>
        <v>11340.336495855685</v>
      </c>
      <c r="H263" s="42">
        <f t="shared" si="27"/>
        <v>7087.7103099098058</v>
      </c>
      <c r="I263" s="42">
        <f t="shared" si="28"/>
        <v>2835.0841239639267</v>
      </c>
      <c r="J263" s="42">
        <f t="shared" si="29"/>
        <v>1417.5420619819633</v>
      </c>
      <c r="K263" s="42">
        <v>0</v>
      </c>
    </row>
    <row r="264" spans="1:11" ht="15" customHeight="1" x14ac:dyDescent="0.25">
      <c r="A264" s="9" t="s">
        <v>6</v>
      </c>
      <c r="B264" s="9" t="s">
        <v>33</v>
      </c>
      <c r="C264" s="9" t="s">
        <v>34</v>
      </c>
      <c r="D264" s="42">
        <f>euref_generation_EXIOBASE!D224</f>
        <v>3906.8121744463465</v>
      </c>
      <c r="E264" s="42">
        <f t="shared" si="24"/>
        <v>3125.449739557077</v>
      </c>
      <c r="F264" s="42">
        <f t="shared" si="25"/>
        <v>1953.4060872231732</v>
      </c>
      <c r="G264" s="42">
        <f t="shared" si="26"/>
        <v>781.36243488926903</v>
      </c>
      <c r="H264" s="42">
        <f t="shared" si="27"/>
        <v>488.35152180579325</v>
      </c>
      <c r="I264" s="42">
        <f t="shared" si="28"/>
        <v>195.34060872231748</v>
      </c>
      <c r="J264" s="42">
        <f t="shared" si="29"/>
        <v>97.670304361158742</v>
      </c>
      <c r="K264" s="42">
        <v>0</v>
      </c>
    </row>
    <row r="265" spans="1:11" ht="15" customHeight="1" x14ac:dyDescent="0.25">
      <c r="A265" s="9" t="s">
        <v>6</v>
      </c>
      <c r="B265" s="9" t="s">
        <v>35</v>
      </c>
      <c r="C265" s="9" t="s">
        <v>36</v>
      </c>
      <c r="D265" s="42">
        <f>euref_generation_EXIOBASE!D225</f>
        <v>100.11494418604651</v>
      </c>
      <c r="E265" s="42">
        <f t="shared" si="24"/>
        <v>110.19289454634729</v>
      </c>
      <c r="F265" s="42">
        <f t="shared" si="25"/>
        <v>125.30982008679845</v>
      </c>
      <c r="G265" s="42">
        <f t="shared" si="26"/>
        <v>140.4267456272496</v>
      </c>
      <c r="H265" s="42">
        <f t="shared" si="27"/>
        <v>144.20597701236238</v>
      </c>
      <c r="I265" s="42">
        <f t="shared" si="28"/>
        <v>147.98520839747519</v>
      </c>
      <c r="J265" s="42">
        <f t="shared" si="29"/>
        <v>149.24495219251278</v>
      </c>
      <c r="K265" s="42">
        <v>150.50469598755038</v>
      </c>
    </row>
    <row r="266" spans="1:11" ht="15" customHeight="1" x14ac:dyDescent="0.25">
      <c r="A266" s="9" t="s">
        <v>6</v>
      </c>
      <c r="B266" s="9" t="s">
        <v>79</v>
      </c>
      <c r="C266" s="9" t="s">
        <v>83</v>
      </c>
      <c r="D266" s="42">
        <f>euref_generation_EXIOBASE!D226*generation!$L266/(generation!$L$266+generation!$L$267)</f>
        <v>6109.4744137443304</v>
      </c>
      <c r="E266" s="42">
        <f t="shared" si="24"/>
        <v>12227.319894000844</v>
      </c>
      <c r="F266" s="42">
        <f t="shared" si="25"/>
        <v>21404.088114385617</v>
      </c>
      <c r="G266" s="42">
        <f t="shared" si="26"/>
        <v>30580.856334770386</v>
      </c>
      <c r="H266" s="42">
        <f t="shared" si="27"/>
        <v>32875.048389866577</v>
      </c>
      <c r="I266" s="42">
        <f t="shared" si="28"/>
        <v>35169.240444962765</v>
      </c>
      <c r="J266" s="42">
        <f t="shared" si="29"/>
        <v>35933.971129994832</v>
      </c>
      <c r="K266" s="42">
        <v>36698.7018150269</v>
      </c>
    </row>
    <row r="267" spans="1:11" ht="15" customHeight="1" x14ac:dyDescent="0.25">
      <c r="A267" s="9" t="s">
        <v>6</v>
      </c>
      <c r="B267" s="9" t="s">
        <v>78</v>
      </c>
      <c r="C267" s="9" t="s">
        <v>84</v>
      </c>
      <c r="D267" s="42">
        <f>euref_generation_EXIOBASE!D226*generation!$L267/(generation!$L$266+generation!$L$267)</f>
        <v>1075.2630583846644</v>
      </c>
      <c r="E267" s="42">
        <f t="shared" si="24"/>
        <v>31129.868773156133</v>
      </c>
      <c r="F267" s="42">
        <f t="shared" si="25"/>
        <v>76211.777345313327</v>
      </c>
      <c r="G267" s="42">
        <f t="shared" si="26"/>
        <v>121293.68591747053</v>
      </c>
      <c r="H267" s="42">
        <f t="shared" si="27"/>
        <v>132564.16306050983</v>
      </c>
      <c r="I267" s="42">
        <f t="shared" si="28"/>
        <v>143834.64020354912</v>
      </c>
      <c r="J267" s="42">
        <f t="shared" si="29"/>
        <v>147591.46591789555</v>
      </c>
      <c r="K267" s="42">
        <v>151348.29163224201</v>
      </c>
    </row>
    <row r="268" spans="1:11" ht="15" customHeight="1" x14ac:dyDescent="0.25">
      <c r="A268" s="9" t="s">
        <v>6</v>
      </c>
      <c r="B268" s="9" t="s">
        <v>37</v>
      </c>
      <c r="C268" s="9" t="s">
        <v>38</v>
      </c>
      <c r="D268" s="42">
        <f>euref_generation_EXIOBASE!D227</f>
        <v>799.49911638383787</v>
      </c>
      <c r="E268" s="42">
        <f t="shared" si="24"/>
        <v>639.59929310707025</v>
      </c>
      <c r="F268" s="42">
        <f t="shared" si="25"/>
        <v>399.74955819191894</v>
      </c>
      <c r="G268" s="42">
        <f t="shared" si="26"/>
        <v>159.89982327676751</v>
      </c>
      <c r="H268" s="42">
        <f t="shared" si="27"/>
        <v>99.937389547979706</v>
      </c>
      <c r="I268" s="42">
        <f t="shared" si="28"/>
        <v>39.974955819191905</v>
      </c>
      <c r="J268" s="42">
        <f t="shared" si="29"/>
        <v>19.987477909595952</v>
      </c>
      <c r="K268" s="42">
        <v>0</v>
      </c>
    </row>
    <row r="269" spans="1:11" ht="15" customHeight="1" x14ac:dyDescent="0.25">
      <c r="A269" s="9" t="s">
        <v>6</v>
      </c>
      <c r="B269" s="9" t="s">
        <v>39</v>
      </c>
      <c r="C269" s="9" t="s">
        <v>40</v>
      </c>
      <c r="D269" s="42">
        <f>euref_generation_EXIOBASE!D228</f>
        <v>8343.3134018344845</v>
      </c>
      <c r="E269" s="42">
        <f t="shared" si="24"/>
        <v>6674.6507214675876</v>
      </c>
      <c r="F269" s="42">
        <f t="shared" si="25"/>
        <v>4171.6567009172422</v>
      </c>
      <c r="G269" s="42">
        <f t="shared" si="26"/>
        <v>1668.6626803668969</v>
      </c>
      <c r="H269" s="42">
        <f t="shared" si="27"/>
        <v>1042.9141752293108</v>
      </c>
      <c r="I269" s="42">
        <f t="shared" si="28"/>
        <v>417.16567009172468</v>
      </c>
      <c r="J269" s="42">
        <f t="shared" si="29"/>
        <v>208.58283504586234</v>
      </c>
      <c r="K269" s="42">
        <v>0</v>
      </c>
    </row>
    <row r="270" spans="1:11" ht="15" customHeight="1" x14ac:dyDescent="0.25">
      <c r="A270" s="9" t="s">
        <v>6</v>
      </c>
      <c r="B270" s="9" t="s">
        <v>80</v>
      </c>
      <c r="C270" s="9" t="s">
        <v>85</v>
      </c>
      <c r="D270" s="42">
        <f>euref_generation_EXIOBASE!D229*generation!$L270/(generation!$L$270+generation!$L$271)</f>
        <v>112.97123990441497</v>
      </c>
      <c r="E270" s="42">
        <f t="shared" si="24"/>
        <v>30360.035318371931</v>
      </c>
      <c r="F270" s="42">
        <f t="shared" si="25"/>
        <v>75730.631436073207</v>
      </c>
      <c r="G270" s="42">
        <f t="shared" si="26"/>
        <v>121101.22755377449</v>
      </c>
      <c r="H270" s="42">
        <f t="shared" si="27"/>
        <v>132443.87658319977</v>
      </c>
      <c r="I270" s="42">
        <f t="shared" si="28"/>
        <v>143786.52561262509</v>
      </c>
      <c r="J270" s="42">
        <f t="shared" si="29"/>
        <v>147567.40862243355</v>
      </c>
      <c r="K270" s="42">
        <v>151348.29163224198</v>
      </c>
    </row>
    <row r="271" spans="1:11" ht="15" customHeight="1" x14ac:dyDescent="0.25">
      <c r="A271" s="9" t="s">
        <v>6</v>
      </c>
      <c r="B271" s="9" t="s">
        <v>81</v>
      </c>
      <c r="C271" s="9" t="s">
        <v>86</v>
      </c>
      <c r="D271" s="42">
        <f>euref_generation_EXIOBASE!D229*generation!$L271/(generation!$L$270+generation!$L$271)</f>
        <v>1000.3173511645001</v>
      </c>
      <c r="E271" s="42">
        <f t="shared" si="24"/>
        <v>3138.6118720633963</v>
      </c>
      <c r="F271" s="42">
        <f t="shared" si="25"/>
        <v>6346.05365341174</v>
      </c>
      <c r="G271" s="42">
        <f t="shared" si="26"/>
        <v>9553.4954347600851</v>
      </c>
      <c r="H271" s="42">
        <f t="shared" si="27"/>
        <v>10355.35588009717</v>
      </c>
      <c r="I271" s="42">
        <f t="shared" si="28"/>
        <v>11157.216325434256</v>
      </c>
      <c r="J271" s="42">
        <f t="shared" si="29"/>
        <v>11424.503140546618</v>
      </c>
      <c r="K271" s="42">
        <v>11691.78995565898</v>
      </c>
    </row>
    <row r="272" spans="1:11" ht="15" customHeight="1" x14ac:dyDescent="0.25">
      <c r="A272" s="9" t="s">
        <v>6</v>
      </c>
      <c r="B272" s="9" t="s">
        <v>41</v>
      </c>
      <c r="C272" s="9" t="s">
        <v>42</v>
      </c>
      <c r="D272" s="42">
        <f>euref_generation_EXIOBASE!D230</f>
        <v>0</v>
      </c>
      <c r="E272" s="42">
        <f t="shared" si="24"/>
        <v>0</v>
      </c>
      <c r="F272" s="42">
        <f t="shared" si="25"/>
        <v>0</v>
      </c>
      <c r="G272" s="42">
        <f t="shared" si="26"/>
        <v>0</v>
      </c>
      <c r="H272" s="42">
        <f t="shared" si="27"/>
        <v>0</v>
      </c>
      <c r="I272" s="42">
        <f t="shared" si="28"/>
        <v>0</v>
      </c>
      <c r="J272" s="42">
        <f t="shared" si="29"/>
        <v>0</v>
      </c>
      <c r="K272" s="42">
        <v>0</v>
      </c>
    </row>
    <row r="273" spans="1:11" ht="15" customHeight="1" x14ac:dyDescent="0.25">
      <c r="A273" s="9" t="s">
        <v>6</v>
      </c>
      <c r="B273" s="9" t="s">
        <v>43</v>
      </c>
      <c r="C273" s="9" t="s">
        <v>44</v>
      </c>
      <c r="D273" s="42">
        <f>euref_generation_EXIOBASE!D231</f>
        <v>0</v>
      </c>
      <c r="E273" s="42">
        <f t="shared" si="24"/>
        <v>4.7620555589333406</v>
      </c>
      <c r="F273" s="42">
        <f t="shared" si="25"/>
        <v>11.905138897333352</v>
      </c>
      <c r="G273" s="42">
        <f t="shared" si="26"/>
        <v>19.048222235733363</v>
      </c>
      <c r="H273" s="42">
        <f t="shared" si="27"/>
        <v>20.833993070333364</v>
      </c>
      <c r="I273" s="42">
        <f t="shared" si="28"/>
        <v>22.619763904933368</v>
      </c>
      <c r="J273" s="42">
        <f t="shared" si="29"/>
        <v>23.215020849800034</v>
      </c>
      <c r="K273" s="42">
        <v>23.810277794666703</v>
      </c>
    </row>
    <row r="274" spans="1:11" ht="15" customHeight="1" x14ac:dyDescent="0.25">
      <c r="A274" s="9" t="s">
        <v>6</v>
      </c>
      <c r="B274" s="9" t="s">
        <v>45</v>
      </c>
      <c r="C274" s="9" t="s">
        <v>46</v>
      </c>
      <c r="D274" s="42">
        <f>euref_generation_EXIOBASE!D232</f>
        <v>0</v>
      </c>
      <c r="E274" s="42">
        <f t="shared" si="24"/>
        <v>0</v>
      </c>
      <c r="F274" s="42">
        <f t="shared" si="25"/>
        <v>0</v>
      </c>
      <c r="G274" s="42">
        <f t="shared" si="26"/>
        <v>0</v>
      </c>
      <c r="H274" s="42">
        <f t="shared" si="27"/>
        <v>0</v>
      </c>
      <c r="I274" s="42">
        <f t="shared" si="28"/>
        <v>0</v>
      </c>
      <c r="J274" s="42">
        <f t="shared" si="29"/>
        <v>0</v>
      </c>
      <c r="K274" s="42">
        <v>0</v>
      </c>
    </row>
    <row r="275" spans="1:11" ht="15" customHeight="1" x14ac:dyDescent="0.25">
      <c r="A275" s="9" t="s">
        <v>5</v>
      </c>
      <c r="B275" s="9" t="s">
        <v>29</v>
      </c>
      <c r="C275" s="9" t="s">
        <v>30</v>
      </c>
      <c r="D275" s="42">
        <f>euref_generation_EXIOBASE!D233</f>
        <v>137628.49928848972</v>
      </c>
      <c r="E275" s="42">
        <f t="shared" si="24"/>
        <v>110102.79943079178</v>
      </c>
      <c r="F275" s="42">
        <f t="shared" si="25"/>
        <v>68814.249644244861</v>
      </c>
      <c r="G275" s="42">
        <f t="shared" si="26"/>
        <v>27525.699857697939</v>
      </c>
      <c r="H275" s="42">
        <f t="shared" si="27"/>
        <v>17203.562411061219</v>
      </c>
      <c r="I275" s="42">
        <f t="shared" si="28"/>
        <v>6881.4249644244992</v>
      </c>
      <c r="J275" s="42">
        <f t="shared" si="29"/>
        <v>3440.7124822122496</v>
      </c>
      <c r="K275" s="42">
        <v>0</v>
      </c>
    </row>
    <row r="276" spans="1:11" ht="15" customHeight="1" x14ac:dyDescent="0.25">
      <c r="A276" s="9" t="s">
        <v>5</v>
      </c>
      <c r="B276" s="9" t="s">
        <v>31</v>
      </c>
      <c r="C276" s="9" t="s">
        <v>32</v>
      </c>
      <c r="D276" s="42">
        <f>euref_generation_EXIOBASE!D234</f>
        <v>2968.4840134977239</v>
      </c>
      <c r="E276" s="42">
        <f t="shared" si="24"/>
        <v>2374.7872107981793</v>
      </c>
      <c r="F276" s="42">
        <f t="shared" si="25"/>
        <v>1484.242006748862</v>
      </c>
      <c r="G276" s="42">
        <f t="shared" si="26"/>
        <v>593.69680269954461</v>
      </c>
      <c r="H276" s="42">
        <f t="shared" si="27"/>
        <v>371.06050168721549</v>
      </c>
      <c r="I276" s="42">
        <f t="shared" si="28"/>
        <v>148.42420067488638</v>
      </c>
      <c r="J276" s="42">
        <f t="shared" si="29"/>
        <v>74.212100337443189</v>
      </c>
      <c r="K276" s="42">
        <v>0</v>
      </c>
    </row>
    <row r="277" spans="1:11" ht="15" customHeight="1" x14ac:dyDescent="0.25">
      <c r="A277" s="9" t="s">
        <v>5</v>
      </c>
      <c r="B277" s="9" t="s">
        <v>33</v>
      </c>
      <c r="C277" s="9" t="s">
        <v>34</v>
      </c>
      <c r="D277" s="42">
        <f>euref_generation_EXIOBASE!D235</f>
        <v>0</v>
      </c>
      <c r="E277" s="42">
        <f t="shared" si="24"/>
        <v>0</v>
      </c>
      <c r="F277" s="42">
        <f t="shared" si="25"/>
        <v>0</v>
      </c>
      <c r="G277" s="42">
        <f t="shared" si="26"/>
        <v>0</v>
      </c>
      <c r="H277" s="42">
        <f t="shared" si="27"/>
        <v>0</v>
      </c>
      <c r="I277" s="42">
        <f t="shared" si="28"/>
        <v>0</v>
      </c>
      <c r="J277" s="42">
        <f t="shared" si="29"/>
        <v>0</v>
      </c>
      <c r="K277" s="42">
        <v>0</v>
      </c>
    </row>
    <row r="278" spans="1:11" ht="15" customHeight="1" x14ac:dyDescent="0.25">
      <c r="A278" s="9" t="s">
        <v>5</v>
      </c>
      <c r="B278" s="9" t="s">
        <v>35</v>
      </c>
      <c r="C278" s="9" t="s">
        <v>36</v>
      </c>
      <c r="D278" s="42">
        <f>euref_generation_EXIOBASE!D236</f>
        <v>2397.0376900250035</v>
      </c>
      <c r="E278" s="42">
        <f t="shared" si="24"/>
        <v>2372.7139602589446</v>
      </c>
      <c r="F278" s="42">
        <f t="shared" si="25"/>
        <v>2336.2283656098566</v>
      </c>
      <c r="G278" s="42">
        <f t="shared" si="26"/>
        <v>2299.7427709607687</v>
      </c>
      <c r="H278" s="42">
        <f t="shared" si="27"/>
        <v>2290.6213722984967</v>
      </c>
      <c r="I278" s="42">
        <f t="shared" si="28"/>
        <v>2281.4999736362242</v>
      </c>
      <c r="J278" s="42">
        <f t="shared" si="29"/>
        <v>2278.4595074154668</v>
      </c>
      <c r="K278" s="42">
        <v>2275.4190411947097</v>
      </c>
    </row>
    <row r="279" spans="1:11" ht="15" customHeight="1" x14ac:dyDescent="0.25">
      <c r="A279" s="9" t="s">
        <v>5</v>
      </c>
      <c r="B279" s="9" t="s">
        <v>79</v>
      </c>
      <c r="C279" s="9" t="s">
        <v>83</v>
      </c>
      <c r="D279" s="42">
        <f>euref_generation_EXIOBASE!D237*generation!$L279/(generation!$L$279+generation!$L$280)</f>
        <v>9668.7198238400288</v>
      </c>
      <c r="E279" s="42">
        <f t="shared" si="24"/>
        <v>42652.845507603255</v>
      </c>
      <c r="F279" s="42">
        <f t="shared" si="25"/>
        <v>92129.034033248085</v>
      </c>
      <c r="G279" s="42">
        <f t="shared" si="26"/>
        <v>141605.22255889291</v>
      </c>
      <c r="H279" s="42">
        <f t="shared" si="27"/>
        <v>153974.26969030412</v>
      </c>
      <c r="I279" s="42">
        <f t="shared" si="28"/>
        <v>166343.3168217153</v>
      </c>
      <c r="J279" s="42">
        <f t="shared" si="29"/>
        <v>170466.33253218571</v>
      </c>
      <c r="K279" s="42">
        <v>174589.34824265612</v>
      </c>
    </row>
    <row r="280" spans="1:11" ht="15" customHeight="1" x14ac:dyDescent="0.25">
      <c r="A280" s="9" t="s">
        <v>5</v>
      </c>
      <c r="B280" s="9" t="s">
        <v>78</v>
      </c>
      <c r="C280" s="9" t="s">
        <v>84</v>
      </c>
      <c r="D280" s="42">
        <f>euref_generation_EXIOBASE!D237*generation!$L280/(generation!$L$279+generation!$L$280)</f>
        <v>0</v>
      </c>
      <c r="E280" s="42">
        <f t="shared" si="24"/>
        <v>8962.2532097896819</v>
      </c>
      <c r="F280" s="42">
        <f t="shared" si="25"/>
        <v>22405.633024474202</v>
      </c>
      <c r="G280" s="42">
        <f t="shared" si="26"/>
        <v>35849.012839158728</v>
      </c>
      <c r="H280" s="42">
        <f t="shared" si="27"/>
        <v>39209.857792829855</v>
      </c>
      <c r="I280" s="42">
        <f t="shared" si="28"/>
        <v>42570.702746500981</v>
      </c>
      <c r="J280" s="42">
        <f t="shared" si="29"/>
        <v>43690.984397724693</v>
      </c>
      <c r="K280" s="42">
        <v>44811.266048948404</v>
      </c>
    </row>
    <row r="281" spans="1:11" ht="15" customHeight="1" x14ac:dyDescent="0.25">
      <c r="A281" s="9" t="s">
        <v>5</v>
      </c>
      <c r="B281" s="9" t="s">
        <v>37</v>
      </c>
      <c r="C281" s="9" t="s">
        <v>38</v>
      </c>
      <c r="D281" s="42">
        <f>euref_generation_EXIOBASE!D238</f>
        <v>8.5364146799815028</v>
      </c>
      <c r="E281" s="42">
        <f t="shared" si="24"/>
        <v>6.8291317439852026</v>
      </c>
      <c r="F281" s="42">
        <f t="shared" si="25"/>
        <v>4.2682073399907514</v>
      </c>
      <c r="G281" s="42">
        <f t="shared" si="26"/>
        <v>1.7072829359963002</v>
      </c>
      <c r="H281" s="42">
        <f t="shared" si="27"/>
        <v>1.0670518349976881</v>
      </c>
      <c r="I281" s="42">
        <f t="shared" si="28"/>
        <v>0.42682073399907594</v>
      </c>
      <c r="J281" s="42">
        <f t="shared" si="29"/>
        <v>0.21341036699953797</v>
      </c>
      <c r="K281" s="42">
        <v>0</v>
      </c>
    </row>
    <row r="282" spans="1:11" ht="15" customHeight="1" x14ac:dyDescent="0.25">
      <c r="A282" s="9" t="s">
        <v>5</v>
      </c>
      <c r="B282" s="9" t="s">
        <v>39</v>
      </c>
      <c r="C282" s="9" t="s">
        <v>40</v>
      </c>
      <c r="D282" s="42">
        <f>euref_generation_EXIOBASE!D239</f>
        <v>9666.5570422306027</v>
      </c>
      <c r="E282" s="42">
        <f t="shared" si="24"/>
        <v>7733.2456337844824</v>
      </c>
      <c r="F282" s="42">
        <f t="shared" si="25"/>
        <v>4833.2785211153014</v>
      </c>
      <c r="G282" s="42">
        <f t="shared" si="26"/>
        <v>1933.3114084461204</v>
      </c>
      <c r="H282" s="42">
        <f t="shared" si="27"/>
        <v>1208.3196302788251</v>
      </c>
      <c r="I282" s="42">
        <f t="shared" si="28"/>
        <v>483.32785211152986</v>
      </c>
      <c r="J282" s="42">
        <f t="shared" si="29"/>
        <v>241.66392605576493</v>
      </c>
      <c r="K282" s="42">
        <v>0</v>
      </c>
    </row>
    <row r="283" spans="1:11" ht="15" customHeight="1" x14ac:dyDescent="0.25">
      <c r="A283" s="9" t="s">
        <v>5</v>
      </c>
      <c r="B283" s="9" t="s">
        <v>80</v>
      </c>
      <c r="C283" s="9" t="s">
        <v>85</v>
      </c>
      <c r="D283" s="42">
        <f>euref_generation_EXIOBASE!D240*generation!$L283/(generation!$L$283+generation!$L$284)</f>
        <v>12.154296820179052</v>
      </c>
      <c r="E283" s="42">
        <f t="shared" si="24"/>
        <v>8971.9766472458195</v>
      </c>
      <c r="F283" s="42">
        <f t="shared" si="25"/>
        <v>22411.710172884279</v>
      </c>
      <c r="G283" s="42">
        <f t="shared" si="26"/>
        <v>35851.443698522737</v>
      </c>
      <c r="H283" s="42">
        <f t="shared" si="27"/>
        <v>39211.377079932354</v>
      </c>
      <c r="I283" s="42">
        <f t="shared" si="28"/>
        <v>42571.310461341964</v>
      </c>
      <c r="J283" s="42">
        <f t="shared" si="29"/>
        <v>43691.288255145169</v>
      </c>
      <c r="K283" s="42">
        <v>44811.266048948375</v>
      </c>
    </row>
    <row r="284" spans="1:11" ht="15" customHeight="1" x14ac:dyDescent="0.25">
      <c r="A284" s="9" t="s">
        <v>5</v>
      </c>
      <c r="B284" s="9" t="s">
        <v>81</v>
      </c>
      <c r="C284" s="9" t="s">
        <v>86</v>
      </c>
      <c r="D284" s="42">
        <f>euref_generation_EXIOBASE!D240*generation!$L284/(generation!$L$283+generation!$L$284)</f>
        <v>17.316972150878847</v>
      </c>
      <c r="E284" s="42">
        <f t="shared" si="24"/>
        <v>24766.743395235058</v>
      </c>
      <c r="F284" s="42">
        <f t="shared" si="25"/>
        <v>61890.883029861332</v>
      </c>
      <c r="G284" s="42">
        <f t="shared" si="26"/>
        <v>99015.022664487595</v>
      </c>
      <c r="H284" s="42">
        <f t="shared" si="27"/>
        <v>108296.05757314415</v>
      </c>
      <c r="I284" s="42">
        <f t="shared" si="28"/>
        <v>117577.09248180072</v>
      </c>
      <c r="J284" s="42">
        <f t="shared" si="29"/>
        <v>120670.77078468625</v>
      </c>
      <c r="K284" s="42">
        <v>123764.44908757177</v>
      </c>
    </row>
    <row r="285" spans="1:11" ht="15" customHeight="1" x14ac:dyDescent="0.25">
      <c r="A285" s="9" t="s">
        <v>5</v>
      </c>
      <c r="B285" s="9" t="s">
        <v>41</v>
      </c>
      <c r="C285" s="9" t="s">
        <v>42</v>
      </c>
      <c r="D285" s="42">
        <f>euref_generation_EXIOBASE!D241</f>
        <v>0</v>
      </c>
      <c r="E285" s="42">
        <f t="shared" si="24"/>
        <v>0</v>
      </c>
      <c r="F285" s="42">
        <f t="shared" si="25"/>
        <v>0</v>
      </c>
      <c r="G285" s="42">
        <f t="shared" si="26"/>
        <v>0</v>
      </c>
      <c r="H285" s="42">
        <f t="shared" si="27"/>
        <v>0</v>
      </c>
      <c r="I285" s="42">
        <f t="shared" si="28"/>
        <v>0</v>
      </c>
      <c r="J285" s="42">
        <f t="shared" si="29"/>
        <v>0</v>
      </c>
      <c r="K285" s="42">
        <v>0</v>
      </c>
    </row>
    <row r="286" spans="1:11" ht="15" customHeight="1" x14ac:dyDescent="0.25">
      <c r="A286" s="9" t="s">
        <v>5</v>
      </c>
      <c r="B286" s="9" t="s">
        <v>43</v>
      </c>
      <c r="C286" s="9" t="s">
        <v>44</v>
      </c>
      <c r="D286" s="42">
        <f>euref_generation_EXIOBASE!D242</f>
        <v>0</v>
      </c>
      <c r="E286" s="42">
        <f t="shared" si="24"/>
        <v>4.590932406077985</v>
      </c>
      <c r="F286" s="42">
        <f t="shared" si="25"/>
        <v>11.477331015194963</v>
      </c>
      <c r="G286" s="42">
        <f t="shared" si="26"/>
        <v>18.36372962431194</v>
      </c>
      <c r="H286" s="42">
        <f t="shared" si="27"/>
        <v>20.085329276591185</v>
      </c>
      <c r="I286" s="42">
        <f t="shared" si="28"/>
        <v>21.80692892887043</v>
      </c>
      <c r="J286" s="42">
        <f t="shared" si="29"/>
        <v>22.38079547963018</v>
      </c>
      <c r="K286" s="42">
        <v>22.954662030389926</v>
      </c>
    </row>
    <row r="287" spans="1:11" ht="15" customHeight="1" x14ac:dyDescent="0.25">
      <c r="A287" s="9" t="s">
        <v>5</v>
      </c>
      <c r="B287" s="9" t="s">
        <v>45</v>
      </c>
      <c r="C287" s="9" t="s">
        <v>46</v>
      </c>
      <c r="D287" s="42">
        <f>euref_generation_EXIOBASE!D243</f>
        <v>0</v>
      </c>
      <c r="E287" s="42">
        <f t="shared" si="24"/>
        <v>157.86301657396589</v>
      </c>
      <c r="F287" s="42">
        <f t="shared" si="25"/>
        <v>394.65754143491472</v>
      </c>
      <c r="G287" s="42">
        <f t="shared" si="26"/>
        <v>631.45206629586357</v>
      </c>
      <c r="H287" s="42">
        <f t="shared" si="27"/>
        <v>690.65069751110082</v>
      </c>
      <c r="I287" s="42">
        <f t="shared" si="28"/>
        <v>749.84932872633794</v>
      </c>
      <c r="J287" s="42">
        <f t="shared" si="29"/>
        <v>769.58220579808369</v>
      </c>
      <c r="K287" s="42">
        <v>789.31508286982944</v>
      </c>
    </row>
    <row r="288" spans="1:11" ht="15" customHeight="1" x14ac:dyDescent="0.25">
      <c r="A288" s="9" t="s">
        <v>4</v>
      </c>
      <c r="B288" s="9" t="s">
        <v>29</v>
      </c>
      <c r="C288" s="9" t="s">
        <v>30</v>
      </c>
      <c r="D288" s="42">
        <f>euref_generation_EXIOBASE!D244</f>
        <v>14861.990938495255</v>
      </c>
      <c r="E288" s="42">
        <f t="shared" si="24"/>
        <v>11889.592750796204</v>
      </c>
      <c r="F288" s="42">
        <f t="shared" si="25"/>
        <v>7430.9954692476276</v>
      </c>
      <c r="G288" s="42">
        <f t="shared" si="26"/>
        <v>2972.3981876990511</v>
      </c>
      <c r="H288" s="42">
        <f t="shared" si="27"/>
        <v>1857.7488673119069</v>
      </c>
      <c r="I288" s="42">
        <f t="shared" si="28"/>
        <v>743.09954692476276</v>
      </c>
      <c r="J288" s="42">
        <f t="shared" si="29"/>
        <v>371.54977346238138</v>
      </c>
      <c r="K288" s="42">
        <v>0</v>
      </c>
    </row>
    <row r="289" spans="1:11" ht="15" customHeight="1" x14ac:dyDescent="0.25">
      <c r="A289" s="9" t="s">
        <v>4</v>
      </c>
      <c r="B289" s="9" t="s">
        <v>31</v>
      </c>
      <c r="C289" s="9" t="s">
        <v>32</v>
      </c>
      <c r="D289" s="42">
        <f>euref_generation_EXIOBASE!D245</f>
        <v>9527.5509543118915</v>
      </c>
      <c r="E289" s="42">
        <f t="shared" si="24"/>
        <v>7622.0407634495132</v>
      </c>
      <c r="F289" s="42">
        <f t="shared" si="25"/>
        <v>4763.7754771559457</v>
      </c>
      <c r="G289" s="42">
        <f t="shared" si="26"/>
        <v>1905.5101908623783</v>
      </c>
      <c r="H289" s="42">
        <f t="shared" si="27"/>
        <v>1190.9438692889862</v>
      </c>
      <c r="I289" s="42">
        <f t="shared" si="28"/>
        <v>476.37754771559412</v>
      </c>
      <c r="J289" s="42">
        <f t="shared" si="29"/>
        <v>238.18877385779706</v>
      </c>
      <c r="K289" s="42">
        <v>0</v>
      </c>
    </row>
    <row r="290" spans="1:11" ht="15" customHeight="1" x14ac:dyDescent="0.25">
      <c r="A290" s="9" t="s">
        <v>4</v>
      </c>
      <c r="B290" s="9" t="s">
        <v>33</v>
      </c>
      <c r="C290" s="9" t="s">
        <v>34</v>
      </c>
      <c r="D290" s="42">
        <f>euref_generation_EXIOBASE!D246</f>
        <v>0</v>
      </c>
      <c r="E290" s="42">
        <f t="shared" si="24"/>
        <v>0</v>
      </c>
      <c r="F290" s="42">
        <f t="shared" si="25"/>
        <v>0</v>
      </c>
      <c r="G290" s="42">
        <f t="shared" si="26"/>
        <v>0</v>
      </c>
      <c r="H290" s="42">
        <f t="shared" si="27"/>
        <v>0</v>
      </c>
      <c r="I290" s="42">
        <f t="shared" si="28"/>
        <v>0</v>
      </c>
      <c r="J290" s="42">
        <f t="shared" si="29"/>
        <v>0</v>
      </c>
      <c r="K290" s="42">
        <v>0</v>
      </c>
    </row>
    <row r="291" spans="1:11" ht="15" customHeight="1" x14ac:dyDescent="0.25">
      <c r="A291" s="9" t="s">
        <v>4</v>
      </c>
      <c r="B291" s="9" t="s">
        <v>35</v>
      </c>
      <c r="C291" s="9" t="s">
        <v>36</v>
      </c>
      <c r="D291" s="42">
        <f>euref_generation_EXIOBASE!D247</f>
        <v>9539.9906355935873</v>
      </c>
      <c r="E291" s="42">
        <f t="shared" si="24"/>
        <v>11241.210783456485</v>
      </c>
      <c r="F291" s="42">
        <f t="shared" si="25"/>
        <v>13793.04100525083</v>
      </c>
      <c r="G291" s="42">
        <f t="shared" si="26"/>
        <v>16344.871227045176</v>
      </c>
      <c r="H291" s="42">
        <f t="shared" si="27"/>
        <v>16982.828782493762</v>
      </c>
      <c r="I291" s="42">
        <f t="shared" si="28"/>
        <v>17620.786337942347</v>
      </c>
      <c r="J291" s="42">
        <f t="shared" si="29"/>
        <v>17833.438856425208</v>
      </c>
      <c r="K291" s="42">
        <v>18046.091374908072</v>
      </c>
    </row>
    <row r="292" spans="1:11" ht="15" customHeight="1" x14ac:dyDescent="0.25">
      <c r="A292" s="9" t="s">
        <v>4</v>
      </c>
      <c r="B292" s="9" t="s">
        <v>79</v>
      </c>
      <c r="C292" s="9" t="s">
        <v>83</v>
      </c>
      <c r="D292" s="42">
        <f>euref_generation_EXIOBASE!D248*generation!$L292/(generation!$L$292+generation!$L$293)</f>
        <v>11671.2239960805</v>
      </c>
      <c r="E292" s="42">
        <f t="shared" si="24"/>
        <v>17358.908705874579</v>
      </c>
      <c r="F292" s="42">
        <f t="shared" si="25"/>
        <v>25890.435770565702</v>
      </c>
      <c r="G292" s="42">
        <f t="shared" si="26"/>
        <v>34421.962835256825</v>
      </c>
      <c r="H292" s="42">
        <f t="shared" si="27"/>
        <v>36554.844601429606</v>
      </c>
      <c r="I292" s="42">
        <f t="shared" si="28"/>
        <v>38687.726367602379</v>
      </c>
      <c r="J292" s="42">
        <f t="shared" si="29"/>
        <v>39398.686956326637</v>
      </c>
      <c r="K292" s="42">
        <v>40109.647545050902</v>
      </c>
    </row>
    <row r="293" spans="1:11" ht="15" customHeight="1" x14ac:dyDescent="0.25">
      <c r="A293" s="9" t="s">
        <v>4</v>
      </c>
      <c r="B293" s="9" t="s">
        <v>78</v>
      </c>
      <c r="C293" s="9" t="s">
        <v>84</v>
      </c>
      <c r="D293" s="42">
        <f>euref_generation_EXIOBASE!D248*generation!$L293/(generation!$L$292+generation!$L$293)</f>
        <v>4.4318180423118907</v>
      </c>
      <c r="E293" s="42">
        <f t="shared" si="24"/>
        <v>2062.5073617464636</v>
      </c>
      <c r="F293" s="42">
        <f t="shared" si="25"/>
        <v>5149.6206773026906</v>
      </c>
      <c r="G293" s="42">
        <f t="shared" si="26"/>
        <v>8236.733992858919</v>
      </c>
      <c r="H293" s="42">
        <f t="shared" si="27"/>
        <v>9008.5123217479759</v>
      </c>
      <c r="I293" s="42">
        <f t="shared" si="28"/>
        <v>9780.2906506370327</v>
      </c>
      <c r="J293" s="42">
        <f t="shared" si="29"/>
        <v>10037.550093600052</v>
      </c>
      <c r="K293" s="42">
        <v>10294.809536563071</v>
      </c>
    </row>
    <row r="294" spans="1:11" ht="15" customHeight="1" x14ac:dyDescent="0.25">
      <c r="A294" s="9" t="s">
        <v>4</v>
      </c>
      <c r="B294" s="9" t="s">
        <v>37</v>
      </c>
      <c r="C294" s="9" t="s">
        <v>38</v>
      </c>
      <c r="D294" s="42">
        <f>euref_generation_EXIOBASE!D249</f>
        <v>769.56374573727442</v>
      </c>
      <c r="E294" s="42">
        <f t="shared" si="24"/>
        <v>615.65099658981956</v>
      </c>
      <c r="F294" s="42">
        <f t="shared" si="25"/>
        <v>384.78187286863721</v>
      </c>
      <c r="G294" s="42">
        <f t="shared" si="26"/>
        <v>153.91274914745486</v>
      </c>
      <c r="H294" s="42">
        <f t="shared" si="27"/>
        <v>96.195468217159316</v>
      </c>
      <c r="I294" s="42">
        <f t="shared" si="28"/>
        <v>38.478187286863772</v>
      </c>
      <c r="J294" s="42">
        <f t="shared" si="29"/>
        <v>19.239093643431886</v>
      </c>
      <c r="K294" s="42">
        <v>0</v>
      </c>
    </row>
    <row r="295" spans="1:11" ht="15" customHeight="1" x14ac:dyDescent="0.25">
      <c r="A295" s="9" t="s">
        <v>4</v>
      </c>
      <c r="B295" s="9" t="s">
        <v>39</v>
      </c>
      <c r="C295" s="9" t="s">
        <v>40</v>
      </c>
      <c r="D295" s="42">
        <f>euref_generation_EXIOBASE!D250</f>
        <v>2936.070550025684</v>
      </c>
      <c r="E295" s="42">
        <f t="shared" si="24"/>
        <v>2348.8564400205473</v>
      </c>
      <c r="F295" s="42">
        <f t="shared" si="25"/>
        <v>1468.035275012842</v>
      </c>
      <c r="G295" s="42">
        <f t="shared" si="26"/>
        <v>587.21411000513672</v>
      </c>
      <c r="H295" s="42">
        <f t="shared" si="27"/>
        <v>367.00881875321056</v>
      </c>
      <c r="I295" s="42">
        <f t="shared" si="28"/>
        <v>146.80352750128441</v>
      </c>
      <c r="J295" s="42">
        <f t="shared" si="29"/>
        <v>73.401763750642203</v>
      </c>
      <c r="K295" s="42">
        <v>0</v>
      </c>
    </row>
    <row r="296" spans="1:11" ht="15" customHeight="1" x14ac:dyDescent="0.25">
      <c r="A296" s="9" t="s">
        <v>4</v>
      </c>
      <c r="B296" s="9" t="s">
        <v>80</v>
      </c>
      <c r="C296" s="9" t="s">
        <v>85</v>
      </c>
      <c r="D296" s="42">
        <f>euref_generation_EXIOBASE!D251*generation!$L296/(generation!$L$296+generation!$L$297)</f>
        <v>427.24836861492497</v>
      </c>
      <c r="E296" s="42">
        <f t="shared" si="24"/>
        <v>2400.7606022045557</v>
      </c>
      <c r="F296" s="42">
        <f t="shared" si="25"/>
        <v>5361.0289525890021</v>
      </c>
      <c r="G296" s="42">
        <f t="shared" si="26"/>
        <v>8321.2973029734476</v>
      </c>
      <c r="H296" s="42">
        <f t="shared" si="27"/>
        <v>9061.364390569559</v>
      </c>
      <c r="I296" s="42">
        <f t="shared" si="28"/>
        <v>9801.4314781656703</v>
      </c>
      <c r="J296" s="42">
        <f t="shared" si="29"/>
        <v>10048.120507364374</v>
      </c>
      <c r="K296" s="42">
        <v>10294.809536563078</v>
      </c>
    </row>
    <row r="297" spans="1:11" ht="15" customHeight="1" x14ac:dyDescent="0.25">
      <c r="A297" s="9" t="s">
        <v>4</v>
      </c>
      <c r="B297" s="9" t="s">
        <v>81</v>
      </c>
      <c r="C297" s="9" t="s">
        <v>86</v>
      </c>
      <c r="D297" s="42">
        <f>euref_generation_EXIOBASE!D251*generation!$L297/(generation!$L$296+generation!$L$297)</f>
        <v>253.09477699900444</v>
      </c>
      <c r="E297" s="42">
        <f t="shared" si="24"/>
        <v>5889.1325179864216</v>
      </c>
      <c r="F297" s="42">
        <f t="shared" si="25"/>
        <v>14343.189129467548</v>
      </c>
      <c r="G297" s="42">
        <f t="shared" si="26"/>
        <v>22797.245740948674</v>
      </c>
      <c r="H297" s="42">
        <f t="shared" si="27"/>
        <v>24910.759893818955</v>
      </c>
      <c r="I297" s="42">
        <f t="shared" si="28"/>
        <v>27024.274046689236</v>
      </c>
      <c r="J297" s="42">
        <f t="shared" si="29"/>
        <v>27728.778764312665</v>
      </c>
      <c r="K297" s="42">
        <v>28433.283481936091</v>
      </c>
    </row>
    <row r="298" spans="1:11" ht="15" customHeight="1" x14ac:dyDescent="0.25">
      <c r="A298" s="9" t="s">
        <v>4</v>
      </c>
      <c r="B298" s="9" t="s">
        <v>41</v>
      </c>
      <c r="C298" s="9" t="s">
        <v>42</v>
      </c>
      <c r="D298" s="42">
        <f>euref_generation_EXIOBASE!D252</f>
        <v>0</v>
      </c>
      <c r="E298" s="42">
        <f t="shared" si="24"/>
        <v>938.23736947487487</v>
      </c>
      <c r="F298" s="42">
        <f t="shared" si="25"/>
        <v>2345.5934236871872</v>
      </c>
      <c r="G298" s="42">
        <f t="shared" si="26"/>
        <v>3752.9494778994995</v>
      </c>
      <c r="H298" s="42">
        <f t="shared" si="27"/>
        <v>4104.7884914525775</v>
      </c>
      <c r="I298" s="42">
        <f t="shared" si="28"/>
        <v>4456.6275050056556</v>
      </c>
      <c r="J298" s="42">
        <f t="shared" si="29"/>
        <v>4573.907176190015</v>
      </c>
      <c r="K298" s="42">
        <v>4691.1868473743743</v>
      </c>
    </row>
    <row r="299" spans="1:11" ht="15" customHeight="1" x14ac:dyDescent="0.25">
      <c r="A299" s="9" t="s">
        <v>4</v>
      </c>
      <c r="B299" s="9" t="s">
        <v>43</v>
      </c>
      <c r="C299" s="9" t="s">
        <v>44</v>
      </c>
      <c r="D299" s="42">
        <f>euref_generation_EXIOBASE!D253</f>
        <v>0</v>
      </c>
      <c r="E299" s="42">
        <f t="shared" si="24"/>
        <v>377.35492765924727</v>
      </c>
      <c r="F299" s="42">
        <f t="shared" si="25"/>
        <v>943.38731914811808</v>
      </c>
      <c r="G299" s="42">
        <f t="shared" si="26"/>
        <v>1509.4197106369891</v>
      </c>
      <c r="H299" s="42">
        <f t="shared" si="27"/>
        <v>1650.9278085092067</v>
      </c>
      <c r="I299" s="42">
        <f t="shared" si="28"/>
        <v>1792.4359063814243</v>
      </c>
      <c r="J299" s="42">
        <f t="shared" si="29"/>
        <v>1839.6052723388302</v>
      </c>
      <c r="K299" s="42">
        <v>1886.7746382962362</v>
      </c>
    </row>
    <row r="300" spans="1:11" ht="15" customHeight="1" x14ac:dyDescent="0.25">
      <c r="A300" s="9" t="s">
        <v>4</v>
      </c>
      <c r="B300" s="9" t="s">
        <v>45</v>
      </c>
      <c r="C300" s="9" t="s">
        <v>46</v>
      </c>
      <c r="D300" s="42">
        <f>euref_generation_EXIOBASE!D254</f>
        <v>208.04999999999984</v>
      </c>
      <c r="E300" s="42">
        <f t="shared" si="24"/>
        <v>303.83927583217582</v>
      </c>
      <c r="F300" s="42">
        <f t="shared" si="25"/>
        <v>447.52318958043981</v>
      </c>
      <c r="G300" s="42">
        <f t="shared" si="26"/>
        <v>591.20710332870385</v>
      </c>
      <c r="H300" s="42">
        <f t="shared" si="27"/>
        <v>627.12808176576982</v>
      </c>
      <c r="I300" s="42">
        <f t="shared" si="28"/>
        <v>663.04906020283579</v>
      </c>
      <c r="J300" s="42">
        <f t="shared" si="29"/>
        <v>675.02271968185778</v>
      </c>
      <c r="K300" s="42">
        <v>686.99637916087977</v>
      </c>
    </row>
    <row r="301" spans="1:11" ht="15" customHeight="1" x14ac:dyDescent="0.25">
      <c r="A301" s="9" t="s">
        <v>3</v>
      </c>
      <c r="B301" s="9" t="s">
        <v>29</v>
      </c>
      <c r="C301" s="9" t="s">
        <v>30</v>
      </c>
      <c r="D301" s="42">
        <f>euref_generation_EXIOBASE!D255</f>
        <v>21981.638522694113</v>
      </c>
      <c r="E301" s="42">
        <f t="shared" si="24"/>
        <v>17585.310818155289</v>
      </c>
      <c r="F301" s="42">
        <f t="shared" si="25"/>
        <v>10990.819261347056</v>
      </c>
      <c r="G301" s="42">
        <f t="shared" si="26"/>
        <v>4396.3277045388204</v>
      </c>
      <c r="H301" s="42">
        <f t="shared" si="27"/>
        <v>2747.7048153367632</v>
      </c>
      <c r="I301" s="42">
        <f t="shared" si="28"/>
        <v>1099.081926134706</v>
      </c>
      <c r="J301" s="42">
        <f t="shared" si="29"/>
        <v>549.540963067353</v>
      </c>
      <c r="K301" s="42">
        <v>0</v>
      </c>
    </row>
    <row r="302" spans="1:11" ht="15" customHeight="1" x14ac:dyDescent="0.25">
      <c r="A302" s="9" t="s">
        <v>3</v>
      </c>
      <c r="B302" s="9" t="s">
        <v>31</v>
      </c>
      <c r="C302" s="9" t="s">
        <v>32</v>
      </c>
      <c r="D302" s="42">
        <f>euref_generation_EXIOBASE!D256</f>
        <v>8032.4269520550934</v>
      </c>
      <c r="E302" s="42">
        <f t="shared" si="24"/>
        <v>6425.9415616440747</v>
      </c>
      <c r="F302" s="42">
        <f t="shared" si="25"/>
        <v>4016.2134760275467</v>
      </c>
      <c r="G302" s="42">
        <f t="shared" si="26"/>
        <v>1606.4853904110187</v>
      </c>
      <c r="H302" s="42">
        <f t="shared" si="27"/>
        <v>1004.0533690068869</v>
      </c>
      <c r="I302" s="42">
        <f t="shared" si="28"/>
        <v>401.62134760275512</v>
      </c>
      <c r="J302" s="42">
        <f t="shared" si="29"/>
        <v>200.81067380137756</v>
      </c>
      <c r="K302" s="42">
        <v>0</v>
      </c>
    </row>
    <row r="303" spans="1:11" ht="15" customHeight="1" x14ac:dyDescent="0.25">
      <c r="A303" s="9" t="s">
        <v>3</v>
      </c>
      <c r="B303" s="9" t="s">
        <v>33</v>
      </c>
      <c r="C303" s="9" t="s">
        <v>34</v>
      </c>
      <c r="D303" s="42">
        <f>euref_generation_EXIOBASE!D257</f>
        <v>11890.446807433553</v>
      </c>
      <c r="E303" s="42">
        <f t="shared" si="24"/>
        <v>9512.3574459468418</v>
      </c>
      <c r="F303" s="42">
        <f t="shared" si="25"/>
        <v>5945.2234037167764</v>
      </c>
      <c r="G303" s="42">
        <f t="shared" si="26"/>
        <v>2378.0893614867109</v>
      </c>
      <c r="H303" s="42">
        <f t="shared" si="27"/>
        <v>1486.3058509291941</v>
      </c>
      <c r="I303" s="42">
        <f t="shared" si="28"/>
        <v>594.52234037167727</v>
      </c>
      <c r="J303" s="42">
        <f t="shared" si="29"/>
        <v>297.26117018583864</v>
      </c>
      <c r="K303" s="42">
        <v>0</v>
      </c>
    </row>
    <row r="304" spans="1:11" ht="15" customHeight="1" x14ac:dyDescent="0.25">
      <c r="A304" s="9" t="s">
        <v>3</v>
      </c>
      <c r="B304" s="9" t="s">
        <v>35</v>
      </c>
      <c r="C304" s="9" t="s">
        <v>36</v>
      </c>
      <c r="D304" s="42">
        <f>euref_generation_EXIOBASE!D258</f>
        <v>16112.024983201658</v>
      </c>
      <c r="E304" s="42">
        <f t="shared" si="24"/>
        <v>18114.316883537336</v>
      </c>
      <c r="F304" s="42">
        <f t="shared" si="25"/>
        <v>21117.754734040853</v>
      </c>
      <c r="G304" s="42">
        <f t="shared" si="26"/>
        <v>24121.192584544369</v>
      </c>
      <c r="H304" s="42">
        <f t="shared" si="27"/>
        <v>24872.052047170248</v>
      </c>
      <c r="I304" s="42">
        <f t="shared" si="28"/>
        <v>25622.911509796129</v>
      </c>
      <c r="J304" s="42">
        <f t="shared" si="29"/>
        <v>25873.197997338088</v>
      </c>
      <c r="K304" s="42">
        <v>26123.484484880049</v>
      </c>
    </row>
    <row r="305" spans="1:11" ht="15" customHeight="1" x14ac:dyDescent="0.25">
      <c r="A305" s="9" t="s">
        <v>3</v>
      </c>
      <c r="B305" s="9" t="s">
        <v>79</v>
      </c>
      <c r="C305" s="9" t="s">
        <v>83</v>
      </c>
      <c r="D305" s="42">
        <f>euref_generation_EXIOBASE!D259*generation!$L305/(generation!$L$305+generation!$L$306)</f>
        <v>6473.2141091021949</v>
      </c>
      <c r="E305" s="42">
        <f t="shared" si="24"/>
        <v>17165.351137830614</v>
      </c>
      <c r="F305" s="42">
        <f t="shared" si="25"/>
        <v>33203.55668092324</v>
      </c>
      <c r="G305" s="42">
        <f t="shared" si="26"/>
        <v>49241.762224015867</v>
      </c>
      <c r="H305" s="42">
        <f t="shared" si="27"/>
        <v>53251.313609789016</v>
      </c>
      <c r="I305" s="42">
        <f t="shared" si="28"/>
        <v>57260.864995562166</v>
      </c>
      <c r="J305" s="42">
        <f t="shared" si="29"/>
        <v>58597.382124153221</v>
      </c>
      <c r="K305" s="42">
        <v>59933.899252744275</v>
      </c>
    </row>
    <row r="306" spans="1:11" ht="15" customHeight="1" x14ac:dyDescent="0.25">
      <c r="A306" s="9" t="s">
        <v>3</v>
      </c>
      <c r="B306" s="9" t="s">
        <v>78</v>
      </c>
      <c r="C306" s="9" t="s">
        <v>84</v>
      </c>
      <c r="D306" s="42">
        <f>euref_generation_EXIOBASE!D259*generation!$L306/(generation!$L$305+generation!$L$306)</f>
        <v>0</v>
      </c>
      <c r="E306" s="42">
        <f t="shared" si="24"/>
        <v>3848.8224298640876</v>
      </c>
      <c r="F306" s="42">
        <f t="shared" si="25"/>
        <v>9622.0560746602187</v>
      </c>
      <c r="G306" s="42">
        <f t="shared" si="26"/>
        <v>15395.28971945635</v>
      </c>
      <c r="H306" s="42">
        <f t="shared" si="27"/>
        <v>16838.598130655384</v>
      </c>
      <c r="I306" s="42">
        <f t="shared" si="28"/>
        <v>18281.906541854416</v>
      </c>
      <c r="J306" s="42">
        <f t="shared" si="29"/>
        <v>18763.009345587427</v>
      </c>
      <c r="K306" s="42">
        <v>19244.112149320437</v>
      </c>
    </row>
    <row r="307" spans="1:11" ht="15" customHeight="1" x14ac:dyDescent="0.25">
      <c r="A307" s="9" t="s">
        <v>3</v>
      </c>
      <c r="B307" s="9" t="s">
        <v>37</v>
      </c>
      <c r="C307" s="9" t="s">
        <v>38</v>
      </c>
      <c r="D307" s="42">
        <f>euref_generation_EXIOBASE!D260</f>
        <v>625.26302549648608</v>
      </c>
      <c r="E307" s="42">
        <f t="shared" si="24"/>
        <v>500.21042039718884</v>
      </c>
      <c r="F307" s="42">
        <f t="shared" si="25"/>
        <v>312.63151274824304</v>
      </c>
      <c r="G307" s="42">
        <f t="shared" si="26"/>
        <v>125.05260509929718</v>
      </c>
      <c r="H307" s="42">
        <f t="shared" si="27"/>
        <v>78.157878187060732</v>
      </c>
      <c r="I307" s="42">
        <f t="shared" si="28"/>
        <v>31.263151274824281</v>
      </c>
      <c r="J307" s="42">
        <f t="shared" si="29"/>
        <v>15.631575637412141</v>
      </c>
      <c r="K307" s="42">
        <v>0</v>
      </c>
    </row>
    <row r="308" spans="1:11" ht="15" customHeight="1" x14ac:dyDescent="0.25">
      <c r="A308" s="9" t="s">
        <v>3</v>
      </c>
      <c r="B308" s="9" t="s">
        <v>39</v>
      </c>
      <c r="C308" s="9" t="s">
        <v>40</v>
      </c>
      <c r="D308" s="42">
        <f>euref_generation_EXIOBASE!D261</f>
        <v>522.12586232613785</v>
      </c>
      <c r="E308" s="42">
        <f t="shared" si="24"/>
        <v>417.7006898609103</v>
      </c>
      <c r="F308" s="42">
        <f t="shared" si="25"/>
        <v>261.06293116306892</v>
      </c>
      <c r="G308" s="42">
        <f t="shared" si="26"/>
        <v>104.42517246522755</v>
      </c>
      <c r="H308" s="42">
        <f t="shared" si="27"/>
        <v>65.265732790767231</v>
      </c>
      <c r="I308" s="42">
        <f t="shared" si="28"/>
        <v>26.106293116306915</v>
      </c>
      <c r="J308" s="42">
        <f t="shared" si="29"/>
        <v>13.053146558153458</v>
      </c>
      <c r="K308" s="42">
        <v>0</v>
      </c>
    </row>
    <row r="309" spans="1:11" ht="15" customHeight="1" x14ac:dyDescent="0.25">
      <c r="A309" s="9" t="s">
        <v>3</v>
      </c>
      <c r="B309" s="9" t="s">
        <v>80</v>
      </c>
      <c r="C309" s="9" t="s">
        <v>85</v>
      </c>
      <c r="D309" s="42">
        <f>euref_generation_EXIOBASE!D262*generation!$L309/(generation!$L$309+generation!$L$310)</f>
        <v>1890.6675283001916</v>
      </c>
      <c r="E309" s="42">
        <f t="shared" si="24"/>
        <v>5361.3564525042348</v>
      </c>
      <c r="F309" s="42">
        <f t="shared" si="25"/>
        <v>10567.389838810299</v>
      </c>
      <c r="G309" s="42">
        <f t="shared" si="26"/>
        <v>15773.423225116365</v>
      </c>
      <c r="H309" s="42">
        <f t="shared" si="27"/>
        <v>17074.93157169288</v>
      </c>
      <c r="I309" s="42">
        <f t="shared" si="28"/>
        <v>18376.439918269396</v>
      </c>
      <c r="J309" s="42">
        <f t="shared" si="29"/>
        <v>18810.2760337949</v>
      </c>
      <c r="K309" s="42">
        <v>19244.112149320408</v>
      </c>
    </row>
    <row r="310" spans="1:11" ht="15" customHeight="1" x14ac:dyDescent="0.25">
      <c r="A310" s="9" t="s">
        <v>3</v>
      </c>
      <c r="B310" s="9" t="s">
        <v>81</v>
      </c>
      <c r="C310" s="9" t="s">
        <v>86</v>
      </c>
      <c r="D310" s="42">
        <f>euref_generation_EXIOBASE!D262*generation!$L310/(generation!$L$309+generation!$L$310)</f>
        <v>0</v>
      </c>
      <c r="E310" s="42">
        <f t="shared" si="24"/>
        <v>6952.8638464982068</v>
      </c>
      <c r="F310" s="42">
        <f t="shared" si="25"/>
        <v>17382.159616245517</v>
      </c>
      <c r="G310" s="42">
        <f t="shared" si="26"/>
        <v>27811.455385992827</v>
      </c>
      <c r="H310" s="42">
        <f t="shared" si="27"/>
        <v>30418.779328429653</v>
      </c>
      <c r="I310" s="42">
        <f t="shared" si="28"/>
        <v>33026.103270866479</v>
      </c>
      <c r="J310" s="42">
        <f t="shared" si="29"/>
        <v>33895.21125167876</v>
      </c>
      <c r="K310" s="42">
        <v>34764.319232491034</v>
      </c>
    </row>
    <row r="311" spans="1:11" ht="15" customHeight="1" x14ac:dyDescent="0.25">
      <c r="A311" s="9" t="s">
        <v>3</v>
      </c>
      <c r="B311" s="9" t="s">
        <v>41</v>
      </c>
      <c r="C311" s="9" t="s">
        <v>42</v>
      </c>
      <c r="D311" s="42">
        <f>euref_generation_EXIOBASE!D263</f>
        <v>0</v>
      </c>
      <c r="E311" s="42">
        <f t="shared" si="24"/>
        <v>8.1052101147465735E-2</v>
      </c>
      <c r="F311" s="42">
        <f t="shared" si="25"/>
        <v>0.20263025286866432</v>
      </c>
      <c r="G311" s="42">
        <f t="shared" si="26"/>
        <v>0.32420840458986294</v>
      </c>
      <c r="H311" s="42">
        <f t="shared" si="27"/>
        <v>0.35460294252016256</v>
      </c>
      <c r="I311" s="42">
        <f t="shared" si="28"/>
        <v>0.38499748045046217</v>
      </c>
      <c r="J311" s="42">
        <f t="shared" si="29"/>
        <v>0.39512899309389538</v>
      </c>
      <c r="K311" s="42">
        <v>0.40526050573732864</v>
      </c>
    </row>
    <row r="312" spans="1:11" ht="15" customHeight="1" x14ac:dyDescent="0.25">
      <c r="A312" s="9" t="s">
        <v>3</v>
      </c>
      <c r="B312" s="9" t="s">
        <v>43</v>
      </c>
      <c r="C312" s="9" t="s">
        <v>44</v>
      </c>
      <c r="D312" s="42">
        <f>euref_generation_EXIOBASE!D264</f>
        <v>0</v>
      </c>
      <c r="E312" s="42">
        <f t="shared" si="24"/>
        <v>2.937617441758809</v>
      </c>
      <c r="F312" s="42">
        <f t="shared" si="25"/>
        <v>7.3440436043970223</v>
      </c>
      <c r="G312" s="42">
        <f t="shared" si="26"/>
        <v>11.750469767035236</v>
      </c>
      <c r="H312" s="42">
        <f t="shared" si="27"/>
        <v>12.852076307694789</v>
      </c>
      <c r="I312" s="42">
        <f t="shared" si="28"/>
        <v>13.953682848354342</v>
      </c>
      <c r="J312" s="42">
        <f t="shared" si="29"/>
        <v>14.320885028574192</v>
      </c>
      <c r="K312" s="42">
        <v>14.688087208794045</v>
      </c>
    </row>
    <row r="313" spans="1:11" ht="15" customHeight="1" x14ac:dyDescent="0.25">
      <c r="A313" s="9" t="s">
        <v>3</v>
      </c>
      <c r="B313" s="9" t="s">
        <v>45</v>
      </c>
      <c r="C313" s="9" t="s">
        <v>46</v>
      </c>
      <c r="D313" s="42">
        <f>euref_generation_EXIOBASE!D265</f>
        <v>0</v>
      </c>
      <c r="E313" s="42">
        <f t="shared" si="24"/>
        <v>142.00631399248792</v>
      </c>
      <c r="F313" s="42">
        <f t="shared" si="25"/>
        <v>355.01578498121978</v>
      </c>
      <c r="G313" s="42">
        <f t="shared" si="26"/>
        <v>568.02525596995167</v>
      </c>
      <c r="H313" s="42">
        <f t="shared" si="27"/>
        <v>621.27762371713459</v>
      </c>
      <c r="I313" s="42">
        <f t="shared" si="28"/>
        <v>674.5299914643175</v>
      </c>
      <c r="J313" s="42">
        <f t="shared" si="29"/>
        <v>692.28078071337859</v>
      </c>
      <c r="K313" s="42">
        <v>710.03156996243956</v>
      </c>
    </row>
    <row r="314" spans="1:11" ht="15" customHeight="1" x14ac:dyDescent="0.25">
      <c r="A314" s="9" t="s">
        <v>2</v>
      </c>
      <c r="B314" s="9" t="s">
        <v>29</v>
      </c>
      <c r="C314" s="9" t="s">
        <v>30</v>
      </c>
      <c r="D314" s="42">
        <f>euref_generation_EXIOBASE!D266</f>
        <v>1540.0868289524192</v>
      </c>
      <c r="E314" s="42">
        <f t="shared" si="24"/>
        <v>1232.0694631619353</v>
      </c>
      <c r="F314" s="42">
        <f t="shared" si="25"/>
        <v>770.04341447620959</v>
      </c>
      <c r="G314" s="42">
        <f t="shared" si="26"/>
        <v>308.01736579048384</v>
      </c>
      <c r="H314" s="42">
        <f t="shared" si="27"/>
        <v>192.51085361905245</v>
      </c>
      <c r="I314" s="42">
        <f t="shared" si="28"/>
        <v>77.004341447621073</v>
      </c>
      <c r="J314" s="42">
        <f t="shared" si="29"/>
        <v>38.502170723810536</v>
      </c>
      <c r="K314" s="42">
        <v>0</v>
      </c>
    </row>
    <row r="315" spans="1:11" ht="15" customHeight="1" x14ac:dyDescent="0.25">
      <c r="A315" s="9" t="s">
        <v>2</v>
      </c>
      <c r="B315" s="9" t="s">
        <v>31</v>
      </c>
      <c r="C315" s="9" t="s">
        <v>32</v>
      </c>
      <c r="D315" s="42">
        <f>euref_generation_EXIOBASE!D267</f>
        <v>471.16902860342338</v>
      </c>
      <c r="E315" s="42">
        <f t="shared" si="24"/>
        <v>376.93522288273869</v>
      </c>
      <c r="F315" s="42">
        <f t="shared" si="25"/>
        <v>235.58451430171169</v>
      </c>
      <c r="G315" s="42">
        <f t="shared" si="26"/>
        <v>94.233805720684643</v>
      </c>
      <c r="H315" s="42">
        <f t="shared" si="27"/>
        <v>58.896128575427923</v>
      </c>
      <c r="I315" s="42">
        <f t="shared" si="28"/>
        <v>23.558451430171203</v>
      </c>
      <c r="J315" s="42">
        <f t="shared" si="29"/>
        <v>11.779225715085602</v>
      </c>
      <c r="K315" s="42">
        <v>0</v>
      </c>
    </row>
    <row r="316" spans="1:11" ht="15" customHeight="1" x14ac:dyDescent="0.25">
      <c r="A316" s="9" t="s">
        <v>2</v>
      </c>
      <c r="B316" s="9" t="s">
        <v>33</v>
      </c>
      <c r="C316" s="9" t="s">
        <v>34</v>
      </c>
      <c r="D316" s="42">
        <f>euref_generation_EXIOBASE!D268</f>
        <v>57851.036458039518</v>
      </c>
      <c r="E316" s="42">
        <f t="shared" si="24"/>
        <v>46280.829166431613</v>
      </c>
      <c r="F316" s="42">
        <f t="shared" si="25"/>
        <v>28925.518229019759</v>
      </c>
      <c r="G316" s="42">
        <f t="shared" si="26"/>
        <v>11570.207291607898</v>
      </c>
      <c r="H316" s="42">
        <f t="shared" si="27"/>
        <v>7231.3795572549388</v>
      </c>
      <c r="I316" s="42">
        <f t="shared" si="28"/>
        <v>2892.5518229019799</v>
      </c>
      <c r="J316" s="42">
        <f t="shared" si="29"/>
        <v>1446.27591145099</v>
      </c>
      <c r="K316" s="42">
        <v>0</v>
      </c>
    </row>
    <row r="317" spans="1:11" ht="15" customHeight="1" x14ac:dyDescent="0.25">
      <c r="A317" s="9" t="s">
        <v>2</v>
      </c>
      <c r="B317" s="9" t="s">
        <v>35</v>
      </c>
      <c r="C317" s="9" t="s">
        <v>36</v>
      </c>
      <c r="D317" s="42">
        <f>euref_generation_EXIOBASE!D269</f>
        <v>72128.184004873125</v>
      </c>
      <c r="E317" s="42">
        <f t="shared" si="24"/>
        <v>71016.895018007199</v>
      </c>
      <c r="F317" s="42">
        <f t="shared" si="25"/>
        <v>69349.961537708325</v>
      </c>
      <c r="G317" s="42">
        <f t="shared" si="26"/>
        <v>67683.028057409436</v>
      </c>
      <c r="H317" s="42">
        <f t="shared" si="27"/>
        <v>67266.29468733471</v>
      </c>
      <c r="I317" s="42">
        <f t="shared" si="28"/>
        <v>66849.561317259984</v>
      </c>
      <c r="J317" s="42">
        <f t="shared" si="29"/>
        <v>66710.650193901747</v>
      </c>
      <c r="K317" s="42">
        <v>66571.73907054351</v>
      </c>
    </row>
    <row r="318" spans="1:11" ht="15" customHeight="1" x14ac:dyDescent="0.25">
      <c r="A318" s="9" t="s">
        <v>2</v>
      </c>
      <c r="B318" s="9" t="s">
        <v>79</v>
      </c>
      <c r="C318" s="9" t="s">
        <v>83</v>
      </c>
      <c r="D318" s="42">
        <f>euref_generation_EXIOBASE!D270*generation!$L318/(generation!$L$318+generation!$L$319)</f>
        <v>12752.103613874515</v>
      </c>
      <c r="E318" s="42">
        <f t="shared" si="24"/>
        <v>28222.1683841138</v>
      </c>
      <c r="F318" s="42">
        <f t="shared" si="25"/>
        <v>51427.265539472734</v>
      </c>
      <c r="G318" s="42">
        <f t="shared" si="26"/>
        <v>74632.362694831667</v>
      </c>
      <c r="H318" s="42">
        <f t="shared" si="27"/>
        <v>80433.6369836714</v>
      </c>
      <c r="I318" s="42">
        <f t="shared" si="28"/>
        <v>86234.911272511119</v>
      </c>
      <c r="J318" s="42">
        <f t="shared" si="29"/>
        <v>88168.66936879103</v>
      </c>
      <c r="K318" s="42">
        <v>90102.427465070941</v>
      </c>
    </row>
    <row r="319" spans="1:11" ht="15" customHeight="1" x14ac:dyDescent="0.25">
      <c r="A319" s="9" t="s">
        <v>2</v>
      </c>
      <c r="B319" s="9" t="s">
        <v>78</v>
      </c>
      <c r="C319" s="9" t="s">
        <v>84</v>
      </c>
      <c r="D319" s="42">
        <f>euref_generation_EXIOBASE!D270*generation!$L319/(generation!$L$318+generation!$L$319)</f>
        <v>583.35481678026679</v>
      </c>
      <c r="E319" s="42">
        <f t="shared" si="24"/>
        <v>9750.7297068116168</v>
      </c>
      <c r="F319" s="42">
        <f t="shared" si="25"/>
        <v>23501.792041858636</v>
      </c>
      <c r="G319" s="42">
        <f t="shared" si="26"/>
        <v>37252.854376905663</v>
      </c>
      <c r="H319" s="42">
        <f t="shared" si="27"/>
        <v>40690.61996066742</v>
      </c>
      <c r="I319" s="42">
        <f t="shared" si="28"/>
        <v>44128.385544429169</v>
      </c>
      <c r="J319" s="42">
        <f t="shared" si="29"/>
        <v>45274.307405683088</v>
      </c>
      <c r="K319" s="42">
        <v>46420.229266937007</v>
      </c>
    </row>
    <row r="320" spans="1:11" ht="15" customHeight="1" x14ac:dyDescent="0.25">
      <c r="A320" s="9" t="s">
        <v>2</v>
      </c>
      <c r="B320" s="9" t="s">
        <v>37</v>
      </c>
      <c r="C320" s="9" t="s">
        <v>38</v>
      </c>
      <c r="D320" s="42">
        <f>euref_generation_EXIOBASE!D271</f>
        <v>249.3142043107122</v>
      </c>
      <c r="E320" s="42">
        <f t="shared" si="24"/>
        <v>199.45136344856977</v>
      </c>
      <c r="F320" s="42">
        <f t="shared" si="25"/>
        <v>124.6571021553561</v>
      </c>
      <c r="G320" s="42">
        <f t="shared" si="26"/>
        <v>49.862840862142434</v>
      </c>
      <c r="H320" s="42">
        <f t="shared" si="27"/>
        <v>31.164275538839021</v>
      </c>
      <c r="I320" s="42">
        <f t="shared" si="28"/>
        <v>12.465710215535609</v>
      </c>
      <c r="J320" s="42">
        <f t="shared" si="29"/>
        <v>6.2328551077678043</v>
      </c>
      <c r="K320" s="42">
        <v>0</v>
      </c>
    </row>
    <row r="321" spans="1:11" ht="15" customHeight="1" x14ac:dyDescent="0.25">
      <c r="A321" s="9" t="s">
        <v>2</v>
      </c>
      <c r="B321" s="9" t="s">
        <v>39</v>
      </c>
      <c r="C321" s="9" t="s">
        <v>40</v>
      </c>
      <c r="D321" s="42">
        <f>euref_generation_EXIOBASE!D272</f>
        <v>14846.194556521092</v>
      </c>
      <c r="E321" s="42">
        <f t="shared" si="24"/>
        <v>11876.955645216873</v>
      </c>
      <c r="F321" s="42">
        <f t="shared" si="25"/>
        <v>7423.0972782605459</v>
      </c>
      <c r="G321" s="42">
        <f t="shared" si="26"/>
        <v>2969.2389113042173</v>
      </c>
      <c r="H321" s="42">
        <f t="shared" si="27"/>
        <v>1855.7743195651365</v>
      </c>
      <c r="I321" s="42">
        <f t="shared" si="28"/>
        <v>742.30972782605568</v>
      </c>
      <c r="J321" s="42">
        <f t="shared" si="29"/>
        <v>371.15486391302784</v>
      </c>
      <c r="K321" s="42">
        <v>0</v>
      </c>
    </row>
    <row r="322" spans="1:11" ht="15" customHeight="1" x14ac:dyDescent="0.25">
      <c r="A322" s="9" t="s">
        <v>2</v>
      </c>
      <c r="B322" s="9" t="s">
        <v>80</v>
      </c>
      <c r="C322" s="9" t="s">
        <v>85</v>
      </c>
      <c r="D322" s="42">
        <f>euref_generation_EXIOBASE!D273*generation!$L322/(generation!$L$322+generation!$L$323)</f>
        <v>2.1109933070458999</v>
      </c>
      <c r="E322" s="42">
        <f t="shared" ref="E322:E365" si="30">$D322+($K322-$D322)*0.2</f>
        <v>9285.7346480330416</v>
      </c>
      <c r="F322" s="42">
        <f t="shared" ref="F322:F365" si="31">$D322+($K322-$D322)*0.5</f>
        <v>23211.170130122038</v>
      </c>
      <c r="G322" s="42">
        <f t="shared" ref="G322:G365" si="32">$D322+($K322-$D322)*0.8</f>
        <v>37136.605612211031</v>
      </c>
      <c r="H322" s="42">
        <f t="shared" ref="H322:H365" si="33">(G322+I322)/2</f>
        <v>40617.964482733281</v>
      </c>
      <c r="I322" s="42">
        <f t="shared" ref="I322:I365" si="34">$D322+($K322-$D322)*0.95</f>
        <v>44099.323353255531</v>
      </c>
      <c r="J322" s="42">
        <f t="shared" ref="J322:J365" si="35">(I322+K322)/2</f>
        <v>45259.776310096277</v>
      </c>
      <c r="K322" s="42">
        <v>46420.229266937029</v>
      </c>
    </row>
    <row r="323" spans="1:11" ht="15" customHeight="1" x14ac:dyDescent="0.25">
      <c r="A323" s="9" t="s">
        <v>2</v>
      </c>
      <c r="B323" s="9" t="s">
        <v>81</v>
      </c>
      <c r="C323" s="9" t="s">
        <v>86</v>
      </c>
      <c r="D323" s="42">
        <f>euref_generation_EXIOBASE!D273*generation!$L323/(generation!$L$322+generation!$L$323)</f>
        <v>67.250215353033667</v>
      </c>
      <c r="E323" s="42">
        <f t="shared" si="30"/>
        <v>3510.7462903027385</v>
      </c>
      <c r="F323" s="42">
        <f t="shared" si="31"/>
        <v>8675.9904027272951</v>
      </c>
      <c r="G323" s="42">
        <f t="shared" si="32"/>
        <v>13841.234515151853</v>
      </c>
      <c r="H323" s="42">
        <f t="shared" si="33"/>
        <v>15132.545543257991</v>
      </c>
      <c r="I323" s="42">
        <f t="shared" si="34"/>
        <v>16423.856571364129</v>
      </c>
      <c r="J323" s="42">
        <f t="shared" si="35"/>
        <v>16854.293580732843</v>
      </c>
      <c r="K323" s="42">
        <v>17284.730590101557</v>
      </c>
    </row>
    <row r="324" spans="1:11" ht="15" customHeight="1" x14ac:dyDescent="0.25">
      <c r="A324" s="9" t="s">
        <v>2</v>
      </c>
      <c r="B324" s="9" t="s">
        <v>41</v>
      </c>
      <c r="C324" s="9" t="s">
        <v>42</v>
      </c>
      <c r="D324" s="42">
        <f>euref_generation_EXIOBASE!D274</f>
        <v>0</v>
      </c>
      <c r="E324" s="42">
        <f t="shared" si="30"/>
        <v>0</v>
      </c>
      <c r="F324" s="42">
        <f t="shared" si="31"/>
        <v>0</v>
      </c>
      <c r="G324" s="42">
        <f t="shared" si="32"/>
        <v>0</v>
      </c>
      <c r="H324" s="42">
        <f t="shared" si="33"/>
        <v>0</v>
      </c>
      <c r="I324" s="42">
        <f t="shared" si="34"/>
        <v>0</v>
      </c>
      <c r="J324" s="42">
        <f t="shared" si="35"/>
        <v>0</v>
      </c>
      <c r="K324" s="42">
        <v>0</v>
      </c>
    </row>
    <row r="325" spans="1:11" ht="15" customHeight="1" x14ac:dyDescent="0.25">
      <c r="A325" s="9" t="s">
        <v>2</v>
      </c>
      <c r="B325" s="9" t="s">
        <v>43</v>
      </c>
      <c r="C325" s="9" t="s">
        <v>44</v>
      </c>
      <c r="D325" s="42">
        <f>euref_generation_EXIOBASE!D275</f>
        <v>0</v>
      </c>
      <c r="E325" s="42">
        <f t="shared" si="30"/>
        <v>40.045359692757479</v>
      </c>
      <c r="F325" s="42">
        <f t="shared" si="31"/>
        <v>100.11339923189369</v>
      </c>
      <c r="G325" s="42">
        <f t="shared" si="32"/>
        <v>160.18143877102992</v>
      </c>
      <c r="H325" s="42">
        <f t="shared" si="33"/>
        <v>175.19844865581396</v>
      </c>
      <c r="I325" s="42">
        <f t="shared" si="34"/>
        <v>190.21545854059801</v>
      </c>
      <c r="J325" s="42">
        <f t="shared" si="35"/>
        <v>195.2211285021927</v>
      </c>
      <c r="K325" s="42">
        <v>200.22679846378739</v>
      </c>
    </row>
    <row r="326" spans="1:11" ht="15" customHeight="1" x14ac:dyDescent="0.25">
      <c r="A326" s="9" t="s">
        <v>2</v>
      </c>
      <c r="B326" s="9" t="s">
        <v>45</v>
      </c>
      <c r="C326" s="9" t="s">
        <v>46</v>
      </c>
      <c r="D326" s="42">
        <f>euref_generation_EXIOBASE!D276</f>
        <v>0</v>
      </c>
      <c r="E326" s="42">
        <f t="shared" si="30"/>
        <v>0</v>
      </c>
      <c r="F326" s="42">
        <f t="shared" si="31"/>
        <v>0</v>
      </c>
      <c r="G326" s="42">
        <f t="shared" si="32"/>
        <v>0</v>
      </c>
      <c r="H326" s="42">
        <f t="shared" si="33"/>
        <v>0</v>
      </c>
      <c r="I326" s="42">
        <f t="shared" si="34"/>
        <v>0</v>
      </c>
      <c r="J326" s="42">
        <f t="shared" si="35"/>
        <v>0</v>
      </c>
      <c r="K326" s="42">
        <v>0</v>
      </c>
    </row>
    <row r="327" spans="1:11" ht="15" customHeight="1" x14ac:dyDescent="0.25">
      <c r="A327" s="9" t="s">
        <v>1</v>
      </c>
      <c r="B327" s="9" t="s">
        <v>29</v>
      </c>
      <c r="C327" s="9" t="s">
        <v>30</v>
      </c>
      <c r="D327" s="42">
        <f>euref_generation_EXIOBASE!D277</f>
        <v>4857.7109905957086</v>
      </c>
      <c r="E327" s="42">
        <f t="shared" si="30"/>
        <v>3886.168792476567</v>
      </c>
      <c r="F327" s="42">
        <f t="shared" si="31"/>
        <v>2428.8554952978543</v>
      </c>
      <c r="G327" s="42">
        <f t="shared" si="32"/>
        <v>971.54219811914163</v>
      </c>
      <c r="H327" s="42">
        <f t="shared" si="33"/>
        <v>607.21387382446369</v>
      </c>
      <c r="I327" s="42">
        <f t="shared" si="34"/>
        <v>242.88554952978575</v>
      </c>
      <c r="J327" s="42">
        <f t="shared" si="35"/>
        <v>121.44277476489287</v>
      </c>
      <c r="K327" s="42">
        <v>0</v>
      </c>
    </row>
    <row r="328" spans="1:11" ht="15" customHeight="1" x14ac:dyDescent="0.25">
      <c r="A328" s="9" t="s">
        <v>1</v>
      </c>
      <c r="B328" s="9" t="s">
        <v>31</v>
      </c>
      <c r="C328" s="9" t="s">
        <v>32</v>
      </c>
      <c r="D328" s="42">
        <f>euref_generation_EXIOBASE!D278</f>
        <v>14.131475886259796</v>
      </c>
      <c r="E328" s="42">
        <f t="shared" si="30"/>
        <v>11.305180709007837</v>
      </c>
      <c r="F328" s="42">
        <f t="shared" si="31"/>
        <v>7.0657379431298981</v>
      </c>
      <c r="G328" s="42">
        <f t="shared" si="32"/>
        <v>2.8262951772519589</v>
      </c>
      <c r="H328" s="42">
        <f t="shared" si="33"/>
        <v>1.766434485782475</v>
      </c>
      <c r="I328" s="42">
        <f t="shared" si="34"/>
        <v>0.70657379431299105</v>
      </c>
      <c r="J328" s="42">
        <f t="shared" si="35"/>
        <v>0.35328689715649553</v>
      </c>
      <c r="K328" s="42">
        <v>0</v>
      </c>
    </row>
    <row r="329" spans="1:11" ht="15" customHeight="1" x14ac:dyDescent="0.25">
      <c r="A329" s="9" t="s">
        <v>1</v>
      </c>
      <c r="B329" s="9" t="s">
        <v>33</v>
      </c>
      <c r="C329" s="9" t="s">
        <v>34</v>
      </c>
      <c r="D329" s="42">
        <f>euref_generation_EXIOBASE!D279</f>
        <v>5420.5333978061199</v>
      </c>
      <c r="E329" s="42">
        <f t="shared" si="30"/>
        <v>4336.4267182448957</v>
      </c>
      <c r="F329" s="42">
        <f t="shared" si="31"/>
        <v>2710.2666989030599</v>
      </c>
      <c r="G329" s="42">
        <f t="shared" si="32"/>
        <v>1084.1066795612242</v>
      </c>
      <c r="H329" s="42">
        <f t="shared" si="33"/>
        <v>677.5666747257651</v>
      </c>
      <c r="I329" s="42">
        <f t="shared" si="34"/>
        <v>271.02666989030604</v>
      </c>
      <c r="J329" s="42">
        <f t="shared" si="35"/>
        <v>135.51333494515302</v>
      </c>
      <c r="K329" s="42">
        <v>0</v>
      </c>
    </row>
    <row r="330" spans="1:11" ht="15" customHeight="1" x14ac:dyDescent="0.25">
      <c r="A330" s="9" t="s">
        <v>1</v>
      </c>
      <c r="B330" s="9" t="s">
        <v>35</v>
      </c>
      <c r="C330" s="9" t="s">
        <v>36</v>
      </c>
      <c r="D330" s="42">
        <f>euref_generation_EXIOBASE!D280</f>
        <v>4422.5527031806423</v>
      </c>
      <c r="E330" s="42">
        <f t="shared" si="30"/>
        <v>4594.6680540143025</v>
      </c>
      <c r="F330" s="42">
        <f t="shared" si="31"/>
        <v>4852.8410802647932</v>
      </c>
      <c r="G330" s="42">
        <f t="shared" si="32"/>
        <v>5111.0141065152839</v>
      </c>
      <c r="H330" s="42">
        <f t="shared" si="33"/>
        <v>5175.5573630779063</v>
      </c>
      <c r="I330" s="42">
        <f t="shared" si="34"/>
        <v>5240.1006196405287</v>
      </c>
      <c r="J330" s="42">
        <f t="shared" si="35"/>
        <v>5261.6150384947359</v>
      </c>
      <c r="K330" s="42">
        <v>5283.129457348944</v>
      </c>
    </row>
    <row r="331" spans="1:11" ht="15" customHeight="1" x14ac:dyDescent="0.25">
      <c r="A331" s="9" t="s">
        <v>1</v>
      </c>
      <c r="B331" s="9" t="s">
        <v>79</v>
      </c>
      <c r="C331" s="9" t="s">
        <v>83</v>
      </c>
      <c r="D331" s="42">
        <f>euref_generation_EXIOBASE!D281*generation!$L331/(generation!$L$331+generation!$L$332)</f>
        <v>5.0414107420723617</v>
      </c>
      <c r="E331" s="42">
        <f t="shared" si="30"/>
        <v>2325.1515468803636</v>
      </c>
      <c r="F331" s="42">
        <f t="shared" si="31"/>
        <v>5805.3167510877993</v>
      </c>
      <c r="G331" s="42">
        <f t="shared" si="32"/>
        <v>9285.4819552952376</v>
      </c>
      <c r="H331" s="42">
        <f t="shared" si="33"/>
        <v>10155.523256347096</v>
      </c>
      <c r="I331" s="42">
        <f t="shared" si="34"/>
        <v>11025.564557398955</v>
      </c>
      <c r="J331" s="42">
        <f t="shared" si="35"/>
        <v>11315.578324416241</v>
      </c>
      <c r="K331" s="42">
        <v>11605.592091433527</v>
      </c>
    </row>
    <row r="332" spans="1:11" ht="15" customHeight="1" x14ac:dyDescent="0.25">
      <c r="A332" s="9" t="s">
        <v>1</v>
      </c>
      <c r="B332" s="9" t="s">
        <v>78</v>
      </c>
      <c r="C332" s="9" t="s">
        <v>84</v>
      </c>
      <c r="D332" s="42">
        <f>euref_generation_EXIOBASE!D281*generation!$L332/(generation!$L$331+generation!$L$332)</f>
        <v>0</v>
      </c>
      <c r="E332" s="42">
        <f t="shared" si="30"/>
        <v>623.58539544662699</v>
      </c>
      <c r="F332" s="42">
        <f t="shared" si="31"/>
        <v>1558.9634886165672</v>
      </c>
      <c r="G332" s="42">
        <f t="shared" si="32"/>
        <v>2494.341581786508</v>
      </c>
      <c r="H332" s="42">
        <f t="shared" si="33"/>
        <v>2728.186105078993</v>
      </c>
      <c r="I332" s="42">
        <f t="shared" si="34"/>
        <v>2962.0306283714776</v>
      </c>
      <c r="J332" s="42">
        <f t="shared" si="35"/>
        <v>3039.9788028023058</v>
      </c>
      <c r="K332" s="42">
        <v>3117.9269772331345</v>
      </c>
    </row>
    <row r="333" spans="1:11" ht="15" customHeight="1" x14ac:dyDescent="0.25">
      <c r="A333" s="9" t="s">
        <v>1</v>
      </c>
      <c r="B333" s="9" t="s">
        <v>37</v>
      </c>
      <c r="C333" s="9" t="s">
        <v>38</v>
      </c>
      <c r="D333" s="42">
        <f>euref_generation_EXIOBASE!D282</f>
        <v>0.4618640992137889</v>
      </c>
      <c r="E333" s="42">
        <f t="shared" si="30"/>
        <v>0.3694912793710311</v>
      </c>
      <c r="F333" s="42">
        <f t="shared" si="31"/>
        <v>0.23093204960689445</v>
      </c>
      <c r="G333" s="42">
        <f t="shared" si="32"/>
        <v>9.2372819842757747E-2</v>
      </c>
      <c r="H333" s="42">
        <f t="shared" si="33"/>
        <v>5.7733012401723599E-2</v>
      </c>
      <c r="I333" s="42">
        <f t="shared" si="34"/>
        <v>2.3093204960689451E-2</v>
      </c>
      <c r="J333" s="42">
        <f t="shared" si="35"/>
        <v>1.1546602480344725E-2</v>
      </c>
      <c r="K333" s="42">
        <v>0</v>
      </c>
    </row>
    <row r="334" spans="1:11" ht="15" customHeight="1" x14ac:dyDescent="0.25">
      <c r="A334" s="9" t="s">
        <v>1</v>
      </c>
      <c r="B334" s="9" t="s">
        <v>39</v>
      </c>
      <c r="C334" s="9" t="s">
        <v>40</v>
      </c>
      <c r="D334" s="42">
        <f>euref_generation_EXIOBASE!D283</f>
        <v>110.71886145660177</v>
      </c>
      <c r="E334" s="42">
        <f t="shared" si="30"/>
        <v>88.575089165281412</v>
      </c>
      <c r="F334" s="42">
        <f t="shared" si="31"/>
        <v>55.359430728300886</v>
      </c>
      <c r="G334" s="42">
        <f t="shared" si="32"/>
        <v>22.143772291320346</v>
      </c>
      <c r="H334" s="42">
        <f t="shared" si="33"/>
        <v>13.83985768207522</v>
      </c>
      <c r="I334" s="42">
        <f t="shared" si="34"/>
        <v>5.5359430728300936</v>
      </c>
      <c r="J334" s="42">
        <f t="shared" si="35"/>
        <v>2.7679715364150468</v>
      </c>
      <c r="K334" s="42">
        <v>0</v>
      </c>
    </row>
    <row r="335" spans="1:11" ht="15" customHeight="1" x14ac:dyDescent="0.25">
      <c r="A335" s="9" t="s">
        <v>1</v>
      </c>
      <c r="B335" s="9" t="s">
        <v>80</v>
      </c>
      <c r="C335" s="9" t="s">
        <v>85</v>
      </c>
      <c r="D335" s="42">
        <f>euref_generation_EXIOBASE!D284*generation!$L335/(generation!$L$335+generation!$L$336)</f>
        <v>0</v>
      </c>
      <c r="E335" s="42">
        <f t="shared" si="30"/>
        <v>722.00104146016656</v>
      </c>
      <c r="F335" s="42">
        <f t="shared" si="31"/>
        <v>1805.0026036504162</v>
      </c>
      <c r="G335" s="42">
        <f t="shared" si="32"/>
        <v>2888.0041658406662</v>
      </c>
      <c r="H335" s="42">
        <f t="shared" si="33"/>
        <v>3158.7545563882286</v>
      </c>
      <c r="I335" s="42">
        <f t="shared" si="34"/>
        <v>3429.5049469357905</v>
      </c>
      <c r="J335" s="42">
        <f t="shared" si="35"/>
        <v>3519.7550771183114</v>
      </c>
      <c r="K335" s="42">
        <v>3610.0052073008324</v>
      </c>
    </row>
    <row r="336" spans="1:11" ht="15" customHeight="1" x14ac:dyDescent="0.25">
      <c r="A336" s="9" t="s">
        <v>1</v>
      </c>
      <c r="B336" s="9" t="s">
        <v>81</v>
      </c>
      <c r="C336" s="9" t="s">
        <v>86</v>
      </c>
      <c r="D336" s="42">
        <f>euref_generation_EXIOBASE!D284*generation!$L336/(generation!$L$335+generation!$L$336)</f>
        <v>294.75965859658413</v>
      </c>
      <c r="E336" s="42">
        <f t="shared" si="30"/>
        <v>1727.1438012097799</v>
      </c>
      <c r="F336" s="42">
        <f t="shared" si="31"/>
        <v>3875.7200151295729</v>
      </c>
      <c r="G336" s="42">
        <f t="shared" si="32"/>
        <v>6024.296229049367</v>
      </c>
      <c r="H336" s="42">
        <f t="shared" si="33"/>
        <v>6561.4402825293146</v>
      </c>
      <c r="I336" s="42">
        <f t="shared" si="34"/>
        <v>7098.5843360092622</v>
      </c>
      <c r="J336" s="42">
        <f t="shared" si="35"/>
        <v>7277.632353835912</v>
      </c>
      <c r="K336" s="42">
        <v>7456.6803716625618</v>
      </c>
    </row>
    <row r="337" spans="1:11" ht="15" customHeight="1" x14ac:dyDescent="0.25">
      <c r="A337" s="9" t="s">
        <v>1</v>
      </c>
      <c r="B337" s="9" t="s">
        <v>41</v>
      </c>
      <c r="C337" s="9" t="s">
        <v>42</v>
      </c>
      <c r="D337" s="42">
        <f>euref_generation_EXIOBASE!D285</f>
        <v>0</v>
      </c>
      <c r="E337" s="42">
        <f t="shared" si="30"/>
        <v>0</v>
      </c>
      <c r="F337" s="42">
        <f t="shared" si="31"/>
        <v>0</v>
      </c>
      <c r="G337" s="42">
        <f t="shared" si="32"/>
        <v>0</v>
      </c>
      <c r="H337" s="42">
        <f t="shared" si="33"/>
        <v>0</v>
      </c>
      <c r="I337" s="42">
        <f t="shared" si="34"/>
        <v>0</v>
      </c>
      <c r="J337" s="42">
        <f t="shared" si="35"/>
        <v>0</v>
      </c>
      <c r="K337" s="42">
        <v>0</v>
      </c>
    </row>
    <row r="338" spans="1:11" ht="15" customHeight="1" x14ac:dyDescent="0.25">
      <c r="A338" s="9" t="s">
        <v>1</v>
      </c>
      <c r="B338" s="9" t="s">
        <v>43</v>
      </c>
      <c r="C338" s="9" t="s">
        <v>44</v>
      </c>
      <c r="D338" s="42">
        <f>euref_generation_EXIOBASE!D286</f>
        <v>0</v>
      </c>
      <c r="E338" s="42">
        <f t="shared" si="30"/>
        <v>1.0797073835366877</v>
      </c>
      <c r="F338" s="42">
        <f t="shared" si="31"/>
        <v>2.6992684588417193</v>
      </c>
      <c r="G338" s="42">
        <f t="shared" si="32"/>
        <v>4.3188295341467509</v>
      </c>
      <c r="H338" s="42">
        <f t="shared" si="33"/>
        <v>4.7237198029730081</v>
      </c>
      <c r="I338" s="42">
        <f t="shared" si="34"/>
        <v>5.1286100717992662</v>
      </c>
      <c r="J338" s="42">
        <f t="shared" si="35"/>
        <v>5.2635734947413528</v>
      </c>
      <c r="K338" s="42">
        <v>5.3985369176834386</v>
      </c>
    </row>
    <row r="339" spans="1:11" ht="15" customHeight="1" x14ac:dyDescent="0.25">
      <c r="A339" s="9" t="s">
        <v>1</v>
      </c>
      <c r="B339" s="9" t="s">
        <v>45</v>
      </c>
      <c r="C339" s="9" t="s">
        <v>46</v>
      </c>
      <c r="D339" s="42">
        <f>euref_generation_EXIOBASE!D287</f>
        <v>0</v>
      </c>
      <c r="E339" s="42">
        <f t="shared" si="30"/>
        <v>146.46860123930159</v>
      </c>
      <c r="F339" s="42">
        <f t="shared" si="31"/>
        <v>366.17150309825399</v>
      </c>
      <c r="G339" s="42">
        <f t="shared" si="32"/>
        <v>585.87440495720637</v>
      </c>
      <c r="H339" s="42">
        <f t="shared" si="33"/>
        <v>640.80013042194446</v>
      </c>
      <c r="I339" s="42">
        <f t="shared" si="34"/>
        <v>695.72585588668255</v>
      </c>
      <c r="J339" s="42">
        <f t="shared" si="35"/>
        <v>714.03443104159533</v>
      </c>
      <c r="K339" s="42">
        <v>732.34300619650799</v>
      </c>
    </row>
    <row r="340" spans="1:11" ht="15" customHeight="1" x14ac:dyDescent="0.25">
      <c r="A340" s="9" t="s">
        <v>0</v>
      </c>
      <c r="B340" s="9" t="s">
        <v>29</v>
      </c>
      <c r="C340" s="9" t="s">
        <v>30</v>
      </c>
      <c r="D340" s="42">
        <f>euref_generation_EXIOBASE!D288</f>
        <v>4118.8019843794582</v>
      </c>
      <c r="E340" s="42">
        <f t="shared" si="30"/>
        <v>3295.0415875035665</v>
      </c>
      <c r="F340" s="42">
        <f t="shared" si="31"/>
        <v>2059.4009921897291</v>
      </c>
      <c r="G340" s="42">
        <f t="shared" si="32"/>
        <v>823.76039687589127</v>
      </c>
      <c r="H340" s="42">
        <f t="shared" si="33"/>
        <v>514.85024804743216</v>
      </c>
      <c r="I340" s="42">
        <f t="shared" si="34"/>
        <v>205.94009921897305</v>
      </c>
      <c r="J340" s="42">
        <f t="shared" si="35"/>
        <v>102.97004960948652</v>
      </c>
      <c r="K340" s="42">
        <v>0</v>
      </c>
    </row>
    <row r="341" spans="1:11" ht="15" customHeight="1" x14ac:dyDescent="0.25">
      <c r="A341" s="9" t="s">
        <v>0</v>
      </c>
      <c r="B341" s="9" t="s">
        <v>31</v>
      </c>
      <c r="C341" s="9" t="s">
        <v>32</v>
      </c>
      <c r="D341" s="42">
        <f>euref_generation_EXIOBASE!D289</f>
        <v>1729.7089304822832</v>
      </c>
      <c r="E341" s="42">
        <f t="shared" si="30"/>
        <v>1383.7671443858267</v>
      </c>
      <c r="F341" s="42">
        <f t="shared" si="31"/>
        <v>864.85446524114161</v>
      </c>
      <c r="G341" s="42">
        <f t="shared" si="32"/>
        <v>345.94178609645655</v>
      </c>
      <c r="H341" s="42">
        <f t="shared" si="33"/>
        <v>216.21361631028537</v>
      </c>
      <c r="I341" s="42">
        <f t="shared" si="34"/>
        <v>86.485446524114195</v>
      </c>
      <c r="J341" s="42">
        <f t="shared" si="35"/>
        <v>43.242723262057098</v>
      </c>
      <c r="K341" s="42">
        <v>0</v>
      </c>
    </row>
    <row r="342" spans="1:11" ht="15" customHeight="1" x14ac:dyDescent="0.25">
      <c r="A342" s="9" t="s">
        <v>0</v>
      </c>
      <c r="B342" s="9" t="s">
        <v>33</v>
      </c>
      <c r="C342" s="9" t="s">
        <v>34</v>
      </c>
      <c r="D342" s="42">
        <f>euref_generation_EXIOBASE!D290</f>
        <v>14661.731244829709</v>
      </c>
      <c r="E342" s="42">
        <f t="shared" si="30"/>
        <v>11729.384995863767</v>
      </c>
      <c r="F342" s="42">
        <f t="shared" si="31"/>
        <v>7330.8656224148544</v>
      </c>
      <c r="G342" s="42">
        <f t="shared" si="32"/>
        <v>2932.3462489659414</v>
      </c>
      <c r="H342" s="42">
        <f t="shared" si="33"/>
        <v>1832.7164056037136</v>
      </c>
      <c r="I342" s="42">
        <f t="shared" si="34"/>
        <v>733.08656224148581</v>
      </c>
      <c r="J342" s="42">
        <f t="shared" si="35"/>
        <v>366.5432811207429</v>
      </c>
      <c r="K342" s="42">
        <v>0</v>
      </c>
    </row>
    <row r="343" spans="1:11" ht="15" customHeight="1" x14ac:dyDescent="0.25">
      <c r="A343" s="9" t="s">
        <v>0</v>
      </c>
      <c r="B343" s="9" t="s">
        <v>35</v>
      </c>
      <c r="C343" s="9" t="s">
        <v>36</v>
      </c>
      <c r="D343" s="42">
        <f>euref_generation_EXIOBASE!D291</f>
        <v>4737.5490480075241</v>
      </c>
      <c r="E343" s="42">
        <f t="shared" si="30"/>
        <v>5131.6060574392695</v>
      </c>
      <c r="F343" s="42">
        <f t="shared" si="31"/>
        <v>5722.6915715868872</v>
      </c>
      <c r="G343" s="42">
        <f t="shared" si="32"/>
        <v>6313.7770857345049</v>
      </c>
      <c r="H343" s="42">
        <f t="shared" si="33"/>
        <v>6461.5484642714091</v>
      </c>
      <c r="I343" s="42">
        <f t="shared" si="34"/>
        <v>6609.3198428083142</v>
      </c>
      <c r="J343" s="42">
        <f t="shared" si="35"/>
        <v>6658.5769689872823</v>
      </c>
      <c r="K343" s="42">
        <v>6707.8340951662503</v>
      </c>
    </row>
    <row r="344" spans="1:11" ht="15" customHeight="1" x14ac:dyDescent="0.25">
      <c r="A344" s="9" t="s">
        <v>0</v>
      </c>
      <c r="B344" s="9" t="s">
        <v>79</v>
      </c>
      <c r="C344" s="9" t="s">
        <v>83</v>
      </c>
      <c r="D344" s="42">
        <f>euref_generation_EXIOBASE!D292*generation!$L344/(generation!$L$344+generation!$L$345)</f>
        <v>5.956801435602781</v>
      </c>
      <c r="E344" s="42">
        <f t="shared" si="30"/>
        <v>5459.270735016863</v>
      </c>
      <c r="F344" s="42">
        <f t="shared" si="31"/>
        <v>13639.241635388753</v>
      </c>
      <c r="G344" s="42">
        <f t="shared" si="32"/>
        <v>21819.212535760646</v>
      </c>
      <c r="H344" s="42">
        <f t="shared" si="33"/>
        <v>23864.205260853618</v>
      </c>
      <c r="I344" s="42">
        <f t="shared" si="34"/>
        <v>25909.19798594659</v>
      </c>
      <c r="J344" s="42">
        <f t="shared" si="35"/>
        <v>26590.862227644247</v>
      </c>
      <c r="K344" s="42">
        <v>27272.526469341905</v>
      </c>
    </row>
    <row r="345" spans="1:11" ht="15" customHeight="1" x14ac:dyDescent="0.25">
      <c r="A345" s="9" t="s">
        <v>0</v>
      </c>
      <c r="B345" s="9" t="s">
        <v>78</v>
      </c>
      <c r="C345" s="9" t="s">
        <v>84</v>
      </c>
      <c r="D345" s="42">
        <f>euref_generation_EXIOBASE!D292*generation!$L345/(generation!$L$344+generation!$L$345)</f>
        <v>0</v>
      </c>
      <c r="E345" s="42">
        <f t="shared" si="30"/>
        <v>0</v>
      </c>
      <c r="F345" s="42">
        <f t="shared" si="31"/>
        <v>0</v>
      </c>
      <c r="G345" s="42">
        <f t="shared" si="32"/>
        <v>0</v>
      </c>
      <c r="H345" s="42">
        <f t="shared" si="33"/>
        <v>0</v>
      </c>
      <c r="I345" s="42">
        <f t="shared" si="34"/>
        <v>0</v>
      </c>
      <c r="J345" s="42">
        <f t="shared" si="35"/>
        <v>0</v>
      </c>
      <c r="K345" s="42">
        <v>0</v>
      </c>
    </row>
    <row r="346" spans="1:11" ht="15" customHeight="1" x14ac:dyDescent="0.25">
      <c r="A346" s="9" t="s">
        <v>0</v>
      </c>
      <c r="B346" s="9" t="s">
        <v>37</v>
      </c>
      <c r="C346" s="9" t="s">
        <v>38</v>
      </c>
      <c r="D346" s="42">
        <f>euref_generation_EXIOBASE!D293</f>
        <v>162.71966122829693</v>
      </c>
      <c r="E346" s="42">
        <f t="shared" si="30"/>
        <v>130.17572898263754</v>
      </c>
      <c r="F346" s="42">
        <f t="shared" si="31"/>
        <v>81.359830614148464</v>
      </c>
      <c r="G346" s="42">
        <f t="shared" si="32"/>
        <v>32.543932245659391</v>
      </c>
      <c r="H346" s="42">
        <f t="shared" si="33"/>
        <v>20.339957653537127</v>
      </c>
      <c r="I346" s="42">
        <f t="shared" si="34"/>
        <v>8.135983061414862</v>
      </c>
      <c r="J346" s="42">
        <f t="shared" si="35"/>
        <v>4.067991530707431</v>
      </c>
      <c r="K346" s="42">
        <v>0</v>
      </c>
    </row>
    <row r="347" spans="1:11" ht="15" customHeight="1" x14ac:dyDescent="0.25">
      <c r="A347" s="9" t="s">
        <v>0</v>
      </c>
      <c r="B347" s="9" t="s">
        <v>39</v>
      </c>
      <c r="C347" s="9" t="s">
        <v>40</v>
      </c>
      <c r="D347" s="42">
        <f>euref_generation_EXIOBASE!D294</f>
        <v>1131.2183710287622</v>
      </c>
      <c r="E347" s="42">
        <f t="shared" si="30"/>
        <v>904.97469682300982</v>
      </c>
      <c r="F347" s="42">
        <f t="shared" si="31"/>
        <v>565.60918551438112</v>
      </c>
      <c r="G347" s="42">
        <f t="shared" si="32"/>
        <v>226.24367420575243</v>
      </c>
      <c r="H347" s="42">
        <f t="shared" si="33"/>
        <v>141.40229637859528</v>
      </c>
      <c r="I347" s="42">
        <f t="shared" si="34"/>
        <v>56.560918551438135</v>
      </c>
      <c r="J347" s="42">
        <f t="shared" si="35"/>
        <v>28.280459275719068</v>
      </c>
      <c r="K347" s="42">
        <v>0</v>
      </c>
    </row>
    <row r="348" spans="1:11" ht="15" customHeight="1" x14ac:dyDescent="0.25">
      <c r="A348" s="9" t="s">
        <v>0</v>
      </c>
      <c r="B348" s="9" t="s">
        <v>80</v>
      </c>
      <c r="C348" s="9" t="s">
        <v>85</v>
      </c>
      <c r="D348" s="42">
        <f>euref_generation_EXIOBASE!D295*generation!$L348/(generation!$L$348+generation!$L$349)</f>
        <v>478.15322497841237</v>
      </c>
      <c r="E348" s="42">
        <f t="shared" si="30"/>
        <v>4025.6732857603424</v>
      </c>
      <c r="F348" s="42">
        <f t="shared" si="31"/>
        <v>9346.9533769332375</v>
      </c>
      <c r="G348" s="42">
        <f t="shared" si="32"/>
        <v>14668.233468106133</v>
      </c>
      <c r="H348" s="42">
        <f t="shared" si="33"/>
        <v>15998.553490899358</v>
      </c>
      <c r="I348" s="42">
        <f t="shared" si="34"/>
        <v>17328.873513692582</v>
      </c>
      <c r="J348" s="42">
        <f t="shared" si="35"/>
        <v>17772.313521290322</v>
      </c>
      <c r="K348" s="42">
        <v>18215.753528888064</v>
      </c>
    </row>
    <row r="349" spans="1:11" ht="15" customHeight="1" x14ac:dyDescent="0.25">
      <c r="A349" s="9" t="s">
        <v>0</v>
      </c>
      <c r="B349" s="9" t="s">
        <v>81</v>
      </c>
      <c r="C349" s="9" t="s">
        <v>86</v>
      </c>
      <c r="D349" s="42">
        <f>euref_generation_EXIOBASE!D295*generation!$L349/(generation!$L$348+generation!$L$349)</f>
        <v>41.686188448449307</v>
      </c>
      <c r="E349" s="42">
        <f t="shared" si="30"/>
        <v>3056.8158263758346</v>
      </c>
      <c r="F349" s="42">
        <f t="shared" si="31"/>
        <v>7579.5102832669127</v>
      </c>
      <c r="G349" s="42">
        <f t="shared" si="32"/>
        <v>12102.204740157991</v>
      </c>
      <c r="H349" s="42">
        <f t="shared" si="33"/>
        <v>13232.87835438076</v>
      </c>
      <c r="I349" s="42">
        <f t="shared" si="34"/>
        <v>14363.55196860353</v>
      </c>
      <c r="J349" s="42">
        <f t="shared" si="35"/>
        <v>14740.443173344453</v>
      </c>
      <c r="K349" s="42">
        <v>15117.334378085376</v>
      </c>
    </row>
    <row r="350" spans="1:11" ht="15" customHeight="1" x14ac:dyDescent="0.25">
      <c r="A350" s="9" t="s">
        <v>0</v>
      </c>
      <c r="B350" s="9" t="s">
        <v>41</v>
      </c>
      <c r="C350" s="9" t="s">
        <v>42</v>
      </c>
      <c r="D350" s="42">
        <f>euref_generation_EXIOBASE!D296</f>
        <v>0</v>
      </c>
      <c r="E350" s="42">
        <f t="shared" si="30"/>
        <v>0</v>
      </c>
      <c r="F350" s="42">
        <f t="shared" si="31"/>
        <v>0</v>
      </c>
      <c r="G350" s="42">
        <f t="shared" si="32"/>
        <v>0</v>
      </c>
      <c r="H350" s="42">
        <f t="shared" si="33"/>
        <v>0</v>
      </c>
      <c r="I350" s="42">
        <f t="shared" si="34"/>
        <v>0</v>
      </c>
      <c r="J350" s="42">
        <f t="shared" si="35"/>
        <v>0</v>
      </c>
      <c r="K350" s="42">
        <v>0</v>
      </c>
    </row>
    <row r="351" spans="1:11" ht="15" customHeight="1" x14ac:dyDescent="0.25">
      <c r="A351" s="9" t="s">
        <v>0</v>
      </c>
      <c r="B351" s="9" t="s">
        <v>43</v>
      </c>
      <c r="C351" s="9" t="s">
        <v>44</v>
      </c>
      <c r="D351" s="42">
        <f>euref_generation_EXIOBASE!D297</f>
        <v>0</v>
      </c>
      <c r="E351" s="42">
        <f t="shared" si="30"/>
        <v>0</v>
      </c>
      <c r="F351" s="42">
        <f t="shared" si="31"/>
        <v>0</v>
      </c>
      <c r="G351" s="42">
        <f t="shared" si="32"/>
        <v>0</v>
      </c>
      <c r="H351" s="42">
        <f t="shared" si="33"/>
        <v>0</v>
      </c>
      <c r="I351" s="42">
        <f t="shared" si="34"/>
        <v>0</v>
      </c>
      <c r="J351" s="42">
        <f t="shared" si="35"/>
        <v>0</v>
      </c>
      <c r="K351" s="42">
        <v>0</v>
      </c>
    </row>
    <row r="352" spans="1:11" ht="15" customHeight="1" x14ac:dyDescent="0.25">
      <c r="A352" s="9" t="s">
        <v>0</v>
      </c>
      <c r="B352" s="9" t="s">
        <v>45</v>
      </c>
      <c r="C352" s="9" t="s">
        <v>46</v>
      </c>
      <c r="D352" s="42">
        <f>euref_generation_EXIOBASE!D298</f>
        <v>0</v>
      </c>
      <c r="E352" s="42">
        <f t="shared" si="30"/>
        <v>0</v>
      </c>
      <c r="F352" s="42">
        <f t="shared" si="31"/>
        <v>0</v>
      </c>
      <c r="G352" s="42">
        <f t="shared" si="32"/>
        <v>0</v>
      </c>
      <c r="H352" s="42">
        <f t="shared" si="33"/>
        <v>0</v>
      </c>
      <c r="I352" s="42">
        <f t="shared" si="34"/>
        <v>0</v>
      </c>
      <c r="J352" s="42">
        <f t="shared" si="35"/>
        <v>0</v>
      </c>
      <c r="K352" s="42">
        <v>0</v>
      </c>
    </row>
    <row r="353" spans="1:11" ht="15" customHeight="1" x14ac:dyDescent="0.25">
      <c r="A353" s="9" t="s">
        <v>48</v>
      </c>
      <c r="B353" s="9" t="s">
        <v>29</v>
      </c>
      <c r="C353" s="9" t="s">
        <v>30</v>
      </c>
      <c r="D353" s="42">
        <f>euref_generation_EXIOBASE!D299</f>
        <v>96298.666065668061</v>
      </c>
      <c r="E353" s="42">
        <f t="shared" si="30"/>
        <v>77038.932852534446</v>
      </c>
      <c r="F353" s="42">
        <f t="shared" si="31"/>
        <v>48149.333032834031</v>
      </c>
      <c r="G353" s="42">
        <f t="shared" si="32"/>
        <v>19259.733213133615</v>
      </c>
      <c r="H353" s="42">
        <f t="shared" si="33"/>
        <v>12037.333258208513</v>
      </c>
      <c r="I353" s="42">
        <f t="shared" si="34"/>
        <v>4814.9333032834111</v>
      </c>
      <c r="J353" s="42">
        <f t="shared" si="35"/>
        <v>2407.4666516417055</v>
      </c>
      <c r="K353" s="42">
        <v>0</v>
      </c>
    </row>
    <row r="354" spans="1:11" ht="15" customHeight="1" x14ac:dyDescent="0.25">
      <c r="A354" s="9" t="s">
        <v>48</v>
      </c>
      <c r="B354" s="9" t="s">
        <v>31</v>
      </c>
      <c r="C354" s="9" t="s">
        <v>32</v>
      </c>
      <c r="D354" s="42">
        <f>euref_generation_EXIOBASE!D300</f>
        <v>117630.87910048939</v>
      </c>
      <c r="E354" s="42">
        <f t="shared" si="30"/>
        <v>94104.703280391506</v>
      </c>
      <c r="F354" s="42">
        <f t="shared" si="31"/>
        <v>58815.439550244693</v>
      </c>
      <c r="G354" s="42">
        <f t="shared" si="32"/>
        <v>23526.175820097866</v>
      </c>
      <c r="H354" s="42">
        <f t="shared" si="33"/>
        <v>14703.859887561171</v>
      </c>
      <c r="I354" s="42">
        <f t="shared" si="34"/>
        <v>5881.5439550244773</v>
      </c>
      <c r="J354" s="42">
        <f t="shared" si="35"/>
        <v>2940.7719775122387</v>
      </c>
      <c r="K354" s="42">
        <v>0</v>
      </c>
    </row>
    <row r="355" spans="1:11" ht="15" customHeight="1" x14ac:dyDescent="0.25">
      <c r="A355" s="9" t="s">
        <v>48</v>
      </c>
      <c r="B355" s="9" t="s">
        <v>33</v>
      </c>
      <c r="C355" s="9" t="s">
        <v>34</v>
      </c>
      <c r="D355" s="42">
        <f>euref_generation_EXIOBASE!D301</f>
        <v>64688.839163007353</v>
      </c>
      <c r="E355" s="42">
        <f t="shared" si="30"/>
        <v>51751.071330405881</v>
      </c>
      <c r="F355" s="42">
        <f t="shared" si="31"/>
        <v>32344.419581503676</v>
      </c>
      <c r="G355" s="42">
        <f t="shared" si="32"/>
        <v>12937.767832601465</v>
      </c>
      <c r="H355" s="42">
        <f t="shared" si="33"/>
        <v>8086.1048953759164</v>
      </c>
      <c r="I355" s="42">
        <f t="shared" si="34"/>
        <v>3234.441958150368</v>
      </c>
      <c r="J355" s="42">
        <f t="shared" si="35"/>
        <v>1617.220979075184</v>
      </c>
      <c r="K355" s="42">
        <v>0</v>
      </c>
    </row>
    <row r="356" spans="1:11" ht="15" customHeight="1" x14ac:dyDescent="0.25">
      <c r="A356" s="9" t="s">
        <v>48</v>
      </c>
      <c r="B356" s="9" t="s">
        <v>35</v>
      </c>
      <c r="C356" s="9" t="s">
        <v>36</v>
      </c>
      <c r="D356" s="42">
        <f>euref_generation_EXIOBASE!D302</f>
        <v>5549.9340933220128</v>
      </c>
      <c r="E356" s="42">
        <f t="shared" si="30"/>
        <v>5894.0855997031576</v>
      </c>
      <c r="F356" s="42">
        <f t="shared" si="31"/>
        <v>6410.3128592748753</v>
      </c>
      <c r="G356" s="42">
        <f t="shared" si="32"/>
        <v>6926.540118846593</v>
      </c>
      <c r="H356" s="42">
        <f t="shared" si="33"/>
        <v>7055.5969337395218</v>
      </c>
      <c r="I356" s="42">
        <f t="shared" si="34"/>
        <v>7184.6537486324514</v>
      </c>
      <c r="J356" s="42">
        <f t="shared" si="35"/>
        <v>7227.6726869300946</v>
      </c>
      <c r="K356" s="42">
        <v>7270.6916252277379</v>
      </c>
    </row>
    <row r="357" spans="1:11" ht="15" customHeight="1" x14ac:dyDescent="0.25">
      <c r="A357" s="9" t="s">
        <v>48</v>
      </c>
      <c r="B357" s="9" t="s">
        <v>79</v>
      </c>
      <c r="C357" s="9" t="s">
        <v>83</v>
      </c>
      <c r="D357" s="42">
        <f>euref_generation_EXIOBASE!D303*generation!$L357/(generation!$L$357+generation!$L$358)</f>
        <v>19586.865549078721</v>
      </c>
      <c r="E357" s="42">
        <f t="shared" si="30"/>
        <v>47233.989161994818</v>
      </c>
      <c r="F357" s="42">
        <f t="shared" si="31"/>
        <v>88704.674581368963</v>
      </c>
      <c r="G357" s="42">
        <f t="shared" si="32"/>
        <v>130175.36000074311</v>
      </c>
      <c r="H357" s="42">
        <f t="shared" si="33"/>
        <v>140543.03135558666</v>
      </c>
      <c r="I357" s="42">
        <f t="shared" si="34"/>
        <v>150910.7027104302</v>
      </c>
      <c r="J357" s="42">
        <f t="shared" si="35"/>
        <v>154366.59316204471</v>
      </c>
      <c r="K357" s="42">
        <v>157822.48361365922</v>
      </c>
    </row>
    <row r="358" spans="1:11" ht="15" customHeight="1" x14ac:dyDescent="0.25">
      <c r="A358" s="9" t="s">
        <v>48</v>
      </c>
      <c r="B358" s="9" t="s">
        <v>78</v>
      </c>
      <c r="C358" s="9" t="s">
        <v>84</v>
      </c>
      <c r="D358" s="42">
        <f>euref_generation_EXIOBASE!D303*generation!$L358/(generation!$L$357+generation!$L$358)</f>
        <v>14933.360097886058</v>
      </c>
      <c r="E358" s="42">
        <f t="shared" si="30"/>
        <v>62766.626358972033</v>
      </c>
      <c r="F358" s="42">
        <f t="shared" si="31"/>
        <v>134516.52575060099</v>
      </c>
      <c r="G358" s="42">
        <f t="shared" si="32"/>
        <v>206266.42514222997</v>
      </c>
      <c r="H358" s="42">
        <f t="shared" si="33"/>
        <v>224203.8999901372</v>
      </c>
      <c r="I358" s="42">
        <f t="shared" si="34"/>
        <v>242141.37483804443</v>
      </c>
      <c r="J358" s="42">
        <f t="shared" si="35"/>
        <v>248120.53312068019</v>
      </c>
      <c r="K358" s="42">
        <v>254099.69140331593</v>
      </c>
    </row>
    <row r="359" spans="1:11" ht="15" customHeight="1" x14ac:dyDescent="0.25">
      <c r="A359" s="9" t="s">
        <v>48</v>
      </c>
      <c r="B359" s="9" t="s">
        <v>37</v>
      </c>
      <c r="C359" s="9" t="s">
        <v>38</v>
      </c>
      <c r="D359" s="42">
        <f>euref_generation_EXIOBASE!D304</f>
        <v>4252.0295668529061</v>
      </c>
      <c r="E359" s="42">
        <f t="shared" si="30"/>
        <v>3401.6236534823247</v>
      </c>
      <c r="F359" s="42">
        <f t="shared" si="31"/>
        <v>2126.0147834264531</v>
      </c>
      <c r="G359" s="42">
        <f t="shared" si="32"/>
        <v>850.40591337058095</v>
      </c>
      <c r="H359" s="42">
        <f t="shared" si="33"/>
        <v>531.50369585661315</v>
      </c>
      <c r="I359" s="42">
        <f t="shared" si="34"/>
        <v>212.60147834264535</v>
      </c>
      <c r="J359" s="42">
        <f t="shared" si="35"/>
        <v>106.30073917132268</v>
      </c>
      <c r="K359" s="42">
        <v>0</v>
      </c>
    </row>
    <row r="360" spans="1:11" ht="15" customHeight="1" x14ac:dyDescent="0.25">
      <c r="A360" s="9" t="s">
        <v>48</v>
      </c>
      <c r="B360" s="9" t="s">
        <v>39</v>
      </c>
      <c r="C360" s="9" t="s">
        <v>40</v>
      </c>
      <c r="D360" s="42">
        <f>euref_generation_EXIOBASE!D305</f>
        <v>26283.362064488116</v>
      </c>
      <c r="E360" s="42">
        <f t="shared" si="30"/>
        <v>21026.689651590492</v>
      </c>
      <c r="F360" s="42">
        <f t="shared" si="31"/>
        <v>13141.681032244058</v>
      </c>
      <c r="G360" s="42">
        <f t="shared" si="32"/>
        <v>5256.6724128976202</v>
      </c>
      <c r="H360" s="42">
        <f t="shared" si="33"/>
        <v>3285.4202580610145</v>
      </c>
      <c r="I360" s="42">
        <f t="shared" si="34"/>
        <v>1314.1681032244087</v>
      </c>
      <c r="J360" s="42">
        <f t="shared" si="35"/>
        <v>657.08405161220435</v>
      </c>
      <c r="K360" s="42">
        <v>0</v>
      </c>
    </row>
    <row r="361" spans="1:11" ht="15" customHeight="1" x14ac:dyDescent="0.25">
      <c r="A361" s="9" t="s">
        <v>48</v>
      </c>
      <c r="B361" s="9" t="s">
        <v>80</v>
      </c>
      <c r="C361" s="9" t="s">
        <v>85</v>
      </c>
      <c r="D361" s="42">
        <f>euref_generation_EXIOBASE!D306*generation!$L361/(generation!$L$361+generation!$L$362)</f>
        <v>4955.8871081193656</v>
      </c>
      <c r="E361" s="42">
        <f t="shared" si="30"/>
        <v>54784.647967158679</v>
      </c>
      <c r="F361" s="42">
        <f t="shared" si="31"/>
        <v>129527.78925571764</v>
      </c>
      <c r="G361" s="42">
        <f t="shared" si="32"/>
        <v>204270.93054427663</v>
      </c>
      <c r="H361" s="42">
        <f t="shared" si="33"/>
        <v>222956.71586641634</v>
      </c>
      <c r="I361" s="42">
        <f t="shared" si="34"/>
        <v>241642.50118855608</v>
      </c>
      <c r="J361" s="42">
        <f t="shared" si="35"/>
        <v>247871.096295936</v>
      </c>
      <c r="K361" s="42">
        <v>254099.69140331593</v>
      </c>
    </row>
    <row r="362" spans="1:11" ht="15" customHeight="1" x14ac:dyDescent="0.25">
      <c r="A362" s="9" t="s">
        <v>48</v>
      </c>
      <c r="B362" s="9" t="s">
        <v>81</v>
      </c>
      <c r="C362" s="9" t="s">
        <v>86</v>
      </c>
      <c r="D362" s="42">
        <f>euref_generation_EXIOBASE!D306*generation!$L362/(generation!$L$361+generation!$L$362)</f>
        <v>2942.8151639338571</v>
      </c>
      <c r="E362" s="42">
        <f t="shared" si="30"/>
        <v>17426.249463203327</v>
      </c>
      <c r="F362" s="42">
        <f t="shared" si="31"/>
        <v>39151.400912107529</v>
      </c>
      <c r="G362" s="42">
        <f t="shared" si="32"/>
        <v>60876.552361011738</v>
      </c>
      <c r="H362" s="42">
        <f t="shared" si="33"/>
        <v>66307.840223237785</v>
      </c>
      <c r="I362" s="42">
        <f t="shared" si="34"/>
        <v>71739.128085463846</v>
      </c>
      <c r="J362" s="42">
        <f t="shared" si="35"/>
        <v>73549.557372872529</v>
      </c>
      <c r="K362" s="42">
        <v>75359.986660281211</v>
      </c>
    </row>
    <row r="363" spans="1:11" ht="15" customHeight="1" x14ac:dyDescent="0.25">
      <c r="A363" s="9" t="s">
        <v>48</v>
      </c>
      <c r="B363" s="9" t="s">
        <v>41</v>
      </c>
      <c r="C363" s="9" t="s">
        <v>42</v>
      </c>
      <c r="D363" s="42">
        <f>euref_generation_EXIOBASE!D307</f>
        <v>0</v>
      </c>
      <c r="E363" s="42">
        <f t="shared" si="30"/>
        <v>0</v>
      </c>
      <c r="F363" s="42">
        <f t="shared" si="31"/>
        <v>0</v>
      </c>
      <c r="G363" s="42">
        <f t="shared" si="32"/>
        <v>0</v>
      </c>
      <c r="H363" s="42">
        <f t="shared" si="33"/>
        <v>0</v>
      </c>
      <c r="I363" s="42">
        <f t="shared" si="34"/>
        <v>0</v>
      </c>
      <c r="J363" s="42">
        <f t="shared" si="35"/>
        <v>0</v>
      </c>
      <c r="K363" s="42">
        <v>0</v>
      </c>
    </row>
    <row r="364" spans="1:11" ht="15" customHeight="1" x14ac:dyDescent="0.25">
      <c r="A364" s="9" t="s">
        <v>48</v>
      </c>
      <c r="B364" s="9" t="s">
        <v>43</v>
      </c>
      <c r="C364" s="9" t="s">
        <v>44</v>
      </c>
      <c r="D364" s="42">
        <f>euref_generation_EXIOBASE!D308</f>
        <v>7.8773790330624252</v>
      </c>
      <c r="E364" s="42">
        <f t="shared" si="30"/>
        <v>5874.9104824854658</v>
      </c>
      <c r="F364" s="42">
        <f t="shared" si="31"/>
        <v>14675.460137664071</v>
      </c>
      <c r="G364" s="42">
        <f t="shared" si="32"/>
        <v>23476.009792842677</v>
      </c>
      <c r="H364" s="42">
        <f t="shared" si="33"/>
        <v>25676.147206637324</v>
      </c>
      <c r="I364" s="42">
        <f t="shared" si="34"/>
        <v>27876.284620431976</v>
      </c>
      <c r="J364" s="42">
        <f t="shared" si="35"/>
        <v>28609.663758363527</v>
      </c>
      <c r="K364" s="42">
        <v>29343.042896295079</v>
      </c>
    </row>
    <row r="365" spans="1:11" ht="15" customHeight="1" x14ac:dyDescent="0.25">
      <c r="A365" s="9" t="s">
        <v>48</v>
      </c>
      <c r="B365" s="9" t="s">
        <v>45</v>
      </c>
      <c r="C365" s="9" t="s">
        <v>46</v>
      </c>
      <c r="D365" s="42">
        <f>euref_generation_EXIOBASE!D309</f>
        <v>0</v>
      </c>
      <c r="E365" s="42">
        <f t="shared" si="30"/>
        <v>0</v>
      </c>
      <c r="F365" s="42">
        <f t="shared" si="31"/>
        <v>0</v>
      </c>
      <c r="G365" s="42">
        <f t="shared" si="32"/>
        <v>0</v>
      </c>
      <c r="H365" s="42">
        <f t="shared" si="33"/>
        <v>0</v>
      </c>
      <c r="I365" s="42">
        <f t="shared" si="34"/>
        <v>0</v>
      </c>
      <c r="J365" s="42">
        <f t="shared" si="35"/>
        <v>0</v>
      </c>
      <c r="K365" s="42">
        <v>0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69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ColWidth="11" defaultRowHeight="14.25" x14ac:dyDescent="0.2"/>
  <cols>
    <col min="1" max="1" width="11.75" customWidth="1"/>
    <col min="2" max="2" width="48.625" customWidth="1"/>
    <col min="3" max="10" width="10.25" customWidth="1"/>
  </cols>
  <sheetData>
    <row r="1" spans="1:10" ht="15" customHeight="1" x14ac:dyDescent="0.25">
      <c r="A1" s="3" t="s">
        <v>26</v>
      </c>
      <c r="B1" s="3" t="s">
        <v>205</v>
      </c>
      <c r="C1" s="37">
        <v>2015</v>
      </c>
      <c r="D1" s="37">
        <v>2020</v>
      </c>
      <c r="E1" s="37">
        <v>2025</v>
      </c>
      <c r="F1" s="37">
        <v>2030</v>
      </c>
      <c r="G1" s="37">
        <v>2035</v>
      </c>
      <c r="H1" s="37">
        <v>2040</v>
      </c>
      <c r="I1" s="37">
        <v>2045</v>
      </c>
      <c r="J1" s="37">
        <v>2050</v>
      </c>
    </row>
    <row r="2" spans="1:10" ht="15" customHeight="1" x14ac:dyDescent="0.25">
      <c r="A2" s="9" t="s">
        <v>25</v>
      </c>
      <c r="B2" s="9" t="s">
        <v>207</v>
      </c>
      <c r="C2" s="62">
        <v>1134.964645772119</v>
      </c>
      <c r="D2" s="62">
        <v>1149.1344888818323</v>
      </c>
      <c r="E2" s="62">
        <v>1235.5033285005188</v>
      </c>
      <c r="F2" s="62">
        <v>1147.8889212519796</v>
      </c>
      <c r="G2" s="62">
        <v>955.20053399908807</v>
      </c>
      <c r="H2" s="62">
        <v>743.36224107748717</v>
      </c>
      <c r="I2" s="62">
        <v>623.82318893053298</v>
      </c>
      <c r="J2" s="62">
        <v>540.99440586672949</v>
      </c>
    </row>
    <row r="3" spans="1:10" ht="15" customHeight="1" x14ac:dyDescent="0.25">
      <c r="A3" s="9" t="s">
        <v>25</v>
      </c>
      <c r="B3" s="9" t="s">
        <v>208</v>
      </c>
      <c r="C3" s="62">
        <v>9934.4300845525577</v>
      </c>
      <c r="D3" s="62">
        <v>9349.7572638619549</v>
      </c>
      <c r="E3" s="62">
        <v>8846.1602821834767</v>
      </c>
      <c r="F3" s="62">
        <v>8509.1441201614671</v>
      </c>
      <c r="G3" s="62">
        <v>8440.4773889561056</v>
      </c>
      <c r="H3" s="62">
        <v>8349.4195522267146</v>
      </c>
      <c r="I3" s="62">
        <v>8249.3522062152297</v>
      </c>
      <c r="J3" s="62">
        <v>8193.3172701712829</v>
      </c>
    </row>
    <row r="4" spans="1:10" ht="15" customHeight="1" x14ac:dyDescent="0.25">
      <c r="A4" s="9" t="s">
        <v>25</v>
      </c>
      <c r="B4" s="9" t="s">
        <v>265</v>
      </c>
      <c r="C4" s="62">
        <v>5141.9516412760204</v>
      </c>
      <c r="D4" s="62">
        <v>5200.0481865052207</v>
      </c>
      <c r="E4" s="62">
        <v>4845.8663185030773</v>
      </c>
      <c r="F4" s="62">
        <v>4716.5031369748094</v>
      </c>
      <c r="G4" s="62">
        <v>4498.1674530359842</v>
      </c>
      <c r="H4" s="62">
        <v>4457.8356591560796</v>
      </c>
      <c r="I4" s="62">
        <v>4518.3911768965172</v>
      </c>
      <c r="J4" s="62">
        <v>4496.7008570696398</v>
      </c>
    </row>
    <row r="5" spans="1:10" ht="15" customHeight="1" x14ac:dyDescent="0.25">
      <c r="A5" s="9" t="s">
        <v>25</v>
      </c>
      <c r="B5" s="9" t="s">
        <v>825</v>
      </c>
      <c r="C5" s="62">
        <v>5435.5150231854386</v>
      </c>
      <c r="D5" s="62">
        <v>5775.3819455794746</v>
      </c>
      <c r="E5" s="62">
        <v>5991.5988198626046</v>
      </c>
      <c r="F5" s="62">
        <v>6234.4091800749275</v>
      </c>
      <c r="G5" s="62">
        <v>6419.356128917726</v>
      </c>
      <c r="H5" s="62">
        <v>6677.8841073836538</v>
      </c>
      <c r="I5" s="62">
        <v>6966.8885192283233</v>
      </c>
      <c r="J5" s="62">
        <v>7123.4637329931156</v>
      </c>
    </row>
    <row r="6" spans="1:10" ht="15" customHeight="1" x14ac:dyDescent="0.25">
      <c r="A6" s="9" t="s">
        <v>25</v>
      </c>
      <c r="B6" s="9" t="s">
        <v>824</v>
      </c>
      <c r="C6" s="62">
        <v>2007.5579411537772</v>
      </c>
      <c r="D6" s="62">
        <v>1909.1687588955217</v>
      </c>
      <c r="E6" s="62">
        <v>2043.9322386322494</v>
      </c>
      <c r="F6" s="62">
        <v>2136.7813178278907</v>
      </c>
      <c r="G6" s="62">
        <v>2168.6663405481936</v>
      </c>
      <c r="H6" s="62">
        <v>2211.9423341818101</v>
      </c>
      <c r="I6" s="62">
        <v>2207.1361561340677</v>
      </c>
      <c r="J6" s="62">
        <v>2152.8051566281229</v>
      </c>
    </row>
    <row r="7" spans="1:10" ht="15" customHeight="1" x14ac:dyDescent="0.25">
      <c r="A7" s="9" t="s">
        <v>25</v>
      </c>
      <c r="B7" s="9" t="s">
        <v>209</v>
      </c>
      <c r="C7" s="62">
        <v>4768.6941132991451</v>
      </c>
      <c r="D7" s="62">
        <v>4638.3612173724123</v>
      </c>
      <c r="E7" s="62">
        <v>4439.1789135792724</v>
      </c>
      <c r="F7" s="62">
        <v>4326.1759500390372</v>
      </c>
      <c r="G7" s="62">
        <v>4320.5764587293843</v>
      </c>
      <c r="H7" s="62">
        <v>4363.439083946143</v>
      </c>
      <c r="I7" s="62">
        <v>4401.6420606843722</v>
      </c>
      <c r="J7" s="62">
        <v>4386.3854666093921</v>
      </c>
    </row>
    <row r="8" spans="1:10" ht="15" customHeight="1" x14ac:dyDescent="0.25">
      <c r="A8" s="9" t="s">
        <v>24</v>
      </c>
      <c r="B8" s="9" t="s">
        <v>207</v>
      </c>
      <c r="C8" s="62">
        <v>1504.6975070017204</v>
      </c>
      <c r="D8" s="62">
        <v>1345.7369132900592</v>
      </c>
      <c r="E8" s="62">
        <v>1353.2670491965966</v>
      </c>
      <c r="F8" s="62">
        <v>1186.7545583822955</v>
      </c>
      <c r="G8" s="62">
        <v>1005.2921079850652</v>
      </c>
      <c r="H8" s="62">
        <v>876.26282864951156</v>
      </c>
      <c r="I8" s="62">
        <v>767.08921281081609</v>
      </c>
      <c r="J8" s="62">
        <v>699.39106259020434</v>
      </c>
    </row>
    <row r="9" spans="1:10" ht="15" customHeight="1" x14ac:dyDescent="0.25">
      <c r="A9" s="9" t="s">
        <v>24</v>
      </c>
      <c r="B9" s="9" t="s">
        <v>208</v>
      </c>
      <c r="C9" s="62">
        <v>14610.190257254793</v>
      </c>
      <c r="D9" s="62">
        <v>13015.84782312461</v>
      </c>
      <c r="E9" s="62">
        <v>12768.374862994424</v>
      </c>
      <c r="F9" s="62">
        <v>12604.834503421052</v>
      </c>
      <c r="G9" s="62">
        <v>12731.48738433763</v>
      </c>
      <c r="H9" s="62">
        <v>12743.315639262806</v>
      </c>
      <c r="I9" s="62">
        <v>12921.020432428097</v>
      </c>
      <c r="J9" s="62">
        <v>13023.446481207251</v>
      </c>
    </row>
    <row r="10" spans="1:10" ht="15" customHeight="1" x14ac:dyDescent="0.25">
      <c r="A10" s="9" t="s">
        <v>24</v>
      </c>
      <c r="B10" s="9" t="s">
        <v>265</v>
      </c>
      <c r="C10" s="62">
        <v>10464.604181092302</v>
      </c>
      <c r="D10" s="62">
        <v>10606.025471357745</v>
      </c>
      <c r="E10" s="62">
        <v>10314.218069551036</v>
      </c>
      <c r="F10" s="62">
        <v>10213.506841056413</v>
      </c>
      <c r="G10" s="62">
        <v>10018.699837097365</v>
      </c>
      <c r="H10" s="62">
        <v>10288.439330272784</v>
      </c>
      <c r="I10" s="62">
        <v>10548.763116162174</v>
      </c>
      <c r="J10" s="62">
        <v>10640.171638658878</v>
      </c>
    </row>
    <row r="11" spans="1:10" ht="15" customHeight="1" x14ac:dyDescent="0.25">
      <c r="A11" s="9" t="s">
        <v>24</v>
      </c>
      <c r="B11" s="9" t="s">
        <v>825</v>
      </c>
      <c r="C11" s="62">
        <v>7032.503413719357</v>
      </c>
      <c r="D11" s="62">
        <v>7224.3149414357813</v>
      </c>
      <c r="E11" s="62">
        <v>7344.6678371111593</v>
      </c>
      <c r="F11" s="62">
        <v>7651.4375400002</v>
      </c>
      <c r="G11" s="62">
        <v>7901.2070333402953</v>
      </c>
      <c r="H11" s="62">
        <v>8363.7074001482106</v>
      </c>
      <c r="I11" s="62">
        <v>8847.62883441755</v>
      </c>
      <c r="J11" s="62">
        <v>9297.7557167316081</v>
      </c>
    </row>
    <row r="12" spans="1:10" ht="15" customHeight="1" x14ac:dyDescent="0.25">
      <c r="A12" s="9" t="s">
        <v>24</v>
      </c>
      <c r="B12" s="9" t="s">
        <v>824</v>
      </c>
      <c r="C12" s="62">
        <v>566.58767205809181</v>
      </c>
      <c r="D12" s="62">
        <v>608.78317969042746</v>
      </c>
      <c r="E12" s="62">
        <v>676.86143004833764</v>
      </c>
      <c r="F12" s="62">
        <v>743.43213874393643</v>
      </c>
      <c r="G12" s="62">
        <v>788.01722241302787</v>
      </c>
      <c r="H12" s="62">
        <v>858.26420710343268</v>
      </c>
      <c r="I12" s="62">
        <v>898.77461871361777</v>
      </c>
      <c r="J12" s="62">
        <v>937.99946391309231</v>
      </c>
    </row>
    <row r="13" spans="1:10" ht="15" customHeight="1" x14ac:dyDescent="0.25">
      <c r="A13" s="9" t="s">
        <v>24</v>
      </c>
      <c r="B13" s="9" t="s">
        <v>209</v>
      </c>
      <c r="C13" s="62">
        <v>2057.6880933432335</v>
      </c>
      <c r="D13" s="62">
        <v>3584.5395273896352</v>
      </c>
      <c r="E13" s="62">
        <v>3368.4760753250298</v>
      </c>
      <c r="F13" s="62">
        <v>3385.4825855617391</v>
      </c>
      <c r="G13" s="62">
        <v>3140.2839310557893</v>
      </c>
      <c r="H13" s="62">
        <v>3208.8596775985729</v>
      </c>
      <c r="I13" s="62">
        <v>3310.9065559271257</v>
      </c>
      <c r="J13" s="62">
        <v>3396.8886756109205</v>
      </c>
    </row>
    <row r="14" spans="1:10" ht="15" customHeight="1" x14ac:dyDescent="0.25">
      <c r="A14" s="9" t="s">
        <v>23</v>
      </c>
      <c r="B14" s="9" t="s">
        <v>207</v>
      </c>
      <c r="C14" s="62">
        <v>487.10959231556717</v>
      </c>
      <c r="D14" s="62">
        <v>419.35912804615708</v>
      </c>
      <c r="E14" s="62">
        <v>332.57963374649381</v>
      </c>
      <c r="F14" s="62">
        <v>283.52236581410233</v>
      </c>
      <c r="G14" s="62">
        <v>225.7082139302926</v>
      </c>
      <c r="H14" s="62">
        <v>184.89079359005316</v>
      </c>
      <c r="I14" s="62">
        <v>156.51476920681213</v>
      </c>
      <c r="J14" s="62">
        <v>132.23428807916156</v>
      </c>
    </row>
    <row r="15" spans="1:10" ht="15" customHeight="1" x14ac:dyDescent="0.25">
      <c r="A15" s="9" t="s">
        <v>23</v>
      </c>
      <c r="B15" s="9" t="s">
        <v>208</v>
      </c>
      <c r="C15" s="62">
        <v>3133.8458918729989</v>
      </c>
      <c r="D15" s="62">
        <v>3058.7448509997034</v>
      </c>
      <c r="E15" s="62">
        <v>3105.7108726886427</v>
      </c>
      <c r="F15" s="62">
        <v>3047.2866176116609</v>
      </c>
      <c r="G15" s="62">
        <v>3027.0362659860266</v>
      </c>
      <c r="H15" s="62">
        <v>3013.8538823533918</v>
      </c>
      <c r="I15" s="62">
        <v>3005.089121073217</v>
      </c>
      <c r="J15" s="62">
        <v>3003.5680942952249</v>
      </c>
    </row>
    <row r="16" spans="1:10" ht="15" customHeight="1" x14ac:dyDescent="0.25">
      <c r="A16" s="9" t="s">
        <v>23</v>
      </c>
      <c r="B16" s="9" t="s">
        <v>265</v>
      </c>
      <c r="C16" s="62">
        <v>1051.6066290627384</v>
      </c>
      <c r="D16" s="62">
        <v>1083.8811575178208</v>
      </c>
      <c r="E16" s="62">
        <v>1042.0208699366269</v>
      </c>
      <c r="F16" s="62">
        <v>998.7871568186381</v>
      </c>
      <c r="G16" s="62">
        <v>962.63346240622161</v>
      </c>
      <c r="H16" s="62">
        <v>1018.0302856474289</v>
      </c>
      <c r="I16" s="62">
        <v>1039.5268626969516</v>
      </c>
      <c r="J16" s="62">
        <v>1021.2750796610518</v>
      </c>
    </row>
    <row r="17" spans="1:10" ht="15" customHeight="1" x14ac:dyDescent="0.25">
      <c r="A17" s="9" t="s">
        <v>23</v>
      </c>
      <c r="B17" s="9" t="s">
        <v>825</v>
      </c>
      <c r="C17" s="62">
        <v>2382.1753991914934</v>
      </c>
      <c r="D17" s="62">
        <v>2505.7537598830213</v>
      </c>
      <c r="E17" s="62">
        <v>2598.1104971547766</v>
      </c>
      <c r="F17" s="62">
        <v>2671.9475542802606</v>
      </c>
      <c r="G17" s="62">
        <v>2726.6894788455511</v>
      </c>
      <c r="H17" s="62">
        <v>2817.4221320115939</v>
      </c>
      <c r="I17" s="62">
        <v>2920.7432308807756</v>
      </c>
      <c r="J17" s="62">
        <v>3061.555021784588</v>
      </c>
    </row>
    <row r="18" spans="1:10" ht="15" customHeight="1" x14ac:dyDescent="0.25">
      <c r="A18" s="9" t="s">
        <v>23</v>
      </c>
      <c r="B18" s="9" t="s">
        <v>824</v>
      </c>
      <c r="C18" s="62">
        <v>841.01295640735862</v>
      </c>
      <c r="D18" s="62">
        <v>869.23857324467474</v>
      </c>
      <c r="E18" s="62">
        <v>932.01065883462229</v>
      </c>
      <c r="F18" s="62">
        <v>962.7825969204988</v>
      </c>
      <c r="G18" s="62">
        <v>919.27871580057126</v>
      </c>
      <c r="H18" s="62">
        <v>920.18100999145713</v>
      </c>
      <c r="I18" s="62">
        <v>914.22905194043972</v>
      </c>
      <c r="J18" s="62">
        <v>914.02087271750634</v>
      </c>
    </row>
    <row r="19" spans="1:10" ht="15" customHeight="1" x14ac:dyDescent="0.25">
      <c r="A19" s="9" t="s">
        <v>23</v>
      </c>
      <c r="B19" s="9" t="s">
        <v>209</v>
      </c>
      <c r="C19" s="62">
        <v>1308.8588227688981</v>
      </c>
      <c r="D19" s="62">
        <v>1543.4158226316711</v>
      </c>
      <c r="E19" s="62">
        <v>1584.2462969473045</v>
      </c>
      <c r="F19" s="62">
        <v>1687.3052292843624</v>
      </c>
      <c r="G19" s="62">
        <v>1706.370296909068</v>
      </c>
      <c r="H19" s="62">
        <v>1761.7939872433788</v>
      </c>
      <c r="I19" s="62">
        <v>1767.0392124534208</v>
      </c>
      <c r="J19" s="62">
        <v>1746.2972946870848</v>
      </c>
    </row>
    <row r="20" spans="1:10" ht="15" customHeight="1" x14ac:dyDescent="0.25">
      <c r="A20" s="9" t="s">
        <v>22</v>
      </c>
      <c r="B20" s="9" t="s">
        <v>207</v>
      </c>
      <c r="C20" s="62">
        <v>1.2246527229606449E-2</v>
      </c>
      <c r="D20" s="62">
        <v>8.1359840757341869E-3</v>
      </c>
      <c r="E20" s="62">
        <v>4.9620066423970554E-3</v>
      </c>
      <c r="F20" s="62">
        <v>3.6443719752929445E-3</v>
      </c>
      <c r="G20" s="62">
        <v>3.1028000408985404E-3</v>
      </c>
      <c r="H20" s="62">
        <v>2.8107849064467456E-3</v>
      </c>
      <c r="I20" s="62">
        <v>2.6330218954250576E-3</v>
      </c>
      <c r="J20" s="62">
        <v>2.59344445706065E-3</v>
      </c>
    </row>
    <row r="21" spans="1:10" ht="15" customHeight="1" x14ac:dyDescent="0.25">
      <c r="A21" s="9" t="s">
        <v>22</v>
      </c>
      <c r="B21" s="9" t="s">
        <v>208</v>
      </c>
      <c r="C21" s="62">
        <v>1225.7627449303236</v>
      </c>
      <c r="D21" s="62">
        <v>1230.2858831482872</v>
      </c>
      <c r="E21" s="62">
        <v>1213.0833789633932</v>
      </c>
      <c r="F21" s="62">
        <v>1192.2318749801652</v>
      </c>
      <c r="G21" s="62">
        <v>1208.5603005623764</v>
      </c>
      <c r="H21" s="62">
        <v>1212.6727024734846</v>
      </c>
      <c r="I21" s="62">
        <v>1243.7722004117998</v>
      </c>
      <c r="J21" s="62">
        <v>1223.7027259525471</v>
      </c>
    </row>
    <row r="22" spans="1:10" ht="15" customHeight="1" x14ac:dyDescent="0.25">
      <c r="A22" s="9" t="s">
        <v>22</v>
      </c>
      <c r="B22" s="9" t="s">
        <v>265</v>
      </c>
      <c r="C22" s="62">
        <v>2.2752654255056589E-4</v>
      </c>
      <c r="D22" s="62">
        <v>0.44526916244252129</v>
      </c>
      <c r="E22" s="62">
        <v>1.0431240528918659</v>
      </c>
      <c r="F22" s="62">
        <v>1.3291106876042413</v>
      </c>
      <c r="G22" s="62">
        <v>1.7652567238347319</v>
      </c>
      <c r="H22" s="62">
        <v>2.5233071118964356</v>
      </c>
      <c r="I22" s="62">
        <v>4.0754197038977065</v>
      </c>
      <c r="J22" s="62">
        <v>4.5580474314199639</v>
      </c>
    </row>
    <row r="23" spans="1:10" ht="15" customHeight="1" x14ac:dyDescent="0.25">
      <c r="A23" s="9" t="s">
        <v>22</v>
      </c>
      <c r="B23" s="9" t="s">
        <v>825</v>
      </c>
      <c r="C23" s="62">
        <v>359.60584461615593</v>
      </c>
      <c r="D23" s="62">
        <v>389.55203730778527</v>
      </c>
      <c r="E23" s="62">
        <v>425.01687175384933</v>
      </c>
      <c r="F23" s="62">
        <v>442.85643329008747</v>
      </c>
      <c r="G23" s="62">
        <v>473.00684658809195</v>
      </c>
      <c r="H23" s="62">
        <v>503.32626202411632</v>
      </c>
      <c r="I23" s="62">
        <v>551.6468939562086</v>
      </c>
      <c r="J23" s="62">
        <v>583.27394893855069</v>
      </c>
    </row>
    <row r="24" spans="1:10" ht="15" customHeight="1" x14ac:dyDescent="0.25">
      <c r="A24" s="9" t="s">
        <v>22</v>
      </c>
      <c r="B24" s="9" t="s">
        <v>824</v>
      </c>
      <c r="C24" s="62">
        <v>0.99999999999999867</v>
      </c>
      <c r="D24" s="62">
        <v>0.97404920031435283</v>
      </c>
      <c r="E24" s="62">
        <v>0.893197687025722</v>
      </c>
      <c r="F24" s="62">
        <v>0.88807314246790725</v>
      </c>
      <c r="G24" s="62">
        <v>0.86305695533092763</v>
      </c>
      <c r="H24" s="62">
        <v>0.85945183039017636</v>
      </c>
      <c r="I24" s="62">
        <v>0.85699125041109181</v>
      </c>
      <c r="J24" s="62">
        <v>0.87810799450817389</v>
      </c>
    </row>
    <row r="25" spans="1:10" ht="15" customHeight="1" x14ac:dyDescent="0.25">
      <c r="A25" s="9" t="s">
        <v>22</v>
      </c>
      <c r="B25" s="9" t="s">
        <v>209</v>
      </c>
      <c r="C25" s="62">
        <v>113.66662749837178</v>
      </c>
      <c r="D25" s="62">
        <v>146.04982076294766</v>
      </c>
      <c r="E25" s="62">
        <v>146.40142569822476</v>
      </c>
      <c r="F25" s="62">
        <v>147.80084578757999</v>
      </c>
      <c r="G25" s="62">
        <v>161.03839189241307</v>
      </c>
      <c r="H25" s="62">
        <v>172.20017693407647</v>
      </c>
      <c r="I25" s="62">
        <v>158.09775321304406</v>
      </c>
      <c r="J25" s="62">
        <v>159.6445010179774</v>
      </c>
    </row>
    <row r="26" spans="1:10" ht="15" customHeight="1" x14ac:dyDescent="0.25">
      <c r="A26" s="9" t="s">
        <v>21</v>
      </c>
      <c r="B26" s="9" t="s">
        <v>207</v>
      </c>
      <c r="C26" s="62">
        <v>2616.301575840132</v>
      </c>
      <c r="D26" s="62">
        <v>2307.6152863255816</v>
      </c>
      <c r="E26" s="62">
        <v>1994.3230691276206</v>
      </c>
      <c r="F26" s="62">
        <v>1694.1076315004734</v>
      </c>
      <c r="G26" s="62">
        <v>1315.0505752030851</v>
      </c>
      <c r="H26" s="62">
        <v>954.40069579036049</v>
      </c>
      <c r="I26" s="62">
        <v>813.26369663232299</v>
      </c>
      <c r="J26" s="62">
        <v>691.49471154833111</v>
      </c>
    </row>
    <row r="27" spans="1:10" ht="15" customHeight="1" x14ac:dyDescent="0.25">
      <c r="A27" s="9" t="s">
        <v>21</v>
      </c>
      <c r="B27" s="9" t="s">
        <v>208</v>
      </c>
      <c r="C27" s="62">
        <v>6365.5423907538325</v>
      </c>
      <c r="D27" s="62">
        <v>6162.2767518225537</v>
      </c>
      <c r="E27" s="62">
        <v>6130.4367535105139</v>
      </c>
      <c r="F27" s="62">
        <v>6179.9689853815944</v>
      </c>
      <c r="G27" s="62">
        <v>6321.8716343464657</v>
      </c>
      <c r="H27" s="62">
        <v>6412.9673602513794</v>
      </c>
      <c r="I27" s="62">
        <v>6533.7259103973647</v>
      </c>
      <c r="J27" s="62">
        <v>6666.1568170859755</v>
      </c>
    </row>
    <row r="28" spans="1:10" ht="15" customHeight="1" x14ac:dyDescent="0.25">
      <c r="A28" s="9" t="s">
        <v>21</v>
      </c>
      <c r="B28" s="9" t="s">
        <v>265</v>
      </c>
      <c r="C28" s="62">
        <v>6128.0436231300009</v>
      </c>
      <c r="D28" s="62">
        <v>6347.2930664707465</v>
      </c>
      <c r="E28" s="62">
        <v>6192.5102915742509</v>
      </c>
      <c r="F28" s="62">
        <v>6016.504544556049</v>
      </c>
      <c r="G28" s="62">
        <v>5797.7197805796759</v>
      </c>
      <c r="H28" s="62">
        <v>5745.8906017448971</v>
      </c>
      <c r="I28" s="62">
        <v>5891.1730499930472</v>
      </c>
      <c r="J28" s="62">
        <v>5978.0167163807637</v>
      </c>
    </row>
    <row r="29" spans="1:10" ht="15" customHeight="1" x14ac:dyDescent="0.25">
      <c r="A29" s="9" t="s">
        <v>21</v>
      </c>
      <c r="B29" s="9" t="s">
        <v>825</v>
      </c>
      <c r="C29" s="62">
        <v>5011.7411518707668</v>
      </c>
      <c r="D29" s="62">
        <v>5249.0993273750782</v>
      </c>
      <c r="E29" s="62">
        <v>5513.2569386401228</v>
      </c>
      <c r="F29" s="62">
        <v>5687.040828110913</v>
      </c>
      <c r="G29" s="62">
        <v>5922.2602588453246</v>
      </c>
      <c r="H29" s="62">
        <v>6176.5252781608515</v>
      </c>
      <c r="I29" s="62">
        <v>6507.0888739408365</v>
      </c>
      <c r="J29" s="62">
        <v>6801.3323628049202</v>
      </c>
    </row>
    <row r="30" spans="1:10" ht="15" customHeight="1" x14ac:dyDescent="0.25">
      <c r="A30" s="9" t="s">
        <v>21</v>
      </c>
      <c r="B30" s="9" t="s">
        <v>824</v>
      </c>
      <c r="C30" s="62">
        <v>2102.0997271457741</v>
      </c>
      <c r="D30" s="62">
        <v>2288.3106910229712</v>
      </c>
      <c r="E30" s="62">
        <v>2416.5333256890631</v>
      </c>
      <c r="F30" s="62">
        <v>2445.8474689279542</v>
      </c>
      <c r="G30" s="62">
        <v>2478.2091286821469</v>
      </c>
      <c r="H30" s="62">
        <v>2482.3977515590345</v>
      </c>
      <c r="I30" s="62">
        <v>2458.4618108716468</v>
      </c>
      <c r="J30" s="62">
        <v>2494.429141570854</v>
      </c>
    </row>
    <row r="31" spans="1:10" ht="15" customHeight="1" x14ac:dyDescent="0.25">
      <c r="A31" s="9" t="s">
        <v>21</v>
      </c>
      <c r="B31" s="9" t="s">
        <v>209</v>
      </c>
      <c r="C31" s="62">
        <v>2410.5060802964958</v>
      </c>
      <c r="D31" s="62">
        <v>2981.3352517483772</v>
      </c>
      <c r="E31" s="62">
        <v>2840.8197417255556</v>
      </c>
      <c r="F31" s="62">
        <v>2892.9135950582872</v>
      </c>
      <c r="G31" s="62">
        <v>2977.5159299591514</v>
      </c>
      <c r="H31" s="62">
        <v>3103.7100230244255</v>
      </c>
      <c r="I31" s="62">
        <v>3199.7885440428845</v>
      </c>
      <c r="J31" s="62">
        <v>3286.5420990079792</v>
      </c>
    </row>
    <row r="32" spans="1:10" ht="15" customHeight="1" x14ac:dyDescent="0.25">
      <c r="A32" s="9" t="s">
        <v>20</v>
      </c>
      <c r="B32" s="9" t="s">
        <v>207</v>
      </c>
      <c r="C32" s="62">
        <v>9284.3200334076955</v>
      </c>
      <c r="D32" s="62">
        <v>9897.7881995596799</v>
      </c>
      <c r="E32" s="62">
        <v>9796.6058156244253</v>
      </c>
      <c r="F32" s="62">
        <v>8706.1270630376548</v>
      </c>
      <c r="G32" s="62">
        <v>6943.8932212971968</v>
      </c>
      <c r="H32" s="62">
        <v>5011.9287743623054</v>
      </c>
      <c r="I32" s="62">
        <v>4253.8469345646126</v>
      </c>
      <c r="J32" s="62">
        <v>3822.7461636949392</v>
      </c>
    </row>
    <row r="33" spans="1:10" ht="15" customHeight="1" x14ac:dyDescent="0.25">
      <c r="A33" s="9" t="s">
        <v>20</v>
      </c>
      <c r="B33" s="9" t="s">
        <v>208</v>
      </c>
      <c r="C33" s="62">
        <v>82418.823852085858</v>
      </c>
      <c r="D33" s="62">
        <v>73036.324730989028</v>
      </c>
      <c r="E33" s="62">
        <v>68347.068131441411</v>
      </c>
      <c r="F33" s="62">
        <v>62231.219801976622</v>
      </c>
      <c r="G33" s="62">
        <v>58757.866830359286</v>
      </c>
      <c r="H33" s="62">
        <v>55683.450181308588</v>
      </c>
      <c r="I33" s="62">
        <v>54007.774085236961</v>
      </c>
      <c r="J33" s="62">
        <v>52364.628861675774</v>
      </c>
    </row>
    <row r="34" spans="1:10" ht="15" customHeight="1" x14ac:dyDescent="0.25">
      <c r="A34" s="9" t="s">
        <v>20</v>
      </c>
      <c r="B34" s="9" t="s">
        <v>265</v>
      </c>
      <c r="C34" s="62">
        <v>56368.299166038254</v>
      </c>
      <c r="D34" s="62">
        <v>55598.594036944036</v>
      </c>
      <c r="E34" s="62">
        <v>51660.654110765114</v>
      </c>
      <c r="F34" s="62">
        <v>49471.129481840748</v>
      </c>
      <c r="G34" s="62">
        <v>47810.297136044537</v>
      </c>
      <c r="H34" s="62">
        <v>47742.292475954309</v>
      </c>
      <c r="I34" s="62">
        <v>48168.019520231297</v>
      </c>
      <c r="J34" s="62">
        <v>48742.162460445848</v>
      </c>
    </row>
    <row r="35" spans="1:10" ht="15" customHeight="1" x14ac:dyDescent="0.25">
      <c r="A35" s="9" t="s">
        <v>20</v>
      </c>
      <c r="B35" s="9" t="s">
        <v>825</v>
      </c>
      <c r="C35" s="62">
        <v>44880.489756800598</v>
      </c>
      <c r="D35" s="62">
        <v>45600.892028308801</v>
      </c>
      <c r="E35" s="62">
        <v>46881.342070187908</v>
      </c>
      <c r="F35" s="62">
        <v>48064.400188669439</v>
      </c>
      <c r="G35" s="62">
        <v>48302.633839508715</v>
      </c>
      <c r="H35" s="62">
        <v>48687.577275925629</v>
      </c>
      <c r="I35" s="62">
        <v>49293.137718212587</v>
      </c>
      <c r="J35" s="62">
        <v>49855.949356202254</v>
      </c>
    </row>
    <row r="36" spans="1:10" ht="15" customHeight="1" x14ac:dyDescent="0.25">
      <c r="A36" s="9" t="s">
        <v>20</v>
      </c>
      <c r="B36" s="9" t="s">
        <v>824</v>
      </c>
      <c r="C36" s="62">
        <v>9855.5130117004628</v>
      </c>
      <c r="D36" s="62">
        <v>9829.7147559706991</v>
      </c>
      <c r="E36" s="62">
        <v>10290.853594086533</v>
      </c>
      <c r="F36" s="62">
        <v>10452.446201112711</v>
      </c>
      <c r="G36" s="62">
        <v>9960.9933102299728</v>
      </c>
      <c r="H36" s="62">
        <v>10272.552331800422</v>
      </c>
      <c r="I36" s="62">
        <v>10341.231849981012</v>
      </c>
      <c r="J36" s="62">
        <v>10103.568504368166</v>
      </c>
    </row>
    <row r="37" spans="1:10" ht="15" customHeight="1" x14ac:dyDescent="0.25">
      <c r="A37" s="9" t="s">
        <v>20</v>
      </c>
      <c r="B37" s="9" t="s">
        <v>209</v>
      </c>
      <c r="C37" s="62">
        <v>14468.398479766362</v>
      </c>
      <c r="D37" s="62">
        <v>18492.507945179172</v>
      </c>
      <c r="E37" s="62">
        <v>18043.766170536728</v>
      </c>
      <c r="F37" s="62">
        <v>18220.218380292532</v>
      </c>
      <c r="G37" s="62">
        <v>18063.210022342362</v>
      </c>
      <c r="H37" s="62">
        <v>19205.047100322103</v>
      </c>
      <c r="I37" s="62">
        <v>19370.368345946896</v>
      </c>
      <c r="J37" s="62">
        <v>19901.297533055178</v>
      </c>
    </row>
    <row r="38" spans="1:10" ht="15" customHeight="1" x14ac:dyDescent="0.25">
      <c r="A38" s="9" t="s">
        <v>19</v>
      </c>
      <c r="B38" s="9" t="s">
        <v>207</v>
      </c>
      <c r="C38" s="62">
        <v>163.34843050592656</v>
      </c>
      <c r="D38" s="62">
        <v>150.56570376720907</v>
      </c>
      <c r="E38" s="62">
        <v>132.20701869715535</v>
      </c>
      <c r="F38" s="62">
        <v>101.68874445114355</v>
      </c>
      <c r="G38" s="62">
        <v>73.518744532982595</v>
      </c>
      <c r="H38" s="62">
        <v>58.560745684936833</v>
      </c>
      <c r="I38" s="62">
        <v>49.967539445922043</v>
      </c>
      <c r="J38" s="62">
        <v>39.760577066874923</v>
      </c>
    </row>
    <row r="39" spans="1:10" ht="15" customHeight="1" x14ac:dyDescent="0.25">
      <c r="A39" s="9" t="s">
        <v>19</v>
      </c>
      <c r="B39" s="9" t="s">
        <v>208</v>
      </c>
      <c r="C39" s="62">
        <v>6083.1473753683576</v>
      </c>
      <c r="D39" s="62">
        <v>5663.2008738504501</v>
      </c>
      <c r="E39" s="62">
        <v>5503.6001732462646</v>
      </c>
      <c r="F39" s="62">
        <v>5356.4244375662738</v>
      </c>
      <c r="G39" s="62">
        <v>5230.9990533103928</v>
      </c>
      <c r="H39" s="62">
        <v>5189.5160154064561</v>
      </c>
      <c r="I39" s="62">
        <v>5208.322324905369</v>
      </c>
      <c r="J39" s="62">
        <v>5245.8342674752821</v>
      </c>
    </row>
    <row r="40" spans="1:10" ht="15" customHeight="1" x14ac:dyDescent="0.25">
      <c r="A40" s="9" t="s">
        <v>19</v>
      </c>
      <c r="B40" s="9" t="s">
        <v>265</v>
      </c>
      <c r="C40" s="62">
        <v>1743.5650837431729</v>
      </c>
      <c r="D40" s="62">
        <v>1821.9839313028347</v>
      </c>
      <c r="E40" s="62">
        <v>1691.9098000277434</v>
      </c>
      <c r="F40" s="62">
        <v>1536.0859927393185</v>
      </c>
      <c r="G40" s="62">
        <v>1470.8217665334741</v>
      </c>
      <c r="H40" s="62">
        <v>1542.7844083195143</v>
      </c>
      <c r="I40" s="62">
        <v>1639.0527560843186</v>
      </c>
      <c r="J40" s="62">
        <v>1667.7560697164404</v>
      </c>
    </row>
    <row r="41" spans="1:10" ht="15" customHeight="1" x14ac:dyDescent="0.25">
      <c r="A41" s="9" t="s">
        <v>19</v>
      </c>
      <c r="B41" s="9" t="s">
        <v>825</v>
      </c>
      <c r="C41" s="62">
        <v>2732.8767705513851</v>
      </c>
      <c r="D41" s="62">
        <v>2819.8018576691329</v>
      </c>
      <c r="E41" s="62">
        <v>2966.7633931735381</v>
      </c>
      <c r="F41" s="62">
        <v>3071.7155034758061</v>
      </c>
      <c r="G41" s="62">
        <v>3247.9366651982332</v>
      </c>
      <c r="H41" s="62">
        <v>3419.3087030841953</v>
      </c>
      <c r="I41" s="62">
        <v>3628.7798672474496</v>
      </c>
      <c r="J41" s="62">
        <v>3825.9852776886555</v>
      </c>
    </row>
    <row r="42" spans="1:10" ht="15" customHeight="1" x14ac:dyDescent="0.25">
      <c r="A42" s="9" t="s">
        <v>19</v>
      </c>
      <c r="B42" s="9" t="s">
        <v>824</v>
      </c>
      <c r="C42" s="62">
        <v>2555.6968701273136</v>
      </c>
      <c r="D42" s="62">
        <v>2510.7927500203828</v>
      </c>
      <c r="E42" s="62">
        <v>2506.0028275650034</v>
      </c>
      <c r="F42" s="62">
        <v>2575.2604792739648</v>
      </c>
      <c r="G42" s="62">
        <v>2557.9848386988469</v>
      </c>
      <c r="H42" s="62">
        <v>2530.2288651109529</v>
      </c>
      <c r="I42" s="62">
        <v>2489.0578883168814</v>
      </c>
      <c r="J42" s="62">
        <v>2546.8104924073059</v>
      </c>
    </row>
    <row r="43" spans="1:10" ht="15" customHeight="1" x14ac:dyDescent="0.25">
      <c r="A43" s="9" t="s">
        <v>19</v>
      </c>
      <c r="B43" s="9" t="s">
        <v>209</v>
      </c>
      <c r="C43" s="62">
        <v>1518.9971411100676</v>
      </c>
      <c r="D43" s="62">
        <v>1758.6181965890873</v>
      </c>
      <c r="E43" s="62">
        <v>1787.1446769127806</v>
      </c>
      <c r="F43" s="62">
        <v>1743.0859667241507</v>
      </c>
      <c r="G43" s="62">
        <v>1741.6476625187036</v>
      </c>
      <c r="H43" s="62">
        <v>1747.9426696134001</v>
      </c>
      <c r="I43" s="62">
        <v>1784.7133812187742</v>
      </c>
      <c r="J43" s="62">
        <v>1787.6449745488524</v>
      </c>
    </row>
    <row r="44" spans="1:10" ht="15" customHeight="1" x14ac:dyDescent="0.25">
      <c r="A44" s="9" t="s">
        <v>18</v>
      </c>
      <c r="B44" s="9" t="s">
        <v>207</v>
      </c>
      <c r="C44" s="62">
        <v>63.829079835382572</v>
      </c>
      <c r="D44" s="62">
        <v>56.749312166019706</v>
      </c>
      <c r="E44" s="62">
        <v>50.521754242590909</v>
      </c>
      <c r="F44" s="62">
        <v>42.483851016201271</v>
      </c>
      <c r="G44" s="62">
        <v>34.387462178780055</v>
      </c>
      <c r="H44" s="62">
        <v>26.167009815527287</v>
      </c>
      <c r="I44" s="62">
        <v>19.889677628901829</v>
      </c>
      <c r="J44" s="62">
        <v>16.405599068845753</v>
      </c>
    </row>
    <row r="45" spans="1:10" ht="15" customHeight="1" x14ac:dyDescent="0.25">
      <c r="A45" s="9" t="s">
        <v>18</v>
      </c>
      <c r="B45" s="9" t="s">
        <v>208</v>
      </c>
      <c r="C45" s="62">
        <v>965.68830292565099</v>
      </c>
      <c r="D45" s="62">
        <v>861.56127071592846</v>
      </c>
      <c r="E45" s="62">
        <v>834.36247278730332</v>
      </c>
      <c r="F45" s="62">
        <v>817.41095384281641</v>
      </c>
      <c r="G45" s="62">
        <v>809.77154356849849</v>
      </c>
      <c r="H45" s="62">
        <v>803.982230789666</v>
      </c>
      <c r="I45" s="62">
        <v>798.44062769852576</v>
      </c>
      <c r="J45" s="62">
        <v>789.34130771454647</v>
      </c>
    </row>
    <row r="46" spans="1:10" ht="15" customHeight="1" x14ac:dyDescent="0.25">
      <c r="A46" s="9" t="s">
        <v>18</v>
      </c>
      <c r="B46" s="9" t="s">
        <v>265</v>
      </c>
      <c r="C46" s="62">
        <v>286.46139209825043</v>
      </c>
      <c r="D46" s="62">
        <v>329.770036349701</v>
      </c>
      <c r="E46" s="62">
        <v>321.5074833790602</v>
      </c>
      <c r="F46" s="62">
        <v>288.33729651999982</v>
      </c>
      <c r="G46" s="62">
        <v>249.94077822447983</v>
      </c>
      <c r="H46" s="62">
        <v>248.09473307735973</v>
      </c>
      <c r="I46" s="62">
        <v>250.19053622306603</v>
      </c>
      <c r="J46" s="62">
        <v>243.16225256471742</v>
      </c>
    </row>
    <row r="47" spans="1:10" ht="15" customHeight="1" x14ac:dyDescent="0.25">
      <c r="A47" s="9" t="s">
        <v>18</v>
      </c>
      <c r="B47" s="9" t="s">
        <v>825</v>
      </c>
      <c r="C47" s="62">
        <v>614.14754166682326</v>
      </c>
      <c r="D47" s="62">
        <v>650.5149827372785</v>
      </c>
      <c r="E47" s="62">
        <v>674.83408018044622</v>
      </c>
      <c r="F47" s="62">
        <v>715.05888649436963</v>
      </c>
      <c r="G47" s="62">
        <v>735.96010489836317</v>
      </c>
      <c r="H47" s="62">
        <v>765.97235866516883</v>
      </c>
      <c r="I47" s="62">
        <v>805.19413088333602</v>
      </c>
      <c r="J47" s="62">
        <v>839.66164855237776</v>
      </c>
    </row>
    <row r="48" spans="1:10" ht="15" customHeight="1" x14ac:dyDescent="0.25">
      <c r="A48" s="9" t="s">
        <v>18</v>
      </c>
      <c r="B48" s="9" t="s">
        <v>824</v>
      </c>
      <c r="C48" s="62">
        <v>483.58511348137841</v>
      </c>
      <c r="D48" s="62">
        <v>517.94675063034845</v>
      </c>
      <c r="E48" s="62">
        <v>518.06355661234318</v>
      </c>
      <c r="F48" s="62">
        <v>528.1411953855802</v>
      </c>
      <c r="G48" s="62">
        <v>532.70435073438864</v>
      </c>
      <c r="H48" s="62">
        <v>531.63149155105839</v>
      </c>
      <c r="I48" s="62">
        <v>532.50191311724541</v>
      </c>
      <c r="J48" s="62">
        <v>532.88641057921848</v>
      </c>
    </row>
    <row r="49" spans="1:10" ht="15" customHeight="1" x14ac:dyDescent="0.25">
      <c r="A49" s="9" t="s">
        <v>18</v>
      </c>
      <c r="B49" s="9" t="s">
        <v>209</v>
      </c>
      <c r="C49" s="62">
        <v>621.86742391893029</v>
      </c>
      <c r="D49" s="62">
        <v>671.34770363951407</v>
      </c>
      <c r="E49" s="62">
        <v>672.22726437509391</v>
      </c>
      <c r="F49" s="62">
        <v>658.59886063769534</v>
      </c>
      <c r="G49" s="62">
        <v>655.99016344370193</v>
      </c>
      <c r="H49" s="62">
        <v>645.77089172986416</v>
      </c>
      <c r="I49" s="62">
        <v>626.60635902702563</v>
      </c>
      <c r="J49" s="62">
        <v>618.98007253671926</v>
      </c>
    </row>
    <row r="50" spans="1:10" ht="15" customHeight="1" x14ac:dyDescent="0.25">
      <c r="A50" s="9" t="s">
        <v>17</v>
      </c>
      <c r="B50" s="9" t="s">
        <v>207</v>
      </c>
      <c r="C50" s="62">
        <v>1123.1293588777235</v>
      </c>
      <c r="D50" s="62">
        <v>1307.1034871442539</v>
      </c>
      <c r="E50" s="62">
        <v>1378.3776014855778</v>
      </c>
      <c r="F50" s="62">
        <v>1073.1002114757528</v>
      </c>
      <c r="G50" s="62">
        <v>435.07841066774415</v>
      </c>
      <c r="H50" s="62">
        <v>309.89289984526374</v>
      </c>
      <c r="I50" s="62">
        <v>235.58828206434595</v>
      </c>
      <c r="J50" s="62">
        <v>215.06620995955788</v>
      </c>
    </row>
    <row r="51" spans="1:10" ht="15" customHeight="1" x14ac:dyDescent="0.25">
      <c r="A51" s="9" t="s">
        <v>17</v>
      </c>
      <c r="B51" s="9" t="s">
        <v>208</v>
      </c>
      <c r="C51" s="62">
        <v>43128.517814709106</v>
      </c>
      <c r="D51" s="62">
        <v>40361.762964636953</v>
      </c>
      <c r="E51" s="62">
        <v>39848.442943907758</v>
      </c>
      <c r="F51" s="62">
        <v>39282.103962315545</v>
      </c>
      <c r="G51" s="62">
        <v>39199.686913404628</v>
      </c>
      <c r="H51" s="62">
        <v>39180.535180198443</v>
      </c>
      <c r="I51" s="62">
        <v>38843.475182128532</v>
      </c>
      <c r="J51" s="62">
        <v>39144.614301455389</v>
      </c>
    </row>
    <row r="52" spans="1:10" ht="15" customHeight="1" x14ac:dyDescent="0.25">
      <c r="A52" s="9" t="s">
        <v>17</v>
      </c>
      <c r="B52" s="9" t="s">
        <v>265</v>
      </c>
      <c r="C52" s="62">
        <v>14743.107967807658</v>
      </c>
      <c r="D52" s="62">
        <v>14370.947676285161</v>
      </c>
      <c r="E52" s="62">
        <v>12564.512122317312</v>
      </c>
      <c r="F52" s="62">
        <v>11684.839050077306</v>
      </c>
      <c r="G52" s="62">
        <v>11903.046105127021</v>
      </c>
      <c r="H52" s="62">
        <v>11852.231678802027</v>
      </c>
      <c r="I52" s="62">
        <v>12010.71627182856</v>
      </c>
      <c r="J52" s="62">
        <v>11888.106081066619</v>
      </c>
    </row>
    <row r="53" spans="1:10" ht="15" customHeight="1" x14ac:dyDescent="0.25">
      <c r="A53" s="9" t="s">
        <v>17</v>
      </c>
      <c r="B53" s="9" t="s">
        <v>825</v>
      </c>
      <c r="C53" s="62">
        <v>20056.705917487987</v>
      </c>
      <c r="D53" s="62">
        <v>21204.796034153125</v>
      </c>
      <c r="E53" s="62">
        <v>21435.097304447012</v>
      </c>
      <c r="F53" s="62">
        <v>22072.175809196666</v>
      </c>
      <c r="G53" s="62">
        <v>22634.571520372425</v>
      </c>
      <c r="H53" s="62">
        <v>23239.606686441799</v>
      </c>
      <c r="I53" s="62">
        <v>24013.623309873143</v>
      </c>
      <c r="J53" s="62">
        <v>25016.842177623203</v>
      </c>
    </row>
    <row r="54" spans="1:10" ht="15" customHeight="1" x14ac:dyDescent="0.25">
      <c r="A54" s="9" t="s">
        <v>17</v>
      </c>
      <c r="B54" s="9" t="s">
        <v>824</v>
      </c>
      <c r="C54" s="62">
        <v>7.9408877815653351</v>
      </c>
      <c r="D54" s="62">
        <v>118.38382580330538</v>
      </c>
      <c r="E54" s="62">
        <v>300.67433725248912</v>
      </c>
      <c r="F54" s="62">
        <v>585.92013014501015</v>
      </c>
      <c r="G54" s="62">
        <v>732.875063630309</v>
      </c>
      <c r="H54" s="62">
        <v>876.52454982035579</v>
      </c>
      <c r="I54" s="62">
        <v>757.65441634692843</v>
      </c>
      <c r="J54" s="62">
        <v>727.57400054833681</v>
      </c>
    </row>
    <row r="55" spans="1:10" ht="15" customHeight="1" x14ac:dyDescent="0.25">
      <c r="A55" s="9" t="s">
        <v>17</v>
      </c>
      <c r="B55" s="9" t="s">
        <v>209</v>
      </c>
      <c r="C55" s="62">
        <v>6251.7314082946532</v>
      </c>
      <c r="D55" s="62">
        <v>8839.927179949309</v>
      </c>
      <c r="E55" s="62">
        <v>8244.9300421625103</v>
      </c>
      <c r="F55" s="62">
        <v>8405.5419799205501</v>
      </c>
      <c r="G55" s="62">
        <v>7543.7232728001636</v>
      </c>
      <c r="H55" s="62">
        <v>7874.7182509501417</v>
      </c>
      <c r="I55" s="62">
        <v>8283.5572517732853</v>
      </c>
      <c r="J55" s="62">
        <v>8723.1227830079388</v>
      </c>
    </row>
    <row r="56" spans="1:10" ht="15" customHeight="1" x14ac:dyDescent="0.25">
      <c r="A56" s="9" t="s">
        <v>16</v>
      </c>
      <c r="B56" s="9" t="s">
        <v>207</v>
      </c>
      <c r="C56" s="62">
        <v>702.03928382274285</v>
      </c>
      <c r="D56" s="62">
        <v>694.01204579500416</v>
      </c>
      <c r="E56" s="62">
        <v>666.81973287656228</v>
      </c>
      <c r="F56" s="62">
        <v>564.75984540430716</v>
      </c>
      <c r="G56" s="62">
        <v>445.30564945026117</v>
      </c>
      <c r="H56" s="62">
        <v>308.1832601028629</v>
      </c>
      <c r="I56" s="62">
        <v>239.9367397537327</v>
      </c>
      <c r="J56" s="62">
        <v>209.95397138818382</v>
      </c>
    </row>
    <row r="57" spans="1:10" ht="15" customHeight="1" x14ac:dyDescent="0.25">
      <c r="A57" s="9" t="s">
        <v>16</v>
      </c>
      <c r="B57" s="9" t="s">
        <v>208</v>
      </c>
      <c r="C57" s="62">
        <v>7073.4988302499696</v>
      </c>
      <c r="D57" s="62">
        <v>6513.5554681003696</v>
      </c>
      <c r="E57" s="62">
        <v>6000.4793141539094</v>
      </c>
      <c r="F57" s="62">
        <v>5499.7755920423588</v>
      </c>
      <c r="G57" s="62">
        <v>5215.4892145253334</v>
      </c>
      <c r="H57" s="62">
        <v>5058.9046153789704</v>
      </c>
      <c r="I57" s="62">
        <v>5006.0953816210231</v>
      </c>
      <c r="J57" s="62">
        <v>4968.9123305168596</v>
      </c>
    </row>
    <row r="58" spans="1:10" ht="15" customHeight="1" x14ac:dyDescent="0.25">
      <c r="A58" s="9" t="s">
        <v>16</v>
      </c>
      <c r="B58" s="9" t="s">
        <v>265</v>
      </c>
      <c r="C58" s="62">
        <v>981.20312650599203</v>
      </c>
      <c r="D58" s="62">
        <v>957.78132129312257</v>
      </c>
      <c r="E58" s="62">
        <v>928.0653989064092</v>
      </c>
      <c r="F58" s="62">
        <v>889.52066113402407</v>
      </c>
      <c r="G58" s="62">
        <v>893.92338836135457</v>
      </c>
      <c r="H58" s="62">
        <v>867.88009951366485</v>
      </c>
      <c r="I58" s="62">
        <v>866.79091844823381</v>
      </c>
      <c r="J58" s="62">
        <v>911.002318985751</v>
      </c>
    </row>
    <row r="59" spans="1:10" ht="15" customHeight="1" x14ac:dyDescent="0.25">
      <c r="A59" s="9" t="s">
        <v>16</v>
      </c>
      <c r="B59" s="9" t="s">
        <v>825</v>
      </c>
      <c r="C59" s="62">
        <v>6788.1236286778849</v>
      </c>
      <c r="D59" s="62">
        <v>6852.0941447318255</v>
      </c>
      <c r="E59" s="62">
        <v>7083.0501770817782</v>
      </c>
      <c r="F59" s="62">
        <v>7216.3614273836301</v>
      </c>
      <c r="G59" s="62">
        <v>7417.6649010668543</v>
      </c>
      <c r="H59" s="62">
        <v>7637.8059271562715</v>
      </c>
      <c r="I59" s="62">
        <v>7957.8405322228837</v>
      </c>
      <c r="J59" s="62">
        <v>8262.9488284674171</v>
      </c>
    </row>
    <row r="60" spans="1:10" ht="15" customHeight="1" x14ac:dyDescent="0.25">
      <c r="A60" s="9" t="s">
        <v>16</v>
      </c>
      <c r="B60" s="9" t="s">
        <v>824</v>
      </c>
      <c r="C60" s="62">
        <v>4142.6386172715565</v>
      </c>
      <c r="D60" s="62">
        <v>4315.9561265803368</v>
      </c>
      <c r="E60" s="62">
        <v>4210.1377407037671</v>
      </c>
      <c r="F60" s="62">
        <v>3941.6390942596759</v>
      </c>
      <c r="G60" s="62">
        <v>3818.7257340429178</v>
      </c>
      <c r="H60" s="62">
        <v>3812.5910896984287</v>
      </c>
      <c r="I60" s="62">
        <v>3840.2204897271763</v>
      </c>
      <c r="J60" s="62">
        <v>3918.6741402381276</v>
      </c>
    </row>
    <row r="61" spans="1:10" ht="15" customHeight="1" x14ac:dyDescent="0.25">
      <c r="A61" s="9" t="s">
        <v>16</v>
      </c>
      <c r="B61" s="9" t="s">
        <v>209</v>
      </c>
      <c r="C61" s="62">
        <v>5041.6853089016786</v>
      </c>
      <c r="D61" s="62">
        <v>5053.4773613297266</v>
      </c>
      <c r="E61" s="62">
        <v>4487.3102406104581</v>
      </c>
      <c r="F61" s="62">
        <v>4487.9035614116592</v>
      </c>
      <c r="G61" s="62">
        <v>4423.4539623447026</v>
      </c>
      <c r="H61" s="62">
        <v>4048.7475581187732</v>
      </c>
      <c r="I61" s="62">
        <v>4116.9252305149566</v>
      </c>
      <c r="J61" s="62">
        <v>4129.7299476684229</v>
      </c>
    </row>
    <row r="62" spans="1:10" ht="15" customHeight="1" x14ac:dyDescent="0.25">
      <c r="A62" s="9" t="s">
        <v>15</v>
      </c>
      <c r="B62" s="9" t="s">
        <v>207</v>
      </c>
      <c r="C62" s="62">
        <v>4075.8842588922662</v>
      </c>
      <c r="D62" s="62">
        <v>4149.7753687484246</v>
      </c>
      <c r="E62" s="62">
        <v>3735.0937819334495</v>
      </c>
      <c r="F62" s="62">
        <v>3276.1971021989652</v>
      </c>
      <c r="G62" s="62">
        <v>2541.5560619000571</v>
      </c>
      <c r="H62" s="62">
        <v>1772.8502068157825</v>
      </c>
      <c r="I62" s="62">
        <v>1317.5861701280189</v>
      </c>
      <c r="J62" s="62">
        <v>1045.6681021374209</v>
      </c>
    </row>
    <row r="63" spans="1:10" ht="15" customHeight="1" x14ac:dyDescent="0.25">
      <c r="A63" s="9" t="s">
        <v>15</v>
      </c>
      <c r="B63" s="9" t="s">
        <v>208</v>
      </c>
      <c r="C63" s="62">
        <v>63583.497125849353</v>
      </c>
      <c r="D63" s="62">
        <v>59094.190502497011</v>
      </c>
      <c r="E63" s="62">
        <v>57102.844097036497</v>
      </c>
      <c r="F63" s="62">
        <v>54898.938977613259</v>
      </c>
      <c r="G63" s="62">
        <v>53537.64059474862</v>
      </c>
      <c r="H63" s="62">
        <v>52603.800008254315</v>
      </c>
      <c r="I63" s="62">
        <v>51673.645390554462</v>
      </c>
      <c r="J63" s="62">
        <v>50817.916549523397</v>
      </c>
    </row>
    <row r="64" spans="1:10" ht="15" customHeight="1" x14ac:dyDescent="0.25">
      <c r="A64" s="9" t="s">
        <v>15</v>
      </c>
      <c r="B64" s="9" t="s">
        <v>265</v>
      </c>
      <c r="C64" s="62">
        <v>32675.541853109</v>
      </c>
      <c r="D64" s="62">
        <v>31148.583430079041</v>
      </c>
      <c r="E64" s="62">
        <v>29917.110910966472</v>
      </c>
      <c r="F64" s="62">
        <v>28863.660503342486</v>
      </c>
      <c r="G64" s="62">
        <v>27628.848744467407</v>
      </c>
      <c r="H64" s="62">
        <v>27002.607206849731</v>
      </c>
      <c r="I64" s="62">
        <v>26500.866420259557</v>
      </c>
      <c r="J64" s="62">
        <v>26481.96398894614</v>
      </c>
    </row>
    <row r="65" spans="1:10" ht="15" customHeight="1" x14ac:dyDescent="0.25">
      <c r="A65" s="9" t="s">
        <v>15</v>
      </c>
      <c r="B65" s="9" t="s">
        <v>825</v>
      </c>
      <c r="C65" s="62">
        <v>37788.420553378724</v>
      </c>
      <c r="D65" s="62">
        <v>38884.672428439982</v>
      </c>
      <c r="E65" s="62">
        <v>39379.592446246206</v>
      </c>
      <c r="F65" s="62">
        <v>40351.949563759699</v>
      </c>
      <c r="G65" s="62">
        <v>42053.200466091468</v>
      </c>
      <c r="H65" s="62">
        <v>43726.484746570502</v>
      </c>
      <c r="I65" s="62">
        <v>45324.521180997777</v>
      </c>
      <c r="J65" s="62">
        <v>47077.318769472731</v>
      </c>
    </row>
    <row r="66" spans="1:10" ht="15" customHeight="1" x14ac:dyDescent="0.25">
      <c r="A66" s="9" t="s">
        <v>15</v>
      </c>
      <c r="B66" s="9" t="s">
        <v>824</v>
      </c>
      <c r="C66" s="62">
        <v>3658.4183037868052</v>
      </c>
      <c r="D66" s="62">
        <v>3409.2039751684574</v>
      </c>
      <c r="E66" s="62">
        <v>3500.6838845890384</v>
      </c>
      <c r="F66" s="62">
        <v>3528.085048781877</v>
      </c>
      <c r="G66" s="62">
        <v>3775.3114899829393</v>
      </c>
      <c r="H66" s="62">
        <v>3913.27195486242</v>
      </c>
      <c r="I66" s="62">
        <v>3976.2704351255484</v>
      </c>
      <c r="J66" s="62">
        <v>4023.4055434098509</v>
      </c>
    </row>
    <row r="67" spans="1:10" ht="15" customHeight="1" x14ac:dyDescent="0.25">
      <c r="A67" s="9" t="s">
        <v>15</v>
      </c>
      <c r="B67" s="9" t="s">
        <v>209</v>
      </c>
      <c r="C67" s="62">
        <v>13457.677086447271</v>
      </c>
      <c r="D67" s="62">
        <v>19726.935983183634</v>
      </c>
      <c r="E67" s="62">
        <v>17505.536196157453</v>
      </c>
      <c r="F67" s="62">
        <v>16414.357503060954</v>
      </c>
      <c r="G67" s="62">
        <v>15026.119188114239</v>
      </c>
      <c r="H67" s="62">
        <v>15317.765588253073</v>
      </c>
      <c r="I67" s="62">
        <v>15356.254751405588</v>
      </c>
      <c r="J67" s="62">
        <v>15378.007484527912</v>
      </c>
    </row>
    <row r="68" spans="1:10" ht="15" customHeight="1" x14ac:dyDescent="0.25">
      <c r="A68" s="9" t="s">
        <v>47</v>
      </c>
      <c r="B68" s="9" t="s">
        <v>207</v>
      </c>
      <c r="C68" s="62">
        <v>207.52818220404222</v>
      </c>
      <c r="D68" s="62">
        <v>195.24078834856394</v>
      </c>
      <c r="E68" s="62">
        <v>174.57453251838518</v>
      </c>
      <c r="F68" s="62">
        <v>126.47420190334205</v>
      </c>
      <c r="G68" s="62">
        <v>98.910869784462037</v>
      </c>
      <c r="H68" s="62">
        <v>76.551810963580465</v>
      </c>
      <c r="I68" s="62">
        <v>56.490627215020631</v>
      </c>
      <c r="J68" s="62">
        <v>39.018284970930949</v>
      </c>
    </row>
    <row r="69" spans="1:10" ht="15" customHeight="1" x14ac:dyDescent="0.25">
      <c r="A69" s="9" t="s">
        <v>47</v>
      </c>
      <c r="B69" s="9" t="s">
        <v>208</v>
      </c>
      <c r="C69" s="62">
        <v>10306.667232735161</v>
      </c>
      <c r="D69" s="62">
        <v>9478.4734925209905</v>
      </c>
      <c r="E69" s="62">
        <v>8892.153596542008</v>
      </c>
      <c r="F69" s="62">
        <v>8267.1103140640662</v>
      </c>
      <c r="G69" s="62">
        <v>7960.6176230454676</v>
      </c>
      <c r="H69" s="62">
        <v>7680.4934548188876</v>
      </c>
      <c r="I69" s="62">
        <v>7487.2085353266566</v>
      </c>
      <c r="J69" s="62">
        <v>7343.4265875472756</v>
      </c>
    </row>
    <row r="70" spans="1:10" ht="15" customHeight="1" x14ac:dyDescent="0.25">
      <c r="A70" s="9" t="s">
        <v>47</v>
      </c>
      <c r="B70" s="9" t="s">
        <v>265</v>
      </c>
      <c r="C70" s="62">
        <v>1018.2280256872619</v>
      </c>
      <c r="D70" s="62">
        <v>1028.8287986886232</v>
      </c>
      <c r="E70" s="62">
        <v>995.82884959271632</v>
      </c>
      <c r="F70" s="62">
        <v>939.01920844541758</v>
      </c>
      <c r="G70" s="62">
        <v>1033.2451510418048</v>
      </c>
      <c r="H70" s="62">
        <v>1141.7062545906253</v>
      </c>
      <c r="I70" s="62">
        <v>1190.1048616951914</v>
      </c>
      <c r="J70" s="62">
        <v>1172.9908078409767</v>
      </c>
    </row>
    <row r="71" spans="1:10" ht="15" customHeight="1" x14ac:dyDescent="0.25">
      <c r="A71" s="9" t="s">
        <v>47</v>
      </c>
      <c r="B71" s="9" t="s">
        <v>825</v>
      </c>
      <c r="C71" s="62">
        <v>4397.4735605563437</v>
      </c>
      <c r="D71" s="62">
        <v>4582.5829871033256</v>
      </c>
      <c r="E71" s="62">
        <v>4471.6628376675881</v>
      </c>
      <c r="F71" s="62">
        <v>4342.4084544811176</v>
      </c>
      <c r="G71" s="62">
        <v>4546.6224216568808</v>
      </c>
      <c r="H71" s="62">
        <v>4669.9910295436657</v>
      </c>
      <c r="I71" s="62">
        <v>4743.8302999939006</v>
      </c>
      <c r="J71" s="62">
        <v>4848.6975388553519</v>
      </c>
    </row>
    <row r="72" spans="1:10" ht="15" customHeight="1" x14ac:dyDescent="0.25">
      <c r="A72" s="9" t="s">
        <v>47</v>
      </c>
      <c r="B72" s="9" t="s">
        <v>824</v>
      </c>
      <c r="C72" s="62">
        <v>43.893690152871905</v>
      </c>
      <c r="D72" s="62">
        <v>50.799850898246085</v>
      </c>
      <c r="E72" s="62">
        <v>59.75732818069919</v>
      </c>
      <c r="F72" s="62">
        <v>71.242840664643708</v>
      </c>
      <c r="G72" s="62">
        <v>89.644588914947931</v>
      </c>
      <c r="H72" s="62">
        <v>99.671929642505603</v>
      </c>
      <c r="I72" s="62">
        <v>97.265221913940493</v>
      </c>
      <c r="J72" s="62">
        <v>98.866045997493515</v>
      </c>
    </row>
    <row r="73" spans="1:10" ht="15" customHeight="1" x14ac:dyDescent="0.25">
      <c r="A73" s="9" t="s">
        <v>47</v>
      </c>
      <c r="B73" s="9" t="s">
        <v>209</v>
      </c>
      <c r="C73" s="62">
        <v>1509.8117003120997</v>
      </c>
      <c r="D73" s="62">
        <v>1761.8945882385353</v>
      </c>
      <c r="E73" s="62">
        <v>1792.8426149534034</v>
      </c>
      <c r="F73" s="62">
        <v>1873.2726029017531</v>
      </c>
      <c r="G73" s="62">
        <v>1928.8593455103132</v>
      </c>
      <c r="H73" s="62">
        <v>2043.2549616253009</v>
      </c>
      <c r="I73" s="62">
        <v>2106.6790568277024</v>
      </c>
      <c r="J73" s="62">
        <v>2099.0133752181664</v>
      </c>
    </row>
    <row r="74" spans="1:10" ht="15" customHeight="1" x14ac:dyDescent="0.25">
      <c r="A74" s="9" t="s">
        <v>14</v>
      </c>
      <c r="B74" s="9" t="s">
        <v>207</v>
      </c>
      <c r="C74" s="62">
        <v>139.23894403910978</v>
      </c>
      <c r="D74" s="62">
        <v>130.7826247082497</v>
      </c>
      <c r="E74" s="62">
        <v>111.96734663105651</v>
      </c>
      <c r="F74" s="62">
        <v>88.712455773205335</v>
      </c>
      <c r="G74" s="62">
        <v>58.898084566057648</v>
      </c>
      <c r="H74" s="62">
        <v>33.361788668619454</v>
      </c>
      <c r="I74" s="62">
        <v>22.723051020967645</v>
      </c>
      <c r="J74" s="62">
        <v>17.199294143883268</v>
      </c>
    </row>
    <row r="75" spans="1:10" ht="15" customHeight="1" x14ac:dyDescent="0.25">
      <c r="A75" s="9" t="s">
        <v>14</v>
      </c>
      <c r="B75" s="9" t="s">
        <v>208</v>
      </c>
      <c r="C75" s="62">
        <v>2754.5725344103303</v>
      </c>
      <c r="D75" s="62">
        <v>2567.8212830945986</v>
      </c>
      <c r="E75" s="62">
        <v>2498.260202868908</v>
      </c>
      <c r="F75" s="62">
        <v>2449.7102677769981</v>
      </c>
      <c r="G75" s="62">
        <v>2430.4595231445642</v>
      </c>
      <c r="H75" s="62">
        <v>2426.937727760519</v>
      </c>
      <c r="I75" s="62">
        <v>2423.4480100242558</v>
      </c>
      <c r="J75" s="62">
        <v>2428.9052715537305</v>
      </c>
    </row>
    <row r="76" spans="1:10" ht="15" customHeight="1" x14ac:dyDescent="0.25">
      <c r="A76" s="9" t="s">
        <v>14</v>
      </c>
      <c r="B76" s="9" t="s">
        <v>265</v>
      </c>
      <c r="C76" s="62">
        <v>1170.4535458532287</v>
      </c>
      <c r="D76" s="62">
        <v>1230.6304875003063</v>
      </c>
      <c r="E76" s="62">
        <v>1196.6217052198956</v>
      </c>
      <c r="F76" s="62">
        <v>1155.5986456309645</v>
      </c>
      <c r="G76" s="62">
        <v>1143.7236457560789</v>
      </c>
      <c r="H76" s="62">
        <v>1188.6615026692095</v>
      </c>
      <c r="I76" s="62">
        <v>1234.8683820382851</v>
      </c>
      <c r="J76" s="62">
        <v>1227.7185178292088</v>
      </c>
    </row>
    <row r="77" spans="1:10" ht="15" customHeight="1" x14ac:dyDescent="0.25">
      <c r="A77" s="9" t="s">
        <v>14</v>
      </c>
      <c r="B77" s="9" t="s">
        <v>825</v>
      </c>
      <c r="C77" s="62">
        <v>1316.9269622364025</v>
      </c>
      <c r="D77" s="62">
        <v>1392.1031755479275</v>
      </c>
      <c r="E77" s="62">
        <v>1390.4468206095664</v>
      </c>
      <c r="F77" s="62">
        <v>1412.7817321276075</v>
      </c>
      <c r="G77" s="62">
        <v>1471.2809143120653</v>
      </c>
      <c r="H77" s="62">
        <v>1540.3111566667619</v>
      </c>
      <c r="I77" s="62">
        <v>1640.7114356753134</v>
      </c>
      <c r="J77" s="62">
        <v>1762.3386258606847</v>
      </c>
    </row>
    <row r="78" spans="1:10" ht="15" customHeight="1" x14ac:dyDescent="0.25">
      <c r="A78" s="9" t="s">
        <v>14</v>
      </c>
      <c r="B78" s="9" t="s">
        <v>824</v>
      </c>
      <c r="C78" s="62">
        <v>225.9387323624797</v>
      </c>
      <c r="D78" s="62">
        <v>240.58843358454934</v>
      </c>
      <c r="E78" s="62">
        <v>258.48223133039005</v>
      </c>
      <c r="F78" s="62">
        <v>273.71864887395594</v>
      </c>
      <c r="G78" s="62">
        <v>288.22791272080434</v>
      </c>
      <c r="H78" s="62">
        <v>311.7849561527218</v>
      </c>
      <c r="I78" s="62">
        <v>314.62991622615243</v>
      </c>
      <c r="J78" s="62">
        <v>318.14535032977244</v>
      </c>
    </row>
    <row r="79" spans="1:10" ht="15" customHeight="1" x14ac:dyDescent="0.25">
      <c r="A79" s="9" t="s">
        <v>14</v>
      </c>
      <c r="B79" s="9" t="s">
        <v>209</v>
      </c>
      <c r="C79" s="62">
        <v>581.50186767872594</v>
      </c>
      <c r="D79" s="62">
        <v>737.83873553931369</v>
      </c>
      <c r="E79" s="62">
        <v>729.13289766234846</v>
      </c>
      <c r="F79" s="62">
        <v>731.83410524774001</v>
      </c>
      <c r="G79" s="62">
        <v>712.76664698424293</v>
      </c>
      <c r="H79" s="62">
        <v>698.14680535690036</v>
      </c>
      <c r="I79" s="62">
        <v>682.54629307023606</v>
      </c>
      <c r="J79" s="62">
        <v>674.87277093984483</v>
      </c>
    </row>
    <row r="80" spans="1:10" ht="15" customHeight="1" x14ac:dyDescent="0.25">
      <c r="A80" s="9" t="s">
        <v>13</v>
      </c>
      <c r="B80" s="9" t="s">
        <v>207</v>
      </c>
      <c r="C80" s="62">
        <v>501.16515321976772</v>
      </c>
      <c r="D80" s="62">
        <v>368.0209591137284</v>
      </c>
      <c r="E80" s="62">
        <v>399.69325941325849</v>
      </c>
      <c r="F80" s="62">
        <v>280.18041767258688</v>
      </c>
      <c r="G80" s="62">
        <v>178.93964610385285</v>
      </c>
      <c r="H80" s="62">
        <v>137.19430981396215</v>
      </c>
      <c r="I80" s="62">
        <v>95.600729652607427</v>
      </c>
      <c r="J80" s="62">
        <v>74.494163018644684</v>
      </c>
    </row>
    <row r="81" spans="1:10" ht="15" customHeight="1" x14ac:dyDescent="0.25">
      <c r="A81" s="9" t="s">
        <v>13</v>
      </c>
      <c r="B81" s="9" t="s">
        <v>208</v>
      </c>
      <c r="C81" s="62">
        <v>4261.3974772045858</v>
      </c>
      <c r="D81" s="62">
        <v>4182.1722172985628</v>
      </c>
      <c r="E81" s="62">
        <v>4253.4778282431289</v>
      </c>
      <c r="F81" s="62">
        <v>4303.4931979290823</v>
      </c>
      <c r="G81" s="62">
        <v>4371.3458374334778</v>
      </c>
      <c r="H81" s="62">
        <v>4396.7743702823373</v>
      </c>
      <c r="I81" s="62">
        <v>4433.4882298504835</v>
      </c>
      <c r="J81" s="62">
        <v>4520.485823556427</v>
      </c>
    </row>
    <row r="82" spans="1:10" ht="15" customHeight="1" x14ac:dyDescent="0.25">
      <c r="A82" s="9" t="s">
        <v>13</v>
      </c>
      <c r="B82" s="9" t="s">
        <v>265</v>
      </c>
      <c r="C82" s="62">
        <v>5867.995561938822</v>
      </c>
      <c r="D82" s="62">
        <v>5815.1616905559777</v>
      </c>
      <c r="E82" s="62">
        <v>5453.8358018288218</v>
      </c>
      <c r="F82" s="62">
        <v>5406.5341302718016</v>
      </c>
      <c r="G82" s="62">
        <v>5148.3656413201697</v>
      </c>
      <c r="H82" s="62">
        <v>5039.9908754739272</v>
      </c>
      <c r="I82" s="62">
        <v>4947.9411195490338</v>
      </c>
      <c r="J82" s="62">
        <v>4997.4844510870344</v>
      </c>
    </row>
    <row r="83" spans="1:10" ht="15" customHeight="1" x14ac:dyDescent="0.25">
      <c r="A83" s="9" t="s">
        <v>13</v>
      </c>
      <c r="B83" s="9" t="s">
        <v>825</v>
      </c>
      <c r="C83" s="62">
        <v>2977.3789662907725</v>
      </c>
      <c r="D83" s="62">
        <v>3086.3327021083714</v>
      </c>
      <c r="E83" s="62">
        <v>3283.9725690467494</v>
      </c>
      <c r="F83" s="62">
        <v>3358.8751509184794</v>
      </c>
      <c r="G83" s="62">
        <v>3489.3623148626016</v>
      </c>
      <c r="H83" s="62">
        <v>3686.2596478330297</v>
      </c>
      <c r="I83" s="62">
        <v>3918.3610117694916</v>
      </c>
      <c r="J83" s="62">
        <v>4058.4677824995056</v>
      </c>
    </row>
    <row r="84" spans="1:10" ht="15" customHeight="1" x14ac:dyDescent="0.25">
      <c r="A84" s="9" t="s">
        <v>13</v>
      </c>
      <c r="B84" s="9" t="s">
        <v>824</v>
      </c>
      <c r="C84" s="62">
        <v>985.21406625429597</v>
      </c>
      <c r="D84" s="62">
        <v>1008.4853226802019</v>
      </c>
      <c r="E84" s="62">
        <v>927.13266486830526</v>
      </c>
      <c r="F84" s="62">
        <v>1015.8213155353301</v>
      </c>
      <c r="G84" s="62">
        <v>948.75837853219889</v>
      </c>
      <c r="H84" s="62">
        <v>962.76401879757384</v>
      </c>
      <c r="I84" s="62">
        <v>1017.2817480466799</v>
      </c>
      <c r="J84" s="62">
        <v>1033.8406040550756</v>
      </c>
    </row>
    <row r="85" spans="1:10" ht="15" customHeight="1" x14ac:dyDescent="0.25">
      <c r="A85" s="9" t="s">
        <v>13</v>
      </c>
      <c r="B85" s="9" t="s">
        <v>209</v>
      </c>
      <c r="C85" s="62">
        <v>1300.6360393081522</v>
      </c>
      <c r="D85" s="62">
        <v>1665.9920343055924</v>
      </c>
      <c r="E85" s="62">
        <v>1657.994545910768</v>
      </c>
      <c r="F85" s="62">
        <v>1633.8363319684158</v>
      </c>
      <c r="G85" s="62">
        <v>1674.4185478686534</v>
      </c>
      <c r="H85" s="62">
        <v>1710.6181021327277</v>
      </c>
      <c r="I85" s="62">
        <v>1686.0085468204322</v>
      </c>
      <c r="J85" s="62">
        <v>1688.1514412099664</v>
      </c>
    </row>
    <row r="86" spans="1:10" ht="15" customHeight="1" x14ac:dyDescent="0.25">
      <c r="A86" s="9" t="s">
        <v>12</v>
      </c>
      <c r="B86" s="9" t="s">
        <v>207</v>
      </c>
      <c r="C86" s="62">
        <v>566.88455049835295</v>
      </c>
      <c r="D86" s="62">
        <v>499.72114868944277</v>
      </c>
      <c r="E86" s="62">
        <v>440.03816266699494</v>
      </c>
      <c r="F86" s="62">
        <v>379.63905722902967</v>
      </c>
      <c r="G86" s="62">
        <v>283.65092005955887</v>
      </c>
      <c r="H86" s="62">
        <v>216.07420361875563</v>
      </c>
      <c r="I86" s="62">
        <v>192.56110585823944</v>
      </c>
      <c r="J86" s="62">
        <v>135.96521316625174</v>
      </c>
    </row>
    <row r="87" spans="1:10" ht="15" customHeight="1" x14ac:dyDescent="0.25">
      <c r="A87" s="9" t="s">
        <v>12</v>
      </c>
      <c r="B87" s="9" t="s">
        <v>208</v>
      </c>
      <c r="C87" s="62">
        <v>6439.4546742176171</v>
      </c>
      <c r="D87" s="62">
        <v>6238.6221131917455</v>
      </c>
      <c r="E87" s="62">
        <v>6316.1070652510043</v>
      </c>
      <c r="F87" s="62">
        <v>6266.0731264272608</v>
      </c>
      <c r="G87" s="62">
        <v>6312.516732843158</v>
      </c>
      <c r="H87" s="62">
        <v>6319.0173902064798</v>
      </c>
      <c r="I87" s="62">
        <v>6291.5377693270102</v>
      </c>
      <c r="J87" s="62">
        <v>6383.5865172316808</v>
      </c>
    </row>
    <row r="88" spans="1:10" ht="15" customHeight="1" x14ac:dyDescent="0.25">
      <c r="A88" s="9" t="s">
        <v>12</v>
      </c>
      <c r="B88" s="9" t="s">
        <v>265</v>
      </c>
      <c r="C88" s="62">
        <v>1882.7405478832011</v>
      </c>
      <c r="D88" s="62">
        <v>1930.4300042545499</v>
      </c>
      <c r="E88" s="62">
        <v>1717.6458749650697</v>
      </c>
      <c r="F88" s="62">
        <v>1582.1063075715547</v>
      </c>
      <c r="G88" s="62">
        <v>1512.7387147991062</v>
      </c>
      <c r="H88" s="62">
        <v>1532.5249970489722</v>
      </c>
      <c r="I88" s="62">
        <v>1588.7382496108553</v>
      </c>
      <c r="J88" s="62">
        <v>1676.7475397988749</v>
      </c>
    </row>
    <row r="89" spans="1:10" ht="15" customHeight="1" x14ac:dyDescent="0.25">
      <c r="A89" s="9" t="s">
        <v>12</v>
      </c>
      <c r="B89" s="9" t="s">
        <v>825</v>
      </c>
      <c r="C89" s="62">
        <v>2107.1687010874825</v>
      </c>
      <c r="D89" s="62">
        <v>2255.7016564436944</v>
      </c>
      <c r="E89" s="62">
        <v>2345.9302251574804</v>
      </c>
      <c r="F89" s="62">
        <v>2415.3393942328576</v>
      </c>
      <c r="G89" s="62">
        <v>2517.8503065560553</v>
      </c>
      <c r="H89" s="62">
        <v>2630.0151510767728</v>
      </c>
      <c r="I89" s="62">
        <v>2763.0671194414435</v>
      </c>
      <c r="J89" s="62">
        <v>2912.670305714244</v>
      </c>
    </row>
    <row r="90" spans="1:10" ht="15" customHeight="1" x14ac:dyDescent="0.25">
      <c r="A90" s="9" t="s">
        <v>12</v>
      </c>
      <c r="B90" s="9" t="s">
        <v>824</v>
      </c>
      <c r="C90" s="62">
        <v>0.58549005408157107</v>
      </c>
      <c r="D90" s="62">
        <v>14.342420980501535</v>
      </c>
      <c r="E90" s="62">
        <v>36.384568855595774</v>
      </c>
      <c r="F90" s="62">
        <v>63.930246039238781</v>
      </c>
      <c r="G90" s="62">
        <v>84.94439737614465</v>
      </c>
      <c r="H90" s="62">
        <v>108.21214591644099</v>
      </c>
      <c r="I90" s="62">
        <v>107.05663503288778</v>
      </c>
      <c r="J90" s="62">
        <v>110.14864484266985</v>
      </c>
    </row>
    <row r="91" spans="1:10" ht="15" customHeight="1" x14ac:dyDescent="0.25">
      <c r="A91" s="9" t="s">
        <v>12</v>
      </c>
      <c r="B91" s="9" t="s">
        <v>209</v>
      </c>
      <c r="C91" s="62">
        <v>423.99608066337379</v>
      </c>
      <c r="D91" s="62">
        <v>815.39573687199982</v>
      </c>
      <c r="E91" s="62">
        <v>800.80399006190282</v>
      </c>
      <c r="F91" s="62">
        <v>945.15997141016067</v>
      </c>
      <c r="G91" s="62">
        <v>1092.4928735523501</v>
      </c>
      <c r="H91" s="62">
        <v>1244.3095276439037</v>
      </c>
      <c r="I91" s="62">
        <v>1394.3165126434292</v>
      </c>
      <c r="J91" s="62">
        <v>1526.7224740874974</v>
      </c>
    </row>
    <row r="92" spans="1:10" ht="15" customHeight="1" x14ac:dyDescent="0.25">
      <c r="A92" s="9" t="s">
        <v>11</v>
      </c>
      <c r="B92" s="9" t="s">
        <v>207</v>
      </c>
      <c r="C92" s="62">
        <v>2093.9634098896827</v>
      </c>
      <c r="D92" s="62">
        <v>2675.2933767368281</v>
      </c>
      <c r="E92" s="62">
        <v>2268.8765063653459</v>
      </c>
      <c r="F92" s="62">
        <v>1384.7478870977452</v>
      </c>
      <c r="G92" s="62">
        <v>1083.8280611207679</v>
      </c>
      <c r="H92" s="62">
        <v>899.43850525795074</v>
      </c>
      <c r="I92" s="62">
        <v>872.7001202348689</v>
      </c>
      <c r="J92" s="62">
        <v>879.51194735235561</v>
      </c>
    </row>
    <row r="93" spans="1:10" ht="15" customHeight="1" x14ac:dyDescent="0.25">
      <c r="A93" s="9" t="s">
        <v>11</v>
      </c>
      <c r="B93" s="9" t="s">
        <v>208</v>
      </c>
      <c r="C93" s="62">
        <v>45659.034699772761</v>
      </c>
      <c r="D93" s="62">
        <v>41916.302283474004</v>
      </c>
      <c r="E93" s="62">
        <v>39208.005936186193</v>
      </c>
      <c r="F93" s="62">
        <v>36781.530218995242</v>
      </c>
      <c r="G93" s="62">
        <v>35330.734487181973</v>
      </c>
      <c r="H93" s="62">
        <v>33763.031020500654</v>
      </c>
      <c r="I93" s="62">
        <v>33294.587787552038</v>
      </c>
      <c r="J93" s="62">
        <v>32418.36337635143</v>
      </c>
    </row>
    <row r="94" spans="1:10" ht="15" customHeight="1" x14ac:dyDescent="0.25">
      <c r="A94" s="9" t="s">
        <v>11</v>
      </c>
      <c r="B94" s="9" t="s">
        <v>265</v>
      </c>
      <c r="C94" s="62">
        <v>36389.505091966261</v>
      </c>
      <c r="D94" s="62">
        <v>37400.294505553509</v>
      </c>
      <c r="E94" s="62">
        <v>37243.252983810504</v>
      </c>
      <c r="F94" s="62">
        <v>36717.457815640773</v>
      </c>
      <c r="G94" s="62">
        <v>35658.198441035536</v>
      </c>
      <c r="H94" s="62">
        <v>35985.769960079168</v>
      </c>
      <c r="I94" s="62">
        <v>36629.575566876687</v>
      </c>
      <c r="J94" s="62">
        <v>36537.983588823736</v>
      </c>
    </row>
    <row r="95" spans="1:10" ht="15" customHeight="1" x14ac:dyDescent="0.25">
      <c r="A95" s="9" t="s">
        <v>11</v>
      </c>
      <c r="B95" s="9" t="s">
        <v>825</v>
      </c>
      <c r="C95" s="62">
        <v>25287.930051022166</v>
      </c>
      <c r="D95" s="62">
        <v>26163.956944532041</v>
      </c>
      <c r="E95" s="62">
        <v>26337.45447469713</v>
      </c>
      <c r="F95" s="62">
        <v>26977.309701162358</v>
      </c>
      <c r="G95" s="62">
        <v>28872.638469453137</v>
      </c>
      <c r="H95" s="62">
        <v>30885.685890366629</v>
      </c>
      <c r="I95" s="62">
        <v>32462.376335303408</v>
      </c>
      <c r="J95" s="62">
        <v>33953.81143443146</v>
      </c>
    </row>
    <row r="96" spans="1:10" ht="15" customHeight="1" x14ac:dyDescent="0.25">
      <c r="A96" s="9" t="s">
        <v>11</v>
      </c>
      <c r="B96" s="9" t="s">
        <v>824</v>
      </c>
      <c r="C96" s="62">
        <v>3592.4181304612198</v>
      </c>
      <c r="D96" s="62">
        <v>3799.8136554066273</v>
      </c>
      <c r="E96" s="62">
        <v>3904.3930607669186</v>
      </c>
      <c r="F96" s="62">
        <v>3930.3053073867463</v>
      </c>
      <c r="G96" s="62">
        <v>3632.8361943124128</v>
      </c>
      <c r="H96" s="62">
        <v>3737.7158740466111</v>
      </c>
      <c r="I96" s="62">
        <v>3654.2701084451037</v>
      </c>
      <c r="J96" s="62">
        <v>3675.8026943789378</v>
      </c>
    </row>
    <row r="97" spans="1:10" ht="15" customHeight="1" x14ac:dyDescent="0.25">
      <c r="A97" s="9" t="s">
        <v>11</v>
      </c>
      <c r="B97" s="9" t="s">
        <v>209</v>
      </c>
      <c r="C97" s="62">
        <v>9355.6161553985676</v>
      </c>
      <c r="D97" s="62">
        <v>10510.758393227045</v>
      </c>
      <c r="E97" s="62">
        <v>10199.244472886656</v>
      </c>
      <c r="F97" s="62">
        <v>10022.058245236265</v>
      </c>
      <c r="G97" s="62">
        <v>9777.2783756842055</v>
      </c>
      <c r="H97" s="62">
        <v>9502.0312763382281</v>
      </c>
      <c r="I97" s="62">
        <v>9265.5688733704192</v>
      </c>
      <c r="J97" s="62">
        <v>8930.5276459504075</v>
      </c>
    </row>
    <row r="98" spans="1:10" ht="15" customHeight="1" x14ac:dyDescent="0.25">
      <c r="A98" s="9" t="s">
        <v>10</v>
      </c>
      <c r="B98" s="9" t="s">
        <v>207</v>
      </c>
      <c r="C98" s="62">
        <v>237.98011169647555</v>
      </c>
      <c r="D98" s="62">
        <v>182.29477293755292</v>
      </c>
      <c r="E98" s="62">
        <v>155.56420197308665</v>
      </c>
      <c r="F98" s="62">
        <v>120.91132540515635</v>
      </c>
      <c r="G98" s="62">
        <v>73.961465691374315</v>
      </c>
      <c r="H98" s="62">
        <v>39.966117177943921</v>
      </c>
      <c r="I98" s="62">
        <v>23.107011024449491</v>
      </c>
      <c r="J98" s="62">
        <v>12.673158442161775</v>
      </c>
    </row>
    <row r="99" spans="1:10" ht="15" customHeight="1" x14ac:dyDescent="0.25">
      <c r="A99" s="9" t="s">
        <v>10</v>
      </c>
      <c r="B99" s="9" t="s">
        <v>208</v>
      </c>
      <c r="C99" s="62">
        <v>1664.0138965210654</v>
      </c>
      <c r="D99" s="62">
        <v>1693.3130362748936</v>
      </c>
      <c r="E99" s="62">
        <v>1673.2046574429553</v>
      </c>
      <c r="F99" s="62">
        <v>1567.2769565804037</v>
      </c>
      <c r="G99" s="62">
        <v>1482.9704356691177</v>
      </c>
      <c r="H99" s="62">
        <v>1468.9914658238974</v>
      </c>
      <c r="I99" s="62">
        <v>1457.8415919668248</v>
      </c>
      <c r="J99" s="62">
        <v>1458.9098985027283</v>
      </c>
    </row>
    <row r="100" spans="1:10" ht="15" customHeight="1" x14ac:dyDescent="0.25">
      <c r="A100" s="9" t="s">
        <v>10</v>
      </c>
      <c r="B100" s="9" t="s">
        <v>265</v>
      </c>
      <c r="C100" s="62">
        <v>648.81717119862674</v>
      </c>
      <c r="D100" s="62">
        <v>599.87041515596047</v>
      </c>
      <c r="E100" s="62">
        <v>608.87362544683754</v>
      </c>
      <c r="F100" s="62">
        <v>556.11418051807925</v>
      </c>
      <c r="G100" s="62">
        <v>484.25483666115707</v>
      </c>
      <c r="H100" s="62">
        <v>470.06154213632948</v>
      </c>
      <c r="I100" s="62">
        <v>473.57599012962305</v>
      </c>
      <c r="J100" s="62">
        <v>465.96944872574534</v>
      </c>
    </row>
    <row r="101" spans="1:10" ht="15" customHeight="1" x14ac:dyDescent="0.25">
      <c r="A101" s="9" t="s">
        <v>10</v>
      </c>
      <c r="B101" s="9" t="s">
        <v>825</v>
      </c>
      <c r="C101" s="62">
        <v>831.5046407196138</v>
      </c>
      <c r="D101" s="62">
        <v>887.47545667710085</v>
      </c>
      <c r="E101" s="62">
        <v>892.33847812539341</v>
      </c>
      <c r="F101" s="62">
        <v>876.47965296995346</v>
      </c>
      <c r="G101" s="62">
        <v>887.45940101157817</v>
      </c>
      <c r="H101" s="62">
        <v>906.70309064204969</v>
      </c>
      <c r="I101" s="62">
        <v>966.37859287984725</v>
      </c>
      <c r="J101" s="62">
        <v>1002.8184570679863</v>
      </c>
    </row>
    <row r="102" spans="1:10" ht="15" customHeight="1" x14ac:dyDescent="0.25">
      <c r="A102" s="9" t="s">
        <v>10</v>
      </c>
      <c r="B102" s="9" t="s">
        <v>824</v>
      </c>
      <c r="C102" s="62">
        <v>869.71833801983962</v>
      </c>
      <c r="D102" s="62">
        <v>914.03499187048942</v>
      </c>
      <c r="E102" s="62">
        <v>928.50153694483436</v>
      </c>
      <c r="F102" s="62">
        <v>846.91695513253001</v>
      </c>
      <c r="G102" s="62">
        <v>786.34118311889722</v>
      </c>
      <c r="H102" s="62">
        <v>788.30973029552854</v>
      </c>
      <c r="I102" s="62">
        <v>794.39925875685913</v>
      </c>
      <c r="J102" s="62">
        <v>782.00169556762069</v>
      </c>
    </row>
    <row r="103" spans="1:10" ht="15" customHeight="1" x14ac:dyDescent="0.25">
      <c r="A103" s="9" t="s">
        <v>10</v>
      </c>
      <c r="B103" s="9" t="s">
        <v>209</v>
      </c>
      <c r="C103" s="62">
        <v>743.46726892567858</v>
      </c>
      <c r="D103" s="62">
        <v>743.40371989048845</v>
      </c>
      <c r="E103" s="62">
        <v>671.35961077308343</v>
      </c>
      <c r="F103" s="62">
        <v>652.28511226478429</v>
      </c>
      <c r="G103" s="62">
        <v>650.43949883471589</v>
      </c>
      <c r="H103" s="62">
        <v>674.06800163657238</v>
      </c>
      <c r="I103" s="62">
        <v>676.80761747503118</v>
      </c>
      <c r="J103" s="62">
        <v>692.94717206907944</v>
      </c>
    </row>
    <row r="104" spans="1:10" ht="15" customHeight="1" x14ac:dyDescent="0.25">
      <c r="A104" s="9" t="s">
        <v>9</v>
      </c>
      <c r="B104" s="9" t="s">
        <v>207</v>
      </c>
      <c r="C104" s="62">
        <v>50.855450564062295</v>
      </c>
      <c r="D104" s="62">
        <v>45.643287211682789</v>
      </c>
      <c r="E104" s="62">
        <v>35.744209076402989</v>
      </c>
      <c r="F104" s="62">
        <v>24.557921291278642</v>
      </c>
      <c r="G104" s="62">
        <v>14.629750107303149</v>
      </c>
      <c r="H104" s="62">
        <v>8.4381561011310318</v>
      </c>
      <c r="I104" s="62">
        <v>5.5959251266674599</v>
      </c>
      <c r="J104" s="62">
        <v>4.268174473621194</v>
      </c>
    </row>
    <row r="105" spans="1:10" ht="15" customHeight="1" x14ac:dyDescent="0.25">
      <c r="A105" s="9" t="s">
        <v>9</v>
      </c>
      <c r="B105" s="9" t="s">
        <v>208</v>
      </c>
      <c r="C105" s="62">
        <v>2868.8875990183478</v>
      </c>
      <c r="D105" s="62">
        <v>2827.5935926887764</v>
      </c>
      <c r="E105" s="62">
        <v>2922.6482713157479</v>
      </c>
      <c r="F105" s="62">
        <v>3016.3621709847025</v>
      </c>
      <c r="G105" s="62">
        <v>3184.9500646744104</v>
      </c>
      <c r="H105" s="62">
        <v>3357.2190469724278</v>
      </c>
      <c r="I105" s="62">
        <v>3461.6476683805831</v>
      </c>
      <c r="J105" s="62">
        <v>3536.7619767114406</v>
      </c>
    </row>
    <row r="106" spans="1:10" ht="15" customHeight="1" x14ac:dyDescent="0.25">
      <c r="A106" s="9" t="s">
        <v>9</v>
      </c>
      <c r="B106" s="9" t="s">
        <v>265</v>
      </c>
      <c r="C106" s="62">
        <v>644.57509484599598</v>
      </c>
      <c r="D106" s="62">
        <v>655.26530380004886</v>
      </c>
      <c r="E106" s="62">
        <v>649.94607830924485</v>
      </c>
      <c r="F106" s="62">
        <v>608.59255001202996</v>
      </c>
      <c r="G106" s="62">
        <v>624.18136131663744</v>
      </c>
      <c r="H106" s="62">
        <v>656.5340145260592</v>
      </c>
      <c r="I106" s="62">
        <v>682.55044580686263</v>
      </c>
      <c r="J106" s="62">
        <v>714.37720039083024</v>
      </c>
    </row>
    <row r="107" spans="1:10" ht="15" customHeight="1" x14ac:dyDescent="0.25">
      <c r="A107" s="9" t="s">
        <v>9</v>
      </c>
      <c r="B107" s="9" t="s">
        <v>825</v>
      </c>
      <c r="C107" s="62">
        <v>556.74625927726458</v>
      </c>
      <c r="D107" s="62">
        <v>591.86493875162137</v>
      </c>
      <c r="E107" s="62">
        <v>645.11663854372091</v>
      </c>
      <c r="F107" s="62">
        <v>716.35508474591302</v>
      </c>
      <c r="G107" s="62">
        <v>803.0728202674868</v>
      </c>
      <c r="H107" s="62">
        <v>891.32156892484977</v>
      </c>
      <c r="I107" s="62">
        <v>967.60834858123314</v>
      </c>
      <c r="J107" s="62">
        <v>1035.000001608242</v>
      </c>
    </row>
    <row r="108" spans="1:10" ht="15" customHeight="1" x14ac:dyDescent="0.25">
      <c r="A108" s="9" t="s">
        <v>9</v>
      </c>
      <c r="B108" s="9" t="s">
        <v>824</v>
      </c>
      <c r="C108" s="62">
        <v>80.175327342533294</v>
      </c>
      <c r="D108" s="62">
        <v>75.743824183822724</v>
      </c>
      <c r="E108" s="62">
        <v>79.609281484327369</v>
      </c>
      <c r="F108" s="62">
        <v>79.540885813539631</v>
      </c>
      <c r="G108" s="62">
        <v>79.200557017696312</v>
      </c>
      <c r="H108" s="62">
        <v>80.663329249147864</v>
      </c>
      <c r="I108" s="62">
        <v>82.353545284779869</v>
      </c>
      <c r="J108" s="62">
        <v>83.190768934665286</v>
      </c>
    </row>
    <row r="109" spans="1:10" ht="15" customHeight="1" x14ac:dyDescent="0.25">
      <c r="A109" s="9" t="s">
        <v>9</v>
      </c>
      <c r="B109" s="9" t="s">
        <v>209</v>
      </c>
      <c r="C109" s="62">
        <v>180.62502009243545</v>
      </c>
      <c r="D109" s="62">
        <v>276.94961985684176</v>
      </c>
      <c r="E109" s="62">
        <v>292.98337264561667</v>
      </c>
      <c r="F109" s="62">
        <v>298.59009126538956</v>
      </c>
      <c r="G109" s="62">
        <v>326.90311495965921</v>
      </c>
      <c r="H109" s="62">
        <v>355.79617991431758</v>
      </c>
      <c r="I109" s="62">
        <v>377.63643268796477</v>
      </c>
      <c r="J109" s="62">
        <v>393.05621261488841</v>
      </c>
    </row>
    <row r="110" spans="1:10" ht="15" customHeight="1" x14ac:dyDescent="0.25">
      <c r="A110" s="9" t="s">
        <v>8</v>
      </c>
      <c r="B110" s="9" t="s">
        <v>207</v>
      </c>
      <c r="C110" s="62">
        <v>69.69310066397918</v>
      </c>
      <c r="D110" s="62">
        <v>54.568773762615876</v>
      </c>
      <c r="E110" s="62">
        <v>41.214678817040323</v>
      </c>
      <c r="F110" s="62">
        <v>26.283934701680284</v>
      </c>
      <c r="G110" s="62">
        <v>14.597532120377474</v>
      </c>
      <c r="H110" s="62">
        <v>8.3096712054853938</v>
      </c>
      <c r="I110" s="62">
        <v>5.6153076477332844</v>
      </c>
      <c r="J110" s="62">
        <v>4.1070329396976852</v>
      </c>
    </row>
    <row r="111" spans="1:10" ht="15" customHeight="1" x14ac:dyDescent="0.25">
      <c r="A111" s="9" t="s">
        <v>8</v>
      </c>
      <c r="B111" s="9" t="s">
        <v>208</v>
      </c>
      <c r="C111" s="62">
        <v>1355.4815162265706</v>
      </c>
      <c r="D111" s="62">
        <v>1307.121050462521</v>
      </c>
      <c r="E111" s="62">
        <v>1338.3762525335092</v>
      </c>
      <c r="F111" s="62">
        <v>1305.4664937476173</v>
      </c>
      <c r="G111" s="62">
        <v>1298.8516612548533</v>
      </c>
      <c r="H111" s="62">
        <v>1327.463993325013</v>
      </c>
      <c r="I111" s="62">
        <v>1339.495102722052</v>
      </c>
      <c r="J111" s="62">
        <v>1342.6761322730965</v>
      </c>
    </row>
    <row r="112" spans="1:10" ht="15" customHeight="1" x14ac:dyDescent="0.25">
      <c r="A112" s="9" t="s">
        <v>8</v>
      </c>
      <c r="B112" s="9" t="s">
        <v>265</v>
      </c>
      <c r="C112" s="62">
        <v>391.42679252812906</v>
      </c>
      <c r="D112" s="62">
        <v>439.01705640953702</v>
      </c>
      <c r="E112" s="62">
        <v>452.74181268502127</v>
      </c>
      <c r="F112" s="62">
        <v>418.74719500507103</v>
      </c>
      <c r="G112" s="62">
        <v>394.42767509990699</v>
      </c>
      <c r="H112" s="62">
        <v>383.88196391330229</v>
      </c>
      <c r="I112" s="62">
        <v>380.51428458694625</v>
      </c>
      <c r="J112" s="62">
        <v>373.41384374689727</v>
      </c>
    </row>
    <row r="113" spans="1:10" ht="15" customHeight="1" x14ac:dyDescent="0.25">
      <c r="A113" s="9" t="s">
        <v>8</v>
      </c>
      <c r="B113" s="9" t="s">
        <v>825</v>
      </c>
      <c r="C113" s="62">
        <v>568.03970094242959</v>
      </c>
      <c r="D113" s="62">
        <v>616.63089233068865</v>
      </c>
      <c r="E113" s="62">
        <v>655.02711320567767</v>
      </c>
      <c r="F113" s="62">
        <v>699.83198336310011</v>
      </c>
      <c r="G113" s="62">
        <v>726.52518960153679</v>
      </c>
      <c r="H113" s="62">
        <v>777.00873382956593</v>
      </c>
      <c r="I113" s="62">
        <v>818.73464238023325</v>
      </c>
      <c r="J113" s="62">
        <v>851.02442486913583</v>
      </c>
    </row>
    <row r="114" spans="1:10" ht="15" customHeight="1" x14ac:dyDescent="0.25">
      <c r="A114" s="9" t="s">
        <v>8</v>
      </c>
      <c r="B114" s="9" t="s">
        <v>824</v>
      </c>
      <c r="C114" s="62">
        <v>524.39741819656922</v>
      </c>
      <c r="D114" s="62">
        <v>574.27215577764503</v>
      </c>
      <c r="E114" s="62">
        <v>577.87226570056885</v>
      </c>
      <c r="F114" s="62">
        <v>575.95793428668435</v>
      </c>
      <c r="G114" s="62">
        <v>570.82871666595952</v>
      </c>
      <c r="H114" s="62">
        <v>569.63835175991983</v>
      </c>
      <c r="I114" s="62">
        <v>589.51637662837607</v>
      </c>
      <c r="J114" s="62">
        <v>586.82084474686815</v>
      </c>
    </row>
    <row r="115" spans="1:10" ht="15" customHeight="1" x14ac:dyDescent="0.25">
      <c r="A115" s="9" t="s">
        <v>8</v>
      </c>
      <c r="B115" s="9" t="s">
        <v>209</v>
      </c>
      <c r="C115" s="62">
        <v>1194.3839923738858</v>
      </c>
      <c r="D115" s="62">
        <v>1251.4612418027691</v>
      </c>
      <c r="E115" s="62">
        <v>1224.9117430484127</v>
      </c>
      <c r="F115" s="62">
        <v>1192.6720824316262</v>
      </c>
      <c r="G115" s="62">
        <v>1141.6096328134781</v>
      </c>
      <c r="H115" s="62">
        <v>1062.5310640902871</v>
      </c>
      <c r="I115" s="62">
        <v>1025.234794512206</v>
      </c>
      <c r="J115" s="62">
        <v>979.9250726678282</v>
      </c>
    </row>
    <row r="116" spans="1:10" ht="15" customHeight="1" x14ac:dyDescent="0.25">
      <c r="A116" s="9" t="s">
        <v>7</v>
      </c>
      <c r="B116" s="9" t="s">
        <v>207</v>
      </c>
      <c r="C116" s="63">
        <v>1E-3</v>
      </c>
      <c r="D116" s="62">
        <v>8.6103970313474356E-3</v>
      </c>
      <c r="E116" s="62">
        <v>6.718060202566975E-3</v>
      </c>
      <c r="F116" s="62">
        <v>5.7571512276183272E-3</v>
      </c>
      <c r="G116" s="62">
        <v>5.1821895312859556E-3</v>
      </c>
      <c r="H116" s="62">
        <v>4.7283099445439465E-3</v>
      </c>
      <c r="I116" s="62">
        <v>4.4168747476876109E-3</v>
      </c>
      <c r="J116" s="62">
        <v>4.2352057590851217E-3</v>
      </c>
    </row>
    <row r="117" spans="1:10" ht="15" customHeight="1" x14ac:dyDescent="0.25">
      <c r="A117" s="9" t="s">
        <v>7</v>
      </c>
      <c r="B117" s="9" t="s">
        <v>208</v>
      </c>
      <c r="C117" s="62">
        <v>323.08575617275881</v>
      </c>
      <c r="D117" s="62">
        <v>329.37174313932769</v>
      </c>
      <c r="E117" s="62">
        <v>329.59617955627635</v>
      </c>
      <c r="F117" s="62">
        <v>325.88382086431699</v>
      </c>
      <c r="G117" s="62">
        <v>329.28397626036326</v>
      </c>
      <c r="H117" s="62">
        <v>317.07946269703865</v>
      </c>
      <c r="I117" s="62">
        <v>319.90906460388754</v>
      </c>
      <c r="J117" s="62">
        <v>320.24986724880449</v>
      </c>
    </row>
    <row r="118" spans="1:10" ht="15" customHeight="1" x14ac:dyDescent="0.25">
      <c r="A118" s="9" t="s">
        <v>7</v>
      </c>
      <c r="B118" s="9" t="s">
        <v>265</v>
      </c>
      <c r="C118" s="63">
        <v>1.1573372979460778E-3</v>
      </c>
      <c r="D118" s="62">
        <v>0.15632376386504881</v>
      </c>
      <c r="E118" s="62">
        <v>0.21439006503483041</v>
      </c>
      <c r="F118" s="62">
        <v>0.32610994553013317</v>
      </c>
      <c r="G118" s="62">
        <v>0.30655475762387646</v>
      </c>
      <c r="H118" s="62">
        <v>0.30683631922207683</v>
      </c>
      <c r="I118" s="62">
        <v>0.31063728025681292</v>
      </c>
      <c r="J118" s="62">
        <v>0.32438603636411956</v>
      </c>
    </row>
    <row r="119" spans="1:10" ht="15" customHeight="1" x14ac:dyDescent="0.25">
      <c r="A119" s="9" t="s">
        <v>7</v>
      </c>
      <c r="B119" s="9" t="s">
        <v>825</v>
      </c>
      <c r="C119" s="62">
        <v>166.46485452805734</v>
      </c>
      <c r="D119" s="62">
        <v>194.88269911544924</v>
      </c>
      <c r="E119" s="62">
        <v>210.98959919630178</v>
      </c>
      <c r="F119" s="62">
        <v>222.60272189511801</v>
      </c>
      <c r="G119" s="62">
        <v>227.07089224183261</v>
      </c>
      <c r="H119" s="62">
        <v>241.18697757449297</v>
      </c>
      <c r="I119" s="62">
        <v>253.69653408610245</v>
      </c>
      <c r="J119" s="62">
        <v>266.78414960528517</v>
      </c>
    </row>
    <row r="120" spans="1:10" ht="15" customHeight="1" x14ac:dyDescent="0.25">
      <c r="A120" s="9" t="s">
        <v>7</v>
      </c>
      <c r="B120" s="9" t="s">
        <v>824</v>
      </c>
      <c r="C120" s="62">
        <v>0.40000000000000008</v>
      </c>
      <c r="D120" s="62">
        <v>0.44530785399894945</v>
      </c>
      <c r="E120" s="62">
        <v>0.46993311726637271</v>
      </c>
      <c r="F120" s="62">
        <v>0.45790294073104021</v>
      </c>
      <c r="G120" s="62">
        <v>0.45900736810886539</v>
      </c>
      <c r="H120" s="62">
        <v>0.44899108078248162</v>
      </c>
      <c r="I120" s="62">
        <v>0.42241351964110813</v>
      </c>
      <c r="J120" s="62">
        <v>0.39403445254432318</v>
      </c>
    </row>
    <row r="121" spans="1:10" ht="15" customHeight="1" x14ac:dyDescent="0.25">
      <c r="A121" s="9" t="s">
        <v>7</v>
      </c>
      <c r="B121" s="9" t="s">
        <v>209</v>
      </c>
      <c r="C121" s="62">
        <v>10.607189113464518</v>
      </c>
      <c r="D121" s="62">
        <v>20.023188615331904</v>
      </c>
      <c r="E121" s="62">
        <v>23.22318437170745</v>
      </c>
      <c r="F121" s="62">
        <v>25.463008363848751</v>
      </c>
      <c r="G121" s="62">
        <v>29.001144588552282</v>
      </c>
      <c r="H121" s="62">
        <v>32.11742914166188</v>
      </c>
      <c r="I121" s="62">
        <v>34.01329462355384</v>
      </c>
      <c r="J121" s="62">
        <v>36.236697241534344</v>
      </c>
    </row>
    <row r="122" spans="1:10" ht="15" customHeight="1" x14ac:dyDescent="0.25">
      <c r="A122" s="9" t="s">
        <v>6</v>
      </c>
      <c r="B122" s="9" t="s">
        <v>207</v>
      </c>
      <c r="C122" s="62">
        <v>1401.585931785193</v>
      </c>
      <c r="D122" s="62">
        <v>1587.2026886064323</v>
      </c>
      <c r="E122" s="62">
        <v>1603.6675885950931</v>
      </c>
      <c r="F122" s="62">
        <v>1132.9743964868658</v>
      </c>
      <c r="G122" s="62">
        <v>735.25709673570339</v>
      </c>
      <c r="H122" s="62">
        <v>449.59973623946797</v>
      </c>
      <c r="I122" s="62">
        <v>333.00147319183202</v>
      </c>
      <c r="J122" s="62">
        <v>289.7451967768705</v>
      </c>
    </row>
    <row r="123" spans="1:10" ht="15" customHeight="1" x14ac:dyDescent="0.25">
      <c r="A123" s="9" t="s">
        <v>6</v>
      </c>
      <c r="B123" s="9" t="s">
        <v>208</v>
      </c>
      <c r="C123" s="62">
        <v>15745.841087598839</v>
      </c>
      <c r="D123" s="62">
        <v>14907.95131645254</v>
      </c>
      <c r="E123" s="62">
        <v>14248.238372689193</v>
      </c>
      <c r="F123" s="62">
        <v>13618.464396948231</v>
      </c>
      <c r="G123" s="62">
        <v>13300.689327655067</v>
      </c>
      <c r="H123" s="62">
        <v>13166.731611060297</v>
      </c>
      <c r="I123" s="62">
        <v>13064.674652208236</v>
      </c>
      <c r="J123" s="62">
        <v>13013.58503243178</v>
      </c>
    </row>
    <row r="124" spans="1:10" ht="15" customHeight="1" x14ac:dyDescent="0.25">
      <c r="A124" s="9" t="s">
        <v>6</v>
      </c>
      <c r="B124" s="9" t="s">
        <v>265</v>
      </c>
      <c r="C124" s="62">
        <v>21404.646208252223</v>
      </c>
      <c r="D124" s="62">
        <v>20371.242331284237</v>
      </c>
      <c r="E124" s="62">
        <v>17962.562317551103</v>
      </c>
      <c r="F124" s="62">
        <v>16278.50735952492</v>
      </c>
      <c r="G124" s="62">
        <v>15035.914571436837</v>
      </c>
      <c r="H124" s="62">
        <v>14735.446653893325</v>
      </c>
      <c r="I124" s="62">
        <v>14677.04547530954</v>
      </c>
      <c r="J124" s="62">
        <v>14610.596426517037</v>
      </c>
    </row>
    <row r="125" spans="1:10" ht="15" customHeight="1" x14ac:dyDescent="0.25">
      <c r="A125" s="9" t="s">
        <v>6</v>
      </c>
      <c r="B125" s="9" t="s">
        <v>825</v>
      </c>
      <c r="C125" s="62">
        <v>9034.1716007712148</v>
      </c>
      <c r="D125" s="62">
        <v>9502.5842289757729</v>
      </c>
      <c r="E125" s="62">
        <v>9833.5973154098356</v>
      </c>
      <c r="F125" s="62">
        <v>10000.810111593533</v>
      </c>
      <c r="G125" s="62">
        <v>10195.696810416253</v>
      </c>
      <c r="H125" s="62">
        <v>10583.368356425201</v>
      </c>
      <c r="I125" s="62">
        <v>10962.479438681754</v>
      </c>
      <c r="J125" s="62">
        <v>11422.048848188142</v>
      </c>
    </row>
    <row r="126" spans="1:10" ht="15" customHeight="1" x14ac:dyDescent="0.25">
      <c r="A126" s="9" t="s">
        <v>6</v>
      </c>
      <c r="B126" s="9" t="s">
        <v>824</v>
      </c>
      <c r="C126" s="62">
        <v>2037.7501866701016</v>
      </c>
      <c r="D126" s="62">
        <v>2157.2782730515623</v>
      </c>
      <c r="E126" s="62">
        <v>2309.4564488273295</v>
      </c>
      <c r="F126" s="62">
        <v>2459.4037557693796</v>
      </c>
      <c r="G126" s="62">
        <v>2402.7059967780124</v>
      </c>
      <c r="H126" s="62">
        <v>2497.0937548501279</v>
      </c>
      <c r="I126" s="62">
        <v>2531.7144487006062</v>
      </c>
      <c r="J126" s="62">
        <v>2526.455430116594</v>
      </c>
    </row>
    <row r="127" spans="1:10" ht="15" customHeight="1" x14ac:dyDescent="0.25">
      <c r="A127" s="9" t="s">
        <v>6</v>
      </c>
      <c r="B127" s="9" t="s">
        <v>209</v>
      </c>
      <c r="C127" s="62">
        <v>1222.7518237195948</v>
      </c>
      <c r="D127" s="62">
        <v>1803.6500349124626</v>
      </c>
      <c r="E127" s="62">
        <v>2015.6839410214739</v>
      </c>
      <c r="F127" s="62">
        <v>2393.965291355601</v>
      </c>
      <c r="G127" s="62">
        <v>2622.3465808308383</v>
      </c>
      <c r="H127" s="62">
        <v>2892.3719292039809</v>
      </c>
      <c r="I127" s="62">
        <v>3098.3779856858364</v>
      </c>
      <c r="J127" s="62">
        <v>3253.1615535140236</v>
      </c>
    </row>
    <row r="128" spans="1:10" ht="15" customHeight="1" x14ac:dyDescent="0.25">
      <c r="A128" s="9" t="s">
        <v>5</v>
      </c>
      <c r="B128" s="9" t="s">
        <v>207</v>
      </c>
      <c r="C128" s="62">
        <v>13386.829688736889</v>
      </c>
      <c r="D128" s="62">
        <v>11234.320353872903</v>
      </c>
      <c r="E128" s="62">
        <v>9948.4840851828831</v>
      </c>
      <c r="F128" s="62">
        <v>7903.3441581283269</v>
      </c>
      <c r="G128" s="62">
        <v>5708.7245339030096</v>
      </c>
      <c r="H128" s="62">
        <v>4044.7908295100274</v>
      </c>
      <c r="I128" s="62">
        <v>3397.7479191849066</v>
      </c>
      <c r="J128" s="62">
        <v>3118.2805574503086</v>
      </c>
    </row>
    <row r="129" spans="1:10" ht="15" customHeight="1" x14ac:dyDescent="0.25">
      <c r="A129" s="9" t="s">
        <v>5</v>
      </c>
      <c r="B129" s="9" t="s">
        <v>208</v>
      </c>
      <c r="C129" s="62">
        <v>21289.002707854077</v>
      </c>
      <c r="D129" s="62">
        <v>21540.8291750026</v>
      </c>
      <c r="E129" s="62">
        <v>21686.846719560985</v>
      </c>
      <c r="F129" s="62">
        <v>21836.865555521777</v>
      </c>
      <c r="G129" s="62">
        <v>22081.370665518036</v>
      </c>
      <c r="H129" s="62">
        <v>22330.940305453092</v>
      </c>
      <c r="I129" s="62">
        <v>22303.514670882727</v>
      </c>
      <c r="J129" s="62">
        <v>22219.061824731383</v>
      </c>
    </row>
    <row r="130" spans="1:10" ht="15" customHeight="1" x14ac:dyDescent="0.25">
      <c r="A130" s="9" t="s">
        <v>5</v>
      </c>
      <c r="B130" s="9" t="s">
        <v>265</v>
      </c>
      <c r="C130" s="62">
        <v>9672.8304513533785</v>
      </c>
      <c r="D130" s="62">
        <v>11179.763181941278</v>
      </c>
      <c r="E130" s="62">
        <v>11247.24122268073</v>
      </c>
      <c r="F130" s="62">
        <v>11650.605522524142</v>
      </c>
      <c r="G130" s="62">
        <v>12086.290458667965</v>
      </c>
      <c r="H130" s="62">
        <v>12848.405643030001</v>
      </c>
      <c r="I130" s="62">
        <v>13129.575879548787</v>
      </c>
      <c r="J130" s="62">
        <v>13096.547900052234</v>
      </c>
    </row>
    <row r="131" spans="1:10" ht="15" customHeight="1" x14ac:dyDescent="0.25">
      <c r="A131" s="9" t="s">
        <v>5</v>
      </c>
      <c r="B131" s="9" t="s">
        <v>825</v>
      </c>
      <c r="C131" s="62">
        <v>11011.051429487201</v>
      </c>
      <c r="D131" s="62">
        <v>12205.818331015995</v>
      </c>
      <c r="E131" s="62">
        <v>13415.752283493512</v>
      </c>
      <c r="F131" s="62">
        <v>14472.415236847042</v>
      </c>
      <c r="G131" s="62">
        <v>15225.752094369018</v>
      </c>
      <c r="H131" s="62">
        <v>15988.065840242894</v>
      </c>
      <c r="I131" s="62">
        <v>16719.829784831545</v>
      </c>
      <c r="J131" s="62">
        <v>17395.030655579445</v>
      </c>
    </row>
    <row r="132" spans="1:10" ht="15" customHeight="1" x14ac:dyDescent="0.25">
      <c r="A132" s="9" t="s">
        <v>5</v>
      </c>
      <c r="B132" s="9" t="s">
        <v>824</v>
      </c>
      <c r="C132" s="62">
        <v>6062.7876974521314</v>
      </c>
      <c r="D132" s="62">
        <v>6945.4314996785497</v>
      </c>
      <c r="E132" s="62">
        <v>6819.6221714415906</v>
      </c>
      <c r="F132" s="62">
        <v>7849.969579802043</v>
      </c>
      <c r="G132" s="62">
        <v>8366.1282689400123</v>
      </c>
      <c r="H132" s="62">
        <v>9105.7959516097326</v>
      </c>
      <c r="I132" s="62">
        <v>8989.5807909239375</v>
      </c>
      <c r="J132" s="62">
        <v>9112.178139228743</v>
      </c>
    </row>
    <row r="133" spans="1:10" ht="15" customHeight="1" x14ac:dyDescent="0.25">
      <c r="A133" s="9" t="s">
        <v>5</v>
      </c>
      <c r="B133" s="9" t="s">
        <v>209</v>
      </c>
      <c r="C133" s="62">
        <v>6720.5327839507499</v>
      </c>
      <c r="D133" s="62">
        <v>8551.4348284005173</v>
      </c>
      <c r="E133" s="62">
        <v>9127.3647310159085</v>
      </c>
      <c r="F133" s="62">
        <v>9213.8062534278197</v>
      </c>
      <c r="G133" s="62">
        <v>9468.2182291263598</v>
      </c>
      <c r="H133" s="62">
        <v>9488.2964895127589</v>
      </c>
      <c r="I133" s="62">
        <v>9875.5084297125068</v>
      </c>
      <c r="J133" s="62">
        <v>9644.5032029933845</v>
      </c>
    </row>
    <row r="134" spans="1:10" ht="15" customHeight="1" x14ac:dyDescent="0.25">
      <c r="A134" s="9" t="s">
        <v>4</v>
      </c>
      <c r="B134" s="9" t="s">
        <v>207</v>
      </c>
      <c r="C134" s="62">
        <v>17.472550803960338</v>
      </c>
      <c r="D134" s="62">
        <v>15.314490980934627</v>
      </c>
      <c r="E134" s="62">
        <v>11.044505198586593</v>
      </c>
      <c r="F134" s="62">
        <v>5.4843065130924362</v>
      </c>
      <c r="G134" s="62">
        <v>2.8858403753101163</v>
      </c>
      <c r="H134" s="62">
        <v>1.4212259134925345</v>
      </c>
      <c r="I134" s="62">
        <v>0.83848813165621283</v>
      </c>
      <c r="J134" s="62">
        <v>0.61184184107617212</v>
      </c>
    </row>
    <row r="135" spans="1:10" ht="15" customHeight="1" x14ac:dyDescent="0.25">
      <c r="A135" s="9" t="s">
        <v>4</v>
      </c>
      <c r="B135" s="9" t="s">
        <v>208</v>
      </c>
      <c r="C135" s="62">
        <v>8141.827697744101</v>
      </c>
      <c r="D135" s="62">
        <v>7717.3660735902513</v>
      </c>
      <c r="E135" s="62">
        <v>7695.3692595400616</v>
      </c>
      <c r="F135" s="62">
        <v>7546.9423320542237</v>
      </c>
      <c r="G135" s="62">
        <v>7423.9882984469123</v>
      </c>
      <c r="H135" s="62">
        <v>7214.2979690421253</v>
      </c>
      <c r="I135" s="62">
        <v>7027.9641362552147</v>
      </c>
      <c r="J135" s="62">
        <v>6904.6718061294077</v>
      </c>
    </row>
    <row r="136" spans="1:10" ht="15" customHeight="1" x14ac:dyDescent="0.25">
      <c r="A136" s="9" t="s">
        <v>4</v>
      </c>
      <c r="B136" s="9" t="s">
        <v>265</v>
      </c>
      <c r="C136" s="62">
        <v>1690.6012167768752</v>
      </c>
      <c r="D136" s="62">
        <v>1809.3056984364614</v>
      </c>
      <c r="E136" s="62">
        <v>1739.6912811740342</v>
      </c>
      <c r="F136" s="62">
        <v>1520.2995767448565</v>
      </c>
      <c r="G136" s="62">
        <v>1471.6988047723446</v>
      </c>
      <c r="H136" s="62">
        <v>1499.856187113852</v>
      </c>
      <c r="I136" s="62">
        <v>1525.211257401771</v>
      </c>
      <c r="J136" s="62">
        <v>1525.9041001268204</v>
      </c>
    </row>
    <row r="137" spans="1:10" ht="15" customHeight="1" x14ac:dyDescent="0.25">
      <c r="A137" s="9" t="s">
        <v>4</v>
      </c>
      <c r="B137" s="9" t="s">
        <v>825</v>
      </c>
      <c r="C137" s="62">
        <v>3864.980713480712</v>
      </c>
      <c r="D137" s="62">
        <v>4050.9633876582357</v>
      </c>
      <c r="E137" s="62">
        <v>4100.3114847401594</v>
      </c>
      <c r="F137" s="62">
        <v>4107.280964739798</v>
      </c>
      <c r="G137" s="62">
        <v>4165.5910585774591</v>
      </c>
      <c r="H137" s="62">
        <v>4261.2176453278216</v>
      </c>
      <c r="I137" s="62">
        <v>4343.3534587417416</v>
      </c>
      <c r="J137" s="62">
        <v>4387.9316476233607</v>
      </c>
    </row>
    <row r="138" spans="1:10" ht="15" customHeight="1" x14ac:dyDescent="0.25">
      <c r="A138" s="9" t="s">
        <v>4</v>
      </c>
      <c r="B138" s="9" t="s">
        <v>824</v>
      </c>
      <c r="C138" s="62">
        <v>324.76023682865548</v>
      </c>
      <c r="D138" s="62">
        <v>365.97900290038137</v>
      </c>
      <c r="E138" s="62">
        <v>337.67296411174806</v>
      </c>
      <c r="F138" s="62">
        <v>473.90703863132279</v>
      </c>
      <c r="G138" s="62">
        <v>411.93786588886417</v>
      </c>
      <c r="H138" s="62">
        <v>408.03096515895265</v>
      </c>
      <c r="I138" s="62">
        <v>366.33846199194613</v>
      </c>
      <c r="J138" s="62">
        <v>358.33600345905688</v>
      </c>
    </row>
    <row r="139" spans="1:10" ht="15" customHeight="1" x14ac:dyDescent="0.25">
      <c r="A139" s="9" t="s">
        <v>4</v>
      </c>
      <c r="B139" s="9" t="s">
        <v>209</v>
      </c>
      <c r="C139" s="62">
        <v>2747.9436769362815</v>
      </c>
      <c r="D139" s="62">
        <v>2868.4573119960455</v>
      </c>
      <c r="E139" s="62">
        <v>2764.4102129421417</v>
      </c>
      <c r="F139" s="62">
        <v>2603.1246405315051</v>
      </c>
      <c r="G139" s="62">
        <v>2476.8405170496749</v>
      </c>
      <c r="H139" s="62">
        <v>2401.0529371852663</v>
      </c>
      <c r="I139" s="62">
        <v>2364.9833820337572</v>
      </c>
      <c r="J139" s="62">
        <v>2360.8837563612806</v>
      </c>
    </row>
    <row r="140" spans="1:10" ht="15" customHeight="1" x14ac:dyDescent="0.25">
      <c r="A140" s="9" t="s">
        <v>3</v>
      </c>
      <c r="B140" s="9" t="s">
        <v>207</v>
      </c>
      <c r="C140" s="62">
        <v>815.33290905485876</v>
      </c>
      <c r="D140" s="62">
        <v>949.5966780198288</v>
      </c>
      <c r="E140" s="62">
        <v>885.56838685119033</v>
      </c>
      <c r="F140" s="62">
        <v>771.2545146693285</v>
      </c>
      <c r="G140" s="62">
        <v>559.51701122523502</v>
      </c>
      <c r="H140" s="62">
        <v>441.54942586306299</v>
      </c>
      <c r="I140" s="62">
        <v>356.10677510457896</v>
      </c>
      <c r="J140" s="62">
        <v>258.35854807529972</v>
      </c>
    </row>
    <row r="141" spans="1:10" ht="15" customHeight="1" x14ac:dyDescent="0.25">
      <c r="A141" s="9" t="s">
        <v>3</v>
      </c>
      <c r="B141" s="9" t="s">
        <v>208</v>
      </c>
      <c r="C141" s="62">
        <v>6765.4659097582753</v>
      </c>
      <c r="D141" s="62">
        <v>6609.8134255546656</v>
      </c>
      <c r="E141" s="62">
        <v>6865.6415245593107</v>
      </c>
      <c r="F141" s="62">
        <v>6882.6349768103983</v>
      </c>
      <c r="G141" s="62">
        <v>6995.7927012848031</v>
      </c>
      <c r="H141" s="62">
        <v>7160.4256699656607</v>
      </c>
      <c r="I141" s="62">
        <v>7254.992059715406</v>
      </c>
      <c r="J141" s="62">
        <v>7357.9384749767796</v>
      </c>
    </row>
    <row r="142" spans="1:10" ht="15" customHeight="1" x14ac:dyDescent="0.25">
      <c r="A142" s="9" t="s">
        <v>3</v>
      </c>
      <c r="B142" s="9" t="s">
        <v>265</v>
      </c>
      <c r="C142" s="62">
        <v>6336.6567494431638</v>
      </c>
      <c r="D142" s="62">
        <v>6864.7267094410272</v>
      </c>
      <c r="E142" s="62">
        <v>6785.3100547713611</v>
      </c>
      <c r="F142" s="62">
        <v>6349.2585067549007</v>
      </c>
      <c r="G142" s="62">
        <v>6043.3094179564278</v>
      </c>
      <c r="H142" s="62">
        <v>6051.377319901454</v>
      </c>
      <c r="I142" s="62">
        <v>6011.4814065403807</v>
      </c>
      <c r="J142" s="62">
        <v>6020.3823375904303</v>
      </c>
    </row>
    <row r="143" spans="1:10" ht="15" customHeight="1" x14ac:dyDescent="0.25">
      <c r="A143" s="9" t="s">
        <v>3</v>
      </c>
      <c r="B143" s="9" t="s">
        <v>825</v>
      </c>
      <c r="C143" s="62">
        <v>3682.729140025122</v>
      </c>
      <c r="D143" s="62">
        <v>4058.2875693481346</v>
      </c>
      <c r="E143" s="62">
        <v>4232.5725007182909</v>
      </c>
      <c r="F143" s="62">
        <v>4391.9489751438041</v>
      </c>
      <c r="G143" s="62">
        <v>4584.0589363715553</v>
      </c>
      <c r="H143" s="62">
        <v>4839.9822414222854</v>
      </c>
      <c r="I143" s="62">
        <v>5107.2590833554532</v>
      </c>
      <c r="J143" s="62">
        <v>5355.0388694888043</v>
      </c>
    </row>
    <row r="144" spans="1:10" ht="15" customHeight="1" x14ac:dyDescent="0.25">
      <c r="A144" s="9" t="s">
        <v>3</v>
      </c>
      <c r="B144" s="9" t="s">
        <v>824</v>
      </c>
      <c r="C144" s="62">
        <v>1492.9078841294825</v>
      </c>
      <c r="D144" s="62">
        <v>1628.4864447011262</v>
      </c>
      <c r="E144" s="62">
        <v>1712.1239280291402</v>
      </c>
      <c r="F144" s="62">
        <v>1800.6608155862548</v>
      </c>
      <c r="G144" s="62">
        <v>1872.663932494549</v>
      </c>
      <c r="H144" s="62">
        <v>1953.5692594482261</v>
      </c>
      <c r="I144" s="62">
        <v>2045.5422721891543</v>
      </c>
      <c r="J144" s="62">
        <v>2121.5261760006697</v>
      </c>
    </row>
    <row r="145" spans="1:10" ht="15" customHeight="1" x14ac:dyDescent="0.25">
      <c r="A145" s="9" t="s">
        <v>3</v>
      </c>
      <c r="B145" s="9" t="s">
        <v>209</v>
      </c>
      <c r="C145" s="62">
        <v>4023.3653015767295</v>
      </c>
      <c r="D145" s="62">
        <v>4487.737174953555</v>
      </c>
      <c r="E145" s="62">
        <v>4419.3750032120006</v>
      </c>
      <c r="F145" s="62">
        <v>4524.1780589353684</v>
      </c>
      <c r="G145" s="62">
        <v>4598.0536493739619</v>
      </c>
      <c r="H145" s="62">
        <v>4674.6170880560185</v>
      </c>
      <c r="I145" s="62">
        <v>4749.4927568238836</v>
      </c>
      <c r="J145" s="62">
        <v>4733.6654305150814</v>
      </c>
    </row>
    <row r="146" spans="1:10" ht="15" customHeight="1" x14ac:dyDescent="0.25">
      <c r="A146" s="9" t="s">
        <v>2</v>
      </c>
      <c r="B146" s="9" t="s">
        <v>207</v>
      </c>
      <c r="C146" s="62">
        <v>1122.1519067994354</v>
      </c>
      <c r="D146" s="62">
        <v>1133.7233670399055</v>
      </c>
      <c r="E146" s="62">
        <v>983.86382735176346</v>
      </c>
      <c r="F146" s="62">
        <v>702.71220325588615</v>
      </c>
      <c r="G146" s="62">
        <v>483.48812313405494</v>
      </c>
      <c r="H146" s="62">
        <v>321.78177001857239</v>
      </c>
      <c r="I146" s="62">
        <v>232.88232906569843</v>
      </c>
      <c r="J146" s="62">
        <v>196.80039669818288</v>
      </c>
    </row>
    <row r="147" spans="1:10" ht="15" customHeight="1" x14ac:dyDescent="0.25">
      <c r="A147" s="9" t="s">
        <v>2</v>
      </c>
      <c r="B147" s="9" t="s">
        <v>208</v>
      </c>
      <c r="C147" s="62">
        <v>8856.1981031021423</v>
      </c>
      <c r="D147" s="62">
        <v>8015.1868501325262</v>
      </c>
      <c r="E147" s="62">
        <v>7462.8623473572225</v>
      </c>
      <c r="F147" s="62">
        <v>7070.5729909498377</v>
      </c>
      <c r="G147" s="62">
        <v>6917.5394106286421</v>
      </c>
      <c r="H147" s="62">
        <v>6885.7921079686212</v>
      </c>
      <c r="I147" s="62">
        <v>6938.7251545696672</v>
      </c>
      <c r="J147" s="62">
        <v>6971.3099217674153</v>
      </c>
    </row>
    <row r="148" spans="1:10" ht="15" customHeight="1" x14ac:dyDescent="0.25">
      <c r="A148" s="9" t="s">
        <v>2</v>
      </c>
      <c r="B148" s="9" t="s">
        <v>265</v>
      </c>
      <c r="C148" s="62">
        <v>676.64257599600762</v>
      </c>
      <c r="D148" s="62">
        <v>783.29811932808843</v>
      </c>
      <c r="E148" s="62">
        <v>781.22593942216372</v>
      </c>
      <c r="F148" s="62">
        <v>712.70390427595657</v>
      </c>
      <c r="G148" s="62">
        <v>688.52602265774806</v>
      </c>
      <c r="H148" s="62">
        <v>683.32699136720089</v>
      </c>
      <c r="I148" s="62">
        <v>712.13016062143333</v>
      </c>
      <c r="J148" s="62">
        <v>735.13256289657033</v>
      </c>
    </row>
    <row r="149" spans="1:10" ht="15" customHeight="1" x14ac:dyDescent="0.25">
      <c r="A149" s="9" t="s">
        <v>2</v>
      </c>
      <c r="B149" s="9" t="s">
        <v>825</v>
      </c>
      <c r="C149" s="62">
        <v>11101.659852176901</v>
      </c>
      <c r="D149" s="62">
        <v>11649.870775918334</v>
      </c>
      <c r="E149" s="62">
        <v>11995.200267550663</v>
      </c>
      <c r="F149" s="62">
        <v>12402.12837298864</v>
      </c>
      <c r="G149" s="62">
        <v>12735.606874270863</v>
      </c>
      <c r="H149" s="62">
        <v>13122.910536289448</v>
      </c>
      <c r="I149" s="62">
        <v>13723.233026462463</v>
      </c>
      <c r="J149" s="62">
        <v>14255.643277343494</v>
      </c>
    </row>
    <row r="150" spans="1:10" ht="15" customHeight="1" x14ac:dyDescent="0.25">
      <c r="A150" s="9" t="s">
        <v>2</v>
      </c>
      <c r="B150" s="9" t="s">
        <v>824</v>
      </c>
      <c r="C150" s="62">
        <v>4420.4668682567244</v>
      </c>
      <c r="D150" s="62">
        <v>4420.975899118027</v>
      </c>
      <c r="E150" s="62">
        <v>4567.0437309686067</v>
      </c>
      <c r="F150" s="62">
        <v>4453.1617057673129</v>
      </c>
      <c r="G150" s="62">
        <v>4627.1411168012555</v>
      </c>
      <c r="H150" s="62">
        <v>4788.8915247338437</v>
      </c>
      <c r="I150" s="62">
        <v>5042.8650897723628</v>
      </c>
      <c r="J150" s="62">
        <v>5270.5865585115316</v>
      </c>
    </row>
    <row r="151" spans="1:10" ht="15" customHeight="1" x14ac:dyDescent="0.25">
      <c r="A151" s="9" t="s">
        <v>2</v>
      </c>
      <c r="B151" s="9" t="s">
        <v>209</v>
      </c>
      <c r="C151" s="62">
        <v>5704.504363645141</v>
      </c>
      <c r="D151" s="62">
        <v>5965.8706521132217</v>
      </c>
      <c r="E151" s="62">
        <v>6046.5495448327856</v>
      </c>
      <c r="F151" s="62">
        <v>6185.5124088449593</v>
      </c>
      <c r="G151" s="62">
        <v>5997.3721748782027</v>
      </c>
      <c r="H151" s="62">
        <v>5837.5737464179729</v>
      </c>
      <c r="I151" s="62">
        <v>5836.014484641225</v>
      </c>
      <c r="J151" s="62">
        <v>5766.949212150038</v>
      </c>
    </row>
    <row r="152" spans="1:10" ht="15" customHeight="1" x14ac:dyDescent="0.25">
      <c r="A152" s="9" t="s">
        <v>1</v>
      </c>
      <c r="B152" s="9" t="s">
        <v>207</v>
      </c>
      <c r="C152" s="62">
        <v>50.574989435782967</v>
      </c>
      <c r="D152" s="62">
        <v>52.778550264384421</v>
      </c>
      <c r="E152" s="62">
        <v>47.725687165314582</v>
      </c>
      <c r="F152" s="62">
        <v>31.978023163124799</v>
      </c>
      <c r="G152" s="62">
        <v>21.46461127503111</v>
      </c>
      <c r="H152" s="62">
        <v>13.934929696483433</v>
      </c>
      <c r="I152" s="62">
        <v>9.454519321738367</v>
      </c>
      <c r="J152" s="62">
        <v>6.9079494036480815</v>
      </c>
    </row>
    <row r="153" spans="1:10" ht="15" customHeight="1" x14ac:dyDescent="0.25">
      <c r="A153" s="9" t="s">
        <v>1</v>
      </c>
      <c r="B153" s="9" t="s">
        <v>208</v>
      </c>
      <c r="C153" s="62">
        <v>2238.9848042717872</v>
      </c>
      <c r="D153" s="62">
        <v>2158.9714033610549</v>
      </c>
      <c r="E153" s="62">
        <v>2037.2770161518956</v>
      </c>
      <c r="F153" s="62">
        <v>1903.5835579543523</v>
      </c>
      <c r="G153" s="62">
        <v>1857.6085427859064</v>
      </c>
      <c r="H153" s="62">
        <v>1833.2678390848691</v>
      </c>
      <c r="I153" s="62">
        <v>1830.4380813579548</v>
      </c>
      <c r="J153" s="62">
        <v>1840.4130002590093</v>
      </c>
    </row>
    <row r="154" spans="1:10" ht="15" customHeight="1" x14ac:dyDescent="0.25">
      <c r="A154" s="9" t="s">
        <v>1</v>
      </c>
      <c r="B154" s="9" t="s">
        <v>265</v>
      </c>
      <c r="C154" s="62">
        <v>634.62910503162209</v>
      </c>
      <c r="D154" s="62">
        <v>651.4294977840475</v>
      </c>
      <c r="E154" s="62">
        <v>641.6667741811824</v>
      </c>
      <c r="F154" s="62">
        <v>579.57330046076675</v>
      </c>
      <c r="G154" s="62">
        <v>543.84644113312152</v>
      </c>
      <c r="H154" s="62">
        <v>528.42647507298966</v>
      </c>
      <c r="I154" s="62">
        <v>538.07991439864736</v>
      </c>
      <c r="J154" s="62">
        <v>552.52611233046787</v>
      </c>
    </row>
    <row r="155" spans="1:10" ht="15" customHeight="1" x14ac:dyDescent="0.25">
      <c r="A155" s="9" t="s">
        <v>1</v>
      </c>
      <c r="B155" s="9" t="s">
        <v>825</v>
      </c>
      <c r="C155" s="62">
        <v>1097.677647512008</v>
      </c>
      <c r="D155" s="62">
        <v>1157.9981137211705</v>
      </c>
      <c r="E155" s="62">
        <v>1264.1357230217618</v>
      </c>
      <c r="F155" s="62">
        <v>1296.1968030691207</v>
      </c>
      <c r="G155" s="62">
        <v>1322.141190614454</v>
      </c>
      <c r="H155" s="62">
        <v>1373.2874866235127</v>
      </c>
      <c r="I155" s="62">
        <v>1423.8382823380587</v>
      </c>
      <c r="J155" s="62">
        <v>1482.1202136216443</v>
      </c>
    </row>
    <row r="156" spans="1:10" ht="15" customHeight="1" x14ac:dyDescent="0.25">
      <c r="A156" s="9" t="s">
        <v>1</v>
      </c>
      <c r="B156" s="9" t="s">
        <v>824</v>
      </c>
      <c r="C156" s="62">
        <v>197.31089327307512</v>
      </c>
      <c r="D156" s="62">
        <v>206.42048519046787</v>
      </c>
      <c r="E156" s="62">
        <v>211.47402735491161</v>
      </c>
      <c r="F156" s="62">
        <v>210.78760174389507</v>
      </c>
      <c r="G156" s="62">
        <v>211.33556642561604</v>
      </c>
      <c r="H156" s="62">
        <v>218.80994587372095</v>
      </c>
      <c r="I156" s="62">
        <v>217.41405413722694</v>
      </c>
      <c r="J156" s="62">
        <v>213.96527112364592</v>
      </c>
    </row>
    <row r="157" spans="1:10" ht="15" customHeight="1" x14ac:dyDescent="0.25">
      <c r="A157" s="9" t="s">
        <v>1</v>
      </c>
      <c r="B157" s="9" t="s">
        <v>209</v>
      </c>
      <c r="C157" s="62">
        <v>734.85089320629436</v>
      </c>
      <c r="D157" s="62">
        <v>821.90050494091793</v>
      </c>
      <c r="E157" s="62">
        <v>801.11134175312441</v>
      </c>
      <c r="F157" s="62">
        <v>805.21577529636875</v>
      </c>
      <c r="G157" s="62">
        <v>823.47223011442338</v>
      </c>
      <c r="H157" s="62">
        <v>834.11783973239574</v>
      </c>
      <c r="I157" s="62">
        <v>852.79905902569715</v>
      </c>
      <c r="J157" s="62">
        <v>844.14820146656496</v>
      </c>
    </row>
    <row r="158" spans="1:10" ht="15" customHeight="1" x14ac:dyDescent="0.25">
      <c r="A158" s="9" t="s">
        <v>0</v>
      </c>
      <c r="B158" s="9" t="s">
        <v>207</v>
      </c>
      <c r="C158" s="62">
        <v>1294.1156783258452</v>
      </c>
      <c r="D158" s="62">
        <v>1238.8699815625589</v>
      </c>
      <c r="E158" s="62">
        <v>1230.3531850642128</v>
      </c>
      <c r="F158" s="62">
        <v>1102.9276983044454</v>
      </c>
      <c r="G158" s="62">
        <v>921.48293987385864</v>
      </c>
      <c r="H158" s="62">
        <v>679.77599392190177</v>
      </c>
      <c r="I158" s="62">
        <v>565.24374040707494</v>
      </c>
      <c r="J158" s="62">
        <v>493.63955579576839</v>
      </c>
    </row>
    <row r="159" spans="1:10" ht="15" customHeight="1" x14ac:dyDescent="0.25">
      <c r="A159" s="9" t="s">
        <v>0</v>
      </c>
      <c r="B159" s="9" t="s">
        <v>208</v>
      </c>
      <c r="C159" s="62">
        <v>2230.2759721343918</v>
      </c>
      <c r="D159" s="62">
        <v>2289.5779943818038</v>
      </c>
      <c r="E159" s="62">
        <v>2326.3730304712135</v>
      </c>
      <c r="F159" s="62">
        <v>2413.9054896609937</v>
      </c>
      <c r="G159" s="62">
        <v>2465.8056105920687</v>
      </c>
      <c r="H159" s="62">
        <v>2462.3323837691069</v>
      </c>
      <c r="I159" s="62">
        <v>2429.0663349953434</v>
      </c>
      <c r="J159" s="62">
        <v>2403.3186766255253</v>
      </c>
    </row>
    <row r="160" spans="1:10" ht="15" customHeight="1" x14ac:dyDescent="0.25">
      <c r="A160" s="9" t="s">
        <v>0</v>
      </c>
      <c r="B160" s="9" t="s">
        <v>265</v>
      </c>
      <c r="C160" s="62">
        <v>4011.3910397353052</v>
      </c>
      <c r="D160" s="62">
        <v>4083.6782310028389</v>
      </c>
      <c r="E160" s="62">
        <v>3911.3931577445192</v>
      </c>
      <c r="F160" s="62">
        <v>3721.8277385764304</v>
      </c>
      <c r="G160" s="62">
        <v>3576.8384012712977</v>
      </c>
      <c r="H160" s="62">
        <v>3463.6654780215495</v>
      </c>
      <c r="I160" s="62">
        <v>3420.3588815089161</v>
      </c>
      <c r="J160" s="62">
        <v>3344.5795998261874</v>
      </c>
    </row>
    <row r="161" spans="1:10" ht="15" customHeight="1" x14ac:dyDescent="0.25">
      <c r="A161" s="9" t="s">
        <v>0</v>
      </c>
      <c r="B161" s="9" t="s">
        <v>825</v>
      </c>
      <c r="C161" s="62">
        <v>2218.6680570267486</v>
      </c>
      <c r="D161" s="62">
        <v>2332.5789249486056</v>
      </c>
      <c r="E161" s="62">
        <v>2532.1403598752559</v>
      </c>
      <c r="F161" s="62">
        <v>2674.5733759459404</v>
      </c>
      <c r="G161" s="62">
        <v>2770.6089445886855</v>
      </c>
      <c r="H161" s="62">
        <v>2838.7166561832369</v>
      </c>
      <c r="I161" s="62">
        <v>2897.237498124</v>
      </c>
      <c r="J161" s="62">
        <v>2942.1784665213004</v>
      </c>
    </row>
    <row r="162" spans="1:10" ht="15" customHeight="1" x14ac:dyDescent="0.25">
      <c r="A162" s="9" t="s">
        <v>0</v>
      </c>
      <c r="B162" s="9" t="s">
        <v>824</v>
      </c>
      <c r="C162" s="62">
        <v>725.8048468074295</v>
      </c>
      <c r="D162" s="62">
        <v>815.81880232368133</v>
      </c>
      <c r="E162" s="62">
        <v>826.90862243411289</v>
      </c>
      <c r="F162" s="62">
        <v>807.35053114639118</v>
      </c>
      <c r="G162" s="62">
        <v>790.87967290747781</v>
      </c>
      <c r="H162" s="62">
        <v>777.53159594557292</v>
      </c>
      <c r="I162" s="62">
        <v>758.41508144212992</v>
      </c>
      <c r="J162" s="62">
        <v>747.0166972976574</v>
      </c>
    </row>
    <row r="163" spans="1:10" ht="15" customHeight="1" x14ac:dyDescent="0.25">
      <c r="A163" s="9" t="s">
        <v>0</v>
      </c>
      <c r="B163" s="9" t="s">
        <v>209</v>
      </c>
      <c r="C163" s="62">
        <v>744.61438891323314</v>
      </c>
      <c r="D163" s="62">
        <v>921.04838181237005</v>
      </c>
      <c r="E163" s="62">
        <v>925.73470898881271</v>
      </c>
      <c r="F163" s="62">
        <v>990.18582363765108</v>
      </c>
      <c r="G163" s="62">
        <v>1025.4106896234223</v>
      </c>
      <c r="H163" s="62">
        <v>1063.3146302881999</v>
      </c>
      <c r="I163" s="62">
        <v>1108.2487957543415</v>
      </c>
      <c r="J163" s="62">
        <v>1133.2600368548203</v>
      </c>
    </row>
    <row r="164" spans="1:10" ht="15" customHeight="1" x14ac:dyDescent="0.25">
      <c r="A164" s="9" t="s">
        <v>48</v>
      </c>
      <c r="B164" s="9" t="s">
        <v>207</v>
      </c>
      <c r="C164" s="62">
        <v>4582.9672021674942</v>
      </c>
      <c r="D164" s="62">
        <v>3870.0585588638369</v>
      </c>
      <c r="E164" s="62">
        <v>3299.799803675588</v>
      </c>
      <c r="F164" s="62">
        <v>2126.611379657511</v>
      </c>
      <c r="G164" s="62">
        <v>1342.8239596294361</v>
      </c>
      <c r="H164" s="62">
        <v>849.91899881287986</v>
      </c>
      <c r="I164" s="62">
        <v>560.5946928578644</v>
      </c>
      <c r="J164" s="62">
        <v>446.55207193772537</v>
      </c>
    </row>
    <row r="165" spans="1:10" ht="15" customHeight="1" x14ac:dyDescent="0.25">
      <c r="A165" s="9" t="s">
        <v>48</v>
      </c>
      <c r="B165" s="9" t="s">
        <v>208</v>
      </c>
      <c r="C165" s="62">
        <v>58174.692733571283</v>
      </c>
      <c r="D165" s="62">
        <v>53165.381399138059</v>
      </c>
      <c r="E165" s="62">
        <v>50805.266086607931</v>
      </c>
      <c r="F165" s="62">
        <v>48142.765303780565</v>
      </c>
      <c r="G165" s="62">
        <v>47074.648824266442</v>
      </c>
      <c r="H165" s="62">
        <v>46525.650103918299</v>
      </c>
      <c r="I165" s="62">
        <v>46412.050059102643</v>
      </c>
      <c r="J165" s="62">
        <v>46730.08457447101</v>
      </c>
    </row>
    <row r="166" spans="1:10" ht="15" customHeight="1" x14ac:dyDescent="0.25">
      <c r="A166" s="9" t="s">
        <v>48</v>
      </c>
      <c r="B166" s="9" t="s">
        <v>265</v>
      </c>
      <c r="C166" s="62">
        <v>43853.105655200932</v>
      </c>
      <c r="D166" s="62">
        <v>42314.286325987618</v>
      </c>
      <c r="E166" s="62">
        <v>40340.335769970727</v>
      </c>
      <c r="F166" s="62">
        <v>38123.019920308463</v>
      </c>
      <c r="G166" s="62">
        <v>37298.120147000642</v>
      </c>
      <c r="H166" s="62">
        <v>37116.08905779451</v>
      </c>
      <c r="I166" s="62">
        <v>37397.978085086841</v>
      </c>
      <c r="J166" s="62">
        <v>37521.393592443725</v>
      </c>
    </row>
    <row r="167" spans="1:10" ht="15" customHeight="1" x14ac:dyDescent="0.25">
      <c r="A167" s="9" t="s">
        <v>48</v>
      </c>
      <c r="B167" s="9" t="s">
        <v>825</v>
      </c>
      <c r="C167" s="62">
        <v>27706.978362152819</v>
      </c>
      <c r="D167" s="62">
        <v>28795.628755885842</v>
      </c>
      <c r="E167" s="62">
        <v>29337.519563872091</v>
      </c>
      <c r="F167" s="62">
        <v>30625.086999975425</v>
      </c>
      <c r="G167" s="62">
        <v>31996.056272444152</v>
      </c>
      <c r="H167" s="62">
        <v>33983.336827285915</v>
      </c>
      <c r="I167" s="62">
        <v>36238.238340826734</v>
      </c>
      <c r="J167" s="62">
        <v>37662.247166752277</v>
      </c>
    </row>
    <row r="168" spans="1:10" ht="15" customHeight="1" x14ac:dyDescent="0.25">
      <c r="A168" s="9" t="s">
        <v>48</v>
      </c>
      <c r="B168" s="9" t="s">
        <v>824</v>
      </c>
      <c r="C168" s="62">
        <v>1255.3916890471157</v>
      </c>
      <c r="D168" s="62">
        <v>1337.5153685003611</v>
      </c>
      <c r="E168" s="62">
        <v>1403.1197675176577</v>
      </c>
      <c r="F168" s="62">
        <v>1531.765558793913</v>
      </c>
      <c r="G168" s="62">
        <v>1612.3578921747203</v>
      </c>
      <c r="H168" s="62">
        <v>1316.6690054908881</v>
      </c>
      <c r="I168" s="62">
        <v>1227.4916472274617</v>
      </c>
      <c r="J168" s="62">
        <v>1307.9237807979634</v>
      </c>
    </row>
    <row r="169" spans="1:10" ht="15" customHeight="1" x14ac:dyDescent="0.25">
      <c r="A169" s="9" t="s">
        <v>48</v>
      </c>
      <c r="B169" s="9" t="s">
        <v>209</v>
      </c>
      <c r="C169" s="62">
        <v>2884.8566307463711</v>
      </c>
      <c r="D169" s="62">
        <v>5538.1419342507461</v>
      </c>
      <c r="E169" s="62">
        <v>5783.6195813298755</v>
      </c>
      <c r="F169" s="62">
        <v>5997.8352010703302</v>
      </c>
      <c r="G169" s="62">
        <v>6492.1908767344448</v>
      </c>
      <c r="H169" s="62">
        <v>7134.1506410961401</v>
      </c>
      <c r="I169" s="62">
        <v>7575.5048532343844</v>
      </c>
      <c r="J169" s="62">
        <v>7639.4158106031482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71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4" sqref="C4"/>
    </sheetView>
  </sheetViews>
  <sheetFormatPr defaultColWidth="11" defaultRowHeight="14.25" x14ac:dyDescent="0.2"/>
  <cols>
    <col min="1" max="1" width="11.75" customWidth="1"/>
    <col min="2" max="2" width="48.625" customWidth="1"/>
    <col min="3" max="30" width="10.25" customWidth="1"/>
  </cols>
  <sheetData>
    <row r="1" spans="1:30" ht="15" customHeight="1" x14ac:dyDescent="0.25">
      <c r="A1" s="3" t="s">
        <v>26</v>
      </c>
      <c r="B1" s="3" t="s">
        <v>205</v>
      </c>
      <c r="C1" s="37">
        <v>2020</v>
      </c>
      <c r="D1" s="37">
        <v>2025</v>
      </c>
      <c r="E1" s="37">
        <v>2030</v>
      </c>
      <c r="F1" s="37">
        <v>2035</v>
      </c>
      <c r="G1" s="37">
        <v>2040</v>
      </c>
      <c r="H1" s="37">
        <v>2045</v>
      </c>
      <c r="I1" s="37">
        <v>2050</v>
      </c>
      <c r="J1" s="37">
        <v>2020</v>
      </c>
      <c r="K1" s="37">
        <v>2025</v>
      </c>
      <c r="L1" s="37">
        <v>2030</v>
      </c>
      <c r="M1" s="37">
        <v>2035</v>
      </c>
      <c r="N1" s="37">
        <v>2040</v>
      </c>
      <c r="O1" s="37">
        <v>2045</v>
      </c>
      <c r="P1" s="37">
        <v>2050</v>
      </c>
      <c r="Q1" s="37">
        <v>2020</v>
      </c>
      <c r="R1" s="37">
        <v>2025</v>
      </c>
      <c r="S1" s="37">
        <v>2030</v>
      </c>
      <c r="T1" s="37">
        <v>2035</v>
      </c>
      <c r="U1" s="37">
        <v>2040</v>
      </c>
      <c r="V1" s="37">
        <v>2045</v>
      </c>
      <c r="W1" s="37">
        <v>2050</v>
      </c>
      <c r="X1" s="37">
        <v>2020</v>
      </c>
      <c r="Y1" s="37">
        <v>2025</v>
      </c>
      <c r="Z1" s="37">
        <v>2030</v>
      </c>
      <c r="AA1" s="37">
        <v>2035</v>
      </c>
      <c r="AB1" s="37">
        <v>2040</v>
      </c>
      <c r="AC1" s="37">
        <v>2045</v>
      </c>
      <c r="AD1" s="37">
        <v>2050</v>
      </c>
    </row>
    <row r="2" spans="1:30" ht="15" customHeight="1" x14ac:dyDescent="0.25">
      <c r="A2" s="3"/>
      <c r="B2" s="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5" customHeight="1" x14ac:dyDescent="0.25">
      <c r="A3" s="3"/>
      <c r="B3" s="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5" customHeight="1" x14ac:dyDescent="0.25">
      <c r="A4" s="9" t="s">
        <v>25</v>
      </c>
      <c r="B4" s="9" t="s">
        <v>207</v>
      </c>
      <c r="C4" s="66">
        <f>euref_fuel_demand!D2-euref_fuel_demand!$C2</f>
        <v>14.169843109713383</v>
      </c>
      <c r="D4" s="66">
        <f>euref_fuel_demand!E2-euref_fuel_demand!$C2</f>
        <v>100.53868272839986</v>
      </c>
      <c r="E4" s="66">
        <f>euref_fuel_demand!F2-euref_fuel_demand!$C2</f>
        <v>12.924275479860626</v>
      </c>
      <c r="F4" s="66">
        <f>euref_fuel_demand!G2-euref_fuel_demand!$C2</f>
        <v>-179.76411177303089</v>
      </c>
      <c r="G4" s="66">
        <f>euref_fuel_demand!H2-euref_fuel_demand!$C2</f>
        <v>-391.60240469463179</v>
      </c>
      <c r="H4" s="66">
        <f>euref_fuel_demand!I2-euref_fuel_demand!$C2</f>
        <v>-511.14145684158598</v>
      </c>
      <c r="I4" s="66">
        <f>euref_fuel_demand!J2-euref_fuel_demand!$C2</f>
        <v>-593.97023990538946</v>
      </c>
      <c r="J4" s="65">
        <f t="shared" ref="J4:J35" si="0">IF($B4=$B$7,C4-J5-J3-J2-J1-J6,IF(C4&gt;0,0,-C4/2.5))</f>
        <v>0</v>
      </c>
      <c r="K4" s="65">
        <f t="shared" ref="K4:K35" si="1">IF($B4=$B$7,D4-K5-K3-K2-K1-K6,IF(D4&gt;0,0,-D4/2.5))</f>
        <v>0</v>
      </c>
      <c r="L4" s="65">
        <f t="shared" ref="L4:L35" si="2">IF($B4=$B$7,E4-L5-L3-L2-L1-L6,IF(E4&gt;0,0,-E4/2.5))</f>
        <v>0</v>
      </c>
      <c r="M4" s="65">
        <f t="shared" ref="M4:M35" si="3">IF($B4=$B$7,F4-M5-M3-M2-M1-M6,IF(F4&gt;0,0,-F4/2.5))</f>
        <v>71.905644709212353</v>
      </c>
      <c r="N4" s="65">
        <f t="shared" ref="N4:N35" si="4">IF($B4=$B$7,G4-N5-N3-N2-N1-N6,IF(G4&gt;0,0,-G4/2.5))</f>
        <v>156.6409618778527</v>
      </c>
      <c r="O4" s="65">
        <f t="shared" ref="O4:O35" si="5">IF($B4=$B$7,H4-O5-O3-O2-O1-O6,IF(H4&gt;0,0,-H4/2.5))</f>
        <v>204.4565827366344</v>
      </c>
      <c r="P4" s="65">
        <f t="shared" ref="P4:P35" si="6">IF($B4=$B$7,I4-P5-P3-P2-P1-P6,IF(I4&gt;0,0,-I4/2.5))</f>
        <v>237.58809596215579</v>
      </c>
      <c r="Q4" s="65">
        <f t="shared" ref="Q4:Q35" si="7">IF($B4=$B$7,0,IF(C4&gt;0,0,C4)-IF(SUMIFS($J$4:$J$171,$A$4:$A$171,$A4,$B$4:$B$171,$B$7)&lt;0,SUMIFS($J$4:$J$171,$A$4:$A$171,$A4,$B$4:$B$171,$B$7)/(SUMIF($A$4:$A$171,$A4,J$4:J$171)-SUMIFS($J$4:$J$171,$A$4:$A$171,$A4,$B$4:$B$171,$B$7))*J4)*2.5)</f>
        <v>0</v>
      </c>
      <c r="R4" s="65">
        <f t="shared" ref="R4:R35" si="8">IF($B4=$B$7,0,IF(D4&gt;0,0,D4)-IF(SUMIFS($J$4:$J$171,$A$4:$A$171,$A4,$B$4:$B$171,$B$7)&lt;0,SUMIFS($J$4:$J$171,$A$4:$A$171,$A4,$B$4:$B$171,$B$7)/(SUMIF($A$4:$A$171,$A4,K$4:K$171)-SUMIFS($J$4:$J$171,$A$4:$A$171,$A4,$B$4:$B$171,$B$7))*K4)*2.5)</f>
        <v>0</v>
      </c>
      <c r="S4" s="65">
        <f t="shared" ref="S4:S35" si="9">IF($B4=$B$7,0,IF(E4&gt;0,0,E4)-IF(SUMIFS($J$4:$J$171,$A$4:$A$171,$A4,$B$4:$B$171,$B$7)&lt;0,SUMIFS($J$4:$J$171,$A$4:$A$171,$A4,$B$4:$B$171,$B$7)/(SUMIF($A$4:$A$171,$A4,L$4:L$171)-SUMIFS($J$4:$J$171,$A$4:$A$171,$A4,$B$4:$B$171,$B$7))*L4)*2.5)</f>
        <v>0</v>
      </c>
      <c r="T4" s="65">
        <f t="shared" ref="T4:T35" si="10">IF($B4=$B$7,0,IF(F4&gt;0,0,F4)-IF(SUMIFS($J$4:$J$171,$A$4:$A$171,$A4,$B$4:$B$171,$B$7)&lt;0,SUMIFS($J$4:$J$171,$A$4:$A$171,$A4,$B$4:$B$171,$B$7)/(SUMIF($A$4:$A$171,$A4,M$4:M$171)-SUMIFS($J$4:$J$171,$A$4:$A$171,$A4,$B$4:$B$171,$B$7))*M4)*2.5)</f>
        <v>-179.76411177303089</v>
      </c>
      <c r="U4" s="65">
        <f t="shared" ref="U4:U35" si="11">IF($B4=$B$7,0,IF(G4&gt;0,0,G4)-IF(SUMIFS($J$4:$J$171,$A$4:$A$171,$A4,$B$4:$B$171,$B$7)&lt;0,SUMIFS($J$4:$J$171,$A$4:$A$171,$A4,$B$4:$B$171,$B$7)/(SUMIF($A$4:$A$171,$A4,N$4:N$171)-SUMIFS($J$4:$J$171,$A$4:$A$171,$A4,$B$4:$B$171,$B$7))*N4)*2.5)</f>
        <v>-391.60240469463179</v>
      </c>
      <c r="V4" s="65">
        <f t="shared" ref="V4:V35" si="12">IF($B4=$B$7,0,IF(H4&gt;0,0,H4)-IF(SUMIFS($J$4:$J$171,$A$4:$A$171,$A4,$B$4:$B$171,$B$7)&lt;0,SUMIFS($J$4:$J$171,$A$4:$A$171,$A4,$B$4:$B$171,$B$7)/(SUMIF($A$4:$A$171,$A4,O$4:O$171)-SUMIFS($J$4:$J$171,$A$4:$A$171,$A4,$B$4:$B$171,$B$7))*O4)*2.5)</f>
        <v>-511.14145684158598</v>
      </c>
      <c r="W4" s="65">
        <f t="shared" ref="W4:W35" si="13">IF($B4=$B$7,0,IF(I4&gt;0,0,I4)-IF(SUMIFS($J$4:$J$171,$A$4:$A$171,$A4,$B$4:$B$171,$B$7)&lt;0,SUMIFS($J$4:$J$171,$A$4:$A$171,$A4,$B$4:$B$171,$B$7)/(SUMIF($A$4:$A$171,$A4,P$4:P$171)-SUMIFS($J$4:$J$171,$A$4:$A$171,$A4,$B$4:$B$171,$B$7))*P4)*2.5)</f>
        <v>-593.97023990538946</v>
      </c>
      <c r="X4" s="28">
        <f>IFERROR(Q4/euref_fuel_demand!$C2,0)</f>
        <v>0</v>
      </c>
      <c r="Y4" s="28">
        <f>IFERROR(R4/euref_fuel_demand!$C2,0)</f>
        <v>0</v>
      </c>
      <c r="Z4" s="28">
        <f>IFERROR(S4/euref_fuel_demand!$C2,0)</f>
        <v>0</v>
      </c>
      <c r="AA4" s="28">
        <f>IFERROR(T4/euref_fuel_demand!$C2,0)</f>
        <v>-0.15838741095828318</v>
      </c>
      <c r="AB4" s="28">
        <f>IFERROR(U4/euref_fuel_demand!$C2,0)</f>
        <v>-0.34503489263158837</v>
      </c>
      <c r="AC4" s="28">
        <f>IFERROR(V4/euref_fuel_demand!$C2,0)</f>
        <v>-0.45035892417058976</v>
      </c>
      <c r="AD4" s="28">
        <f>IFERROR(W4/euref_fuel_demand!$C2,0)</f>
        <v>-0.52333809878395832</v>
      </c>
    </row>
    <row r="5" spans="1:30" ht="15" customHeight="1" x14ac:dyDescent="0.25">
      <c r="A5" s="9" t="s">
        <v>25</v>
      </c>
      <c r="B5" s="9" t="s">
        <v>208</v>
      </c>
      <c r="C5" s="66">
        <f>euref_fuel_demand!D3-euref_fuel_demand!$C3</f>
        <v>-584.67282069060275</v>
      </c>
      <c r="D5" s="66">
        <f>euref_fuel_demand!E3-euref_fuel_demand!$C3</f>
        <v>-1088.2698023690809</v>
      </c>
      <c r="E5" s="66">
        <f>euref_fuel_demand!F3-euref_fuel_demand!$C3</f>
        <v>-1425.2859643910906</v>
      </c>
      <c r="F5" s="66">
        <f>euref_fuel_demand!G3-euref_fuel_demand!$C3</f>
        <v>-1493.952695596452</v>
      </c>
      <c r="G5" s="66">
        <f>euref_fuel_demand!H3-euref_fuel_demand!$C3</f>
        <v>-1585.0105323258431</v>
      </c>
      <c r="H5" s="66">
        <f>euref_fuel_demand!I3-euref_fuel_demand!$C3</f>
        <v>-1685.077878337328</v>
      </c>
      <c r="I5" s="66">
        <f>euref_fuel_demand!J3-euref_fuel_demand!$C3</f>
        <v>-1741.1128143812748</v>
      </c>
      <c r="J5" s="65">
        <f t="shared" si="0"/>
        <v>233.8691282762411</v>
      </c>
      <c r="K5" s="65">
        <f t="shared" si="1"/>
        <v>435.3079209476324</v>
      </c>
      <c r="L5" s="65">
        <f t="shared" si="2"/>
        <v>570.11438575643626</v>
      </c>
      <c r="M5" s="65">
        <f t="shared" si="3"/>
        <v>597.58107823858086</v>
      </c>
      <c r="N5" s="65">
        <f t="shared" si="4"/>
        <v>634.00421293033719</v>
      </c>
      <c r="O5" s="65">
        <f t="shared" si="5"/>
        <v>674.03115133493122</v>
      </c>
      <c r="P5" s="65">
        <f t="shared" si="6"/>
        <v>696.44512575250997</v>
      </c>
      <c r="Q5" s="65">
        <f t="shared" si="7"/>
        <v>-584.67282069060275</v>
      </c>
      <c r="R5" s="65">
        <f t="shared" si="8"/>
        <v>-1088.2698023690809</v>
      </c>
      <c r="S5" s="65">
        <f t="shared" si="9"/>
        <v>-1425.2859643910906</v>
      </c>
      <c r="T5" s="65">
        <f t="shared" si="10"/>
        <v>-1493.952695596452</v>
      </c>
      <c r="U5" s="65">
        <f t="shared" si="11"/>
        <v>-1585.0105323258431</v>
      </c>
      <c r="V5" s="65">
        <f t="shared" si="12"/>
        <v>-1685.077878337328</v>
      </c>
      <c r="W5" s="65">
        <f t="shared" si="13"/>
        <v>-1741.1128143812748</v>
      </c>
      <c r="X5" s="28">
        <f>IFERROR(Q5/euref_fuel_demand!$C3,0)</f>
        <v>-5.8853181885061917E-2</v>
      </c>
      <c r="Y5" s="28">
        <f>IFERROR(R5/euref_fuel_demand!$C3,0)</f>
        <v>-0.10954526763052821</v>
      </c>
      <c r="Z5" s="28">
        <f>IFERROR(S5/euref_fuel_demand!$C3,0)</f>
        <v>-0.14346932358075826</v>
      </c>
      <c r="AA5" s="28">
        <f>IFERROR(T5/euref_fuel_demand!$C3,0)</f>
        <v>-0.15038131859415457</v>
      </c>
      <c r="AB5" s="28">
        <f>IFERROR(U5/euref_fuel_demand!$C3,0)</f>
        <v>-0.15954720289294091</v>
      </c>
      <c r="AC5" s="28">
        <f>IFERROR(V5/euref_fuel_demand!$C3,0)</f>
        <v>-0.16961998463882924</v>
      </c>
      <c r="AD5" s="28">
        <f>IFERROR(W5/euref_fuel_demand!$C3,0)</f>
        <v>-0.17526046281090654</v>
      </c>
    </row>
    <row r="6" spans="1:30" ht="15" customHeight="1" x14ac:dyDescent="0.25">
      <c r="A6" s="9" t="s">
        <v>25</v>
      </c>
      <c r="B6" s="9" t="s">
        <v>265</v>
      </c>
      <c r="C6" s="66">
        <f>euref_fuel_demand!D4-euref_fuel_demand!$C4</f>
        <v>58.096545229200274</v>
      </c>
      <c r="D6" s="66">
        <f>euref_fuel_demand!E4-euref_fuel_demand!$C4</f>
        <v>-296.08532277294307</v>
      </c>
      <c r="E6" s="66">
        <f>euref_fuel_demand!F4-euref_fuel_demand!$C4</f>
        <v>-425.44850430121096</v>
      </c>
      <c r="F6" s="66">
        <f>euref_fuel_demand!G4-euref_fuel_demand!$C4</f>
        <v>-643.7841882400362</v>
      </c>
      <c r="G6" s="66">
        <f>euref_fuel_demand!H4-euref_fuel_demand!$C4</f>
        <v>-684.11598211994078</v>
      </c>
      <c r="H6" s="66">
        <f>euref_fuel_demand!I4-euref_fuel_demand!$C4</f>
        <v>-623.56046437950317</v>
      </c>
      <c r="I6" s="66">
        <f>euref_fuel_demand!J4-euref_fuel_demand!$C4</f>
        <v>-645.25078420638056</v>
      </c>
      <c r="J6" s="65">
        <f t="shared" si="0"/>
        <v>0</v>
      </c>
      <c r="K6" s="65">
        <f t="shared" si="1"/>
        <v>118.43412910917723</v>
      </c>
      <c r="L6" s="65">
        <f t="shared" si="2"/>
        <v>170.17940172048438</v>
      </c>
      <c r="M6" s="65">
        <f t="shared" si="3"/>
        <v>257.51367529601447</v>
      </c>
      <c r="N6" s="65">
        <f t="shared" si="4"/>
        <v>273.6463928479763</v>
      </c>
      <c r="O6" s="65">
        <f t="shared" si="5"/>
        <v>249.42418575180128</v>
      </c>
      <c r="P6" s="65">
        <f t="shared" si="6"/>
        <v>258.10031368255221</v>
      </c>
      <c r="Q6" s="65">
        <f t="shared" si="7"/>
        <v>0</v>
      </c>
      <c r="R6" s="65">
        <f t="shared" si="8"/>
        <v>-296.08532277294307</v>
      </c>
      <c r="S6" s="65">
        <f t="shared" si="9"/>
        <v>-425.44850430121096</v>
      </c>
      <c r="T6" s="65">
        <f t="shared" si="10"/>
        <v>-643.7841882400362</v>
      </c>
      <c r="U6" s="65">
        <f t="shared" si="11"/>
        <v>-684.11598211994078</v>
      </c>
      <c r="V6" s="65">
        <f t="shared" si="12"/>
        <v>-623.56046437950317</v>
      </c>
      <c r="W6" s="65">
        <f t="shared" si="13"/>
        <v>-645.25078420638056</v>
      </c>
      <c r="X6" s="28">
        <f>IFERROR(Q6/euref_fuel_demand!$C4,0)</f>
        <v>0</v>
      </c>
      <c r="Y6" s="28">
        <f>IFERROR(R6/euref_fuel_demand!$C4,0)</f>
        <v>-5.758228459330024E-2</v>
      </c>
      <c r="Z6" s="28">
        <f>IFERROR(S6/euref_fuel_demand!$C4,0)</f>
        <v>-8.2740666187135159E-2</v>
      </c>
      <c r="AA6" s="28">
        <f>IFERROR(T6/euref_fuel_demand!$C4,0)</f>
        <v>-0.12520230316290479</v>
      </c>
      <c r="AB6" s="28">
        <f>IFERROR(U6/euref_fuel_demand!$C4,0)</f>
        <v>-0.13304597745111649</v>
      </c>
      <c r="AC6" s="28">
        <f>IFERROR(V6/euref_fuel_demand!$C4,0)</f>
        <v>-0.12126921991525404</v>
      </c>
      <c r="AD6" s="28">
        <f>IFERROR(W6/euref_fuel_demand!$C4,0)</f>
        <v>-0.12548752481971143</v>
      </c>
    </row>
    <row r="7" spans="1:30" ht="15" customHeight="1" x14ac:dyDescent="0.25">
      <c r="A7" s="9" t="s">
        <v>25</v>
      </c>
      <c r="B7" s="9" t="s">
        <v>825</v>
      </c>
      <c r="C7" s="66">
        <f>euref_fuel_demand!D5-euref_fuel_demand!$C5</f>
        <v>339.86692239403601</v>
      </c>
      <c r="D7" s="66">
        <f>euref_fuel_demand!E5-euref_fuel_demand!$C5</f>
        <v>556.08379667716599</v>
      </c>
      <c r="E7" s="66">
        <f>euref_fuel_demand!F5-euref_fuel_demand!$C5</f>
        <v>798.89415688948884</v>
      </c>
      <c r="F7" s="66">
        <f>euref_fuel_demand!G5-euref_fuel_demand!$C5</f>
        <v>983.84110573228736</v>
      </c>
      <c r="G7" s="66">
        <f>euref_fuel_demand!H5-euref_fuel_demand!$C5</f>
        <v>1242.3690841982152</v>
      </c>
      <c r="H7" s="66">
        <f>euref_fuel_demand!I5-euref_fuel_demand!$C5</f>
        <v>1531.3734960428847</v>
      </c>
      <c r="I7" s="66">
        <f>euref_fuel_demand!J5-euref_fuel_demand!$C5</f>
        <v>1687.948709807677</v>
      </c>
      <c r="J7" s="65">
        <f t="shared" si="0"/>
        <v>14.50896284379958</v>
      </c>
      <c r="K7" s="65">
        <f t="shared" si="1"/>
        <v>-129.46433326759271</v>
      </c>
      <c r="L7" s="65">
        <f t="shared" si="2"/>
        <v>-118.40689589147502</v>
      </c>
      <c r="M7" s="65">
        <f t="shared" si="3"/>
        <v>-122.40635433942471</v>
      </c>
      <c r="N7" s="65">
        <f t="shared" si="4"/>
        <v>15.975504800848114</v>
      </c>
      <c r="O7" s="65">
        <f t="shared" si="5"/>
        <v>256.64075517360845</v>
      </c>
      <c r="P7" s="65">
        <f t="shared" si="6"/>
        <v>342.89171573455781</v>
      </c>
      <c r="Q7" s="65">
        <f t="shared" si="7"/>
        <v>0</v>
      </c>
      <c r="R7" s="65">
        <f t="shared" si="8"/>
        <v>0</v>
      </c>
      <c r="S7" s="65">
        <f t="shared" si="9"/>
        <v>0</v>
      </c>
      <c r="T7" s="65">
        <f t="shared" si="10"/>
        <v>0</v>
      </c>
      <c r="U7" s="65">
        <f t="shared" si="11"/>
        <v>0</v>
      </c>
      <c r="V7" s="65">
        <f t="shared" si="12"/>
        <v>0</v>
      </c>
      <c r="W7" s="65">
        <f t="shared" si="13"/>
        <v>0</v>
      </c>
      <c r="X7" s="28">
        <f>IFERROR(Q7/euref_fuel_demand!$C5,0)</f>
        <v>0</v>
      </c>
      <c r="Y7" s="28">
        <f>IFERROR(R7/euref_fuel_demand!$C5,0)</f>
        <v>0</v>
      </c>
      <c r="Z7" s="28">
        <f>IFERROR(S7/euref_fuel_demand!$C5,0)</f>
        <v>0</v>
      </c>
      <c r="AA7" s="28">
        <f>IFERROR(T7/euref_fuel_demand!$C5,0)</f>
        <v>0</v>
      </c>
      <c r="AB7" s="28">
        <f>IFERROR(U7/euref_fuel_demand!$C5,0)</f>
        <v>0</v>
      </c>
      <c r="AC7" s="28">
        <f>IFERROR(V7/euref_fuel_demand!$C5,0)</f>
        <v>0</v>
      </c>
      <c r="AD7" s="28">
        <f>IFERROR(W7/euref_fuel_demand!$C5,0)</f>
        <v>0</v>
      </c>
    </row>
    <row r="8" spans="1:30" ht="15" customHeight="1" x14ac:dyDescent="0.25">
      <c r="A8" s="9" t="s">
        <v>25</v>
      </c>
      <c r="B8" s="9" t="s">
        <v>824</v>
      </c>
      <c r="C8" s="66">
        <f>euref_fuel_demand!D6-euref_fuel_demand!$C6</f>
        <v>-98.38918225825546</v>
      </c>
      <c r="D8" s="66">
        <f>euref_fuel_demand!E6-euref_fuel_demand!$C6</f>
        <v>36.374297478472272</v>
      </c>
      <c r="E8" s="66">
        <f>euref_fuel_demand!F6-euref_fuel_demand!$C6</f>
        <v>129.22337667411352</v>
      </c>
      <c r="F8" s="66">
        <f>euref_fuel_demand!G6-euref_fuel_demand!$C6</f>
        <v>161.10839939441644</v>
      </c>
      <c r="G8" s="66">
        <f>euref_fuel_demand!H6-euref_fuel_demand!$C6</f>
        <v>204.38439302803295</v>
      </c>
      <c r="H8" s="66">
        <f>euref_fuel_demand!I6-euref_fuel_demand!$C6</f>
        <v>199.57821498029057</v>
      </c>
      <c r="I8" s="66">
        <f>euref_fuel_demand!J6-euref_fuel_demand!$C6</f>
        <v>145.24721547434569</v>
      </c>
      <c r="J8" s="65">
        <f t="shared" si="0"/>
        <v>39.355672903302185</v>
      </c>
      <c r="K8" s="65">
        <f t="shared" si="1"/>
        <v>0</v>
      </c>
      <c r="L8" s="65">
        <f t="shared" si="2"/>
        <v>0</v>
      </c>
      <c r="M8" s="65">
        <f t="shared" si="3"/>
        <v>0</v>
      </c>
      <c r="N8" s="65">
        <f t="shared" si="4"/>
        <v>0</v>
      </c>
      <c r="O8" s="65">
        <f t="shared" si="5"/>
        <v>0</v>
      </c>
      <c r="P8" s="65">
        <f t="shared" si="6"/>
        <v>0</v>
      </c>
      <c r="Q8" s="65">
        <f t="shared" si="7"/>
        <v>-98.38918225825546</v>
      </c>
      <c r="R8" s="65">
        <f t="shared" si="8"/>
        <v>0</v>
      </c>
      <c r="S8" s="65">
        <f t="shared" si="9"/>
        <v>0</v>
      </c>
      <c r="T8" s="65">
        <f t="shared" si="10"/>
        <v>0</v>
      </c>
      <c r="U8" s="65">
        <f t="shared" si="11"/>
        <v>0</v>
      </c>
      <c r="V8" s="65">
        <f t="shared" si="12"/>
        <v>0</v>
      </c>
      <c r="W8" s="65">
        <f t="shared" si="13"/>
        <v>0</v>
      </c>
      <c r="X8" s="28">
        <f>IFERROR(Q8/euref_fuel_demand!$C6,0)</f>
        <v>-4.9009386101060447E-2</v>
      </c>
      <c r="Y8" s="28">
        <f>IFERROR(R8/euref_fuel_demand!$C6,0)</f>
        <v>0</v>
      </c>
      <c r="Z8" s="28">
        <f>IFERROR(S8/euref_fuel_demand!$C6,0)</f>
        <v>0</v>
      </c>
      <c r="AA8" s="28">
        <f>IFERROR(T8/euref_fuel_demand!$C6,0)</f>
        <v>0</v>
      </c>
      <c r="AB8" s="28">
        <f>IFERROR(U8/euref_fuel_demand!$C6,0)</f>
        <v>0</v>
      </c>
      <c r="AC8" s="28">
        <f>IFERROR(V8/euref_fuel_demand!$C6,0)</f>
        <v>0</v>
      </c>
      <c r="AD8" s="28">
        <f>IFERROR(W8/euref_fuel_demand!$C6,0)</f>
        <v>0</v>
      </c>
    </row>
    <row r="9" spans="1:30" ht="15" customHeight="1" x14ac:dyDescent="0.25">
      <c r="A9" s="9" t="s">
        <v>25</v>
      </c>
      <c r="B9" s="9" t="s">
        <v>209</v>
      </c>
      <c r="C9" s="66">
        <f>euref_fuel_demand!D7-euref_fuel_demand!$C7</f>
        <v>-130.33289592673282</v>
      </c>
      <c r="D9" s="66">
        <f>euref_fuel_demand!E7-euref_fuel_demand!$C7</f>
        <v>-329.51519971987273</v>
      </c>
      <c r="E9" s="66">
        <f>euref_fuel_demand!F7-euref_fuel_demand!$C7</f>
        <v>-442.51816326010794</v>
      </c>
      <c r="F9" s="66">
        <f>euref_fuel_demand!G7-euref_fuel_demand!$C7</f>
        <v>-448.11765456976082</v>
      </c>
      <c r="G9" s="66">
        <f>euref_fuel_demand!H7-euref_fuel_demand!$C7</f>
        <v>-405.2550293530021</v>
      </c>
      <c r="H9" s="66">
        <f>euref_fuel_demand!I7-euref_fuel_demand!$C7</f>
        <v>-367.05205261477295</v>
      </c>
      <c r="I9" s="66">
        <f>euref_fuel_demand!J7-euref_fuel_demand!$C7</f>
        <v>-382.308646689753</v>
      </c>
      <c r="J9" s="65">
        <f t="shared" si="0"/>
        <v>52.133158370693124</v>
      </c>
      <c r="K9" s="65">
        <f t="shared" si="1"/>
        <v>131.8060798879491</v>
      </c>
      <c r="L9" s="65">
        <f t="shared" si="2"/>
        <v>177.00726530404319</v>
      </c>
      <c r="M9" s="65">
        <f t="shared" si="3"/>
        <v>179.24706182790433</v>
      </c>
      <c r="N9" s="65">
        <f t="shared" si="4"/>
        <v>162.10201174120084</v>
      </c>
      <c r="O9" s="65">
        <f t="shared" si="5"/>
        <v>146.82082104590918</v>
      </c>
      <c r="P9" s="65">
        <f t="shared" si="6"/>
        <v>152.9234586759012</v>
      </c>
      <c r="Q9" s="65">
        <f t="shared" si="7"/>
        <v>-130.33289592673282</v>
      </c>
      <c r="R9" s="65">
        <f t="shared" si="8"/>
        <v>-329.51519971987273</v>
      </c>
      <c r="S9" s="65">
        <f t="shared" si="9"/>
        <v>-442.51816326010794</v>
      </c>
      <c r="T9" s="65">
        <f t="shared" si="10"/>
        <v>-448.11765456976082</v>
      </c>
      <c r="U9" s="65">
        <f t="shared" si="11"/>
        <v>-405.2550293530021</v>
      </c>
      <c r="V9" s="65">
        <f t="shared" si="12"/>
        <v>-367.05205261477295</v>
      </c>
      <c r="W9" s="65">
        <f t="shared" si="13"/>
        <v>-382.308646689753</v>
      </c>
      <c r="X9" s="28">
        <f>IFERROR(Q9/euref_fuel_demand!$C7,0)</f>
        <v>-2.7330940678970093E-2</v>
      </c>
      <c r="Y9" s="28">
        <f>IFERROR(R9/euref_fuel_demand!$C7,0)</f>
        <v>-6.9099672130553763E-2</v>
      </c>
      <c r="Z9" s="28">
        <f>IFERROR(S9/euref_fuel_demand!$C7,0)</f>
        <v>-9.2796508382870208E-2</v>
      </c>
      <c r="AA9" s="28">
        <f>IFERROR(T9/euref_fuel_demand!$C7,0)</f>
        <v>-9.3970727398939358E-2</v>
      </c>
      <c r="AB9" s="28">
        <f>IFERROR(U9/euref_fuel_demand!$C7,0)</f>
        <v>-8.4982391347519851E-2</v>
      </c>
      <c r="AC9" s="28">
        <f>IFERROR(V9/euref_fuel_demand!$C7,0)</f>
        <v>-7.6971188315711411E-2</v>
      </c>
      <c r="AD9" s="28">
        <f>IFERROR(W9/euref_fuel_demand!$C7,0)</f>
        <v>-8.017051159216812E-2</v>
      </c>
    </row>
    <row r="10" spans="1:30" ht="15" customHeight="1" x14ac:dyDescent="0.25">
      <c r="A10" s="9" t="s">
        <v>24</v>
      </c>
      <c r="B10" s="9" t="s">
        <v>207</v>
      </c>
      <c r="C10" s="66">
        <f>euref_fuel_demand!D8-euref_fuel_demand!$C8</f>
        <v>-158.9605937116612</v>
      </c>
      <c r="D10" s="66">
        <f>euref_fuel_demand!E8-euref_fuel_demand!$C8</f>
        <v>-151.43045780512375</v>
      </c>
      <c r="E10" s="66">
        <f>euref_fuel_demand!F8-euref_fuel_demand!$C8</f>
        <v>-317.9429486194249</v>
      </c>
      <c r="F10" s="66">
        <f>euref_fuel_demand!G8-euref_fuel_demand!$C8</f>
        <v>-499.40539901665522</v>
      </c>
      <c r="G10" s="66">
        <f>euref_fuel_demand!H8-euref_fuel_demand!$C8</f>
        <v>-628.43467835220883</v>
      </c>
      <c r="H10" s="66">
        <f>euref_fuel_demand!I8-euref_fuel_demand!$C8</f>
        <v>-737.6082941909043</v>
      </c>
      <c r="I10" s="66">
        <f>euref_fuel_demand!J8-euref_fuel_demand!$C8</f>
        <v>-805.30644441151605</v>
      </c>
      <c r="J10" s="65">
        <f t="shared" si="0"/>
        <v>63.584237484664484</v>
      </c>
      <c r="K10" s="65">
        <f t="shared" si="1"/>
        <v>60.572183122049502</v>
      </c>
      <c r="L10" s="65">
        <f t="shared" si="2"/>
        <v>127.17717944776996</v>
      </c>
      <c r="M10" s="65">
        <f t="shared" si="3"/>
        <v>199.7621596066621</v>
      </c>
      <c r="N10" s="65">
        <f t="shared" si="4"/>
        <v>251.37387134088354</v>
      </c>
      <c r="O10" s="65">
        <f t="shared" si="5"/>
        <v>295.04331767636171</v>
      </c>
      <c r="P10" s="65">
        <f t="shared" si="6"/>
        <v>322.12257776460643</v>
      </c>
      <c r="Q10" s="65">
        <f t="shared" si="7"/>
        <v>-43.475762378729456</v>
      </c>
      <c r="R10" s="65">
        <f t="shared" si="8"/>
        <v>-57.530353156792529</v>
      </c>
      <c r="S10" s="65">
        <f t="shared" si="9"/>
        <v>-174.38683204175942</v>
      </c>
      <c r="T10" s="65">
        <f t="shared" si="10"/>
        <v>-314.78093908009686</v>
      </c>
      <c r="U10" s="65">
        <f t="shared" si="11"/>
        <v>-454.48391172166714</v>
      </c>
      <c r="V10" s="65">
        <f t="shared" si="12"/>
        <v>-575.94052629237456</v>
      </c>
      <c r="W10" s="65">
        <f t="shared" si="13"/>
        <v>-657.43378594397802</v>
      </c>
      <c r="X10" s="28">
        <f>IFERROR(Q10/euref_fuel_demand!$C8,0)</f>
        <v>-2.8893357087671274E-2</v>
      </c>
      <c r="Y10" s="28">
        <f>IFERROR(R10/euref_fuel_demand!$C8,0)</f>
        <v>-3.8233832972467838E-2</v>
      </c>
      <c r="Z10" s="28">
        <f>IFERROR(S10/euref_fuel_demand!$C8,0)</f>
        <v>-0.11589494315654504</v>
      </c>
      <c r="AA10" s="28">
        <f>IFERROR(T10/euref_fuel_demand!$C8,0)</f>
        <v>-0.20919881744692553</v>
      </c>
      <c r="AB10" s="28">
        <f>IFERROR(U10/euref_fuel_demand!$C8,0)</f>
        <v>-0.30204337390528258</v>
      </c>
      <c r="AC10" s="28">
        <f>IFERROR(V10/euref_fuel_demand!$C8,0)</f>
        <v>-0.38276166712072318</v>
      </c>
      <c r="AD10" s="28">
        <f>IFERROR(W10/euref_fuel_demand!$C8,0)</f>
        <v>-0.43692089797768657</v>
      </c>
    </row>
    <row r="11" spans="1:30" ht="15" customHeight="1" x14ac:dyDescent="0.25">
      <c r="A11" s="9" t="s">
        <v>24</v>
      </c>
      <c r="B11" s="9" t="s">
        <v>208</v>
      </c>
      <c r="C11" s="66">
        <f>euref_fuel_demand!D9-euref_fuel_demand!$C9</f>
        <v>-1594.3424341301834</v>
      </c>
      <c r="D11" s="66">
        <f>euref_fuel_demand!E9-euref_fuel_demand!$C9</f>
        <v>-1841.8153942603694</v>
      </c>
      <c r="E11" s="66">
        <f>euref_fuel_demand!F9-euref_fuel_demand!$C9</f>
        <v>-2005.3557538337409</v>
      </c>
      <c r="F11" s="66">
        <f>euref_fuel_demand!G9-euref_fuel_demand!$C9</f>
        <v>-1878.7028729171634</v>
      </c>
      <c r="G11" s="66">
        <f>euref_fuel_demand!H9-euref_fuel_demand!$C9</f>
        <v>-1866.8746179919872</v>
      </c>
      <c r="H11" s="66">
        <f>euref_fuel_demand!I9-euref_fuel_demand!$C9</f>
        <v>-1689.1698248266966</v>
      </c>
      <c r="I11" s="66">
        <f>euref_fuel_demand!J9-euref_fuel_demand!$C9</f>
        <v>-1586.7437760475423</v>
      </c>
      <c r="J11" s="65">
        <f t="shared" si="0"/>
        <v>637.7369736520734</v>
      </c>
      <c r="K11" s="65">
        <f t="shared" si="1"/>
        <v>736.72615770414779</v>
      </c>
      <c r="L11" s="65">
        <f t="shared" si="2"/>
        <v>802.14230153349638</v>
      </c>
      <c r="M11" s="65">
        <f t="shared" si="3"/>
        <v>751.48114916686541</v>
      </c>
      <c r="N11" s="65">
        <f t="shared" si="4"/>
        <v>746.74984719679492</v>
      </c>
      <c r="O11" s="65">
        <f t="shared" si="5"/>
        <v>675.66792993067861</v>
      </c>
      <c r="P11" s="65">
        <f t="shared" si="6"/>
        <v>634.69751041901691</v>
      </c>
      <c r="Q11" s="65">
        <f t="shared" si="7"/>
        <v>-436.05305691233116</v>
      </c>
      <c r="R11" s="65">
        <f t="shared" si="8"/>
        <v>-699.72904802134804</v>
      </c>
      <c r="S11" s="65">
        <f t="shared" si="9"/>
        <v>-1099.9068812385506</v>
      </c>
      <c r="T11" s="65">
        <f t="shared" si="10"/>
        <v>-1184.1679240027959</v>
      </c>
      <c r="U11" s="65">
        <f t="shared" si="11"/>
        <v>-1350.1235821416046</v>
      </c>
      <c r="V11" s="65">
        <f t="shared" si="12"/>
        <v>-1318.9403719694269</v>
      </c>
      <c r="W11" s="65">
        <f t="shared" si="13"/>
        <v>-1295.3813734500666</v>
      </c>
      <c r="X11" s="28">
        <f>IFERROR(Q11/euref_fuel_demand!$C9,0)</f>
        <v>-2.9845816463328116E-2</v>
      </c>
      <c r="Y11" s="28">
        <f>IFERROR(R11/euref_fuel_demand!$C9,0)</f>
        <v>-4.7893219437980465E-2</v>
      </c>
      <c r="Z11" s="28">
        <f>IFERROR(S11/euref_fuel_demand!$C9,0)</f>
        <v>-7.5283542641916251E-2</v>
      </c>
      <c r="AA11" s="28">
        <f>IFERROR(T11/euref_fuel_demand!$C9,0)</f>
        <v>-8.1050821594522968E-2</v>
      </c>
      <c r="AB11" s="28">
        <f>IFERROR(U11/euref_fuel_demand!$C9,0)</f>
        <v>-9.2409719406028351E-2</v>
      </c>
      <c r="AC11" s="28">
        <f>IFERROR(V11/euref_fuel_demand!$C9,0)</f>
        <v>-9.0275372787462352E-2</v>
      </c>
      <c r="AD11" s="28">
        <f>IFERROR(W11/euref_fuel_demand!$C9,0)</f>
        <v>-8.8662868220133945E-2</v>
      </c>
    </row>
    <row r="12" spans="1:30" ht="15" customHeight="1" x14ac:dyDescent="0.25">
      <c r="A12" s="9" t="s">
        <v>24</v>
      </c>
      <c r="B12" s="9" t="s">
        <v>265</v>
      </c>
      <c r="C12" s="66">
        <f>euref_fuel_demand!D10-euref_fuel_demand!$C10</f>
        <v>141.42129026544353</v>
      </c>
      <c r="D12" s="66">
        <f>euref_fuel_demand!E10-euref_fuel_demand!$C10</f>
        <v>-150.38611154126556</v>
      </c>
      <c r="E12" s="66">
        <f>euref_fuel_demand!F10-euref_fuel_demand!$C10</f>
        <v>-251.09734003588892</v>
      </c>
      <c r="F12" s="66">
        <f>euref_fuel_demand!G10-euref_fuel_demand!$C10</f>
        <v>-445.90434399493643</v>
      </c>
      <c r="G12" s="66">
        <f>euref_fuel_demand!H10-euref_fuel_demand!$C10</f>
        <v>-176.1648508195176</v>
      </c>
      <c r="H12" s="66">
        <f>euref_fuel_demand!I10-euref_fuel_demand!$C10</f>
        <v>84.158935069872314</v>
      </c>
      <c r="I12" s="66">
        <f>euref_fuel_demand!J10-euref_fuel_demand!$C10</f>
        <v>175.56745756657619</v>
      </c>
      <c r="J12" s="65">
        <f t="shared" si="0"/>
        <v>0</v>
      </c>
      <c r="K12" s="65">
        <f t="shared" si="1"/>
        <v>60.154444616506225</v>
      </c>
      <c r="L12" s="65">
        <f t="shared" si="2"/>
        <v>100.43893601435556</v>
      </c>
      <c r="M12" s="65">
        <f t="shared" si="3"/>
        <v>178.36173759797458</v>
      </c>
      <c r="N12" s="65">
        <f t="shared" si="4"/>
        <v>70.465940327807033</v>
      </c>
      <c r="O12" s="65">
        <f t="shared" si="5"/>
        <v>0</v>
      </c>
      <c r="P12" s="65">
        <f t="shared" si="6"/>
        <v>0</v>
      </c>
      <c r="Q12" s="65">
        <f t="shared" si="7"/>
        <v>0</v>
      </c>
      <c r="R12" s="65">
        <f t="shared" si="8"/>
        <v>-57.133592754370355</v>
      </c>
      <c r="S12" s="65">
        <f t="shared" si="9"/>
        <v>-137.72304073138943</v>
      </c>
      <c r="T12" s="65">
        <f t="shared" si="10"/>
        <v>-281.05861173907641</v>
      </c>
      <c r="U12" s="65">
        <f t="shared" si="11"/>
        <v>-127.40240675172613</v>
      </c>
      <c r="V12" s="65">
        <f t="shared" si="12"/>
        <v>0</v>
      </c>
      <c r="W12" s="65">
        <f t="shared" si="13"/>
        <v>0</v>
      </c>
      <c r="X12" s="28">
        <f>IFERROR(Q12/euref_fuel_demand!$C10,0)</f>
        <v>0</v>
      </c>
      <c r="Y12" s="28">
        <f>IFERROR(R12/euref_fuel_demand!$C10,0)</f>
        <v>-5.459699360402059E-3</v>
      </c>
      <c r="Z12" s="28">
        <f>IFERROR(S12/euref_fuel_demand!$C10,0)</f>
        <v>-1.3160845680167314E-2</v>
      </c>
      <c r="AA12" s="28">
        <f>IFERROR(T12/euref_fuel_demand!$C10,0)</f>
        <v>-2.6858026053856853E-2</v>
      </c>
      <c r="AB12" s="28">
        <f>IFERROR(U12/euref_fuel_demand!$C10,0)</f>
        <v>-1.2174603505971097E-2</v>
      </c>
      <c r="AC12" s="28">
        <f>IFERROR(V12/euref_fuel_demand!$C10,0)</f>
        <v>0</v>
      </c>
      <c r="AD12" s="28">
        <f>IFERROR(W12/euref_fuel_demand!$C10,0)</f>
        <v>0</v>
      </c>
    </row>
    <row r="13" spans="1:30" ht="15" customHeight="1" x14ac:dyDescent="0.25">
      <c r="A13" s="9" t="s">
        <v>24</v>
      </c>
      <c r="B13" s="9" t="s">
        <v>825</v>
      </c>
      <c r="C13" s="66">
        <f>euref_fuel_demand!D11-euref_fuel_demand!$C11</f>
        <v>191.81152771642428</v>
      </c>
      <c r="D13" s="66">
        <f>euref_fuel_demand!E11-euref_fuel_demand!$C11</f>
        <v>312.1644233918023</v>
      </c>
      <c r="E13" s="66">
        <f>euref_fuel_demand!F11-euref_fuel_demand!$C11</f>
        <v>618.93412628084297</v>
      </c>
      <c r="F13" s="66">
        <f>euref_fuel_demand!G11-euref_fuel_demand!$C11</f>
        <v>868.7036196209383</v>
      </c>
      <c r="G13" s="66">
        <f>euref_fuel_demand!H11-euref_fuel_demand!$C11</f>
        <v>1331.2039864288536</v>
      </c>
      <c r="H13" s="66">
        <f>euref_fuel_demand!I11-euref_fuel_demand!$C11</f>
        <v>1815.125420698193</v>
      </c>
      <c r="I13" s="66">
        <f>euref_fuel_demand!J11-euref_fuel_demand!$C11</f>
        <v>2265.2523030122511</v>
      </c>
      <c r="J13" s="65">
        <f t="shared" si="0"/>
        <v>-509.50968342031359</v>
      </c>
      <c r="K13" s="65">
        <f t="shared" si="1"/>
        <v>-545.28836205090124</v>
      </c>
      <c r="L13" s="65">
        <f t="shared" si="2"/>
        <v>-410.82429071477895</v>
      </c>
      <c r="M13" s="65">
        <f t="shared" si="3"/>
        <v>-260.9014267505637</v>
      </c>
      <c r="N13" s="65">
        <f t="shared" si="4"/>
        <v>262.61432756336819</v>
      </c>
      <c r="O13" s="65">
        <f t="shared" si="5"/>
        <v>844.41417309115263</v>
      </c>
      <c r="P13" s="65">
        <f t="shared" si="6"/>
        <v>1308.4322148286278</v>
      </c>
      <c r="Q13" s="65">
        <f t="shared" si="7"/>
        <v>0</v>
      </c>
      <c r="R13" s="65">
        <f t="shared" si="8"/>
        <v>0</v>
      </c>
      <c r="S13" s="65">
        <f t="shared" si="9"/>
        <v>0</v>
      </c>
      <c r="T13" s="65">
        <f t="shared" si="10"/>
        <v>0</v>
      </c>
      <c r="U13" s="65">
        <f t="shared" si="11"/>
        <v>0</v>
      </c>
      <c r="V13" s="65">
        <f t="shared" si="12"/>
        <v>0</v>
      </c>
      <c r="W13" s="65">
        <f t="shared" si="13"/>
        <v>0</v>
      </c>
      <c r="X13" s="28">
        <f>IFERROR(Q13/euref_fuel_demand!$C11,0)</f>
        <v>0</v>
      </c>
      <c r="Y13" s="28">
        <f>IFERROR(R13/euref_fuel_demand!$C11,0)</f>
        <v>0</v>
      </c>
      <c r="Z13" s="28">
        <f>IFERROR(S13/euref_fuel_demand!$C11,0)</f>
        <v>0</v>
      </c>
      <c r="AA13" s="28">
        <f>IFERROR(T13/euref_fuel_demand!$C11,0)</f>
        <v>0</v>
      </c>
      <c r="AB13" s="28">
        <f>IFERROR(U13/euref_fuel_demand!$C11,0)</f>
        <v>0</v>
      </c>
      <c r="AC13" s="28">
        <f>IFERROR(V13/euref_fuel_demand!$C11,0)</f>
        <v>0</v>
      </c>
      <c r="AD13" s="28">
        <f>IFERROR(W13/euref_fuel_demand!$C11,0)</f>
        <v>0</v>
      </c>
    </row>
    <row r="14" spans="1:30" ht="15" customHeight="1" x14ac:dyDescent="0.25">
      <c r="A14" s="9" t="s">
        <v>24</v>
      </c>
      <c r="B14" s="9" t="s">
        <v>824</v>
      </c>
      <c r="C14" s="66">
        <f>euref_fuel_demand!D12-euref_fuel_demand!$C12</f>
        <v>42.195507632335648</v>
      </c>
      <c r="D14" s="66">
        <f>euref_fuel_demand!E12-euref_fuel_demand!$C12</f>
        <v>110.27375799024583</v>
      </c>
      <c r="E14" s="66">
        <f>euref_fuel_demand!F12-euref_fuel_demand!$C12</f>
        <v>176.84446668584462</v>
      </c>
      <c r="F14" s="66">
        <f>euref_fuel_demand!G12-euref_fuel_demand!$C12</f>
        <v>221.42955035493605</v>
      </c>
      <c r="G14" s="66">
        <f>euref_fuel_demand!H12-euref_fuel_demand!$C12</f>
        <v>291.67653504534087</v>
      </c>
      <c r="H14" s="66">
        <f>euref_fuel_demand!I12-euref_fuel_demand!$C12</f>
        <v>332.18694665552596</v>
      </c>
      <c r="I14" s="66">
        <f>euref_fuel_demand!J12-euref_fuel_demand!$C12</f>
        <v>371.4117918550005</v>
      </c>
      <c r="J14" s="65">
        <f t="shared" si="0"/>
        <v>0</v>
      </c>
      <c r="K14" s="65">
        <f t="shared" si="1"/>
        <v>0</v>
      </c>
      <c r="L14" s="65">
        <f t="shared" si="2"/>
        <v>0</v>
      </c>
      <c r="M14" s="65">
        <f t="shared" si="3"/>
        <v>0</v>
      </c>
      <c r="N14" s="65">
        <f t="shared" si="4"/>
        <v>0</v>
      </c>
      <c r="O14" s="65">
        <f t="shared" si="5"/>
        <v>0</v>
      </c>
      <c r="P14" s="65">
        <f t="shared" si="6"/>
        <v>0</v>
      </c>
      <c r="Q14" s="65">
        <f t="shared" si="7"/>
        <v>0</v>
      </c>
      <c r="R14" s="65">
        <f t="shared" si="8"/>
        <v>0</v>
      </c>
      <c r="S14" s="65">
        <f t="shared" si="9"/>
        <v>0</v>
      </c>
      <c r="T14" s="65">
        <f t="shared" si="10"/>
        <v>0</v>
      </c>
      <c r="U14" s="65">
        <f t="shared" si="11"/>
        <v>0</v>
      </c>
      <c r="V14" s="65">
        <f t="shared" si="12"/>
        <v>0</v>
      </c>
      <c r="W14" s="65">
        <f t="shared" si="13"/>
        <v>0</v>
      </c>
      <c r="X14" s="28">
        <f>IFERROR(Q14/euref_fuel_demand!$C12,0)</f>
        <v>0</v>
      </c>
      <c r="Y14" s="28">
        <f>IFERROR(R14/euref_fuel_demand!$C12,0)</f>
        <v>0</v>
      </c>
      <c r="Z14" s="28">
        <f>IFERROR(S14/euref_fuel_demand!$C12,0)</f>
        <v>0</v>
      </c>
      <c r="AA14" s="28">
        <f>IFERROR(T14/euref_fuel_demand!$C12,0)</f>
        <v>0</v>
      </c>
      <c r="AB14" s="28">
        <f>IFERROR(U14/euref_fuel_demand!$C12,0)</f>
        <v>0</v>
      </c>
      <c r="AC14" s="28">
        <f>IFERROR(V14/euref_fuel_demand!$C12,0)</f>
        <v>0</v>
      </c>
      <c r="AD14" s="28">
        <f>IFERROR(W14/euref_fuel_demand!$C12,0)</f>
        <v>0</v>
      </c>
    </row>
    <row r="15" spans="1:30" ht="15" customHeight="1" x14ac:dyDescent="0.25">
      <c r="A15" s="9" t="s">
        <v>24</v>
      </c>
      <c r="B15" s="9" t="s">
        <v>209</v>
      </c>
      <c r="C15" s="66">
        <f>euref_fuel_demand!D13-euref_fuel_demand!$C13</f>
        <v>1526.8514340464017</v>
      </c>
      <c r="D15" s="66">
        <f>euref_fuel_demand!E13-euref_fuel_demand!$C13</f>
        <v>1310.7879819817963</v>
      </c>
      <c r="E15" s="66">
        <f>euref_fuel_demand!F13-euref_fuel_demand!$C13</f>
        <v>1327.7944922185056</v>
      </c>
      <c r="F15" s="66">
        <f>euref_fuel_demand!G13-euref_fuel_demand!$C13</f>
        <v>1082.5958377125557</v>
      </c>
      <c r="G15" s="66">
        <f>euref_fuel_demand!H13-euref_fuel_demand!$C13</f>
        <v>1151.1715842553394</v>
      </c>
      <c r="H15" s="66">
        <f>euref_fuel_demand!I13-euref_fuel_demand!$C13</f>
        <v>1253.2184625838922</v>
      </c>
      <c r="I15" s="66">
        <f>euref_fuel_demand!J13-euref_fuel_demand!$C13</f>
        <v>1339.200582267687</v>
      </c>
      <c r="J15" s="65">
        <f t="shared" si="0"/>
        <v>0</v>
      </c>
      <c r="K15" s="65">
        <f t="shared" si="1"/>
        <v>0</v>
      </c>
      <c r="L15" s="65">
        <f t="shared" si="2"/>
        <v>0</v>
      </c>
      <c r="M15" s="65">
        <f t="shared" si="3"/>
        <v>0</v>
      </c>
      <c r="N15" s="65">
        <f t="shared" si="4"/>
        <v>0</v>
      </c>
      <c r="O15" s="65">
        <f t="shared" si="5"/>
        <v>0</v>
      </c>
      <c r="P15" s="65">
        <f t="shared" si="6"/>
        <v>0</v>
      </c>
      <c r="Q15" s="65">
        <f t="shared" si="7"/>
        <v>0</v>
      </c>
      <c r="R15" s="65">
        <f t="shared" si="8"/>
        <v>0</v>
      </c>
      <c r="S15" s="65">
        <f t="shared" si="9"/>
        <v>0</v>
      </c>
      <c r="T15" s="65">
        <f t="shared" si="10"/>
        <v>0</v>
      </c>
      <c r="U15" s="65">
        <f t="shared" si="11"/>
        <v>0</v>
      </c>
      <c r="V15" s="65">
        <f t="shared" si="12"/>
        <v>0</v>
      </c>
      <c r="W15" s="65">
        <f t="shared" si="13"/>
        <v>0</v>
      </c>
      <c r="X15" s="28">
        <f>IFERROR(Q15/euref_fuel_demand!$C13,0)</f>
        <v>0</v>
      </c>
      <c r="Y15" s="28">
        <f>IFERROR(R15/euref_fuel_demand!$C13,0)</f>
        <v>0</v>
      </c>
      <c r="Z15" s="28">
        <f>IFERROR(S15/euref_fuel_demand!$C13,0)</f>
        <v>0</v>
      </c>
      <c r="AA15" s="28">
        <f>IFERROR(T15/euref_fuel_demand!$C13,0)</f>
        <v>0</v>
      </c>
      <c r="AB15" s="28">
        <f>IFERROR(U15/euref_fuel_demand!$C13,0)</f>
        <v>0</v>
      </c>
      <c r="AC15" s="28">
        <f>IFERROR(V15/euref_fuel_demand!$C13,0)</f>
        <v>0</v>
      </c>
      <c r="AD15" s="28">
        <f>IFERROR(W15/euref_fuel_demand!$C13,0)</f>
        <v>0</v>
      </c>
    </row>
    <row r="16" spans="1:30" ht="15" customHeight="1" x14ac:dyDescent="0.25">
      <c r="A16" s="9" t="s">
        <v>23</v>
      </c>
      <c r="B16" s="9" t="s">
        <v>207</v>
      </c>
      <c r="C16" s="66">
        <f>euref_fuel_demand!D14-euref_fuel_demand!$C14</f>
        <v>-67.750464269410088</v>
      </c>
      <c r="D16" s="66">
        <f>euref_fuel_demand!E14-euref_fuel_demand!$C14</f>
        <v>-154.52995856907336</v>
      </c>
      <c r="E16" s="66">
        <f>euref_fuel_demand!F14-euref_fuel_demand!$C14</f>
        <v>-203.58722650146484</v>
      </c>
      <c r="F16" s="66">
        <f>euref_fuel_demand!G14-euref_fuel_demand!$C14</f>
        <v>-261.4013783852746</v>
      </c>
      <c r="G16" s="66">
        <f>euref_fuel_demand!H14-euref_fuel_demand!$C14</f>
        <v>-302.21879872551403</v>
      </c>
      <c r="H16" s="66">
        <f>euref_fuel_demand!I14-euref_fuel_demand!$C14</f>
        <v>-330.59482310875501</v>
      </c>
      <c r="I16" s="66">
        <f>euref_fuel_demand!J14-euref_fuel_demand!$C14</f>
        <v>-354.87530423640561</v>
      </c>
      <c r="J16" s="65">
        <f t="shared" si="0"/>
        <v>27.100185707764034</v>
      </c>
      <c r="K16" s="65">
        <f t="shared" si="1"/>
        <v>61.811983427629343</v>
      </c>
      <c r="L16" s="65">
        <f t="shared" si="2"/>
        <v>81.434890600585931</v>
      </c>
      <c r="M16" s="65">
        <f t="shared" si="3"/>
        <v>104.56055135410983</v>
      </c>
      <c r="N16" s="65">
        <f t="shared" si="4"/>
        <v>120.88751949020562</v>
      </c>
      <c r="O16" s="65">
        <f t="shared" si="5"/>
        <v>132.23792924350201</v>
      </c>
      <c r="P16" s="65">
        <f t="shared" si="6"/>
        <v>141.95012169456226</v>
      </c>
      <c r="Q16" s="65">
        <f t="shared" si="7"/>
        <v>-67.750464269410088</v>
      </c>
      <c r="R16" s="65">
        <f t="shared" si="8"/>
        <v>-154.52995856907336</v>
      </c>
      <c r="S16" s="65">
        <f t="shared" si="9"/>
        <v>-203.58722650146484</v>
      </c>
      <c r="T16" s="65">
        <f t="shared" si="10"/>
        <v>-261.4013783852746</v>
      </c>
      <c r="U16" s="65">
        <f t="shared" si="11"/>
        <v>-302.21879872551403</v>
      </c>
      <c r="V16" s="65">
        <f t="shared" si="12"/>
        <v>-330.59482310875501</v>
      </c>
      <c r="W16" s="65">
        <f t="shared" si="13"/>
        <v>-354.87530423640561</v>
      </c>
      <c r="X16" s="28">
        <f>IFERROR(Q16/euref_fuel_demand!$C14,0)</f>
        <v>-0.13908669699429546</v>
      </c>
      <c r="Y16" s="28">
        <f>IFERROR(R16/euref_fuel_demand!$C14,0)</f>
        <v>-0.31723858656629222</v>
      </c>
      <c r="Z16" s="28">
        <f>IFERROR(S16/euref_fuel_demand!$C14,0)</f>
        <v>-0.4179495327400034</v>
      </c>
      <c r="AA16" s="28">
        <f>IFERROR(T16/euref_fuel_demand!$C14,0)</f>
        <v>-0.53663771461090293</v>
      </c>
      <c r="AB16" s="28">
        <f>IFERROR(U16/euref_fuel_demand!$C14,0)</f>
        <v>-0.62043286252865615</v>
      </c>
      <c r="AC16" s="28">
        <f>IFERROR(V16/euref_fuel_demand!$C14,0)</f>
        <v>-0.67868674385410943</v>
      </c>
      <c r="AD16" s="28">
        <f>IFERROR(W16/euref_fuel_demand!$C14,0)</f>
        <v>-0.7285327774996978</v>
      </c>
    </row>
    <row r="17" spans="1:30" ht="15" customHeight="1" x14ac:dyDescent="0.25">
      <c r="A17" s="9" t="s">
        <v>23</v>
      </c>
      <c r="B17" s="9" t="s">
        <v>208</v>
      </c>
      <c r="C17" s="66">
        <f>euref_fuel_demand!D15-euref_fuel_demand!$C15</f>
        <v>-75.10104087329546</v>
      </c>
      <c r="D17" s="66">
        <f>euref_fuel_demand!E15-euref_fuel_demand!$C15</f>
        <v>-28.135019184356224</v>
      </c>
      <c r="E17" s="66">
        <f>euref_fuel_demand!F15-euref_fuel_demand!$C15</f>
        <v>-86.559274261338032</v>
      </c>
      <c r="F17" s="66">
        <f>euref_fuel_demand!G15-euref_fuel_demand!$C15</f>
        <v>-106.8096258869723</v>
      </c>
      <c r="G17" s="66">
        <f>euref_fuel_demand!H15-euref_fuel_demand!$C15</f>
        <v>-119.99200951960711</v>
      </c>
      <c r="H17" s="66">
        <f>euref_fuel_demand!I15-euref_fuel_demand!$C15</f>
        <v>-128.75677079978186</v>
      </c>
      <c r="I17" s="66">
        <f>euref_fuel_demand!J15-euref_fuel_demand!$C15</f>
        <v>-130.27779757777398</v>
      </c>
      <c r="J17" s="65">
        <f t="shared" si="0"/>
        <v>30.040416349318185</v>
      </c>
      <c r="K17" s="65">
        <f t="shared" si="1"/>
        <v>11.254007673742489</v>
      </c>
      <c r="L17" s="65">
        <f t="shared" si="2"/>
        <v>34.623709704535216</v>
      </c>
      <c r="M17" s="65">
        <f t="shared" si="3"/>
        <v>42.723850354788922</v>
      </c>
      <c r="N17" s="65">
        <f t="shared" si="4"/>
        <v>47.996803807842845</v>
      </c>
      <c r="O17" s="65">
        <f t="shared" si="5"/>
        <v>51.502708319912742</v>
      </c>
      <c r="P17" s="65">
        <f t="shared" si="6"/>
        <v>52.111119031109595</v>
      </c>
      <c r="Q17" s="65">
        <f t="shared" si="7"/>
        <v>-75.10104087329546</v>
      </c>
      <c r="R17" s="65">
        <f t="shared" si="8"/>
        <v>-28.135019184356224</v>
      </c>
      <c r="S17" s="65">
        <f t="shared" si="9"/>
        <v>-86.559274261338032</v>
      </c>
      <c r="T17" s="65">
        <f t="shared" si="10"/>
        <v>-106.8096258869723</v>
      </c>
      <c r="U17" s="65">
        <f t="shared" si="11"/>
        <v>-119.99200951960711</v>
      </c>
      <c r="V17" s="65">
        <f t="shared" si="12"/>
        <v>-128.75677079978186</v>
      </c>
      <c r="W17" s="65">
        <f t="shared" si="13"/>
        <v>-130.27779757777398</v>
      </c>
      <c r="X17" s="28">
        <f>IFERROR(Q17/euref_fuel_demand!$C15,0)</f>
        <v>-2.3964497127333208E-2</v>
      </c>
      <c r="Y17" s="28">
        <f>IFERROR(R17/euref_fuel_demand!$C15,0)</f>
        <v>-8.9777928319062384E-3</v>
      </c>
      <c r="Z17" s="28">
        <f>IFERROR(S17/euref_fuel_demand!$C15,0)</f>
        <v>-2.7620782019247392E-2</v>
      </c>
      <c r="AA17" s="28">
        <f>IFERROR(T17/euref_fuel_demand!$C15,0)</f>
        <v>-3.4082603156703285E-2</v>
      </c>
      <c r="AB17" s="28">
        <f>IFERROR(U17/euref_fuel_demand!$C15,0)</f>
        <v>-3.8289058766668244E-2</v>
      </c>
      <c r="AC17" s="28">
        <f>IFERROR(V17/euref_fuel_demand!$C15,0)</f>
        <v>-4.1085865496349627E-2</v>
      </c>
      <c r="AD17" s="28">
        <f>IFERROR(W17/euref_fuel_demand!$C15,0)</f>
        <v>-4.1571220178893711E-2</v>
      </c>
    </row>
    <row r="18" spans="1:30" ht="15" customHeight="1" x14ac:dyDescent="0.25">
      <c r="A18" s="9" t="s">
        <v>23</v>
      </c>
      <c r="B18" s="9" t="s">
        <v>265</v>
      </c>
      <c r="C18" s="66">
        <f>euref_fuel_demand!D16-euref_fuel_demand!$C16</f>
        <v>32.274528455082418</v>
      </c>
      <c r="D18" s="66">
        <f>euref_fuel_demand!E16-euref_fuel_demand!$C16</f>
        <v>-9.5857591261114976</v>
      </c>
      <c r="E18" s="66">
        <f>euref_fuel_demand!F16-euref_fuel_demand!$C16</f>
        <v>-52.819472244100325</v>
      </c>
      <c r="F18" s="66">
        <f>euref_fuel_demand!G16-euref_fuel_demand!$C16</f>
        <v>-88.97316665651681</v>
      </c>
      <c r="G18" s="66">
        <f>euref_fuel_demand!H16-euref_fuel_demand!$C16</f>
        <v>-33.576343415309566</v>
      </c>
      <c r="H18" s="66">
        <f>euref_fuel_demand!I16-euref_fuel_demand!$C16</f>
        <v>-12.079766365786782</v>
      </c>
      <c r="I18" s="66">
        <f>euref_fuel_demand!J16-euref_fuel_demand!$C16</f>
        <v>-30.33154940168663</v>
      </c>
      <c r="J18" s="65">
        <f t="shared" si="0"/>
        <v>0</v>
      </c>
      <c r="K18" s="65">
        <f t="shared" si="1"/>
        <v>3.8343036504445989</v>
      </c>
      <c r="L18" s="65">
        <f t="shared" si="2"/>
        <v>21.12778889764013</v>
      </c>
      <c r="M18" s="65">
        <f t="shared" si="3"/>
        <v>35.589266662606725</v>
      </c>
      <c r="N18" s="65">
        <f t="shared" si="4"/>
        <v>13.430537366123826</v>
      </c>
      <c r="O18" s="65">
        <f t="shared" si="5"/>
        <v>4.8319065463147126</v>
      </c>
      <c r="P18" s="65">
        <f t="shared" si="6"/>
        <v>12.132619760674652</v>
      </c>
      <c r="Q18" s="65">
        <f t="shared" si="7"/>
        <v>0</v>
      </c>
      <c r="R18" s="65">
        <f t="shared" si="8"/>
        <v>-9.5857591261114976</v>
      </c>
      <c r="S18" s="65">
        <f t="shared" si="9"/>
        <v>-52.819472244100325</v>
      </c>
      <c r="T18" s="65">
        <f t="shared" si="10"/>
        <v>-88.97316665651681</v>
      </c>
      <c r="U18" s="65">
        <f t="shared" si="11"/>
        <v>-33.576343415309566</v>
      </c>
      <c r="V18" s="65">
        <f t="shared" si="12"/>
        <v>-12.079766365786782</v>
      </c>
      <c r="W18" s="65">
        <f t="shared" si="13"/>
        <v>-30.33154940168663</v>
      </c>
      <c r="X18" s="28">
        <f>IFERROR(Q18/euref_fuel_demand!$C16,0)</f>
        <v>0</v>
      </c>
      <c r="Y18" s="28">
        <f>IFERROR(R18/euref_fuel_demand!$C16,0)</f>
        <v>-9.1153468047790471E-3</v>
      </c>
      <c r="Z18" s="28">
        <f>IFERROR(S18/euref_fuel_demand!$C16,0)</f>
        <v>-5.022740517637906E-2</v>
      </c>
      <c r="AA18" s="28">
        <f>IFERROR(T18/euref_fuel_demand!$C16,0)</f>
        <v>-8.4606890254976419E-2</v>
      </c>
      <c r="AB18" s="28">
        <f>IFERROR(U18/euref_fuel_demand!$C16,0)</f>
        <v>-3.1928615213499587E-2</v>
      </c>
      <c r="AC18" s="28">
        <f>IFERROR(V18/euref_fuel_demand!$C16,0)</f>
        <v>-1.1486962930761544E-2</v>
      </c>
      <c r="AD18" s="28">
        <f>IFERROR(W18/euref_fuel_demand!$C16,0)</f>
        <v>-2.88430564846478E-2</v>
      </c>
    </row>
    <row r="19" spans="1:30" ht="15" customHeight="1" x14ac:dyDescent="0.25">
      <c r="A19" s="9" t="s">
        <v>23</v>
      </c>
      <c r="B19" s="9" t="s">
        <v>825</v>
      </c>
      <c r="C19" s="66">
        <f>euref_fuel_demand!D17-euref_fuel_demand!$C17</f>
        <v>123.57836069152791</v>
      </c>
      <c r="D19" s="66">
        <f>euref_fuel_demand!E17-euref_fuel_demand!$C17</f>
        <v>215.93509796328317</v>
      </c>
      <c r="E19" s="66">
        <f>euref_fuel_demand!F17-euref_fuel_demand!$C17</f>
        <v>289.77215508876725</v>
      </c>
      <c r="F19" s="66">
        <f>euref_fuel_demand!G17-euref_fuel_demand!$C17</f>
        <v>344.5140796540577</v>
      </c>
      <c r="G19" s="66">
        <f>euref_fuel_demand!H17-euref_fuel_demand!$C17</f>
        <v>435.24673282010053</v>
      </c>
      <c r="H19" s="66">
        <f>euref_fuel_demand!I17-euref_fuel_demand!$C17</f>
        <v>538.56783168928223</v>
      </c>
      <c r="I19" s="66">
        <f>euref_fuel_demand!J17-euref_fuel_demand!$C17</f>
        <v>679.37962259309461</v>
      </c>
      <c r="J19" s="65">
        <f t="shared" si="0"/>
        <v>66.437758634445686</v>
      </c>
      <c r="K19" s="65">
        <f t="shared" si="1"/>
        <v>139.03480321146674</v>
      </c>
      <c r="L19" s="65">
        <f t="shared" si="2"/>
        <v>152.58576588600599</v>
      </c>
      <c r="M19" s="65">
        <f t="shared" si="3"/>
        <v>161.64041128255221</v>
      </c>
      <c r="N19" s="65">
        <f t="shared" si="4"/>
        <v>252.93187215592823</v>
      </c>
      <c r="O19" s="65">
        <f t="shared" si="5"/>
        <v>349.99528757955272</v>
      </c>
      <c r="P19" s="65">
        <f t="shared" si="6"/>
        <v>473.18576210674809</v>
      </c>
      <c r="Q19" s="65">
        <f t="shared" si="7"/>
        <v>0</v>
      </c>
      <c r="R19" s="65">
        <f t="shared" si="8"/>
        <v>0</v>
      </c>
      <c r="S19" s="65">
        <f t="shared" si="9"/>
        <v>0</v>
      </c>
      <c r="T19" s="65">
        <f t="shared" si="10"/>
        <v>0</v>
      </c>
      <c r="U19" s="65">
        <f t="shared" si="11"/>
        <v>0</v>
      </c>
      <c r="V19" s="65">
        <f t="shared" si="12"/>
        <v>0</v>
      </c>
      <c r="W19" s="65">
        <f t="shared" si="13"/>
        <v>0</v>
      </c>
      <c r="X19" s="28">
        <f>IFERROR(Q19/euref_fuel_demand!$C17,0)</f>
        <v>0</v>
      </c>
      <c r="Y19" s="28">
        <f>IFERROR(R19/euref_fuel_demand!$C17,0)</f>
        <v>0</v>
      </c>
      <c r="Z19" s="28">
        <f>IFERROR(S19/euref_fuel_demand!$C17,0)</f>
        <v>0</v>
      </c>
      <c r="AA19" s="28">
        <f>IFERROR(T19/euref_fuel_demand!$C17,0)</f>
        <v>0</v>
      </c>
      <c r="AB19" s="28">
        <f>IFERROR(U19/euref_fuel_demand!$C17,0)</f>
        <v>0</v>
      </c>
      <c r="AC19" s="28">
        <f>IFERROR(V19/euref_fuel_demand!$C17,0)</f>
        <v>0</v>
      </c>
      <c r="AD19" s="28">
        <f>IFERROR(W19/euref_fuel_demand!$C17,0)</f>
        <v>0</v>
      </c>
    </row>
    <row r="20" spans="1:30" ht="15" customHeight="1" x14ac:dyDescent="0.25">
      <c r="A20" s="9" t="s">
        <v>23</v>
      </c>
      <c r="B20" s="9" t="s">
        <v>824</v>
      </c>
      <c r="C20" s="66">
        <f>euref_fuel_demand!D18-euref_fuel_demand!$C18</f>
        <v>28.225616837316124</v>
      </c>
      <c r="D20" s="66">
        <f>euref_fuel_demand!E18-euref_fuel_demand!$C18</f>
        <v>90.997702427263675</v>
      </c>
      <c r="E20" s="66">
        <f>euref_fuel_demand!F18-euref_fuel_demand!$C18</f>
        <v>121.76964051314019</v>
      </c>
      <c r="F20" s="66">
        <f>euref_fuel_demand!G18-euref_fuel_demand!$C18</f>
        <v>78.265759393212647</v>
      </c>
      <c r="G20" s="66">
        <f>euref_fuel_demand!H18-euref_fuel_demand!$C18</f>
        <v>79.168053584098516</v>
      </c>
      <c r="H20" s="66">
        <f>euref_fuel_demand!I18-euref_fuel_demand!$C18</f>
        <v>73.216095533081102</v>
      </c>
      <c r="I20" s="66">
        <f>euref_fuel_demand!J18-euref_fuel_demand!$C18</f>
        <v>73.007916310147721</v>
      </c>
      <c r="J20" s="65">
        <f t="shared" si="0"/>
        <v>0</v>
      </c>
      <c r="K20" s="65">
        <f t="shared" si="1"/>
        <v>0</v>
      </c>
      <c r="L20" s="65">
        <f t="shared" si="2"/>
        <v>0</v>
      </c>
      <c r="M20" s="65">
        <f t="shared" si="3"/>
        <v>0</v>
      </c>
      <c r="N20" s="65">
        <f t="shared" si="4"/>
        <v>0</v>
      </c>
      <c r="O20" s="65">
        <f t="shared" si="5"/>
        <v>0</v>
      </c>
      <c r="P20" s="65">
        <f t="shared" si="6"/>
        <v>0</v>
      </c>
      <c r="Q20" s="65">
        <f t="shared" si="7"/>
        <v>0</v>
      </c>
      <c r="R20" s="65">
        <f t="shared" si="8"/>
        <v>0</v>
      </c>
      <c r="S20" s="65">
        <f t="shared" si="9"/>
        <v>0</v>
      </c>
      <c r="T20" s="65">
        <f t="shared" si="10"/>
        <v>0</v>
      </c>
      <c r="U20" s="65">
        <f t="shared" si="11"/>
        <v>0</v>
      </c>
      <c r="V20" s="65">
        <f t="shared" si="12"/>
        <v>0</v>
      </c>
      <c r="W20" s="65">
        <f t="shared" si="13"/>
        <v>0</v>
      </c>
      <c r="X20" s="28">
        <f>IFERROR(Q20/euref_fuel_demand!$C18,0)</f>
        <v>0</v>
      </c>
      <c r="Y20" s="28">
        <f>IFERROR(R20/euref_fuel_demand!$C18,0)</f>
        <v>0</v>
      </c>
      <c r="Z20" s="28">
        <f>IFERROR(S20/euref_fuel_demand!$C18,0)</f>
        <v>0</v>
      </c>
      <c r="AA20" s="28">
        <f>IFERROR(T20/euref_fuel_demand!$C18,0)</f>
        <v>0</v>
      </c>
      <c r="AB20" s="28">
        <f>IFERROR(U20/euref_fuel_demand!$C18,0)</f>
        <v>0</v>
      </c>
      <c r="AC20" s="28">
        <f>IFERROR(V20/euref_fuel_demand!$C18,0)</f>
        <v>0</v>
      </c>
      <c r="AD20" s="28">
        <f>IFERROR(W20/euref_fuel_demand!$C18,0)</f>
        <v>0</v>
      </c>
    </row>
    <row r="21" spans="1:30" ht="15" customHeight="1" x14ac:dyDescent="0.25">
      <c r="A21" s="9" t="s">
        <v>23</v>
      </c>
      <c r="B21" s="9" t="s">
        <v>209</v>
      </c>
      <c r="C21" s="66">
        <f>euref_fuel_demand!D19-euref_fuel_demand!$C19</f>
        <v>234.55699986277295</v>
      </c>
      <c r="D21" s="66">
        <f>euref_fuel_demand!E19-euref_fuel_demand!$C19</f>
        <v>275.38747417840636</v>
      </c>
      <c r="E21" s="66">
        <f>euref_fuel_demand!F19-euref_fuel_demand!$C19</f>
        <v>378.44640651546433</v>
      </c>
      <c r="F21" s="66">
        <f>euref_fuel_demand!G19-euref_fuel_demand!$C19</f>
        <v>397.51147414016987</v>
      </c>
      <c r="G21" s="66">
        <f>euref_fuel_demand!H19-euref_fuel_demand!$C19</f>
        <v>452.93516447448064</v>
      </c>
      <c r="H21" s="66">
        <f>euref_fuel_demand!I19-euref_fuel_demand!$C19</f>
        <v>458.18038968452265</v>
      </c>
      <c r="I21" s="66">
        <f>euref_fuel_demand!J19-euref_fuel_demand!$C19</f>
        <v>437.43847191818668</v>
      </c>
      <c r="J21" s="65">
        <f t="shared" si="0"/>
        <v>0</v>
      </c>
      <c r="K21" s="65">
        <f t="shared" si="1"/>
        <v>0</v>
      </c>
      <c r="L21" s="65">
        <f t="shared" si="2"/>
        <v>0</v>
      </c>
      <c r="M21" s="65">
        <f t="shared" si="3"/>
        <v>0</v>
      </c>
      <c r="N21" s="65">
        <f t="shared" si="4"/>
        <v>0</v>
      </c>
      <c r="O21" s="65">
        <f t="shared" si="5"/>
        <v>0</v>
      </c>
      <c r="P21" s="65">
        <f t="shared" si="6"/>
        <v>0</v>
      </c>
      <c r="Q21" s="65">
        <f t="shared" si="7"/>
        <v>0</v>
      </c>
      <c r="R21" s="65">
        <f t="shared" si="8"/>
        <v>0</v>
      </c>
      <c r="S21" s="65">
        <f t="shared" si="9"/>
        <v>0</v>
      </c>
      <c r="T21" s="65">
        <f t="shared" si="10"/>
        <v>0</v>
      </c>
      <c r="U21" s="65">
        <f t="shared" si="11"/>
        <v>0</v>
      </c>
      <c r="V21" s="65">
        <f t="shared" si="12"/>
        <v>0</v>
      </c>
      <c r="W21" s="65">
        <f t="shared" si="13"/>
        <v>0</v>
      </c>
      <c r="X21" s="28">
        <f>IFERROR(Q21/euref_fuel_demand!$C19,0)</f>
        <v>0</v>
      </c>
      <c r="Y21" s="28">
        <f>IFERROR(R21/euref_fuel_demand!$C19,0)</f>
        <v>0</v>
      </c>
      <c r="Z21" s="28">
        <f>IFERROR(S21/euref_fuel_demand!$C19,0)</f>
        <v>0</v>
      </c>
      <c r="AA21" s="28">
        <f>IFERROR(T21/euref_fuel_demand!$C19,0)</f>
        <v>0</v>
      </c>
      <c r="AB21" s="28">
        <f>IFERROR(U21/euref_fuel_demand!$C19,0)</f>
        <v>0</v>
      </c>
      <c r="AC21" s="28">
        <f>IFERROR(V21/euref_fuel_demand!$C19,0)</f>
        <v>0</v>
      </c>
      <c r="AD21" s="28">
        <f>IFERROR(W21/euref_fuel_demand!$C19,0)</f>
        <v>0</v>
      </c>
    </row>
    <row r="22" spans="1:30" ht="15" customHeight="1" x14ac:dyDescent="0.25">
      <c r="A22" s="9" t="s">
        <v>22</v>
      </c>
      <c r="B22" s="9" t="s">
        <v>207</v>
      </c>
      <c r="C22" s="66">
        <f>euref_fuel_demand!D20-euref_fuel_demand!$C20</f>
        <v>-4.1105431538722616E-3</v>
      </c>
      <c r="D22" s="66">
        <f>euref_fuel_demand!E20-euref_fuel_demand!$C20</f>
        <v>-7.2845205872093931E-3</v>
      </c>
      <c r="E22" s="66">
        <f>euref_fuel_demand!F20-euref_fuel_demand!$C20</f>
        <v>-8.6021552543135045E-3</v>
      </c>
      <c r="F22" s="66">
        <f>euref_fuel_demand!G20-euref_fuel_demand!$C20</f>
        <v>-9.1437271887079077E-3</v>
      </c>
      <c r="G22" s="66">
        <f>euref_fuel_demand!H20-euref_fuel_demand!$C20</f>
        <v>-9.4357423231597026E-3</v>
      </c>
      <c r="H22" s="66">
        <f>euref_fuel_demand!I20-euref_fuel_demand!$C20</f>
        <v>-9.6135053341813905E-3</v>
      </c>
      <c r="I22" s="66">
        <f>euref_fuel_demand!J20-euref_fuel_demand!$C20</f>
        <v>-9.6530827725457985E-3</v>
      </c>
      <c r="J22" s="65">
        <f t="shared" si="0"/>
        <v>1.6442172615489046E-3</v>
      </c>
      <c r="K22" s="65">
        <f t="shared" si="1"/>
        <v>2.9138082348837573E-3</v>
      </c>
      <c r="L22" s="65">
        <f t="shared" si="2"/>
        <v>3.4408621017254018E-3</v>
      </c>
      <c r="M22" s="65">
        <f t="shared" si="3"/>
        <v>3.6574908754831632E-3</v>
      </c>
      <c r="N22" s="65">
        <f t="shared" si="4"/>
        <v>3.774296929263881E-3</v>
      </c>
      <c r="O22" s="65">
        <f t="shared" si="5"/>
        <v>3.845402133672556E-3</v>
      </c>
      <c r="P22" s="65">
        <f t="shared" si="6"/>
        <v>3.8612331090183195E-3</v>
      </c>
      <c r="Q22" s="65">
        <f t="shared" si="7"/>
        <v>-4.1105431538722616E-3</v>
      </c>
      <c r="R22" s="65">
        <f t="shared" si="8"/>
        <v>-7.2845205872093931E-3</v>
      </c>
      <c r="S22" s="65">
        <f t="shared" si="9"/>
        <v>-8.6021552543135045E-3</v>
      </c>
      <c r="T22" s="65">
        <f t="shared" si="10"/>
        <v>-9.1437271887079077E-3</v>
      </c>
      <c r="U22" s="65">
        <f t="shared" si="11"/>
        <v>-9.4357423231597026E-3</v>
      </c>
      <c r="V22" s="65">
        <f t="shared" si="12"/>
        <v>-9.6135053341813905E-3</v>
      </c>
      <c r="W22" s="65">
        <f t="shared" si="13"/>
        <v>-9.6530827725457985E-3</v>
      </c>
      <c r="X22" s="28">
        <f>IFERROR(Q22/euref_fuel_demand!$C20,0)</f>
        <v>-0.33564969699613018</v>
      </c>
      <c r="Y22" s="28">
        <f>IFERROR(R22/euref_fuel_demand!$C20,0)</f>
        <v>-0.59482336915879186</v>
      </c>
      <c r="Z22" s="28">
        <f>IFERROR(S22/euref_fuel_demand!$C20,0)</f>
        <v>-0.70241588435923819</v>
      </c>
      <c r="AA22" s="28">
        <f>IFERROR(T22/euref_fuel_demand!$C20,0)</f>
        <v>-0.74663837488578777</v>
      </c>
      <c r="AB22" s="28">
        <f>IFERROR(U22/euref_fuel_demand!$C20,0)</f>
        <v>-0.77048310482243765</v>
      </c>
      <c r="AC22" s="28">
        <f>IFERROR(V22/euref_fuel_demand!$C20,0)</f>
        <v>-0.78499848601490663</v>
      </c>
      <c r="AD22" s="28">
        <f>IFERROR(W22/euref_fuel_demand!$C20,0)</f>
        <v>-0.7882302134770991</v>
      </c>
    </row>
    <row r="23" spans="1:30" ht="15" customHeight="1" x14ac:dyDescent="0.25">
      <c r="A23" s="9" t="s">
        <v>22</v>
      </c>
      <c r="B23" s="9" t="s">
        <v>208</v>
      </c>
      <c r="C23" s="66">
        <f>euref_fuel_demand!D21-euref_fuel_demand!$C21</f>
        <v>4.5231382179636057</v>
      </c>
      <c r="D23" s="66">
        <f>euref_fuel_demand!E21-euref_fuel_demand!$C21</f>
        <v>-12.679365966930391</v>
      </c>
      <c r="E23" s="66">
        <f>euref_fuel_demand!F21-euref_fuel_demand!$C21</f>
        <v>-33.530869950158376</v>
      </c>
      <c r="F23" s="66">
        <f>euref_fuel_demand!G21-euref_fuel_demand!$C21</f>
        <v>-17.202444367947237</v>
      </c>
      <c r="G23" s="66">
        <f>euref_fuel_demand!H21-euref_fuel_demand!$C21</f>
        <v>-13.090042456839001</v>
      </c>
      <c r="H23" s="66">
        <f>euref_fuel_demand!I21-euref_fuel_demand!$C21</f>
        <v>18.009455481476152</v>
      </c>
      <c r="I23" s="66">
        <f>euref_fuel_demand!J21-euref_fuel_demand!$C21</f>
        <v>-2.0600189777765081</v>
      </c>
      <c r="J23" s="65">
        <f t="shared" si="0"/>
        <v>0</v>
      </c>
      <c r="K23" s="65">
        <f t="shared" si="1"/>
        <v>5.0717463867721566</v>
      </c>
      <c r="L23" s="65">
        <f t="shared" si="2"/>
        <v>13.41234798006335</v>
      </c>
      <c r="M23" s="65">
        <f t="shared" si="3"/>
        <v>6.8809777471788944</v>
      </c>
      <c r="N23" s="65">
        <f t="shared" si="4"/>
        <v>5.2360169827356007</v>
      </c>
      <c r="O23" s="65">
        <f t="shared" si="5"/>
        <v>0</v>
      </c>
      <c r="P23" s="65">
        <f t="shared" si="6"/>
        <v>0.82400759111060329</v>
      </c>
      <c r="Q23" s="65">
        <f t="shared" si="7"/>
        <v>0</v>
      </c>
      <c r="R23" s="65">
        <f t="shared" si="8"/>
        <v>-12.679365966930391</v>
      </c>
      <c r="S23" s="65">
        <f t="shared" si="9"/>
        <v>-33.530869950158376</v>
      </c>
      <c r="T23" s="65">
        <f t="shared" si="10"/>
        <v>-17.202444367947237</v>
      </c>
      <c r="U23" s="65">
        <f t="shared" si="11"/>
        <v>-13.090042456839001</v>
      </c>
      <c r="V23" s="65">
        <f t="shared" si="12"/>
        <v>0</v>
      </c>
      <c r="W23" s="65">
        <f t="shared" si="13"/>
        <v>-2.0600189777765081</v>
      </c>
      <c r="X23" s="28">
        <f>IFERROR(Q23/euref_fuel_demand!$C21,0)</f>
        <v>0</v>
      </c>
      <c r="Y23" s="28">
        <f>IFERROR(R23/euref_fuel_demand!$C21,0)</f>
        <v>-1.0344062111017354E-2</v>
      </c>
      <c r="Z23" s="28">
        <f>IFERROR(S23/euref_fuel_demand!$C21,0)</f>
        <v>-2.7355106107474641E-2</v>
      </c>
      <c r="AA23" s="28">
        <f>IFERROR(T23/euref_fuel_demand!$C21,0)</f>
        <v>-1.4034073428235152E-2</v>
      </c>
      <c r="AB23" s="28">
        <f>IFERROR(U23/euref_fuel_demand!$C21,0)</f>
        <v>-1.0679099614487861E-2</v>
      </c>
      <c r="AC23" s="28">
        <f>IFERROR(V23/euref_fuel_demand!$C21,0)</f>
        <v>0</v>
      </c>
      <c r="AD23" s="28">
        <f>IFERROR(W23/euref_fuel_demand!$C21,0)</f>
        <v>-1.6806017202730423E-3</v>
      </c>
    </row>
    <row r="24" spans="1:30" ht="15" customHeight="1" x14ac:dyDescent="0.25">
      <c r="A24" s="9" t="s">
        <v>22</v>
      </c>
      <c r="B24" s="9" t="s">
        <v>265</v>
      </c>
      <c r="C24" s="66">
        <f>euref_fuel_demand!D22-euref_fuel_demand!$C22</f>
        <v>0.4450416358999707</v>
      </c>
      <c r="D24" s="66">
        <f>euref_fuel_demand!E22-euref_fuel_demand!$C22</f>
        <v>1.0428965263493153</v>
      </c>
      <c r="E24" s="66">
        <f>euref_fuel_demand!F22-euref_fuel_demand!$C22</f>
        <v>1.3288831610616907</v>
      </c>
      <c r="F24" s="66">
        <f>euref_fuel_demand!G22-euref_fuel_demand!$C22</f>
        <v>1.7650291972921812</v>
      </c>
      <c r="G24" s="66">
        <f>euref_fuel_demand!H22-euref_fuel_demand!$C22</f>
        <v>2.523079585353885</v>
      </c>
      <c r="H24" s="66">
        <f>euref_fuel_demand!I22-euref_fuel_demand!$C22</f>
        <v>4.0751921773551558</v>
      </c>
      <c r="I24" s="66">
        <f>euref_fuel_demand!J22-euref_fuel_demand!$C22</f>
        <v>4.5578199048774133</v>
      </c>
      <c r="J24" s="65">
        <f t="shared" si="0"/>
        <v>0</v>
      </c>
      <c r="K24" s="65">
        <f t="shared" si="1"/>
        <v>0</v>
      </c>
      <c r="L24" s="65">
        <f t="shared" si="2"/>
        <v>0</v>
      </c>
      <c r="M24" s="65">
        <f t="shared" si="3"/>
        <v>0</v>
      </c>
      <c r="N24" s="65">
        <f t="shared" si="4"/>
        <v>0</v>
      </c>
      <c r="O24" s="65">
        <f t="shared" si="5"/>
        <v>0</v>
      </c>
      <c r="P24" s="65">
        <f t="shared" si="6"/>
        <v>0</v>
      </c>
      <c r="Q24" s="65">
        <f t="shared" si="7"/>
        <v>0</v>
      </c>
      <c r="R24" s="65">
        <f t="shared" si="8"/>
        <v>0</v>
      </c>
      <c r="S24" s="65">
        <f t="shared" si="9"/>
        <v>0</v>
      </c>
      <c r="T24" s="65">
        <f t="shared" si="10"/>
        <v>0</v>
      </c>
      <c r="U24" s="65">
        <f t="shared" si="11"/>
        <v>0</v>
      </c>
      <c r="V24" s="65">
        <f t="shared" si="12"/>
        <v>0</v>
      </c>
      <c r="W24" s="65">
        <f t="shared" si="13"/>
        <v>0</v>
      </c>
      <c r="X24" s="28">
        <f>IFERROR(Q24/euref_fuel_demand!$C22,0)</f>
        <v>0</v>
      </c>
      <c r="Y24" s="28">
        <f>IFERROR(R24/euref_fuel_demand!$C22,0)</f>
        <v>0</v>
      </c>
      <c r="Z24" s="28">
        <f>IFERROR(S24/euref_fuel_demand!$C22,0)</f>
        <v>0</v>
      </c>
      <c r="AA24" s="28">
        <f>IFERROR(T24/euref_fuel_demand!$C22,0)</f>
        <v>0</v>
      </c>
      <c r="AB24" s="28">
        <f>IFERROR(U24/euref_fuel_demand!$C22,0)</f>
        <v>0</v>
      </c>
      <c r="AC24" s="28">
        <f>IFERROR(V24/euref_fuel_demand!$C22,0)</f>
        <v>0</v>
      </c>
      <c r="AD24" s="28">
        <f>IFERROR(W24/euref_fuel_demand!$C22,0)</f>
        <v>0</v>
      </c>
    </row>
    <row r="25" spans="1:30" ht="15" customHeight="1" x14ac:dyDescent="0.25">
      <c r="A25" s="9" t="s">
        <v>22</v>
      </c>
      <c r="B25" s="9" t="s">
        <v>825</v>
      </c>
      <c r="C25" s="66">
        <f>euref_fuel_demand!D23-euref_fuel_demand!$C23</f>
        <v>29.946192691629335</v>
      </c>
      <c r="D25" s="66">
        <f>euref_fuel_demand!E23-euref_fuel_demand!$C23</f>
        <v>65.411027137693395</v>
      </c>
      <c r="E25" s="66">
        <f>euref_fuel_demand!F23-euref_fuel_demand!$C23</f>
        <v>83.250588673931532</v>
      </c>
      <c r="F25" s="66">
        <f>euref_fuel_demand!G23-euref_fuel_demand!$C23</f>
        <v>113.40100197193601</v>
      </c>
      <c r="G25" s="66">
        <f>euref_fuel_demand!H23-euref_fuel_demand!$C23</f>
        <v>143.72041740796038</v>
      </c>
      <c r="H25" s="66">
        <f>euref_fuel_demand!I23-euref_fuel_demand!$C23</f>
        <v>192.04104934005267</v>
      </c>
      <c r="I25" s="66">
        <f>euref_fuel_demand!J23-euref_fuel_demand!$C23</f>
        <v>223.66810432239475</v>
      </c>
      <c r="J25" s="65">
        <f t="shared" si="0"/>
        <v>29.934168154493527</v>
      </c>
      <c r="K25" s="65">
        <f t="shared" si="1"/>
        <v>60.293646017496641</v>
      </c>
      <c r="L25" s="65">
        <f t="shared" si="2"/>
        <v>69.790029088753627</v>
      </c>
      <c r="M25" s="65">
        <f t="shared" si="3"/>
        <v>106.46158951601402</v>
      </c>
      <c r="N25" s="65">
        <f t="shared" si="4"/>
        <v>138.42440686045157</v>
      </c>
      <c r="O25" s="65">
        <f t="shared" si="5"/>
        <v>191.98000043808344</v>
      </c>
      <c r="P25" s="65">
        <f t="shared" si="6"/>
        <v>222.79147869597841</v>
      </c>
      <c r="Q25" s="65">
        <f t="shared" si="7"/>
        <v>0</v>
      </c>
      <c r="R25" s="65">
        <f t="shared" si="8"/>
        <v>0</v>
      </c>
      <c r="S25" s="65">
        <f t="shared" si="9"/>
        <v>0</v>
      </c>
      <c r="T25" s="65">
        <f t="shared" si="10"/>
        <v>0</v>
      </c>
      <c r="U25" s="65">
        <f t="shared" si="11"/>
        <v>0</v>
      </c>
      <c r="V25" s="65">
        <f t="shared" si="12"/>
        <v>0</v>
      </c>
      <c r="W25" s="65">
        <f t="shared" si="13"/>
        <v>0</v>
      </c>
      <c r="X25" s="28">
        <f>IFERROR(Q25/euref_fuel_demand!$C23,0)</f>
        <v>0</v>
      </c>
      <c r="Y25" s="28">
        <f>IFERROR(R25/euref_fuel_demand!$C23,0)</f>
        <v>0</v>
      </c>
      <c r="Z25" s="28">
        <f>IFERROR(S25/euref_fuel_demand!$C23,0)</f>
        <v>0</v>
      </c>
      <c r="AA25" s="28">
        <f>IFERROR(T25/euref_fuel_demand!$C23,0)</f>
        <v>0</v>
      </c>
      <c r="AB25" s="28">
        <f>IFERROR(U25/euref_fuel_demand!$C23,0)</f>
        <v>0</v>
      </c>
      <c r="AC25" s="28">
        <f>IFERROR(V25/euref_fuel_demand!$C23,0)</f>
        <v>0</v>
      </c>
      <c r="AD25" s="28">
        <f>IFERROR(W25/euref_fuel_demand!$C23,0)</f>
        <v>0</v>
      </c>
    </row>
    <row r="26" spans="1:30" ht="15" customHeight="1" x14ac:dyDescent="0.25">
      <c r="A26" s="9" t="s">
        <v>22</v>
      </c>
      <c r="B26" s="9" t="s">
        <v>824</v>
      </c>
      <c r="C26" s="66">
        <f>euref_fuel_demand!D24-euref_fuel_demand!$C24</f>
        <v>-2.5950799685645842E-2</v>
      </c>
      <c r="D26" s="66">
        <f>euref_fuel_demand!E24-euref_fuel_demand!$C24</f>
        <v>-0.10680231297427667</v>
      </c>
      <c r="E26" s="66">
        <f>euref_fuel_demand!F24-euref_fuel_demand!$C24</f>
        <v>-0.11192685753209142</v>
      </c>
      <c r="F26" s="66">
        <f>euref_fuel_demand!G24-euref_fuel_demand!$C24</f>
        <v>-0.13694304466907103</v>
      </c>
      <c r="G26" s="66">
        <f>euref_fuel_demand!H24-euref_fuel_demand!$C24</f>
        <v>-0.1405481696098223</v>
      </c>
      <c r="H26" s="66">
        <f>euref_fuel_demand!I24-euref_fuel_demand!$C24</f>
        <v>-0.14300874958890686</v>
      </c>
      <c r="I26" s="66">
        <f>euref_fuel_demand!J24-euref_fuel_demand!$C24</f>
        <v>-0.12189200549182477</v>
      </c>
      <c r="J26" s="65">
        <f t="shared" si="0"/>
        <v>1.0380319874258337E-2</v>
      </c>
      <c r="K26" s="65">
        <f t="shared" si="1"/>
        <v>4.2720925189710671E-2</v>
      </c>
      <c r="L26" s="65">
        <f t="shared" si="2"/>
        <v>4.4770743012836567E-2</v>
      </c>
      <c r="M26" s="65">
        <f t="shared" si="3"/>
        <v>5.4777217867628417E-2</v>
      </c>
      <c r="N26" s="65">
        <f t="shared" si="4"/>
        <v>5.6219267843928923E-2</v>
      </c>
      <c r="O26" s="65">
        <f t="shared" si="5"/>
        <v>5.7203499835562742E-2</v>
      </c>
      <c r="P26" s="65">
        <f t="shared" si="6"/>
        <v>4.8756802196729912E-2</v>
      </c>
      <c r="Q26" s="65">
        <f t="shared" si="7"/>
        <v>-2.5950799685645842E-2</v>
      </c>
      <c r="R26" s="65">
        <f t="shared" si="8"/>
        <v>-0.10680231297427667</v>
      </c>
      <c r="S26" s="65">
        <f t="shared" si="9"/>
        <v>-0.11192685753209142</v>
      </c>
      <c r="T26" s="65">
        <f t="shared" si="10"/>
        <v>-0.13694304466907103</v>
      </c>
      <c r="U26" s="65">
        <f t="shared" si="11"/>
        <v>-0.1405481696098223</v>
      </c>
      <c r="V26" s="65">
        <f t="shared" si="12"/>
        <v>-0.14300874958890686</v>
      </c>
      <c r="W26" s="65">
        <f t="shared" si="13"/>
        <v>-0.12189200549182477</v>
      </c>
      <c r="X26" s="28">
        <f>IFERROR(Q26/euref_fuel_demand!$C24,0)</f>
        <v>-2.5950799685645877E-2</v>
      </c>
      <c r="Y26" s="28">
        <f>IFERROR(R26/euref_fuel_demand!$C24,0)</f>
        <v>-0.10680231297427681</v>
      </c>
      <c r="Z26" s="28">
        <f>IFERROR(S26/euref_fuel_demand!$C24,0)</f>
        <v>-0.11192685753209157</v>
      </c>
      <c r="AA26" s="28">
        <f>IFERROR(T26/euref_fuel_demand!$C24,0)</f>
        <v>-0.13694304466907123</v>
      </c>
      <c r="AB26" s="28">
        <f>IFERROR(U26/euref_fuel_demand!$C24,0)</f>
        <v>-0.1405481696098225</v>
      </c>
      <c r="AC26" s="28">
        <f>IFERROR(V26/euref_fuel_demand!$C24,0)</f>
        <v>-0.14300874958890705</v>
      </c>
      <c r="AD26" s="28">
        <f>IFERROR(W26/euref_fuel_demand!$C24,0)</f>
        <v>-0.12189200549182494</v>
      </c>
    </row>
    <row r="27" spans="1:30" ht="15" customHeight="1" x14ac:dyDescent="0.25">
      <c r="A27" s="9" t="s">
        <v>22</v>
      </c>
      <c r="B27" s="9" t="s">
        <v>209</v>
      </c>
      <c r="C27" s="66">
        <f>euref_fuel_demand!D25-euref_fuel_demand!$C25</f>
        <v>32.38319326457588</v>
      </c>
      <c r="D27" s="66">
        <f>euref_fuel_demand!E25-euref_fuel_demand!$C25</f>
        <v>32.734798199852975</v>
      </c>
      <c r="E27" s="66">
        <f>euref_fuel_demand!F25-euref_fuel_demand!$C25</f>
        <v>34.134218289208206</v>
      </c>
      <c r="F27" s="66">
        <f>euref_fuel_demand!G25-euref_fuel_demand!$C25</f>
        <v>47.371764394041293</v>
      </c>
      <c r="G27" s="66">
        <f>euref_fuel_demand!H25-euref_fuel_demand!$C25</f>
        <v>58.533549435704685</v>
      </c>
      <c r="H27" s="66">
        <f>euref_fuel_demand!I25-euref_fuel_demand!$C25</f>
        <v>44.431125714672277</v>
      </c>
      <c r="I27" s="66">
        <f>euref_fuel_demand!J25-euref_fuel_demand!$C25</f>
        <v>45.977873519605623</v>
      </c>
      <c r="J27" s="65">
        <f t="shared" si="0"/>
        <v>0</v>
      </c>
      <c r="K27" s="65">
        <f t="shared" si="1"/>
        <v>0</v>
      </c>
      <c r="L27" s="65">
        <f t="shared" si="2"/>
        <v>0</v>
      </c>
      <c r="M27" s="65">
        <f t="shared" si="3"/>
        <v>0</v>
      </c>
      <c r="N27" s="65">
        <f t="shared" si="4"/>
        <v>0</v>
      </c>
      <c r="O27" s="65">
        <f t="shared" si="5"/>
        <v>0</v>
      </c>
      <c r="P27" s="65">
        <f t="shared" si="6"/>
        <v>0</v>
      </c>
      <c r="Q27" s="65">
        <f t="shared" si="7"/>
        <v>0</v>
      </c>
      <c r="R27" s="65">
        <f t="shared" si="8"/>
        <v>0</v>
      </c>
      <c r="S27" s="65">
        <f t="shared" si="9"/>
        <v>0</v>
      </c>
      <c r="T27" s="65">
        <f t="shared" si="10"/>
        <v>0</v>
      </c>
      <c r="U27" s="65">
        <f t="shared" si="11"/>
        <v>0</v>
      </c>
      <c r="V27" s="65">
        <f t="shared" si="12"/>
        <v>0</v>
      </c>
      <c r="W27" s="65">
        <f t="shared" si="13"/>
        <v>0</v>
      </c>
      <c r="X27" s="28">
        <f>IFERROR(Q27/euref_fuel_demand!$C25,0)</f>
        <v>0</v>
      </c>
      <c r="Y27" s="28">
        <f>IFERROR(R27/euref_fuel_demand!$C25,0)</f>
        <v>0</v>
      </c>
      <c r="Z27" s="28">
        <f>IFERROR(S27/euref_fuel_demand!$C25,0)</f>
        <v>0</v>
      </c>
      <c r="AA27" s="28">
        <f>IFERROR(T27/euref_fuel_demand!$C25,0)</f>
        <v>0</v>
      </c>
      <c r="AB27" s="28">
        <f>IFERROR(U27/euref_fuel_demand!$C25,0)</f>
        <v>0</v>
      </c>
      <c r="AC27" s="28">
        <f>IFERROR(V27/euref_fuel_demand!$C25,0)</f>
        <v>0</v>
      </c>
      <c r="AD27" s="28">
        <f>IFERROR(W27/euref_fuel_demand!$C25,0)</f>
        <v>0</v>
      </c>
    </row>
    <row r="28" spans="1:30" ht="15" customHeight="1" x14ac:dyDescent="0.25">
      <c r="A28" s="9" t="s">
        <v>21</v>
      </c>
      <c r="B28" s="9" t="s">
        <v>207</v>
      </c>
      <c r="C28" s="66">
        <f>euref_fuel_demand!D26-euref_fuel_demand!$C26</f>
        <v>-308.68628951455048</v>
      </c>
      <c r="D28" s="66">
        <f>euref_fuel_demand!E26-euref_fuel_demand!$C26</f>
        <v>-621.97850671251149</v>
      </c>
      <c r="E28" s="66">
        <f>euref_fuel_demand!F26-euref_fuel_demand!$C26</f>
        <v>-922.19394433965863</v>
      </c>
      <c r="F28" s="66">
        <f>euref_fuel_demand!G26-euref_fuel_demand!$C26</f>
        <v>-1301.2510006370469</v>
      </c>
      <c r="G28" s="66">
        <f>euref_fuel_demand!H26-euref_fuel_demand!$C26</f>
        <v>-1661.9008800497716</v>
      </c>
      <c r="H28" s="66">
        <f>euref_fuel_demand!I26-euref_fuel_demand!$C26</f>
        <v>-1803.0378792078091</v>
      </c>
      <c r="I28" s="66">
        <f>euref_fuel_demand!J26-euref_fuel_demand!$C26</f>
        <v>-1924.806864291801</v>
      </c>
      <c r="J28" s="65">
        <f t="shared" si="0"/>
        <v>123.47451580582019</v>
      </c>
      <c r="K28" s="65">
        <f t="shared" si="1"/>
        <v>248.79140268500458</v>
      </c>
      <c r="L28" s="65">
        <f t="shared" si="2"/>
        <v>368.87757773586344</v>
      </c>
      <c r="M28" s="65">
        <f t="shared" si="3"/>
        <v>520.50040025481871</v>
      </c>
      <c r="N28" s="65">
        <f t="shared" si="4"/>
        <v>664.76035201990862</v>
      </c>
      <c r="O28" s="65">
        <f t="shared" si="5"/>
        <v>721.21515168312362</v>
      </c>
      <c r="P28" s="65">
        <f t="shared" si="6"/>
        <v>769.92274571672044</v>
      </c>
      <c r="Q28" s="65">
        <f t="shared" si="7"/>
        <v>-308.68628951455048</v>
      </c>
      <c r="R28" s="65">
        <f t="shared" si="8"/>
        <v>-621.97850671251149</v>
      </c>
      <c r="S28" s="65">
        <f t="shared" si="9"/>
        <v>-922.19394433965863</v>
      </c>
      <c r="T28" s="65">
        <f t="shared" si="10"/>
        <v>-1301.2510006370469</v>
      </c>
      <c r="U28" s="65">
        <f t="shared" si="11"/>
        <v>-1661.9008800497716</v>
      </c>
      <c r="V28" s="65">
        <f t="shared" si="12"/>
        <v>-1803.0378792078091</v>
      </c>
      <c r="W28" s="65">
        <f t="shared" si="13"/>
        <v>-1924.806864291801</v>
      </c>
      <c r="X28" s="28">
        <f>IFERROR(Q28/euref_fuel_demand!$C26,0)</f>
        <v>-0.11798574459652147</v>
      </c>
      <c r="Y28" s="28">
        <f>IFERROR(R28/euref_fuel_demand!$C26,0)</f>
        <v>-0.23773196196343888</v>
      </c>
      <c r="Z28" s="28">
        <f>IFERROR(S28/euref_fuel_demand!$C26,0)</f>
        <v>-0.3524799865793487</v>
      </c>
      <c r="AA28" s="28">
        <f>IFERROR(T28/euref_fuel_demand!$C26,0)</f>
        <v>-0.49736277065811746</v>
      </c>
      <c r="AB28" s="28">
        <f>IFERROR(U28/euref_fuel_demand!$C26,0)</f>
        <v>-0.63520998320543809</v>
      </c>
      <c r="AC28" s="28">
        <f>IFERROR(V28/euref_fuel_demand!$C26,0)</f>
        <v>-0.68915521660717871</v>
      </c>
      <c r="AD28" s="28">
        <f>IFERROR(W28/euref_fuel_demand!$C26,0)</f>
        <v>-0.73569762831095564</v>
      </c>
    </row>
    <row r="29" spans="1:30" ht="15" customHeight="1" x14ac:dyDescent="0.25">
      <c r="A29" s="9" t="s">
        <v>21</v>
      </c>
      <c r="B29" s="9" t="s">
        <v>208</v>
      </c>
      <c r="C29" s="66">
        <f>euref_fuel_demand!D27-euref_fuel_demand!$C27</f>
        <v>-203.26563893127877</v>
      </c>
      <c r="D29" s="66">
        <f>euref_fuel_demand!E27-euref_fuel_demand!$C27</f>
        <v>-235.1056372433186</v>
      </c>
      <c r="E29" s="66">
        <f>euref_fuel_demand!F27-euref_fuel_demand!$C27</f>
        <v>-185.57340537223808</v>
      </c>
      <c r="F29" s="66">
        <f>euref_fuel_demand!G27-euref_fuel_demand!$C27</f>
        <v>-43.670756407366753</v>
      </c>
      <c r="G29" s="66">
        <f>euref_fuel_demand!H27-euref_fuel_demand!$C27</f>
        <v>47.424969497546954</v>
      </c>
      <c r="H29" s="66">
        <f>euref_fuel_demand!I27-euref_fuel_demand!$C27</f>
        <v>168.18351964353224</v>
      </c>
      <c r="I29" s="66">
        <f>euref_fuel_demand!J27-euref_fuel_demand!$C27</f>
        <v>300.61442633214301</v>
      </c>
      <c r="J29" s="65">
        <f t="shared" si="0"/>
        <v>81.306255572511503</v>
      </c>
      <c r="K29" s="65">
        <f t="shared" si="1"/>
        <v>94.042254897327439</v>
      </c>
      <c r="L29" s="65">
        <f t="shared" si="2"/>
        <v>74.229362148895234</v>
      </c>
      <c r="M29" s="65">
        <f t="shared" si="3"/>
        <v>17.4683025629467</v>
      </c>
      <c r="N29" s="65">
        <f t="shared" si="4"/>
        <v>0</v>
      </c>
      <c r="O29" s="65">
        <f t="shared" si="5"/>
        <v>0</v>
      </c>
      <c r="P29" s="65">
        <f t="shared" si="6"/>
        <v>0</v>
      </c>
      <c r="Q29" s="65">
        <f t="shared" si="7"/>
        <v>-203.26563893127877</v>
      </c>
      <c r="R29" s="65">
        <f t="shared" si="8"/>
        <v>-235.1056372433186</v>
      </c>
      <c r="S29" s="65">
        <f t="shared" si="9"/>
        <v>-185.57340537223808</v>
      </c>
      <c r="T29" s="65">
        <f t="shared" si="10"/>
        <v>-43.670756407366753</v>
      </c>
      <c r="U29" s="65">
        <f t="shared" si="11"/>
        <v>0</v>
      </c>
      <c r="V29" s="65">
        <f t="shared" si="12"/>
        <v>0</v>
      </c>
      <c r="W29" s="65">
        <f t="shared" si="13"/>
        <v>0</v>
      </c>
      <c r="X29" s="28">
        <f>IFERROR(Q29/euref_fuel_demand!$C27,0)</f>
        <v>-3.1932178980777673E-2</v>
      </c>
      <c r="Y29" s="28">
        <f>IFERROR(R29/euref_fuel_demand!$C27,0)</f>
        <v>-3.6934109116108872E-2</v>
      </c>
      <c r="Z29" s="28">
        <f>IFERROR(S29/euref_fuel_demand!$C27,0)</f>
        <v>-2.915280332462946E-2</v>
      </c>
      <c r="AA29" s="28">
        <f>IFERROR(T29/euref_fuel_demand!$C27,0)</f>
        <v>-6.8604925906706731E-3</v>
      </c>
      <c r="AB29" s="28">
        <f>IFERROR(U29/euref_fuel_demand!$C27,0)</f>
        <v>0</v>
      </c>
      <c r="AC29" s="28">
        <f>IFERROR(V29/euref_fuel_demand!$C27,0)</f>
        <v>0</v>
      </c>
      <c r="AD29" s="28">
        <f>IFERROR(W29/euref_fuel_demand!$C27,0)</f>
        <v>0</v>
      </c>
    </row>
    <row r="30" spans="1:30" ht="15" customHeight="1" x14ac:dyDescent="0.25">
      <c r="A30" s="9" t="s">
        <v>21</v>
      </c>
      <c r="B30" s="9" t="s">
        <v>265</v>
      </c>
      <c r="C30" s="66">
        <f>euref_fuel_demand!D28-euref_fuel_demand!$C28</f>
        <v>219.24944334074553</v>
      </c>
      <c r="D30" s="66">
        <f>euref_fuel_demand!E28-euref_fuel_demand!$C28</f>
        <v>64.46666844424999</v>
      </c>
      <c r="E30" s="66">
        <f>euref_fuel_demand!F28-euref_fuel_demand!$C28</f>
        <v>-111.53907857395188</v>
      </c>
      <c r="F30" s="66">
        <f>euref_fuel_demand!G28-euref_fuel_demand!$C28</f>
        <v>-330.32384255032503</v>
      </c>
      <c r="G30" s="66">
        <f>euref_fuel_demand!H28-euref_fuel_demand!$C28</f>
        <v>-382.15302138510378</v>
      </c>
      <c r="H30" s="66">
        <f>euref_fuel_demand!I28-euref_fuel_demand!$C28</f>
        <v>-236.87057313695368</v>
      </c>
      <c r="I30" s="66">
        <f>euref_fuel_demand!J28-euref_fuel_demand!$C28</f>
        <v>-150.02690674923724</v>
      </c>
      <c r="J30" s="65">
        <f t="shared" si="0"/>
        <v>0</v>
      </c>
      <c r="K30" s="65">
        <f t="shared" si="1"/>
        <v>0</v>
      </c>
      <c r="L30" s="65">
        <f t="shared" si="2"/>
        <v>44.615631429580752</v>
      </c>
      <c r="M30" s="65">
        <f t="shared" si="3"/>
        <v>132.12953702013002</v>
      </c>
      <c r="N30" s="65">
        <f t="shared" si="4"/>
        <v>152.86120855404153</v>
      </c>
      <c r="O30" s="65">
        <f t="shared" si="5"/>
        <v>94.748229254781478</v>
      </c>
      <c r="P30" s="65">
        <f t="shared" si="6"/>
        <v>60.010762699694894</v>
      </c>
      <c r="Q30" s="65">
        <f t="shared" si="7"/>
        <v>0</v>
      </c>
      <c r="R30" s="65">
        <f t="shared" si="8"/>
        <v>0</v>
      </c>
      <c r="S30" s="65">
        <f t="shared" si="9"/>
        <v>-111.53907857395188</v>
      </c>
      <c r="T30" s="65">
        <f t="shared" si="10"/>
        <v>-330.32384255032503</v>
      </c>
      <c r="U30" s="65">
        <f t="shared" si="11"/>
        <v>-382.15302138510378</v>
      </c>
      <c r="V30" s="65">
        <f t="shared" si="12"/>
        <v>-236.87057313695368</v>
      </c>
      <c r="W30" s="65">
        <f t="shared" si="13"/>
        <v>-150.02690674923724</v>
      </c>
      <c r="X30" s="28">
        <f>IFERROR(Q30/euref_fuel_demand!$C28,0)</f>
        <v>0</v>
      </c>
      <c r="Y30" s="28">
        <f>IFERROR(R30/euref_fuel_demand!$C28,0)</f>
        <v>0</v>
      </c>
      <c r="Z30" s="28">
        <f>IFERROR(S30/euref_fuel_demand!$C28,0)</f>
        <v>-1.8201417195033189E-2</v>
      </c>
      <c r="AA30" s="28">
        <f>IFERROR(T30/euref_fuel_demand!$C28,0)</f>
        <v>-5.3903637582398051E-2</v>
      </c>
      <c r="AB30" s="28">
        <f>IFERROR(U30/euref_fuel_demand!$C28,0)</f>
        <v>-6.2361341545070906E-2</v>
      </c>
      <c r="AC30" s="28">
        <f>IFERROR(V30/euref_fuel_demand!$C28,0)</f>
        <v>-3.8653538992917298E-2</v>
      </c>
      <c r="AD30" s="28">
        <f>IFERROR(W30/euref_fuel_demand!$C28,0)</f>
        <v>-2.4482023297446517E-2</v>
      </c>
    </row>
    <row r="31" spans="1:30" ht="15" customHeight="1" x14ac:dyDescent="0.25">
      <c r="A31" s="9" t="s">
        <v>21</v>
      </c>
      <c r="B31" s="9" t="s">
        <v>825</v>
      </c>
      <c r="C31" s="66">
        <f>euref_fuel_demand!D29-euref_fuel_demand!$C29</f>
        <v>237.35817550431148</v>
      </c>
      <c r="D31" s="66">
        <f>euref_fuel_demand!E29-euref_fuel_demand!$C29</f>
        <v>501.51578676935605</v>
      </c>
      <c r="E31" s="66">
        <f>euref_fuel_demand!F29-euref_fuel_demand!$C29</f>
        <v>675.29967624014625</v>
      </c>
      <c r="F31" s="66">
        <f>euref_fuel_demand!G29-euref_fuel_demand!$C29</f>
        <v>910.51910697455787</v>
      </c>
      <c r="G31" s="66">
        <f>euref_fuel_demand!H29-euref_fuel_demand!$C29</f>
        <v>1164.7841262900847</v>
      </c>
      <c r="H31" s="66">
        <f>euref_fuel_demand!I29-euref_fuel_demand!$C29</f>
        <v>1495.3477220700697</v>
      </c>
      <c r="I31" s="66">
        <f>euref_fuel_demand!J29-euref_fuel_demand!$C29</f>
        <v>1789.5912109341534</v>
      </c>
      <c r="J31" s="65">
        <f t="shared" si="0"/>
        <v>32.577404125979783</v>
      </c>
      <c r="K31" s="65">
        <f t="shared" si="1"/>
        <v>158.68212918702403</v>
      </c>
      <c r="L31" s="65">
        <f t="shared" si="2"/>
        <v>187.57710492580685</v>
      </c>
      <c r="M31" s="65">
        <f t="shared" si="3"/>
        <v>240.42086713666242</v>
      </c>
      <c r="N31" s="65">
        <f t="shared" si="4"/>
        <v>347.16256571613462</v>
      </c>
      <c r="O31" s="65">
        <f t="shared" si="5"/>
        <v>679.38434113216454</v>
      </c>
      <c r="P31" s="65">
        <f t="shared" si="6"/>
        <v>959.65770251773813</v>
      </c>
      <c r="Q31" s="65">
        <f t="shared" si="7"/>
        <v>0</v>
      </c>
      <c r="R31" s="65">
        <f t="shared" si="8"/>
        <v>0</v>
      </c>
      <c r="S31" s="65">
        <f t="shared" si="9"/>
        <v>0</v>
      </c>
      <c r="T31" s="65">
        <f t="shared" si="10"/>
        <v>0</v>
      </c>
      <c r="U31" s="65">
        <f t="shared" si="11"/>
        <v>0</v>
      </c>
      <c r="V31" s="65">
        <f t="shared" si="12"/>
        <v>0</v>
      </c>
      <c r="W31" s="65">
        <f t="shared" si="13"/>
        <v>0</v>
      </c>
      <c r="X31" s="28">
        <f>IFERROR(Q31/euref_fuel_demand!$C29,0)</f>
        <v>0</v>
      </c>
      <c r="Y31" s="28">
        <f>IFERROR(R31/euref_fuel_demand!$C29,0)</f>
        <v>0</v>
      </c>
      <c r="Z31" s="28">
        <f>IFERROR(S31/euref_fuel_demand!$C29,0)</f>
        <v>0</v>
      </c>
      <c r="AA31" s="28">
        <f>IFERROR(T31/euref_fuel_demand!$C29,0)</f>
        <v>0</v>
      </c>
      <c r="AB31" s="28">
        <f>IFERROR(U31/euref_fuel_demand!$C29,0)</f>
        <v>0</v>
      </c>
      <c r="AC31" s="28">
        <f>IFERROR(V31/euref_fuel_demand!$C29,0)</f>
        <v>0</v>
      </c>
      <c r="AD31" s="28">
        <f>IFERROR(W31/euref_fuel_demand!$C29,0)</f>
        <v>0</v>
      </c>
    </row>
    <row r="32" spans="1:30" ht="15" customHeight="1" x14ac:dyDescent="0.25">
      <c r="A32" s="9" t="s">
        <v>21</v>
      </c>
      <c r="B32" s="9" t="s">
        <v>824</v>
      </c>
      <c r="C32" s="66">
        <f>euref_fuel_demand!D30-euref_fuel_demand!$C30</f>
        <v>186.21096387719717</v>
      </c>
      <c r="D32" s="66">
        <f>euref_fuel_demand!E30-euref_fuel_demand!$C30</f>
        <v>314.43359854328901</v>
      </c>
      <c r="E32" s="66">
        <f>euref_fuel_demand!F30-euref_fuel_demand!$C30</f>
        <v>343.74774178218013</v>
      </c>
      <c r="F32" s="66">
        <f>euref_fuel_demand!G30-euref_fuel_demand!$C30</f>
        <v>376.10940153637284</v>
      </c>
      <c r="G32" s="66">
        <f>euref_fuel_demand!H30-euref_fuel_demand!$C30</f>
        <v>380.29802441326046</v>
      </c>
      <c r="H32" s="66">
        <f>euref_fuel_demand!I30-euref_fuel_demand!$C30</f>
        <v>356.36208372587271</v>
      </c>
      <c r="I32" s="66">
        <f>euref_fuel_demand!J30-euref_fuel_demand!$C30</f>
        <v>392.3294144250799</v>
      </c>
      <c r="J32" s="65">
        <f t="shared" si="0"/>
        <v>0</v>
      </c>
      <c r="K32" s="65">
        <f t="shared" si="1"/>
        <v>0</v>
      </c>
      <c r="L32" s="65">
        <f t="shared" si="2"/>
        <v>0</v>
      </c>
      <c r="M32" s="65">
        <f t="shared" si="3"/>
        <v>0</v>
      </c>
      <c r="N32" s="65">
        <f t="shared" si="4"/>
        <v>0</v>
      </c>
      <c r="O32" s="65">
        <f t="shared" si="5"/>
        <v>0</v>
      </c>
      <c r="P32" s="65">
        <f t="shared" si="6"/>
        <v>0</v>
      </c>
      <c r="Q32" s="65">
        <f t="shared" si="7"/>
        <v>0</v>
      </c>
      <c r="R32" s="65">
        <f t="shared" si="8"/>
        <v>0</v>
      </c>
      <c r="S32" s="65">
        <f t="shared" si="9"/>
        <v>0</v>
      </c>
      <c r="T32" s="65">
        <f t="shared" si="10"/>
        <v>0</v>
      </c>
      <c r="U32" s="65">
        <f t="shared" si="11"/>
        <v>0</v>
      </c>
      <c r="V32" s="65">
        <f t="shared" si="12"/>
        <v>0</v>
      </c>
      <c r="W32" s="65">
        <f t="shared" si="13"/>
        <v>0</v>
      </c>
      <c r="X32" s="28">
        <f>IFERROR(Q32/euref_fuel_demand!$C30,0)</f>
        <v>0</v>
      </c>
      <c r="Y32" s="28">
        <f>IFERROR(R32/euref_fuel_demand!$C30,0)</f>
        <v>0</v>
      </c>
      <c r="Z32" s="28">
        <f>IFERROR(S32/euref_fuel_demand!$C30,0)</f>
        <v>0</v>
      </c>
      <c r="AA32" s="28">
        <f>IFERROR(T32/euref_fuel_demand!$C30,0)</f>
        <v>0</v>
      </c>
      <c r="AB32" s="28">
        <f>IFERROR(U32/euref_fuel_demand!$C30,0)</f>
        <v>0</v>
      </c>
      <c r="AC32" s="28">
        <f>IFERROR(V32/euref_fuel_demand!$C30,0)</f>
        <v>0</v>
      </c>
      <c r="AD32" s="28">
        <f>IFERROR(W32/euref_fuel_demand!$C30,0)</f>
        <v>0</v>
      </c>
    </row>
    <row r="33" spans="1:30" ht="15" customHeight="1" x14ac:dyDescent="0.25">
      <c r="A33" s="9" t="s">
        <v>21</v>
      </c>
      <c r="B33" s="9" t="s">
        <v>209</v>
      </c>
      <c r="C33" s="66">
        <f>euref_fuel_demand!D31-euref_fuel_demand!$C31</f>
        <v>570.82917145188139</v>
      </c>
      <c r="D33" s="66">
        <f>euref_fuel_demand!E31-euref_fuel_demand!$C31</f>
        <v>430.31366142905972</v>
      </c>
      <c r="E33" s="66">
        <f>euref_fuel_demand!F31-euref_fuel_demand!$C31</f>
        <v>482.40751476179139</v>
      </c>
      <c r="F33" s="66">
        <f>euref_fuel_demand!G31-euref_fuel_demand!$C31</f>
        <v>567.0098496626556</v>
      </c>
      <c r="G33" s="66">
        <f>euref_fuel_demand!H31-euref_fuel_demand!$C31</f>
        <v>693.20394272792964</v>
      </c>
      <c r="H33" s="66">
        <f>euref_fuel_demand!I31-euref_fuel_demand!$C31</f>
        <v>789.28246374638866</v>
      </c>
      <c r="I33" s="66">
        <f>euref_fuel_demand!J31-euref_fuel_demand!$C31</f>
        <v>876.03601871148339</v>
      </c>
      <c r="J33" s="65">
        <f t="shared" si="0"/>
        <v>0</v>
      </c>
      <c r="K33" s="65">
        <f t="shared" si="1"/>
        <v>0</v>
      </c>
      <c r="L33" s="65">
        <f t="shared" si="2"/>
        <v>0</v>
      </c>
      <c r="M33" s="65">
        <f t="shared" si="3"/>
        <v>0</v>
      </c>
      <c r="N33" s="65">
        <f t="shared" si="4"/>
        <v>0</v>
      </c>
      <c r="O33" s="65">
        <f t="shared" si="5"/>
        <v>0</v>
      </c>
      <c r="P33" s="65">
        <f t="shared" si="6"/>
        <v>0</v>
      </c>
      <c r="Q33" s="65">
        <f t="shared" si="7"/>
        <v>0</v>
      </c>
      <c r="R33" s="65">
        <f t="shared" si="8"/>
        <v>0</v>
      </c>
      <c r="S33" s="65">
        <f t="shared" si="9"/>
        <v>0</v>
      </c>
      <c r="T33" s="65">
        <f t="shared" si="10"/>
        <v>0</v>
      </c>
      <c r="U33" s="65">
        <f t="shared" si="11"/>
        <v>0</v>
      </c>
      <c r="V33" s="65">
        <f t="shared" si="12"/>
        <v>0</v>
      </c>
      <c r="W33" s="65">
        <f t="shared" si="13"/>
        <v>0</v>
      </c>
      <c r="X33" s="28">
        <f>IFERROR(Q33/euref_fuel_demand!$C31,0)</f>
        <v>0</v>
      </c>
      <c r="Y33" s="28">
        <f>IFERROR(R33/euref_fuel_demand!$C31,0)</f>
        <v>0</v>
      </c>
      <c r="Z33" s="28">
        <f>IFERROR(S33/euref_fuel_demand!$C31,0)</f>
        <v>0</v>
      </c>
      <c r="AA33" s="28">
        <f>IFERROR(T33/euref_fuel_demand!$C31,0)</f>
        <v>0</v>
      </c>
      <c r="AB33" s="28">
        <f>IFERROR(U33/euref_fuel_demand!$C31,0)</f>
        <v>0</v>
      </c>
      <c r="AC33" s="28">
        <f>IFERROR(V33/euref_fuel_demand!$C31,0)</f>
        <v>0</v>
      </c>
      <c r="AD33" s="28">
        <f>IFERROR(W33/euref_fuel_demand!$C31,0)</f>
        <v>0</v>
      </c>
    </row>
    <row r="34" spans="1:30" ht="15" customHeight="1" x14ac:dyDescent="0.25">
      <c r="A34" s="9" t="s">
        <v>20</v>
      </c>
      <c r="B34" s="9" t="s">
        <v>207</v>
      </c>
      <c r="C34" s="66">
        <f>euref_fuel_demand!D32-euref_fuel_demand!$C32</f>
        <v>613.46816615198441</v>
      </c>
      <c r="D34" s="66">
        <f>euref_fuel_demand!E32-euref_fuel_demand!$C32</f>
        <v>512.28578221672979</v>
      </c>
      <c r="E34" s="66">
        <f>euref_fuel_demand!F32-euref_fuel_demand!$C32</f>
        <v>-578.19297037004071</v>
      </c>
      <c r="F34" s="66">
        <f>euref_fuel_demand!G32-euref_fuel_demand!$C32</f>
        <v>-2340.4268121104988</v>
      </c>
      <c r="G34" s="66">
        <f>euref_fuel_demand!H32-euref_fuel_demand!$C32</f>
        <v>-4272.3912590453901</v>
      </c>
      <c r="H34" s="66">
        <f>euref_fuel_demand!I32-euref_fuel_demand!$C32</f>
        <v>-5030.4730988430829</v>
      </c>
      <c r="I34" s="66">
        <f>euref_fuel_demand!J32-euref_fuel_demand!$C32</f>
        <v>-5461.5738697127563</v>
      </c>
      <c r="J34" s="65">
        <f t="shared" si="0"/>
        <v>0</v>
      </c>
      <c r="K34" s="65">
        <f t="shared" si="1"/>
        <v>0</v>
      </c>
      <c r="L34" s="65">
        <f t="shared" si="2"/>
        <v>231.27718814801628</v>
      </c>
      <c r="M34" s="65">
        <f t="shared" si="3"/>
        <v>936.17072484419953</v>
      </c>
      <c r="N34" s="65">
        <f t="shared" si="4"/>
        <v>1708.9565036181561</v>
      </c>
      <c r="O34" s="65">
        <f t="shared" si="5"/>
        <v>2012.1892395372331</v>
      </c>
      <c r="P34" s="65">
        <f t="shared" si="6"/>
        <v>2184.6295478851025</v>
      </c>
      <c r="Q34" s="65">
        <f t="shared" si="7"/>
        <v>0</v>
      </c>
      <c r="R34" s="65">
        <f t="shared" si="8"/>
        <v>0</v>
      </c>
      <c r="S34" s="65">
        <f t="shared" si="9"/>
        <v>-281.71332252920325</v>
      </c>
      <c r="T34" s="65">
        <f t="shared" si="10"/>
        <v>-1182.5402910578805</v>
      </c>
      <c r="U34" s="65">
        <f t="shared" si="11"/>
        <v>-2272.3702041457168</v>
      </c>
      <c r="V34" s="65">
        <f t="shared" si="12"/>
        <v>-2859.2592625958036</v>
      </c>
      <c r="W34" s="65">
        <f t="shared" si="13"/>
        <v>-3263.6316410145828</v>
      </c>
      <c r="X34" s="28">
        <f>IFERROR(Q34/euref_fuel_demand!$C32,0)</f>
        <v>0</v>
      </c>
      <c r="Y34" s="28">
        <f>IFERROR(R34/euref_fuel_demand!$C32,0)</f>
        <v>0</v>
      </c>
      <c r="Z34" s="28">
        <f>IFERROR(S34/euref_fuel_demand!$C32,0)</f>
        <v>-3.0342913806882619E-2</v>
      </c>
      <c r="AA34" s="28">
        <f>IFERROR(T34/euref_fuel_demand!$C32,0)</f>
        <v>-0.12736961746285727</v>
      </c>
      <c r="AB34" s="28">
        <f>IFERROR(U34/euref_fuel_demand!$C32,0)</f>
        <v>-0.24475354102067412</v>
      </c>
      <c r="AC34" s="28">
        <f>IFERROR(V34/euref_fuel_demand!$C32,0)</f>
        <v>-0.30796646952144624</v>
      </c>
      <c r="AD34" s="28">
        <f>IFERROR(W34/euref_fuel_demand!$C32,0)</f>
        <v>-0.35152080381450473</v>
      </c>
    </row>
    <row r="35" spans="1:30" ht="15" customHeight="1" x14ac:dyDescent="0.25">
      <c r="A35" s="9" t="s">
        <v>20</v>
      </c>
      <c r="B35" s="9" t="s">
        <v>208</v>
      </c>
      <c r="C35" s="66">
        <f>euref_fuel_demand!D33-euref_fuel_demand!$C33</f>
        <v>-9382.4991210968292</v>
      </c>
      <c r="D35" s="66">
        <f>euref_fuel_demand!E33-euref_fuel_demand!$C33</f>
        <v>-14071.755720644447</v>
      </c>
      <c r="E35" s="66">
        <f>euref_fuel_demand!F33-euref_fuel_demand!$C33</f>
        <v>-20187.604050109236</v>
      </c>
      <c r="F35" s="66">
        <f>euref_fuel_demand!G33-euref_fuel_demand!$C33</f>
        <v>-23660.957021726572</v>
      </c>
      <c r="G35" s="66">
        <f>euref_fuel_demand!H33-euref_fuel_demand!$C33</f>
        <v>-26735.37367077727</v>
      </c>
      <c r="H35" s="66">
        <f>euref_fuel_demand!I33-euref_fuel_demand!$C33</f>
        <v>-28411.049766848897</v>
      </c>
      <c r="I35" s="66">
        <f>euref_fuel_demand!J33-euref_fuel_demand!$C33</f>
        <v>-30054.194990410084</v>
      </c>
      <c r="J35" s="65">
        <f t="shared" si="0"/>
        <v>3752.9996484387316</v>
      </c>
      <c r="K35" s="65">
        <f t="shared" si="1"/>
        <v>5628.7022882577785</v>
      </c>
      <c r="L35" s="65">
        <f t="shared" si="2"/>
        <v>8075.0416200436939</v>
      </c>
      <c r="M35" s="65">
        <f t="shared" si="3"/>
        <v>9464.3828086906287</v>
      </c>
      <c r="N35" s="65">
        <f t="shared" si="4"/>
        <v>10694.149468310909</v>
      </c>
      <c r="O35" s="65">
        <f t="shared" si="5"/>
        <v>11364.419906739558</v>
      </c>
      <c r="P35" s="65">
        <f t="shared" si="6"/>
        <v>12021.677996164033</v>
      </c>
      <c r="Q35" s="65">
        <f t="shared" si="7"/>
        <v>-1660.2407189745445</v>
      </c>
      <c r="R35" s="65">
        <f t="shared" si="8"/>
        <v>-5261.0876072230694</v>
      </c>
      <c r="S35" s="65">
        <f t="shared" si="9"/>
        <v>-9836.0189457518754</v>
      </c>
      <c r="T35" s="65">
        <f t="shared" si="10"/>
        <v>-11955.09932564365</v>
      </c>
      <c r="U35" s="65">
        <f t="shared" si="11"/>
        <v>-14219.82745553846</v>
      </c>
      <c r="V35" s="65">
        <f t="shared" si="12"/>
        <v>-16148.492519444249</v>
      </c>
      <c r="W35" s="65">
        <f t="shared" si="13"/>
        <v>-17959.259373906993</v>
      </c>
      <c r="X35" s="28">
        <f>IFERROR(Q35/euref_fuel_demand!$C33,0)</f>
        <v>-2.0143950633827529E-2</v>
      </c>
      <c r="Y35" s="28">
        <f>IFERROR(R35/euref_fuel_demand!$C33,0)</f>
        <v>-6.3833568125953324E-2</v>
      </c>
      <c r="Z35" s="28">
        <f>IFERROR(S35/euref_fuel_demand!$C33,0)</f>
        <v>-0.1193418989259569</v>
      </c>
      <c r="AA35" s="28">
        <f>IFERROR(T35/euref_fuel_demand!$C33,0)</f>
        <v>-0.14505302025540967</v>
      </c>
      <c r="AB35" s="28">
        <f>IFERROR(U35/euref_fuel_demand!$C33,0)</f>
        <v>-0.1725313076665384</v>
      </c>
      <c r="AC35" s="28">
        <f>IFERROR(V35/euref_fuel_demand!$C33,0)</f>
        <v>-0.19593209129537417</v>
      </c>
      <c r="AD35" s="28">
        <f>IFERROR(W35/euref_fuel_demand!$C33,0)</f>
        <v>-0.2179023981965314</v>
      </c>
    </row>
    <row r="36" spans="1:30" ht="15" customHeight="1" x14ac:dyDescent="0.25">
      <c r="A36" s="9" t="s">
        <v>20</v>
      </c>
      <c r="B36" s="9" t="s">
        <v>265</v>
      </c>
      <c r="C36" s="66">
        <f>euref_fuel_demand!D34-euref_fuel_demand!$C34</f>
        <v>-769.70512909421814</v>
      </c>
      <c r="D36" s="66">
        <f>euref_fuel_demand!E34-euref_fuel_demand!$C34</f>
        <v>-4707.6450552731403</v>
      </c>
      <c r="E36" s="66">
        <f>euref_fuel_demand!F34-euref_fuel_demand!$C34</f>
        <v>-6897.1696841975063</v>
      </c>
      <c r="F36" s="66">
        <f>euref_fuel_demand!G34-euref_fuel_demand!$C34</f>
        <v>-8558.0020299937169</v>
      </c>
      <c r="G36" s="66">
        <f>euref_fuel_demand!H34-euref_fuel_demand!$C34</f>
        <v>-8626.0066900839447</v>
      </c>
      <c r="H36" s="66">
        <f>euref_fuel_demand!I34-euref_fuel_demand!$C34</f>
        <v>-8200.279645806957</v>
      </c>
      <c r="I36" s="66">
        <f>euref_fuel_demand!J34-euref_fuel_demand!$C34</f>
        <v>-7626.1367055924056</v>
      </c>
      <c r="J36" s="65">
        <f t="shared" ref="J36:J67" si="14">IF($B36=$B$7,C36-J37-J35-J34-J33-J38,IF(C36&gt;0,0,-C36/2.5))</f>
        <v>307.88205163768725</v>
      </c>
      <c r="K36" s="65">
        <f t="shared" ref="K36:K67" si="15">IF($B36=$B$7,D36-K37-K35-K34-K33-K38,IF(D36&gt;0,0,-D36/2.5))</f>
        <v>1883.0580221092562</v>
      </c>
      <c r="L36" s="65">
        <f t="shared" ref="L36:L67" si="16">IF($B36=$B$7,E36-L37-L35-L34-L33-L38,IF(E36&gt;0,0,-E36/2.5))</f>
        <v>2758.8678736790025</v>
      </c>
      <c r="M36" s="65">
        <f t="shared" ref="M36:M67" si="17">IF($B36=$B$7,F36-M37-M35-M34-M33-M38,IF(F36&gt;0,0,-F36/2.5))</f>
        <v>3423.2008119974867</v>
      </c>
      <c r="N36" s="65">
        <f t="shared" ref="N36:N67" si="18">IF($B36=$B$7,G36-N37-N35-N34-N33-N38,IF(G36&gt;0,0,-G36/2.5))</f>
        <v>3450.4026760335778</v>
      </c>
      <c r="O36" s="65">
        <f t="shared" ref="O36:O67" si="19">IF($B36=$B$7,H36-O37-O35-O34-O33-O38,IF(H36&gt;0,0,-H36/2.5))</f>
        <v>3280.1118583227826</v>
      </c>
      <c r="P36" s="65">
        <f t="shared" ref="P36:P67" si="20">IF($B36=$B$7,I36-P37-P35-P34-P33-P38,IF(I36&gt;0,0,-I36/2.5))</f>
        <v>3050.4546822369621</v>
      </c>
      <c r="Q36" s="65">
        <f t="shared" ref="Q36:Q67" si="21">IF($B36=$B$7,0,IF(C36&gt;0,0,C36)-IF(SUMIFS($J$4:$J$171,$A$4:$A$171,$A36,$B$4:$B$171,$B$7)&lt;0,SUMIFS($J$4:$J$171,$A$4:$A$171,$A36,$B$4:$B$171,$B$7)/(SUMIF($A$4:$A$171,$A36,J$4:J$171)-SUMIFS($J$4:$J$171,$A$4:$A$171,$A36,$B$4:$B$171,$B$7))*J36)*2.5)</f>
        <v>-136.19993782385677</v>
      </c>
      <c r="R36" s="65">
        <f t="shared" ref="R36:R67" si="22">IF($B36=$B$7,0,IF(D36&gt;0,0,D36)-IF(SUMIFS($J$4:$J$171,$A$4:$A$171,$A36,$B$4:$B$171,$B$7)&lt;0,SUMIFS($J$4:$J$171,$A$4:$A$171,$A36,$B$4:$B$171,$B$7)/(SUMIF($A$4:$A$171,$A36,K$4:K$171)-SUMIFS($J$4:$J$171,$A$4:$A$171,$A36,$B$4:$B$171,$B$7))*K36)*2.5)</f>
        <v>-1760.0741194765565</v>
      </c>
      <c r="S36" s="65">
        <f t="shared" ref="S36:S67" si="23">IF($B36=$B$7,0,IF(E36&gt;0,0,E36)-IF(SUMIFS($J$4:$J$171,$A$4:$A$171,$A36,$B$4:$B$171,$B$7)&lt;0,SUMIFS($J$4:$J$171,$A$4:$A$171,$A36,$B$4:$B$171,$B$7)/(SUMIF($A$4:$A$171,$A36,L$4:L$171)-SUMIFS($J$4:$J$171,$A$4:$A$171,$A36,$B$4:$B$171,$B$7))*L36)*2.5)</f>
        <v>-3360.5122984104228</v>
      </c>
      <c r="T36" s="65">
        <f t="shared" ref="T36:T67" si="24">IF($B36=$B$7,0,IF(F36&gt;0,0,F36)-IF(SUMIFS($J$4:$J$171,$A$4:$A$171,$A36,$B$4:$B$171,$B$7)&lt;0,SUMIFS($J$4:$J$171,$A$4:$A$171,$A36,$B$4:$B$171,$B$7)/(SUMIF($A$4:$A$171,$A36,M$4:M$171)-SUMIFS($J$4:$J$171,$A$4:$A$171,$A36,$B$4:$B$171,$B$7))*M36)*2.5)</f>
        <v>-4324.0754887339317</v>
      </c>
      <c r="U36" s="65">
        <f t="shared" ref="U36:U67" si="25">IF($B36=$B$7,0,IF(G36&gt;0,0,G36)-IF(SUMIFS($J$4:$J$171,$A$4:$A$171,$A36,$B$4:$B$171,$B$7)&lt;0,SUMIFS($J$4:$J$171,$A$4:$A$171,$A36,$B$4:$B$171,$B$7)/(SUMIF($A$4:$A$171,$A36,N$4:N$171)-SUMIFS($J$4:$J$171,$A$4:$A$171,$A36,$B$4:$B$171,$B$7))*N36)*2.5)</f>
        <v>-4587.9413646417925</v>
      </c>
      <c r="V36" s="65">
        <f t="shared" ref="V36:V67" si="26">IF($B36=$B$7,0,IF(H36&gt;0,0,H36)-IF(SUMIFS($J$4:$J$171,$A$4:$A$171,$A36,$B$4:$B$171,$B$7)&lt;0,SUMIFS($J$4:$J$171,$A$4:$A$171,$A36,$B$4:$B$171,$B$7)/(SUMIF($A$4:$A$171,$A36,O$4:O$171)-SUMIFS($J$4:$J$171,$A$4:$A$171,$A36,$B$4:$B$171,$B$7))*O36)*2.5)</f>
        <v>-4660.9384589576075</v>
      </c>
      <c r="W36" s="65">
        <f t="shared" ref="W36:W67" si="27">IF($B36=$B$7,0,IF(I36&gt;0,0,I36)-IF(SUMIFS($J$4:$J$171,$A$4:$A$171,$A36,$B$4:$B$171,$B$7)&lt;0,SUMIFS($J$4:$J$171,$A$4:$A$171,$A36,$B$4:$B$171,$B$7)/(SUMIF($A$4:$A$171,$A36,P$4:P$171)-SUMIFS($J$4:$J$171,$A$4:$A$171,$A36,$B$4:$B$171,$B$7))*P36)*2.5)</f>
        <v>-4557.0931831748867</v>
      </c>
      <c r="X36" s="28">
        <f>IFERROR(Q36/euref_fuel_demand!$C34,0)</f>
        <v>-2.4162506202762431E-3</v>
      </c>
      <c r="Y36" s="28">
        <f>IFERROR(R36/euref_fuel_demand!$C34,0)</f>
        <v>-3.1224538357846998E-2</v>
      </c>
      <c r="Z36" s="28">
        <f>IFERROR(S36/euref_fuel_demand!$C34,0)</f>
        <v>-5.9617060442283529E-2</v>
      </c>
      <c r="AA36" s="28">
        <f>IFERROR(T36/euref_fuel_demand!$C34,0)</f>
        <v>-7.6711122256801656E-2</v>
      </c>
      <c r="AB36" s="28">
        <f>IFERROR(U36/euref_fuel_demand!$C34,0)</f>
        <v>-8.1392226349203289E-2</v>
      </c>
      <c r="AC36" s="28">
        <f>IFERROR(V36/euref_fuel_demand!$C34,0)</f>
        <v>-8.2687228955203432E-2</v>
      </c>
      <c r="AD36" s="28">
        <f>IFERROR(W36/euref_fuel_demand!$C34,0)</f>
        <v>-8.0844965177173961E-2</v>
      </c>
    </row>
    <row r="37" spans="1:30" ht="15" customHeight="1" x14ac:dyDescent="0.25">
      <c r="A37" s="9" t="s">
        <v>20</v>
      </c>
      <c r="B37" s="9" t="s">
        <v>825</v>
      </c>
      <c r="C37" s="66">
        <f>euref_fuel_demand!D35-euref_fuel_demand!$C35</f>
        <v>720.40227150820283</v>
      </c>
      <c r="D37" s="66">
        <f>euref_fuel_demand!E35-euref_fuel_demand!$C35</f>
        <v>2000.8523133873096</v>
      </c>
      <c r="E37" s="66">
        <f>euref_fuel_demand!F35-euref_fuel_demand!$C35</f>
        <v>3183.9104318688405</v>
      </c>
      <c r="F37" s="66">
        <f>euref_fuel_demand!G35-euref_fuel_demand!$C35</f>
        <v>3422.1440827081169</v>
      </c>
      <c r="G37" s="66">
        <f>euref_fuel_demand!H35-euref_fuel_demand!$C35</f>
        <v>3807.0875191250307</v>
      </c>
      <c r="H37" s="66">
        <f>euref_fuel_demand!I35-euref_fuel_demand!$C35</f>
        <v>4412.6479614119889</v>
      </c>
      <c r="I37" s="66">
        <f>euref_fuel_demand!J35-euref_fuel_demand!$C35</f>
        <v>4975.4595994016563</v>
      </c>
      <c r="J37" s="65">
        <f t="shared" si="14"/>
        <v>-3350.7987308601214</v>
      </c>
      <c r="K37" s="65">
        <f t="shared" si="15"/>
        <v>-5510.9079969797249</v>
      </c>
      <c r="L37" s="65">
        <f t="shared" si="16"/>
        <v>-7881.2762500018725</v>
      </c>
      <c r="M37" s="65">
        <f t="shared" si="17"/>
        <v>-10401.610262824199</v>
      </c>
      <c r="N37" s="65">
        <f t="shared" si="18"/>
        <v>-12046.421128837612</v>
      </c>
      <c r="O37" s="65">
        <f t="shared" si="19"/>
        <v>-12244.073043187584</v>
      </c>
      <c r="P37" s="65">
        <f t="shared" si="20"/>
        <v>-12281.302626884441</v>
      </c>
      <c r="Q37" s="65">
        <f t="shared" si="21"/>
        <v>0</v>
      </c>
      <c r="R37" s="65">
        <f t="shared" si="22"/>
        <v>0</v>
      </c>
      <c r="S37" s="65">
        <f t="shared" si="23"/>
        <v>0</v>
      </c>
      <c r="T37" s="65">
        <f t="shared" si="24"/>
        <v>0</v>
      </c>
      <c r="U37" s="65">
        <f t="shared" si="25"/>
        <v>0</v>
      </c>
      <c r="V37" s="65">
        <f t="shared" si="26"/>
        <v>0</v>
      </c>
      <c r="W37" s="65">
        <f t="shared" si="27"/>
        <v>0</v>
      </c>
      <c r="X37" s="28">
        <f>IFERROR(Q37/euref_fuel_demand!$C35,0)</f>
        <v>0</v>
      </c>
      <c r="Y37" s="28">
        <f>IFERROR(R37/euref_fuel_demand!$C35,0)</f>
        <v>0</v>
      </c>
      <c r="Z37" s="28">
        <f>IFERROR(S37/euref_fuel_demand!$C35,0)</f>
        <v>0</v>
      </c>
      <c r="AA37" s="28">
        <f>IFERROR(T37/euref_fuel_demand!$C35,0)</f>
        <v>0</v>
      </c>
      <c r="AB37" s="28">
        <f>IFERROR(U37/euref_fuel_demand!$C35,0)</f>
        <v>0</v>
      </c>
      <c r="AC37" s="28">
        <f>IFERROR(V37/euref_fuel_demand!$C35,0)</f>
        <v>0</v>
      </c>
      <c r="AD37" s="28">
        <f>IFERROR(W37/euref_fuel_demand!$C35,0)</f>
        <v>0</v>
      </c>
    </row>
    <row r="38" spans="1:30" ht="15" customHeight="1" x14ac:dyDescent="0.25">
      <c r="A38" s="9" t="s">
        <v>20</v>
      </c>
      <c r="B38" s="9" t="s">
        <v>824</v>
      </c>
      <c r="C38" s="66">
        <f>euref_fuel_demand!D36-euref_fuel_demand!$C36</f>
        <v>-25.798255729763696</v>
      </c>
      <c r="D38" s="66">
        <f>euref_fuel_demand!E36-euref_fuel_demand!$C36</f>
        <v>435.34058238607031</v>
      </c>
      <c r="E38" s="66">
        <f>euref_fuel_demand!F36-euref_fuel_demand!$C36</f>
        <v>596.93318941224788</v>
      </c>
      <c r="F38" s="66">
        <f>euref_fuel_demand!G36-euref_fuel_demand!$C36</f>
        <v>105.48029852951004</v>
      </c>
      <c r="G38" s="66">
        <f>euref_fuel_demand!H36-euref_fuel_demand!$C36</f>
        <v>417.03932009995879</v>
      </c>
      <c r="H38" s="66">
        <f>euref_fuel_demand!I36-euref_fuel_demand!$C36</f>
        <v>485.71883828054888</v>
      </c>
      <c r="I38" s="66">
        <f>euref_fuel_demand!J36-euref_fuel_demand!$C36</f>
        <v>248.05549266770322</v>
      </c>
      <c r="J38" s="65">
        <f t="shared" si="14"/>
        <v>10.319302291905478</v>
      </c>
      <c r="K38" s="65">
        <f t="shared" si="15"/>
        <v>0</v>
      </c>
      <c r="L38" s="65">
        <f t="shared" si="16"/>
        <v>0</v>
      </c>
      <c r="M38" s="65">
        <f t="shared" si="17"/>
        <v>0</v>
      </c>
      <c r="N38" s="65">
        <f t="shared" si="18"/>
        <v>0</v>
      </c>
      <c r="O38" s="65">
        <f t="shared" si="19"/>
        <v>0</v>
      </c>
      <c r="P38" s="65">
        <f t="shared" si="20"/>
        <v>0</v>
      </c>
      <c r="Q38" s="65">
        <f t="shared" si="21"/>
        <v>-4.5650219721059777</v>
      </c>
      <c r="R38" s="65">
        <f t="shared" si="22"/>
        <v>0</v>
      </c>
      <c r="S38" s="65">
        <f t="shared" si="23"/>
        <v>0</v>
      </c>
      <c r="T38" s="65">
        <f t="shared" si="24"/>
        <v>0</v>
      </c>
      <c r="U38" s="65">
        <f t="shared" si="25"/>
        <v>0</v>
      </c>
      <c r="V38" s="65">
        <f t="shared" si="26"/>
        <v>0</v>
      </c>
      <c r="W38" s="65">
        <f t="shared" si="27"/>
        <v>0</v>
      </c>
      <c r="X38" s="28">
        <f>IFERROR(Q38/euref_fuel_demand!$C36,0)</f>
        <v>-4.6319475877982044E-4</v>
      </c>
      <c r="Y38" s="28">
        <f>IFERROR(R38/euref_fuel_demand!$C36,0)</f>
        <v>0</v>
      </c>
      <c r="Z38" s="28">
        <f>IFERROR(S38/euref_fuel_demand!$C36,0)</f>
        <v>0</v>
      </c>
      <c r="AA38" s="28">
        <f>IFERROR(T38/euref_fuel_demand!$C36,0)</f>
        <v>0</v>
      </c>
      <c r="AB38" s="28">
        <f>IFERROR(U38/euref_fuel_demand!$C36,0)</f>
        <v>0</v>
      </c>
      <c r="AC38" s="28">
        <f>IFERROR(V38/euref_fuel_demand!$C36,0)</f>
        <v>0</v>
      </c>
      <c r="AD38" s="28">
        <f>IFERROR(W38/euref_fuel_demand!$C36,0)</f>
        <v>0</v>
      </c>
    </row>
    <row r="39" spans="1:30" ht="15" customHeight="1" x14ac:dyDescent="0.25">
      <c r="A39" s="9" t="s">
        <v>20</v>
      </c>
      <c r="B39" s="9" t="s">
        <v>209</v>
      </c>
      <c r="C39" s="66">
        <f>euref_fuel_demand!D37-euref_fuel_demand!$C37</f>
        <v>4024.1094654128101</v>
      </c>
      <c r="D39" s="66">
        <f>euref_fuel_demand!E37-euref_fuel_demand!$C37</f>
        <v>3575.3676907703666</v>
      </c>
      <c r="E39" s="66">
        <f>euref_fuel_demand!F37-euref_fuel_demand!$C37</f>
        <v>3751.8199005261704</v>
      </c>
      <c r="F39" s="66">
        <f>euref_fuel_demand!G37-euref_fuel_demand!$C37</f>
        <v>3594.8115425760006</v>
      </c>
      <c r="G39" s="66">
        <f>euref_fuel_demand!H37-euref_fuel_demand!$C37</f>
        <v>4736.6486205557412</v>
      </c>
      <c r="H39" s="66">
        <f>euref_fuel_demand!I37-euref_fuel_demand!$C37</f>
        <v>4901.9698661805342</v>
      </c>
      <c r="I39" s="66">
        <f>euref_fuel_demand!J37-euref_fuel_demand!$C37</f>
        <v>5432.8990532888165</v>
      </c>
      <c r="J39" s="65">
        <f t="shared" si="14"/>
        <v>0</v>
      </c>
      <c r="K39" s="65">
        <f t="shared" si="15"/>
        <v>0</v>
      </c>
      <c r="L39" s="65">
        <f t="shared" si="16"/>
        <v>0</v>
      </c>
      <c r="M39" s="65">
        <f t="shared" si="17"/>
        <v>0</v>
      </c>
      <c r="N39" s="65">
        <f t="shared" si="18"/>
        <v>0</v>
      </c>
      <c r="O39" s="65">
        <f t="shared" si="19"/>
        <v>0</v>
      </c>
      <c r="P39" s="65">
        <f t="shared" si="20"/>
        <v>0</v>
      </c>
      <c r="Q39" s="65">
        <f t="shared" si="21"/>
        <v>0</v>
      </c>
      <c r="R39" s="65">
        <f t="shared" si="22"/>
        <v>0</v>
      </c>
      <c r="S39" s="65">
        <f t="shared" si="23"/>
        <v>0</v>
      </c>
      <c r="T39" s="65">
        <f t="shared" si="24"/>
        <v>0</v>
      </c>
      <c r="U39" s="65">
        <f t="shared" si="25"/>
        <v>0</v>
      </c>
      <c r="V39" s="65">
        <f t="shared" si="26"/>
        <v>0</v>
      </c>
      <c r="W39" s="65">
        <f t="shared" si="27"/>
        <v>0</v>
      </c>
      <c r="X39" s="28">
        <f>IFERROR(Q39/euref_fuel_demand!$C37,0)</f>
        <v>0</v>
      </c>
      <c r="Y39" s="28">
        <f>IFERROR(R39/euref_fuel_demand!$C37,0)</f>
        <v>0</v>
      </c>
      <c r="Z39" s="28">
        <f>IFERROR(S39/euref_fuel_demand!$C37,0)</f>
        <v>0</v>
      </c>
      <c r="AA39" s="28">
        <f>IFERROR(T39/euref_fuel_demand!$C37,0)</f>
        <v>0</v>
      </c>
      <c r="AB39" s="28">
        <f>IFERROR(U39/euref_fuel_demand!$C37,0)</f>
        <v>0</v>
      </c>
      <c r="AC39" s="28">
        <f>IFERROR(V39/euref_fuel_demand!$C37,0)</f>
        <v>0</v>
      </c>
      <c r="AD39" s="28">
        <f>IFERROR(W39/euref_fuel_demand!$C37,0)</f>
        <v>0</v>
      </c>
    </row>
    <row r="40" spans="1:30" ht="15" customHeight="1" x14ac:dyDescent="0.25">
      <c r="A40" s="9" t="s">
        <v>19</v>
      </c>
      <c r="B40" s="9" t="s">
        <v>207</v>
      </c>
      <c r="C40" s="66">
        <f>euref_fuel_demand!D38-euref_fuel_demand!$C38</f>
        <v>-12.782726738717486</v>
      </c>
      <c r="D40" s="66">
        <f>euref_fuel_demand!E38-euref_fuel_demand!$C38</f>
        <v>-31.14141180877121</v>
      </c>
      <c r="E40" s="66">
        <f>euref_fuel_demand!F38-euref_fuel_demand!$C38</f>
        <v>-61.659686054783009</v>
      </c>
      <c r="F40" s="66">
        <f>euref_fuel_demand!G38-euref_fuel_demand!$C38</f>
        <v>-89.829685972943963</v>
      </c>
      <c r="G40" s="66">
        <f>euref_fuel_demand!H38-euref_fuel_demand!$C38</f>
        <v>-104.78768482098972</v>
      </c>
      <c r="H40" s="66">
        <f>euref_fuel_demand!I38-euref_fuel_demand!$C38</f>
        <v>-113.38089106000452</v>
      </c>
      <c r="I40" s="66">
        <f>euref_fuel_demand!J38-euref_fuel_demand!$C38</f>
        <v>-123.58785343905163</v>
      </c>
      <c r="J40" s="65">
        <f t="shared" si="14"/>
        <v>5.1130906954869939</v>
      </c>
      <c r="K40" s="65">
        <f t="shared" si="15"/>
        <v>12.456564723508484</v>
      </c>
      <c r="L40" s="65">
        <f t="shared" si="16"/>
        <v>24.663874421913203</v>
      </c>
      <c r="M40" s="65">
        <f t="shared" si="17"/>
        <v>35.931874389177587</v>
      </c>
      <c r="N40" s="65">
        <f t="shared" si="18"/>
        <v>41.915073928395891</v>
      </c>
      <c r="O40" s="65">
        <f t="shared" si="19"/>
        <v>45.352356424001805</v>
      </c>
      <c r="P40" s="65">
        <f t="shared" si="20"/>
        <v>49.435141375620653</v>
      </c>
      <c r="Q40" s="65">
        <f t="shared" si="21"/>
        <v>-5.8158608437429793</v>
      </c>
      <c r="R40" s="65">
        <f t="shared" si="22"/>
        <v>-21.548044697367398</v>
      </c>
      <c r="S40" s="65">
        <f t="shared" si="23"/>
        <v>-47.165343232400559</v>
      </c>
      <c r="T40" s="65">
        <f t="shared" si="24"/>
        <v>-74.723117402891802</v>
      </c>
      <c r="U40" s="65">
        <f t="shared" si="25"/>
        <v>-90.98562561571886</v>
      </c>
      <c r="V40" s="65">
        <f t="shared" si="26"/>
        <v>-101.57510713652977</v>
      </c>
      <c r="W40" s="65">
        <f t="shared" si="27"/>
        <v>-112.8389459447607</v>
      </c>
      <c r="X40" s="28">
        <f>IFERROR(Q40/euref_fuel_demand!$C38,0)</f>
        <v>-3.5604020349200537E-2</v>
      </c>
      <c r="Y40" s="28">
        <f>IFERROR(R40/euref_fuel_demand!$C38,0)</f>
        <v>-0.13191461118192746</v>
      </c>
      <c r="Z40" s="28">
        <f>IFERROR(S40/euref_fuel_demand!$C38,0)</f>
        <v>-0.28874071875878426</v>
      </c>
      <c r="AA40" s="28">
        <f>IFERROR(T40/euref_fuel_demand!$C38,0)</f>
        <v>-0.45744619138033726</v>
      </c>
      <c r="AB40" s="28">
        <f>IFERROR(U40/euref_fuel_demand!$C38,0)</f>
        <v>-0.55700336595776323</v>
      </c>
      <c r="AC40" s="28">
        <f>IFERROR(V40/euref_fuel_demand!$C38,0)</f>
        <v>-0.62183093416893553</v>
      </c>
      <c r="AD40" s="28">
        <f>IFERROR(W40/euref_fuel_demand!$C38,0)</f>
        <v>-0.69078683887732062</v>
      </c>
    </row>
    <row r="41" spans="1:30" ht="15" customHeight="1" x14ac:dyDescent="0.25">
      <c r="A41" s="9" t="s">
        <v>19</v>
      </c>
      <c r="B41" s="9" t="s">
        <v>208</v>
      </c>
      <c r="C41" s="66">
        <f>euref_fuel_demand!D39-euref_fuel_demand!$C39</f>
        <v>-419.94650151790756</v>
      </c>
      <c r="D41" s="66">
        <f>euref_fuel_demand!E39-euref_fuel_demand!$C39</f>
        <v>-579.54720212209304</v>
      </c>
      <c r="E41" s="66">
        <f>euref_fuel_demand!F39-euref_fuel_demand!$C39</f>
        <v>-726.72293780208383</v>
      </c>
      <c r="F41" s="66">
        <f>euref_fuel_demand!G39-euref_fuel_demand!$C39</f>
        <v>-852.14832205796483</v>
      </c>
      <c r="G41" s="66">
        <f>euref_fuel_demand!H39-euref_fuel_demand!$C39</f>
        <v>-893.63135996190158</v>
      </c>
      <c r="H41" s="66">
        <f>euref_fuel_demand!I39-euref_fuel_demand!$C39</f>
        <v>-874.82505046298866</v>
      </c>
      <c r="I41" s="66">
        <f>euref_fuel_demand!J39-euref_fuel_demand!$C39</f>
        <v>-837.31310789307554</v>
      </c>
      <c r="J41" s="65">
        <f t="shared" si="14"/>
        <v>167.97860060716303</v>
      </c>
      <c r="K41" s="65">
        <f t="shared" si="15"/>
        <v>231.81888084883721</v>
      </c>
      <c r="L41" s="65">
        <f t="shared" si="16"/>
        <v>290.68917512083351</v>
      </c>
      <c r="M41" s="65">
        <f t="shared" si="17"/>
        <v>340.85932882318593</v>
      </c>
      <c r="N41" s="65">
        <f t="shared" si="18"/>
        <v>357.45254398476061</v>
      </c>
      <c r="O41" s="65">
        <f t="shared" si="19"/>
        <v>349.93002018519547</v>
      </c>
      <c r="P41" s="65">
        <f t="shared" si="20"/>
        <v>334.92524315723023</v>
      </c>
      <c r="Q41" s="65">
        <f t="shared" si="21"/>
        <v>-191.06646528296943</v>
      </c>
      <c r="R41" s="65">
        <f t="shared" si="22"/>
        <v>-401.01293712200004</v>
      </c>
      <c r="S41" s="65">
        <f t="shared" si="23"/>
        <v>-555.89217184531753</v>
      </c>
      <c r="T41" s="65">
        <f t="shared" si="24"/>
        <v>-708.84338984545764</v>
      </c>
      <c r="U41" s="65">
        <f t="shared" si="25"/>
        <v>-775.92713776297478</v>
      </c>
      <c r="V41" s="65">
        <f t="shared" si="26"/>
        <v>-783.73390256273933</v>
      </c>
      <c r="W41" s="65">
        <f t="shared" si="27"/>
        <v>-764.48878988727381</v>
      </c>
      <c r="X41" s="28">
        <f>IFERROR(Q41/euref_fuel_demand!$C39,0)</f>
        <v>-3.1409146202281454E-2</v>
      </c>
      <c r="Y41" s="28">
        <f>IFERROR(R41/euref_fuel_demand!$C39,0)</f>
        <v>-6.5921950000055227E-2</v>
      </c>
      <c r="Z41" s="28">
        <f>IFERROR(S41/euref_fuel_demand!$C39,0)</f>
        <v>-9.1382328512410266E-2</v>
      </c>
      <c r="AA41" s="28">
        <f>IFERROR(T41/euref_fuel_demand!$C39,0)</f>
        <v>-0.11652576308042092</v>
      </c>
      <c r="AB41" s="28">
        <f>IFERROR(U41/euref_fuel_demand!$C39,0)</f>
        <v>-0.12755356559415748</v>
      </c>
      <c r="AC41" s="28">
        <f>IFERROR(V41/euref_fuel_demand!$C39,0)</f>
        <v>-0.12883690862664351</v>
      </c>
      <c r="AD41" s="28">
        <f>IFERROR(W41/euref_fuel_demand!$C39,0)</f>
        <v>-0.12567323175217024</v>
      </c>
    </row>
    <row r="42" spans="1:30" ht="15" customHeight="1" x14ac:dyDescent="0.25">
      <c r="A42" s="9" t="s">
        <v>19</v>
      </c>
      <c r="B42" s="9" t="s">
        <v>265</v>
      </c>
      <c r="C42" s="66">
        <f>euref_fuel_demand!D40-euref_fuel_demand!$C40</f>
        <v>78.418847559661799</v>
      </c>
      <c r="D42" s="66">
        <f>euref_fuel_demand!E40-euref_fuel_demand!$C40</f>
        <v>-51.655283715429505</v>
      </c>
      <c r="E42" s="66">
        <f>euref_fuel_demand!F40-euref_fuel_demand!$C40</f>
        <v>-207.47909100385436</v>
      </c>
      <c r="F42" s="66">
        <f>euref_fuel_demand!G40-euref_fuel_demand!$C40</f>
        <v>-272.74331720969872</v>
      </c>
      <c r="G42" s="66">
        <f>euref_fuel_demand!H40-euref_fuel_demand!$C40</f>
        <v>-200.78067542365852</v>
      </c>
      <c r="H42" s="66">
        <f>euref_fuel_demand!I40-euref_fuel_demand!$C40</f>
        <v>-104.51232765885425</v>
      </c>
      <c r="I42" s="66">
        <f>euref_fuel_demand!J40-euref_fuel_demand!$C40</f>
        <v>-75.809014026732484</v>
      </c>
      <c r="J42" s="65">
        <f t="shared" si="14"/>
        <v>0</v>
      </c>
      <c r="K42" s="65">
        <f t="shared" si="15"/>
        <v>20.662113486171801</v>
      </c>
      <c r="L42" s="65">
        <f t="shared" si="16"/>
        <v>82.99163640154174</v>
      </c>
      <c r="M42" s="65">
        <f t="shared" si="17"/>
        <v>109.09732688387949</v>
      </c>
      <c r="N42" s="65">
        <f t="shared" si="18"/>
        <v>80.312270169463403</v>
      </c>
      <c r="O42" s="65">
        <f t="shared" si="19"/>
        <v>41.804931063541702</v>
      </c>
      <c r="P42" s="65">
        <f t="shared" si="20"/>
        <v>30.323605610692994</v>
      </c>
      <c r="Q42" s="65">
        <f t="shared" si="21"/>
        <v>0</v>
      </c>
      <c r="R42" s="65">
        <f t="shared" si="22"/>
        <v>-35.742450252103367</v>
      </c>
      <c r="S42" s="65">
        <f t="shared" si="23"/>
        <v>-158.70697966332193</v>
      </c>
      <c r="T42" s="65">
        <f t="shared" si="24"/>
        <v>-226.87634596488351</v>
      </c>
      <c r="U42" s="65">
        <f t="shared" si="25"/>
        <v>-174.33494590682011</v>
      </c>
      <c r="V42" s="65">
        <f t="shared" si="26"/>
        <v>-93.629982793290992</v>
      </c>
      <c r="W42" s="65">
        <f t="shared" si="27"/>
        <v>-69.215614624350209</v>
      </c>
      <c r="X42" s="28">
        <f>IFERROR(Q42/euref_fuel_demand!$C40,0)</f>
        <v>0</v>
      </c>
      <c r="Y42" s="28">
        <f>IFERROR(R42/euref_fuel_demand!$C40,0)</f>
        <v>-2.0499636397495233E-2</v>
      </c>
      <c r="Z42" s="28">
        <f>IFERROR(S42/euref_fuel_demand!$C40,0)</f>
        <v>-9.1024408060869075E-2</v>
      </c>
      <c r="AA42" s="28">
        <f>IFERROR(T42/euref_fuel_demand!$C40,0)</f>
        <v>-0.13012209758055834</v>
      </c>
      <c r="AB42" s="28">
        <f>IFERROR(U42/euref_fuel_demand!$C40,0)</f>
        <v>-9.9987633115793478E-2</v>
      </c>
      <c r="AC42" s="28">
        <f>IFERROR(V42/euref_fuel_demand!$C40,0)</f>
        <v>-5.3700308446348016E-2</v>
      </c>
      <c r="AD42" s="28">
        <f>IFERROR(W42/euref_fuel_demand!$C40,0)</f>
        <v>-3.9697752191592793E-2</v>
      </c>
    </row>
    <row r="43" spans="1:30" ht="15" customHeight="1" x14ac:dyDescent="0.25">
      <c r="A43" s="9" t="s">
        <v>19</v>
      </c>
      <c r="B43" s="9" t="s">
        <v>825</v>
      </c>
      <c r="C43" s="66">
        <f>euref_fuel_demand!D41-euref_fuel_demand!$C41</f>
        <v>86.925087117747807</v>
      </c>
      <c r="D43" s="66">
        <f>euref_fuel_demand!E41-euref_fuel_demand!$C41</f>
        <v>233.88662262215303</v>
      </c>
      <c r="E43" s="66">
        <f>euref_fuel_demand!F41-euref_fuel_demand!$C41</f>
        <v>338.83873292442104</v>
      </c>
      <c r="F43" s="66">
        <f>euref_fuel_demand!G41-euref_fuel_demand!$C41</f>
        <v>515.05989464684808</v>
      </c>
      <c r="G43" s="66">
        <f>euref_fuel_demand!H41-euref_fuel_demand!$C41</f>
        <v>686.43193253281015</v>
      </c>
      <c r="H43" s="66">
        <f>euref_fuel_demand!I41-euref_fuel_demand!$C41</f>
        <v>895.90309669606449</v>
      </c>
      <c r="I43" s="66">
        <f>euref_fuel_demand!J41-euref_fuel_demand!$C41</f>
        <v>1093.1085071372704</v>
      </c>
      <c r="J43" s="65">
        <f t="shared" si="14"/>
        <v>-104.12825222767454</v>
      </c>
      <c r="K43" s="65">
        <f t="shared" si="15"/>
        <v>-50.928553461288523</v>
      </c>
      <c r="L43" s="65">
        <f t="shared" si="16"/>
        <v>-59.50595301986742</v>
      </c>
      <c r="M43" s="65">
        <f t="shared" si="17"/>
        <v>29.171364550605084</v>
      </c>
      <c r="N43" s="65">
        <f t="shared" si="18"/>
        <v>196.564842443646</v>
      </c>
      <c r="O43" s="65">
        <f t="shared" si="19"/>
        <v>432.16019629915263</v>
      </c>
      <c r="P43" s="65">
        <f t="shared" si="20"/>
        <v>674.86996590572346</v>
      </c>
      <c r="Q43" s="65">
        <f t="shared" si="21"/>
        <v>0</v>
      </c>
      <c r="R43" s="65">
        <f t="shared" si="22"/>
        <v>0</v>
      </c>
      <c r="S43" s="65">
        <f t="shared" si="23"/>
        <v>0</v>
      </c>
      <c r="T43" s="65">
        <f t="shared" si="24"/>
        <v>0</v>
      </c>
      <c r="U43" s="65">
        <f t="shared" si="25"/>
        <v>0</v>
      </c>
      <c r="V43" s="65">
        <f t="shared" si="26"/>
        <v>0</v>
      </c>
      <c r="W43" s="65">
        <f t="shared" si="27"/>
        <v>0</v>
      </c>
      <c r="X43" s="28">
        <f>IFERROR(Q43/euref_fuel_demand!$C41,0)</f>
        <v>0</v>
      </c>
      <c r="Y43" s="28">
        <f>IFERROR(R43/euref_fuel_demand!$C41,0)</f>
        <v>0</v>
      </c>
      <c r="Z43" s="28">
        <f>IFERROR(S43/euref_fuel_demand!$C41,0)</f>
        <v>0</v>
      </c>
      <c r="AA43" s="28">
        <f>IFERROR(T43/euref_fuel_demand!$C41,0)</f>
        <v>0</v>
      </c>
      <c r="AB43" s="28">
        <f>IFERROR(U43/euref_fuel_demand!$C41,0)</f>
        <v>0</v>
      </c>
      <c r="AC43" s="28">
        <f>IFERROR(V43/euref_fuel_demand!$C41,0)</f>
        <v>0</v>
      </c>
      <c r="AD43" s="28">
        <f>IFERROR(W43/euref_fuel_demand!$C41,0)</f>
        <v>0</v>
      </c>
    </row>
    <row r="44" spans="1:30" ht="15" customHeight="1" x14ac:dyDescent="0.25">
      <c r="A44" s="9" t="s">
        <v>19</v>
      </c>
      <c r="B44" s="9" t="s">
        <v>824</v>
      </c>
      <c r="C44" s="66">
        <f>euref_fuel_demand!D42-euref_fuel_demand!$C42</f>
        <v>-44.904120106930804</v>
      </c>
      <c r="D44" s="66">
        <f>euref_fuel_demand!E42-euref_fuel_demand!$C42</f>
        <v>-49.694042562310187</v>
      </c>
      <c r="E44" s="66">
        <f>euref_fuel_demand!F42-euref_fuel_demand!$C42</f>
        <v>19.563609146651288</v>
      </c>
      <c r="F44" s="66">
        <f>euref_fuel_demand!G42-euref_fuel_demand!$C42</f>
        <v>2.2879685715333835</v>
      </c>
      <c r="G44" s="66">
        <f>euref_fuel_demand!H42-euref_fuel_demand!$C42</f>
        <v>-25.468005016360621</v>
      </c>
      <c r="H44" s="66">
        <f>euref_fuel_demand!I42-euref_fuel_demand!$C42</f>
        <v>-66.638981810432142</v>
      </c>
      <c r="I44" s="66">
        <f>euref_fuel_demand!J42-euref_fuel_demand!$C42</f>
        <v>-8.8863777200076584</v>
      </c>
      <c r="J44" s="65">
        <f t="shared" si="14"/>
        <v>17.961648042772321</v>
      </c>
      <c r="K44" s="65">
        <f t="shared" si="15"/>
        <v>19.877617024924074</v>
      </c>
      <c r="L44" s="65">
        <f t="shared" si="16"/>
        <v>0</v>
      </c>
      <c r="M44" s="65">
        <f t="shared" si="17"/>
        <v>0</v>
      </c>
      <c r="N44" s="65">
        <f t="shared" si="18"/>
        <v>10.187202006544249</v>
      </c>
      <c r="O44" s="65">
        <f t="shared" si="19"/>
        <v>26.655592724172855</v>
      </c>
      <c r="P44" s="65">
        <f t="shared" si="20"/>
        <v>3.5545510880030635</v>
      </c>
      <c r="Q44" s="65">
        <f t="shared" si="21"/>
        <v>-20.430391667657045</v>
      </c>
      <c r="R44" s="65">
        <f t="shared" si="22"/>
        <v>-34.385385508563758</v>
      </c>
      <c r="S44" s="65">
        <f t="shared" si="23"/>
        <v>0</v>
      </c>
      <c r="T44" s="65">
        <f t="shared" si="24"/>
        <v>0</v>
      </c>
      <c r="U44" s="65">
        <f t="shared" si="25"/>
        <v>-22.113499058180174</v>
      </c>
      <c r="V44" s="65">
        <f t="shared" si="26"/>
        <v>-59.700198627664889</v>
      </c>
      <c r="W44" s="65">
        <f t="shared" si="27"/>
        <v>-8.1134955199070138</v>
      </c>
      <c r="X44" s="28">
        <f>IFERROR(Q44/euref_fuel_demand!$C42,0)</f>
        <v>-7.9940590398106526E-3</v>
      </c>
      <c r="Y44" s="28">
        <f>IFERROR(R44/euref_fuel_demand!$C42,0)</f>
        <v>-1.3454406862755531E-2</v>
      </c>
      <c r="Z44" s="28">
        <f>IFERROR(S44/euref_fuel_demand!$C42,0)</f>
        <v>0</v>
      </c>
      <c r="AA44" s="28">
        <f>IFERROR(T44/euref_fuel_demand!$C42,0)</f>
        <v>0</v>
      </c>
      <c r="AB44" s="28">
        <f>IFERROR(U44/euref_fuel_demand!$C42,0)</f>
        <v>-8.6526298625856108E-3</v>
      </c>
      <c r="AC44" s="28">
        <f>IFERROR(V44/euref_fuel_demand!$C42,0)</f>
        <v>-2.33596555700641E-2</v>
      </c>
      <c r="AD44" s="28">
        <f>IFERROR(W44/euref_fuel_demand!$C42,0)</f>
        <v>-3.1746705232310415E-3</v>
      </c>
    </row>
    <row r="45" spans="1:30" ht="15" customHeight="1" x14ac:dyDescent="0.25">
      <c r="A45" s="9" t="s">
        <v>19</v>
      </c>
      <c r="B45" s="9" t="s">
        <v>209</v>
      </c>
      <c r="C45" s="66">
        <f>euref_fuel_demand!D43-euref_fuel_demand!$C43</f>
        <v>239.62105547901979</v>
      </c>
      <c r="D45" s="66">
        <f>euref_fuel_demand!E43-euref_fuel_demand!$C43</f>
        <v>268.14753580271304</v>
      </c>
      <c r="E45" s="66">
        <f>euref_fuel_demand!F43-euref_fuel_demand!$C43</f>
        <v>224.08882561408313</v>
      </c>
      <c r="F45" s="66">
        <f>euref_fuel_demand!G43-euref_fuel_demand!$C43</f>
        <v>222.650521408636</v>
      </c>
      <c r="G45" s="66">
        <f>euref_fuel_demand!H43-euref_fuel_demand!$C43</f>
        <v>228.94552850333253</v>
      </c>
      <c r="H45" s="66">
        <f>euref_fuel_demand!I43-euref_fuel_demand!$C43</f>
        <v>265.71624010870664</v>
      </c>
      <c r="I45" s="66">
        <f>euref_fuel_demand!J43-euref_fuel_demand!$C43</f>
        <v>268.6478334387848</v>
      </c>
      <c r="J45" s="65">
        <f t="shared" si="14"/>
        <v>0</v>
      </c>
      <c r="K45" s="65">
        <f t="shared" si="15"/>
        <v>0</v>
      </c>
      <c r="L45" s="65">
        <f t="shared" si="16"/>
        <v>0</v>
      </c>
      <c r="M45" s="65">
        <f t="shared" si="17"/>
        <v>0</v>
      </c>
      <c r="N45" s="65">
        <f t="shared" si="18"/>
        <v>0</v>
      </c>
      <c r="O45" s="65">
        <f t="shared" si="19"/>
        <v>0</v>
      </c>
      <c r="P45" s="65">
        <f t="shared" si="20"/>
        <v>0</v>
      </c>
      <c r="Q45" s="65">
        <f t="shared" si="21"/>
        <v>0</v>
      </c>
      <c r="R45" s="65">
        <f t="shared" si="22"/>
        <v>0</v>
      </c>
      <c r="S45" s="65">
        <f t="shared" si="23"/>
        <v>0</v>
      </c>
      <c r="T45" s="65">
        <f t="shared" si="24"/>
        <v>0</v>
      </c>
      <c r="U45" s="65">
        <f t="shared" si="25"/>
        <v>0</v>
      </c>
      <c r="V45" s="65">
        <f t="shared" si="26"/>
        <v>0</v>
      </c>
      <c r="W45" s="65">
        <f t="shared" si="27"/>
        <v>0</v>
      </c>
      <c r="X45" s="28">
        <f>IFERROR(Q45/euref_fuel_demand!$C43,0)</f>
        <v>0</v>
      </c>
      <c r="Y45" s="28">
        <f>IFERROR(R45/euref_fuel_demand!$C43,0)</f>
        <v>0</v>
      </c>
      <c r="Z45" s="28">
        <f>IFERROR(S45/euref_fuel_demand!$C43,0)</f>
        <v>0</v>
      </c>
      <c r="AA45" s="28">
        <f>IFERROR(T45/euref_fuel_demand!$C43,0)</f>
        <v>0</v>
      </c>
      <c r="AB45" s="28">
        <f>IFERROR(U45/euref_fuel_demand!$C43,0)</f>
        <v>0</v>
      </c>
      <c r="AC45" s="28">
        <f>IFERROR(V45/euref_fuel_demand!$C43,0)</f>
        <v>0</v>
      </c>
      <c r="AD45" s="28">
        <f>IFERROR(W45/euref_fuel_demand!$C43,0)</f>
        <v>0</v>
      </c>
    </row>
    <row r="46" spans="1:30" ht="15" customHeight="1" x14ac:dyDescent="0.25">
      <c r="A46" s="9" t="s">
        <v>18</v>
      </c>
      <c r="B46" s="9" t="s">
        <v>207</v>
      </c>
      <c r="C46" s="66">
        <f>euref_fuel_demand!D44-euref_fuel_demand!$C44</f>
        <v>-7.0797676693628659</v>
      </c>
      <c r="D46" s="66">
        <f>euref_fuel_demand!E44-euref_fuel_demand!$C44</f>
        <v>-13.307325592791663</v>
      </c>
      <c r="E46" s="66">
        <f>euref_fuel_demand!F44-euref_fuel_demand!$C44</f>
        <v>-21.345228819181301</v>
      </c>
      <c r="F46" s="66">
        <f>euref_fuel_demand!G44-euref_fuel_demand!$C44</f>
        <v>-29.441617656602517</v>
      </c>
      <c r="G46" s="66">
        <f>euref_fuel_demand!H44-euref_fuel_demand!$C44</f>
        <v>-37.662070019855285</v>
      </c>
      <c r="H46" s="66">
        <f>euref_fuel_demand!I44-euref_fuel_demand!$C44</f>
        <v>-43.939402206480743</v>
      </c>
      <c r="I46" s="66">
        <f>euref_fuel_demand!J44-euref_fuel_demand!$C44</f>
        <v>-47.423480766536819</v>
      </c>
      <c r="J46" s="65">
        <f t="shared" si="14"/>
        <v>2.8319070677451466</v>
      </c>
      <c r="K46" s="65">
        <f t="shared" si="15"/>
        <v>5.3229302371166654</v>
      </c>
      <c r="L46" s="65">
        <f t="shared" si="16"/>
        <v>8.5380915276725204</v>
      </c>
      <c r="M46" s="65">
        <f t="shared" si="17"/>
        <v>11.776647062641008</v>
      </c>
      <c r="N46" s="65">
        <f t="shared" si="18"/>
        <v>15.064828007942115</v>
      </c>
      <c r="O46" s="65">
        <f t="shared" si="19"/>
        <v>17.575760882592299</v>
      </c>
      <c r="P46" s="65">
        <f t="shared" si="20"/>
        <v>18.969392306614729</v>
      </c>
      <c r="Q46" s="65">
        <f t="shared" si="21"/>
        <v>-5.7881584981318017</v>
      </c>
      <c r="R46" s="65">
        <f t="shared" si="22"/>
        <v>-11.737706323456592</v>
      </c>
      <c r="S46" s="65">
        <f t="shared" si="23"/>
        <v>-19.756419785591365</v>
      </c>
      <c r="T46" s="65">
        <f t="shared" si="24"/>
        <v>-27.60269742125304</v>
      </c>
      <c r="U46" s="65">
        <f t="shared" si="25"/>
        <v>-35.751115798070671</v>
      </c>
      <c r="V46" s="65">
        <f t="shared" si="26"/>
        <v>-42.148996712779649</v>
      </c>
      <c r="W46" s="65">
        <f t="shared" si="27"/>
        <v>-45.77619324457703</v>
      </c>
      <c r="X46" s="28">
        <f>IFERROR(Q46/euref_fuel_demand!$C44,0)</f>
        <v>-9.0682154796209891E-2</v>
      </c>
      <c r="Y46" s="28">
        <f>IFERROR(R46/euref_fuel_demand!$C44,0)</f>
        <v>-0.18389277040697669</v>
      </c>
      <c r="Z46" s="28">
        <f>IFERROR(S46/euref_fuel_demand!$C44,0)</f>
        <v>-0.30952067359491731</v>
      </c>
      <c r="AA46" s="28">
        <f>IFERROR(T46/euref_fuel_demand!$C44,0)</f>
        <v>-0.43244705222825336</v>
      </c>
      <c r="AB46" s="28">
        <f>IFERROR(U46/euref_fuel_demand!$C44,0)</f>
        <v>-0.56010702160009274</v>
      </c>
      <c r="AC46" s="28">
        <f>IFERROR(V46/euref_fuel_demand!$C44,0)</f>
        <v>-0.66034160012150234</v>
      </c>
      <c r="AD46" s="28">
        <f>IFERROR(W46/euref_fuel_demand!$C44,0)</f>
        <v>-0.71716830890615113</v>
      </c>
    </row>
    <row r="47" spans="1:30" ht="15" customHeight="1" x14ac:dyDescent="0.25">
      <c r="A47" s="9" t="s">
        <v>18</v>
      </c>
      <c r="B47" s="9" t="s">
        <v>208</v>
      </c>
      <c r="C47" s="66">
        <f>euref_fuel_demand!D45-euref_fuel_demand!$C45</f>
        <v>-104.12703220972253</v>
      </c>
      <c r="D47" s="66">
        <f>euref_fuel_demand!E45-euref_fuel_demand!$C45</f>
        <v>-131.32583013834767</v>
      </c>
      <c r="E47" s="66">
        <f>euref_fuel_demand!F45-euref_fuel_demand!$C45</f>
        <v>-148.27734908283458</v>
      </c>
      <c r="F47" s="66">
        <f>euref_fuel_demand!G45-euref_fuel_demand!$C45</f>
        <v>-155.9167593571525</v>
      </c>
      <c r="G47" s="66">
        <f>euref_fuel_demand!H45-euref_fuel_demand!$C45</f>
        <v>-161.70607213598498</v>
      </c>
      <c r="H47" s="66">
        <f>euref_fuel_demand!I45-euref_fuel_demand!$C45</f>
        <v>-167.24767522712523</v>
      </c>
      <c r="I47" s="66">
        <f>euref_fuel_demand!J45-euref_fuel_demand!$C45</f>
        <v>-176.34699521110451</v>
      </c>
      <c r="J47" s="65">
        <f t="shared" si="14"/>
        <v>41.65081288388901</v>
      </c>
      <c r="K47" s="65">
        <f t="shared" si="15"/>
        <v>52.530332055339066</v>
      </c>
      <c r="L47" s="65">
        <f t="shared" si="16"/>
        <v>59.310939633133827</v>
      </c>
      <c r="M47" s="65">
        <f t="shared" si="17"/>
        <v>62.366703742860999</v>
      </c>
      <c r="N47" s="65">
        <f t="shared" si="18"/>
        <v>64.68242885439399</v>
      </c>
      <c r="O47" s="65">
        <f t="shared" si="19"/>
        <v>66.899070090850088</v>
      </c>
      <c r="P47" s="65">
        <f t="shared" si="20"/>
        <v>70.538798084441808</v>
      </c>
      <c r="Q47" s="65">
        <f t="shared" si="21"/>
        <v>-85.130444178006314</v>
      </c>
      <c r="R47" s="65">
        <f t="shared" si="22"/>
        <v>-115.83574897145772</v>
      </c>
      <c r="S47" s="65">
        <f t="shared" si="23"/>
        <v>-137.24048488731586</v>
      </c>
      <c r="T47" s="65">
        <f t="shared" si="24"/>
        <v>-146.17821553268695</v>
      </c>
      <c r="U47" s="65">
        <f t="shared" si="25"/>
        <v>-153.50118852035905</v>
      </c>
      <c r="V47" s="65">
        <f t="shared" si="26"/>
        <v>-160.43280880886488</v>
      </c>
      <c r="W47" s="65">
        <f t="shared" si="27"/>
        <v>-170.22145992666509</v>
      </c>
      <c r="X47" s="28">
        <f>IFERROR(Q47/euref_fuel_demand!$C45,0)</f>
        <v>-8.8155198649600461E-2</v>
      </c>
      <c r="Y47" s="28">
        <f>IFERROR(R47/euref_fuel_demand!$C45,0)</f>
        <v>-0.1199514880945762</v>
      </c>
      <c r="Z47" s="28">
        <f>IFERROR(S47/euref_fuel_demand!$C45,0)</f>
        <v>-0.14211675182513017</v>
      </c>
      <c r="AA47" s="28">
        <f>IFERROR(T47/euref_fuel_demand!$C45,0)</f>
        <v>-0.15137204736748408</v>
      </c>
      <c r="AB47" s="28">
        <f>IFERROR(U47/euref_fuel_demand!$C45,0)</f>
        <v>-0.1589552115887824</v>
      </c>
      <c r="AC47" s="28">
        <f>IFERROR(V47/euref_fuel_demand!$C45,0)</f>
        <v>-0.16613311802868208</v>
      </c>
      <c r="AD47" s="28">
        <f>IFERROR(W47/euref_fuel_demand!$C45,0)</f>
        <v>-0.17626956794543525</v>
      </c>
    </row>
    <row r="48" spans="1:30" ht="15" customHeight="1" x14ac:dyDescent="0.25">
      <c r="A48" s="9" t="s">
        <v>18</v>
      </c>
      <c r="B48" s="9" t="s">
        <v>265</v>
      </c>
      <c r="C48" s="66">
        <f>euref_fuel_demand!D46-euref_fuel_demand!$C46</f>
        <v>43.308644251450573</v>
      </c>
      <c r="D48" s="66">
        <f>euref_fuel_demand!E46-euref_fuel_demand!$C46</f>
        <v>35.046091280809776</v>
      </c>
      <c r="E48" s="66">
        <f>euref_fuel_demand!F46-euref_fuel_demand!$C46</f>
        <v>1.8759044217493965</v>
      </c>
      <c r="F48" s="66">
        <f>euref_fuel_demand!G46-euref_fuel_demand!$C46</f>
        <v>-36.5206138737706</v>
      </c>
      <c r="G48" s="66">
        <f>euref_fuel_demand!H46-euref_fuel_demand!$C46</f>
        <v>-38.366659020890694</v>
      </c>
      <c r="H48" s="66">
        <f>euref_fuel_demand!I46-euref_fuel_demand!$C46</f>
        <v>-36.270855875184395</v>
      </c>
      <c r="I48" s="66">
        <f>euref_fuel_demand!J46-euref_fuel_demand!$C46</f>
        <v>-43.299139533533008</v>
      </c>
      <c r="J48" s="65">
        <f t="shared" si="14"/>
        <v>0</v>
      </c>
      <c r="K48" s="65">
        <f t="shared" si="15"/>
        <v>0</v>
      </c>
      <c r="L48" s="65">
        <f t="shared" si="16"/>
        <v>0</v>
      </c>
      <c r="M48" s="65">
        <f t="shared" si="17"/>
        <v>14.60824554950824</v>
      </c>
      <c r="N48" s="65">
        <f t="shared" si="18"/>
        <v>15.346663608356277</v>
      </c>
      <c r="O48" s="65">
        <f t="shared" si="19"/>
        <v>14.508342350073757</v>
      </c>
      <c r="P48" s="65">
        <f t="shared" si="20"/>
        <v>17.319655813413203</v>
      </c>
      <c r="Q48" s="65">
        <f t="shared" si="21"/>
        <v>0</v>
      </c>
      <c r="R48" s="65">
        <f t="shared" si="22"/>
        <v>0</v>
      </c>
      <c r="S48" s="65">
        <f t="shared" si="23"/>
        <v>0</v>
      </c>
      <c r="T48" s="65">
        <f t="shared" si="24"/>
        <v>-34.239540304947838</v>
      </c>
      <c r="U48" s="65">
        <f t="shared" si="25"/>
        <v>-36.419954312596929</v>
      </c>
      <c r="V48" s="65">
        <f t="shared" si="26"/>
        <v>-34.792921803277686</v>
      </c>
      <c r="W48" s="65">
        <f t="shared" si="27"/>
        <v>-41.795113867084787</v>
      </c>
      <c r="X48" s="28">
        <f>IFERROR(Q48/euref_fuel_demand!$C46,0)</f>
        <v>0</v>
      </c>
      <c r="Y48" s="28">
        <f>IFERROR(R48/euref_fuel_demand!$C46,0)</f>
        <v>0</v>
      </c>
      <c r="Z48" s="28">
        <f>IFERROR(S48/euref_fuel_demand!$C46,0)</f>
        <v>0</v>
      </c>
      <c r="AA48" s="28">
        <f>IFERROR(T48/euref_fuel_demand!$C46,0)</f>
        <v>-0.11952584623761227</v>
      </c>
      <c r="AB48" s="28">
        <f>IFERROR(U48/euref_fuel_demand!$C46,0)</f>
        <v>-0.12713739204376143</v>
      </c>
      <c r="AC48" s="28">
        <f>IFERROR(V48/euref_fuel_demand!$C46,0)</f>
        <v>-0.12145763011353523</v>
      </c>
      <c r="AD48" s="28">
        <f>IFERROR(W48/euref_fuel_demand!$C46,0)</f>
        <v>-0.14590138503812727</v>
      </c>
    </row>
    <row r="49" spans="1:30" ht="15" customHeight="1" x14ac:dyDescent="0.25">
      <c r="A49" s="9" t="s">
        <v>18</v>
      </c>
      <c r="B49" s="9" t="s">
        <v>825</v>
      </c>
      <c r="C49" s="66">
        <f>euref_fuel_demand!D47-euref_fuel_demand!$C47</f>
        <v>36.367441070455243</v>
      </c>
      <c r="D49" s="66">
        <f>euref_fuel_demand!E47-euref_fuel_demand!$C47</f>
        <v>60.686538513622963</v>
      </c>
      <c r="E49" s="66">
        <f>euref_fuel_demand!F47-euref_fuel_demand!$C47</f>
        <v>100.91134482754637</v>
      </c>
      <c r="F49" s="66">
        <f>euref_fuel_demand!G47-euref_fuel_demand!$C47</f>
        <v>121.81256323153991</v>
      </c>
      <c r="G49" s="66">
        <f>euref_fuel_demand!H47-euref_fuel_demand!$C47</f>
        <v>151.82481699834557</v>
      </c>
      <c r="H49" s="66">
        <f>euref_fuel_demand!I47-euref_fuel_demand!$C47</f>
        <v>191.04658921651276</v>
      </c>
      <c r="I49" s="66">
        <f>euref_fuel_demand!J47-euref_fuel_demand!$C47</f>
        <v>225.5141068855545</v>
      </c>
      <c r="J49" s="65">
        <f t="shared" si="14"/>
        <v>-8.1152788811789129</v>
      </c>
      <c r="K49" s="65">
        <f t="shared" si="15"/>
        <v>2.8332762211672318</v>
      </c>
      <c r="L49" s="65">
        <f t="shared" si="16"/>
        <v>33.062313666740025</v>
      </c>
      <c r="M49" s="65">
        <f t="shared" si="17"/>
        <v>33.060966876529662</v>
      </c>
      <c r="N49" s="65">
        <f t="shared" si="18"/>
        <v>56.730896527653201</v>
      </c>
      <c r="O49" s="65">
        <f t="shared" si="19"/>
        <v>92.06341589299663</v>
      </c>
      <c r="P49" s="65">
        <f t="shared" si="20"/>
        <v>117.53132012820036</v>
      </c>
      <c r="Q49" s="65">
        <f t="shared" si="21"/>
        <v>0</v>
      </c>
      <c r="R49" s="65">
        <f t="shared" si="22"/>
        <v>0</v>
      </c>
      <c r="S49" s="65">
        <f t="shared" si="23"/>
        <v>0</v>
      </c>
      <c r="T49" s="65">
        <f t="shared" si="24"/>
        <v>0</v>
      </c>
      <c r="U49" s="65">
        <f t="shared" si="25"/>
        <v>0</v>
      </c>
      <c r="V49" s="65">
        <f t="shared" si="26"/>
        <v>0</v>
      </c>
      <c r="W49" s="65">
        <f t="shared" si="27"/>
        <v>0</v>
      </c>
      <c r="X49" s="28">
        <f>IFERROR(Q49/euref_fuel_demand!$C47,0)</f>
        <v>0</v>
      </c>
      <c r="Y49" s="28">
        <f>IFERROR(R49/euref_fuel_demand!$C47,0)</f>
        <v>0</v>
      </c>
      <c r="Z49" s="28">
        <f>IFERROR(S49/euref_fuel_demand!$C47,0)</f>
        <v>0</v>
      </c>
      <c r="AA49" s="28">
        <f>IFERROR(T49/euref_fuel_demand!$C47,0)</f>
        <v>0</v>
      </c>
      <c r="AB49" s="28">
        <f>IFERROR(U49/euref_fuel_demand!$C47,0)</f>
        <v>0</v>
      </c>
      <c r="AC49" s="28">
        <f>IFERROR(V49/euref_fuel_demand!$C47,0)</f>
        <v>0</v>
      </c>
      <c r="AD49" s="28">
        <f>IFERROR(W49/euref_fuel_demand!$C47,0)</f>
        <v>0</v>
      </c>
    </row>
    <row r="50" spans="1:30" ht="15" customHeight="1" x14ac:dyDescent="0.25">
      <c r="A50" s="9" t="s">
        <v>18</v>
      </c>
      <c r="B50" s="9" t="s">
        <v>824</v>
      </c>
      <c r="C50" s="66">
        <f>euref_fuel_demand!D48-euref_fuel_demand!$C48</f>
        <v>34.361637148970033</v>
      </c>
      <c r="D50" s="66">
        <f>euref_fuel_demand!E48-euref_fuel_demand!$C48</f>
        <v>34.478443130964763</v>
      </c>
      <c r="E50" s="66">
        <f>euref_fuel_demand!F48-euref_fuel_demand!$C48</f>
        <v>44.55608190420179</v>
      </c>
      <c r="F50" s="66">
        <f>euref_fuel_demand!G48-euref_fuel_demand!$C48</f>
        <v>49.119237253010226</v>
      </c>
      <c r="G50" s="66">
        <f>euref_fuel_demand!H48-euref_fuel_demand!$C48</f>
        <v>48.046378069679974</v>
      </c>
      <c r="H50" s="66">
        <f>euref_fuel_demand!I48-euref_fuel_demand!$C48</f>
        <v>48.916799635866994</v>
      </c>
      <c r="I50" s="66">
        <f>euref_fuel_demand!J48-euref_fuel_demand!$C48</f>
        <v>49.301297097840063</v>
      </c>
      <c r="J50" s="65">
        <f t="shared" si="14"/>
        <v>0</v>
      </c>
      <c r="K50" s="65">
        <f t="shared" si="15"/>
        <v>0</v>
      </c>
      <c r="L50" s="65">
        <f t="shared" si="16"/>
        <v>0</v>
      </c>
      <c r="M50" s="65">
        <f t="shared" si="17"/>
        <v>0</v>
      </c>
      <c r="N50" s="65">
        <f t="shared" si="18"/>
        <v>0</v>
      </c>
      <c r="O50" s="65">
        <f t="shared" si="19"/>
        <v>0</v>
      </c>
      <c r="P50" s="65">
        <f t="shared" si="20"/>
        <v>0</v>
      </c>
      <c r="Q50" s="65">
        <f t="shared" si="21"/>
        <v>0</v>
      </c>
      <c r="R50" s="65">
        <f t="shared" si="22"/>
        <v>0</v>
      </c>
      <c r="S50" s="65">
        <f t="shared" si="23"/>
        <v>0</v>
      </c>
      <c r="T50" s="65">
        <f t="shared" si="24"/>
        <v>0</v>
      </c>
      <c r="U50" s="65">
        <f t="shared" si="25"/>
        <v>0</v>
      </c>
      <c r="V50" s="65">
        <f t="shared" si="26"/>
        <v>0</v>
      </c>
      <c r="W50" s="65">
        <f t="shared" si="27"/>
        <v>0</v>
      </c>
      <c r="X50" s="28">
        <f>IFERROR(Q50/euref_fuel_demand!$C48,0)</f>
        <v>0</v>
      </c>
      <c r="Y50" s="28">
        <f>IFERROR(R50/euref_fuel_demand!$C48,0)</f>
        <v>0</v>
      </c>
      <c r="Z50" s="28">
        <f>IFERROR(S50/euref_fuel_demand!$C48,0)</f>
        <v>0</v>
      </c>
      <c r="AA50" s="28">
        <f>IFERROR(T50/euref_fuel_demand!$C48,0)</f>
        <v>0</v>
      </c>
      <c r="AB50" s="28">
        <f>IFERROR(U50/euref_fuel_demand!$C48,0)</f>
        <v>0</v>
      </c>
      <c r="AC50" s="28">
        <f>IFERROR(V50/euref_fuel_demand!$C48,0)</f>
        <v>0</v>
      </c>
      <c r="AD50" s="28">
        <f>IFERROR(W50/euref_fuel_demand!$C48,0)</f>
        <v>0</v>
      </c>
    </row>
    <row r="51" spans="1:30" ht="15" customHeight="1" x14ac:dyDescent="0.25">
      <c r="A51" s="9" t="s">
        <v>18</v>
      </c>
      <c r="B51" s="9" t="s">
        <v>209</v>
      </c>
      <c r="C51" s="66">
        <f>euref_fuel_demand!D49-euref_fuel_demand!$C49</f>
        <v>49.480279720583781</v>
      </c>
      <c r="D51" s="66">
        <f>euref_fuel_demand!E49-euref_fuel_demand!$C49</f>
        <v>50.359840456163624</v>
      </c>
      <c r="E51" s="66">
        <f>euref_fuel_demand!F49-euref_fuel_demand!$C49</f>
        <v>36.731436718765053</v>
      </c>
      <c r="F51" s="66">
        <f>euref_fuel_demand!G49-euref_fuel_demand!$C49</f>
        <v>34.122739524771646</v>
      </c>
      <c r="G51" s="66">
        <f>euref_fuel_demand!H49-euref_fuel_demand!$C49</f>
        <v>23.903467810933876</v>
      </c>
      <c r="H51" s="66">
        <f>euref_fuel_demand!I49-euref_fuel_demand!$C49</f>
        <v>4.7389351080953475</v>
      </c>
      <c r="I51" s="66">
        <f>euref_fuel_demand!J49-euref_fuel_demand!$C49</f>
        <v>-2.8873513822110226</v>
      </c>
      <c r="J51" s="65">
        <f t="shared" si="14"/>
        <v>0</v>
      </c>
      <c r="K51" s="65">
        <f t="shared" si="15"/>
        <v>0</v>
      </c>
      <c r="L51" s="65">
        <f t="shared" si="16"/>
        <v>0</v>
      </c>
      <c r="M51" s="65">
        <f t="shared" si="17"/>
        <v>0</v>
      </c>
      <c r="N51" s="65">
        <f t="shared" si="18"/>
        <v>0</v>
      </c>
      <c r="O51" s="65">
        <f t="shared" si="19"/>
        <v>0</v>
      </c>
      <c r="P51" s="65">
        <f t="shared" si="20"/>
        <v>1.154940552884409</v>
      </c>
      <c r="Q51" s="65">
        <f t="shared" si="21"/>
        <v>0</v>
      </c>
      <c r="R51" s="65">
        <f t="shared" si="22"/>
        <v>0</v>
      </c>
      <c r="S51" s="65">
        <f t="shared" si="23"/>
        <v>0</v>
      </c>
      <c r="T51" s="65">
        <f t="shared" si="24"/>
        <v>0</v>
      </c>
      <c r="U51" s="65">
        <f t="shared" si="25"/>
        <v>0</v>
      </c>
      <c r="V51" s="65">
        <f t="shared" si="26"/>
        <v>0</v>
      </c>
      <c r="W51" s="65">
        <f t="shared" si="27"/>
        <v>-2.7870572277847678</v>
      </c>
      <c r="X51" s="28">
        <f>IFERROR(Q51/euref_fuel_demand!$C49,0)</f>
        <v>0</v>
      </c>
      <c r="Y51" s="28">
        <f>IFERROR(R51/euref_fuel_demand!$C49,0)</f>
        <v>0</v>
      </c>
      <c r="Z51" s="28">
        <f>IFERROR(S51/euref_fuel_demand!$C49,0)</f>
        <v>0</v>
      </c>
      <c r="AA51" s="28">
        <f>IFERROR(T51/euref_fuel_demand!$C49,0)</f>
        <v>0</v>
      </c>
      <c r="AB51" s="28">
        <f>IFERROR(U51/euref_fuel_demand!$C49,0)</f>
        <v>0</v>
      </c>
      <c r="AC51" s="28">
        <f>IFERROR(V51/euref_fuel_demand!$C49,0)</f>
        <v>0</v>
      </c>
      <c r="AD51" s="28">
        <f>IFERROR(W51/euref_fuel_demand!$C49,0)</f>
        <v>-4.4817546643962855E-3</v>
      </c>
    </row>
    <row r="52" spans="1:30" ht="15" customHeight="1" x14ac:dyDescent="0.25">
      <c r="A52" s="9" t="s">
        <v>17</v>
      </c>
      <c r="B52" s="9" t="s">
        <v>207</v>
      </c>
      <c r="C52" s="66">
        <f>euref_fuel_demand!D50-euref_fuel_demand!$C50</f>
        <v>183.97412826653044</v>
      </c>
      <c r="D52" s="66">
        <f>euref_fuel_demand!E50-euref_fuel_demand!$C50</f>
        <v>255.24824260785431</v>
      </c>
      <c r="E52" s="66">
        <f>euref_fuel_demand!F50-euref_fuel_demand!$C50</f>
        <v>-50.029147401970704</v>
      </c>
      <c r="F52" s="66">
        <f>euref_fuel_demand!G50-euref_fuel_demand!$C50</f>
        <v>-688.05094820997931</v>
      </c>
      <c r="G52" s="66">
        <f>euref_fuel_demand!H50-euref_fuel_demand!$C50</f>
        <v>-813.23645903245972</v>
      </c>
      <c r="H52" s="66">
        <f>euref_fuel_demand!I50-euref_fuel_demand!$C50</f>
        <v>-887.54107681337746</v>
      </c>
      <c r="I52" s="66">
        <f>euref_fuel_demand!J50-euref_fuel_demand!$C50</f>
        <v>-908.06314891816555</v>
      </c>
      <c r="J52" s="65">
        <f t="shared" si="14"/>
        <v>0</v>
      </c>
      <c r="K52" s="65">
        <f t="shared" si="15"/>
        <v>0</v>
      </c>
      <c r="L52" s="65">
        <f t="shared" si="16"/>
        <v>20.011658960788282</v>
      </c>
      <c r="M52" s="65">
        <f t="shared" si="17"/>
        <v>275.22037928399175</v>
      </c>
      <c r="N52" s="65">
        <f t="shared" si="18"/>
        <v>325.2945836129839</v>
      </c>
      <c r="O52" s="65">
        <f t="shared" si="19"/>
        <v>355.01643072535097</v>
      </c>
      <c r="P52" s="65">
        <f t="shared" si="20"/>
        <v>363.22525956726622</v>
      </c>
      <c r="Q52" s="65">
        <f t="shared" si="21"/>
        <v>0</v>
      </c>
      <c r="R52" s="65">
        <f t="shared" si="22"/>
        <v>0</v>
      </c>
      <c r="S52" s="65">
        <f t="shared" si="23"/>
        <v>-47.496379225402549</v>
      </c>
      <c r="T52" s="65">
        <f t="shared" si="24"/>
        <v>-660.51295305078258</v>
      </c>
      <c r="U52" s="65">
        <f t="shared" si="25"/>
        <v>-786.67313191630205</v>
      </c>
      <c r="V52" s="65">
        <f t="shared" si="26"/>
        <v>-864.07156889555461</v>
      </c>
      <c r="W52" s="65">
        <f t="shared" si="27"/>
        <v>-888.80458361545925</v>
      </c>
      <c r="X52" s="28">
        <f>IFERROR(Q52/euref_fuel_demand!$C50,0)</f>
        <v>0</v>
      </c>
      <c r="Y52" s="28">
        <f>IFERROR(R52/euref_fuel_demand!$C50,0)</f>
        <v>0</v>
      </c>
      <c r="Z52" s="28">
        <f>IFERROR(S52/euref_fuel_demand!$C50,0)</f>
        <v>-4.2289322106994751E-2</v>
      </c>
      <c r="AA52" s="28">
        <f>IFERROR(T52/euref_fuel_demand!$C50,0)</f>
        <v>-0.58810051382753803</v>
      </c>
      <c r="AB52" s="28">
        <f>IFERROR(U52/euref_fuel_demand!$C50,0)</f>
        <v>-0.70042967508424658</v>
      </c>
      <c r="AC52" s="28">
        <f>IFERROR(V52/euref_fuel_demand!$C50,0)</f>
        <v>-0.76934287405590573</v>
      </c>
      <c r="AD52" s="28">
        <f>IFERROR(W52/euref_fuel_demand!$C50,0)</f>
        <v>-0.79136439323747088</v>
      </c>
    </row>
    <row r="53" spans="1:30" ht="15" customHeight="1" x14ac:dyDescent="0.25">
      <c r="A53" s="9" t="s">
        <v>17</v>
      </c>
      <c r="B53" s="9" t="s">
        <v>208</v>
      </c>
      <c r="C53" s="66">
        <f>euref_fuel_demand!D51-euref_fuel_demand!$C51</f>
        <v>-2766.7548500721532</v>
      </c>
      <c r="D53" s="66">
        <f>euref_fuel_demand!E51-euref_fuel_demand!$C51</f>
        <v>-3280.0748708013489</v>
      </c>
      <c r="E53" s="66">
        <f>euref_fuel_demand!F51-euref_fuel_demand!$C51</f>
        <v>-3846.4138523935617</v>
      </c>
      <c r="F53" s="66">
        <f>euref_fuel_demand!G51-euref_fuel_demand!$C51</f>
        <v>-3928.8309013044782</v>
      </c>
      <c r="G53" s="66">
        <f>euref_fuel_demand!H51-euref_fuel_demand!$C51</f>
        <v>-3947.982634510663</v>
      </c>
      <c r="H53" s="66">
        <f>euref_fuel_demand!I51-euref_fuel_demand!$C51</f>
        <v>-4285.0426325805747</v>
      </c>
      <c r="I53" s="66">
        <f>euref_fuel_demand!J51-euref_fuel_demand!$C51</f>
        <v>-3983.9035132537174</v>
      </c>
      <c r="J53" s="65">
        <f t="shared" si="14"/>
        <v>1106.7019400288614</v>
      </c>
      <c r="K53" s="65">
        <f t="shared" si="15"/>
        <v>1312.0299483205395</v>
      </c>
      <c r="L53" s="65">
        <f t="shared" si="16"/>
        <v>1538.5655409574247</v>
      </c>
      <c r="M53" s="65">
        <f t="shared" si="17"/>
        <v>1571.5323605217914</v>
      </c>
      <c r="N53" s="65">
        <f t="shared" si="18"/>
        <v>1579.1930538042652</v>
      </c>
      <c r="O53" s="65">
        <f t="shared" si="19"/>
        <v>1714.0170530322298</v>
      </c>
      <c r="P53" s="65">
        <f t="shared" si="20"/>
        <v>1593.561405301487</v>
      </c>
      <c r="Q53" s="65">
        <f t="shared" si="21"/>
        <v>-2529.9217685998346</v>
      </c>
      <c r="R53" s="65">
        <f t="shared" si="22"/>
        <v>-3042.8200880017048</v>
      </c>
      <c r="S53" s="65">
        <f t="shared" si="23"/>
        <v>-3651.6858767001445</v>
      </c>
      <c r="T53" s="65">
        <f t="shared" si="24"/>
        <v>-3771.5865480732305</v>
      </c>
      <c r="U53" s="65">
        <f t="shared" si="25"/>
        <v>-3819.0268394222499</v>
      </c>
      <c r="V53" s="65">
        <f t="shared" si="26"/>
        <v>-4171.7319987171413</v>
      </c>
      <c r="W53" s="65">
        <f t="shared" si="27"/>
        <v>-3899.4112991812885</v>
      </c>
      <c r="X53" s="28">
        <f>IFERROR(Q53/euref_fuel_demand!$C51,0)</f>
        <v>-5.8660067555973312E-2</v>
      </c>
      <c r="Y53" s="28">
        <f>IFERROR(R53/euref_fuel_demand!$C51,0)</f>
        <v>-7.0552391832114897E-2</v>
      </c>
      <c r="Z53" s="28">
        <f>IFERROR(S53/euref_fuel_demand!$C51,0)</f>
        <v>-8.4669867218453918E-2</v>
      </c>
      <c r="AA53" s="28">
        <f>IFERROR(T53/euref_fuel_demand!$C51,0)</f>
        <v>-8.7449945863590978E-2</v>
      </c>
      <c r="AB53" s="28">
        <f>IFERROR(U53/euref_fuel_demand!$C51,0)</f>
        <v>-8.8549920862797643E-2</v>
      </c>
      <c r="AC53" s="28">
        <f>IFERROR(V53/euref_fuel_demand!$C51,0)</f>
        <v>-9.6727924122965339E-2</v>
      </c>
      <c r="AD53" s="28">
        <f>IFERROR(W53/euref_fuel_demand!$C51,0)</f>
        <v>-9.0413756297727049E-2</v>
      </c>
    </row>
    <row r="54" spans="1:30" ht="15" customHeight="1" x14ac:dyDescent="0.25">
      <c r="A54" s="9" t="s">
        <v>17</v>
      </c>
      <c r="B54" s="9" t="s">
        <v>265</v>
      </c>
      <c r="C54" s="66">
        <f>euref_fuel_demand!D52-euref_fuel_demand!$C52</f>
        <v>-372.16029152249757</v>
      </c>
      <c r="D54" s="66">
        <f>euref_fuel_demand!E52-euref_fuel_demand!$C52</f>
        <v>-2178.5958454903466</v>
      </c>
      <c r="E54" s="66">
        <f>euref_fuel_demand!F52-euref_fuel_demand!$C52</f>
        <v>-3058.2689177303528</v>
      </c>
      <c r="F54" s="66">
        <f>euref_fuel_demand!G52-euref_fuel_demand!$C52</f>
        <v>-2840.0618626806372</v>
      </c>
      <c r="G54" s="66">
        <f>euref_fuel_demand!H52-euref_fuel_demand!$C52</f>
        <v>-2890.8762890056314</v>
      </c>
      <c r="H54" s="66">
        <f>euref_fuel_demand!I52-euref_fuel_demand!$C52</f>
        <v>-2732.3916959790986</v>
      </c>
      <c r="I54" s="66">
        <f>euref_fuel_demand!J52-euref_fuel_demand!$C52</f>
        <v>-2855.0018867410399</v>
      </c>
      <c r="J54" s="65">
        <f t="shared" si="14"/>
        <v>148.86411660899904</v>
      </c>
      <c r="K54" s="65">
        <f t="shared" si="15"/>
        <v>871.4383381961386</v>
      </c>
      <c r="L54" s="65">
        <f t="shared" si="16"/>
        <v>1223.3075670921412</v>
      </c>
      <c r="M54" s="65">
        <f t="shared" si="17"/>
        <v>1136.024745072255</v>
      </c>
      <c r="N54" s="65">
        <f t="shared" si="18"/>
        <v>1156.3505156022525</v>
      </c>
      <c r="O54" s="65">
        <f t="shared" si="19"/>
        <v>1092.9566783916393</v>
      </c>
      <c r="P54" s="65">
        <f t="shared" si="20"/>
        <v>1142.0007546964159</v>
      </c>
      <c r="Q54" s="65">
        <f t="shared" si="21"/>
        <v>-340.3035230630112</v>
      </c>
      <c r="R54" s="65">
        <f t="shared" si="22"/>
        <v>-2021.0133803060257</v>
      </c>
      <c r="S54" s="65">
        <f t="shared" si="23"/>
        <v>-2903.4414502946424</v>
      </c>
      <c r="T54" s="65">
        <f t="shared" si="24"/>
        <v>-2726.3935216518412</v>
      </c>
      <c r="U54" s="65">
        <f t="shared" si="25"/>
        <v>-2796.4495184590155</v>
      </c>
      <c r="V54" s="65">
        <f t="shared" si="26"/>
        <v>-2660.1382643141446</v>
      </c>
      <c r="W54" s="65">
        <f t="shared" si="27"/>
        <v>-2794.4518684513901</v>
      </c>
      <c r="X54" s="28">
        <f>IFERROR(Q54/euref_fuel_demand!$C52,0)</f>
        <v>-2.3082210603495655E-2</v>
      </c>
      <c r="Y54" s="28">
        <f>IFERROR(R54/euref_fuel_demand!$C52,0)</f>
        <v>-0.13708190869381229</v>
      </c>
      <c r="Z54" s="28">
        <f>IFERROR(S54/euref_fuel_demand!$C52,0)</f>
        <v>-0.19693550753575553</v>
      </c>
      <c r="AA54" s="28">
        <f>IFERROR(T54/euref_fuel_demand!$C52,0)</f>
        <v>-0.18492664691902569</v>
      </c>
      <c r="AB54" s="28">
        <f>IFERROR(U54/euref_fuel_demand!$C52,0)</f>
        <v>-0.18967842632402937</v>
      </c>
      <c r="AC54" s="28">
        <f>IFERROR(V54/euref_fuel_demand!$C52,0)</f>
        <v>-0.1804326652238249</v>
      </c>
      <c r="AD54" s="28">
        <f>IFERROR(W54/euref_fuel_demand!$C52,0)</f>
        <v>-0.18954292911326573</v>
      </c>
    </row>
    <row r="55" spans="1:30" ht="15" customHeight="1" x14ac:dyDescent="0.25">
      <c r="A55" s="9" t="s">
        <v>17</v>
      </c>
      <c r="B55" s="9" t="s">
        <v>825</v>
      </c>
      <c r="C55" s="66">
        <f>euref_fuel_demand!D53-euref_fuel_demand!$C53</f>
        <v>1148.0901166651383</v>
      </c>
      <c r="D55" s="66">
        <f>euref_fuel_demand!E53-euref_fuel_demand!$C53</f>
        <v>1378.3913869590251</v>
      </c>
      <c r="E55" s="66">
        <f>euref_fuel_demand!F53-euref_fuel_demand!$C53</f>
        <v>2015.4698917086789</v>
      </c>
      <c r="F55" s="66">
        <f>euref_fuel_demand!G53-euref_fuel_demand!$C53</f>
        <v>2577.865602884438</v>
      </c>
      <c r="G55" s="66">
        <f>euref_fuel_demand!H53-euref_fuel_demand!$C53</f>
        <v>3182.9007689538121</v>
      </c>
      <c r="H55" s="66">
        <f>euref_fuel_demand!I53-euref_fuel_demand!$C53</f>
        <v>3956.9173923851558</v>
      </c>
      <c r="I55" s="66">
        <f>euref_fuel_demand!J53-euref_fuel_demand!$C53</f>
        <v>4960.1362601352157</v>
      </c>
      <c r="J55" s="65">
        <f t="shared" si="14"/>
        <v>-107.47593997272202</v>
      </c>
      <c r="K55" s="65">
        <f t="shared" si="15"/>
        <v>-805.07689955765295</v>
      </c>
      <c r="L55" s="65">
        <f t="shared" si="16"/>
        <v>-766.41487530167524</v>
      </c>
      <c r="M55" s="65">
        <f t="shared" si="17"/>
        <v>-404.9118819936001</v>
      </c>
      <c r="N55" s="65">
        <f t="shared" si="18"/>
        <v>122.06261593431049</v>
      </c>
      <c r="O55" s="65">
        <f t="shared" si="19"/>
        <v>794.92723023593567</v>
      </c>
      <c r="P55" s="65">
        <f t="shared" si="20"/>
        <v>1861.3488405700464</v>
      </c>
      <c r="Q55" s="65">
        <f t="shared" si="21"/>
        <v>0</v>
      </c>
      <c r="R55" s="65">
        <f t="shared" si="22"/>
        <v>0</v>
      </c>
      <c r="S55" s="65">
        <f t="shared" si="23"/>
        <v>0</v>
      </c>
      <c r="T55" s="65">
        <f t="shared" si="24"/>
        <v>0</v>
      </c>
      <c r="U55" s="65">
        <f t="shared" si="25"/>
        <v>0</v>
      </c>
      <c r="V55" s="65">
        <f t="shared" si="26"/>
        <v>0</v>
      </c>
      <c r="W55" s="65">
        <f t="shared" si="27"/>
        <v>0</v>
      </c>
      <c r="X55" s="28">
        <f>IFERROR(Q55/euref_fuel_demand!$C53,0)</f>
        <v>0</v>
      </c>
      <c r="Y55" s="28">
        <f>IFERROR(R55/euref_fuel_demand!$C53,0)</f>
        <v>0</v>
      </c>
      <c r="Z55" s="28">
        <f>IFERROR(S55/euref_fuel_demand!$C53,0)</f>
        <v>0</v>
      </c>
      <c r="AA55" s="28">
        <f>IFERROR(T55/euref_fuel_demand!$C53,0)</f>
        <v>0</v>
      </c>
      <c r="AB55" s="28">
        <f>IFERROR(U55/euref_fuel_demand!$C53,0)</f>
        <v>0</v>
      </c>
      <c r="AC55" s="28">
        <f>IFERROR(V55/euref_fuel_demand!$C53,0)</f>
        <v>0</v>
      </c>
      <c r="AD55" s="28">
        <f>IFERROR(W55/euref_fuel_demand!$C53,0)</f>
        <v>0</v>
      </c>
    </row>
    <row r="56" spans="1:30" ht="15" customHeight="1" x14ac:dyDescent="0.25">
      <c r="A56" s="9" t="s">
        <v>17</v>
      </c>
      <c r="B56" s="9" t="s">
        <v>824</v>
      </c>
      <c r="C56" s="66">
        <f>euref_fuel_demand!D54-euref_fuel_demand!$C54</f>
        <v>110.44293802174005</v>
      </c>
      <c r="D56" s="66">
        <f>euref_fuel_demand!E54-euref_fuel_demand!$C54</f>
        <v>292.7334494709238</v>
      </c>
      <c r="E56" s="66">
        <f>euref_fuel_demand!F54-euref_fuel_demand!$C54</f>
        <v>577.97924236344477</v>
      </c>
      <c r="F56" s="66">
        <f>euref_fuel_demand!G54-euref_fuel_demand!$C54</f>
        <v>724.93417584874362</v>
      </c>
      <c r="G56" s="66">
        <f>euref_fuel_demand!H54-euref_fuel_demand!$C54</f>
        <v>868.58366203879041</v>
      </c>
      <c r="H56" s="66">
        <f>euref_fuel_demand!I54-euref_fuel_demand!$C54</f>
        <v>749.71352856536305</v>
      </c>
      <c r="I56" s="66">
        <f>euref_fuel_demand!J54-euref_fuel_demand!$C54</f>
        <v>719.63311276677143</v>
      </c>
      <c r="J56" s="65">
        <f t="shared" si="14"/>
        <v>0</v>
      </c>
      <c r="K56" s="65">
        <f t="shared" si="15"/>
        <v>0</v>
      </c>
      <c r="L56" s="65">
        <f t="shared" si="16"/>
        <v>0</v>
      </c>
      <c r="M56" s="65">
        <f t="shared" si="17"/>
        <v>0</v>
      </c>
      <c r="N56" s="65">
        <f t="shared" si="18"/>
        <v>0</v>
      </c>
      <c r="O56" s="65">
        <f t="shared" si="19"/>
        <v>0</v>
      </c>
      <c r="P56" s="65">
        <f t="shared" si="20"/>
        <v>0</v>
      </c>
      <c r="Q56" s="65">
        <f t="shared" si="21"/>
        <v>0</v>
      </c>
      <c r="R56" s="65">
        <f t="shared" si="22"/>
        <v>0</v>
      </c>
      <c r="S56" s="65">
        <f t="shared" si="23"/>
        <v>0</v>
      </c>
      <c r="T56" s="65">
        <f t="shared" si="24"/>
        <v>0</v>
      </c>
      <c r="U56" s="65">
        <f t="shared" si="25"/>
        <v>0</v>
      </c>
      <c r="V56" s="65">
        <f t="shared" si="26"/>
        <v>0</v>
      </c>
      <c r="W56" s="65">
        <f t="shared" si="27"/>
        <v>0</v>
      </c>
      <c r="X56" s="28">
        <f>IFERROR(Q56/euref_fuel_demand!$C54,0)</f>
        <v>0</v>
      </c>
      <c r="Y56" s="28">
        <f>IFERROR(R56/euref_fuel_demand!$C54,0)</f>
        <v>0</v>
      </c>
      <c r="Z56" s="28">
        <f>IFERROR(S56/euref_fuel_demand!$C54,0)</f>
        <v>0</v>
      </c>
      <c r="AA56" s="28">
        <f>IFERROR(T56/euref_fuel_demand!$C54,0)</f>
        <v>0</v>
      </c>
      <c r="AB56" s="28">
        <f>IFERROR(U56/euref_fuel_demand!$C54,0)</f>
        <v>0</v>
      </c>
      <c r="AC56" s="28">
        <f>IFERROR(V56/euref_fuel_demand!$C54,0)</f>
        <v>0</v>
      </c>
      <c r="AD56" s="28">
        <f>IFERROR(W56/euref_fuel_demand!$C54,0)</f>
        <v>0</v>
      </c>
    </row>
    <row r="57" spans="1:30" ht="15" customHeight="1" x14ac:dyDescent="0.25">
      <c r="A57" s="9" t="s">
        <v>17</v>
      </c>
      <c r="B57" s="9" t="s">
        <v>209</v>
      </c>
      <c r="C57" s="66">
        <f>euref_fuel_demand!D55-euref_fuel_demand!$C55</f>
        <v>2588.1957716546558</v>
      </c>
      <c r="D57" s="66">
        <f>euref_fuel_demand!E55-euref_fuel_demand!$C55</f>
        <v>1993.1986338678571</v>
      </c>
      <c r="E57" s="66">
        <f>euref_fuel_demand!F55-euref_fuel_demand!$C55</f>
        <v>2153.810571625897</v>
      </c>
      <c r="F57" s="66">
        <f>euref_fuel_demand!G55-euref_fuel_demand!$C55</f>
        <v>1291.9918645055104</v>
      </c>
      <c r="G57" s="66">
        <f>euref_fuel_demand!H55-euref_fuel_demand!$C55</f>
        <v>1622.9868426554885</v>
      </c>
      <c r="H57" s="66">
        <f>euref_fuel_demand!I55-euref_fuel_demand!$C55</f>
        <v>2031.8258434786321</v>
      </c>
      <c r="I57" s="66">
        <f>euref_fuel_demand!J55-euref_fuel_demand!$C55</f>
        <v>2471.3913747132856</v>
      </c>
      <c r="J57" s="65">
        <f t="shared" si="14"/>
        <v>0</v>
      </c>
      <c r="K57" s="65">
        <f t="shared" si="15"/>
        <v>0</v>
      </c>
      <c r="L57" s="65">
        <f t="shared" si="16"/>
        <v>0</v>
      </c>
      <c r="M57" s="65">
        <f t="shared" si="17"/>
        <v>0</v>
      </c>
      <c r="N57" s="65">
        <f t="shared" si="18"/>
        <v>0</v>
      </c>
      <c r="O57" s="65">
        <f t="shared" si="19"/>
        <v>0</v>
      </c>
      <c r="P57" s="65">
        <f t="shared" si="20"/>
        <v>0</v>
      </c>
      <c r="Q57" s="65">
        <f t="shared" si="21"/>
        <v>0</v>
      </c>
      <c r="R57" s="65">
        <f t="shared" si="22"/>
        <v>0</v>
      </c>
      <c r="S57" s="65">
        <f t="shared" si="23"/>
        <v>0</v>
      </c>
      <c r="T57" s="65">
        <f t="shared" si="24"/>
        <v>0</v>
      </c>
      <c r="U57" s="65">
        <f t="shared" si="25"/>
        <v>0</v>
      </c>
      <c r="V57" s="65">
        <f t="shared" si="26"/>
        <v>0</v>
      </c>
      <c r="W57" s="65">
        <f t="shared" si="27"/>
        <v>0</v>
      </c>
      <c r="X57" s="28">
        <f>IFERROR(Q57/euref_fuel_demand!$C55,0)</f>
        <v>0</v>
      </c>
      <c r="Y57" s="28">
        <f>IFERROR(R57/euref_fuel_demand!$C55,0)</f>
        <v>0</v>
      </c>
      <c r="Z57" s="28">
        <f>IFERROR(S57/euref_fuel_demand!$C55,0)</f>
        <v>0</v>
      </c>
      <c r="AA57" s="28">
        <f>IFERROR(T57/euref_fuel_demand!$C55,0)</f>
        <v>0</v>
      </c>
      <c r="AB57" s="28">
        <f>IFERROR(U57/euref_fuel_demand!$C55,0)</f>
        <v>0</v>
      </c>
      <c r="AC57" s="28">
        <f>IFERROR(V57/euref_fuel_demand!$C55,0)</f>
        <v>0</v>
      </c>
      <c r="AD57" s="28">
        <f>IFERROR(W57/euref_fuel_demand!$C55,0)</f>
        <v>0</v>
      </c>
    </row>
    <row r="58" spans="1:30" ht="15" customHeight="1" x14ac:dyDescent="0.25">
      <c r="A58" s="9" t="s">
        <v>16</v>
      </c>
      <c r="B58" s="9" t="s">
        <v>207</v>
      </c>
      <c r="C58" s="66">
        <f>euref_fuel_demand!D56-euref_fuel_demand!$C56</f>
        <v>-8.0272380277386901</v>
      </c>
      <c r="D58" s="66">
        <f>euref_fuel_demand!E56-euref_fuel_demand!$C56</f>
        <v>-35.219550946180561</v>
      </c>
      <c r="E58" s="66">
        <f>euref_fuel_demand!F56-euref_fuel_demand!$C56</f>
        <v>-137.27943841843569</v>
      </c>
      <c r="F58" s="66">
        <f>euref_fuel_demand!G56-euref_fuel_demand!$C56</f>
        <v>-256.73363437248167</v>
      </c>
      <c r="G58" s="66">
        <f>euref_fuel_demand!H56-euref_fuel_demand!$C56</f>
        <v>-393.85602371987994</v>
      </c>
      <c r="H58" s="66">
        <f>euref_fuel_demand!I56-euref_fuel_demand!$C56</f>
        <v>-462.10254406901015</v>
      </c>
      <c r="I58" s="66">
        <f>euref_fuel_demand!J56-euref_fuel_demand!$C56</f>
        <v>-492.085312434559</v>
      </c>
      <c r="J58" s="65">
        <f t="shared" si="14"/>
        <v>3.210895211095476</v>
      </c>
      <c r="K58" s="65">
        <f t="shared" si="15"/>
        <v>14.087820378472225</v>
      </c>
      <c r="L58" s="65">
        <f t="shared" si="16"/>
        <v>54.911775367374275</v>
      </c>
      <c r="M58" s="65">
        <f t="shared" si="17"/>
        <v>102.69345374899267</v>
      </c>
      <c r="N58" s="65">
        <f t="shared" si="18"/>
        <v>157.54240948795197</v>
      </c>
      <c r="O58" s="65">
        <f t="shared" si="19"/>
        <v>184.84101762760406</v>
      </c>
      <c r="P58" s="65">
        <f t="shared" si="20"/>
        <v>196.83412497382361</v>
      </c>
      <c r="Q58" s="65">
        <f t="shared" si="21"/>
        <v>-2.1707522553635208</v>
      </c>
      <c r="R58" s="65">
        <f t="shared" si="22"/>
        <v>-22.217950557432047</v>
      </c>
      <c r="S58" s="65">
        <f t="shared" si="23"/>
        <v>-97.845992441049418</v>
      </c>
      <c r="T58" s="65">
        <f t="shared" si="24"/>
        <v>-201.49461877708126</v>
      </c>
      <c r="U58" s="65">
        <f t="shared" si="25"/>
        <v>-327.36253874335614</v>
      </c>
      <c r="V58" s="65">
        <f t="shared" si="26"/>
        <v>-402.68778075444772</v>
      </c>
      <c r="W58" s="65">
        <f t="shared" si="27"/>
        <v>-440.53337915550571</v>
      </c>
      <c r="X58" s="28">
        <f>IFERROR(Q58/euref_fuel_demand!$C56,0)</f>
        <v>-3.0920666483837561E-3</v>
      </c>
      <c r="Y58" s="28">
        <f>IFERROR(R58/euref_fuel_demand!$C56,0)</f>
        <v>-3.1647731215909899E-2</v>
      </c>
      <c r="Z58" s="28">
        <f>IFERROR(S58/euref_fuel_demand!$C56,0)</f>
        <v>-0.13937395626674709</v>
      </c>
      <c r="AA58" s="28">
        <f>IFERROR(T58/euref_fuel_demand!$C56,0)</f>
        <v>-0.28701331025224569</v>
      </c>
      <c r="AB58" s="28">
        <f>IFERROR(U58/euref_fuel_demand!$C56,0)</f>
        <v>-0.46630230855572968</v>
      </c>
      <c r="AC58" s="28">
        <f>IFERROR(V58/euref_fuel_demand!$C56,0)</f>
        <v>-0.57359721889312665</v>
      </c>
      <c r="AD58" s="28">
        <f>IFERROR(W58/euref_fuel_demand!$C56,0)</f>
        <v>-0.62750531103717488</v>
      </c>
    </row>
    <row r="59" spans="1:30" ht="15" customHeight="1" x14ac:dyDescent="0.25">
      <c r="A59" s="9" t="s">
        <v>16</v>
      </c>
      <c r="B59" s="9" t="s">
        <v>208</v>
      </c>
      <c r="C59" s="66">
        <f>euref_fuel_demand!D57-euref_fuel_demand!$C57</f>
        <v>-559.94336214960003</v>
      </c>
      <c r="D59" s="66">
        <f>euref_fuel_demand!E57-euref_fuel_demand!$C57</f>
        <v>-1073.0195160960602</v>
      </c>
      <c r="E59" s="66">
        <f>euref_fuel_demand!F57-euref_fuel_demand!$C57</f>
        <v>-1573.7232382076108</v>
      </c>
      <c r="F59" s="66">
        <f>euref_fuel_demand!G57-euref_fuel_demand!$C57</f>
        <v>-1858.0096157246362</v>
      </c>
      <c r="G59" s="66">
        <f>euref_fuel_demand!H57-euref_fuel_demand!$C57</f>
        <v>-2014.5942148709992</v>
      </c>
      <c r="H59" s="66">
        <f>euref_fuel_demand!I57-euref_fuel_demand!$C57</f>
        <v>-2067.4034486289465</v>
      </c>
      <c r="I59" s="66">
        <f>euref_fuel_demand!J57-euref_fuel_demand!$C57</f>
        <v>-2104.58649973311</v>
      </c>
      <c r="J59" s="65">
        <f t="shared" si="14"/>
        <v>223.97734485984</v>
      </c>
      <c r="K59" s="65">
        <f t="shared" si="15"/>
        <v>429.20780643842409</v>
      </c>
      <c r="L59" s="65">
        <f t="shared" si="16"/>
        <v>629.48929528304438</v>
      </c>
      <c r="M59" s="65">
        <f t="shared" si="17"/>
        <v>743.20384628985448</v>
      </c>
      <c r="N59" s="65">
        <f t="shared" si="18"/>
        <v>805.83768594839967</v>
      </c>
      <c r="O59" s="65">
        <f t="shared" si="19"/>
        <v>826.96137945157864</v>
      </c>
      <c r="P59" s="65">
        <f t="shared" si="20"/>
        <v>841.83459989324399</v>
      </c>
      <c r="Q59" s="65">
        <f t="shared" si="21"/>
        <v>-151.42173585258541</v>
      </c>
      <c r="R59" s="65">
        <f t="shared" si="22"/>
        <v>-676.90512557109491</v>
      </c>
      <c r="S59" s="65">
        <f t="shared" si="23"/>
        <v>-1121.6720715349816</v>
      </c>
      <c r="T59" s="65">
        <f t="shared" si="24"/>
        <v>-1458.2387699985566</v>
      </c>
      <c r="U59" s="65">
        <f t="shared" si="25"/>
        <v>-1674.4765523426477</v>
      </c>
      <c r="V59" s="65">
        <f t="shared" si="26"/>
        <v>-1801.5873691622753</v>
      </c>
      <c r="W59" s="65">
        <f t="shared" si="27"/>
        <v>-1884.1054163261222</v>
      </c>
      <c r="X59" s="28">
        <f>IFERROR(Q59/euref_fuel_demand!$C57,0)</f>
        <v>-2.1406907597839291E-2</v>
      </c>
      <c r="Y59" s="28">
        <f>IFERROR(R59/euref_fuel_demand!$C57,0)</f>
        <v>-9.5695940837127957E-2</v>
      </c>
      <c r="Z59" s="28">
        <f>IFERROR(S59/euref_fuel_demand!$C57,0)</f>
        <v>-0.15857386824440076</v>
      </c>
      <c r="AA59" s="28">
        <f>IFERROR(T59/euref_fuel_demand!$C57,0)</f>
        <v>-0.20615522883277609</v>
      </c>
      <c r="AB59" s="28">
        <f>IFERROR(U59/euref_fuel_demand!$C57,0)</f>
        <v>-0.23672535933443753</v>
      </c>
      <c r="AC59" s="28">
        <f>IFERROR(V59/euref_fuel_demand!$C57,0)</f>
        <v>-0.2546953653908513</v>
      </c>
      <c r="AD59" s="28">
        <f>IFERROR(W59/euref_fuel_demand!$C57,0)</f>
        <v>-0.26636116885588568</v>
      </c>
    </row>
    <row r="60" spans="1:30" ht="15" customHeight="1" x14ac:dyDescent="0.25">
      <c r="A60" s="9" t="s">
        <v>16</v>
      </c>
      <c r="B60" s="9" t="s">
        <v>265</v>
      </c>
      <c r="C60" s="66">
        <f>euref_fuel_demand!D58-euref_fuel_demand!$C58</f>
        <v>-23.421805212869458</v>
      </c>
      <c r="D60" s="66">
        <f>euref_fuel_demand!E58-euref_fuel_demand!$C58</f>
        <v>-53.137727599582831</v>
      </c>
      <c r="E60" s="66">
        <f>euref_fuel_demand!F58-euref_fuel_demand!$C58</f>
        <v>-91.682465371967965</v>
      </c>
      <c r="F60" s="66">
        <f>euref_fuel_demand!G58-euref_fuel_demand!$C58</f>
        <v>-87.279738144637463</v>
      </c>
      <c r="G60" s="66">
        <f>euref_fuel_demand!H58-euref_fuel_demand!$C58</f>
        <v>-113.32302699232719</v>
      </c>
      <c r="H60" s="66">
        <f>euref_fuel_demand!I58-euref_fuel_demand!$C58</f>
        <v>-114.41220805775822</v>
      </c>
      <c r="I60" s="66">
        <f>euref_fuel_demand!J58-euref_fuel_demand!$C58</f>
        <v>-70.200807520241028</v>
      </c>
      <c r="J60" s="65">
        <f t="shared" si="14"/>
        <v>9.3687220851477839</v>
      </c>
      <c r="K60" s="65">
        <f t="shared" si="15"/>
        <v>21.255091039833133</v>
      </c>
      <c r="L60" s="65">
        <f t="shared" si="16"/>
        <v>36.672986148787189</v>
      </c>
      <c r="M60" s="65">
        <f t="shared" si="17"/>
        <v>34.911895257854987</v>
      </c>
      <c r="N60" s="65">
        <f t="shared" si="18"/>
        <v>45.329210796930873</v>
      </c>
      <c r="O60" s="65">
        <f t="shared" si="19"/>
        <v>45.76488322310329</v>
      </c>
      <c r="P60" s="65">
        <f t="shared" si="20"/>
        <v>28.080323008096411</v>
      </c>
      <c r="Q60" s="65">
        <f t="shared" si="21"/>
        <v>-6.33380202690266</v>
      </c>
      <c r="R60" s="65">
        <f t="shared" si="22"/>
        <v>-33.521478066143743</v>
      </c>
      <c r="S60" s="65">
        <f t="shared" si="23"/>
        <v>-65.346725752322413</v>
      </c>
      <c r="T60" s="65">
        <f t="shared" si="24"/>
        <v>-68.500559373151702</v>
      </c>
      <c r="U60" s="65">
        <f t="shared" si="25"/>
        <v>-94.191053532482982</v>
      </c>
      <c r="V60" s="65">
        <f t="shared" si="26"/>
        <v>-99.701676057239737</v>
      </c>
      <c r="W60" s="65">
        <f t="shared" si="27"/>
        <v>-62.846417429802372</v>
      </c>
      <c r="X60" s="28">
        <f>IFERROR(Q60/euref_fuel_demand!$C58,0)</f>
        <v>-6.4551384476902E-3</v>
      </c>
      <c r="Y60" s="28">
        <f>IFERROR(R60/euref_fuel_demand!$C58,0)</f>
        <v>-3.4163647832545947E-2</v>
      </c>
      <c r="Z60" s="28">
        <f>IFERROR(S60/euref_fuel_demand!$C58,0)</f>
        <v>-6.6598570659898271E-2</v>
      </c>
      <c r="AA60" s="28">
        <f>IFERROR(T60/euref_fuel_demand!$C58,0)</f>
        <v>-6.9812822159544333E-2</v>
      </c>
      <c r="AB60" s="28">
        <f>IFERROR(U60/euref_fuel_demand!$C58,0)</f>
        <v>-9.5995468204317605E-2</v>
      </c>
      <c r="AC60" s="28">
        <f>IFERROR(V60/euref_fuel_demand!$C58,0)</f>
        <v>-0.10161165752933511</v>
      </c>
      <c r="AD60" s="28">
        <f>IFERROR(W60/euref_fuel_demand!$C58,0)</f>
        <v>-6.4050364019522493E-2</v>
      </c>
    </row>
    <row r="61" spans="1:30" ht="15" customHeight="1" x14ac:dyDescent="0.25">
      <c r="A61" s="9" t="s">
        <v>16</v>
      </c>
      <c r="B61" s="9" t="s">
        <v>825</v>
      </c>
      <c r="C61" s="66">
        <f>euref_fuel_demand!D59-euref_fuel_demand!$C59</f>
        <v>63.970516053940628</v>
      </c>
      <c r="D61" s="66">
        <f>euref_fuel_demand!E59-euref_fuel_demand!$C59</f>
        <v>294.92654840389332</v>
      </c>
      <c r="E61" s="66">
        <f>euref_fuel_demand!F59-euref_fuel_demand!$C59</f>
        <v>428.23779870574526</v>
      </c>
      <c r="F61" s="66">
        <f>euref_fuel_demand!G59-euref_fuel_demand!$C59</f>
        <v>629.54127238896945</v>
      </c>
      <c r="G61" s="66">
        <f>euref_fuel_demand!H59-euref_fuel_demand!$C59</f>
        <v>849.68229847838666</v>
      </c>
      <c r="H61" s="66">
        <f>euref_fuel_demand!I59-euref_fuel_demand!$C59</f>
        <v>1169.7169035449988</v>
      </c>
      <c r="I61" s="66">
        <f>euref_fuel_demand!J59-euref_fuel_demand!$C59</f>
        <v>1474.8251997895322</v>
      </c>
      <c r="J61" s="65">
        <f t="shared" si="14"/>
        <v>-172.58644610214265</v>
      </c>
      <c r="K61" s="65">
        <f t="shared" si="15"/>
        <v>-391.37419676932433</v>
      </c>
      <c r="L61" s="65">
        <f t="shared" si="16"/>
        <v>-594.74876629422056</v>
      </c>
      <c r="M61" s="65">
        <f t="shared" si="17"/>
        <v>-628.12561482197862</v>
      </c>
      <c r="N61" s="65">
        <f t="shared" si="18"/>
        <v>-688.22111909730916</v>
      </c>
      <c r="O61" s="65">
        <f t="shared" si="19"/>
        <v>-378.72165912972798</v>
      </c>
      <c r="P61" s="65">
        <f t="shared" si="20"/>
        <v>-46.291783392305717</v>
      </c>
      <c r="Q61" s="65">
        <f t="shared" si="21"/>
        <v>0</v>
      </c>
      <c r="R61" s="65">
        <f t="shared" si="22"/>
        <v>0</v>
      </c>
      <c r="S61" s="65">
        <f t="shared" si="23"/>
        <v>0</v>
      </c>
      <c r="T61" s="65">
        <f t="shared" si="24"/>
        <v>0</v>
      </c>
      <c r="U61" s="65">
        <f t="shared" si="25"/>
        <v>0</v>
      </c>
      <c r="V61" s="65">
        <f t="shared" si="26"/>
        <v>0</v>
      </c>
      <c r="W61" s="65">
        <f t="shared" si="27"/>
        <v>0</v>
      </c>
      <c r="X61" s="28">
        <f>IFERROR(Q61/euref_fuel_demand!$C59,0)</f>
        <v>0</v>
      </c>
      <c r="Y61" s="28">
        <f>IFERROR(R61/euref_fuel_demand!$C59,0)</f>
        <v>0</v>
      </c>
      <c r="Z61" s="28">
        <f>IFERROR(S61/euref_fuel_demand!$C59,0)</f>
        <v>0</v>
      </c>
      <c r="AA61" s="28">
        <f>IFERROR(T61/euref_fuel_demand!$C59,0)</f>
        <v>0</v>
      </c>
      <c r="AB61" s="28">
        <f>IFERROR(U61/euref_fuel_demand!$C59,0)</f>
        <v>0</v>
      </c>
      <c r="AC61" s="28">
        <f>IFERROR(V61/euref_fuel_demand!$C59,0)</f>
        <v>0</v>
      </c>
      <c r="AD61" s="28">
        <f>IFERROR(W61/euref_fuel_demand!$C59,0)</f>
        <v>0</v>
      </c>
    </row>
    <row r="62" spans="1:30" ht="15" customHeight="1" x14ac:dyDescent="0.25">
      <c r="A62" s="9" t="s">
        <v>16</v>
      </c>
      <c r="B62" s="9" t="s">
        <v>824</v>
      </c>
      <c r="C62" s="66">
        <f>euref_fuel_demand!D60-euref_fuel_demand!$C60</f>
        <v>173.31750930878025</v>
      </c>
      <c r="D62" s="66">
        <f>euref_fuel_demand!E60-euref_fuel_demand!$C60</f>
        <v>67.499123432210581</v>
      </c>
      <c r="E62" s="66">
        <f>euref_fuel_demand!F60-euref_fuel_demand!$C60</f>
        <v>-200.99952301188068</v>
      </c>
      <c r="F62" s="66">
        <f>euref_fuel_demand!G60-euref_fuel_demand!$C60</f>
        <v>-323.91288322863875</v>
      </c>
      <c r="G62" s="66">
        <f>euref_fuel_demand!H60-euref_fuel_demand!$C60</f>
        <v>-330.04752757312781</v>
      </c>
      <c r="H62" s="66">
        <f>euref_fuel_demand!I60-euref_fuel_demand!$C60</f>
        <v>-302.41812754438024</v>
      </c>
      <c r="I62" s="66">
        <f>euref_fuel_demand!J60-euref_fuel_demand!$C60</f>
        <v>-223.96447703342892</v>
      </c>
      <c r="J62" s="65">
        <f t="shared" si="14"/>
        <v>0</v>
      </c>
      <c r="K62" s="65">
        <f t="shared" si="15"/>
        <v>0</v>
      </c>
      <c r="L62" s="65">
        <f t="shared" si="16"/>
        <v>80.399809204752273</v>
      </c>
      <c r="M62" s="65">
        <f t="shared" si="17"/>
        <v>129.56515329145549</v>
      </c>
      <c r="N62" s="65">
        <f t="shared" si="18"/>
        <v>132.01901102925112</v>
      </c>
      <c r="O62" s="65">
        <f t="shared" si="19"/>
        <v>120.96725101775209</v>
      </c>
      <c r="P62" s="65">
        <f t="shared" si="20"/>
        <v>89.585790813371574</v>
      </c>
      <c r="Q62" s="65">
        <f t="shared" si="21"/>
        <v>0</v>
      </c>
      <c r="R62" s="65">
        <f t="shared" si="22"/>
        <v>0</v>
      </c>
      <c r="S62" s="65">
        <f t="shared" si="23"/>
        <v>-143.26251648356009</v>
      </c>
      <c r="T62" s="65">
        <f t="shared" si="24"/>
        <v>-254.21952632995365</v>
      </c>
      <c r="U62" s="65">
        <f t="shared" si="25"/>
        <v>-274.32663213284087</v>
      </c>
      <c r="V62" s="65">
        <f t="shared" si="26"/>
        <v>-263.53476344976673</v>
      </c>
      <c r="W62" s="65">
        <f t="shared" si="27"/>
        <v>-200.50146871931503</v>
      </c>
      <c r="X62" s="28">
        <f>IFERROR(Q62/euref_fuel_demand!$C60,0)</f>
        <v>0</v>
      </c>
      <c r="Y62" s="28">
        <f>IFERROR(R62/euref_fuel_demand!$C60,0)</f>
        <v>0</v>
      </c>
      <c r="Z62" s="28">
        <f>IFERROR(S62/euref_fuel_demand!$C60,0)</f>
        <v>-3.4582431565782175E-2</v>
      </c>
      <c r="AA62" s="28">
        <f>IFERROR(T62/euref_fuel_demand!$C60,0)</f>
        <v>-6.1366570878294197E-2</v>
      </c>
      <c r="AB62" s="28">
        <f>IFERROR(U62/euref_fuel_demand!$C60,0)</f>
        <v>-6.6220266230588826E-2</v>
      </c>
      <c r="AC62" s="28">
        <f>IFERROR(V62/euref_fuel_demand!$C60,0)</f>
        <v>-6.3615194999398036E-2</v>
      </c>
      <c r="AD62" s="28">
        <f>IFERROR(W62/euref_fuel_demand!$C60,0)</f>
        <v>-4.839945919573603E-2</v>
      </c>
    </row>
    <row r="63" spans="1:30" ht="15" customHeight="1" x14ac:dyDescent="0.25">
      <c r="A63" s="9" t="s">
        <v>16</v>
      </c>
      <c r="B63" s="9" t="s">
        <v>209</v>
      </c>
      <c r="C63" s="66">
        <f>euref_fuel_demand!D61-euref_fuel_demand!$C61</f>
        <v>11.792052428048009</v>
      </c>
      <c r="D63" s="66">
        <f>euref_fuel_demand!E61-euref_fuel_demand!$C61</f>
        <v>-554.37506829122049</v>
      </c>
      <c r="E63" s="66">
        <f>euref_fuel_demand!F61-euref_fuel_demand!$C61</f>
        <v>-553.78174749001937</v>
      </c>
      <c r="F63" s="66">
        <f>euref_fuel_demand!G61-euref_fuel_demand!$C61</f>
        <v>-618.23134655697595</v>
      </c>
      <c r="G63" s="66">
        <f>euref_fuel_demand!H61-euref_fuel_demand!$C61</f>
        <v>-992.93775078290537</v>
      </c>
      <c r="H63" s="66">
        <f>euref_fuel_demand!I61-euref_fuel_demand!$C61</f>
        <v>-924.76007838672194</v>
      </c>
      <c r="I63" s="66">
        <f>euref_fuel_demand!J61-euref_fuel_demand!$C61</f>
        <v>-911.95536123325564</v>
      </c>
      <c r="J63" s="65">
        <f t="shared" si="14"/>
        <v>0</v>
      </c>
      <c r="K63" s="65">
        <f t="shared" si="15"/>
        <v>221.7500273164882</v>
      </c>
      <c r="L63" s="65">
        <f t="shared" si="16"/>
        <v>221.51269899600774</v>
      </c>
      <c r="M63" s="65">
        <f t="shared" si="17"/>
        <v>247.29253862279037</v>
      </c>
      <c r="N63" s="65">
        <f t="shared" si="18"/>
        <v>397.17510031316215</v>
      </c>
      <c r="O63" s="65">
        <f t="shared" si="19"/>
        <v>369.90403135468875</v>
      </c>
      <c r="P63" s="65">
        <f t="shared" si="20"/>
        <v>364.78214449330227</v>
      </c>
      <c r="Q63" s="65">
        <f t="shared" si="21"/>
        <v>0</v>
      </c>
      <c r="R63" s="65">
        <f t="shared" si="22"/>
        <v>-349.72273997443165</v>
      </c>
      <c r="S63" s="65">
        <f t="shared" si="23"/>
        <v>-394.70823382697381</v>
      </c>
      <c r="T63" s="65">
        <f t="shared" si="24"/>
        <v>-485.21219198652722</v>
      </c>
      <c r="U63" s="65">
        <f t="shared" si="25"/>
        <v>-825.30316494941746</v>
      </c>
      <c r="V63" s="65">
        <f t="shared" si="26"/>
        <v>-805.85919397198927</v>
      </c>
      <c r="W63" s="65">
        <f t="shared" si="27"/>
        <v>-816.41692359288436</v>
      </c>
      <c r="X63" s="28">
        <f>IFERROR(Q63/euref_fuel_demand!$C61,0)</f>
        <v>0</v>
      </c>
      <c r="Y63" s="28">
        <f>IFERROR(R63/euref_fuel_demand!$C61,0)</f>
        <v>-6.9366237388310548E-2</v>
      </c>
      <c r="Z63" s="28">
        <f>IFERROR(S63/euref_fuel_demand!$C61,0)</f>
        <v>-7.8288946977724053E-2</v>
      </c>
      <c r="AA63" s="28">
        <f>IFERROR(T63/euref_fuel_demand!$C61,0)</f>
        <v>-9.6240078913657892E-2</v>
      </c>
      <c r="AB63" s="28">
        <f>IFERROR(U63/euref_fuel_demand!$C61,0)</f>
        <v>-0.16369589023976749</v>
      </c>
      <c r="AC63" s="28">
        <f>IFERROR(V63/euref_fuel_demand!$C61,0)</f>
        <v>-0.15983924909973093</v>
      </c>
      <c r="AD63" s="28">
        <f>IFERROR(W63/euref_fuel_demand!$C61,0)</f>
        <v>-0.16193333648798069</v>
      </c>
    </row>
    <row r="64" spans="1:30" ht="15" customHeight="1" x14ac:dyDescent="0.25">
      <c r="A64" s="9" t="s">
        <v>15</v>
      </c>
      <c r="B64" s="9" t="s">
        <v>207</v>
      </c>
      <c r="C64" s="66">
        <f>euref_fuel_demand!D62-euref_fuel_demand!$C62</f>
        <v>73.891109856158437</v>
      </c>
      <c r="D64" s="66">
        <f>euref_fuel_demand!E62-euref_fuel_demand!$C62</f>
        <v>-340.79047695881673</v>
      </c>
      <c r="E64" s="66">
        <f>euref_fuel_demand!F62-euref_fuel_demand!$C62</f>
        <v>-799.68715669330095</v>
      </c>
      <c r="F64" s="66">
        <f>euref_fuel_demand!G62-euref_fuel_demand!$C62</f>
        <v>-1534.3281969922091</v>
      </c>
      <c r="G64" s="66">
        <f>euref_fuel_demand!H62-euref_fuel_demand!$C62</f>
        <v>-2303.0340520764839</v>
      </c>
      <c r="H64" s="66">
        <f>euref_fuel_demand!I62-euref_fuel_demand!$C62</f>
        <v>-2758.298088764247</v>
      </c>
      <c r="I64" s="66">
        <f>euref_fuel_demand!J62-euref_fuel_demand!$C62</f>
        <v>-3030.2161567548455</v>
      </c>
      <c r="J64" s="65">
        <f t="shared" si="14"/>
        <v>0</v>
      </c>
      <c r="K64" s="65">
        <f t="shared" si="15"/>
        <v>136.31619078352668</v>
      </c>
      <c r="L64" s="65">
        <f t="shared" si="16"/>
        <v>319.87486267732038</v>
      </c>
      <c r="M64" s="65">
        <f t="shared" si="17"/>
        <v>613.73127879688366</v>
      </c>
      <c r="N64" s="65">
        <f t="shared" si="18"/>
        <v>921.21362083059353</v>
      </c>
      <c r="O64" s="65">
        <f t="shared" si="19"/>
        <v>1103.3192355056988</v>
      </c>
      <c r="P64" s="65">
        <f t="shared" si="20"/>
        <v>1212.0864627019382</v>
      </c>
      <c r="Q64" s="65">
        <f t="shared" si="21"/>
        <v>0</v>
      </c>
      <c r="R64" s="65">
        <f t="shared" si="22"/>
        <v>-180.68511613284841</v>
      </c>
      <c r="S64" s="65">
        <f t="shared" si="23"/>
        <v>-515.92733819715522</v>
      </c>
      <c r="T64" s="65">
        <f t="shared" si="24"/>
        <v>-1153.1092844936629</v>
      </c>
      <c r="U64" s="65">
        <f t="shared" si="25"/>
        <v>-1861.1263566999621</v>
      </c>
      <c r="V64" s="65">
        <f t="shared" si="26"/>
        <v>-2323.5767770057423</v>
      </c>
      <c r="W64" s="65">
        <f t="shared" si="27"/>
        <v>-2630.8809623402385</v>
      </c>
      <c r="X64" s="28">
        <f>IFERROR(Q64/euref_fuel_demand!$C62,0)</f>
        <v>0</v>
      </c>
      <c r="Y64" s="28">
        <f>IFERROR(R64/euref_fuel_demand!$C62,0)</f>
        <v>-4.43302863025739E-2</v>
      </c>
      <c r="Z64" s="28">
        <f>IFERROR(S64/euref_fuel_demand!$C62,0)</f>
        <v>-0.1265804682926332</v>
      </c>
      <c r="AA64" s="28">
        <f>IFERROR(T64/euref_fuel_demand!$C62,0)</f>
        <v>-0.28291021315876425</v>
      </c>
      <c r="AB64" s="28">
        <f>IFERROR(U64/euref_fuel_demand!$C62,0)</f>
        <v>-0.45661903981684077</v>
      </c>
      <c r="AC64" s="28">
        <f>IFERROR(V64/euref_fuel_demand!$C62,0)</f>
        <v>-0.57007918513300426</v>
      </c>
      <c r="AD64" s="28">
        <f>IFERROR(W64/euref_fuel_demand!$C62,0)</f>
        <v>-0.64547489458281448</v>
      </c>
    </row>
    <row r="65" spans="1:30" ht="15" customHeight="1" x14ac:dyDescent="0.25">
      <c r="A65" s="9" t="s">
        <v>15</v>
      </c>
      <c r="B65" s="9" t="s">
        <v>208</v>
      </c>
      <c r="C65" s="66">
        <f>euref_fuel_demand!D63-euref_fuel_demand!$C63</f>
        <v>-4489.3066233523423</v>
      </c>
      <c r="D65" s="66">
        <f>euref_fuel_demand!E63-euref_fuel_demand!$C63</f>
        <v>-6480.6530288128561</v>
      </c>
      <c r="E65" s="66">
        <f>euref_fuel_demand!F63-euref_fuel_demand!$C63</f>
        <v>-8684.558148236094</v>
      </c>
      <c r="F65" s="66">
        <f>euref_fuel_demand!G63-euref_fuel_demand!$C63</f>
        <v>-10045.856531100733</v>
      </c>
      <c r="G65" s="66">
        <f>euref_fuel_demand!H63-euref_fuel_demand!$C63</f>
        <v>-10979.697117595038</v>
      </c>
      <c r="H65" s="66">
        <f>euref_fuel_demand!I63-euref_fuel_demand!$C63</f>
        <v>-11909.851735294891</v>
      </c>
      <c r="I65" s="66">
        <f>euref_fuel_demand!J63-euref_fuel_demand!$C63</f>
        <v>-12765.580576325956</v>
      </c>
      <c r="J65" s="65">
        <f t="shared" si="14"/>
        <v>1795.7226493409369</v>
      </c>
      <c r="K65" s="65">
        <f t="shared" si="15"/>
        <v>2592.2612115251422</v>
      </c>
      <c r="L65" s="65">
        <f t="shared" si="16"/>
        <v>3473.8232592944378</v>
      </c>
      <c r="M65" s="65">
        <f t="shared" si="17"/>
        <v>4018.3426124402931</v>
      </c>
      <c r="N65" s="65">
        <f t="shared" si="18"/>
        <v>4391.878847038015</v>
      </c>
      <c r="O65" s="65">
        <f t="shared" si="19"/>
        <v>4763.9406941179568</v>
      </c>
      <c r="P65" s="65">
        <f t="shared" si="20"/>
        <v>5106.2322305303824</v>
      </c>
      <c r="Q65" s="65">
        <f t="shared" si="21"/>
        <v>-1963.7008235999579</v>
      </c>
      <c r="R65" s="65">
        <f t="shared" si="22"/>
        <v>-3436.0043026356411</v>
      </c>
      <c r="S65" s="65">
        <f t="shared" si="23"/>
        <v>-5602.942264779027</v>
      </c>
      <c r="T65" s="65">
        <f t="shared" si="24"/>
        <v>-7549.8647938635113</v>
      </c>
      <c r="U65" s="65">
        <f t="shared" si="25"/>
        <v>-8872.9055811025828</v>
      </c>
      <c r="V65" s="65">
        <f t="shared" si="26"/>
        <v>-10032.800668803282</v>
      </c>
      <c r="W65" s="65">
        <f t="shared" si="27"/>
        <v>-11083.27629915459</v>
      </c>
      <c r="X65" s="28">
        <f>IFERROR(Q65/euref_fuel_demand!$C63,0)</f>
        <v>-3.0883812818808157E-2</v>
      </c>
      <c r="Y65" s="28">
        <f>IFERROR(R65/euref_fuel_demand!$C63,0)</f>
        <v>-5.4039246942250388E-2</v>
      </c>
      <c r="Z65" s="28">
        <f>IFERROR(S65/euref_fuel_demand!$C63,0)</f>
        <v>-8.8119441648345523E-2</v>
      </c>
      <c r="AA65" s="28">
        <f>IFERROR(T65/euref_fuel_demand!$C63,0)</f>
        <v>-0.11873937633408614</v>
      </c>
      <c r="AB65" s="28">
        <f>IFERROR(U65/euref_fuel_demand!$C63,0)</f>
        <v>-0.13954730365869378</v>
      </c>
      <c r="AC65" s="28">
        <f>IFERROR(V65/euref_fuel_demand!$C63,0)</f>
        <v>-0.15778938124377762</v>
      </c>
      <c r="AD65" s="28">
        <f>IFERROR(W65/euref_fuel_demand!$C63,0)</f>
        <v>-0.17431058057749979</v>
      </c>
    </row>
    <row r="66" spans="1:30" ht="15" customHeight="1" x14ac:dyDescent="0.25">
      <c r="A66" s="9" t="s">
        <v>15</v>
      </c>
      <c r="B66" s="9" t="s">
        <v>265</v>
      </c>
      <c r="C66" s="66">
        <f>euref_fuel_demand!D64-euref_fuel_demand!$C64</f>
        <v>-1526.9584230299588</v>
      </c>
      <c r="D66" s="66">
        <f>euref_fuel_demand!E64-euref_fuel_demand!$C64</f>
        <v>-2758.4309421425278</v>
      </c>
      <c r="E66" s="66">
        <f>euref_fuel_demand!F64-euref_fuel_demand!$C64</f>
        <v>-3811.8813497665142</v>
      </c>
      <c r="F66" s="66">
        <f>euref_fuel_demand!G64-euref_fuel_demand!$C64</f>
        <v>-5046.6931086415934</v>
      </c>
      <c r="G66" s="66">
        <f>euref_fuel_demand!H64-euref_fuel_demand!$C64</f>
        <v>-5672.9346462592694</v>
      </c>
      <c r="H66" s="66">
        <f>euref_fuel_demand!I64-euref_fuel_demand!$C64</f>
        <v>-6174.6754328494426</v>
      </c>
      <c r="I66" s="66">
        <f>euref_fuel_demand!J64-euref_fuel_demand!$C64</f>
        <v>-6193.5778641628604</v>
      </c>
      <c r="J66" s="65">
        <f t="shared" si="14"/>
        <v>610.78336921198354</v>
      </c>
      <c r="K66" s="65">
        <f t="shared" si="15"/>
        <v>1103.3723768570112</v>
      </c>
      <c r="L66" s="65">
        <f t="shared" si="16"/>
        <v>1524.7525399066058</v>
      </c>
      <c r="M66" s="65">
        <f t="shared" si="17"/>
        <v>2018.6772434566374</v>
      </c>
      <c r="N66" s="65">
        <f t="shared" si="18"/>
        <v>2269.1738585037078</v>
      </c>
      <c r="O66" s="65">
        <f t="shared" si="19"/>
        <v>2469.8701731397769</v>
      </c>
      <c r="P66" s="65">
        <f t="shared" si="20"/>
        <v>2477.431145665144</v>
      </c>
      <c r="Q66" s="65">
        <f t="shared" si="21"/>
        <v>-667.91818079642167</v>
      </c>
      <c r="R66" s="65">
        <f t="shared" si="22"/>
        <v>-1462.5039395854237</v>
      </c>
      <c r="S66" s="65">
        <f t="shared" si="23"/>
        <v>-2459.2789590875918</v>
      </c>
      <c r="T66" s="65">
        <f t="shared" si="24"/>
        <v>-3792.792631311042</v>
      </c>
      <c r="U66" s="65">
        <f t="shared" si="25"/>
        <v>-4584.4081985978682</v>
      </c>
      <c r="V66" s="65">
        <f t="shared" si="26"/>
        <v>-5201.5162899759816</v>
      </c>
      <c r="W66" s="65">
        <f t="shared" si="27"/>
        <v>-5377.3609698683522</v>
      </c>
      <c r="X66" s="28">
        <f>IFERROR(Q66/euref_fuel_demand!$C64,0)</f>
        <v>-2.0440921341075505E-2</v>
      </c>
      <c r="Y66" s="28">
        <f>IFERROR(R66/euref_fuel_demand!$C64,0)</f>
        <v>-4.4758368389421828E-2</v>
      </c>
      <c r="Z66" s="28">
        <f>IFERROR(S66/euref_fuel_demand!$C64,0)</f>
        <v>-7.526360144670706E-2</v>
      </c>
      <c r="AA66" s="28">
        <f>IFERROR(T66/euref_fuel_demand!$C64,0)</f>
        <v>-0.11607436070567156</v>
      </c>
      <c r="AB66" s="28">
        <f>IFERROR(U66/euref_fuel_demand!$C64,0)</f>
        <v>-0.14030090822079735</v>
      </c>
      <c r="AC66" s="28">
        <f>IFERROR(V66/euref_fuel_demand!$C64,0)</f>
        <v>-0.15918684113515533</v>
      </c>
      <c r="AD66" s="28">
        <f>IFERROR(W66/euref_fuel_demand!$C64,0)</f>
        <v>-0.16456837943321539</v>
      </c>
    </row>
    <row r="67" spans="1:30" ht="15" customHeight="1" x14ac:dyDescent="0.25">
      <c r="A67" s="9" t="s">
        <v>15</v>
      </c>
      <c r="B67" s="9" t="s">
        <v>825</v>
      </c>
      <c r="C67" s="66">
        <f>euref_fuel_demand!D65-euref_fuel_demand!$C65</f>
        <v>1096.251875061258</v>
      </c>
      <c r="D67" s="66">
        <f>euref_fuel_demand!E65-euref_fuel_demand!$C65</f>
        <v>1591.1718928674818</v>
      </c>
      <c r="E67" s="66">
        <f>euref_fuel_demand!F65-euref_fuel_demand!$C65</f>
        <v>2563.5290103809748</v>
      </c>
      <c r="F67" s="66">
        <f>euref_fuel_demand!G65-euref_fuel_demand!$C65</f>
        <v>4264.7799127127437</v>
      </c>
      <c r="G67" s="66">
        <f>euref_fuel_demand!H65-euref_fuel_demand!$C65</f>
        <v>5938.064193191778</v>
      </c>
      <c r="H67" s="66">
        <f>euref_fuel_demand!I65-euref_fuel_demand!$C65</f>
        <v>7536.1006276190528</v>
      </c>
      <c r="I67" s="66">
        <f>euref_fuel_demand!J65-euref_fuel_demand!$C65</f>
        <v>9288.8982160940068</v>
      </c>
      <c r="J67" s="65">
        <f t="shared" si="14"/>
        <v>-1409.9398749390016</v>
      </c>
      <c r="K67" s="65">
        <f t="shared" si="15"/>
        <v>-2303.871653977305</v>
      </c>
      <c r="L67" s="65">
        <f t="shared" si="16"/>
        <v>-2807.0549534993602</v>
      </c>
      <c r="M67" s="65">
        <f t="shared" si="17"/>
        <v>-2385.9712219810704</v>
      </c>
      <c r="N67" s="65">
        <f t="shared" si="18"/>
        <v>-1644.2021331805383</v>
      </c>
      <c r="O67" s="65">
        <f t="shared" si="19"/>
        <v>-801.0294751443796</v>
      </c>
      <c r="P67" s="65">
        <f t="shared" si="20"/>
        <v>493.14837719654224</v>
      </c>
      <c r="Q67" s="65">
        <f t="shared" si="21"/>
        <v>0</v>
      </c>
      <c r="R67" s="65">
        <f t="shared" si="22"/>
        <v>0</v>
      </c>
      <c r="S67" s="65">
        <f t="shared" si="23"/>
        <v>0</v>
      </c>
      <c r="T67" s="65">
        <f t="shared" si="24"/>
        <v>0</v>
      </c>
      <c r="U67" s="65">
        <f t="shared" si="25"/>
        <v>0</v>
      </c>
      <c r="V67" s="65">
        <f t="shared" si="26"/>
        <v>0</v>
      </c>
      <c r="W67" s="65">
        <f t="shared" si="27"/>
        <v>0</v>
      </c>
      <c r="X67" s="28">
        <f>IFERROR(Q67/euref_fuel_demand!$C65,0)</f>
        <v>0</v>
      </c>
      <c r="Y67" s="28">
        <f>IFERROR(R67/euref_fuel_demand!$C65,0)</f>
        <v>0</v>
      </c>
      <c r="Z67" s="28">
        <f>IFERROR(S67/euref_fuel_demand!$C65,0)</f>
        <v>0</v>
      </c>
      <c r="AA67" s="28">
        <f>IFERROR(T67/euref_fuel_demand!$C65,0)</f>
        <v>0</v>
      </c>
      <c r="AB67" s="28">
        <f>IFERROR(U67/euref_fuel_demand!$C65,0)</f>
        <v>0</v>
      </c>
      <c r="AC67" s="28">
        <f>IFERROR(V67/euref_fuel_demand!$C65,0)</f>
        <v>0</v>
      </c>
      <c r="AD67" s="28">
        <f>IFERROR(W67/euref_fuel_demand!$C65,0)</f>
        <v>0</v>
      </c>
    </row>
    <row r="68" spans="1:30" ht="15" customHeight="1" x14ac:dyDescent="0.25">
      <c r="A68" s="9" t="s">
        <v>15</v>
      </c>
      <c r="B68" s="9" t="s">
        <v>824</v>
      </c>
      <c r="C68" s="66">
        <f>euref_fuel_demand!D66-euref_fuel_demand!$C66</f>
        <v>-249.21432861834774</v>
      </c>
      <c r="D68" s="66">
        <f>euref_fuel_demand!E66-euref_fuel_demand!$C66</f>
        <v>-157.73441919776678</v>
      </c>
      <c r="E68" s="66">
        <f>euref_fuel_demand!F66-euref_fuel_demand!$C66</f>
        <v>-130.33325500492811</v>
      </c>
      <c r="F68" s="66">
        <f>euref_fuel_demand!G66-euref_fuel_demand!$C66</f>
        <v>116.89318619613414</v>
      </c>
      <c r="G68" s="66">
        <f>euref_fuel_demand!H66-euref_fuel_demand!$C66</f>
        <v>254.85365107561483</v>
      </c>
      <c r="H68" s="66">
        <f>euref_fuel_demand!I66-euref_fuel_demand!$C66</f>
        <v>317.85213133874322</v>
      </c>
      <c r="I68" s="66">
        <f>euref_fuel_demand!J66-euref_fuel_demand!$C66</f>
        <v>364.98723962304575</v>
      </c>
      <c r="J68" s="65">
        <f t="shared" ref="J68:J99" si="28">IF($B68=$B$7,C68-J69-J67-J66-J65-J70,IF(C68&gt;0,0,-C68/2.5))</f>
        <v>99.685731447339094</v>
      </c>
      <c r="K68" s="65">
        <f t="shared" ref="K68:K99" si="29">IF($B68=$B$7,D68-K69-K67-K66-K65-K70,IF(D68&gt;0,0,-D68/2.5))</f>
        <v>63.093767679106712</v>
      </c>
      <c r="L68" s="65">
        <f t="shared" ref="L68:L99" si="30">IF($B68=$B$7,E68-L69-L67-L66-L65-L70,IF(E68&gt;0,0,-E68/2.5))</f>
        <v>52.133302001971245</v>
      </c>
      <c r="M68" s="65">
        <f t="shared" ref="M68:M99" si="31">IF($B68=$B$7,F68-M69-M67-M66-M65-M70,IF(F68&gt;0,0,-F68/2.5))</f>
        <v>0</v>
      </c>
      <c r="N68" s="65">
        <f t="shared" ref="N68:N99" si="32">IF($B68=$B$7,G68-N69-N67-N66-N65-N70,IF(G68&gt;0,0,-G68/2.5))</f>
        <v>0</v>
      </c>
      <c r="O68" s="65">
        <f t="shared" ref="O68:O99" si="33">IF($B68=$B$7,H68-O69-O67-O66-O65-O70,IF(H68&gt;0,0,-H68/2.5))</f>
        <v>0</v>
      </c>
      <c r="P68" s="65">
        <f t="shared" ref="P68:P99" si="34">IF($B68=$B$7,I68-P69-P67-P66-P65-P70,IF(I68&gt;0,0,-I68/2.5))</f>
        <v>0</v>
      </c>
      <c r="Q68" s="65">
        <f t="shared" ref="Q68:Q99" si="35">IF($B68=$B$7,0,IF(C68&gt;0,0,C68)-IF(SUMIFS($J$4:$J$171,$A$4:$A$171,$A68,$B$4:$B$171,$B$7)&lt;0,SUMIFS($J$4:$J$171,$A$4:$A$171,$A68,$B$4:$B$171,$B$7)/(SUMIF($A$4:$A$171,$A68,J$4:J$171)-SUMIFS($J$4:$J$171,$A$4:$A$171,$A68,$B$4:$B$171,$B$7))*J68)*2.5)</f>
        <v>-109.01068325676513</v>
      </c>
      <c r="R68" s="65">
        <f t="shared" ref="R68:R99" si="36">IF($B68=$B$7,0,IF(D68&gt;0,0,D68)-IF(SUMIFS($J$4:$J$171,$A$4:$A$171,$A68,$B$4:$B$171,$B$7)&lt;0,SUMIFS($J$4:$J$171,$A$4:$A$171,$A68,$B$4:$B$171,$B$7)/(SUMIF($A$4:$A$171,$A68,K$4:K$171)-SUMIFS($J$4:$J$171,$A$4:$A$171,$A68,$B$4:$B$171,$B$7))*K68)*2.5)</f>
        <v>-83.629865790938851</v>
      </c>
      <c r="S68" s="65">
        <f t="shared" ref="S68:S99" si="37">IF($B68=$B$7,0,IF(E68&gt;0,0,E68)-IF(SUMIFS($J$4:$J$171,$A$4:$A$171,$A68,$B$4:$B$171,$B$7)&lt;0,SUMIFS($J$4:$J$171,$A$4:$A$171,$A68,$B$4:$B$171,$B$7)/(SUMIF($A$4:$A$171,$A68,L$4:L$171)-SUMIFS($J$4:$J$171,$A$4:$A$171,$A68,$B$4:$B$171,$B$7))*L68)*2.5)</f>
        <v>-84.085993842030305</v>
      </c>
      <c r="T68" s="65">
        <f t="shared" ref="T68:T99" si="38">IF($B68=$B$7,0,IF(F68&gt;0,0,F68)-IF(SUMIFS($J$4:$J$171,$A$4:$A$171,$A68,$B$4:$B$171,$B$7)&lt;0,SUMIFS($J$4:$J$171,$A$4:$A$171,$A68,$B$4:$B$171,$B$7)/(SUMIF($A$4:$A$171,$A68,M$4:M$171)-SUMIFS($J$4:$J$171,$A$4:$A$171,$A68,$B$4:$B$171,$B$7))*M68)*2.5)</f>
        <v>0</v>
      </c>
      <c r="U68" s="65">
        <f t="shared" ref="U68:U99" si="39">IF($B68=$B$7,0,IF(G68&gt;0,0,G68)-IF(SUMIFS($J$4:$J$171,$A$4:$A$171,$A68,$B$4:$B$171,$B$7)&lt;0,SUMIFS($J$4:$J$171,$A$4:$A$171,$A68,$B$4:$B$171,$B$7)/(SUMIF($A$4:$A$171,$A68,N$4:N$171)-SUMIFS($J$4:$J$171,$A$4:$A$171,$A68,$B$4:$B$171,$B$7))*N68)*2.5)</f>
        <v>0</v>
      </c>
      <c r="V68" s="65">
        <f t="shared" ref="V68:V99" si="40">IF($B68=$B$7,0,IF(H68&gt;0,0,H68)-IF(SUMIFS($J$4:$J$171,$A$4:$A$171,$A68,$B$4:$B$171,$B$7)&lt;0,SUMIFS($J$4:$J$171,$A$4:$A$171,$A68,$B$4:$B$171,$B$7)/(SUMIF($A$4:$A$171,$A68,O$4:O$171)-SUMIFS($J$4:$J$171,$A$4:$A$171,$A68,$B$4:$B$171,$B$7))*O68)*2.5)</f>
        <v>0</v>
      </c>
      <c r="W68" s="65">
        <f t="shared" ref="W68:W99" si="41">IF($B68=$B$7,0,IF(I68&gt;0,0,I68)-IF(SUMIFS($J$4:$J$171,$A$4:$A$171,$A68,$B$4:$B$171,$B$7)&lt;0,SUMIFS($J$4:$J$171,$A$4:$A$171,$A68,$B$4:$B$171,$B$7)/(SUMIF($A$4:$A$171,$A68,P$4:P$171)-SUMIFS($J$4:$J$171,$A$4:$A$171,$A68,$B$4:$B$171,$B$7))*P68)*2.5)</f>
        <v>0</v>
      </c>
      <c r="X68" s="28">
        <f>IFERROR(Q68/euref_fuel_demand!$C66,0)</f>
        <v>-2.9797216776421897E-2</v>
      </c>
      <c r="Y68" s="28">
        <f>IFERROR(R68/euref_fuel_demand!$C66,0)</f>
        <v>-2.2859569039542067E-2</v>
      </c>
      <c r="Z68" s="28">
        <f>IFERROR(S68/euref_fuel_demand!$C66,0)</f>
        <v>-2.2984248071084009E-2</v>
      </c>
      <c r="AA68" s="28">
        <f>IFERROR(T68/euref_fuel_demand!$C66,0)</f>
        <v>0</v>
      </c>
      <c r="AB68" s="28">
        <f>IFERROR(U68/euref_fuel_demand!$C66,0)</f>
        <v>0</v>
      </c>
      <c r="AC68" s="28">
        <f>IFERROR(V68/euref_fuel_demand!$C66,0)</f>
        <v>0</v>
      </c>
      <c r="AD68" s="28">
        <f>IFERROR(W68/euref_fuel_demand!$C66,0)</f>
        <v>0</v>
      </c>
    </row>
    <row r="69" spans="1:30" ht="15" customHeight="1" x14ac:dyDescent="0.25">
      <c r="A69" s="9" t="s">
        <v>15</v>
      </c>
      <c r="B69" s="9" t="s">
        <v>209</v>
      </c>
      <c r="C69" s="66">
        <f>euref_fuel_demand!D67-euref_fuel_demand!$C67</f>
        <v>6269.2588967363627</v>
      </c>
      <c r="D69" s="66">
        <f>euref_fuel_demand!E67-euref_fuel_demand!$C67</f>
        <v>4047.8591097101817</v>
      </c>
      <c r="E69" s="66">
        <f>euref_fuel_demand!F67-euref_fuel_demand!$C67</f>
        <v>2956.6804166136826</v>
      </c>
      <c r="F69" s="66">
        <f>euref_fuel_demand!G67-euref_fuel_demand!$C67</f>
        <v>1568.4421016669676</v>
      </c>
      <c r="G69" s="66">
        <f>euref_fuel_demand!H67-euref_fuel_demand!$C67</f>
        <v>1860.0885018058016</v>
      </c>
      <c r="H69" s="66">
        <f>euref_fuel_demand!I67-euref_fuel_demand!$C67</f>
        <v>1898.5776649583167</v>
      </c>
      <c r="I69" s="66">
        <f>euref_fuel_demand!J67-euref_fuel_demand!$C67</f>
        <v>1920.3303980806413</v>
      </c>
      <c r="J69" s="65">
        <f t="shared" si="28"/>
        <v>0</v>
      </c>
      <c r="K69" s="65">
        <f t="shared" si="29"/>
        <v>0</v>
      </c>
      <c r="L69" s="65">
        <f t="shared" si="30"/>
        <v>0</v>
      </c>
      <c r="M69" s="65">
        <f t="shared" si="31"/>
        <v>0</v>
      </c>
      <c r="N69" s="65">
        <f t="shared" si="32"/>
        <v>0</v>
      </c>
      <c r="O69" s="65">
        <f t="shared" si="33"/>
        <v>0</v>
      </c>
      <c r="P69" s="65">
        <f t="shared" si="34"/>
        <v>0</v>
      </c>
      <c r="Q69" s="65">
        <f t="shared" si="35"/>
        <v>0</v>
      </c>
      <c r="R69" s="65">
        <f t="shared" si="36"/>
        <v>0</v>
      </c>
      <c r="S69" s="65">
        <f t="shared" si="37"/>
        <v>0</v>
      </c>
      <c r="T69" s="65">
        <f t="shared" si="38"/>
        <v>0</v>
      </c>
      <c r="U69" s="65">
        <f t="shared" si="39"/>
        <v>0</v>
      </c>
      <c r="V69" s="65">
        <f t="shared" si="40"/>
        <v>0</v>
      </c>
      <c r="W69" s="65">
        <f t="shared" si="41"/>
        <v>0</v>
      </c>
      <c r="X69" s="28">
        <f>IFERROR(Q69/euref_fuel_demand!$C67,0)</f>
        <v>0</v>
      </c>
      <c r="Y69" s="28">
        <f>IFERROR(R69/euref_fuel_demand!$C67,0)</f>
        <v>0</v>
      </c>
      <c r="Z69" s="28">
        <f>IFERROR(S69/euref_fuel_demand!$C67,0)</f>
        <v>0</v>
      </c>
      <c r="AA69" s="28">
        <f>IFERROR(T69/euref_fuel_demand!$C67,0)</f>
        <v>0</v>
      </c>
      <c r="AB69" s="28">
        <f>IFERROR(U69/euref_fuel_demand!$C67,0)</f>
        <v>0</v>
      </c>
      <c r="AC69" s="28">
        <f>IFERROR(V69/euref_fuel_demand!$C67,0)</f>
        <v>0</v>
      </c>
      <c r="AD69" s="28">
        <f>IFERROR(W69/euref_fuel_demand!$C67,0)</f>
        <v>0</v>
      </c>
    </row>
    <row r="70" spans="1:30" ht="15" customHeight="1" x14ac:dyDescent="0.25">
      <c r="A70" s="9" t="s">
        <v>47</v>
      </c>
      <c r="B70" s="9" t="s">
        <v>207</v>
      </c>
      <c r="C70" s="66">
        <f>euref_fuel_demand!D68-euref_fuel_demand!$C68</f>
        <v>-12.287393855478285</v>
      </c>
      <c r="D70" s="66">
        <f>euref_fuel_demand!E68-euref_fuel_demand!$C68</f>
        <v>-32.953649685657041</v>
      </c>
      <c r="E70" s="66">
        <f>euref_fuel_demand!F68-euref_fuel_demand!$C68</f>
        <v>-81.053980300700175</v>
      </c>
      <c r="F70" s="66">
        <f>euref_fuel_demand!G68-euref_fuel_demand!$C68</f>
        <v>-108.61731241958019</v>
      </c>
      <c r="G70" s="66">
        <f>euref_fuel_demand!H68-euref_fuel_demand!$C68</f>
        <v>-130.97637124046176</v>
      </c>
      <c r="H70" s="66">
        <f>euref_fuel_demand!I68-euref_fuel_demand!$C68</f>
        <v>-151.0375549890216</v>
      </c>
      <c r="I70" s="66">
        <f>euref_fuel_demand!J68-euref_fuel_demand!$C68</f>
        <v>-168.50989723311127</v>
      </c>
      <c r="J70" s="65">
        <f t="shared" si="28"/>
        <v>4.9149575421913143</v>
      </c>
      <c r="K70" s="65">
        <f t="shared" si="29"/>
        <v>13.181459874262817</v>
      </c>
      <c r="L70" s="65">
        <f t="shared" si="30"/>
        <v>32.421592120280067</v>
      </c>
      <c r="M70" s="65">
        <f t="shared" si="31"/>
        <v>43.446924967832075</v>
      </c>
      <c r="N70" s="65">
        <f t="shared" si="32"/>
        <v>52.390548496184707</v>
      </c>
      <c r="O70" s="65">
        <f t="shared" si="33"/>
        <v>60.41502199560864</v>
      </c>
      <c r="P70" s="65">
        <f t="shared" si="34"/>
        <v>67.403958893244507</v>
      </c>
      <c r="Q70" s="65">
        <f t="shared" si="35"/>
        <v>-6.7655070951182452</v>
      </c>
      <c r="R70" s="65">
        <f t="shared" si="36"/>
        <v>-10.852676529073204</v>
      </c>
      <c r="S70" s="65">
        <f t="shared" si="37"/>
        <v>46.48346867263092</v>
      </c>
      <c r="T70" s="65">
        <f t="shared" si="38"/>
        <v>-53.958786794135264</v>
      </c>
      <c r="U70" s="65">
        <f t="shared" si="39"/>
        <v>-84.2618210292367</v>
      </c>
      <c r="V70" s="65">
        <f t="shared" si="40"/>
        <v>-105.16424017475407</v>
      </c>
      <c r="W70" s="65">
        <f t="shared" si="41"/>
        <v>-126.24078008909167</v>
      </c>
      <c r="X70" s="28">
        <f>IFERROR(Q70/euref_fuel_demand!$C68,0)</f>
        <v>-3.2600425750688555E-2</v>
      </c>
      <c r="Y70" s="28">
        <f>IFERROR(R70/euref_fuel_demand!$C68,0)</f>
        <v>-5.2294952973677693E-2</v>
      </c>
      <c r="Z70" s="28">
        <f>IFERROR(S70/euref_fuel_demand!$C68,0)</f>
        <v>0.2239862951573886</v>
      </c>
      <c r="AA70" s="28">
        <f>IFERROR(T70/euref_fuel_demand!$C68,0)</f>
        <v>-0.26000703239949768</v>
      </c>
      <c r="AB70" s="28">
        <f>IFERROR(U70/euref_fuel_demand!$C68,0)</f>
        <v>-0.40602591963336465</v>
      </c>
      <c r="AC70" s="28">
        <f>IFERROR(V70/euref_fuel_demand!$C68,0)</f>
        <v>-0.5067467900400936</v>
      </c>
      <c r="AD70" s="28">
        <f>IFERROR(W70/euref_fuel_demand!$C68,0)</f>
        <v>-0.60830668272789779</v>
      </c>
    </row>
    <row r="71" spans="1:30" ht="15" customHeight="1" x14ac:dyDescent="0.25">
      <c r="A71" s="9" t="s">
        <v>47</v>
      </c>
      <c r="B71" s="9" t="s">
        <v>208</v>
      </c>
      <c r="C71" s="66">
        <f>euref_fuel_demand!D69-euref_fuel_demand!$C69</f>
        <v>-828.19374021417025</v>
      </c>
      <c r="D71" s="66">
        <f>euref_fuel_demand!E69-euref_fuel_demand!$C69</f>
        <v>-1414.5136361931527</v>
      </c>
      <c r="E71" s="66">
        <f>euref_fuel_demand!F69-euref_fuel_demand!$C69</f>
        <v>-2039.5569186710945</v>
      </c>
      <c r="F71" s="66">
        <f>euref_fuel_demand!G69-euref_fuel_demand!$C69</f>
        <v>-2346.0496096896932</v>
      </c>
      <c r="G71" s="66">
        <f>euref_fuel_demand!H69-euref_fuel_demand!$C69</f>
        <v>-2626.1737779162731</v>
      </c>
      <c r="H71" s="66">
        <f>euref_fuel_demand!I69-euref_fuel_demand!$C69</f>
        <v>-2819.4586974085041</v>
      </c>
      <c r="I71" s="66">
        <f>euref_fuel_demand!J69-euref_fuel_demand!$C69</f>
        <v>-2963.2406451878851</v>
      </c>
      <c r="J71" s="65">
        <f t="shared" si="28"/>
        <v>331.27749608566808</v>
      </c>
      <c r="K71" s="65">
        <f t="shared" si="29"/>
        <v>565.80545447726104</v>
      </c>
      <c r="L71" s="65">
        <f t="shared" si="30"/>
        <v>815.82276746843786</v>
      </c>
      <c r="M71" s="65">
        <f t="shared" si="31"/>
        <v>938.41984387587729</v>
      </c>
      <c r="N71" s="65">
        <f t="shared" si="32"/>
        <v>1050.4695111665092</v>
      </c>
      <c r="O71" s="65">
        <f t="shared" si="33"/>
        <v>1127.7834789634016</v>
      </c>
      <c r="P71" s="65">
        <f t="shared" si="34"/>
        <v>1185.2962580751541</v>
      </c>
      <c r="Q71" s="65">
        <f t="shared" si="35"/>
        <v>-456.00805927233665</v>
      </c>
      <c r="R71" s="65">
        <f t="shared" si="36"/>
        <v>-465.84396830099843</v>
      </c>
      <c r="S71" s="65">
        <f t="shared" si="37"/>
        <v>1169.6610059540349</v>
      </c>
      <c r="T71" s="65">
        <f t="shared" si="38"/>
        <v>-1165.4678971313813</v>
      </c>
      <c r="U71" s="65">
        <f t="shared" si="39"/>
        <v>-1689.5122591249101</v>
      </c>
      <c r="V71" s="65">
        <f t="shared" si="40"/>
        <v>-1963.1291809419135</v>
      </c>
      <c r="W71" s="65">
        <f t="shared" si="41"/>
        <v>-2219.9396995817342</v>
      </c>
      <c r="X71" s="28">
        <f>IFERROR(Q71/euref_fuel_demand!$C69,0)</f>
        <v>-4.4243987796947847E-2</v>
      </c>
      <c r="Y71" s="28">
        <f>IFERROR(R71/euref_fuel_demand!$C69,0)</f>
        <v>-4.5198312682631726E-2</v>
      </c>
      <c r="Z71" s="28">
        <f>IFERROR(S71/euref_fuel_demand!$C69,0)</f>
        <v>0.11348586109766472</v>
      </c>
      <c r="AA71" s="28">
        <f>IFERROR(T71/euref_fuel_demand!$C69,0)</f>
        <v>-0.11307902649944117</v>
      </c>
      <c r="AB71" s="28">
        <f>IFERROR(U71/euref_fuel_demand!$C69,0)</f>
        <v>-0.16392420760018572</v>
      </c>
      <c r="AC71" s="28">
        <f>IFERROR(V71/euref_fuel_demand!$C69,0)</f>
        <v>-0.19047177294196416</v>
      </c>
      <c r="AD71" s="28">
        <f>IFERROR(W71/euref_fuel_demand!$C69,0)</f>
        <v>-0.21538870417111658</v>
      </c>
    </row>
    <row r="72" spans="1:30" ht="15" customHeight="1" x14ac:dyDescent="0.25">
      <c r="A72" s="9" t="s">
        <v>47</v>
      </c>
      <c r="B72" s="9" t="s">
        <v>265</v>
      </c>
      <c r="C72" s="66">
        <f>euref_fuel_demand!D70-euref_fuel_demand!$C70</f>
        <v>10.60077300136129</v>
      </c>
      <c r="D72" s="66">
        <f>euref_fuel_demand!E70-euref_fuel_demand!$C70</f>
        <v>-22.399176094545624</v>
      </c>
      <c r="E72" s="66">
        <f>euref_fuel_demand!F70-euref_fuel_demand!$C70</f>
        <v>-79.208817241844372</v>
      </c>
      <c r="F72" s="66">
        <f>euref_fuel_demand!G70-euref_fuel_demand!$C70</f>
        <v>15.017125354542827</v>
      </c>
      <c r="G72" s="66">
        <f>euref_fuel_demand!H70-euref_fuel_demand!$C70</f>
        <v>123.4782289033634</v>
      </c>
      <c r="H72" s="66">
        <f>euref_fuel_demand!I70-euref_fuel_demand!$C70</f>
        <v>171.87683600792946</v>
      </c>
      <c r="I72" s="66">
        <f>euref_fuel_demand!J70-euref_fuel_demand!$C70</f>
        <v>154.76278215371474</v>
      </c>
      <c r="J72" s="65">
        <f t="shared" si="28"/>
        <v>0</v>
      </c>
      <c r="K72" s="65">
        <f t="shared" si="29"/>
        <v>8.9596704378182501</v>
      </c>
      <c r="L72" s="65">
        <f t="shared" si="30"/>
        <v>31.683526896737749</v>
      </c>
      <c r="M72" s="65">
        <f t="shared" si="31"/>
        <v>0</v>
      </c>
      <c r="N72" s="65">
        <f t="shared" si="32"/>
        <v>0</v>
      </c>
      <c r="O72" s="65">
        <f t="shared" si="33"/>
        <v>0</v>
      </c>
      <c r="P72" s="65">
        <f t="shared" si="34"/>
        <v>0</v>
      </c>
      <c r="Q72" s="65">
        <f t="shared" si="35"/>
        <v>0</v>
      </c>
      <c r="R72" s="65">
        <f t="shared" si="36"/>
        <v>-7.3767553818980289</v>
      </c>
      <c r="S72" s="65">
        <f t="shared" si="37"/>
        <v>45.425290173265154</v>
      </c>
      <c r="T72" s="65">
        <f t="shared" si="38"/>
        <v>0</v>
      </c>
      <c r="U72" s="65">
        <f t="shared" si="39"/>
        <v>0</v>
      </c>
      <c r="V72" s="65">
        <f t="shared" si="40"/>
        <v>0</v>
      </c>
      <c r="W72" s="65">
        <f t="shared" si="41"/>
        <v>0</v>
      </c>
      <c r="X72" s="28">
        <f>IFERROR(Q72/euref_fuel_demand!$C70,0)</f>
        <v>0</v>
      </c>
      <c r="Y72" s="28">
        <f>IFERROR(R72/euref_fuel_demand!$C70,0)</f>
        <v>-7.2446988256083629E-3</v>
      </c>
      <c r="Z72" s="28">
        <f>IFERROR(S72/euref_fuel_demand!$C70,0)</f>
        <v>4.4612099674436828E-2</v>
      </c>
      <c r="AA72" s="28">
        <f>IFERROR(T72/euref_fuel_demand!$C70,0)</f>
        <v>0</v>
      </c>
      <c r="AB72" s="28">
        <f>IFERROR(U72/euref_fuel_demand!$C70,0)</f>
        <v>0</v>
      </c>
      <c r="AC72" s="28">
        <f>IFERROR(V72/euref_fuel_demand!$C70,0)</f>
        <v>0</v>
      </c>
      <c r="AD72" s="28">
        <f>IFERROR(W72/euref_fuel_demand!$C70,0)</f>
        <v>0</v>
      </c>
    </row>
    <row r="73" spans="1:30" ht="15" customHeight="1" x14ac:dyDescent="0.25">
      <c r="A73" s="9" t="s">
        <v>47</v>
      </c>
      <c r="B73" s="9" t="s">
        <v>825</v>
      </c>
      <c r="C73" s="66">
        <f>euref_fuel_demand!D71-euref_fuel_demand!$C71</f>
        <v>185.10942654698192</v>
      </c>
      <c r="D73" s="66">
        <f>euref_fuel_demand!E71-euref_fuel_demand!$C71</f>
        <v>74.189277111244337</v>
      </c>
      <c r="E73" s="66">
        <f>euref_fuel_demand!F71-euref_fuel_demand!$C71</f>
        <v>-55.06510607522614</v>
      </c>
      <c r="F73" s="66">
        <f>euref_fuel_demand!G71-euref_fuel_demand!$C71</f>
        <v>149.14886110053703</v>
      </c>
      <c r="G73" s="66">
        <f>euref_fuel_demand!H71-euref_fuel_demand!$C71</f>
        <v>272.51746898732199</v>
      </c>
      <c r="H73" s="66">
        <f>euref_fuel_demand!I71-euref_fuel_demand!$C71</f>
        <v>346.35673943755683</v>
      </c>
      <c r="I73" s="66">
        <f>euref_fuel_demand!J71-euref_fuel_demand!$C71</f>
        <v>451.22397829900819</v>
      </c>
      <c r="J73" s="65">
        <f t="shared" si="28"/>
        <v>-151.08302708087746</v>
      </c>
      <c r="K73" s="65">
        <f t="shared" si="29"/>
        <v>-513.75730767809773</v>
      </c>
      <c r="L73" s="65">
        <f t="shared" si="30"/>
        <v>-934.99299256068173</v>
      </c>
      <c r="M73" s="65">
        <f t="shared" si="31"/>
        <v>-832.7179077431723</v>
      </c>
      <c r="N73" s="65">
        <f t="shared" si="32"/>
        <v>-830.34259067537187</v>
      </c>
      <c r="O73" s="65">
        <f t="shared" si="33"/>
        <v>-841.84176152145346</v>
      </c>
      <c r="P73" s="65">
        <f t="shared" si="34"/>
        <v>-801.47623866939045</v>
      </c>
      <c r="Q73" s="65">
        <f t="shared" si="35"/>
        <v>0</v>
      </c>
      <c r="R73" s="65">
        <f t="shared" si="36"/>
        <v>0</v>
      </c>
      <c r="S73" s="65">
        <f t="shared" si="37"/>
        <v>0</v>
      </c>
      <c r="T73" s="65">
        <f t="shared" si="38"/>
        <v>0</v>
      </c>
      <c r="U73" s="65">
        <f t="shared" si="39"/>
        <v>0</v>
      </c>
      <c r="V73" s="65">
        <f t="shared" si="40"/>
        <v>0</v>
      </c>
      <c r="W73" s="65">
        <f t="shared" si="41"/>
        <v>0</v>
      </c>
      <c r="X73" s="28">
        <f>IFERROR(Q73/euref_fuel_demand!$C71,0)</f>
        <v>0</v>
      </c>
      <c r="Y73" s="28">
        <f>IFERROR(R73/euref_fuel_demand!$C71,0)</f>
        <v>0</v>
      </c>
      <c r="Z73" s="28">
        <f>IFERROR(S73/euref_fuel_demand!$C71,0)</f>
        <v>0</v>
      </c>
      <c r="AA73" s="28">
        <f>IFERROR(T73/euref_fuel_demand!$C71,0)</f>
        <v>0</v>
      </c>
      <c r="AB73" s="28">
        <f>IFERROR(U73/euref_fuel_demand!$C71,0)</f>
        <v>0</v>
      </c>
      <c r="AC73" s="28">
        <f>IFERROR(V73/euref_fuel_demand!$C71,0)</f>
        <v>0</v>
      </c>
      <c r="AD73" s="28">
        <f>IFERROR(W73/euref_fuel_demand!$C71,0)</f>
        <v>0</v>
      </c>
    </row>
    <row r="74" spans="1:30" ht="15" customHeight="1" x14ac:dyDescent="0.25">
      <c r="A74" s="9" t="s">
        <v>47</v>
      </c>
      <c r="B74" s="9" t="s">
        <v>824</v>
      </c>
      <c r="C74" s="66">
        <f>euref_fuel_demand!D72-euref_fuel_demand!$C72</f>
        <v>6.90616074537418</v>
      </c>
      <c r="D74" s="66">
        <f>euref_fuel_demand!E72-euref_fuel_demand!$C72</f>
        <v>15.863638027827285</v>
      </c>
      <c r="E74" s="66">
        <f>euref_fuel_demand!F72-euref_fuel_demand!$C72</f>
        <v>27.349150511771803</v>
      </c>
      <c r="F74" s="66">
        <f>euref_fuel_demand!G72-euref_fuel_demand!$C72</f>
        <v>45.750898762076027</v>
      </c>
      <c r="G74" s="66">
        <f>euref_fuel_demand!H72-euref_fuel_demand!$C72</f>
        <v>55.778239489633698</v>
      </c>
      <c r="H74" s="66">
        <f>euref_fuel_demand!I72-euref_fuel_demand!$C72</f>
        <v>53.371531761068589</v>
      </c>
      <c r="I74" s="66">
        <f>euref_fuel_demand!J72-euref_fuel_demand!$C72</f>
        <v>54.97235584462161</v>
      </c>
      <c r="J74" s="65">
        <f t="shared" si="28"/>
        <v>0</v>
      </c>
      <c r="K74" s="65">
        <f t="shared" si="29"/>
        <v>0</v>
      </c>
      <c r="L74" s="65">
        <f t="shared" si="30"/>
        <v>0</v>
      </c>
      <c r="M74" s="65">
        <f t="shared" si="31"/>
        <v>0</v>
      </c>
      <c r="N74" s="65">
        <f t="shared" si="32"/>
        <v>0</v>
      </c>
      <c r="O74" s="65">
        <f t="shared" si="33"/>
        <v>0</v>
      </c>
      <c r="P74" s="65">
        <f t="shared" si="34"/>
        <v>0</v>
      </c>
      <c r="Q74" s="65">
        <f t="shared" si="35"/>
        <v>0</v>
      </c>
      <c r="R74" s="65">
        <f t="shared" si="36"/>
        <v>0</v>
      </c>
      <c r="S74" s="65">
        <f t="shared" si="37"/>
        <v>0</v>
      </c>
      <c r="T74" s="65">
        <f t="shared" si="38"/>
        <v>0</v>
      </c>
      <c r="U74" s="65">
        <f t="shared" si="39"/>
        <v>0</v>
      </c>
      <c r="V74" s="65">
        <f t="shared" si="40"/>
        <v>0</v>
      </c>
      <c r="W74" s="65">
        <f t="shared" si="41"/>
        <v>0</v>
      </c>
      <c r="X74" s="28">
        <f>IFERROR(Q74/euref_fuel_demand!$C72,0)</f>
        <v>0</v>
      </c>
      <c r="Y74" s="28">
        <f>IFERROR(R74/euref_fuel_demand!$C72,0)</f>
        <v>0</v>
      </c>
      <c r="Z74" s="28">
        <f>IFERROR(S74/euref_fuel_demand!$C72,0)</f>
        <v>0</v>
      </c>
      <c r="AA74" s="28">
        <f>IFERROR(T74/euref_fuel_demand!$C72,0)</f>
        <v>0</v>
      </c>
      <c r="AB74" s="28">
        <f>IFERROR(U74/euref_fuel_demand!$C72,0)</f>
        <v>0</v>
      </c>
      <c r="AC74" s="28">
        <f>IFERROR(V74/euref_fuel_demand!$C72,0)</f>
        <v>0</v>
      </c>
      <c r="AD74" s="28">
        <f>IFERROR(W74/euref_fuel_demand!$C72,0)</f>
        <v>0</v>
      </c>
    </row>
    <row r="75" spans="1:30" ht="15" customHeight="1" x14ac:dyDescent="0.25">
      <c r="A75" s="9" t="s">
        <v>47</v>
      </c>
      <c r="B75" s="9" t="s">
        <v>209</v>
      </c>
      <c r="C75" s="66">
        <f>euref_fuel_demand!D73-euref_fuel_demand!$C73</f>
        <v>252.08288792643566</v>
      </c>
      <c r="D75" s="66">
        <f>euref_fuel_demand!E73-euref_fuel_demand!$C73</f>
        <v>283.03091464130375</v>
      </c>
      <c r="E75" s="66">
        <f>euref_fuel_demand!F73-euref_fuel_demand!$C73</f>
        <v>363.46090258965341</v>
      </c>
      <c r="F75" s="66">
        <f>euref_fuel_demand!G73-euref_fuel_demand!$C73</f>
        <v>419.04764519821356</v>
      </c>
      <c r="G75" s="66">
        <f>euref_fuel_demand!H73-euref_fuel_demand!$C73</f>
        <v>533.44326131320122</v>
      </c>
      <c r="H75" s="66">
        <f>euref_fuel_demand!I73-euref_fuel_demand!$C73</f>
        <v>596.86735651560275</v>
      </c>
      <c r="I75" s="66">
        <f>euref_fuel_demand!J73-euref_fuel_demand!$C73</f>
        <v>589.20167490606673</v>
      </c>
      <c r="J75" s="65">
        <f t="shared" si="28"/>
        <v>0</v>
      </c>
      <c r="K75" s="65">
        <f t="shared" si="29"/>
        <v>0</v>
      </c>
      <c r="L75" s="65">
        <f t="shared" si="30"/>
        <v>0</v>
      </c>
      <c r="M75" s="65">
        <f t="shared" si="31"/>
        <v>0</v>
      </c>
      <c r="N75" s="65">
        <f t="shared" si="32"/>
        <v>0</v>
      </c>
      <c r="O75" s="65">
        <f t="shared" si="33"/>
        <v>0</v>
      </c>
      <c r="P75" s="65">
        <f t="shared" si="34"/>
        <v>0</v>
      </c>
      <c r="Q75" s="65">
        <f t="shared" si="35"/>
        <v>0</v>
      </c>
      <c r="R75" s="65">
        <f t="shared" si="36"/>
        <v>0</v>
      </c>
      <c r="S75" s="65">
        <f t="shared" si="37"/>
        <v>0</v>
      </c>
      <c r="T75" s="65">
        <f t="shared" si="38"/>
        <v>0</v>
      </c>
      <c r="U75" s="65">
        <f t="shared" si="39"/>
        <v>0</v>
      </c>
      <c r="V75" s="65">
        <f t="shared" si="40"/>
        <v>0</v>
      </c>
      <c r="W75" s="65">
        <f t="shared" si="41"/>
        <v>0</v>
      </c>
      <c r="X75" s="28">
        <f>IFERROR(Q75/euref_fuel_demand!$C73,0)</f>
        <v>0</v>
      </c>
      <c r="Y75" s="28">
        <f>IFERROR(R75/euref_fuel_demand!$C73,0)</f>
        <v>0</v>
      </c>
      <c r="Z75" s="28">
        <f>IFERROR(S75/euref_fuel_demand!$C73,0)</f>
        <v>0</v>
      </c>
      <c r="AA75" s="28">
        <f>IFERROR(T75/euref_fuel_demand!$C73,0)</f>
        <v>0</v>
      </c>
      <c r="AB75" s="28">
        <f>IFERROR(U75/euref_fuel_demand!$C73,0)</f>
        <v>0</v>
      </c>
      <c r="AC75" s="28">
        <f>IFERROR(V75/euref_fuel_demand!$C73,0)</f>
        <v>0</v>
      </c>
      <c r="AD75" s="28">
        <f>IFERROR(W75/euref_fuel_demand!$C73,0)</f>
        <v>0</v>
      </c>
    </row>
    <row r="76" spans="1:30" ht="15" customHeight="1" x14ac:dyDescent="0.25">
      <c r="A76" s="9" t="s">
        <v>14</v>
      </c>
      <c r="B76" s="9" t="s">
        <v>207</v>
      </c>
      <c r="C76" s="66">
        <f>euref_fuel_demand!D74-euref_fuel_demand!$C74</f>
        <v>-8.456319330860083</v>
      </c>
      <c r="D76" s="66">
        <f>euref_fuel_demand!E74-euref_fuel_demand!$C74</f>
        <v>-27.271597408053267</v>
      </c>
      <c r="E76" s="66">
        <f>euref_fuel_demand!F74-euref_fuel_demand!$C74</f>
        <v>-50.526488265904447</v>
      </c>
      <c r="F76" s="66">
        <f>euref_fuel_demand!G74-euref_fuel_demand!$C74</f>
        <v>-80.340859473052134</v>
      </c>
      <c r="G76" s="66">
        <f>euref_fuel_demand!H74-euref_fuel_demand!$C74</f>
        <v>-105.87715537049033</v>
      </c>
      <c r="H76" s="66">
        <f>euref_fuel_demand!I74-euref_fuel_demand!$C74</f>
        <v>-116.51589301814214</v>
      </c>
      <c r="I76" s="66">
        <f>euref_fuel_demand!J74-euref_fuel_demand!$C74</f>
        <v>-122.03964989522652</v>
      </c>
      <c r="J76" s="65">
        <f t="shared" si="28"/>
        <v>3.382527732344033</v>
      </c>
      <c r="K76" s="65">
        <f t="shared" si="29"/>
        <v>10.908638963221307</v>
      </c>
      <c r="L76" s="65">
        <f t="shared" si="30"/>
        <v>20.210595306361778</v>
      </c>
      <c r="M76" s="65">
        <f t="shared" si="31"/>
        <v>32.136343789220852</v>
      </c>
      <c r="N76" s="65">
        <f t="shared" si="32"/>
        <v>42.350862148196128</v>
      </c>
      <c r="O76" s="65">
        <f t="shared" si="33"/>
        <v>46.606357207256856</v>
      </c>
      <c r="P76" s="65">
        <f t="shared" si="34"/>
        <v>48.815859958090606</v>
      </c>
      <c r="Q76" s="65">
        <f t="shared" si="35"/>
        <v>-8.1415139758849566</v>
      </c>
      <c r="R76" s="65">
        <f t="shared" si="36"/>
        <v>-26.23434845381534</v>
      </c>
      <c r="S76" s="65">
        <f t="shared" si="37"/>
        <v>-49.039359929954443</v>
      </c>
      <c r="T76" s="65">
        <f t="shared" si="38"/>
        <v>-78.855835486451326</v>
      </c>
      <c r="U76" s="65">
        <f t="shared" si="39"/>
        <v>-104.51711327851652</v>
      </c>
      <c r="V76" s="65">
        <f t="shared" si="40"/>
        <v>-115.47916460988108</v>
      </c>
      <c r="W76" s="65">
        <f t="shared" si="41"/>
        <v>-121.24836714554789</v>
      </c>
      <c r="X76" s="28">
        <f>IFERROR(Q76/euref_fuel_demand!$C74,0)</f>
        <v>-5.8471529154933463E-2</v>
      </c>
      <c r="Y76" s="28">
        <f>IFERROR(R76/euref_fuel_demand!$C74,0)</f>
        <v>-0.18841243471687469</v>
      </c>
      <c r="Z76" s="28">
        <f>IFERROR(S76/euref_fuel_demand!$C74,0)</f>
        <v>-0.35219571843478031</v>
      </c>
      <c r="AA76" s="28">
        <f>IFERROR(T76/euref_fuel_demand!$C74,0)</f>
        <v>-0.56633462736044671</v>
      </c>
      <c r="AB76" s="28">
        <f>IFERROR(U76/euref_fuel_demand!$C74,0)</f>
        <v>-0.75063132660040488</v>
      </c>
      <c r="AC76" s="28">
        <f>IFERROR(V76/euref_fuel_demand!$C74,0)</f>
        <v>-0.82935966950054585</v>
      </c>
      <c r="AD76" s="28">
        <f>IFERROR(W76/euref_fuel_demand!$C74,0)</f>
        <v>-0.87079349805677453</v>
      </c>
    </row>
    <row r="77" spans="1:30" ht="15" customHeight="1" x14ac:dyDescent="0.25">
      <c r="A77" s="9" t="s">
        <v>14</v>
      </c>
      <c r="B77" s="9" t="s">
        <v>208</v>
      </c>
      <c r="C77" s="66">
        <f>euref_fuel_demand!D75-euref_fuel_demand!$C75</f>
        <v>-186.75125131573168</v>
      </c>
      <c r="D77" s="66">
        <f>euref_fuel_demand!E75-euref_fuel_demand!$C75</f>
        <v>-256.31233154142228</v>
      </c>
      <c r="E77" s="66">
        <f>euref_fuel_demand!F75-euref_fuel_demand!$C75</f>
        <v>-304.86226663333218</v>
      </c>
      <c r="F77" s="66">
        <f>euref_fuel_demand!G75-euref_fuel_demand!$C75</f>
        <v>-324.11301126576609</v>
      </c>
      <c r="G77" s="66">
        <f>euref_fuel_demand!H75-euref_fuel_demand!$C75</f>
        <v>-327.63480664981125</v>
      </c>
      <c r="H77" s="66">
        <f>euref_fuel_demand!I75-euref_fuel_demand!$C75</f>
        <v>-331.12452438607443</v>
      </c>
      <c r="I77" s="66">
        <f>euref_fuel_demand!J75-euref_fuel_demand!$C75</f>
        <v>-325.66726285659979</v>
      </c>
      <c r="J77" s="65">
        <f t="shared" si="28"/>
        <v>74.700500526292672</v>
      </c>
      <c r="K77" s="65">
        <f t="shared" si="29"/>
        <v>102.52493261656892</v>
      </c>
      <c r="L77" s="65">
        <f t="shared" si="30"/>
        <v>121.94490665333288</v>
      </c>
      <c r="M77" s="65">
        <f t="shared" si="31"/>
        <v>129.64520450630644</v>
      </c>
      <c r="N77" s="65">
        <f t="shared" si="32"/>
        <v>131.0539226599245</v>
      </c>
      <c r="O77" s="65">
        <f t="shared" si="33"/>
        <v>132.44980975442977</v>
      </c>
      <c r="P77" s="65">
        <f t="shared" si="34"/>
        <v>130.26690514263993</v>
      </c>
      <c r="Q77" s="65">
        <f t="shared" si="35"/>
        <v>-179.79901930292777</v>
      </c>
      <c r="R77" s="65">
        <f t="shared" si="36"/>
        <v>-246.56373875194683</v>
      </c>
      <c r="S77" s="65">
        <f t="shared" si="37"/>
        <v>-295.88936289843497</v>
      </c>
      <c r="T77" s="65">
        <f t="shared" si="38"/>
        <v>-318.12209208397013</v>
      </c>
      <c r="U77" s="65">
        <f t="shared" si="39"/>
        <v>-323.4261827376917</v>
      </c>
      <c r="V77" s="65">
        <f t="shared" si="40"/>
        <v>-328.17826364678177</v>
      </c>
      <c r="W77" s="65">
        <f t="shared" si="41"/>
        <v>-323.55569593998933</v>
      </c>
      <c r="X77" s="28">
        <f>IFERROR(Q77/euref_fuel_demand!$C75,0)</f>
        <v>-6.5272929667621646E-2</v>
      </c>
      <c r="Y77" s="28">
        <f>IFERROR(R77/euref_fuel_demand!$C75,0)</f>
        <v>-8.9510708348338547E-2</v>
      </c>
      <c r="Z77" s="28">
        <f>IFERROR(S77/euref_fuel_demand!$C75,0)</f>
        <v>-0.10741752457129462</v>
      </c>
      <c r="AA77" s="28">
        <f>IFERROR(T77/euref_fuel_demand!$C75,0)</f>
        <v>-0.11548873304658515</v>
      </c>
      <c r="AB77" s="28">
        <f>IFERROR(U77/euref_fuel_demand!$C75,0)</f>
        <v>-0.1174142915815166</v>
      </c>
      <c r="AC77" s="28">
        <f>IFERROR(V77/euref_fuel_demand!$C75,0)</f>
        <v>-0.11913945250929277</v>
      </c>
      <c r="AD77" s="28">
        <f>IFERROR(W77/euref_fuel_demand!$C75,0)</f>
        <v>-0.11746130911352193</v>
      </c>
    </row>
    <row r="78" spans="1:30" ht="15" customHeight="1" x14ac:dyDescent="0.25">
      <c r="A78" s="9" t="s">
        <v>14</v>
      </c>
      <c r="B78" s="9" t="s">
        <v>265</v>
      </c>
      <c r="C78" s="66">
        <f>euref_fuel_demand!D76-euref_fuel_demand!$C76</f>
        <v>60.176941647077683</v>
      </c>
      <c r="D78" s="66">
        <f>euref_fuel_demand!E76-euref_fuel_demand!$C76</f>
        <v>26.168159366666941</v>
      </c>
      <c r="E78" s="66">
        <f>euref_fuel_demand!F76-euref_fuel_demand!$C76</f>
        <v>-14.854900222264178</v>
      </c>
      <c r="F78" s="66">
        <f>euref_fuel_demand!G76-euref_fuel_demand!$C76</f>
        <v>-26.729900097149766</v>
      </c>
      <c r="G78" s="66">
        <f>euref_fuel_demand!H76-euref_fuel_demand!$C76</f>
        <v>18.207956815980879</v>
      </c>
      <c r="H78" s="66">
        <f>euref_fuel_demand!I76-euref_fuel_demand!$C76</f>
        <v>64.414836185056402</v>
      </c>
      <c r="I78" s="66">
        <f>euref_fuel_demand!J76-euref_fuel_demand!$C76</f>
        <v>57.264971975980188</v>
      </c>
      <c r="J78" s="65">
        <f t="shared" si="28"/>
        <v>0</v>
      </c>
      <c r="K78" s="65">
        <f t="shared" si="29"/>
        <v>0</v>
      </c>
      <c r="L78" s="65">
        <f t="shared" si="30"/>
        <v>5.9419600889056712</v>
      </c>
      <c r="M78" s="65">
        <f t="shared" si="31"/>
        <v>10.691960038859907</v>
      </c>
      <c r="N78" s="65">
        <f t="shared" si="32"/>
        <v>0</v>
      </c>
      <c r="O78" s="65">
        <f t="shared" si="33"/>
        <v>0</v>
      </c>
      <c r="P78" s="65">
        <f t="shared" si="34"/>
        <v>0</v>
      </c>
      <c r="Q78" s="65">
        <f t="shared" si="35"/>
        <v>0</v>
      </c>
      <c r="R78" s="65">
        <f t="shared" si="36"/>
        <v>0</v>
      </c>
      <c r="S78" s="65">
        <f t="shared" si="37"/>
        <v>-14.41768117525698</v>
      </c>
      <c r="T78" s="65">
        <f t="shared" si="38"/>
        <v>-26.235823445940614</v>
      </c>
      <c r="U78" s="65">
        <f t="shared" si="39"/>
        <v>0</v>
      </c>
      <c r="V78" s="65">
        <f t="shared" si="40"/>
        <v>0</v>
      </c>
      <c r="W78" s="65">
        <f t="shared" si="41"/>
        <v>0</v>
      </c>
      <c r="X78" s="28">
        <f>IFERROR(Q78/euref_fuel_demand!$C76,0)</f>
        <v>0</v>
      </c>
      <c r="Y78" s="28">
        <f>IFERROR(R78/euref_fuel_demand!$C76,0)</f>
        <v>0</v>
      </c>
      <c r="Z78" s="28">
        <f>IFERROR(S78/euref_fuel_demand!$C76,0)</f>
        <v>-1.2318029388126536E-2</v>
      </c>
      <c r="AA78" s="28">
        <f>IFERROR(T78/euref_fuel_demand!$C76,0)</f>
        <v>-2.2415091601790497E-2</v>
      </c>
      <c r="AB78" s="28">
        <f>IFERROR(U78/euref_fuel_demand!$C76,0)</f>
        <v>0</v>
      </c>
      <c r="AC78" s="28">
        <f>IFERROR(V78/euref_fuel_demand!$C76,0)</f>
        <v>0</v>
      </c>
      <c r="AD78" s="28">
        <f>IFERROR(W78/euref_fuel_demand!$C76,0)</f>
        <v>0</v>
      </c>
    </row>
    <row r="79" spans="1:30" ht="15" customHeight="1" x14ac:dyDescent="0.25">
      <c r="A79" s="9" t="s">
        <v>14</v>
      </c>
      <c r="B79" s="9" t="s">
        <v>825</v>
      </c>
      <c r="C79" s="66">
        <f>euref_fuel_demand!D77-euref_fuel_demand!$C77</f>
        <v>75.176213311525089</v>
      </c>
      <c r="D79" s="66">
        <f>euref_fuel_demand!E77-euref_fuel_demand!$C77</f>
        <v>73.51985837316397</v>
      </c>
      <c r="E79" s="66">
        <f>euref_fuel_demand!F77-euref_fuel_demand!$C77</f>
        <v>95.854769891205024</v>
      </c>
      <c r="F79" s="66">
        <f>euref_fuel_demand!G77-euref_fuel_demand!$C77</f>
        <v>154.35395207566285</v>
      </c>
      <c r="G79" s="66">
        <f>euref_fuel_demand!H77-euref_fuel_demand!$C77</f>
        <v>223.38419443035946</v>
      </c>
      <c r="H79" s="66">
        <f>euref_fuel_demand!I77-euref_fuel_demand!$C77</f>
        <v>323.78447343891094</v>
      </c>
      <c r="I79" s="66">
        <f>euref_fuel_demand!J77-euref_fuel_demand!$C77</f>
        <v>445.41166362428226</v>
      </c>
      <c r="J79" s="65">
        <f t="shared" si="28"/>
        <v>-2.9068149471116156</v>
      </c>
      <c r="K79" s="65">
        <f t="shared" si="29"/>
        <v>-39.913713206626255</v>
      </c>
      <c r="L79" s="65">
        <f t="shared" si="30"/>
        <v>-52.242692157395311</v>
      </c>
      <c r="M79" s="65">
        <f t="shared" si="31"/>
        <v>-18.119556258724366</v>
      </c>
      <c r="N79" s="65">
        <f t="shared" si="32"/>
        <v>49.979409622238833</v>
      </c>
      <c r="O79" s="65">
        <f t="shared" si="33"/>
        <v>144.72830647722432</v>
      </c>
      <c r="P79" s="65">
        <f t="shared" si="34"/>
        <v>266.32889852355174</v>
      </c>
      <c r="Q79" s="65">
        <f t="shared" si="35"/>
        <v>0</v>
      </c>
      <c r="R79" s="65">
        <f t="shared" si="36"/>
        <v>0</v>
      </c>
      <c r="S79" s="65">
        <f t="shared" si="37"/>
        <v>0</v>
      </c>
      <c r="T79" s="65">
        <f t="shared" si="38"/>
        <v>0</v>
      </c>
      <c r="U79" s="65">
        <f t="shared" si="39"/>
        <v>0</v>
      </c>
      <c r="V79" s="65">
        <f t="shared" si="40"/>
        <v>0</v>
      </c>
      <c r="W79" s="65">
        <f t="shared" si="41"/>
        <v>0</v>
      </c>
      <c r="X79" s="28">
        <f>IFERROR(Q79/euref_fuel_demand!$C77,0)</f>
        <v>0</v>
      </c>
      <c r="Y79" s="28">
        <f>IFERROR(R79/euref_fuel_demand!$C77,0)</f>
        <v>0</v>
      </c>
      <c r="Z79" s="28">
        <f>IFERROR(S79/euref_fuel_demand!$C77,0)</f>
        <v>0</v>
      </c>
      <c r="AA79" s="28">
        <f>IFERROR(T79/euref_fuel_demand!$C77,0)</f>
        <v>0</v>
      </c>
      <c r="AB79" s="28">
        <f>IFERROR(U79/euref_fuel_demand!$C77,0)</f>
        <v>0</v>
      </c>
      <c r="AC79" s="28">
        <f>IFERROR(V79/euref_fuel_demand!$C77,0)</f>
        <v>0</v>
      </c>
      <c r="AD79" s="28">
        <f>IFERROR(W79/euref_fuel_demand!$C77,0)</f>
        <v>0</v>
      </c>
    </row>
    <row r="80" spans="1:30" ht="15" customHeight="1" x14ac:dyDescent="0.25">
      <c r="A80" s="9" t="s">
        <v>14</v>
      </c>
      <c r="B80" s="9" t="s">
        <v>824</v>
      </c>
      <c r="C80" s="66">
        <f>euref_fuel_demand!D78-euref_fuel_demand!$C78</f>
        <v>14.649701222069638</v>
      </c>
      <c r="D80" s="66">
        <f>euref_fuel_demand!E78-euref_fuel_demand!$C78</f>
        <v>32.543498967910352</v>
      </c>
      <c r="E80" s="66">
        <f>euref_fuel_demand!F78-euref_fuel_demand!$C78</f>
        <v>47.779916511476245</v>
      </c>
      <c r="F80" s="66">
        <f>euref_fuel_demand!G78-euref_fuel_demand!$C78</f>
        <v>62.289180358324643</v>
      </c>
      <c r="G80" s="66">
        <f>euref_fuel_demand!H78-euref_fuel_demand!$C78</f>
        <v>85.846223790242107</v>
      </c>
      <c r="H80" s="66">
        <f>euref_fuel_demand!I78-euref_fuel_demand!$C78</f>
        <v>88.691183863672734</v>
      </c>
      <c r="I80" s="66">
        <f>euref_fuel_demand!J78-euref_fuel_demand!$C78</f>
        <v>92.206617967292743</v>
      </c>
      <c r="J80" s="65">
        <f t="shared" si="28"/>
        <v>0</v>
      </c>
      <c r="K80" s="65">
        <f t="shared" si="29"/>
        <v>0</v>
      </c>
      <c r="L80" s="65">
        <f t="shared" si="30"/>
        <v>0</v>
      </c>
      <c r="M80" s="65">
        <f t="shared" si="31"/>
        <v>0</v>
      </c>
      <c r="N80" s="65">
        <f t="shared" si="32"/>
        <v>0</v>
      </c>
      <c r="O80" s="65">
        <f t="shared" si="33"/>
        <v>0</v>
      </c>
      <c r="P80" s="65">
        <f t="shared" si="34"/>
        <v>0</v>
      </c>
      <c r="Q80" s="65">
        <f t="shared" si="35"/>
        <v>0</v>
      </c>
      <c r="R80" s="65">
        <f t="shared" si="36"/>
        <v>0</v>
      </c>
      <c r="S80" s="65">
        <f t="shared" si="37"/>
        <v>0</v>
      </c>
      <c r="T80" s="65">
        <f t="shared" si="38"/>
        <v>0</v>
      </c>
      <c r="U80" s="65">
        <f t="shared" si="39"/>
        <v>0</v>
      </c>
      <c r="V80" s="65">
        <f t="shared" si="40"/>
        <v>0</v>
      </c>
      <c r="W80" s="65">
        <f t="shared" si="41"/>
        <v>0</v>
      </c>
      <c r="X80" s="28">
        <f>IFERROR(Q80/euref_fuel_demand!$C78,0)</f>
        <v>0</v>
      </c>
      <c r="Y80" s="28">
        <f>IFERROR(R80/euref_fuel_demand!$C78,0)</f>
        <v>0</v>
      </c>
      <c r="Z80" s="28">
        <f>IFERROR(S80/euref_fuel_demand!$C78,0)</f>
        <v>0</v>
      </c>
      <c r="AA80" s="28">
        <f>IFERROR(T80/euref_fuel_demand!$C78,0)</f>
        <v>0</v>
      </c>
      <c r="AB80" s="28">
        <f>IFERROR(U80/euref_fuel_demand!$C78,0)</f>
        <v>0</v>
      </c>
      <c r="AC80" s="28">
        <f>IFERROR(V80/euref_fuel_demand!$C78,0)</f>
        <v>0</v>
      </c>
      <c r="AD80" s="28">
        <f>IFERROR(W80/euref_fuel_demand!$C78,0)</f>
        <v>0</v>
      </c>
    </row>
    <row r="81" spans="1:30" ht="15" customHeight="1" x14ac:dyDescent="0.25">
      <c r="A81" s="9" t="s">
        <v>14</v>
      </c>
      <c r="B81" s="9" t="s">
        <v>209</v>
      </c>
      <c r="C81" s="66">
        <f>euref_fuel_demand!D79-euref_fuel_demand!$C79</f>
        <v>156.33686786058774</v>
      </c>
      <c r="D81" s="66">
        <f>euref_fuel_demand!E79-euref_fuel_demand!$C79</f>
        <v>147.63102998362251</v>
      </c>
      <c r="E81" s="66">
        <f>euref_fuel_demand!F79-euref_fuel_demand!$C79</f>
        <v>150.33223756901407</v>
      </c>
      <c r="F81" s="66">
        <f>euref_fuel_demand!G79-euref_fuel_demand!$C79</f>
        <v>131.26477930551698</v>
      </c>
      <c r="G81" s="66">
        <f>euref_fuel_demand!H79-euref_fuel_demand!$C79</f>
        <v>116.64493767817441</v>
      </c>
      <c r="H81" s="66">
        <f>euref_fuel_demand!I79-euref_fuel_demand!$C79</f>
        <v>101.04442539151012</v>
      </c>
      <c r="I81" s="66">
        <f>euref_fuel_demand!J79-euref_fuel_demand!$C79</f>
        <v>93.370903261118883</v>
      </c>
      <c r="J81" s="65">
        <f t="shared" si="28"/>
        <v>0</v>
      </c>
      <c r="K81" s="65">
        <f t="shared" si="29"/>
        <v>0</v>
      </c>
      <c r="L81" s="65">
        <f t="shared" si="30"/>
        <v>0</v>
      </c>
      <c r="M81" s="65">
        <f t="shared" si="31"/>
        <v>0</v>
      </c>
      <c r="N81" s="65">
        <f t="shared" si="32"/>
        <v>0</v>
      </c>
      <c r="O81" s="65">
        <f t="shared" si="33"/>
        <v>0</v>
      </c>
      <c r="P81" s="65">
        <f t="shared" si="34"/>
        <v>0</v>
      </c>
      <c r="Q81" s="65">
        <f t="shared" si="35"/>
        <v>0</v>
      </c>
      <c r="R81" s="65">
        <f t="shared" si="36"/>
        <v>0</v>
      </c>
      <c r="S81" s="65">
        <f t="shared" si="37"/>
        <v>0</v>
      </c>
      <c r="T81" s="65">
        <f t="shared" si="38"/>
        <v>0</v>
      </c>
      <c r="U81" s="65">
        <f t="shared" si="39"/>
        <v>0</v>
      </c>
      <c r="V81" s="65">
        <f t="shared" si="40"/>
        <v>0</v>
      </c>
      <c r="W81" s="65">
        <f t="shared" si="41"/>
        <v>0</v>
      </c>
      <c r="X81" s="28">
        <f>IFERROR(Q81/euref_fuel_demand!$C79,0)</f>
        <v>0</v>
      </c>
      <c r="Y81" s="28">
        <f>IFERROR(R81/euref_fuel_demand!$C79,0)</f>
        <v>0</v>
      </c>
      <c r="Z81" s="28">
        <f>IFERROR(S81/euref_fuel_demand!$C79,0)</f>
        <v>0</v>
      </c>
      <c r="AA81" s="28">
        <f>IFERROR(T81/euref_fuel_demand!$C79,0)</f>
        <v>0</v>
      </c>
      <c r="AB81" s="28">
        <f>IFERROR(U81/euref_fuel_demand!$C79,0)</f>
        <v>0</v>
      </c>
      <c r="AC81" s="28">
        <f>IFERROR(V81/euref_fuel_demand!$C79,0)</f>
        <v>0</v>
      </c>
      <c r="AD81" s="28">
        <f>IFERROR(W81/euref_fuel_demand!$C79,0)</f>
        <v>0</v>
      </c>
    </row>
    <row r="82" spans="1:30" ht="15" customHeight="1" x14ac:dyDescent="0.25">
      <c r="A82" s="9" t="s">
        <v>13</v>
      </c>
      <c r="B82" s="9" t="s">
        <v>207</v>
      </c>
      <c r="C82" s="66">
        <f>euref_fuel_demand!D80-euref_fuel_demand!$C80</f>
        <v>-133.14419410603932</v>
      </c>
      <c r="D82" s="66">
        <f>euref_fuel_demand!E80-euref_fuel_demand!$C80</f>
        <v>-101.47189380650923</v>
      </c>
      <c r="E82" s="66">
        <f>euref_fuel_demand!F80-euref_fuel_demand!$C80</f>
        <v>-220.98473554718083</v>
      </c>
      <c r="F82" s="66">
        <f>euref_fuel_demand!G80-euref_fuel_demand!$C80</f>
        <v>-322.22550711591487</v>
      </c>
      <c r="G82" s="66">
        <f>euref_fuel_demand!H80-euref_fuel_demand!$C80</f>
        <v>-363.97084340580557</v>
      </c>
      <c r="H82" s="66">
        <f>euref_fuel_demand!I80-euref_fuel_demand!$C80</f>
        <v>-405.5644235671603</v>
      </c>
      <c r="I82" s="66">
        <f>euref_fuel_demand!J80-euref_fuel_demand!$C80</f>
        <v>-426.670990201123</v>
      </c>
      <c r="J82" s="65">
        <f t="shared" si="28"/>
        <v>53.257677642415729</v>
      </c>
      <c r="K82" s="65">
        <f t="shared" si="29"/>
        <v>40.588757522603693</v>
      </c>
      <c r="L82" s="65">
        <f t="shared" si="30"/>
        <v>88.393894218872333</v>
      </c>
      <c r="M82" s="65">
        <f t="shared" si="31"/>
        <v>128.89020284636595</v>
      </c>
      <c r="N82" s="65">
        <f t="shared" si="32"/>
        <v>145.58833736232222</v>
      </c>
      <c r="O82" s="65">
        <f t="shared" si="33"/>
        <v>162.22576942686413</v>
      </c>
      <c r="P82" s="65">
        <f t="shared" si="34"/>
        <v>170.66839608044921</v>
      </c>
      <c r="Q82" s="65">
        <f t="shared" si="35"/>
        <v>-133.14419410603932</v>
      </c>
      <c r="R82" s="65">
        <f t="shared" si="36"/>
        <v>-101.47189380650923</v>
      </c>
      <c r="S82" s="65">
        <f t="shared" si="37"/>
        <v>-220.98473554718083</v>
      </c>
      <c r="T82" s="65">
        <f t="shared" si="38"/>
        <v>-322.22550711591487</v>
      </c>
      <c r="U82" s="65">
        <f t="shared" si="39"/>
        <v>-363.97084340580557</v>
      </c>
      <c r="V82" s="65">
        <f t="shared" si="40"/>
        <v>-405.5644235671603</v>
      </c>
      <c r="W82" s="65">
        <f t="shared" si="41"/>
        <v>-426.670990201123</v>
      </c>
      <c r="X82" s="28">
        <f>IFERROR(Q82/euref_fuel_demand!$C80,0)</f>
        <v>-0.26566929733770572</v>
      </c>
      <c r="Y82" s="28">
        <f>IFERROR(R82/euref_fuel_demand!$C80,0)</f>
        <v>-0.20247196588708638</v>
      </c>
      <c r="Z82" s="28">
        <f>IFERROR(S82/euref_fuel_demand!$C80,0)</f>
        <v>-0.44094194124920738</v>
      </c>
      <c r="AA82" s="28">
        <f>IFERROR(T82/euref_fuel_demand!$C80,0)</f>
        <v>-0.64295273732771796</v>
      </c>
      <c r="AB82" s="28">
        <f>IFERROR(U82/euref_fuel_demand!$C80,0)</f>
        <v>-0.72624930338322913</v>
      </c>
      <c r="AC82" s="28">
        <f>IFERROR(V82/euref_fuel_demand!$C80,0)</f>
        <v>-0.80924306281389602</v>
      </c>
      <c r="AD82" s="28">
        <f>IFERROR(W82/euref_fuel_demand!$C80,0)</f>
        <v>-0.85135805524376107</v>
      </c>
    </row>
    <row r="83" spans="1:30" ht="15" customHeight="1" x14ac:dyDescent="0.25">
      <c r="A83" s="9" t="s">
        <v>13</v>
      </c>
      <c r="B83" s="9" t="s">
        <v>208</v>
      </c>
      <c r="C83" s="66">
        <f>euref_fuel_demand!D81-euref_fuel_demand!$C81</f>
        <v>-79.225259906022984</v>
      </c>
      <c r="D83" s="66">
        <f>euref_fuel_demand!E81-euref_fuel_demand!$C81</f>
        <v>-7.9196489614569145</v>
      </c>
      <c r="E83" s="66">
        <f>euref_fuel_demand!F81-euref_fuel_demand!$C81</f>
        <v>42.095720724496459</v>
      </c>
      <c r="F83" s="66">
        <f>euref_fuel_demand!G81-euref_fuel_demand!$C81</f>
        <v>109.94836022889194</v>
      </c>
      <c r="G83" s="66">
        <f>euref_fuel_demand!H81-euref_fuel_demand!$C81</f>
        <v>135.37689307775145</v>
      </c>
      <c r="H83" s="66">
        <f>euref_fuel_demand!I81-euref_fuel_demand!$C81</f>
        <v>172.09075264589774</v>
      </c>
      <c r="I83" s="66">
        <f>euref_fuel_demand!J81-euref_fuel_demand!$C81</f>
        <v>259.08834635184121</v>
      </c>
      <c r="J83" s="65">
        <f t="shared" si="28"/>
        <v>31.690103962409193</v>
      </c>
      <c r="K83" s="65">
        <f t="shared" si="29"/>
        <v>3.1678595845827657</v>
      </c>
      <c r="L83" s="65">
        <f t="shared" si="30"/>
        <v>0</v>
      </c>
      <c r="M83" s="65">
        <f t="shared" si="31"/>
        <v>0</v>
      </c>
      <c r="N83" s="65">
        <f t="shared" si="32"/>
        <v>0</v>
      </c>
      <c r="O83" s="65">
        <f t="shared" si="33"/>
        <v>0</v>
      </c>
      <c r="P83" s="65">
        <f t="shared" si="34"/>
        <v>0</v>
      </c>
      <c r="Q83" s="65">
        <f t="shared" si="35"/>
        <v>-79.225259906022984</v>
      </c>
      <c r="R83" s="65">
        <f t="shared" si="36"/>
        <v>-7.9196489614569145</v>
      </c>
      <c r="S83" s="65">
        <f t="shared" si="37"/>
        <v>0</v>
      </c>
      <c r="T83" s="65">
        <f t="shared" si="38"/>
        <v>0</v>
      </c>
      <c r="U83" s="65">
        <f t="shared" si="39"/>
        <v>0</v>
      </c>
      <c r="V83" s="65">
        <f t="shared" si="40"/>
        <v>0</v>
      </c>
      <c r="W83" s="65">
        <f t="shared" si="41"/>
        <v>0</v>
      </c>
      <c r="X83" s="28">
        <f>IFERROR(Q83/euref_fuel_demand!$C81,0)</f>
        <v>-1.8591380017898163E-2</v>
      </c>
      <c r="Y83" s="28">
        <f>IFERROR(R83/euref_fuel_demand!$C81,0)</f>
        <v>-1.8584628643118473E-3</v>
      </c>
      <c r="Z83" s="28">
        <f>IFERROR(S83/euref_fuel_demand!$C81,0)</f>
        <v>0</v>
      </c>
      <c r="AA83" s="28">
        <f>IFERROR(T83/euref_fuel_demand!$C81,0)</f>
        <v>0</v>
      </c>
      <c r="AB83" s="28">
        <f>IFERROR(U83/euref_fuel_demand!$C81,0)</f>
        <v>0</v>
      </c>
      <c r="AC83" s="28">
        <f>IFERROR(V83/euref_fuel_demand!$C81,0)</f>
        <v>0</v>
      </c>
      <c r="AD83" s="28">
        <f>IFERROR(W83/euref_fuel_demand!$C81,0)</f>
        <v>0</v>
      </c>
    </row>
    <row r="84" spans="1:30" ht="15" customHeight="1" x14ac:dyDescent="0.25">
      <c r="A84" s="9" t="s">
        <v>13</v>
      </c>
      <c r="B84" s="9" t="s">
        <v>265</v>
      </c>
      <c r="C84" s="66">
        <f>euref_fuel_demand!D82-euref_fuel_demand!$C82</f>
        <v>-52.833871382844336</v>
      </c>
      <c r="D84" s="66">
        <f>euref_fuel_demand!E82-euref_fuel_demand!$C82</f>
        <v>-414.15976011000021</v>
      </c>
      <c r="E84" s="66">
        <f>euref_fuel_demand!F82-euref_fuel_demand!$C82</f>
        <v>-461.46143166702041</v>
      </c>
      <c r="F84" s="66">
        <f>euref_fuel_demand!G82-euref_fuel_demand!$C82</f>
        <v>-719.62992061865225</v>
      </c>
      <c r="G84" s="66">
        <f>euref_fuel_demand!H82-euref_fuel_demand!$C82</f>
        <v>-828.0046864648948</v>
      </c>
      <c r="H84" s="66">
        <f>euref_fuel_demand!I82-euref_fuel_demand!$C82</f>
        <v>-920.05444238978816</v>
      </c>
      <c r="I84" s="66">
        <f>euref_fuel_demand!J82-euref_fuel_demand!$C82</f>
        <v>-870.51111085178763</v>
      </c>
      <c r="J84" s="65">
        <f t="shared" si="28"/>
        <v>21.133548553137736</v>
      </c>
      <c r="K84" s="65">
        <f t="shared" si="29"/>
        <v>165.66390404400008</v>
      </c>
      <c r="L84" s="65">
        <f t="shared" si="30"/>
        <v>184.58457266680816</v>
      </c>
      <c r="M84" s="65">
        <f t="shared" si="31"/>
        <v>287.85196824746089</v>
      </c>
      <c r="N84" s="65">
        <f t="shared" si="32"/>
        <v>331.20187458595791</v>
      </c>
      <c r="O84" s="65">
        <f t="shared" si="33"/>
        <v>368.02177695591524</v>
      </c>
      <c r="P84" s="65">
        <f t="shared" si="34"/>
        <v>348.20444434071504</v>
      </c>
      <c r="Q84" s="65">
        <f t="shared" si="35"/>
        <v>-52.833871382844336</v>
      </c>
      <c r="R84" s="65">
        <f t="shared" si="36"/>
        <v>-414.15976011000021</v>
      </c>
      <c r="S84" s="65">
        <f t="shared" si="37"/>
        <v>-461.46143166702041</v>
      </c>
      <c r="T84" s="65">
        <f t="shared" si="38"/>
        <v>-719.62992061865225</v>
      </c>
      <c r="U84" s="65">
        <f t="shared" si="39"/>
        <v>-828.0046864648948</v>
      </c>
      <c r="V84" s="65">
        <f t="shared" si="40"/>
        <v>-920.05444238978816</v>
      </c>
      <c r="W84" s="65">
        <f t="shared" si="41"/>
        <v>-870.51111085178763</v>
      </c>
      <c r="X84" s="28">
        <f>IFERROR(Q84/euref_fuel_demand!$C82,0)</f>
        <v>-9.0037340391899857E-3</v>
      </c>
      <c r="Y84" s="28">
        <f>IFERROR(R84/euref_fuel_demand!$C82,0)</f>
        <v>-7.0579426268884096E-2</v>
      </c>
      <c r="Z84" s="28">
        <f>IFERROR(S84/euref_fuel_demand!$C82,0)</f>
        <v>-7.8640385255259238E-2</v>
      </c>
      <c r="AA84" s="28">
        <f>IFERROR(T84/euref_fuel_demand!$C82,0)</f>
        <v>-0.12263641187569033</v>
      </c>
      <c r="AB84" s="28">
        <f>IFERROR(U84/euref_fuel_demand!$C82,0)</f>
        <v>-0.14110519984635383</v>
      </c>
      <c r="AC84" s="28">
        <f>IFERROR(V84/euref_fuel_demand!$C82,0)</f>
        <v>-0.15679194584901773</v>
      </c>
      <c r="AD84" s="28">
        <f>IFERROR(W84/euref_fuel_demand!$C82,0)</f>
        <v>-0.14834897226203173</v>
      </c>
    </row>
    <row r="85" spans="1:30" ht="15" customHeight="1" x14ac:dyDescent="0.25">
      <c r="A85" s="9" t="s">
        <v>13</v>
      </c>
      <c r="B85" s="9" t="s">
        <v>825</v>
      </c>
      <c r="C85" s="66">
        <f>euref_fuel_demand!D83-euref_fuel_demand!$C83</f>
        <v>108.95373581759895</v>
      </c>
      <c r="D85" s="66">
        <f>euref_fuel_demand!E83-euref_fuel_demand!$C83</f>
        <v>306.59360275597692</v>
      </c>
      <c r="E85" s="66">
        <f>euref_fuel_demand!F83-euref_fuel_demand!$C83</f>
        <v>381.49618462770695</v>
      </c>
      <c r="F85" s="66">
        <f>euref_fuel_demand!G83-euref_fuel_demand!$C83</f>
        <v>511.98334857182908</v>
      </c>
      <c r="G85" s="66">
        <f>euref_fuel_demand!H83-euref_fuel_demand!$C83</f>
        <v>708.88068154225721</v>
      </c>
      <c r="H85" s="66">
        <f>euref_fuel_demand!I83-euref_fuel_demand!$C83</f>
        <v>940.9820454787191</v>
      </c>
      <c r="I85" s="66">
        <f>euref_fuel_demand!J83-euref_fuel_demand!$C83</f>
        <v>1081.0888162087331</v>
      </c>
      <c r="J85" s="65">
        <f t="shared" si="28"/>
        <v>2.8724056596362999</v>
      </c>
      <c r="K85" s="65">
        <f t="shared" si="29"/>
        <v>73.940521050394096</v>
      </c>
      <c r="L85" s="65">
        <f t="shared" si="30"/>
        <v>108.51771774202646</v>
      </c>
      <c r="M85" s="65">
        <f t="shared" si="31"/>
        <v>80.658902389163387</v>
      </c>
      <c r="N85" s="65">
        <f t="shared" si="32"/>
        <v>223.1104506112882</v>
      </c>
      <c r="O85" s="65">
        <f t="shared" si="33"/>
        <v>410.73449909593973</v>
      </c>
      <c r="P85" s="65">
        <f t="shared" si="34"/>
        <v>562.21597578756882</v>
      </c>
      <c r="Q85" s="65">
        <f t="shared" si="35"/>
        <v>0</v>
      </c>
      <c r="R85" s="65">
        <f t="shared" si="36"/>
        <v>0</v>
      </c>
      <c r="S85" s="65">
        <f t="shared" si="37"/>
        <v>0</v>
      </c>
      <c r="T85" s="65">
        <f t="shared" si="38"/>
        <v>0</v>
      </c>
      <c r="U85" s="65">
        <f t="shared" si="39"/>
        <v>0</v>
      </c>
      <c r="V85" s="65">
        <f t="shared" si="40"/>
        <v>0</v>
      </c>
      <c r="W85" s="65">
        <f t="shared" si="41"/>
        <v>0</v>
      </c>
      <c r="X85" s="28">
        <f>IFERROR(Q85/euref_fuel_demand!$C83,0)</f>
        <v>0</v>
      </c>
      <c r="Y85" s="28">
        <f>IFERROR(R85/euref_fuel_demand!$C83,0)</f>
        <v>0</v>
      </c>
      <c r="Z85" s="28">
        <f>IFERROR(S85/euref_fuel_demand!$C83,0)</f>
        <v>0</v>
      </c>
      <c r="AA85" s="28">
        <f>IFERROR(T85/euref_fuel_demand!$C83,0)</f>
        <v>0</v>
      </c>
      <c r="AB85" s="28">
        <f>IFERROR(U85/euref_fuel_demand!$C83,0)</f>
        <v>0</v>
      </c>
      <c r="AC85" s="28">
        <f>IFERROR(V85/euref_fuel_demand!$C83,0)</f>
        <v>0</v>
      </c>
      <c r="AD85" s="28">
        <f>IFERROR(W85/euref_fuel_demand!$C83,0)</f>
        <v>0</v>
      </c>
    </row>
    <row r="86" spans="1:30" ht="15" customHeight="1" x14ac:dyDescent="0.25">
      <c r="A86" s="9" t="s">
        <v>13</v>
      </c>
      <c r="B86" s="9" t="s">
        <v>824</v>
      </c>
      <c r="C86" s="66">
        <f>euref_fuel_demand!D84-euref_fuel_demand!$C84</f>
        <v>23.271256425905904</v>
      </c>
      <c r="D86" s="66">
        <f>euref_fuel_demand!E84-euref_fuel_demand!$C84</f>
        <v>-58.081401385990716</v>
      </c>
      <c r="E86" s="66">
        <f>euref_fuel_demand!F84-euref_fuel_demand!$C84</f>
        <v>30.607249281034115</v>
      </c>
      <c r="F86" s="66">
        <f>euref_fuel_demand!G84-euref_fuel_demand!$C84</f>
        <v>-36.455687722097082</v>
      </c>
      <c r="G86" s="66">
        <f>euref_fuel_demand!H84-euref_fuel_demand!$C84</f>
        <v>-22.450047456722132</v>
      </c>
      <c r="H86" s="66">
        <f>euref_fuel_demand!I84-euref_fuel_demand!$C84</f>
        <v>32.067681792383951</v>
      </c>
      <c r="I86" s="66">
        <f>euref_fuel_demand!J84-euref_fuel_demand!$C84</f>
        <v>48.626537800779602</v>
      </c>
      <c r="J86" s="65">
        <f t="shared" si="28"/>
        <v>0</v>
      </c>
      <c r="K86" s="65">
        <f t="shared" si="29"/>
        <v>23.232560554396287</v>
      </c>
      <c r="L86" s="65">
        <f t="shared" si="30"/>
        <v>0</v>
      </c>
      <c r="M86" s="65">
        <f t="shared" si="31"/>
        <v>14.582275088838832</v>
      </c>
      <c r="N86" s="65">
        <f t="shared" si="32"/>
        <v>8.9800189826888523</v>
      </c>
      <c r="O86" s="65">
        <f t="shared" si="33"/>
        <v>0</v>
      </c>
      <c r="P86" s="65">
        <f t="shared" si="34"/>
        <v>0</v>
      </c>
      <c r="Q86" s="65">
        <f t="shared" si="35"/>
        <v>0</v>
      </c>
      <c r="R86" s="65">
        <f t="shared" si="36"/>
        <v>-58.081401385990716</v>
      </c>
      <c r="S86" s="65">
        <f t="shared" si="37"/>
        <v>0</v>
      </c>
      <c r="T86" s="65">
        <f t="shared" si="38"/>
        <v>-36.455687722097082</v>
      </c>
      <c r="U86" s="65">
        <f t="shared" si="39"/>
        <v>-22.450047456722132</v>
      </c>
      <c r="V86" s="65">
        <f t="shared" si="40"/>
        <v>0</v>
      </c>
      <c r="W86" s="65">
        <f t="shared" si="41"/>
        <v>0</v>
      </c>
      <c r="X86" s="28">
        <f>IFERROR(Q86/euref_fuel_demand!$C84,0)</f>
        <v>0</v>
      </c>
      <c r="Y86" s="28">
        <f>IFERROR(R86/euref_fuel_demand!$C84,0)</f>
        <v>-5.895307768677268E-2</v>
      </c>
      <c r="Z86" s="28">
        <f>IFERROR(S86/euref_fuel_demand!$C84,0)</f>
        <v>0</v>
      </c>
      <c r="AA86" s="28">
        <f>IFERROR(T86/euref_fuel_demand!$C84,0)</f>
        <v>-3.7002808801440128E-2</v>
      </c>
      <c r="AB86" s="28">
        <f>IFERROR(U86/euref_fuel_demand!$C84,0)</f>
        <v>-2.2786974146720613E-2</v>
      </c>
      <c r="AC86" s="28">
        <f>IFERROR(V86/euref_fuel_demand!$C84,0)</f>
        <v>0</v>
      </c>
      <c r="AD86" s="28">
        <f>IFERROR(W86/euref_fuel_demand!$C84,0)</f>
        <v>0</v>
      </c>
    </row>
    <row r="87" spans="1:30" ht="15" customHeight="1" x14ac:dyDescent="0.25">
      <c r="A87" s="9" t="s">
        <v>13</v>
      </c>
      <c r="B87" s="9" t="s">
        <v>209</v>
      </c>
      <c r="C87" s="66">
        <f>euref_fuel_demand!D85-euref_fuel_demand!$C85</f>
        <v>365.35599499744012</v>
      </c>
      <c r="D87" s="66">
        <f>euref_fuel_demand!E85-euref_fuel_demand!$C85</f>
        <v>357.35850660261576</v>
      </c>
      <c r="E87" s="66">
        <f>euref_fuel_demand!F85-euref_fuel_demand!$C85</f>
        <v>333.20029266026359</v>
      </c>
      <c r="F87" s="66">
        <f>euref_fuel_demand!G85-euref_fuel_demand!$C85</f>
        <v>373.78250856050113</v>
      </c>
      <c r="G87" s="66">
        <f>euref_fuel_demand!H85-euref_fuel_demand!$C85</f>
        <v>409.98206282457545</v>
      </c>
      <c r="H87" s="66">
        <f>euref_fuel_demand!I85-euref_fuel_demand!$C85</f>
        <v>385.37250751227998</v>
      </c>
      <c r="I87" s="66">
        <f>euref_fuel_demand!J85-euref_fuel_demand!$C85</f>
        <v>387.51540190181413</v>
      </c>
      <c r="J87" s="65">
        <f t="shared" si="28"/>
        <v>0</v>
      </c>
      <c r="K87" s="65">
        <f t="shared" si="29"/>
        <v>0</v>
      </c>
      <c r="L87" s="65">
        <f t="shared" si="30"/>
        <v>0</v>
      </c>
      <c r="M87" s="65">
        <f t="shared" si="31"/>
        <v>0</v>
      </c>
      <c r="N87" s="65">
        <f t="shared" si="32"/>
        <v>0</v>
      </c>
      <c r="O87" s="65">
        <f t="shared" si="33"/>
        <v>0</v>
      </c>
      <c r="P87" s="65">
        <f t="shared" si="34"/>
        <v>0</v>
      </c>
      <c r="Q87" s="65">
        <f t="shared" si="35"/>
        <v>0</v>
      </c>
      <c r="R87" s="65">
        <f t="shared" si="36"/>
        <v>0</v>
      </c>
      <c r="S87" s="65">
        <f t="shared" si="37"/>
        <v>0</v>
      </c>
      <c r="T87" s="65">
        <f t="shared" si="38"/>
        <v>0</v>
      </c>
      <c r="U87" s="65">
        <f t="shared" si="39"/>
        <v>0</v>
      </c>
      <c r="V87" s="65">
        <f t="shared" si="40"/>
        <v>0</v>
      </c>
      <c r="W87" s="65">
        <f t="shared" si="41"/>
        <v>0</v>
      </c>
      <c r="X87" s="28">
        <f>IFERROR(Q87/euref_fuel_demand!$C85,0)</f>
        <v>0</v>
      </c>
      <c r="Y87" s="28">
        <f>IFERROR(R87/euref_fuel_demand!$C85,0)</f>
        <v>0</v>
      </c>
      <c r="Z87" s="28">
        <f>IFERROR(S87/euref_fuel_demand!$C85,0)</f>
        <v>0</v>
      </c>
      <c r="AA87" s="28">
        <f>IFERROR(T87/euref_fuel_demand!$C85,0)</f>
        <v>0</v>
      </c>
      <c r="AB87" s="28">
        <f>IFERROR(U87/euref_fuel_demand!$C85,0)</f>
        <v>0</v>
      </c>
      <c r="AC87" s="28">
        <f>IFERROR(V87/euref_fuel_demand!$C85,0)</f>
        <v>0</v>
      </c>
      <c r="AD87" s="28">
        <f>IFERROR(W87/euref_fuel_demand!$C85,0)</f>
        <v>0</v>
      </c>
    </row>
    <row r="88" spans="1:30" ht="15" customHeight="1" x14ac:dyDescent="0.25">
      <c r="A88" s="9" t="s">
        <v>12</v>
      </c>
      <c r="B88" s="9" t="s">
        <v>207</v>
      </c>
      <c r="C88" s="66">
        <f>euref_fuel_demand!D86-euref_fuel_demand!$C86</f>
        <v>-67.16340180891018</v>
      </c>
      <c r="D88" s="66">
        <f>euref_fuel_demand!E86-euref_fuel_demand!$C86</f>
        <v>-126.84638783135802</v>
      </c>
      <c r="E88" s="66">
        <f>euref_fuel_demand!F86-euref_fuel_demand!$C86</f>
        <v>-187.24549326932328</v>
      </c>
      <c r="F88" s="66">
        <f>euref_fuel_demand!G86-euref_fuel_demand!$C86</f>
        <v>-283.23363043879408</v>
      </c>
      <c r="G88" s="66">
        <f>euref_fuel_demand!H86-euref_fuel_demand!$C86</f>
        <v>-350.81034687959732</v>
      </c>
      <c r="H88" s="66">
        <f>euref_fuel_demand!I86-euref_fuel_demand!$C86</f>
        <v>-374.32344464011351</v>
      </c>
      <c r="I88" s="66">
        <f>euref_fuel_demand!J86-euref_fuel_demand!$C86</f>
        <v>-430.91933733210124</v>
      </c>
      <c r="J88" s="65">
        <f t="shared" si="28"/>
        <v>26.865360723564073</v>
      </c>
      <c r="K88" s="65">
        <f t="shared" si="29"/>
        <v>50.738555132543205</v>
      </c>
      <c r="L88" s="65">
        <f t="shared" si="30"/>
        <v>74.898197307729305</v>
      </c>
      <c r="M88" s="65">
        <f t="shared" si="31"/>
        <v>113.29345217551763</v>
      </c>
      <c r="N88" s="65">
        <f t="shared" si="32"/>
        <v>140.32413875183892</v>
      </c>
      <c r="O88" s="65">
        <f t="shared" si="33"/>
        <v>149.7293778560454</v>
      </c>
      <c r="P88" s="65">
        <f t="shared" si="34"/>
        <v>172.36773493284051</v>
      </c>
      <c r="Q88" s="65">
        <f t="shared" si="35"/>
        <v>-67.16340180891018</v>
      </c>
      <c r="R88" s="65">
        <f t="shared" si="36"/>
        <v>-126.84638783135802</v>
      </c>
      <c r="S88" s="65">
        <f t="shared" si="37"/>
        <v>-187.24549326932328</v>
      </c>
      <c r="T88" s="65">
        <f t="shared" si="38"/>
        <v>-283.23363043879408</v>
      </c>
      <c r="U88" s="65">
        <f t="shared" si="39"/>
        <v>-350.81034687959732</v>
      </c>
      <c r="V88" s="65">
        <f t="shared" si="40"/>
        <v>-374.32344464011351</v>
      </c>
      <c r="W88" s="65">
        <f t="shared" si="41"/>
        <v>-430.91933733210124</v>
      </c>
      <c r="X88" s="28">
        <f>IFERROR(Q88/euref_fuel_demand!$C86,0)</f>
        <v>-0.11847809531917261</v>
      </c>
      <c r="Y88" s="28">
        <f>IFERROR(R88/euref_fuel_demand!$C86,0)</f>
        <v>-0.22376053064040341</v>
      </c>
      <c r="Z88" s="28">
        <f>IFERROR(S88/euref_fuel_demand!$C86,0)</f>
        <v>-0.33030622038422847</v>
      </c>
      <c r="AA88" s="28">
        <f>IFERROR(T88/euref_fuel_demand!$C86,0)</f>
        <v>-0.49963194479334644</v>
      </c>
      <c r="AB88" s="28">
        <f>IFERROR(U88/euref_fuel_demand!$C86,0)</f>
        <v>-0.61883913853569839</v>
      </c>
      <c r="AC88" s="28">
        <f>IFERROR(V88/euref_fuel_demand!$C86,0)</f>
        <v>-0.66031689223324685</v>
      </c>
      <c r="AD88" s="28">
        <f>IFERROR(W88/euref_fuel_demand!$C86,0)</f>
        <v>-0.76015360967815482</v>
      </c>
    </row>
    <row r="89" spans="1:30" ht="15" customHeight="1" x14ac:dyDescent="0.25">
      <c r="A89" s="9" t="s">
        <v>12</v>
      </c>
      <c r="B89" s="9" t="s">
        <v>208</v>
      </c>
      <c r="C89" s="66">
        <f>euref_fuel_demand!D87-euref_fuel_demand!$C87</f>
        <v>-200.83256102587166</v>
      </c>
      <c r="D89" s="66">
        <f>euref_fuel_demand!E87-euref_fuel_demand!$C87</f>
        <v>-123.34760896661282</v>
      </c>
      <c r="E89" s="66">
        <f>euref_fuel_demand!F87-euref_fuel_demand!$C87</f>
        <v>-173.38154779035631</v>
      </c>
      <c r="F89" s="66">
        <f>euref_fuel_demand!G87-euref_fuel_demand!$C87</f>
        <v>-126.93794137445911</v>
      </c>
      <c r="G89" s="66">
        <f>euref_fuel_demand!H87-euref_fuel_demand!$C87</f>
        <v>-120.43728401113731</v>
      </c>
      <c r="H89" s="66">
        <f>euref_fuel_demand!I87-euref_fuel_demand!$C87</f>
        <v>-147.91690489060693</v>
      </c>
      <c r="I89" s="66">
        <f>euref_fuel_demand!J87-euref_fuel_demand!$C87</f>
        <v>-55.868156985936366</v>
      </c>
      <c r="J89" s="65">
        <f t="shared" si="28"/>
        <v>80.333024410348656</v>
      </c>
      <c r="K89" s="65">
        <f t="shared" si="29"/>
        <v>49.339043586645133</v>
      </c>
      <c r="L89" s="65">
        <f t="shared" si="30"/>
        <v>69.35261911614252</v>
      </c>
      <c r="M89" s="65">
        <f t="shared" si="31"/>
        <v>50.775176549783644</v>
      </c>
      <c r="N89" s="65">
        <f t="shared" si="32"/>
        <v>48.174913604454922</v>
      </c>
      <c r="O89" s="65">
        <f t="shared" si="33"/>
        <v>59.166761956242773</v>
      </c>
      <c r="P89" s="65">
        <f t="shared" si="34"/>
        <v>22.347262794374547</v>
      </c>
      <c r="Q89" s="65">
        <f t="shared" si="35"/>
        <v>-200.83256102587166</v>
      </c>
      <c r="R89" s="65">
        <f t="shared" si="36"/>
        <v>-123.34760896661282</v>
      </c>
      <c r="S89" s="65">
        <f t="shared" si="37"/>
        <v>-173.38154779035631</v>
      </c>
      <c r="T89" s="65">
        <f t="shared" si="38"/>
        <v>-126.93794137445911</v>
      </c>
      <c r="U89" s="65">
        <f t="shared" si="39"/>
        <v>-120.43728401113731</v>
      </c>
      <c r="V89" s="65">
        <f t="shared" si="40"/>
        <v>-147.91690489060693</v>
      </c>
      <c r="W89" s="65">
        <f t="shared" si="41"/>
        <v>-55.868156985936366</v>
      </c>
      <c r="X89" s="28">
        <f>IFERROR(Q89/euref_fuel_demand!$C87,0)</f>
        <v>-3.1187821203240703E-2</v>
      </c>
      <c r="Y89" s="28">
        <f>IFERROR(R89/euref_fuel_demand!$C87,0)</f>
        <v>-1.9154977433178275E-2</v>
      </c>
      <c r="Z89" s="28">
        <f>IFERROR(S89/euref_fuel_demand!$C87,0)</f>
        <v>-2.6924880531350563E-2</v>
      </c>
      <c r="AA89" s="28">
        <f>IFERROR(T89/euref_fuel_demand!$C87,0)</f>
        <v>-1.971252967781497E-2</v>
      </c>
      <c r="AB89" s="28">
        <f>IFERROR(U89/euref_fuel_demand!$C87,0)</f>
        <v>-1.8703025349855459E-2</v>
      </c>
      <c r="AC89" s="28">
        <f>IFERROR(V89/euref_fuel_demand!$C87,0)</f>
        <v>-2.2970408578670304E-2</v>
      </c>
      <c r="AD89" s="28">
        <f>IFERROR(W89/euref_fuel_demand!$C87,0)</f>
        <v>-8.6759143145493534E-3</v>
      </c>
    </row>
    <row r="90" spans="1:30" ht="15" customHeight="1" x14ac:dyDescent="0.25">
      <c r="A90" s="9" t="s">
        <v>12</v>
      </c>
      <c r="B90" s="9" t="s">
        <v>265</v>
      </c>
      <c r="C90" s="66">
        <f>euref_fuel_demand!D88-euref_fuel_demand!$C88</f>
        <v>47.689456371348797</v>
      </c>
      <c r="D90" s="66">
        <f>euref_fuel_demand!E88-euref_fuel_demand!$C88</f>
        <v>-165.09467291813144</v>
      </c>
      <c r="E90" s="66">
        <f>euref_fuel_demand!F88-euref_fuel_demand!$C88</f>
        <v>-300.63424031164641</v>
      </c>
      <c r="F90" s="66">
        <f>euref_fuel_demand!G88-euref_fuel_demand!$C88</f>
        <v>-370.00183308409487</v>
      </c>
      <c r="G90" s="66">
        <f>euref_fuel_demand!H88-euref_fuel_demand!$C88</f>
        <v>-350.21555083422891</v>
      </c>
      <c r="H90" s="66">
        <f>euref_fuel_demand!I88-euref_fuel_demand!$C88</f>
        <v>-294.0022982723458</v>
      </c>
      <c r="I90" s="66">
        <f>euref_fuel_demand!J88-euref_fuel_demand!$C88</f>
        <v>-205.99300808432622</v>
      </c>
      <c r="J90" s="65">
        <f t="shared" si="28"/>
        <v>0</v>
      </c>
      <c r="K90" s="65">
        <f t="shared" si="29"/>
        <v>66.03786916725258</v>
      </c>
      <c r="L90" s="65">
        <f t="shared" si="30"/>
        <v>120.25369612465856</v>
      </c>
      <c r="M90" s="65">
        <f t="shared" si="31"/>
        <v>148.00073323363796</v>
      </c>
      <c r="N90" s="65">
        <f t="shared" si="32"/>
        <v>140.08622033369156</v>
      </c>
      <c r="O90" s="65">
        <f t="shared" si="33"/>
        <v>117.60091930893832</v>
      </c>
      <c r="P90" s="65">
        <f t="shared" si="34"/>
        <v>82.397203233730494</v>
      </c>
      <c r="Q90" s="65">
        <f t="shared" si="35"/>
        <v>0</v>
      </c>
      <c r="R90" s="65">
        <f t="shared" si="36"/>
        <v>-165.09467291813144</v>
      </c>
      <c r="S90" s="65">
        <f t="shared" si="37"/>
        <v>-300.63424031164641</v>
      </c>
      <c r="T90" s="65">
        <f t="shared" si="38"/>
        <v>-370.00183308409487</v>
      </c>
      <c r="U90" s="65">
        <f t="shared" si="39"/>
        <v>-350.21555083422891</v>
      </c>
      <c r="V90" s="65">
        <f t="shared" si="40"/>
        <v>-294.0022982723458</v>
      </c>
      <c r="W90" s="65">
        <f t="shared" si="41"/>
        <v>-205.99300808432622</v>
      </c>
      <c r="X90" s="28">
        <f>IFERROR(Q90/euref_fuel_demand!$C88,0)</f>
        <v>0</v>
      </c>
      <c r="Y90" s="28">
        <f>IFERROR(R90/euref_fuel_demand!$C88,0)</f>
        <v>-8.7688488519435323E-2</v>
      </c>
      <c r="Z90" s="28">
        <f>IFERROR(S90/euref_fuel_demand!$C88,0)</f>
        <v>-0.15967905968225674</v>
      </c>
      <c r="AA90" s="28">
        <f>IFERROR(T90/euref_fuel_demand!$C88,0)</f>
        <v>-0.19652300658213079</v>
      </c>
      <c r="AB90" s="28">
        <f>IFERROR(U90/euref_fuel_demand!$C88,0)</f>
        <v>-0.18601370817024285</v>
      </c>
      <c r="AC90" s="28">
        <f>IFERROR(V90/euref_fuel_demand!$C88,0)</f>
        <v>-0.15615656581194781</v>
      </c>
      <c r="AD90" s="28">
        <f>IFERROR(W90/euref_fuel_demand!$C88,0)</f>
        <v>-0.10941125600971831</v>
      </c>
    </row>
    <row r="91" spans="1:30" ht="15" customHeight="1" x14ac:dyDescent="0.25">
      <c r="A91" s="9" t="s">
        <v>12</v>
      </c>
      <c r="B91" s="9" t="s">
        <v>825</v>
      </c>
      <c r="C91" s="66">
        <f>euref_fuel_demand!D89-euref_fuel_demand!$C89</f>
        <v>148.53295535621191</v>
      </c>
      <c r="D91" s="66">
        <f>euref_fuel_demand!E89-euref_fuel_demand!$C89</f>
        <v>238.7615240699979</v>
      </c>
      <c r="E91" s="66">
        <f>euref_fuel_demand!F89-euref_fuel_demand!$C89</f>
        <v>308.17069314537503</v>
      </c>
      <c r="F91" s="66">
        <f>euref_fuel_demand!G89-euref_fuel_demand!$C89</f>
        <v>410.6816054685728</v>
      </c>
      <c r="G91" s="66">
        <f>euref_fuel_demand!H89-euref_fuel_demand!$C89</f>
        <v>522.84644998929025</v>
      </c>
      <c r="H91" s="66">
        <f>euref_fuel_demand!I89-euref_fuel_demand!$C89</f>
        <v>655.89841835396101</v>
      </c>
      <c r="I91" s="66">
        <f>euref_fuel_demand!J89-euref_fuel_demand!$C89</f>
        <v>805.50160462676149</v>
      </c>
      <c r="J91" s="65">
        <f t="shared" si="28"/>
        <v>41.334570222299185</v>
      </c>
      <c r="K91" s="65">
        <f t="shared" si="29"/>
        <v>72.646056183556993</v>
      </c>
      <c r="L91" s="65">
        <f t="shared" si="30"/>
        <v>43.666180596844626</v>
      </c>
      <c r="M91" s="65">
        <f t="shared" si="31"/>
        <v>98.612243509633558</v>
      </c>
      <c r="N91" s="65">
        <f t="shared" si="32"/>
        <v>194.26117729930485</v>
      </c>
      <c r="O91" s="65">
        <f t="shared" si="33"/>
        <v>329.40135923273453</v>
      </c>
      <c r="P91" s="65">
        <f t="shared" si="34"/>
        <v>528.38940366581596</v>
      </c>
      <c r="Q91" s="65">
        <f t="shared" si="35"/>
        <v>0</v>
      </c>
      <c r="R91" s="65">
        <f t="shared" si="36"/>
        <v>0</v>
      </c>
      <c r="S91" s="65">
        <f t="shared" si="37"/>
        <v>0</v>
      </c>
      <c r="T91" s="65">
        <f t="shared" si="38"/>
        <v>0</v>
      </c>
      <c r="U91" s="65">
        <f t="shared" si="39"/>
        <v>0</v>
      </c>
      <c r="V91" s="65">
        <f t="shared" si="40"/>
        <v>0</v>
      </c>
      <c r="W91" s="65">
        <f t="shared" si="41"/>
        <v>0</v>
      </c>
      <c r="X91" s="28">
        <f>IFERROR(Q91/euref_fuel_demand!$C89,0)</f>
        <v>0</v>
      </c>
      <c r="Y91" s="28">
        <f>IFERROR(R91/euref_fuel_demand!$C89,0)</f>
        <v>0</v>
      </c>
      <c r="Z91" s="28">
        <f>IFERROR(S91/euref_fuel_demand!$C89,0)</f>
        <v>0</v>
      </c>
      <c r="AA91" s="28">
        <f>IFERROR(T91/euref_fuel_demand!$C89,0)</f>
        <v>0</v>
      </c>
      <c r="AB91" s="28">
        <f>IFERROR(U91/euref_fuel_demand!$C89,0)</f>
        <v>0</v>
      </c>
      <c r="AC91" s="28">
        <f>IFERROR(V91/euref_fuel_demand!$C89,0)</f>
        <v>0</v>
      </c>
      <c r="AD91" s="28">
        <f>IFERROR(W91/euref_fuel_demand!$C89,0)</f>
        <v>0</v>
      </c>
    </row>
    <row r="92" spans="1:30" ht="15" customHeight="1" x14ac:dyDescent="0.25">
      <c r="A92" s="9" t="s">
        <v>12</v>
      </c>
      <c r="B92" s="9" t="s">
        <v>824</v>
      </c>
      <c r="C92" s="66">
        <f>euref_fuel_demand!D90-euref_fuel_demand!$C90</f>
        <v>13.756930926419964</v>
      </c>
      <c r="D92" s="66">
        <f>euref_fuel_demand!E90-euref_fuel_demand!$C90</f>
        <v>35.799078801514206</v>
      </c>
      <c r="E92" s="66">
        <f>euref_fuel_demand!F90-euref_fuel_demand!$C90</f>
        <v>63.344755985157214</v>
      </c>
      <c r="F92" s="66">
        <f>euref_fuel_demand!G90-euref_fuel_demand!$C90</f>
        <v>84.358907322063075</v>
      </c>
      <c r="G92" s="66">
        <f>euref_fuel_demand!H90-euref_fuel_demand!$C90</f>
        <v>107.62665586235941</v>
      </c>
      <c r="H92" s="66">
        <f>euref_fuel_demand!I90-euref_fuel_demand!$C90</f>
        <v>106.47114497880621</v>
      </c>
      <c r="I92" s="66">
        <f>euref_fuel_demand!J90-euref_fuel_demand!$C90</f>
        <v>109.56315478858828</v>
      </c>
      <c r="J92" s="65">
        <f t="shared" si="28"/>
        <v>0</v>
      </c>
      <c r="K92" s="65">
        <f t="shared" si="29"/>
        <v>0</v>
      </c>
      <c r="L92" s="65">
        <f t="shared" si="30"/>
        <v>0</v>
      </c>
      <c r="M92" s="65">
        <f t="shared" si="31"/>
        <v>0</v>
      </c>
      <c r="N92" s="65">
        <f t="shared" si="32"/>
        <v>0</v>
      </c>
      <c r="O92" s="65">
        <f t="shared" si="33"/>
        <v>0</v>
      </c>
      <c r="P92" s="65">
        <f t="shared" si="34"/>
        <v>0</v>
      </c>
      <c r="Q92" s="65">
        <f t="shared" si="35"/>
        <v>0</v>
      </c>
      <c r="R92" s="65">
        <f t="shared" si="36"/>
        <v>0</v>
      </c>
      <c r="S92" s="65">
        <f t="shared" si="37"/>
        <v>0</v>
      </c>
      <c r="T92" s="65">
        <f t="shared" si="38"/>
        <v>0</v>
      </c>
      <c r="U92" s="65">
        <f t="shared" si="39"/>
        <v>0</v>
      </c>
      <c r="V92" s="65">
        <f t="shared" si="40"/>
        <v>0</v>
      </c>
      <c r="W92" s="65">
        <f t="shared" si="41"/>
        <v>0</v>
      </c>
      <c r="X92" s="28">
        <f>IFERROR(Q92/euref_fuel_demand!$C90,0)</f>
        <v>0</v>
      </c>
      <c r="Y92" s="28">
        <f>IFERROR(R92/euref_fuel_demand!$C90,0)</f>
        <v>0</v>
      </c>
      <c r="Z92" s="28">
        <f>IFERROR(S92/euref_fuel_demand!$C90,0)</f>
        <v>0</v>
      </c>
      <c r="AA92" s="28">
        <f>IFERROR(T92/euref_fuel_demand!$C90,0)</f>
        <v>0</v>
      </c>
      <c r="AB92" s="28">
        <f>IFERROR(U92/euref_fuel_demand!$C90,0)</f>
        <v>0</v>
      </c>
      <c r="AC92" s="28">
        <f>IFERROR(V92/euref_fuel_demand!$C90,0)</f>
        <v>0</v>
      </c>
      <c r="AD92" s="28">
        <f>IFERROR(W92/euref_fuel_demand!$C90,0)</f>
        <v>0</v>
      </c>
    </row>
    <row r="93" spans="1:30" ht="15" customHeight="1" x14ac:dyDescent="0.25">
      <c r="A93" s="9" t="s">
        <v>12</v>
      </c>
      <c r="B93" s="9" t="s">
        <v>209</v>
      </c>
      <c r="C93" s="66">
        <f>euref_fuel_demand!D91-euref_fuel_demand!$C91</f>
        <v>391.39965620862603</v>
      </c>
      <c r="D93" s="66">
        <f>euref_fuel_demand!E91-euref_fuel_demand!$C91</f>
        <v>376.80790939852903</v>
      </c>
      <c r="E93" s="66">
        <f>euref_fuel_demand!F91-euref_fuel_demand!$C91</f>
        <v>521.16389074678682</v>
      </c>
      <c r="F93" s="66">
        <f>euref_fuel_demand!G91-euref_fuel_demand!$C91</f>
        <v>668.49679288897642</v>
      </c>
      <c r="G93" s="66">
        <f>euref_fuel_demand!H91-euref_fuel_demand!$C91</f>
        <v>820.31344698052999</v>
      </c>
      <c r="H93" s="66">
        <f>euref_fuel_demand!I91-euref_fuel_demand!$C91</f>
        <v>970.32043198005545</v>
      </c>
      <c r="I93" s="66">
        <f>euref_fuel_demand!J91-euref_fuel_demand!$C91</f>
        <v>1102.7263934241237</v>
      </c>
      <c r="J93" s="65">
        <f t="shared" si="28"/>
        <v>0</v>
      </c>
      <c r="K93" s="65">
        <f t="shared" si="29"/>
        <v>0</v>
      </c>
      <c r="L93" s="65">
        <f t="shared" si="30"/>
        <v>0</v>
      </c>
      <c r="M93" s="65">
        <f t="shared" si="31"/>
        <v>0</v>
      </c>
      <c r="N93" s="65">
        <f t="shared" si="32"/>
        <v>0</v>
      </c>
      <c r="O93" s="65">
        <f t="shared" si="33"/>
        <v>0</v>
      </c>
      <c r="P93" s="65">
        <f t="shared" si="34"/>
        <v>0</v>
      </c>
      <c r="Q93" s="65">
        <f t="shared" si="35"/>
        <v>0</v>
      </c>
      <c r="R93" s="65">
        <f t="shared" si="36"/>
        <v>0</v>
      </c>
      <c r="S93" s="65">
        <f t="shared" si="37"/>
        <v>0</v>
      </c>
      <c r="T93" s="65">
        <f t="shared" si="38"/>
        <v>0</v>
      </c>
      <c r="U93" s="65">
        <f t="shared" si="39"/>
        <v>0</v>
      </c>
      <c r="V93" s="65">
        <f t="shared" si="40"/>
        <v>0</v>
      </c>
      <c r="W93" s="65">
        <f t="shared" si="41"/>
        <v>0</v>
      </c>
      <c r="X93" s="28">
        <f>IFERROR(Q93/euref_fuel_demand!$C91,0)</f>
        <v>0</v>
      </c>
      <c r="Y93" s="28">
        <f>IFERROR(R93/euref_fuel_demand!$C91,0)</f>
        <v>0</v>
      </c>
      <c r="Z93" s="28">
        <f>IFERROR(S93/euref_fuel_demand!$C91,0)</f>
        <v>0</v>
      </c>
      <c r="AA93" s="28">
        <f>IFERROR(T93/euref_fuel_demand!$C91,0)</f>
        <v>0</v>
      </c>
      <c r="AB93" s="28">
        <f>IFERROR(U93/euref_fuel_demand!$C91,0)</f>
        <v>0</v>
      </c>
      <c r="AC93" s="28">
        <f>IFERROR(V93/euref_fuel_demand!$C91,0)</f>
        <v>0</v>
      </c>
      <c r="AD93" s="28">
        <f>IFERROR(W93/euref_fuel_demand!$C91,0)</f>
        <v>0</v>
      </c>
    </row>
    <row r="94" spans="1:30" ht="15" customHeight="1" x14ac:dyDescent="0.25">
      <c r="A94" s="9" t="s">
        <v>11</v>
      </c>
      <c r="B94" s="9" t="s">
        <v>207</v>
      </c>
      <c r="C94" s="66">
        <f>euref_fuel_demand!D92-euref_fuel_demand!$C92</f>
        <v>581.32996684714544</v>
      </c>
      <c r="D94" s="66">
        <f>euref_fuel_demand!E92-euref_fuel_demand!$C92</f>
        <v>174.91309647566322</v>
      </c>
      <c r="E94" s="66">
        <f>euref_fuel_demand!F92-euref_fuel_demand!$C92</f>
        <v>-709.21552279193747</v>
      </c>
      <c r="F94" s="66">
        <f>euref_fuel_demand!G92-euref_fuel_demand!$C92</f>
        <v>-1010.1353487689148</v>
      </c>
      <c r="G94" s="66">
        <f>euref_fuel_demand!H92-euref_fuel_demand!$C92</f>
        <v>-1194.5249046317319</v>
      </c>
      <c r="H94" s="66">
        <f>euref_fuel_demand!I92-euref_fuel_demand!$C92</f>
        <v>-1221.2632896548139</v>
      </c>
      <c r="I94" s="66">
        <f>euref_fuel_demand!J92-euref_fuel_demand!$C92</f>
        <v>-1214.4514625373272</v>
      </c>
      <c r="J94" s="65">
        <f t="shared" si="28"/>
        <v>0</v>
      </c>
      <c r="K94" s="65">
        <f t="shared" si="29"/>
        <v>0</v>
      </c>
      <c r="L94" s="65">
        <f t="shared" si="30"/>
        <v>283.68620911677499</v>
      </c>
      <c r="M94" s="65">
        <f t="shared" si="31"/>
        <v>404.05413950756594</v>
      </c>
      <c r="N94" s="65">
        <f t="shared" si="32"/>
        <v>477.80996185269277</v>
      </c>
      <c r="O94" s="65">
        <f t="shared" si="33"/>
        <v>488.50531586192557</v>
      </c>
      <c r="P94" s="65">
        <f t="shared" si="34"/>
        <v>485.78058501493086</v>
      </c>
      <c r="Q94" s="65">
        <f t="shared" si="35"/>
        <v>0</v>
      </c>
      <c r="R94" s="65">
        <f t="shared" si="36"/>
        <v>0</v>
      </c>
      <c r="S94" s="65">
        <f t="shared" si="37"/>
        <v>-518.57278436077092</v>
      </c>
      <c r="T94" s="65">
        <f t="shared" si="38"/>
        <v>-860.96881700528922</v>
      </c>
      <c r="U94" s="65">
        <f t="shared" si="39"/>
        <v>-1075.2291759410552</v>
      </c>
      <c r="V94" s="65">
        <f t="shared" si="40"/>
        <v>-1123.9656188086701</v>
      </c>
      <c r="W94" s="65">
        <f t="shared" si="41"/>
        <v>-1133.2348298129186</v>
      </c>
      <c r="X94" s="28">
        <f>IFERROR(Q94/euref_fuel_demand!$C92,0)</f>
        <v>0</v>
      </c>
      <c r="Y94" s="28">
        <f>IFERROR(R94/euref_fuel_demand!$C92,0)</f>
        <v>0</v>
      </c>
      <c r="Z94" s="28">
        <f>IFERROR(S94/euref_fuel_demand!$C92,0)</f>
        <v>-0.24765131134172547</v>
      </c>
      <c r="AA94" s="28">
        <f>IFERROR(T94/euref_fuel_demand!$C92,0)</f>
        <v>-0.41116707815379072</v>
      </c>
      <c r="AB94" s="28">
        <f>IFERROR(U94/euref_fuel_demand!$C92,0)</f>
        <v>-0.51348995443893741</v>
      </c>
      <c r="AC94" s="28">
        <f>IFERROR(V94/euref_fuel_demand!$C92,0)</f>
        <v>-0.53676468915370612</v>
      </c>
      <c r="AD94" s="28">
        <f>IFERROR(W94/euref_fuel_demand!$C92,0)</f>
        <v>-0.54119132381239721</v>
      </c>
    </row>
    <row r="95" spans="1:30" ht="15" customHeight="1" x14ac:dyDescent="0.25">
      <c r="A95" s="9" t="s">
        <v>11</v>
      </c>
      <c r="B95" s="9" t="s">
        <v>208</v>
      </c>
      <c r="C95" s="66">
        <f>euref_fuel_demand!D93-euref_fuel_demand!$C93</f>
        <v>-3742.732416298757</v>
      </c>
      <c r="D95" s="66">
        <f>euref_fuel_demand!E93-euref_fuel_demand!$C93</f>
        <v>-6451.0287635865679</v>
      </c>
      <c r="E95" s="66">
        <f>euref_fuel_demand!F93-euref_fuel_demand!$C93</f>
        <v>-8877.5044807775193</v>
      </c>
      <c r="F95" s="66">
        <f>euref_fuel_demand!G93-euref_fuel_demand!$C93</f>
        <v>-10328.300212590788</v>
      </c>
      <c r="G95" s="66">
        <f>euref_fuel_demand!H93-euref_fuel_demand!$C93</f>
        <v>-11896.003679272108</v>
      </c>
      <c r="H95" s="66">
        <f>euref_fuel_demand!I93-euref_fuel_demand!$C93</f>
        <v>-12364.446912220723</v>
      </c>
      <c r="I95" s="66">
        <f>euref_fuel_demand!J93-euref_fuel_demand!$C93</f>
        <v>-13240.671323421331</v>
      </c>
      <c r="J95" s="65">
        <f t="shared" si="28"/>
        <v>1497.0929665195029</v>
      </c>
      <c r="K95" s="65">
        <f t="shared" si="29"/>
        <v>2580.4115054346271</v>
      </c>
      <c r="L95" s="65">
        <f t="shared" si="30"/>
        <v>3551.0017923110076</v>
      </c>
      <c r="M95" s="65">
        <f t="shared" si="31"/>
        <v>4131.3200850363155</v>
      </c>
      <c r="N95" s="65">
        <f t="shared" si="32"/>
        <v>4758.401471708843</v>
      </c>
      <c r="O95" s="65">
        <f t="shared" si="33"/>
        <v>4945.7787648882895</v>
      </c>
      <c r="P95" s="65">
        <f t="shared" si="34"/>
        <v>5296.2685293685327</v>
      </c>
      <c r="Q95" s="65">
        <f t="shared" si="35"/>
        <v>-2190.0672337746892</v>
      </c>
      <c r="R95" s="65">
        <f t="shared" si="36"/>
        <v>-4052.765928365081</v>
      </c>
      <c r="S95" s="65">
        <f t="shared" si="37"/>
        <v>-6491.1611052294829</v>
      </c>
      <c r="T95" s="65">
        <f t="shared" si="38"/>
        <v>-8803.1217069545783</v>
      </c>
      <c r="U95" s="65">
        <f t="shared" si="39"/>
        <v>-10707.964466424339</v>
      </c>
      <c r="V95" s="65">
        <f t="shared" si="40"/>
        <v>-11379.375227801302</v>
      </c>
      <c r="W95" s="65">
        <f t="shared" si="41"/>
        <v>-12355.199344448876</v>
      </c>
      <c r="X95" s="28">
        <f>IFERROR(Q95/euref_fuel_demand!$C93,0)</f>
        <v>-4.7965692839879261E-2</v>
      </c>
      <c r="Y95" s="28">
        <f>IFERROR(R95/euref_fuel_demand!$C93,0)</f>
        <v>-8.8761533287195202E-2</v>
      </c>
      <c r="Z95" s="28">
        <f>IFERROR(S95/euref_fuel_demand!$C93,0)</f>
        <v>-0.14216597323862804</v>
      </c>
      <c r="AA95" s="28">
        <f>IFERROR(T95/euref_fuel_demand!$C93,0)</f>
        <v>-0.19280131007671938</v>
      </c>
      <c r="AB95" s="28">
        <f>IFERROR(U95/euref_fuel_demand!$C93,0)</f>
        <v>-0.23452016751632357</v>
      </c>
      <c r="AC95" s="28">
        <f>IFERROR(V95/euref_fuel_demand!$C93,0)</f>
        <v>-0.2492250504774236</v>
      </c>
      <c r="AD95" s="28">
        <f>IFERROR(W95/euref_fuel_demand!$C93,0)</f>
        <v>-0.27059703354855125</v>
      </c>
    </row>
    <row r="96" spans="1:30" ht="15" customHeight="1" x14ac:dyDescent="0.25">
      <c r="A96" s="9" t="s">
        <v>11</v>
      </c>
      <c r="B96" s="9" t="s">
        <v>265</v>
      </c>
      <c r="C96" s="66">
        <f>euref_fuel_demand!D94-euref_fuel_demand!$C94</f>
        <v>1010.7894135872484</v>
      </c>
      <c r="D96" s="66">
        <f>euref_fuel_demand!E94-euref_fuel_demand!$C94</f>
        <v>853.74789184424299</v>
      </c>
      <c r="E96" s="66">
        <f>euref_fuel_demand!F94-euref_fuel_demand!$C94</f>
        <v>327.95272367451253</v>
      </c>
      <c r="F96" s="66">
        <f>euref_fuel_demand!G94-euref_fuel_demand!$C94</f>
        <v>-731.30665093072457</v>
      </c>
      <c r="G96" s="66">
        <f>euref_fuel_demand!H94-euref_fuel_demand!$C94</f>
        <v>-403.7351318870933</v>
      </c>
      <c r="H96" s="66">
        <f>euref_fuel_demand!I94-euref_fuel_demand!$C94</f>
        <v>240.07047491042613</v>
      </c>
      <c r="I96" s="66">
        <f>euref_fuel_demand!J94-euref_fuel_demand!$C94</f>
        <v>148.47849685747497</v>
      </c>
      <c r="J96" s="65">
        <f t="shared" si="28"/>
        <v>0</v>
      </c>
      <c r="K96" s="65">
        <f t="shared" si="29"/>
        <v>0</v>
      </c>
      <c r="L96" s="65">
        <f t="shared" si="30"/>
        <v>0</v>
      </c>
      <c r="M96" s="65">
        <f t="shared" si="31"/>
        <v>292.52266037228981</v>
      </c>
      <c r="N96" s="65">
        <f t="shared" si="32"/>
        <v>161.49405275483733</v>
      </c>
      <c r="O96" s="65">
        <f t="shared" si="33"/>
        <v>0</v>
      </c>
      <c r="P96" s="65">
        <f t="shared" si="34"/>
        <v>0</v>
      </c>
      <c r="Q96" s="65">
        <f t="shared" si="35"/>
        <v>0</v>
      </c>
      <c r="R96" s="65">
        <f t="shared" si="36"/>
        <v>0</v>
      </c>
      <c r="S96" s="65">
        <f t="shared" si="37"/>
        <v>0</v>
      </c>
      <c r="T96" s="65">
        <f t="shared" si="38"/>
        <v>-623.31471013986345</v>
      </c>
      <c r="U96" s="65">
        <f t="shared" si="39"/>
        <v>-363.41460230270087</v>
      </c>
      <c r="V96" s="65">
        <f t="shared" si="40"/>
        <v>0</v>
      </c>
      <c r="W96" s="65">
        <f t="shared" si="41"/>
        <v>0</v>
      </c>
      <c r="X96" s="28">
        <f>IFERROR(Q96/euref_fuel_demand!$C94,0)</f>
        <v>0</v>
      </c>
      <c r="Y96" s="28">
        <f>IFERROR(R96/euref_fuel_demand!$C94,0)</f>
        <v>0</v>
      </c>
      <c r="Z96" s="28">
        <f>IFERROR(S96/euref_fuel_demand!$C94,0)</f>
        <v>0</v>
      </c>
      <c r="AA96" s="28">
        <f>IFERROR(T96/euref_fuel_demand!$C94,0)</f>
        <v>-1.7128969150983948E-2</v>
      </c>
      <c r="AB96" s="28">
        <f>IFERROR(U96/euref_fuel_demand!$C94,0)</f>
        <v>-9.986797055476641E-3</v>
      </c>
      <c r="AC96" s="28">
        <f>IFERROR(V96/euref_fuel_demand!$C94,0)</f>
        <v>0</v>
      </c>
      <c r="AD96" s="28">
        <f>IFERROR(W96/euref_fuel_demand!$C94,0)</f>
        <v>0</v>
      </c>
    </row>
    <row r="97" spans="1:30" ht="15" customHeight="1" x14ac:dyDescent="0.25">
      <c r="A97" s="9" t="s">
        <v>11</v>
      </c>
      <c r="B97" s="9" t="s">
        <v>825</v>
      </c>
      <c r="C97" s="66">
        <f>euref_fuel_demand!D95-euref_fuel_demand!$C95</f>
        <v>876.02689350987566</v>
      </c>
      <c r="D97" s="66">
        <f>euref_fuel_demand!E95-euref_fuel_demand!$C95</f>
        <v>1049.5244236749641</v>
      </c>
      <c r="E97" s="66">
        <f>euref_fuel_demand!F95-euref_fuel_demand!$C95</f>
        <v>1689.3796501401921</v>
      </c>
      <c r="F97" s="66">
        <f>euref_fuel_demand!G95-euref_fuel_demand!$C95</f>
        <v>3584.7084184309715</v>
      </c>
      <c r="G97" s="66">
        <f>euref_fuel_demand!H95-euref_fuel_demand!$C95</f>
        <v>5597.7558393444633</v>
      </c>
      <c r="H97" s="66">
        <f>euref_fuel_demand!I95-euref_fuel_demand!$C95</f>
        <v>7174.4462842812427</v>
      </c>
      <c r="I97" s="66">
        <f>euref_fuel_demand!J95-euref_fuel_demand!$C95</f>
        <v>8665.8813834092944</v>
      </c>
      <c r="J97" s="65">
        <f t="shared" si="28"/>
        <v>-621.06607300962719</v>
      </c>
      <c r="K97" s="65">
        <f t="shared" si="29"/>
        <v>-1530.887081759663</v>
      </c>
      <c r="L97" s="65">
        <f t="shared" si="30"/>
        <v>-2145.3083512875905</v>
      </c>
      <c r="M97" s="65">
        <f t="shared" si="31"/>
        <v>-1243.1884664851998</v>
      </c>
      <c r="N97" s="65">
        <f t="shared" si="32"/>
        <v>200.05035302809057</v>
      </c>
      <c r="O97" s="65">
        <f t="shared" si="33"/>
        <v>1704.1432907197684</v>
      </c>
      <c r="P97" s="65">
        <f t="shared" si="34"/>
        <v>2713.796865246567</v>
      </c>
      <c r="Q97" s="65">
        <f t="shared" si="35"/>
        <v>0</v>
      </c>
      <c r="R97" s="65">
        <f t="shared" si="36"/>
        <v>0</v>
      </c>
      <c r="S97" s="65">
        <f t="shared" si="37"/>
        <v>0</v>
      </c>
      <c r="T97" s="65">
        <f t="shared" si="38"/>
        <v>0</v>
      </c>
      <c r="U97" s="65">
        <f t="shared" si="39"/>
        <v>0</v>
      </c>
      <c r="V97" s="65">
        <f t="shared" si="40"/>
        <v>0</v>
      </c>
      <c r="W97" s="65">
        <f t="shared" si="41"/>
        <v>0</v>
      </c>
      <c r="X97" s="28">
        <f>IFERROR(Q97/euref_fuel_demand!$C95,0)</f>
        <v>0</v>
      </c>
      <c r="Y97" s="28">
        <f>IFERROR(R97/euref_fuel_demand!$C95,0)</f>
        <v>0</v>
      </c>
      <c r="Z97" s="28">
        <f>IFERROR(S97/euref_fuel_demand!$C95,0)</f>
        <v>0</v>
      </c>
      <c r="AA97" s="28">
        <f>IFERROR(T97/euref_fuel_demand!$C95,0)</f>
        <v>0</v>
      </c>
      <c r="AB97" s="28">
        <f>IFERROR(U97/euref_fuel_demand!$C95,0)</f>
        <v>0</v>
      </c>
      <c r="AC97" s="28">
        <f>IFERROR(V97/euref_fuel_demand!$C95,0)</f>
        <v>0</v>
      </c>
      <c r="AD97" s="28">
        <f>IFERROR(W97/euref_fuel_demand!$C95,0)</f>
        <v>0</v>
      </c>
    </row>
    <row r="98" spans="1:30" ht="15" customHeight="1" x14ac:dyDescent="0.25">
      <c r="A98" s="9" t="s">
        <v>11</v>
      </c>
      <c r="B98" s="9" t="s">
        <v>824</v>
      </c>
      <c r="C98" s="66">
        <f>euref_fuel_demand!D96-euref_fuel_demand!$C96</f>
        <v>207.39552494540749</v>
      </c>
      <c r="D98" s="66">
        <f>euref_fuel_demand!E96-euref_fuel_demand!$C96</f>
        <v>311.97493030569876</v>
      </c>
      <c r="E98" s="66">
        <f>euref_fuel_demand!F96-euref_fuel_demand!$C96</f>
        <v>337.88717692552655</v>
      </c>
      <c r="F98" s="66">
        <f>euref_fuel_demand!G96-euref_fuel_demand!$C96</f>
        <v>40.418063851192983</v>
      </c>
      <c r="G98" s="66">
        <f>euref_fuel_demand!H96-euref_fuel_demand!$C96</f>
        <v>145.29774358539134</v>
      </c>
      <c r="H98" s="66">
        <f>euref_fuel_demand!I96-euref_fuel_demand!$C96</f>
        <v>61.851977983883899</v>
      </c>
      <c r="I98" s="66">
        <f>euref_fuel_demand!J96-euref_fuel_demand!$C96</f>
        <v>83.384563917717969</v>
      </c>
      <c r="J98" s="65">
        <f t="shared" si="28"/>
        <v>0</v>
      </c>
      <c r="K98" s="65">
        <f t="shared" si="29"/>
        <v>0</v>
      </c>
      <c r="L98" s="65">
        <f t="shared" si="30"/>
        <v>0</v>
      </c>
      <c r="M98" s="65">
        <f t="shared" si="31"/>
        <v>0</v>
      </c>
      <c r="N98" s="65">
        <f t="shared" si="32"/>
        <v>0</v>
      </c>
      <c r="O98" s="65">
        <f t="shared" si="33"/>
        <v>0</v>
      </c>
      <c r="P98" s="65">
        <f t="shared" si="34"/>
        <v>0</v>
      </c>
      <c r="Q98" s="65">
        <f t="shared" si="35"/>
        <v>0</v>
      </c>
      <c r="R98" s="65">
        <f t="shared" si="36"/>
        <v>0</v>
      </c>
      <c r="S98" s="65">
        <f t="shared" si="37"/>
        <v>0</v>
      </c>
      <c r="T98" s="65">
        <f t="shared" si="38"/>
        <v>0</v>
      </c>
      <c r="U98" s="65">
        <f t="shared" si="39"/>
        <v>0</v>
      </c>
      <c r="V98" s="65">
        <f t="shared" si="40"/>
        <v>0</v>
      </c>
      <c r="W98" s="65">
        <f t="shared" si="41"/>
        <v>0</v>
      </c>
      <c r="X98" s="28">
        <f>IFERROR(Q98/euref_fuel_demand!$C96,0)</f>
        <v>0</v>
      </c>
      <c r="Y98" s="28">
        <f>IFERROR(R98/euref_fuel_demand!$C96,0)</f>
        <v>0</v>
      </c>
      <c r="Z98" s="28">
        <f>IFERROR(S98/euref_fuel_demand!$C96,0)</f>
        <v>0</v>
      </c>
      <c r="AA98" s="28">
        <f>IFERROR(T98/euref_fuel_demand!$C96,0)</f>
        <v>0</v>
      </c>
      <c r="AB98" s="28">
        <f>IFERROR(U98/euref_fuel_demand!$C96,0)</f>
        <v>0</v>
      </c>
      <c r="AC98" s="28">
        <f>IFERROR(V98/euref_fuel_demand!$C96,0)</f>
        <v>0</v>
      </c>
      <c r="AD98" s="28">
        <f>IFERROR(W98/euref_fuel_demand!$C96,0)</f>
        <v>0</v>
      </c>
    </row>
    <row r="99" spans="1:30" ht="15" customHeight="1" x14ac:dyDescent="0.25">
      <c r="A99" s="9" t="s">
        <v>11</v>
      </c>
      <c r="B99" s="9" t="s">
        <v>209</v>
      </c>
      <c r="C99" s="66">
        <f>euref_fuel_demand!D97-euref_fuel_demand!$C97</f>
        <v>1155.1422378284769</v>
      </c>
      <c r="D99" s="66">
        <f>euref_fuel_demand!E97-euref_fuel_demand!$C97</f>
        <v>843.62831748808821</v>
      </c>
      <c r="E99" s="66">
        <f>euref_fuel_demand!F97-euref_fuel_demand!$C97</f>
        <v>666.44208983769749</v>
      </c>
      <c r="F99" s="66">
        <f>euref_fuel_demand!G97-euref_fuel_demand!$C97</f>
        <v>421.66222028563789</v>
      </c>
      <c r="G99" s="66">
        <f>euref_fuel_demand!H97-euref_fuel_demand!$C97</f>
        <v>146.41512093966048</v>
      </c>
      <c r="H99" s="66">
        <f>euref_fuel_demand!I97-euref_fuel_demand!$C97</f>
        <v>-90.047282028148402</v>
      </c>
      <c r="I99" s="66">
        <f>euref_fuel_demand!J97-euref_fuel_demand!$C97</f>
        <v>-425.08850944816004</v>
      </c>
      <c r="J99" s="65">
        <f t="shared" si="28"/>
        <v>0</v>
      </c>
      <c r="K99" s="65">
        <f t="shared" si="29"/>
        <v>0</v>
      </c>
      <c r="L99" s="65">
        <f t="shared" si="30"/>
        <v>0</v>
      </c>
      <c r="M99" s="65">
        <f t="shared" si="31"/>
        <v>0</v>
      </c>
      <c r="N99" s="65">
        <f t="shared" si="32"/>
        <v>0</v>
      </c>
      <c r="O99" s="65">
        <f t="shared" si="33"/>
        <v>36.018912811259362</v>
      </c>
      <c r="P99" s="65">
        <f t="shared" si="34"/>
        <v>170.03540377926402</v>
      </c>
      <c r="Q99" s="65">
        <f t="shared" si="35"/>
        <v>0</v>
      </c>
      <c r="R99" s="65">
        <f t="shared" si="36"/>
        <v>0</v>
      </c>
      <c r="S99" s="65">
        <f t="shared" si="37"/>
        <v>0</v>
      </c>
      <c r="T99" s="65">
        <f t="shared" si="38"/>
        <v>0</v>
      </c>
      <c r="U99" s="65">
        <f t="shared" si="39"/>
        <v>0</v>
      </c>
      <c r="V99" s="65">
        <f t="shared" si="40"/>
        <v>-82.873242751293489</v>
      </c>
      <c r="W99" s="65">
        <f t="shared" si="41"/>
        <v>-396.660648465485</v>
      </c>
      <c r="X99" s="28">
        <f>IFERROR(Q99/euref_fuel_demand!$C97,0)</f>
        <v>0</v>
      </c>
      <c r="Y99" s="28">
        <f>IFERROR(R99/euref_fuel_demand!$C97,0)</f>
        <v>0</v>
      </c>
      <c r="Z99" s="28">
        <f>IFERROR(S99/euref_fuel_demand!$C97,0)</f>
        <v>0</v>
      </c>
      <c r="AA99" s="28">
        <f>IFERROR(T99/euref_fuel_demand!$C97,0)</f>
        <v>0</v>
      </c>
      <c r="AB99" s="28">
        <f>IFERROR(U99/euref_fuel_demand!$C97,0)</f>
        <v>0</v>
      </c>
      <c r="AC99" s="28">
        <f>IFERROR(V99/euref_fuel_demand!$C97,0)</f>
        <v>-8.8581277143860038E-3</v>
      </c>
      <c r="AD99" s="28">
        <f>IFERROR(W99/euref_fuel_demand!$C97,0)</f>
        <v>-4.2398131975155462E-2</v>
      </c>
    </row>
    <row r="100" spans="1:30" ht="15" customHeight="1" x14ac:dyDescent="0.25">
      <c r="A100" s="9" t="s">
        <v>10</v>
      </c>
      <c r="B100" s="9" t="s">
        <v>207</v>
      </c>
      <c r="C100" s="66">
        <f>euref_fuel_demand!D98-euref_fuel_demand!$C98</f>
        <v>-55.685338758922626</v>
      </c>
      <c r="D100" s="66">
        <f>euref_fuel_demand!E98-euref_fuel_demand!$C98</f>
        <v>-82.415909723388893</v>
      </c>
      <c r="E100" s="66">
        <f>euref_fuel_demand!F98-euref_fuel_demand!$C98</f>
        <v>-117.0687862913192</v>
      </c>
      <c r="F100" s="66">
        <f>euref_fuel_demand!G98-euref_fuel_demand!$C98</f>
        <v>-164.01864600510123</v>
      </c>
      <c r="G100" s="66">
        <f>euref_fuel_demand!H98-euref_fuel_demand!$C98</f>
        <v>-198.01399451853163</v>
      </c>
      <c r="H100" s="66">
        <f>euref_fuel_demand!I98-euref_fuel_demand!$C98</f>
        <v>-214.87310067202606</v>
      </c>
      <c r="I100" s="66">
        <f>euref_fuel_demand!J98-euref_fuel_demand!$C98</f>
        <v>-225.30695325431378</v>
      </c>
      <c r="J100" s="65">
        <f t="shared" ref="J100:J131" si="42">IF($B100=$B$7,C100-J101-J99-J98-J97-J102,IF(C100&gt;0,0,-C100/2.5))</f>
        <v>22.274135503569049</v>
      </c>
      <c r="K100" s="65">
        <f t="shared" ref="K100:K131" si="43">IF($B100=$B$7,D100-K101-K99-K98-K97-K102,IF(D100&gt;0,0,-D100/2.5))</f>
        <v>32.966363889355556</v>
      </c>
      <c r="L100" s="65">
        <f t="shared" ref="L100:L131" si="44">IF($B100=$B$7,E100-L101-L99-L98-L97-L102,IF(E100&gt;0,0,-E100/2.5))</f>
        <v>46.827514516527678</v>
      </c>
      <c r="M100" s="65">
        <f t="shared" ref="M100:M131" si="45">IF($B100=$B$7,F100-M101-M99-M98-M97-M102,IF(F100&gt;0,0,-F100/2.5))</f>
        <v>65.607458402040493</v>
      </c>
      <c r="N100" s="65">
        <f t="shared" ref="N100:N131" si="46">IF($B100=$B$7,G100-N101-N99-N98-N97-N102,IF(G100&gt;0,0,-G100/2.5))</f>
        <v>79.205597807412659</v>
      </c>
      <c r="O100" s="65">
        <f t="shared" ref="O100:O131" si="47">IF($B100=$B$7,H100-O101-O99-O98-O97-O102,IF(H100&gt;0,0,-H100/2.5))</f>
        <v>85.949240268810428</v>
      </c>
      <c r="P100" s="65">
        <f t="shared" ref="P100:P131" si="48">IF($B100=$B$7,I100-P101-P99-P98-P97-P102,IF(I100&gt;0,0,-I100/2.5))</f>
        <v>90.12278130172551</v>
      </c>
      <c r="Q100" s="65">
        <f t="shared" ref="Q100:Q131" si="49">IF($B100=$B$7,0,IF(C100&gt;0,0,C100)-IF(SUMIFS($J$4:$J$171,$A$4:$A$171,$A100,$B$4:$B$171,$B$7)&lt;0,SUMIFS($J$4:$J$171,$A$4:$A$171,$A100,$B$4:$B$171,$B$7)/(SUMIF($A$4:$A$171,$A100,J$4:J$171)-SUMIFS($J$4:$J$171,$A$4:$A$171,$A100,$B$4:$B$171,$B$7))*J100)*2.5)</f>
        <v>-55.685338758922626</v>
      </c>
      <c r="R100" s="65">
        <f t="shared" ref="R100:R131" si="50">IF($B100=$B$7,0,IF(D100&gt;0,0,D100)-IF(SUMIFS($J$4:$J$171,$A$4:$A$171,$A100,$B$4:$B$171,$B$7)&lt;0,SUMIFS($J$4:$J$171,$A$4:$A$171,$A100,$B$4:$B$171,$B$7)/(SUMIF($A$4:$A$171,$A100,K$4:K$171)-SUMIFS($J$4:$J$171,$A$4:$A$171,$A100,$B$4:$B$171,$B$7))*K100)*2.5)</f>
        <v>-82.415909723388893</v>
      </c>
      <c r="S100" s="65">
        <f t="shared" ref="S100:S131" si="51">IF($B100=$B$7,0,IF(E100&gt;0,0,E100)-IF(SUMIFS($J$4:$J$171,$A$4:$A$171,$A100,$B$4:$B$171,$B$7)&lt;0,SUMIFS($J$4:$J$171,$A$4:$A$171,$A100,$B$4:$B$171,$B$7)/(SUMIF($A$4:$A$171,$A100,L$4:L$171)-SUMIFS($J$4:$J$171,$A$4:$A$171,$A100,$B$4:$B$171,$B$7))*L100)*2.5)</f>
        <v>-117.0687862913192</v>
      </c>
      <c r="T100" s="65">
        <f t="shared" ref="T100:T131" si="52">IF($B100=$B$7,0,IF(F100&gt;0,0,F100)-IF(SUMIFS($J$4:$J$171,$A$4:$A$171,$A100,$B$4:$B$171,$B$7)&lt;0,SUMIFS($J$4:$J$171,$A$4:$A$171,$A100,$B$4:$B$171,$B$7)/(SUMIF($A$4:$A$171,$A100,M$4:M$171)-SUMIFS($J$4:$J$171,$A$4:$A$171,$A100,$B$4:$B$171,$B$7))*M100)*2.5)</f>
        <v>-164.01864600510123</v>
      </c>
      <c r="U100" s="65">
        <f t="shared" ref="U100:U131" si="53">IF($B100=$B$7,0,IF(G100&gt;0,0,G100)-IF(SUMIFS($J$4:$J$171,$A$4:$A$171,$A100,$B$4:$B$171,$B$7)&lt;0,SUMIFS($J$4:$J$171,$A$4:$A$171,$A100,$B$4:$B$171,$B$7)/(SUMIF($A$4:$A$171,$A100,N$4:N$171)-SUMIFS($J$4:$J$171,$A$4:$A$171,$A100,$B$4:$B$171,$B$7))*N100)*2.5)</f>
        <v>-198.01399451853163</v>
      </c>
      <c r="V100" s="65">
        <f t="shared" ref="V100:V131" si="54">IF($B100=$B$7,0,IF(H100&gt;0,0,H100)-IF(SUMIFS($J$4:$J$171,$A$4:$A$171,$A100,$B$4:$B$171,$B$7)&lt;0,SUMIFS($J$4:$J$171,$A$4:$A$171,$A100,$B$4:$B$171,$B$7)/(SUMIF($A$4:$A$171,$A100,O$4:O$171)-SUMIFS($J$4:$J$171,$A$4:$A$171,$A100,$B$4:$B$171,$B$7))*O100)*2.5)</f>
        <v>-214.87310067202606</v>
      </c>
      <c r="W100" s="65">
        <f t="shared" ref="W100:W131" si="55">IF($B100=$B$7,0,IF(I100&gt;0,0,I100)-IF(SUMIFS($J$4:$J$171,$A$4:$A$171,$A100,$B$4:$B$171,$B$7)&lt;0,SUMIFS($J$4:$J$171,$A$4:$A$171,$A100,$B$4:$B$171,$B$7)/(SUMIF($A$4:$A$171,$A100,P$4:P$171)-SUMIFS($J$4:$J$171,$A$4:$A$171,$A100,$B$4:$B$171,$B$7))*P100)*2.5)</f>
        <v>-225.30695325431378</v>
      </c>
      <c r="X100" s="28">
        <f>IFERROR(Q100/euref_fuel_demand!$C98,0)</f>
        <v>-0.23399156493356379</v>
      </c>
      <c r="Y100" s="28">
        <f>IFERROR(R100/euref_fuel_demand!$C98,0)</f>
        <v>-0.34631427448233043</v>
      </c>
      <c r="Z100" s="28">
        <f>IFERROR(S100/euref_fuel_demand!$C98,0)</f>
        <v>-0.49192676420217418</v>
      </c>
      <c r="AA100" s="28">
        <f>IFERROR(T100/euref_fuel_demand!$C98,0)</f>
        <v>-0.68921156829396646</v>
      </c>
      <c r="AB100" s="28">
        <f>IFERROR(U100/euref_fuel_demand!$C98,0)</f>
        <v>-0.83206110421144153</v>
      </c>
      <c r="AC100" s="28">
        <f>IFERROR(V100/euref_fuel_demand!$C98,0)</f>
        <v>-0.90290360459230046</v>
      </c>
      <c r="AD100" s="28">
        <f>IFERROR(W100/euref_fuel_demand!$C98,0)</f>
        <v>-0.94674698506602373</v>
      </c>
    </row>
    <row r="101" spans="1:30" ht="15" customHeight="1" x14ac:dyDescent="0.25">
      <c r="A101" s="9" t="s">
        <v>10</v>
      </c>
      <c r="B101" s="9" t="s">
        <v>208</v>
      </c>
      <c r="C101" s="66">
        <f>euref_fuel_demand!D99-euref_fuel_demand!$C99</f>
        <v>29.299139753828285</v>
      </c>
      <c r="D101" s="66">
        <f>euref_fuel_demand!E99-euref_fuel_demand!$C99</f>
        <v>9.1907609218899324</v>
      </c>
      <c r="E101" s="66">
        <f>euref_fuel_demand!F99-euref_fuel_demand!$C99</f>
        <v>-96.736939940661614</v>
      </c>
      <c r="F101" s="66">
        <f>euref_fuel_demand!G99-euref_fuel_demand!$C99</f>
        <v>-181.04346085194766</v>
      </c>
      <c r="G101" s="66">
        <f>euref_fuel_demand!H99-euref_fuel_demand!$C99</f>
        <v>-195.02243069716792</v>
      </c>
      <c r="H101" s="66">
        <f>euref_fuel_demand!I99-euref_fuel_demand!$C99</f>
        <v>-206.17230455424055</v>
      </c>
      <c r="I101" s="66">
        <f>euref_fuel_demand!J99-euref_fuel_demand!$C99</f>
        <v>-205.10399801833705</v>
      </c>
      <c r="J101" s="65">
        <f t="shared" si="42"/>
        <v>0</v>
      </c>
      <c r="K101" s="65">
        <f t="shared" si="43"/>
        <v>0</v>
      </c>
      <c r="L101" s="65">
        <f t="shared" si="44"/>
        <v>38.694775976264644</v>
      </c>
      <c r="M101" s="65">
        <f t="shared" si="45"/>
        <v>72.417384340779066</v>
      </c>
      <c r="N101" s="65">
        <f t="shared" si="46"/>
        <v>78.008972278867162</v>
      </c>
      <c r="O101" s="65">
        <f t="shared" si="47"/>
        <v>82.468921821696227</v>
      </c>
      <c r="P101" s="65">
        <f t="shared" si="48"/>
        <v>82.041599207334826</v>
      </c>
      <c r="Q101" s="65">
        <f t="shared" si="49"/>
        <v>0</v>
      </c>
      <c r="R101" s="65">
        <f t="shared" si="50"/>
        <v>0</v>
      </c>
      <c r="S101" s="65">
        <f t="shared" si="51"/>
        <v>-96.736939940661614</v>
      </c>
      <c r="T101" s="65">
        <f t="shared" si="52"/>
        <v>-181.04346085194766</v>
      </c>
      <c r="U101" s="65">
        <f t="shared" si="53"/>
        <v>-195.02243069716792</v>
      </c>
      <c r="V101" s="65">
        <f t="shared" si="54"/>
        <v>-206.17230455424055</v>
      </c>
      <c r="W101" s="65">
        <f t="shared" si="55"/>
        <v>-205.10399801833705</v>
      </c>
      <c r="X101" s="28">
        <f>IFERROR(Q101/euref_fuel_demand!$C99,0)</f>
        <v>0</v>
      </c>
      <c r="Y101" s="28">
        <f>IFERROR(R101/euref_fuel_demand!$C99,0)</f>
        <v>0</v>
      </c>
      <c r="Z101" s="28">
        <f>IFERROR(S101/euref_fuel_demand!$C99,0)</f>
        <v>-5.8134694753997199E-2</v>
      </c>
      <c r="AA101" s="28">
        <f>IFERROR(T101/euref_fuel_demand!$C99,0)</f>
        <v>-0.10879924814958164</v>
      </c>
      <c r="AB101" s="28">
        <f>IFERROR(U101/euref_fuel_demand!$C99,0)</f>
        <v>-0.11720000121687629</v>
      </c>
      <c r="AC101" s="28">
        <f>IFERROR(V101/euref_fuel_demand!$C99,0)</f>
        <v>-0.12390059060521226</v>
      </c>
      <c r="AD101" s="28">
        <f>IFERROR(W101/euref_fuel_demand!$C99,0)</f>
        <v>-0.12325858482741377</v>
      </c>
    </row>
    <row r="102" spans="1:30" ht="15" customHeight="1" x14ac:dyDescent="0.25">
      <c r="A102" s="9" t="s">
        <v>10</v>
      </c>
      <c r="B102" s="9" t="s">
        <v>265</v>
      </c>
      <c r="C102" s="66">
        <f>euref_fuel_demand!D100-euref_fuel_demand!$C100</f>
        <v>-48.946756042666266</v>
      </c>
      <c r="D102" s="66">
        <f>euref_fuel_demand!E100-euref_fuel_demand!$C100</f>
        <v>-39.943545751789202</v>
      </c>
      <c r="E102" s="66">
        <f>euref_fuel_demand!F100-euref_fuel_demand!$C100</f>
        <v>-92.702990680547487</v>
      </c>
      <c r="F102" s="66">
        <f>euref_fuel_demand!G100-euref_fuel_demand!$C100</f>
        <v>-164.56233453746967</v>
      </c>
      <c r="G102" s="66">
        <f>euref_fuel_demand!H100-euref_fuel_demand!$C100</f>
        <v>-178.75562906229726</v>
      </c>
      <c r="H102" s="66">
        <f>euref_fuel_demand!I100-euref_fuel_demand!$C100</f>
        <v>-175.24118106900369</v>
      </c>
      <c r="I102" s="66">
        <f>euref_fuel_demand!J100-euref_fuel_demand!$C100</f>
        <v>-182.8477224728814</v>
      </c>
      <c r="J102" s="65">
        <f t="shared" si="42"/>
        <v>19.578702417066506</v>
      </c>
      <c r="K102" s="65">
        <f t="shared" si="43"/>
        <v>15.97741830071568</v>
      </c>
      <c r="L102" s="65">
        <f t="shared" si="44"/>
        <v>37.081196272218996</v>
      </c>
      <c r="M102" s="65">
        <f t="shared" si="45"/>
        <v>65.824933814987872</v>
      </c>
      <c r="N102" s="65">
        <f t="shared" si="46"/>
        <v>71.502251624918898</v>
      </c>
      <c r="O102" s="65">
        <f t="shared" si="47"/>
        <v>70.096472427601469</v>
      </c>
      <c r="P102" s="65">
        <f t="shared" si="48"/>
        <v>73.139088989152555</v>
      </c>
      <c r="Q102" s="65">
        <f t="shared" si="49"/>
        <v>-48.946756042666266</v>
      </c>
      <c r="R102" s="65">
        <f t="shared" si="50"/>
        <v>-39.943545751789202</v>
      </c>
      <c r="S102" s="65">
        <f t="shared" si="51"/>
        <v>-92.702990680547487</v>
      </c>
      <c r="T102" s="65">
        <f t="shared" si="52"/>
        <v>-164.56233453746967</v>
      </c>
      <c r="U102" s="65">
        <f t="shared" si="53"/>
        <v>-178.75562906229726</v>
      </c>
      <c r="V102" s="65">
        <f t="shared" si="54"/>
        <v>-175.24118106900369</v>
      </c>
      <c r="W102" s="65">
        <f t="shared" si="55"/>
        <v>-182.8477224728814</v>
      </c>
      <c r="X102" s="28">
        <f>IFERROR(Q102/euref_fuel_demand!$C100,0)</f>
        <v>-7.5439982502685438E-2</v>
      </c>
      <c r="Y102" s="28">
        <f>IFERROR(R102/euref_fuel_demand!$C100,0)</f>
        <v>-6.1563638456111416E-2</v>
      </c>
      <c r="Z102" s="28">
        <f>IFERROR(S102/euref_fuel_demand!$C100,0)</f>
        <v>-0.14287998961138423</v>
      </c>
      <c r="AA102" s="28">
        <f>IFERROR(T102/euref_fuel_demand!$C100,0)</f>
        <v>-0.25363437011609408</v>
      </c>
      <c r="AB102" s="28">
        <f>IFERROR(U102/euref_fuel_demand!$C100,0)</f>
        <v>-0.27551001576000766</v>
      </c>
      <c r="AC102" s="28">
        <f>IFERROR(V102/euref_fuel_demand!$C100,0)</f>
        <v>-0.27009331572600431</v>
      </c>
      <c r="AD102" s="28">
        <f>IFERROR(W102/euref_fuel_demand!$C100,0)</f>
        <v>-0.28181702117267948</v>
      </c>
    </row>
    <row r="103" spans="1:30" ht="15" customHeight="1" x14ac:dyDescent="0.25">
      <c r="A103" s="9" t="s">
        <v>10</v>
      </c>
      <c r="B103" s="9" t="s">
        <v>825</v>
      </c>
      <c r="C103" s="66">
        <f>euref_fuel_demand!D101-euref_fuel_demand!$C101</f>
        <v>55.970815957487048</v>
      </c>
      <c r="D103" s="66">
        <f>euref_fuel_demand!E101-euref_fuel_demand!$C101</f>
        <v>60.833837405779605</v>
      </c>
      <c r="E103" s="66">
        <f>euref_fuel_demand!F101-euref_fuel_demand!$C101</f>
        <v>44.97501225033966</v>
      </c>
      <c r="F103" s="66">
        <f>euref_fuel_demand!G101-euref_fuel_demand!$C101</f>
        <v>55.954760291964362</v>
      </c>
      <c r="G103" s="66">
        <f>euref_fuel_demand!H101-euref_fuel_demand!$C101</f>
        <v>75.198449922435884</v>
      </c>
      <c r="H103" s="66">
        <f>euref_fuel_demand!I101-euref_fuel_demand!$C101</f>
        <v>134.87395216023344</v>
      </c>
      <c r="I103" s="66">
        <f>euref_fuel_demand!J101-euref_fuel_demand!$C101</f>
        <v>171.31381634837248</v>
      </c>
      <c r="J103" s="65">
        <f t="shared" si="42"/>
        <v>14.092558422775436</v>
      </c>
      <c r="K103" s="65">
        <f t="shared" si="43"/>
        <v>-16.953008045329696</v>
      </c>
      <c r="L103" s="65">
        <f t="shared" si="44"/>
        <v>-123.22189033395323</v>
      </c>
      <c r="M103" s="65">
        <f t="shared" si="45"/>
        <v>-218.45698626260511</v>
      </c>
      <c r="N103" s="65">
        <f t="shared" si="46"/>
        <v>-213.84152179412973</v>
      </c>
      <c r="O103" s="65">
        <f t="shared" si="47"/>
        <v>-160.43217464332585</v>
      </c>
      <c r="P103" s="65">
        <f t="shared" si="48"/>
        <v>-129.28434887336763</v>
      </c>
      <c r="Q103" s="65">
        <f t="shared" si="49"/>
        <v>0</v>
      </c>
      <c r="R103" s="65">
        <f t="shared" si="50"/>
        <v>0</v>
      </c>
      <c r="S103" s="65">
        <f t="shared" si="51"/>
        <v>0</v>
      </c>
      <c r="T103" s="65">
        <f t="shared" si="52"/>
        <v>0</v>
      </c>
      <c r="U103" s="65">
        <f t="shared" si="53"/>
        <v>0</v>
      </c>
      <c r="V103" s="65">
        <f t="shared" si="54"/>
        <v>0</v>
      </c>
      <c r="W103" s="65">
        <f t="shared" si="55"/>
        <v>0</v>
      </c>
      <c r="X103" s="28">
        <f>IFERROR(Q103/euref_fuel_demand!$C101,0)</f>
        <v>0</v>
      </c>
      <c r="Y103" s="28">
        <f>IFERROR(R103/euref_fuel_demand!$C101,0)</f>
        <v>0</v>
      </c>
      <c r="Z103" s="28">
        <f>IFERROR(S103/euref_fuel_demand!$C101,0)</f>
        <v>0</v>
      </c>
      <c r="AA103" s="28">
        <f>IFERROR(T103/euref_fuel_demand!$C101,0)</f>
        <v>0</v>
      </c>
      <c r="AB103" s="28">
        <f>IFERROR(U103/euref_fuel_demand!$C101,0)</f>
        <v>0</v>
      </c>
      <c r="AC103" s="28">
        <f>IFERROR(V103/euref_fuel_demand!$C101,0)</f>
        <v>0</v>
      </c>
      <c r="AD103" s="28">
        <f>IFERROR(W103/euref_fuel_demand!$C101,0)</f>
        <v>0</v>
      </c>
    </row>
    <row r="104" spans="1:30" ht="15" customHeight="1" x14ac:dyDescent="0.25">
      <c r="A104" s="9" t="s">
        <v>10</v>
      </c>
      <c r="B104" s="9" t="s">
        <v>824</v>
      </c>
      <c r="C104" s="66">
        <f>euref_fuel_demand!D102-euref_fuel_demand!$C102</f>
        <v>44.3166538506498</v>
      </c>
      <c r="D104" s="66">
        <f>euref_fuel_demand!E102-euref_fuel_demand!$C102</f>
        <v>58.783198924994736</v>
      </c>
      <c r="E104" s="66">
        <f>euref_fuel_demand!F102-euref_fuel_demand!$C102</f>
        <v>-22.801382887309614</v>
      </c>
      <c r="F104" s="66">
        <f>euref_fuel_demand!G102-euref_fuel_demand!$C102</f>
        <v>-83.377154900942401</v>
      </c>
      <c r="G104" s="66">
        <f>euref_fuel_demand!H102-euref_fuel_demand!$C102</f>
        <v>-81.408607724311082</v>
      </c>
      <c r="H104" s="66">
        <f>euref_fuel_demand!I102-euref_fuel_demand!$C102</f>
        <v>-75.319079262980495</v>
      </c>
      <c r="I104" s="66">
        <f>euref_fuel_demand!J102-euref_fuel_demand!$C102</f>
        <v>-87.716642452218935</v>
      </c>
      <c r="J104" s="65">
        <f t="shared" si="42"/>
        <v>0</v>
      </c>
      <c r="K104" s="65">
        <f t="shared" si="43"/>
        <v>0</v>
      </c>
      <c r="L104" s="65">
        <f t="shared" si="44"/>
        <v>9.1205531549238454</v>
      </c>
      <c r="M104" s="65">
        <f t="shared" si="45"/>
        <v>33.35086196037696</v>
      </c>
      <c r="N104" s="65">
        <f t="shared" si="46"/>
        <v>32.56344308972443</v>
      </c>
      <c r="O104" s="65">
        <f t="shared" si="47"/>
        <v>30.127631705192197</v>
      </c>
      <c r="P104" s="65">
        <f t="shared" si="48"/>
        <v>35.086656980887575</v>
      </c>
      <c r="Q104" s="65">
        <f t="shared" si="49"/>
        <v>0</v>
      </c>
      <c r="R104" s="65">
        <f t="shared" si="50"/>
        <v>0</v>
      </c>
      <c r="S104" s="65">
        <f t="shared" si="51"/>
        <v>-22.801382887309614</v>
      </c>
      <c r="T104" s="65">
        <f t="shared" si="52"/>
        <v>-83.377154900942401</v>
      </c>
      <c r="U104" s="65">
        <f t="shared" si="53"/>
        <v>-81.408607724311082</v>
      </c>
      <c r="V104" s="65">
        <f t="shared" si="54"/>
        <v>-75.319079262980495</v>
      </c>
      <c r="W104" s="65">
        <f t="shared" si="55"/>
        <v>-87.716642452218935</v>
      </c>
      <c r="X104" s="28">
        <f>IFERROR(Q104/euref_fuel_demand!$C102,0)</f>
        <v>0</v>
      </c>
      <c r="Y104" s="28">
        <f>IFERROR(R104/euref_fuel_demand!$C102,0)</f>
        <v>0</v>
      </c>
      <c r="Z104" s="28">
        <f>IFERROR(S104/euref_fuel_demand!$C102,0)</f>
        <v>-2.6216973806972299E-2</v>
      </c>
      <c r="AA104" s="28">
        <f>IFERROR(T104/euref_fuel_demand!$C102,0)</f>
        <v>-9.5866847065423658E-2</v>
      </c>
      <c r="AB104" s="28">
        <f>IFERROR(U104/euref_fuel_demand!$C102,0)</f>
        <v>-9.3603416376916757E-2</v>
      </c>
      <c r="AC104" s="28">
        <f>IFERROR(V104/euref_fuel_demand!$C102,0)</f>
        <v>-8.6601691571165137E-2</v>
      </c>
      <c r="AD104" s="28">
        <f>IFERROR(W104/euref_fuel_demand!$C102,0)</f>
        <v>-0.10085637914905961</v>
      </c>
    </row>
    <row r="105" spans="1:30" ht="15" customHeight="1" x14ac:dyDescent="0.25">
      <c r="A105" s="9" t="s">
        <v>10</v>
      </c>
      <c r="B105" s="9" t="s">
        <v>209</v>
      </c>
      <c r="C105" s="66">
        <f>euref_fuel_demand!D103-euref_fuel_demand!$C103</f>
        <v>-6.3549035190135328E-2</v>
      </c>
      <c r="D105" s="66">
        <f>euref_fuel_demand!E103-euref_fuel_demand!$C103</f>
        <v>-72.10765815259515</v>
      </c>
      <c r="E105" s="66">
        <f>euref_fuel_demand!F103-euref_fuel_demand!$C103</f>
        <v>-91.182156660894293</v>
      </c>
      <c r="F105" s="66">
        <f>euref_fuel_demand!G103-euref_fuel_demand!$C103</f>
        <v>-93.02777009096269</v>
      </c>
      <c r="G105" s="66">
        <f>euref_fuel_demand!H103-euref_fuel_demand!$C103</f>
        <v>-69.399267289106206</v>
      </c>
      <c r="H105" s="66">
        <f>euref_fuel_demand!I103-euref_fuel_demand!$C103</f>
        <v>-66.659651450647402</v>
      </c>
      <c r="I105" s="66">
        <f>euref_fuel_demand!J103-euref_fuel_demand!$C103</f>
        <v>-50.520096856599139</v>
      </c>
      <c r="J105" s="65">
        <f t="shared" si="42"/>
        <v>2.5419614076054132E-2</v>
      </c>
      <c r="K105" s="65">
        <f t="shared" si="43"/>
        <v>28.843063261038061</v>
      </c>
      <c r="L105" s="65">
        <f t="shared" si="44"/>
        <v>36.47286266435772</v>
      </c>
      <c r="M105" s="65">
        <f t="shared" si="45"/>
        <v>37.211108036385077</v>
      </c>
      <c r="N105" s="65">
        <f t="shared" si="46"/>
        <v>27.759706915642482</v>
      </c>
      <c r="O105" s="65">
        <f t="shared" si="47"/>
        <v>26.663860580258962</v>
      </c>
      <c r="P105" s="65">
        <f t="shared" si="48"/>
        <v>20.208038742639655</v>
      </c>
      <c r="Q105" s="65">
        <f t="shared" si="49"/>
        <v>-6.3549035190135328E-2</v>
      </c>
      <c r="R105" s="65">
        <f t="shared" si="50"/>
        <v>-72.10765815259515</v>
      </c>
      <c r="S105" s="65">
        <f t="shared" si="51"/>
        <v>-91.182156660894293</v>
      </c>
      <c r="T105" s="65">
        <f t="shared" si="52"/>
        <v>-93.02777009096269</v>
      </c>
      <c r="U105" s="65">
        <f t="shared" si="53"/>
        <v>-69.399267289106206</v>
      </c>
      <c r="V105" s="65">
        <f t="shared" si="54"/>
        <v>-66.659651450647402</v>
      </c>
      <c r="W105" s="65">
        <f t="shared" si="55"/>
        <v>-50.520096856599139</v>
      </c>
      <c r="X105" s="28">
        <f>IFERROR(Q105/euref_fuel_demand!$C103,0)</f>
        <v>-8.5476574216864507E-5</v>
      </c>
      <c r="Y105" s="28">
        <f>IFERROR(R105/euref_fuel_demand!$C103,0)</f>
        <v>-9.6988342549083298E-2</v>
      </c>
      <c r="Z105" s="28">
        <f>IFERROR(S105/euref_fuel_demand!$C103,0)</f>
        <v>-0.12264448008942463</v>
      </c>
      <c r="AA105" s="28">
        <f>IFERROR(T105/euref_fuel_demand!$C103,0)</f>
        <v>-0.12512692081978163</v>
      </c>
      <c r="AB105" s="28">
        <f>IFERROR(U105/euref_fuel_demand!$C103,0)</f>
        <v>-9.3345423786294179E-2</v>
      </c>
      <c r="AC105" s="28">
        <f>IFERROR(V105/euref_fuel_demand!$C103,0)</f>
        <v>-8.9660505898224149E-2</v>
      </c>
      <c r="AD105" s="28">
        <f>IFERROR(W105/euref_fuel_demand!$C103,0)</f>
        <v>-6.7952012103507181E-2</v>
      </c>
    </row>
    <row r="106" spans="1:30" ht="15" customHeight="1" x14ac:dyDescent="0.25">
      <c r="A106" s="9" t="s">
        <v>9</v>
      </c>
      <c r="B106" s="9" t="s">
        <v>207</v>
      </c>
      <c r="C106" s="66">
        <f>euref_fuel_demand!D104-euref_fuel_demand!$C104</f>
        <v>-5.2121633523795055</v>
      </c>
      <c r="D106" s="66">
        <f>euref_fuel_demand!E104-euref_fuel_demand!$C104</f>
        <v>-15.111241487659306</v>
      </c>
      <c r="E106" s="66">
        <f>euref_fuel_demand!F104-euref_fuel_demand!$C104</f>
        <v>-26.297529272783652</v>
      </c>
      <c r="F106" s="66">
        <f>euref_fuel_demand!G104-euref_fuel_demand!$C104</f>
        <v>-36.225700456759142</v>
      </c>
      <c r="G106" s="66">
        <f>euref_fuel_demand!H104-euref_fuel_demand!$C104</f>
        <v>-42.417294462931267</v>
      </c>
      <c r="H106" s="66">
        <f>euref_fuel_demand!I104-euref_fuel_demand!$C104</f>
        <v>-45.259525437394835</v>
      </c>
      <c r="I106" s="66">
        <f>euref_fuel_demand!J104-euref_fuel_demand!$C104</f>
        <v>-46.587276090441101</v>
      </c>
      <c r="J106" s="65">
        <f t="shared" si="42"/>
        <v>2.0848653409518021</v>
      </c>
      <c r="K106" s="65">
        <f t="shared" si="43"/>
        <v>6.0444965950637224</v>
      </c>
      <c r="L106" s="65">
        <f t="shared" si="44"/>
        <v>10.51901170911346</v>
      </c>
      <c r="M106" s="65">
        <f t="shared" si="45"/>
        <v>14.490280182703657</v>
      </c>
      <c r="N106" s="65">
        <f t="shared" si="46"/>
        <v>16.966917785172505</v>
      </c>
      <c r="O106" s="65">
        <f t="shared" si="47"/>
        <v>18.103810174957935</v>
      </c>
      <c r="P106" s="65">
        <f t="shared" si="48"/>
        <v>18.63491043617644</v>
      </c>
      <c r="Q106" s="65">
        <f t="shared" si="49"/>
        <v>-5.2121633523795055</v>
      </c>
      <c r="R106" s="65">
        <f t="shared" si="50"/>
        <v>-15.111241487659306</v>
      </c>
      <c r="S106" s="65">
        <f t="shared" si="51"/>
        <v>-26.297529272783652</v>
      </c>
      <c r="T106" s="65">
        <f t="shared" si="52"/>
        <v>-36.225700456759142</v>
      </c>
      <c r="U106" s="65">
        <f t="shared" si="53"/>
        <v>-42.417294462931267</v>
      </c>
      <c r="V106" s="65">
        <f t="shared" si="54"/>
        <v>-45.259525437394835</v>
      </c>
      <c r="W106" s="65">
        <f t="shared" si="55"/>
        <v>-46.587276090441101</v>
      </c>
      <c r="X106" s="28">
        <f>IFERROR(Q106/euref_fuel_demand!$C104,0)</f>
        <v>-0.10248976844308509</v>
      </c>
      <c r="Y106" s="28">
        <f>IFERROR(R106/euref_fuel_demand!$C104,0)</f>
        <v>-0.29714104034185618</v>
      </c>
      <c r="Z106" s="28">
        <f>IFERROR(S106/euref_fuel_demand!$C104,0)</f>
        <v>-0.51710345658341617</v>
      </c>
      <c r="AA106" s="28">
        <f>IFERROR(T106/euref_fuel_demand!$C104,0)</f>
        <v>-0.71232680184645802</v>
      </c>
      <c r="AB106" s="28">
        <f>IFERROR(U106/euref_fuel_demand!$C104,0)</f>
        <v>-0.83407567905623925</v>
      </c>
      <c r="AC106" s="28">
        <f>IFERROR(V106/euref_fuel_demand!$C104,0)</f>
        <v>-0.88996410287195649</v>
      </c>
      <c r="AD106" s="28">
        <f>IFERROR(W106/euref_fuel_demand!$C104,0)</f>
        <v>-0.91607242829862257</v>
      </c>
    </row>
    <row r="107" spans="1:30" ht="15" customHeight="1" x14ac:dyDescent="0.25">
      <c r="A107" s="9" t="s">
        <v>9</v>
      </c>
      <c r="B107" s="9" t="s">
        <v>208</v>
      </c>
      <c r="C107" s="66">
        <f>euref_fuel_demand!D105-euref_fuel_demand!$C105</f>
        <v>-41.294006329571403</v>
      </c>
      <c r="D107" s="66">
        <f>euref_fuel_demand!E105-euref_fuel_demand!$C105</f>
        <v>53.760672297400106</v>
      </c>
      <c r="E107" s="66">
        <f>euref_fuel_demand!F105-euref_fuel_demand!$C105</f>
        <v>147.47457196635469</v>
      </c>
      <c r="F107" s="66">
        <f>euref_fuel_demand!G105-euref_fuel_demand!$C105</f>
        <v>316.06246565606261</v>
      </c>
      <c r="G107" s="66">
        <f>euref_fuel_demand!H105-euref_fuel_demand!$C105</f>
        <v>488.33144795407998</v>
      </c>
      <c r="H107" s="66">
        <f>euref_fuel_demand!I105-euref_fuel_demand!$C105</f>
        <v>592.7600693622353</v>
      </c>
      <c r="I107" s="66">
        <f>euref_fuel_demand!J105-euref_fuel_demand!$C105</f>
        <v>667.87437769309281</v>
      </c>
      <c r="J107" s="65">
        <f t="shared" si="42"/>
        <v>16.517602531828562</v>
      </c>
      <c r="K107" s="65">
        <f t="shared" si="43"/>
        <v>0</v>
      </c>
      <c r="L107" s="65">
        <f t="shared" si="44"/>
        <v>0</v>
      </c>
      <c r="M107" s="65">
        <f t="shared" si="45"/>
        <v>0</v>
      </c>
      <c r="N107" s="65">
        <f t="shared" si="46"/>
        <v>0</v>
      </c>
      <c r="O107" s="65">
        <f t="shared" si="47"/>
        <v>0</v>
      </c>
      <c r="P107" s="65">
        <f t="shared" si="48"/>
        <v>0</v>
      </c>
      <c r="Q107" s="65">
        <f t="shared" si="49"/>
        <v>-41.294006329571403</v>
      </c>
      <c r="R107" s="65">
        <f t="shared" si="50"/>
        <v>0</v>
      </c>
      <c r="S107" s="65">
        <f t="shared" si="51"/>
        <v>0</v>
      </c>
      <c r="T107" s="65">
        <f t="shared" si="52"/>
        <v>0</v>
      </c>
      <c r="U107" s="65">
        <f t="shared" si="53"/>
        <v>0</v>
      </c>
      <c r="V107" s="65">
        <f t="shared" si="54"/>
        <v>0</v>
      </c>
      <c r="W107" s="65">
        <f t="shared" si="55"/>
        <v>0</v>
      </c>
      <c r="X107" s="28">
        <f>IFERROR(Q107/euref_fuel_demand!$C105,0)</f>
        <v>-1.4393734471751714E-2</v>
      </c>
      <c r="Y107" s="28">
        <f>IFERROR(R107/euref_fuel_demand!$C105,0)</f>
        <v>0</v>
      </c>
      <c r="Z107" s="28">
        <f>IFERROR(S107/euref_fuel_demand!$C105,0)</f>
        <v>0</v>
      </c>
      <c r="AA107" s="28">
        <f>IFERROR(T107/euref_fuel_demand!$C105,0)</f>
        <v>0</v>
      </c>
      <c r="AB107" s="28">
        <f>IFERROR(U107/euref_fuel_demand!$C105,0)</f>
        <v>0</v>
      </c>
      <c r="AC107" s="28">
        <f>IFERROR(V107/euref_fuel_demand!$C105,0)</f>
        <v>0</v>
      </c>
      <c r="AD107" s="28">
        <f>IFERROR(W107/euref_fuel_demand!$C105,0)</f>
        <v>0</v>
      </c>
    </row>
    <row r="108" spans="1:30" ht="15" customHeight="1" x14ac:dyDescent="0.25">
      <c r="A108" s="9" t="s">
        <v>9</v>
      </c>
      <c r="B108" s="9" t="s">
        <v>265</v>
      </c>
      <c r="C108" s="66">
        <f>euref_fuel_demand!D106-euref_fuel_demand!$C106</f>
        <v>10.690208954052878</v>
      </c>
      <c r="D108" s="66">
        <f>euref_fuel_demand!E106-euref_fuel_demand!$C106</f>
        <v>5.3709834632488764</v>
      </c>
      <c r="E108" s="66">
        <f>euref_fuel_demand!F106-euref_fuel_demand!$C106</f>
        <v>-35.982544833966017</v>
      </c>
      <c r="F108" s="66">
        <f>euref_fuel_demand!G106-euref_fuel_demand!$C106</f>
        <v>-20.393733529358542</v>
      </c>
      <c r="G108" s="66">
        <f>euref_fuel_demand!H106-euref_fuel_demand!$C106</f>
        <v>11.958919680063218</v>
      </c>
      <c r="H108" s="66">
        <f>euref_fuel_demand!I106-euref_fuel_demand!$C106</f>
        <v>37.975350960866649</v>
      </c>
      <c r="I108" s="66">
        <f>euref_fuel_demand!J106-euref_fuel_demand!$C106</f>
        <v>69.802105544834262</v>
      </c>
      <c r="J108" s="65">
        <f t="shared" si="42"/>
        <v>0</v>
      </c>
      <c r="K108" s="65">
        <f t="shared" si="43"/>
        <v>0</v>
      </c>
      <c r="L108" s="65">
        <f t="shared" si="44"/>
        <v>14.393017933586407</v>
      </c>
      <c r="M108" s="65">
        <f t="shared" si="45"/>
        <v>8.1574934117434168</v>
      </c>
      <c r="N108" s="65">
        <f t="shared" si="46"/>
        <v>0</v>
      </c>
      <c r="O108" s="65">
        <f t="shared" si="47"/>
        <v>0</v>
      </c>
      <c r="P108" s="65">
        <f t="shared" si="48"/>
        <v>0</v>
      </c>
      <c r="Q108" s="65">
        <f t="shared" si="49"/>
        <v>0</v>
      </c>
      <c r="R108" s="65">
        <f t="shared" si="50"/>
        <v>0</v>
      </c>
      <c r="S108" s="65">
        <f t="shared" si="51"/>
        <v>-35.982544833966017</v>
      </c>
      <c r="T108" s="65">
        <f t="shared" si="52"/>
        <v>-20.393733529358542</v>
      </c>
      <c r="U108" s="65">
        <f t="shared" si="53"/>
        <v>0</v>
      </c>
      <c r="V108" s="65">
        <f t="shared" si="54"/>
        <v>0</v>
      </c>
      <c r="W108" s="65">
        <f t="shared" si="55"/>
        <v>0</v>
      </c>
      <c r="X108" s="28">
        <f>IFERROR(Q108/euref_fuel_demand!$C106,0)</f>
        <v>0</v>
      </c>
      <c r="Y108" s="28">
        <f>IFERROR(R108/euref_fuel_demand!$C106,0)</f>
        <v>0</v>
      </c>
      <c r="Z108" s="28">
        <f>IFERROR(S108/euref_fuel_demand!$C106,0)</f>
        <v>-5.5823666042454041E-2</v>
      </c>
      <c r="AA108" s="28">
        <f>IFERROR(T108/euref_fuel_demand!$C106,0)</f>
        <v>-3.1639034291622889E-2</v>
      </c>
      <c r="AB108" s="28">
        <f>IFERROR(U108/euref_fuel_demand!$C106,0)</f>
        <v>0</v>
      </c>
      <c r="AC108" s="28">
        <f>IFERROR(V108/euref_fuel_demand!$C106,0)</f>
        <v>0</v>
      </c>
      <c r="AD108" s="28">
        <f>IFERROR(W108/euref_fuel_demand!$C106,0)</f>
        <v>0</v>
      </c>
    </row>
    <row r="109" spans="1:30" ht="15" customHeight="1" x14ac:dyDescent="0.25">
      <c r="A109" s="9" t="s">
        <v>9</v>
      </c>
      <c r="B109" s="9" t="s">
        <v>825</v>
      </c>
      <c r="C109" s="66">
        <f>euref_fuel_demand!D107-euref_fuel_demand!$C107</f>
        <v>35.118679474356782</v>
      </c>
      <c r="D109" s="66">
        <f>euref_fuel_demand!E107-euref_fuel_demand!$C107</f>
        <v>88.370379266456325</v>
      </c>
      <c r="E109" s="66">
        <f>euref_fuel_demand!F107-euref_fuel_demand!$C107</f>
        <v>159.60882546864843</v>
      </c>
      <c r="F109" s="66">
        <f>euref_fuel_demand!G107-euref_fuel_demand!$C107</f>
        <v>246.32656099022222</v>
      </c>
      <c r="G109" s="66">
        <f>euref_fuel_demand!H107-euref_fuel_demand!$C107</f>
        <v>334.57530964758519</v>
      </c>
      <c r="H109" s="66">
        <f>euref_fuel_demand!I107-euref_fuel_demand!$C107</f>
        <v>410.86208930396856</v>
      </c>
      <c r="I109" s="66">
        <f>euref_fuel_demand!J107-euref_fuel_demand!$C107</f>
        <v>478.25374233097739</v>
      </c>
      <c r="J109" s="65">
        <f t="shared" si="42"/>
        <v>14.743610338092191</v>
      </c>
      <c r="K109" s="65">
        <f t="shared" si="43"/>
        <v>82.09946432811023</v>
      </c>
      <c r="L109" s="65">
        <f t="shared" si="44"/>
        <v>134.4430192143511</v>
      </c>
      <c r="M109" s="65">
        <f t="shared" si="45"/>
        <v>223.28887926584036</v>
      </c>
      <c r="N109" s="65">
        <f t="shared" si="46"/>
        <v>317.6083918624127</v>
      </c>
      <c r="O109" s="65">
        <f t="shared" si="47"/>
        <v>392.75827912901065</v>
      </c>
      <c r="P109" s="65">
        <f t="shared" si="48"/>
        <v>459.61883189480096</v>
      </c>
      <c r="Q109" s="65">
        <f t="shared" si="49"/>
        <v>0</v>
      </c>
      <c r="R109" s="65">
        <f t="shared" si="50"/>
        <v>0</v>
      </c>
      <c r="S109" s="65">
        <f t="shared" si="51"/>
        <v>0</v>
      </c>
      <c r="T109" s="65">
        <f t="shared" si="52"/>
        <v>0</v>
      </c>
      <c r="U109" s="65">
        <f t="shared" si="53"/>
        <v>0</v>
      </c>
      <c r="V109" s="65">
        <f t="shared" si="54"/>
        <v>0</v>
      </c>
      <c r="W109" s="65">
        <f t="shared" si="55"/>
        <v>0</v>
      </c>
      <c r="X109" s="28">
        <f>IFERROR(Q109/euref_fuel_demand!$C107,0)</f>
        <v>0</v>
      </c>
      <c r="Y109" s="28">
        <f>IFERROR(R109/euref_fuel_demand!$C107,0)</f>
        <v>0</v>
      </c>
      <c r="Z109" s="28">
        <f>IFERROR(S109/euref_fuel_demand!$C107,0)</f>
        <v>0</v>
      </c>
      <c r="AA109" s="28">
        <f>IFERROR(T109/euref_fuel_demand!$C107,0)</f>
        <v>0</v>
      </c>
      <c r="AB109" s="28">
        <f>IFERROR(U109/euref_fuel_demand!$C107,0)</f>
        <v>0</v>
      </c>
      <c r="AC109" s="28">
        <f>IFERROR(V109/euref_fuel_demand!$C107,0)</f>
        <v>0</v>
      </c>
      <c r="AD109" s="28">
        <f>IFERROR(W109/euref_fuel_demand!$C107,0)</f>
        <v>0</v>
      </c>
    </row>
    <row r="110" spans="1:30" ht="15" customHeight="1" x14ac:dyDescent="0.25">
      <c r="A110" s="9" t="s">
        <v>9</v>
      </c>
      <c r="B110" s="9" t="s">
        <v>824</v>
      </c>
      <c r="C110" s="66">
        <f>euref_fuel_demand!D108-euref_fuel_demand!$C108</f>
        <v>-4.4315031587105693</v>
      </c>
      <c r="D110" s="66">
        <f>euref_fuel_demand!E108-euref_fuel_demand!$C108</f>
        <v>-0.5660458582059249</v>
      </c>
      <c r="E110" s="66">
        <f>euref_fuel_demand!F108-euref_fuel_demand!$C108</f>
        <v>-0.63444152899366202</v>
      </c>
      <c r="F110" s="66">
        <f>euref_fuel_demand!G108-euref_fuel_demand!$C108</f>
        <v>-0.97477032483698167</v>
      </c>
      <c r="G110" s="66">
        <f>euref_fuel_demand!H108-euref_fuel_demand!$C108</f>
        <v>0.48800190661457066</v>
      </c>
      <c r="H110" s="66">
        <f>euref_fuel_demand!I108-euref_fuel_demand!$C108</f>
        <v>2.1782179422465759</v>
      </c>
      <c r="I110" s="66">
        <f>euref_fuel_demand!J108-euref_fuel_demand!$C108</f>
        <v>3.0154415921319924</v>
      </c>
      <c r="J110" s="65">
        <f t="shared" si="42"/>
        <v>1.7726012634842276</v>
      </c>
      <c r="K110" s="65">
        <f t="shared" si="43"/>
        <v>0.22641834328236995</v>
      </c>
      <c r="L110" s="65">
        <f t="shared" si="44"/>
        <v>0.25377661159746479</v>
      </c>
      <c r="M110" s="65">
        <f t="shared" si="45"/>
        <v>0.38990812993479268</v>
      </c>
      <c r="N110" s="65">
        <f t="shared" si="46"/>
        <v>0</v>
      </c>
      <c r="O110" s="65">
        <f t="shared" si="47"/>
        <v>0</v>
      </c>
      <c r="P110" s="65">
        <f t="shared" si="48"/>
        <v>0</v>
      </c>
      <c r="Q110" s="65">
        <f t="shared" si="49"/>
        <v>-4.4315031587105693</v>
      </c>
      <c r="R110" s="65">
        <f t="shared" si="50"/>
        <v>-0.5660458582059249</v>
      </c>
      <c r="S110" s="65">
        <f t="shared" si="51"/>
        <v>-0.63444152899366202</v>
      </c>
      <c r="T110" s="65">
        <f t="shared" si="52"/>
        <v>-0.97477032483698167</v>
      </c>
      <c r="U110" s="65">
        <f t="shared" si="53"/>
        <v>0</v>
      </c>
      <c r="V110" s="65">
        <f t="shared" si="54"/>
        <v>0</v>
      </c>
      <c r="W110" s="65">
        <f t="shared" si="55"/>
        <v>0</v>
      </c>
      <c r="X110" s="28">
        <f>IFERROR(Q110/euref_fuel_demand!$C108,0)</f>
        <v>-5.527265438877281E-2</v>
      </c>
      <c r="Y110" s="28">
        <f>IFERROR(R110/euref_fuel_demand!$C108,0)</f>
        <v>-7.0601003696262503E-3</v>
      </c>
      <c r="Z110" s="28">
        <f>IFERROR(S110/euref_fuel_demand!$C108,0)</f>
        <v>-7.9131766594869712E-3</v>
      </c>
      <c r="AA110" s="28">
        <f>IFERROR(T110/euref_fuel_demand!$C108,0)</f>
        <v>-1.2157983723252759E-2</v>
      </c>
      <c r="AB110" s="28">
        <f>IFERROR(U110/euref_fuel_demand!$C108,0)</f>
        <v>0</v>
      </c>
      <c r="AC110" s="28">
        <f>IFERROR(V110/euref_fuel_demand!$C108,0)</f>
        <v>0</v>
      </c>
      <c r="AD110" s="28">
        <f>IFERROR(W110/euref_fuel_demand!$C108,0)</f>
        <v>0</v>
      </c>
    </row>
    <row r="111" spans="1:30" ht="15" customHeight="1" x14ac:dyDescent="0.25">
      <c r="A111" s="9" t="s">
        <v>9</v>
      </c>
      <c r="B111" s="9" t="s">
        <v>209</v>
      </c>
      <c r="C111" s="66">
        <f>euref_fuel_demand!D109-euref_fuel_demand!$C109</f>
        <v>96.324599764406315</v>
      </c>
      <c r="D111" s="66">
        <f>euref_fuel_demand!E109-euref_fuel_demand!$C109</f>
        <v>112.35835255318122</v>
      </c>
      <c r="E111" s="66">
        <f>euref_fuel_demand!F109-euref_fuel_demand!$C109</f>
        <v>117.96507117295411</v>
      </c>
      <c r="F111" s="66">
        <f>euref_fuel_demand!G109-euref_fuel_demand!$C109</f>
        <v>146.27809486722376</v>
      </c>
      <c r="G111" s="66">
        <f>euref_fuel_demand!H109-euref_fuel_demand!$C109</f>
        <v>175.17115982188213</v>
      </c>
      <c r="H111" s="66">
        <f>euref_fuel_demand!I109-euref_fuel_demand!$C109</f>
        <v>197.01141259552932</v>
      </c>
      <c r="I111" s="66">
        <f>euref_fuel_demand!J109-euref_fuel_demand!$C109</f>
        <v>212.43119252245296</v>
      </c>
      <c r="J111" s="65">
        <f t="shared" si="42"/>
        <v>0</v>
      </c>
      <c r="K111" s="65">
        <f t="shared" si="43"/>
        <v>0</v>
      </c>
      <c r="L111" s="65">
        <f t="shared" si="44"/>
        <v>0</v>
      </c>
      <c r="M111" s="65">
        <f t="shared" si="45"/>
        <v>0</v>
      </c>
      <c r="N111" s="65">
        <f t="shared" si="46"/>
        <v>0</v>
      </c>
      <c r="O111" s="65">
        <f t="shared" si="47"/>
        <v>0</v>
      </c>
      <c r="P111" s="65">
        <f t="shared" si="48"/>
        <v>0</v>
      </c>
      <c r="Q111" s="65">
        <f t="shared" si="49"/>
        <v>0</v>
      </c>
      <c r="R111" s="65">
        <f t="shared" si="50"/>
        <v>0</v>
      </c>
      <c r="S111" s="65">
        <f t="shared" si="51"/>
        <v>0</v>
      </c>
      <c r="T111" s="65">
        <f t="shared" si="52"/>
        <v>0</v>
      </c>
      <c r="U111" s="65">
        <f t="shared" si="53"/>
        <v>0</v>
      </c>
      <c r="V111" s="65">
        <f t="shared" si="54"/>
        <v>0</v>
      </c>
      <c r="W111" s="65">
        <f t="shared" si="55"/>
        <v>0</v>
      </c>
      <c r="X111" s="28">
        <f>IFERROR(Q111/euref_fuel_demand!$C109,0)</f>
        <v>0</v>
      </c>
      <c r="Y111" s="28">
        <f>IFERROR(R111/euref_fuel_demand!$C109,0)</f>
        <v>0</v>
      </c>
      <c r="Z111" s="28">
        <f>IFERROR(S111/euref_fuel_demand!$C109,0)</f>
        <v>0</v>
      </c>
      <c r="AA111" s="28">
        <f>IFERROR(T111/euref_fuel_demand!$C109,0)</f>
        <v>0</v>
      </c>
      <c r="AB111" s="28">
        <f>IFERROR(U111/euref_fuel_demand!$C109,0)</f>
        <v>0</v>
      </c>
      <c r="AC111" s="28">
        <f>IFERROR(V111/euref_fuel_demand!$C109,0)</f>
        <v>0</v>
      </c>
      <c r="AD111" s="28">
        <f>IFERROR(W111/euref_fuel_demand!$C109,0)</f>
        <v>0</v>
      </c>
    </row>
    <row r="112" spans="1:30" ht="15" customHeight="1" x14ac:dyDescent="0.25">
      <c r="A112" s="9" t="s">
        <v>8</v>
      </c>
      <c r="B112" s="9" t="s">
        <v>207</v>
      </c>
      <c r="C112" s="66">
        <f>euref_fuel_demand!D110-euref_fuel_demand!$C110</f>
        <v>-15.124326901363304</v>
      </c>
      <c r="D112" s="66">
        <f>euref_fuel_demand!E110-euref_fuel_demand!$C110</f>
        <v>-28.478421846938858</v>
      </c>
      <c r="E112" s="66">
        <f>euref_fuel_demand!F110-euref_fuel_demand!$C110</f>
        <v>-43.4091659622989</v>
      </c>
      <c r="F112" s="66">
        <f>euref_fuel_demand!G110-euref_fuel_demand!$C110</f>
        <v>-55.095568543601708</v>
      </c>
      <c r="G112" s="66">
        <f>euref_fuel_demand!H110-euref_fuel_demand!$C110</f>
        <v>-61.383429458493787</v>
      </c>
      <c r="H112" s="66">
        <f>euref_fuel_demand!I110-euref_fuel_demand!$C110</f>
        <v>-64.077793016245892</v>
      </c>
      <c r="I112" s="66">
        <f>euref_fuel_demand!J110-euref_fuel_demand!$C110</f>
        <v>-65.586067724281492</v>
      </c>
      <c r="J112" s="65">
        <f t="shared" si="42"/>
        <v>6.0497307605453212</v>
      </c>
      <c r="K112" s="65">
        <f t="shared" si="43"/>
        <v>11.391368738775544</v>
      </c>
      <c r="L112" s="65">
        <f t="shared" si="44"/>
        <v>17.363666384919561</v>
      </c>
      <c r="M112" s="65">
        <f t="shared" si="45"/>
        <v>22.038227417440684</v>
      </c>
      <c r="N112" s="65">
        <f t="shared" si="46"/>
        <v>24.553371783397516</v>
      </c>
      <c r="O112" s="65">
        <f t="shared" si="47"/>
        <v>25.631117206498356</v>
      </c>
      <c r="P112" s="65">
        <f t="shared" si="48"/>
        <v>26.234427089712597</v>
      </c>
      <c r="Q112" s="65">
        <f t="shared" si="49"/>
        <v>-15.124326901363304</v>
      </c>
      <c r="R112" s="65">
        <f t="shared" si="50"/>
        <v>-28.478421846938858</v>
      </c>
      <c r="S112" s="65">
        <f t="shared" si="51"/>
        <v>-43.4091659622989</v>
      </c>
      <c r="T112" s="65">
        <f t="shared" si="52"/>
        <v>-55.095568543601708</v>
      </c>
      <c r="U112" s="65">
        <f t="shared" si="53"/>
        <v>-61.383429458493787</v>
      </c>
      <c r="V112" s="65">
        <f t="shared" si="54"/>
        <v>-64.077793016245892</v>
      </c>
      <c r="W112" s="65">
        <f t="shared" si="55"/>
        <v>-65.586067724281492</v>
      </c>
      <c r="X112" s="28">
        <f>IFERROR(Q112/euref_fuel_demand!$C110,0)</f>
        <v>-0.21701325894917886</v>
      </c>
      <c r="Y112" s="28">
        <f>IFERROR(R112/euref_fuel_demand!$C110,0)</f>
        <v>-0.40862612763128081</v>
      </c>
      <c r="Z112" s="28">
        <f>IFERROR(S112/euref_fuel_demand!$C110,0)</f>
        <v>-0.6228617402401625</v>
      </c>
      <c r="AA112" s="28">
        <f>IFERROR(T112/euref_fuel_demand!$C110,0)</f>
        <v>-0.79054552055649618</v>
      </c>
      <c r="AB112" s="28">
        <f>IFERROR(U112/euref_fuel_demand!$C110,0)</f>
        <v>-0.88076766385312744</v>
      </c>
      <c r="AC112" s="28">
        <f>IFERROR(V112/euref_fuel_demand!$C110,0)</f>
        <v>-0.91942806971945279</v>
      </c>
      <c r="AD112" s="28">
        <f>IFERROR(W112/euref_fuel_demand!$C110,0)</f>
        <v>-0.94106973429838503</v>
      </c>
    </row>
    <row r="113" spans="1:30" ht="15" customHeight="1" x14ac:dyDescent="0.25">
      <c r="A113" s="9" t="s">
        <v>8</v>
      </c>
      <c r="B113" s="9" t="s">
        <v>208</v>
      </c>
      <c r="C113" s="66">
        <f>euref_fuel_demand!D111-euref_fuel_demand!$C111</f>
        <v>-48.36046576404965</v>
      </c>
      <c r="D113" s="66">
        <f>euref_fuel_demand!E111-euref_fuel_demand!$C111</f>
        <v>-17.105263693061488</v>
      </c>
      <c r="E113" s="66">
        <f>euref_fuel_demand!F111-euref_fuel_demand!$C111</f>
        <v>-50.01502247895337</v>
      </c>
      <c r="F113" s="66">
        <f>euref_fuel_demand!G111-euref_fuel_demand!$C111</f>
        <v>-56.62985497171735</v>
      </c>
      <c r="G113" s="66">
        <f>euref_fuel_demand!H111-euref_fuel_demand!$C111</f>
        <v>-28.017522901557641</v>
      </c>
      <c r="H113" s="66">
        <f>euref_fuel_demand!I111-euref_fuel_demand!$C111</f>
        <v>-15.986413504518623</v>
      </c>
      <c r="I113" s="66">
        <f>euref_fuel_demand!J111-euref_fuel_demand!$C111</f>
        <v>-12.80538395347412</v>
      </c>
      <c r="J113" s="65">
        <f t="shared" si="42"/>
        <v>19.344186305619861</v>
      </c>
      <c r="K113" s="65">
        <f t="shared" si="43"/>
        <v>6.8421054772245951</v>
      </c>
      <c r="L113" s="65">
        <f t="shared" si="44"/>
        <v>20.006008991581346</v>
      </c>
      <c r="M113" s="65">
        <f t="shared" si="45"/>
        <v>22.651941988686939</v>
      </c>
      <c r="N113" s="65">
        <f t="shared" si="46"/>
        <v>11.207009160623056</v>
      </c>
      <c r="O113" s="65">
        <f t="shared" si="47"/>
        <v>6.3945654018074496</v>
      </c>
      <c r="P113" s="65">
        <f t="shared" si="48"/>
        <v>5.1221535813896484</v>
      </c>
      <c r="Q113" s="65">
        <f t="shared" si="49"/>
        <v>-48.36046576404965</v>
      </c>
      <c r="R113" s="65">
        <f t="shared" si="50"/>
        <v>-17.105263693061488</v>
      </c>
      <c r="S113" s="65">
        <f t="shared" si="51"/>
        <v>-50.01502247895337</v>
      </c>
      <c r="T113" s="65">
        <f t="shared" si="52"/>
        <v>-56.62985497171735</v>
      </c>
      <c r="U113" s="65">
        <f t="shared" si="53"/>
        <v>-28.017522901557641</v>
      </c>
      <c r="V113" s="65">
        <f t="shared" si="54"/>
        <v>-15.986413504518623</v>
      </c>
      <c r="W113" s="65">
        <f t="shared" si="55"/>
        <v>-12.80538395347412</v>
      </c>
      <c r="X113" s="28">
        <f>IFERROR(Q113/euref_fuel_demand!$C111,0)</f>
        <v>-3.5677702119226926E-2</v>
      </c>
      <c r="Y113" s="28">
        <f>IFERROR(R113/euref_fuel_demand!$C111,0)</f>
        <v>-1.2619326407843336E-2</v>
      </c>
      <c r="Z113" s="28">
        <f>IFERROR(S113/euref_fuel_demand!$C111,0)</f>
        <v>-3.6898343415398729E-2</v>
      </c>
      <c r="AA113" s="28">
        <f>IFERROR(T113/euref_fuel_demand!$C111,0)</f>
        <v>-4.1778404422190281E-2</v>
      </c>
      <c r="AB113" s="28">
        <f>IFERROR(U113/euref_fuel_demand!$C111,0)</f>
        <v>-2.0669793402682202E-2</v>
      </c>
      <c r="AC113" s="28">
        <f>IFERROR(V113/euref_fuel_demand!$C111,0)</f>
        <v>-1.179390003710421E-2</v>
      </c>
      <c r="AD113" s="28">
        <f>IFERROR(W113/euref_fuel_demand!$C111,0)</f>
        <v>-9.4471107131893061E-3</v>
      </c>
    </row>
    <row r="114" spans="1:30" ht="15" customHeight="1" x14ac:dyDescent="0.25">
      <c r="A114" s="9" t="s">
        <v>8</v>
      </c>
      <c r="B114" s="9" t="s">
        <v>265</v>
      </c>
      <c r="C114" s="66">
        <f>euref_fuel_demand!D112-euref_fuel_demand!$C112</f>
        <v>47.590263881407964</v>
      </c>
      <c r="D114" s="66">
        <f>euref_fuel_demand!E112-euref_fuel_demand!$C112</f>
        <v>61.315020156892217</v>
      </c>
      <c r="E114" s="66">
        <f>euref_fuel_demand!F112-euref_fuel_demand!$C112</f>
        <v>27.320402476941979</v>
      </c>
      <c r="F114" s="66">
        <f>euref_fuel_demand!G112-euref_fuel_demand!$C112</f>
        <v>3.0008825717779359</v>
      </c>
      <c r="G114" s="66">
        <f>euref_fuel_demand!H112-euref_fuel_demand!$C112</f>
        <v>-7.5448286148267698</v>
      </c>
      <c r="H114" s="66">
        <f>euref_fuel_demand!I112-euref_fuel_demand!$C112</f>
        <v>-10.91250794118281</v>
      </c>
      <c r="I114" s="66">
        <f>euref_fuel_demand!J112-euref_fuel_demand!$C112</f>
        <v>-18.012948781231785</v>
      </c>
      <c r="J114" s="65">
        <f t="shared" si="42"/>
        <v>0</v>
      </c>
      <c r="K114" s="65">
        <f t="shared" si="43"/>
        <v>0</v>
      </c>
      <c r="L114" s="65">
        <f t="shared" si="44"/>
        <v>0</v>
      </c>
      <c r="M114" s="65">
        <f t="shared" si="45"/>
        <v>0</v>
      </c>
      <c r="N114" s="65">
        <f t="shared" si="46"/>
        <v>3.0179314459307078</v>
      </c>
      <c r="O114" s="65">
        <f t="shared" si="47"/>
        <v>4.3650031764731239</v>
      </c>
      <c r="P114" s="65">
        <f t="shared" si="48"/>
        <v>7.2051795124927143</v>
      </c>
      <c r="Q114" s="65">
        <f t="shared" si="49"/>
        <v>0</v>
      </c>
      <c r="R114" s="65">
        <f t="shared" si="50"/>
        <v>0</v>
      </c>
      <c r="S114" s="65">
        <f t="shared" si="51"/>
        <v>0</v>
      </c>
      <c r="T114" s="65">
        <f t="shared" si="52"/>
        <v>0</v>
      </c>
      <c r="U114" s="65">
        <f t="shared" si="53"/>
        <v>-7.5448286148267698</v>
      </c>
      <c r="V114" s="65">
        <f t="shared" si="54"/>
        <v>-10.91250794118281</v>
      </c>
      <c r="W114" s="65">
        <f t="shared" si="55"/>
        <v>-18.012948781231785</v>
      </c>
      <c r="X114" s="28">
        <f>IFERROR(Q114/euref_fuel_demand!$C112,0)</f>
        <v>0</v>
      </c>
      <c r="Y114" s="28">
        <f>IFERROR(R114/euref_fuel_demand!$C112,0)</f>
        <v>0</v>
      </c>
      <c r="Z114" s="28">
        <f>IFERROR(S114/euref_fuel_demand!$C112,0)</f>
        <v>0</v>
      </c>
      <c r="AA114" s="28">
        <f>IFERROR(T114/euref_fuel_demand!$C112,0)</f>
        <v>0</v>
      </c>
      <c r="AB114" s="28">
        <f>IFERROR(U114/euref_fuel_demand!$C112,0)</f>
        <v>-1.9275197198680712E-2</v>
      </c>
      <c r="AC114" s="28">
        <f>IFERROR(V114/euref_fuel_demand!$C112,0)</f>
        <v>-2.7878796621717217E-2</v>
      </c>
      <c r="AD114" s="28">
        <f>IFERROR(W114/euref_fuel_demand!$C112,0)</f>
        <v>-4.6018691426027825E-2</v>
      </c>
    </row>
    <row r="115" spans="1:30" ht="15" customHeight="1" x14ac:dyDescent="0.25">
      <c r="A115" s="9" t="s">
        <v>8</v>
      </c>
      <c r="B115" s="9" t="s">
        <v>825</v>
      </c>
      <c r="C115" s="66">
        <f>euref_fuel_demand!D113-euref_fuel_demand!$C113</f>
        <v>48.591191388259062</v>
      </c>
      <c r="D115" s="66">
        <f>euref_fuel_demand!E113-euref_fuel_demand!$C113</f>
        <v>86.987412263248075</v>
      </c>
      <c r="E115" s="66">
        <f>euref_fuel_demand!F113-euref_fuel_demand!$C113</f>
        <v>131.79228242067052</v>
      </c>
      <c r="F115" s="66">
        <f>euref_fuel_demand!G113-euref_fuel_demand!$C113</f>
        <v>158.4854886591072</v>
      </c>
      <c r="G115" s="66">
        <f>euref_fuel_demand!H113-euref_fuel_demand!$C113</f>
        <v>208.96903288713634</v>
      </c>
      <c r="H115" s="66">
        <f>euref_fuel_demand!I113-euref_fuel_demand!$C113</f>
        <v>250.69494143780366</v>
      </c>
      <c r="I115" s="66">
        <f>euref_fuel_demand!J113-euref_fuel_demand!$C113</f>
        <v>282.98472392670624</v>
      </c>
      <c r="J115" s="65">
        <f t="shared" si="42"/>
        <v>23.197274322093882</v>
      </c>
      <c r="K115" s="65">
        <f t="shared" si="43"/>
        <v>68.753938047247942</v>
      </c>
      <c r="L115" s="65">
        <f t="shared" si="44"/>
        <v>93.737843067265771</v>
      </c>
      <c r="M115" s="65">
        <f t="shared" si="45"/>
        <v>92.68557542881652</v>
      </c>
      <c r="N115" s="65">
        <f t="shared" si="46"/>
        <v>117.44954918374559</v>
      </c>
      <c r="O115" s="65">
        <f t="shared" si="47"/>
        <v>146.64457650835283</v>
      </c>
      <c r="P115" s="65">
        <f t="shared" si="48"/>
        <v>158.6393958606883</v>
      </c>
      <c r="Q115" s="65">
        <f t="shared" si="49"/>
        <v>0</v>
      </c>
      <c r="R115" s="65">
        <f t="shared" si="50"/>
        <v>0</v>
      </c>
      <c r="S115" s="65">
        <f t="shared" si="51"/>
        <v>0</v>
      </c>
      <c r="T115" s="65">
        <f t="shared" si="52"/>
        <v>0</v>
      </c>
      <c r="U115" s="65">
        <f t="shared" si="53"/>
        <v>0</v>
      </c>
      <c r="V115" s="65">
        <f t="shared" si="54"/>
        <v>0</v>
      </c>
      <c r="W115" s="65">
        <f t="shared" si="55"/>
        <v>0</v>
      </c>
      <c r="X115" s="28">
        <f>IFERROR(Q115/euref_fuel_demand!$C113,0)</f>
        <v>0</v>
      </c>
      <c r="Y115" s="28">
        <f>IFERROR(R115/euref_fuel_demand!$C113,0)</f>
        <v>0</v>
      </c>
      <c r="Z115" s="28">
        <f>IFERROR(S115/euref_fuel_demand!$C113,0)</f>
        <v>0</v>
      </c>
      <c r="AA115" s="28">
        <f>IFERROR(T115/euref_fuel_demand!$C113,0)</f>
        <v>0</v>
      </c>
      <c r="AB115" s="28">
        <f>IFERROR(U115/euref_fuel_demand!$C113,0)</f>
        <v>0</v>
      </c>
      <c r="AC115" s="28">
        <f>IFERROR(V115/euref_fuel_demand!$C113,0)</f>
        <v>0</v>
      </c>
      <c r="AD115" s="28">
        <f>IFERROR(W115/euref_fuel_demand!$C113,0)</f>
        <v>0</v>
      </c>
    </row>
    <row r="116" spans="1:30" ht="15" customHeight="1" x14ac:dyDescent="0.25">
      <c r="A116" s="9" t="s">
        <v>8</v>
      </c>
      <c r="B116" s="9" t="s">
        <v>824</v>
      </c>
      <c r="C116" s="66">
        <f>euref_fuel_demand!D114-euref_fuel_demand!$C114</f>
        <v>49.874737581075806</v>
      </c>
      <c r="D116" s="66">
        <f>euref_fuel_demand!E114-euref_fuel_demand!$C114</f>
        <v>53.474847503999626</v>
      </c>
      <c r="E116" s="66">
        <f>euref_fuel_demand!F114-euref_fuel_demand!$C114</f>
        <v>51.560516090115129</v>
      </c>
      <c r="F116" s="66">
        <f>euref_fuel_demand!G114-euref_fuel_demand!$C114</f>
        <v>46.431298469390299</v>
      </c>
      <c r="G116" s="66">
        <f>euref_fuel_demand!H114-euref_fuel_demand!$C114</f>
        <v>45.240933563350609</v>
      </c>
      <c r="H116" s="66">
        <f>euref_fuel_demand!I114-euref_fuel_demand!$C114</f>
        <v>65.118958431806846</v>
      </c>
      <c r="I116" s="66">
        <f>euref_fuel_demand!J114-euref_fuel_demand!$C114</f>
        <v>62.423426550298927</v>
      </c>
      <c r="J116" s="65">
        <f t="shared" si="42"/>
        <v>0</v>
      </c>
      <c r="K116" s="65">
        <f t="shared" si="43"/>
        <v>0</v>
      </c>
      <c r="L116" s="65">
        <f t="shared" si="44"/>
        <v>0</v>
      </c>
      <c r="M116" s="65">
        <f t="shared" si="45"/>
        <v>0</v>
      </c>
      <c r="N116" s="65">
        <f t="shared" si="46"/>
        <v>0</v>
      </c>
      <c r="O116" s="65">
        <f t="shared" si="47"/>
        <v>0</v>
      </c>
      <c r="P116" s="65">
        <f t="shared" si="48"/>
        <v>0</v>
      </c>
      <c r="Q116" s="65">
        <f t="shared" si="49"/>
        <v>0</v>
      </c>
      <c r="R116" s="65">
        <f t="shared" si="50"/>
        <v>0</v>
      </c>
      <c r="S116" s="65">
        <f t="shared" si="51"/>
        <v>0</v>
      </c>
      <c r="T116" s="65">
        <f t="shared" si="52"/>
        <v>0</v>
      </c>
      <c r="U116" s="65">
        <f t="shared" si="53"/>
        <v>0</v>
      </c>
      <c r="V116" s="65">
        <f t="shared" si="54"/>
        <v>0</v>
      </c>
      <c r="W116" s="65">
        <f t="shared" si="55"/>
        <v>0</v>
      </c>
      <c r="X116" s="28">
        <f>IFERROR(Q116/euref_fuel_demand!$C114,0)</f>
        <v>0</v>
      </c>
      <c r="Y116" s="28">
        <f>IFERROR(R116/euref_fuel_demand!$C114,0)</f>
        <v>0</v>
      </c>
      <c r="Z116" s="28">
        <f>IFERROR(S116/euref_fuel_demand!$C114,0)</f>
        <v>0</v>
      </c>
      <c r="AA116" s="28">
        <f>IFERROR(T116/euref_fuel_demand!$C114,0)</f>
        <v>0</v>
      </c>
      <c r="AB116" s="28">
        <f>IFERROR(U116/euref_fuel_demand!$C114,0)</f>
        <v>0</v>
      </c>
      <c r="AC116" s="28">
        <f>IFERROR(V116/euref_fuel_demand!$C114,0)</f>
        <v>0</v>
      </c>
      <c r="AD116" s="28">
        <f>IFERROR(W116/euref_fuel_demand!$C114,0)</f>
        <v>0</v>
      </c>
    </row>
    <row r="117" spans="1:30" ht="15" customHeight="1" x14ac:dyDescent="0.25">
      <c r="A117" s="9" t="s">
        <v>8</v>
      </c>
      <c r="B117" s="9" t="s">
        <v>209</v>
      </c>
      <c r="C117" s="66">
        <f>euref_fuel_demand!D115-euref_fuel_demand!$C115</f>
        <v>57.077249428883306</v>
      </c>
      <c r="D117" s="66">
        <f>euref_fuel_demand!E115-euref_fuel_demand!$C115</f>
        <v>30.527750674526942</v>
      </c>
      <c r="E117" s="66">
        <f>euref_fuel_demand!F115-euref_fuel_demand!$C115</f>
        <v>-1.7119099422595809</v>
      </c>
      <c r="F117" s="66">
        <f>euref_fuel_demand!G115-euref_fuel_demand!$C115</f>
        <v>-52.774359560407675</v>
      </c>
      <c r="G117" s="66">
        <f>euref_fuel_demand!H115-euref_fuel_demand!$C115</f>
        <v>-131.85292828359866</v>
      </c>
      <c r="H117" s="66">
        <f>euref_fuel_demand!I115-euref_fuel_demand!$C115</f>
        <v>-169.1491978616798</v>
      </c>
      <c r="I117" s="66">
        <f>euref_fuel_demand!J115-euref_fuel_demand!$C115</f>
        <v>-214.4589197060576</v>
      </c>
      <c r="J117" s="65">
        <f t="shared" si="42"/>
        <v>0</v>
      </c>
      <c r="K117" s="65">
        <f t="shared" si="43"/>
        <v>0</v>
      </c>
      <c r="L117" s="65">
        <f t="shared" si="44"/>
        <v>0.68476397690383239</v>
      </c>
      <c r="M117" s="65">
        <f t="shared" si="45"/>
        <v>21.109743824163068</v>
      </c>
      <c r="N117" s="65">
        <f t="shared" si="46"/>
        <v>52.741171313439466</v>
      </c>
      <c r="O117" s="65">
        <f t="shared" si="47"/>
        <v>67.659679144671912</v>
      </c>
      <c r="P117" s="65">
        <f t="shared" si="48"/>
        <v>85.783567882423043</v>
      </c>
      <c r="Q117" s="65">
        <f t="shared" si="49"/>
        <v>0</v>
      </c>
      <c r="R117" s="65">
        <f t="shared" si="50"/>
        <v>0</v>
      </c>
      <c r="S117" s="65">
        <f t="shared" si="51"/>
        <v>-1.7119099422595809</v>
      </c>
      <c r="T117" s="65">
        <f t="shared" si="52"/>
        <v>-52.774359560407675</v>
      </c>
      <c r="U117" s="65">
        <f t="shared" si="53"/>
        <v>-131.85292828359866</v>
      </c>
      <c r="V117" s="65">
        <f t="shared" si="54"/>
        <v>-169.1491978616798</v>
      </c>
      <c r="W117" s="65">
        <f t="shared" si="55"/>
        <v>-214.4589197060576</v>
      </c>
      <c r="X117" s="28">
        <f>IFERROR(Q117/euref_fuel_demand!$C115,0)</f>
        <v>0</v>
      </c>
      <c r="Y117" s="28">
        <f>IFERROR(R117/euref_fuel_demand!$C115,0)</f>
        <v>0</v>
      </c>
      <c r="Z117" s="28">
        <f>IFERROR(S117/euref_fuel_demand!$C115,0)</f>
        <v>-1.4332994691741404E-3</v>
      </c>
      <c r="AA117" s="28">
        <f>IFERROR(T117/euref_fuel_demand!$C115,0)</f>
        <v>-4.4185421018174006E-2</v>
      </c>
      <c r="AB117" s="28">
        <f>IFERROR(U117/euref_fuel_demand!$C115,0)</f>
        <v>-0.11039408525689942</v>
      </c>
      <c r="AC117" s="28">
        <f>IFERROR(V117/euref_fuel_demand!$C115,0)</f>
        <v>-0.14162044948835006</v>
      </c>
      <c r="AD117" s="28">
        <f>IFERROR(W117/euref_fuel_demand!$C115,0)</f>
        <v>-0.1795560900643117</v>
      </c>
    </row>
    <row r="118" spans="1:30" ht="15" customHeight="1" x14ac:dyDescent="0.25">
      <c r="A118" s="9" t="s">
        <v>7</v>
      </c>
      <c r="B118" s="9" t="s">
        <v>207</v>
      </c>
      <c r="C118" s="66">
        <f>euref_fuel_demand!D116-euref_fuel_demand!$C116</f>
        <v>7.6103970313474356E-3</v>
      </c>
      <c r="D118" s="66">
        <f>euref_fuel_demand!E116-euref_fuel_demand!$C116</f>
        <v>5.718060202566975E-3</v>
      </c>
      <c r="E118" s="66">
        <f>euref_fuel_demand!F116-euref_fuel_demand!$C116</f>
        <v>4.7571512276183272E-3</v>
      </c>
      <c r="F118" s="66">
        <f>euref_fuel_demand!G116-euref_fuel_demand!$C116</f>
        <v>4.1821895312859556E-3</v>
      </c>
      <c r="G118" s="66">
        <f>euref_fuel_demand!H116-euref_fuel_demand!$C116</f>
        <v>3.7283099445439465E-3</v>
      </c>
      <c r="H118" s="66">
        <f>euref_fuel_demand!I116-euref_fuel_demand!$C116</f>
        <v>3.4168747476876109E-3</v>
      </c>
      <c r="I118" s="66">
        <f>euref_fuel_demand!J116-euref_fuel_demand!$C116</f>
        <v>3.2352057590851217E-3</v>
      </c>
      <c r="J118" s="65">
        <f t="shared" si="42"/>
        <v>0</v>
      </c>
      <c r="K118" s="65">
        <f t="shared" si="43"/>
        <v>0</v>
      </c>
      <c r="L118" s="65">
        <f t="shared" si="44"/>
        <v>0</v>
      </c>
      <c r="M118" s="65">
        <f t="shared" si="45"/>
        <v>0</v>
      </c>
      <c r="N118" s="65">
        <f t="shared" si="46"/>
        <v>0</v>
      </c>
      <c r="O118" s="65">
        <f t="shared" si="47"/>
        <v>0</v>
      </c>
      <c r="P118" s="65">
        <f t="shared" si="48"/>
        <v>0</v>
      </c>
      <c r="Q118" s="65">
        <f t="shared" si="49"/>
        <v>0</v>
      </c>
      <c r="R118" s="65">
        <f t="shared" si="50"/>
        <v>0</v>
      </c>
      <c r="S118" s="65">
        <f t="shared" si="51"/>
        <v>0</v>
      </c>
      <c r="T118" s="65">
        <f t="shared" si="52"/>
        <v>0</v>
      </c>
      <c r="U118" s="65">
        <f t="shared" si="53"/>
        <v>0</v>
      </c>
      <c r="V118" s="65">
        <f t="shared" si="54"/>
        <v>0</v>
      </c>
      <c r="W118" s="65">
        <f t="shared" si="55"/>
        <v>0</v>
      </c>
      <c r="X118" s="28">
        <f>IFERROR(Q118/euref_fuel_demand!$C116,0)</f>
        <v>0</v>
      </c>
      <c r="Y118" s="28">
        <f>IFERROR(R118/euref_fuel_demand!$C116,0)</f>
        <v>0</v>
      </c>
      <c r="Z118" s="28">
        <f>IFERROR(S118/euref_fuel_demand!$C116,0)</f>
        <v>0</v>
      </c>
      <c r="AA118" s="28">
        <f>IFERROR(T118/euref_fuel_demand!$C116,0)</f>
        <v>0</v>
      </c>
      <c r="AB118" s="28">
        <f>IFERROR(U118/euref_fuel_demand!$C116,0)</f>
        <v>0</v>
      </c>
      <c r="AC118" s="28">
        <f>IFERROR(V118/euref_fuel_demand!$C116,0)</f>
        <v>0</v>
      </c>
      <c r="AD118" s="28">
        <f>IFERROR(W118/euref_fuel_demand!$C116,0)</f>
        <v>0</v>
      </c>
    </row>
    <row r="119" spans="1:30" ht="15" customHeight="1" x14ac:dyDescent="0.25">
      <c r="A119" s="9" t="s">
        <v>7</v>
      </c>
      <c r="B119" s="9" t="s">
        <v>208</v>
      </c>
      <c r="C119" s="66">
        <f>euref_fuel_demand!D117-euref_fuel_demand!$C117</f>
        <v>6.2859869665688848</v>
      </c>
      <c r="D119" s="66">
        <f>euref_fuel_demand!E117-euref_fuel_demand!$C117</f>
        <v>6.5104233835175478</v>
      </c>
      <c r="E119" s="66">
        <f>euref_fuel_demand!F117-euref_fuel_demand!$C117</f>
        <v>2.7980646915581815</v>
      </c>
      <c r="F119" s="66">
        <f>euref_fuel_demand!G117-euref_fuel_demand!$C117</f>
        <v>6.1982200876044544</v>
      </c>
      <c r="G119" s="66">
        <f>euref_fuel_demand!H117-euref_fuel_demand!$C117</f>
        <v>-6.006293475720156</v>
      </c>
      <c r="H119" s="66">
        <f>euref_fuel_demand!I117-euref_fuel_demand!$C117</f>
        <v>-3.1766915688712629</v>
      </c>
      <c r="I119" s="66">
        <f>euref_fuel_demand!J117-euref_fuel_demand!$C117</f>
        <v>-2.8358889239543146</v>
      </c>
      <c r="J119" s="65">
        <f t="shared" si="42"/>
        <v>0</v>
      </c>
      <c r="K119" s="65">
        <f t="shared" si="43"/>
        <v>0</v>
      </c>
      <c r="L119" s="65">
        <f t="shared" si="44"/>
        <v>0</v>
      </c>
      <c r="M119" s="65">
        <f t="shared" si="45"/>
        <v>0</v>
      </c>
      <c r="N119" s="65">
        <f t="shared" si="46"/>
        <v>2.4025173902880623</v>
      </c>
      <c r="O119" s="65">
        <f t="shared" si="47"/>
        <v>1.2706766275485051</v>
      </c>
      <c r="P119" s="65">
        <f t="shared" si="48"/>
        <v>1.1343555695817258</v>
      </c>
      <c r="Q119" s="65">
        <f t="shared" si="49"/>
        <v>0</v>
      </c>
      <c r="R119" s="65">
        <f t="shared" si="50"/>
        <v>0</v>
      </c>
      <c r="S119" s="65">
        <f t="shared" si="51"/>
        <v>0</v>
      </c>
      <c r="T119" s="65">
        <f t="shared" si="52"/>
        <v>0</v>
      </c>
      <c r="U119" s="65">
        <f t="shared" si="53"/>
        <v>-6.006293475720156</v>
      </c>
      <c r="V119" s="65">
        <f t="shared" si="54"/>
        <v>-3.1766915688712629</v>
      </c>
      <c r="W119" s="65">
        <f t="shared" si="55"/>
        <v>-2.8358889239543146</v>
      </c>
      <c r="X119" s="28">
        <f>IFERROR(Q119/euref_fuel_demand!$C117,0)</f>
        <v>0</v>
      </c>
      <c r="Y119" s="28">
        <f>IFERROR(R119/euref_fuel_demand!$C117,0)</f>
        <v>0</v>
      </c>
      <c r="Z119" s="28">
        <f>IFERROR(S119/euref_fuel_demand!$C117,0)</f>
        <v>0</v>
      </c>
      <c r="AA119" s="28">
        <f>IFERROR(T119/euref_fuel_demand!$C117,0)</f>
        <v>0</v>
      </c>
      <c r="AB119" s="28">
        <f>IFERROR(U119/euref_fuel_demand!$C117,0)</f>
        <v>-1.8590400105749326E-2</v>
      </c>
      <c r="AC119" s="28">
        <f>IFERROR(V119/euref_fuel_demand!$C117,0)</f>
        <v>-9.8323479391417001E-3</v>
      </c>
      <c r="AD119" s="28">
        <f>IFERROR(W119/euref_fuel_demand!$C117,0)</f>
        <v>-8.7775114494305414E-3</v>
      </c>
    </row>
    <row r="120" spans="1:30" ht="15" customHeight="1" x14ac:dyDescent="0.25">
      <c r="A120" s="9" t="s">
        <v>7</v>
      </c>
      <c r="B120" s="9" t="s">
        <v>265</v>
      </c>
      <c r="C120" s="66">
        <f>euref_fuel_demand!D118-euref_fuel_demand!$C118</f>
        <v>0.15516642656710275</v>
      </c>
      <c r="D120" s="66">
        <f>euref_fuel_demand!E118-euref_fuel_demand!$C118</f>
        <v>0.21323272773688434</v>
      </c>
      <c r="E120" s="66">
        <f>euref_fuel_demand!F118-euref_fuel_demand!$C118</f>
        <v>0.32495260823218708</v>
      </c>
      <c r="F120" s="66">
        <f>euref_fuel_demand!G118-euref_fuel_demand!$C118</f>
        <v>0.30539742032593037</v>
      </c>
      <c r="G120" s="66">
        <f>euref_fuel_demand!H118-euref_fuel_demand!$C118</f>
        <v>0.30567898192413073</v>
      </c>
      <c r="H120" s="66">
        <f>euref_fuel_demand!I118-euref_fuel_demand!$C118</f>
        <v>0.30947994295886683</v>
      </c>
      <c r="I120" s="66">
        <f>euref_fuel_demand!J118-euref_fuel_demand!$C118</f>
        <v>0.32322869906617346</v>
      </c>
      <c r="J120" s="65">
        <f t="shared" si="42"/>
        <v>0</v>
      </c>
      <c r="K120" s="65">
        <f t="shared" si="43"/>
        <v>0</v>
      </c>
      <c r="L120" s="65">
        <f t="shared" si="44"/>
        <v>0</v>
      </c>
      <c r="M120" s="65">
        <f t="shared" si="45"/>
        <v>0</v>
      </c>
      <c r="N120" s="65">
        <f t="shared" si="46"/>
        <v>0</v>
      </c>
      <c r="O120" s="65">
        <f t="shared" si="47"/>
        <v>0</v>
      </c>
      <c r="P120" s="65">
        <f t="shared" si="48"/>
        <v>0</v>
      </c>
      <c r="Q120" s="65">
        <f t="shared" si="49"/>
        <v>0</v>
      </c>
      <c r="R120" s="65">
        <f t="shared" si="50"/>
        <v>0</v>
      </c>
      <c r="S120" s="65">
        <f t="shared" si="51"/>
        <v>0</v>
      </c>
      <c r="T120" s="65">
        <f t="shared" si="52"/>
        <v>0</v>
      </c>
      <c r="U120" s="65">
        <f t="shared" si="53"/>
        <v>0</v>
      </c>
      <c r="V120" s="65">
        <f t="shared" si="54"/>
        <v>0</v>
      </c>
      <c r="W120" s="65">
        <f t="shared" si="55"/>
        <v>0</v>
      </c>
      <c r="X120" s="28">
        <f>IFERROR(Q120/euref_fuel_demand!$C118,0)</f>
        <v>0</v>
      </c>
      <c r="Y120" s="28">
        <f>IFERROR(R120/euref_fuel_demand!$C118,0)</f>
        <v>0</v>
      </c>
      <c r="Z120" s="28">
        <f>IFERROR(S120/euref_fuel_demand!$C118,0)</f>
        <v>0</v>
      </c>
      <c r="AA120" s="28">
        <f>IFERROR(T120/euref_fuel_demand!$C118,0)</f>
        <v>0</v>
      </c>
      <c r="AB120" s="28">
        <f>IFERROR(U120/euref_fuel_demand!$C118,0)</f>
        <v>0</v>
      </c>
      <c r="AC120" s="28">
        <f>IFERROR(V120/euref_fuel_demand!$C118,0)</f>
        <v>0</v>
      </c>
      <c r="AD120" s="28">
        <f>IFERROR(W120/euref_fuel_demand!$C118,0)</f>
        <v>0</v>
      </c>
    </row>
    <row r="121" spans="1:30" ht="15" customHeight="1" x14ac:dyDescent="0.25">
      <c r="A121" s="9" t="s">
        <v>7</v>
      </c>
      <c r="B121" s="9" t="s">
        <v>825</v>
      </c>
      <c r="C121" s="66">
        <f>euref_fuel_demand!D119-euref_fuel_demand!$C119</f>
        <v>28.417844587391897</v>
      </c>
      <c r="D121" s="66">
        <f>euref_fuel_demand!E119-euref_fuel_demand!$C119</f>
        <v>44.524744668244438</v>
      </c>
      <c r="E121" s="66">
        <f>euref_fuel_demand!F119-euref_fuel_demand!$C119</f>
        <v>56.137867367060664</v>
      </c>
      <c r="F121" s="66">
        <f>euref_fuel_demand!G119-euref_fuel_demand!$C119</f>
        <v>60.606037713775265</v>
      </c>
      <c r="G121" s="66">
        <f>euref_fuel_demand!H119-euref_fuel_demand!$C119</f>
        <v>74.722123046435627</v>
      </c>
      <c r="H121" s="66">
        <f>euref_fuel_demand!I119-euref_fuel_demand!$C119</f>
        <v>87.231679558045101</v>
      </c>
      <c r="I121" s="66">
        <f>euref_fuel_demand!J119-euref_fuel_demand!$C119</f>
        <v>100.31929507722782</v>
      </c>
      <c r="J121" s="65">
        <f t="shared" si="42"/>
        <v>28.417844587391897</v>
      </c>
      <c r="K121" s="65">
        <f t="shared" si="43"/>
        <v>44.524744668244438</v>
      </c>
      <c r="L121" s="65">
        <f t="shared" si="44"/>
        <v>56.137867367060664</v>
      </c>
      <c r="M121" s="65">
        <f t="shared" si="45"/>
        <v>60.606037713775265</v>
      </c>
      <c r="N121" s="65">
        <f t="shared" si="46"/>
        <v>72.319605656147559</v>
      </c>
      <c r="O121" s="65">
        <f t="shared" si="47"/>
        <v>85.961002930496591</v>
      </c>
      <c r="P121" s="65">
        <f t="shared" si="48"/>
        <v>99.182553288663826</v>
      </c>
      <c r="Q121" s="65">
        <f t="shared" si="49"/>
        <v>0</v>
      </c>
      <c r="R121" s="65">
        <f t="shared" si="50"/>
        <v>0</v>
      </c>
      <c r="S121" s="65">
        <f t="shared" si="51"/>
        <v>0</v>
      </c>
      <c r="T121" s="65">
        <f t="shared" si="52"/>
        <v>0</v>
      </c>
      <c r="U121" s="65">
        <f t="shared" si="53"/>
        <v>0</v>
      </c>
      <c r="V121" s="65">
        <f t="shared" si="54"/>
        <v>0</v>
      </c>
      <c r="W121" s="65">
        <f t="shared" si="55"/>
        <v>0</v>
      </c>
      <c r="X121" s="28">
        <f>IFERROR(Q121/euref_fuel_demand!$C119,0)</f>
        <v>0</v>
      </c>
      <c r="Y121" s="28">
        <f>IFERROR(R121/euref_fuel_demand!$C119,0)</f>
        <v>0</v>
      </c>
      <c r="Z121" s="28">
        <f>IFERROR(S121/euref_fuel_demand!$C119,0)</f>
        <v>0</v>
      </c>
      <c r="AA121" s="28">
        <f>IFERROR(T121/euref_fuel_demand!$C119,0)</f>
        <v>0</v>
      </c>
      <c r="AB121" s="28">
        <f>IFERROR(U121/euref_fuel_demand!$C119,0)</f>
        <v>0</v>
      </c>
      <c r="AC121" s="28">
        <f>IFERROR(V121/euref_fuel_demand!$C119,0)</f>
        <v>0</v>
      </c>
      <c r="AD121" s="28">
        <f>IFERROR(W121/euref_fuel_demand!$C119,0)</f>
        <v>0</v>
      </c>
    </row>
    <row r="122" spans="1:30" ht="15" customHeight="1" x14ac:dyDescent="0.25">
      <c r="A122" s="9" t="s">
        <v>7</v>
      </c>
      <c r="B122" s="9" t="s">
        <v>824</v>
      </c>
      <c r="C122" s="66">
        <f>euref_fuel_demand!D120-euref_fuel_demand!$C120</f>
        <v>4.5307853998949377E-2</v>
      </c>
      <c r="D122" s="66">
        <f>euref_fuel_demand!E120-euref_fuel_demand!$C120</f>
        <v>6.9933117266372635E-2</v>
      </c>
      <c r="E122" s="66">
        <f>euref_fuel_demand!F120-euref_fuel_demand!$C120</f>
        <v>5.7902940731040131E-2</v>
      </c>
      <c r="F122" s="66">
        <f>euref_fuel_demand!G120-euref_fuel_demand!$C120</f>
        <v>5.900736810886531E-2</v>
      </c>
      <c r="G122" s="66">
        <f>euref_fuel_demand!H120-euref_fuel_demand!$C120</f>
        <v>4.8991080782481544E-2</v>
      </c>
      <c r="H122" s="66">
        <f>euref_fuel_demand!I120-euref_fuel_demand!$C120</f>
        <v>2.2413519641108048E-2</v>
      </c>
      <c r="I122" s="66">
        <f>euref_fuel_demand!J120-euref_fuel_demand!$C120</f>
        <v>-5.9655474556769006E-3</v>
      </c>
      <c r="J122" s="65">
        <f t="shared" si="42"/>
        <v>0</v>
      </c>
      <c r="K122" s="65">
        <f t="shared" si="43"/>
        <v>0</v>
      </c>
      <c r="L122" s="65">
        <f t="shared" si="44"/>
        <v>0</v>
      </c>
      <c r="M122" s="65">
        <f t="shared" si="45"/>
        <v>0</v>
      </c>
      <c r="N122" s="65">
        <f t="shared" si="46"/>
        <v>0</v>
      </c>
      <c r="O122" s="65">
        <f t="shared" si="47"/>
        <v>0</v>
      </c>
      <c r="P122" s="65">
        <f t="shared" si="48"/>
        <v>2.3862189822707602E-3</v>
      </c>
      <c r="Q122" s="65">
        <f t="shared" si="49"/>
        <v>0</v>
      </c>
      <c r="R122" s="65">
        <f t="shared" si="50"/>
        <v>0</v>
      </c>
      <c r="S122" s="65">
        <f t="shared" si="51"/>
        <v>0</v>
      </c>
      <c r="T122" s="65">
        <f t="shared" si="52"/>
        <v>0</v>
      </c>
      <c r="U122" s="65">
        <f t="shared" si="53"/>
        <v>0</v>
      </c>
      <c r="V122" s="65">
        <f t="shared" si="54"/>
        <v>0</v>
      </c>
      <c r="W122" s="65">
        <f t="shared" si="55"/>
        <v>-5.9655474556769006E-3</v>
      </c>
      <c r="X122" s="28">
        <f>IFERROR(Q122/euref_fuel_demand!$C120,0)</f>
        <v>0</v>
      </c>
      <c r="Y122" s="28">
        <f>IFERROR(R122/euref_fuel_demand!$C120,0)</f>
        <v>0</v>
      </c>
      <c r="Z122" s="28">
        <f>IFERROR(S122/euref_fuel_demand!$C120,0)</f>
        <v>0</v>
      </c>
      <c r="AA122" s="28">
        <f>IFERROR(T122/euref_fuel_demand!$C120,0)</f>
        <v>0</v>
      </c>
      <c r="AB122" s="28">
        <f>IFERROR(U122/euref_fuel_demand!$C120,0)</f>
        <v>0</v>
      </c>
      <c r="AC122" s="28">
        <f>IFERROR(V122/euref_fuel_demand!$C120,0)</f>
        <v>0</v>
      </c>
      <c r="AD122" s="28">
        <f>IFERROR(W122/euref_fuel_demand!$C120,0)</f>
        <v>-1.4913868639192248E-2</v>
      </c>
    </row>
    <row r="123" spans="1:30" ht="15" customHeight="1" x14ac:dyDescent="0.25">
      <c r="A123" s="9" t="s">
        <v>7</v>
      </c>
      <c r="B123" s="9" t="s">
        <v>209</v>
      </c>
      <c r="C123" s="66">
        <f>euref_fuel_demand!D121-euref_fuel_demand!$C121</f>
        <v>9.4159995018673861</v>
      </c>
      <c r="D123" s="66">
        <f>euref_fuel_demand!E121-euref_fuel_demand!$C121</f>
        <v>12.615995258242933</v>
      </c>
      <c r="E123" s="66">
        <f>euref_fuel_demand!F121-euref_fuel_demand!$C121</f>
        <v>14.855819250384233</v>
      </c>
      <c r="F123" s="66">
        <f>euref_fuel_demand!G121-euref_fuel_demand!$C121</f>
        <v>18.393955475087765</v>
      </c>
      <c r="G123" s="66">
        <f>euref_fuel_demand!H121-euref_fuel_demand!$C121</f>
        <v>21.510240028197362</v>
      </c>
      <c r="H123" s="66">
        <f>euref_fuel_demand!I121-euref_fuel_demand!$C121</f>
        <v>23.406105510089322</v>
      </c>
      <c r="I123" s="66">
        <f>euref_fuel_demand!J121-euref_fuel_demand!$C121</f>
        <v>25.629508128069826</v>
      </c>
      <c r="J123" s="65">
        <f t="shared" si="42"/>
        <v>0</v>
      </c>
      <c r="K123" s="65">
        <f t="shared" si="43"/>
        <v>0</v>
      </c>
      <c r="L123" s="65">
        <f t="shared" si="44"/>
        <v>0</v>
      </c>
      <c r="M123" s="65">
        <f t="shared" si="45"/>
        <v>0</v>
      </c>
      <c r="N123" s="65">
        <f t="shared" si="46"/>
        <v>0</v>
      </c>
      <c r="O123" s="65">
        <f t="shared" si="47"/>
        <v>0</v>
      </c>
      <c r="P123" s="65">
        <f t="shared" si="48"/>
        <v>0</v>
      </c>
      <c r="Q123" s="65">
        <f t="shared" si="49"/>
        <v>0</v>
      </c>
      <c r="R123" s="65">
        <f t="shared" si="50"/>
        <v>0</v>
      </c>
      <c r="S123" s="65">
        <f t="shared" si="51"/>
        <v>0</v>
      </c>
      <c r="T123" s="65">
        <f t="shared" si="52"/>
        <v>0</v>
      </c>
      <c r="U123" s="65">
        <f t="shared" si="53"/>
        <v>0</v>
      </c>
      <c r="V123" s="65">
        <f t="shared" si="54"/>
        <v>0</v>
      </c>
      <c r="W123" s="65">
        <f t="shared" si="55"/>
        <v>0</v>
      </c>
      <c r="X123" s="28">
        <f>IFERROR(Q123/euref_fuel_demand!$C121,0)</f>
        <v>0</v>
      </c>
      <c r="Y123" s="28">
        <f>IFERROR(R123/euref_fuel_demand!$C121,0)</f>
        <v>0</v>
      </c>
      <c r="Z123" s="28">
        <f>IFERROR(S123/euref_fuel_demand!$C121,0)</f>
        <v>0</v>
      </c>
      <c r="AA123" s="28">
        <f>IFERROR(T123/euref_fuel_demand!$C121,0)</f>
        <v>0</v>
      </c>
      <c r="AB123" s="28">
        <f>IFERROR(U123/euref_fuel_demand!$C121,0)</f>
        <v>0</v>
      </c>
      <c r="AC123" s="28">
        <f>IFERROR(V123/euref_fuel_demand!$C121,0)</f>
        <v>0</v>
      </c>
      <c r="AD123" s="28">
        <f>IFERROR(W123/euref_fuel_demand!$C121,0)</f>
        <v>0</v>
      </c>
    </row>
    <row r="124" spans="1:30" ht="15" customHeight="1" x14ac:dyDescent="0.25">
      <c r="A124" s="9" t="s">
        <v>6</v>
      </c>
      <c r="B124" s="9" t="s">
        <v>207</v>
      </c>
      <c r="C124" s="66">
        <f>euref_fuel_demand!D122-euref_fuel_demand!$C122</f>
        <v>185.61675682123928</v>
      </c>
      <c r="D124" s="66">
        <f>euref_fuel_demand!E122-euref_fuel_demand!$C122</f>
        <v>202.0816568099001</v>
      </c>
      <c r="E124" s="66">
        <f>euref_fuel_demand!F122-euref_fuel_demand!$C122</f>
        <v>-268.61153529832723</v>
      </c>
      <c r="F124" s="66">
        <f>euref_fuel_demand!G122-euref_fuel_demand!$C122</f>
        <v>-666.32883504948961</v>
      </c>
      <c r="G124" s="66">
        <f>euref_fuel_demand!H122-euref_fuel_demand!$C122</f>
        <v>-951.98619554572497</v>
      </c>
      <c r="H124" s="66">
        <f>euref_fuel_demand!I122-euref_fuel_demand!$C122</f>
        <v>-1068.584458593361</v>
      </c>
      <c r="I124" s="66">
        <f>euref_fuel_demand!J122-euref_fuel_demand!$C122</f>
        <v>-1111.8407350083226</v>
      </c>
      <c r="J124" s="65">
        <f t="shared" si="42"/>
        <v>0</v>
      </c>
      <c r="K124" s="65">
        <f t="shared" si="43"/>
        <v>0</v>
      </c>
      <c r="L124" s="65">
        <f t="shared" si="44"/>
        <v>107.44461411933089</v>
      </c>
      <c r="M124" s="65">
        <f t="shared" si="45"/>
        <v>266.53153401979586</v>
      </c>
      <c r="N124" s="65">
        <f t="shared" si="46"/>
        <v>380.79447821829001</v>
      </c>
      <c r="O124" s="65">
        <f t="shared" si="47"/>
        <v>427.4337834373444</v>
      </c>
      <c r="P124" s="65">
        <f t="shared" si="48"/>
        <v>444.73629400332902</v>
      </c>
      <c r="Q124" s="65">
        <f t="shared" si="49"/>
        <v>0</v>
      </c>
      <c r="R124" s="65">
        <f t="shared" si="50"/>
        <v>0</v>
      </c>
      <c r="S124" s="65">
        <f t="shared" si="51"/>
        <v>-208.26279616009757</v>
      </c>
      <c r="T124" s="65">
        <f t="shared" si="52"/>
        <v>-536.8629384658218</v>
      </c>
      <c r="U124" s="65">
        <f t="shared" si="53"/>
        <v>-806.21693890904589</v>
      </c>
      <c r="V124" s="65">
        <f t="shared" si="54"/>
        <v>-933.05015676852122</v>
      </c>
      <c r="W124" s="65">
        <f t="shared" si="55"/>
        <v>-995.11132976277895</v>
      </c>
      <c r="X124" s="28">
        <f>IFERROR(Q124/euref_fuel_demand!$C122,0)</f>
        <v>0</v>
      </c>
      <c r="Y124" s="28">
        <f>IFERROR(R124/euref_fuel_demand!$C122,0)</f>
        <v>0</v>
      </c>
      <c r="Z124" s="28">
        <f>IFERROR(S124/euref_fuel_demand!$C122,0)</f>
        <v>-0.14859081518807363</v>
      </c>
      <c r="AA124" s="28">
        <f>IFERROR(T124/euref_fuel_demand!$C122,0)</f>
        <v>-0.38303961697305433</v>
      </c>
      <c r="AB124" s="28">
        <f>IFERROR(U124/euref_fuel_demand!$C122,0)</f>
        <v>-0.57521763070364973</v>
      </c>
      <c r="AC124" s="28">
        <f>IFERROR(V124/euref_fuel_demand!$C122,0)</f>
        <v>-0.6657102754877825</v>
      </c>
      <c r="AD124" s="28">
        <f>IFERROR(W124/euref_fuel_demand!$C122,0)</f>
        <v>-0.70998952486296052</v>
      </c>
    </row>
    <row r="125" spans="1:30" ht="15" customHeight="1" x14ac:dyDescent="0.25">
      <c r="A125" s="9" t="s">
        <v>6</v>
      </c>
      <c r="B125" s="9" t="s">
        <v>208</v>
      </c>
      <c r="C125" s="66">
        <f>euref_fuel_demand!D123-euref_fuel_demand!$C123</f>
        <v>-837.88977114629961</v>
      </c>
      <c r="D125" s="66">
        <f>euref_fuel_demand!E123-euref_fuel_demand!$C123</f>
        <v>-1497.6027149096462</v>
      </c>
      <c r="E125" s="66">
        <f>euref_fuel_demand!F123-euref_fuel_demand!$C123</f>
        <v>-2127.376690650608</v>
      </c>
      <c r="F125" s="66">
        <f>euref_fuel_demand!G123-euref_fuel_demand!$C123</f>
        <v>-2445.151759943772</v>
      </c>
      <c r="G125" s="66">
        <f>euref_fuel_demand!H123-euref_fuel_demand!$C123</f>
        <v>-2579.1094765385424</v>
      </c>
      <c r="H125" s="66">
        <f>euref_fuel_demand!I123-euref_fuel_demand!$C123</f>
        <v>-2681.1664353906035</v>
      </c>
      <c r="I125" s="66">
        <f>euref_fuel_demand!J123-euref_fuel_demand!$C123</f>
        <v>-2732.2560551670595</v>
      </c>
      <c r="J125" s="65">
        <f t="shared" si="42"/>
        <v>335.15590845851983</v>
      </c>
      <c r="K125" s="65">
        <f t="shared" si="43"/>
        <v>599.04108596385845</v>
      </c>
      <c r="L125" s="65">
        <f t="shared" si="44"/>
        <v>850.9506762602432</v>
      </c>
      <c r="M125" s="65">
        <f t="shared" si="45"/>
        <v>978.06070397750887</v>
      </c>
      <c r="N125" s="65">
        <f t="shared" si="46"/>
        <v>1031.6437906154169</v>
      </c>
      <c r="O125" s="65">
        <f t="shared" si="47"/>
        <v>1072.4665741562414</v>
      </c>
      <c r="P125" s="65">
        <f t="shared" si="48"/>
        <v>1092.9024220668239</v>
      </c>
      <c r="Q125" s="65">
        <f t="shared" si="49"/>
        <v>-524.34067502427615</v>
      </c>
      <c r="R125" s="65">
        <f t="shared" si="50"/>
        <v>-1109.0210697627788</v>
      </c>
      <c r="S125" s="65">
        <f t="shared" si="51"/>
        <v>-1649.4206683590241</v>
      </c>
      <c r="T125" s="65">
        <f t="shared" si="52"/>
        <v>-1970.0653638091339</v>
      </c>
      <c r="U125" s="65">
        <f t="shared" si="53"/>
        <v>-2184.1931710934596</v>
      </c>
      <c r="V125" s="65">
        <f t="shared" si="54"/>
        <v>-2341.0997069494929</v>
      </c>
      <c r="W125" s="65">
        <f t="shared" si="55"/>
        <v>-2445.4032584885867</v>
      </c>
      <c r="X125" s="28">
        <f>IFERROR(Q125/euref_fuel_demand!$C123,0)</f>
        <v>-3.3300264629066913E-2</v>
      </c>
      <c r="Y125" s="28">
        <f>IFERROR(R125/euref_fuel_demand!$C123,0)</f>
        <v>-7.0432634471093783E-2</v>
      </c>
      <c r="Z125" s="28">
        <f>IFERROR(S125/euref_fuel_demand!$C123,0)</f>
        <v>-0.10475278260353334</v>
      </c>
      <c r="AA125" s="28">
        <f>IFERROR(T125/euref_fuel_demand!$C123,0)</f>
        <v>-0.12511655318055537</v>
      </c>
      <c r="AB125" s="28">
        <f>IFERROR(U125/euref_fuel_demand!$C123,0)</f>
        <v>-0.13871556044177871</v>
      </c>
      <c r="AC125" s="28">
        <f>IFERROR(V125/euref_fuel_demand!$C123,0)</f>
        <v>-0.14868051150302183</v>
      </c>
      <c r="AD125" s="28">
        <f>IFERROR(W125/euref_fuel_demand!$C123,0)</f>
        <v>-0.15530470839150951</v>
      </c>
    </row>
    <row r="126" spans="1:30" ht="15" customHeight="1" x14ac:dyDescent="0.25">
      <c r="A126" s="9" t="s">
        <v>6</v>
      </c>
      <c r="B126" s="9" t="s">
        <v>265</v>
      </c>
      <c r="C126" s="66">
        <f>euref_fuel_demand!D124-euref_fuel_demand!$C124</f>
        <v>-1033.4038769679864</v>
      </c>
      <c r="D126" s="66">
        <f>euref_fuel_demand!E124-euref_fuel_demand!$C124</f>
        <v>-3442.0838907011203</v>
      </c>
      <c r="E126" s="66">
        <f>euref_fuel_demand!F124-euref_fuel_demand!$C124</f>
        <v>-5126.1388487273034</v>
      </c>
      <c r="F126" s="66">
        <f>euref_fuel_demand!G124-euref_fuel_demand!$C124</f>
        <v>-6368.7316368153861</v>
      </c>
      <c r="G126" s="66">
        <f>euref_fuel_demand!H124-euref_fuel_demand!$C124</f>
        <v>-6669.1995543588982</v>
      </c>
      <c r="H126" s="66">
        <f>euref_fuel_demand!I124-euref_fuel_demand!$C124</f>
        <v>-6727.600732942683</v>
      </c>
      <c r="I126" s="66">
        <f>euref_fuel_demand!J124-euref_fuel_demand!$C124</f>
        <v>-6794.0497817351861</v>
      </c>
      <c r="J126" s="65">
        <f t="shared" si="42"/>
        <v>413.36155078719457</v>
      </c>
      <c r="K126" s="65">
        <f t="shared" si="43"/>
        <v>1376.8335562804482</v>
      </c>
      <c r="L126" s="65">
        <f t="shared" si="44"/>
        <v>2050.4555394909212</v>
      </c>
      <c r="M126" s="65">
        <f t="shared" si="45"/>
        <v>2547.4926547261543</v>
      </c>
      <c r="N126" s="65">
        <f t="shared" si="46"/>
        <v>2667.6798217435594</v>
      </c>
      <c r="O126" s="65">
        <f t="shared" si="47"/>
        <v>2691.0402931770732</v>
      </c>
      <c r="P126" s="65">
        <f t="shared" si="48"/>
        <v>2717.6199126940746</v>
      </c>
      <c r="Q126" s="65">
        <f t="shared" si="49"/>
        <v>-646.69089548711929</v>
      </c>
      <c r="R126" s="65">
        <f t="shared" si="50"/>
        <v>-2548.9694434140315</v>
      </c>
      <c r="S126" s="65">
        <f t="shared" si="51"/>
        <v>-3974.4533270142847</v>
      </c>
      <c r="T126" s="65">
        <f t="shared" si="52"/>
        <v>-5131.3042464791497</v>
      </c>
      <c r="U126" s="65">
        <f t="shared" si="53"/>
        <v>-5648.0037996838255</v>
      </c>
      <c r="V126" s="65">
        <f t="shared" si="54"/>
        <v>-5874.3030259032712</v>
      </c>
      <c r="W126" s="65">
        <f t="shared" si="55"/>
        <v>-6080.759320916959</v>
      </c>
      <c r="X126" s="28">
        <f>IFERROR(Q126/euref_fuel_demand!$C124,0)</f>
        <v>-3.0212641180576854E-2</v>
      </c>
      <c r="Y126" s="28">
        <f>IFERROR(R126/euref_fuel_demand!$C124,0)</f>
        <v>-0.11908486683752412</v>
      </c>
      <c r="Z126" s="28">
        <f>IFERROR(S126/euref_fuel_demand!$C124,0)</f>
        <v>-0.18568180423753031</v>
      </c>
      <c r="AA126" s="28">
        <f>IFERROR(T126/euref_fuel_demand!$C124,0)</f>
        <v>-0.23972852419774435</v>
      </c>
      <c r="AB126" s="28">
        <f>IFERROR(U126/euref_fuel_demand!$C124,0)</f>
        <v>-0.26386812212323918</v>
      </c>
      <c r="AC126" s="28">
        <f>IFERROR(V126/euref_fuel_demand!$C124,0)</f>
        <v>-0.27444055691228975</v>
      </c>
      <c r="AD126" s="28">
        <f>IFERROR(W126/euref_fuel_demand!$C124,0)</f>
        <v>-0.28408595319705021</v>
      </c>
    </row>
    <row r="127" spans="1:30" ht="15" customHeight="1" x14ac:dyDescent="0.25">
      <c r="A127" s="9" t="s">
        <v>6</v>
      </c>
      <c r="B127" s="9" t="s">
        <v>825</v>
      </c>
      <c r="C127" s="66">
        <f>euref_fuel_demand!D125-euref_fuel_demand!$C125</f>
        <v>468.41262820455813</v>
      </c>
      <c r="D127" s="66">
        <f>euref_fuel_demand!E125-euref_fuel_demand!$C125</f>
        <v>799.42571463862078</v>
      </c>
      <c r="E127" s="66">
        <f>euref_fuel_demand!F125-euref_fuel_demand!$C125</f>
        <v>966.63851082231849</v>
      </c>
      <c r="F127" s="66">
        <f>euref_fuel_demand!G125-euref_fuel_demand!$C125</f>
        <v>1161.5252096450386</v>
      </c>
      <c r="G127" s="66">
        <f>euref_fuel_demand!H125-euref_fuel_demand!$C125</f>
        <v>1549.1967556539857</v>
      </c>
      <c r="H127" s="66">
        <f>euref_fuel_demand!I125-euref_fuel_demand!$C125</f>
        <v>1928.3078379105391</v>
      </c>
      <c r="I127" s="66">
        <f>euref_fuel_demand!J125-euref_fuel_demand!$C125</f>
        <v>2387.8772474169273</v>
      </c>
      <c r="J127" s="65">
        <f t="shared" si="42"/>
        <v>-280.10483104115627</v>
      </c>
      <c r="K127" s="65">
        <f t="shared" si="43"/>
        <v>-1176.4489276056859</v>
      </c>
      <c r="L127" s="65">
        <f t="shared" si="44"/>
        <v>-2042.2123190481768</v>
      </c>
      <c r="M127" s="65">
        <f t="shared" si="45"/>
        <v>-2630.5596830784207</v>
      </c>
      <c r="N127" s="65">
        <f t="shared" si="46"/>
        <v>-2530.9213349232805</v>
      </c>
      <c r="O127" s="65">
        <f t="shared" si="47"/>
        <v>-2262.6328128601199</v>
      </c>
      <c r="P127" s="65">
        <f t="shared" si="48"/>
        <v>-1867.3813813473002</v>
      </c>
      <c r="Q127" s="65">
        <f t="shared" si="49"/>
        <v>0</v>
      </c>
      <c r="R127" s="65">
        <f t="shared" si="50"/>
        <v>0</v>
      </c>
      <c r="S127" s="65">
        <f t="shared" si="51"/>
        <v>0</v>
      </c>
      <c r="T127" s="65">
        <f t="shared" si="52"/>
        <v>0</v>
      </c>
      <c r="U127" s="65">
        <f t="shared" si="53"/>
        <v>0</v>
      </c>
      <c r="V127" s="65">
        <f t="shared" si="54"/>
        <v>0</v>
      </c>
      <c r="W127" s="65">
        <f t="shared" si="55"/>
        <v>0</v>
      </c>
      <c r="X127" s="28">
        <f>IFERROR(Q127/euref_fuel_demand!$C125,0)</f>
        <v>0</v>
      </c>
      <c r="Y127" s="28">
        <f>IFERROR(R127/euref_fuel_demand!$C125,0)</f>
        <v>0</v>
      </c>
      <c r="Z127" s="28">
        <f>IFERROR(S127/euref_fuel_demand!$C125,0)</f>
        <v>0</v>
      </c>
      <c r="AA127" s="28">
        <f>IFERROR(T127/euref_fuel_demand!$C125,0)</f>
        <v>0</v>
      </c>
      <c r="AB127" s="28">
        <f>IFERROR(U127/euref_fuel_demand!$C125,0)</f>
        <v>0</v>
      </c>
      <c r="AC127" s="28">
        <f>IFERROR(V127/euref_fuel_demand!$C125,0)</f>
        <v>0</v>
      </c>
      <c r="AD127" s="28">
        <f>IFERROR(W127/euref_fuel_demand!$C125,0)</f>
        <v>0</v>
      </c>
    </row>
    <row r="128" spans="1:30" ht="15" customHeight="1" x14ac:dyDescent="0.25">
      <c r="A128" s="9" t="s">
        <v>6</v>
      </c>
      <c r="B128" s="9" t="s">
        <v>824</v>
      </c>
      <c r="C128" s="66">
        <f>euref_fuel_demand!D126-euref_fuel_demand!$C126</f>
        <v>119.52808638146075</v>
      </c>
      <c r="D128" s="66">
        <f>euref_fuel_demand!E126-euref_fuel_demand!$C126</f>
        <v>271.70626215722791</v>
      </c>
      <c r="E128" s="66">
        <f>euref_fuel_demand!F126-euref_fuel_demand!$C126</f>
        <v>421.653569099278</v>
      </c>
      <c r="F128" s="66">
        <f>euref_fuel_demand!G126-euref_fuel_demand!$C126</f>
        <v>364.95581010791079</v>
      </c>
      <c r="G128" s="66">
        <f>euref_fuel_demand!H126-euref_fuel_demand!$C126</f>
        <v>459.3435681800263</v>
      </c>
      <c r="H128" s="66">
        <f>euref_fuel_demand!I126-euref_fuel_demand!$C126</f>
        <v>493.96426203050464</v>
      </c>
      <c r="I128" s="66">
        <f>euref_fuel_demand!J126-euref_fuel_demand!$C126</f>
        <v>488.70524344649243</v>
      </c>
      <c r="J128" s="65">
        <f t="shared" si="42"/>
        <v>0</v>
      </c>
      <c r="K128" s="65">
        <f t="shared" si="43"/>
        <v>0</v>
      </c>
      <c r="L128" s="65">
        <f t="shared" si="44"/>
        <v>0</v>
      </c>
      <c r="M128" s="65">
        <f t="shared" si="45"/>
        <v>0</v>
      </c>
      <c r="N128" s="65">
        <f t="shared" si="46"/>
        <v>0</v>
      </c>
      <c r="O128" s="65">
        <f t="shared" si="47"/>
        <v>0</v>
      </c>
      <c r="P128" s="65">
        <f t="shared" si="48"/>
        <v>0</v>
      </c>
      <c r="Q128" s="65">
        <f t="shared" si="49"/>
        <v>0</v>
      </c>
      <c r="R128" s="65">
        <f t="shared" si="50"/>
        <v>0</v>
      </c>
      <c r="S128" s="65">
        <f t="shared" si="51"/>
        <v>0</v>
      </c>
      <c r="T128" s="65">
        <f t="shared" si="52"/>
        <v>0</v>
      </c>
      <c r="U128" s="65">
        <f t="shared" si="53"/>
        <v>0</v>
      </c>
      <c r="V128" s="65">
        <f t="shared" si="54"/>
        <v>0</v>
      </c>
      <c r="W128" s="65">
        <f t="shared" si="55"/>
        <v>0</v>
      </c>
      <c r="X128" s="28">
        <f>IFERROR(Q128/euref_fuel_demand!$C126,0)</f>
        <v>0</v>
      </c>
      <c r="Y128" s="28">
        <f>IFERROR(R128/euref_fuel_demand!$C126,0)</f>
        <v>0</v>
      </c>
      <c r="Z128" s="28">
        <f>IFERROR(S128/euref_fuel_demand!$C126,0)</f>
        <v>0</v>
      </c>
      <c r="AA128" s="28">
        <f>IFERROR(T128/euref_fuel_demand!$C126,0)</f>
        <v>0</v>
      </c>
      <c r="AB128" s="28">
        <f>IFERROR(U128/euref_fuel_demand!$C126,0)</f>
        <v>0</v>
      </c>
      <c r="AC128" s="28">
        <f>IFERROR(V128/euref_fuel_demand!$C126,0)</f>
        <v>0</v>
      </c>
      <c r="AD128" s="28">
        <f>IFERROR(W128/euref_fuel_demand!$C126,0)</f>
        <v>0</v>
      </c>
    </row>
    <row r="129" spans="1:30" ht="15" customHeight="1" x14ac:dyDescent="0.25">
      <c r="A129" s="9" t="s">
        <v>6</v>
      </c>
      <c r="B129" s="9" t="s">
        <v>209</v>
      </c>
      <c r="C129" s="66">
        <f>euref_fuel_demand!D127-euref_fuel_demand!$C127</f>
        <v>580.89821119286785</v>
      </c>
      <c r="D129" s="66">
        <f>euref_fuel_demand!E127-euref_fuel_demand!$C127</f>
        <v>792.93211730187909</v>
      </c>
      <c r="E129" s="66">
        <f>euref_fuel_demand!F127-euref_fuel_demand!$C127</f>
        <v>1171.2134676360063</v>
      </c>
      <c r="F129" s="66">
        <f>euref_fuel_demand!G127-euref_fuel_demand!$C127</f>
        <v>1399.5947571112436</v>
      </c>
      <c r="G129" s="66">
        <f>euref_fuel_demand!H127-euref_fuel_demand!$C127</f>
        <v>1669.6201054843862</v>
      </c>
      <c r="H129" s="66">
        <f>euref_fuel_demand!I127-euref_fuel_demand!$C127</f>
        <v>1875.6261619662416</v>
      </c>
      <c r="I129" s="66">
        <f>euref_fuel_demand!J127-euref_fuel_demand!$C127</f>
        <v>2030.4097297944288</v>
      </c>
      <c r="J129" s="65">
        <f t="shared" si="42"/>
        <v>0</v>
      </c>
      <c r="K129" s="65">
        <f t="shared" si="43"/>
        <v>0</v>
      </c>
      <c r="L129" s="65">
        <f t="shared" si="44"/>
        <v>0</v>
      </c>
      <c r="M129" s="65">
        <f t="shared" si="45"/>
        <v>0</v>
      </c>
      <c r="N129" s="65">
        <f t="shared" si="46"/>
        <v>0</v>
      </c>
      <c r="O129" s="65">
        <f t="shared" si="47"/>
        <v>0</v>
      </c>
      <c r="P129" s="65">
        <f t="shared" si="48"/>
        <v>0</v>
      </c>
      <c r="Q129" s="65">
        <f t="shared" si="49"/>
        <v>0</v>
      </c>
      <c r="R129" s="65">
        <f t="shared" si="50"/>
        <v>0</v>
      </c>
      <c r="S129" s="65">
        <f t="shared" si="51"/>
        <v>0</v>
      </c>
      <c r="T129" s="65">
        <f t="shared" si="52"/>
        <v>0</v>
      </c>
      <c r="U129" s="65">
        <f t="shared" si="53"/>
        <v>0</v>
      </c>
      <c r="V129" s="65">
        <f t="shared" si="54"/>
        <v>0</v>
      </c>
      <c r="W129" s="65">
        <f t="shared" si="55"/>
        <v>0</v>
      </c>
      <c r="X129" s="28">
        <f>IFERROR(Q129/euref_fuel_demand!$C127,0)</f>
        <v>0</v>
      </c>
      <c r="Y129" s="28">
        <f>IFERROR(R129/euref_fuel_demand!$C127,0)</f>
        <v>0</v>
      </c>
      <c r="Z129" s="28">
        <f>IFERROR(S129/euref_fuel_demand!$C127,0)</f>
        <v>0</v>
      </c>
      <c r="AA129" s="28">
        <f>IFERROR(T129/euref_fuel_demand!$C127,0)</f>
        <v>0</v>
      </c>
      <c r="AB129" s="28">
        <f>IFERROR(U129/euref_fuel_demand!$C127,0)</f>
        <v>0</v>
      </c>
      <c r="AC129" s="28">
        <f>IFERROR(V129/euref_fuel_demand!$C127,0)</f>
        <v>0</v>
      </c>
      <c r="AD129" s="28">
        <f>IFERROR(W129/euref_fuel_demand!$C127,0)</f>
        <v>0</v>
      </c>
    </row>
    <row r="130" spans="1:30" ht="15" customHeight="1" x14ac:dyDescent="0.25">
      <c r="A130" s="9" t="s">
        <v>5</v>
      </c>
      <c r="B130" s="9" t="s">
        <v>207</v>
      </c>
      <c r="C130" s="66">
        <f>euref_fuel_demand!D128-euref_fuel_demand!$C128</f>
        <v>-2152.5093348639857</v>
      </c>
      <c r="D130" s="66">
        <f>euref_fuel_demand!E128-euref_fuel_demand!$C128</f>
        <v>-3438.3456035540057</v>
      </c>
      <c r="E130" s="66">
        <f>euref_fuel_demand!F128-euref_fuel_demand!$C128</f>
        <v>-5483.4855306085619</v>
      </c>
      <c r="F130" s="66">
        <f>euref_fuel_demand!G128-euref_fuel_demand!$C128</f>
        <v>-7678.1051548338792</v>
      </c>
      <c r="G130" s="66">
        <f>euref_fuel_demand!H128-euref_fuel_demand!$C128</f>
        <v>-9342.038859226861</v>
      </c>
      <c r="H130" s="66">
        <f>euref_fuel_demand!I128-euref_fuel_demand!$C128</f>
        <v>-9989.0817695519818</v>
      </c>
      <c r="I130" s="66">
        <f>euref_fuel_demand!J128-euref_fuel_demand!$C128</f>
        <v>-10268.54913128658</v>
      </c>
      <c r="J130" s="65">
        <f t="shared" si="42"/>
        <v>861.00373394559426</v>
      </c>
      <c r="K130" s="65">
        <f t="shared" si="43"/>
        <v>1375.3382414216023</v>
      </c>
      <c r="L130" s="65">
        <f t="shared" si="44"/>
        <v>2193.3942122434246</v>
      </c>
      <c r="M130" s="65">
        <f t="shared" si="45"/>
        <v>3071.2420619335517</v>
      </c>
      <c r="N130" s="65">
        <f t="shared" si="46"/>
        <v>3736.8155436907446</v>
      </c>
      <c r="O130" s="65">
        <f t="shared" si="47"/>
        <v>3995.6327078207928</v>
      </c>
      <c r="P130" s="65">
        <f t="shared" si="48"/>
        <v>4107.4196525146317</v>
      </c>
      <c r="Q130" s="65">
        <f t="shared" si="49"/>
        <v>-2152.5093348639857</v>
      </c>
      <c r="R130" s="65">
        <f t="shared" si="50"/>
        <v>-3438.3456035540057</v>
      </c>
      <c r="S130" s="65">
        <f t="shared" si="51"/>
        <v>-5483.4855306085619</v>
      </c>
      <c r="T130" s="65">
        <f t="shared" si="52"/>
        <v>-7678.1051548338792</v>
      </c>
      <c r="U130" s="65">
        <f t="shared" si="53"/>
        <v>-9342.038859226861</v>
      </c>
      <c r="V130" s="65">
        <f t="shared" si="54"/>
        <v>-9989.0817695519818</v>
      </c>
      <c r="W130" s="65">
        <f t="shared" si="55"/>
        <v>-10268.54913128658</v>
      </c>
      <c r="X130" s="28">
        <f>IFERROR(Q130/euref_fuel_demand!$C128,0)</f>
        <v>-0.16079306190583839</v>
      </c>
      <c r="Y130" s="28">
        <f>IFERROR(R130/euref_fuel_demand!$C128,0)</f>
        <v>-0.25684539831315578</v>
      </c>
      <c r="Z130" s="28">
        <f>IFERROR(S130/euref_fuel_demand!$C128,0)</f>
        <v>-0.40961793479916564</v>
      </c>
      <c r="AA130" s="28">
        <f>IFERROR(T130/euref_fuel_demand!$C128,0)</f>
        <v>-0.57355664734376288</v>
      </c>
      <c r="AB130" s="28">
        <f>IFERROR(U130/euref_fuel_demand!$C128,0)</f>
        <v>-0.69785297015370684</v>
      </c>
      <c r="AC130" s="28">
        <f>IFERROR(V130/euref_fuel_demand!$C128,0)</f>
        <v>-0.7461872603007994</v>
      </c>
      <c r="AD130" s="28">
        <f>IFERROR(W130/euref_fuel_demand!$C128,0)</f>
        <v>-0.76706355201680809</v>
      </c>
    </row>
    <row r="131" spans="1:30" ht="15" customHeight="1" x14ac:dyDescent="0.25">
      <c r="A131" s="9" t="s">
        <v>5</v>
      </c>
      <c r="B131" s="9" t="s">
        <v>208</v>
      </c>
      <c r="C131" s="66">
        <f>euref_fuel_demand!D129-euref_fuel_demand!$C129</f>
        <v>251.82646714852308</v>
      </c>
      <c r="D131" s="66">
        <f>euref_fuel_demand!E129-euref_fuel_demand!$C129</f>
        <v>397.84401170690762</v>
      </c>
      <c r="E131" s="66">
        <f>euref_fuel_demand!F129-euref_fuel_demand!$C129</f>
        <v>547.86284766770041</v>
      </c>
      <c r="F131" s="66">
        <f>euref_fuel_demand!G129-euref_fuel_demand!$C129</f>
        <v>792.3679576639588</v>
      </c>
      <c r="G131" s="66">
        <f>euref_fuel_demand!H129-euref_fuel_demand!$C129</f>
        <v>1041.9375975990151</v>
      </c>
      <c r="H131" s="66">
        <f>euref_fuel_demand!I129-euref_fuel_demand!$C129</f>
        <v>1014.5119630286499</v>
      </c>
      <c r="I131" s="66">
        <f>euref_fuel_demand!J129-euref_fuel_demand!$C129</f>
        <v>930.05911687730622</v>
      </c>
      <c r="J131" s="65">
        <f t="shared" si="42"/>
        <v>0</v>
      </c>
      <c r="K131" s="65">
        <f t="shared" si="43"/>
        <v>0</v>
      </c>
      <c r="L131" s="65">
        <f t="shared" si="44"/>
        <v>0</v>
      </c>
      <c r="M131" s="65">
        <f t="shared" si="45"/>
        <v>0</v>
      </c>
      <c r="N131" s="65">
        <f t="shared" si="46"/>
        <v>0</v>
      </c>
      <c r="O131" s="65">
        <f t="shared" si="47"/>
        <v>0</v>
      </c>
      <c r="P131" s="65">
        <f t="shared" si="48"/>
        <v>0</v>
      </c>
      <c r="Q131" s="65">
        <f t="shared" si="49"/>
        <v>0</v>
      </c>
      <c r="R131" s="65">
        <f t="shared" si="50"/>
        <v>0</v>
      </c>
      <c r="S131" s="65">
        <f t="shared" si="51"/>
        <v>0</v>
      </c>
      <c r="T131" s="65">
        <f t="shared" si="52"/>
        <v>0</v>
      </c>
      <c r="U131" s="65">
        <f t="shared" si="53"/>
        <v>0</v>
      </c>
      <c r="V131" s="65">
        <f t="shared" si="54"/>
        <v>0</v>
      </c>
      <c r="W131" s="65">
        <f t="shared" si="55"/>
        <v>0</v>
      </c>
      <c r="X131" s="28">
        <f>IFERROR(Q131/euref_fuel_demand!$C129,0)</f>
        <v>0</v>
      </c>
      <c r="Y131" s="28">
        <f>IFERROR(R131/euref_fuel_demand!$C129,0)</f>
        <v>0</v>
      </c>
      <c r="Z131" s="28">
        <f>IFERROR(S131/euref_fuel_demand!$C129,0)</f>
        <v>0</v>
      </c>
      <c r="AA131" s="28">
        <f>IFERROR(T131/euref_fuel_demand!$C129,0)</f>
        <v>0</v>
      </c>
      <c r="AB131" s="28">
        <f>IFERROR(U131/euref_fuel_demand!$C129,0)</f>
        <v>0</v>
      </c>
      <c r="AC131" s="28">
        <f>IFERROR(V131/euref_fuel_demand!$C129,0)</f>
        <v>0</v>
      </c>
      <c r="AD131" s="28">
        <f>IFERROR(W131/euref_fuel_demand!$C129,0)</f>
        <v>0</v>
      </c>
    </row>
    <row r="132" spans="1:30" ht="15" customHeight="1" x14ac:dyDescent="0.25">
      <c r="A132" s="9" t="s">
        <v>5</v>
      </c>
      <c r="B132" s="9" t="s">
        <v>265</v>
      </c>
      <c r="C132" s="66">
        <f>euref_fuel_demand!D130-euref_fuel_demand!$C130</f>
        <v>1506.9327305878996</v>
      </c>
      <c r="D132" s="66">
        <f>euref_fuel_demand!E130-euref_fuel_demand!$C130</f>
        <v>1574.4107713273515</v>
      </c>
      <c r="E132" s="66">
        <f>euref_fuel_demand!F130-euref_fuel_demand!$C130</f>
        <v>1977.7750711707631</v>
      </c>
      <c r="F132" s="66">
        <f>euref_fuel_demand!G130-euref_fuel_demand!$C130</f>
        <v>2413.4600073145866</v>
      </c>
      <c r="G132" s="66">
        <f>euref_fuel_demand!H130-euref_fuel_demand!$C130</f>
        <v>3175.5751916766221</v>
      </c>
      <c r="H132" s="66">
        <f>euref_fuel_demand!I130-euref_fuel_demand!$C130</f>
        <v>3456.7454281954087</v>
      </c>
      <c r="I132" s="66">
        <f>euref_fuel_demand!J130-euref_fuel_demand!$C130</f>
        <v>3423.7174486988552</v>
      </c>
      <c r="J132" s="65">
        <f t="shared" ref="J132:J163" si="56">IF($B132=$B$7,C132-J133-J131-J130-J129-J134,IF(C132&gt;0,0,-C132/2.5))</f>
        <v>0</v>
      </c>
      <c r="K132" s="65">
        <f t="shared" ref="K132:K163" si="57">IF($B132=$B$7,D132-K133-K131-K130-K129-K134,IF(D132&gt;0,0,-D132/2.5))</f>
        <v>0</v>
      </c>
      <c r="L132" s="65">
        <f t="shared" ref="L132:L163" si="58">IF($B132=$B$7,E132-L133-L131-L130-L129-L134,IF(E132&gt;0,0,-E132/2.5))</f>
        <v>0</v>
      </c>
      <c r="M132" s="65">
        <f t="shared" ref="M132:M163" si="59">IF($B132=$B$7,F132-M133-M131-M130-M129-M134,IF(F132&gt;0,0,-F132/2.5))</f>
        <v>0</v>
      </c>
      <c r="N132" s="65">
        <f t="shared" ref="N132:N163" si="60">IF($B132=$B$7,G132-N133-N131-N130-N129-N134,IF(G132&gt;0,0,-G132/2.5))</f>
        <v>0</v>
      </c>
      <c r="O132" s="65">
        <f t="shared" ref="O132:O163" si="61">IF($B132=$B$7,H132-O133-O131-O130-O129-O134,IF(H132&gt;0,0,-H132/2.5))</f>
        <v>0</v>
      </c>
      <c r="P132" s="65">
        <f t="shared" ref="P132:P163" si="62">IF($B132=$B$7,I132-P133-P131-P130-P129-P134,IF(I132&gt;0,0,-I132/2.5))</f>
        <v>0</v>
      </c>
      <c r="Q132" s="65">
        <f t="shared" ref="Q132:Q163" si="63">IF($B132=$B$7,0,IF(C132&gt;0,0,C132)-IF(SUMIFS($J$4:$J$171,$A$4:$A$171,$A132,$B$4:$B$171,$B$7)&lt;0,SUMIFS($J$4:$J$171,$A$4:$A$171,$A132,$B$4:$B$171,$B$7)/(SUMIF($A$4:$A$171,$A132,J$4:J$171)-SUMIFS($J$4:$J$171,$A$4:$A$171,$A132,$B$4:$B$171,$B$7))*J132)*2.5)</f>
        <v>0</v>
      </c>
      <c r="R132" s="65">
        <f t="shared" ref="R132:R163" si="64">IF($B132=$B$7,0,IF(D132&gt;0,0,D132)-IF(SUMIFS($J$4:$J$171,$A$4:$A$171,$A132,$B$4:$B$171,$B$7)&lt;0,SUMIFS($J$4:$J$171,$A$4:$A$171,$A132,$B$4:$B$171,$B$7)/(SUMIF($A$4:$A$171,$A132,K$4:K$171)-SUMIFS($J$4:$J$171,$A$4:$A$171,$A132,$B$4:$B$171,$B$7))*K132)*2.5)</f>
        <v>0</v>
      </c>
      <c r="S132" s="65">
        <f t="shared" ref="S132:S163" si="65">IF($B132=$B$7,0,IF(E132&gt;0,0,E132)-IF(SUMIFS($J$4:$J$171,$A$4:$A$171,$A132,$B$4:$B$171,$B$7)&lt;0,SUMIFS($J$4:$J$171,$A$4:$A$171,$A132,$B$4:$B$171,$B$7)/(SUMIF($A$4:$A$171,$A132,L$4:L$171)-SUMIFS($J$4:$J$171,$A$4:$A$171,$A132,$B$4:$B$171,$B$7))*L132)*2.5)</f>
        <v>0</v>
      </c>
      <c r="T132" s="65">
        <f t="shared" ref="T132:T163" si="66">IF($B132=$B$7,0,IF(F132&gt;0,0,F132)-IF(SUMIFS($J$4:$J$171,$A$4:$A$171,$A132,$B$4:$B$171,$B$7)&lt;0,SUMIFS($J$4:$J$171,$A$4:$A$171,$A132,$B$4:$B$171,$B$7)/(SUMIF($A$4:$A$171,$A132,M$4:M$171)-SUMIFS($J$4:$J$171,$A$4:$A$171,$A132,$B$4:$B$171,$B$7))*M132)*2.5)</f>
        <v>0</v>
      </c>
      <c r="U132" s="65">
        <f t="shared" ref="U132:U163" si="67">IF($B132=$B$7,0,IF(G132&gt;0,0,G132)-IF(SUMIFS($J$4:$J$171,$A$4:$A$171,$A132,$B$4:$B$171,$B$7)&lt;0,SUMIFS($J$4:$J$171,$A$4:$A$171,$A132,$B$4:$B$171,$B$7)/(SUMIF($A$4:$A$171,$A132,N$4:N$171)-SUMIFS($J$4:$J$171,$A$4:$A$171,$A132,$B$4:$B$171,$B$7))*N132)*2.5)</f>
        <v>0</v>
      </c>
      <c r="V132" s="65">
        <f t="shared" ref="V132:V163" si="68">IF($B132=$B$7,0,IF(H132&gt;0,0,H132)-IF(SUMIFS($J$4:$J$171,$A$4:$A$171,$A132,$B$4:$B$171,$B$7)&lt;0,SUMIFS($J$4:$J$171,$A$4:$A$171,$A132,$B$4:$B$171,$B$7)/(SUMIF($A$4:$A$171,$A132,O$4:O$171)-SUMIFS($J$4:$J$171,$A$4:$A$171,$A132,$B$4:$B$171,$B$7))*O132)*2.5)</f>
        <v>0</v>
      </c>
      <c r="W132" s="65">
        <f t="shared" ref="W132:W163" si="69">IF($B132=$B$7,0,IF(I132&gt;0,0,I132)-IF(SUMIFS($J$4:$J$171,$A$4:$A$171,$A132,$B$4:$B$171,$B$7)&lt;0,SUMIFS($J$4:$J$171,$A$4:$A$171,$A132,$B$4:$B$171,$B$7)/(SUMIF($A$4:$A$171,$A132,P$4:P$171)-SUMIFS($J$4:$J$171,$A$4:$A$171,$A132,$B$4:$B$171,$B$7))*P132)*2.5)</f>
        <v>0</v>
      </c>
      <c r="X132" s="28">
        <f>IFERROR(Q132/euref_fuel_demand!$C130,0)</f>
        <v>0</v>
      </c>
      <c r="Y132" s="28">
        <f>IFERROR(R132/euref_fuel_demand!$C130,0)</f>
        <v>0</v>
      </c>
      <c r="Z132" s="28">
        <f>IFERROR(S132/euref_fuel_demand!$C130,0)</f>
        <v>0</v>
      </c>
      <c r="AA132" s="28">
        <f>IFERROR(T132/euref_fuel_demand!$C130,0)</f>
        <v>0</v>
      </c>
      <c r="AB132" s="28">
        <f>IFERROR(U132/euref_fuel_demand!$C130,0)</f>
        <v>0</v>
      </c>
      <c r="AC132" s="28">
        <f>IFERROR(V132/euref_fuel_demand!$C130,0)</f>
        <v>0</v>
      </c>
      <c r="AD132" s="28">
        <f>IFERROR(W132/euref_fuel_demand!$C130,0)</f>
        <v>0</v>
      </c>
    </row>
    <row r="133" spans="1:30" ht="15" customHeight="1" x14ac:dyDescent="0.25">
      <c r="A133" s="9" t="s">
        <v>5</v>
      </c>
      <c r="B133" s="9" t="s">
        <v>825</v>
      </c>
      <c r="C133" s="66">
        <f>euref_fuel_demand!D131-euref_fuel_demand!$C131</f>
        <v>1194.7669015287938</v>
      </c>
      <c r="D133" s="66">
        <f>euref_fuel_demand!E131-euref_fuel_demand!$C131</f>
        <v>2404.7008540063107</v>
      </c>
      <c r="E133" s="66">
        <f>euref_fuel_demand!F131-euref_fuel_demand!$C131</f>
        <v>3461.3638073598413</v>
      </c>
      <c r="F133" s="66">
        <f>euref_fuel_demand!G131-euref_fuel_demand!$C131</f>
        <v>4214.7006648818169</v>
      </c>
      <c r="G133" s="66">
        <f>euref_fuel_demand!H131-euref_fuel_demand!$C131</f>
        <v>4977.0144107556935</v>
      </c>
      <c r="H133" s="66">
        <f>euref_fuel_demand!I131-euref_fuel_demand!$C131</f>
        <v>5708.7783553443442</v>
      </c>
      <c r="I133" s="66">
        <f>euref_fuel_demand!J131-euref_fuel_demand!$C131</f>
        <v>6383.9792260922441</v>
      </c>
      <c r="J133" s="65">
        <f t="shared" si="56"/>
        <v>333.76316758319956</v>
      </c>
      <c r="K133" s="65">
        <f t="shared" si="57"/>
        <v>1029.3626125847084</v>
      </c>
      <c r="L133" s="65">
        <f t="shared" si="58"/>
        <v>1267.9695951164167</v>
      </c>
      <c r="M133" s="65">
        <f t="shared" si="59"/>
        <v>1143.4586029482653</v>
      </c>
      <c r="N133" s="65">
        <f t="shared" si="60"/>
        <v>1240.1988670649489</v>
      </c>
      <c r="O133" s="65">
        <f t="shared" si="61"/>
        <v>1713.1456475235514</v>
      </c>
      <c r="P133" s="65">
        <f t="shared" si="62"/>
        <v>2276.5595735776124</v>
      </c>
      <c r="Q133" s="65">
        <f t="shared" si="63"/>
        <v>0</v>
      </c>
      <c r="R133" s="65">
        <f t="shared" si="64"/>
        <v>0</v>
      </c>
      <c r="S133" s="65">
        <f t="shared" si="65"/>
        <v>0</v>
      </c>
      <c r="T133" s="65">
        <f t="shared" si="66"/>
        <v>0</v>
      </c>
      <c r="U133" s="65">
        <f t="shared" si="67"/>
        <v>0</v>
      </c>
      <c r="V133" s="65">
        <f t="shared" si="68"/>
        <v>0</v>
      </c>
      <c r="W133" s="65">
        <f t="shared" si="69"/>
        <v>0</v>
      </c>
      <c r="X133" s="28">
        <f>IFERROR(Q133/euref_fuel_demand!$C131,0)</f>
        <v>0</v>
      </c>
      <c r="Y133" s="28">
        <f>IFERROR(R133/euref_fuel_demand!$C131,0)</f>
        <v>0</v>
      </c>
      <c r="Z133" s="28">
        <f>IFERROR(S133/euref_fuel_demand!$C131,0)</f>
        <v>0</v>
      </c>
      <c r="AA133" s="28">
        <f>IFERROR(T133/euref_fuel_demand!$C131,0)</f>
        <v>0</v>
      </c>
      <c r="AB133" s="28">
        <f>IFERROR(U133/euref_fuel_demand!$C131,0)</f>
        <v>0</v>
      </c>
      <c r="AC133" s="28">
        <f>IFERROR(V133/euref_fuel_demand!$C131,0)</f>
        <v>0</v>
      </c>
      <c r="AD133" s="28">
        <f>IFERROR(W133/euref_fuel_demand!$C131,0)</f>
        <v>0</v>
      </c>
    </row>
    <row r="134" spans="1:30" ht="15" customHeight="1" x14ac:dyDescent="0.25">
      <c r="A134" s="9" t="s">
        <v>5</v>
      </c>
      <c r="B134" s="9" t="s">
        <v>824</v>
      </c>
      <c r="C134" s="66">
        <f>euref_fuel_demand!D132-euref_fuel_demand!$C132</f>
        <v>882.6438022264183</v>
      </c>
      <c r="D134" s="66">
        <f>euref_fuel_demand!E132-euref_fuel_demand!$C132</f>
        <v>756.83447398945918</v>
      </c>
      <c r="E134" s="66">
        <f>euref_fuel_demand!F132-euref_fuel_demand!$C132</f>
        <v>1787.1818823499116</v>
      </c>
      <c r="F134" s="66">
        <f>euref_fuel_demand!G132-euref_fuel_demand!$C132</f>
        <v>2303.3405714878809</v>
      </c>
      <c r="G134" s="66">
        <f>euref_fuel_demand!H132-euref_fuel_demand!$C132</f>
        <v>3043.0082541576012</v>
      </c>
      <c r="H134" s="66">
        <f>euref_fuel_demand!I132-euref_fuel_demand!$C132</f>
        <v>2926.7930934718061</v>
      </c>
      <c r="I134" s="66">
        <f>euref_fuel_demand!J132-euref_fuel_demand!$C132</f>
        <v>3049.3904417766116</v>
      </c>
      <c r="J134" s="65">
        <f t="shared" si="56"/>
        <v>0</v>
      </c>
      <c r="K134" s="65">
        <f t="shared" si="57"/>
        <v>0</v>
      </c>
      <c r="L134" s="65">
        <f t="shared" si="58"/>
        <v>0</v>
      </c>
      <c r="M134" s="65">
        <f t="shared" si="59"/>
        <v>0</v>
      </c>
      <c r="N134" s="65">
        <f t="shared" si="60"/>
        <v>0</v>
      </c>
      <c r="O134" s="65">
        <f t="shared" si="61"/>
        <v>0</v>
      </c>
      <c r="P134" s="65">
        <f t="shared" si="62"/>
        <v>0</v>
      </c>
      <c r="Q134" s="65">
        <f t="shared" si="63"/>
        <v>0</v>
      </c>
      <c r="R134" s="65">
        <f t="shared" si="64"/>
        <v>0</v>
      </c>
      <c r="S134" s="65">
        <f t="shared" si="65"/>
        <v>0</v>
      </c>
      <c r="T134" s="65">
        <f t="shared" si="66"/>
        <v>0</v>
      </c>
      <c r="U134" s="65">
        <f t="shared" si="67"/>
        <v>0</v>
      </c>
      <c r="V134" s="65">
        <f t="shared" si="68"/>
        <v>0</v>
      </c>
      <c r="W134" s="65">
        <f t="shared" si="69"/>
        <v>0</v>
      </c>
      <c r="X134" s="28">
        <f>IFERROR(Q134/euref_fuel_demand!$C132,0)</f>
        <v>0</v>
      </c>
      <c r="Y134" s="28">
        <f>IFERROR(R134/euref_fuel_demand!$C132,0)</f>
        <v>0</v>
      </c>
      <c r="Z134" s="28">
        <f>IFERROR(S134/euref_fuel_demand!$C132,0)</f>
        <v>0</v>
      </c>
      <c r="AA134" s="28">
        <f>IFERROR(T134/euref_fuel_demand!$C132,0)</f>
        <v>0</v>
      </c>
      <c r="AB134" s="28">
        <f>IFERROR(U134/euref_fuel_demand!$C132,0)</f>
        <v>0</v>
      </c>
      <c r="AC134" s="28">
        <f>IFERROR(V134/euref_fuel_demand!$C132,0)</f>
        <v>0</v>
      </c>
      <c r="AD134" s="28">
        <f>IFERROR(W134/euref_fuel_demand!$C132,0)</f>
        <v>0</v>
      </c>
    </row>
    <row r="135" spans="1:30" ht="15" customHeight="1" x14ac:dyDescent="0.25">
      <c r="A135" s="9" t="s">
        <v>5</v>
      </c>
      <c r="B135" s="9" t="s">
        <v>209</v>
      </c>
      <c r="C135" s="66">
        <f>euref_fuel_demand!D133-euref_fuel_demand!$C133</f>
        <v>1830.9020444497673</v>
      </c>
      <c r="D135" s="66">
        <f>euref_fuel_demand!E133-euref_fuel_demand!$C133</f>
        <v>2406.8319470651586</v>
      </c>
      <c r="E135" s="66">
        <f>euref_fuel_demand!F133-euref_fuel_demand!$C133</f>
        <v>2493.2734694770697</v>
      </c>
      <c r="F135" s="66">
        <f>euref_fuel_demand!G133-euref_fuel_demand!$C133</f>
        <v>2747.6854451756099</v>
      </c>
      <c r="G135" s="66">
        <f>euref_fuel_demand!H133-euref_fuel_demand!$C133</f>
        <v>2767.7637055620089</v>
      </c>
      <c r="H135" s="66">
        <f>euref_fuel_demand!I133-euref_fuel_demand!$C133</f>
        <v>3154.9756457617568</v>
      </c>
      <c r="I135" s="66">
        <f>euref_fuel_demand!J133-euref_fuel_demand!$C133</f>
        <v>2923.9704190426346</v>
      </c>
      <c r="J135" s="65">
        <f t="shared" si="56"/>
        <v>0</v>
      </c>
      <c r="K135" s="65">
        <f t="shared" si="57"/>
        <v>0</v>
      </c>
      <c r="L135" s="65">
        <f t="shared" si="58"/>
        <v>0</v>
      </c>
      <c r="M135" s="65">
        <f t="shared" si="59"/>
        <v>0</v>
      </c>
      <c r="N135" s="65">
        <f t="shared" si="60"/>
        <v>0</v>
      </c>
      <c r="O135" s="65">
        <f t="shared" si="61"/>
        <v>0</v>
      </c>
      <c r="P135" s="65">
        <f t="shared" si="62"/>
        <v>0</v>
      </c>
      <c r="Q135" s="65">
        <f t="shared" si="63"/>
        <v>0</v>
      </c>
      <c r="R135" s="65">
        <f t="shared" si="64"/>
        <v>0</v>
      </c>
      <c r="S135" s="65">
        <f t="shared" si="65"/>
        <v>0</v>
      </c>
      <c r="T135" s="65">
        <f t="shared" si="66"/>
        <v>0</v>
      </c>
      <c r="U135" s="65">
        <f t="shared" si="67"/>
        <v>0</v>
      </c>
      <c r="V135" s="65">
        <f t="shared" si="68"/>
        <v>0</v>
      </c>
      <c r="W135" s="65">
        <f t="shared" si="69"/>
        <v>0</v>
      </c>
      <c r="X135" s="28">
        <f>IFERROR(Q135/euref_fuel_demand!$C133,0)</f>
        <v>0</v>
      </c>
      <c r="Y135" s="28">
        <f>IFERROR(R135/euref_fuel_demand!$C133,0)</f>
        <v>0</v>
      </c>
      <c r="Z135" s="28">
        <f>IFERROR(S135/euref_fuel_demand!$C133,0)</f>
        <v>0</v>
      </c>
      <c r="AA135" s="28">
        <f>IFERROR(T135/euref_fuel_demand!$C133,0)</f>
        <v>0</v>
      </c>
      <c r="AB135" s="28">
        <f>IFERROR(U135/euref_fuel_demand!$C133,0)</f>
        <v>0</v>
      </c>
      <c r="AC135" s="28">
        <f>IFERROR(V135/euref_fuel_demand!$C133,0)</f>
        <v>0</v>
      </c>
      <c r="AD135" s="28">
        <f>IFERROR(W135/euref_fuel_demand!$C133,0)</f>
        <v>0</v>
      </c>
    </row>
    <row r="136" spans="1:30" ht="15" customHeight="1" x14ac:dyDescent="0.25">
      <c r="A136" s="9" t="s">
        <v>4</v>
      </c>
      <c r="B136" s="9" t="s">
        <v>207</v>
      </c>
      <c r="C136" s="66">
        <f>euref_fuel_demand!D134-euref_fuel_demand!$C134</f>
        <v>-2.1580598230257113</v>
      </c>
      <c r="D136" s="66">
        <f>euref_fuel_demand!E134-euref_fuel_demand!$C134</f>
        <v>-6.4280456053737449</v>
      </c>
      <c r="E136" s="66">
        <f>euref_fuel_demand!F134-euref_fuel_demand!$C134</f>
        <v>-11.988244290867902</v>
      </c>
      <c r="F136" s="66">
        <f>euref_fuel_demand!G134-euref_fuel_demand!$C134</f>
        <v>-14.586710428650221</v>
      </c>
      <c r="G136" s="66">
        <f>euref_fuel_demand!H134-euref_fuel_demand!$C134</f>
        <v>-16.051324890467804</v>
      </c>
      <c r="H136" s="66">
        <f>euref_fuel_demand!I134-euref_fuel_demand!$C134</f>
        <v>-16.634062672304125</v>
      </c>
      <c r="I136" s="66">
        <f>euref_fuel_demand!J134-euref_fuel_demand!$C134</f>
        <v>-16.860708962884168</v>
      </c>
      <c r="J136" s="65">
        <f t="shared" si="56"/>
        <v>0.86322392921028457</v>
      </c>
      <c r="K136" s="65">
        <f t="shared" si="57"/>
        <v>2.5712182421494978</v>
      </c>
      <c r="L136" s="65">
        <f t="shared" si="58"/>
        <v>4.7952977163471608</v>
      </c>
      <c r="M136" s="65">
        <f t="shared" si="59"/>
        <v>5.8346841714600881</v>
      </c>
      <c r="N136" s="65">
        <f t="shared" si="60"/>
        <v>6.4205299561871216</v>
      </c>
      <c r="O136" s="65">
        <f t="shared" si="61"/>
        <v>6.6536250689216505</v>
      </c>
      <c r="P136" s="65">
        <f t="shared" si="62"/>
        <v>6.7442835851536671</v>
      </c>
      <c r="Q136" s="65">
        <f t="shared" si="63"/>
        <v>-2.1580598230257113</v>
      </c>
      <c r="R136" s="65">
        <f t="shared" si="64"/>
        <v>-6.4280456053737449</v>
      </c>
      <c r="S136" s="65">
        <f t="shared" si="65"/>
        <v>-11.988244290867902</v>
      </c>
      <c r="T136" s="65">
        <f t="shared" si="66"/>
        <v>-14.586710428650221</v>
      </c>
      <c r="U136" s="65">
        <f t="shared" si="67"/>
        <v>-16.051324890467804</v>
      </c>
      <c r="V136" s="65">
        <f t="shared" si="68"/>
        <v>-16.634062672304125</v>
      </c>
      <c r="W136" s="65">
        <f t="shared" si="69"/>
        <v>-16.860708962884168</v>
      </c>
      <c r="X136" s="28">
        <f>IFERROR(Q136/euref_fuel_demand!$C134,0)</f>
        <v>-0.12351143500676297</v>
      </c>
      <c r="Y136" s="28">
        <f>IFERROR(R136/euref_fuel_demand!$C134,0)</f>
        <v>-0.36789394276173804</v>
      </c>
      <c r="Z136" s="28">
        <f>IFERROR(S136/euref_fuel_demand!$C134,0)</f>
        <v>-0.68611872561564624</v>
      </c>
      <c r="AA136" s="28">
        <f>IFERROR(T136/euref_fuel_demand!$C134,0)</f>
        <v>-0.83483577139429399</v>
      </c>
      <c r="AB136" s="28">
        <f>IFERROR(U136/euref_fuel_demand!$C134,0)</f>
        <v>-0.91865950601955615</v>
      </c>
      <c r="AC136" s="28">
        <f>IFERROR(V136/euref_fuel_demand!$C134,0)</f>
        <v>-0.95201112069646066</v>
      </c>
      <c r="AD136" s="28">
        <f>IFERROR(W136/euref_fuel_demand!$C134,0)</f>
        <v>-0.96498268352795458</v>
      </c>
    </row>
    <row r="137" spans="1:30" ht="15" customHeight="1" x14ac:dyDescent="0.25">
      <c r="A137" s="9" t="s">
        <v>4</v>
      </c>
      <c r="B137" s="9" t="s">
        <v>208</v>
      </c>
      <c r="C137" s="66">
        <f>euref_fuel_demand!D135-euref_fuel_demand!$C135</f>
        <v>-424.4616241538497</v>
      </c>
      <c r="D137" s="66">
        <f>euref_fuel_demand!E135-euref_fuel_demand!$C135</f>
        <v>-446.45843820403934</v>
      </c>
      <c r="E137" s="66">
        <f>euref_fuel_demand!F135-euref_fuel_demand!$C135</f>
        <v>-594.88536568987729</v>
      </c>
      <c r="F137" s="66">
        <f>euref_fuel_demand!G135-euref_fuel_demand!$C135</f>
        <v>-717.83939929718872</v>
      </c>
      <c r="G137" s="66">
        <f>euref_fuel_demand!H135-euref_fuel_demand!$C135</f>
        <v>-927.52972870197573</v>
      </c>
      <c r="H137" s="66">
        <f>euref_fuel_demand!I135-euref_fuel_demand!$C135</f>
        <v>-1113.8635614888863</v>
      </c>
      <c r="I137" s="66">
        <f>euref_fuel_demand!J135-euref_fuel_demand!$C135</f>
        <v>-1237.1558916146932</v>
      </c>
      <c r="J137" s="65">
        <f t="shared" si="56"/>
        <v>169.78464966153987</v>
      </c>
      <c r="K137" s="65">
        <f t="shared" si="57"/>
        <v>178.58337528161573</v>
      </c>
      <c r="L137" s="65">
        <f t="shared" si="58"/>
        <v>237.9541462759509</v>
      </c>
      <c r="M137" s="65">
        <f t="shared" si="59"/>
        <v>287.13575971887548</v>
      </c>
      <c r="N137" s="65">
        <f t="shared" si="60"/>
        <v>371.01189148079027</v>
      </c>
      <c r="O137" s="65">
        <f t="shared" si="61"/>
        <v>445.54542459555449</v>
      </c>
      <c r="P137" s="65">
        <f t="shared" si="62"/>
        <v>494.8623566458773</v>
      </c>
      <c r="Q137" s="65">
        <f t="shared" si="63"/>
        <v>-424.4616241538497</v>
      </c>
      <c r="R137" s="65">
        <f t="shared" si="64"/>
        <v>-446.45843820403934</v>
      </c>
      <c r="S137" s="65">
        <f t="shared" si="65"/>
        <v>-594.88536568987729</v>
      </c>
      <c r="T137" s="65">
        <f t="shared" si="66"/>
        <v>-717.83939929718872</v>
      </c>
      <c r="U137" s="65">
        <f t="shared" si="67"/>
        <v>-927.52972870197573</v>
      </c>
      <c r="V137" s="65">
        <f t="shared" si="68"/>
        <v>-1113.8635614888863</v>
      </c>
      <c r="W137" s="65">
        <f t="shared" si="69"/>
        <v>-1237.1558916146932</v>
      </c>
      <c r="X137" s="28">
        <f>IFERROR(Q137/euref_fuel_demand!$C135,0)</f>
        <v>-5.2133456996573083E-2</v>
      </c>
      <c r="Y137" s="28">
        <f>IFERROR(R137/euref_fuel_demand!$C135,0)</f>
        <v>-5.4835161683382455E-2</v>
      </c>
      <c r="Z137" s="28">
        <f>IFERROR(S137/euref_fuel_demand!$C135,0)</f>
        <v>-7.306533468581082E-2</v>
      </c>
      <c r="AA137" s="28">
        <f>IFERROR(T137/euref_fuel_demand!$C135,0)</f>
        <v>-8.816686202977303E-2</v>
      </c>
      <c r="AB137" s="28">
        <f>IFERROR(U137/euref_fuel_demand!$C135,0)</f>
        <v>-0.11392156198036114</v>
      </c>
      <c r="AC137" s="28">
        <f>IFERROR(V137/euref_fuel_demand!$C135,0)</f>
        <v>-0.13680755757058213</v>
      </c>
      <c r="AD137" s="28">
        <f>IFERROR(W137/euref_fuel_demand!$C135,0)</f>
        <v>-0.15195063535396094</v>
      </c>
    </row>
    <row r="138" spans="1:30" ht="15" customHeight="1" x14ac:dyDescent="0.25">
      <c r="A138" s="9" t="s">
        <v>4</v>
      </c>
      <c r="B138" s="9" t="s">
        <v>265</v>
      </c>
      <c r="C138" s="66">
        <f>euref_fuel_demand!D136-euref_fuel_demand!$C136</f>
        <v>118.70448165958624</v>
      </c>
      <c r="D138" s="66">
        <f>euref_fuel_demand!E136-euref_fuel_demand!$C136</f>
        <v>49.09006439715904</v>
      </c>
      <c r="E138" s="66">
        <f>euref_fuel_demand!F136-euref_fuel_demand!$C136</f>
        <v>-170.30164003201867</v>
      </c>
      <c r="F138" s="66">
        <f>euref_fuel_demand!G136-euref_fuel_demand!$C136</f>
        <v>-218.90241200453056</v>
      </c>
      <c r="G138" s="66">
        <f>euref_fuel_demand!H136-euref_fuel_demand!$C136</f>
        <v>-190.74502966302316</v>
      </c>
      <c r="H138" s="66">
        <f>euref_fuel_demand!I136-euref_fuel_demand!$C136</f>
        <v>-165.38995937510413</v>
      </c>
      <c r="I138" s="66">
        <f>euref_fuel_demand!J136-euref_fuel_demand!$C136</f>
        <v>-164.6971166500548</v>
      </c>
      <c r="J138" s="65">
        <f t="shared" si="56"/>
        <v>0</v>
      </c>
      <c r="K138" s="65">
        <f t="shared" si="57"/>
        <v>0</v>
      </c>
      <c r="L138" s="65">
        <f t="shared" si="58"/>
        <v>68.120656012807473</v>
      </c>
      <c r="M138" s="65">
        <f t="shared" si="59"/>
        <v>87.560964801812219</v>
      </c>
      <c r="N138" s="65">
        <f t="shared" si="60"/>
        <v>76.298011865209261</v>
      </c>
      <c r="O138" s="65">
        <f t="shared" si="61"/>
        <v>66.155983750041656</v>
      </c>
      <c r="P138" s="65">
        <f t="shared" si="62"/>
        <v>65.878846660021921</v>
      </c>
      <c r="Q138" s="65">
        <f t="shared" si="63"/>
        <v>0</v>
      </c>
      <c r="R138" s="65">
        <f t="shared" si="64"/>
        <v>0</v>
      </c>
      <c r="S138" s="65">
        <f t="shared" si="65"/>
        <v>-170.30164003201867</v>
      </c>
      <c r="T138" s="65">
        <f t="shared" si="66"/>
        <v>-218.90241200453056</v>
      </c>
      <c r="U138" s="65">
        <f t="shared" si="67"/>
        <v>-190.74502966302316</v>
      </c>
      <c r="V138" s="65">
        <f t="shared" si="68"/>
        <v>-165.38995937510413</v>
      </c>
      <c r="W138" s="65">
        <f t="shared" si="69"/>
        <v>-164.6971166500548</v>
      </c>
      <c r="X138" s="28">
        <f>IFERROR(Q138/euref_fuel_demand!$C136,0)</f>
        <v>0</v>
      </c>
      <c r="Y138" s="28">
        <f>IFERROR(R138/euref_fuel_demand!$C136,0)</f>
        <v>0</v>
      </c>
      <c r="Z138" s="28">
        <f>IFERROR(S138/euref_fuel_demand!$C136,0)</f>
        <v>-0.10073436499513357</v>
      </c>
      <c r="AA138" s="28">
        <f>IFERROR(T138/euref_fuel_demand!$C136,0)</f>
        <v>-0.12948199127755697</v>
      </c>
      <c r="AB138" s="28">
        <f>IFERROR(U138/euref_fuel_demand!$C136,0)</f>
        <v>-0.11282674339172537</v>
      </c>
      <c r="AC138" s="28">
        <f>IFERROR(V138/euref_fuel_demand!$C136,0)</f>
        <v>-9.7829078634179306E-2</v>
      </c>
      <c r="AD138" s="28">
        <f>IFERROR(W138/euref_fuel_demand!$C136,0)</f>
        <v>-9.7419258318084748E-2</v>
      </c>
    </row>
    <row r="139" spans="1:30" ht="15" customHeight="1" x14ac:dyDescent="0.25">
      <c r="A139" s="9" t="s">
        <v>4</v>
      </c>
      <c r="B139" s="9" t="s">
        <v>825</v>
      </c>
      <c r="C139" s="66">
        <f>euref_fuel_demand!D137-euref_fuel_demand!$C137</f>
        <v>185.98267417752368</v>
      </c>
      <c r="D139" s="66">
        <f>euref_fuel_demand!E137-euref_fuel_demand!$C137</f>
        <v>235.33077125944737</v>
      </c>
      <c r="E139" s="66">
        <f>euref_fuel_demand!F137-euref_fuel_demand!$C137</f>
        <v>242.30025125908605</v>
      </c>
      <c r="F139" s="66">
        <f>euref_fuel_demand!G137-euref_fuel_demand!$C137</f>
        <v>300.6103450967471</v>
      </c>
      <c r="G139" s="66">
        <f>euref_fuel_demand!H137-euref_fuel_demand!$C137</f>
        <v>396.23693184710964</v>
      </c>
      <c r="H139" s="66">
        <f>euref_fuel_demand!I137-euref_fuel_demand!$C137</f>
        <v>478.37274526102965</v>
      </c>
      <c r="I139" s="66">
        <f>euref_fuel_demand!J137-euref_fuel_demand!$C137</f>
        <v>522.95093414264875</v>
      </c>
      <c r="J139" s="65">
        <f t="shared" si="56"/>
        <v>15.334800586773518</v>
      </c>
      <c r="K139" s="65">
        <f t="shared" si="57"/>
        <v>54.176177735682145</v>
      </c>
      <c r="L139" s="65">
        <f t="shared" si="58"/>
        <v>-126.49746330793005</v>
      </c>
      <c r="M139" s="65">
        <f t="shared" si="59"/>
        <v>-188.36232755004332</v>
      </c>
      <c r="N139" s="65">
        <f t="shared" si="60"/>
        <v>-196.24979735548311</v>
      </c>
      <c r="O139" s="65">
        <f t="shared" si="61"/>
        <v>-193.16640611449785</v>
      </c>
      <c r="P139" s="65">
        <f t="shared" si="62"/>
        <v>-199.3585209784045</v>
      </c>
      <c r="Q139" s="65">
        <f t="shared" si="63"/>
        <v>0</v>
      </c>
      <c r="R139" s="65">
        <f t="shared" si="64"/>
        <v>0</v>
      </c>
      <c r="S139" s="65">
        <f t="shared" si="65"/>
        <v>0</v>
      </c>
      <c r="T139" s="65">
        <f t="shared" si="66"/>
        <v>0</v>
      </c>
      <c r="U139" s="65">
        <f t="shared" si="67"/>
        <v>0</v>
      </c>
      <c r="V139" s="65">
        <f t="shared" si="68"/>
        <v>0</v>
      </c>
      <c r="W139" s="65">
        <f t="shared" si="69"/>
        <v>0</v>
      </c>
      <c r="X139" s="28">
        <f>IFERROR(Q139/euref_fuel_demand!$C137,0)</f>
        <v>0</v>
      </c>
      <c r="Y139" s="28">
        <f>IFERROR(R139/euref_fuel_demand!$C137,0)</f>
        <v>0</v>
      </c>
      <c r="Z139" s="28">
        <f>IFERROR(S139/euref_fuel_demand!$C137,0)</f>
        <v>0</v>
      </c>
      <c r="AA139" s="28">
        <f>IFERROR(T139/euref_fuel_demand!$C137,0)</f>
        <v>0</v>
      </c>
      <c r="AB139" s="28">
        <f>IFERROR(U139/euref_fuel_demand!$C137,0)</f>
        <v>0</v>
      </c>
      <c r="AC139" s="28">
        <f>IFERROR(V139/euref_fuel_demand!$C137,0)</f>
        <v>0</v>
      </c>
      <c r="AD139" s="28">
        <f>IFERROR(W139/euref_fuel_demand!$C137,0)</f>
        <v>0</v>
      </c>
    </row>
    <row r="140" spans="1:30" ht="15" customHeight="1" x14ac:dyDescent="0.25">
      <c r="A140" s="9" t="s">
        <v>4</v>
      </c>
      <c r="B140" s="9" t="s">
        <v>824</v>
      </c>
      <c r="C140" s="66">
        <f>euref_fuel_demand!D138-euref_fuel_demand!$C138</f>
        <v>41.218766071725895</v>
      </c>
      <c r="D140" s="66">
        <f>euref_fuel_demand!E138-euref_fuel_demand!$C138</f>
        <v>12.912727283092579</v>
      </c>
      <c r="E140" s="66">
        <f>euref_fuel_demand!F138-euref_fuel_demand!$C138</f>
        <v>149.14680180266731</v>
      </c>
      <c r="F140" s="66">
        <f>euref_fuel_demand!G138-euref_fuel_demand!$C138</f>
        <v>87.177629060208687</v>
      </c>
      <c r="G140" s="66">
        <f>euref_fuel_demand!H138-euref_fuel_demand!$C138</f>
        <v>83.270728330297175</v>
      </c>
      <c r="H140" s="66">
        <f>euref_fuel_demand!I138-euref_fuel_demand!$C138</f>
        <v>41.578225163290654</v>
      </c>
      <c r="I140" s="66">
        <f>euref_fuel_demand!J138-euref_fuel_demand!$C138</f>
        <v>33.575766630401404</v>
      </c>
      <c r="J140" s="65">
        <f t="shared" si="56"/>
        <v>0</v>
      </c>
      <c r="K140" s="65">
        <f t="shared" si="57"/>
        <v>0</v>
      </c>
      <c r="L140" s="65">
        <f t="shared" si="58"/>
        <v>0</v>
      </c>
      <c r="M140" s="65">
        <f t="shared" si="59"/>
        <v>0</v>
      </c>
      <c r="N140" s="65">
        <f t="shared" si="60"/>
        <v>0</v>
      </c>
      <c r="O140" s="65">
        <f t="shared" si="61"/>
        <v>0</v>
      </c>
      <c r="P140" s="65">
        <f t="shared" si="62"/>
        <v>0</v>
      </c>
      <c r="Q140" s="65">
        <f t="shared" si="63"/>
        <v>0</v>
      </c>
      <c r="R140" s="65">
        <f t="shared" si="64"/>
        <v>0</v>
      </c>
      <c r="S140" s="65">
        <f t="shared" si="65"/>
        <v>0</v>
      </c>
      <c r="T140" s="65">
        <f t="shared" si="66"/>
        <v>0</v>
      </c>
      <c r="U140" s="65">
        <f t="shared" si="67"/>
        <v>0</v>
      </c>
      <c r="V140" s="65">
        <f t="shared" si="68"/>
        <v>0</v>
      </c>
      <c r="W140" s="65">
        <f t="shared" si="69"/>
        <v>0</v>
      </c>
      <c r="X140" s="28">
        <f>IFERROR(Q140/euref_fuel_demand!$C138,0)</f>
        <v>0</v>
      </c>
      <c r="Y140" s="28">
        <f>IFERROR(R140/euref_fuel_demand!$C138,0)</f>
        <v>0</v>
      </c>
      <c r="Z140" s="28">
        <f>IFERROR(S140/euref_fuel_demand!$C138,0)</f>
        <v>0</v>
      </c>
      <c r="AA140" s="28">
        <f>IFERROR(T140/euref_fuel_demand!$C138,0)</f>
        <v>0</v>
      </c>
      <c r="AB140" s="28">
        <f>IFERROR(U140/euref_fuel_demand!$C138,0)</f>
        <v>0</v>
      </c>
      <c r="AC140" s="28">
        <f>IFERROR(V140/euref_fuel_demand!$C138,0)</f>
        <v>0</v>
      </c>
      <c r="AD140" s="28">
        <f>IFERROR(W140/euref_fuel_demand!$C138,0)</f>
        <v>0</v>
      </c>
    </row>
    <row r="141" spans="1:30" ht="15" customHeight="1" x14ac:dyDescent="0.25">
      <c r="A141" s="9" t="s">
        <v>4</v>
      </c>
      <c r="B141" s="9" t="s">
        <v>209</v>
      </c>
      <c r="C141" s="66">
        <f>euref_fuel_demand!D139-euref_fuel_demand!$C139</f>
        <v>120.51363505976406</v>
      </c>
      <c r="D141" s="66">
        <f>euref_fuel_demand!E139-euref_fuel_demand!$C139</f>
        <v>16.466536005860235</v>
      </c>
      <c r="E141" s="66">
        <f>euref_fuel_demand!F139-euref_fuel_demand!$C139</f>
        <v>-144.8190364047764</v>
      </c>
      <c r="F141" s="66">
        <f>euref_fuel_demand!G139-euref_fuel_demand!$C139</f>
        <v>-271.10315988660659</v>
      </c>
      <c r="G141" s="66">
        <f>euref_fuel_demand!H139-euref_fuel_demand!$C139</f>
        <v>-346.89073975101519</v>
      </c>
      <c r="H141" s="66">
        <f>euref_fuel_demand!I139-euref_fuel_demand!$C139</f>
        <v>-382.96029490252431</v>
      </c>
      <c r="I141" s="66">
        <f>euref_fuel_demand!J139-euref_fuel_demand!$C139</f>
        <v>-387.05992057500089</v>
      </c>
      <c r="J141" s="65">
        <f t="shared" si="56"/>
        <v>0</v>
      </c>
      <c r="K141" s="65">
        <f t="shared" si="57"/>
        <v>0</v>
      </c>
      <c r="L141" s="65">
        <f t="shared" si="58"/>
        <v>57.927614561910559</v>
      </c>
      <c r="M141" s="65">
        <f t="shared" si="59"/>
        <v>108.44126395464264</v>
      </c>
      <c r="N141" s="65">
        <f t="shared" si="60"/>
        <v>138.75629590040609</v>
      </c>
      <c r="O141" s="65">
        <f t="shared" si="61"/>
        <v>153.18411796100972</v>
      </c>
      <c r="P141" s="65">
        <f t="shared" si="62"/>
        <v>154.82396823000036</v>
      </c>
      <c r="Q141" s="65">
        <f t="shared" si="63"/>
        <v>0</v>
      </c>
      <c r="R141" s="65">
        <f t="shared" si="64"/>
        <v>0</v>
      </c>
      <c r="S141" s="65">
        <f t="shared" si="65"/>
        <v>-144.8190364047764</v>
      </c>
      <c r="T141" s="65">
        <f t="shared" si="66"/>
        <v>-271.10315988660659</v>
      </c>
      <c r="U141" s="65">
        <f t="shared" si="67"/>
        <v>-346.89073975101519</v>
      </c>
      <c r="V141" s="65">
        <f t="shared" si="68"/>
        <v>-382.96029490252431</v>
      </c>
      <c r="W141" s="65">
        <f t="shared" si="69"/>
        <v>-387.05992057500089</v>
      </c>
      <c r="X141" s="28">
        <f>IFERROR(Q141/euref_fuel_demand!$C139,0)</f>
        <v>0</v>
      </c>
      <c r="Y141" s="28">
        <f>IFERROR(R141/euref_fuel_demand!$C139,0)</f>
        <v>0</v>
      </c>
      <c r="Z141" s="28">
        <f>IFERROR(S141/euref_fuel_demand!$C139,0)</f>
        <v>-5.2700875065327772E-2</v>
      </c>
      <c r="AA141" s="28">
        <f>IFERROR(T141/euref_fuel_demand!$C139,0)</f>
        <v>-9.8656738186447504E-2</v>
      </c>
      <c r="AB141" s="28">
        <f>IFERROR(U141/euref_fuel_demand!$C139,0)</f>
        <v>-0.1262364809957707</v>
      </c>
      <c r="AC141" s="28">
        <f>IFERROR(V141/euref_fuel_demand!$C139,0)</f>
        <v>-0.1393624978986075</v>
      </c>
      <c r="AD141" s="28">
        <f>IFERROR(W141/euref_fuel_demand!$C139,0)</f>
        <v>-0.14085438643580173</v>
      </c>
    </row>
    <row r="142" spans="1:30" ht="15" customHeight="1" x14ac:dyDescent="0.25">
      <c r="A142" s="9" t="s">
        <v>3</v>
      </c>
      <c r="B142" s="9" t="s">
        <v>207</v>
      </c>
      <c r="C142" s="66">
        <f>euref_fuel_demand!D140-euref_fuel_demand!$C140</f>
        <v>134.26376896497004</v>
      </c>
      <c r="D142" s="66">
        <f>euref_fuel_demand!E140-euref_fuel_demand!$C140</f>
        <v>70.235477796331566</v>
      </c>
      <c r="E142" s="66">
        <f>euref_fuel_demand!F140-euref_fuel_demand!$C140</f>
        <v>-44.07839438553026</v>
      </c>
      <c r="F142" s="66">
        <f>euref_fuel_demand!G140-euref_fuel_demand!$C140</f>
        <v>-255.81589782962374</v>
      </c>
      <c r="G142" s="66">
        <f>euref_fuel_demand!H140-euref_fuel_demand!$C140</f>
        <v>-373.78348319179577</v>
      </c>
      <c r="H142" s="66">
        <f>euref_fuel_demand!I140-euref_fuel_demand!$C140</f>
        <v>-459.2261339502798</v>
      </c>
      <c r="I142" s="66">
        <f>euref_fuel_demand!J140-euref_fuel_demand!$C140</f>
        <v>-556.97436097955904</v>
      </c>
      <c r="J142" s="65">
        <f t="shared" si="56"/>
        <v>0</v>
      </c>
      <c r="K142" s="65">
        <f t="shared" si="57"/>
        <v>0</v>
      </c>
      <c r="L142" s="65">
        <f t="shared" si="58"/>
        <v>17.631357754212104</v>
      </c>
      <c r="M142" s="65">
        <f t="shared" si="59"/>
        <v>102.3263591318495</v>
      </c>
      <c r="N142" s="65">
        <f t="shared" si="60"/>
        <v>149.51339327671832</v>
      </c>
      <c r="O142" s="65">
        <f t="shared" si="61"/>
        <v>183.69045358011192</v>
      </c>
      <c r="P142" s="65">
        <f t="shared" si="62"/>
        <v>222.7897443918236</v>
      </c>
      <c r="Q142" s="65">
        <f t="shared" si="63"/>
        <v>0</v>
      </c>
      <c r="R142" s="65">
        <f t="shared" si="64"/>
        <v>0</v>
      </c>
      <c r="S142" s="65">
        <f t="shared" si="65"/>
        <v>-44.07839438553026</v>
      </c>
      <c r="T142" s="65">
        <f t="shared" si="66"/>
        <v>-255.81589782962374</v>
      </c>
      <c r="U142" s="65">
        <f t="shared" si="67"/>
        <v>-373.78348319179577</v>
      </c>
      <c r="V142" s="65">
        <f t="shared" si="68"/>
        <v>-459.2261339502798</v>
      </c>
      <c r="W142" s="65">
        <f t="shared" si="69"/>
        <v>-556.97436097955904</v>
      </c>
      <c r="X142" s="28">
        <f>IFERROR(Q142/euref_fuel_demand!$C140,0)</f>
        <v>0</v>
      </c>
      <c r="Y142" s="28">
        <f>IFERROR(R142/euref_fuel_demand!$C140,0)</f>
        <v>0</v>
      </c>
      <c r="Z142" s="28">
        <f>IFERROR(S142/euref_fuel_demand!$C140,0)</f>
        <v>-5.4061836454787938E-2</v>
      </c>
      <c r="AA142" s="28">
        <f>IFERROR(T142/euref_fuel_demand!$C140,0)</f>
        <v>-0.31375637483609958</v>
      </c>
      <c r="AB142" s="28">
        <f>IFERROR(U142/euref_fuel_demand!$C140,0)</f>
        <v>-0.45844277722714388</v>
      </c>
      <c r="AC142" s="28">
        <f>IFERROR(V142/euref_fuel_demand!$C140,0)</f>
        <v>-0.56323757921487416</v>
      </c>
      <c r="AD142" s="28">
        <f>IFERROR(W142/euref_fuel_demand!$C140,0)</f>
        <v>-0.68312508276552797</v>
      </c>
    </row>
    <row r="143" spans="1:30" ht="15" customHeight="1" x14ac:dyDescent="0.25">
      <c r="A143" s="9" t="s">
        <v>3</v>
      </c>
      <c r="B143" s="9" t="s">
        <v>208</v>
      </c>
      <c r="C143" s="66">
        <f>euref_fuel_demand!D141-euref_fuel_demand!$C141</f>
        <v>-155.65248420360967</v>
      </c>
      <c r="D143" s="66">
        <f>euref_fuel_demand!E141-euref_fuel_demand!$C141</f>
        <v>100.17561480103541</v>
      </c>
      <c r="E143" s="66">
        <f>euref_fuel_demand!F141-euref_fuel_demand!$C141</f>
        <v>117.16906705212295</v>
      </c>
      <c r="F143" s="66">
        <f>euref_fuel_demand!G141-euref_fuel_demand!$C141</f>
        <v>230.32679152652781</v>
      </c>
      <c r="G143" s="66">
        <f>euref_fuel_demand!H141-euref_fuel_demand!$C141</f>
        <v>394.95976020738544</v>
      </c>
      <c r="H143" s="66">
        <f>euref_fuel_demand!I141-euref_fuel_demand!$C141</f>
        <v>489.52614995713066</v>
      </c>
      <c r="I143" s="66">
        <f>euref_fuel_demand!J141-euref_fuel_demand!$C141</f>
        <v>592.47256521850431</v>
      </c>
      <c r="J143" s="65">
        <f t="shared" si="56"/>
        <v>62.260993681443871</v>
      </c>
      <c r="K143" s="65">
        <f t="shared" si="57"/>
        <v>0</v>
      </c>
      <c r="L143" s="65">
        <f t="shared" si="58"/>
        <v>0</v>
      </c>
      <c r="M143" s="65">
        <f t="shared" si="59"/>
        <v>0</v>
      </c>
      <c r="N143" s="65">
        <f t="shared" si="60"/>
        <v>0</v>
      </c>
      <c r="O143" s="65">
        <f t="shared" si="61"/>
        <v>0</v>
      </c>
      <c r="P143" s="65">
        <f t="shared" si="62"/>
        <v>0</v>
      </c>
      <c r="Q143" s="65">
        <f t="shared" si="63"/>
        <v>-155.65248420360967</v>
      </c>
      <c r="R143" s="65">
        <f t="shared" si="64"/>
        <v>0</v>
      </c>
      <c r="S143" s="65">
        <f t="shared" si="65"/>
        <v>0</v>
      </c>
      <c r="T143" s="65">
        <f t="shared" si="66"/>
        <v>0</v>
      </c>
      <c r="U143" s="65">
        <f t="shared" si="67"/>
        <v>0</v>
      </c>
      <c r="V143" s="65">
        <f t="shared" si="68"/>
        <v>0</v>
      </c>
      <c r="W143" s="65">
        <f t="shared" si="69"/>
        <v>0</v>
      </c>
      <c r="X143" s="28">
        <f>IFERROR(Q143/euref_fuel_demand!$C141,0)</f>
        <v>-2.3006912795037793E-2</v>
      </c>
      <c r="Y143" s="28">
        <f>IFERROR(R143/euref_fuel_demand!$C141,0)</f>
        <v>0</v>
      </c>
      <c r="Z143" s="28">
        <f>IFERROR(S143/euref_fuel_demand!$C141,0)</f>
        <v>0</v>
      </c>
      <c r="AA143" s="28">
        <f>IFERROR(T143/euref_fuel_demand!$C141,0)</f>
        <v>0</v>
      </c>
      <c r="AB143" s="28">
        <f>IFERROR(U143/euref_fuel_demand!$C141,0)</f>
        <v>0</v>
      </c>
      <c r="AC143" s="28">
        <f>IFERROR(V143/euref_fuel_demand!$C141,0)</f>
        <v>0</v>
      </c>
      <c r="AD143" s="28">
        <f>IFERROR(W143/euref_fuel_demand!$C141,0)</f>
        <v>0</v>
      </c>
    </row>
    <row r="144" spans="1:30" ht="15" customHeight="1" x14ac:dyDescent="0.25">
      <c r="A144" s="9" t="s">
        <v>3</v>
      </c>
      <c r="B144" s="9" t="s">
        <v>265</v>
      </c>
      <c r="C144" s="66">
        <f>euref_fuel_demand!D142-euref_fuel_demand!$C142</f>
        <v>528.06995999786341</v>
      </c>
      <c r="D144" s="66">
        <f>euref_fuel_demand!E142-euref_fuel_demand!$C142</f>
        <v>448.65330532819735</v>
      </c>
      <c r="E144" s="66">
        <f>euref_fuel_demand!F142-euref_fuel_demand!$C142</f>
        <v>12.601757311736947</v>
      </c>
      <c r="F144" s="66">
        <f>euref_fuel_demand!G142-euref_fuel_demand!$C142</f>
        <v>-293.34733148673604</v>
      </c>
      <c r="G144" s="66">
        <f>euref_fuel_demand!H142-euref_fuel_demand!$C142</f>
        <v>-285.27942954170976</v>
      </c>
      <c r="H144" s="66">
        <f>euref_fuel_demand!I142-euref_fuel_demand!$C142</f>
        <v>-325.17534290278309</v>
      </c>
      <c r="I144" s="66">
        <f>euref_fuel_demand!J142-euref_fuel_demand!$C142</f>
        <v>-316.27441185273346</v>
      </c>
      <c r="J144" s="65">
        <f t="shared" si="56"/>
        <v>0</v>
      </c>
      <c r="K144" s="65">
        <f t="shared" si="57"/>
        <v>0</v>
      </c>
      <c r="L144" s="65">
        <f t="shared" si="58"/>
        <v>0</v>
      </c>
      <c r="M144" s="65">
        <f t="shared" si="59"/>
        <v>117.33893259469441</v>
      </c>
      <c r="N144" s="65">
        <f t="shared" si="60"/>
        <v>114.1117718166839</v>
      </c>
      <c r="O144" s="65">
        <f t="shared" si="61"/>
        <v>130.07013716111322</v>
      </c>
      <c r="P144" s="65">
        <f t="shared" si="62"/>
        <v>126.50976474109339</v>
      </c>
      <c r="Q144" s="65">
        <f t="shared" si="63"/>
        <v>0</v>
      </c>
      <c r="R144" s="65">
        <f t="shared" si="64"/>
        <v>0</v>
      </c>
      <c r="S144" s="65">
        <f t="shared" si="65"/>
        <v>0</v>
      </c>
      <c r="T144" s="65">
        <f t="shared" si="66"/>
        <v>-293.34733148673604</v>
      </c>
      <c r="U144" s="65">
        <f t="shared" si="67"/>
        <v>-285.27942954170976</v>
      </c>
      <c r="V144" s="65">
        <f t="shared" si="68"/>
        <v>-325.17534290278309</v>
      </c>
      <c r="W144" s="65">
        <f t="shared" si="69"/>
        <v>-316.27441185273346</v>
      </c>
      <c r="X144" s="28">
        <f>IFERROR(Q144/euref_fuel_demand!$C142,0)</f>
        <v>0</v>
      </c>
      <c r="Y144" s="28">
        <f>IFERROR(R144/euref_fuel_demand!$C142,0)</f>
        <v>0</v>
      </c>
      <c r="Z144" s="28">
        <f>IFERROR(S144/euref_fuel_demand!$C142,0)</f>
        <v>0</v>
      </c>
      <c r="AA144" s="28">
        <f>IFERROR(T144/euref_fuel_demand!$C142,0)</f>
        <v>-4.6293707089706898E-2</v>
      </c>
      <c r="AB144" s="28">
        <f>IFERROR(U144/euref_fuel_demand!$C142,0)</f>
        <v>-4.5020495952661284E-2</v>
      </c>
      <c r="AC144" s="28">
        <f>IFERROR(V144/euref_fuel_demand!$C142,0)</f>
        <v>-5.1316546841732903E-2</v>
      </c>
      <c r="AD144" s="28">
        <f>IFERROR(W144/euref_fuel_demand!$C142,0)</f>
        <v>-4.991187377800229E-2</v>
      </c>
    </row>
    <row r="145" spans="1:30" ht="15" customHeight="1" x14ac:dyDescent="0.25">
      <c r="A145" s="9" t="s">
        <v>3</v>
      </c>
      <c r="B145" s="9" t="s">
        <v>825</v>
      </c>
      <c r="C145" s="66">
        <f>euref_fuel_demand!D143-euref_fuel_demand!$C143</f>
        <v>375.55842932301266</v>
      </c>
      <c r="D145" s="66">
        <f>euref_fuel_demand!E143-euref_fuel_demand!$C143</f>
        <v>549.84336069316896</v>
      </c>
      <c r="E145" s="66">
        <f>euref_fuel_demand!F143-euref_fuel_demand!$C143</f>
        <v>709.21983511868211</v>
      </c>
      <c r="F145" s="66">
        <f>euref_fuel_demand!G143-euref_fuel_demand!$C143</f>
        <v>901.32979634643334</v>
      </c>
      <c r="G145" s="66">
        <f>euref_fuel_demand!H143-euref_fuel_demand!$C143</f>
        <v>1157.2531013971634</v>
      </c>
      <c r="H145" s="66">
        <f>euref_fuel_demand!I143-euref_fuel_demand!$C143</f>
        <v>1424.5299433303312</v>
      </c>
      <c r="I145" s="66">
        <f>euref_fuel_demand!J143-euref_fuel_demand!$C143</f>
        <v>1672.3097294636823</v>
      </c>
      <c r="J145" s="65">
        <f t="shared" si="56"/>
        <v>313.29743564156877</v>
      </c>
      <c r="K145" s="65">
        <f t="shared" si="57"/>
        <v>549.84336069316896</v>
      </c>
      <c r="L145" s="65">
        <f t="shared" si="58"/>
        <v>691.58847736447001</v>
      </c>
      <c r="M145" s="65">
        <f t="shared" si="59"/>
        <v>681.6645046198895</v>
      </c>
      <c r="N145" s="65">
        <f t="shared" si="60"/>
        <v>893.62793630376132</v>
      </c>
      <c r="O145" s="65">
        <f t="shared" si="61"/>
        <v>1110.7693525891059</v>
      </c>
      <c r="P145" s="65">
        <f t="shared" si="62"/>
        <v>1323.0102203307652</v>
      </c>
      <c r="Q145" s="65">
        <f t="shared" si="63"/>
        <v>0</v>
      </c>
      <c r="R145" s="65">
        <f t="shared" si="64"/>
        <v>0</v>
      </c>
      <c r="S145" s="65">
        <f t="shared" si="65"/>
        <v>0</v>
      </c>
      <c r="T145" s="65">
        <f t="shared" si="66"/>
        <v>0</v>
      </c>
      <c r="U145" s="65">
        <f t="shared" si="67"/>
        <v>0</v>
      </c>
      <c r="V145" s="65">
        <f t="shared" si="68"/>
        <v>0</v>
      </c>
      <c r="W145" s="65">
        <f t="shared" si="69"/>
        <v>0</v>
      </c>
      <c r="X145" s="28">
        <f>IFERROR(Q145/euref_fuel_demand!$C143,0)</f>
        <v>0</v>
      </c>
      <c r="Y145" s="28">
        <f>IFERROR(R145/euref_fuel_demand!$C143,0)</f>
        <v>0</v>
      </c>
      <c r="Z145" s="28">
        <f>IFERROR(S145/euref_fuel_demand!$C143,0)</f>
        <v>0</v>
      </c>
      <c r="AA145" s="28">
        <f>IFERROR(T145/euref_fuel_demand!$C143,0)</f>
        <v>0</v>
      </c>
      <c r="AB145" s="28">
        <f>IFERROR(U145/euref_fuel_demand!$C143,0)</f>
        <v>0</v>
      </c>
      <c r="AC145" s="28">
        <f>IFERROR(V145/euref_fuel_demand!$C143,0)</f>
        <v>0</v>
      </c>
      <c r="AD145" s="28">
        <f>IFERROR(W145/euref_fuel_demand!$C143,0)</f>
        <v>0</v>
      </c>
    </row>
    <row r="146" spans="1:30" ht="15" customHeight="1" x14ac:dyDescent="0.25">
      <c r="A146" s="9" t="s">
        <v>3</v>
      </c>
      <c r="B146" s="9" t="s">
        <v>824</v>
      </c>
      <c r="C146" s="66">
        <f>euref_fuel_demand!D144-euref_fuel_demand!$C144</f>
        <v>135.57856057164372</v>
      </c>
      <c r="D146" s="66">
        <f>euref_fuel_demand!E144-euref_fuel_demand!$C144</f>
        <v>219.21604389965773</v>
      </c>
      <c r="E146" s="66">
        <f>euref_fuel_demand!F144-euref_fuel_demand!$C144</f>
        <v>307.75293145677233</v>
      </c>
      <c r="F146" s="66">
        <f>euref_fuel_demand!G144-euref_fuel_demand!$C144</f>
        <v>379.75604836506659</v>
      </c>
      <c r="G146" s="66">
        <f>euref_fuel_demand!H144-euref_fuel_demand!$C144</f>
        <v>460.66137531874369</v>
      </c>
      <c r="H146" s="66">
        <f>euref_fuel_demand!I144-euref_fuel_demand!$C144</f>
        <v>552.63438805967189</v>
      </c>
      <c r="I146" s="66">
        <f>euref_fuel_demand!J144-euref_fuel_demand!$C144</f>
        <v>628.61829187118724</v>
      </c>
      <c r="J146" s="65">
        <f t="shared" si="56"/>
        <v>0</v>
      </c>
      <c r="K146" s="65">
        <f t="shared" si="57"/>
        <v>0</v>
      </c>
      <c r="L146" s="65">
        <f t="shared" si="58"/>
        <v>0</v>
      </c>
      <c r="M146" s="65">
        <f t="shared" si="59"/>
        <v>0</v>
      </c>
      <c r="N146" s="65">
        <f t="shared" si="60"/>
        <v>0</v>
      </c>
      <c r="O146" s="65">
        <f t="shared" si="61"/>
        <v>0</v>
      </c>
      <c r="P146" s="65">
        <f t="shared" si="62"/>
        <v>0</v>
      </c>
      <c r="Q146" s="65">
        <f t="shared" si="63"/>
        <v>0</v>
      </c>
      <c r="R146" s="65">
        <f t="shared" si="64"/>
        <v>0</v>
      </c>
      <c r="S146" s="65">
        <f t="shared" si="65"/>
        <v>0</v>
      </c>
      <c r="T146" s="65">
        <f t="shared" si="66"/>
        <v>0</v>
      </c>
      <c r="U146" s="65">
        <f t="shared" si="67"/>
        <v>0</v>
      </c>
      <c r="V146" s="65">
        <f t="shared" si="68"/>
        <v>0</v>
      </c>
      <c r="W146" s="65">
        <f t="shared" si="69"/>
        <v>0</v>
      </c>
      <c r="X146" s="28">
        <f>IFERROR(Q146/euref_fuel_demand!$C144,0)</f>
        <v>0</v>
      </c>
      <c r="Y146" s="28">
        <f>IFERROR(R146/euref_fuel_demand!$C144,0)</f>
        <v>0</v>
      </c>
      <c r="Z146" s="28">
        <f>IFERROR(S146/euref_fuel_demand!$C144,0)</f>
        <v>0</v>
      </c>
      <c r="AA146" s="28">
        <f>IFERROR(T146/euref_fuel_demand!$C144,0)</f>
        <v>0</v>
      </c>
      <c r="AB146" s="28">
        <f>IFERROR(U146/euref_fuel_demand!$C144,0)</f>
        <v>0</v>
      </c>
      <c r="AC146" s="28">
        <f>IFERROR(V146/euref_fuel_demand!$C144,0)</f>
        <v>0</v>
      </c>
      <c r="AD146" s="28">
        <f>IFERROR(W146/euref_fuel_demand!$C144,0)</f>
        <v>0</v>
      </c>
    </row>
    <row r="147" spans="1:30" ht="15" customHeight="1" x14ac:dyDescent="0.25">
      <c r="A147" s="9" t="s">
        <v>3</v>
      </c>
      <c r="B147" s="9" t="s">
        <v>209</v>
      </c>
      <c r="C147" s="66">
        <f>euref_fuel_demand!D145-euref_fuel_demand!$C145</f>
        <v>464.37187337682553</v>
      </c>
      <c r="D147" s="66">
        <f>euref_fuel_demand!E145-euref_fuel_demand!$C145</f>
        <v>396.00970163527109</v>
      </c>
      <c r="E147" s="66">
        <f>euref_fuel_demand!F145-euref_fuel_demand!$C145</f>
        <v>500.81275735863892</v>
      </c>
      <c r="F147" s="66">
        <f>euref_fuel_demand!G145-euref_fuel_demand!$C145</f>
        <v>574.68834779723238</v>
      </c>
      <c r="G147" s="66">
        <f>euref_fuel_demand!H145-euref_fuel_demand!$C145</f>
        <v>651.25178647928897</v>
      </c>
      <c r="H147" s="66">
        <f>euref_fuel_demand!I145-euref_fuel_demand!$C145</f>
        <v>726.1274552471541</v>
      </c>
      <c r="I147" s="66">
        <f>euref_fuel_demand!J145-euref_fuel_demand!$C145</f>
        <v>710.30012893835192</v>
      </c>
      <c r="J147" s="65">
        <f t="shared" si="56"/>
        <v>0</v>
      </c>
      <c r="K147" s="65">
        <f t="shared" si="57"/>
        <v>0</v>
      </c>
      <c r="L147" s="65">
        <f t="shared" si="58"/>
        <v>0</v>
      </c>
      <c r="M147" s="65">
        <f t="shared" si="59"/>
        <v>0</v>
      </c>
      <c r="N147" s="65">
        <f t="shared" si="60"/>
        <v>0</v>
      </c>
      <c r="O147" s="65">
        <f t="shared" si="61"/>
        <v>0</v>
      </c>
      <c r="P147" s="65">
        <f t="shared" si="62"/>
        <v>0</v>
      </c>
      <c r="Q147" s="65">
        <f t="shared" si="63"/>
        <v>0</v>
      </c>
      <c r="R147" s="65">
        <f t="shared" si="64"/>
        <v>0</v>
      </c>
      <c r="S147" s="65">
        <f t="shared" si="65"/>
        <v>0</v>
      </c>
      <c r="T147" s="65">
        <f t="shared" si="66"/>
        <v>0</v>
      </c>
      <c r="U147" s="65">
        <f t="shared" si="67"/>
        <v>0</v>
      </c>
      <c r="V147" s="65">
        <f t="shared" si="68"/>
        <v>0</v>
      </c>
      <c r="W147" s="65">
        <f t="shared" si="69"/>
        <v>0</v>
      </c>
      <c r="X147" s="28">
        <f>IFERROR(Q147/euref_fuel_demand!$C145,0)</f>
        <v>0</v>
      </c>
      <c r="Y147" s="28">
        <f>IFERROR(R147/euref_fuel_demand!$C145,0)</f>
        <v>0</v>
      </c>
      <c r="Z147" s="28">
        <f>IFERROR(S147/euref_fuel_demand!$C145,0)</f>
        <v>0</v>
      </c>
      <c r="AA147" s="28">
        <f>IFERROR(T147/euref_fuel_demand!$C145,0)</f>
        <v>0</v>
      </c>
      <c r="AB147" s="28">
        <f>IFERROR(U147/euref_fuel_demand!$C145,0)</f>
        <v>0</v>
      </c>
      <c r="AC147" s="28">
        <f>IFERROR(V147/euref_fuel_demand!$C145,0)</f>
        <v>0</v>
      </c>
      <c r="AD147" s="28">
        <f>IFERROR(W147/euref_fuel_demand!$C145,0)</f>
        <v>0</v>
      </c>
    </row>
    <row r="148" spans="1:30" ht="15" customHeight="1" x14ac:dyDescent="0.25">
      <c r="A148" s="9" t="s">
        <v>2</v>
      </c>
      <c r="B148" s="9" t="s">
        <v>207</v>
      </c>
      <c r="C148" s="66">
        <f>euref_fuel_demand!D146-euref_fuel_demand!$C146</f>
        <v>11.57146024047006</v>
      </c>
      <c r="D148" s="66">
        <f>euref_fuel_demand!E146-euref_fuel_demand!$C146</f>
        <v>-138.28807944767198</v>
      </c>
      <c r="E148" s="66">
        <f>euref_fuel_demand!F146-euref_fuel_demand!$C146</f>
        <v>-419.43970354354929</v>
      </c>
      <c r="F148" s="66">
        <f>euref_fuel_demand!G146-euref_fuel_demand!$C146</f>
        <v>-638.66378366538049</v>
      </c>
      <c r="G148" s="66">
        <f>euref_fuel_demand!H146-euref_fuel_demand!$C146</f>
        <v>-800.37013678086305</v>
      </c>
      <c r="H148" s="66">
        <f>euref_fuel_demand!I146-euref_fuel_demand!$C146</f>
        <v>-889.26957773373704</v>
      </c>
      <c r="I148" s="66">
        <f>euref_fuel_demand!J146-euref_fuel_demand!$C146</f>
        <v>-925.35151010125253</v>
      </c>
      <c r="J148" s="65">
        <f t="shared" si="56"/>
        <v>0</v>
      </c>
      <c r="K148" s="65">
        <f t="shared" si="57"/>
        <v>55.315231779068789</v>
      </c>
      <c r="L148" s="65">
        <f t="shared" si="58"/>
        <v>167.77588141741973</v>
      </c>
      <c r="M148" s="65">
        <f t="shared" si="59"/>
        <v>255.4655134661522</v>
      </c>
      <c r="N148" s="65">
        <f t="shared" si="60"/>
        <v>320.14805471234524</v>
      </c>
      <c r="O148" s="65">
        <f t="shared" si="61"/>
        <v>355.7078310934948</v>
      </c>
      <c r="P148" s="65">
        <f t="shared" si="62"/>
        <v>370.14060404050099</v>
      </c>
      <c r="Q148" s="65">
        <f t="shared" si="63"/>
        <v>0</v>
      </c>
      <c r="R148" s="65">
        <f t="shared" si="64"/>
        <v>-138.28807944767198</v>
      </c>
      <c r="S148" s="65">
        <f t="shared" si="65"/>
        <v>-419.43970354354929</v>
      </c>
      <c r="T148" s="65">
        <f t="shared" si="66"/>
        <v>-638.66378366538049</v>
      </c>
      <c r="U148" s="65">
        <f t="shared" si="67"/>
        <v>-800.37013678086305</v>
      </c>
      <c r="V148" s="65">
        <f t="shared" si="68"/>
        <v>-889.26957773373704</v>
      </c>
      <c r="W148" s="65">
        <f t="shared" si="69"/>
        <v>-925.35151010125253</v>
      </c>
      <c r="X148" s="28">
        <f>IFERROR(Q148/euref_fuel_demand!$C146,0)</f>
        <v>0</v>
      </c>
      <c r="Y148" s="28">
        <f>IFERROR(R148/euref_fuel_demand!$C146,0)</f>
        <v>-0.12323472304395282</v>
      </c>
      <c r="Z148" s="28">
        <f>IFERROR(S148/euref_fuel_demand!$C146,0)</f>
        <v>-0.3737815718193282</v>
      </c>
      <c r="AA148" s="28">
        <f>IFERROR(T148/euref_fuel_demand!$C146,0)</f>
        <v>-0.56914200278548399</v>
      </c>
      <c r="AB148" s="28">
        <f>IFERROR(U148/euref_fuel_demand!$C146,0)</f>
        <v>-0.71324580204444177</v>
      </c>
      <c r="AC148" s="28">
        <f>IFERROR(V148/euref_fuel_demand!$C146,0)</f>
        <v>-0.79246808952103676</v>
      </c>
      <c r="AD148" s="28">
        <f>IFERROR(W148/euref_fuel_demand!$C146,0)</f>
        <v>-0.82462232117976741</v>
      </c>
    </row>
    <row r="149" spans="1:30" ht="15" customHeight="1" x14ac:dyDescent="0.25">
      <c r="A149" s="9" t="s">
        <v>2</v>
      </c>
      <c r="B149" s="9" t="s">
        <v>208</v>
      </c>
      <c r="C149" s="66">
        <f>euref_fuel_demand!D147-euref_fuel_demand!$C147</f>
        <v>-841.01125296961618</v>
      </c>
      <c r="D149" s="66">
        <f>euref_fuel_demand!E147-euref_fuel_demand!$C147</f>
        <v>-1393.3357557449199</v>
      </c>
      <c r="E149" s="66">
        <f>euref_fuel_demand!F147-euref_fuel_demand!$C147</f>
        <v>-1785.6251121523046</v>
      </c>
      <c r="F149" s="66">
        <f>euref_fuel_demand!G147-euref_fuel_demand!$C147</f>
        <v>-1938.6586924735002</v>
      </c>
      <c r="G149" s="66">
        <f>euref_fuel_demand!H147-euref_fuel_demand!$C147</f>
        <v>-1970.4059951335212</v>
      </c>
      <c r="H149" s="66">
        <f>euref_fuel_demand!I147-euref_fuel_demand!$C147</f>
        <v>-1917.4729485324751</v>
      </c>
      <c r="I149" s="66">
        <f>euref_fuel_demand!J147-euref_fuel_demand!$C147</f>
        <v>-1884.8881813347271</v>
      </c>
      <c r="J149" s="65">
        <f t="shared" si="56"/>
        <v>336.40450118784645</v>
      </c>
      <c r="K149" s="65">
        <f t="shared" si="57"/>
        <v>557.33430229796795</v>
      </c>
      <c r="L149" s="65">
        <f t="shared" si="58"/>
        <v>714.25004486092189</v>
      </c>
      <c r="M149" s="65">
        <f t="shared" si="59"/>
        <v>775.46347698940008</v>
      </c>
      <c r="N149" s="65">
        <f t="shared" si="60"/>
        <v>788.16239805340842</v>
      </c>
      <c r="O149" s="65">
        <f t="shared" si="61"/>
        <v>766.9891794129901</v>
      </c>
      <c r="P149" s="65">
        <f t="shared" si="62"/>
        <v>753.95527253389082</v>
      </c>
      <c r="Q149" s="65">
        <f t="shared" si="63"/>
        <v>-841.01125296961618</v>
      </c>
      <c r="R149" s="65">
        <f t="shared" si="64"/>
        <v>-1393.3357557449199</v>
      </c>
      <c r="S149" s="65">
        <f t="shared" si="65"/>
        <v>-1785.6251121523046</v>
      </c>
      <c r="T149" s="65">
        <f t="shared" si="66"/>
        <v>-1938.6586924735002</v>
      </c>
      <c r="U149" s="65">
        <f t="shared" si="67"/>
        <v>-1970.4059951335212</v>
      </c>
      <c r="V149" s="65">
        <f t="shared" si="68"/>
        <v>-1917.4729485324751</v>
      </c>
      <c r="W149" s="65">
        <f t="shared" si="69"/>
        <v>-1884.8881813347271</v>
      </c>
      <c r="X149" s="28">
        <f>IFERROR(Q149/euref_fuel_demand!$C147,0)</f>
        <v>-9.4963012703501673E-2</v>
      </c>
      <c r="Y149" s="28">
        <f>IFERROR(R149/euref_fuel_demand!$C147,0)</f>
        <v>-0.15732888306290974</v>
      </c>
      <c r="Z149" s="28">
        <f>IFERROR(S149/euref_fuel_demand!$C147,0)</f>
        <v>-0.20162434166042845</v>
      </c>
      <c r="AA149" s="28">
        <f>IFERROR(T149/euref_fuel_demand!$C147,0)</f>
        <v>-0.21890416970171753</v>
      </c>
      <c r="AB149" s="28">
        <f>IFERROR(U149/euref_fuel_demand!$C147,0)</f>
        <v>-0.22248892495339834</v>
      </c>
      <c r="AC149" s="28">
        <f>IFERROR(V149/euref_fuel_demand!$C147,0)</f>
        <v>-0.21651197570443056</v>
      </c>
      <c r="AD149" s="28">
        <f>IFERROR(W149/euref_fuel_demand!$C147,0)</f>
        <v>-0.21283265791835548</v>
      </c>
    </row>
    <row r="150" spans="1:30" ht="15" customHeight="1" x14ac:dyDescent="0.25">
      <c r="A150" s="9" t="s">
        <v>2</v>
      </c>
      <c r="B150" s="9" t="s">
        <v>265</v>
      </c>
      <c r="C150" s="66">
        <f>euref_fuel_demand!D148-euref_fuel_demand!$C148</f>
        <v>106.65554333208081</v>
      </c>
      <c r="D150" s="66">
        <f>euref_fuel_demand!E148-euref_fuel_demand!$C148</f>
        <v>104.5833634261561</v>
      </c>
      <c r="E150" s="66">
        <f>euref_fuel_demand!F148-euref_fuel_demand!$C148</f>
        <v>36.061328279948953</v>
      </c>
      <c r="F150" s="66">
        <f>euref_fuel_demand!G148-euref_fuel_demand!$C148</f>
        <v>11.883446661740436</v>
      </c>
      <c r="G150" s="66">
        <f>euref_fuel_demand!H148-euref_fuel_demand!$C148</f>
        <v>6.6844153711932677</v>
      </c>
      <c r="H150" s="66">
        <f>euref_fuel_demand!I148-euref_fuel_demand!$C148</f>
        <v>35.487584625425711</v>
      </c>
      <c r="I150" s="66">
        <f>euref_fuel_demand!J148-euref_fuel_demand!$C148</f>
        <v>58.489986900562712</v>
      </c>
      <c r="J150" s="65">
        <f t="shared" si="56"/>
        <v>0</v>
      </c>
      <c r="K150" s="65">
        <f t="shared" si="57"/>
        <v>0</v>
      </c>
      <c r="L150" s="65">
        <f t="shared" si="58"/>
        <v>0</v>
      </c>
      <c r="M150" s="65">
        <f t="shared" si="59"/>
        <v>0</v>
      </c>
      <c r="N150" s="65">
        <f t="shared" si="60"/>
        <v>0</v>
      </c>
      <c r="O150" s="65">
        <f t="shared" si="61"/>
        <v>0</v>
      </c>
      <c r="P150" s="65">
        <f t="shared" si="62"/>
        <v>0</v>
      </c>
      <c r="Q150" s="65">
        <f t="shared" si="63"/>
        <v>0</v>
      </c>
      <c r="R150" s="65">
        <f t="shared" si="64"/>
        <v>0</v>
      </c>
      <c r="S150" s="65">
        <f t="shared" si="65"/>
        <v>0</v>
      </c>
      <c r="T150" s="65">
        <f t="shared" si="66"/>
        <v>0</v>
      </c>
      <c r="U150" s="65">
        <f t="shared" si="67"/>
        <v>0</v>
      </c>
      <c r="V150" s="65">
        <f t="shared" si="68"/>
        <v>0</v>
      </c>
      <c r="W150" s="65">
        <f t="shared" si="69"/>
        <v>0</v>
      </c>
      <c r="X150" s="28">
        <f>IFERROR(Q150/euref_fuel_demand!$C148,0)</f>
        <v>0</v>
      </c>
      <c r="Y150" s="28">
        <f>IFERROR(R150/euref_fuel_demand!$C148,0)</f>
        <v>0</v>
      </c>
      <c r="Z150" s="28">
        <f>IFERROR(S150/euref_fuel_demand!$C148,0)</f>
        <v>0</v>
      </c>
      <c r="AA150" s="28">
        <f>IFERROR(T150/euref_fuel_demand!$C148,0)</f>
        <v>0</v>
      </c>
      <c r="AB150" s="28">
        <f>IFERROR(U150/euref_fuel_demand!$C148,0)</f>
        <v>0</v>
      </c>
      <c r="AC150" s="28">
        <f>IFERROR(V150/euref_fuel_demand!$C148,0)</f>
        <v>0</v>
      </c>
      <c r="AD150" s="28">
        <f>IFERROR(W150/euref_fuel_demand!$C148,0)</f>
        <v>0</v>
      </c>
    </row>
    <row r="151" spans="1:30" ht="15" customHeight="1" x14ac:dyDescent="0.25">
      <c r="A151" s="9" t="s">
        <v>2</v>
      </c>
      <c r="B151" s="9" t="s">
        <v>825</v>
      </c>
      <c r="C151" s="66">
        <f>euref_fuel_demand!D149-euref_fuel_demand!$C149</f>
        <v>548.21092374143336</v>
      </c>
      <c r="D151" s="66">
        <f>euref_fuel_demand!E149-euref_fuel_demand!$C149</f>
        <v>893.54041537376179</v>
      </c>
      <c r="E151" s="66">
        <f>euref_fuel_demand!F149-euref_fuel_demand!$C149</f>
        <v>1300.4685208117389</v>
      </c>
      <c r="F151" s="66">
        <f>euref_fuel_demand!G149-euref_fuel_demand!$C149</f>
        <v>1633.947022093962</v>
      </c>
      <c r="G151" s="66">
        <f>euref_fuel_demand!H149-euref_fuel_demand!$C149</f>
        <v>2021.2506841125469</v>
      </c>
      <c r="H151" s="66">
        <f>euref_fuel_demand!I149-euref_fuel_demand!$C149</f>
        <v>2621.5731742855623</v>
      </c>
      <c r="I151" s="66">
        <f>euref_fuel_demand!J149-euref_fuel_demand!$C149</f>
        <v>3153.9834251665925</v>
      </c>
      <c r="J151" s="65">
        <f t="shared" si="56"/>
        <v>211.80642255358691</v>
      </c>
      <c r="K151" s="65">
        <f t="shared" si="57"/>
        <v>280.89088129672507</v>
      </c>
      <c r="L151" s="65">
        <f t="shared" si="58"/>
        <v>418.44259453339731</v>
      </c>
      <c r="M151" s="65">
        <f t="shared" si="59"/>
        <v>603.01803163840975</v>
      </c>
      <c r="N151" s="65">
        <f t="shared" si="60"/>
        <v>912.94023134679321</v>
      </c>
      <c r="O151" s="65">
        <f t="shared" si="61"/>
        <v>1498.8761637790774</v>
      </c>
      <c r="P151" s="65">
        <f t="shared" si="62"/>
        <v>2029.8875485922008</v>
      </c>
      <c r="Q151" s="65">
        <f t="shared" si="63"/>
        <v>0</v>
      </c>
      <c r="R151" s="65">
        <f t="shared" si="64"/>
        <v>0</v>
      </c>
      <c r="S151" s="65">
        <f t="shared" si="65"/>
        <v>0</v>
      </c>
      <c r="T151" s="65">
        <f t="shared" si="66"/>
        <v>0</v>
      </c>
      <c r="U151" s="65">
        <f t="shared" si="67"/>
        <v>0</v>
      </c>
      <c r="V151" s="65">
        <f t="shared" si="68"/>
        <v>0</v>
      </c>
      <c r="W151" s="65">
        <f t="shared" si="69"/>
        <v>0</v>
      </c>
      <c r="X151" s="28">
        <f>IFERROR(Q151/euref_fuel_demand!$C149,0)</f>
        <v>0</v>
      </c>
      <c r="Y151" s="28">
        <f>IFERROR(R151/euref_fuel_demand!$C149,0)</f>
        <v>0</v>
      </c>
      <c r="Z151" s="28">
        <f>IFERROR(S151/euref_fuel_demand!$C149,0)</f>
        <v>0</v>
      </c>
      <c r="AA151" s="28">
        <f>IFERROR(T151/euref_fuel_demand!$C149,0)</f>
        <v>0</v>
      </c>
      <c r="AB151" s="28">
        <f>IFERROR(U151/euref_fuel_demand!$C149,0)</f>
        <v>0</v>
      </c>
      <c r="AC151" s="28">
        <f>IFERROR(V151/euref_fuel_demand!$C149,0)</f>
        <v>0</v>
      </c>
      <c r="AD151" s="28">
        <f>IFERROR(W151/euref_fuel_demand!$C149,0)</f>
        <v>0</v>
      </c>
    </row>
    <row r="152" spans="1:30" ht="15" customHeight="1" x14ac:dyDescent="0.25">
      <c r="A152" s="9" t="s">
        <v>2</v>
      </c>
      <c r="B152" s="9" t="s">
        <v>824</v>
      </c>
      <c r="C152" s="66">
        <f>euref_fuel_demand!D150-euref_fuel_demand!$C150</f>
        <v>0.5090308613025627</v>
      </c>
      <c r="D152" s="66">
        <f>euref_fuel_demand!E150-euref_fuel_demand!$C150</f>
        <v>146.57686271188231</v>
      </c>
      <c r="E152" s="66">
        <f>euref_fuel_demand!F150-euref_fuel_demand!$C150</f>
        <v>32.694837510588513</v>
      </c>
      <c r="F152" s="66">
        <f>euref_fuel_demand!G150-euref_fuel_demand!$C150</f>
        <v>206.67424854453111</v>
      </c>
      <c r="G152" s="66">
        <f>euref_fuel_demand!H150-euref_fuel_demand!$C150</f>
        <v>368.42465647711924</v>
      </c>
      <c r="H152" s="66">
        <f>euref_fuel_demand!I150-euref_fuel_demand!$C150</f>
        <v>622.3982215156384</v>
      </c>
      <c r="I152" s="66">
        <f>euref_fuel_demand!J150-euref_fuel_demand!$C150</f>
        <v>850.11969025480721</v>
      </c>
      <c r="J152" s="65">
        <f t="shared" si="56"/>
        <v>0</v>
      </c>
      <c r="K152" s="65">
        <f t="shared" si="57"/>
        <v>0</v>
      </c>
      <c r="L152" s="65">
        <f t="shared" si="58"/>
        <v>0</v>
      </c>
      <c r="M152" s="65">
        <f t="shared" si="59"/>
        <v>0</v>
      </c>
      <c r="N152" s="65">
        <f t="shared" si="60"/>
        <v>0</v>
      </c>
      <c r="O152" s="65">
        <f t="shared" si="61"/>
        <v>0</v>
      </c>
      <c r="P152" s="65">
        <f t="shared" si="62"/>
        <v>0</v>
      </c>
      <c r="Q152" s="65">
        <f t="shared" si="63"/>
        <v>0</v>
      </c>
      <c r="R152" s="65">
        <f t="shared" si="64"/>
        <v>0</v>
      </c>
      <c r="S152" s="65">
        <f t="shared" si="65"/>
        <v>0</v>
      </c>
      <c r="T152" s="65">
        <f t="shared" si="66"/>
        <v>0</v>
      </c>
      <c r="U152" s="65">
        <f t="shared" si="67"/>
        <v>0</v>
      </c>
      <c r="V152" s="65">
        <f t="shared" si="68"/>
        <v>0</v>
      </c>
      <c r="W152" s="65">
        <f t="shared" si="69"/>
        <v>0</v>
      </c>
      <c r="X152" s="28">
        <f>IFERROR(Q152/euref_fuel_demand!$C150,0)</f>
        <v>0</v>
      </c>
      <c r="Y152" s="28">
        <f>IFERROR(R152/euref_fuel_demand!$C150,0)</f>
        <v>0</v>
      </c>
      <c r="Z152" s="28">
        <f>IFERROR(S152/euref_fuel_demand!$C150,0)</f>
        <v>0</v>
      </c>
      <c r="AA152" s="28">
        <f>IFERROR(T152/euref_fuel_demand!$C150,0)</f>
        <v>0</v>
      </c>
      <c r="AB152" s="28">
        <f>IFERROR(U152/euref_fuel_demand!$C150,0)</f>
        <v>0</v>
      </c>
      <c r="AC152" s="28">
        <f>IFERROR(V152/euref_fuel_demand!$C150,0)</f>
        <v>0</v>
      </c>
      <c r="AD152" s="28">
        <f>IFERROR(W152/euref_fuel_demand!$C150,0)</f>
        <v>0</v>
      </c>
    </row>
    <row r="153" spans="1:30" ht="15" customHeight="1" x14ac:dyDescent="0.25">
      <c r="A153" s="9" t="s">
        <v>2</v>
      </c>
      <c r="B153" s="9" t="s">
        <v>209</v>
      </c>
      <c r="C153" s="66">
        <f>euref_fuel_demand!D151-euref_fuel_demand!$C151</f>
        <v>261.36628846808071</v>
      </c>
      <c r="D153" s="66">
        <f>euref_fuel_demand!E151-euref_fuel_demand!$C151</f>
        <v>342.04518118764463</v>
      </c>
      <c r="E153" s="66">
        <f>euref_fuel_demand!F151-euref_fuel_demand!$C151</f>
        <v>481.0080451998183</v>
      </c>
      <c r="F153" s="66">
        <f>euref_fuel_demand!G151-euref_fuel_demand!$C151</f>
        <v>292.86781123306173</v>
      </c>
      <c r="G153" s="66">
        <f>euref_fuel_demand!H151-euref_fuel_demand!$C151</f>
        <v>133.06938277283189</v>
      </c>
      <c r="H153" s="66">
        <f>euref_fuel_demand!I151-euref_fuel_demand!$C151</f>
        <v>131.51012099608397</v>
      </c>
      <c r="I153" s="66">
        <f>euref_fuel_demand!J151-euref_fuel_demand!$C151</f>
        <v>62.444848504896981</v>
      </c>
      <c r="J153" s="65">
        <f t="shared" si="56"/>
        <v>0</v>
      </c>
      <c r="K153" s="65">
        <f t="shared" si="57"/>
        <v>0</v>
      </c>
      <c r="L153" s="65">
        <f t="shared" si="58"/>
        <v>0</v>
      </c>
      <c r="M153" s="65">
        <f t="shared" si="59"/>
        <v>0</v>
      </c>
      <c r="N153" s="65">
        <f t="shared" si="60"/>
        <v>0</v>
      </c>
      <c r="O153" s="65">
        <f t="shared" si="61"/>
        <v>0</v>
      </c>
      <c r="P153" s="65">
        <f t="shared" si="62"/>
        <v>0</v>
      </c>
      <c r="Q153" s="65">
        <f t="shared" si="63"/>
        <v>0</v>
      </c>
      <c r="R153" s="65">
        <f t="shared" si="64"/>
        <v>0</v>
      </c>
      <c r="S153" s="65">
        <f t="shared" si="65"/>
        <v>0</v>
      </c>
      <c r="T153" s="65">
        <f t="shared" si="66"/>
        <v>0</v>
      </c>
      <c r="U153" s="65">
        <f t="shared" si="67"/>
        <v>0</v>
      </c>
      <c r="V153" s="65">
        <f t="shared" si="68"/>
        <v>0</v>
      </c>
      <c r="W153" s="65">
        <f t="shared" si="69"/>
        <v>0</v>
      </c>
      <c r="X153" s="28">
        <f>IFERROR(Q153/euref_fuel_demand!$C151,0)</f>
        <v>0</v>
      </c>
      <c r="Y153" s="28">
        <f>IFERROR(R153/euref_fuel_demand!$C151,0)</f>
        <v>0</v>
      </c>
      <c r="Z153" s="28">
        <f>IFERROR(S153/euref_fuel_demand!$C151,0)</f>
        <v>0</v>
      </c>
      <c r="AA153" s="28">
        <f>IFERROR(T153/euref_fuel_demand!$C151,0)</f>
        <v>0</v>
      </c>
      <c r="AB153" s="28">
        <f>IFERROR(U153/euref_fuel_demand!$C151,0)</f>
        <v>0</v>
      </c>
      <c r="AC153" s="28">
        <f>IFERROR(V153/euref_fuel_demand!$C151,0)</f>
        <v>0</v>
      </c>
      <c r="AD153" s="28">
        <f>IFERROR(W153/euref_fuel_demand!$C151,0)</f>
        <v>0</v>
      </c>
    </row>
    <row r="154" spans="1:30" ht="15" customHeight="1" x14ac:dyDescent="0.25">
      <c r="A154" s="9" t="s">
        <v>1</v>
      </c>
      <c r="B154" s="9" t="s">
        <v>207</v>
      </c>
      <c r="C154" s="66">
        <f>euref_fuel_demand!D152-euref_fuel_demand!$C152</f>
        <v>2.2035608286014536</v>
      </c>
      <c r="D154" s="66">
        <f>euref_fuel_demand!E152-euref_fuel_demand!$C152</f>
        <v>-2.8493022704683852</v>
      </c>
      <c r="E154" s="66">
        <f>euref_fuel_demand!F152-euref_fuel_demand!$C152</f>
        <v>-18.596966272658168</v>
      </c>
      <c r="F154" s="66">
        <f>euref_fuel_demand!G152-euref_fuel_demand!$C152</f>
        <v>-29.110378160751857</v>
      </c>
      <c r="G154" s="66">
        <f>euref_fuel_demand!H152-euref_fuel_demand!$C152</f>
        <v>-36.640059739299531</v>
      </c>
      <c r="H154" s="66">
        <f>euref_fuel_demand!I152-euref_fuel_demand!$C152</f>
        <v>-41.120470114044601</v>
      </c>
      <c r="I154" s="66">
        <f>euref_fuel_demand!J152-euref_fuel_demand!$C152</f>
        <v>-43.667040032134885</v>
      </c>
      <c r="J154" s="65">
        <f t="shared" si="56"/>
        <v>0</v>
      </c>
      <c r="K154" s="65">
        <f t="shared" si="57"/>
        <v>1.1397209081873541</v>
      </c>
      <c r="L154" s="65">
        <f t="shared" si="58"/>
        <v>7.4387865090632674</v>
      </c>
      <c r="M154" s="65">
        <f t="shared" si="59"/>
        <v>11.644151264300742</v>
      </c>
      <c r="N154" s="65">
        <f t="shared" si="60"/>
        <v>14.656023895719812</v>
      </c>
      <c r="O154" s="65">
        <f t="shared" si="61"/>
        <v>16.44818804561784</v>
      </c>
      <c r="P154" s="65">
        <f t="shared" si="62"/>
        <v>17.466816012853954</v>
      </c>
      <c r="Q154" s="65">
        <f t="shared" si="63"/>
        <v>0</v>
      </c>
      <c r="R154" s="65">
        <f t="shared" si="64"/>
        <v>-2.8493022704683852</v>
      </c>
      <c r="S154" s="65">
        <f t="shared" si="65"/>
        <v>-18.596966272658168</v>
      </c>
      <c r="T154" s="65">
        <f t="shared" si="66"/>
        <v>-29.110378160751857</v>
      </c>
      <c r="U154" s="65">
        <f t="shared" si="67"/>
        <v>-36.640059739299531</v>
      </c>
      <c r="V154" s="65">
        <f t="shared" si="68"/>
        <v>-41.120470114044601</v>
      </c>
      <c r="W154" s="65">
        <f t="shared" si="69"/>
        <v>-43.667040032134885</v>
      </c>
      <c r="X154" s="28">
        <f>IFERROR(Q154/euref_fuel_demand!$C152,0)</f>
        <v>0</v>
      </c>
      <c r="Y154" s="28">
        <f>IFERROR(R154/euref_fuel_demand!$C152,0)</f>
        <v>-5.6338168376411729E-2</v>
      </c>
      <c r="Z154" s="28">
        <f>IFERROR(S154/euref_fuel_demand!$C152,0)</f>
        <v>-0.36771072975252839</v>
      </c>
      <c r="AA154" s="28">
        <f>IFERROR(T154/euref_fuel_demand!$C152,0)</f>
        <v>-0.57558841802061944</v>
      </c>
      <c r="AB154" s="28">
        <f>IFERROR(U154/euref_fuel_demand!$C152,0)</f>
        <v>-0.72446994350483929</v>
      </c>
      <c r="AC154" s="28">
        <f>IFERROR(V154/euref_fuel_demand!$C152,0)</f>
        <v>-0.8130593910703009</v>
      </c>
      <c r="AD154" s="28">
        <f>IFERROR(W154/euref_fuel_demand!$C152,0)</f>
        <v>-0.86341174796646525</v>
      </c>
    </row>
    <row r="155" spans="1:30" ht="15" customHeight="1" x14ac:dyDescent="0.25">
      <c r="A155" s="9" t="s">
        <v>1</v>
      </c>
      <c r="B155" s="9" t="s">
        <v>208</v>
      </c>
      <c r="C155" s="66">
        <f>euref_fuel_demand!D153-euref_fuel_demand!$C153</f>
        <v>-80.013400910732344</v>
      </c>
      <c r="D155" s="66">
        <f>euref_fuel_demand!E153-euref_fuel_demand!$C153</f>
        <v>-201.70778811989157</v>
      </c>
      <c r="E155" s="66">
        <f>euref_fuel_demand!F153-euref_fuel_demand!$C153</f>
        <v>-335.40124631743493</v>
      </c>
      <c r="F155" s="66">
        <f>euref_fuel_demand!G153-euref_fuel_demand!$C153</f>
        <v>-381.37626148588083</v>
      </c>
      <c r="G155" s="66">
        <f>euref_fuel_demand!H153-euref_fuel_demand!$C153</f>
        <v>-405.71696518691806</v>
      </c>
      <c r="H155" s="66">
        <f>euref_fuel_demand!I153-euref_fuel_demand!$C153</f>
        <v>-408.54672291383235</v>
      </c>
      <c r="I155" s="66">
        <f>euref_fuel_demand!J153-euref_fuel_demand!$C153</f>
        <v>-398.57180401277787</v>
      </c>
      <c r="J155" s="65">
        <f t="shared" si="56"/>
        <v>32.00536036429294</v>
      </c>
      <c r="K155" s="65">
        <f t="shared" si="57"/>
        <v>80.683115247956636</v>
      </c>
      <c r="L155" s="65">
        <f t="shared" si="58"/>
        <v>134.16049852697398</v>
      </c>
      <c r="M155" s="65">
        <f t="shared" si="59"/>
        <v>152.55050459435233</v>
      </c>
      <c r="N155" s="65">
        <f t="shared" si="60"/>
        <v>162.28678607476724</v>
      </c>
      <c r="O155" s="65">
        <f t="shared" si="61"/>
        <v>163.41868916553295</v>
      </c>
      <c r="P155" s="65">
        <f t="shared" si="62"/>
        <v>159.42872160511115</v>
      </c>
      <c r="Q155" s="65">
        <f t="shared" si="63"/>
        <v>-80.013400910732344</v>
      </c>
      <c r="R155" s="65">
        <f t="shared" si="64"/>
        <v>-201.70778811989157</v>
      </c>
      <c r="S155" s="65">
        <f t="shared" si="65"/>
        <v>-335.40124631743493</v>
      </c>
      <c r="T155" s="65">
        <f t="shared" si="66"/>
        <v>-381.37626148588083</v>
      </c>
      <c r="U155" s="65">
        <f t="shared" si="67"/>
        <v>-405.71696518691806</v>
      </c>
      <c r="V155" s="65">
        <f t="shared" si="68"/>
        <v>-408.54672291383235</v>
      </c>
      <c r="W155" s="65">
        <f t="shared" si="69"/>
        <v>-398.57180401277787</v>
      </c>
      <c r="X155" s="28">
        <f>IFERROR(Q155/euref_fuel_demand!$C153,0)</f>
        <v>-3.573646447178818E-2</v>
      </c>
      <c r="Y155" s="28">
        <f>IFERROR(R155/euref_fuel_demand!$C153,0)</f>
        <v>-9.0088949123303896E-2</v>
      </c>
      <c r="Z155" s="28">
        <f>IFERROR(S155/euref_fuel_demand!$C153,0)</f>
        <v>-0.14980059073090568</v>
      </c>
      <c r="AA155" s="28">
        <f>IFERROR(T155/euref_fuel_demand!$C153,0)</f>
        <v>-0.17033445727646221</v>
      </c>
      <c r="AB155" s="28">
        <f>IFERROR(U155/euref_fuel_demand!$C153,0)</f>
        <v>-0.18120576987072246</v>
      </c>
      <c r="AC155" s="28">
        <f>IFERROR(V155/euref_fuel_demand!$C153,0)</f>
        <v>-0.18246962736609956</v>
      </c>
      <c r="AD155" s="28">
        <f>IFERROR(W155/euref_fuel_demand!$C153,0)</f>
        <v>-0.17801451946093502</v>
      </c>
    </row>
    <row r="156" spans="1:30" ht="15" customHeight="1" x14ac:dyDescent="0.25">
      <c r="A156" s="9" t="s">
        <v>1</v>
      </c>
      <c r="B156" s="9" t="s">
        <v>265</v>
      </c>
      <c r="C156" s="66">
        <f>euref_fuel_demand!D154-euref_fuel_demand!$C154</f>
        <v>16.80039275242541</v>
      </c>
      <c r="D156" s="66">
        <f>euref_fuel_demand!E154-euref_fuel_demand!$C154</f>
        <v>7.0376691495603154</v>
      </c>
      <c r="E156" s="66">
        <f>euref_fuel_demand!F154-euref_fuel_demand!$C154</f>
        <v>-55.055804570855344</v>
      </c>
      <c r="F156" s="66">
        <f>euref_fuel_demand!G154-euref_fuel_demand!$C154</f>
        <v>-90.782663898500573</v>
      </c>
      <c r="G156" s="66">
        <f>euref_fuel_demand!H154-euref_fuel_demand!$C154</f>
        <v>-106.20262995863243</v>
      </c>
      <c r="H156" s="66">
        <f>euref_fuel_demand!I154-euref_fuel_demand!$C154</f>
        <v>-96.549190632974728</v>
      </c>
      <c r="I156" s="66">
        <f>euref_fuel_demand!J154-euref_fuel_demand!$C154</f>
        <v>-82.102992701154221</v>
      </c>
      <c r="J156" s="65">
        <f t="shared" si="56"/>
        <v>0</v>
      </c>
      <c r="K156" s="65">
        <f t="shared" si="57"/>
        <v>0</v>
      </c>
      <c r="L156" s="65">
        <f t="shared" si="58"/>
        <v>22.022321828342136</v>
      </c>
      <c r="M156" s="65">
        <f t="shared" si="59"/>
        <v>36.313065559400229</v>
      </c>
      <c r="N156" s="65">
        <f t="shared" si="60"/>
        <v>42.481051983452971</v>
      </c>
      <c r="O156" s="65">
        <f t="shared" si="61"/>
        <v>38.619676253189894</v>
      </c>
      <c r="P156" s="65">
        <f t="shared" si="62"/>
        <v>32.84119708046169</v>
      </c>
      <c r="Q156" s="65">
        <f t="shared" si="63"/>
        <v>0</v>
      </c>
      <c r="R156" s="65">
        <f t="shared" si="64"/>
        <v>0</v>
      </c>
      <c r="S156" s="65">
        <f t="shared" si="65"/>
        <v>-55.055804570855344</v>
      </c>
      <c r="T156" s="65">
        <f t="shared" si="66"/>
        <v>-90.782663898500573</v>
      </c>
      <c r="U156" s="65">
        <f t="shared" si="67"/>
        <v>-106.20262995863243</v>
      </c>
      <c r="V156" s="65">
        <f t="shared" si="68"/>
        <v>-96.549190632974728</v>
      </c>
      <c r="W156" s="65">
        <f t="shared" si="69"/>
        <v>-82.102992701154221</v>
      </c>
      <c r="X156" s="28">
        <f>IFERROR(Q156/euref_fuel_demand!$C154,0)</f>
        <v>0</v>
      </c>
      <c r="Y156" s="28">
        <f>IFERROR(R156/euref_fuel_demand!$C154,0)</f>
        <v>0</v>
      </c>
      <c r="Z156" s="28">
        <f>IFERROR(S156/euref_fuel_demand!$C154,0)</f>
        <v>-8.6752725543704834E-2</v>
      </c>
      <c r="AA156" s="28">
        <f>IFERROR(T156/euref_fuel_demand!$C154,0)</f>
        <v>-0.14304837767246287</v>
      </c>
      <c r="AB156" s="28">
        <f>IFERROR(U156/euref_fuel_demand!$C154,0)</f>
        <v>-0.16734598069425227</v>
      </c>
      <c r="AC156" s="28">
        <f>IFERROR(V156/euref_fuel_demand!$C154,0)</f>
        <v>-0.15213482941057976</v>
      </c>
      <c r="AD156" s="28">
        <f>IFERROR(W156/euref_fuel_demand!$C154,0)</f>
        <v>-0.1293716157204344</v>
      </c>
    </row>
    <row r="157" spans="1:30" ht="15" customHeight="1" x14ac:dyDescent="0.25">
      <c r="A157" s="9" t="s">
        <v>1</v>
      </c>
      <c r="B157" s="9" t="s">
        <v>825</v>
      </c>
      <c r="C157" s="66">
        <f>euref_fuel_demand!D155-euref_fuel_demand!$C155</f>
        <v>60.320466209162532</v>
      </c>
      <c r="D157" s="66">
        <f>euref_fuel_demand!E155-euref_fuel_demand!$C155</f>
        <v>166.45807550975383</v>
      </c>
      <c r="E157" s="66">
        <f>euref_fuel_demand!F155-euref_fuel_demand!$C155</f>
        <v>198.51915555711275</v>
      </c>
      <c r="F157" s="66">
        <f>euref_fuel_demand!G155-euref_fuel_demand!$C155</f>
        <v>224.46354310244601</v>
      </c>
      <c r="G157" s="66">
        <f>euref_fuel_demand!H155-euref_fuel_demand!$C155</f>
        <v>275.6098391115047</v>
      </c>
      <c r="H157" s="66">
        <f>euref_fuel_demand!I155-euref_fuel_demand!$C155</f>
        <v>326.16063482605068</v>
      </c>
      <c r="I157" s="66">
        <f>euref_fuel_demand!J155-euref_fuel_demand!$C155</f>
        <v>384.44256610963635</v>
      </c>
      <c r="J157" s="65">
        <f t="shared" si="56"/>
        <v>28.315105844869592</v>
      </c>
      <c r="K157" s="65">
        <f t="shared" si="57"/>
        <v>84.635239353609833</v>
      </c>
      <c r="L157" s="65">
        <f t="shared" si="58"/>
        <v>34.897548692733359</v>
      </c>
      <c r="M157" s="65">
        <f t="shared" si="59"/>
        <v>23.955821684392706</v>
      </c>
      <c r="N157" s="65">
        <f t="shared" si="60"/>
        <v>56.185977157564679</v>
      </c>
      <c r="O157" s="65">
        <f t="shared" si="61"/>
        <v>107.67408136171001</v>
      </c>
      <c r="P157" s="65">
        <f t="shared" si="62"/>
        <v>174.70583141120954</v>
      </c>
      <c r="Q157" s="65">
        <f t="shared" si="63"/>
        <v>0</v>
      </c>
      <c r="R157" s="65">
        <f t="shared" si="64"/>
        <v>0</v>
      </c>
      <c r="S157" s="65">
        <f t="shared" si="65"/>
        <v>0</v>
      </c>
      <c r="T157" s="65">
        <f t="shared" si="66"/>
        <v>0</v>
      </c>
      <c r="U157" s="65">
        <f t="shared" si="67"/>
        <v>0</v>
      </c>
      <c r="V157" s="65">
        <f t="shared" si="68"/>
        <v>0</v>
      </c>
      <c r="W157" s="65">
        <f t="shared" si="69"/>
        <v>0</v>
      </c>
      <c r="X157" s="28">
        <f>IFERROR(Q157/euref_fuel_demand!$C155,0)</f>
        <v>0</v>
      </c>
      <c r="Y157" s="28">
        <f>IFERROR(R157/euref_fuel_demand!$C155,0)</f>
        <v>0</v>
      </c>
      <c r="Z157" s="28">
        <f>IFERROR(S157/euref_fuel_demand!$C155,0)</f>
        <v>0</v>
      </c>
      <c r="AA157" s="28">
        <f>IFERROR(T157/euref_fuel_demand!$C155,0)</f>
        <v>0</v>
      </c>
      <c r="AB157" s="28">
        <f>IFERROR(U157/euref_fuel_demand!$C155,0)</f>
        <v>0</v>
      </c>
      <c r="AC157" s="28">
        <f>IFERROR(V157/euref_fuel_demand!$C155,0)</f>
        <v>0</v>
      </c>
      <c r="AD157" s="28">
        <f>IFERROR(W157/euref_fuel_demand!$C155,0)</f>
        <v>0</v>
      </c>
    </row>
    <row r="158" spans="1:30" ht="15" customHeight="1" x14ac:dyDescent="0.25">
      <c r="A158" s="9" t="s">
        <v>1</v>
      </c>
      <c r="B158" s="9" t="s">
        <v>824</v>
      </c>
      <c r="C158" s="66">
        <f>euref_fuel_demand!D156-euref_fuel_demand!$C156</f>
        <v>9.1095919173927484</v>
      </c>
      <c r="D158" s="66">
        <f>euref_fuel_demand!E156-euref_fuel_demand!$C156</f>
        <v>14.163134081836489</v>
      </c>
      <c r="E158" s="66">
        <f>euref_fuel_demand!F156-euref_fuel_demand!$C156</f>
        <v>13.476708470819943</v>
      </c>
      <c r="F158" s="66">
        <f>euref_fuel_demand!G156-euref_fuel_demand!$C156</f>
        <v>14.024673152540913</v>
      </c>
      <c r="G158" s="66">
        <f>euref_fuel_demand!H156-euref_fuel_demand!$C156</f>
        <v>21.499052600645825</v>
      </c>
      <c r="H158" s="66">
        <f>euref_fuel_demand!I156-euref_fuel_demand!$C156</f>
        <v>20.103160864151818</v>
      </c>
      <c r="I158" s="66">
        <f>euref_fuel_demand!J156-euref_fuel_demand!$C156</f>
        <v>16.654377850570796</v>
      </c>
      <c r="J158" s="65">
        <f t="shared" si="56"/>
        <v>0</v>
      </c>
      <c r="K158" s="65">
        <f t="shared" si="57"/>
        <v>0</v>
      </c>
      <c r="L158" s="65">
        <f t="shared" si="58"/>
        <v>0</v>
      </c>
      <c r="M158" s="65">
        <f t="shared" si="59"/>
        <v>0</v>
      </c>
      <c r="N158" s="65">
        <f t="shared" si="60"/>
        <v>0</v>
      </c>
      <c r="O158" s="65">
        <f t="shared" si="61"/>
        <v>0</v>
      </c>
      <c r="P158" s="65">
        <f t="shared" si="62"/>
        <v>0</v>
      </c>
      <c r="Q158" s="65">
        <f t="shared" si="63"/>
        <v>0</v>
      </c>
      <c r="R158" s="65">
        <f t="shared" si="64"/>
        <v>0</v>
      </c>
      <c r="S158" s="65">
        <f t="shared" si="65"/>
        <v>0</v>
      </c>
      <c r="T158" s="65">
        <f t="shared" si="66"/>
        <v>0</v>
      </c>
      <c r="U158" s="65">
        <f t="shared" si="67"/>
        <v>0</v>
      </c>
      <c r="V158" s="65">
        <f t="shared" si="68"/>
        <v>0</v>
      </c>
      <c r="W158" s="65">
        <f t="shared" si="69"/>
        <v>0</v>
      </c>
      <c r="X158" s="28">
        <f>IFERROR(Q158/euref_fuel_demand!$C156,0)</f>
        <v>0</v>
      </c>
      <c r="Y158" s="28">
        <f>IFERROR(R158/euref_fuel_demand!$C156,0)</f>
        <v>0</v>
      </c>
      <c r="Z158" s="28">
        <f>IFERROR(S158/euref_fuel_demand!$C156,0)</f>
        <v>0</v>
      </c>
      <c r="AA158" s="28">
        <f>IFERROR(T158/euref_fuel_demand!$C156,0)</f>
        <v>0</v>
      </c>
      <c r="AB158" s="28">
        <f>IFERROR(U158/euref_fuel_demand!$C156,0)</f>
        <v>0</v>
      </c>
      <c r="AC158" s="28">
        <f>IFERROR(V158/euref_fuel_demand!$C156,0)</f>
        <v>0</v>
      </c>
      <c r="AD158" s="28">
        <f>IFERROR(W158/euref_fuel_demand!$C156,0)</f>
        <v>0</v>
      </c>
    </row>
    <row r="159" spans="1:30" ht="15" customHeight="1" x14ac:dyDescent="0.25">
      <c r="A159" s="9" t="s">
        <v>1</v>
      </c>
      <c r="B159" s="9" t="s">
        <v>209</v>
      </c>
      <c r="C159" s="66">
        <f>euref_fuel_demand!D157-euref_fuel_demand!$C157</f>
        <v>87.049611734623568</v>
      </c>
      <c r="D159" s="66">
        <f>euref_fuel_demand!E157-euref_fuel_demand!$C157</f>
        <v>66.260448546830048</v>
      </c>
      <c r="E159" s="66">
        <f>euref_fuel_demand!F157-euref_fuel_demand!$C157</f>
        <v>70.364882090074389</v>
      </c>
      <c r="F159" s="66">
        <f>euref_fuel_demand!G157-euref_fuel_demand!$C157</f>
        <v>88.621336908129024</v>
      </c>
      <c r="G159" s="66">
        <f>euref_fuel_demand!H157-euref_fuel_demand!$C157</f>
        <v>99.266946526101378</v>
      </c>
      <c r="H159" s="66">
        <f>euref_fuel_demand!I157-euref_fuel_demand!$C157</f>
        <v>117.94816581940279</v>
      </c>
      <c r="I159" s="66">
        <f>euref_fuel_demand!J157-euref_fuel_demand!$C157</f>
        <v>109.2973082602706</v>
      </c>
      <c r="J159" s="65">
        <f t="shared" si="56"/>
        <v>0</v>
      </c>
      <c r="K159" s="65">
        <f t="shared" si="57"/>
        <v>0</v>
      </c>
      <c r="L159" s="65">
        <f t="shared" si="58"/>
        <v>0</v>
      </c>
      <c r="M159" s="65">
        <f t="shared" si="59"/>
        <v>0</v>
      </c>
      <c r="N159" s="65">
        <f t="shared" si="60"/>
        <v>0</v>
      </c>
      <c r="O159" s="65">
        <f t="shared" si="61"/>
        <v>0</v>
      </c>
      <c r="P159" s="65">
        <f t="shared" si="62"/>
        <v>0</v>
      </c>
      <c r="Q159" s="65">
        <f t="shared" si="63"/>
        <v>0</v>
      </c>
      <c r="R159" s="65">
        <f t="shared" si="64"/>
        <v>0</v>
      </c>
      <c r="S159" s="65">
        <f t="shared" si="65"/>
        <v>0</v>
      </c>
      <c r="T159" s="65">
        <f t="shared" si="66"/>
        <v>0</v>
      </c>
      <c r="U159" s="65">
        <f t="shared" si="67"/>
        <v>0</v>
      </c>
      <c r="V159" s="65">
        <f t="shared" si="68"/>
        <v>0</v>
      </c>
      <c r="W159" s="65">
        <f t="shared" si="69"/>
        <v>0</v>
      </c>
      <c r="X159" s="28">
        <f>IFERROR(Q159/euref_fuel_demand!$C157,0)</f>
        <v>0</v>
      </c>
      <c r="Y159" s="28">
        <f>IFERROR(R159/euref_fuel_demand!$C157,0)</f>
        <v>0</v>
      </c>
      <c r="Z159" s="28">
        <f>IFERROR(S159/euref_fuel_demand!$C157,0)</f>
        <v>0</v>
      </c>
      <c r="AA159" s="28">
        <f>IFERROR(T159/euref_fuel_demand!$C157,0)</f>
        <v>0</v>
      </c>
      <c r="AB159" s="28">
        <f>IFERROR(U159/euref_fuel_demand!$C157,0)</f>
        <v>0</v>
      </c>
      <c r="AC159" s="28">
        <f>IFERROR(V159/euref_fuel_demand!$C157,0)</f>
        <v>0</v>
      </c>
      <c r="AD159" s="28">
        <f>IFERROR(W159/euref_fuel_demand!$C157,0)</f>
        <v>0</v>
      </c>
    </row>
    <row r="160" spans="1:30" ht="15" customHeight="1" x14ac:dyDescent="0.25">
      <c r="A160" s="9" t="s">
        <v>0</v>
      </c>
      <c r="B160" s="9" t="s">
        <v>207</v>
      </c>
      <c r="C160" s="66">
        <f>euref_fuel_demand!D158-euref_fuel_demand!$C158</f>
        <v>-55.245696763286332</v>
      </c>
      <c r="D160" s="66">
        <f>euref_fuel_demand!E158-euref_fuel_demand!$C158</f>
        <v>-63.762493261632471</v>
      </c>
      <c r="E160" s="66">
        <f>euref_fuel_demand!F158-euref_fuel_demand!$C158</f>
        <v>-191.18798002139988</v>
      </c>
      <c r="F160" s="66">
        <f>euref_fuel_demand!G158-euref_fuel_demand!$C158</f>
        <v>-372.6327384519866</v>
      </c>
      <c r="G160" s="66">
        <f>euref_fuel_demand!H158-euref_fuel_demand!$C158</f>
        <v>-614.33968440394347</v>
      </c>
      <c r="H160" s="66">
        <f>euref_fuel_demand!I158-euref_fuel_demand!$C158</f>
        <v>-728.8719379187703</v>
      </c>
      <c r="I160" s="66">
        <f>euref_fuel_demand!J158-euref_fuel_demand!$C158</f>
        <v>-800.47612253007685</v>
      </c>
      <c r="J160" s="65">
        <f t="shared" si="56"/>
        <v>22.098278705314534</v>
      </c>
      <c r="K160" s="65">
        <f t="shared" si="57"/>
        <v>25.504997304652989</v>
      </c>
      <c r="L160" s="65">
        <f t="shared" si="58"/>
        <v>76.475192008559958</v>
      </c>
      <c r="M160" s="65">
        <f t="shared" si="59"/>
        <v>149.05309538079464</v>
      </c>
      <c r="N160" s="65">
        <f t="shared" si="60"/>
        <v>245.73587376157738</v>
      </c>
      <c r="O160" s="65">
        <f t="shared" si="61"/>
        <v>291.5487751675081</v>
      </c>
      <c r="P160" s="65">
        <f t="shared" si="62"/>
        <v>320.19044901203074</v>
      </c>
      <c r="Q160" s="65">
        <f t="shared" si="63"/>
        <v>-55.245696763286332</v>
      </c>
      <c r="R160" s="65">
        <f t="shared" si="64"/>
        <v>-63.762493261632471</v>
      </c>
      <c r="S160" s="65">
        <f t="shared" si="65"/>
        <v>-191.18798002139988</v>
      </c>
      <c r="T160" s="65">
        <f t="shared" si="66"/>
        <v>-372.6327384519866</v>
      </c>
      <c r="U160" s="65">
        <f t="shared" si="67"/>
        <v>-614.33968440394347</v>
      </c>
      <c r="V160" s="65">
        <f t="shared" si="68"/>
        <v>-728.8719379187703</v>
      </c>
      <c r="W160" s="65">
        <f t="shared" si="69"/>
        <v>-800.47612253007685</v>
      </c>
      <c r="X160" s="28">
        <f>IFERROR(Q160/euref_fuel_demand!$C158,0)</f>
        <v>-4.2689921533719359E-2</v>
      </c>
      <c r="Y160" s="28">
        <f>IFERROR(R160/euref_fuel_demand!$C158,0)</f>
        <v>-4.9271092476153217E-2</v>
      </c>
      <c r="Z160" s="28">
        <f>IFERROR(S160/euref_fuel_demand!$C158,0)</f>
        <v>-0.14773639113060855</v>
      </c>
      <c r="AA160" s="28">
        <f>IFERROR(T160/euref_fuel_demand!$C158,0)</f>
        <v>-0.28794391776015671</v>
      </c>
      <c r="AB160" s="28">
        <f>IFERROR(U160/euref_fuel_demand!$C158,0)</f>
        <v>-0.47471775104270003</v>
      </c>
      <c r="AC160" s="28">
        <f>IFERROR(V160/euref_fuel_demand!$C158,0)</f>
        <v>-0.56322008157855552</v>
      </c>
      <c r="AD160" s="28">
        <f>IFERROR(W160/euref_fuel_demand!$C158,0)</f>
        <v>-0.61855067204318737</v>
      </c>
    </row>
    <row r="161" spans="1:30" ht="15" customHeight="1" x14ac:dyDescent="0.25">
      <c r="A161" s="9" t="s">
        <v>0</v>
      </c>
      <c r="B161" s="9" t="s">
        <v>208</v>
      </c>
      <c r="C161" s="66">
        <f>euref_fuel_demand!D159-euref_fuel_demand!$C159</f>
        <v>59.302022247411969</v>
      </c>
      <c r="D161" s="66">
        <f>euref_fuel_demand!E159-euref_fuel_demand!$C159</f>
        <v>96.097058336821647</v>
      </c>
      <c r="E161" s="66">
        <f>euref_fuel_demand!F159-euref_fuel_demand!$C159</f>
        <v>183.62951752660183</v>
      </c>
      <c r="F161" s="66">
        <f>euref_fuel_demand!G159-euref_fuel_demand!$C159</f>
        <v>235.52963845767681</v>
      </c>
      <c r="G161" s="66">
        <f>euref_fuel_demand!H159-euref_fuel_demand!$C159</f>
        <v>232.056411634715</v>
      </c>
      <c r="H161" s="66">
        <f>euref_fuel_demand!I159-euref_fuel_demand!$C159</f>
        <v>198.79036286095152</v>
      </c>
      <c r="I161" s="66">
        <f>euref_fuel_demand!J159-euref_fuel_demand!$C159</f>
        <v>173.04270449113346</v>
      </c>
      <c r="J161" s="65">
        <f t="shared" si="56"/>
        <v>0</v>
      </c>
      <c r="K161" s="65">
        <f t="shared" si="57"/>
        <v>0</v>
      </c>
      <c r="L161" s="65">
        <f t="shared" si="58"/>
        <v>0</v>
      </c>
      <c r="M161" s="65">
        <f t="shared" si="59"/>
        <v>0</v>
      </c>
      <c r="N161" s="65">
        <f t="shared" si="60"/>
        <v>0</v>
      </c>
      <c r="O161" s="65">
        <f t="shared" si="61"/>
        <v>0</v>
      </c>
      <c r="P161" s="65">
        <f t="shared" si="62"/>
        <v>0</v>
      </c>
      <c r="Q161" s="65">
        <f t="shared" si="63"/>
        <v>0</v>
      </c>
      <c r="R161" s="65">
        <f t="shared" si="64"/>
        <v>0</v>
      </c>
      <c r="S161" s="65">
        <f t="shared" si="65"/>
        <v>0</v>
      </c>
      <c r="T161" s="65">
        <f t="shared" si="66"/>
        <v>0</v>
      </c>
      <c r="U161" s="65">
        <f t="shared" si="67"/>
        <v>0</v>
      </c>
      <c r="V161" s="65">
        <f t="shared" si="68"/>
        <v>0</v>
      </c>
      <c r="W161" s="65">
        <f t="shared" si="69"/>
        <v>0</v>
      </c>
      <c r="X161" s="28">
        <f>IFERROR(Q161/euref_fuel_demand!$C159,0)</f>
        <v>0</v>
      </c>
      <c r="Y161" s="28">
        <f>IFERROR(R161/euref_fuel_demand!$C159,0)</f>
        <v>0</v>
      </c>
      <c r="Z161" s="28">
        <f>IFERROR(S161/euref_fuel_demand!$C159,0)</f>
        <v>0</v>
      </c>
      <c r="AA161" s="28">
        <f>IFERROR(T161/euref_fuel_demand!$C159,0)</f>
        <v>0</v>
      </c>
      <c r="AB161" s="28">
        <f>IFERROR(U161/euref_fuel_demand!$C159,0)</f>
        <v>0</v>
      </c>
      <c r="AC161" s="28">
        <f>IFERROR(V161/euref_fuel_demand!$C159,0)</f>
        <v>0</v>
      </c>
      <c r="AD161" s="28">
        <f>IFERROR(W161/euref_fuel_demand!$C159,0)</f>
        <v>0</v>
      </c>
    </row>
    <row r="162" spans="1:30" ht="15" customHeight="1" x14ac:dyDescent="0.25">
      <c r="A162" s="9" t="s">
        <v>0</v>
      </c>
      <c r="B162" s="9" t="s">
        <v>265</v>
      </c>
      <c r="C162" s="66">
        <f>euref_fuel_demand!D160-euref_fuel_demand!$C160</f>
        <v>72.287191267533672</v>
      </c>
      <c r="D162" s="66">
        <f>euref_fuel_demand!E160-euref_fuel_demand!$C160</f>
        <v>-99.997881990786027</v>
      </c>
      <c r="E162" s="66">
        <f>euref_fuel_demand!F160-euref_fuel_demand!$C160</f>
        <v>-289.56330115887476</v>
      </c>
      <c r="F162" s="66">
        <f>euref_fuel_demand!G160-euref_fuel_demand!$C160</f>
        <v>-434.55263846400749</v>
      </c>
      <c r="G162" s="66">
        <f>euref_fuel_demand!H160-euref_fuel_demand!$C160</f>
        <v>-547.72556171375572</v>
      </c>
      <c r="H162" s="66">
        <f>euref_fuel_demand!I160-euref_fuel_demand!$C160</f>
        <v>-591.03215822638913</v>
      </c>
      <c r="I162" s="66">
        <f>euref_fuel_demand!J160-euref_fuel_demand!$C160</f>
        <v>-666.81143990911778</v>
      </c>
      <c r="J162" s="65">
        <f t="shared" si="56"/>
        <v>0</v>
      </c>
      <c r="K162" s="65">
        <f t="shared" si="57"/>
        <v>39.999152796314412</v>
      </c>
      <c r="L162" s="65">
        <f t="shared" si="58"/>
        <v>115.8253204635499</v>
      </c>
      <c r="M162" s="65">
        <f t="shared" si="59"/>
        <v>173.82105538560299</v>
      </c>
      <c r="N162" s="65">
        <f t="shared" si="60"/>
        <v>219.09022468550228</v>
      </c>
      <c r="O162" s="65">
        <f t="shared" si="61"/>
        <v>236.41286329055566</v>
      </c>
      <c r="P162" s="65">
        <f t="shared" si="62"/>
        <v>266.72457596364711</v>
      </c>
      <c r="Q162" s="65">
        <f t="shared" si="63"/>
        <v>0</v>
      </c>
      <c r="R162" s="65">
        <f t="shared" si="64"/>
        <v>-99.997881990786027</v>
      </c>
      <c r="S162" s="65">
        <f t="shared" si="65"/>
        <v>-289.56330115887476</v>
      </c>
      <c r="T162" s="65">
        <f t="shared" si="66"/>
        <v>-434.55263846400749</v>
      </c>
      <c r="U162" s="65">
        <f t="shared" si="67"/>
        <v>-547.72556171375572</v>
      </c>
      <c r="V162" s="65">
        <f t="shared" si="68"/>
        <v>-591.03215822638913</v>
      </c>
      <c r="W162" s="65">
        <f t="shared" si="69"/>
        <v>-666.81143990911778</v>
      </c>
      <c r="X162" s="28">
        <f>IFERROR(Q162/euref_fuel_demand!$C160,0)</f>
        <v>0</v>
      </c>
      <c r="Y162" s="28">
        <f>IFERROR(R162/euref_fuel_demand!$C160,0)</f>
        <v>-2.492848017065533E-2</v>
      </c>
      <c r="Z162" s="28">
        <f>IFERROR(S162/euref_fuel_demand!$C160,0)</f>
        <v>-7.2185259001321847E-2</v>
      </c>
      <c r="AA162" s="28">
        <f>IFERROR(T162/euref_fuel_demand!$C160,0)</f>
        <v>-0.10832966274279801</v>
      </c>
      <c r="AB162" s="28">
        <f>IFERROR(U162/euref_fuel_demand!$C160,0)</f>
        <v>-0.13654255002521465</v>
      </c>
      <c r="AC162" s="28">
        <f>IFERROR(V162/euref_fuel_demand!$C160,0)</f>
        <v>-0.14733845500771445</v>
      </c>
      <c r="AD162" s="28">
        <f>IFERROR(W162/euref_fuel_demand!$C160,0)</f>
        <v>-0.16622947832907306</v>
      </c>
    </row>
    <row r="163" spans="1:30" ht="15" customHeight="1" x14ac:dyDescent="0.25">
      <c r="A163" s="9" t="s">
        <v>0</v>
      </c>
      <c r="B163" s="9" t="s">
        <v>825</v>
      </c>
      <c r="C163" s="66">
        <f>euref_fuel_demand!D161-euref_fuel_demand!$C161</f>
        <v>113.91086792185706</v>
      </c>
      <c r="D163" s="66">
        <f>euref_fuel_demand!E161-euref_fuel_demand!$C161</f>
        <v>313.4723028485073</v>
      </c>
      <c r="E163" s="66">
        <f>euref_fuel_demand!F161-euref_fuel_demand!$C161</f>
        <v>455.90531891919181</v>
      </c>
      <c r="F163" s="66">
        <f>euref_fuel_demand!G161-euref_fuel_demand!$C161</f>
        <v>551.94088756193696</v>
      </c>
      <c r="G163" s="66">
        <f>euref_fuel_demand!H161-euref_fuel_demand!$C161</f>
        <v>620.04859915648831</v>
      </c>
      <c r="H163" s="66">
        <f>euref_fuel_demand!I161-euref_fuel_demand!$C161</f>
        <v>678.56944109725146</v>
      </c>
      <c r="I163" s="66">
        <f>euref_fuel_demand!J161-euref_fuel_demand!$C161</f>
        <v>723.51040949455182</v>
      </c>
      <c r="J163" s="65">
        <f t="shared" si="56"/>
        <v>91.812589216542534</v>
      </c>
      <c r="K163" s="65">
        <f t="shared" si="57"/>
        <v>247.96815274753988</v>
      </c>
      <c r="L163" s="65">
        <f t="shared" si="58"/>
        <v>263.60480644708196</v>
      </c>
      <c r="M163" s="65">
        <f t="shared" si="59"/>
        <v>229.0667367955393</v>
      </c>
      <c r="N163" s="65">
        <f t="shared" si="60"/>
        <v>155.22250070940865</v>
      </c>
      <c r="O163" s="65">
        <f t="shared" si="61"/>
        <v>150.6078026391877</v>
      </c>
      <c r="P163" s="65">
        <f t="shared" si="62"/>
        <v>136.59538451887397</v>
      </c>
      <c r="Q163" s="65">
        <f t="shared" si="63"/>
        <v>0</v>
      </c>
      <c r="R163" s="65">
        <f t="shared" si="64"/>
        <v>0</v>
      </c>
      <c r="S163" s="65">
        <f t="shared" si="65"/>
        <v>0</v>
      </c>
      <c r="T163" s="65">
        <f t="shared" si="66"/>
        <v>0</v>
      </c>
      <c r="U163" s="65">
        <f t="shared" si="67"/>
        <v>0</v>
      </c>
      <c r="V163" s="65">
        <f t="shared" si="68"/>
        <v>0</v>
      </c>
      <c r="W163" s="65">
        <f t="shared" si="69"/>
        <v>0</v>
      </c>
      <c r="X163" s="28">
        <f>IFERROR(Q163/euref_fuel_demand!$C161,0)</f>
        <v>0</v>
      </c>
      <c r="Y163" s="28">
        <f>IFERROR(R163/euref_fuel_demand!$C161,0)</f>
        <v>0</v>
      </c>
      <c r="Z163" s="28">
        <f>IFERROR(S163/euref_fuel_demand!$C161,0)</f>
        <v>0</v>
      </c>
      <c r="AA163" s="28">
        <f>IFERROR(T163/euref_fuel_demand!$C161,0)</f>
        <v>0</v>
      </c>
      <c r="AB163" s="28">
        <f>IFERROR(U163/euref_fuel_demand!$C161,0)</f>
        <v>0</v>
      </c>
      <c r="AC163" s="28">
        <f>IFERROR(V163/euref_fuel_demand!$C161,0)</f>
        <v>0</v>
      </c>
      <c r="AD163" s="28">
        <f>IFERROR(W163/euref_fuel_demand!$C161,0)</f>
        <v>0</v>
      </c>
    </row>
    <row r="164" spans="1:30" ht="15" customHeight="1" x14ac:dyDescent="0.25">
      <c r="A164" s="9" t="s">
        <v>0</v>
      </c>
      <c r="B164" s="9" t="s">
        <v>824</v>
      </c>
      <c r="C164" s="66">
        <f>euref_fuel_demand!D162-euref_fuel_demand!$C162</f>
        <v>90.013955516251826</v>
      </c>
      <c r="D164" s="66">
        <f>euref_fuel_demand!E162-euref_fuel_demand!$C162</f>
        <v>101.10377562668339</v>
      </c>
      <c r="E164" s="66">
        <f>euref_fuel_demand!F162-euref_fuel_demand!$C162</f>
        <v>81.545684338961678</v>
      </c>
      <c r="F164" s="66">
        <f>euref_fuel_demand!G162-euref_fuel_demand!$C162</f>
        <v>65.074826100048313</v>
      </c>
      <c r="G164" s="66">
        <f>euref_fuel_demand!H162-euref_fuel_demand!$C162</f>
        <v>51.726749138143418</v>
      </c>
      <c r="H164" s="66">
        <f>euref_fuel_demand!I162-euref_fuel_demand!$C162</f>
        <v>32.610234634700419</v>
      </c>
      <c r="I164" s="66">
        <f>euref_fuel_demand!J162-euref_fuel_demand!$C162</f>
        <v>21.211850490227903</v>
      </c>
      <c r="J164" s="65">
        <f t="shared" ref="J164:J171" si="70">IF($B164=$B$7,C164-J165-J163-J162-J161-J166,IF(C164&gt;0,0,-C164/2.5))</f>
        <v>0</v>
      </c>
      <c r="K164" s="65">
        <f t="shared" ref="K164:K171" si="71">IF($B164=$B$7,D164-K165-K163-K162-K161-K166,IF(D164&gt;0,0,-D164/2.5))</f>
        <v>0</v>
      </c>
      <c r="L164" s="65">
        <f t="shared" ref="L164:L171" si="72">IF($B164=$B$7,E164-L165-L163-L162-L161-L166,IF(E164&gt;0,0,-E164/2.5))</f>
        <v>0</v>
      </c>
      <c r="M164" s="65">
        <f t="shared" ref="M164:M171" si="73">IF($B164=$B$7,F164-M165-M163-M162-M161-M166,IF(F164&gt;0,0,-F164/2.5))</f>
        <v>0</v>
      </c>
      <c r="N164" s="65">
        <f t="shared" ref="N164:N171" si="74">IF($B164=$B$7,G164-N165-N163-N162-N161-N166,IF(G164&gt;0,0,-G164/2.5))</f>
        <v>0</v>
      </c>
      <c r="O164" s="65">
        <f t="shared" ref="O164:O171" si="75">IF($B164=$B$7,H164-O165-O163-O162-O161-O166,IF(H164&gt;0,0,-H164/2.5))</f>
        <v>0</v>
      </c>
      <c r="P164" s="65">
        <f t="shared" ref="P164:P171" si="76">IF($B164=$B$7,I164-P165-P163-P162-P161-P166,IF(I164&gt;0,0,-I164/2.5))</f>
        <v>0</v>
      </c>
      <c r="Q164" s="65">
        <f t="shared" ref="Q164:Q171" si="77">IF($B164=$B$7,0,IF(C164&gt;0,0,C164)-IF(SUMIFS($J$4:$J$171,$A$4:$A$171,$A164,$B$4:$B$171,$B$7)&lt;0,SUMIFS($J$4:$J$171,$A$4:$A$171,$A164,$B$4:$B$171,$B$7)/(SUMIF($A$4:$A$171,$A164,J$4:J$171)-SUMIFS($J$4:$J$171,$A$4:$A$171,$A164,$B$4:$B$171,$B$7))*J164)*2.5)</f>
        <v>0</v>
      </c>
      <c r="R164" s="65">
        <f t="shared" ref="R164:R171" si="78">IF($B164=$B$7,0,IF(D164&gt;0,0,D164)-IF(SUMIFS($J$4:$J$171,$A$4:$A$171,$A164,$B$4:$B$171,$B$7)&lt;0,SUMIFS($J$4:$J$171,$A$4:$A$171,$A164,$B$4:$B$171,$B$7)/(SUMIF($A$4:$A$171,$A164,K$4:K$171)-SUMIFS($J$4:$J$171,$A$4:$A$171,$A164,$B$4:$B$171,$B$7))*K164)*2.5)</f>
        <v>0</v>
      </c>
      <c r="S164" s="65">
        <f t="shared" ref="S164:S171" si="79">IF($B164=$B$7,0,IF(E164&gt;0,0,E164)-IF(SUMIFS($J$4:$J$171,$A$4:$A$171,$A164,$B$4:$B$171,$B$7)&lt;0,SUMIFS($J$4:$J$171,$A$4:$A$171,$A164,$B$4:$B$171,$B$7)/(SUMIF($A$4:$A$171,$A164,L$4:L$171)-SUMIFS($J$4:$J$171,$A$4:$A$171,$A164,$B$4:$B$171,$B$7))*L164)*2.5)</f>
        <v>0</v>
      </c>
      <c r="T164" s="65">
        <f t="shared" ref="T164:T171" si="80">IF($B164=$B$7,0,IF(F164&gt;0,0,F164)-IF(SUMIFS($J$4:$J$171,$A$4:$A$171,$A164,$B$4:$B$171,$B$7)&lt;0,SUMIFS($J$4:$J$171,$A$4:$A$171,$A164,$B$4:$B$171,$B$7)/(SUMIF($A$4:$A$171,$A164,M$4:M$171)-SUMIFS($J$4:$J$171,$A$4:$A$171,$A164,$B$4:$B$171,$B$7))*M164)*2.5)</f>
        <v>0</v>
      </c>
      <c r="U164" s="65">
        <f t="shared" ref="U164:U171" si="81">IF($B164=$B$7,0,IF(G164&gt;0,0,G164)-IF(SUMIFS($J$4:$J$171,$A$4:$A$171,$A164,$B$4:$B$171,$B$7)&lt;0,SUMIFS($J$4:$J$171,$A$4:$A$171,$A164,$B$4:$B$171,$B$7)/(SUMIF($A$4:$A$171,$A164,N$4:N$171)-SUMIFS($J$4:$J$171,$A$4:$A$171,$A164,$B$4:$B$171,$B$7))*N164)*2.5)</f>
        <v>0</v>
      </c>
      <c r="V164" s="65">
        <f t="shared" ref="V164:V171" si="82">IF($B164=$B$7,0,IF(H164&gt;0,0,H164)-IF(SUMIFS($J$4:$J$171,$A$4:$A$171,$A164,$B$4:$B$171,$B$7)&lt;0,SUMIFS($J$4:$J$171,$A$4:$A$171,$A164,$B$4:$B$171,$B$7)/(SUMIF($A$4:$A$171,$A164,O$4:O$171)-SUMIFS($J$4:$J$171,$A$4:$A$171,$A164,$B$4:$B$171,$B$7))*O164)*2.5)</f>
        <v>0</v>
      </c>
      <c r="W164" s="65">
        <f t="shared" ref="W164:W171" si="83">IF($B164=$B$7,0,IF(I164&gt;0,0,I164)-IF(SUMIFS($J$4:$J$171,$A$4:$A$171,$A164,$B$4:$B$171,$B$7)&lt;0,SUMIFS($J$4:$J$171,$A$4:$A$171,$A164,$B$4:$B$171,$B$7)/(SUMIF($A$4:$A$171,$A164,P$4:P$171)-SUMIFS($J$4:$J$171,$A$4:$A$171,$A164,$B$4:$B$171,$B$7))*P164)*2.5)</f>
        <v>0</v>
      </c>
      <c r="X164" s="28">
        <f>IFERROR(Q164/euref_fuel_demand!$C162,0)</f>
        <v>0</v>
      </c>
      <c r="Y164" s="28">
        <f>IFERROR(R164/euref_fuel_demand!$C162,0)</f>
        <v>0</v>
      </c>
      <c r="Z164" s="28">
        <f>IFERROR(S164/euref_fuel_demand!$C162,0)</f>
        <v>0</v>
      </c>
      <c r="AA164" s="28">
        <f>IFERROR(T164/euref_fuel_demand!$C162,0)</f>
        <v>0</v>
      </c>
      <c r="AB164" s="28">
        <f>IFERROR(U164/euref_fuel_demand!$C162,0)</f>
        <v>0</v>
      </c>
      <c r="AC164" s="28">
        <f>IFERROR(V164/euref_fuel_demand!$C162,0)</f>
        <v>0</v>
      </c>
      <c r="AD164" s="28">
        <f>IFERROR(W164/euref_fuel_demand!$C162,0)</f>
        <v>0</v>
      </c>
    </row>
    <row r="165" spans="1:30" ht="15" customHeight="1" x14ac:dyDescent="0.25">
      <c r="A165" s="9" t="s">
        <v>0</v>
      </c>
      <c r="B165" s="9" t="s">
        <v>209</v>
      </c>
      <c r="C165" s="66">
        <f>euref_fuel_demand!D163-euref_fuel_demand!$C163</f>
        <v>176.43399289913691</v>
      </c>
      <c r="D165" s="66">
        <f>euref_fuel_demand!E163-euref_fuel_demand!$C163</f>
        <v>181.12032007557957</v>
      </c>
      <c r="E165" s="66">
        <f>euref_fuel_demand!F163-euref_fuel_demand!$C163</f>
        <v>245.57143472441794</v>
      </c>
      <c r="F165" s="66">
        <f>euref_fuel_demand!G163-euref_fuel_demand!$C163</f>
        <v>280.79630071018914</v>
      </c>
      <c r="G165" s="66">
        <f>euref_fuel_demand!H163-euref_fuel_demand!$C163</f>
        <v>318.70024137496671</v>
      </c>
      <c r="H165" s="66">
        <f>euref_fuel_demand!I163-euref_fuel_demand!$C163</f>
        <v>363.63440684110833</v>
      </c>
      <c r="I165" s="66">
        <f>euref_fuel_demand!J163-euref_fuel_demand!$C163</f>
        <v>388.64564794158719</v>
      </c>
      <c r="J165" s="65">
        <f t="shared" si="70"/>
        <v>0</v>
      </c>
      <c r="K165" s="65">
        <f t="shared" si="71"/>
        <v>0</v>
      </c>
      <c r="L165" s="65">
        <f t="shared" si="72"/>
        <v>0</v>
      </c>
      <c r="M165" s="65">
        <f t="shared" si="73"/>
        <v>0</v>
      </c>
      <c r="N165" s="65">
        <f t="shared" si="74"/>
        <v>0</v>
      </c>
      <c r="O165" s="65">
        <f t="shared" si="75"/>
        <v>0</v>
      </c>
      <c r="P165" s="65">
        <f t="shared" si="76"/>
        <v>0</v>
      </c>
      <c r="Q165" s="65">
        <f t="shared" si="77"/>
        <v>0</v>
      </c>
      <c r="R165" s="65">
        <f t="shared" si="78"/>
        <v>0</v>
      </c>
      <c r="S165" s="65">
        <f t="shared" si="79"/>
        <v>0</v>
      </c>
      <c r="T165" s="65">
        <f t="shared" si="80"/>
        <v>0</v>
      </c>
      <c r="U165" s="65">
        <f t="shared" si="81"/>
        <v>0</v>
      </c>
      <c r="V165" s="65">
        <f t="shared" si="82"/>
        <v>0</v>
      </c>
      <c r="W165" s="65">
        <f t="shared" si="83"/>
        <v>0</v>
      </c>
      <c r="X165" s="28">
        <f>IFERROR(Q165/euref_fuel_demand!$C163,0)</f>
        <v>0</v>
      </c>
      <c r="Y165" s="28">
        <f>IFERROR(R165/euref_fuel_demand!$C163,0)</f>
        <v>0</v>
      </c>
      <c r="Z165" s="28">
        <f>IFERROR(S165/euref_fuel_demand!$C163,0)</f>
        <v>0</v>
      </c>
      <c r="AA165" s="28">
        <f>IFERROR(T165/euref_fuel_demand!$C163,0)</f>
        <v>0</v>
      </c>
      <c r="AB165" s="28">
        <f>IFERROR(U165/euref_fuel_demand!$C163,0)</f>
        <v>0</v>
      </c>
      <c r="AC165" s="28">
        <f>IFERROR(V165/euref_fuel_demand!$C163,0)</f>
        <v>0</v>
      </c>
      <c r="AD165" s="28">
        <f>IFERROR(W165/euref_fuel_demand!$C163,0)</f>
        <v>0</v>
      </c>
    </row>
    <row r="166" spans="1:30" ht="15" customHeight="1" x14ac:dyDescent="0.25">
      <c r="A166" s="9" t="s">
        <v>48</v>
      </c>
      <c r="B166" s="9" t="s">
        <v>207</v>
      </c>
      <c r="C166" s="66">
        <f>euref_fuel_demand!D164-euref_fuel_demand!$C164</f>
        <v>-712.9086433036573</v>
      </c>
      <c r="D166" s="66">
        <f>euref_fuel_demand!E164-euref_fuel_demand!$C164</f>
        <v>-1283.1673984919062</v>
      </c>
      <c r="E166" s="66">
        <f>euref_fuel_demand!F164-euref_fuel_demand!$C164</f>
        <v>-2456.3558225099832</v>
      </c>
      <c r="F166" s="66">
        <f>euref_fuel_demand!G164-euref_fuel_demand!$C164</f>
        <v>-3240.1432425380581</v>
      </c>
      <c r="G166" s="66">
        <f>euref_fuel_demand!H164-euref_fuel_demand!$C164</f>
        <v>-3733.0482033546141</v>
      </c>
      <c r="H166" s="66">
        <f>euref_fuel_demand!I164-euref_fuel_demand!$C164</f>
        <v>-4022.37250930963</v>
      </c>
      <c r="I166" s="66">
        <f>euref_fuel_demand!J164-euref_fuel_demand!$C164</f>
        <v>-4136.4151302297687</v>
      </c>
      <c r="J166" s="65">
        <f t="shared" si="70"/>
        <v>285.16345732146294</v>
      </c>
      <c r="K166" s="65">
        <f t="shared" si="71"/>
        <v>513.26695939676245</v>
      </c>
      <c r="L166" s="65">
        <f t="shared" si="72"/>
        <v>982.54232900399325</v>
      </c>
      <c r="M166" s="65">
        <f t="shared" si="73"/>
        <v>1296.0572970152232</v>
      </c>
      <c r="N166" s="65">
        <f t="shared" si="74"/>
        <v>1493.2192813418455</v>
      </c>
      <c r="O166" s="65">
        <f t="shared" si="75"/>
        <v>1608.949003723852</v>
      </c>
      <c r="P166" s="65">
        <f t="shared" si="76"/>
        <v>1654.5660520919075</v>
      </c>
      <c r="Q166" s="65">
        <f t="shared" si="77"/>
        <v>-267.21666225016816</v>
      </c>
      <c r="R166" s="65">
        <f t="shared" si="78"/>
        <v>-607.10133972869403</v>
      </c>
      <c r="S166" s="65">
        <f t="shared" si="79"/>
        <v>-1514.1749005988252</v>
      </c>
      <c r="T166" s="65">
        <f t="shared" si="80"/>
        <v>-2276.4264802409293</v>
      </c>
      <c r="U166" s="65">
        <f t="shared" si="81"/>
        <v>-2895.4016631240156</v>
      </c>
      <c r="V166" s="65">
        <f t="shared" si="82"/>
        <v>-3316.499630322236</v>
      </c>
      <c r="W166" s="65">
        <f t="shared" si="83"/>
        <v>-3498.343819354202</v>
      </c>
      <c r="X166" s="28">
        <f>IFERROR(Q166/euref_fuel_demand!$C164,0)</f>
        <v>-5.8306474923885382E-2</v>
      </c>
      <c r="Y166" s="28">
        <f>IFERROR(R166/euref_fuel_demand!$C164,0)</f>
        <v>-0.13246905616989102</v>
      </c>
      <c r="Z166" s="28">
        <f>IFERROR(S166/euref_fuel_demand!$C164,0)</f>
        <v>-0.33039182560213454</v>
      </c>
      <c r="AA166" s="28">
        <f>IFERROR(T166/euref_fuel_demand!$C164,0)</f>
        <v>-0.49671454754559524</v>
      </c>
      <c r="AB166" s="28">
        <f>IFERROR(U166/euref_fuel_demand!$C164,0)</f>
        <v>-0.63177446737010212</v>
      </c>
      <c r="AC166" s="28">
        <f>IFERROR(V166/euref_fuel_demand!$C164,0)</f>
        <v>-0.7236577274115582</v>
      </c>
      <c r="AD166" s="28">
        <f>IFERROR(W166/euref_fuel_demand!$C164,0)</f>
        <v>-0.76333599282571252</v>
      </c>
    </row>
    <row r="167" spans="1:30" ht="15" customHeight="1" x14ac:dyDescent="0.25">
      <c r="A167" s="9" t="s">
        <v>48</v>
      </c>
      <c r="B167" s="9" t="s">
        <v>208</v>
      </c>
      <c r="C167" s="66">
        <f>euref_fuel_demand!D165-euref_fuel_demand!$C165</f>
        <v>-5009.3113344332232</v>
      </c>
      <c r="D167" s="66">
        <f>euref_fuel_demand!E165-euref_fuel_demand!$C165</f>
        <v>-7369.4266469633512</v>
      </c>
      <c r="E167" s="66">
        <f>euref_fuel_demand!F165-euref_fuel_demand!$C165</f>
        <v>-10031.927429790718</v>
      </c>
      <c r="F167" s="66">
        <f>euref_fuel_demand!G165-euref_fuel_demand!$C165</f>
        <v>-11100.043909304841</v>
      </c>
      <c r="G167" s="66">
        <f>euref_fuel_demand!H165-euref_fuel_demand!$C165</f>
        <v>-11649.042629652984</v>
      </c>
      <c r="H167" s="66">
        <f>euref_fuel_demand!I165-euref_fuel_demand!$C165</f>
        <v>-11762.64267446864</v>
      </c>
      <c r="I167" s="66">
        <f>euref_fuel_demand!J165-euref_fuel_demand!$C165</f>
        <v>-11444.608159100273</v>
      </c>
      <c r="J167" s="65">
        <f t="shared" si="70"/>
        <v>2003.7245337732893</v>
      </c>
      <c r="K167" s="65">
        <f t="shared" si="71"/>
        <v>2947.7706587853404</v>
      </c>
      <c r="L167" s="65">
        <f t="shared" si="72"/>
        <v>4012.7709719162872</v>
      </c>
      <c r="M167" s="65">
        <f t="shared" si="73"/>
        <v>4440.0175637219363</v>
      </c>
      <c r="N167" s="65">
        <f t="shared" si="74"/>
        <v>4659.6170518611934</v>
      </c>
      <c r="O167" s="65">
        <f t="shared" si="75"/>
        <v>4705.0570697874555</v>
      </c>
      <c r="P167" s="65">
        <f t="shared" si="76"/>
        <v>4577.8432636401094</v>
      </c>
      <c r="Q167" s="65">
        <f t="shared" si="77"/>
        <v>-1877.6198991727315</v>
      </c>
      <c r="R167" s="65">
        <f t="shared" si="78"/>
        <v>-3486.6758582411176</v>
      </c>
      <c r="S167" s="65">
        <f t="shared" si="79"/>
        <v>-6183.995241901177</v>
      </c>
      <c r="T167" s="65">
        <f t="shared" si="80"/>
        <v>-7798.5545685891957</v>
      </c>
      <c r="U167" s="65">
        <f t="shared" si="81"/>
        <v>-9035.1518561668618</v>
      </c>
      <c r="V167" s="65">
        <f t="shared" si="82"/>
        <v>-9698.4553248608318</v>
      </c>
      <c r="W167" s="65">
        <f t="shared" si="83"/>
        <v>-9679.1963470298815</v>
      </c>
      <c r="X167" s="28">
        <f>IFERROR(Q167/euref_fuel_demand!$C165,0)</f>
        <v>-3.2275544759159509E-2</v>
      </c>
      <c r="Y167" s="28">
        <f>IFERROR(R167/euref_fuel_demand!$C165,0)</f>
        <v>-5.993458142029922E-2</v>
      </c>
      <c r="Z167" s="28">
        <f>IFERROR(S167/euref_fuel_demand!$C165,0)</f>
        <v>-0.10630043669027468</v>
      </c>
      <c r="AA167" s="28">
        <f>IFERROR(T167/euref_fuel_demand!$C165,0)</f>
        <v>-0.1340540740679981</v>
      </c>
      <c r="AB167" s="28">
        <f>IFERROR(U167/euref_fuel_demand!$C165,0)</f>
        <v>-0.15531069321751453</v>
      </c>
      <c r="AC167" s="28">
        <f>IFERROR(V167/euref_fuel_demand!$C165,0)</f>
        <v>-0.16671261796392911</v>
      </c>
      <c r="AD167" s="28">
        <f>IFERROR(W167/euref_fuel_demand!$C165,0)</f>
        <v>-0.16638156373869833</v>
      </c>
    </row>
    <row r="168" spans="1:30" ht="15" customHeight="1" x14ac:dyDescent="0.25">
      <c r="A168" s="9" t="s">
        <v>48</v>
      </c>
      <c r="B168" s="9" t="s">
        <v>265</v>
      </c>
      <c r="C168" s="66">
        <f>euref_fuel_demand!D166-euref_fuel_demand!$C166</f>
        <v>-1538.8193292133146</v>
      </c>
      <c r="D168" s="66">
        <f>euref_fuel_demand!E166-euref_fuel_demand!$C166</f>
        <v>-3512.7698852302055</v>
      </c>
      <c r="E168" s="66">
        <f>euref_fuel_demand!F166-euref_fuel_demand!$C166</f>
        <v>-5730.0857348924692</v>
      </c>
      <c r="F168" s="66">
        <f>euref_fuel_demand!G166-euref_fuel_demand!$C166</f>
        <v>-6554.9855082002905</v>
      </c>
      <c r="G168" s="66">
        <f>euref_fuel_demand!H166-euref_fuel_demand!$C166</f>
        <v>-6737.0165974064221</v>
      </c>
      <c r="H168" s="66">
        <f>euref_fuel_demand!I166-euref_fuel_demand!$C166</f>
        <v>-6455.1275701140912</v>
      </c>
      <c r="I168" s="66">
        <f>euref_fuel_demand!J166-euref_fuel_demand!$C166</f>
        <v>-6331.7120627572076</v>
      </c>
      <c r="J168" s="65">
        <f t="shared" si="70"/>
        <v>615.52773168532588</v>
      </c>
      <c r="K168" s="65">
        <f t="shared" si="71"/>
        <v>1405.1079540920823</v>
      </c>
      <c r="L168" s="65">
        <f t="shared" si="72"/>
        <v>2292.0342939569878</v>
      </c>
      <c r="M168" s="65">
        <f t="shared" si="73"/>
        <v>2621.9942032801164</v>
      </c>
      <c r="N168" s="65">
        <f t="shared" si="74"/>
        <v>2694.8066389625687</v>
      </c>
      <c r="O168" s="65">
        <f t="shared" si="75"/>
        <v>2582.0510280456365</v>
      </c>
      <c r="P168" s="65">
        <f t="shared" si="76"/>
        <v>2532.6848251028832</v>
      </c>
      <c r="Q168" s="65">
        <f t="shared" si="77"/>
        <v>-576.78942290965915</v>
      </c>
      <c r="R168" s="65">
        <f t="shared" si="78"/>
        <v>-1661.9868194814649</v>
      </c>
      <c r="S168" s="65">
        <f t="shared" si="79"/>
        <v>-3532.2048697276177</v>
      </c>
      <c r="T168" s="65">
        <f t="shared" si="80"/>
        <v>-4605.3342310798826</v>
      </c>
      <c r="U168" s="65">
        <f t="shared" si="81"/>
        <v>-5225.3193631670019</v>
      </c>
      <c r="V168" s="65">
        <f t="shared" si="82"/>
        <v>-5322.3385328975019</v>
      </c>
      <c r="W168" s="65">
        <f t="shared" si="83"/>
        <v>-5355.0006619975566</v>
      </c>
      <c r="X168" s="28">
        <f>IFERROR(Q168/euref_fuel_demand!$C166,0)</f>
        <v>-1.3152761116731821E-2</v>
      </c>
      <c r="Y168" s="28">
        <f>IFERROR(R168/euref_fuel_demand!$C166,0)</f>
        <v>-3.7898953669301981E-2</v>
      </c>
      <c r="Z168" s="28">
        <f>IFERROR(S168/euref_fuel_demand!$C166,0)</f>
        <v>-8.0546287815962292E-2</v>
      </c>
      <c r="AA168" s="28">
        <f>IFERROR(T168/euref_fuel_demand!$C166,0)</f>
        <v>-0.10501728810930167</v>
      </c>
      <c r="AB168" s="28">
        <f>IFERROR(U168/euref_fuel_demand!$C166,0)</f>
        <v>-0.11915505834983627</v>
      </c>
      <c r="AC168" s="28">
        <f>IFERROR(V168/euref_fuel_demand!$C166,0)</f>
        <v>-0.12136742548509283</v>
      </c>
      <c r="AD168" s="28">
        <f>IFERROR(W168/euref_fuel_demand!$C166,0)</f>
        <v>-0.12211223314721974</v>
      </c>
    </row>
    <row r="169" spans="1:30" ht="15" customHeight="1" x14ac:dyDescent="0.25">
      <c r="A169" s="9" t="s">
        <v>48</v>
      </c>
      <c r="B169" s="9" t="s">
        <v>825</v>
      </c>
      <c r="C169" s="66">
        <f>euref_fuel_demand!D167-euref_fuel_demand!$C167</f>
        <v>1088.6503937330235</v>
      </c>
      <c r="D169" s="66">
        <f>euref_fuel_demand!E167-euref_fuel_demand!$C167</f>
        <v>1630.5412017192721</v>
      </c>
      <c r="E169" s="66">
        <f>euref_fuel_demand!F167-euref_fuel_demand!$C167</f>
        <v>2918.1086378226064</v>
      </c>
      <c r="F169" s="66">
        <f>euref_fuel_demand!G167-euref_fuel_demand!$C167</f>
        <v>4289.077910291333</v>
      </c>
      <c r="G169" s="66">
        <f>euref_fuel_demand!H167-euref_fuel_demand!$C167</f>
        <v>6276.3584651330966</v>
      </c>
      <c r="H169" s="66">
        <f>euref_fuel_demand!I167-euref_fuel_demand!$C167</f>
        <v>8531.2599786739156</v>
      </c>
      <c r="I169" s="66">
        <f>euref_fuel_demand!J167-euref_fuel_demand!$C167</f>
        <v>9955.2688045994582</v>
      </c>
      <c r="J169" s="65">
        <f t="shared" si="70"/>
        <v>-1815.7653290470544</v>
      </c>
      <c r="K169" s="65">
        <f t="shared" si="71"/>
        <v>-3235.6043705549132</v>
      </c>
      <c r="L169" s="65">
        <f t="shared" si="72"/>
        <v>-4369.238957054662</v>
      </c>
      <c r="M169" s="65">
        <f t="shared" si="73"/>
        <v>-4068.9911537259431</v>
      </c>
      <c r="N169" s="65">
        <f t="shared" si="74"/>
        <v>-2571.2845070325111</v>
      </c>
      <c r="O169" s="65">
        <f t="shared" si="75"/>
        <v>-375.9571396108895</v>
      </c>
      <c r="P169" s="65">
        <f t="shared" si="76"/>
        <v>1190.1746637645581</v>
      </c>
      <c r="Q169" s="65">
        <f t="shared" si="77"/>
        <v>0</v>
      </c>
      <c r="R169" s="65">
        <f t="shared" si="78"/>
        <v>0</v>
      </c>
      <c r="S169" s="65">
        <f t="shared" si="79"/>
        <v>0</v>
      </c>
      <c r="T169" s="65">
        <f t="shared" si="80"/>
        <v>0</v>
      </c>
      <c r="U169" s="65">
        <f t="shared" si="81"/>
        <v>0</v>
      </c>
      <c r="V169" s="65">
        <f t="shared" si="82"/>
        <v>0</v>
      </c>
      <c r="W169" s="65">
        <f t="shared" si="83"/>
        <v>0</v>
      </c>
      <c r="X169" s="28">
        <f>IFERROR(Q169/euref_fuel_demand!$C167,0)</f>
        <v>0</v>
      </c>
      <c r="Y169" s="28">
        <f>IFERROR(R169/euref_fuel_demand!$C167,0)</f>
        <v>0</v>
      </c>
      <c r="Z169" s="28">
        <f>IFERROR(S169/euref_fuel_demand!$C167,0)</f>
        <v>0</v>
      </c>
      <c r="AA169" s="28">
        <f>IFERROR(T169/euref_fuel_demand!$C167,0)</f>
        <v>0</v>
      </c>
      <c r="AB169" s="28">
        <f>IFERROR(U169/euref_fuel_demand!$C167,0)</f>
        <v>0</v>
      </c>
      <c r="AC169" s="28">
        <f>IFERROR(V169/euref_fuel_demand!$C167,0)</f>
        <v>0</v>
      </c>
      <c r="AD169" s="28">
        <f>IFERROR(W169/euref_fuel_demand!$C167,0)</f>
        <v>0</v>
      </c>
    </row>
    <row r="170" spans="1:30" ht="15" customHeight="1" x14ac:dyDescent="0.25">
      <c r="A170" s="9" t="s">
        <v>48</v>
      </c>
      <c r="B170" s="9" t="s">
        <v>824</v>
      </c>
      <c r="C170" s="66">
        <f>euref_fuel_demand!D168-euref_fuel_demand!$C168</f>
        <v>82.123679453245359</v>
      </c>
      <c r="D170" s="66">
        <f>euref_fuel_demand!E168-euref_fuel_demand!$C168</f>
        <v>147.72807847054196</v>
      </c>
      <c r="E170" s="66">
        <f>euref_fuel_demand!F168-euref_fuel_demand!$C168</f>
        <v>276.37386974679725</v>
      </c>
      <c r="F170" s="66">
        <f>euref_fuel_demand!G168-euref_fuel_demand!$C168</f>
        <v>356.96620312760456</v>
      </c>
      <c r="G170" s="66">
        <f>euref_fuel_demand!H168-euref_fuel_demand!$C168</f>
        <v>61.277316443772406</v>
      </c>
      <c r="H170" s="66">
        <f>euref_fuel_demand!I168-euref_fuel_demand!$C168</f>
        <v>-27.900041819654007</v>
      </c>
      <c r="I170" s="66">
        <f>euref_fuel_demand!J168-euref_fuel_demand!$C168</f>
        <v>52.532091750847712</v>
      </c>
      <c r="J170" s="65">
        <f t="shared" si="70"/>
        <v>0</v>
      </c>
      <c r="K170" s="65">
        <f t="shared" si="71"/>
        <v>0</v>
      </c>
      <c r="L170" s="65">
        <f t="shared" si="72"/>
        <v>0</v>
      </c>
      <c r="M170" s="65">
        <f t="shared" si="73"/>
        <v>0</v>
      </c>
      <c r="N170" s="65">
        <f t="shared" si="74"/>
        <v>0</v>
      </c>
      <c r="O170" s="65">
        <f t="shared" si="75"/>
        <v>11.160016727861603</v>
      </c>
      <c r="P170" s="65">
        <f t="shared" si="76"/>
        <v>0</v>
      </c>
      <c r="Q170" s="65">
        <f t="shared" si="77"/>
        <v>0</v>
      </c>
      <c r="R170" s="65">
        <f t="shared" si="78"/>
        <v>0</v>
      </c>
      <c r="S170" s="65">
        <f t="shared" si="79"/>
        <v>0</v>
      </c>
      <c r="T170" s="65">
        <f t="shared" si="80"/>
        <v>0</v>
      </c>
      <c r="U170" s="65">
        <f t="shared" si="81"/>
        <v>0</v>
      </c>
      <c r="V170" s="65">
        <f t="shared" si="82"/>
        <v>-23.003955542829296</v>
      </c>
      <c r="W170" s="65">
        <f t="shared" si="83"/>
        <v>0</v>
      </c>
      <c r="X170" s="28">
        <f>IFERROR(Q170/euref_fuel_demand!$C168,0)</f>
        <v>0</v>
      </c>
      <c r="Y170" s="28">
        <f>IFERROR(R170/euref_fuel_demand!$C168,0)</f>
        <v>0</v>
      </c>
      <c r="Z170" s="28">
        <f>IFERROR(S170/euref_fuel_demand!$C168,0)</f>
        <v>0</v>
      </c>
      <c r="AA170" s="28">
        <f>IFERROR(T170/euref_fuel_demand!$C168,0)</f>
        <v>0</v>
      </c>
      <c r="AB170" s="28">
        <f>IFERROR(U170/euref_fuel_demand!$C168,0)</f>
        <v>0</v>
      </c>
      <c r="AC170" s="28">
        <f>IFERROR(V170/euref_fuel_demand!$C168,0)</f>
        <v>-1.8324126042518304E-2</v>
      </c>
      <c r="AD170" s="28">
        <f>IFERROR(W170/euref_fuel_demand!$C168,0)</f>
        <v>0</v>
      </c>
    </row>
    <row r="171" spans="1:30" ht="15" customHeight="1" x14ac:dyDescent="0.25">
      <c r="A171" s="9" t="s">
        <v>48</v>
      </c>
      <c r="B171" s="9" t="s">
        <v>209</v>
      </c>
      <c r="C171" s="66">
        <f>euref_fuel_demand!D169-euref_fuel_demand!$C169</f>
        <v>2653.285303504375</v>
      </c>
      <c r="D171" s="66">
        <f>euref_fuel_demand!E169-euref_fuel_demand!$C169</f>
        <v>2898.7629505835043</v>
      </c>
      <c r="E171" s="66">
        <f>euref_fuel_demand!F169-euref_fuel_demand!$C169</f>
        <v>3112.978570323959</v>
      </c>
      <c r="F171" s="66">
        <f>euref_fuel_demand!G169-euref_fuel_demand!$C169</f>
        <v>3607.3342459880737</v>
      </c>
      <c r="G171" s="66">
        <f>euref_fuel_demand!H169-euref_fuel_demand!$C169</f>
        <v>4249.2940103497695</v>
      </c>
      <c r="H171" s="66">
        <f>euref_fuel_demand!I169-euref_fuel_demand!$C169</f>
        <v>4690.6482224880128</v>
      </c>
      <c r="I171" s="66">
        <f>euref_fuel_demand!J169-euref_fuel_demand!$C169</f>
        <v>4754.5591798567766</v>
      </c>
      <c r="J171" s="65">
        <f t="shared" si="70"/>
        <v>0</v>
      </c>
      <c r="K171" s="65">
        <f t="shared" si="71"/>
        <v>0</v>
      </c>
      <c r="L171" s="65">
        <f t="shared" si="72"/>
        <v>0</v>
      </c>
      <c r="M171" s="65">
        <f t="shared" si="73"/>
        <v>0</v>
      </c>
      <c r="N171" s="65">
        <f t="shared" si="74"/>
        <v>0</v>
      </c>
      <c r="O171" s="65">
        <f t="shared" si="75"/>
        <v>0</v>
      </c>
      <c r="P171" s="65">
        <f t="shared" si="76"/>
        <v>0</v>
      </c>
      <c r="Q171" s="65">
        <f t="shared" si="77"/>
        <v>0</v>
      </c>
      <c r="R171" s="65">
        <f t="shared" si="78"/>
        <v>0</v>
      </c>
      <c r="S171" s="65">
        <f t="shared" si="79"/>
        <v>0</v>
      </c>
      <c r="T171" s="65">
        <f t="shared" si="80"/>
        <v>0</v>
      </c>
      <c r="U171" s="65">
        <f t="shared" si="81"/>
        <v>0</v>
      </c>
      <c r="V171" s="65">
        <f t="shared" si="82"/>
        <v>0</v>
      </c>
      <c r="W171" s="65">
        <f t="shared" si="83"/>
        <v>0</v>
      </c>
      <c r="X171" s="28">
        <f>IFERROR(Q171/euref_fuel_demand!$C169,0)</f>
        <v>0</v>
      </c>
      <c r="Y171" s="28">
        <f>IFERROR(R171/euref_fuel_demand!$C169,0)</f>
        <v>0</v>
      </c>
      <c r="Z171" s="28">
        <f>IFERROR(S171/euref_fuel_demand!$C169,0)</f>
        <v>0</v>
      </c>
      <c r="AA171" s="28">
        <f>IFERROR(T171/euref_fuel_demand!$C169,0)</f>
        <v>0</v>
      </c>
      <c r="AB171" s="28">
        <f>IFERROR(U171/euref_fuel_demand!$C169,0)</f>
        <v>0</v>
      </c>
      <c r="AC171" s="28">
        <f>IFERROR(V171/euref_fuel_demand!$C169,0)</f>
        <v>0</v>
      </c>
      <c r="AD171" s="28">
        <f>IFERROR(W171/euref_fuel_demand!$C169,0)</f>
        <v>0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zoomScale="75" zoomScaleNormal="75" workbookViewId="0">
      <selection activeCell="C2" sqref="C2"/>
    </sheetView>
  </sheetViews>
  <sheetFormatPr defaultColWidth="11" defaultRowHeight="14.25" x14ac:dyDescent="0.2"/>
  <cols>
    <col min="1" max="1" width="11.75" customWidth="1"/>
    <col min="2" max="2" width="48.625" customWidth="1"/>
    <col min="3" max="10" width="10.25" customWidth="1"/>
  </cols>
  <sheetData>
    <row r="1" spans="1:10" ht="15" customHeight="1" x14ac:dyDescent="0.25">
      <c r="A1" s="3" t="s">
        <v>26</v>
      </c>
      <c r="B1" s="3" t="s">
        <v>205</v>
      </c>
      <c r="C1" s="37">
        <v>2015</v>
      </c>
      <c r="D1" s="37">
        <v>2020</v>
      </c>
      <c r="E1" s="37">
        <v>2025</v>
      </c>
      <c r="F1" s="37">
        <v>2030</v>
      </c>
      <c r="G1" s="37">
        <v>2035</v>
      </c>
      <c r="H1" s="37">
        <v>2040</v>
      </c>
      <c r="I1" s="37">
        <v>2045</v>
      </c>
      <c r="J1" s="37">
        <v>2050</v>
      </c>
    </row>
    <row r="2" spans="1:10" ht="15" customHeight="1" x14ac:dyDescent="0.25">
      <c r="A2" s="9" t="s">
        <v>231</v>
      </c>
      <c r="B2" s="9" t="s">
        <v>207</v>
      </c>
      <c r="C2" s="62">
        <f>SUM(euref_fuel_demand!C2,euref_fuel_demand!C8,euref_fuel_demand!C14,euref_fuel_demand!C20,euref_fuel_demand!C26,euref_fuel_demand!C32,euref_fuel_demand!C38,euref_fuel_demand!C44,euref_fuel_demand!C50,euref_fuel_demand!C56,euref_fuel_demand!C62,euref_fuel_demand!C68,euref_fuel_demand!C74,euref_fuel_demand!C80,euref_fuel_demand!C86,euref_fuel_demand!C92,euref_fuel_demand!C98,euref_fuel_demand!C104,euref_fuel_demand!C110,euref_fuel_demand!C116,euref_fuel_demand!C122,euref_fuel_demand!C128,euref_fuel_demand!C134,euref_fuel_demand!C140,euref_fuel_demand!C146,euref_fuel_demand!C152,euref_fuel_demand!C158,euref_fuel_demand!C164)</f>
        <v>47693.976772683447</v>
      </c>
      <c r="D2" s="62">
        <f>SUM(euref_fuel_demand!D2,euref_fuel_demand!D8,euref_fuel_demand!D14,euref_fuel_demand!D20,euref_fuel_demand!D26,euref_fuel_demand!D32,euref_fuel_demand!D38,euref_fuel_demand!D44,euref_fuel_demand!D50,euref_fuel_demand!D56,euref_fuel_demand!D62,euref_fuel_demand!D68,euref_fuel_demand!D74,euref_fuel_demand!D80,euref_fuel_demand!D86,euref_fuel_demand!D92,euref_fuel_demand!D98,euref_fuel_demand!D104,euref_fuel_demand!D110,euref_fuel_demand!D116,euref_fuel_demand!D122,euref_fuel_demand!D128,euref_fuel_demand!D134,euref_fuel_demand!D140,euref_fuel_demand!D146,euref_fuel_demand!D152,euref_fuel_demand!D158,euref_fuel_demand!D164)</f>
        <v>45711.287080824768</v>
      </c>
      <c r="E2" s="62">
        <f>SUM(euref_fuel_demand!E2,euref_fuel_demand!E8,euref_fuel_demand!E14,euref_fuel_demand!E20,euref_fuel_demand!E26,euref_fuel_demand!E32,euref_fuel_demand!E38,euref_fuel_demand!E44,euref_fuel_demand!E50,euref_fuel_demand!E56,euref_fuel_demand!E62,euref_fuel_demand!E68,euref_fuel_demand!E74,euref_fuel_demand!E80,euref_fuel_demand!E86,euref_fuel_demand!E92,euref_fuel_demand!E98,euref_fuel_demand!E104,euref_fuel_demand!E110,euref_fuel_demand!E116,euref_fuel_demand!E122,euref_fuel_demand!E128,euref_fuel_demand!E134,euref_fuel_demand!E140,euref_fuel_demand!E146,euref_fuel_demand!E152,euref_fuel_demand!E158,euref_fuel_demand!E164)</f>
        <v>42313.49043204404</v>
      </c>
      <c r="F2" s="62">
        <f>SUM(euref_fuel_demand!F2,euref_fuel_demand!F8,euref_fuel_demand!F14,euref_fuel_demand!F20,euref_fuel_demand!F26,euref_fuel_demand!F32,euref_fuel_demand!F38,euref_fuel_demand!F44,euref_fuel_demand!F50,euref_fuel_demand!F56,euref_fuel_demand!F62,euref_fuel_demand!F68,euref_fuel_demand!F74,euref_fuel_demand!F80,euref_fuel_demand!F86,euref_fuel_demand!F92,euref_fuel_demand!F98,euref_fuel_demand!F104,euref_fuel_demand!F110,euref_fuel_demand!F116,euref_fuel_demand!F122,euref_fuel_demand!F128,euref_fuel_demand!F134,euref_fuel_demand!F140,euref_fuel_demand!F146,euref_fuel_demand!F152,euref_fuel_demand!F158,euref_fuel_demand!F164)</f>
        <v>34285.433577308679</v>
      </c>
      <c r="G2" s="62">
        <f>SUM(euref_fuel_demand!G2,euref_fuel_demand!G8,euref_fuel_demand!G14,euref_fuel_demand!G20,euref_fuel_demand!G26,euref_fuel_demand!G32,euref_fuel_demand!G38,euref_fuel_demand!G44,euref_fuel_demand!G50,euref_fuel_demand!G56,euref_fuel_demand!G62,euref_fuel_demand!G68,euref_fuel_demand!G74,euref_fuel_demand!G80,euref_fuel_demand!G86,euref_fuel_demand!G92,euref_fuel_demand!G98,euref_fuel_demand!G104,euref_fuel_demand!G110,euref_fuel_demand!G116,euref_fuel_demand!G122,euref_fuel_demand!G128,euref_fuel_demand!G134,euref_fuel_demand!G140,euref_fuel_demand!G146,euref_fuel_demand!G152,euref_fuel_demand!G158,euref_fuel_demand!G164)</f>
        <v>25558.059711839516</v>
      </c>
      <c r="H2" s="62">
        <f>SUM(euref_fuel_demand!H2,euref_fuel_demand!H8,euref_fuel_demand!H14,euref_fuel_demand!H20,euref_fuel_demand!H26,euref_fuel_demand!H32,euref_fuel_demand!H38,euref_fuel_demand!H44,euref_fuel_demand!H50,euref_fuel_demand!H56,euref_fuel_demand!H62,euref_fuel_demand!H68,euref_fuel_demand!H74,euref_fuel_demand!H80,euref_fuel_demand!H86,euref_fuel_demand!H92,euref_fuel_demand!H98,euref_fuel_demand!H104,euref_fuel_demand!H110,euref_fuel_demand!H116,euref_fuel_demand!H122,euref_fuel_demand!H128,euref_fuel_demand!H134,euref_fuel_demand!H140,euref_fuel_demand!H146,euref_fuel_demand!H152,euref_fuel_demand!H158,euref_fuel_demand!H164)</f>
        <v>18468.61446761226</v>
      </c>
      <c r="I2" s="62">
        <f>SUM(euref_fuel_demand!I2,euref_fuel_demand!I8,euref_fuel_demand!I14,euref_fuel_demand!I20,euref_fuel_demand!I26,euref_fuel_demand!I32,euref_fuel_demand!I38,euref_fuel_demand!I44,euref_fuel_demand!I50,euref_fuel_demand!I56,euref_fuel_demand!I62,euref_fuel_demand!I68,euref_fuel_demand!I74,euref_fuel_demand!I80,euref_fuel_demand!I86,euref_fuel_demand!I92,euref_fuel_demand!I98,euref_fuel_demand!I104,euref_fuel_demand!I110,euref_fuel_demand!I116,euref_fuel_demand!I122,euref_fuel_demand!I128,euref_fuel_demand!I134,euref_fuel_demand!I140,euref_fuel_demand!I146,euref_fuel_demand!I152,euref_fuel_demand!I158,euref_fuel_demand!I164)</f>
        <v>15207.777076108567</v>
      </c>
      <c r="J2" s="62">
        <f>SUM(euref_fuel_demand!J2,euref_fuel_demand!J8,euref_fuel_demand!J14,euref_fuel_demand!J20,euref_fuel_demand!J26,euref_fuel_demand!J32,euref_fuel_demand!J38,euref_fuel_demand!J44,euref_fuel_demand!J50,euref_fuel_demand!J56,euref_fuel_demand!J62,euref_fuel_demand!J68,euref_fuel_demand!J74,euref_fuel_demand!J80,euref_fuel_demand!J86,euref_fuel_demand!J92,euref_fuel_demand!J98,euref_fuel_demand!J104,euref_fuel_demand!J110,euref_fuel_demand!J116,euref_fuel_demand!J122,euref_fuel_demand!J128,euref_fuel_demand!J134,euref_fuel_demand!J140,euref_fuel_demand!J146,euref_fuel_demand!J152,euref_fuel_demand!J158,euref_fuel_demand!J164)</f>
        <v>13391.855306536891</v>
      </c>
    </row>
    <row r="3" spans="1:10" ht="15" customHeight="1" x14ac:dyDescent="0.25">
      <c r="A3" s="9" t="s">
        <v>231</v>
      </c>
      <c r="B3" s="9" t="s">
        <v>208</v>
      </c>
      <c r="C3" s="62">
        <f>SUM(euref_fuel_demand!C3,euref_fuel_demand!C9,euref_fuel_demand!C15,euref_fuel_demand!C21,euref_fuel_demand!C27,euref_fuel_demand!C33,euref_fuel_demand!C39,euref_fuel_demand!C45,euref_fuel_demand!C51,euref_fuel_demand!C57,euref_fuel_demand!C63,euref_fuel_demand!C69,euref_fuel_demand!C75,euref_fuel_demand!C81,euref_fuel_demand!C87,euref_fuel_demand!C93,euref_fuel_demand!C99,euref_fuel_demand!C105,euref_fuel_demand!C111,euref_fuel_demand!C117,euref_fuel_demand!C123,euref_fuel_demand!C129,euref_fuel_demand!C135,euref_fuel_demand!C141,euref_fuel_demand!C147,euref_fuel_demand!C153,euref_fuel_demand!C159,euref_fuel_demand!C165)</f>
        <v>437597.82907286694</v>
      </c>
      <c r="D3" s="62">
        <f>SUM(euref_fuel_demand!D3,euref_fuel_demand!D9,euref_fuel_demand!D15,euref_fuel_demand!D21,euref_fuel_demand!D27,euref_fuel_demand!D33,euref_fuel_demand!D39,euref_fuel_demand!D45,euref_fuel_demand!D51,euref_fuel_demand!D57,euref_fuel_demand!D63,euref_fuel_demand!D69,euref_fuel_demand!D75,euref_fuel_demand!D81,euref_fuel_demand!D87,euref_fuel_demand!D93,euref_fuel_demand!D99,euref_fuel_demand!D105,euref_fuel_demand!D111,euref_fuel_demand!D117,euref_fuel_demand!D123,euref_fuel_demand!D129,euref_fuel_demand!D135,euref_fuel_demand!D141,euref_fuel_demand!D147,euref_fuel_demand!D153,euref_fuel_demand!D159,euref_fuel_demand!D165)</f>
        <v>405293.37683350575</v>
      </c>
      <c r="E3" s="62">
        <f>SUM(euref_fuel_demand!E3,euref_fuel_demand!E9,euref_fuel_demand!E15,euref_fuel_demand!E21,euref_fuel_demand!E27,euref_fuel_demand!E33,euref_fuel_demand!E39,euref_fuel_demand!E45,euref_fuel_demand!E51,euref_fuel_demand!E57,euref_fuel_demand!E63,euref_fuel_demand!E69,euref_fuel_demand!E75,euref_fuel_demand!E81,euref_fuel_demand!E87,euref_fuel_demand!E93,euref_fuel_demand!E99,euref_fuel_demand!E105,euref_fuel_demand!E111,euref_fuel_demand!E117,euref_fuel_demand!E123,euref_fuel_demand!E129,euref_fuel_demand!E135,euref_fuel_demand!E141,euref_fuel_demand!E147,euref_fuel_demand!E153,euref_fuel_demand!E159,euref_fuel_demand!E165)</f>
        <v>390260.26762979105</v>
      </c>
      <c r="F3" s="62">
        <f>SUM(euref_fuel_demand!F3,euref_fuel_demand!F9,euref_fuel_demand!F15,euref_fuel_demand!F21,euref_fuel_demand!F27,euref_fuel_demand!F33,euref_fuel_demand!F39,euref_fuel_demand!F45,euref_fuel_demand!F51,euref_fuel_demand!F57,euref_fuel_demand!F63,euref_fuel_demand!F69,euref_fuel_demand!F75,euref_fuel_demand!F81,euref_fuel_demand!F87,euref_fuel_demand!F93,euref_fuel_demand!F99,euref_fuel_demand!F105,euref_fuel_demand!F111,euref_fuel_demand!F117,euref_fuel_demand!F123,euref_fuel_demand!F129,euref_fuel_demand!F135,euref_fuel_demand!F141,euref_fuel_demand!F147,euref_fuel_demand!F153,euref_fuel_demand!F159,euref_fuel_demand!F165)</f>
        <v>373317.98099796288</v>
      </c>
      <c r="G3" s="62">
        <f>SUM(euref_fuel_demand!G3,euref_fuel_demand!G9,euref_fuel_demand!G15,euref_fuel_demand!G21,euref_fuel_demand!G27,euref_fuel_demand!G33,euref_fuel_demand!G39,euref_fuel_demand!G45,euref_fuel_demand!G51,euref_fuel_demand!G57,euref_fuel_demand!G63,euref_fuel_demand!G69,euref_fuel_demand!G75,euref_fuel_demand!G81,euref_fuel_demand!G87,euref_fuel_demand!G93,euref_fuel_demand!G99,euref_fuel_demand!G105,euref_fuel_demand!G111,euref_fuel_demand!G117,euref_fuel_demand!G123,euref_fuel_demand!G129,euref_fuel_demand!G135,euref_fuel_demand!G141,euref_fuel_demand!G147,euref_fuel_demand!G153,euref_fuel_demand!G159,euref_fuel_demand!G165)</f>
        <v>365300.06084679067</v>
      </c>
      <c r="H3" s="62">
        <f>SUM(euref_fuel_demand!H3,euref_fuel_demand!H9,euref_fuel_demand!H15,euref_fuel_demand!H21,euref_fuel_demand!H27,euref_fuel_demand!H33,euref_fuel_demand!H39,euref_fuel_demand!H45,euref_fuel_demand!H51,euref_fuel_demand!H57,euref_fuel_demand!H63,euref_fuel_demand!H69,euref_fuel_demand!H75,euref_fuel_demand!H81,euref_fuel_demand!H87,euref_fuel_demand!H93,euref_fuel_demand!H99,euref_fuel_demand!H105,euref_fuel_demand!H111,euref_fuel_demand!H117,euref_fuel_demand!H123,euref_fuel_demand!H129,euref_fuel_demand!H135,euref_fuel_demand!H141,euref_fuel_demand!H147,euref_fuel_demand!H153,euref_fuel_demand!H159,euref_fuel_demand!H165)</f>
        <v>358888.86329055356</v>
      </c>
      <c r="I3" s="62">
        <f>SUM(euref_fuel_demand!I3,euref_fuel_demand!I9,euref_fuel_demand!I15,euref_fuel_demand!I21,euref_fuel_demand!I27,euref_fuel_demand!I33,euref_fuel_demand!I39,euref_fuel_demand!I45,euref_fuel_demand!I51,euref_fuel_demand!I57,euref_fuel_demand!I63,euref_fuel_demand!I69,euref_fuel_demand!I75,euref_fuel_demand!I81,euref_fuel_demand!I87,euref_fuel_demand!I93,euref_fuel_demand!I99,euref_fuel_demand!I105,euref_fuel_demand!I111,euref_fuel_demand!I117,euref_fuel_demand!I123,euref_fuel_demand!I129,euref_fuel_demand!I135,euref_fuel_demand!I141,euref_fuel_demand!I147,euref_fuel_demand!I153,euref_fuel_demand!I159,euref_fuel_demand!I165)</f>
        <v>355261.30177151156</v>
      </c>
      <c r="J3" s="62">
        <f>SUM(euref_fuel_demand!J3,euref_fuel_demand!J9,euref_fuel_demand!J15,euref_fuel_demand!J21,euref_fuel_demand!J27,euref_fuel_demand!J33,euref_fuel_demand!J39,euref_fuel_demand!J45,euref_fuel_demand!J51,euref_fuel_demand!J57,euref_fuel_demand!J63,euref_fuel_demand!J69,euref_fuel_demand!J75,euref_fuel_demand!J81,euref_fuel_demand!J87,euref_fuel_demand!J93,euref_fuel_demand!J99,euref_fuel_demand!J105,euref_fuel_demand!J111,euref_fuel_demand!J117,euref_fuel_demand!J123,euref_fuel_demand!J129,euref_fuel_demand!J135,euref_fuel_demand!J141,euref_fuel_demand!J147,euref_fuel_demand!J153,euref_fuel_demand!J159,euref_fuel_demand!J165)</f>
        <v>352635.18776944251</v>
      </c>
    </row>
    <row r="4" spans="1:10" ht="15" customHeight="1" x14ac:dyDescent="0.25">
      <c r="A4" s="9" t="s">
        <v>231</v>
      </c>
      <c r="B4" s="9" t="s">
        <v>265</v>
      </c>
      <c r="C4" s="62">
        <f>SUM(euref_fuel_demand!C4,euref_fuel_demand!C10,euref_fuel_demand!C16,euref_fuel_demand!C22,euref_fuel_demand!C28,euref_fuel_demand!C34,euref_fuel_demand!C40,euref_fuel_demand!C46,euref_fuel_demand!C52,euref_fuel_demand!C58,euref_fuel_demand!C64,euref_fuel_demand!C70,euref_fuel_demand!C76,euref_fuel_demand!C82,euref_fuel_demand!C88,euref_fuel_demand!C94,euref_fuel_demand!C100,euref_fuel_demand!C106,euref_fuel_demand!C112,euref_fuel_demand!C118,euref_fuel_demand!C124,euref_fuel_demand!C130,euref_fuel_demand!C136,euref_fuel_demand!C142,euref_fuel_demand!C148,euref_fuel_demand!C154,euref_fuel_demand!C160,euref_fuel_demand!C166)</f>
        <v>265878.63088241831</v>
      </c>
      <c r="D4" s="62">
        <f>SUM(euref_fuel_demand!D4,euref_fuel_demand!D10,euref_fuel_demand!D16,euref_fuel_demand!D22,euref_fuel_demand!D28,euref_fuel_demand!D34,euref_fuel_demand!D40,euref_fuel_demand!D46,euref_fuel_demand!D52,euref_fuel_demand!D58,euref_fuel_demand!D64,euref_fuel_demand!D70,euref_fuel_demand!D76,euref_fuel_demand!D82,euref_fuel_demand!D88,euref_fuel_demand!D94,euref_fuel_demand!D100,euref_fuel_demand!D106,euref_fuel_demand!D112,euref_fuel_demand!D118,euref_fuel_demand!D124,euref_fuel_demand!D130,euref_fuel_demand!D136,euref_fuel_demand!D142,euref_fuel_demand!D148,euref_fuel_demand!D154,euref_fuel_demand!D160,euref_fuel_demand!D166)</f>
        <v>264622.73826415581</v>
      </c>
      <c r="E4" s="62">
        <f>SUM(euref_fuel_demand!E4,euref_fuel_demand!E10,euref_fuel_demand!E16,euref_fuel_demand!E22,euref_fuel_demand!E28,euref_fuel_demand!E34,euref_fuel_demand!E40,euref_fuel_demand!E46,euref_fuel_demand!E52,euref_fuel_demand!E58,euref_fuel_demand!E64,euref_fuel_demand!E70,euref_fuel_demand!E76,euref_fuel_demand!E82,euref_fuel_demand!E88,euref_fuel_demand!E94,euref_fuel_demand!E100,euref_fuel_demand!E106,euref_fuel_demand!E112,euref_fuel_demand!E118,euref_fuel_demand!E124,euref_fuel_demand!E130,euref_fuel_demand!E136,euref_fuel_demand!E142,euref_fuel_demand!E148,euref_fuel_demand!E154,euref_fuel_demand!E160,euref_fuel_demand!E166)</f>
        <v>251207.80613939898</v>
      </c>
      <c r="F4" s="62">
        <f>SUM(euref_fuel_demand!F4,euref_fuel_demand!F10,euref_fuel_demand!F16,euref_fuel_demand!F22,euref_fuel_demand!F28,euref_fuel_demand!F34,euref_fuel_demand!F40,euref_fuel_demand!F46,euref_fuel_demand!F52,euref_fuel_demand!F58,euref_fuel_demand!F64,euref_fuel_demand!F70,euref_fuel_demand!F76,euref_fuel_demand!F82,euref_fuel_demand!F88,euref_fuel_demand!F94,euref_fuel_demand!F100,euref_fuel_demand!F106,euref_fuel_demand!F112,euref_fuel_demand!F118,euref_fuel_demand!F124,euref_fuel_demand!F130,euref_fuel_demand!F136,euref_fuel_demand!F142,euref_fuel_demand!F148,euref_fuel_demand!F154,euref_fuel_demand!F160,euref_fuel_demand!F166)</f>
        <v>241000.49574795904</v>
      </c>
      <c r="G4" s="62">
        <f>SUM(euref_fuel_demand!G4,euref_fuel_demand!G10,euref_fuel_demand!G16,euref_fuel_demand!G22,euref_fuel_demand!G28,euref_fuel_demand!G34,euref_fuel_demand!G40,euref_fuel_demand!G46,euref_fuel_demand!G52,euref_fuel_demand!G58,euref_fuel_demand!G64,euref_fuel_demand!G70,euref_fuel_demand!G76,euref_fuel_demand!G82,euref_fuel_demand!G88,euref_fuel_demand!G94,euref_fuel_demand!G100,euref_fuel_demand!G106,euref_fuel_demand!G112,euref_fuel_demand!G118,euref_fuel_demand!G124,euref_fuel_demand!G130,euref_fuel_demand!G136,euref_fuel_demand!G142,euref_fuel_demand!G148,euref_fuel_demand!G154,euref_fuel_demand!G160,euref_fuel_demand!G166)</f>
        <v>233979.84999528577</v>
      </c>
      <c r="H4" s="62">
        <f>SUM(euref_fuel_demand!H4,euref_fuel_demand!H10,euref_fuel_demand!H16,euref_fuel_demand!H22,euref_fuel_demand!H28,euref_fuel_demand!H34,euref_fuel_demand!H40,euref_fuel_demand!H46,euref_fuel_demand!H52,euref_fuel_demand!H58,euref_fuel_demand!H64,euref_fuel_demand!H70,euref_fuel_demand!H76,euref_fuel_demand!H82,euref_fuel_demand!H88,euref_fuel_demand!H94,euref_fuel_demand!H100,euref_fuel_demand!H106,euref_fuel_demand!H112,euref_fuel_demand!H118,euref_fuel_demand!H124,euref_fuel_demand!H130,euref_fuel_demand!H136,euref_fuel_demand!H142,euref_fuel_demand!H148,euref_fuel_demand!H154,euref_fuel_demand!H160,euref_fuel_demand!H166)</f>
        <v>234094.64153940137</v>
      </c>
      <c r="I4" s="62">
        <f>SUM(euref_fuel_demand!I4,euref_fuel_demand!I10,euref_fuel_demand!I16,euref_fuel_demand!I22,euref_fuel_demand!I28,euref_fuel_demand!I34,euref_fuel_demand!I40,euref_fuel_demand!I46,euref_fuel_demand!I52,euref_fuel_demand!I58,euref_fuel_demand!I64,euref_fuel_demand!I70,euref_fuel_demand!I76,euref_fuel_demand!I82,euref_fuel_demand!I88,euref_fuel_demand!I94,euref_fuel_demand!I100,euref_fuel_demand!I106,euref_fuel_demand!I112,euref_fuel_demand!I118,euref_fuel_demand!I124,euref_fuel_demand!I130,euref_fuel_demand!I136,euref_fuel_demand!I142,euref_fuel_demand!I148,euref_fuel_demand!I154,euref_fuel_demand!I160,euref_fuel_demand!I166)</f>
        <v>235977.60664651764</v>
      </c>
      <c r="J4" s="62">
        <f>SUM(euref_fuel_demand!J4,euref_fuel_demand!J10,euref_fuel_demand!J16,euref_fuel_demand!J22,euref_fuel_demand!J28,euref_fuel_demand!J34,euref_fuel_demand!J40,euref_fuel_demand!J46,euref_fuel_demand!J52,euref_fuel_demand!J58,euref_fuel_demand!J64,euref_fuel_demand!J70,euref_fuel_demand!J76,euref_fuel_demand!J82,euref_fuel_demand!J88,euref_fuel_demand!J94,euref_fuel_demand!J100,euref_fuel_demand!J106,euref_fuel_demand!J112,euref_fuel_demand!J118,euref_fuel_demand!J124,euref_fuel_demand!J130,euref_fuel_demand!J136,euref_fuel_demand!J142,euref_fuel_demand!J148,euref_fuel_demand!J154,euref_fuel_demand!J160,euref_fuel_demand!J166)</f>
        <v>236648.94792699043</v>
      </c>
    </row>
    <row r="5" spans="1:10" ht="15" customHeight="1" x14ac:dyDescent="0.25">
      <c r="A5" s="9" t="s">
        <v>231</v>
      </c>
      <c r="B5" s="9" t="s">
        <v>825</v>
      </c>
      <c r="C5" s="62">
        <f>SUM(euref_fuel_demand!C5,euref_fuel_demand!C11,euref_fuel_demand!C17,euref_fuel_demand!C23,euref_fuel_demand!C29,euref_fuel_demand!C35,euref_fuel_demand!C41,euref_fuel_demand!C47,euref_fuel_demand!C53,euref_fuel_demand!C59,euref_fuel_demand!C65,euref_fuel_demand!C71,euref_fuel_demand!C77,euref_fuel_demand!C83,euref_fuel_demand!C89,euref_fuel_demand!C95,euref_fuel_demand!C101,euref_fuel_demand!C107,euref_fuel_demand!C113,euref_fuel_demand!C119,euref_fuel_demand!C125,euref_fuel_demand!C131,euref_fuel_demand!C137,euref_fuel_demand!C143,euref_fuel_demand!C149,euref_fuel_demand!C155,euref_fuel_demand!C161,euref_fuel_demand!C167)</f>
        <v>241009.85550043988</v>
      </c>
      <c r="D5" s="62">
        <f>SUM(euref_fuel_demand!D5,euref_fuel_demand!D11,euref_fuel_demand!D17,euref_fuel_demand!D23,euref_fuel_demand!D29,euref_fuel_demand!D35,euref_fuel_demand!D41,euref_fuel_demand!D47,euref_fuel_demand!D53,euref_fuel_demand!D59,euref_fuel_demand!D65,euref_fuel_demand!D71,euref_fuel_demand!D77,euref_fuel_demand!D83,euref_fuel_demand!D89,euref_fuel_demand!D95,euref_fuel_demand!D101,euref_fuel_demand!D107,euref_fuel_demand!D113,euref_fuel_demand!D119,euref_fuel_demand!D125,euref_fuel_demand!D131,euref_fuel_demand!D137,euref_fuel_demand!D143,euref_fuel_demand!D149,euref_fuel_demand!D155,euref_fuel_demand!D161,euref_fuel_demand!D167)</f>
        <v>250682.13502770371</v>
      </c>
      <c r="E5" s="62">
        <f>SUM(euref_fuel_demand!E5,euref_fuel_demand!E11,euref_fuel_demand!E17,euref_fuel_demand!E23,euref_fuel_demand!E29,euref_fuel_demand!E35,euref_fuel_demand!E41,euref_fuel_demand!E47,euref_fuel_demand!E53,euref_fuel_demand!E59,euref_fuel_demand!E65,euref_fuel_demand!E71,euref_fuel_demand!E77,euref_fuel_demand!E83,euref_fuel_demand!E89,euref_fuel_demand!E95,euref_fuel_demand!E101,euref_fuel_demand!E107,euref_fuel_demand!E113,euref_fuel_demand!E119,euref_fuel_demand!E125,euref_fuel_demand!E131,euref_fuel_demand!E137,euref_fuel_demand!E143,euref_fuel_demand!E149,euref_fuel_demand!E155,euref_fuel_demand!E161,euref_fuel_demand!E167)</f>
        <v>257237.49869077053</v>
      </c>
      <c r="F5" s="62">
        <f>SUM(euref_fuel_demand!F5,euref_fuel_demand!F11,euref_fuel_demand!F17,euref_fuel_demand!F23,euref_fuel_demand!F29,euref_fuel_demand!F35,euref_fuel_demand!F41,euref_fuel_demand!F47,euref_fuel_demand!F53,euref_fuel_demand!F59,euref_fuel_demand!F65,euref_fuel_demand!F71,euref_fuel_demand!F77,euref_fuel_demand!F83,euref_fuel_demand!F89,euref_fuel_demand!F95,euref_fuel_demand!F101,euref_fuel_demand!F107,euref_fuel_demand!F113,euref_fuel_demand!F119,euref_fuel_demand!F125,euref_fuel_demand!F131,euref_fuel_demand!F137,euref_fuel_demand!F143,euref_fuel_demand!F149,euref_fuel_demand!F155,euref_fuel_demand!F161,euref_fuel_demand!F167)</f>
        <v>265171.77763093577</v>
      </c>
      <c r="G5" s="62">
        <f>SUM(euref_fuel_demand!G5,euref_fuel_demand!G11,euref_fuel_demand!G17,euref_fuel_demand!G23,euref_fuel_demand!G29,euref_fuel_demand!G35,euref_fuel_demand!G41,euref_fuel_demand!G47,euref_fuel_demand!G53,euref_fuel_demand!G59,euref_fuel_demand!G65,euref_fuel_demand!G71,euref_fuel_demand!G77,euref_fuel_demand!G83,euref_fuel_demand!G89,euref_fuel_demand!G95,euref_fuel_demand!G101,euref_fuel_demand!G107,euref_fuel_demand!G113,euref_fuel_demand!G119,euref_fuel_demand!G125,euref_fuel_demand!G131,euref_fuel_demand!G137,euref_fuel_demand!G143,euref_fuel_demand!G149,euref_fuel_demand!G155,euref_fuel_demand!G161,euref_fuel_demand!G167)</f>
        <v>274371.88215528871</v>
      </c>
      <c r="H5" s="62">
        <f>SUM(euref_fuel_demand!H5,euref_fuel_demand!H11,euref_fuel_demand!H17,euref_fuel_demand!H23,euref_fuel_demand!H29,euref_fuel_demand!H35,euref_fuel_demand!H41,euref_fuel_demand!H47,euref_fuel_demand!H53,euref_fuel_demand!H59,euref_fuel_demand!H65,euref_fuel_demand!H71,euref_fuel_demand!H77,euref_fuel_demand!H83,euref_fuel_demand!H89,euref_fuel_demand!H95,euref_fuel_demand!H101,euref_fuel_demand!H107,euref_fuel_demand!H113,euref_fuel_demand!H119,euref_fuel_demand!H125,euref_fuel_demand!H131,euref_fuel_demand!H137,euref_fuel_demand!H143,euref_fuel_demand!H149,euref_fuel_demand!H155,euref_fuel_demand!H161,euref_fuel_demand!H167)</f>
        <v>285234.98971383012</v>
      </c>
      <c r="I5" s="62">
        <f>SUM(euref_fuel_demand!I5,euref_fuel_demand!I11,euref_fuel_demand!I17,euref_fuel_demand!I23,euref_fuel_demand!I29,euref_fuel_demand!I35,euref_fuel_demand!I41,euref_fuel_demand!I47,euref_fuel_demand!I53,euref_fuel_demand!I59,euref_fuel_demand!I65,euref_fuel_demand!I71,euref_fuel_demand!I77,euref_fuel_demand!I83,euref_fuel_demand!I89,euref_fuel_demand!I95,euref_fuel_demand!I101,euref_fuel_demand!I107,euref_fuel_demand!I113,euref_fuel_demand!I119,euref_fuel_demand!I125,euref_fuel_demand!I131,euref_fuel_demand!I137,euref_fuel_demand!I143,euref_fuel_demand!I149,euref_fuel_demand!I155,euref_fuel_demand!I161,euref_fuel_demand!I167)</f>
        <v>296767.32632533368</v>
      </c>
      <c r="J5" s="62">
        <f>SUM(euref_fuel_demand!J5,euref_fuel_demand!J11,euref_fuel_demand!J17,euref_fuel_demand!J23,euref_fuel_demand!J29,euref_fuel_demand!J35,euref_fuel_demand!J41,euref_fuel_demand!J47,euref_fuel_demand!J53,euref_fuel_demand!J59,euref_fuel_demand!J65,euref_fuel_demand!J71,euref_fuel_demand!J77,euref_fuel_demand!J83,euref_fuel_demand!J89,euref_fuel_demand!J95,euref_fuel_demand!J101,euref_fuel_demand!J107,euref_fuel_demand!J113,euref_fuel_demand!J119,euref_fuel_demand!J125,euref_fuel_demand!J131,euref_fuel_demand!J137,euref_fuel_demand!J143,euref_fuel_demand!J149,euref_fuel_demand!J155,euref_fuel_demand!J161,euref_fuel_demand!J167)</f>
        <v>307339.93870688981</v>
      </c>
    </row>
    <row r="6" spans="1:10" ht="15" customHeight="1" x14ac:dyDescent="0.25">
      <c r="A6" s="9" t="s">
        <v>231</v>
      </c>
      <c r="B6" s="9" t="s">
        <v>824</v>
      </c>
      <c r="C6" s="62">
        <f>SUM(euref_fuel_demand!C6,euref_fuel_demand!C12,euref_fuel_demand!C18,euref_fuel_demand!C24,euref_fuel_demand!C30,euref_fuel_demand!C36,euref_fuel_demand!C42,euref_fuel_demand!C48,euref_fuel_demand!C54,euref_fuel_demand!C60,euref_fuel_demand!C66,euref_fuel_demand!C72,euref_fuel_demand!C78,euref_fuel_demand!C84,euref_fuel_demand!C90,euref_fuel_demand!C96,euref_fuel_demand!C102,euref_fuel_demand!C108,euref_fuel_demand!C114,euref_fuel_demand!C120,euref_fuel_demand!C126,euref_fuel_demand!C132,euref_fuel_demand!C138,euref_fuel_demand!C144,euref_fuel_demand!C150,euref_fuel_demand!C156,euref_fuel_demand!C162,euref_fuel_demand!C168)</f>
        <v>49061.972596222688</v>
      </c>
      <c r="D6" s="62">
        <f>SUM(euref_fuel_demand!D6,euref_fuel_demand!D12,euref_fuel_demand!D18,euref_fuel_demand!D24,euref_fuel_demand!D30,euref_fuel_demand!D36,euref_fuel_demand!D42,euref_fuel_demand!D48,euref_fuel_demand!D54,euref_fuel_demand!D60,euref_fuel_demand!D66,euref_fuel_demand!D72,euref_fuel_demand!D78,euref_fuel_demand!D84,euref_fuel_demand!D90,euref_fuel_demand!D96,euref_fuel_demand!D102,euref_fuel_demand!D108,euref_fuel_demand!D114,euref_fuel_demand!D120,euref_fuel_demand!D126,euref_fuel_demand!D132,euref_fuel_demand!D138,euref_fuel_demand!D144,euref_fuel_demand!D150,euref_fuel_demand!D156,euref_fuel_demand!D162,euref_fuel_demand!D168)</f>
        <v>50934.905174927662</v>
      </c>
      <c r="E6" s="62">
        <f>SUM(euref_fuel_demand!E6,euref_fuel_demand!E12,euref_fuel_demand!E18,euref_fuel_demand!E24,euref_fuel_demand!E30,euref_fuel_demand!E36,euref_fuel_demand!E42,euref_fuel_demand!E48,euref_fuel_demand!E54,euref_fuel_demand!E60,euref_fuel_demand!E66,euref_fuel_demand!E72,euref_fuel_demand!E78,euref_fuel_demand!E84,euref_fuel_demand!E90,euref_fuel_demand!E96,euref_fuel_demand!E102,euref_fuel_demand!E108,euref_fuel_demand!E114,euref_fuel_demand!E120,euref_fuel_demand!E126,euref_fuel_demand!E132,euref_fuel_demand!E138,euref_fuel_demand!E144,euref_fuel_demand!E150,euref_fuel_demand!E156,euref_fuel_demand!E162,euref_fuel_demand!E168)</f>
        <v>52356.67132363448</v>
      </c>
      <c r="F6" s="62">
        <f>SUM(euref_fuel_demand!F6,euref_fuel_demand!F12,euref_fuel_demand!F18,euref_fuel_demand!F24,euref_fuel_demand!F30,euref_fuel_demand!F36,euref_fuel_demand!F42,euref_fuel_demand!F48,euref_fuel_demand!F54,euref_fuel_demand!F60,euref_fuel_demand!F66,euref_fuel_demand!F72,euref_fuel_demand!F78,euref_fuel_demand!F84,euref_fuel_demand!F90,euref_fuel_demand!F96,euref_fuel_demand!F102,euref_fuel_demand!F108,euref_fuel_demand!F114,euref_fuel_demand!F120,euref_fuel_demand!F126,euref_fuel_demand!F132,euref_fuel_demand!F138,euref_fuel_demand!F144,euref_fuel_demand!F150,euref_fuel_demand!F156,euref_fuel_demand!F162,euref_fuel_demand!F168)</f>
        <v>54346.122368435492</v>
      </c>
      <c r="G6" s="62">
        <f>SUM(euref_fuel_demand!G6,euref_fuel_demand!G12,euref_fuel_demand!G18,euref_fuel_demand!G24,euref_fuel_demand!G30,euref_fuel_demand!G36,euref_fuel_demand!G42,euref_fuel_demand!G48,euref_fuel_demand!G54,euref_fuel_demand!G60,euref_fuel_demand!G66,euref_fuel_demand!G72,euref_fuel_demand!G78,euref_fuel_demand!G84,euref_fuel_demand!G90,euref_fuel_demand!G96,euref_fuel_demand!G102,euref_fuel_demand!G108,euref_fuel_demand!G114,euref_fuel_demand!G120,euref_fuel_demand!G126,euref_fuel_demand!G132,euref_fuel_demand!G138,euref_fuel_demand!G144,euref_fuel_demand!G150,euref_fuel_demand!G156,euref_fuel_demand!G162,euref_fuel_demand!G168)</f>
        <v>54510.020500156323</v>
      </c>
      <c r="H6" s="62">
        <f>SUM(euref_fuel_demand!H6,euref_fuel_demand!H12,euref_fuel_demand!H18,euref_fuel_demand!H24,euref_fuel_demand!H30,euref_fuel_demand!H36,euref_fuel_demand!H42,euref_fuel_demand!H48,euref_fuel_demand!H54,euref_fuel_demand!H60,euref_fuel_demand!H66,euref_fuel_demand!H72,euref_fuel_demand!H78,euref_fuel_demand!H84,euref_fuel_demand!H90,euref_fuel_demand!H96,euref_fuel_demand!H102,euref_fuel_demand!H108,euref_fuel_demand!H114,euref_fuel_demand!H120,euref_fuel_demand!H126,euref_fuel_demand!H132,euref_fuel_demand!H138,euref_fuel_demand!H144,euref_fuel_demand!H150,euref_fuel_demand!H156,euref_fuel_demand!H162,euref_fuel_demand!H168)</f>
        <v>56136.046367562063</v>
      </c>
      <c r="I6" s="62">
        <f>SUM(euref_fuel_demand!I6,euref_fuel_demand!I12,euref_fuel_demand!I18,euref_fuel_demand!I24,euref_fuel_demand!I30,euref_fuel_demand!I36,euref_fuel_demand!I42,euref_fuel_demand!I48,euref_fuel_demand!I54,euref_fuel_demand!I60,euref_fuel_demand!I66,euref_fuel_demand!I72,euref_fuel_demand!I78,euref_fuel_demand!I84,euref_fuel_demand!I90,euref_fuel_demand!I96,euref_fuel_demand!I102,euref_fuel_demand!I108,euref_fuel_demand!I114,euref_fuel_demand!I120,euref_fuel_demand!I126,euref_fuel_demand!I132,euref_fuel_demand!I138,euref_fuel_demand!I144,euref_fuel_demand!I150,euref_fuel_demand!I156,euref_fuel_demand!I162,euref_fuel_demand!I168)</f>
        <v>56252.952691764214</v>
      </c>
      <c r="J6" s="62">
        <f>SUM(euref_fuel_demand!J6,euref_fuel_demand!J12,euref_fuel_demand!J18,euref_fuel_demand!J24,euref_fuel_demand!J30,euref_fuel_demand!J36,euref_fuel_demand!J42,euref_fuel_demand!J48,euref_fuel_demand!J54,euref_fuel_demand!J60,euref_fuel_demand!J66,euref_fuel_demand!J72,euref_fuel_demand!J78,euref_fuel_demand!J84,euref_fuel_demand!J90,euref_fuel_demand!J96,euref_fuel_demand!J102,euref_fuel_demand!J108,euref_fuel_demand!J114,euref_fuel_demand!J120,euref_fuel_demand!J126,euref_fuel_demand!J132,euref_fuel_demand!J138,euref_fuel_demand!J144,euref_fuel_demand!J150,euref_fuel_demand!J156,euref_fuel_demand!J162,euref_fuel_demand!J168)</f>
        <v>56700.25057421661</v>
      </c>
    </row>
    <row r="7" spans="1:10" ht="15" customHeight="1" x14ac:dyDescent="0.25">
      <c r="A7" s="9" t="s">
        <v>231</v>
      </c>
      <c r="B7" s="9" t="s">
        <v>209</v>
      </c>
      <c r="C7" s="62">
        <f>SUM(euref_fuel_demand!C7,euref_fuel_demand!C13,euref_fuel_demand!C19,euref_fuel_demand!C25,euref_fuel_demand!C31,euref_fuel_demand!C37,euref_fuel_demand!C43,euref_fuel_demand!C49,euref_fuel_demand!C55,euref_fuel_demand!C61,euref_fuel_demand!C67,euref_fuel_demand!C73,euref_fuel_demand!C79,euref_fuel_demand!C85,euref_fuel_demand!C91,euref_fuel_demand!C97,euref_fuel_demand!C103,euref_fuel_demand!C109,euref_fuel_demand!C115,euref_fuel_demand!C121,euref_fuel_demand!C127,euref_fuel_demand!C133,euref_fuel_demand!C139,euref_fuel_demand!C145,euref_fuel_demand!C151,euref_fuel_demand!C157,euref_fuel_demand!C163,euref_fuel_demand!C169)</f>
        <v>92103.835762205912</v>
      </c>
      <c r="D7" s="62">
        <f>SUM(euref_fuel_demand!D7,euref_fuel_demand!D13,euref_fuel_demand!D19,euref_fuel_demand!D25,euref_fuel_demand!D31,euref_fuel_demand!D37,euref_fuel_demand!D43,euref_fuel_demand!D49,euref_fuel_demand!D55,euref_fuel_demand!D61,euref_fuel_demand!D67,euref_fuel_demand!D73,euref_fuel_demand!D79,euref_fuel_demand!D85,euref_fuel_demand!D91,euref_fuel_demand!D97,euref_fuel_demand!D103,euref_fuel_demand!D109,euref_fuel_demand!D115,euref_fuel_demand!D121,euref_fuel_demand!D127,euref_fuel_demand!D133,euref_fuel_demand!D139,euref_fuel_demand!D145,euref_fuel_demand!D151,euref_fuel_demand!D157,euref_fuel_demand!D163,euref_fuel_demand!D169)</f>
        <v>116178.47409150325</v>
      </c>
      <c r="E7" s="62">
        <f>SUM(euref_fuel_demand!E7,euref_fuel_demand!E13,euref_fuel_demand!E19,euref_fuel_demand!E25,euref_fuel_demand!E31,euref_fuel_demand!E37,euref_fuel_demand!E43,euref_fuel_demand!E49,euref_fuel_demand!E55,euref_fuel_demand!E61,euref_fuel_demand!E67,euref_fuel_demand!E73,euref_fuel_demand!E79,euref_fuel_demand!E85,euref_fuel_demand!E91,euref_fuel_demand!E97,euref_fuel_demand!E103,euref_fuel_demand!E109,euref_fuel_demand!E115,euref_fuel_demand!E121,euref_fuel_demand!E127,euref_fuel_demand!E133,euref_fuel_demand!E139,euref_fuel_demand!E145,euref_fuel_demand!E151,euref_fuel_demand!E157,euref_fuel_demand!E163,euref_fuel_demand!E169)</f>
        <v>112396.38254144043</v>
      </c>
      <c r="F7" s="62">
        <f>SUM(euref_fuel_demand!F7,euref_fuel_demand!F13,euref_fuel_demand!F19,euref_fuel_demand!F25,euref_fuel_demand!F31,euref_fuel_demand!F37,euref_fuel_demand!F43,euref_fuel_demand!F49,euref_fuel_demand!F55,euref_fuel_demand!F61,euref_fuel_demand!F67,euref_fuel_demand!F73,euref_fuel_demand!F79,euref_fuel_demand!F85,euref_fuel_demand!F91,euref_fuel_demand!F97,euref_fuel_demand!F103,euref_fuel_demand!F109,euref_fuel_demand!F115,euref_fuel_demand!F121,euref_fuel_demand!F127,euref_fuel_demand!F133,euref_fuel_demand!F139,euref_fuel_demand!F145,euref_fuel_demand!F151,euref_fuel_demand!F157,euref_fuel_demand!F163,euref_fuel_demand!F169)</f>
        <v>112458.37946196814</v>
      </c>
      <c r="G7" s="62">
        <f>SUM(euref_fuel_demand!G7,euref_fuel_demand!G13,euref_fuel_demand!G19,euref_fuel_demand!G25,euref_fuel_demand!G31,euref_fuel_demand!G37,euref_fuel_demand!G43,euref_fuel_demand!G49,euref_fuel_demand!G55,euref_fuel_demand!G61,euref_fuel_demand!G67,euref_fuel_demand!G73,euref_fuel_demand!G79,euref_fuel_demand!G85,euref_fuel_demand!G91,euref_fuel_demand!G97,euref_fuel_demand!G103,euref_fuel_demand!G109,euref_fuel_demand!G115,euref_fuel_demand!G121,euref_fuel_demand!G127,euref_fuel_demand!G133,euref_fuel_demand!G139,euref_fuel_demand!G145,euref_fuel_demand!G151,euref_fuel_demand!G157,euref_fuel_demand!G163,euref_fuel_demand!G169)</f>
        <v>110597.60340863715</v>
      </c>
      <c r="H7" s="62">
        <f>SUM(euref_fuel_demand!H7,euref_fuel_demand!H13,euref_fuel_demand!H19,euref_fuel_demand!H25,euref_fuel_demand!H31,euref_fuel_demand!H37,euref_fuel_demand!H43,euref_fuel_demand!H49,euref_fuel_demand!H55,euref_fuel_demand!H61,euref_fuel_demand!H67,euref_fuel_demand!H73,euref_fuel_demand!H79,euref_fuel_demand!H85,euref_fuel_demand!H91,euref_fuel_demand!H97,euref_fuel_demand!H103,euref_fuel_demand!H109,euref_fuel_demand!H115,euref_fuel_demand!H121,euref_fuel_demand!H127,euref_fuel_demand!H133,euref_fuel_demand!H139,euref_fuel_demand!H145,euref_fuel_demand!H151,euref_fuel_demand!H157,euref_fuel_demand!H163,euref_fuel_demand!H169)</f>
        <v>113098.36365710659</v>
      </c>
      <c r="I7" s="62">
        <f>SUM(euref_fuel_demand!I7,euref_fuel_demand!I13,euref_fuel_demand!I19,euref_fuel_demand!I25,euref_fuel_demand!I31,euref_fuel_demand!I37,euref_fuel_demand!I43,euref_fuel_demand!I49,euref_fuel_demand!I55,euref_fuel_demand!I61,euref_fuel_demand!I67,euref_fuel_demand!I73,euref_fuel_demand!I79,euref_fuel_demand!I85,euref_fuel_demand!I91,euref_fuel_demand!I97,euref_fuel_demand!I103,euref_fuel_demand!I109,euref_fuel_demand!I115,euref_fuel_demand!I121,euref_fuel_demand!I127,euref_fuel_demand!I133,euref_fuel_demand!I139,euref_fuel_demand!I145,euref_fuel_demand!I151,euref_fuel_demand!I157,euref_fuel_demand!I163,euref_fuel_demand!I169)</f>
        <v>115085.64061514995</v>
      </c>
      <c r="J7" s="62">
        <f>SUM(euref_fuel_demand!J7,euref_fuel_demand!J13,euref_fuel_demand!J19,euref_fuel_demand!J25,euref_fuel_demand!J31,euref_fuel_demand!J37,euref_fuel_demand!J43,euref_fuel_demand!J49,euref_fuel_demand!J55,euref_fuel_demand!J61,euref_fuel_demand!J67,euref_fuel_demand!J73,euref_fuel_demand!J79,euref_fuel_demand!J85,euref_fuel_demand!J91,euref_fuel_demand!J97,euref_fuel_demand!J103,euref_fuel_demand!J109,euref_fuel_demand!J115,euref_fuel_demand!J121,euref_fuel_demand!J127,euref_fuel_demand!J133,euref_fuel_demand!J139,euref_fuel_demand!J145,euref_fuel_demand!J151,euref_fuel_demand!J157,euref_fuel_demand!J163,euref_fuel_demand!J169)</f>
        <v>115911.98089873593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"/>
  <sheetViews>
    <sheetView zoomScale="75" zoomScaleNormal="75" workbookViewId="0">
      <selection activeCell="C4" sqref="C4"/>
    </sheetView>
  </sheetViews>
  <sheetFormatPr defaultColWidth="11" defaultRowHeight="14.25" x14ac:dyDescent="0.2"/>
  <cols>
    <col min="1" max="1" width="11.75" customWidth="1"/>
    <col min="2" max="2" width="48.625" customWidth="1"/>
    <col min="3" max="30" width="10.25" customWidth="1"/>
  </cols>
  <sheetData>
    <row r="1" spans="1:30" ht="15" customHeight="1" x14ac:dyDescent="0.25">
      <c r="A1" s="3" t="s">
        <v>26</v>
      </c>
      <c r="B1" s="3" t="s">
        <v>205</v>
      </c>
      <c r="C1" s="37">
        <v>2020</v>
      </c>
      <c r="D1" s="37">
        <v>2025</v>
      </c>
      <c r="E1" s="37">
        <v>2030</v>
      </c>
      <c r="F1" s="37">
        <v>2035</v>
      </c>
      <c r="G1" s="37">
        <v>2040</v>
      </c>
      <c r="H1" s="37">
        <v>2045</v>
      </c>
      <c r="I1" s="37">
        <v>2050</v>
      </c>
      <c r="J1" s="37">
        <v>2020</v>
      </c>
      <c r="K1" s="37">
        <v>2025</v>
      </c>
      <c r="L1" s="37">
        <v>2030</v>
      </c>
      <c r="M1" s="37">
        <v>2035</v>
      </c>
      <c r="N1" s="37">
        <v>2040</v>
      </c>
      <c r="O1" s="37">
        <v>2045</v>
      </c>
      <c r="P1" s="37">
        <v>2050</v>
      </c>
      <c r="Q1" s="37">
        <v>2020</v>
      </c>
      <c r="R1" s="37">
        <v>2025</v>
      </c>
      <c r="S1" s="37">
        <v>2030</v>
      </c>
      <c r="T1" s="37">
        <v>2035</v>
      </c>
      <c r="U1" s="37">
        <v>2040</v>
      </c>
      <c r="V1" s="37">
        <v>2045</v>
      </c>
      <c r="W1" s="37">
        <v>2050</v>
      </c>
      <c r="X1" s="37">
        <v>2020</v>
      </c>
      <c r="Y1" s="37">
        <v>2025</v>
      </c>
      <c r="Z1" s="37">
        <v>2030</v>
      </c>
      <c r="AA1" s="37">
        <v>2035</v>
      </c>
      <c r="AB1" s="37">
        <v>2040</v>
      </c>
      <c r="AC1" s="37">
        <v>2045</v>
      </c>
      <c r="AD1" s="37">
        <v>2050</v>
      </c>
    </row>
    <row r="2" spans="1:30" ht="15" customHeight="1" x14ac:dyDescent="0.25">
      <c r="A2" s="3"/>
      <c r="B2" s="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5" customHeight="1" x14ac:dyDescent="0.25">
      <c r="A3" s="3"/>
      <c r="B3" s="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5" customHeight="1" x14ac:dyDescent="0.25">
      <c r="A4" s="9" t="s">
        <v>231</v>
      </c>
      <c r="B4" s="9" t="s">
        <v>207</v>
      </c>
      <c r="C4" s="66">
        <f>euref_fuel_demand_EU!D2-euref_fuel_demand_EU!$C2</f>
        <v>-1982.689691858679</v>
      </c>
      <c r="D4" s="66">
        <f>euref_fuel_demand_EU!E2-euref_fuel_demand_EU!$C2</f>
        <v>-5380.486340639407</v>
      </c>
      <c r="E4" s="66">
        <f>euref_fuel_demand_EU!F2-euref_fuel_demand_EU!$C2</f>
        <v>-13408.543195374768</v>
      </c>
      <c r="F4" s="66">
        <f>euref_fuel_demand_EU!G2-euref_fuel_demand_EU!$C2</f>
        <v>-22135.917060843931</v>
      </c>
      <c r="G4" s="66">
        <f>euref_fuel_demand_EU!H2-euref_fuel_demand_EU!$C2</f>
        <v>-29225.362305071187</v>
      </c>
      <c r="H4" s="66">
        <f>euref_fuel_demand_EU!I2-euref_fuel_demand_EU!$C2</f>
        <v>-32486.19969657488</v>
      </c>
      <c r="I4" s="66">
        <f>euref_fuel_demand_EU!J2-euref_fuel_demand_EU!$C2</f>
        <v>-34302.121466146556</v>
      </c>
      <c r="J4" s="65">
        <f t="shared" ref="J4:P7" si="0">IF($B4=$B$7,C4-J5-J3-J2-J1-J6,IF(C4&gt;0,0,-C4/2.5))</f>
        <v>793.07587674347155</v>
      </c>
      <c r="K4" s="65">
        <f t="shared" si="0"/>
        <v>2152.1945362557626</v>
      </c>
      <c r="L4" s="65">
        <f t="shared" si="0"/>
        <v>5363.4172781499074</v>
      </c>
      <c r="M4" s="65">
        <f t="shared" si="0"/>
        <v>8854.3668243375723</v>
      </c>
      <c r="N4" s="65">
        <f t="shared" si="0"/>
        <v>11690.144922028474</v>
      </c>
      <c r="O4" s="65">
        <f t="shared" si="0"/>
        <v>12994.479878629953</v>
      </c>
      <c r="P4" s="65">
        <f t="shared" si="0"/>
        <v>13720.848586458622</v>
      </c>
      <c r="Q4" s="65">
        <f t="shared" ref="Q4:W9" si="1">IF($B4=$B$7,0,IF(C4&gt;0,0,C4)-IF(SUMIFS($J$4:$J$9,$A$4:$A$9,$A4,$B$4:$B$9,$B$7)&lt;0,SUMIFS($J$4:$J$9,$A$4:$A$9,$A4,$B$4:$B$9,$B$7)/(SUMIF($A$4:$A$9,$A4,J$4:J$9)-SUMIFS($J$4:$J$9,$A$4:$A$9,$A4,$B$4:$B$9,$B$7))*J4)*2.5)</f>
        <v>-1348.8668847888948</v>
      </c>
      <c r="R4" s="65">
        <f t="shared" si="1"/>
        <v>-4203.2632974116514</v>
      </c>
      <c r="S4" s="65">
        <f t="shared" si="1"/>
        <v>-11285.672377215886</v>
      </c>
      <c r="T4" s="65">
        <f t="shared" si="1"/>
        <v>-19481.885029996865</v>
      </c>
      <c r="U4" s="65">
        <f t="shared" si="1"/>
        <v>-26501.819865597594</v>
      </c>
      <c r="V4" s="65">
        <f t="shared" si="1"/>
        <v>-30037.746061145124</v>
      </c>
      <c r="W4" s="65">
        <f t="shared" si="1"/>
        <v>-32102.462211597034</v>
      </c>
      <c r="X4" s="28">
        <f>IFERROR(Q4/euref_fuel_demand_EU!$C2,0)</f>
        <v>-2.8281702975153322E-2</v>
      </c>
      <c r="Y4" s="28">
        <f>IFERROR(R4/euref_fuel_demand_EU!$C2,0)</f>
        <v>-8.8129855839973806E-2</v>
      </c>
      <c r="Z4" s="28">
        <f>IFERROR(S4/euref_fuel_demand_EU!$C2,0)</f>
        <v>-0.23662678478259572</v>
      </c>
      <c r="AA4" s="28">
        <f>IFERROR(T4/euref_fuel_demand_EU!$C2,0)</f>
        <v>-0.40847684232435499</v>
      </c>
      <c r="AB4" s="28">
        <f>IFERROR(U4/euref_fuel_demand_EU!$C2,0)</f>
        <v>-0.5556638732792023</v>
      </c>
      <c r="AC4" s="28">
        <f>IFERROR(V4/euref_fuel_demand_EU!$C2,0)</f>
        <v>-0.62980166666137882</v>
      </c>
      <c r="AD4" s="28">
        <f>IFERROR(W4/euref_fuel_demand_EU!$C2,0)</f>
        <v>-0.67309258702838137</v>
      </c>
    </row>
    <row r="5" spans="1:30" ht="15" customHeight="1" x14ac:dyDescent="0.25">
      <c r="A5" s="9" t="s">
        <v>231</v>
      </c>
      <c r="B5" s="9" t="s">
        <v>208</v>
      </c>
      <c r="C5" s="66">
        <f>euref_fuel_demand_EU!D3-euref_fuel_demand_EU!$C3</f>
        <v>-32304.452239361184</v>
      </c>
      <c r="D5" s="66">
        <f>euref_fuel_demand_EU!E3-euref_fuel_demand_EU!$C3</f>
        <v>-47337.561443075887</v>
      </c>
      <c r="E5" s="66">
        <f>euref_fuel_demand_EU!F3-euref_fuel_demand_EU!$C3</f>
        <v>-64279.848074904061</v>
      </c>
      <c r="F5" s="66">
        <f>euref_fuel_demand_EU!G3-euref_fuel_demand_EU!$C3</f>
        <v>-72297.768226076267</v>
      </c>
      <c r="G5" s="66">
        <f>euref_fuel_demand_EU!H3-euref_fuel_demand_EU!$C3</f>
        <v>-78708.965782313375</v>
      </c>
      <c r="H5" s="66">
        <f>euref_fuel_demand_EU!I3-euref_fuel_demand_EU!$C3</f>
        <v>-82336.527301355381</v>
      </c>
      <c r="I5" s="66">
        <f>euref_fuel_demand_EU!J3-euref_fuel_demand_EU!$C3</f>
        <v>-84962.641303424432</v>
      </c>
      <c r="J5" s="65">
        <f t="shared" si="0"/>
        <v>12921.780895744474</v>
      </c>
      <c r="K5" s="65">
        <f t="shared" si="0"/>
        <v>18935.024577230353</v>
      </c>
      <c r="L5" s="65">
        <f t="shared" si="0"/>
        <v>25711.939229961623</v>
      </c>
      <c r="M5" s="65">
        <f t="shared" si="0"/>
        <v>28919.107290430507</v>
      </c>
      <c r="N5" s="65">
        <f t="shared" si="0"/>
        <v>31483.586312925348</v>
      </c>
      <c r="O5" s="65">
        <f t="shared" si="0"/>
        <v>32934.610920542153</v>
      </c>
      <c r="P5" s="65">
        <f t="shared" si="0"/>
        <v>33985.05652136977</v>
      </c>
      <c r="Q5" s="65">
        <f t="shared" si="1"/>
        <v>-21977.420892358496</v>
      </c>
      <c r="R5" s="65">
        <f t="shared" si="1"/>
        <v>-36980.343784127945</v>
      </c>
      <c r="S5" s="65">
        <f t="shared" si="1"/>
        <v>-54102.917465397506</v>
      </c>
      <c r="T5" s="65">
        <f t="shared" si="1"/>
        <v>-63629.476232419504</v>
      </c>
      <c r="U5" s="65">
        <f t="shared" si="1"/>
        <v>-71373.993971270742</v>
      </c>
      <c r="V5" s="65">
        <f t="shared" si="1"/>
        <v>-76130.902405781031</v>
      </c>
      <c r="W5" s="65">
        <f t="shared" si="1"/>
        <v>-79514.323466333997</v>
      </c>
      <c r="X5" s="28">
        <f>IFERROR(Q5/euref_fuel_demand_EU!$C3,0)</f>
        <v>-5.0222874594514744E-2</v>
      </c>
      <c r="Y5" s="28">
        <f>IFERROR(R5/euref_fuel_demand_EU!$C3,0)</f>
        <v>-8.4507603391172526E-2</v>
      </c>
      <c r="Z5" s="28">
        <f>IFERROR(S5/euref_fuel_demand_EU!$C3,0)</f>
        <v>-0.12363616515197226</v>
      </c>
      <c r="AA5" s="28">
        <f>IFERROR(T5/euref_fuel_demand_EU!$C3,0)</f>
        <v>-0.14540628861717728</v>
      </c>
      <c r="AB5" s="28">
        <f>IFERROR(U5/euref_fuel_demand_EU!$C3,0)</f>
        <v>-0.16310408605657375</v>
      </c>
      <c r="AC5" s="28">
        <f>IFERROR(V5/euref_fuel_demand_EU!$C3,0)</f>
        <v>-0.1739745888755404</v>
      </c>
      <c r="AD5" s="28">
        <f>IFERROR(W5/euref_fuel_demand_EU!$C3,0)</f>
        <v>-0.18170639382466774</v>
      </c>
    </row>
    <row r="6" spans="1:30" ht="15" customHeight="1" x14ac:dyDescent="0.25">
      <c r="A6" s="9" t="s">
        <v>231</v>
      </c>
      <c r="B6" s="9" t="s">
        <v>265</v>
      </c>
      <c r="C6" s="66">
        <f>euref_fuel_demand_EU!D4-euref_fuel_demand_EU!$C4</f>
        <v>-1255.8926182625</v>
      </c>
      <c r="D6" s="66">
        <f>euref_fuel_demand_EU!E4-euref_fuel_demand_EU!$C4</f>
        <v>-14670.82474301933</v>
      </c>
      <c r="E6" s="66">
        <f>euref_fuel_demand_EU!F4-euref_fuel_demand_EU!$C4</f>
        <v>-24878.135134459269</v>
      </c>
      <c r="F6" s="66">
        <f>euref_fuel_demand_EU!G4-euref_fuel_demand_EU!$C4</f>
        <v>-31898.78088713254</v>
      </c>
      <c r="G6" s="66">
        <f>euref_fuel_demand_EU!H4-euref_fuel_demand_EU!$C4</f>
        <v>-31783.989343016932</v>
      </c>
      <c r="H6" s="66">
        <f>euref_fuel_demand_EU!I4-euref_fuel_demand_EU!$C4</f>
        <v>-29901.024235900666</v>
      </c>
      <c r="I6" s="66">
        <f>euref_fuel_demand_EU!J4-euref_fuel_demand_EU!$C4</f>
        <v>-29229.682955427881</v>
      </c>
      <c r="J6" s="65">
        <f t="shared" si="0"/>
        <v>502.35704730500004</v>
      </c>
      <c r="K6" s="65">
        <f t="shared" si="0"/>
        <v>5868.3298972077318</v>
      </c>
      <c r="L6" s="65">
        <f t="shared" si="0"/>
        <v>9951.2540537837085</v>
      </c>
      <c r="M6" s="65">
        <f t="shared" si="0"/>
        <v>12759.512354853015</v>
      </c>
      <c r="N6" s="65">
        <f t="shared" si="0"/>
        <v>12713.595737206773</v>
      </c>
      <c r="O6" s="65">
        <f t="shared" si="0"/>
        <v>11960.409694360267</v>
      </c>
      <c r="P6" s="65">
        <f t="shared" si="0"/>
        <v>11691.873182171152</v>
      </c>
      <c r="Q6" s="65">
        <f t="shared" si="1"/>
        <v>-854.41104101218752</v>
      </c>
      <c r="R6" s="65">
        <f t="shared" si="1"/>
        <v>-11460.922913106713</v>
      </c>
      <c r="S6" s="65">
        <f t="shared" si="1"/>
        <v>-20939.372636727636</v>
      </c>
      <c r="T6" s="65">
        <f t="shared" si="1"/>
        <v>-28074.209897517791</v>
      </c>
      <c r="U6" s="65">
        <f t="shared" si="1"/>
        <v>-28822.005742339305</v>
      </c>
      <c r="V6" s="65">
        <f t="shared" si="1"/>
        <v>-27647.412789278205</v>
      </c>
      <c r="W6" s="65">
        <f t="shared" si="1"/>
        <v>-27355.299101825425</v>
      </c>
      <c r="X6" s="28">
        <f>IFERROR(Q6/euref_fuel_demand_EU!$C4,0)</f>
        <v>-3.2135378393385841E-3</v>
      </c>
      <c r="Y6" s="28">
        <f>IFERROR(R6/euref_fuel_demand_EU!$C4,0)</f>
        <v>-4.3105844478999032E-2</v>
      </c>
      <c r="Z6" s="28">
        <f>IFERROR(S6/euref_fuel_demand_EU!$C4,0)</f>
        <v>-7.8755380104194334E-2</v>
      </c>
      <c r="AA6" s="28">
        <f>IFERROR(T6/euref_fuel_demand_EU!$C4,0)</f>
        <v>-0.10559032068257219</v>
      </c>
      <c r="AB6" s="28">
        <f>IFERROR(U6/euref_fuel_demand_EU!$C4,0)</f>
        <v>-0.10840286655111256</v>
      </c>
      <c r="AC6" s="28">
        <f>IFERROR(V6/euref_fuel_demand_EU!$C4,0)</f>
        <v>-0.10398508784824061</v>
      </c>
      <c r="AD6" s="28">
        <f>IFERROR(W6/euref_fuel_demand_EU!$C4,0)</f>
        <v>-0.1028864147939854</v>
      </c>
    </row>
    <row r="7" spans="1:30" ht="15" customHeight="1" x14ac:dyDescent="0.25">
      <c r="A7" s="9" t="s">
        <v>231</v>
      </c>
      <c r="B7" s="9" t="s">
        <v>825</v>
      </c>
      <c r="C7" s="66">
        <f>euref_fuel_demand_EU!D5-euref_fuel_demand_EU!$C5</f>
        <v>9672.2795272638323</v>
      </c>
      <c r="D7" s="66">
        <f>euref_fuel_demand_EU!E5-euref_fuel_demand_EU!$C5</f>
        <v>16227.643190330651</v>
      </c>
      <c r="E7" s="66">
        <f>euref_fuel_demand_EU!F5-euref_fuel_demand_EU!$C5</f>
        <v>24161.922130495892</v>
      </c>
      <c r="F7" s="66">
        <f>euref_fuel_demand_EU!G5-euref_fuel_demand_EU!$C5</f>
        <v>33362.026654848829</v>
      </c>
      <c r="G7" s="66">
        <f>euref_fuel_demand_EU!H5-euref_fuel_demand_EU!$C5</f>
        <v>44225.134213390236</v>
      </c>
      <c r="H7" s="66">
        <f>euref_fuel_demand_EU!I5-euref_fuel_demand_EU!$C5</f>
        <v>55757.470824893797</v>
      </c>
      <c r="I7" s="66">
        <f>euref_fuel_demand_EU!J5-euref_fuel_demand_EU!$C5</f>
        <v>66330.083206449926</v>
      </c>
      <c r="J7" s="65">
        <f t="shared" si="0"/>
        <v>-4544.9342925291139</v>
      </c>
      <c r="K7" s="65">
        <f t="shared" si="0"/>
        <v>-10727.905820363198</v>
      </c>
      <c r="L7" s="65">
        <f t="shared" si="0"/>
        <v>-16864.688431399347</v>
      </c>
      <c r="M7" s="65">
        <f t="shared" si="0"/>
        <v>-17170.959814772268</v>
      </c>
      <c r="N7" s="65">
        <f t="shared" si="0"/>
        <v>-11662.192758770358</v>
      </c>
      <c r="O7" s="65">
        <f t="shared" si="0"/>
        <v>-2132.0296686385718</v>
      </c>
      <c r="P7" s="65">
        <f t="shared" si="0"/>
        <v>6932.3049164503791</v>
      </c>
      <c r="Q7" s="65">
        <f t="shared" si="1"/>
        <v>0</v>
      </c>
      <c r="R7" s="65">
        <f t="shared" si="1"/>
        <v>0</v>
      </c>
      <c r="S7" s="65">
        <f t="shared" si="1"/>
        <v>0</v>
      </c>
      <c r="T7" s="65">
        <f t="shared" si="1"/>
        <v>0</v>
      </c>
      <c r="U7" s="65">
        <f t="shared" si="1"/>
        <v>0</v>
      </c>
      <c r="V7" s="65">
        <f t="shared" si="1"/>
        <v>0</v>
      </c>
      <c r="W7" s="65">
        <f t="shared" si="1"/>
        <v>0</v>
      </c>
      <c r="X7" s="28">
        <f>IFERROR(Q7/euref_fuel_demand_EU!$C5,0)</f>
        <v>0</v>
      </c>
      <c r="Y7" s="28">
        <f>IFERROR(R7/euref_fuel_demand_EU!$C5,0)</f>
        <v>0</v>
      </c>
      <c r="Z7" s="28">
        <f>IFERROR(S7/euref_fuel_demand_EU!$C5,0)</f>
        <v>0</v>
      </c>
      <c r="AA7" s="28">
        <f>IFERROR(T7/euref_fuel_demand_EU!$C5,0)</f>
        <v>0</v>
      </c>
      <c r="AB7" s="28">
        <f>IFERROR(U7/euref_fuel_demand_EU!$C5,0)</f>
        <v>0</v>
      </c>
      <c r="AC7" s="28">
        <f>IFERROR(V7/euref_fuel_demand_EU!$C5,0)</f>
        <v>0</v>
      </c>
      <c r="AD7" s="28">
        <f>IFERROR(W7/euref_fuel_demand_EU!$C5,0)</f>
        <v>0</v>
      </c>
    </row>
    <row r="8" spans="1:30" ht="15" customHeight="1" x14ac:dyDescent="0.25">
      <c r="A8" s="9" t="s">
        <v>231</v>
      </c>
      <c r="B8" s="9" t="s">
        <v>824</v>
      </c>
      <c r="C8" s="66">
        <f>euref_fuel_demand_EU!D6-euref_fuel_demand_EU!$C6</f>
        <v>1872.9325787049747</v>
      </c>
      <c r="D8" s="66">
        <f>euref_fuel_demand_EU!E6-euref_fuel_demand_EU!$C6</f>
        <v>3294.6987274117928</v>
      </c>
      <c r="E8" s="66">
        <f>euref_fuel_demand_EU!F6-euref_fuel_demand_EU!$C6</f>
        <v>5284.1497722128042</v>
      </c>
      <c r="F8" s="66">
        <f>euref_fuel_demand_EU!G6-euref_fuel_demand_EU!$C6</f>
        <v>5448.0479039336351</v>
      </c>
      <c r="G8" s="66">
        <f>euref_fuel_demand_EU!H6-euref_fuel_demand_EU!$C6</f>
        <v>7074.0737713393755</v>
      </c>
      <c r="H8" s="66">
        <f>euref_fuel_demand_EU!I6-euref_fuel_demand_EU!$C6</f>
        <v>7190.9800955415267</v>
      </c>
      <c r="I8" s="66">
        <f>euref_fuel_demand_EU!J6-euref_fuel_demand_EU!$C6</f>
        <v>7638.2779779939228</v>
      </c>
      <c r="J8" s="65">
        <f>IF($B8=$B$7,C8-J9-J7-J6-J5-#REF!,IF(C8&gt;0,0,-C8/2.5))</f>
        <v>0</v>
      </c>
      <c r="K8" s="65">
        <f>IF($B8=$B$7,D8-K9-K7-K6-K5-#REF!,IF(D8&gt;0,0,-D8/2.5))</f>
        <v>0</v>
      </c>
      <c r="L8" s="65">
        <f>IF($B8=$B$7,E8-L9-L7-L6-L5-#REF!,IF(E8&gt;0,0,-E8/2.5))</f>
        <v>0</v>
      </c>
      <c r="M8" s="65">
        <f>IF($B8=$B$7,F8-M9-M7-M6-M5-#REF!,IF(F8&gt;0,0,-F8/2.5))</f>
        <v>0</v>
      </c>
      <c r="N8" s="65">
        <f>IF($B8=$B$7,G8-N9-N7-N6-N5-#REF!,IF(G8&gt;0,0,-G8/2.5))</f>
        <v>0</v>
      </c>
      <c r="O8" s="65">
        <f>IF($B8=$B$7,H8-O9-O7-O6-O5-#REF!,IF(H8&gt;0,0,-H8/2.5))</f>
        <v>0</v>
      </c>
      <c r="P8" s="65">
        <f>IF($B8=$B$7,I8-P9-P7-P6-P5-#REF!,IF(I8&gt;0,0,-I8/2.5))</f>
        <v>0</v>
      </c>
      <c r="Q8" s="65">
        <f t="shared" si="1"/>
        <v>0</v>
      </c>
      <c r="R8" s="65">
        <f t="shared" si="1"/>
        <v>0</v>
      </c>
      <c r="S8" s="65">
        <f t="shared" si="1"/>
        <v>0</v>
      </c>
      <c r="T8" s="65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28">
        <f>IFERROR(Q8/euref_fuel_demand_EU!$C6,0)</f>
        <v>0</v>
      </c>
      <c r="Y8" s="28">
        <f>IFERROR(R8/euref_fuel_demand_EU!$C6,0)</f>
        <v>0</v>
      </c>
      <c r="Z8" s="28">
        <f>IFERROR(S8/euref_fuel_demand_EU!$C6,0)</f>
        <v>0</v>
      </c>
      <c r="AA8" s="28">
        <f>IFERROR(T8/euref_fuel_demand_EU!$C6,0)</f>
        <v>0</v>
      </c>
      <c r="AB8" s="28">
        <f>IFERROR(U8/euref_fuel_demand_EU!$C6,0)</f>
        <v>0</v>
      </c>
      <c r="AC8" s="28">
        <f>IFERROR(V8/euref_fuel_demand_EU!$C6,0)</f>
        <v>0</v>
      </c>
      <c r="AD8" s="28">
        <f>IFERROR(W8/euref_fuel_demand_EU!$C6,0)</f>
        <v>0</v>
      </c>
    </row>
    <row r="9" spans="1:30" ht="15" customHeight="1" x14ac:dyDescent="0.25">
      <c r="A9" s="9" t="s">
        <v>231</v>
      </c>
      <c r="B9" s="9" t="s">
        <v>209</v>
      </c>
      <c r="C9" s="66">
        <f>euref_fuel_demand_EU!D7-euref_fuel_demand_EU!$C7</f>
        <v>24074.638329297333</v>
      </c>
      <c r="D9" s="66">
        <f>euref_fuel_demand_EU!E7-euref_fuel_demand_EU!$C7</f>
        <v>20292.546779234515</v>
      </c>
      <c r="E9" s="66">
        <f>euref_fuel_demand_EU!F7-euref_fuel_demand_EU!$C7</f>
        <v>20354.543699762231</v>
      </c>
      <c r="F9" s="66">
        <f>euref_fuel_demand_EU!G7-euref_fuel_demand_EU!$C7</f>
        <v>18493.767646431239</v>
      </c>
      <c r="G9" s="66">
        <f>euref_fuel_demand_EU!H7-euref_fuel_demand_EU!$C7</f>
        <v>20994.527894900675</v>
      </c>
      <c r="H9" s="66">
        <f>euref_fuel_demand_EU!I7-euref_fuel_demand_EU!$C7</f>
        <v>22981.804852944042</v>
      </c>
      <c r="I9" s="66">
        <f>euref_fuel_demand_EU!J7-euref_fuel_demand_EU!$C7</f>
        <v>23808.145136530016</v>
      </c>
      <c r="J9" s="65">
        <f>IF($B9=$B$7,C9-#REF!-J8-J7-J6-#REF!,IF(C9&gt;0,0,-C9/2.5))</f>
        <v>0</v>
      </c>
      <c r="K9" s="65">
        <f>IF($B9=$B$7,D9-#REF!-K8-K7-K6-#REF!,IF(D9&gt;0,0,-D9/2.5))</f>
        <v>0</v>
      </c>
      <c r="L9" s="65">
        <f>IF($B9=$B$7,E9-#REF!-L8-L7-L6-#REF!,IF(E9&gt;0,0,-E9/2.5))</f>
        <v>0</v>
      </c>
      <c r="M9" s="65">
        <f>IF($B9=$B$7,F9-#REF!-M8-M7-M6-#REF!,IF(F9&gt;0,0,-F9/2.5))</f>
        <v>0</v>
      </c>
      <c r="N9" s="65">
        <f>IF($B9=$B$7,G9-#REF!-N8-N7-N6-#REF!,IF(G9&gt;0,0,-G9/2.5))</f>
        <v>0</v>
      </c>
      <c r="O9" s="65">
        <f>IF($B9=$B$7,H9-#REF!-O8-O7-O6-#REF!,IF(H9&gt;0,0,-H9/2.5))</f>
        <v>0</v>
      </c>
      <c r="P9" s="65">
        <f>IF($B9=$B$7,I9-#REF!-P8-P7-P6-#REF!,IF(I9&gt;0,0,-I9/2.5))</f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28">
        <f>IFERROR(Q9/euref_fuel_demand_EU!$C7,0)</f>
        <v>0</v>
      </c>
      <c r="Y9" s="28">
        <f>IFERROR(R9/euref_fuel_demand_EU!$C7,0)</f>
        <v>0</v>
      </c>
      <c r="Z9" s="28">
        <f>IFERROR(S9/euref_fuel_demand_EU!$C7,0)</f>
        <v>0</v>
      </c>
      <c r="AA9" s="28">
        <f>IFERROR(T9/euref_fuel_demand_EU!$C7,0)</f>
        <v>0</v>
      </c>
      <c r="AB9" s="28">
        <f>IFERROR(U9/euref_fuel_demand_EU!$C7,0)</f>
        <v>0</v>
      </c>
      <c r="AC9" s="28">
        <f>IFERROR(V9/euref_fuel_demand_EU!$C7,0)</f>
        <v>0</v>
      </c>
      <c r="AD9" s="28">
        <f>IFERROR(W9/euref_fuel_demand_EU!$C7,0)</f>
        <v>0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zoomScale="75" zoomScaleNormal="75" workbookViewId="0">
      <selection activeCell="B2" sqref="B2"/>
    </sheetView>
  </sheetViews>
  <sheetFormatPr defaultColWidth="11" defaultRowHeight="14.25" x14ac:dyDescent="0.2"/>
  <cols>
    <col min="1" max="1" width="54" customWidth="1"/>
    <col min="2" max="8" width="10.25" customWidth="1"/>
  </cols>
  <sheetData>
    <row r="1" spans="1:8" ht="15" customHeight="1" x14ac:dyDescent="0.25">
      <c r="A1" s="3" t="s">
        <v>829</v>
      </c>
      <c r="B1" s="37">
        <v>2020</v>
      </c>
      <c r="C1" s="37">
        <v>2025</v>
      </c>
      <c r="D1" s="37">
        <v>2030</v>
      </c>
      <c r="E1" s="37">
        <v>2035</v>
      </c>
      <c r="F1" s="37">
        <v>2040</v>
      </c>
      <c r="G1" s="37">
        <v>2045</v>
      </c>
      <c r="H1" s="37">
        <v>2050</v>
      </c>
    </row>
    <row r="2" spans="1:8" ht="15" customHeight="1" x14ac:dyDescent="0.25">
      <c r="A2" s="9" t="s">
        <v>828</v>
      </c>
      <c r="B2" s="62">
        <f>-euref_fuel_changes_EU!Q4</f>
        <v>1348.8668847888948</v>
      </c>
      <c r="C2" s="62">
        <f>-euref_fuel_changes_EU!R4</f>
        <v>4203.2632974116514</v>
      </c>
      <c r="D2" s="62">
        <f>-euref_fuel_changes_EU!S4</f>
        <v>11285.672377215886</v>
      </c>
      <c r="E2" s="62">
        <f>-euref_fuel_changes_EU!T4</f>
        <v>19481.885029996865</v>
      </c>
      <c r="F2" s="62">
        <f>-euref_fuel_changes_EU!U4</f>
        <v>26501.819865597594</v>
      </c>
      <c r="G2" s="62">
        <f>-euref_fuel_changes_EU!V4</f>
        <v>30037.746061145124</v>
      </c>
      <c r="H2" s="62">
        <f>-euref_fuel_changes_EU!W4</f>
        <v>32102.462211597034</v>
      </c>
    </row>
    <row r="3" spans="1:8" ht="15" customHeight="1" x14ac:dyDescent="0.25">
      <c r="A3" s="9" t="s">
        <v>208</v>
      </c>
      <c r="B3" s="62">
        <f>-euref_fuel_changes_EU!Q5</f>
        <v>21977.420892358496</v>
      </c>
      <c r="C3" s="62">
        <f>-euref_fuel_changes_EU!R5</f>
        <v>36980.343784127945</v>
      </c>
      <c r="D3" s="62">
        <f>-euref_fuel_changes_EU!S5</f>
        <v>54102.917465397506</v>
      </c>
      <c r="E3" s="62">
        <f>-euref_fuel_changes_EU!T5</f>
        <v>63629.476232419504</v>
      </c>
      <c r="F3" s="62">
        <f>-euref_fuel_changes_EU!U5</f>
        <v>71373.993971270742</v>
      </c>
      <c r="G3" s="62">
        <f>-euref_fuel_changes_EU!V5</f>
        <v>76130.902405781031</v>
      </c>
      <c r="H3" s="62">
        <f>-euref_fuel_changes_EU!W5</f>
        <v>79514.323466333997</v>
      </c>
    </row>
    <row r="4" spans="1:8" ht="15" customHeight="1" x14ac:dyDescent="0.25">
      <c r="A4" s="9" t="s">
        <v>827</v>
      </c>
      <c r="B4" s="62">
        <f>-euref_fuel_changes_EU!Q6</f>
        <v>854.41104101218752</v>
      </c>
      <c r="C4" s="62">
        <f>-euref_fuel_changes_EU!R6</f>
        <v>11460.922913106713</v>
      </c>
      <c r="D4" s="62">
        <f>-euref_fuel_changes_EU!S6</f>
        <v>20939.372636727636</v>
      </c>
      <c r="E4" s="62">
        <f>-euref_fuel_changes_EU!T6</f>
        <v>28074.209897517791</v>
      </c>
      <c r="F4" s="62">
        <f>-euref_fuel_changes_EU!U6</f>
        <v>28822.005742339305</v>
      </c>
      <c r="G4" s="62">
        <f>-euref_fuel_changes_EU!V6</f>
        <v>27647.412789278205</v>
      </c>
      <c r="H4" s="62">
        <f>-euref_fuel_changes_EU!W6</f>
        <v>27355.299101825425</v>
      </c>
    </row>
    <row r="5" spans="1:8" ht="15" customHeight="1" x14ac:dyDescent="0.25">
      <c r="A5" s="9" t="s">
        <v>824</v>
      </c>
      <c r="B5" s="62">
        <f>-euref_fuel_changes_EU!Q8</f>
        <v>0</v>
      </c>
      <c r="C5" s="62">
        <f>-euref_fuel_changes_EU!R8</f>
        <v>0</v>
      </c>
      <c r="D5" s="62">
        <f>-euref_fuel_changes_EU!S8</f>
        <v>0</v>
      </c>
      <c r="E5" s="62">
        <f>-euref_fuel_changes_EU!T8</f>
        <v>0</v>
      </c>
      <c r="F5" s="62">
        <f>-euref_fuel_changes_EU!U8</f>
        <v>0</v>
      </c>
      <c r="G5" s="62">
        <f>-euref_fuel_changes_EU!V8</f>
        <v>0</v>
      </c>
      <c r="H5" s="62">
        <f>-euref_fuel_changes_EU!W8</f>
        <v>0</v>
      </c>
    </row>
    <row r="6" spans="1:8" ht="15" customHeight="1" x14ac:dyDescent="0.25">
      <c r="A6" s="9" t="s">
        <v>826</v>
      </c>
      <c r="B6" s="62">
        <f>-euref_fuel_changes_EU!Q9</f>
        <v>0</v>
      </c>
      <c r="C6" s="62">
        <f>-euref_fuel_changes_EU!R9</f>
        <v>0</v>
      </c>
      <c r="D6" s="62">
        <f>-euref_fuel_changes_EU!S9</f>
        <v>0</v>
      </c>
      <c r="E6" s="62">
        <f>-euref_fuel_changes_EU!T9</f>
        <v>0</v>
      </c>
      <c r="F6" s="62">
        <f>-euref_fuel_changes_EU!U9</f>
        <v>0</v>
      </c>
      <c r="G6" s="62">
        <f>-euref_fuel_changes_EU!V9</f>
        <v>0</v>
      </c>
      <c r="H6" s="62">
        <f>-euref_fuel_changes_EU!W9</f>
        <v>0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97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ColWidth="11" defaultRowHeight="14.25" x14ac:dyDescent="0.2"/>
  <cols>
    <col min="1" max="1" width="11.75" customWidth="1"/>
    <col min="2" max="2" width="48.625" customWidth="1"/>
    <col min="3" max="10" width="10.25" customWidth="1"/>
  </cols>
  <sheetData>
    <row r="1" spans="1:11" ht="15" customHeight="1" x14ac:dyDescent="0.25">
      <c r="A1" s="3" t="s">
        <v>26</v>
      </c>
      <c r="B1" s="3" t="s">
        <v>206</v>
      </c>
      <c r="C1" s="37">
        <v>2015</v>
      </c>
      <c r="D1" s="37">
        <v>2020</v>
      </c>
      <c r="E1" s="37">
        <v>2025</v>
      </c>
      <c r="F1" s="37">
        <v>2030</v>
      </c>
      <c r="G1" s="37">
        <v>2035</v>
      </c>
      <c r="H1" s="37">
        <v>2040</v>
      </c>
      <c r="I1" s="37">
        <v>2045</v>
      </c>
      <c r="J1" s="37">
        <v>2050</v>
      </c>
    </row>
    <row r="2" spans="1:11" ht="15" customHeight="1" x14ac:dyDescent="0.25">
      <c r="A2" s="9" t="s">
        <v>25</v>
      </c>
      <c r="B2" s="9" t="s">
        <v>220</v>
      </c>
      <c r="C2" s="42">
        <v>880.31787832419127</v>
      </c>
      <c r="D2" s="42">
        <f t="shared" ref="D2:D33" si="0">$C2+($J2-$C2)*0.2</f>
        <v>773.39249748306406</v>
      </c>
      <c r="E2" s="42">
        <f t="shared" ref="E2:E33" si="1">$C2+($J2-$C2)*0.5</f>
        <v>613.00442622137325</v>
      </c>
      <c r="F2" s="42">
        <f t="shared" ref="F2:F33" si="2">$C2+($J2-$C2)*0.8</f>
        <v>452.61635495968244</v>
      </c>
      <c r="G2" s="42">
        <f t="shared" ref="G2:G33" si="3">(F2+H2)/2</f>
        <v>412.51933714425974</v>
      </c>
      <c r="H2" s="42">
        <f t="shared" ref="H2:H33" si="4">$C2+($J2-$C2)*0.95</f>
        <v>372.42231932883703</v>
      </c>
      <c r="I2" s="42">
        <f t="shared" ref="I2:I33" si="5">(H2+J2)/2</f>
        <v>359.05664672369608</v>
      </c>
      <c r="J2" s="42">
        <v>345.69097411855518</v>
      </c>
      <c r="K2" s="69"/>
    </row>
    <row r="3" spans="1:11" ht="15" customHeight="1" x14ac:dyDescent="0.25">
      <c r="A3" s="9" t="s">
        <v>25</v>
      </c>
      <c r="B3" s="9" t="s">
        <v>208</v>
      </c>
      <c r="C3" s="42">
        <v>10874.274673313212</v>
      </c>
      <c r="D3" s="42">
        <f t="shared" si="0"/>
        <v>9296.0514788499277</v>
      </c>
      <c r="E3" s="42">
        <f t="shared" si="1"/>
        <v>6928.7166871550016</v>
      </c>
      <c r="F3" s="42">
        <f t="shared" si="2"/>
        <v>4561.3818954600756</v>
      </c>
      <c r="G3" s="42">
        <f t="shared" si="3"/>
        <v>3969.5481975363441</v>
      </c>
      <c r="H3" s="42">
        <f t="shared" si="4"/>
        <v>3377.7144996126126</v>
      </c>
      <c r="I3" s="42">
        <f t="shared" si="5"/>
        <v>3180.4366003047026</v>
      </c>
      <c r="J3" s="42">
        <v>2983.158700996792</v>
      </c>
      <c r="K3" s="67"/>
    </row>
    <row r="4" spans="1:11" ht="15" customHeight="1" x14ac:dyDescent="0.25">
      <c r="A4" s="9" t="s">
        <v>25</v>
      </c>
      <c r="B4" s="9" t="s">
        <v>831</v>
      </c>
      <c r="C4" s="42">
        <v>5018.424656711225</v>
      </c>
      <c r="D4" s="42">
        <f t="shared" si="0"/>
        <v>4593.2037493738671</v>
      </c>
      <c r="E4" s="42">
        <f t="shared" si="1"/>
        <v>3955.3723883678299</v>
      </c>
      <c r="F4" s="42">
        <f t="shared" si="2"/>
        <v>3317.5410273617927</v>
      </c>
      <c r="G4" s="42">
        <f t="shared" si="3"/>
        <v>3158.0831871102837</v>
      </c>
      <c r="H4" s="42">
        <f t="shared" si="4"/>
        <v>2998.6253468587747</v>
      </c>
      <c r="I4" s="42">
        <f t="shared" si="5"/>
        <v>2945.4727334416048</v>
      </c>
      <c r="J4" s="42">
        <v>2892.3201200244348</v>
      </c>
      <c r="K4" s="67"/>
    </row>
    <row r="5" spans="1:11" ht="15" customHeight="1" x14ac:dyDescent="0.25">
      <c r="A5" s="9" t="s">
        <v>25</v>
      </c>
      <c r="B5" s="9" t="s">
        <v>825</v>
      </c>
      <c r="C5" s="42">
        <v>6066.2276070135686</v>
      </c>
      <c r="D5" s="42">
        <f t="shared" si="0"/>
        <v>6303.4193178849782</v>
      </c>
      <c r="E5" s="42">
        <f t="shared" si="1"/>
        <v>6659.2068841920936</v>
      </c>
      <c r="F5" s="42">
        <f t="shared" si="2"/>
        <v>7014.9944504992091</v>
      </c>
      <c r="G5" s="42">
        <f t="shared" si="3"/>
        <v>7103.9413420759874</v>
      </c>
      <c r="H5" s="42">
        <f t="shared" si="4"/>
        <v>7192.8882336527658</v>
      </c>
      <c r="I5" s="42">
        <f t="shared" si="5"/>
        <v>7222.5371975116923</v>
      </c>
      <c r="J5" s="42">
        <v>7252.1861613706187</v>
      </c>
      <c r="K5" s="67"/>
    </row>
    <row r="6" spans="1:11" ht="15" customHeight="1" x14ac:dyDescent="0.25">
      <c r="A6" s="9" t="s">
        <v>25</v>
      </c>
      <c r="B6" s="9" t="s">
        <v>824</v>
      </c>
      <c r="C6" s="42">
        <v>1766.7632592817299</v>
      </c>
      <c r="D6" s="42">
        <f t="shared" si="0"/>
        <v>1509.5274130241919</v>
      </c>
      <c r="E6" s="42">
        <f t="shared" si="1"/>
        <v>1123.6736436378847</v>
      </c>
      <c r="F6" s="42">
        <f t="shared" si="2"/>
        <v>737.81987425157763</v>
      </c>
      <c r="G6" s="42">
        <f t="shared" si="3"/>
        <v>641.35643190500093</v>
      </c>
      <c r="H6" s="42">
        <f t="shared" si="4"/>
        <v>544.89298955842423</v>
      </c>
      <c r="I6" s="42">
        <f t="shared" si="5"/>
        <v>512.73850877623192</v>
      </c>
      <c r="J6" s="42">
        <v>480.58402799403962</v>
      </c>
      <c r="K6" s="67"/>
    </row>
    <row r="7" spans="1:11" ht="15" customHeight="1" x14ac:dyDescent="0.25">
      <c r="A7" s="9" t="s">
        <v>25</v>
      </c>
      <c r="B7" s="9" t="s">
        <v>221</v>
      </c>
      <c r="C7" s="42">
        <v>4279.0393389540159</v>
      </c>
      <c r="D7" s="42">
        <f t="shared" si="0"/>
        <v>3812.694638500885</v>
      </c>
      <c r="E7" s="42">
        <f t="shared" si="1"/>
        <v>3113.1775878211893</v>
      </c>
      <c r="F7" s="42">
        <f t="shared" si="2"/>
        <v>2413.6605371414935</v>
      </c>
      <c r="G7" s="42">
        <f t="shared" si="3"/>
        <v>2238.7812744715693</v>
      </c>
      <c r="H7" s="42">
        <f t="shared" si="4"/>
        <v>2063.9020118016456</v>
      </c>
      <c r="I7" s="42">
        <f t="shared" si="5"/>
        <v>2005.6089242450041</v>
      </c>
      <c r="J7" s="42">
        <v>1947.3158366883627</v>
      </c>
      <c r="K7" s="67"/>
    </row>
    <row r="8" spans="1:11" ht="15" customHeight="1" x14ac:dyDescent="0.25">
      <c r="A8" s="9" t="s">
        <v>25</v>
      </c>
      <c r="B8" s="9" t="s">
        <v>830</v>
      </c>
      <c r="C8" s="42">
        <v>194.03758338932292</v>
      </c>
      <c r="D8" s="42">
        <f t="shared" si="0"/>
        <v>205.82251578449518</v>
      </c>
      <c r="E8" s="42">
        <f t="shared" si="1"/>
        <v>223.49991437725356</v>
      </c>
      <c r="F8" s="42">
        <f t="shared" si="2"/>
        <v>241.17731297001194</v>
      </c>
      <c r="G8" s="42">
        <f t="shared" si="3"/>
        <v>245.59666261820155</v>
      </c>
      <c r="H8" s="42">
        <f t="shared" si="4"/>
        <v>250.01601226639113</v>
      </c>
      <c r="I8" s="42">
        <f t="shared" si="5"/>
        <v>251.48912881578767</v>
      </c>
      <c r="J8" s="42">
        <v>252.9622453651842</v>
      </c>
      <c r="K8" s="67"/>
    </row>
    <row r="9" spans="1:11" ht="15" customHeight="1" x14ac:dyDescent="0.25">
      <c r="A9" s="9" t="s">
        <v>24</v>
      </c>
      <c r="B9" s="9" t="s">
        <v>220</v>
      </c>
      <c r="C9" s="42">
        <v>1277.5842990528577</v>
      </c>
      <c r="D9" s="42">
        <f t="shared" si="0"/>
        <v>1183.9771537092556</v>
      </c>
      <c r="E9" s="42">
        <f t="shared" si="1"/>
        <v>1043.5664356938523</v>
      </c>
      <c r="F9" s="42">
        <f t="shared" si="2"/>
        <v>903.15571767844926</v>
      </c>
      <c r="G9" s="42">
        <f t="shared" si="3"/>
        <v>868.05303817459856</v>
      </c>
      <c r="H9" s="42">
        <f t="shared" si="4"/>
        <v>832.95035867074785</v>
      </c>
      <c r="I9" s="42">
        <f t="shared" si="5"/>
        <v>821.24946550279753</v>
      </c>
      <c r="J9" s="42">
        <v>809.54857233484722</v>
      </c>
    </row>
    <row r="10" spans="1:11" ht="15" customHeight="1" x14ac:dyDescent="0.25">
      <c r="A10" s="9" t="s">
        <v>24</v>
      </c>
      <c r="B10" s="9" t="s">
        <v>208</v>
      </c>
      <c r="C10" s="42">
        <v>24452.820508810255</v>
      </c>
      <c r="D10" s="42">
        <f t="shared" si="0"/>
        <v>20977.003034117755</v>
      </c>
      <c r="E10" s="42">
        <f t="shared" si="1"/>
        <v>15763.276822079009</v>
      </c>
      <c r="F10" s="42">
        <f t="shared" si="2"/>
        <v>10549.550610040262</v>
      </c>
      <c r="G10" s="42">
        <f t="shared" si="3"/>
        <v>9246.1190570305771</v>
      </c>
      <c r="H10" s="42">
        <f t="shared" si="4"/>
        <v>7942.6875040208906</v>
      </c>
      <c r="I10" s="42">
        <f t="shared" si="5"/>
        <v>7508.2103196843264</v>
      </c>
      <c r="J10" s="42">
        <v>7073.7331353477621</v>
      </c>
    </row>
    <row r="11" spans="1:11" ht="15" customHeight="1" x14ac:dyDescent="0.25">
      <c r="A11" s="9" t="s">
        <v>24</v>
      </c>
      <c r="B11" s="9" t="s">
        <v>831</v>
      </c>
      <c r="C11" s="42">
        <v>10028.679309911322</v>
      </c>
      <c r="D11" s="42">
        <f t="shared" si="0"/>
        <v>8949.1015690322583</v>
      </c>
      <c r="E11" s="42">
        <f t="shared" si="1"/>
        <v>7329.7349577136638</v>
      </c>
      <c r="F11" s="42">
        <f t="shared" si="2"/>
        <v>5710.3683463950683</v>
      </c>
      <c r="G11" s="42">
        <f t="shared" si="3"/>
        <v>5305.5266935654199</v>
      </c>
      <c r="H11" s="42">
        <f t="shared" si="4"/>
        <v>4900.6850407357715</v>
      </c>
      <c r="I11" s="42">
        <f t="shared" si="5"/>
        <v>4765.7378231258881</v>
      </c>
      <c r="J11" s="42">
        <v>4630.7906055160056</v>
      </c>
    </row>
    <row r="12" spans="1:11" ht="15" customHeight="1" x14ac:dyDescent="0.25">
      <c r="A12" s="9" t="s">
        <v>24</v>
      </c>
      <c r="B12" s="9" t="s">
        <v>825</v>
      </c>
      <c r="C12" s="42">
        <v>7618.5282741281517</v>
      </c>
      <c r="D12" s="42">
        <f t="shared" si="0"/>
        <v>7862.5951748936823</v>
      </c>
      <c r="E12" s="42">
        <f t="shared" si="1"/>
        <v>8228.6955260419782</v>
      </c>
      <c r="F12" s="42">
        <f t="shared" si="2"/>
        <v>8594.7958771902759</v>
      </c>
      <c r="G12" s="42">
        <f t="shared" si="3"/>
        <v>8686.3209649773489</v>
      </c>
      <c r="H12" s="42">
        <f t="shared" si="4"/>
        <v>8777.8460527644238</v>
      </c>
      <c r="I12" s="42">
        <f t="shared" si="5"/>
        <v>8808.3544153601142</v>
      </c>
      <c r="J12" s="42">
        <v>8838.8627779558065</v>
      </c>
    </row>
    <row r="13" spans="1:11" ht="15" customHeight="1" x14ac:dyDescent="0.25">
      <c r="A13" s="9" t="s">
        <v>24</v>
      </c>
      <c r="B13" s="9" t="s">
        <v>824</v>
      </c>
      <c r="C13" s="42">
        <v>643.38777650143913</v>
      </c>
      <c r="D13" s="42">
        <f t="shared" si="0"/>
        <v>542.34224407485817</v>
      </c>
      <c r="E13" s="42">
        <f t="shared" si="1"/>
        <v>390.77394543498662</v>
      </c>
      <c r="F13" s="42">
        <f t="shared" si="2"/>
        <v>239.20564679511506</v>
      </c>
      <c r="G13" s="42">
        <f t="shared" si="3"/>
        <v>201.31357213514721</v>
      </c>
      <c r="H13" s="42">
        <f t="shared" si="4"/>
        <v>163.42149747517936</v>
      </c>
      <c r="I13" s="42">
        <f t="shared" si="5"/>
        <v>150.79080592185673</v>
      </c>
      <c r="J13" s="42">
        <v>138.1601143685341</v>
      </c>
    </row>
    <row r="14" spans="1:11" ht="15" customHeight="1" x14ac:dyDescent="0.25">
      <c r="A14" s="9" t="s">
        <v>24</v>
      </c>
      <c r="B14" s="9" t="s">
        <v>221</v>
      </c>
      <c r="C14" s="42">
        <v>2083.3508953379937</v>
      </c>
      <c r="D14" s="42">
        <f t="shared" si="0"/>
        <v>1854.5723828259431</v>
      </c>
      <c r="E14" s="42">
        <f t="shared" si="1"/>
        <v>1511.4046140578671</v>
      </c>
      <c r="F14" s="42">
        <f t="shared" si="2"/>
        <v>1168.2368452897913</v>
      </c>
      <c r="G14" s="42">
        <f t="shared" si="3"/>
        <v>1082.4449030977723</v>
      </c>
      <c r="H14" s="42">
        <f t="shared" si="4"/>
        <v>996.65296090575339</v>
      </c>
      <c r="I14" s="42">
        <f t="shared" si="5"/>
        <v>968.05564684174703</v>
      </c>
      <c r="J14" s="42">
        <v>939.45833277774068</v>
      </c>
    </row>
    <row r="15" spans="1:11" ht="15" customHeight="1" x14ac:dyDescent="0.25">
      <c r="A15" s="9" t="s">
        <v>24</v>
      </c>
      <c r="B15" s="9" t="s">
        <v>830</v>
      </c>
      <c r="C15" s="42">
        <v>20.425008777823464</v>
      </c>
      <c r="D15" s="42">
        <f t="shared" si="0"/>
        <v>21.665579456101675</v>
      </c>
      <c r="E15" s="42">
        <f t="shared" si="1"/>
        <v>23.526435473518994</v>
      </c>
      <c r="F15" s="42">
        <f t="shared" si="2"/>
        <v>25.38729149093631</v>
      </c>
      <c r="G15" s="42">
        <f t="shared" si="3"/>
        <v>25.852505495290636</v>
      </c>
      <c r="H15" s="42">
        <f t="shared" si="4"/>
        <v>26.317719499644966</v>
      </c>
      <c r="I15" s="42">
        <f t="shared" si="5"/>
        <v>26.472790834429745</v>
      </c>
      <c r="J15" s="42">
        <v>26.62786216921452</v>
      </c>
    </row>
    <row r="16" spans="1:11" ht="15" customHeight="1" x14ac:dyDescent="0.25">
      <c r="A16" s="9" t="s">
        <v>23</v>
      </c>
      <c r="B16" s="9" t="s">
        <v>220</v>
      </c>
      <c r="C16" s="42">
        <v>347.02089913522065</v>
      </c>
      <c r="D16" s="42">
        <f t="shared" si="0"/>
        <v>319.24310226696036</v>
      </c>
      <c r="E16" s="42">
        <f t="shared" si="1"/>
        <v>277.57640696456997</v>
      </c>
      <c r="F16" s="42">
        <f t="shared" si="2"/>
        <v>235.90971166217957</v>
      </c>
      <c r="G16" s="42">
        <f t="shared" si="3"/>
        <v>225.49303783658198</v>
      </c>
      <c r="H16" s="42">
        <f t="shared" si="4"/>
        <v>215.07636401098438</v>
      </c>
      <c r="I16" s="42">
        <f t="shared" si="5"/>
        <v>211.60413940245184</v>
      </c>
      <c r="J16" s="42">
        <v>208.13191479391929</v>
      </c>
    </row>
    <row r="17" spans="1:10" ht="15" customHeight="1" x14ac:dyDescent="0.25">
      <c r="A17" s="9" t="s">
        <v>23</v>
      </c>
      <c r="B17" s="9" t="s">
        <v>208</v>
      </c>
      <c r="C17" s="42">
        <v>4058.7556192851903</v>
      </c>
      <c r="D17" s="42">
        <f t="shared" si="0"/>
        <v>3523.805425797334</v>
      </c>
      <c r="E17" s="42">
        <f t="shared" si="1"/>
        <v>2721.3801355655496</v>
      </c>
      <c r="F17" s="42">
        <f t="shared" si="2"/>
        <v>1918.9548453337652</v>
      </c>
      <c r="G17" s="42">
        <f t="shared" si="3"/>
        <v>1718.3485227758192</v>
      </c>
      <c r="H17" s="42">
        <f t="shared" si="4"/>
        <v>1517.7422002178732</v>
      </c>
      <c r="I17" s="42">
        <f t="shared" si="5"/>
        <v>1450.8734260318911</v>
      </c>
      <c r="J17" s="42">
        <v>1384.0046518459087</v>
      </c>
    </row>
    <row r="18" spans="1:10" ht="15" customHeight="1" x14ac:dyDescent="0.25">
      <c r="A18" s="9" t="s">
        <v>23</v>
      </c>
      <c r="B18" s="9" t="s">
        <v>831</v>
      </c>
      <c r="C18" s="42">
        <v>1402.9938529486938</v>
      </c>
      <c r="D18" s="42">
        <f t="shared" si="0"/>
        <v>1330.3383456548315</v>
      </c>
      <c r="E18" s="42">
        <f t="shared" si="1"/>
        <v>1221.355084714038</v>
      </c>
      <c r="F18" s="42">
        <f t="shared" si="2"/>
        <v>1112.3718237732444</v>
      </c>
      <c r="G18" s="42">
        <f t="shared" si="3"/>
        <v>1085.1260085380461</v>
      </c>
      <c r="H18" s="42">
        <f t="shared" si="4"/>
        <v>1057.8801933028478</v>
      </c>
      <c r="I18" s="42">
        <f t="shared" si="5"/>
        <v>1048.798254891115</v>
      </c>
      <c r="J18" s="42">
        <v>1039.7163164793822</v>
      </c>
    </row>
    <row r="19" spans="1:10" ht="15" customHeight="1" x14ac:dyDescent="0.25">
      <c r="A19" s="9" t="s">
        <v>23</v>
      </c>
      <c r="B19" s="9" t="s">
        <v>825</v>
      </c>
      <c r="C19" s="42">
        <v>3043.3263078956961</v>
      </c>
      <c r="D19" s="42">
        <f t="shared" si="0"/>
        <v>3269.4985366047554</v>
      </c>
      <c r="E19" s="42">
        <f t="shared" si="1"/>
        <v>3608.756879668344</v>
      </c>
      <c r="F19" s="42">
        <f t="shared" si="2"/>
        <v>3948.0152227319327</v>
      </c>
      <c r="G19" s="42">
        <f t="shared" si="3"/>
        <v>4032.8298084978296</v>
      </c>
      <c r="H19" s="42">
        <f t="shared" si="4"/>
        <v>4117.644394263727</v>
      </c>
      <c r="I19" s="42">
        <f t="shared" si="5"/>
        <v>4145.9159228523595</v>
      </c>
      <c r="J19" s="42">
        <v>4174.1874514409919</v>
      </c>
    </row>
    <row r="20" spans="1:10" ht="15" customHeight="1" x14ac:dyDescent="0.25">
      <c r="A20" s="9" t="s">
        <v>23</v>
      </c>
      <c r="B20" s="9" t="s">
        <v>824</v>
      </c>
      <c r="C20" s="42">
        <v>1006.9529327466968</v>
      </c>
      <c r="D20" s="42">
        <f t="shared" si="0"/>
        <v>861.7839085893828</v>
      </c>
      <c r="E20" s="42">
        <f t="shared" si="1"/>
        <v>644.03037235341196</v>
      </c>
      <c r="F20" s="42">
        <f t="shared" si="2"/>
        <v>426.27683611744101</v>
      </c>
      <c r="G20" s="42">
        <f t="shared" si="3"/>
        <v>371.83845205844835</v>
      </c>
      <c r="H20" s="42">
        <f t="shared" si="4"/>
        <v>317.4000679994557</v>
      </c>
      <c r="I20" s="42">
        <f t="shared" si="5"/>
        <v>299.25393997979143</v>
      </c>
      <c r="J20" s="42">
        <v>281.10781196012715</v>
      </c>
    </row>
    <row r="21" spans="1:10" ht="15" customHeight="1" x14ac:dyDescent="0.25">
      <c r="A21" s="9" t="s">
        <v>23</v>
      </c>
      <c r="B21" s="9" t="s">
        <v>221</v>
      </c>
      <c r="C21" s="42">
        <v>1264.3080433472724</v>
      </c>
      <c r="D21" s="42">
        <f t="shared" si="0"/>
        <v>1116.1275814397529</v>
      </c>
      <c r="E21" s="42">
        <f t="shared" si="1"/>
        <v>893.85688857847379</v>
      </c>
      <c r="F21" s="42">
        <f t="shared" si="2"/>
        <v>671.58619571719464</v>
      </c>
      <c r="G21" s="42">
        <f t="shared" si="3"/>
        <v>616.01852250187494</v>
      </c>
      <c r="H21" s="42">
        <f t="shared" si="4"/>
        <v>560.45084928655513</v>
      </c>
      <c r="I21" s="42">
        <f t="shared" si="5"/>
        <v>541.92829154811511</v>
      </c>
      <c r="J21" s="42">
        <v>523.40573380967521</v>
      </c>
    </row>
    <row r="22" spans="1:10" ht="15" customHeight="1" x14ac:dyDescent="0.25">
      <c r="A22" s="9" t="s">
        <v>23</v>
      </c>
      <c r="B22" s="9" t="s">
        <v>830</v>
      </c>
      <c r="C22" s="42">
        <v>58.211275016796883</v>
      </c>
      <c r="D22" s="42">
        <f t="shared" si="0"/>
        <v>60.965888207469185</v>
      </c>
      <c r="E22" s="42">
        <f t="shared" si="1"/>
        <v>65.097807993477645</v>
      </c>
      <c r="F22" s="42">
        <f t="shared" si="2"/>
        <v>69.229727779486097</v>
      </c>
      <c r="G22" s="42">
        <f t="shared" si="3"/>
        <v>70.262707725988207</v>
      </c>
      <c r="H22" s="42">
        <f t="shared" si="4"/>
        <v>71.295687672490317</v>
      </c>
      <c r="I22" s="42">
        <f t="shared" si="5"/>
        <v>71.640014321324358</v>
      </c>
      <c r="J22" s="42">
        <v>71.984340970158399</v>
      </c>
    </row>
    <row r="23" spans="1:10" ht="15" customHeight="1" x14ac:dyDescent="0.25">
      <c r="A23" s="9" t="s">
        <v>22</v>
      </c>
      <c r="B23" s="9" t="s">
        <v>220</v>
      </c>
      <c r="C23" s="42">
        <v>0</v>
      </c>
      <c r="D23" s="42">
        <f t="shared" si="0"/>
        <v>0</v>
      </c>
      <c r="E23" s="42">
        <f t="shared" si="1"/>
        <v>0</v>
      </c>
      <c r="F23" s="42">
        <f t="shared" si="2"/>
        <v>0</v>
      </c>
      <c r="G23" s="42">
        <f t="shared" si="3"/>
        <v>0</v>
      </c>
      <c r="H23" s="42">
        <f t="shared" si="4"/>
        <v>0</v>
      </c>
      <c r="I23" s="42">
        <f t="shared" si="5"/>
        <v>0</v>
      </c>
      <c r="J23" s="42">
        <v>0</v>
      </c>
    </row>
    <row r="24" spans="1:10" ht="15" customHeight="1" x14ac:dyDescent="0.25">
      <c r="A24" s="9" t="s">
        <v>22</v>
      </c>
      <c r="B24" s="9" t="s">
        <v>208</v>
      </c>
      <c r="C24" s="42">
        <v>1554.1389179045875</v>
      </c>
      <c r="D24" s="42">
        <f t="shared" si="0"/>
        <v>1363.0382313177142</v>
      </c>
      <c r="E24" s="42">
        <f t="shared" si="1"/>
        <v>1076.3872014374042</v>
      </c>
      <c r="F24" s="42">
        <f t="shared" si="2"/>
        <v>789.73617155709428</v>
      </c>
      <c r="G24" s="42">
        <f t="shared" si="3"/>
        <v>718.07341408701677</v>
      </c>
      <c r="H24" s="42">
        <f t="shared" si="4"/>
        <v>646.41065661693938</v>
      </c>
      <c r="I24" s="42">
        <f t="shared" si="5"/>
        <v>622.52307079358025</v>
      </c>
      <c r="J24" s="42">
        <v>598.635484970221</v>
      </c>
    </row>
    <row r="25" spans="1:10" ht="15" customHeight="1" x14ac:dyDescent="0.25">
      <c r="A25" s="9" t="s">
        <v>22</v>
      </c>
      <c r="B25" s="9" t="s">
        <v>831</v>
      </c>
      <c r="C25" s="42">
        <v>0</v>
      </c>
      <c r="D25" s="42">
        <f t="shared" si="0"/>
        <v>0</v>
      </c>
      <c r="E25" s="42">
        <f t="shared" si="1"/>
        <v>0</v>
      </c>
      <c r="F25" s="42">
        <f t="shared" si="2"/>
        <v>0</v>
      </c>
      <c r="G25" s="42">
        <f t="shared" si="3"/>
        <v>0</v>
      </c>
      <c r="H25" s="42">
        <f t="shared" si="4"/>
        <v>0</v>
      </c>
      <c r="I25" s="42">
        <f t="shared" si="5"/>
        <v>0</v>
      </c>
      <c r="J25" s="42">
        <v>0</v>
      </c>
    </row>
    <row r="26" spans="1:10" ht="15" customHeight="1" x14ac:dyDescent="0.25">
      <c r="A26" s="9" t="s">
        <v>22</v>
      </c>
      <c r="B26" s="9" t="s">
        <v>825</v>
      </c>
      <c r="C26" s="42">
        <v>405.43642423979583</v>
      </c>
      <c r="D26" s="42">
        <f t="shared" si="0"/>
        <v>459.7990856211436</v>
      </c>
      <c r="E26" s="42">
        <f t="shared" si="1"/>
        <v>541.34307769316524</v>
      </c>
      <c r="F26" s="42">
        <f t="shared" si="2"/>
        <v>622.88706976518688</v>
      </c>
      <c r="G26" s="42">
        <f t="shared" si="3"/>
        <v>643.27306778319235</v>
      </c>
      <c r="H26" s="42">
        <f t="shared" si="4"/>
        <v>663.65906580119781</v>
      </c>
      <c r="I26" s="42">
        <f t="shared" si="5"/>
        <v>670.45439847386626</v>
      </c>
      <c r="J26" s="42">
        <v>677.24973114653471</v>
      </c>
    </row>
    <row r="27" spans="1:10" ht="15" customHeight="1" x14ac:dyDescent="0.25">
      <c r="A27" s="9" t="s">
        <v>22</v>
      </c>
      <c r="B27" s="9" t="s">
        <v>824</v>
      </c>
      <c r="C27" s="42">
        <v>1.0212504388911732</v>
      </c>
      <c r="D27" s="42">
        <f t="shared" si="0"/>
        <v>0.88094413218458734</v>
      </c>
      <c r="E27" s="42">
        <f t="shared" si="1"/>
        <v>0.67048467212470864</v>
      </c>
      <c r="F27" s="42">
        <f t="shared" si="2"/>
        <v>0.46002521206482982</v>
      </c>
      <c r="G27" s="42">
        <f t="shared" si="3"/>
        <v>0.40741034704986018</v>
      </c>
      <c r="H27" s="42">
        <f t="shared" si="4"/>
        <v>0.35479548203489053</v>
      </c>
      <c r="I27" s="42">
        <f t="shared" si="5"/>
        <v>0.33725719369656726</v>
      </c>
      <c r="J27" s="42">
        <v>0.31971890535824399</v>
      </c>
    </row>
    <row r="28" spans="1:10" ht="15" customHeight="1" x14ac:dyDescent="0.25">
      <c r="A28" s="9" t="s">
        <v>22</v>
      </c>
      <c r="B28" s="9" t="s">
        <v>221</v>
      </c>
      <c r="C28" s="42">
        <v>58.211275016796883</v>
      </c>
      <c r="D28" s="42">
        <f t="shared" si="0"/>
        <v>53.913070120646509</v>
      </c>
      <c r="E28" s="42">
        <f t="shared" si="1"/>
        <v>47.465762776420945</v>
      </c>
      <c r="F28" s="42">
        <f t="shared" si="2"/>
        <v>41.018455432195381</v>
      </c>
      <c r="G28" s="42">
        <f t="shared" si="3"/>
        <v>39.406628596138994</v>
      </c>
      <c r="H28" s="42">
        <f t="shared" si="4"/>
        <v>37.794801760082606</v>
      </c>
      <c r="I28" s="42">
        <f t="shared" si="5"/>
        <v>37.257526148063803</v>
      </c>
      <c r="J28" s="42">
        <v>36.720250536045008</v>
      </c>
    </row>
    <row r="29" spans="1:10" ht="15" customHeight="1" x14ac:dyDescent="0.25">
      <c r="A29" s="9" t="s">
        <v>22</v>
      </c>
      <c r="B29" s="9" t="s">
        <v>830</v>
      </c>
      <c r="C29" s="42">
        <v>71.487530722382132</v>
      </c>
      <c r="D29" s="42">
        <f t="shared" si="0"/>
        <v>75.763361648920423</v>
      </c>
      <c r="E29" s="42">
        <f t="shared" si="1"/>
        <v>82.177108038727852</v>
      </c>
      <c r="F29" s="42">
        <f t="shared" si="2"/>
        <v>88.590854428535266</v>
      </c>
      <c r="G29" s="42">
        <f t="shared" si="3"/>
        <v>90.194291025987127</v>
      </c>
      <c r="H29" s="42">
        <f t="shared" si="4"/>
        <v>91.797727623438988</v>
      </c>
      <c r="I29" s="42">
        <f t="shared" si="5"/>
        <v>92.332206489256265</v>
      </c>
      <c r="J29" s="42">
        <v>92.866685355073557</v>
      </c>
    </row>
    <row r="30" spans="1:10" ht="15" customHeight="1" x14ac:dyDescent="0.25">
      <c r="A30" s="9" t="s">
        <v>21</v>
      </c>
      <c r="B30" s="9" t="s">
        <v>220</v>
      </c>
      <c r="C30" s="42">
        <v>2666.4848959448532</v>
      </c>
      <c r="D30" s="42">
        <f t="shared" si="0"/>
        <v>2354.357739448662</v>
      </c>
      <c r="E30" s="42">
        <f t="shared" si="1"/>
        <v>1886.1670047043744</v>
      </c>
      <c r="F30" s="42">
        <f t="shared" si="2"/>
        <v>1417.9762699600874</v>
      </c>
      <c r="G30" s="42">
        <f t="shared" si="3"/>
        <v>1300.9285862740157</v>
      </c>
      <c r="H30" s="42">
        <f t="shared" si="4"/>
        <v>1183.8809025879439</v>
      </c>
      <c r="I30" s="42">
        <f t="shared" si="5"/>
        <v>1144.8650080259199</v>
      </c>
      <c r="J30" s="42">
        <v>1105.8491134638959</v>
      </c>
    </row>
    <row r="31" spans="1:10" ht="15" customHeight="1" x14ac:dyDescent="0.25">
      <c r="A31" s="9" t="s">
        <v>21</v>
      </c>
      <c r="B31" s="9" t="s">
        <v>208</v>
      </c>
      <c r="C31" s="42">
        <v>7205.9430968161187</v>
      </c>
      <c r="D31" s="42">
        <f t="shared" si="0"/>
        <v>6146.9896208575756</v>
      </c>
      <c r="E31" s="42">
        <f t="shared" si="1"/>
        <v>4558.5594069197614</v>
      </c>
      <c r="F31" s="42">
        <f t="shared" si="2"/>
        <v>2970.1291929819463</v>
      </c>
      <c r="G31" s="42">
        <f t="shared" si="3"/>
        <v>2573.0216394974927</v>
      </c>
      <c r="H31" s="42">
        <f t="shared" si="4"/>
        <v>2175.9140860130392</v>
      </c>
      <c r="I31" s="42">
        <f t="shared" si="5"/>
        <v>2043.5449015182212</v>
      </c>
      <c r="J31" s="42">
        <v>1911.1757170234032</v>
      </c>
    </row>
    <row r="32" spans="1:10" ht="15" customHeight="1" x14ac:dyDescent="0.25">
      <c r="A32" s="9" t="s">
        <v>21</v>
      </c>
      <c r="B32" s="9" t="s">
        <v>831</v>
      </c>
      <c r="C32" s="42">
        <v>5484.1148568456001</v>
      </c>
      <c r="D32" s="42">
        <f t="shared" si="0"/>
        <v>4884.0826362436683</v>
      </c>
      <c r="E32" s="42">
        <f t="shared" si="1"/>
        <v>3984.0343053407705</v>
      </c>
      <c r="F32" s="42">
        <f t="shared" si="2"/>
        <v>3083.9859744378728</v>
      </c>
      <c r="G32" s="42">
        <f t="shared" si="3"/>
        <v>2858.9738917121485</v>
      </c>
      <c r="H32" s="42">
        <f t="shared" si="4"/>
        <v>2633.9618089864239</v>
      </c>
      <c r="I32" s="42">
        <f t="shared" si="5"/>
        <v>2558.9577814111826</v>
      </c>
      <c r="J32" s="42">
        <v>2483.9537538359409</v>
      </c>
    </row>
    <row r="33" spans="1:10" ht="15" customHeight="1" x14ac:dyDescent="0.25">
      <c r="A33" s="9" t="s">
        <v>21</v>
      </c>
      <c r="B33" s="9" t="s">
        <v>825</v>
      </c>
      <c r="C33" s="42">
        <v>5719.0024577905697</v>
      </c>
      <c r="D33" s="42">
        <f t="shared" si="0"/>
        <v>5827.9248382296237</v>
      </c>
      <c r="E33" s="42">
        <f t="shared" si="1"/>
        <v>5991.3084088882042</v>
      </c>
      <c r="F33" s="42">
        <f t="shared" si="2"/>
        <v>6154.6919795467838</v>
      </c>
      <c r="G33" s="42">
        <f t="shared" si="3"/>
        <v>6195.5378722114292</v>
      </c>
      <c r="H33" s="42">
        <f t="shared" si="4"/>
        <v>6236.3837648760746</v>
      </c>
      <c r="I33" s="42">
        <f t="shared" si="5"/>
        <v>6249.9990624309557</v>
      </c>
      <c r="J33" s="42">
        <v>6263.6143599858378</v>
      </c>
    </row>
    <row r="34" spans="1:10" ht="15" customHeight="1" x14ac:dyDescent="0.25">
      <c r="A34" s="9" t="s">
        <v>21</v>
      </c>
      <c r="B34" s="9" t="s">
        <v>824</v>
      </c>
      <c r="C34" s="42">
        <v>2849.2887245063735</v>
      </c>
      <c r="D34" s="42">
        <f t="shared" ref="D34:D65" si="6">$C34+($J34-$C34)*0.2</f>
        <v>2400.8266634319461</v>
      </c>
      <c r="E34" s="42">
        <f t="shared" ref="E34:E65" si="7">$C34+($J34-$C34)*0.5</f>
        <v>1728.1335718203059</v>
      </c>
      <c r="F34" s="42">
        <f t="shared" ref="F34:F65" si="8">$C34+($J34-$C34)*0.8</f>
        <v>1055.4404802086651</v>
      </c>
      <c r="G34" s="42">
        <f t="shared" ref="G34:G65" si="9">(F34+H34)/2</f>
        <v>887.26720730575516</v>
      </c>
      <c r="H34" s="42">
        <f t="shared" ref="H34:H65" si="10">$C34+($J34-$C34)*0.95</f>
        <v>719.09393440284521</v>
      </c>
      <c r="I34" s="42">
        <f t="shared" ref="I34:I65" si="11">(H34+J34)/2</f>
        <v>663.03617676854174</v>
      </c>
      <c r="J34" s="42">
        <v>606.97841913423815</v>
      </c>
    </row>
    <row r="35" spans="1:10" ht="15" customHeight="1" x14ac:dyDescent="0.25">
      <c r="A35" s="9" t="s">
        <v>21</v>
      </c>
      <c r="B35" s="9" t="s">
        <v>221</v>
      </c>
      <c r="C35" s="42">
        <v>3084.1763254513426</v>
      </c>
      <c r="D35" s="42">
        <f t="shared" si="6"/>
        <v>2686.1207612626622</v>
      </c>
      <c r="E35" s="42">
        <f t="shared" si="7"/>
        <v>2089.0374149796426</v>
      </c>
      <c r="F35" s="42">
        <f t="shared" si="8"/>
        <v>1491.954068696622</v>
      </c>
      <c r="G35" s="42">
        <f t="shared" si="9"/>
        <v>1342.6832321258671</v>
      </c>
      <c r="H35" s="42">
        <f t="shared" si="10"/>
        <v>1193.4123955551122</v>
      </c>
      <c r="I35" s="42">
        <f t="shared" si="11"/>
        <v>1143.6554500315272</v>
      </c>
      <c r="J35" s="42">
        <v>1093.8985045079421</v>
      </c>
    </row>
    <row r="36" spans="1:10" ht="15" customHeight="1" x14ac:dyDescent="0.25">
      <c r="A36" s="9" t="s">
        <v>21</v>
      </c>
      <c r="B36" s="9" t="s">
        <v>830</v>
      </c>
      <c r="C36" s="42">
        <v>10.212504388911732</v>
      </c>
      <c r="D36" s="42">
        <f t="shared" si="6"/>
        <v>10.832789728050837</v>
      </c>
      <c r="E36" s="42">
        <f t="shared" si="7"/>
        <v>11.763217736759497</v>
      </c>
      <c r="F36" s="42">
        <f t="shared" si="8"/>
        <v>12.693645745468155</v>
      </c>
      <c r="G36" s="42">
        <f t="shared" si="9"/>
        <v>12.926252747645318</v>
      </c>
      <c r="H36" s="42">
        <f t="shared" si="10"/>
        <v>13.158859749822483</v>
      </c>
      <c r="I36" s="42">
        <f t="shared" si="11"/>
        <v>13.236395417214872</v>
      </c>
      <c r="J36" s="42">
        <v>13.31393108460726</v>
      </c>
    </row>
    <row r="37" spans="1:10" ht="15" customHeight="1" x14ac:dyDescent="0.25">
      <c r="A37" s="9" t="s">
        <v>20</v>
      </c>
      <c r="B37" s="9" t="s">
        <v>220</v>
      </c>
      <c r="C37" s="42">
        <v>7618.5282741281535</v>
      </c>
      <c r="D37" s="42">
        <f t="shared" si="6"/>
        <v>7177.436721061521</v>
      </c>
      <c r="E37" s="42">
        <f t="shared" si="7"/>
        <v>6515.7993914615727</v>
      </c>
      <c r="F37" s="42">
        <f t="shared" si="8"/>
        <v>5854.1620618616253</v>
      </c>
      <c r="G37" s="42">
        <f t="shared" si="9"/>
        <v>5688.7527294616384</v>
      </c>
      <c r="H37" s="42">
        <f t="shared" si="10"/>
        <v>5523.3433970616516</v>
      </c>
      <c r="I37" s="42">
        <f t="shared" si="11"/>
        <v>5468.2069529283217</v>
      </c>
      <c r="J37" s="42">
        <v>5413.0705087949927</v>
      </c>
    </row>
    <row r="38" spans="1:10" ht="15" customHeight="1" x14ac:dyDescent="0.25">
      <c r="A38" s="9" t="s">
        <v>20</v>
      </c>
      <c r="B38" s="9" t="s">
        <v>208</v>
      </c>
      <c r="C38" s="42">
        <v>94627.023166778323</v>
      </c>
      <c r="D38" s="42">
        <f t="shared" si="6"/>
        <v>80314.311683723572</v>
      </c>
      <c r="E38" s="42">
        <f t="shared" si="7"/>
        <v>58845.244459141439</v>
      </c>
      <c r="F38" s="42">
        <f t="shared" si="8"/>
        <v>37376.177234559305</v>
      </c>
      <c r="G38" s="42">
        <f t="shared" si="9"/>
        <v>32008.910428413779</v>
      </c>
      <c r="H38" s="42">
        <f t="shared" si="10"/>
        <v>26641.643622268253</v>
      </c>
      <c r="I38" s="42">
        <f t="shared" si="11"/>
        <v>24852.554686886408</v>
      </c>
      <c r="J38" s="42">
        <v>23063.465751504562</v>
      </c>
    </row>
    <row r="39" spans="1:10" ht="15" customHeight="1" x14ac:dyDescent="0.25">
      <c r="A39" s="9" t="s">
        <v>20</v>
      </c>
      <c r="B39" s="9" t="s">
        <v>831</v>
      </c>
      <c r="C39" s="42">
        <v>55088.291174667669</v>
      </c>
      <c r="D39" s="42">
        <f t="shared" si="6"/>
        <v>48946.176297261816</v>
      </c>
      <c r="E39" s="42">
        <f t="shared" si="7"/>
        <v>39733.003981153044</v>
      </c>
      <c r="F39" s="42">
        <f t="shared" si="8"/>
        <v>30519.831665044265</v>
      </c>
      <c r="G39" s="42">
        <f t="shared" si="9"/>
        <v>28216.538586017072</v>
      </c>
      <c r="H39" s="42">
        <f t="shared" si="10"/>
        <v>25913.245506989879</v>
      </c>
      <c r="I39" s="42">
        <f t="shared" si="11"/>
        <v>25145.481147314145</v>
      </c>
      <c r="J39" s="42">
        <v>24377.716787638416</v>
      </c>
    </row>
    <row r="40" spans="1:10" ht="15" customHeight="1" x14ac:dyDescent="0.25">
      <c r="A40" s="9" t="s">
        <v>20</v>
      </c>
      <c r="B40" s="9" t="s">
        <v>825</v>
      </c>
      <c r="C40" s="42">
        <v>49806.383904722519</v>
      </c>
      <c r="D40" s="42">
        <f t="shared" si="6"/>
        <v>51262.555562933856</v>
      </c>
      <c r="E40" s="42">
        <f t="shared" si="7"/>
        <v>53446.813050250857</v>
      </c>
      <c r="F40" s="42">
        <f t="shared" si="8"/>
        <v>55631.070537567866</v>
      </c>
      <c r="G40" s="42">
        <f t="shared" si="9"/>
        <v>56177.134909397122</v>
      </c>
      <c r="H40" s="42">
        <f t="shared" si="10"/>
        <v>56723.199281226371</v>
      </c>
      <c r="I40" s="42">
        <f t="shared" si="11"/>
        <v>56905.220738502787</v>
      </c>
      <c r="J40" s="42">
        <v>57087.242195779203</v>
      </c>
    </row>
    <row r="41" spans="1:10" ht="15" customHeight="1" x14ac:dyDescent="0.25">
      <c r="A41" s="9" t="s">
        <v>20</v>
      </c>
      <c r="B41" s="9" t="s">
        <v>824</v>
      </c>
      <c r="C41" s="42">
        <v>10294.204424023026</v>
      </c>
      <c r="D41" s="42">
        <f t="shared" si="6"/>
        <v>8794.8191402353041</v>
      </c>
      <c r="E41" s="42">
        <f t="shared" si="7"/>
        <v>6545.7412145537191</v>
      </c>
      <c r="F41" s="42">
        <f t="shared" si="8"/>
        <v>4296.6632888721342</v>
      </c>
      <c r="G41" s="42">
        <f t="shared" si="9"/>
        <v>3734.3938074517387</v>
      </c>
      <c r="H41" s="42">
        <f t="shared" si="10"/>
        <v>3172.1243260313431</v>
      </c>
      <c r="I41" s="42">
        <f t="shared" si="11"/>
        <v>2984.7011655578772</v>
      </c>
      <c r="J41" s="42">
        <v>2797.2780050844117</v>
      </c>
    </row>
    <row r="42" spans="1:10" ht="15" customHeight="1" x14ac:dyDescent="0.25">
      <c r="A42" s="9" t="s">
        <v>20</v>
      </c>
      <c r="B42" s="9" t="s">
        <v>221</v>
      </c>
      <c r="C42" s="42">
        <v>15512.794166756921</v>
      </c>
      <c r="D42" s="42">
        <f t="shared" si="6"/>
        <v>13543.68722321275</v>
      </c>
      <c r="E42" s="42">
        <f t="shared" si="7"/>
        <v>10590.026807896493</v>
      </c>
      <c r="F42" s="42">
        <f t="shared" si="8"/>
        <v>7636.3663925802357</v>
      </c>
      <c r="G42" s="42">
        <f t="shared" si="9"/>
        <v>6897.9512887511719</v>
      </c>
      <c r="H42" s="42">
        <f t="shared" si="10"/>
        <v>6159.5361849221081</v>
      </c>
      <c r="I42" s="42">
        <f t="shared" si="11"/>
        <v>5913.3978169790862</v>
      </c>
      <c r="J42" s="42">
        <v>5667.2594490360634</v>
      </c>
    </row>
    <row r="43" spans="1:10" ht="15" customHeight="1" x14ac:dyDescent="0.25">
      <c r="A43" s="9" t="s">
        <v>20</v>
      </c>
      <c r="B43" s="9" t="s">
        <v>830</v>
      </c>
      <c r="C43" s="42">
        <v>765.93782916837995</v>
      </c>
      <c r="D43" s="42">
        <f t="shared" si="6"/>
        <v>812.45834931656555</v>
      </c>
      <c r="E43" s="42">
        <f t="shared" si="7"/>
        <v>882.23912953884383</v>
      </c>
      <c r="F43" s="42">
        <f t="shared" si="8"/>
        <v>952.01990976112211</v>
      </c>
      <c r="G43" s="42">
        <f t="shared" si="9"/>
        <v>969.46510481669168</v>
      </c>
      <c r="H43" s="42">
        <f t="shared" si="10"/>
        <v>986.91029987226125</v>
      </c>
      <c r="I43" s="42">
        <f t="shared" si="11"/>
        <v>992.72536489078448</v>
      </c>
      <c r="J43" s="42">
        <v>998.5404299093077</v>
      </c>
    </row>
    <row r="44" spans="1:10" ht="15" customHeight="1" x14ac:dyDescent="0.25">
      <c r="A44" s="9" t="s">
        <v>19</v>
      </c>
      <c r="B44" s="9" t="s">
        <v>220</v>
      </c>
      <c r="C44" s="42">
        <v>122.55005266694079</v>
      </c>
      <c r="D44" s="42">
        <f t="shared" si="6"/>
        <v>116.29129534696033</v>
      </c>
      <c r="E44" s="42">
        <f t="shared" si="7"/>
        <v>106.90315936698963</v>
      </c>
      <c r="F44" s="42">
        <f t="shared" si="8"/>
        <v>97.515023387018942</v>
      </c>
      <c r="G44" s="42">
        <f t="shared" si="9"/>
        <v>95.167989392026271</v>
      </c>
      <c r="H44" s="42">
        <f t="shared" si="10"/>
        <v>92.8209553970336</v>
      </c>
      <c r="I44" s="42">
        <f t="shared" si="11"/>
        <v>92.038610732036034</v>
      </c>
      <c r="J44" s="42">
        <v>91.256266067038482</v>
      </c>
    </row>
    <row r="45" spans="1:10" ht="15" customHeight="1" x14ac:dyDescent="0.25">
      <c r="A45" s="9" t="s">
        <v>19</v>
      </c>
      <c r="B45" s="9" t="s">
        <v>208</v>
      </c>
      <c r="C45" s="42">
        <v>7153.8593244326685</v>
      </c>
      <c r="D45" s="42">
        <f t="shared" si="6"/>
        <v>6112.2918127851817</v>
      </c>
      <c r="E45" s="42">
        <f t="shared" si="7"/>
        <v>4549.9405453139516</v>
      </c>
      <c r="F45" s="42">
        <f t="shared" si="8"/>
        <v>2987.5892778427215</v>
      </c>
      <c r="G45" s="42">
        <f t="shared" si="9"/>
        <v>2597.0014609749142</v>
      </c>
      <c r="H45" s="42">
        <f t="shared" si="10"/>
        <v>2206.4136441071068</v>
      </c>
      <c r="I45" s="42">
        <f t="shared" si="11"/>
        <v>2076.2177051511708</v>
      </c>
      <c r="J45" s="42">
        <v>1946.0217661952342</v>
      </c>
    </row>
    <row r="46" spans="1:10" ht="15" customHeight="1" x14ac:dyDescent="0.25">
      <c r="A46" s="9" t="s">
        <v>19</v>
      </c>
      <c r="B46" s="9" t="s">
        <v>831</v>
      </c>
      <c r="C46" s="42">
        <v>2032.288373393435</v>
      </c>
      <c r="D46" s="42">
        <f t="shared" si="6"/>
        <v>1773.8660176087033</v>
      </c>
      <c r="E46" s="42">
        <f t="shared" si="7"/>
        <v>1386.2324839316057</v>
      </c>
      <c r="F46" s="42">
        <f t="shared" si="8"/>
        <v>998.59895025450805</v>
      </c>
      <c r="G46" s="42">
        <f t="shared" si="9"/>
        <v>901.69056683523365</v>
      </c>
      <c r="H46" s="42">
        <f t="shared" si="10"/>
        <v>804.78218341595925</v>
      </c>
      <c r="I46" s="42">
        <f t="shared" si="11"/>
        <v>772.4793889428679</v>
      </c>
      <c r="J46" s="42">
        <v>740.17659446977643</v>
      </c>
    </row>
    <row r="47" spans="1:10" ht="15" customHeight="1" x14ac:dyDescent="0.25">
      <c r="A47" s="9" t="s">
        <v>19</v>
      </c>
      <c r="B47" s="9" t="s">
        <v>825</v>
      </c>
      <c r="C47" s="42">
        <v>2941.2012640065791</v>
      </c>
      <c r="D47" s="42">
        <f t="shared" si="6"/>
        <v>3035.8855002273972</v>
      </c>
      <c r="E47" s="42">
        <f t="shared" si="7"/>
        <v>3177.9118545586248</v>
      </c>
      <c r="F47" s="42">
        <f t="shared" si="8"/>
        <v>3319.9382088898524</v>
      </c>
      <c r="G47" s="42">
        <f t="shared" si="9"/>
        <v>3355.444797472659</v>
      </c>
      <c r="H47" s="42">
        <f t="shared" si="10"/>
        <v>3390.9513860554657</v>
      </c>
      <c r="I47" s="42">
        <f t="shared" si="11"/>
        <v>3402.7869155830681</v>
      </c>
      <c r="J47" s="42">
        <v>3414.6224451106705</v>
      </c>
    </row>
    <row r="48" spans="1:10" ht="15" customHeight="1" x14ac:dyDescent="0.25">
      <c r="A48" s="9" t="s">
        <v>19</v>
      </c>
      <c r="B48" s="9" t="s">
        <v>824</v>
      </c>
      <c r="C48" s="42">
        <v>2675.6761498948736</v>
      </c>
      <c r="D48" s="42">
        <f t="shared" si="6"/>
        <v>2286.4949539384697</v>
      </c>
      <c r="E48" s="42">
        <f t="shared" si="7"/>
        <v>1702.7231600038638</v>
      </c>
      <c r="F48" s="42">
        <f t="shared" si="8"/>
        <v>1118.9513660692578</v>
      </c>
      <c r="G48" s="42">
        <f t="shared" si="9"/>
        <v>973.00841758560637</v>
      </c>
      <c r="H48" s="42">
        <f t="shared" si="10"/>
        <v>827.06546910195493</v>
      </c>
      <c r="I48" s="42">
        <f t="shared" si="11"/>
        <v>778.41781960740445</v>
      </c>
      <c r="J48" s="42">
        <v>729.77017011285409</v>
      </c>
    </row>
    <row r="49" spans="1:10" ht="15" customHeight="1" x14ac:dyDescent="0.25">
      <c r="A49" s="9" t="s">
        <v>19</v>
      </c>
      <c r="B49" s="9" t="s">
        <v>221</v>
      </c>
      <c r="C49" s="42">
        <v>1603.3631890591416</v>
      </c>
      <c r="D49" s="42">
        <f t="shared" si="6"/>
        <v>1374.6983924998433</v>
      </c>
      <c r="E49" s="42">
        <f t="shared" si="7"/>
        <v>1031.701197660896</v>
      </c>
      <c r="F49" s="42">
        <f t="shared" si="8"/>
        <v>688.70400282194862</v>
      </c>
      <c r="G49" s="42">
        <f t="shared" si="9"/>
        <v>602.95470411221186</v>
      </c>
      <c r="H49" s="42">
        <f t="shared" si="10"/>
        <v>517.20540540247498</v>
      </c>
      <c r="I49" s="42">
        <f t="shared" si="11"/>
        <v>488.62230583256269</v>
      </c>
      <c r="J49" s="42">
        <v>460.03920626265045</v>
      </c>
    </row>
    <row r="50" spans="1:10" ht="15" customHeight="1" x14ac:dyDescent="0.25">
      <c r="A50" s="9" t="s">
        <v>19</v>
      </c>
      <c r="B50" s="9" t="s">
        <v>830</v>
      </c>
      <c r="C50" s="42">
        <v>10.212504388911732</v>
      </c>
      <c r="D50" s="42">
        <f t="shared" si="6"/>
        <v>10.832789728050837</v>
      </c>
      <c r="E50" s="42">
        <f t="shared" si="7"/>
        <v>11.763217736759497</v>
      </c>
      <c r="F50" s="42">
        <f t="shared" si="8"/>
        <v>12.693645745468155</v>
      </c>
      <c r="G50" s="42">
        <f t="shared" si="9"/>
        <v>12.926252747645318</v>
      </c>
      <c r="H50" s="42">
        <f t="shared" si="10"/>
        <v>13.158859749822483</v>
      </c>
      <c r="I50" s="42">
        <f t="shared" si="11"/>
        <v>13.236395417214872</v>
      </c>
      <c r="J50" s="42">
        <v>13.31393108460726</v>
      </c>
    </row>
    <row r="51" spans="1:10" ht="15" customHeight="1" x14ac:dyDescent="0.25">
      <c r="A51" s="9" t="s">
        <v>18</v>
      </c>
      <c r="B51" s="9" t="s">
        <v>220</v>
      </c>
      <c r="C51" s="68">
        <v>34.722514922299894</v>
      </c>
      <c r="D51" s="68">
        <f t="shared" si="6"/>
        <v>31.956291461746368</v>
      </c>
      <c r="E51" s="68">
        <f t="shared" si="7"/>
        <v>27.806956270916075</v>
      </c>
      <c r="F51" s="68">
        <f t="shared" si="8"/>
        <v>23.657621080085782</v>
      </c>
      <c r="G51" s="68">
        <f t="shared" si="9"/>
        <v>22.620287282378211</v>
      </c>
      <c r="H51" s="68">
        <f t="shared" si="10"/>
        <v>21.582953484670639</v>
      </c>
      <c r="I51" s="68">
        <f t="shared" si="11"/>
        <v>21.237175552101448</v>
      </c>
      <c r="J51" s="68">
        <v>20.891397619532256</v>
      </c>
    </row>
    <row r="52" spans="1:10" ht="15" customHeight="1" x14ac:dyDescent="0.25">
      <c r="A52" s="9" t="s">
        <v>18</v>
      </c>
      <c r="B52" s="9" t="s">
        <v>208</v>
      </c>
      <c r="C52" s="68">
        <v>1342.9443271418929</v>
      </c>
      <c r="D52" s="68">
        <f t="shared" si="6"/>
        <v>1149.5242440573675</v>
      </c>
      <c r="E52" s="68">
        <f t="shared" si="7"/>
        <v>859.39411943057962</v>
      </c>
      <c r="F52" s="68">
        <f t="shared" si="8"/>
        <v>569.26399480379155</v>
      </c>
      <c r="G52" s="68">
        <f t="shared" si="9"/>
        <v>496.73146364709464</v>
      </c>
      <c r="H52" s="68">
        <f t="shared" si="10"/>
        <v>424.19893249039774</v>
      </c>
      <c r="I52" s="68">
        <f t="shared" si="11"/>
        <v>400.02142210483203</v>
      </c>
      <c r="J52" s="68">
        <v>375.84391171926632</v>
      </c>
    </row>
    <row r="53" spans="1:10" ht="15" customHeight="1" x14ac:dyDescent="0.25">
      <c r="A53" s="9" t="s">
        <v>18</v>
      </c>
      <c r="B53" s="9" t="s">
        <v>831</v>
      </c>
      <c r="C53" s="68">
        <v>285.95012288952853</v>
      </c>
      <c r="D53" s="68">
        <f t="shared" si="6"/>
        <v>254.14485674217352</v>
      </c>
      <c r="E53" s="68">
        <f t="shared" si="7"/>
        <v>206.43695752114101</v>
      </c>
      <c r="F53" s="68">
        <f t="shared" si="8"/>
        <v>158.72905830010848</v>
      </c>
      <c r="G53" s="68">
        <f t="shared" si="9"/>
        <v>146.80208349485036</v>
      </c>
      <c r="H53" s="68">
        <f t="shared" si="10"/>
        <v>134.87510868959225</v>
      </c>
      <c r="I53" s="68">
        <f t="shared" si="11"/>
        <v>130.89945042117287</v>
      </c>
      <c r="J53" s="68">
        <v>126.92379215275349</v>
      </c>
    </row>
    <row r="54" spans="1:10" ht="15" customHeight="1" x14ac:dyDescent="0.25">
      <c r="A54" s="9" t="s">
        <v>18</v>
      </c>
      <c r="B54" s="9" t="s">
        <v>825</v>
      </c>
      <c r="C54" s="68">
        <v>847.63786427967375</v>
      </c>
      <c r="D54" s="68">
        <f t="shared" si="6"/>
        <v>834.85562012174114</v>
      </c>
      <c r="E54" s="68">
        <f t="shared" si="7"/>
        <v>815.68225388484234</v>
      </c>
      <c r="F54" s="68">
        <f t="shared" si="8"/>
        <v>796.50888764794342</v>
      </c>
      <c r="G54" s="68">
        <f t="shared" si="9"/>
        <v>791.71554608871861</v>
      </c>
      <c r="H54" s="68">
        <f t="shared" si="10"/>
        <v>786.92220452949391</v>
      </c>
      <c r="I54" s="68">
        <f t="shared" si="11"/>
        <v>785.32442400975242</v>
      </c>
      <c r="J54" s="68">
        <v>783.72664349001082</v>
      </c>
    </row>
    <row r="55" spans="1:10" ht="15" customHeight="1" x14ac:dyDescent="0.25">
      <c r="A55" s="9" t="s">
        <v>18</v>
      </c>
      <c r="B55" s="9" t="s">
        <v>824</v>
      </c>
      <c r="C55" s="68">
        <v>490.2002106677632</v>
      </c>
      <c r="D55" s="68">
        <f t="shared" si="6"/>
        <v>419.00431148717075</v>
      </c>
      <c r="E55" s="68">
        <f t="shared" si="7"/>
        <v>312.210462716282</v>
      </c>
      <c r="F55" s="68">
        <f t="shared" si="8"/>
        <v>205.41661394539329</v>
      </c>
      <c r="G55" s="68">
        <f t="shared" si="9"/>
        <v>178.71815175267113</v>
      </c>
      <c r="H55" s="68">
        <f t="shared" si="10"/>
        <v>152.01968955994897</v>
      </c>
      <c r="I55" s="68">
        <f t="shared" si="11"/>
        <v>143.12020216237491</v>
      </c>
      <c r="J55" s="68">
        <v>134.22071476480085</v>
      </c>
    </row>
    <row r="56" spans="1:10" ht="15" customHeight="1" x14ac:dyDescent="0.25">
      <c r="A56" s="9" t="s">
        <v>18</v>
      </c>
      <c r="B56" s="9" t="s">
        <v>221</v>
      </c>
      <c r="C56" s="68">
        <v>428.92518433429274</v>
      </c>
      <c r="D56" s="68">
        <f t="shared" si="6"/>
        <v>364.58350935044251</v>
      </c>
      <c r="E56" s="68">
        <f t="shared" si="7"/>
        <v>268.07099687466717</v>
      </c>
      <c r="F56" s="68">
        <f t="shared" si="8"/>
        <v>171.55848439889184</v>
      </c>
      <c r="G56" s="68">
        <f t="shared" si="9"/>
        <v>147.430356279948</v>
      </c>
      <c r="H56" s="68">
        <f t="shared" si="10"/>
        <v>123.30222816100417</v>
      </c>
      <c r="I56" s="68">
        <f t="shared" si="11"/>
        <v>115.25951878802287</v>
      </c>
      <c r="J56" s="68">
        <v>107.21680941504158</v>
      </c>
    </row>
    <row r="57" spans="1:10" ht="15" customHeight="1" x14ac:dyDescent="0.25">
      <c r="A57" s="9" t="s">
        <v>18</v>
      </c>
      <c r="B57" s="9" t="s">
        <v>830</v>
      </c>
      <c r="C57" s="68">
        <v>0</v>
      </c>
      <c r="D57" s="68">
        <f t="shared" si="6"/>
        <v>0</v>
      </c>
      <c r="E57" s="68">
        <f t="shared" si="7"/>
        <v>0</v>
      </c>
      <c r="F57" s="68">
        <f t="shared" si="8"/>
        <v>0</v>
      </c>
      <c r="G57" s="68">
        <f t="shared" si="9"/>
        <v>0</v>
      </c>
      <c r="H57" s="68">
        <f t="shared" si="10"/>
        <v>0</v>
      </c>
      <c r="I57" s="68">
        <f t="shared" si="11"/>
        <v>0</v>
      </c>
      <c r="J57" s="68">
        <v>0</v>
      </c>
    </row>
    <row r="58" spans="1:10" ht="15" customHeight="1" x14ac:dyDescent="0.25">
      <c r="A58" s="9" t="s">
        <v>17</v>
      </c>
      <c r="B58" s="9" t="s">
        <v>220</v>
      </c>
      <c r="C58" s="42">
        <v>1037.5904459134319</v>
      </c>
      <c r="D58" s="42">
        <f t="shared" si="6"/>
        <v>966.19952307149333</v>
      </c>
      <c r="E58" s="42">
        <f t="shared" si="7"/>
        <v>859.11313880858552</v>
      </c>
      <c r="F58" s="42">
        <f t="shared" si="8"/>
        <v>752.02675454567748</v>
      </c>
      <c r="G58" s="42">
        <f t="shared" si="9"/>
        <v>725.25515847995052</v>
      </c>
      <c r="H58" s="42">
        <f t="shared" si="10"/>
        <v>698.48356241422357</v>
      </c>
      <c r="I58" s="42">
        <f t="shared" si="11"/>
        <v>689.55969705898133</v>
      </c>
      <c r="J58" s="42">
        <v>680.63583170373897</v>
      </c>
    </row>
    <row r="59" spans="1:10" ht="15" customHeight="1" x14ac:dyDescent="0.25">
      <c r="A59" s="9" t="s">
        <v>17</v>
      </c>
      <c r="B59" s="9" t="s">
        <v>208</v>
      </c>
      <c r="C59" s="42">
        <v>55774.571469602532</v>
      </c>
      <c r="D59" s="42">
        <f t="shared" si="6"/>
        <v>47463.695486160745</v>
      </c>
      <c r="E59" s="42">
        <f t="shared" si="7"/>
        <v>34997.381510998071</v>
      </c>
      <c r="F59" s="42">
        <f t="shared" si="8"/>
        <v>22531.067535835391</v>
      </c>
      <c r="G59" s="42">
        <f t="shared" si="9"/>
        <v>19414.489042044726</v>
      </c>
      <c r="H59" s="42">
        <f t="shared" si="10"/>
        <v>16297.910548254062</v>
      </c>
      <c r="I59" s="42">
        <f t="shared" si="11"/>
        <v>15259.051050323837</v>
      </c>
      <c r="J59" s="42">
        <v>14220.19155239361</v>
      </c>
    </row>
    <row r="60" spans="1:10" ht="15" customHeight="1" x14ac:dyDescent="0.25">
      <c r="A60" s="9" t="s">
        <v>17</v>
      </c>
      <c r="B60" s="9" t="s">
        <v>831</v>
      </c>
      <c r="C60" s="42">
        <v>16794.463467565343</v>
      </c>
      <c r="D60" s="42">
        <f t="shared" si="6"/>
        <v>14911.530540369327</v>
      </c>
      <c r="E60" s="42">
        <f t="shared" si="7"/>
        <v>12087.131149575303</v>
      </c>
      <c r="F60" s="42">
        <f t="shared" si="8"/>
        <v>9262.7317587812795</v>
      </c>
      <c r="G60" s="42">
        <f t="shared" si="9"/>
        <v>8556.6319110827735</v>
      </c>
      <c r="H60" s="42">
        <f t="shared" si="10"/>
        <v>7850.5320633842675</v>
      </c>
      <c r="I60" s="42">
        <f t="shared" si="11"/>
        <v>7615.1654474847655</v>
      </c>
      <c r="J60" s="42">
        <v>7379.7988315852645</v>
      </c>
    </row>
    <row r="61" spans="1:10" ht="15" customHeight="1" x14ac:dyDescent="0.25">
      <c r="A61" s="9" t="s">
        <v>17</v>
      </c>
      <c r="B61" s="9" t="s">
        <v>825</v>
      </c>
      <c r="C61" s="42">
        <v>22089.64699321608</v>
      </c>
      <c r="D61" s="42">
        <f t="shared" si="6"/>
        <v>22846.210589732189</v>
      </c>
      <c r="E61" s="42">
        <f t="shared" si="7"/>
        <v>23981.055984506354</v>
      </c>
      <c r="F61" s="42">
        <f t="shared" si="8"/>
        <v>25115.901379280524</v>
      </c>
      <c r="G61" s="42">
        <f t="shared" si="9"/>
        <v>25399.612727974065</v>
      </c>
      <c r="H61" s="42">
        <f t="shared" si="10"/>
        <v>25683.324076667606</v>
      </c>
      <c r="I61" s="42">
        <f t="shared" si="11"/>
        <v>25777.894526232121</v>
      </c>
      <c r="J61" s="42">
        <v>25872.464975796633</v>
      </c>
    </row>
    <row r="62" spans="1:10" ht="15" customHeight="1" x14ac:dyDescent="0.25">
      <c r="A62" s="9" t="s">
        <v>17</v>
      </c>
      <c r="B62" s="9" t="s">
        <v>824</v>
      </c>
      <c r="C62" s="42">
        <v>0</v>
      </c>
      <c r="D62" s="42">
        <f t="shared" si="6"/>
        <v>0</v>
      </c>
      <c r="E62" s="42">
        <f t="shared" si="7"/>
        <v>0</v>
      </c>
      <c r="F62" s="42">
        <f t="shared" si="8"/>
        <v>0</v>
      </c>
      <c r="G62" s="42">
        <f t="shared" si="9"/>
        <v>0</v>
      </c>
      <c r="H62" s="42">
        <f t="shared" si="10"/>
        <v>0</v>
      </c>
      <c r="I62" s="42">
        <f t="shared" si="11"/>
        <v>0</v>
      </c>
      <c r="J62" s="42">
        <v>0</v>
      </c>
    </row>
    <row r="63" spans="1:10" ht="15" customHeight="1" x14ac:dyDescent="0.25">
      <c r="A63" s="9" t="s">
        <v>17</v>
      </c>
      <c r="B63" s="9" t="s">
        <v>221</v>
      </c>
      <c r="C63" s="42">
        <v>5279.8647690673661</v>
      </c>
      <c r="D63" s="42">
        <f t="shared" si="6"/>
        <v>4616.9335777195356</v>
      </c>
      <c r="E63" s="42">
        <f t="shared" si="7"/>
        <v>3622.5367906977899</v>
      </c>
      <c r="F63" s="42">
        <f t="shared" si="8"/>
        <v>2628.1400036760442</v>
      </c>
      <c r="G63" s="42">
        <f t="shared" si="9"/>
        <v>2379.5408069206078</v>
      </c>
      <c r="H63" s="42">
        <f t="shared" si="10"/>
        <v>2130.9416101651714</v>
      </c>
      <c r="I63" s="42">
        <f t="shared" si="11"/>
        <v>2048.0752112466926</v>
      </c>
      <c r="J63" s="42">
        <v>1965.2088123282138</v>
      </c>
    </row>
    <row r="64" spans="1:10" ht="15" customHeight="1" x14ac:dyDescent="0.25">
      <c r="A64" s="9" t="s">
        <v>17</v>
      </c>
      <c r="B64" s="9" t="s">
        <v>830</v>
      </c>
      <c r="C64" s="42">
        <v>316.5876360562637</v>
      </c>
      <c r="D64" s="42">
        <f t="shared" si="6"/>
        <v>335.13821076737054</v>
      </c>
      <c r="E64" s="42">
        <f t="shared" si="7"/>
        <v>362.96407283403073</v>
      </c>
      <c r="F64" s="42">
        <f t="shared" si="8"/>
        <v>390.78993490069092</v>
      </c>
      <c r="G64" s="42">
        <f t="shared" si="9"/>
        <v>397.74640041735597</v>
      </c>
      <c r="H64" s="42">
        <f t="shared" si="10"/>
        <v>404.70286593402102</v>
      </c>
      <c r="I64" s="42">
        <f t="shared" si="11"/>
        <v>407.02168777290939</v>
      </c>
      <c r="J64" s="42">
        <v>409.34050961179776</v>
      </c>
    </row>
    <row r="65" spans="1:10" ht="15" customHeight="1" x14ac:dyDescent="0.25">
      <c r="A65" s="9" t="s">
        <v>16</v>
      </c>
      <c r="B65" s="9" t="s">
        <v>220</v>
      </c>
      <c r="C65" s="42">
        <v>796.57534233511501</v>
      </c>
      <c r="D65" s="42">
        <f t="shared" si="6"/>
        <v>731.96242536551881</v>
      </c>
      <c r="E65" s="42">
        <f t="shared" si="7"/>
        <v>635.04304991112451</v>
      </c>
      <c r="F65" s="42">
        <f t="shared" si="8"/>
        <v>538.12367445673021</v>
      </c>
      <c r="G65" s="42">
        <f t="shared" si="9"/>
        <v>513.89383059313161</v>
      </c>
      <c r="H65" s="42">
        <f t="shared" si="10"/>
        <v>489.66398672953301</v>
      </c>
      <c r="I65" s="42">
        <f t="shared" si="11"/>
        <v>481.58737210833351</v>
      </c>
      <c r="J65" s="42">
        <v>473.51075748713396</v>
      </c>
    </row>
    <row r="66" spans="1:10" ht="15" customHeight="1" x14ac:dyDescent="0.25">
      <c r="A66" s="9" t="s">
        <v>16</v>
      </c>
      <c r="B66" s="9" t="s">
        <v>208</v>
      </c>
      <c r="C66" s="42">
        <v>8368.1260962742726</v>
      </c>
      <c r="D66" s="42">
        <f t="shared" ref="D66:D97" si="12">$C66+($J66-$C66)*0.2</f>
        <v>7240.9708192228782</v>
      </c>
      <c r="E66" s="42">
        <f t="shared" ref="E66:E97" si="13">$C66+($J66-$C66)*0.5</f>
        <v>5550.2379036457869</v>
      </c>
      <c r="F66" s="42">
        <f t="shared" ref="F66:F97" si="14">$C66+($J66-$C66)*0.8</f>
        <v>3859.5049880686956</v>
      </c>
      <c r="G66" s="42">
        <f t="shared" ref="G66:G97" si="15">(F66+H66)/2</f>
        <v>3436.8217591744228</v>
      </c>
      <c r="H66" s="42">
        <f t="shared" ref="H66:H97" si="16">$C66+($J66-$C66)*0.95</f>
        <v>3014.13853028015</v>
      </c>
      <c r="I66" s="42">
        <f t="shared" ref="I66:I97" si="17">(H66+J66)/2</f>
        <v>2873.2441206487256</v>
      </c>
      <c r="J66" s="42">
        <v>2732.3497110173007</v>
      </c>
    </row>
    <row r="67" spans="1:10" ht="15" customHeight="1" x14ac:dyDescent="0.25">
      <c r="A67" s="9" t="s">
        <v>16</v>
      </c>
      <c r="B67" s="9" t="s">
        <v>831</v>
      </c>
      <c r="C67" s="42">
        <v>707.72655415158306</v>
      </c>
      <c r="D67" s="42">
        <f t="shared" si="12"/>
        <v>665.66713616505126</v>
      </c>
      <c r="E67" s="42">
        <f t="shared" si="13"/>
        <v>602.57800918525356</v>
      </c>
      <c r="F67" s="42">
        <f t="shared" si="14"/>
        <v>539.48888220545587</v>
      </c>
      <c r="G67" s="42">
        <f t="shared" si="15"/>
        <v>523.71660046050647</v>
      </c>
      <c r="H67" s="42">
        <f t="shared" si="16"/>
        <v>507.94431871555696</v>
      </c>
      <c r="I67" s="42">
        <f t="shared" si="17"/>
        <v>502.68689146724046</v>
      </c>
      <c r="J67" s="42">
        <v>497.42946421892401</v>
      </c>
    </row>
    <row r="68" spans="1:10" ht="15" customHeight="1" x14ac:dyDescent="0.25">
      <c r="A68" s="9" t="s">
        <v>16</v>
      </c>
      <c r="B68" s="9" t="s">
        <v>825</v>
      </c>
      <c r="C68" s="42">
        <v>7444.9156995166541</v>
      </c>
      <c r="D68" s="42">
        <f t="shared" si="12"/>
        <v>7633.6571870027119</v>
      </c>
      <c r="E68" s="42">
        <f t="shared" si="13"/>
        <v>7916.7694182317982</v>
      </c>
      <c r="F68" s="42">
        <f t="shared" si="14"/>
        <v>8199.8816494608855</v>
      </c>
      <c r="G68" s="42">
        <f t="shared" si="15"/>
        <v>8270.6597072681579</v>
      </c>
      <c r="H68" s="42">
        <f t="shared" si="16"/>
        <v>8341.4377650754286</v>
      </c>
      <c r="I68" s="42">
        <f t="shared" si="17"/>
        <v>8365.0304510111855</v>
      </c>
      <c r="J68" s="42">
        <v>8388.6231369469424</v>
      </c>
    </row>
    <row r="69" spans="1:10" ht="15" customHeight="1" x14ac:dyDescent="0.25">
      <c r="A69" s="9" t="s">
        <v>16</v>
      </c>
      <c r="B69" s="9" t="s">
        <v>824</v>
      </c>
      <c r="C69" s="42">
        <v>4340.314365287486</v>
      </c>
      <c r="D69" s="42">
        <f t="shared" si="12"/>
        <v>3703.9085019606091</v>
      </c>
      <c r="E69" s="42">
        <f t="shared" si="13"/>
        <v>2749.2997069702933</v>
      </c>
      <c r="F69" s="42">
        <f t="shared" si="14"/>
        <v>1794.6909119799775</v>
      </c>
      <c r="G69" s="42">
        <f t="shared" si="15"/>
        <v>1556.0387132323988</v>
      </c>
      <c r="H69" s="42">
        <f t="shared" si="16"/>
        <v>1317.3865144848201</v>
      </c>
      <c r="I69" s="42">
        <f t="shared" si="17"/>
        <v>1237.8357815689606</v>
      </c>
      <c r="J69" s="42">
        <v>1158.2850486531008</v>
      </c>
    </row>
    <row r="70" spans="1:10" ht="15" customHeight="1" x14ac:dyDescent="0.25">
      <c r="A70" s="9" t="s">
        <v>16</v>
      </c>
      <c r="B70" s="9" t="s">
        <v>221</v>
      </c>
      <c r="C70" s="42">
        <v>5606.6649095125404</v>
      </c>
      <c r="D70" s="42">
        <f t="shared" si="12"/>
        <v>5168.6799316717033</v>
      </c>
      <c r="E70" s="42">
        <f t="shared" si="13"/>
        <v>4511.7024649104478</v>
      </c>
      <c r="F70" s="42">
        <f t="shared" si="14"/>
        <v>3854.7249981491932</v>
      </c>
      <c r="G70" s="42">
        <f t="shared" si="15"/>
        <v>3690.4806314588795</v>
      </c>
      <c r="H70" s="42">
        <f t="shared" si="16"/>
        <v>3526.2362647685654</v>
      </c>
      <c r="I70" s="42">
        <f t="shared" si="17"/>
        <v>3471.488142538461</v>
      </c>
      <c r="J70" s="42">
        <v>3416.7400203083562</v>
      </c>
    </row>
    <row r="71" spans="1:10" ht="15" customHeight="1" x14ac:dyDescent="0.25">
      <c r="A71" s="9" t="s">
        <v>16</v>
      </c>
      <c r="B71" s="9" t="s">
        <v>830</v>
      </c>
      <c r="C71" s="42">
        <v>0</v>
      </c>
      <c r="D71" s="42">
        <f t="shared" si="12"/>
        <v>0</v>
      </c>
      <c r="E71" s="42">
        <f t="shared" si="13"/>
        <v>0</v>
      </c>
      <c r="F71" s="42">
        <f t="shared" si="14"/>
        <v>0</v>
      </c>
      <c r="G71" s="42">
        <f t="shared" si="15"/>
        <v>0</v>
      </c>
      <c r="H71" s="42">
        <f t="shared" si="16"/>
        <v>0</v>
      </c>
      <c r="I71" s="42">
        <f t="shared" si="17"/>
        <v>0</v>
      </c>
      <c r="J71" s="42">
        <v>0</v>
      </c>
    </row>
    <row r="72" spans="1:10" ht="15" customHeight="1" x14ac:dyDescent="0.25">
      <c r="A72" s="9" t="s">
        <v>15</v>
      </c>
      <c r="B72" s="9" t="s">
        <v>220</v>
      </c>
      <c r="C72" s="42">
        <v>2911.585001278735</v>
      </c>
      <c r="D72" s="42">
        <f t="shared" si="12"/>
        <v>2641.1349259007657</v>
      </c>
      <c r="E72" s="42">
        <f t="shared" si="13"/>
        <v>2235.4598128338112</v>
      </c>
      <c r="F72" s="42">
        <f t="shared" si="14"/>
        <v>1829.7846997668569</v>
      </c>
      <c r="G72" s="42">
        <f t="shared" si="15"/>
        <v>1728.3659215001182</v>
      </c>
      <c r="H72" s="42">
        <f t="shared" si="16"/>
        <v>1626.9471432333796</v>
      </c>
      <c r="I72" s="42">
        <f t="shared" si="17"/>
        <v>1593.1408838111333</v>
      </c>
      <c r="J72" s="42">
        <v>1559.3346243888873</v>
      </c>
    </row>
    <row r="73" spans="1:10" ht="15" customHeight="1" x14ac:dyDescent="0.25">
      <c r="A73" s="9" t="s">
        <v>15</v>
      </c>
      <c r="B73" s="9" t="s">
        <v>208</v>
      </c>
      <c r="C73" s="42">
        <v>65475.429388629796</v>
      </c>
      <c r="D73" s="42">
        <f t="shared" si="12"/>
        <v>55799.594730407844</v>
      </c>
      <c r="E73" s="42">
        <f t="shared" si="13"/>
        <v>41285.842743074922</v>
      </c>
      <c r="F73" s="42">
        <f t="shared" si="14"/>
        <v>26772.090755741992</v>
      </c>
      <c r="G73" s="42">
        <f t="shared" si="15"/>
        <v>23143.652758908764</v>
      </c>
      <c r="H73" s="42">
        <f t="shared" si="16"/>
        <v>19515.214762075535</v>
      </c>
      <c r="I73" s="42">
        <f t="shared" si="17"/>
        <v>18305.735429797787</v>
      </c>
      <c r="J73" s="42">
        <v>17096.256097520043</v>
      </c>
    </row>
    <row r="74" spans="1:10" ht="15" customHeight="1" x14ac:dyDescent="0.25">
      <c r="A74" s="9" t="s">
        <v>15</v>
      </c>
      <c r="B74" s="9" t="s">
        <v>831</v>
      </c>
      <c r="C74" s="42">
        <v>30965.334557619259</v>
      </c>
      <c r="D74" s="42">
        <f t="shared" si="12"/>
        <v>27324.743813651985</v>
      </c>
      <c r="E74" s="42">
        <f t="shared" si="13"/>
        <v>21863.857697701074</v>
      </c>
      <c r="F74" s="42">
        <f t="shared" si="14"/>
        <v>16402.97158175016</v>
      </c>
      <c r="G74" s="42">
        <f t="shared" si="15"/>
        <v>15037.750052762432</v>
      </c>
      <c r="H74" s="42">
        <f t="shared" si="16"/>
        <v>13672.528523774705</v>
      </c>
      <c r="I74" s="42">
        <f t="shared" si="17"/>
        <v>13217.454680778796</v>
      </c>
      <c r="J74" s="42">
        <v>12762.380837782886</v>
      </c>
    </row>
    <row r="75" spans="1:10" ht="15" customHeight="1" x14ac:dyDescent="0.25">
      <c r="A75" s="9" t="s">
        <v>15</v>
      </c>
      <c r="B75" s="9" t="s">
        <v>825</v>
      </c>
      <c r="C75" s="42">
        <v>41667.017906759866</v>
      </c>
      <c r="D75" s="42">
        <f t="shared" si="12"/>
        <v>43370.57390770709</v>
      </c>
      <c r="E75" s="42">
        <f t="shared" si="13"/>
        <v>45925.907909127927</v>
      </c>
      <c r="F75" s="42">
        <f t="shared" si="14"/>
        <v>48481.241910548757</v>
      </c>
      <c r="G75" s="42">
        <f t="shared" si="15"/>
        <v>49120.07541090397</v>
      </c>
      <c r="H75" s="42">
        <f t="shared" si="16"/>
        <v>49758.908911259176</v>
      </c>
      <c r="I75" s="42">
        <f t="shared" si="17"/>
        <v>49971.853411377582</v>
      </c>
      <c r="J75" s="42">
        <v>50184.797911495982</v>
      </c>
    </row>
    <row r="76" spans="1:10" ht="15" customHeight="1" x14ac:dyDescent="0.25">
      <c r="A76" s="9" t="s">
        <v>15</v>
      </c>
      <c r="B76" s="9" t="s">
        <v>824</v>
      </c>
      <c r="C76" s="42">
        <v>3492.6765010078125</v>
      </c>
      <c r="D76" s="42">
        <f t="shared" si="12"/>
        <v>2983.4778472541834</v>
      </c>
      <c r="E76" s="42">
        <f t="shared" si="13"/>
        <v>2219.6798666237401</v>
      </c>
      <c r="F76" s="42">
        <f t="shared" si="14"/>
        <v>1455.8818859932965</v>
      </c>
      <c r="G76" s="42">
        <f t="shared" si="15"/>
        <v>1264.9323908356855</v>
      </c>
      <c r="H76" s="42">
        <f t="shared" si="16"/>
        <v>1073.9828956780748</v>
      </c>
      <c r="I76" s="42">
        <f t="shared" si="17"/>
        <v>1010.3330639588712</v>
      </c>
      <c r="J76" s="42">
        <v>946.68323223966752</v>
      </c>
    </row>
    <row r="77" spans="1:10" ht="15" customHeight="1" x14ac:dyDescent="0.25">
      <c r="A77" s="9" t="s">
        <v>15</v>
      </c>
      <c r="B77" s="9" t="s">
        <v>221</v>
      </c>
      <c r="C77" s="42">
        <v>12765.630486139667</v>
      </c>
      <c r="D77" s="42">
        <f t="shared" si="12"/>
        <v>10953.64230142606</v>
      </c>
      <c r="E77" s="42">
        <f t="shared" si="13"/>
        <v>8235.6600243556495</v>
      </c>
      <c r="F77" s="42">
        <f t="shared" si="14"/>
        <v>5517.6777472852382</v>
      </c>
      <c r="G77" s="42">
        <f t="shared" si="15"/>
        <v>4838.182178017636</v>
      </c>
      <c r="H77" s="42">
        <f t="shared" si="16"/>
        <v>4158.686608750033</v>
      </c>
      <c r="I77" s="42">
        <f t="shared" si="17"/>
        <v>3932.1880856608327</v>
      </c>
      <c r="J77" s="42">
        <v>3705.6895625716325</v>
      </c>
    </row>
    <row r="78" spans="1:10" ht="15" customHeight="1" x14ac:dyDescent="0.25">
      <c r="A78" s="9" t="s">
        <v>15</v>
      </c>
      <c r="B78" s="9" t="s">
        <v>830</v>
      </c>
      <c r="C78" s="42">
        <v>142.97506144476426</v>
      </c>
      <c r="D78" s="42">
        <f t="shared" si="12"/>
        <v>150.30339487554815</v>
      </c>
      <c r="E78" s="42">
        <f t="shared" si="13"/>
        <v>161.29589502172399</v>
      </c>
      <c r="F78" s="42">
        <f t="shared" si="14"/>
        <v>172.28839516789981</v>
      </c>
      <c r="G78" s="42">
        <f t="shared" si="15"/>
        <v>175.03652020444378</v>
      </c>
      <c r="H78" s="42">
        <f t="shared" si="16"/>
        <v>177.78464524098771</v>
      </c>
      <c r="I78" s="42">
        <f t="shared" si="17"/>
        <v>178.7006869198357</v>
      </c>
      <c r="J78" s="42">
        <v>179.61672859868369</v>
      </c>
    </row>
    <row r="79" spans="1:10" ht="15" customHeight="1" x14ac:dyDescent="0.25">
      <c r="A79" s="9" t="s">
        <v>47</v>
      </c>
      <c r="B79" s="9" t="s">
        <v>220</v>
      </c>
      <c r="C79" s="42">
        <v>194.03758338932292</v>
      </c>
      <c r="D79" s="42">
        <f t="shared" si="12"/>
        <v>188.3964130238142</v>
      </c>
      <c r="E79" s="42">
        <f t="shared" si="13"/>
        <v>179.93465747555109</v>
      </c>
      <c r="F79" s="42">
        <f t="shared" si="14"/>
        <v>171.47290192728801</v>
      </c>
      <c r="G79" s="42">
        <f t="shared" si="15"/>
        <v>169.35746304022223</v>
      </c>
      <c r="H79" s="42">
        <f t="shared" si="16"/>
        <v>167.24202415315648</v>
      </c>
      <c r="I79" s="42">
        <f t="shared" si="17"/>
        <v>166.53687785746789</v>
      </c>
      <c r="J79" s="42">
        <v>165.83173156177929</v>
      </c>
    </row>
    <row r="80" spans="1:10" ht="15" customHeight="1" x14ac:dyDescent="0.25">
      <c r="A80" s="9" t="s">
        <v>47</v>
      </c>
      <c r="B80" s="9" t="s">
        <v>208</v>
      </c>
      <c r="C80" s="42">
        <v>12923.924304167795</v>
      </c>
      <c r="D80" s="42">
        <f t="shared" si="12"/>
        <v>11035.104707250914</v>
      </c>
      <c r="E80" s="42">
        <f t="shared" si="13"/>
        <v>8201.8753118755922</v>
      </c>
      <c r="F80" s="42">
        <f t="shared" si="14"/>
        <v>5368.6459165002689</v>
      </c>
      <c r="G80" s="42">
        <f t="shared" si="15"/>
        <v>4660.3385676564385</v>
      </c>
      <c r="H80" s="42">
        <f t="shared" si="16"/>
        <v>3952.0312188126081</v>
      </c>
      <c r="I80" s="42">
        <f t="shared" si="17"/>
        <v>3715.928769197998</v>
      </c>
      <c r="J80" s="42">
        <v>3479.8263195833883</v>
      </c>
    </row>
    <row r="81" spans="1:10" ht="15" customHeight="1" x14ac:dyDescent="0.25">
      <c r="A81" s="9" t="s">
        <v>47</v>
      </c>
      <c r="B81" s="9" t="s">
        <v>831</v>
      </c>
      <c r="C81" s="42">
        <v>1097.8442218080111</v>
      </c>
      <c r="D81" s="42">
        <f t="shared" si="12"/>
        <v>1000.7608083805544</v>
      </c>
      <c r="E81" s="42">
        <f t="shared" si="13"/>
        <v>855.13568823936953</v>
      </c>
      <c r="F81" s="42">
        <f t="shared" si="14"/>
        <v>709.51056809818465</v>
      </c>
      <c r="G81" s="42">
        <f t="shared" si="15"/>
        <v>673.10428806288837</v>
      </c>
      <c r="H81" s="42">
        <f t="shared" si="16"/>
        <v>636.6980080275921</v>
      </c>
      <c r="I81" s="42">
        <f t="shared" si="17"/>
        <v>624.56258134916004</v>
      </c>
      <c r="J81" s="42">
        <v>612.42715467072799</v>
      </c>
    </row>
    <row r="82" spans="1:10" ht="15" customHeight="1" x14ac:dyDescent="0.25">
      <c r="A82" s="9" t="s">
        <v>47</v>
      </c>
      <c r="B82" s="9" t="s">
        <v>825</v>
      </c>
      <c r="C82" s="42">
        <v>5208.3772383449841</v>
      </c>
      <c r="D82" s="42">
        <f t="shared" si="12"/>
        <v>5321.6326045820333</v>
      </c>
      <c r="E82" s="42">
        <f t="shared" si="13"/>
        <v>5491.5156539376076</v>
      </c>
      <c r="F82" s="42">
        <f t="shared" si="14"/>
        <v>5661.3987032931818</v>
      </c>
      <c r="G82" s="42">
        <f t="shared" si="15"/>
        <v>5703.8694656320749</v>
      </c>
      <c r="H82" s="42">
        <f t="shared" si="16"/>
        <v>5746.340227970969</v>
      </c>
      <c r="I82" s="42">
        <f t="shared" si="17"/>
        <v>5760.4971487506</v>
      </c>
      <c r="J82" s="42">
        <v>5774.654069530231</v>
      </c>
    </row>
    <row r="83" spans="1:10" ht="15" customHeight="1" x14ac:dyDescent="0.25">
      <c r="A83" s="9" t="s">
        <v>47</v>
      </c>
      <c r="B83" s="9" t="s">
        <v>824</v>
      </c>
      <c r="C83" s="42">
        <v>51.062521944558661</v>
      </c>
      <c r="D83" s="42">
        <f t="shared" si="12"/>
        <v>43.851834557271339</v>
      </c>
      <c r="E83" s="42">
        <f t="shared" si="13"/>
        <v>33.035803476340362</v>
      </c>
      <c r="F83" s="42">
        <f t="shared" si="14"/>
        <v>22.219772395409382</v>
      </c>
      <c r="G83" s="42">
        <f t="shared" si="15"/>
        <v>19.515764625176637</v>
      </c>
      <c r="H83" s="42">
        <f t="shared" si="16"/>
        <v>16.811756854943894</v>
      </c>
      <c r="I83" s="42">
        <f t="shared" si="17"/>
        <v>15.910420931532977</v>
      </c>
      <c r="J83" s="42">
        <v>15.00908500812206</v>
      </c>
    </row>
    <row r="84" spans="1:10" ht="15" customHeight="1" x14ac:dyDescent="0.25">
      <c r="A84" s="9" t="s">
        <v>47</v>
      </c>
      <c r="B84" s="9" t="s">
        <v>221</v>
      </c>
      <c r="C84" s="42">
        <v>1133.5879871692021</v>
      </c>
      <c r="D84" s="42">
        <f t="shared" si="12"/>
        <v>977.06600131426956</v>
      </c>
      <c r="E84" s="42">
        <f t="shared" si="13"/>
        <v>742.28302253187076</v>
      </c>
      <c r="F84" s="42">
        <f t="shared" si="14"/>
        <v>507.50004374947196</v>
      </c>
      <c r="G84" s="42">
        <f t="shared" si="15"/>
        <v>448.80429905387228</v>
      </c>
      <c r="H84" s="42">
        <f t="shared" si="16"/>
        <v>390.10855435827261</v>
      </c>
      <c r="I84" s="42">
        <f t="shared" si="17"/>
        <v>370.54330612640604</v>
      </c>
      <c r="J84" s="42">
        <v>350.97805789453946</v>
      </c>
    </row>
    <row r="85" spans="1:10" ht="15" customHeight="1" x14ac:dyDescent="0.25">
      <c r="A85" s="9" t="s">
        <v>47</v>
      </c>
      <c r="B85" s="9" t="s">
        <v>830</v>
      </c>
      <c r="C85" s="42">
        <v>204.25008777823464</v>
      </c>
      <c r="D85" s="42">
        <f t="shared" si="12"/>
        <v>216.65569675132261</v>
      </c>
      <c r="E85" s="42">
        <f t="shared" si="13"/>
        <v>235.26411021095453</v>
      </c>
      <c r="F85" s="42">
        <f t="shared" si="14"/>
        <v>253.87252367058647</v>
      </c>
      <c r="G85" s="42">
        <f t="shared" si="15"/>
        <v>258.52462703549446</v>
      </c>
      <c r="H85" s="42">
        <f t="shared" si="16"/>
        <v>263.17673040040245</v>
      </c>
      <c r="I85" s="42">
        <f t="shared" si="17"/>
        <v>264.72743152203844</v>
      </c>
      <c r="J85" s="42">
        <v>266.27813264367444</v>
      </c>
    </row>
    <row r="86" spans="1:10" ht="15" customHeight="1" x14ac:dyDescent="0.25">
      <c r="A86" s="9" t="s">
        <v>14</v>
      </c>
      <c r="B86" s="9" t="s">
        <v>220</v>
      </c>
      <c r="C86" s="42">
        <v>68.423779405708601</v>
      </c>
      <c r="D86" s="42">
        <f t="shared" si="12"/>
        <v>67.710745146000392</v>
      </c>
      <c r="E86" s="42">
        <f t="shared" si="13"/>
        <v>66.641193756438071</v>
      </c>
      <c r="F86" s="42">
        <f t="shared" si="14"/>
        <v>65.571642366875736</v>
      </c>
      <c r="G86" s="42">
        <f t="shared" si="15"/>
        <v>65.304254519485156</v>
      </c>
      <c r="H86" s="42">
        <f t="shared" si="16"/>
        <v>65.036866672094575</v>
      </c>
      <c r="I86" s="42">
        <f t="shared" si="17"/>
        <v>64.947737389631044</v>
      </c>
      <c r="J86" s="42">
        <v>64.858608107167527</v>
      </c>
    </row>
    <row r="87" spans="1:10" ht="15" customHeight="1" x14ac:dyDescent="0.25">
      <c r="A87" s="9" t="s">
        <v>14</v>
      </c>
      <c r="B87" s="9" t="s">
        <v>208</v>
      </c>
      <c r="C87" s="42">
        <v>3215.1006317171918</v>
      </c>
      <c r="D87" s="42">
        <f t="shared" si="12"/>
        <v>2796.9536188850284</v>
      </c>
      <c r="E87" s="42">
        <f t="shared" si="13"/>
        <v>2169.7330996367837</v>
      </c>
      <c r="F87" s="42">
        <f t="shared" si="14"/>
        <v>1542.5125803885383</v>
      </c>
      <c r="G87" s="42">
        <f t="shared" si="15"/>
        <v>1385.7074505764772</v>
      </c>
      <c r="H87" s="42">
        <f t="shared" si="16"/>
        <v>1228.9023207644159</v>
      </c>
      <c r="I87" s="42">
        <f t="shared" si="17"/>
        <v>1176.6339441603955</v>
      </c>
      <c r="J87" s="42">
        <v>1124.365567556375</v>
      </c>
    </row>
    <row r="88" spans="1:10" ht="15" customHeight="1" x14ac:dyDescent="0.25">
      <c r="A88" s="9" t="s">
        <v>14</v>
      </c>
      <c r="B88" s="9" t="s">
        <v>831</v>
      </c>
      <c r="C88" s="42">
        <v>1244.802159964451</v>
      </c>
      <c r="D88" s="42">
        <f t="shared" si="12"/>
        <v>1112.2261475351206</v>
      </c>
      <c r="E88" s="42">
        <f t="shared" si="13"/>
        <v>913.36212889112517</v>
      </c>
      <c r="F88" s="42">
        <f t="shared" si="14"/>
        <v>714.4981102471296</v>
      </c>
      <c r="G88" s="42">
        <f t="shared" si="15"/>
        <v>664.7821055861308</v>
      </c>
      <c r="H88" s="42">
        <f t="shared" si="16"/>
        <v>615.06610092513199</v>
      </c>
      <c r="I88" s="42">
        <f t="shared" si="17"/>
        <v>598.49409937146561</v>
      </c>
      <c r="J88" s="42">
        <v>581.92209781779934</v>
      </c>
    </row>
    <row r="89" spans="1:10" ht="15" customHeight="1" x14ac:dyDescent="0.25">
      <c r="A89" s="9" t="s">
        <v>14</v>
      </c>
      <c r="B89" s="9" t="s">
        <v>825</v>
      </c>
      <c r="C89" s="42">
        <v>1434.8568666420983</v>
      </c>
      <c r="D89" s="42">
        <f t="shared" si="12"/>
        <v>1608.5624120981561</v>
      </c>
      <c r="E89" s="42">
        <f t="shared" si="13"/>
        <v>1869.1207302822424</v>
      </c>
      <c r="F89" s="42">
        <f t="shared" si="14"/>
        <v>2129.6790484663288</v>
      </c>
      <c r="G89" s="42">
        <f t="shared" si="15"/>
        <v>2194.8186280123505</v>
      </c>
      <c r="H89" s="42">
        <f t="shared" si="16"/>
        <v>2259.9582075583721</v>
      </c>
      <c r="I89" s="42">
        <f t="shared" si="17"/>
        <v>2281.6714007403793</v>
      </c>
      <c r="J89" s="42">
        <v>2303.3845939223866</v>
      </c>
    </row>
    <row r="90" spans="1:10" ht="15" customHeight="1" x14ac:dyDescent="0.25">
      <c r="A90" s="9" t="s">
        <v>14</v>
      </c>
      <c r="B90" s="9" t="s">
        <v>824</v>
      </c>
      <c r="C90" s="42">
        <v>243.05760445609923</v>
      </c>
      <c r="D90" s="42">
        <f t="shared" si="12"/>
        <v>210.77939142711995</v>
      </c>
      <c r="E90" s="42">
        <f t="shared" si="13"/>
        <v>162.36207188365108</v>
      </c>
      <c r="F90" s="42">
        <f t="shared" si="14"/>
        <v>113.94475234018216</v>
      </c>
      <c r="G90" s="42">
        <f t="shared" si="15"/>
        <v>101.84042245431495</v>
      </c>
      <c r="H90" s="42">
        <f t="shared" si="16"/>
        <v>89.736092568447731</v>
      </c>
      <c r="I90" s="42">
        <f t="shared" si="17"/>
        <v>85.701315939825321</v>
      </c>
      <c r="J90" s="42">
        <v>81.666539311202911</v>
      </c>
    </row>
    <row r="91" spans="1:10" ht="15" customHeight="1" x14ac:dyDescent="0.25">
      <c r="A91" s="9" t="s">
        <v>14</v>
      </c>
      <c r="B91" s="9" t="s">
        <v>221</v>
      </c>
      <c r="C91" s="42">
        <v>1191.7992621859989</v>
      </c>
      <c r="D91" s="42">
        <f t="shared" si="12"/>
        <v>1012.7353634649756</v>
      </c>
      <c r="E91" s="42">
        <f t="shared" si="13"/>
        <v>744.13951538344065</v>
      </c>
      <c r="F91" s="42">
        <f t="shared" si="14"/>
        <v>475.54366730190566</v>
      </c>
      <c r="G91" s="42">
        <f t="shared" si="15"/>
        <v>408.39470528152196</v>
      </c>
      <c r="H91" s="42">
        <f t="shared" si="16"/>
        <v>341.24574326113827</v>
      </c>
      <c r="I91" s="42">
        <f t="shared" si="17"/>
        <v>318.86275592101038</v>
      </c>
      <c r="J91" s="42">
        <v>296.47976858088242</v>
      </c>
    </row>
    <row r="92" spans="1:10" ht="15" customHeight="1" x14ac:dyDescent="0.25">
      <c r="A92" s="9" t="s">
        <v>14</v>
      </c>
      <c r="B92" s="9" t="s">
        <v>830</v>
      </c>
      <c r="C92" s="42">
        <v>20.425008777823464</v>
      </c>
      <c r="D92" s="42">
        <f t="shared" si="12"/>
        <v>21.477278658297095</v>
      </c>
      <c r="E92" s="42">
        <f t="shared" si="13"/>
        <v>23.055683479007541</v>
      </c>
      <c r="F92" s="42">
        <f t="shared" si="14"/>
        <v>24.634088299717991</v>
      </c>
      <c r="G92" s="42">
        <f t="shared" si="15"/>
        <v>25.028689504895603</v>
      </c>
      <c r="H92" s="42">
        <f t="shared" si="16"/>
        <v>25.423290710073214</v>
      </c>
      <c r="I92" s="42">
        <f t="shared" si="17"/>
        <v>25.554824445132418</v>
      </c>
      <c r="J92" s="42">
        <v>25.686358180191622</v>
      </c>
    </row>
    <row r="93" spans="1:10" ht="15" customHeight="1" x14ac:dyDescent="0.25">
      <c r="A93" s="9" t="s">
        <v>13</v>
      </c>
      <c r="B93" s="9" t="s">
        <v>220</v>
      </c>
      <c r="C93" s="42">
        <v>399.30892160644873</v>
      </c>
      <c r="D93" s="42">
        <f t="shared" si="12"/>
        <v>358.82902668793531</v>
      </c>
      <c r="E93" s="42">
        <f t="shared" si="13"/>
        <v>298.10918431016518</v>
      </c>
      <c r="F93" s="42">
        <f t="shared" si="14"/>
        <v>237.38934193239501</v>
      </c>
      <c r="G93" s="42">
        <f t="shared" si="15"/>
        <v>222.20938133795249</v>
      </c>
      <c r="H93" s="42">
        <f t="shared" si="16"/>
        <v>207.02942074350995</v>
      </c>
      <c r="I93" s="42">
        <f t="shared" si="17"/>
        <v>201.96943387869578</v>
      </c>
      <c r="J93" s="42">
        <v>196.90944701388159</v>
      </c>
    </row>
    <row r="94" spans="1:10" ht="15" customHeight="1" x14ac:dyDescent="0.25">
      <c r="A94" s="9" t="s">
        <v>13</v>
      </c>
      <c r="B94" s="9" t="s">
        <v>208</v>
      </c>
      <c r="C94" s="42">
        <v>5892.6150324020691</v>
      </c>
      <c r="D94" s="42">
        <f t="shared" si="12"/>
        <v>5079.1856699159025</v>
      </c>
      <c r="E94" s="42">
        <f t="shared" si="13"/>
        <v>3859.041626186653</v>
      </c>
      <c r="F94" s="42">
        <f t="shared" si="14"/>
        <v>2638.8975824574031</v>
      </c>
      <c r="G94" s="42">
        <f t="shared" si="15"/>
        <v>2333.8615715250908</v>
      </c>
      <c r="H94" s="42">
        <f t="shared" si="16"/>
        <v>2028.8255605927789</v>
      </c>
      <c r="I94" s="42">
        <f t="shared" si="17"/>
        <v>1927.1468902820079</v>
      </c>
      <c r="J94" s="42">
        <v>1825.468219971237</v>
      </c>
    </row>
    <row r="95" spans="1:10" ht="15" customHeight="1" x14ac:dyDescent="0.25">
      <c r="A95" s="9" t="s">
        <v>13</v>
      </c>
      <c r="B95" s="9" t="s">
        <v>831</v>
      </c>
      <c r="C95" s="42">
        <v>5963.0813126855601</v>
      </c>
      <c r="D95" s="42">
        <f t="shared" si="12"/>
        <v>5186.4887287977172</v>
      </c>
      <c r="E95" s="42">
        <f t="shared" si="13"/>
        <v>4021.5998529659519</v>
      </c>
      <c r="F95" s="42">
        <f t="shared" si="14"/>
        <v>2856.710977134187</v>
      </c>
      <c r="G95" s="42">
        <f t="shared" si="15"/>
        <v>2565.4887581762459</v>
      </c>
      <c r="H95" s="42">
        <f t="shared" si="16"/>
        <v>2274.2665392183053</v>
      </c>
      <c r="I95" s="42">
        <f t="shared" si="17"/>
        <v>2177.1924662323245</v>
      </c>
      <c r="J95" s="42">
        <v>2080.1183932463441</v>
      </c>
    </row>
    <row r="96" spans="1:10" ht="15" customHeight="1" x14ac:dyDescent="0.25">
      <c r="A96" s="9" t="s">
        <v>13</v>
      </c>
      <c r="B96" s="9" t="s">
        <v>825</v>
      </c>
      <c r="C96" s="42">
        <v>3564.1640317301944</v>
      </c>
      <c r="D96" s="42">
        <f t="shared" si="12"/>
        <v>3673.3530135048486</v>
      </c>
      <c r="E96" s="42">
        <f t="shared" si="13"/>
        <v>3837.1364861668299</v>
      </c>
      <c r="F96" s="42">
        <f t="shared" si="14"/>
        <v>4000.9199588288111</v>
      </c>
      <c r="G96" s="42">
        <f t="shared" si="15"/>
        <v>4041.8658269943062</v>
      </c>
      <c r="H96" s="42">
        <f t="shared" si="16"/>
        <v>4082.8116951598017</v>
      </c>
      <c r="I96" s="42">
        <f t="shared" si="17"/>
        <v>4096.4603178816333</v>
      </c>
      <c r="J96" s="42">
        <v>4110.1089406034653</v>
      </c>
    </row>
    <row r="97" spans="1:10" ht="15" customHeight="1" x14ac:dyDescent="0.25">
      <c r="A97" s="9" t="s">
        <v>13</v>
      </c>
      <c r="B97" s="9" t="s">
        <v>824</v>
      </c>
      <c r="C97" s="42">
        <v>1205.0755178915845</v>
      </c>
      <c r="D97" s="42">
        <f t="shared" si="12"/>
        <v>1024.3531240172506</v>
      </c>
      <c r="E97" s="42">
        <f t="shared" si="13"/>
        <v>753.26953320575012</v>
      </c>
      <c r="F97" s="42">
        <f t="shared" si="14"/>
        <v>482.18594239424942</v>
      </c>
      <c r="G97" s="42">
        <f t="shared" si="15"/>
        <v>414.41504469137436</v>
      </c>
      <c r="H97" s="42">
        <f t="shared" si="16"/>
        <v>346.6441469884993</v>
      </c>
      <c r="I97" s="42">
        <f t="shared" si="17"/>
        <v>324.05384775420754</v>
      </c>
      <c r="J97" s="42">
        <v>301.46354851991578</v>
      </c>
    </row>
    <row r="98" spans="1:10" ht="15" customHeight="1" x14ac:dyDescent="0.25">
      <c r="A98" s="9" t="s">
        <v>13</v>
      </c>
      <c r="B98" s="9" t="s">
        <v>221</v>
      </c>
      <c r="C98" s="42">
        <v>2216.1134523938458</v>
      </c>
      <c r="D98" s="42">
        <f t="shared" ref="D98:D129" si="18">$C98+($J98-$C98)*0.2</f>
        <v>1895.1707676632946</v>
      </c>
      <c r="E98" s="42">
        <f t="shared" ref="E98:E129" si="19">$C98+($J98-$C98)*0.5</f>
        <v>1413.7567405674677</v>
      </c>
      <c r="F98" s="42">
        <f t="shared" ref="F98:F129" si="20">$C98+($J98-$C98)*0.8</f>
        <v>932.34271347164054</v>
      </c>
      <c r="G98" s="42">
        <f t="shared" ref="G98:G129" si="21">(F98+H98)/2</f>
        <v>811.98920669768381</v>
      </c>
      <c r="H98" s="42">
        <f t="shared" ref="H98:H129" si="22">$C98+($J98-$C98)*0.95</f>
        <v>691.63569992372709</v>
      </c>
      <c r="I98" s="42">
        <f t="shared" ref="I98:I129" si="23">(H98+J98)/2</f>
        <v>651.51786433240818</v>
      </c>
      <c r="J98" s="42">
        <v>611.40002874108927</v>
      </c>
    </row>
    <row r="99" spans="1:10" ht="15" customHeight="1" x14ac:dyDescent="0.25">
      <c r="A99" s="9" t="s">
        <v>13</v>
      </c>
      <c r="B99" s="9" t="s">
        <v>830</v>
      </c>
      <c r="C99" s="42">
        <v>61.275026333470393</v>
      </c>
      <c r="D99" s="42">
        <f t="shared" si="18"/>
        <v>62.963490916795017</v>
      </c>
      <c r="E99" s="42">
        <f t="shared" si="19"/>
        <v>65.496187791781949</v>
      </c>
      <c r="F99" s="42">
        <f t="shared" si="20"/>
        <v>68.028884666768889</v>
      </c>
      <c r="G99" s="42">
        <f t="shared" si="21"/>
        <v>68.66205888551562</v>
      </c>
      <c r="H99" s="42">
        <f t="shared" si="22"/>
        <v>69.295233104262351</v>
      </c>
      <c r="I99" s="42">
        <f t="shared" si="23"/>
        <v>69.506291177177928</v>
      </c>
      <c r="J99" s="42">
        <v>69.717349250093505</v>
      </c>
    </row>
    <row r="100" spans="1:10" ht="15" customHeight="1" x14ac:dyDescent="0.25">
      <c r="A100" s="9" t="s">
        <v>12</v>
      </c>
      <c r="B100" s="9" t="s">
        <v>220</v>
      </c>
      <c r="C100" s="42">
        <v>490.20021066776314</v>
      </c>
      <c r="D100" s="42">
        <f t="shared" si="18"/>
        <v>424.25626131871996</v>
      </c>
      <c r="E100" s="42">
        <f t="shared" si="19"/>
        <v>325.34033729515522</v>
      </c>
      <c r="F100" s="42">
        <f t="shared" si="20"/>
        <v>226.42441327159048</v>
      </c>
      <c r="G100" s="42">
        <f t="shared" si="21"/>
        <v>201.69543226569928</v>
      </c>
      <c r="H100" s="42">
        <f t="shared" si="22"/>
        <v>176.96645125980808</v>
      </c>
      <c r="I100" s="42">
        <f t="shared" si="23"/>
        <v>168.72345759117769</v>
      </c>
      <c r="J100" s="42">
        <v>160.4804639225473</v>
      </c>
    </row>
    <row r="101" spans="1:10" ht="15" customHeight="1" x14ac:dyDescent="0.25">
      <c r="A101" s="9" t="s">
        <v>12</v>
      </c>
      <c r="B101" s="9" t="s">
        <v>208</v>
      </c>
      <c r="C101" s="42">
        <v>7074.2017901991576</v>
      </c>
      <c r="D101" s="42">
        <f t="shared" si="18"/>
        <v>6043.9062903165395</v>
      </c>
      <c r="E101" s="42">
        <f t="shared" si="19"/>
        <v>4498.463040492612</v>
      </c>
      <c r="F101" s="42">
        <f t="shared" si="20"/>
        <v>2953.0197906686844</v>
      </c>
      <c r="G101" s="42">
        <f t="shared" si="21"/>
        <v>2566.658978212703</v>
      </c>
      <c r="H101" s="42">
        <f t="shared" si="22"/>
        <v>2180.2981657567216</v>
      </c>
      <c r="I101" s="42">
        <f t="shared" si="23"/>
        <v>2051.511228271394</v>
      </c>
      <c r="J101" s="42">
        <v>1922.7242907860664</v>
      </c>
    </row>
    <row r="102" spans="1:10" ht="15" customHeight="1" x14ac:dyDescent="0.25">
      <c r="A102" s="9" t="s">
        <v>12</v>
      </c>
      <c r="B102" s="9" t="s">
        <v>831</v>
      </c>
      <c r="C102" s="42">
        <v>1807.6132768373764</v>
      </c>
      <c r="D102" s="42">
        <f t="shared" si="18"/>
        <v>1623.0073214960807</v>
      </c>
      <c r="E102" s="42">
        <f t="shared" si="19"/>
        <v>1346.0983884841373</v>
      </c>
      <c r="F102" s="42">
        <f t="shared" si="20"/>
        <v>1069.1894554721939</v>
      </c>
      <c r="G102" s="42">
        <f t="shared" si="21"/>
        <v>999.96222221920812</v>
      </c>
      <c r="H102" s="42">
        <f t="shared" si="22"/>
        <v>930.73498896622232</v>
      </c>
      <c r="I102" s="42">
        <f t="shared" si="23"/>
        <v>907.65924454856031</v>
      </c>
      <c r="J102" s="42">
        <v>884.58350013089841</v>
      </c>
    </row>
    <row r="103" spans="1:10" ht="15" customHeight="1" x14ac:dyDescent="0.25">
      <c r="A103" s="9" t="s">
        <v>12</v>
      </c>
      <c r="B103" s="9" t="s">
        <v>825</v>
      </c>
      <c r="C103" s="42">
        <v>2348.8760094496984</v>
      </c>
      <c r="D103" s="42">
        <f t="shared" si="18"/>
        <v>2407.1681034681219</v>
      </c>
      <c r="E103" s="42">
        <f t="shared" si="19"/>
        <v>2494.6062444957579</v>
      </c>
      <c r="F103" s="42">
        <f t="shared" si="20"/>
        <v>2582.0443855233934</v>
      </c>
      <c r="G103" s="42">
        <f t="shared" si="21"/>
        <v>2603.9039207803025</v>
      </c>
      <c r="H103" s="42">
        <f t="shared" si="22"/>
        <v>2625.7634560372112</v>
      </c>
      <c r="I103" s="42">
        <f t="shared" si="23"/>
        <v>2633.0499677895141</v>
      </c>
      <c r="J103" s="42">
        <v>2640.336479541817</v>
      </c>
    </row>
    <row r="104" spans="1:10" ht="15" customHeight="1" x14ac:dyDescent="0.25">
      <c r="A104" s="9" t="s">
        <v>12</v>
      </c>
      <c r="B104" s="9" t="s">
        <v>824</v>
      </c>
      <c r="C104" s="42">
        <v>0</v>
      </c>
      <c r="D104" s="42">
        <f t="shared" si="18"/>
        <v>0</v>
      </c>
      <c r="E104" s="42">
        <f t="shared" si="19"/>
        <v>0</v>
      </c>
      <c r="F104" s="42">
        <f t="shared" si="20"/>
        <v>0</v>
      </c>
      <c r="G104" s="42">
        <f t="shared" si="21"/>
        <v>0</v>
      </c>
      <c r="H104" s="42">
        <f t="shared" si="22"/>
        <v>0</v>
      </c>
      <c r="I104" s="42">
        <f t="shared" si="23"/>
        <v>0</v>
      </c>
      <c r="J104" s="42">
        <v>0</v>
      </c>
    </row>
    <row r="105" spans="1:10" ht="15" customHeight="1" x14ac:dyDescent="0.25">
      <c r="A105" s="9" t="s">
        <v>12</v>
      </c>
      <c r="B105" s="9" t="s">
        <v>221</v>
      </c>
      <c r="C105" s="42">
        <v>408.50017555646929</v>
      </c>
      <c r="D105" s="42">
        <f t="shared" si="18"/>
        <v>370.3238816270607</v>
      </c>
      <c r="E105" s="42">
        <f t="shared" si="19"/>
        <v>313.05944073294779</v>
      </c>
      <c r="F105" s="42">
        <f t="shared" si="20"/>
        <v>255.79499983883488</v>
      </c>
      <c r="G105" s="42">
        <f t="shared" si="21"/>
        <v>241.47888961530668</v>
      </c>
      <c r="H105" s="42">
        <f t="shared" si="22"/>
        <v>227.16277939177846</v>
      </c>
      <c r="I105" s="42">
        <f t="shared" si="23"/>
        <v>222.39074265060236</v>
      </c>
      <c r="J105" s="42">
        <v>217.6187059094263</v>
      </c>
    </row>
    <row r="106" spans="1:10" ht="15" customHeight="1" x14ac:dyDescent="0.25">
      <c r="A106" s="9" t="s">
        <v>12</v>
      </c>
      <c r="B106" s="9" t="s">
        <v>830</v>
      </c>
      <c r="C106" s="42">
        <v>10.212504388911732</v>
      </c>
      <c r="D106" s="42">
        <f t="shared" si="18"/>
        <v>10.832789728050837</v>
      </c>
      <c r="E106" s="42">
        <f t="shared" si="19"/>
        <v>11.763217736759497</v>
      </c>
      <c r="F106" s="42">
        <f t="shared" si="20"/>
        <v>12.693645745468155</v>
      </c>
      <c r="G106" s="42">
        <f t="shared" si="21"/>
        <v>12.926252747645318</v>
      </c>
      <c r="H106" s="42">
        <f t="shared" si="22"/>
        <v>13.158859749822483</v>
      </c>
      <c r="I106" s="42">
        <f t="shared" si="23"/>
        <v>13.236395417214872</v>
      </c>
      <c r="J106" s="42">
        <v>13.31393108460726</v>
      </c>
    </row>
    <row r="107" spans="1:10" ht="15" customHeight="1" x14ac:dyDescent="0.25">
      <c r="A107" s="9" t="s">
        <v>11</v>
      </c>
      <c r="B107" s="9" t="s">
        <v>220</v>
      </c>
      <c r="C107" s="42">
        <v>987.54917440776455</v>
      </c>
      <c r="D107" s="42">
        <f t="shared" si="18"/>
        <v>958.81906731899096</v>
      </c>
      <c r="E107" s="42">
        <f t="shared" si="19"/>
        <v>915.72390668583046</v>
      </c>
      <c r="F107" s="42">
        <f t="shared" si="20"/>
        <v>872.62874605266995</v>
      </c>
      <c r="G107" s="42">
        <f t="shared" si="21"/>
        <v>861.85495589437983</v>
      </c>
      <c r="H107" s="42">
        <f t="shared" si="22"/>
        <v>851.08116573608982</v>
      </c>
      <c r="I107" s="42">
        <f t="shared" si="23"/>
        <v>847.48990234999314</v>
      </c>
      <c r="J107" s="42">
        <v>843.89863896389636</v>
      </c>
    </row>
    <row r="108" spans="1:10" ht="15" customHeight="1" x14ac:dyDescent="0.25">
      <c r="A108" s="9" t="s">
        <v>11</v>
      </c>
      <c r="B108" s="9" t="s">
        <v>208</v>
      </c>
      <c r="C108" s="42">
        <v>50244.500343006832</v>
      </c>
      <c r="D108" s="42">
        <f t="shared" si="18"/>
        <v>42900.986487856659</v>
      </c>
      <c r="E108" s="42">
        <f t="shared" si="19"/>
        <v>31885.715705131406</v>
      </c>
      <c r="F108" s="42">
        <f t="shared" si="20"/>
        <v>20870.44492240615</v>
      </c>
      <c r="G108" s="42">
        <f t="shared" si="21"/>
        <v>18116.627226724835</v>
      </c>
      <c r="H108" s="42">
        <f t="shared" si="22"/>
        <v>15362.809531043524</v>
      </c>
      <c r="I108" s="42">
        <f t="shared" si="23"/>
        <v>14444.870299149752</v>
      </c>
      <c r="J108" s="42">
        <v>13526.93106725598</v>
      </c>
    </row>
    <row r="109" spans="1:10" ht="15" customHeight="1" x14ac:dyDescent="0.25">
      <c r="A109" s="9" t="s">
        <v>11</v>
      </c>
      <c r="B109" s="9" t="s">
        <v>831</v>
      </c>
      <c r="C109" s="42">
        <v>35217.821385162111</v>
      </c>
      <c r="D109" s="42">
        <f t="shared" si="18"/>
        <v>30720.526983591146</v>
      </c>
      <c r="E109" s="42">
        <f t="shared" si="19"/>
        <v>23974.585381234698</v>
      </c>
      <c r="F109" s="42">
        <f t="shared" si="20"/>
        <v>17228.643778878246</v>
      </c>
      <c r="G109" s="42">
        <f t="shared" si="21"/>
        <v>15542.158378289134</v>
      </c>
      <c r="H109" s="42">
        <f t="shared" si="22"/>
        <v>13855.672977700022</v>
      </c>
      <c r="I109" s="42">
        <f t="shared" si="23"/>
        <v>13293.511177503651</v>
      </c>
      <c r="J109" s="42">
        <v>12731.349377307281</v>
      </c>
    </row>
    <row r="110" spans="1:10" ht="15" customHeight="1" x14ac:dyDescent="0.25">
      <c r="A110" s="9" t="s">
        <v>11</v>
      </c>
      <c r="B110" s="9" t="s">
        <v>825</v>
      </c>
      <c r="C110" s="42">
        <v>26899.736560393503</v>
      </c>
      <c r="D110" s="42">
        <f t="shared" si="18"/>
        <v>28145.456785321552</v>
      </c>
      <c r="E110" s="42">
        <f t="shared" si="19"/>
        <v>30014.037122713627</v>
      </c>
      <c r="F110" s="42">
        <f t="shared" si="20"/>
        <v>31882.617460105703</v>
      </c>
      <c r="G110" s="42">
        <f t="shared" si="21"/>
        <v>32349.762544453719</v>
      </c>
      <c r="H110" s="42">
        <f t="shared" si="22"/>
        <v>32816.907628801739</v>
      </c>
      <c r="I110" s="42">
        <f t="shared" si="23"/>
        <v>32972.622656917745</v>
      </c>
      <c r="J110" s="42">
        <v>33128.337685033752</v>
      </c>
    </row>
    <row r="111" spans="1:10" ht="15" customHeight="1" x14ac:dyDescent="0.25">
      <c r="A111" s="9" t="s">
        <v>11</v>
      </c>
      <c r="B111" s="9" t="s">
        <v>824</v>
      </c>
      <c r="C111" s="42">
        <v>5443.2648392899528</v>
      </c>
      <c r="D111" s="42">
        <f t="shared" si="18"/>
        <v>4579.0613153974373</v>
      </c>
      <c r="E111" s="42">
        <f t="shared" si="19"/>
        <v>3282.7560295586654</v>
      </c>
      <c r="F111" s="42">
        <f t="shared" si="20"/>
        <v>1986.4507437198927</v>
      </c>
      <c r="G111" s="42">
        <f t="shared" si="21"/>
        <v>1662.3744222601999</v>
      </c>
      <c r="H111" s="42">
        <f t="shared" si="22"/>
        <v>1338.2981008005072</v>
      </c>
      <c r="I111" s="42">
        <f t="shared" si="23"/>
        <v>1230.2726603139429</v>
      </c>
      <c r="J111" s="42">
        <v>1122.2472198273786</v>
      </c>
    </row>
    <row r="112" spans="1:10" ht="15" customHeight="1" x14ac:dyDescent="0.25">
      <c r="A112" s="9" t="s">
        <v>11</v>
      </c>
      <c r="B112" s="9" t="s">
        <v>221</v>
      </c>
      <c r="C112" s="42">
        <v>8159.7910067404755</v>
      </c>
      <c r="D112" s="42">
        <f t="shared" si="18"/>
        <v>6968.7484198092525</v>
      </c>
      <c r="E112" s="42">
        <f t="shared" si="19"/>
        <v>5182.1845394124184</v>
      </c>
      <c r="F112" s="42">
        <f t="shared" si="20"/>
        <v>3395.6206590155844</v>
      </c>
      <c r="G112" s="42">
        <f t="shared" si="21"/>
        <v>2948.9796889163758</v>
      </c>
      <c r="H112" s="42">
        <f t="shared" si="22"/>
        <v>2502.3387188171673</v>
      </c>
      <c r="I112" s="42">
        <f t="shared" si="23"/>
        <v>2353.4583954507643</v>
      </c>
      <c r="J112" s="42">
        <v>2204.5780720843618</v>
      </c>
    </row>
    <row r="113" spans="1:10" ht="15" customHeight="1" x14ac:dyDescent="0.25">
      <c r="A113" s="9" t="s">
        <v>11</v>
      </c>
      <c r="B113" s="9" t="s">
        <v>830</v>
      </c>
      <c r="C113" s="42">
        <v>337.01264483408715</v>
      </c>
      <c r="D113" s="42">
        <f t="shared" si="18"/>
        <v>353.41478364510442</v>
      </c>
      <c r="E113" s="42">
        <f t="shared" si="19"/>
        <v>378.01799186163026</v>
      </c>
      <c r="F113" s="42">
        <f t="shared" si="20"/>
        <v>402.62120007815611</v>
      </c>
      <c r="G113" s="42">
        <f t="shared" si="21"/>
        <v>408.77200213228758</v>
      </c>
      <c r="H113" s="42">
        <f t="shared" si="22"/>
        <v>414.92280418641906</v>
      </c>
      <c r="I113" s="42">
        <f t="shared" si="23"/>
        <v>416.97307153779622</v>
      </c>
      <c r="J113" s="42">
        <v>419.02333888917337</v>
      </c>
    </row>
    <row r="114" spans="1:10" ht="15" customHeight="1" x14ac:dyDescent="0.25">
      <c r="A114" s="9" t="s">
        <v>10</v>
      </c>
      <c r="B114" s="9" t="s">
        <v>220</v>
      </c>
      <c r="C114" s="42">
        <v>183.82507900041119</v>
      </c>
      <c r="D114" s="42">
        <f t="shared" si="18"/>
        <v>168.13983233024288</v>
      </c>
      <c r="E114" s="42">
        <f t="shared" si="19"/>
        <v>144.61196232499043</v>
      </c>
      <c r="F114" s="42">
        <f t="shared" si="20"/>
        <v>121.08409231973795</v>
      </c>
      <c r="G114" s="42">
        <f t="shared" si="21"/>
        <v>115.20212481842483</v>
      </c>
      <c r="H114" s="42">
        <f t="shared" si="22"/>
        <v>109.32015731711174</v>
      </c>
      <c r="I114" s="42">
        <f t="shared" si="23"/>
        <v>107.35950148334069</v>
      </c>
      <c r="J114" s="42">
        <v>105.39884564956965</v>
      </c>
    </row>
    <row r="115" spans="1:10" ht="15" customHeight="1" x14ac:dyDescent="0.25">
      <c r="A115" s="9" t="s">
        <v>10</v>
      </c>
      <c r="B115" s="9" t="s">
        <v>208</v>
      </c>
      <c r="C115" s="42">
        <v>2786.1754473828996</v>
      </c>
      <c r="D115" s="42">
        <f t="shared" si="18"/>
        <v>2389.7928502919303</v>
      </c>
      <c r="E115" s="42">
        <f t="shared" si="19"/>
        <v>1795.2189546554762</v>
      </c>
      <c r="F115" s="42">
        <f t="shared" si="20"/>
        <v>1200.645059019022</v>
      </c>
      <c r="G115" s="42">
        <f t="shared" si="21"/>
        <v>1052.0015851099085</v>
      </c>
      <c r="H115" s="42">
        <f t="shared" si="22"/>
        <v>903.35811120079507</v>
      </c>
      <c r="I115" s="42">
        <f t="shared" si="23"/>
        <v>853.8102865644239</v>
      </c>
      <c r="J115" s="42">
        <v>804.26246192805263</v>
      </c>
    </row>
    <row r="116" spans="1:10" ht="15" customHeight="1" x14ac:dyDescent="0.25">
      <c r="A116" s="9" t="s">
        <v>10</v>
      </c>
      <c r="B116" s="9" t="s">
        <v>831</v>
      </c>
      <c r="C116" s="42">
        <v>674.12741471206346</v>
      </c>
      <c r="D116" s="42">
        <f t="shared" si="18"/>
        <v>628.08297030061738</v>
      </c>
      <c r="E116" s="42">
        <f t="shared" si="19"/>
        <v>559.01630368344831</v>
      </c>
      <c r="F116" s="42">
        <f t="shared" si="20"/>
        <v>489.94963706627931</v>
      </c>
      <c r="G116" s="42">
        <f t="shared" si="21"/>
        <v>472.68297041198707</v>
      </c>
      <c r="H116" s="42">
        <f t="shared" si="22"/>
        <v>455.41630375769478</v>
      </c>
      <c r="I116" s="42">
        <f t="shared" si="23"/>
        <v>449.66074820626403</v>
      </c>
      <c r="J116" s="42">
        <v>443.90519265483329</v>
      </c>
    </row>
    <row r="117" spans="1:10" ht="15" customHeight="1" x14ac:dyDescent="0.25">
      <c r="A117" s="9" t="s">
        <v>10</v>
      </c>
      <c r="B117" s="9" t="s">
        <v>825</v>
      </c>
      <c r="C117" s="42">
        <v>969.16666650772356</v>
      </c>
      <c r="D117" s="42">
        <f t="shared" si="18"/>
        <v>1048.593036684385</v>
      </c>
      <c r="E117" s="42">
        <f t="shared" si="19"/>
        <v>1167.7325919493771</v>
      </c>
      <c r="F117" s="42">
        <f t="shared" si="20"/>
        <v>1286.8721472143693</v>
      </c>
      <c r="G117" s="42">
        <f t="shared" si="21"/>
        <v>1316.6570360306173</v>
      </c>
      <c r="H117" s="42">
        <f t="shared" si="22"/>
        <v>1346.4419248468653</v>
      </c>
      <c r="I117" s="42">
        <f t="shared" si="23"/>
        <v>1356.3702211189479</v>
      </c>
      <c r="J117" s="42">
        <v>1366.2985173910306</v>
      </c>
    </row>
    <row r="118" spans="1:10" ht="15" customHeight="1" x14ac:dyDescent="0.25">
      <c r="A118" s="9" t="s">
        <v>10</v>
      </c>
      <c r="B118" s="9" t="s">
        <v>824</v>
      </c>
      <c r="C118" s="42">
        <v>858.87161910747682</v>
      </c>
      <c r="D118" s="42">
        <f t="shared" si="18"/>
        <v>748.79571192234062</v>
      </c>
      <c r="E118" s="42">
        <f t="shared" si="19"/>
        <v>583.68185114463631</v>
      </c>
      <c r="F118" s="42">
        <f t="shared" si="20"/>
        <v>418.56799036693201</v>
      </c>
      <c r="G118" s="42">
        <f t="shared" si="21"/>
        <v>377.28952517250593</v>
      </c>
      <c r="H118" s="42">
        <f t="shared" si="22"/>
        <v>336.01105997807986</v>
      </c>
      <c r="I118" s="42">
        <f t="shared" si="23"/>
        <v>322.25157157993783</v>
      </c>
      <c r="J118" s="42">
        <v>308.49208318179586</v>
      </c>
    </row>
    <row r="119" spans="1:10" ht="15" customHeight="1" x14ac:dyDescent="0.25">
      <c r="A119" s="9" t="s">
        <v>10</v>
      </c>
      <c r="B119" s="9" t="s">
        <v>221</v>
      </c>
      <c r="C119" s="42">
        <v>703.64155239601837</v>
      </c>
      <c r="D119" s="42">
        <f t="shared" si="18"/>
        <v>610.9223170675931</v>
      </c>
      <c r="E119" s="42">
        <f t="shared" si="19"/>
        <v>471.84346407495514</v>
      </c>
      <c r="F119" s="42">
        <f t="shared" si="20"/>
        <v>332.76461108231723</v>
      </c>
      <c r="G119" s="42">
        <f t="shared" si="21"/>
        <v>297.99489783415777</v>
      </c>
      <c r="H119" s="42">
        <f t="shared" si="22"/>
        <v>263.22518458599831</v>
      </c>
      <c r="I119" s="42">
        <f t="shared" si="23"/>
        <v>251.63528016994513</v>
      </c>
      <c r="J119" s="42">
        <v>240.04537575389196</v>
      </c>
    </row>
    <row r="120" spans="1:10" ht="15" customHeight="1" x14ac:dyDescent="0.25">
      <c r="A120" s="9" t="s">
        <v>10</v>
      </c>
      <c r="B120" s="9" t="s">
        <v>830</v>
      </c>
      <c r="C120" s="42">
        <v>0</v>
      </c>
      <c r="D120" s="42">
        <f t="shared" si="18"/>
        <v>0</v>
      </c>
      <c r="E120" s="42">
        <f t="shared" si="19"/>
        <v>0</v>
      </c>
      <c r="F120" s="42">
        <f t="shared" si="20"/>
        <v>0</v>
      </c>
      <c r="G120" s="42">
        <f t="shared" si="21"/>
        <v>0</v>
      </c>
      <c r="H120" s="42">
        <f t="shared" si="22"/>
        <v>0</v>
      </c>
      <c r="I120" s="42">
        <f t="shared" si="23"/>
        <v>0</v>
      </c>
      <c r="J120" s="42">
        <v>0</v>
      </c>
    </row>
    <row r="121" spans="1:10" ht="15" customHeight="1" x14ac:dyDescent="0.25">
      <c r="A121" s="9" t="s">
        <v>9</v>
      </c>
      <c r="B121" s="9" t="s">
        <v>220</v>
      </c>
      <c r="C121" s="42">
        <v>51.062521944558661</v>
      </c>
      <c r="D121" s="42">
        <f t="shared" si="18"/>
        <v>49.578003427319523</v>
      </c>
      <c r="E121" s="42">
        <f t="shared" si="19"/>
        <v>47.351225651460815</v>
      </c>
      <c r="F121" s="42">
        <f t="shared" si="20"/>
        <v>45.124447875602108</v>
      </c>
      <c r="G121" s="42">
        <f t="shared" si="21"/>
        <v>44.567753431637428</v>
      </c>
      <c r="H121" s="42">
        <f t="shared" si="22"/>
        <v>44.011058987672754</v>
      </c>
      <c r="I121" s="42">
        <f t="shared" si="23"/>
        <v>43.825494173017859</v>
      </c>
      <c r="J121" s="42">
        <v>43.63992935836297</v>
      </c>
    </row>
    <row r="122" spans="1:10" ht="15" customHeight="1" x14ac:dyDescent="0.25">
      <c r="A122" s="9" t="s">
        <v>9</v>
      </c>
      <c r="B122" s="9" t="s">
        <v>208</v>
      </c>
      <c r="C122" s="42">
        <v>2668.5273968226356</v>
      </c>
      <c r="D122" s="42">
        <f t="shared" si="18"/>
        <v>2265.6694779923091</v>
      </c>
      <c r="E122" s="42">
        <f t="shared" si="19"/>
        <v>1661.3825997468193</v>
      </c>
      <c r="F122" s="42">
        <f t="shared" si="20"/>
        <v>1057.0957215013295</v>
      </c>
      <c r="G122" s="42">
        <f t="shared" si="21"/>
        <v>906.0240019399572</v>
      </c>
      <c r="H122" s="42">
        <f t="shared" si="22"/>
        <v>754.95228237858487</v>
      </c>
      <c r="I122" s="42">
        <f t="shared" si="23"/>
        <v>704.59504252479405</v>
      </c>
      <c r="J122" s="42">
        <v>654.23780267100324</v>
      </c>
    </row>
    <row r="123" spans="1:10" ht="15" customHeight="1" x14ac:dyDescent="0.25">
      <c r="A123" s="9" t="s">
        <v>9</v>
      </c>
      <c r="B123" s="9" t="s">
        <v>831</v>
      </c>
      <c r="C123" s="42">
        <v>643.38777650143913</v>
      </c>
      <c r="D123" s="42">
        <f t="shared" si="18"/>
        <v>578.99130486546039</v>
      </c>
      <c r="E123" s="42">
        <f t="shared" si="19"/>
        <v>482.39659741149239</v>
      </c>
      <c r="F123" s="42">
        <f t="shared" si="20"/>
        <v>385.80188995752428</v>
      </c>
      <c r="G123" s="42">
        <f t="shared" si="21"/>
        <v>361.65321309403225</v>
      </c>
      <c r="H123" s="42">
        <f t="shared" si="22"/>
        <v>337.50453623054028</v>
      </c>
      <c r="I123" s="42">
        <f t="shared" si="23"/>
        <v>329.45497727604294</v>
      </c>
      <c r="J123" s="42">
        <v>321.4054183215456</v>
      </c>
    </row>
    <row r="124" spans="1:10" ht="15" customHeight="1" x14ac:dyDescent="0.25">
      <c r="A124" s="9" t="s">
        <v>9</v>
      </c>
      <c r="B124" s="9" t="s">
        <v>825</v>
      </c>
      <c r="C124" s="42">
        <v>602.53775894579212</v>
      </c>
      <c r="D124" s="42">
        <f t="shared" si="18"/>
        <v>617.44589314013479</v>
      </c>
      <c r="E124" s="42">
        <f t="shared" si="19"/>
        <v>639.80809443164878</v>
      </c>
      <c r="F124" s="42">
        <f t="shared" si="20"/>
        <v>662.17029572316278</v>
      </c>
      <c r="G124" s="42">
        <f t="shared" si="21"/>
        <v>667.76084604604125</v>
      </c>
      <c r="H124" s="42">
        <f t="shared" si="22"/>
        <v>673.35139636891972</v>
      </c>
      <c r="I124" s="42">
        <f t="shared" si="23"/>
        <v>675.21491314321258</v>
      </c>
      <c r="J124" s="42">
        <v>677.07842991750545</v>
      </c>
    </row>
    <row r="125" spans="1:10" ht="15" customHeight="1" x14ac:dyDescent="0.25">
      <c r="A125" s="9" t="s">
        <v>9</v>
      </c>
      <c r="B125" s="9" t="s">
        <v>824</v>
      </c>
      <c r="C125" s="42">
        <v>51.062521944558661</v>
      </c>
      <c r="D125" s="42">
        <f t="shared" si="18"/>
        <v>43.344747502874299</v>
      </c>
      <c r="E125" s="42">
        <f t="shared" si="19"/>
        <v>31.768085840347762</v>
      </c>
      <c r="F125" s="42">
        <f t="shared" si="20"/>
        <v>20.191424177821222</v>
      </c>
      <c r="G125" s="42">
        <f t="shared" si="21"/>
        <v>17.297258762189585</v>
      </c>
      <c r="H125" s="42">
        <f t="shared" si="22"/>
        <v>14.403093346557952</v>
      </c>
      <c r="I125" s="42">
        <f t="shared" si="23"/>
        <v>13.438371541347408</v>
      </c>
      <c r="J125" s="42">
        <v>12.473649736136865</v>
      </c>
    </row>
    <row r="126" spans="1:10" ht="15" customHeight="1" x14ac:dyDescent="0.25">
      <c r="A126" s="9" t="s">
        <v>9</v>
      </c>
      <c r="B126" s="9" t="s">
        <v>221</v>
      </c>
      <c r="C126" s="42">
        <v>163.40007022258771</v>
      </c>
      <c r="D126" s="42">
        <f t="shared" si="18"/>
        <v>142.1658129935588</v>
      </c>
      <c r="E126" s="42">
        <f t="shared" si="19"/>
        <v>110.31442715001546</v>
      </c>
      <c r="F126" s="42">
        <f t="shared" si="20"/>
        <v>78.463041306472107</v>
      </c>
      <c r="G126" s="42">
        <f t="shared" si="21"/>
        <v>70.500194845586265</v>
      </c>
      <c r="H126" s="42">
        <f t="shared" si="22"/>
        <v>62.537348384700437</v>
      </c>
      <c r="I126" s="42">
        <f t="shared" si="23"/>
        <v>59.883066231071822</v>
      </c>
      <c r="J126" s="42">
        <v>57.228784077443201</v>
      </c>
    </row>
    <row r="127" spans="1:10" ht="15" customHeight="1" x14ac:dyDescent="0.25">
      <c r="A127" s="9" t="s">
        <v>9</v>
      </c>
      <c r="B127" s="9" t="s">
        <v>830</v>
      </c>
      <c r="C127" s="42">
        <v>0</v>
      </c>
      <c r="D127" s="42">
        <f t="shared" si="18"/>
        <v>0</v>
      </c>
      <c r="E127" s="42">
        <f t="shared" si="19"/>
        <v>0</v>
      </c>
      <c r="F127" s="42">
        <f t="shared" si="20"/>
        <v>0</v>
      </c>
      <c r="G127" s="42">
        <f t="shared" si="21"/>
        <v>0</v>
      </c>
      <c r="H127" s="42">
        <f t="shared" si="22"/>
        <v>0</v>
      </c>
      <c r="I127" s="42">
        <f t="shared" si="23"/>
        <v>0</v>
      </c>
      <c r="J127" s="42">
        <v>0</v>
      </c>
    </row>
    <row r="128" spans="1:10" ht="15" customHeight="1" x14ac:dyDescent="0.25">
      <c r="A128" s="9" t="s">
        <v>8</v>
      </c>
      <c r="B128" s="9" t="s">
        <v>220</v>
      </c>
      <c r="C128" s="42">
        <v>40.850017555646929</v>
      </c>
      <c r="D128" s="42">
        <f t="shared" si="18"/>
        <v>37.425522983864084</v>
      </c>
      <c r="E128" s="42">
        <f t="shared" si="19"/>
        <v>32.288781126189825</v>
      </c>
      <c r="F128" s="42">
        <f t="shared" si="20"/>
        <v>27.152039268515562</v>
      </c>
      <c r="G128" s="42">
        <f t="shared" si="21"/>
        <v>25.867853804096995</v>
      </c>
      <c r="H128" s="42">
        <f t="shared" si="22"/>
        <v>24.583668339678432</v>
      </c>
      <c r="I128" s="42">
        <f t="shared" si="23"/>
        <v>24.155606518205577</v>
      </c>
      <c r="J128" s="42">
        <v>23.727544696732721</v>
      </c>
    </row>
    <row r="129" spans="1:10" ht="15" customHeight="1" x14ac:dyDescent="0.25">
      <c r="A129" s="9" t="s">
        <v>8</v>
      </c>
      <c r="B129" s="9" t="s">
        <v>208</v>
      </c>
      <c r="C129" s="42">
        <v>1765.7420088428385</v>
      </c>
      <c r="D129" s="42">
        <f t="shared" si="18"/>
        <v>1537.1593571526762</v>
      </c>
      <c r="E129" s="42">
        <f t="shared" si="19"/>
        <v>1194.2853796174329</v>
      </c>
      <c r="F129" s="42">
        <f t="shared" si="20"/>
        <v>851.41140208218951</v>
      </c>
      <c r="G129" s="42">
        <f t="shared" si="21"/>
        <v>765.6929076983788</v>
      </c>
      <c r="H129" s="42">
        <f t="shared" si="22"/>
        <v>679.97441331456798</v>
      </c>
      <c r="I129" s="42">
        <f t="shared" si="23"/>
        <v>651.40158185329767</v>
      </c>
      <c r="J129" s="42">
        <v>622.82875039202736</v>
      </c>
    </row>
    <row r="130" spans="1:10" ht="15" customHeight="1" x14ac:dyDescent="0.25">
      <c r="A130" s="9" t="s">
        <v>8</v>
      </c>
      <c r="B130" s="9" t="s">
        <v>831</v>
      </c>
      <c r="C130" s="42">
        <v>337.01264483408715</v>
      </c>
      <c r="D130" s="42">
        <f t="shared" ref="D130:D161" si="24">$C130+($J130-$C130)*0.2</f>
        <v>303.56909837640649</v>
      </c>
      <c r="E130" s="42">
        <f t="shared" ref="E130:E161" si="25">$C130+($J130-$C130)*0.5</f>
        <v>253.40377868988554</v>
      </c>
      <c r="F130" s="42">
        <f t="shared" ref="F130:F161" si="26">$C130+($J130-$C130)*0.8</f>
        <v>203.23845900336457</v>
      </c>
      <c r="G130" s="42">
        <f t="shared" ref="G130:G161" si="27">(F130+H130)/2</f>
        <v>190.69712908173432</v>
      </c>
      <c r="H130" s="42">
        <f t="shared" ref="H130:H161" si="28">$C130+($J130-$C130)*0.95</f>
        <v>178.1557991601041</v>
      </c>
      <c r="I130" s="42">
        <f t="shared" ref="I130:I161" si="29">(H130+J130)/2</f>
        <v>173.97535585289401</v>
      </c>
      <c r="J130" s="42">
        <v>169.79491254568393</v>
      </c>
    </row>
    <row r="131" spans="1:10" ht="15" customHeight="1" x14ac:dyDescent="0.25">
      <c r="A131" s="9" t="s">
        <v>8</v>
      </c>
      <c r="B131" s="9" t="s">
        <v>825</v>
      </c>
      <c r="C131" s="42">
        <v>592.3252545568804</v>
      </c>
      <c r="D131" s="42">
        <f t="shared" si="24"/>
        <v>657.24863247778183</v>
      </c>
      <c r="E131" s="42">
        <f t="shared" si="25"/>
        <v>754.63369935913397</v>
      </c>
      <c r="F131" s="42">
        <f t="shared" si="26"/>
        <v>852.018766240486</v>
      </c>
      <c r="G131" s="42">
        <f t="shared" si="27"/>
        <v>876.36503296082401</v>
      </c>
      <c r="H131" s="42">
        <f t="shared" si="28"/>
        <v>900.71129968116202</v>
      </c>
      <c r="I131" s="42">
        <f t="shared" si="29"/>
        <v>908.82672192127472</v>
      </c>
      <c r="J131" s="42">
        <v>916.94214416138743</v>
      </c>
    </row>
    <row r="132" spans="1:10" ht="15" customHeight="1" x14ac:dyDescent="0.25">
      <c r="A132" s="9" t="s">
        <v>8</v>
      </c>
      <c r="B132" s="9" t="s">
        <v>824</v>
      </c>
      <c r="C132" s="42">
        <v>622.96276772361568</v>
      </c>
      <c r="D132" s="42">
        <f t="shared" si="24"/>
        <v>542.1209434083089</v>
      </c>
      <c r="E132" s="42">
        <f t="shared" si="25"/>
        <v>420.85820693534879</v>
      </c>
      <c r="F132" s="42">
        <f t="shared" si="26"/>
        <v>299.59547046238862</v>
      </c>
      <c r="G132" s="42">
        <f t="shared" si="27"/>
        <v>269.27978634414865</v>
      </c>
      <c r="H132" s="42">
        <f t="shared" si="28"/>
        <v>238.96410222590862</v>
      </c>
      <c r="I132" s="42">
        <f t="shared" si="29"/>
        <v>228.85887418649526</v>
      </c>
      <c r="J132" s="42">
        <v>218.75364614708192</v>
      </c>
    </row>
    <row r="133" spans="1:10" ht="15" customHeight="1" x14ac:dyDescent="0.25">
      <c r="A133" s="9" t="s">
        <v>8</v>
      </c>
      <c r="B133" s="9" t="s">
        <v>221</v>
      </c>
      <c r="C133" s="42">
        <v>949.762908168791</v>
      </c>
      <c r="D133" s="42">
        <f t="shared" si="24"/>
        <v>862.09093232048167</v>
      </c>
      <c r="E133" s="42">
        <f t="shared" si="25"/>
        <v>730.58296854801756</v>
      </c>
      <c r="F133" s="42">
        <f t="shared" si="26"/>
        <v>599.07500477555345</v>
      </c>
      <c r="G133" s="42">
        <f t="shared" si="27"/>
        <v>566.19801383243748</v>
      </c>
      <c r="H133" s="42">
        <f t="shared" si="28"/>
        <v>533.32102288932151</v>
      </c>
      <c r="I133" s="42">
        <f t="shared" si="29"/>
        <v>522.36202590828282</v>
      </c>
      <c r="J133" s="42">
        <v>511.40302892724412</v>
      </c>
    </row>
    <row r="134" spans="1:10" ht="15" customHeight="1" x14ac:dyDescent="0.25">
      <c r="A134" s="9" t="s">
        <v>8</v>
      </c>
      <c r="B134" s="9" t="s">
        <v>830</v>
      </c>
      <c r="C134" s="42">
        <v>0</v>
      </c>
      <c r="D134" s="42">
        <f t="shared" si="24"/>
        <v>0</v>
      </c>
      <c r="E134" s="42">
        <f t="shared" si="25"/>
        <v>0</v>
      </c>
      <c r="F134" s="42">
        <f t="shared" si="26"/>
        <v>0</v>
      </c>
      <c r="G134" s="42">
        <f t="shared" si="27"/>
        <v>0</v>
      </c>
      <c r="H134" s="42">
        <f t="shared" si="28"/>
        <v>0</v>
      </c>
      <c r="I134" s="42">
        <f t="shared" si="29"/>
        <v>0</v>
      </c>
      <c r="J134" s="42">
        <v>0</v>
      </c>
    </row>
    <row r="135" spans="1:10" ht="15" customHeight="1" x14ac:dyDescent="0.25">
      <c r="A135" s="9" t="s">
        <v>7</v>
      </c>
      <c r="B135" s="9" t="s">
        <v>220</v>
      </c>
      <c r="C135" s="42">
        <v>0</v>
      </c>
      <c r="D135" s="42">
        <f t="shared" si="24"/>
        <v>0</v>
      </c>
      <c r="E135" s="42">
        <f t="shared" si="25"/>
        <v>0</v>
      </c>
      <c r="F135" s="42">
        <f t="shared" si="26"/>
        <v>0</v>
      </c>
      <c r="G135" s="42">
        <f t="shared" si="27"/>
        <v>0</v>
      </c>
      <c r="H135" s="42">
        <f t="shared" si="28"/>
        <v>0</v>
      </c>
      <c r="I135" s="42">
        <f t="shared" si="29"/>
        <v>0</v>
      </c>
      <c r="J135" s="42">
        <v>0</v>
      </c>
    </row>
    <row r="136" spans="1:10" ht="15" customHeight="1" x14ac:dyDescent="0.25">
      <c r="A136" s="9" t="s">
        <v>7</v>
      </c>
      <c r="B136" s="9" t="s">
        <v>208</v>
      </c>
      <c r="C136" s="42">
        <v>2184.3525637443304</v>
      </c>
      <c r="D136" s="42">
        <f t="shared" si="24"/>
        <v>1902.132144385231</v>
      </c>
      <c r="E136" s="42">
        <f t="shared" si="25"/>
        <v>1478.8015153465817</v>
      </c>
      <c r="F136" s="42">
        <f t="shared" si="26"/>
        <v>1055.4708863079325</v>
      </c>
      <c r="G136" s="42">
        <f t="shared" si="27"/>
        <v>949.6382290482702</v>
      </c>
      <c r="H136" s="42">
        <f t="shared" si="28"/>
        <v>843.80557178860795</v>
      </c>
      <c r="I136" s="42">
        <f t="shared" si="29"/>
        <v>808.52801936872049</v>
      </c>
      <c r="J136" s="42">
        <v>773.25046694883304</v>
      </c>
    </row>
    <row r="137" spans="1:10" ht="15" customHeight="1" x14ac:dyDescent="0.25">
      <c r="A137" s="9" t="s">
        <v>7</v>
      </c>
      <c r="B137" s="9" t="s">
        <v>831</v>
      </c>
      <c r="C137" s="42">
        <v>0</v>
      </c>
      <c r="D137" s="42">
        <f t="shared" si="24"/>
        <v>0</v>
      </c>
      <c r="E137" s="42">
        <f t="shared" si="25"/>
        <v>0</v>
      </c>
      <c r="F137" s="42">
        <f t="shared" si="26"/>
        <v>0</v>
      </c>
      <c r="G137" s="42">
        <f t="shared" si="27"/>
        <v>0</v>
      </c>
      <c r="H137" s="42">
        <f t="shared" si="28"/>
        <v>0</v>
      </c>
      <c r="I137" s="42">
        <f t="shared" si="29"/>
        <v>0</v>
      </c>
      <c r="J137" s="42">
        <v>0</v>
      </c>
    </row>
    <row r="138" spans="1:10" ht="15" customHeight="1" x14ac:dyDescent="0.25">
      <c r="A138" s="9" t="s">
        <v>7</v>
      </c>
      <c r="B138" s="9" t="s">
        <v>825</v>
      </c>
      <c r="C138" s="42">
        <v>188.93133119486703</v>
      </c>
      <c r="D138" s="42">
        <f t="shared" si="24"/>
        <v>214.78018445234051</v>
      </c>
      <c r="E138" s="42">
        <f t="shared" si="25"/>
        <v>253.55346433855075</v>
      </c>
      <c r="F138" s="42">
        <f t="shared" si="26"/>
        <v>292.326744224761</v>
      </c>
      <c r="G138" s="42">
        <f t="shared" si="27"/>
        <v>302.02006419631357</v>
      </c>
      <c r="H138" s="42">
        <f t="shared" si="28"/>
        <v>311.71338416786608</v>
      </c>
      <c r="I138" s="42">
        <f t="shared" si="29"/>
        <v>314.94449082505025</v>
      </c>
      <c r="J138" s="42">
        <v>318.17559748223448</v>
      </c>
    </row>
    <row r="139" spans="1:10" ht="15" customHeight="1" x14ac:dyDescent="0.25">
      <c r="A139" s="9" t="s">
        <v>7</v>
      </c>
      <c r="B139" s="9" t="s">
        <v>824</v>
      </c>
      <c r="C139" s="42">
        <v>0</v>
      </c>
      <c r="D139" s="42">
        <f t="shared" si="24"/>
        <v>0</v>
      </c>
      <c r="E139" s="42">
        <f t="shared" si="25"/>
        <v>0</v>
      </c>
      <c r="F139" s="42">
        <f t="shared" si="26"/>
        <v>0</v>
      </c>
      <c r="G139" s="42">
        <f t="shared" si="27"/>
        <v>0</v>
      </c>
      <c r="H139" s="42">
        <f t="shared" si="28"/>
        <v>0</v>
      </c>
      <c r="I139" s="42">
        <f t="shared" si="29"/>
        <v>0</v>
      </c>
      <c r="J139" s="42">
        <v>0</v>
      </c>
    </row>
    <row r="140" spans="1:10" ht="15" customHeight="1" x14ac:dyDescent="0.25">
      <c r="A140" s="9" t="s">
        <v>7</v>
      </c>
      <c r="B140" s="9" t="s">
        <v>221</v>
      </c>
      <c r="C140" s="42">
        <v>8.1700035111293854</v>
      </c>
      <c r="D140" s="42">
        <f t="shared" si="24"/>
        <v>6.9659356957317051</v>
      </c>
      <c r="E140" s="42">
        <f t="shared" si="25"/>
        <v>5.1598339726351856</v>
      </c>
      <c r="F140" s="42">
        <f t="shared" si="26"/>
        <v>3.3537322495386643</v>
      </c>
      <c r="G140" s="42">
        <f t="shared" si="27"/>
        <v>2.9022068187645349</v>
      </c>
      <c r="H140" s="42">
        <f t="shared" si="28"/>
        <v>2.4506813879904055</v>
      </c>
      <c r="I140" s="42">
        <f t="shared" si="29"/>
        <v>2.3001729110656952</v>
      </c>
      <c r="J140" s="42">
        <v>2.149664434140985</v>
      </c>
    </row>
    <row r="141" spans="1:10" ht="15" customHeight="1" x14ac:dyDescent="0.25">
      <c r="A141" s="9" t="s">
        <v>7</v>
      </c>
      <c r="B141" s="9" t="s">
        <v>830</v>
      </c>
      <c r="C141" s="42">
        <v>4.0850017555646927</v>
      </c>
      <c r="D141" s="42">
        <f t="shared" si="24"/>
        <v>4.3400281109184817</v>
      </c>
      <c r="E141" s="42">
        <f t="shared" si="25"/>
        <v>4.7225676439491657</v>
      </c>
      <c r="F141" s="42">
        <f t="shared" si="26"/>
        <v>5.1051071769798488</v>
      </c>
      <c r="G141" s="42">
        <f t="shared" si="27"/>
        <v>5.2007420602375198</v>
      </c>
      <c r="H141" s="42">
        <f t="shared" si="28"/>
        <v>5.2963769434951908</v>
      </c>
      <c r="I141" s="42">
        <f t="shared" si="29"/>
        <v>5.3282552379144139</v>
      </c>
      <c r="J141" s="42">
        <v>5.3601335323336379</v>
      </c>
    </row>
    <row r="142" spans="1:10" ht="15" customHeight="1" x14ac:dyDescent="0.25">
      <c r="A142" s="9" t="s">
        <v>6</v>
      </c>
      <c r="B142" s="9" t="s">
        <v>220</v>
      </c>
      <c r="C142" s="42">
        <v>949.76290816879111</v>
      </c>
      <c r="D142" s="42">
        <f t="shared" si="24"/>
        <v>888.98451743578721</v>
      </c>
      <c r="E142" s="42">
        <f t="shared" si="25"/>
        <v>797.81693133628141</v>
      </c>
      <c r="F142" s="42">
        <f t="shared" si="26"/>
        <v>706.64934523677562</v>
      </c>
      <c r="G142" s="42">
        <f t="shared" si="27"/>
        <v>683.85744871189922</v>
      </c>
      <c r="H142" s="42">
        <f t="shared" si="28"/>
        <v>661.06555218702283</v>
      </c>
      <c r="I142" s="42">
        <f t="shared" si="29"/>
        <v>653.46825334539733</v>
      </c>
      <c r="J142" s="42">
        <v>645.87095450377183</v>
      </c>
    </row>
    <row r="143" spans="1:10" ht="15" customHeight="1" x14ac:dyDescent="0.25">
      <c r="A143" s="9" t="s">
        <v>6</v>
      </c>
      <c r="B143" s="9" t="s">
        <v>208</v>
      </c>
      <c r="C143" s="42">
        <v>34357.928515615742</v>
      </c>
      <c r="D143" s="42">
        <f t="shared" si="24"/>
        <v>29608.101912951824</v>
      </c>
      <c r="E143" s="42">
        <f t="shared" si="25"/>
        <v>22483.362008955955</v>
      </c>
      <c r="F143" s="42">
        <f t="shared" si="26"/>
        <v>15358.622104960079</v>
      </c>
      <c r="G143" s="42">
        <f t="shared" si="27"/>
        <v>13577.437128961112</v>
      </c>
      <c r="H143" s="42">
        <f t="shared" si="28"/>
        <v>11796.252152962144</v>
      </c>
      <c r="I143" s="42">
        <f t="shared" si="29"/>
        <v>11202.523827629155</v>
      </c>
      <c r="J143" s="42">
        <v>10608.795502296165</v>
      </c>
    </row>
    <row r="144" spans="1:10" ht="15" customHeight="1" x14ac:dyDescent="0.25">
      <c r="A144" s="9" t="s">
        <v>6</v>
      </c>
      <c r="B144" s="9" t="s">
        <v>831</v>
      </c>
      <c r="C144" s="42">
        <v>19357.802069182188</v>
      </c>
      <c r="D144" s="42">
        <f t="shared" si="24"/>
        <v>16895.437455275744</v>
      </c>
      <c r="E144" s="42">
        <f t="shared" si="25"/>
        <v>13201.890534416076</v>
      </c>
      <c r="F144" s="42">
        <f t="shared" si="26"/>
        <v>9508.3436135564079</v>
      </c>
      <c r="G144" s="42">
        <f t="shared" si="27"/>
        <v>8584.9568833414924</v>
      </c>
      <c r="H144" s="42">
        <f t="shared" si="28"/>
        <v>7661.570153126575</v>
      </c>
      <c r="I144" s="42">
        <f t="shared" si="29"/>
        <v>7353.7745763882685</v>
      </c>
      <c r="J144" s="42">
        <v>7045.978999649963</v>
      </c>
    </row>
    <row r="145" spans="1:10" ht="15" customHeight="1" x14ac:dyDescent="0.25">
      <c r="A145" s="9" t="s">
        <v>6</v>
      </c>
      <c r="B145" s="9" t="s">
        <v>825</v>
      </c>
      <c r="C145" s="42">
        <v>10089.954336244791</v>
      </c>
      <c r="D145" s="42">
        <f t="shared" si="24"/>
        <v>10373.580360049695</v>
      </c>
      <c r="E145" s="42">
        <f t="shared" si="25"/>
        <v>10799.019395757048</v>
      </c>
      <c r="F145" s="42">
        <f t="shared" si="26"/>
        <v>11224.458431464402</v>
      </c>
      <c r="G145" s="42">
        <f t="shared" si="27"/>
        <v>11330.818190391241</v>
      </c>
      <c r="H145" s="42">
        <f t="shared" si="28"/>
        <v>11437.17794931808</v>
      </c>
      <c r="I145" s="42">
        <f t="shared" si="29"/>
        <v>11472.631202293693</v>
      </c>
      <c r="J145" s="42">
        <v>11508.084455269305</v>
      </c>
    </row>
    <row r="146" spans="1:10" ht="15" customHeight="1" x14ac:dyDescent="0.25">
      <c r="A146" s="9" t="s">
        <v>6</v>
      </c>
      <c r="B146" s="9" t="s">
        <v>824</v>
      </c>
      <c r="C146" s="42">
        <v>2471.4260621166391</v>
      </c>
      <c r="D146" s="42">
        <f t="shared" si="24"/>
        <v>2096.7217313987908</v>
      </c>
      <c r="E146" s="42">
        <f t="shared" si="25"/>
        <v>1534.6652353220181</v>
      </c>
      <c r="F146" s="42">
        <f t="shared" si="26"/>
        <v>972.60873924524549</v>
      </c>
      <c r="G146" s="42">
        <f t="shared" si="27"/>
        <v>832.09461522605238</v>
      </c>
      <c r="H146" s="42">
        <f t="shared" si="28"/>
        <v>691.58049120685928</v>
      </c>
      <c r="I146" s="42">
        <f t="shared" si="29"/>
        <v>644.74244986712824</v>
      </c>
      <c r="J146" s="42">
        <v>597.90440852739721</v>
      </c>
    </row>
    <row r="147" spans="1:10" ht="15" customHeight="1" x14ac:dyDescent="0.25">
      <c r="A147" s="9" t="s">
        <v>6</v>
      </c>
      <c r="B147" s="9" t="s">
        <v>221</v>
      </c>
      <c r="C147" s="42">
        <v>1133.5879871692021</v>
      </c>
      <c r="D147" s="42">
        <f t="shared" si="24"/>
        <v>972.63373244292086</v>
      </c>
      <c r="E147" s="42">
        <f t="shared" si="25"/>
        <v>731.20235035349913</v>
      </c>
      <c r="F147" s="42">
        <f t="shared" si="26"/>
        <v>489.77096826407728</v>
      </c>
      <c r="G147" s="42">
        <f t="shared" si="27"/>
        <v>429.41312274172191</v>
      </c>
      <c r="H147" s="42">
        <f t="shared" si="28"/>
        <v>369.05527721936653</v>
      </c>
      <c r="I147" s="42">
        <f t="shared" si="29"/>
        <v>348.93599537858131</v>
      </c>
      <c r="J147" s="42">
        <v>328.81671353779615</v>
      </c>
    </row>
    <row r="148" spans="1:10" ht="15" customHeight="1" x14ac:dyDescent="0.25">
      <c r="A148" s="9" t="s">
        <v>6</v>
      </c>
      <c r="B148" s="9" t="s">
        <v>830</v>
      </c>
      <c r="C148" s="42">
        <v>102.12504388911732</v>
      </c>
      <c r="D148" s="42">
        <f t="shared" si="24"/>
        <v>103.58401186253023</v>
      </c>
      <c r="E148" s="42">
        <f t="shared" si="25"/>
        <v>105.7724638226496</v>
      </c>
      <c r="F148" s="42">
        <f t="shared" si="26"/>
        <v>107.96091578276896</v>
      </c>
      <c r="G148" s="42">
        <f t="shared" si="27"/>
        <v>108.50802877279881</v>
      </c>
      <c r="H148" s="42">
        <f t="shared" si="28"/>
        <v>109.05514176282864</v>
      </c>
      <c r="I148" s="42">
        <f t="shared" si="29"/>
        <v>109.23751275950525</v>
      </c>
      <c r="J148" s="42">
        <v>109.41988375618187</v>
      </c>
    </row>
    <row r="149" spans="1:10" ht="15" customHeight="1" x14ac:dyDescent="0.25">
      <c r="A149" s="9" t="s">
        <v>5</v>
      </c>
      <c r="B149" s="9" t="s">
        <v>220</v>
      </c>
      <c r="C149" s="42">
        <v>12907.58429714554</v>
      </c>
      <c r="D149" s="42">
        <f t="shared" si="24"/>
        <v>11208.722684660252</v>
      </c>
      <c r="E149" s="42">
        <f t="shared" si="25"/>
        <v>8660.4302659323184</v>
      </c>
      <c r="F149" s="42">
        <f t="shared" si="26"/>
        <v>6112.1378472043853</v>
      </c>
      <c r="G149" s="42">
        <f t="shared" si="27"/>
        <v>5475.0647425224015</v>
      </c>
      <c r="H149" s="42">
        <f t="shared" si="28"/>
        <v>4837.9916378404187</v>
      </c>
      <c r="I149" s="42">
        <f t="shared" si="29"/>
        <v>4625.633936279758</v>
      </c>
      <c r="J149" s="42">
        <v>4413.2762347190974</v>
      </c>
    </row>
    <row r="150" spans="1:10" ht="15" customHeight="1" x14ac:dyDescent="0.25">
      <c r="A150" s="9" t="s">
        <v>5</v>
      </c>
      <c r="B150" s="9" t="s">
        <v>208</v>
      </c>
      <c r="C150" s="42">
        <v>23706.286437980805</v>
      </c>
      <c r="D150" s="42">
        <f t="shared" si="24"/>
        <v>20183.742528752955</v>
      </c>
      <c r="E150" s="42">
        <f t="shared" si="25"/>
        <v>14899.926664911183</v>
      </c>
      <c r="F150" s="42">
        <f t="shared" si="26"/>
        <v>9616.1108010694097</v>
      </c>
      <c r="G150" s="42">
        <f t="shared" si="27"/>
        <v>8295.1568351089663</v>
      </c>
      <c r="H150" s="42">
        <f t="shared" si="28"/>
        <v>6974.2028691485248</v>
      </c>
      <c r="I150" s="42">
        <f t="shared" si="29"/>
        <v>6533.884880495043</v>
      </c>
      <c r="J150" s="42">
        <v>6093.5668918415604</v>
      </c>
    </row>
    <row r="151" spans="1:10" ht="15" customHeight="1" x14ac:dyDescent="0.25">
      <c r="A151" s="9" t="s">
        <v>5</v>
      </c>
      <c r="B151" s="9" t="s">
        <v>831</v>
      </c>
      <c r="C151" s="42">
        <v>10693.513345629475</v>
      </c>
      <c r="D151" s="42">
        <f t="shared" si="24"/>
        <v>9453.5118991426716</v>
      </c>
      <c r="E151" s="42">
        <f t="shared" si="25"/>
        <v>7593.5097294124644</v>
      </c>
      <c r="F151" s="42">
        <f t="shared" si="26"/>
        <v>5733.507559682258</v>
      </c>
      <c r="G151" s="42">
        <f t="shared" si="27"/>
        <v>5268.5070172497071</v>
      </c>
      <c r="H151" s="42">
        <f t="shared" si="28"/>
        <v>4803.5064748171553</v>
      </c>
      <c r="I151" s="42">
        <f t="shared" si="29"/>
        <v>4648.5062940063053</v>
      </c>
      <c r="J151" s="42">
        <v>4493.5061131954544</v>
      </c>
    </row>
    <row r="152" spans="1:10" ht="15" customHeight="1" x14ac:dyDescent="0.25">
      <c r="A152" s="9" t="s">
        <v>5</v>
      </c>
      <c r="B152" s="9" t="s">
        <v>825</v>
      </c>
      <c r="C152" s="42">
        <v>13929.855986475603</v>
      </c>
      <c r="D152" s="42">
        <f t="shared" si="24"/>
        <v>14134.672204626078</v>
      </c>
      <c r="E152" s="42">
        <f t="shared" si="25"/>
        <v>14441.896531851793</v>
      </c>
      <c r="F152" s="42">
        <f t="shared" si="26"/>
        <v>14749.120859077508</v>
      </c>
      <c r="G152" s="42">
        <f t="shared" si="27"/>
        <v>14825.926940883935</v>
      </c>
      <c r="H152" s="42">
        <f t="shared" si="28"/>
        <v>14902.733022690365</v>
      </c>
      <c r="I152" s="42">
        <f t="shared" si="29"/>
        <v>14928.335049959174</v>
      </c>
      <c r="J152" s="42">
        <v>14953.937077227984</v>
      </c>
    </row>
    <row r="153" spans="1:10" ht="15" customHeight="1" x14ac:dyDescent="0.25">
      <c r="A153" s="9" t="s">
        <v>5</v>
      </c>
      <c r="B153" s="9" t="s">
        <v>824</v>
      </c>
      <c r="C153" s="42">
        <v>6444.090269403303</v>
      </c>
      <c r="D153" s="42">
        <f t="shared" si="24"/>
        <v>5481.4974983366919</v>
      </c>
      <c r="E153" s="42">
        <f t="shared" si="25"/>
        <v>4037.6083417367754</v>
      </c>
      <c r="F153" s="42">
        <f t="shared" si="26"/>
        <v>2593.7191851368589</v>
      </c>
      <c r="G153" s="42">
        <f t="shared" si="27"/>
        <v>2232.7468959868797</v>
      </c>
      <c r="H153" s="42">
        <f t="shared" si="28"/>
        <v>1871.7746068369006</v>
      </c>
      <c r="I153" s="42">
        <f t="shared" si="29"/>
        <v>1751.4505104535742</v>
      </c>
      <c r="J153" s="42">
        <v>1631.1264140702478</v>
      </c>
    </row>
    <row r="154" spans="1:10" ht="15" customHeight="1" x14ac:dyDescent="0.25">
      <c r="A154" s="9" t="s">
        <v>5</v>
      </c>
      <c r="B154" s="9" t="s">
        <v>221</v>
      </c>
      <c r="C154" s="42">
        <v>6239.840181625068</v>
      </c>
      <c r="D154" s="42">
        <f t="shared" si="24"/>
        <v>5524.1519182525699</v>
      </c>
      <c r="E154" s="42">
        <f t="shared" si="25"/>
        <v>4450.6195231938227</v>
      </c>
      <c r="F154" s="42">
        <f t="shared" si="26"/>
        <v>3377.0871281350755</v>
      </c>
      <c r="G154" s="42">
        <f t="shared" si="27"/>
        <v>3108.7040293703885</v>
      </c>
      <c r="H154" s="42">
        <f t="shared" si="28"/>
        <v>2840.320930605702</v>
      </c>
      <c r="I154" s="42">
        <f t="shared" si="29"/>
        <v>2750.8598976841395</v>
      </c>
      <c r="J154" s="42">
        <v>2661.3988647625774</v>
      </c>
    </row>
    <row r="155" spans="1:10" ht="15" customHeight="1" x14ac:dyDescent="0.25">
      <c r="A155" s="9" t="s">
        <v>5</v>
      </c>
      <c r="B155" s="9" t="s">
        <v>830</v>
      </c>
      <c r="C155" s="42">
        <v>71.487530722382132</v>
      </c>
      <c r="D155" s="42">
        <f t="shared" si="24"/>
        <v>75.829430286661719</v>
      </c>
      <c r="E155" s="42">
        <f t="shared" si="25"/>
        <v>82.342279633081091</v>
      </c>
      <c r="F155" s="42">
        <f t="shared" si="26"/>
        <v>88.855128979500478</v>
      </c>
      <c r="G155" s="42">
        <f t="shared" si="27"/>
        <v>90.483341316105324</v>
      </c>
      <c r="H155" s="42">
        <f t="shared" si="28"/>
        <v>92.111553652710171</v>
      </c>
      <c r="I155" s="42">
        <f t="shared" si="29"/>
        <v>92.654291098245125</v>
      </c>
      <c r="J155" s="42">
        <v>93.197028543780064</v>
      </c>
    </row>
    <row r="156" spans="1:10" ht="15" customHeight="1" x14ac:dyDescent="0.25">
      <c r="A156" s="9" t="s">
        <v>4</v>
      </c>
      <c r="B156" s="9" t="s">
        <v>220</v>
      </c>
      <c r="C156" s="42">
        <v>10.212504388911732</v>
      </c>
      <c r="D156" s="42">
        <f t="shared" si="24"/>
        <v>9.9156006854639038</v>
      </c>
      <c r="E156" s="42">
        <f t="shared" si="25"/>
        <v>9.4702451302921631</v>
      </c>
      <c r="F156" s="42">
        <f t="shared" si="26"/>
        <v>9.0248895751204223</v>
      </c>
      <c r="G156" s="42">
        <f t="shared" si="27"/>
        <v>8.9135506863274863</v>
      </c>
      <c r="H156" s="42">
        <f t="shared" si="28"/>
        <v>8.8022117975345502</v>
      </c>
      <c r="I156" s="42">
        <f t="shared" si="29"/>
        <v>8.7650988346035721</v>
      </c>
      <c r="J156" s="42">
        <v>8.727985871672594</v>
      </c>
    </row>
    <row r="157" spans="1:10" ht="15" customHeight="1" x14ac:dyDescent="0.25">
      <c r="A157" s="9" t="s">
        <v>4</v>
      </c>
      <c r="B157" s="9" t="s">
        <v>208</v>
      </c>
      <c r="C157" s="42">
        <v>10115.485597217072</v>
      </c>
      <c r="D157" s="42">
        <f t="shared" si="24"/>
        <v>8613.1810333480316</v>
      </c>
      <c r="E157" s="42">
        <f t="shared" si="25"/>
        <v>6359.7241875444734</v>
      </c>
      <c r="F157" s="42">
        <f t="shared" si="26"/>
        <v>4106.2673417409142</v>
      </c>
      <c r="G157" s="42">
        <f t="shared" si="27"/>
        <v>3542.9031302900248</v>
      </c>
      <c r="H157" s="42">
        <f t="shared" si="28"/>
        <v>2979.5389188391355</v>
      </c>
      <c r="I157" s="42">
        <f t="shared" si="29"/>
        <v>2791.7508483555048</v>
      </c>
      <c r="J157" s="42">
        <v>2603.9627778718746</v>
      </c>
    </row>
    <row r="158" spans="1:10" ht="15" customHeight="1" x14ac:dyDescent="0.25">
      <c r="A158" s="9" t="s">
        <v>4</v>
      </c>
      <c r="B158" s="9" t="s">
        <v>831</v>
      </c>
      <c r="C158" s="42">
        <v>1746.3382505039062</v>
      </c>
      <c r="D158" s="42">
        <f t="shared" si="24"/>
        <v>1618.1584968454331</v>
      </c>
      <c r="E158" s="42">
        <f t="shared" si="25"/>
        <v>1425.8888663577231</v>
      </c>
      <c r="F158" s="42">
        <f t="shared" si="26"/>
        <v>1233.6192358700132</v>
      </c>
      <c r="G158" s="42">
        <f t="shared" si="27"/>
        <v>1185.5518282480857</v>
      </c>
      <c r="H158" s="42">
        <f t="shared" si="28"/>
        <v>1137.4844206261582</v>
      </c>
      <c r="I158" s="42">
        <f t="shared" si="29"/>
        <v>1121.4619514188491</v>
      </c>
      <c r="J158" s="42">
        <v>1105.4394822115401</v>
      </c>
    </row>
    <row r="159" spans="1:10" ht="15" customHeight="1" x14ac:dyDescent="0.25">
      <c r="A159" s="9" t="s">
        <v>4</v>
      </c>
      <c r="B159" s="9" t="s">
        <v>825</v>
      </c>
      <c r="C159" s="42">
        <v>4319.8893565096623</v>
      </c>
      <c r="D159" s="42">
        <f t="shared" si="24"/>
        <v>4461.3963573511255</v>
      </c>
      <c r="E159" s="42">
        <f t="shared" si="25"/>
        <v>4673.6568586133199</v>
      </c>
      <c r="F159" s="42">
        <f t="shared" si="26"/>
        <v>4885.9173598755151</v>
      </c>
      <c r="G159" s="42">
        <f t="shared" si="27"/>
        <v>4938.9824851910635</v>
      </c>
      <c r="H159" s="42">
        <f t="shared" si="28"/>
        <v>4992.0476105066127</v>
      </c>
      <c r="I159" s="42">
        <f t="shared" si="29"/>
        <v>5009.7359856117955</v>
      </c>
      <c r="J159" s="42">
        <v>5027.4243607169783</v>
      </c>
    </row>
    <row r="160" spans="1:10" ht="15" customHeight="1" x14ac:dyDescent="0.25">
      <c r="A160" s="9" t="s">
        <v>4</v>
      </c>
      <c r="B160" s="9" t="s">
        <v>824</v>
      </c>
      <c r="C160" s="42">
        <v>459.56269750102803</v>
      </c>
      <c r="D160" s="42">
        <f t="shared" si="24"/>
        <v>379.31429691004314</v>
      </c>
      <c r="E160" s="42">
        <f t="shared" si="25"/>
        <v>258.9416960235659</v>
      </c>
      <c r="F160" s="42">
        <f t="shared" si="26"/>
        <v>138.5690951370886</v>
      </c>
      <c r="G160" s="42">
        <f t="shared" si="27"/>
        <v>108.47594491546928</v>
      </c>
      <c r="H160" s="42">
        <f t="shared" si="28"/>
        <v>78.382794693849974</v>
      </c>
      <c r="I160" s="42">
        <f t="shared" si="29"/>
        <v>68.35174461997687</v>
      </c>
      <c r="J160" s="42">
        <v>58.320694546103759</v>
      </c>
    </row>
    <row r="161" spans="1:10" ht="15" customHeight="1" x14ac:dyDescent="0.25">
      <c r="A161" s="9" t="s">
        <v>4</v>
      </c>
      <c r="B161" s="9" t="s">
        <v>221</v>
      </c>
      <c r="C161" s="42">
        <v>2205.900948004934</v>
      </c>
      <c r="D161" s="42">
        <f t="shared" si="24"/>
        <v>1992.5418286515776</v>
      </c>
      <c r="E161" s="42">
        <f t="shared" si="25"/>
        <v>1672.5031496215429</v>
      </c>
      <c r="F161" s="42">
        <f t="shared" si="26"/>
        <v>1352.4644705915082</v>
      </c>
      <c r="G161" s="42">
        <f t="shared" si="27"/>
        <v>1272.4548008339996</v>
      </c>
      <c r="H161" s="42">
        <f t="shared" si="28"/>
        <v>1192.445131076491</v>
      </c>
      <c r="I161" s="42">
        <f t="shared" si="29"/>
        <v>1165.7752411573215</v>
      </c>
      <c r="J161" s="42">
        <v>1139.1053512381518</v>
      </c>
    </row>
    <row r="162" spans="1:10" ht="15" customHeight="1" x14ac:dyDescent="0.25">
      <c r="A162" s="9" t="s">
        <v>4</v>
      </c>
      <c r="B162" s="9" t="s">
        <v>830</v>
      </c>
      <c r="C162" s="42">
        <v>81.700035111293857</v>
      </c>
      <c r="D162" s="42">
        <f t="shared" ref="D162:D197" si="30">$C162+($J162-$C162)*0.2</f>
        <v>86.662024395324252</v>
      </c>
      <c r="E162" s="42">
        <f t="shared" ref="E162:E197" si="31">$C162+($J162-$C162)*0.5</f>
        <v>94.105008321369851</v>
      </c>
      <c r="F162" s="42">
        <f t="shared" ref="F162:F197" si="32">$C162+($J162-$C162)*0.8</f>
        <v>101.54799224741545</v>
      </c>
      <c r="G162" s="42">
        <f t="shared" ref="G162:G193" si="33">(F162+H162)/2</f>
        <v>103.40873822892684</v>
      </c>
      <c r="H162" s="42">
        <f t="shared" ref="H162:H197" si="34">$C162+($J162-$C162)*0.95</f>
        <v>105.26948421043824</v>
      </c>
      <c r="I162" s="42">
        <f t="shared" ref="I162:I193" si="35">(H162+J162)/2</f>
        <v>105.88973287094204</v>
      </c>
      <c r="J162" s="42">
        <v>106.50998153144585</v>
      </c>
    </row>
    <row r="163" spans="1:10" ht="15" customHeight="1" x14ac:dyDescent="0.25">
      <c r="A163" s="9" t="s">
        <v>3</v>
      </c>
      <c r="B163" s="9" t="s">
        <v>220</v>
      </c>
      <c r="C163" s="42">
        <v>693.53117305099568</v>
      </c>
      <c r="D163" s="42">
        <f t="shared" si="30"/>
        <v>673.15960976692691</v>
      </c>
      <c r="E163" s="42">
        <f t="shared" si="31"/>
        <v>642.60226484082375</v>
      </c>
      <c r="F163" s="42">
        <f t="shared" si="32"/>
        <v>612.04491991472059</v>
      </c>
      <c r="G163" s="42">
        <f t="shared" si="33"/>
        <v>604.40558368319478</v>
      </c>
      <c r="H163" s="42">
        <f t="shared" si="34"/>
        <v>596.76624745166896</v>
      </c>
      <c r="I163" s="42">
        <f t="shared" si="35"/>
        <v>594.21980204116039</v>
      </c>
      <c r="J163" s="42">
        <v>591.67335663065182</v>
      </c>
    </row>
    <row r="164" spans="1:10" ht="15" customHeight="1" x14ac:dyDescent="0.25">
      <c r="A164" s="9" t="s">
        <v>3</v>
      </c>
      <c r="B164" s="9" t="s">
        <v>208</v>
      </c>
      <c r="C164" s="42">
        <v>8404.5847369426865</v>
      </c>
      <c r="D164" s="42">
        <f t="shared" si="30"/>
        <v>7347.7258899558838</v>
      </c>
      <c r="E164" s="42">
        <f t="shared" si="31"/>
        <v>5762.4376194756805</v>
      </c>
      <c r="F164" s="42">
        <f t="shared" si="32"/>
        <v>4177.1493489954764</v>
      </c>
      <c r="G164" s="42">
        <f t="shared" si="33"/>
        <v>3780.8272813754256</v>
      </c>
      <c r="H164" s="42">
        <f t="shared" si="34"/>
        <v>3384.5052137553748</v>
      </c>
      <c r="I164" s="42">
        <f t="shared" si="35"/>
        <v>3252.3978578820243</v>
      </c>
      <c r="J164" s="42">
        <v>3120.2905020086737</v>
      </c>
    </row>
    <row r="165" spans="1:10" ht="15" customHeight="1" x14ac:dyDescent="0.25">
      <c r="A165" s="9" t="s">
        <v>3</v>
      </c>
      <c r="B165" s="9" t="s">
        <v>831</v>
      </c>
      <c r="C165" s="42">
        <v>5929.9927984654869</v>
      </c>
      <c r="D165" s="42">
        <f t="shared" si="30"/>
        <v>5341.8776758937247</v>
      </c>
      <c r="E165" s="42">
        <f t="shared" si="31"/>
        <v>4459.7049920360814</v>
      </c>
      <c r="F165" s="42">
        <f t="shared" si="32"/>
        <v>3577.5323081784377</v>
      </c>
      <c r="G165" s="42">
        <f t="shared" si="33"/>
        <v>3356.9891372140269</v>
      </c>
      <c r="H165" s="42">
        <f t="shared" si="34"/>
        <v>3136.445966249616</v>
      </c>
      <c r="I165" s="42">
        <f t="shared" si="35"/>
        <v>3062.9315759281458</v>
      </c>
      <c r="J165" s="42">
        <v>2989.4171856066755</v>
      </c>
    </row>
    <row r="166" spans="1:10" ht="15" customHeight="1" x14ac:dyDescent="0.25">
      <c r="A166" s="9" t="s">
        <v>3</v>
      </c>
      <c r="B166" s="9" t="s">
        <v>825</v>
      </c>
      <c r="C166" s="42">
        <v>4579.2869679880214</v>
      </c>
      <c r="D166" s="42">
        <f t="shared" si="30"/>
        <v>4796.3714374486162</v>
      </c>
      <c r="E166" s="42">
        <f t="shared" si="31"/>
        <v>5121.9981416395094</v>
      </c>
      <c r="F166" s="42">
        <f t="shared" si="32"/>
        <v>5447.6248458304026</v>
      </c>
      <c r="G166" s="42">
        <f t="shared" si="33"/>
        <v>5529.0315218781252</v>
      </c>
      <c r="H166" s="42">
        <f t="shared" si="34"/>
        <v>5610.4381979258487</v>
      </c>
      <c r="I166" s="42">
        <f t="shared" si="35"/>
        <v>5637.5737566084226</v>
      </c>
      <c r="J166" s="42">
        <v>5664.7093152909974</v>
      </c>
    </row>
    <row r="167" spans="1:10" ht="15" customHeight="1" x14ac:dyDescent="0.25">
      <c r="A167" s="9" t="s">
        <v>3</v>
      </c>
      <c r="B167" s="9" t="s">
        <v>824</v>
      </c>
      <c r="C167" s="42">
        <v>1573.746926331298</v>
      </c>
      <c r="D167" s="42">
        <f t="shared" si="30"/>
        <v>1354.4750825393899</v>
      </c>
      <c r="E167" s="42">
        <f t="shared" si="31"/>
        <v>1025.5673168515277</v>
      </c>
      <c r="F167" s="42">
        <f t="shared" si="32"/>
        <v>696.65955116366547</v>
      </c>
      <c r="G167" s="42">
        <f t="shared" si="33"/>
        <v>614.43260974169993</v>
      </c>
      <c r="H167" s="42">
        <f t="shared" si="34"/>
        <v>532.20566831973451</v>
      </c>
      <c r="I167" s="42">
        <f t="shared" si="35"/>
        <v>504.79668784574596</v>
      </c>
      <c r="J167" s="42">
        <v>477.38770737175741</v>
      </c>
    </row>
    <row r="168" spans="1:10" ht="15" customHeight="1" x14ac:dyDescent="0.25">
      <c r="A168" s="9" t="s">
        <v>3</v>
      </c>
      <c r="B168" s="9" t="s">
        <v>221</v>
      </c>
      <c r="C168" s="42">
        <v>3825.6041440863351</v>
      </c>
      <c r="D168" s="42">
        <f t="shared" si="30"/>
        <v>3295.571238189214</v>
      </c>
      <c r="E168" s="42">
        <f t="shared" si="31"/>
        <v>2500.5218793435324</v>
      </c>
      <c r="F168" s="42">
        <f t="shared" si="32"/>
        <v>1705.4725204978508</v>
      </c>
      <c r="G168" s="42">
        <f t="shared" si="33"/>
        <v>1506.7101807864306</v>
      </c>
      <c r="H168" s="42">
        <f t="shared" si="34"/>
        <v>1307.9478410750103</v>
      </c>
      <c r="I168" s="42">
        <f t="shared" si="35"/>
        <v>1241.69372783787</v>
      </c>
      <c r="J168" s="42">
        <v>1175.4396146007296</v>
      </c>
    </row>
    <row r="169" spans="1:10" ht="15" customHeight="1" x14ac:dyDescent="0.25">
      <c r="A169" s="9" t="s">
        <v>3</v>
      </c>
      <c r="B169" s="9" t="s">
        <v>830</v>
      </c>
      <c r="C169" s="42">
        <v>27.573761850061675</v>
      </c>
      <c r="D169" s="42">
        <f t="shared" si="30"/>
        <v>28.866484531036118</v>
      </c>
      <c r="E169" s="42">
        <f t="shared" si="31"/>
        <v>30.805568552497782</v>
      </c>
      <c r="F169" s="42">
        <f t="shared" si="32"/>
        <v>32.744652573959442</v>
      </c>
      <c r="G169" s="42">
        <f t="shared" si="33"/>
        <v>33.229423579324859</v>
      </c>
      <c r="H169" s="42">
        <f t="shared" si="34"/>
        <v>33.714194584690276</v>
      </c>
      <c r="I169" s="42">
        <f t="shared" si="35"/>
        <v>33.875784919812077</v>
      </c>
      <c r="J169" s="42">
        <v>34.037375254933885</v>
      </c>
    </row>
    <row r="170" spans="1:10" ht="15" customHeight="1" x14ac:dyDescent="0.25">
      <c r="A170" s="9" t="s">
        <v>2</v>
      </c>
      <c r="B170" s="9" t="s">
        <v>220</v>
      </c>
      <c r="C170" s="42">
        <v>807.80909716291808</v>
      </c>
      <c r="D170" s="42">
        <f t="shared" si="30"/>
        <v>766.86525405322561</v>
      </c>
      <c r="E170" s="42">
        <f t="shared" si="31"/>
        <v>705.44948938868697</v>
      </c>
      <c r="F170" s="42">
        <f t="shared" si="32"/>
        <v>644.03372472414821</v>
      </c>
      <c r="G170" s="42">
        <f t="shared" si="33"/>
        <v>628.67978355801347</v>
      </c>
      <c r="H170" s="42">
        <f t="shared" si="34"/>
        <v>613.32584239187884</v>
      </c>
      <c r="I170" s="42">
        <f t="shared" si="35"/>
        <v>608.20786200316729</v>
      </c>
      <c r="J170" s="42">
        <v>603.08988161445575</v>
      </c>
    </row>
    <row r="171" spans="1:10" ht="15" customHeight="1" x14ac:dyDescent="0.25">
      <c r="A171" s="9" t="s">
        <v>2</v>
      </c>
      <c r="B171" s="9" t="s">
        <v>208</v>
      </c>
      <c r="C171" s="42">
        <v>12068.116436376995</v>
      </c>
      <c r="D171" s="42">
        <f t="shared" si="30"/>
        <v>10331.351381567547</v>
      </c>
      <c r="E171" s="42">
        <f t="shared" si="31"/>
        <v>7726.2037993533741</v>
      </c>
      <c r="F171" s="42">
        <f t="shared" si="32"/>
        <v>5121.0562171392012</v>
      </c>
      <c r="G171" s="42">
        <f t="shared" si="33"/>
        <v>4469.7693215856589</v>
      </c>
      <c r="H171" s="42">
        <f t="shared" si="34"/>
        <v>3818.4824260321166</v>
      </c>
      <c r="I171" s="42">
        <f t="shared" si="35"/>
        <v>3601.3867941809344</v>
      </c>
      <c r="J171" s="42">
        <v>3384.2911623297523</v>
      </c>
    </row>
    <row r="172" spans="1:10" ht="15" customHeight="1" x14ac:dyDescent="0.25">
      <c r="A172" s="9" t="s">
        <v>2</v>
      </c>
      <c r="B172" s="9" t="s">
        <v>831</v>
      </c>
      <c r="C172" s="42">
        <v>490.20021066776314</v>
      </c>
      <c r="D172" s="42">
        <f t="shared" si="30"/>
        <v>454.46928554367531</v>
      </c>
      <c r="E172" s="42">
        <f t="shared" si="31"/>
        <v>400.87289785754353</v>
      </c>
      <c r="F172" s="42">
        <f t="shared" si="32"/>
        <v>347.27651017141176</v>
      </c>
      <c r="G172" s="42">
        <f t="shared" si="33"/>
        <v>333.87741324987883</v>
      </c>
      <c r="H172" s="42">
        <f t="shared" si="34"/>
        <v>320.4783163283459</v>
      </c>
      <c r="I172" s="42">
        <f t="shared" si="35"/>
        <v>316.01195068783488</v>
      </c>
      <c r="J172" s="42">
        <v>311.54558504732393</v>
      </c>
    </row>
    <row r="173" spans="1:10" ht="15" customHeight="1" x14ac:dyDescent="0.25">
      <c r="A173" s="9" t="s">
        <v>2</v>
      </c>
      <c r="B173" s="9" t="s">
        <v>825</v>
      </c>
      <c r="C173" s="42">
        <v>11775.017560415228</v>
      </c>
      <c r="D173" s="42">
        <f t="shared" si="30"/>
        <v>12195.393180729889</v>
      </c>
      <c r="E173" s="42">
        <f t="shared" si="31"/>
        <v>12825.95661120188</v>
      </c>
      <c r="F173" s="42">
        <f t="shared" si="32"/>
        <v>13456.52004167387</v>
      </c>
      <c r="G173" s="42">
        <f t="shared" si="33"/>
        <v>13614.160899291866</v>
      </c>
      <c r="H173" s="42">
        <f t="shared" si="34"/>
        <v>13771.801756909865</v>
      </c>
      <c r="I173" s="42">
        <f t="shared" si="35"/>
        <v>13824.348709449197</v>
      </c>
      <c r="J173" s="42">
        <v>13876.89566198853</v>
      </c>
    </row>
    <row r="174" spans="1:10" ht="15" customHeight="1" x14ac:dyDescent="0.25">
      <c r="A174" s="9" t="s">
        <v>2</v>
      </c>
      <c r="B174" s="9" t="s">
        <v>824</v>
      </c>
      <c r="C174" s="42">
        <v>4534.3519486768091</v>
      </c>
      <c r="D174" s="42">
        <f t="shared" si="30"/>
        <v>3878.667729319719</v>
      </c>
      <c r="E174" s="42">
        <f t="shared" si="31"/>
        <v>2895.1414002840838</v>
      </c>
      <c r="F174" s="42">
        <f t="shared" si="32"/>
        <v>1911.6150712484482</v>
      </c>
      <c r="G174" s="42">
        <f t="shared" si="33"/>
        <v>1665.7334889895394</v>
      </c>
      <c r="H174" s="42">
        <f t="shared" si="34"/>
        <v>1419.8519067306306</v>
      </c>
      <c r="I174" s="42">
        <f t="shared" si="35"/>
        <v>1337.8913793109944</v>
      </c>
      <c r="J174" s="42">
        <v>1255.9308518913581</v>
      </c>
    </row>
    <row r="175" spans="1:10" ht="15" customHeight="1" x14ac:dyDescent="0.25">
      <c r="A175" s="9" t="s">
        <v>2</v>
      </c>
      <c r="B175" s="9" t="s">
        <v>221</v>
      </c>
      <c r="C175" s="42">
        <v>6913.8654712932421</v>
      </c>
      <c r="D175" s="42">
        <f t="shared" si="30"/>
        <v>6331.2180991955111</v>
      </c>
      <c r="E175" s="42">
        <f t="shared" si="31"/>
        <v>5457.2470410489132</v>
      </c>
      <c r="F175" s="42">
        <f t="shared" si="32"/>
        <v>4583.2759829023162</v>
      </c>
      <c r="G175" s="42">
        <f t="shared" si="33"/>
        <v>4364.7832183656674</v>
      </c>
      <c r="H175" s="42">
        <f t="shared" si="34"/>
        <v>4146.2904538290186</v>
      </c>
      <c r="I175" s="42">
        <f t="shared" si="35"/>
        <v>4073.4595323168019</v>
      </c>
      <c r="J175" s="42">
        <v>4000.6286108045852</v>
      </c>
    </row>
    <row r="176" spans="1:10" ht="15" customHeight="1" x14ac:dyDescent="0.25">
      <c r="A176" s="9" t="s">
        <v>2</v>
      </c>
      <c r="B176" s="9" t="s">
        <v>830</v>
      </c>
      <c r="C176" s="42">
        <v>10.212504388911732</v>
      </c>
      <c r="D176" s="42">
        <f t="shared" si="30"/>
        <v>10.832789728050837</v>
      </c>
      <c r="E176" s="42">
        <f t="shared" si="31"/>
        <v>11.763217736759497</v>
      </c>
      <c r="F176" s="42">
        <f t="shared" si="32"/>
        <v>12.693645745468155</v>
      </c>
      <c r="G176" s="42">
        <f t="shared" si="33"/>
        <v>12.926252747645318</v>
      </c>
      <c r="H176" s="42">
        <f t="shared" si="34"/>
        <v>13.158859749822483</v>
      </c>
      <c r="I176" s="42">
        <f t="shared" si="35"/>
        <v>13.236395417214872</v>
      </c>
      <c r="J176" s="42">
        <v>13.31393108460726</v>
      </c>
    </row>
    <row r="177" spans="1:10" ht="15" customHeight="1" x14ac:dyDescent="0.25">
      <c r="A177" s="9" t="s">
        <v>1</v>
      </c>
      <c r="B177" s="9" t="s">
        <v>220</v>
      </c>
      <c r="C177" s="42">
        <v>41.871267994538101</v>
      </c>
      <c r="D177" s="42">
        <f t="shared" si="30"/>
        <v>40.65117438677791</v>
      </c>
      <c r="E177" s="42">
        <f t="shared" si="31"/>
        <v>38.821033975137624</v>
      </c>
      <c r="F177" s="42">
        <f t="shared" si="32"/>
        <v>36.990893563497337</v>
      </c>
      <c r="G177" s="42">
        <f t="shared" si="33"/>
        <v>36.533358460587266</v>
      </c>
      <c r="H177" s="42">
        <f t="shared" si="34"/>
        <v>36.075823357677194</v>
      </c>
      <c r="I177" s="42">
        <f t="shared" si="35"/>
        <v>35.92331165670717</v>
      </c>
      <c r="J177" s="42">
        <v>35.770799955737147</v>
      </c>
    </row>
    <row r="178" spans="1:10" ht="15" customHeight="1" x14ac:dyDescent="0.25">
      <c r="A178" s="9" t="s">
        <v>1</v>
      </c>
      <c r="B178" s="9" t="s">
        <v>208</v>
      </c>
      <c r="C178" s="42">
        <v>2463.2560586055097</v>
      </c>
      <c r="D178" s="42">
        <f t="shared" si="30"/>
        <v>2101.5922228807312</v>
      </c>
      <c r="E178" s="42">
        <f t="shared" si="31"/>
        <v>1559.0964692935636</v>
      </c>
      <c r="F178" s="42">
        <f t="shared" si="32"/>
        <v>1016.6007157063959</v>
      </c>
      <c r="G178" s="42">
        <f t="shared" si="33"/>
        <v>880.97677730960413</v>
      </c>
      <c r="H178" s="42">
        <f t="shared" si="34"/>
        <v>745.35283891281233</v>
      </c>
      <c r="I178" s="42">
        <f t="shared" si="35"/>
        <v>700.14485944721503</v>
      </c>
      <c r="J178" s="42">
        <v>654.93687998161772</v>
      </c>
    </row>
    <row r="179" spans="1:10" ht="15" customHeight="1" x14ac:dyDescent="0.25">
      <c r="A179" s="9" t="s">
        <v>1</v>
      </c>
      <c r="B179" s="9" t="s">
        <v>831</v>
      </c>
      <c r="C179" s="42">
        <v>613.77151377359507</v>
      </c>
      <c r="D179" s="42">
        <f t="shared" si="30"/>
        <v>574.10783991797189</v>
      </c>
      <c r="E179" s="42">
        <f t="shared" si="31"/>
        <v>514.61232913453716</v>
      </c>
      <c r="F179" s="42">
        <f t="shared" si="32"/>
        <v>455.11681835110244</v>
      </c>
      <c r="G179" s="42">
        <f t="shared" si="33"/>
        <v>440.24294065524373</v>
      </c>
      <c r="H179" s="42">
        <f t="shared" si="34"/>
        <v>425.36906295938502</v>
      </c>
      <c r="I179" s="42">
        <f t="shared" si="35"/>
        <v>420.41110372743213</v>
      </c>
      <c r="J179" s="42">
        <v>415.45314449547925</v>
      </c>
    </row>
    <row r="180" spans="1:10" ht="15" customHeight="1" x14ac:dyDescent="0.25">
      <c r="A180" s="9" t="s">
        <v>1</v>
      </c>
      <c r="B180" s="9" t="s">
        <v>825</v>
      </c>
      <c r="C180" s="42">
        <v>1245.9255354472314</v>
      </c>
      <c r="D180" s="42">
        <f t="shared" si="30"/>
        <v>1270.272119310702</v>
      </c>
      <c r="E180" s="42">
        <f t="shared" si="31"/>
        <v>1306.791995105908</v>
      </c>
      <c r="F180" s="42">
        <f t="shared" si="32"/>
        <v>1343.3118709011142</v>
      </c>
      <c r="G180" s="42">
        <f t="shared" si="33"/>
        <v>1352.4418398499156</v>
      </c>
      <c r="H180" s="42">
        <f t="shared" si="34"/>
        <v>1361.571808798717</v>
      </c>
      <c r="I180" s="42">
        <f t="shared" si="35"/>
        <v>1364.6151317816509</v>
      </c>
      <c r="J180" s="42">
        <v>1367.6584547645848</v>
      </c>
    </row>
    <row r="181" spans="1:10" ht="15" customHeight="1" x14ac:dyDescent="0.25">
      <c r="A181" s="9" t="s">
        <v>1</v>
      </c>
      <c r="B181" s="9" t="s">
        <v>824</v>
      </c>
      <c r="C181" s="42">
        <v>183.82507900041116</v>
      </c>
      <c r="D181" s="42">
        <f t="shared" si="30"/>
        <v>156.6656614476388</v>
      </c>
      <c r="E181" s="42">
        <f t="shared" si="31"/>
        <v>115.92653511848022</v>
      </c>
      <c r="F181" s="42">
        <f t="shared" si="32"/>
        <v>75.187408789321637</v>
      </c>
      <c r="G181" s="42">
        <f t="shared" si="33"/>
        <v>65.002627207032006</v>
      </c>
      <c r="H181" s="42">
        <f t="shared" si="34"/>
        <v>54.817845624742375</v>
      </c>
      <c r="I181" s="42">
        <f t="shared" si="35"/>
        <v>51.422918430645822</v>
      </c>
      <c r="J181" s="42">
        <v>48.027991236549262</v>
      </c>
    </row>
    <row r="182" spans="1:10" ht="15" customHeight="1" x14ac:dyDescent="0.25">
      <c r="A182" s="9" t="s">
        <v>1</v>
      </c>
      <c r="B182" s="9" t="s">
        <v>221</v>
      </c>
      <c r="C182" s="42">
        <v>622.96276772361568</v>
      </c>
      <c r="D182" s="42">
        <f t="shared" si="30"/>
        <v>539.36405446195545</v>
      </c>
      <c r="E182" s="42">
        <f t="shared" si="31"/>
        <v>413.96598456946521</v>
      </c>
      <c r="F182" s="42">
        <f t="shared" si="32"/>
        <v>288.56791467697491</v>
      </c>
      <c r="G182" s="42">
        <f t="shared" si="33"/>
        <v>257.21839720385236</v>
      </c>
      <c r="H182" s="42">
        <f t="shared" si="34"/>
        <v>225.86887973072982</v>
      </c>
      <c r="I182" s="42">
        <f t="shared" si="35"/>
        <v>215.41904057302224</v>
      </c>
      <c r="J182" s="42">
        <v>204.9692014153147</v>
      </c>
    </row>
    <row r="183" spans="1:10" ht="15" customHeight="1" x14ac:dyDescent="0.25">
      <c r="A183" s="9" t="s">
        <v>1</v>
      </c>
      <c r="B183" s="9" t="s">
        <v>830</v>
      </c>
      <c r="C183" s="42">
        <v>51.062521944558654</v>
      </c>
      <c r="D183" s="42">
        <f t="shared" si="30"/>
        <v>54.16385083056003</v>
      </c>
      <c r="E183" s="42">
        <f t="shared" si="31"/>
        <v>58.815844159562097</v>
      </c>
      <c r="F183" s="42">
        <f t="shared" si="32"/>
        <v>63.467837488564165</v>
      </c>
      <c r="G183" s="42">
        <f t="shared" si="33"/>
        <v>64.630835820814681</v>
      </c>
      <c r="H183" s="42">
        <f t="shared" si="34"/>
        <v>65.793834153065191</v>
      </c>
      <c r="I183" s="42">
        <f t="shared" si="35"/>
        <v>66.181500263815366</v>
      </c>
      <c r="J183" s="42">
        <v>66.56916637456554</v>
      </c>
    </row>
    <row r="184" spans="1:10" ht="15" customHeight="1" x14ac:dyDescent="0.25">
      <c r="A184" s="9" t="s">
        <v>0</v>
      </c>
      <c r="B184" s="9" t="s">
        <v>220</v>
      </c>
      <c r="C184" s="42">
        <v>1220.394274474952</v>
      </c>
      <c r="D184" s="42">
        <f t="shared" si="30"/>
        <v>1104.2492914244119</v>
      </c>
      <c r="E184" s="42">
        <f t="shared" si="31"/>
        <v>930.03181684860192</v>
      </c>
      <c r="F184" s="42">
        <f t="shared" si="32"/>
        <v>755.81434227279169</v>
      </c>
      <c r="G184" s="42">
        <f t="shared" si="33"/>
        <v>712.25997362883925</v>
      </c>
      <c r="H184" s="42">
        <f t="shared" si="34"/>
        <v>668.7056049848868</v>
      </c>
      <c r="I184" s="42">
        <f t="shared" si="35"/>
        <v>654.18748210356921</v>
      </c>
      <c r="J184" s="42">
        <v>639.66935922225173</v>
      </c>
    </row>
    <row r="185" spans="1:10" ht="15" customHeight="1" x14ac:dyDescent="0.25">
      <c r="A185" s="9" t="s">
        <v>0</v>
      </c>
      <c r="B185" s="9" t="s">
        <v>208</v>
      </c>
      <c r="C185" s="42">
        <v>3102.5588333513847</v>
      </c>
      <c r="D185" s="42">
        <f t="shared" si="30"/>
        <v>2632.2286707790468</v>
      </c>
      <c r="E185" s="42">
        <f t="shared" si="31"/>
        <v>1926.7334269205403</v>
      </c>
      <c r="F185" s="42">
        <f t="shared" si="32"/>
        <v>1221.2381830620336</v>
      </c>
      <c r="G185" s="42">
        <f t="shared" si="33"/>
        <v>1044.8643720974069</v>
      </c>
      <c r="H185" s="42">
        <f t="shared" si="34"/>
        <v>868.49056113278039</v>
      </c>
      <c r="I185" s="42">
        <f t="shared" si="35"/>
        <v>809.69929081123814</v>
      </c>
      <c r="J185" s="42">
        <v>750.90802048969601</v>
      </c>
    </row>
    <row r="186" spans="1:10" ht="15" customHeight="1" x14ac:dyDescent="0.25">
      <c r="A186" s="9" t="s">
        <v>0</v>
      </c>
      <c r="B186" s="9" t="s">
        <v>831</v>
      </c>
      <c r="C186" s="42">
        <v>2741.0361779839091</v>
      </c>
      <c r="D186" s="42">
        <f t="shared" si="30"/>
        <v>2417.0675759058768</v>
      </c>
      <c r="E186" s="42">
        <f t="shared" si="31"/>
        <v>1931.1146727888279</v>
      </c>
      <c r="F186" s="42">
        <f t="shared" si="32"/>
        <v>1445.161769671779</v>
      </c>
      <c r="G186" s="42">
        <f t="shared" si="33"/>
        <v>1323.673543892517</v>
      </c>
      <c r="H186" s="42">
        <f t="shared" si="34"/>
        <v>1202.1853181132549</v>
      </c>
      <c r="I186" s="42">
        <f t="shared" si="35"/>
        <v>1161.6892428535007</v>
      </c>
      <c r="J186" s="42">
        <v>1121.1931675937467</v>
      </c>
    </row>
    <row r="187" spans="1:10" ht="15" customHeight="1" x14ac:dyDescent="0.25">
      <c r="A187" s="9" t="s">
        <v>0</v>
      </c>
      <c r="B187" s="9" t="s">
        <v>825</v>
      </c>
      <c r="C187" s="42">
        <v>2471.4260621166391</v>
      </c>
      <c r="D187" s="42">
        <f t="shared" si="30"/>
        <v>2524.0755328863702</v>
      </c>
      <c r="E187" s="42">
        <f t="shared" si="31"/>
        <v>2603.0497390409673</v>
      </c>
      <c r="F187" s="42">
        <f t="shared" si="32"/>
        <v>2682.023945195564</v>
      </c>
      <c r="G187" s="42">
        <f t="shared" si="33"/>
        <v>2701.7674967342132</v>
      </c>
      <c r="H187" s="42">
        <f t="shared" si="34"/>
        <v>2721.5110482728624</v>
      </c>
      <c r="I187" s="42">
        <f t="shared" si="35"/>
        <v>2728.0922321190787</v>
      </c>
      <c r="J187" s="42">
        <v>2734.6734159652951</v>
      </c>
    </row>
    <row r="188" spans="1:10" ht="15" customHeight="1" x14ac:dyDescent="0.25">
      <c r="A188" s="9" t="s">
        <v>0</v>
      </c>
      <c r="B188" s="9" t="s">
        <v>824</v>
      </c>
      <c r="C188" s="42">
        <v>796.57534233511501</v>
      </c>
      <c r="D188" s="42">
        <f t="shared" si="30"/>
        <v>676.06509921373606</v>
      </c>
      <c r="E188" s="42">
        <f t="shared" si="31"/>
        <v>495.29973453166775</v>
      </c>
      <c r="F188" s="42">
        <f t="shared" si="32"/>
        <v>314.53436984959939</v>
      </c>
      <c r="G188" s="42">
        <f t="shared" si="33"/>
        <v>269.34302867908229</v>
      </c>
      <c r="H188" s="42">
        <f t="shared" si="34"/>
        <v>224.15168750856526</v>
      </c>
      <c r="I188" s="42">
        <f t="shared" si="35"/>
        <v>209.08790711839288</v>
      </c>
      <c r="J188" s="42">
        <v>194.02412672822052</v>
      </c>
    </row>
    <row r="189" spans="1:10" ht="15" customHeight="1" x14ac:dyDescent="0.25">
      <c r="A189" s="9" t="s">
        <v>0</v>
      </c>
      <c r="B189" s="9" t="s">
        <v>221</v>
      </c>
      <c r="C189" s="42">
        <v>765.93782916837984</v>
      </c>
      <c r="D189" s="42">
        <f t="shared" si="30"/>
        <v>706.83874002192897</v>
      </c>
      <c r="E189" s="42">
        <f t="shared" si="31"/>
        <v>618.19010630225273</v>
      </c>
      <c r="F189" s="42">
        <f t="shared" si="32"/>
        <v>529.54147258257649</v>
      </c>
      <c r="G189" s="42">
        <f t="shared" si="33"/>
        <v>507.37931415265746</v>
      </c>
      <c r="H189" s="42">
        <f t="shared" si="34"/>
        <v>485.21715572273843</v>
      </c>
      <c r="I189" s="42">
        <f t="shared" si="35"/>
        <v>477.82976957943208</v>
      </c>
      <c r="J189" s="42">
        <v>470.44238343612568</v>
      </c>
    </row>
    <row r="190" spans="1:10" ht="15" customHeight="1" x14ac:dyDescent="0.25">
      <c r="A190" s="9" t="s">
        <v>0</v>
      </c>
      <c r="B190" s="9" t="s">
        <v>830</v>
      </c>
      <c r="C190" s="42">
        <v>0</v>
      </c>
      <c r="D190" s="42">
        <f t="shared" si="30"/>
        <v>0</v>
      </c>
      <c r="E190" s="42">
        <f t="shared" si="31"/>
        <v>0</v>
      </c>
      <c r="F190" s="42">
        <f t="shared" si="32"/>
        <v>0</v>
      </c>
      <c r="G190" s="42">
        <f t="shared" si="33"/>
        <v>0</v>
      </c>
      <c r="H190" s="42">
        <f t="shared" si="34"/>
        <v>0</v>
      </c>
      <c r="I190" s="42">
        <f t="shared" si="35"/>
        <v>0</v>
      </c>
      <c r="J190" s="42">
        <v>0</v>
      </c>
    </row>
    <row r="191" spans="1:10" ht="15" customHeight="1" x14ac:dyDescent="0.25">
      <c r="A191" s="9" t="s">
        <v>48</v>
      </c>
      <c r="B191" s="9" t="s">
        <v>220</v>
      </c>
      <c r="C191" s="42">
        <v>2720.6111692060854</v>
      </c>
      <c r="D191" s="42">
        <f t="shared" si="30"/>
        <v>2489.2646825334864</v>
      </c>
      <c r="E191" s="42">
        <f t="shared" si="31"/>
        <v>2142.2449525245875</v>
      </c>
      <c r="F191" s="42">
        <f t="shared" si="32"/>
        <v>1795.225222515689</v>
      </c>
      <c r="G191" s="42">
        <f t="shared" si="33"/>
        <v>1708.4702900134644</v>
      </c>
      <c r="H191" s="42">
        <f t="shared" si="34"/>
        <v>1621.7153575112395</v>
      </c>
      <c r="I191" s="42">
        <f t="shared" si="35"/>
        <v>1592.7970466771646</v>
      </c>
      <c r="J191" s="42">
        <v>1563.8787358430898</v>
      </c>
    </row>
    <row r="192" spans="1:10" ht="15" customHeight="1" x14ac:dyDescent="0.25">
      <c r="A192" s="9" t="s">
        <v>48</v>
      </c>
      <c r="B192" s="9" t="s">
        <v>208</v>
      </c>
      <c r="C192" s="42">
        <v>67491.377755000969</v>
      </c>
      <c r="D192" s="42">
        <f t="shared" si="30"/>
        <v>57659.879362863547</v>
      </c>
      <c r="E192" s="42">
        <f t="shared" si="31"/>
        <v>42912.631774657413</v>
      </c>
      <c r="F192" s="42">
        <f t="shared" si="32"/>
        <v>28165.38418645128</v>
      </c>
      <c r="G192" s="42">
        <f t="shared" si="33"/>
        <v>24478.572289399748</v>
      </c>
      <c r="H192" s="42">
        <f t="shared" si="34"/>
        <v>20791.760392348217</v>
      </c>
      <c r="I192" s="42">
        <f t="shared" si="35"/>
        <v>19562.823093331033</v>
      </c>
      <c r="J192" s="42">
        <v>18333.885794313854</v>
      </c>
    </row>
    <row r="193" spans="1:10" ht="15" customHeight="1" x14ac:dyDescent="0.25">
      <c r="A193" s="9" t="s">
        <v>48</v>
      </c>
      <c r="B193" s="9" t="s">
        <v>831</v>
      </c>
      <c r="C193" s="42">
        <v>44475.456613710594</v>
      </c>
      <c r="D193" s="42">
        <f t="shared" si="30"/>
        <v>38184.222635194266</v>
      </c>
      <c r="E193" s="42">
        <f t="shared" si="31"/>
        <v>28747.371667419771</v>
      </c>
      <c r="F193" s="42">
        <f t="shared" si="32"/>
        <v>19310.520699645273</v>
      </c>
      <c r="G193" s="42">
        <f t="shared" si="33"/>
        <v>16951.307957701651</v>
      </c>
      <c r="H193" s="42">
        <f t="shared" si="34"/>
        <v>14592.095215758029</v>
      </c>
      <c r="I193" s="42">
        <f t="shared" si="35"/>
        <v>13805.690968443487</v>
      </c>
      <c r="J193" s="42">
        <v>13019.286721128945</v>
      </c>
    </row>
    <row r="194" spans="1:10" ht="15" customHeight="1" x14ac:dyDescent="0.25">
      <c r="A194" s="9" t="s">
        <v>48</v>
      </c>
      <c r="B194" s="9" t="s">
        <v>825</v>
      </c>
      <c r="C194" s="42">
        <v>28758.412359175432</v>
      </c>
      <c r="D194" s="42">
        <f t="shared" si="30"/>
        <v>29692.82781720088</v>
      </c>
      <c r="E194" s="42">
        <f t="shared" si="31"/>
        <v>31094.451004239047</v>
      </c>
      <c r="F194" s="42">
        <f t="shared" si="32"/>
        <v>32496.074191277214</v>
      </c>
      <c r="G194" s="42">
        <f t="shared" ref="G194:G197" si="36">(F194+H194)/2</f>
        <v>32846.479988036757</v>
      </c>
      <c r="H194" s="42">
        <f t="shared" si="34"/>
        <v>33196.885784796301</v>
      </c>
      <c r="I194" s="42">
        <f t="shared" ref="I194:I197" si="37">(H194+J194)/2</f>
        <v>33313.687717049484</v>
      </c>
      <c r="J194" s="42">
        <v>33430.489649302661</v>
      </c>
    </row>
    <row r="195" spans="1:10" ht="15" customHeight="1" x14ac:dyDescent="0.25">
      <c r="A195" s="9" t="s">
        <v>48</v>
      </c>
      <c r="B195" s="9" t="s">
        <v>824</v>
      </c>
      <c r="C195" s="42">
        <v>1429.7506144476424</v>
      </c>
      <c r="D195" s="42">
        <f t="shared" si="30"/>
        <v>1204.4970365242082</v>
      </c>
      <c r="E195" s="42">
        <f t="shared" si="31"/>
        <v>866.61666963905679</v>
      </c>
      <c r="F195" s="42">
        <f t="shared" si="32"/>
        <v>528.73630275390542</v>
      </c>
      <c r="G195" s="42">
        <f t="shared" si="36"/>
        <v>444.26621103261755</v>
      </c>
      <c r="H195" s="42">
        <f t="shared" si="34"/>
        <v>359.79611931132968</v>
      </c>
      <c r="I195" s="42">
        <f t="shared" si="37"/>
        <v>331.63942207090042</v>
      </c>
      <c r="J195" s="42">
        <v>303.48272483047117</v>
      </c>
    </row>
    <row r="196" spans="1:10" ht="15" customHeight="1" x14ac:dyDescent="0.25">
      <c r="A196" s="9" t="s">
        <v>48</v>
      </c>
      <c r="B196" s="9" t="s">
        <v>221</v>
      </c>
      <c r="C196" s="42">
        <v>4258.6143301761922</v>
      </c>
      <c r="D196" s="42">
        <f t="shared" si="30"/>
        <v>3726.8009558591471</v>
      </c>
      <c r="E196" s="42">
        <f t="shared" si="31"/>
        <v>2929.0808943835796</v>
      </c>
      <c r="F196" s="42">
        <f t="shared" si="32"/>
        <v>2131.3608329080121</v>
      </c>
      <c r="G196" s="42">
        <f t="shared" si="36"/>
        <v>1931.9308175391202</v>
      </c>
      <c r="H196" s="42">
        <f t="shared" si="34"/>
        <v>1732.5008021702283</v>
      </c>
      <c r="I196" s="42">
        <f t="shared" si="37"/>
        <v>1666.0241303805974</v>
      </c>
      <c r="J196" s="42">
        <v>1599.5474585909667</v>
      </c>
    </row>
    <row r="197" spans="1:10" ht="15" customHeight="1" x14ac:dyDescent="0.25">
      <c r="A197" s="9" t="s">
        <v>48</v>
      </c>
      <c r="B197" s="9" t="s">
        <v>830</v>
      </c>
      <c r="C197" s="42">
        <v>51.062521944558654</v>
      </c>
      <c r="D197" s="42">
        <f t="shared" si="30"/>
        <v>54.163753020865883</v>
      </c>
      <c r="E197" s="42">
        <f t="shared" si="31"/>
        <v>58.815599635326727</v>
      </c>
      <c r="F197" s="42">
        <f t="shared" si="32"/>
        <v>63.467446249787571</v>
      </c>
      <c r="G197" s="42">
        <f t="shared" si="36"/>
        <v>64.630407903402784</v>
      </c>
      <c r="H197" s="42">
        <f t="shared" si="34"/>
        <v>65.793369557017996</v>
      </c>
      <c r="I197" s="42">
        <f t="shared" si="37"/>
        <v>66.181023441556391</v>
      </c>
      <c r="J197" s="42">
        <v>66.5686773260948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71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4" sqref="C4"/>
    </sheetView>
  </sheetViews>
  <sheetFormatPr defaultColWidth="11" defaultRowHeight="14.25" x14ac:dyDescent="0.2"/>
  <cols>
    <col min="1" max="1" width="11.75" customWidth="1"/>
    <col min="2" max="2" width="48.625" customWidth="1"/>
    <col min="3" max="30" width="10.25" customWidth="1"/>
  </cols>
  <sheetData>
    <row r="1" spans="1:30" ht="15" customHeight="1" x14ac:dyDescent="0.25">
      <c r="A1" s="3" t="s">
        <v>26</v>
      </c>
      <c r="B1" s="3" t="s">
        <v>206</v>
      </c>
      <c r="C1" s="37">
        <v>2020</v>
      </c>
      <c r="D1" s="37">
        <v>2025</v>
      </c>
      <c r="E1" s="37">
        <v>2030</v>
      </c>
      <c r="F1" s="37">
        <v>2035</v>
      </c>
      <c r="G1" s="37">
        <v>2040</v>
      </c>
      <c r="H1" s="37">
        <v>2045</v>
      </c>
      <c r="I1" s="37">
        <v>2050</v>
      </c>
      <c r="J1" s="37">
        <v>2020</v>
      </c>
      <c r="K1" s="37">
        <v>2025</v>
      </c>
      <c r="L1" s="37">
        <v>2030</v>
      </c>
      <c r="M1" s="37">
        <v>2035</v>
      </c>
      <c r="N1" s="37">
        <v>2040</v>
      </c>
      <c r="O1" s="37">
        <v>2045</v>
      </c>
      <c r="P1" s="37">
        <v>2050</v>
      </c>
      <c r="Q1" s="37">
        <v>2020</v>
      </c>
      <c r="R1" s="37">
        <v>2025</v>
      </c>
      <c r="S1" s="37">
        <v>2030</v>
      </c>
      <c r="T1" s="37">
        <v>2035</v>
      </c>
      <c r="U1" s="37">
        <v>2040</v>
      </c>
      <c r="V1" s="37">
        <v>2045</v>
      </c>
      <c r="W1" s="37">
        <v>2050</v>
      </c>
      <c r="X1" s="37">
        <v>2020</v>
      </c>
      <c r="Y1" s="37">
        <v>2025</v>
      </c>
      <c r="Z1" s="37">
        <v>2030</v>
      </c>
      <c r="AA1" s="37">
        <v>2035</v>
      </c>
      <c r="AB1" s="37">
        <v>2040</v>
      </c>
      <c r="AC1" s="37">
        <v>2045</v>
      </c>
      <c r="AD1" s="37">
        <v>2050</v>
      </c>
    </row>
    <row r="2" spans="1:30" ht="15" customHeight="1" x14ac:dyDescent="0.25">
      <c r="A2" s="3"/>
      <c r="B2" s="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5" customHeight="1" x14ac:dyDescent="0.25">
      <c r="A3" s="3"/>
      <c r="B3" s="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5" customHeight="1" x14ac:dyDescent="0.25">
      <c r="A4" s="9" t="s">
        <v>25</v>
      </c>
      <c r="B4" s="9" t="s">
        <v>220</v>
      </c>
      <c r="C4" s="66">
        <f>stanford_fuel_demand!D2-stanford_fuel_demand!$C2</f>
        <v>-106.92538084112721</v>
      </c>
      <c r="D4" s="66">
        <f>stanford_fuel_demand!E2-stanford_fuel_demand!$C2</f>
        <v>-267.31345210281802</v>
      </c>
      <c r="E4" s="66">
        <f>stanford_fuel_demand!F2-stanford_fuel_demand!$C2</f>
        <v>-427.70152336450883</v>
      </c>
      <c r="F4" s="66">
        <f>stanford_fuel_demand!G2-stanford_fuel_demand!$C2</f>
        <v>-467.79854117993153</v>
      </c>
      <c r="G4" s="66">
        <f>stanford_fuel_demand!H2-stanford_fuel_demand!$C2</f>
        <v>-507.89555899535424</v>
      </c>
      <c r="H4" s="66">
        <f>stanford_fuel_demand!I2-stanford_fuel_demand!$C2</f>
        <v>-521.26123160049519</v>
      </c>
      <c r="I4" s="66">
        <f>stanford_fuel_demand!J2-stanford_fuel_demand!$C2</f>
        <v>-534.62690420563604</v>
      </c>
      <c r="J4" s="65">
        <f t="shared" ref="J4:P7" si="0">IF($B4=$B$7,C4-J5-J3-J2-J1-J6,IF(C4&gt;0,0,-C4/2.5))</f>
        <v>42.770152336450884</v>
      </c>
      <c r="K4" s="65">
        <f t="shared" si="0"/>
        <v>106.92538084112721</v>
      </c>
      <c r="L4" s="65">
        <f t="shared" si="0"/>
        <v>171.08060934580354</v>
      </c>
      <c r="M4" s="65">
        <f t="shared" si="0"/>
        <v>187.11941647197261</v>
      </c>
      <c r="N4" s="65">
        <f t="shared" si="0"/>
        <v>203.15822359814169</v>
      </c>
      <c r="O4" s="65">
        <f t="shared" si="0"/>
        <v>208.50449264019807</v>
      </c>
      <c r="P4" s="65">
        <f t="shared" si="0"/>
        <v>213.85076168225442</v>
      </c>
      <c r="Q4" s="65">
        <f t="shared" ref="Q4:Q35" si="1">IF($B4=$B$7,0,IF(C4&gt;0,0,C4)-IF(SUMIFS($J$4:$J$171,$A$4:$A$171,$A4,$B$4:$B$171,$B$7)&lt;0,SUMIFS($J$4:$J$171,$A$4:$A$171,$A4,$B$4:$B$171,$B$7)/(SUMIF($A$4:$A$171,$A4,J$4:J$171)-SUMIFS($J$4:$J$171,$A$4:$A$171,$A4,$B$4:$B$171,$B$7))*J4)*2.5)</f>
        <v>-22.373201498439272</v>
      </c>
      <c r="R4" s="65">
        <f t="shared" ref="R4:R35" si="2">IF($B4=$B$7,0,IF(D4&gt;0,0,D4)-IF(SUMIFS($J$4:$J$171,$A$4:$A$171,$A4,$B$4:$B$171,$B$7)&lt;0,SUMIFS($J$4:$J$171,$A$4:$A$171,$A4,$B$4:$B$171,$B$7)/(SUMIF($A$4:$A$171,$A4,K$4:K$171)-SUMIFS($J$4:$J$171,$A$4:$A$171,$A4,$B$4:$B$171,$B$7))*K4)*2.5)</f>
        <v>-106.42862107671522</v>
      </c>
      <c r="S4" s="65">
        <f t="shared" ref="S4:S35" si="3">IF($B4=$B$7,0,IF(E4&gt;0,0,E4)-IF(SUMIFS($J$4:$J$171,$A$4:$A$171,$A4,$B$4:$B$171,$B$7)&lt;0,SUMIFS($J$4:$J$171,$A$4:$A$171,$A4,$B$4:$B$171,$B$7)/(SUMIF($A$4:$A$171,$A4,L$4:L$171)-SUMIFS($J$4:$J$171,$A$4:$A$171,$A4,$B$4:$B$171,$B$7))*L4)*2.5)</f>
        <v>-219.92135757145178</v>
      </c>
      <c r="T4" s="65">
        <f t="shared" ref="T4:T35" si="4">IF($B4=$B$7,0,IF(F4&gt;0,0,F4)-IF(SUMIFS($J$4:$J$171,$A$4:$A$171,$A4,$B$4:$B$171,$B$7)&lt;0,SUMIFS($J$4:$J$171,$A$4:$A$171,$A4,$B$4:$B$171,$B$7)/(SUMIF($A$4:$A$171,$A4,M$4:M$171)-SUMIFS($J$4:$J$171,$A$4:$A$171,$A4,$B$4:$B$171,$B$7))*M4)*2.5)</f>
        <v>-250.99036266235998</v>
      </c>
      <c r="U4" s="65">
        <f t="shared" ref="U4:U35" si="5">IF($B4=$B$7,0,IF(G4&gt;0,0,G4)-IF(SUMIFS($J$4:$J$171,$A$4:$A$171,$A4,$B$4:$B$171,$B$7)&lt;0,SUMIFS($J$4:$J$171,$A$4:$A$171,$A4,$B$4:$B$171,$B$7)/(SUMIF($A$4:$A$171,$A4,N$4:N$171)-SUMIFS($J$4:$J$171,$A$4:$A$171,$A4,$B$4:$B$171,$B$7))*N4)*2.5)</f>
        <v>-282.85323255608341</v>
      </c>
      <c r="V4" s="65">
        <f t="shared" ref="V4:V35" si="6">IF($B4=$B$7,0,IF(H4&gt;0,0,H4)-IF(SUMIFS($J$4:$J$171,$A$4:$A$171,$A4,$B$4:$B$171,$B$7)&lt;0,SUMIFS($J$4:$J$171,$A$4:$A$171,$A4,$B$4:$B$171,$B$7)/(SUMIF($A$4:$A$171,$A4,O$4:O$171)-SUMIFS($J$4:$J$171,$A$4:$A$171,$A4,$B$4:$B$171,$B$7))*O4)*2.5)</f>
        <v>-293.63276680374912</v>
      </c>
      <c r="W4" s="65">
        <f t="shared" ref="W4:W35" si="7">IF($B4=$B$7,0,IF(I4&gt;0,0,I4)-IF(SUMIFS($J$4:$J$171,$A$4:$A$171,$A4,$B$4:$B$171,$B$7)&lt;0,SUMIFS($J$4:$J$171,$A$4:$A$171,$A4,$B$4:$B$171,$B$7)/(SUMIF($A$4:$A$171,$A4,P$4:P$171)-SUMIFS($J$4:$J$171,$A$4:$A$171,$A4,$B$4:$B$171,$B$7))*P4)*2.5)</f>
        <v>-304.48594519240169</v>
      </c>
      <c r="X4" s="28">
        <f>IFERROR(Q4/stanford_fuel_demand!$C2,0)</f>
        <v>-2.5414912100876336E-2</v>
      </c>
      <c r="Y4" s="28">
        <f>IFERROR(R4/stanford_fuel_demand!$C2,0)</f>
        <v>-0.12089794345574015</v>
      </c>
      <c r="Z4" s="28">
        <f>IFERROR(S4/stanford_fuel_demand!$C2,0)</f>
        <v>-0.24982039214073781</v>
      </c>
      <c r="AA4" s="28">
        <f>IFERROR(T4/stanford_fuel_demand!$C2,0)</f>
        <v>-0.28511333103918712</v>
      </c>
      <c r="AB4" s="28">
        <f>IFERROR(U4/stanford_fuel_demand!$C2,0)</f>
        <v>-0.32130806328111189</v>
      </c>
      <c r="AC4" s="28">
        <f>IFERROR(V4/stanford_fuel_demand!$C2,0)</f>
        <v>-0.33355311079529626</v>
      </c>
      <c r="AD4" s="67">
        <f>IFERROR(W4/stanford_fuel_demand!$C2,0)</f>
        <v>-0.34588181461454975</v>
      </c>
    </row>
    <row r="5" spans="1:30" ht="15" customHeight="1" x14ac:dyDescent="0.25">
      <c r="A5" s="9" t="s">
        <v>25</v>
      </c>
      <c r="B5" s="9" t="s">
        <v>208</v>
      </c>
      <c r="C5" s="66">
        <f>stanford_fuel_demand!D3-stanford_fuel_demand!$C3</f>
        <v>-1578.223194463284</v>
      </c>
      <c r="D5" s="66">
        <f>stanford_fuel_demand!E3-stanford_fuel_demand!$C3</f>
        <v>-3945.55798615821</v>
      </c>
      <c r="E5" s="66">
        <f>stanford_fuel_demand!F3-stanford_fuel_demand!$C3</f>
        <v>-6312.8927778531361</v>
      </c>
      <c r="F5" s="66">
        <f>stanford_fuel_demand!G3-stanford_fuel_demand!$C3</f>
        <v>-6904.726475776868</v>
      </c>
      <c r="G5" s="66">
        <f>stanford_fuel_demand!H3-stanford_fuel_demand!$C3</f>
        <v>-7496.5601737005991</v>
      </c>
      <c r="H5" s="66">
        <f>stanford_fuel_demand!I3-stanford_fuel_demand!$C3</f>
        <v>-7693.8380730085091</v>
      </c>
      <c r="I5" s="66">
        <f>stanford_fuel_demand!J3-stanford_fuel_demand!$C3</f>
        <v>-7891.1159723164201</v>
      </c>
      <c r="J5" s="65">
        <f t="shared" si="0"/>
        <v>631.28927778531363</v>
      </c>
      <c r="K5" s="65">
        <f t="shared" si="0"/>
        <v>1578.223194463284</v>
      </c>
      <c r="L5" s="65">
        <f t="shared" si="0"/>
        <v>2525.1571111412545</v>
      </c>
      <c r="M5" s="65">
        <f t="shared" si="0"/>
        <v>2761.890590310747</v>
      </c>
      <c r="N5" s="65">
        <f t="shared" si="0"/>
        <v>2998.6240694802395</v>
      </c>
      <c r="O5" s="65">
        <f t="shared" si="0"/>
        <v>3077.5352292034036</v>
      </c>
      <c r="P5" s="65">
        <f t="shared" si="0"/>
        <v>3156.446388926568</v>
      </c>
      <c r="Q5" s="65">
        <f t="shared" si="1"/>
        <v>-330.22941102919276</v>
      </c>
      <c r="R5" s="65">
        <f t="shared" si="2"/>
        <v>-1570.8909990939169</v>
      </c>
      <c r="S5" s="65">
        <f t="shared" si="3"/>
        <v>-3246.048643893329</v>
      </c>
      <c r="T5" s="65">
        <f t="shared" si="4"/>
        <v>-3704.6284878709262</v>
      </c>
      <c r="U5" s="65">
        <f t="shared" si="5"/>
        <v>-4174.9258102920412</v>
      </c>
      <c r="V5" s="65">
        <f t="shared" si="6"/>
        <v>-4334.0321968332773</v>
      </c>
      <c r="W5" s="65">
        <f t="shared" si="7"/>
        <v>-4494.2255740452747</v>
      </c>
      <c r="X5" s="28">
        <f>IFERROR(Q5/stanford_fuel_demand!$C3,0)</f>
        <v>-3.0367948295403624E-2</v>
      </c>
      <c r="Y5" s="28">
        <f>IFERROR(R5/stanford_fuel_demand!$C3,0)</f>
        <v>-0.1444593820081696</v>
      </c>
      <c r="Z5" s="28">
        <f>IFERROR(S5/stanford_fuel_demand!$C3,0)</f>
        <v>-0.29850714106564974</v>
      </c>
      <c r="AA5" s="28">
        <f>IFERROR(T5/stanford_fuel_demand!$C3,0)</f>
        <v>-0.34067821525260289</v>
      </c>
      <c r="AB5" s="28">
        <f>IFERROR(U5/stanford_fuel_demand!$C3,0)</f>
        <v>-0.3839268305901648</v>
      </c>
      <c r="AC5" s="28">
        <f>IFERROR(V5/stanford_fuel_demand!$C3,0)</f>
        <v>-0.3985582787852065</v>
      </c>
      <c r="AD5" s="67">
        <f>IFERROR(W5/stanford_fuel_demand!$C3,0)</f>
        <v>-0.41328968681236727</v>
      </c>
    </row>
    <row r="6" spans="1:30" ht="15" customHeight="1" x14ac:dyDescent="0.25">
      <c r="A6" s="9" t="s">
        <v>25</v>
      </c>
      <c r="B6" s="9" t="s">
        <v>831</v>
      </c>
      <c r="C6" s="66">
        <f>stanford_fuel_demand!D4-stanford_fuel_demand!$C4</f>
        <v>-425.22090733735786</v>
      </c>
      <c r="D6" s="66">
        <f>stanford_fuel_demand!E4-stanford_fuel_demand!$C4</f>
        <v>-1063.0522683433951</v>
      </c>
      <c r="E6" s="66">
        <f>stanford_fuel_demand!F4-stanford_fuel_demand!$C4</f>
        <v>-1700.8836293494323</v>
      </c>
      <c r="F6" s="66">
        <f>stanford_fuel_demand!G4-stanford_fuel_demand!$C4</f>
        <v>-1860.3414696009413</v>
      </c>
      <c r="G6" s="66">
        <f>stanford_fuel_demand!H4-stanford_fuel_demand!$C4</f>
        <v>-2019.7993098524503</v>
      </c>
      <c r="H6" s="66">
        <f>stanford_fuel_demand!I4-stanford_fuel_demand!$C4</f>
        <v>-2072.9519232696202</v>
      </c>
      <c r="I6" s="66">
        <f>stanford_fuel_demand!J4-stanford_fuel_demand!$C4</f>
        <v>-2126.1045366867902</v>
      </c>
      <c r="J6" s="65">
        <f t="shared" si="0"/>
        <v>170.08836293494315</v>
      </c>
      <c r="K6" s="65">
        <f t="shared" si="0"/>
        <v>425.22090733735803</v>
      </c>
      <c r="L6" s="65">
        <f t="shared" si="0"/>
        <v>680.35345173977294</v>
      </c>
      <c r="M6" s="65">
        <f t="shared" si="0"/>
        <v>744.13658784037648</v>
      </c>
      <c r="N6" s="65">
        <f t="shared" si="0"/>
        <v>807.91972394098013</v>
      </c>
      <c r="O6" s="65">
        <f t="shared" si="0"/>
        <v>829.1807693078481</v>
      </c>
      <c r="P6" s="65">
        <f t="shared" si="0"/>
        <v>850.44181467471606</v>
      </c>
      <c r="Q6" s="65">
        <f t="shared" si="1"/>
        <v>-88.973758768681819</v>
      </c>
      <c r="R6" s="65">
        <f t="shared" si="2"/>
        <v>-423.24539286090453</v>
      </c>
      <c r="S6" s="65">
        <f t="shared" si="3"/>
        <v>-874.58336340502524</v>
      </c>
      <c r="T6" s="65">
        <f t="shared" si="4"/>
        <v>-998.13859819492563</v>
      </c>
      <c r="U6" s="65">
        <f t="shared" si="5"/>
        <v>-1124.8508749247355</v>
      </c>
      <c r="V6" s="65">
        <f t="shared" si="6"/>
        <v>-1167.7189320446546</v>
      </c>
      <c r="W6" s="65">
        <f t="shared" si="7"/>
        <v>-1210.8798572208216</v>
      </c>
      <c r="X6" s="28">
        <f>IFERROR(Q6/stanford_fuel_demand!$C4,0)</f>
        <v>-1.7729420058084502E-2</v>
      </c>
      <c r="Y6" s="28">
        <f>IFERROR(R6/stanford_fuel_demand!$C4,0)</f>
        <v>-8.4338297735503762E-2</v>
      </c>
      <c r="Z6" s="28">
        <f>IFERROR(S6/stanford_fuel_demand!$C4,0)</f>
        <v>-0.174274483175797</v>
      </c>
      <c r="AA6" s="28">
        <f>IFERROR(T6/stanford_fuel_demand!$C4,0)</f>
        <v>-0.19889480593478628</v>
      </c>
      <c r="AB6" s="28">
        <f>IFERROR(U6/stanford_fuel_demand!$C4,0)</f>
        <v>-0.22414421892743835</v>
      </c>
      <c r="AC6" s="28">
        <f>IFERROR(V6/stanford_fuel_demand!$C4,0)</f>
        <v>-0.23268635317321026</v>
      </c>
      <c r="AD6" s="67">
        <f>IFERROR(W6/stanford_fuel_demand!$C4,0)</f>
        <v>-0.24128684598293038</v>
      </c>
    </row>
    <row r="7" spans="1:30" ht="15" customHeight="1" x14ac:dyDescent="0.25">
      <c r="A7" s="9" t="s">
        <v>25</v>
      </c>
      <c r="B7" s="9" t="s">
        <v>825</v>
      </c>
      <c r="C7" s="66">
        <f>stanford_fuel_demand!D5-stanford_fuel_demand!$C5</f>
        <v>237.19171087140967</v>
      </c>
      <c r="D7" s="66">
        <f>stanford_fuel_demand!E5-stanford_fuel_demand!$C5</f>
        <v>592.97927717852508</v>
      </c>
      <c r="E7" s="66">
        <f>stanford_fuel_demand!F5-stanford_fuel_demand!$C5</f>
        <v>948.76684348564049</v>
      </c>
      <c r="F7" s="66">
        <f>stanford_fuel_demand!G5-stanford_fuel_demand!$C5</f>
        <v>1037.7137350624189</v>
      </c>
      <c r="G7" s="66">
        <f>stanford_fuel_demand!H5-stanford_fuel_demand!$C5</f>
        <v>1126.6606266391973</v>
      </c>
      <c r="H7" s="66">
        <f>stanford_fuel_demand!I5-stanford_fuel_demand!$C5</f>
        <v>1156.3095904981237</v>
      </c>
      <c r="I7" s="66">
        <f>stanford_fuel_demand!J5-stanford_fuel_demand!$C5</f>
        <v>1185.9585543570502</v>
      </c>
      <c r="J7" s="65">
        <f t="shared" si="0"/>
        <v>-896.38830086956546</v>
      </c>
      <c r="K7" s="65">
        <f t="shared" si="0"/>
        <v>-2240.9707521739128</v>
      </c>
      <c r="L7" s="65">
        <f t="shared" si="0"/>
        <v>-3585.5532034782605</v>
      </c>
      <c r="M7" s="65">
        <f t="shared" si="0"/>
        <v>-3921.6988163043475</v>
      </c>
      <c r="N7" s="65">
        <f t="shared" si="0"/>
        <v>-4257.8444291304349</v>
      </c>
      <c r="O7" s="65">
        <f t="shared" si="0"/>
        <v>-4369.8929667391294</v>
      </c>
      <c r="P7" s="65">
        <f t="shared" si="0"/>
        <v>-4481.9415043478257</v>
      </c>
      <c r="Q7" s="65">
        <f t="shared" si="1"/>
        <v>0</v>
      </c>
      <c r="R7" s="65">
        <f t="shared" si="2"/>
        <v>0</v>
      </c>
      <c r="S7" s="65">
        <f t="shared" si="3"/>
        <v>0</v>
      </c>
      <c r="T7" s="65">
        <f t="shared" si="4"/>
        <v>0</v>
      </c>
      <c r="U7" s="65">
        <f t="shared" si="5"/>
        <v>0</v>
      </c>
      <c r="V7" s="65">
        <f t="shared" si="6"/>
        <v>0</v>
      </c>
      <c r="W7" s="65">
        <f t="shared" si="7"/>
        <v>0</v>
      </c>
      <c r="X7" s="28">
        <f>IFERROR(Q7/stanford_fuel_demand!$C5,0)</f>
        <v>0</v>
      </c>
      <c r="Y7" s="28">
        <f>IFERROR(R7/stanford_fuel_demand!$C5,0)</f>
        <v>0</v>
      </c>
      <c r="Z7" s="28">
        <f>IFERROR(S7/stanford_fuel_demand!$C5,0)</f>
        <v>0</v>
      </c>
      <c r="AA7" s="28">
        <f>IFERROR(T7/stanford_fuel_demand!$C5,0)</f>
        <v>0</v>
      </c>
      <c r="AB7" s="28">
        <f>IFERROR(U7/stanford_fuel_demand!$C5,0)</f>
        <v>0</v>
      </c>
      <c r="AC7" s="28">
        <f>IFERROR(V7/stanford_fuel_demand!$C5,0)</f>
        <v>0</v>
      </c>
      <c r="AD7" s="67">
        <f>IFERROR(W7/stanford_fuel_demand!$C5,0)</f>
        <v>0</v>
      </c>
    </row>
    <row r="8" spans="1:30" ht="15" customHeight="1" x14ac:dyDescent="0.25">
      <c r="A8" s="9" t="s">
        <v>25</v>
      </c>
      <c r="B8" s="9" t="s">
        <v>824</v>
      </c>
      <c r="C8" s="66">
        <f>stanford_fuel_demand!D6-stanford_fuel_demand!$C6</f>
        <v>-257.23584625753801</v>
      </c>
      <c r="D8" s="66">
        <f>stanford_fuel_demand!E6-stanford_fuel_demand!$C6</f>
        <v>-643.08961564384526</v>
      </c>
      <c r="E8" s="66">
        <f>stanford_fuel_demand!F6-stanford_fuel_demand!$C6</f>
        <v>-1028.9433850301523</v>
      </c>
      <c r="F8" s="66">
        <f>stanford_fuel_demand!G6-stanford_fuel_demand!$C6</f>
        <v>-1125.4068273767289</v>
      </c>
      <c r="G8" s="66">
        <f>stanford_fuel_demand!H6-stanford_fuel_demand!$C6</f>
        <v>-1221.8702697233057</v>
      </c>
      <c r="H8" s="66">
        <f>stanford_fuel_demand!I6-stanford_fuel_demand!$C6</f>
        <v>-1254.0247505054981</v>
      </c>
      <c r="I8" s="66">
        <f>stanford_fuel_demand!J6-stanford_fuel_demand!$C6</f>
        <v>-1286.1792312876903</v>
      </c>
      <c r="J8" s="65">
        <f>IF($B8=$B$7,C8-J9-J7-J6-J5-#REF!,IF(C8&gt;0,0,-C8/2.5))</f>
        <v>102.89433850301521</v>
      </c>
      <c r="K8" s="65">
        <f>IF($B8=$B$7,D8-K9-K7-K6-K5-#REF!,IF(D8&gt;0,0,-D8/2.5))</f>
        <v>257.23584625753813</v>
      </c>
      <c r="L8" s="65">
        <f>IF($B8=$B$7,E8-L9-L7-L6-L5-#REF!,IF(E8&gt;0,0,-E8/2.5))</f>
        <v>411.57735401206094</v>
      </c>
      <c r="M8" s="65">
        <f>IF($B8=$B$7,F8-M9-M7-M6-M5-#REF!,IF(F8&gt;0,0,-F8/2.5))</f>
        <v>450.16273095069153</v>
      </c>
      <c r="N8" s="65">
        <f>IF($B8=$B$7,G8-N9-N7-N6-N5-#REF!,IF(G8&gt;0,0,-G8/2.5))</f>
        <v>488.74810788932228</v>
      </c>
      <c r="O8" s="65">
        <f>IF($B8=$B$7,H8-O9-O7-O6-O5-#REF!,IF(H8&gt;0,0,-H8/2.5))</f>
        <v>501.60990020219924</v>
      </c>
      <c r="P8" s="65">
        <f>IF($B8=$B$7,I8-P9-P7-P6-P5-#REF!,IF(I8&gt;0,0,-I8/2.5))</f>
        <v>514.47169251507614</v>
      </c>
      <c r="Q8" s="65">
        <f t="shared" si="1"/>
        <v>-53.824352793212597</v>
      </c>
      <c r="R8" s="65">
        <f t="shared" si="2"/>
        <v>-256.04076593722499</v>
      </c>
      <c r="S8" s="65">
        <f t="shared" si="3"/>
        <v>-529.07603489441681</v>
      </c>
      <c r="T8" s="65">
        <f t="shared" si="4"/>
        <v>-603.82032623170335</v>
      </c>
      <c r="U8" s="65">
        <f t="shared" si="5"/>
        <v>-680.4744586446991</v>
      </c>
      <c r="V8" s="65">
        <f t="shared" si="6"/>
        <v>-706.40733438147515</v>
      </c>
      <c r="W8" s="65">
        <f t="shared" si="7"/>
        <v>-732.51737958708679</v>
      </c>
      <c r="X8" s="28">
        <f>IFERROR(Q8/stanford_fuel_demand!$C6,0)</f>
        <v>-3.0464949115533827E-2</v>
      </c>
      <c r="Y8" s="28">
        <f>IFERROR(R8/stanford_fuel_demand!$C6,0)</f>
        <v>-0.14492081188133676</v>
      </c>
      <c r="Z8" s="28">
        <f>IFERROR(S8/stanford_fuel_demand!$C6,0)</f>
        <v>-0.29946062785430033</v>
      </c>
      <c r="AA8" s="28">
        <f>IFERROR(T8/stanford_fuel_demand!$C6,0)</f>
        <v>-0.34176640421942212</v>
      </c>
      <c r="AB8" s="28">
        <f>IFERROR(U8/stanford_fuel_demand!$C6,0)</f>
        <v>-0.38515316360005308</v>
      </c>
      <c r="AC8" s="28">
        <f>IFERROR(V8/stanford_fuel_demand!$C6,0)</f>
        <v>-0.39983134733550102</v>
      </c>
      <c r="AD8" s="67">
        <f>IFERROR(W8/stanford_fuel_demand!$C6,0)</f>
        <v>-0.41460981019318266</v>
      </c>
    </row>
    <row r="9" spans="1:30" ht="15" customHeight="1" x14ac:dyDescent="0.25">
      <c r="A9" s="9" t="s">
        <v>25</v>
      </c>
      <c r="B9" s="9" t="s">
        <v>221</v>
      </c>
      <c r="C9" s="66">
        <f>stanford_fuel_demand!D7-stanford_fuel_demand!$C7</f>
        <v>-466.34470045313083</v>
      </c>
      <c r="D9" s="66">
        <f>stanford_fuel_demand!E7-stanford_fuel_demand!$C7</f>
        <v>-1165.8617511328266</v>
      </c>
      <c r="E9" s="66">
        <f>stanford_fuel_demand!F7-stanford_fuel_demand!$C7</f>
        <v>-1865.3788018125224</v>
      </c>
      <c r="F9" s="66">
        <f>stanford_fuel_demand!G7-stanford_fuel_demand!$C7</f>
        <v>-2040.2580644824466</v>
      </c>
      <c r="G9" s="66">
        <f>stanford_fuel_demand!H7-stanford_fuel_demand!$C7</f>
        <v>-2215.1373271523703</v>
      </c>
      <c r="H9" s="66">
        <f>stanford_fuel_demand!I7-stanford_fuel_demand!$C7</f>
        <v>-2273.4304147090115</v>
      </c>
      <c r="I9" s="66">
        <f>stanford_fuel_demand!J7-stanford_fuel_demand!$C7</f>
        <v>-2331.7235022656532</v>
      </c>
      <c r="J9" s="65">
        <f>IF($B9=$B$7,C9-#REF!-J8-J7-J6-J10,IF(C9&gt;0,0,-C9/2.5))</f>
        <v>186.53788018125232</v>
      </c>
      <c r="K9" s="65">
        <f>IF($B9=$B$7,D9-#REF!-K8-K7-K6-K10,IF(D9&gt;0,0,-D9/2.5))</f>
        <v>466.34470045313066</v>
      </c>
      <c r="L9" s="65">
        <f>IF($B9=$B$7,E9-#REF!-L8-L7-L6-L10,IF(E9&gt;0,0,-E9/2.5))</f>
        <v>746.15152072500894</v>
      </c>
      <c r="M9" s="65">
        <f>IF($B9=$B$7,F9-#REF!-M8-M7-M6-M10,IF(F9&gt;0,0,-F9/2.5))</f>
        <v>816.10322579297861</v>
      </c>
      <c r="N9" s="65">
        <f>IF($B9=$B$7,G9-#REF!-N8-N7-N6-N10,IF(G9&gt;0,0,-G9/2.5))</f>
        <v>886.05493086094816</v>
      </c>
      <c r="O9" s="65">
        <f>IF($B9=$B$7,H9-#REF!-O8-O7-O6-O10,IF(H9&gt;0,0,-H9/2.5))</f>
        <v>909.37216588360457</v>
      </c>
      <c r="P9" s="65">
        <f>IF($B9=$B$7,I9-#REF!-P8-P7-P6-P10,IF(I9&gt;0,0,-I9/2.5))</f>
        <v>932.68940090626131</v>
      </c>
      <c r="Q9" s="65">
        <f t="shared" si="1"/>
        <v>-97.578553088997523</v>
      </c>
      <c r="R9" s="65">
        <f t="shared" si="2"/>
        <v>-464.17813081634733</v>
      </c>
      <c r="S9" s="65">
        <f t="shared" si="3"/>
        <v>-959.16571737340678</v>
      </c>
      <c r="T9" s="65">
        <f t="shared" si="4"/>
        <v>-1094.6701762635216</v>
      </c>
      <c r="U9" s="65">
        <f t="shared" si="5"/>
        <v>-1233.6369996620142</v>
      </c>
      <c r="V9" s="65">
        <f t="shared" si="6"/>
        <v>-1280.6508950552993</v>
      </c>
      <c r="W9" s="65">
        <f t="shared" si="7"/>
        <v>-1327.9859822423241</v>
      </c>
      <c r="X9" s="28">
        <f>IFERROR(Q9/stanford_fuel_demand!$C7,0)</f>
        <v>-2.2803845760588401E-2</v>
      </c>
      <c r="Y9" s="28">
        <f>IFERROR(R9/stanford_fuel_demand!$C7,0)</f>
        <v>-0.10847718238781436</v>
      </c>
      <c r="Z9" s="28">
        <f>IFERROR(S9/stanford_fuel_demand!$C7,0)</f>
        <v>-0.224154451827935</v>
      </c>
      <c r="AA9" s="28">
        <f>IFERROR(T9/stanford_fuel_demand!$C7,0)</f>
        <v>-0.25582147990513843</v>
      </c>
      <c r="AB9" s="28">
        <f>IFERROR(U9/stanford_fuel_demand!$C7,0)</f>
        <v>-0.28829765326802742</v>
      </c>
      <c r="AC9" s="28">
        <f>IFERROR(V9/stanford_fuel_demand!$C7,0)</f>
        <v>-0.29928467434196254</v>
      </c>
      <c r="AD9" s="67">
        <f>IFERROR(W9/stanford_fuel_demand!$C7,0)</f>
        <v>-0.3103467570753724</v>
      </c>
    </row>
    <row r="10" spans="1:30" ht="15" customHeight="1" x14ac:dyDescent="0.25">
      <c r="A10" s="9" t="s">
        <v>24</v>
      </c>
      <c r="B10" s="9" t="s">
        <v>220</v>
      </c>
      <c r="C10" s="66">
        <f>stanford_fuel_demand!D9-stanford_fuel_demand!$C9</f>
        <v>-93.607145343602042</v>
      </c>
      <c r="D10" s="66">
        <f>stanford_fuel_demand!E9-stanford_fuel_demand!$C9</f>
        <v>-234.01786335900533</v>
      </c>
      <c r="E10" s="66">
        <f>stanford_fuel_demand!F9-stanford_fuel_demand!$C9</f>
        <v>-374.4285813744084</v>
      </c>
      <c r="F10" s="66">
        <f>stanford_fuel_demand!G9-stanford_fuel_demand!$C9</f>
        <v>-409.5312608782591</v>
      </c>
      <c r="G10" s="66">
        <f>stanford_fuel_demand!H9-stanford_fuel_demand!$C9</f>
        <v>-444.63394038210981</v>
      </c>
      <c r="H10" s="66">
        <f>stanford_fuel_demand!I9-stanford_fuel_demand!$C9</f>
        <v>-456.33483355006013</v>
      </c>
      <c r="I10" s="66">
        <f>stanford_fuel_demand!J9-stanford_fuel_demand!$C9</f>
        <v>-468.03572671801044</v>
      </c>
      <c r="J10" s="65">
        <f>IF($B10=$B$7,C10-J11-#REF!-J9-J8-J12,IF(C10&gt;0,0,-C10/2.5))</f>
        <v>37.442858137440815</v>
      </c>
      <c r="K10" s="65">
        <f>IF($B10=$B$7,D10-K11-#REF!-K9-K8-K12,IF(D10&gt;0,0,-D10/2.5))</f>
        <v>93.607145343602127</v>
      </c>
      <c r="L10" s="65">
        <f>IF($B10=$B$7,E10-L11-#REF!-L9-L8-L12,IF(E10&gt;0,0,-E10/2.5))</f>
        <v>149.77143254976335</v>
      </c>
      <c r="M10" s="65">
        <f>IF($B10=$B$7,F10-M11-#REF!-M9-M8-M12,IF(F10&gt;0,0,-F10/2.5))</f>
        <v>163.81250435130363</v>
      </c>
      <c r="N10" s="65">
        <f>IF($B10=$B$7,G10-N11-#REF!-N9-N8-N12,IF(G10&gt;0,0,-G10/2.5))</f>
        <v>177.85357615284391</v>
      </c>
      <c r="O10" s="65">
        <f>IF($B10=$B$7,H10-O11-#REF!-O9-O8-O12,IF(H10&gt;0,0,-H10/2.5))</f>
        <v>182.53393342002406</v>
      </c>
      <c r="P10" s="65">
        <f>IF($B10=$B$7,I10-P11-#REF!-P9-P8-P12,IF(I10&gt;0,0,-I10/2.5))</f>
        <v>187.21429068720417</v>
      </c>
      <c r="Q10" s="65">
        <f t="shared" si="1"/>
        <v>-11.471782700969513</v>
      </c>
      <c r="R10" s="65">
        <f t="shared" si="2"/>
        <v>-60.565051029615432</v>
      </c>
      <c r="S10" s="65">
        <f t="shared" si="3"/>
        <v>-134.20651971144912</v>
      </c>
      <c r="T10" s="65">
        <f t="shared" si="4"/>
        <v>-155.33025497424285</v>
      </c>
      <c r="U10" s="65">
        <f t="shared" si="5"/>
        <v>-177.33429315980476</v>
      </c>
      <c r="V10" s="65">
        <f t="shared" si="6"/>
        <v>-184.85037247381825</v>
      </c>
      <c r="W10" s="65">
        <f t="shared" si="7"/>
        <v>-192.4524898614041</v>
      </c>
      <c r="X10" s="28">
        <f>IFERROR(Q10/stanford_fuel_demand!$C9,0)</f>
        <v>-8.9792765216934536E-3</v>
      </c>
      <c r="Y10" s="28">
        <f>IFERROR(R10/stanford_fuel_demand!$C9,0)</f>
        <v>-4.7405913703319286E-2</v>
      </c>
      <c r="Z10" s="28">
        <f>IFERROR(S10/stanford_fuel_demand!$C9,0)</f>
        <v>-0.10504709537440596</v>
      </c>
      <c r="AA10" s="28">
        <f>IFERROR(T10/stanford_fuel_demand!$C9,0)</f>
        <v>-0.12158121784167007</v>
      </c>
      <c r="AB10" s="28">
        <f>IFERROR(U10/stanford_fuel_demand!$C9,0)</f>
        <v>-0.13880437736380469</v>
      </c>
      <c r="AC10" s="28">
        <f>IFERROR(V10/stanford_fuel_demand!$C9,0)</f>
        <v>-0.14468741719106742</v>
      </c>
      <c r="AD10" s="67">
        <f>IFERROR(W10/stanford_fuel_demand!$C9,0)</f>
        <v>-0.15063780136001947</v>
      </c>
    </row>
    <row r="11" spans="1:30" ht="15" customHeight="1" x14ac:dyDescent="0.25">
      <c r="A11" s="9" t="s">
        <v>24</v>
      </c>
      <c r="B11" s="9" t="s">
        <v>208</v>
      </c>
      <c r="C11" s="66">
        <f>stanford_fuel_demand!D10-stanford_fuel_demand!$C10</f>
        <v>-3475.8174746924997</v>
      </c>
      <c r="D11" s="66">
        <f>stanford_fuel_demand!E10-stanford_fuel_demand!$C10</f>
        <v>-8689.5436867312455</v>
      </c>
      <c r="E11" s="66">
        <f>stanford_fuel_demand!F10-stanford_fuel_demand!$C10</f>
        <v>-13903.269898769993</v>
      </c>
      <c r="F11" s="66">
        <f>stanford_fuel_demand!G10-stanford_fuel_demand!$C10</f>
        <v>-15206.701451779678</v>
      </c>
      <c r="G11" s="66">
        <f>stanford_fuel_demand!H10-stanford_fuel_demand!$C10</f>
        <v>-16510.133004789364</v>
      </c>
      <c r="H11" s="66">
        <f>stanford_fuel_demand!I10-stanford_fuel_demand!$C10</f>
        <v>-16944.610189125928</v>
      </c>
      <c r="I11" s="66">
        <f>stanford_fuel_demand!J10-stanford_fuel_demand!$C10</f>
        <v>-17379.087373462491</v>
      </c>
      <c r="J11" s="65">
        <f>IF($B11=$B$7,C11-J12-J10-#REF!-J9-J13,IF(C11&gt;0,0,-C11/2.5))</f>
        <v>1390.326989877</v>
      </c>
      <c r="K11" s="65">
        <f>IF($B11=$B$7,D11-K12-K10-#REF!-K9-K13,IF(D11&gt;0,0,-D11/2.5))</f>
        <v>3475.8174746924983</v>
      </c>
      <c r="L11" s="65">
        <f>IF($B11=$B$7,E11-L12-L10-#REF!-L9-L13,IF(E11&gt;0,0,-E11/2.5))</f>
        <v>5561.3079595079971</v>
      </c>
      <c r="M11" s="65">
        <f>IF($B11=$B$7,F11-M12-M10-#REF!-M9-M13,IF(F11&gt;0,0,-F11/2.5))</f>
        <v>6082.6805807118708</v>
      </c>
      <c r="N11" s="65">
        <f>IF($B11=$B$7,G11-N12-N10-#REF!-N9-N13,IF(G11&gt;0,0,-G11/2.5))</f>
        <v>6604.0532019157454</v>
      </c>
      <c r="O11" s="65">
        <f>IF($B11=$B$7,H11-O12-O10-#REF!-O9-O13,IF(H11&gt;0,0,-H11/2.5))</f>
        <v>6777.8440756503715</v>
      </c>
      <c r="P11" s="65">
        <f>IF($B11=$B$7,I11-P12-P10-#REF!-P9-P13,IF(I11&gt;0,0,-I11/2.5))</f>
        <v>6951.6349493849966</v>
      </c>
      <c r="Q11" s="65">
        <f t="shared" si="1"/>
        <v>-425.96986193244993</v>
      </c>
      <c r="R11" s="65">
        <f t="shared" si="2"/>
        <v>-2248.8995038963476</v>
      </c>
      <c r="S11" s="65">
        <f t="shared" si="3"/>
        <v>-4983.3521225161585</v>
      </c>
      <c r="T11" s="65">
        <f t="shared" si="4"/>
        <v>-5767.717972876053</v>
      </c>
      <c r="U11" s="65">
        <f t="shared" si="5"/>
        <v>-6584.7712027169582</v>
      </c>
      <c r="V11" s="65">
        <f t="shared" si="6"/>
        <v>-6863.8580152132472</v>
      </c>
      <c r="W11" s="65">
        <f t="shared" si="7"/>
        <v>-7146.1395906575381</v>
      </c>
      <c r="X11" s="28">
        <f>IFERROR(Q11/stanford_fuel_demand!$C10,0)</f>
        <v>-1.7420070694052436E-2</v>
      </c>
      <c r="Y11" s="28">
        <f>IFERROR(R11/stanford_fuel_demand!$C10,0)</f>
        <v>-9.1968920439508314E-2</v>
      </c>
      <c r="Z11" s="28">
        <f>IFERROR(S11/stanford_fuel_demand!$C10,0)</f>
        <v>-0.20379457333851023</v>
      </c>
      <c r="AA11" s="28">
        <f>IFERROR(T11/stanford_fuel_demand!$C10,0)</f>
        <v>-0.23587127590446946</v>
      </c>
      <c r="AB11" s="28">
        <f>IFERROR(U11/stanford_fuel_demand!$C10,0)</f>
        <v>-0.26928473140120956</v>
      </c>
      <c r="AC11" s="28">
        <f>IFERROR(V11/stanford_fuel_demand!$C10,0)</f>
        <v>-0.28069800834387287</v>
      </c>
      <c r="AD11" s="67">
        <f>IFERROR(W11/stanford_fuel_demand!$C10,0)</f>
        <v>-0.29224193536622134</v>
      </c>
    </row>
    <row r="12" spans="1:30" ht="15" customHeight="1" x14ac:dyDescent="0.25">
      <c r="A12" s="9" t="s">
        <v>24</v>
      </c>
      <c r="B12" s="9" t="s">
        <v>831</v>
      </c>
      <c r="C12" s="66">
        <f>stanford_fuel_demand!D11-stanford_fuel_demand!$C11</f>
        <v>-1079.5777408790636</v>
      </c>
      <c r="D12" s="66">
        <f>stanford_fuel_demand!E11-stanford_fuel_demand!$C11</f>
        <v>-2698.9443521976582</v>
      </c>
      <c r="E12" s="66">
        <f>stanford_fuel_demand!F11-stanford_fuel_demand!$C11</f>
        <v>-4318.3109635162537</v>
      </c>
      <c r="F12" s="66">
        <f>stanford_fuel_demand!G11-stanford_fuel_demand!$C11</f>
        <v>-4723.1526163459021</v>
      </c>
      <c r="G12" s="66">
        <f>stanford_fuel_demand!H11-stanford_fuel_demand!$C11</f>
        <v>-5127.9942691755505</v>
      </c>
      <c r="H12" s="66">
        <f>stanford_fuel_demand!I11-stanford_fuel_demand!$C11</f>
        <v>-5262.9414867854339</v>
      </c>
      <c r="I12" s="66">
        <f>stanford_fuel_demand!J11-stanford_fuel_demand!$C11</f>
        <v>-5397.8887043953164</v>
      </c>
      <c r="J12" s="65">
        <f>IF($B12=$B$7,C12-J13-J11-J10-#REF!-J14,IF(C12&gt;0,0,-C12/2.5))</f>
        <v>431.83109635162543</v>
      </c>
      <c r="K12" s="65">
        <f>IF($B12=$B$7,D12-K13-K11-K10-#REF!-K14,IF(D12&gt;0,0,-D12/2.5))</f>
        <v>1079.5777408790632</v>
      </c>
      <c r="L12" s="65">
        <f>IF($B12=$B$7,E12-L13-L11-L10-#REF!-L14,IF(E12&gt;0,0,-E12/2.5))</f>
        <v>1727.3243854065015</v>
      </c>
      <c r="M12" s="65">
        <f>IF($B12=$B$7,F12-M13-M11-M10-#REF!-M14,IF(F12&gt;0,0,-F12/2.5))</f>
        <v>1889.2610465383609</v>
      </c>
      <c r="N12" s="65">
        <f>IF($B12=$B$7,G12-N13-N11-N10-#REF!-N14,IF(G12&gt;0,0,-G12/2.5))</f>
        <v>2051.1977076702201</v>
      </c>
      <c r="O12" s="65">
        <f>IF($B12=$B$7,H12-O13-O11-O10-#REF!-O14,IF(H12&gt;0,0,-H12/2.5))</f>
        <v>2105.1765947141735</v>
      </c>
      <c r="P12" s="65">
        <f>IF($B12=$B$7,I12-P13-P11-P10-#REF!-P14,IF(I12&gt;0,0,-I12/2.5))</f>
        <v>2159.1554817581264</v>
      </c>
      <c r="Q12" s="65">
        <f t="shared" si="1"/>
        <v>-132.30487060264431</v>
      </c>
      <c r="R12" s="65">
        <f t="shared" si="2"/>
        <v>-698.5009608697178</v>
      </c>
      <c r="S12" s="65">
        <f t="shared" si="3"/>
        <v>-1547.8131592358241</v>
      </c>
      <c r="T12" s="65">
        <f t="shared" si="4"/>
        <v>-1791.4346724250727</v>
      </c>
      <c r="U12" s="65">
        <f t="shared" si="5"/>
        <v>-2045.208780666364</v>
      </c>
      <c r="V12" s="65">
        <f t="shared" si="6"/>
        <v>-2131.8922480053789</v>
      </c>
      <c r="W12" s="65">
        <f t="shared" si="7"/>
        <v>-2219.5679984522262</v>
      </c>
      <c r="X12" s="28">
        <f>IFERROR(Q12/stanford_fuel_demand!$C11,0)</f>
        <v>-1.3192651446326307E-2</v>
      </c>
      <c r="Y12" s="28">
        <f>IFERROR(R12/stanford_fuel_demand!$C11,0)</f>
        <v>-6.9650343707709436E-2</v>
      </c>
      <c r="Z12" s="28">
        <f>IFERROR(S12/stanford_fuel_demand!$C11,0)</f>
        <v>-0.15433868323081421</v>
      </c>
      <c r="AA12" s="28">
        <f>IFERROR(T12/stanford_fuel_demand!$C11,0)</f>
        <v>-0.17863116538731094</v>
      </c>
      <c r="AB12" s="28">
        <f>IFERROR(U12/stanford_fuel_demand!$C11,0)</f>
        <v>-0.20393600368147066</v>
      </c>
      <c r="AC12" s="28">
        <f>IFERROR(V12/stanford_fuel_demand!$C11,0)</f>
        <v>-0.21257956128863692</v>
      </c>
      <c r="AD12" s="67">
        <f>IFERROR(W12/stanford_fuel_demand!$C11,0)</f>
        <v>-0.2213220634404604</v>
      </c>
    </row>
    <row r="13" spans="1:30" ht="15" customHeight="1" x14ac:dyDescent="0.25">
      <c r="A13" s="9" t="s">
        <v>24</v>
      </c>
      <c r="B13" s="9" t="s">
        <v>825</v>
      </c>
      <c r="C13" s="66">
        <f>stanford_fuel_demand!D12-stanford_fuel_demand!$C12</f>
        <v>244.06690076553059</v>
      </c>
      <c r="D13" s="66">
        <f>stanford_fuel_demand!E12-stanford_fuel_demand!$C12</f>
        <v>610.16725191382648</v>
      </c>
      <c r="E13" s="66">
        <f>stanford_fuel_demand!F12-stanford_fuel_demand!$C12</f>
        <v>976.26760306212418</v>
      </c>
      <c r="F13" s="66">
        <f>stanford_fuel_demand!G12-stanford_fuel_demand!$C12</f>
        <v>1067.7926908491972</v>
      </c>
      <c r="G13" s="66">
        <f>stanford_fuel_demand!H12-stanford_fuel_demand!$C12</f>
        <v>1159.3177786362721</v>
      </c>
      <c r="H13" s="66">
        <f>stanford_fuel_demand!I12-stanford_fuel_demand!$C12</f>
        <v>1189.8261412319625</v>
      </c>
      <c r="I13" s="66">
        <f>stanford_fuel_demand!J12-stanford_fuel_demand!$C12</f>
        <v>1220.3345038276548</v>
      </c>
      <c r="J13" s="65">
        <f t="shared" ref="J13:P13" si="8">IF($B13=$B$7,C13-J14-J12-J11-J10-J15,IF(C13&gt;0,0,-C13/2.5))</f>
        <v>-1747.4636615759885</v>
      </c>
      <c r="K13" s="65">
        <f t="shared" si="8"/>
        <v>-4368.6591539399697</v>
      </c>
      <c r="L13" s="65">
        <f t="shared" si="8"/>
        <v>-6989.8546463039484</v>
      </c>
      <c r="M13" s="65">
        <f t="shared" si="8"/>
        <v>-7645.153519394943</v>
      </c>
      <c r="N13" s="65">
        <f t="shared" si="8"/>
        <v>-8300.4523924859368</v>
      </c>
      <c r="O13" s="65">
        <f t="shared" si="8"/>
        <v>-8518.8853501829381</v>
      </c>
      <c r="P13" s="65">
        <f t="shared" si="8"/>
        <v>-8737.3183078799375</v>
      </c>
      <c r="Q13" s="65">
        <f t="shared" si="1"/>
        <v>0</v>
      </c>
      <c r="R13" s="65">
        <f t="shared" si="2"/>
        <v>0</v>
      </c>
      <c r="S13" s="65">
        <f t="shared" si="3"/>
        <v>0</v>
      </c>
      <c r="T13" s="65">
        <f t="shared" si="4"/>
        <v>0</v>
      </c>
      <c r="U13" s="65">
        <f t="shared" si="5"/>
        <v>0</v>
      </c>
      <c r="V13" s="65">
        <f t="shared" si="6"/>
        <v>0</v>
      </c>
      <c r="W13" s="65">
        <f t="shared" si="7"/>
        <v>0</v>
      </c>
      <c r="X13" s="28">
        <f>IFERROR(Q13/stanford_fuel_demand!$C12,0)</f>
        <v>0</v>
      </c>
      <c r="Y13" s="28">
        <f>IFERROR(R13/stanford_fuel_demand!$C12,0)</f>
        <v>0</v>
      </c>
      <c r="Z13" s="28">
        <f>IFERROR(S13/stanford_fuel_demand!$C12,0)</f>
        <v>0</v>
      </c>
      <c r="AA13" s="28">
        <f>IFERROR(T13/stanford_fuel_demand!$C12,0)</f>
        <v>0</v>
      </c>
      <c r="AB13" s="28">
        <f>IFERROR(U13/stanford_fuel_demand!$C12,0)</f>
        <v>0</v>
      </c>
      <c r="AC13" s="28">
        <f>IFERROR(V13/stanford_fuel_demand!$C12,0)</f>
        <v>0</v>
      </c>
      <c r="AD13" s="67">
        <f>IFERROR(W13/stanford_fuel_demand!$C12,0)</f>
        <v>0</v>
      </c>
    </row>
    <row r="14" spans="1:30" ht="15" customHeight="1" x14ac:dyDescent="0.25">
      <c r="A14" s="9" t="s">
        <v>24</v>
      </c>
      <c r="B14" s="9" t="s">
        <v>824</v>
      </c>
      <c r="C14" s="66">
        <f>stanford_fuel_demand!D13-stanford_fuel_demand!$C13</f>
        <v>-101.04553242658096</v>
      </c>
      <c r="D14" s="66">
        <f>stanford_fuel_demand!E13-stanford_fuel_demand!$C13</f>
        <v>-252.61383106645252</v>
      </c>
      <c r="E14" s="66">
        <f>stanford_fuel_demand!F13-stanford_fuel_demand!$C13</f>
        <v>-404.18212970632408</v>
      </c>
      <c r="F14" s="66">
        <f>stanford_fuel_demand!G13-stanford_fuel_demand!$C13</f>
        <v>-442.07420436629195</v>
      </c>
      <c r="G14" s="66">
        <f>stanford_fuel_demand!H13-stanford_fuel_demand!$C13</f>
        <v>-479.96627902625977</v>
      </c>
      <c r="H14" s="66">
        <f>stanford_fuel_demand!I13-stanford_fuel_demand!$C13</f>
        <v>-492.59697057958238</v>
      </c>
      <c r="I14" s="66">
        <f>stanford_fuel_demand!J13-stanford_fuel_demand!$C13</f>
        <v>-505.22766213290504</v>
      </c>
      <c r="J14" s="65">
        <f>IF($B14=$B$7,C14-J15-J13-J12-J11-#REF!,IF(C14&gt;0,0,-C14/2.5))</f>
        <v>40.418212970632382</v>
      </c>
      <c r="K14" s="65">
        <f>IF($B14=$B$7,D14-K15-K13-K12-K11-#REF!,IF(D14&gt;0,0,-D14/2.5))</f>
        <v>101.045532426581</v>
      </c>
      <c r="L14" s="65">
        <f>IF($B14=$B$7,E14-L15-L13-L12-L11-#REF!,IF(E14&gt;0,0,-E14/2.5))</f>
        <v>161.67285188252964</v>
      </c>
      <c r="M14" s="65">
        <f>IF($B14=$B$7,F14-M15-M13-M12-M11-#REF!,IF(F14&gt;0,0,-F14/2.5))</f>
        <v>176.82968174651677</v>
      </c>
      <c r="N14" s="65">
        <f>IF($B14=$B$7,G14-N15-N13-N12-N11-#REF!,IF(G14&gt;0,0,-G14/2.5))</f>
        <v>191.9865116105039</v>
      </c>
      <c r="O14" s="65">
        <f>IF($B14=$B$7,H14-O15-O13-O12-O11-#REF!,IF(H14&gt;0,0,-H14/2.5))</f>
        <v>197.03878823183294</v>
      </c>
      <c r="P14" s="65">
        <f>IF($B14=$B$7,I14-P15-P13-P12-P11-#REF!,IF(I14&gt;0,0,-I14/2.5))</f>
        <v>202.09106485316201</v>
      </c>
      <c r="Q14" s="65">
        <f t="shared" si="1"/>
        <v>-12.383375079397553</v>
      </c>
      <c r="R14" s="65">
        <f t="shared" si="2"/>
        <v>-65.377785053337448</v>
      </c>
      <c r="S14" s="65">
        <f t="shared" si="3"/>
        <v>-144.87109065855822</v>
      </c>
      <c r="T14" s="65">
        <f t="shared" si="4"/>
        <v>-167.67339991211168</v>
      </c>
      <c r="U14" s="65">
        <f t="shared" si="5"/>
        <v>-191.42596437536383</v>
      </c>
      <c r="V14" s="65">
        <f t="shared" si="6"/>
        <v>-199.5393005235515</v>
      </c>
      <c r="W14" s="65">
        <f t="shared" si="7"/>
        <v>-207.745511664574</v>
      </c>
      <c r="X14" s="28">
        <f>IFERROR(Q14/stanford_fuel_demand!$C13,0)</f>
        <v>-1.9247140731729232E-2</v>
      </c>
      <c r="Y14" s="28">
        <f>IFERROR(R14/stanford_fuel_demand!$C13,0)</f>
        <v>-0.10161490075059144</v>
      </c>
      <c r="Z14" s="28">
        <f>IFERROR(S14/stanford_fuel_demand!$C13,0)</f>
        <v>-0.22516916850103411</v>
      </c>
      <c r="AA14" s="28">
        <f>IFERROR(T14/stanford_fuel_demand!$C13,0)</f>
        <v>-0.26061017326731356</v>
      </c>
      <c r="AB14" s="28">
        <f>IFERROR(U14/stanford_fuel_demand!$C13,0)</f>
        <v>-0.29752813368056835</v>
      </c>
      <c r="AC14" s="28">
        <f>IFERROR(V14/stanford_fuel_demand!$C13,0)</f>
        <v>-0.31013846984875876</v>
      </c>
      <c r="AD14" s="67">
        <f>IFERROR(W14/stanford_fuel_demand!$C13,0)</f>
        <v>-0.3228931590746647</v>
      </c>
    </row>
    <row r="15" spans="1:30" ht="15" customHeight="1" x14ac:dyDescent="0.25">
      <c r="A15" s="9" t="s">
        <v>24</v>
      </c>
      <c r="B15" s="9" t="s">
        <v>221</v>
      </c>
      <c r="C15" s="66">
        <f>stanford_fuel_demand!D14-stanford_fuel_demand!$C14</f>
        <v>-228.77851251205061</v>
      </c>
      <c r="D15" s="66">
        <f>stanford_fuel_demand!E14-stanford_fuel_demand!$C14</f>
        <v>-571.94628128012664</v>
      </c>
      <c r="E15" s="66">
        <f>stanford_fuel_demand!F14-stanford_fuel_demand!$C14</f>
        <v>-915.11405004820244</v>
      </c>
      <c r="F15" s="66">
        <f>stanford_fuel_demand!G14-stanford_fuel_demand!$C14</f>
        <v>-1000.9059922402214</v>
      </c>
      <c r="G15" s="66">
        <f>stanford_fuel_demand!H14-stanford_fuel_demand!$C14</f>
        <v>-1086.6979344322403</v>
      </c>
      <c r="H15" s="66">
        <f>stanford_fuel_demand!I14-stanford_fuel_demand!$C14</f>
        <v>-1115.2952484962466</v>
      </c>
      <c r="I15" s="66">
        <f>stanford_fuel_demand!J14-stanford_fuel_demand!$C14</f>
        <v>-1143.8925625602531</v>
      </c>
      <c r="J15" s="65">
        <f>IF($B15=$B$7,C15-#REF!-J14-J13-J12-J16,IF(C15&gt;0,0,-C15/2.5))</f>
        <v>91.511405004820247</v>
      </c>
      <c r="K15" s="65">
        <f>IF($B15=$B$7,D15-#REF!-K14-K13-K12-K16,IF(D15&gt;0,0,-D15/2.5))</f>
        <v>228.77851251205067</v>
      </c>
      <c r="L15" s="65">
        <f>IF($B15=$B$7,E15-#REF!-L14-L13-L12-L16,IF(E15&gt;0,0,-E15/2.5))</f>
        <v>366.04562001928099</v>
      </c>
      <c r="M15" s="65">
        <f>IF($B15=$B$7,F15-#REF!-M14-M13-M12-M16,IF(F15&gt;0,0,-F15/2.5))</f>
        <v>400.36239689608857</v>
      </c>
      <c r="N15" s="65">
        <f>IF($B15=$B$7,G15-#REF!-N14-N13-N12-N16,IF(G15&gt;0,0,-G15/2.5))</f>
        <v>434.67917377289615</v>
      </c>
      <c r="O15" s="65">
        <f>IF($B15=$B$7,H15-#REF!-O14-O13-O12-O16,IF(H15&gt;0,0,-H15/2.5))</f>
        <v>446.11809939849866</v>
      </c>
      <c r="P15" s="65">
        <f>IF($B15=$B$7,I15-#REF!-P14-P13-P12-P16,IF(I15&gt;0,0,-I15/2.5))</f>
        <v>457.55702502410122</v>
      </c>
      <c r="Q15" s="65">
        <f t="shared" si="1"/>
        <v>-28.03736159836501</v>
      </c>
      <c r="R15" s="65">
        <f t="shared" si="2"/>
        <v>-148.02269884324471</v>
      </c>
      <c r="S15" s="65">
        <f t="shared" si="3"/>
        <v>-328.0045325204768</v>
      </c>
      <c r="T15" s="65">
        <f t="shared" si="4"/>
        <v>-379.63153935185869</v>
      </c>
      <c r="U15" s="65">
        <f t="shared" si="5"/>
        <v>-433.41003144103422</v>
      </c>
      <c r="V15" s="65">
        <f t="shared" si="6"/>
        <v>-451.77954200639545</v>
      </c>
      <c r="W15" s="65">
        <f t="shared" si="7"/>
        <v>-470.35933205863807</v>
      </c>
      <c r="X15" s="28">
        <f>IFERROR(Q15/stanford_fuel_demand!$C14,0)</f>
        <v>-1.3457820120991356E-2</v>
      </c>
      <c r="Y15" s="28">
        <f>IFERROR(R15/stanford_fuel_demand!$C14,0)</f>
        <v>-7.1050296507651031E-2</v>
      </c>
      <c r="Z15" s="28">
        <f>IFERROR(S15/stanford_fuel_demand!$C14,0)</f>
        <v>-0.15744084842091027</v>
      </c>
      <c r="AA15" s="28">
        <f>IFERROR(T15/stanford_fuel_demand!$C14,0)</f>
        <v>-0.1822216028041061</v>
      </c>
      <c r="AB15" s="28">
        <f>IFERROR(U15/stanford_fuel_demand!$C14,0)</f>
        <v>-0.20803506140559183</v>
      </c>
      <c r="AC15" s="28">
        <f>IFERROR(V15/stanford_fuel_demand!$C14,0)</f>
        <v>-0.21685235214930065</v>
      </c>
      <c r="AD15" s="67">
        <f>IFERROR(W15/stanford_fuel_demand!$C14,0)</f>
        <v>-0.22577057619586885</v>
      </c>
    </row>
    <row r="16" spans="1:30" ht="15" customHeight="1" x14ac:dyDescent="0.25">
      <c r="A16" s="9" t="s">
        <v>23</v>
      </c>
      <c r="B16" s="9" t="s">
        <v>220</v>
      </c>
      <c r="C16" s="66">
        <f>stanford_fuel_demand!D16-stanford_fuel_demand!$C16</f>
        <v>-27.777796868260282</v>
      </c>
      <c r="D16" s="66">
        <f>stanford_fuel_demand!E16-stanford_fuel_demand!$C16</f>
        <v>-69.444492170650676</v>
      </c>
      <c r="E16" s="66">
        <f>stanford_fuel_demand!F16-stanford_fuel_demand!$C16</f>
        <v>-111.11118747304107</v>
      </c>
      <c r="F16" s="66">
        <f>stanford_fuel_demand!G16-stanford_fuel_demand!$C16</f>
        <v>-121.52786129863867</v>
      </c>
      <c r="G16" s="66">
        <f>stanford_fuel_demand!H16-stanford_fuel_demand!$C16</f>
        <v>-131.94453512423627</v>
      </c>
      <c r="H16" s="66">
        <f>stanford_fuel_demand!I16-stanford_fuel_demand!$C16</f>
        <v>-135.41675973276881</v>
      </c>
      <c r="I16" s="66">
        <f>stanford_fuel_demand!J16-stanford_fuel_demand!$C16</f>
        <v>-138.88898434130135</v>
      </c>
      <c r="J16" s="65">
        <f>IF($B16=$B$7,C16-J17-#REF!-J15-J14-J18,IF(C16&gt;0,0,-C16/2.5))</f>
        <v>11.111118747304113</v>
      </c>
      <c r="K16" s="65">
        <f>IF($B16=$B$7,D16-K17-#REF!-K15-K14-K18,IF(D16&gt;0,0,-D16/2.5))</f>
        <v>27.777796868260271</v>
      </c>
      <c r="L16" s="65">
        <f>IF($B16=$B$7,E16-L17-#REF!-L15-L14-L18,IF(E16&gt;0,0,-E16/2.5))</f>
        <v>44.444474989216431</v>
      </c>
      <c r="M16" s="65">
        <f>IF($B16=$B$7,F16-M17-#REF!-M15-M14-M18,IF(F16&gt;0,0,-F16/2.5))</f>
        <v>48.611144519455465</v>
      </c>
      <c r="N16" s="65">
        <f>IF($B16=$B$7,G16-N17-#REF!-N15-N14-N18,IF(G16&gt;0,0,-G16/2.5))</f>
        <v>52.777814049694506</v>
      </c>
      <c r="O16" s="65">
        <f>IF($B16=$B$7,H16-O17-#REF!-O15-O14-O18,IF(H16&gt;0,0,-H16/2.5))</f>
        <v>54.166703893107524</v>
      </c>
      <c r="P16" s="65">
        <f>IF($B16=$B$7,I16-P17-#REF!-P15-P14-P18,IF(I16&gt;0,0,-I16/2.5))</f>
        <v>55.555593736520542</v>
      </c>
      <c r="Q16" s="65">
        <f t="shared" si="1"/>
        <v>-16.911659046479912</v>
      </c>
      <c r="R16" s="65">
        <f t="shared" si="2"/>
        <v>-55.245802358918667</v>
      </c>
      <c r="S16" s="65">
        <f t="shared" si="3"/>
        <v>-95.73344172551046</v>
      </c>
      <c r="T16" s="65">
        <f t="shared" si="4"/>
        <v>-105.96550201755889</v>
      </c>
      <c r="U16" s="65">
        <f t="shared" si="5"/>
        <v>-116.22323862812146</v>
      </c>
      <c r="V16" s="65">
        <f t="shared" si="6"/>
        <v>-119.64728514787902</v>
      </c>
      <c r="W16" s="65">
        <f t="shared" si="7"/>
        <v>-123.07346626614766</v>
      </c>
      <c r="X16" s="28">
        <f>IFERROR(Q16/stanford_fuel_demand!$C16,0)</f>
        <v>-4.8733834442317235E-2</v>
      </c>
      <c r="Y16" s="28">
        <f>IFERROR(R16/stanford_fuel_demand!$C16,0)</f>
        <v>-0.15920021674945725</v>
      </c>
      <c r="Z16" s="28">
        <f>IFERROR(S16/stanford_fuel_demand!$C16,0)</f>
        <v>-0.27587226580323865</v>
      </c>
      <c r="AA16" s="28">
        <f>IFERROR(T16/stanford_fuel_demand!$C16,0)</f>
        <v>-0.30535769540574048</v>
      </c>
      <c r="AB16" s="28">
        <f>IFERROR(U16/stanford_fuel_demand!$C16,0)</f>
        <v>-0.33491711570614585</v>
      </c>
      <c r="AC16" s="28">
        <f>IFERROR(V16/stanford_fuel_demand!$C16,0)</f>
        <v>-0.34478409065863519</v>
      </c>
      <c r="AD16" s="67">
        <f>IFERROR(W16/stanford_fuel_demand!$C16,0)</f>
        <v>-0.35465721682137274</v>
      </c>
    </row>
    <row r="17" spans="1:30" ht="15" customHeight="1" x14ac:dyDescent="0.25">
      <c r="A17" s="9" t="s">
        <v>23</v>
      </c>
      <c r="B17" s="9" t="s">
        <v>208</v>
      </c>
      <c r="C17" s="66">
        <f>stanford_fuel_demand!D17-stanford_fuel_demand!$C17</f>
        <v>-534.95019348785627</v>
      </c>
      <c r="D17" s="66">
        <f>stanford_fuel_demand!E17-stanford_fuel_demand!$C17</f>
        <v>-1337.3754837196407</v>
      </c>
      <c r="E17" s="66">
        <f>stanford_fuel_demand!F17-stanford_fuel_demand!$C17</f>
        <v>-2139.8007739514251</v>
      </c>
      <c r="F17" s="66">
        <f>stanford_fuel_demand!G17-stanford_fuel_demand!$C17</f>
        <v>-2340.4070965093711</v>
      </c>
      <c r="G17" s="66">
        <f>stanford_fuel_demand!H17-stanford_fuel_demand!$C17</f>
        <v>-2541.013419067317</v>
      </c>
      <c r="H17" s="66">
        <f>stanford_fuel_demand!I17-stanford_fuel_demand!$C17</f>
        <v>-2607.8821932532992</v>
      </c>
      <c r="I17" s="66">
        <f>stanford_fuel_demand!J17-stanford_fuel_demand!$C17</f>
        <v>-2674.7509674392813</v>
      </c>
      <c r="J17" s="65">
        <f>IF($B17=$B$7,C17-J18-J16-#REF!-J15-J19,IF(C17&gt;0,0,-C17/2.5))</f>
        <v>213.9800773951425</v>
      </c>
      <c r="K17" s="65">
        <f>IF($B17=$B$7,D17-K18-K16-#REF!-K15-K19,IF(D17&gt;0,0,-D17/2.5))</f>
        <v>534.95019348785627</v>
      </c>
      <c r="L17" s="65">
        <f>IF($B17=$B$7,E17-L18-L16-#REF!-L15-L19,IF(E17&gt;0,0,-E17/2.5))</f>
        <v>855.92030958057001</v>
      </c>
      <c r="M17" s="65">
        <f>IF($B17=$B$7,F17-M18-M16-#REF!-M15-M19,IF(F17&gt;0,0,-F17/2.5))</f>
        <v>936.16283860374847</v>
      </c>
      <c r="N17" s="65">
        <f>IF($B17=$B$7,G17-N18-N16-#REF!-N15-N19,IF(G17&gt;0,0,-G17/2.5))</f>
        <v>1016.4053676269268</v>
      </c>
      <c r="O17" s="65">
        <f>IF($B17=$B$7,H17-O18-O16-#REF!-O15-O19,IF(H17&gt;0,0,-H17/2.5))</f>
        <v>1043.1528773013197</v>
      </c>
      <c r="P17" s="65">
        <f>IF($B17=$B$7,I17-P18-P16-#REF!-P15-P19,IF(I17&gt;0,0,-I17/2.5))</f>
        <v>1069.9003869757125</v>
      </c>
      <c r="Q17" s="65">
        <f t="shared" si="1"/>
        <v>-325.68800621666043</v>
      </c>
      <c r="R17" s="65">
        <f t="shared" si="2"/>
        <v>-1063.9343646099019</v>
      </c>
      <c r="S17" s="65">
        <f t="shared" si="3"/>
        <v>-1843.6531672113022</v>
      </c>
      <c r="T17" s="65">
        <f t="shared" si="4"/>
        <v>-2040.7041665749364</v>
      </c>
      <c r="U17" s="65">
        <f t="shared" si="5"/>
        <v>-2238.2496454547954</v>
      </c>
      <c r="V17" s="65">
        <f t="shared" si="6"/>
        <v>-2304.1905966735967</v>
      </c>
      <c r="W17" s="65">
        <f t="shared" si="7"/>
        <v>-2370.1726564040605</v>
      </c>
      <c r="X17" s="28">
        <f>IFERROR(Q17/stanford_fuel_demand!$C17,0)</f>
        <v>-8.0243315135592991E-2</v>
      </c>
      <c r="Y17" s="28">
        <f>IFERROR(R17/stanford_fuel_demand!$C17,0)</f>
        <v>-0.26213314237364138</v>
      </c>
      <c r="Z17" s="28">
        <f>IFERROR(S17/stanford_fuel_demand!$C17,0)</f>
        <v>-0.45424098914730865</v>
      </c>
      <c r="AA17" s="28">
        <f>IFERROR(T17/stanford_fuel_demand!$C17,0)</f>
        <v>-0.50279059839881068</v>
      </c>
      <c r="AB17" s="28">
        <f>IFERROR(U17/stanford_fuel_demand!$C17,0)</f>
        <v>-0.55146203797532056</v>
      </c>
      <c r="AC17" s="28">
        <f>IFERROR(V17/stanford_fuel_demand!$C17,0)</f>
        <v>-0.56770863111965342</v>
      </c>
      <c r="AD17" s="67">
        <f>IFERROR(W17/stanford_fuel_demand!$C17,0)</f>
        <v>-0.5839653526174815</v>
      </c>
    </row>
    <row r="18" spans="1:30" ht="15" customHeight="1" x14ac:dyDescent="0.25">
      <c r="A18" s="9" t="s">
        <v>23</v>
      </c>
      <c r="B18" s="9" t="s">
        <v>831</v>
      </c>
      <c r="C18" s="66">
        <f>stanford_fuel_demand!D18-stanford_fuel_demand!$C18</f>
        <v>-72.655507293862229</v>
      </c>
      <c r="D18" s="66">
        <f>stanford_fuel_demand!E18-stanford_fuel_demand!$C18</f>
        <v>-181.6387682346558</v>
      </c>
      <c r="E18" s="66">
        <f>stanford_fuel_demand!F18-stanford_fuel_demand!$C18</f>
        <v>-290.62202917544937</v>
      </c>
      <c r="F18" s="66">
        <f>stanford_fuel_demand!G18-stanford_fuel_demand!$C18</f>
        <v>-317.86784441064765</v>
      </c>
      <c r="G18" s="66">
        <f>stanford_fuel_demand!H18-stanford_fuel_demand!$C18</f>
        <v>-345.11365964584593</v>
      </c>
      <c r="H18" s="66">
        <f>stanford_fuel_demand!I18-stanford_fuel_demand!$C18</f>
        <v>-354.19559805757876</v>
      </c>
      <c r="I18" s="66">
        <f>stanford_fuel_demand!J18-stanford_fuel_demand!$C18</f>
        <v>-363.2775364693116</v>
      </c>
      <c r="J18" s="65">
        <f>IF($B18=$B$7,C18-J19-J17-J16-#REF!-J20,IF(C18&gt;0,0,-C18/2.5))</f>
        <v>29.062202917544891</v>
      </c>
      <c r="K18" s="65">
        <f>IF($B18=$B$7,D18-K19-K17-K16-#REF!-K20,IF(D18&gt;0,0,-D18/2.5))</f>
        <v>72.655507293862314</v>
      </c>
      <c r="L18" s="65">
        <f>IF($B18=$B$7,E18-L19-L17-L16-#REF!-L20,IF(E18&gt;0,0,-E18/2.5))</f>
        <v>116.24881167017975</v>
      </c>
      <c r="M18" s="65">
        <f>IF($B18=$B$7,F18-M19-M17-M16-#REF!-M20,IF(F18&gt;0,0,-F18/2.5))</f>
        <v>127.14713776425906</v>
      </c>
      <c r="N18" s="65">
        <f>IF($B18=$B$7,G18-N19-N17-N16-#REF!-N20,IF(G18&gt;0,0,-G18/2.5))</f>
        <v>138.04546385833837</v>
      </c>
      <c r="O18" s="65">
        <f>IF($B18=$B$7,H18-O19-O17-O16-#REF!-O20,IF(H18&gt;0,0,-H18/2.5))</f>
        <v>141.67823922303151</v>
      </c>
      <c r="P18" s="65">
        <f>IF($B18=$B$7,I18-P19-P17-P16-#REF!-P20,IF(I18&gt;0,0,-I18/2.5))</f>
        <v>145.31101458772463</v>
      </c>
      <c r="Q18" s="65">
        <f t="shared" si="1"/>
        <v>-44.234075619107493</v>
      </c>
      <c r="R18" s="65">
        <f t="shared" si="2"/>
        <v>-144.50072535558445</v>
      </c>
      <c r="S18" s="65">
        <f t="shared" si="3"/>
        <v>-250.4000517586764</v>
      </c>
      <c r="T18" s="65">
        <f t="shared" si="4"/>
        <v>-277.16299248813397</v>
      </c>
      <c r="U18" s="65">
        <f t="shared" si="5"/>
        <v>-303.99309210553116</v>
      </c>
      <c r="V18" s="65">
        <f t="shared" si="6"/>
        <v>-312.94901607857412</v>
      </c>
      <c r="W18" s="65">
        <f t="shared" si="7"/>
        <v>-321.91052329993681</v>
      </c>
      <c r="X18" s="28">
        <f>IFERROR(Q18/stanford_fuel_demand!$C18,0)</f>
        <v>-3.1528345991067644E-2</v>
      </c>
      <c r="Y18" s="28">
        <f>IFERROR(R18/stanford_fuel_demand!$C18,0)</f>
        <v>-0.10299455343434688</v>
      </c>
      <c r="Z18" s="28">
        <f>IFERROR(S18/stanford_fuel_demand!$C18,0)</f>
        <v>-0.17847551593501765</v>
      </c>
      <c r="AA18" s="28">
        <f>IFERROR(T18/stanford_fuel_demand!$C18,0)</f>
        <v>-0.19755110965426986</v>
      </c>
      <c r="AB18" s="28">
        <f>IFERROR(U18/stanford_fuel_demand!$C18,0)</f>
        <v>-0.21667457164307899</v>
      </c>
      <c r="AC18" s="28">
        <f>IFERROR(V18/stanford_fuel_demand!$C18,0)</f>
        <v>-0.22305800942808435</v>
      </c>
      <c r="AD18" s="67">
        <f>IFERROR(W18/stanford_fuel_demand!$C18,0)</f>
        <v>-0.22944542673752455</v>
      </c>
    </row>
    <row r="19" spans="1:30" ht="15" customHeight="1" x14ac:dyDescent="0.25">
      <c r="A19" s="9" t="s">
        <v>23</v>
      </c>
      <c r="B19" s="9" t="s">
        <v>825</v>
      </c>
      <c r="C19" s="66">
        <f>stanford_fuel_demand!D19-stanford_fuel_demand!$C19</f>
        <v>226.17222870905925</v>
      </c>
      <c r="D19" s="66">
        <f>stanford_fuel_demand!E19-stanford_fuel_demand!$C19</f>
        <v>565.43057177264791</v>
      </c>
      <c r="E19" s="66">
        <f>stanford_fuel_demand!F19-stanford_fuel_demand!$C19</f>
        <v>904.68891483623656</v>
      </c>
      <c r="F19" s="66">
        <f>stanford_fuel_demand!G19-stanford_fuel_demand!$C19</f>
        <v>989.5035006021335</v>
      </c>
      <c r="G19" s="66">
        <f>stanford_fuel_demand!H19-stanford_fuel_demand!$C19</f>
        <v>1074.3180863680309</v>
      </c>
      <c r="H19" s="66">
        <f>stanford_fuel_demand!I19-stanford_fuel_demand!$C19</f>
        <v>1102.5896149566634</v>
      </c>
      <c r="I19" s="66">
        <f>stanford_fuel_demand!J19-stanford_fuel_demand!$C19</f>
        <v>1130.8611435452958</v>
      </c>
      <c r="J19" s="65">
        <f t="shared" ref="J19:P19" si="9">IF($B19=$B$7,C19-J20-J18-J17-J16-J21,IF(C19&gt;0,0,-C19/2.5))</f>
        <v>-145.32096477686559</v>
      </c>
      <c r="K19" s="65">
        <f t="shared" si="9"/>
        <v>-363.30241194216427</v>
      </c>
      <c r="L19" s="65">
        <f t="shared" si="9"/>
        <v>-581.28385910746306</v>
      </c>
      <c r="M19" s="65">
        <f t="shared" si="9"/>
        <v>-635.7792208987878</v>
      </c>
      <c r="N19" s="65">
        <f t="shared" si="9"/>
        <v>-690.2745826901122</v>
      </c>
      <c r="O19" s="65">
        <f t="shared" si="9"/>
        <v>-708.43970328722025</v>
      </c>
      <c r="P19" s="65">
        <f t="shared" si="9"/>
        <v>-726.60482388432854</v>
      </c>
      <c r="Q19" s="65">
        <f t="shared" si="1"/>
        <v>0</v>
      </c>
      <c r="R19" s="65">
        <f t="shared" si="2"/>
        <v>0</v>
      </c>
      <c r="S19" s="65">
        <f t="shared" si="3"/>
        <v>0</v>
      </c>
      <c r="T19" s="65">
        <f t="shared" si="4"/>
        <v>0</v>
      </c>
      <c r="U19" s="65">
        <f t="shared" si="5"/>
        <v>0</v>
      </c>
      <c r="V19" s="65">
        <f t="shared" si="6"/>
        <v>0</v>
      </c>
      <c r="W19" s="65">
        <f t="shared" si="7"/>
        <v>0</v>
      </c>
      <c r="X19" s="28">
        <f>IFERROR(Q19/stanford_fuel_demand!$C19,0)</f>
        <v>0</v>
      </c>
      <c r="Y19" s="28">
        <f>IFERROR(R19/stanford_fuel_demand!$C19,0)</f>
        <v>0</v>
      </c>
      <c r="Z19" s="28">
        <f>IFERROR(S19/stanford_fuel_demand!$C19,0)</f>
        <v>0</v>
      </c>
      <c r="AA19" s="28">
        <f>IFERROR(T19/stanford_fuel_demand!$C19,0)</f>
        <v>0</v>
      </c>
      <c r="AB19" s="28">
        <f>IFERROR(U19/stanford_fuel_demand!$C19,0)</f>
        <v>0</v>
      </c>
      <c r="AC19" s="28">
        <f>IFERROR(V19/stanford_fuel_demand!$C19,0)</f>
        <v>0</v>
      </c>
      <c r="AD19" s="67">
        <f>IFERROR(W19/stanford_fuel_demand!$C19,0)</f>
        <v>0</v>
      </c>
    </row>
    <row r="20" spans="1:30" ht="15" customHeight="1" x14ac:dyDescent="0.25">
      <c r="A20" s="9" t="s">
        <v>23</v>
      </c>
      <c r="B20" s="9" t="s">
        <v>824</v>
      </c>
      <c r="C20" s="66">
        <f>stanford_fuel_demand!D20-stanford_fuel_demand!$C20</f>
        <v>-145.16902415731397</v>
      </c>
      <c r="D20" s="66">
        <f>stanford_fuel_demand!E20-stanford_fuel_demand!$C20</f>
        <v>-362.92256039328481</v>
      </c>
      <c r="E20" s="66">
        <f>stanford_fuel_demand!F20-stanford_fuel_demand!$C20</f>
        <v>-580.67609662925577</v>
      </c>
      <c r="F20" s="66">
        <f>stanford_fuel_demand!G20-stanford_fuel_demand!$C20</f>
        <v>-635.11448068824848</v>
      </c>
      <c r="G20" s="66">
        <f>stanford_fuel_demand!H20-stanford_fuel_demand!$C20</f>
        <v>-689.55286474724107</v>
      </c>
      <c r="H20" s="66">
        <f>stanford_fuel_demand!I20-stanford_fuel_demand!$C20</f>
        <v>-707.69899276690535</v>
      </c>
      <c r="I20" s="66">
        <f>stanford_fuel_demand!J20-stanford_fuel_demand!$C20</f>
        <v>-725.84512078656962</v>
      </c>
      <c r="J20" s="65">
        <f>IF($B20=$B$7,C20-J21-J19-J18-J17-#REF!,IF(C20&gt;0,0,-C20/2.5))</f>
        <v>58.067609662925591</v>
      </c>
      <c r="K20" s="65">
        <f>IF($B20=$B$7,D20-K21-K19-K18-K17-#REF!,IF(D20&gt;0,0,-D20/2.5))</f>
        <v>145.16902415731391</v>
      </c>
      <c r="L20" s="65">
        <f>IF($B20=$B$7,E20-L21-L19-L18-L17-#REF!,IF(E20&gt;0,0,-E20/2.5))</f>
        <v>232.27043865170231</v>
      </c>
      <c r="M20" s="65">
        <f>IF($B20=$B$7,F20-M21-M19-M18-M17-#REF!,IF(F20&gt;0,0,-F20/2.5))</f>
        <v>254.04579227529939</v>
      </c>
      <c r="N20" s="65">
        <f>IF($B20=$B$7,G20-N21-N19-N18-N17-#REF!,IF(G20&gt;0,0,-G20/2.5))</f>
        <v>275.82114589889642</v>
      </c>
      <c r="O20" s="65">
        <f>IF($B20=$B$7,H20-O21-O19-O18-O17-#REF!,IF(H20&gt;0,0,-H20/2.5))</f>
        <v>283.07959710676215</v>
      </c>
      <c r="P20" s="65">
        <f>IF($B20=$B$7,I20-P21-P19-P18-P17-#REF!,IF(I20&gt;0,0,-I20/2.5))</f>
        <v>290.33804831462783</v>
      </c>
      <c r="Q20" s="65">
        <f t="shared" si="1"/>
        <v>-88.381704722735236</v>
      </c>
      <c r="R20" s="65">
        <f t="shared" si="2"/>
        <v>-288.71905339605678</v>
      </c>
      <c r="S20" s="65">
        <f t="shared" si="3"/>
        <v>-500.31074748023531</v>
      </c>
      <c r="T20" s="65">
        <f t="shared" si="4"/>
        <v>-553.78432620788112</v>
      </c>
      <c r="U20" s="65">
        <f t="shared" si="5"/>
        <v>-607.39209146300175</v>
      </c>
      <c r="V20" s="65">
        <f t="shared" si="6"/>
        <v>-625.28643687490921</v>
      </c>
      <c r="W20" s="65">
        <f t="shared" si="7"/>
        <v>-643.19193787213158</v>
      </c>
      <c r="X20" s="28">
        <f>IFERROR(Q20/stanford_fuel_demand!$C20,0)</f>
        <v>-8.7771435832312159E-2</v>
      </c>
      <c r="Y20" s="28">
        <f>IFERROR(R20/stanford_fuel_demand!$C20,0)</f>
        <v>-0.28672547048302333</v>
      </c>
      <c r="Z20" s="28">
        <f>IFERROR(S20/stanford_fuel_demand!$C20,0)</f>
        <v>-0.49685614015296836</v>
      </c>
      <c r="AA20" s="28">
        <f>IFERROR(T20/stanford_fuel_demand!$C20,0)</f>
        <v>-0.54996048792201879</v>
      </c>
      <c r="AB20" s="28">
        <f>IFERROR(U20/stanford_fuel_demand!$C20,0)</f>
        <v>-0.60319809567086669</v>
      </c>
      <c r="AC20" s="28">
        <f>IFERROR(V20/stanford_fuel_demand!$C20,0)</f>
        <v>-0.62096888200056777</v>
      </c>
      <c r="AD20" s="67">
        <f>IFERROR(W20/stanford_fuel_demand!$C20,0)</f>
        <v>-0.63875074688712308</v>
      </c>
    </row>
    <row r="21" spans="1:30" ht="15" customHeight="1" x14ac:dyDescent="0.25">
      <c r="A21" s="9" t="s">
        <v>23</v>
      </c>
      <c r="B21" s="9" t="s">
        <v>221</v>
      </c>
      <c r="C21" s="66">
        <f>stanford_fuel_demand!D21-stanford_fuel_demand!$C21</f>
        <v>-148.18046190751943</v>
      </c>
      <c r="D21" s="66">
        <f>stanford_fuel_demand!E21-stanford_fuel_demand!$C21</f>
        <v>-370.45115476879857</v>
      </c>
      <c r="E21" s="66">
        <f>stanford_fuel_demand!F21-stanford_fuel_demand!$C21</f>
        <v>-592.72184763007772</v>
      </c>
      <c r="F21" s="66">
        <f>stanford_fuel_demand!G21-stanford_fuel_demand!$C21</f>
        <v>-648.28952084539742</v>
      </c>
      <c r="G21" s="66">
        <f>stanford_fuel_demand!H21-stanford_fuel_demand!$C21</f>
        <v>-703.85719406071723</v>
      </c>
      <c r="H21" s="66">
        <f>stanford_fuel_demand!I21-stanford_fuel_demand!$C21</f>
        <v>-722.37975179915725</v>
      </c>
      <c r="I21" s="66">
        <f>stanford_fuel_demand!J21-stanford_fuel_demand!$C21</f>
        <v>-740.90230953759715</v>
      </c>
      <c r="J21" s="65">
        <f>IF($B21=$B$7,C21-#REF!-J20-J19-J18-J22,IF(C21&gt;0,0,-C21/2.5))</f>
        <v>59.272184763007772</v>
      </c>
      <c r="K21" s="65">
        <f>IF($B21=$B$7,D21-#REF!-K20-K19-K18-K22,IF(D21&gt;0,0,-D21/2.5))</f>
        <v>148.18046190751943</v>
      </c>
      <c r="L21" s="65">
        <f>IF($B21=$B$7,E21-#REF!-L20-L19-L18-L22,IF(E21&gt;0,0,-E21/2.5))</f>
        <v>237.08873905203109</v>
      </c>
      <c r="M21" s="65">
        <f>IF($B21=$B$7,F21-#REF!-M20-M19-M18-M22,IF(F21&gt;0,0,-F21/2.5))</f>
        <v>259.31580833815894</v>
      </c>
      <c r="N21" s="65">
        <f>IF($B21=$B$7,G21-#REF!-N20-N19-N18-N22,IF(G21&gt;0,0,-G21/2.5))</f>
        <v>281.54287762428692</v>
      </c>
      <c r="O21" s="65">
        <f>IF($B21=$B$7,H21-#REF!-O20-O19-O18-O22,IF(H21&gt;0,0,-H21/2.5))</f>
        <v>288.95190071966289</v>
      </c>
      <c r="P21" s="65">
        <f>IF($B21=$B$7,I21-#REF!-P20-P19-P18-P22,IF(I21&gt;0,0,-I21/2.5))</f>
        <v>296.36092381503886</v>
      </c>
      <c r="Q21" s="65">
        <f t="shared" si="1"/>
        <v>-90.21512616766509</v>
      </c>
      <c r="R21" s="65">
        <f t="shared" si="2"/>
        <v>-294.70834389137815</v>
      </c>
      <c r="S21" s="65">
        <f t="shared" si="3"/>
        <v>-510.68937116074449</v>
      </c>
      <c r="T21" s="65">
        <f t="shared" si="4"/>
        <v>-565.27222478056365</v>
      </c>
      <c r="U21" s="65">
        <f t="shared" si="5"/>
        <v>-619.9920485407996</v>
      </c>
      <c r="V21" s="65">
        <f t="shared" si="6"/>
        <v>-638.25760060372272</v>
      </c>
      <c r="W21" s="65">
        <f t="shared" si="7"/>
        <v>-656.53453966738084</v>
      </c>
      <c r="X21" s="28">
        <f>IFERROR(Q21/stanford_fuel_demand!$C21,0)</f>
        <v>-7.1355336733300648E-2</v>
      </c>
      <c r="Y21" s="28">
        <f>IFERROR(R21/stanford_fuel_demand!$C21,0)</f>
        <v>-0.2330985280384153</v>
      </c>
      <c r="Z21" s="28">
        <f>IFERROR(S21/stanford_fuel_demand!$C21,0)</f>
        <v>-0.40392796189818392</v>
      </c>
      <c r="AA21" s="28">
        <f>IFERROR(T21/stanford_fuel_demand!$C21,0)</f>
        <v>-0.44710007798732176</v>
      </c>
      <c r="AB21" s="28">
        <f>IFERROR(U21/stanford_fuel_demand!$C21,0)</f>
        <v>-0.49038053012726424</v>
      </c>
      <c r="AC21" s="28">
        <f>IFERROR(V21/stanford_fuel_demand!$C21,0)</f>
        <v>-0.50482760428694828</v>
      </c>
      <c r="AD21" s="67">
        <f>IFERROR(W21/stanford_fuel_demand!$C21,0)</f>
        <v>-0.51928368495481281</v>
      </c>
    </row>
    <row r="22" spans="1:30" ht="15" customHeight="1" x14ac:dyDescent="0.25">
      <c r="A22" s="9" t="s">
        <v>22</v>
      </c>
      <c r="B22" s="9" t="s">
        <v>220</v>
      </c>
      <c r="C22" s="66">
        <f>stanford_fuel_demand!D23-stanford_fuel_demand!$C23</f>
        <v>0</v>
      </c>
      <c r="D22" s="66">
        <f>stanford_fuel_demand!E23-stanford_fuel_demand!$C23</f>
        <v>0</v>
      </c>
      <c r="E22" s="66">
        <f>stanford_fuel_demand!F23-stanford_fuel_demand!$C23</f>
        <v>0</v>
      </c>
      <c r="F22" s="66">
        <f>stanford_fuel_demand!G23-stanford_fuel_demand!$C23</f>
        <v>0</v>
      </c>
      <c r="G22" s="66">
        <f>stanford_fuel_demand!H23-stanford_fuel_demand!$C23</f>
        <v>0</v>
      </c>
      <c r="H22" s="66">
        <f>stanford_fuel_demand!I23-stanford_fuel_demand!$C23</f>
        <v>0</v>
      </c>
      <c r="I22" s="66">
        <f>stanford_fuel_demand!J23-stanford_fuel_demand!$C23</f>
        <v>0</v>
      </c>
      <c r="J22" s="65">
        <f>IF($B22=$B$7,C22-J23-#REF!-J21-J20-J24,IF(C22&gt;0,0,-C22/2.5))</f>
        <v>0</v>
      </c>
      <c r="K22" s="65">
        <f>IF($B22=$B$7,D22-K23-#REF!-K21-K20-K24,IF(D22&gt;0,0,-D22/2.5))</f>
        <v>0</v>
      </c>
      <c r="L22" s="65">
        <f>IF($B22=$B$7,E22-L23-#REF!-L21-L20-L24,IF(E22&gt;0,0,-E22/2.5))</f>
        <v>0</v>
      </c>
      <c r="M22" s="65">
        <f>IF($B22=$B$7,F22-M23-#REF!-M21-M20-M24,IF(F22&gt;0,0,-F22/2.5))</f>
        <v>0</v>
      </c>
      <c r="N22" s="65">
        <f>IF($B22=$B$7,G22-N23-#REF!-N21-N20-N24,IF(G22&gt;0,0,-G22/2.5))</f>
        <v>0</v>
      </c>
      <c r="O22" s="65">
        <f>IF($B22=$B$7,H22-O23-#REF!-O21-O20-O24,IF(H22&gt;0,0,-H22/2.5))</f>
        <v>0</v>
      </c>
      <c r="P22" s="65">
        <f>IF($B22=$B$7,I22-P23-#REF!-P21-P20-P24,IF(I22&gt;0,0,-I22/2.5))</f>
        <v>0</v>
      </c>
      <c r="Q22" s="65">
        <f t="shared" si="1"/>
        <v>0</v>
      </c>
      <c r="R22" s="65">
        <f t="shared" si="2"/>
        <v>0</v>
      </c>
      <c r="S22" s="65">
        <f t="shared" si="3"/>
        <v>0</v>
      </c>
      <c r="T22" s="65">
        <f t="shared" si="4"/>
        <v>0</v>
      </c>
      <c r="U22" s="65">
        <f t="shared" si="5"/>
        <v>0</v>
      </c>
      <c r="V22" s="65">
        <f t="shared" si="6"/>
        <v>0</v>
      </c>
      <c r="W22" s="65">
        <f t="shared" si="7"/>
        <v>0</v>
      </c>
      <c r="X22" s="28">
        <f>IFERROR(Q22/stanford_fuel_demand!$C23,0)</f>
        <v>0</v>
      </c>
      <c r="Y22" s="28">
        <f>IFERROR(R22/stanford_fuel_demand!$C23,0)</f>
        <v>0</v>
      </c>
      <c r="Z22" s="28">
        <f>IFERROR(S22/stanford_fuel_demand!$C23,0)</f>
        <v>0</v>
      </c>
      <c r="AA22" s="28">
        <f>IFERROR(T22/stanford_fuel_demand!$C23,0)</f>
        <v>0</v>
      </c>
      <c r="AB22" s="28">
        <f>IFERROR(U22/stanford_fuel_demand!$C23,0)</f>
        <v>0</v>
      </c>
      <c r="AC22" s="28">
        <f>IFERROR(V22/stanford_fuel_demand!$C23,0)</f>
        <v>0</v>
      </c>
      <c r="AD22" s="67">
        <f>IFERROR(W22/stanford_fuel_demand!$C23,0)</f>
        <v>0</v>
      </c>
    </row>
    <row r="23" spans="1:30" ht="15" customHeight="1" x14ac:dyDescent="0.25">
      <c r="A23" s="9" t="s">
        <v>22</v>
      </c>
      <c r="B23" s="9" t="s">
        <v>208</v>
      </c>
      <c r="C23" s="66">
        <f>stanford_fuel_demand!D24-stanford_fuel_demand!$C24</f>
        <v>-191.10068658687328</v>
      </c>
      <c r="D23" s="66">
        <f>stanford_fuel_demand!E24-stanford_fuel_demand!$C24</f>
        <v>-477.75171646718331</v>
      </c>
      <c r="E23" s="66">
        <f>stanford_fuel_demand!F24-stanford_fuel_demand!$C24</f>
        <v>-764.40274634749323</v>
      </c>
      <c r="F23" s="66">
        <f>stanford_fuel_demand!G24-stanford_fuel_demand!$C24</f>
        <v>-836.06550381757074</v>
      </c>
      <c r="G23" s="66">
        <f>stanford_fuel_demand!H24-stanford_fuel_demand!$C24</f>
        <v>-907.72826128764814</v>
      </c>
      <c r="H23" s="66">
        <f>stanford_fuel_demand!I24-stanford_fuel_demand!$C24</f>
        <v>-931.61584711100727</v>
      </c>
      <c r="I23" s="66">
        <f>stanford_fuel_demand!J24-stanford_fuel_demand!$C24</f>
        <v>-955.50343293436651</v>
      </c>
      <c r="J23" s="65">
        <f>IF($B23=$B$7,C23-J24-J22-#REF!-J21-J25,IF(C23&gt;0,0,-C23/2.5))</f>
        <v>76.440274634749315</v>
      </c>
      <c r="K23" s="65">
        <f>IF($B23=$B$7,D23-K24-K22-#REF!-K21-K25,IF(D23&gt;0,0,-D23/2.5))</f>
        <v>191.10068658687334</v>
      </c>
      <c r="L23" s="65">
        <f>IF($B23=$B$7,E23-L24-L22-#REF!-L21-L25,IF(E23&gt;0,0,-E23/2.5))</f>
        <v>305.76109853899732</v>
      </c>
      <c r="M23" s="65">
        <f>IF($B23=$B$7,F23-M24-M22-#REF!-M21-M25,IF(F23&gt;0,0,-F23/2.5))</f>
        <v>334.4262015270283</v>
      </c>
      <c r="N23" s="65">
        <f>IF($B23=$B$7,G23-N24-N22-#REF!-N21-N25,IF(G23&gt;0,0,-G23/2.5))</f>
        <v>363.09130451505928</v>
      </c>
      <c r="O23" s="65">
        <f>IF($B23=$B$7,H23-O24-O22-#REF!-O21-O25,IF(H23&gt;0,0,-H23/2.5))</f>
        <v>372.64633884440292</v>
      </c>
      <c r="P23" s="65">
        <f>IF($B23=$B$7,I23-P24-P22-#REF!-P21-P25,IF(I23&gt;0,0,-I23/2.5))</f>
        <v>382.20137317374662</v>
      </c>
      <c r="Q23" s="65">
        <f t="shared" si="1"/>
        <v>-132.82173129600105</v>
      </c>
      <c r="R23" s="65">
        <f t="shared" si="2"/>
        <v>-406.42069731281464</v>
      </c>
      <c r="S23" s="65">
        <f t="shared" si="3"/>
        <v>-688.84105773226497</v>
      </c>
      <c r="T23" s="65">
        <f t="shared" si="4"/>
        <v>-759.85811682179599</v>
      </c>
      <c r="U23" s="65">
        <f t="shared" si="5"/>
        <v>-830.96850694129887</v>
      </c>
      <c r="V23" s="65">
        <f t="shared" si="6"/>
        <v>-854.68929532578773</v>
      </c>
      <c r="W23" s="65">
        <f t="shared" si="7"/>
        <v>-878.4177507591869</v>
      </c>
      <c r="X23" s="28">
        <f>IFERROR(Q23/stanford_fuel_demand!$C24,0)</f>
        <v>-8.5463229680318262E-2</v>
      </c>
      <c r="Y23" s="28">
        <f>IFERROR(R23/stanford_fuel_demand!$C24,0)</f>
        <v>-0.26150860301522016</v>
      </c>
      <c r="Z23" s="28">
        <f>IFERROR(S23/stanford_fuel_demand!$C24,0)</f>
        <v>-0.44323004191994286</v>
      </c>
      <c r="AA23" s="28">
        <f>IFERROR(T23/stanford_fuel_demand!$C24,0)</f>
        <v>-0.48892548025648602</v>
      </c>
      <c r="AB23" s="28">
        <f>IFERROR(U23/stanford_fuel_demand!$C24,0)</f>
        <v>-0.53468097180249241</v>
      </c>
      <c r="AC23" s="28">
        <f>IFERROR(V23/stanford_fuel_demand!$C24,0)</f>
        <v>-0.54994394997723062</v>
      </c>
      <c r="AD23" s="67">
        <f>IFERROR(W23/stanford_fuel_demand!$C24,0)</f>
        <v>-0.56521186146186908</v>
      </c>
    </row>
    <row r="24" spans="1:30" ht="15" customHeight="1" x14ac:dyDescent="0.25">
      <c r="A24" s="9" t="s">
        <v>22</v>
      </c>
      <c r="B24" s="9" t="s">
        <v>831</v>
      </c>
      <c r="C24" s="66">
        <f>stanford_fuel_demand!D25-stanford_fuel_demand!$C25</f>
        <v>0</v>
      </c>
      <c r="D24" s="66">
        <f>stanford_fuel_demand!E25-stanford_fuel_demand!$C25</f>
        <v>0</v>
      </c>
      <c r="E24" s="66">
        <f>stanford_fuel_demand!F25-stanford_fuel_demand!$C25</f>
        <v>0</v>
      </c>
      <c r="F24" s="66">
        <f>stanford_fuel_demand!G25-stanford_fuel_demand!$C25</f>
        <v>0</v>
      </c>
      <c r="G24" s="66">
        <f>stanford_fuel_demand!H25-stanford_fuel_demand!$C25</f>
        <v>0</v>
      </c>
      <c r="H24" s="66">
        <f>stanford_fuel_demand!I25-stanford_fuel_demand!$C25</f>
        <v>0</v>
      </c>
      <c r="I24" s="66">
        <f>stanford_fuel_demand!J25-stanford_fuel_demand!$C25</f>
        <v>0</v>
      </c>
      <c r="J24" s="65">
        <f>IF($B24=$B$7,C24-J25-J23-J22-#REF!-J26,IF(C24&gt;0,0,-C24/2.5))</f>
        <v>0</v>
      </c>
      <c r="K24" s="65">
        <f>IF($B24=$B$7,D24-K25-K23-K22-#REF!-K26,IF(D24&gt;0,0,-D24/2.5))</f>
        <v>0</v>
      </c>
      <c r="L24" s="65">
        <f>IF($B24=$B$7,E24-L25-L23-L22-#REF!-L26,IF(E24&gt;0,0,-E24/2.5))</f>
        <v>0</v>
      </c>
      <c r="M24" s="65">
        <f>IF($B24=$B$7,F24-M25-M23-M22-#REF!-M26,IF(F24&gt;0,0,-F24/2.5))</f>
        <v>0</v>
      </c>
      <c r="N24" s="65">
        <f>IF($B24=$B$7,G24-N25-N23-N22-#REF!-N26,IF(G24&gt;0,0,-G24/2.5))</f>
        <v>0</v>
      </c>
      <c r="O24" s="65">
        <f>IF($B24=$B$7,H24-O25-O23-O22-#REF!-O26,IF(H24&gt;0,0,-H24/2.5))</f>
        <v>0</v>
      </c>
      <c r="P24" s="65">
        <f>IF($B24=$B$7,I24-P25-P23-P22-#REF!-P26,IF(I24&gt;0,0,-I24/2.5))</f>
        <v>0</v>
      </c>
      <c r="Q24" s="65">
        <f t="shared" si="1"/>
        <v>0</v>
      </c>
      <c r="R24" s="65">
        <f t="shared" si="2"/>
        <v>0</v>
      </c>
      <c r="S24" s="65">
        <f t="shared" si="3"/>
        <v>0</v>
      </c>
      <c r="T24" s="65">
        <f t="shared" si="4"/>
        <v>0</v>
      </c>
      <c r="U24" s="65">
        <f t="shared" si="5"/>
        <v>0</v>
      </c>
      <c r="V24" s="65">
        <f t="shared" si="6"/>
        <v>0</v>
      </c>
      <c r="W24" s="65">
        <f t="shared" si="7"/>
        <v>0</v>
      </c>
      <c r="X24" s="28">
        <f>IFERROR(Q24/stanford_fuel_demand!$C25,0)</f>
        <v>0</v>
      </c>
      <c r="Y24" s="28">
        <f>IFERROR(R24/stanford_fuel_demand!$C25,0)</f>
        <v>0</v>
      </c>
      <c r="Z24" s="28">
        <f>IFERROR(S24/stanford_fuel_demand!$C25,0)</f>
        <v>0</v>
      </c>
      <c r="AA24" s="28">
        <f>IFERROR(T24/stanford_fuel_demand!$C25,0)</f>
        <v>0</v>
      </c>
      <c r="AB24" s="28">
        <f>IFERROR(U24/stanford_fuel_demand!$C25,0)</f>
        <v>0</v>
      </c>
      <c r="AC24" s="28">
        <f>IFERROR(V24/stanford_fuel_demand!$C25,0)</f>
        <v>0</v>
      </c>
      <c r="AD24" s="67">
        <f>IFERROR(W24/stanford_fuel_demand!$C25,0)</f>
        <v>0</v>
      </c>
    </row>
    <row r="25" spans="1:30" ht="15" customHeight="1" x14ac:dyDescent="0.25">
      <c r="A25" s="9" t="s">
        <v>22</v>
      </c>
      <c r="B25" s="9" t="s">
        <v>825</v>
      </c>
      <c r="C25" s="66">
        <f>stanford_fuel_demand!D26-stanford_fuel_demand!$C26</f>
        <v>54.362661381347777</v>
      </c>
      <c r="D25" s="66">
        <f>stanford_fuel_demand!E26-stanford_fuel_demand!$C26</f>
        <v>135.90665345336942</v>
      </c>
      <c r="E25" s="66">
        <f>stanford_fuel_demand!F26-stanford_fuel_demand!$C26</f>
        <v>217.45064552539105</v>
      </c>
      <c r="F25" s="66">
        <f>stanford_fuel_demand!G26-stanford_fuel_demand!$C26</f>
        <v>237.83664354339652</v>
      </c>
      <c r="G25" s="66">
        <f>stanford_fuel_demand!H26-stanford_fuel_demand!$C26</f>
        <v>258.22264156140199</v>
      </c>
      <c r="H25" s="66">
        <f>stanford_fuel_demand!I26-stanford_fuel_demand!$C26</f>
        <v>265.01797423407044</v>
      </c>
      <c r="I25" s="66">
        <f>stanford_fuel_demand!J26-stanford_fuel_demand!$C26</f>
        <v>271.81330690673889</v>
      </c>
      <c r="J25" s="65">
        <f t="shared" ref="J25:P25" si="10">IF($B25=$B$7,C25-J26-J24-J23-J22-J27,IF(C25&gt;0,0,-C25/2.5))</f>
        <v>-23.853017734544324</v>
      </c>
      <c r="K25" s="65">
        <f t="shared" si="10"/>
        <v>-59.632544336360873</v>
      </c>
      <c r="L25" s="65">
        <f t="shared" si="10"/>
        <v>-95.412070938177408</v>
      </c>
      <c r="M25" s="65">
        <f t="shared" si="10"/>
        <v>-104.35695258863146</v>
      </c>
      <c r="N25" s="65">
        <f t="shared" si="10"/>
        <v>-113.30183423908554</v>
      </c>
      <c r="O25" s="65">
        <f t="shared" si="10"/>
        <v>-116.28346145590356</v>
      </c>
      <c r="P25" s="65">
        <f t="shared" si="10"/>
        <v>-119.26508867272163</v>
      </c>
      <c r="Q25" s="65">
        <f t="shared" si="1"/>
        <v>0</v>
      </c>
      <c r="R25" s="65">
        <f t="shared" si="2"/>
        <v>0</v>
      </c>
      <c r="S25" s="65">
        <f t="shared" si="3"/>
        <v>0</v>
      </c>
      <c r="T25" s="65">
        <f t="shared" si="4"/>
        <v>0</v>
      </c>
      <c r="U25" s="65">
        <f t="shared" si="5"/>
        <v>0</v>
      </c>
      <c r="V25" s="65">
        <f t="shared" si="6"/>
        <v>0</v>
      </c>
      <c r="W25" s="65">
        <f t="shared" si="7"/>
        <v>0</v>
      </c>
      <c r="X25" s="28">
        <f>IFERROR(Q25/stanford_fuel_demand!$C26,0)</f>
        <v>0</v>
      </c>
      <c r="Y25" s="28">
        <f>IFERROR(R25/stanford_fuel_demand!$C26,0)</f>
        <v>0</v>
      </c>
      <c r="Z25" s="28">
        <f>IFERROR(S25/stanford_fuel_demand!$C26,0)</f>
        <v>0</v>
      </c>
      <c r="AA25" s="28">
        <f>IFERROR(T25/stanford_fuel_demand!$C26,0)</f>
        <v>0</v>
      </c>
      <c r="AB25" s="28">
        <f>IFERROR(U25/stanford_fuel_demand!$C26,0)</f>
        <v>0</v>
      </c>
      <c r="AC25" s="28">
        <f>IFERROR(V25/stanford_fuel_demand!$C26,0)</f>
        <v>0</v>
      </c>
      <c r="AD25" s="67">
        <f>IFERROR(W25/stanford_fuel_demand!$C26,0)</f>
        <v>0</v>
      </c>
    </row>
    <row r="26" spans="1:30" ht="15" customHeight="1" x14ac:dyDescent="0.25">
      <c r="A26" s="9" t="s">
        <v>22</v>
      </c>
      <c r="B26" s="9" t="s">
        <v>824</v>
      </c>
      <c r="C26" s="66">
        <f>stanford_fuel_demand!D27-stanford_fuel_demand!$C27</f>
        <v>-0.14030630670658584</v>
      </c>
      <c r="D26" s="66">
        <f>stanford_fuel_demand!E27-stanford_fuel_demand!$C27</f>
        <v>-0.35076576676646454</v>
      </c>
      <c r="E26" s="66">
        <f>stanford_fuel_demand!F27-stanford_fuel_demand!$C27</f>
        <v>-0.56122522682634335</v>
      </c>
      <c r="F26" s="66">
        <f>stanford_fuel_demand!G27-stanford_fuel_demand!$C27</f>
        <v>-0.61384009184131294</v>
      </c>
      <c r="G26" s="66">
        <f>stanford_fuel_demand!H27-stanford_fuel_demand!$C27</f>
        <v>-0.66645495685628264</v>
      </c>
      <c r="H26" s="66">
        <f>stanford_fuel_demand!I27-stanford_fuel_demand!$C27</f>
        <v>-0.68399324519460591</v>
      </c>
      <c r="I26" s="66">
        <f>stanford_fuel_demand!J27-stanford_fuel_demand!$C27</f>
        <v>-0.70153153353292919</v>
      </c>
      <c r="J26" s="65">
        <f>IF($B26=$B$7,C26-J27-J25-J24-J23-#REF!,IF(C26&gt;0,0,-C26/2.5))</f>
        <v>5.6122522682634332E-2</v>
      </c>
      <c r="K26" s="65">
        <f>IF($B26=$B$7,D26-K27-K25-K24-K23-#REF!,IF(D26&gt;0,0,-D26/2.5))</f>
        <v>0.14030630670658581</v>
      </c>
      <c r="L26" s="65">
        <f>IF($B26=$B$7,E26-L27-L25-L24-L23-#REF!,IF(E26&gt;0,0,-E26/2.5))</f>
        <v>0.22449009073053733</v>
      </c>
      <c r="M26" s="65">
        <f>IF($B26=$B$7,F26-M27-M25-M24-M23-#REF!,IF(F26&gt;0,0,-F26/2.5))</f>
        <v>0.24553603673652519</v>
      </c>
      <c r="N26" s="65">
        <f>IF($B26=$B$7,G26-N27-N25-N24-N23-#REF!,IF(G26&gt;0,0,-G26/2.5))</f>
        <v>0.26658198274251305</v>
      </c>
      <c r="O26" s="65">
        <f>IF($B26=$B$7,H26-O27-O25-O24-O23-#REF!,IF(H26&gt;0,0,-H26/2.5))</f>
        <v>0.27359729807784239</v>
      </c>
      <c r="P26" s="65">
        <f>IF($B26=$B$7,I26-P27-P25-P24-P23-#REF!,IF(I26&gt;0,0,-I26/2.5))</f>
        <v>0.28061261341317167</v>
      </c>
      <c r="Q26" s="65">
        <f t="shared" si="1"/>
        <v>-9.7517842041058081E-2</v>
      </c>
      <c r="R26" s="65">
        <f t="shared" si="2"/>
        <v>-0.29839446433989514</v>
      </c>
      <c r="S26" s="65">
        <f t="shared" si="3"/>
        <v>-0.50574776283881206</v>
      </c>
      <c r="T26" s="65">
        <f t="shared" si="4"/>
        <v>-0.55788855548575955</v>
      </c>
      <c r="U26" s="65">
        <f t="shared" si="5"/>
        <v>-0.61009787186409903</v>
      </c>
      <c r="V26" s="65">
        <f t="shared" si="6"/>
        <v>-0.62751369736341323</v>
      </c>
      <c r="W26" s="65">
        <f t="shared" si="7"/>
        <v>-0.64493515201736396</v>
      </c>
      <c r="X26" s="28">
        <f>IFERROR(Q26/stanford_fuel_demand!$C27,0)</f>
        <v>-9.548866597985356E-2</v>
      </c>
      <c r="Y26" s="28">
        <f>IFERROR(R26/stanford_fuel_demand!$C27,0)</f>
        <v>-0.29218539642820435</v>
      </c>
      <c r="Z26" s="28">
        <f>IFERROR(S26/stanford_fuel_demand!$C27,0)</f>
        <v>-0.49522403475089788</v>
      </c>
      <c r="AA26" s="28">
        <f>IFERROR(T26/stanford_fuel_demand!$C27,0)</f>
        <v>-0.54627986852224941</v>
      </c>
      <c r="AB26" s="28">
        <f>IFERROR(U26/stanford_fuel_demand!$C27,0)</f>
        <v>-0.59740280016576075</v>
      </c>
      <c r="AC26" s="28">
        <f>IFERROR(V26/stanford_fuel_demand!$C27,0)</f>
        <v>-0.6144562327383073</v>
      </c>
      <c r="AD26" s="67">
        <f>IFERROR(W26/stanford_fuel_demand!$C27,0)</f>
        <v>-0.63151517733260898</v>
      </c>
    </row>
    <row r="27" spans="1:30" ht="15" customHeight="1" x14ac:dyDescent="0.25">
      <c r="A27" s="9" t="s">
        <v>22</v>
      </c>
      <c r="B27" s="9" t="s">
        <v>221</v>
      </c>
      <c r="C27" s="66">
        <f>stanford_fuel_demand!D28-stanford_fuel_demand!$C28</f>
        <v>-4.2982048961503736</v>
      </c>
      <c r="D27" s="66">
        <f>stanford_fuel_demand!E28-stanford_fuel_demand!$C28</f>
        <v>-10.745512240375938</v>
      </c>
      <c r="E27" s="66">
        <f>stanford_fuel_demand!F28-stanford_fuel_demand!$C28</f>
        <v>-17.192819584601502</v>
      </c>
      <c r="F27" s="66">
        <f>stanford_fuel_demand!G28-stanford_fuel_demand!$C28</f>
        <v>-18.804646420657889</v>
      </c>
      <c r="G27" s="66">
        <f>stanford_fuel_demand!H28-stanford_fuel_demand!$C28</f>
        <v>-20.416473256714276</v>
      </c>
      <c r="H27" s="66">
        <f>stanford_fuel_demand!I28-stanford_fuel_demand!$C28</f>
        <v>-20.953748868733079</v>
      </c>
      <c r="I27" s="66">
        <f>stanford_fuel_demand!J28-stanford_fuel_demand!$C28</f>
        <v>-21.491024480751875</v>
      </c>
      <c r="J27" s="65">
        <f>IF($B27=$B$7,C27-#REF!-J26-J25-J24-J28,IF(C27&gt;0,0,-C27/2.5))</f>
        <v>1.7192819584601495</v>
      </c>
      <c r="K27" s="65">
        <f>IF($B27=$B$7,D27-#REF!-K26-K25-K24-K28,IF(D27&gt;0,0,-D27/2.5))</f>
        <v>4.2982048961503754</v>
      </c>
      <c r="L27" s="65">
        <f>IF($B27=$B$7,E27-#REF!-L26-L25-L24-L28,IF(E27&gt;0,0,-E27/2.5))</f>
        <v>6.8771278338406008</v>
      </c>
      <c r="M27" s="65">
        <f>IF($B27=$B$7,F27-#REF!-M26-M25-M24-M28,IF(F27&gt;0,0,-F27/2.5))</f>
        <v>7.5218585682631556</v>
      </c>
      <c r="N27" s="65">
        <f>IF($B27=$B$7,G27-#REF!-N26-N25-N24-N28,IF(G27&gt;0,0,-G27/2.5))</f>
        <v>8.1665893026857113</v>
      </c>
      <c r="O27" s="65">
        <f>IF($B27=$B$7,H27-#REF!-O26-O25-O24-O28,IF(H27&gt;0,0,-H27/2.5))</f>
        <v>8.381499547493231</v>
      </c>
      <c r="P27" s="65">
        <f>IF($B27=$B$7,I27-#REF!-P26-P25-P24-P28,IF(I27&gt;0,0,-I27/2.5))</f>
        <v>8.5964097923007508</v>
      </c>
      <c r="Q27" s="65">
        <f t="shared" si="1"/>
        <v>-2.9874043153273311</v>
      </c>
      <c r="R27" s="65">
        <f t="shared" si="2"/>
        <v>-9.1411468074065123</v>
      </c>
      <c r="S27" s="65">
        <f t="shared" si="3"/>
        <v>-15.493298636937499</v>
      </c>
      <c r="T27" s="65">
        <f t="shared" si="4"/>
        <v>-17.090602532285146</v>
      </c>
      <c r="U27" s="65">
        <f t="shared" si="5"/>
        <v>-18.690005613654321</v>
      </c>
      <c r="V27" s="65">
        <f t="shared" si="6"/>
        <v>-19.223529645387242</v>
      </c>
      <c r="W27" s="65">
        <f t="shared" si="7"/>
        <v>-19.757226123110559</v>
      </c>
      <c r="X27" s="28">
        <f>IFERROR(Q27/stanford_fuel_demand!$C28,0)</f>
        <v>-5.1320028885560649E-2</v>
      </c>
      <c r="Y27" s="28">
        <f>IFERROR(R27/stanford_fuel_demand!$C28,0)</f>
        <v>-0.15703395613253329</v>
      </c>
      <c r="Z27" s="28">
        <f>IFERROR(S27/stanford_fuel_demand!$C28,0)</f>
        <v>-0.26615631821269853</v>
      </c>
      <c r="AA27" s="28">
        <f>IFERROR(T27/stanford_fuel_demand!$C28,0)</f>
        <v>-0.29359608645152757</v>
      </c>
      <c r="AB27" s="28">
        <f>IFERROR(U27/stanford_fuel_demand!$C28,0)</f>
        <v>-0.32107191619254716</v>
      </c>
      <c r="AC27" s="28">
        <f>IFERROR(V27/stanford_fuel_demand!$C28,0)</f>
        <v>-0.33023722019214125</v>
      </c>
      <c r="AD27" s="67">
        <f>IFERROR(W27/stanford_fuel_demand!$C28,0)</f>
        <v>-0.33940548660735581</v>
      </c>
    </row>
    <row r="28" spans="1:30" ht="15" customHeight="1" x14ac:dyDescent="0.25">
      <c r="A28" s="9" t="s">
        <v>21</v>
      </c>
      <c r="B28" s="9" t="s">
        <v>220</v>
      </c>
      <c r="C28" s="66">
        <f>stanford_fuel_demand!D30-stanford_fuel_demand!$C30</f>
        <v>-312.12715649619122</v>
      </c>
      <c r="D28" s="66">
        <f>stanford_fuel_demand!E30-stanford_fuel_demand!$C30</f>
        <v>-780.31789124047873</v>
      </c>
      <c r="E28" s="66">
        <f>stanford_fuel_demand!F30-stanford_fuel_demand!$C30</f>
        <v>-1248.5086259847658</v>
      </c>
      <c r="F28" s="66">
        <f>stanford_fuel_demand!G30-stanford_fuel_demand!$C30</f>
        <v>-1365.5563096708374</v>
      </c>
      <c r="G28" s="66">
        <f>stanford_fuel_demand!H30-stanford_fuel_demand!$C30</f>
        <v>-1482.6039933569093</v>
      </c>
      <c r="H28" s="66">
        <f>stanford_fuel_demand!I30-stanford_fuel_demand!$C30</f>
        <v>-1521.6198879189333</v>
      </c>
      <c r="I28" s="66">
        <f>stanford_fuel_demand!J30-stanford_fuel_demand!$C30</f>
        <v>-1560.6357824809572</v>
      </c>
      <c r="J28" s="65">
        <f>IF($B28=$B$7,C28-J29-#REF!-J27-J26-J30,IF(C28&gt;0,0,-C28/2.5))</f>
        <v>124.85086259847648</v>
      </c>
      <c r="K28" s="65">
        <f>IF($B28=$B$7,D28-K29-#REF!-K27-K26-K30,IF(D28&gt;0,0,-D28/2.5))</f>
        <v>312.1271564961915</v>
      </c>
      <c r="L28" s="65">
        <f>IF($B28=$B$7,E28-L29-#REF!-L27-L26-L30,IF(E28&gt;0,0,-E28/2.5))</f>
        <v>499.40345039390633</v>
      </c>
      <c r="M28" s="65">
        <f>IF($B28=$B$7,F28-M29-#REF!-M27-M26-M30,IF(F28&gt;0,0,-F28/2.5))</f>
        <v>546.22252386833497</v>
      </c>
      <c r="N28" s="65">
        <f>IF($B28=$B$7,G28-N29-#REF!-N27-N26-N30,IF(G28&gt;0,0,-G28/2.5))</f>
        <v>593.04159734276368</v>
      </c>
      <c r="O28" s="65">
        <f>IF($B28=$B$7,H28-O29-#REF!-O27-O26-O30,IF(H28&gt;0,0,-H28/2.5))</f>
        <v>608.64795516757329</v>
      </c>
      <c r="P28" s="65">
        <f>IF($B28=$B$7,I28-P29-#REF!-P27-P26-P30,IF(I28&gt;0,0,-I28/2.5))</f>
        <v>624.25431299238289</v>
      </c>
      <c r="Q28" s="65">
        <f t="shared" si="1"/>
        <v>-30.165091862499992</v>
      </c>
      <c r="R28" s="65">
        <f t="shared" si="2"/>
        <v>-164.6615909075864</v>
      </c>
      <c r="S28" s="65">
        <f t="shared" si="3"/>
        <v>-374.16074607711346</v>
      </c>
      <c r="T28" s="65">
        <f t="shared" si="4"/>
        <v>-435.37237029728226</v>
      </c>
      <c r="U28" s="65">
        <f t="shared" si="5"/>
        <v>-499.55456720176994</v>
      </c>
      <c r="V28" s="65">
        <f t="shared" si="6"/>
        <v>-521.56814701413703</v>
      </c>
      <c r="W28" s="65">
        <f t="shared" si="7"/>
        <v>-543.87799021091485</v>
      </c>
      <c r="X28" s="28">
        <f>IFERROR(Q28/stanford_fuel_demand!$C30,0)</f>
        <v>-1.131268056622956E-2</v>
      </c>
      <c r="Y28" s="28">
        <f>IFERROR(R28/stanford_fuel_demand!$C30,0)</f>
        <v>-6.1752305875799662E-2</v>
      </c>
      <c r="Z28" s="28">
        <f>IFERROR(S28/stanford_fuel_demand!$C30,0)</f>
        <v>-0.14031984454370286</v>
      </c>
      <c r="AA28" s="28">
        <f>IFERROR(T28/stanford_fuel_demand!$C30,0)</f>
        <v>-0.16327576839433422</v>
      </c>
      <c r="AB28" s="28">
        <f>IFERROR(U28/stanford_fuel_demand!$C30,0)</f>
        <v>-0.18734573293907811</v>
      </c>
      <c r="AC28" s="28">
        <f>IFERROR(V28/stanford_fuel_demand!$C30,0)</f>
        <v>-0.19560138810736538</v>
      </c>
      <c r="AD28" s="67">
        <f>IFERROR(W28/stanford_fuel_demand!$C30,0)</f>
        <v>-0.20396814961826171</v>
      </c>
    </row>
    <row r="29" spans="1:30" ht="15" customHeight="1" x14ac:dyDescent="0.25">
      <c r="A29" s="9" t="s">
        <v>21</v>
      </c>
      <c r="B29" s="9" t="s">
        <v>208</v>
      </c>
      <c r="C29" s="66">
        <f>stanford_fuel_demand!D31-stanford_fuel_demand!$C31</f>
        <v>-1058.9534759585431</v>
      </c>
      <c r="D29" s="66">
        <f>stanford_fuel_demand!E31-stanford_fuel_demand!$C31</f>
        <v>-2647.3836898963573</v>
      </c>
      <c r="E29" s="66">
        <f>stanford_fuel_demand!F31-stanford_fuel_demand!$C31</f>
        <v>-4235.8139038341724</v>
      </c>
      <c r="F29" s="66">
        <f>stanford_fuel_demand!G31-stanford_fuel_demand!$C31</f>
        <v>-4632.9214573186255</v>
      </c>
      <c r="G29" s="66">
        <f>stanford_fuel_demand!H31-stanford_fuel_demand!$C31</f>
        <v>-5030.0290108030795</v>
      </c>
      <c r="H29" s="66">
        <f>stanford_fuel_demand!I31-stanford_fuel_demand!$C31</f>
        <v>-5162.3981952978975</v>
      </c>
      <c r="I29" s="66">
        <f>stanford_fuel_demand!J31-stanford_fuel_demand!$C31</f>
        <v>-5294.7673797927155</v>
      </c>
      <c r="J29" s="65">
        <f>IF($B29=$B$7,C29-J30-J28-#REF!-J27-J31,IF(C29&gt;0,0,-C29/2.5))</f>
        <v>423.58139038341722</v>
      </c>
      <c r="K29" s="65">
        <f>IF($B29=$B$7,D29-K30-K28-#REF!-K27-K31,IF(D29&gt;0,0,-D29/2.5))</f>
        <v>1058.9534759585429</v>
      </c>
      <c r="L29" s="65">
        <f>IF($B29=$B$7,E29-L30-L28-#REF!-L27-L31,IF(E29&gt;0,0,-E29/2.5))</f>
        <v>1694.3255615336689</v>
      </c>
      <c r="M29" s="65">
        <f>IF($B29=$B$7,F29-M30-M28-#REF!-M27-M31,IF(F29&gt;0,0,-F29/2.5))</f>
        <v>1853.1685829274502</v>
      </c>
      <c r="N29" s="65">
        <f>IF($B29=$B$7,G29-N30-N28-#REF!-N27-N31,IF(G29&gt;0,0,-G29/2.5))</f>
        <v>2012.0116043212317</v>
      </c>
      <c r="O29" s="65">
        <f>IF($B29=$B$7,H29-O30-O28-#REF!-O27-O31,IF(H29&gt;0,0,-H29/2.5))</f>
        <v>2064.9592781191591</v>
      </c>
      <c r="P29" s="65">
        <f>IF($B29=$B$7,I29-P30-P28-#REF!-P27-P31,IF(I29&gt;0,0,-I29/2.5))</f>
        <v>2117.9069519170862</v>
      </c>
      <c r="Q29" s="65">
        <f t="shared" si="1"/>
        <v>-102.34107547381234</v>
      </c>
      <c r="R29" s="65">
        <f t="shared" si="2"/>
        <v>-558.64720649700939</v>
      </c>
      <c r="S29" s="65">
        <f t="shared" si="3"/>
        <v>-1269.4147701641459</v>
      </c>
      <c r="T29" s="65">
        <f t="shared" si="4"/>
        <v>-1477.0873833537862</v>
      </c>
      <c r="U29" s="65">
        <f t="shared" si="5"/>
        <v>-1694.8382553689612</v>
      </c>
      <c r="V29" s="65">
        <f t="shared" si="6"/>
        <v>-1769.5237044733594</v>
      </c>
      <c r="W29" s="65">
        <f t="shared" si="7"/>
        <v>-1845.214286050827</v>
      </c>
      <c r="X29" s="28">
        <f>IFERROR(Q29/stanford_fuel_demand!$C31,0)</f>
        <v>-1.4202315241572033E-2</v>
      </c>
      <c r="Y29" s="28">
        <f>IFERROR(R29/stanford_fuel_demand!$C31,0)</f>
        <v>-7.7525897580823622E-2</v>
      </c>
      <c r="Z29" s="28">
        <f>IFERROR(S29/stanford_fuel_demand!$C31,0)</f>
        <v>-0.1761621973846873</v>
      </c>
      <c r="AA29" s="28">
        <f>IFERROR(T29/stanford_fuel_demand!$C31,0)</f>
        <v>-0.20498182729286663</v>
      </c>
      <c r="AB29" s="28">
        <f>IFERROR(U29/stanford_fuel_demand!$C31,0)</f>
        <v>-0.23520006092163151</v>
      </c>
      <c r="AC29" s="28">
        <f>IFERROR(V29/stanford_fuel_demand!$C31,0)</f>
        <v>-0.24556448485628588</v>
      </c>
      <c r="AD29" s="67">
        <f>IFERROR(W29/stanford_fuel_demand!$C31,0)</f>
        <v>-0.25606839538687426</v>
      </c>
    </row>
    <row r="30" spans="1:30" ht="15" customHeight="1" x14ac:dyDescent="0.25">
      <c r="A30" s="9" t="s">
        <v>21</v>
      </c>
      <c r="B30" s="9" t="s">
        <v>831</v>
      </c>
      <c r="C30" s="66">
        <f>stanford_fuel_demand!D32-stanford_fuel_demand!$C32</f>
        <v>-600.03222060193184</v>
      </c>
      <c r="D30" s="66">
        <f>stanford_fuel_demand!E32-stanford_fuel_demand!$C32</f>
        <v>-1500.0805515048296</v>
      </c>
      <c r="E30" s="66">
        <f>stanford_fuel_demand!F32-stanford_fuel_demand!$C32</f>
        <v>-2400.1288824077274</v>
      </c>
      <c r="F30" s="66">
        <f>stanford_fuel_demand!G32-stanford_fuel_demand!$C32</f>
        <v>-2625.1409651334516</v>
      </c>
      <c r="G30" s="66">
        <f>stanford_fuel_demand!H32-stanford_fuel_demand!$C32</f>
        <v>-2850.1530478591762</v>
      </c>
      <c r="H30" s="66">
        <f>stanford_fuel_demand!I32-stanford_fuel_demand!$C32</f>
        <v>-2925.1570754344175</v>
      </c>
      <c r="I30" s="66">
        <f>stanford_fuel_demand!J32-stanford_fuel_demand!$C32</f>
        <v>-3000.1611030096592</v>
      </c>
      <c r="J30" s="65">
        <f>IF($B30=$B$7,C30-J31-J29-J28-#REF!-J32,IF(C30&gt;0,0,-C30/2.5))</f>
        <v>240.01288824077272</v>
      </c>
      <c r="K30" s="65">
        <f>IF($B30=$B$7,D30-K31-K29-K28-#REF!-K32,IF(D30&gt;0,0,-D30/2.5))</f>
        <v>600.03222060193184</v>
      </c>
      <c r="L30" s="65">
        <f>IF($B30=$B$7,E30-L31-L29-L28-#REF!-L32,IF(E30&gt;0,0,-E30/2.5))</f>
        <v>960.0515529630909</v>
      </c>
      <c r="M30" s="65">
        <f>IF($B30=$B$7,F30-M31-M29-M28-#REF!-M32,IF(F30&gt;0,0,-F30/2.5))</f>
        <v>1050.0563860533807</v>
      </c>
      <c r="N30" s="65">
        <f>IF($B30=$B$7,G30-N31-N29-N28-#REF!-N32,IF(G30&gt;0,0,-G30/2.5))</f>
        <v>1140.0612191436705</v>
      </c>
      <c r="O30" s="65">
        <f>IF($B30=$B$7,H30-O31-O29-O28-#REF!-O32,IF(H30&gt;0,0,-H30/2.5))</f>
        <v>1170.062830173767</v>
      </c>
      <c r="P30" s="65">
        <f>IF($B30=$B$7,I30-P31-P29-P28-#REF!-P32,IF(I30&gt;0,0,-I30/2.5))</f>
        <v>1200.0644412038637</v>
      </c>
      <c r="Q30" s="65">
        <f t="shared" si="1"/>
        <v>-57.989273532301581</v>
      </c>
      <c r="R30" s="65">
        <f t="shared" si="2"/>
        <v>-316.54490160112528</v>
      </c>
      <c r="S30" s="65">
        <f t="shared" si="3"/>
        <v>-719.2853894898617</v>
      </c>
      <c r="T30" s="65">
        <f t="shared" si="4"/>
        <v>-836.95841486766767</v>
      </c>
      <c r="U30" s="65">
        <f t="shared" si="5"/>
        <v>-960.34205941824985</v>
      </c>
      <c r="V30" s="65">
        <f t="shared" si="6"/>
        <v>-1002.6608929554841</v>
      </c>
      <c r="W30" s="65">
        <f t="shared" si="7"/>
        <v>-1045.5492622499605</v>
      </c>
      <c r="X30" s="28">
        <f>IFERROR(Q30/stanford_fuel_demand!$C32,0)</f>
        <v>-1.0574044316361445E-2</v>
      </c>
      <c r="Y30" s="28">
        <f>IFERROR(R30/stanford_fuel_demand!$C32,0)</f>
        <v>-5.7720326773607777E-2</v>
      </c>
      <c r="Z30" s="28">
        <f>IFERROR(S30/stanford_fuel_demand!$C32,0)</f>
        <v>-0.13115797321276135</v>
      </c>
      <c r="AA30" s="28">
        <f>IFERROR(T30/stanford_fuel_demand!$C32,0)</f>
        <v>-0.15261504120814065</v>
      </c>
      <c r="AB30" s="28">
        <f>IFERROR(U30/stanford_fuel_demand!$C32,0)</f>
        <v>-0.17511341109486309</v>
      </c>
      <c r="AC30" s="28">
        <f>IFERROR(V30/stanford_fuel_demand!$C32,0)</f>
        <v>-0.18283003166935916</v>
      </c>
      <c r="AD30" s="67">
        <f>IFERROR(W30/stanford_fuel_demand!$C32,0)</f>
        <v>-0.19065050414559487</v>
      </c>
    </row>
    <row r="31" spans="1:30" ht="15" customHeight="1" x14ac:dyDescent="0.25">
      <c r="A31" s="9" t="s">
        <v>21</v>
      </c>
      <c r="B31" s="9" t="s">
        <v>825</v>
      </c>
      <c r="C31" s="66">
        <f>stanford_fuel_demand!D33-stanford_fuel_demand!$C33</f>
        <v>108.922380439054</v>
      </c>
      <c r="D31" s="66">
        <f>stanford_fuel_demand!E33-stanford_fuel_demand!$C33</f>
        <v>272.30595109763453</v>
      </c>
      <c r="E31" s="66">
        <f>stanford_fuel_demand!F33-stanford_fuel_demand!$C33</f>
        <v>435.68952175621416</v>
      </c>
      <c r="F31" s="66">
        <f>stanford_fuel_demand!G33-stanford_fuel_demand!$C33</f>
        <v>476.53541442085952</v>
      </c>
      <c r="G31" s="66">
        <f>stanford_fuel_demand!H33-stanford_fuel_demand!$C33</f>
        <v>517.38130708550489</v>
      </c>
      <c r="H31" s="66">
        <f>stanford_fuel_demand!I33-stanford_fuel_demand!$C33</f>
        <v>530.99660464038607</v>
      </c>
      <c r="I31" s="66">
        <f>stanford_fuel_demand!J33-stanford_fuel_demand!$C33</f>
        <v>544.61190219526816</v>
      </c>
      <c r="J31" s="65">
        <f t="shared" ref="J31:P31" si="11">IF($B31=$B$7,C31-J32-J30-J29-J28-J33,IF(C31&gt;0,0,-C31/2.5))</f>
        <v>-1018.1298108888556</v>
      </c>
      <c r="K31" s="65">
        <f t="shared" si="11"/>
        <v>-2545.3245272221388</v>
      </c>
      <c r="L31" s="65">
        <f t="shared" si="11"/>
        <v>-4072.5192435554236</v>
      </c>
      <c r="M31" s="65">
        <f t="shared" si="11"/>
        <v>-4454.3179226387438</v>
      </c>
      <c r="N31" s="65">
        <f t="shared" si="11"/>
        <v>-4836.1166017220639</v>
      </c>
      <c r="O31" s="65">
        <f t="shared" si="11"/>
        <v>-4963.3828280831722</v>
      </c>
      <c r="P31" s="65">
        <f t="shared" si="11"/>
        <v>-5090.6490544442786</v>
      </c>
      <c r="Q31" s="65">
        <f t="shared" si="1"/>
        <v>0</v>
      </c>
      <c r="R31" s="65">
        <f t="shared" si="2"/>
        <v>0</v>
      </c>
      <c r="S31" s="65">
        <f t="shared" si="3"/>
        <v>0</v>
      </c>
      <c r="T31" s="65">
        <f t="shared" si="4"/>
        <v>0</v>
      </c>
      <c r="U31" s="65">
        <f t="shared" si="5"/>
        <v>0</v>
      </c>
      <c r="V31" s="65">
        <f t="shared" si="6"/>
        <v>0</v>
      </c>
      <c r="W31" s="65">
        <f t="shared" si="7"/>
        <v>0</v>
      </c>
      <c r="X31" s="28">
        <f>IFERROR(Q31/stanford_fuel_demand!$C33,0)</f>
        <v>0</v>
      </c>
      <c r="Y31" s="28">
        <f>IFERROR(R31/stanford_fuel_demand!$C33,0)</f>
        <v>0</v>
      </c>
      <c r="Z31" s="28">
        <f>IFERROR(S31/stanford_fuel_demand!$C33,0)</f>
        <v>0</v>
      </c>
      <c r="AA31" s="28">
        <f>IFERROR(T31/stanford_fuel_demand!$C33,0)</f>
        <v>0</v>
      </c>
      <c r="AB31" s="28">
        <f>IFERROR(U31/stanford_fuel_demand!$C33,0)</f>
        <v>0</v>
      </c>
      <c r="AC31" s="28">
        <f>IFERROR(V31/stanford_fuel_demand!$C33,0)</f>
        <v>0</v>
      </c>
      <c r="AD31" s="67">
        <f>IFERROR(W31/stanford_fuel_demand!$C33,0)</f>
        <v>0</v>
      </c>
    </row>
    <row r="32" spans="1:30" ht="15" customHeight="1" x14ac:dyDescent="0.25">
      <c r="A32" s="9" t="s">
        <v>21</v>
      </c>
      <c r="B32" s="9" t="s">
        <v>824</v>
      </c>
      <c r="C32" s="66">
        <f>stanford_fuel_demand!D34-stanford_fuel_demand!$C34</f>
        <v>-448.46206107442731</v>
      </c>
      <c r="D32" s="66">
        <f>stanford_fuel_demand!E34-stanford_fuel_demand!$C34</f>
        <v>-1121.1551526860676</v>
      </c>
      <c r="E32" s="66">
        <f>stanford_fuel_demand!F34-stanford_fuel_demand!$C34</f>
        <v>-1793.8482442977083</v>
      </c>
      <c r="F32" s="66">
        <f>stanford_fuel_demand!G34-stanford_fuel_demand!$C34</f>
        <v>-1962.0215172006183</v>
      </c>
      <c r="G32" s="66">
        <f>stanford_fuel_demand!H34-stanford_fuel_demand!$C34</f>
        <v>-2130.1947901035282</v>
      </c>
      <c r="H32" s="66">
        <f>stanford_fuel_demand!I34-stanford_fuel_demand!$C34</f>
        <v>-2186.2525477378317</v>
      </c>
      <c r="I32" s="66">
        <f>stanford_fuel_demand!J34-stanford_fuel_demand!$C34</f>
        <v>-2242.3103053721352</v>
      </c>
      <c r="J32" s="65">
        <f>IF($B32=$B$7,C32-J33-J31-J30-J29-#REF!,IF(C32&gt;0,0,-C32/2.5))</f>
        <v>179.38482442977093</v>
      </c>
      <c r="K32" s="65">
        <f>IF($B32=$B$7,D32-K33-K31-K30-K29-#REF!,IF(D32&gt;0,0,-D32/2.5))</f>
        <v>448.46206107442703</v>
      </c>
      <c r="L32" s="65">
        <f>IF($B32=$B$7,E32-L33-L31-L30-L29-#REF!,IF(E32&gt;0,0,-E32/2.5))</f>
        <v>717.53929771908338</v>
      </c>
      <c r="M32" s="65">
        <f>IF($B32=$B$7,F32-M33-M31-M30-M29-#REF!,IF(F32&gt;0,0,-F32/2.5))</f>
        <v>784.80860688024734</v>
      </c>
      <c r="N32" s="65">
        <f>IF($B32=$B$7,G32-N33-N31-N30-N29-#REF!,IF(G32&gt;0,0,-G32/2.5))</f>
        <v>852.0779160414113</v>
      </c>
      <c r="O32" s="65">
        <f>IF($B32=$B$7,H32-O33-O31-O30-O29-#REF!,IF(H32&gt;0,0,-H32/2.5))</f>
        <v>874.50101909513273</v>
      </c>
      <c r="P32" s="65">
        <f>IF($B32=$B$7,I32-P33-P31-P30-P29-#REF!,IF(I32&gt;0,0,-I32/2.5))</f>
        <v>896.92412214885405</v>
      </c>
      <c r="Q32" s="65">
        <f t="shared" si="1"/>
        <v>-43.340987759651227</v>
      </c>
      <c r="R32" s="65">
        <f t="shared" si="2"/>
        <v>-236.58459349438692</v>
      </c>
      <c r="S32" s="65">
        <f t="shared" si="3"/>
        <v>-537.59147791722239</v>
      </c>
      <c r="T32" s="65">
        <f t="shared" si="4"/>
        <v>-625.53990082167138</v>
      </c>
      <c r="U32" s="65">
        <f t="shared" si="5"/>
        <v>-717.75642126539105</v>
      </c>
      <c r="V32" s="65">
        <f t="shared" si="6"/>
        <v>-749.38537494280376</v>
      </c>
      <c r="W32" s="65">
        <f t="shared" si="7"/>
        <v>-781.43999772727261</v>
      </c>
      <c r="X32" s="28">
        <f>IFERROR(Q32/stanford_fuel_demand!$C34,0)</f>
        <v>-1.5211160380792879E-2</v>
      </c>
      <c r="Y32" s="28">
        <f>IFERROR(R32/stanford_fuel_demand!$C34,0)</f>
        <v>-8.3032860608176565E-2</v>
      </c>
      <c r="Z32" s="28">
        <f>IFERROR(S32/stanford_fuel_demand!$C34,0)</f>
        <v>-0.1886756765972735</v>
      </c>
      <c r="AA32" s="28">
        <f>IFERROR(T32/stanford_fuel_demand!$C34,0)</f>
        <v>-0.21954247579105673</v>
      </c>
      <c r="AB32" s="28">
        <f>IFERROR(U32/stanford_fuel_demand!$C34,0)</f>
        <v>-0.25190722691317957</v>
      </c>
      <c r="AC32" s="28">
        <f>IFERROR(V32/stanford_fuel_demand!$C34,0)</f>
        <v>-0.26300787578929247</v>
      </c>
      <c r="AD32" s="67">
        <f>IFERROR(W32/stanford_fuel_demand!$C34,0)</f>
        <v>-0.27425791953135731</v>
      </c>
    </row>
    <row r="33" spans="1:30" ht="15" customHeight="1" x14ac:dyDescent="0.25">
      <c r="A33" s="9" t="s">
        <v>21</v>
      </c>
      <c r="B33" s="9" t="s">
        <v>221</v>
      </c>
      <c r="C33" s="66">
        <f>stanford_fuel_demand!D35-stanford_fuel_demand!$C35</f>
        <v>-398.05556418868036</v>
      </c>
      <c r="D33" s="66">
        <f>stanford_fuel_demand!E35-stanford_fuel_demand!$C35</f>
        <v>-995.1389104717</v>
      </c>
      <c r="E33" s="66">
        <f>stanford_fuel_demand!F35-stanford_fuel_demand!$C35</f>
        <v>-1592.2222567547205</v>
      </c>
      <c r="F33" s="66">
        <f>stanford_fuel_demand!G35-stanford_fuel_demand!$C35</f>
        <v>-1741.4930933254755</v>
      </c>
      <c r="G33" s="66">
        <f>stanford_fuel_demand!H35-stanford_fuel_demand!$C35</f>
        <v>-1890.7639298962304</v>
      </c>
      <c r="H33" s="66">
        <f>stanford_fuel_demand!I35-stanford_fuel_demand!$C35</f>
        <v>-1940.5208754198154</v>
      </c>
      <c r="I33" s="66">
        <f>stanford_fuel_demand!J35-stanford_fuel_demand!$C35</f>
        <v>-1990.2778209434005</v>
      </c>
      <c r="J33" s="65">
        <f>IF($B33=$B$7,C33-#REF!-J32-J31-J30-J34,IF(C33&gt;0,0,-C33/2.5))</f>
        <v>159.22222567547215</v>
      </c>
      <c r="K33" s="65">
        <f>IF($B33=$B$7,D33-#REF!-K32-K31-K30-K34,IF(D33&gt;0,0,-D33/2.5))</f>
        <v>398.05556418868002</v>
      </c>
      <c r="L33" s="65">
        <f>IF($B33=$B$7,E33-#REF!-L32-L31-L30-L34,IF(E33&gt;0,0,-E33/2.5))</f>
        <v>636.88890270188824</v>
      </c>
      <c r="M33" s="65">
        <f>IF($B33=$B$7,F33-#REF!-M32-M31-M30-M34,IF(F33&gt;0,0,-F33/2.5))</f>
        <v>696.59723733019018</v>
      </c>
      <c r="N33" s="65">
        <f>IF($B33=$B$7,G33-#REF!-N32-N31-N30-N34,IF(G33&gt;0,0,-G33/2.5))</f>
        <v>756.30557195849212</v>
      </c>
      <c r="O33" s="65">
        <f>IF($B33=$B$7,H33-#REF!-O32-O31-O30-O34,IF(H33&gt;0,0,-H33/2.5))</f>
        <v>776.20835016792614</v>
      </c>
      <c r="P33" s="65">
        <f>IF($B33=$B$7,I33-#REF!-P32-P31-P30-P34,IF(I33&gt;0,0,-I33/2.5))</f>
        <v>796.11112837736016</v>
      </c>
      <c r="Q33" s="65">
        <f t="shared" si="1"/>
        <v>-38.46952246937002</v>
      </c>
      <c r="R33" s="65">
        <f t="shared" si="2"/>
        <v>-209.99282217125722</v>
      </c>
      <c r="S33" s="65">
        <f t="shared" si="3"/>
        <v>-477.16696153223143</v>
      </c>
      <c r="T33" s="65">
        <f t="shared" si="4"/>
        <v>-555.23010697392601</v>
      </c>
      <c r="U33" s="65">
        <f t="shared" si="5"/>
        <v>-637.08162187085691</v>
      </c>
      <c r="V33" s="65">
        <f t="shared" si="6"/>
        <v>-665.15552620648054</v>
      </c>
      <c r="W33" s="65">
        <f t="shared" si="7"/>
        <v>-693.60725504784068</v>
      </c>
      <c r="X33" s="28">
        <f>IFERROR(Q33/stanford_fuel_demand!$C35,0)</f>
        <v>-1.2473191675816505E-2</v>
      </c>
      <c r="Y33" s="28">
        <f>IFERROR(R33/stanford_fuel_demand!$C35,0)</f>
        <v>-6.8087164938770678E-2</v>
      </c>
      <c r="Z33" s="28">
        <f>IFERROR(S33/stanford_fuel_demand!$C35,0)</f>
        <v>-0.15471455298924977</v>
      </c>
      <c r="AA33" s="28">
        <f>IFERROR(T33/stanford_fuel_demand!$C35,0)</f>
        <v>-0.18002540982888612</v>
      </c>
      <c r="AB33" s="28">
        <f>IFERROR(U33/stanford_fuel_demand!$C35,0)</f>
        <v>-0.20656459120495502</v>
      </c>
      <c r="AC33" s="28">
        <f>IFERROR(V33/stanford_fuel_demand!$C35,0)</f>
        <v>-0.21566715259353428</v>
      </c>
      <c r="AD33" s="67">
        <f>IFERROR(W33/stanford_fuel_demand!$C35,0)</f>
        <v>-0.22489221816665661</v>
      </c>
    </row>
    <row r="34" spans="1:30" ht="15" customHeight="1" x14ac:dyDescent="0.25">
      <c r="A34" s="9" t="s">
        <v>20</v>
      </c>
      <c r="B34" s="9" t="s">
        <v>220</v>
      </c>
      <c r="C34" s="66">
        <f>stanford_fuel_demand!D37-stanford_fuel_demand!$C37</f>
        <v>-441.09155306663251</v>
      </c>
      <c r="D34" s="66">
        <f>stanford_fuel_demand!E37-stanford_fuel_demand!$C37</f>
        <v>-1102.7288826665808</v>
      </c>
      <c r="E34" s="66">
        <f>stanford_fuel_demand!F37-stanford_fuel_demand!$C37</f>
        <v>-1764.3662122665282</v>
      </c>
      <c r="F34" s="66">
        <f>stanford_fuel_demand!G37-stanford_fuel_demand!$C37</f>
        <v>-1929.7755446665151</v>
      </c>
      <c r="G34" s="66">
        <f>stanford_fuel_demand!H37-stanford_fuel_demand!$C37</f>
        <v>-2095.1848770665019</v>
      </c>
      <c r="H34" s="66">
        <f>stanford_fuel_demand!I37-stanford_fuel_demand!$C37</f>
        <v>-2150.3213211998318</v>
      </c>
      <c r="I34" s="66">
        <f>stanford_fuel_demand!J37-stanford_fuel_demand!$C37</f>
        <v>-2205.4577653331608</v>
      </c>
      <c r="J34" s="65">
        <f>IF($B34=$B$7,C34-J35-#REF!-J33-J32-J36,IF(C34&gt;0,0,-C34/2.5))</f>
        <v>176.43662122665302</v>
      </c>
      <c r="K34" s="65">
        <f>IF($B34=$B$7,D34-K35-#REF!-K33-K32-K36,IF(D34&gt;0,0,-D34/2.5))</f>
        <v>441.09155306663234</v>
      </c>
      <c r="L34" s="65">
        <f>IF($B34=$B$7,E34-L35-#REF!-L33-L32-L36,IF(E34&gt;0,0,-E34/2.5))</f>
        <v>705.74648490661127</v>
      </c>
      <c r="M34" s="65">
        <f>IF($B34=$B$7,F34-M35-#REF!-M33-M32-M36,IF(F34&gt;0,0,-F34/2.5))</f>
        <v>771.91021786660599</v>
      </c>
      <c r="N34" s="65">
        <f>IF($B34=$B$7,G34-N35-#REF!-N33-N32-N36,IF(G34&gt;0,0,-G34/2.5))</f>
        <v>838.07395082660082</v>
      </c>
      <c r="O34" s="65">
        <f>IF($B34=$B$7,H34-O35-#REF!-O33-O32-O36,IF(H34&gt;0,0,-H34/2.5))</f>
        <v>860.1285284799327</v>
      </c>
      <c r="P34" s="65">
        <f>IF($B34=$B$7,I34-P35-#REF!-P33-P32-P36,IF(I34&gt;0,0,-I34/2.5))</f>
        <v>882.18310613326435</v>
      </c>
      <c r="Q34" s="65">
        <f t="shared" si="1"/>
        <v>-65.906071041599546</v>
      </c>
      <c r="R34" s="65">
        <f t="shared" si="2"/>
        <v>-336.49615379013994</v>
      </c>
      <c r="S34" s="65">
        <f t="shared" si="3"/>
        <v>-728.11939380519448</v>
      </c>
      <c r="T34" s="65">
        <f t="shared" si="4"/>
        <v>-838.59696544535313</v>
      </c>
      <c r="U34" s="65">
        <f t="shared" si="5"/>
        <v>-953.0197525338067</v>
      </c>
      <c r="V34" s="65">
        <f t="shared" si="6"/>
        <v>-991.96480481193316</v>
      </c>
      <c r="W34" s="65">
        <f t="shared" si="7"/>
        <v>-1031.288417839475</v>
      </c>
      <c r="X34" s="28">
        <f>IFERROR(Q34/stanford_fuel_demand!$C37,0)</f>
        <v>-8.6507614948953745E-3</v>
      </c>
      <c r="Y34" s="28">
        <f>IFERROR(R34/stanford_fuel_demand!$C37,0)</f>
        <v>-4.4168130862341358E-2</v>
      </c>
      <c r="Z34" s="28">
        <f>IFERROR(S34/stanford_fuel_demand!$C37,0)</f>
        <v>-9.5572185021327985E-2</v>
      </c>
      <c r="AA34" s="28">
        <f>IFERROR(T34/stanford_fuel_demand!$C37,0)</f>
        <v>-0.11007335475713256</v>
      </c>
      <c r="AB34" s="28">
        <f>IFERROR(U34/stanford_fuel_demand!$C37,0)</f>
        <v>-0.12509236931891127</v>
      </c>
      <c r="AC34" s="28">
        <f>IFERROR(V34/stanford_fuel_demand!$C37,0)</f>
        <v>-0.13020425587715645</v>
      </c>
      <c r="AD34" s="67">
        <f>IFERROR(W34/stanford_fuel_demand!$C37,0)</f>
        <v>-0.13536583192079749</v>
      </c>
    </row>
    <row r="35" spans="1:30" ht="15" customHeight="1" x14ac:dyDescent="0.25">
      <c r="A35" s="9" t="s">
        <v>20</v>
      </c>
      <c r="B35" s="9" t="s">
        <v>208</v>
      </c>
      <c r="C35" s="66">
        <f>stanford_fuel_demand!D38-stanford_fuel_demand!$C38</f>
        <v>-14312.711483054751</v>
      </c>
      <c r="D35" s="66">
        <f>stanford_fuel_demand!E38-stanford_fuel_demand!$C38</f>
        <v>-35781.778707636884</v>
      </c>
      <c r="E35" s="66">
        <f>stanford_fuel_demand!F38-stanford_fuel_demand!$C38</f>
        <v>-57250.845932219017</v>
      </c>
      <c r="F35" s="66">
        <f>stanford_fuel_demand!G38-stanford_fuel_demand!$C38</f>
        <v>-62618.112738364543</v>
      </c>
      <c r="G35" s="66">
        <f>stanford_fuel_demand!H38-stanford_fuel_demand!$C38</f>
        <v>-67985.37954451007</v>
      </c>
      <c r="H35" s="66">
        <f>stanford_fuel_demand!I38-stanford_fuel_demand!$C38</f>
        <v>-69774.468479891919</v>
      </c>
      <c r="I35" s="66">
        <f>stanford_fuel_demand!J38-stanford_fuel_demand!$C38</f>
        <v>-71563.557415273768</v>
      </c>
      <c r="J35" s="65">
        <f>IF($B35=$B$7,C35-J36-J34-#REF!-J33-J37,IF(C35&gt;0,0,-C35/2.5))</f>
        <v>5725.0845932218999</v>
      </c>
      <c r="K35" s="65">
        <f>IF($B35=$B$7,D35-K36-K34-#REF!-K33-K37,IF(D35&gt;0,0,-D35/2.5))</f>
        <v>14312.711483054754</v>
      </c>
      <c r="L35" s="65">
        <f>IF($B35=$B$7,E35-L36-L34-#REF!-L33-L37,IF(E35&gt;0,0,-E35/2.5))</f>
        <v>22900.338372887607</v>
      </c>
      <c r="M35" s="65">
        <f>IF($B35=$B$7,F35-M36-M34-#REF!-M33-M37,IF(F35&gt;0,0,-F35/2.5))</f>
        <v>25047.245095345817</v>
      </c>
      <c r="N35" s="65">
        <f>IF($B35=$B$7,G35-N36-N34-#REF!-N33-N37,IF(G35&gt;0,0,-G35/2.5))</f>
        <v>27194.151817804028</v>
      </c>
      <c r="O35" s="65">
        <f>IF($B35=$B$7,H35-O36-O34-#REF!-O33-O37,IF(H35&gt;0,0,-H35/2.5))</f>
        <v>27909.787391956768</v>
      </c>
      <c r="P35" s="65">
        <f>IF($B35=$B$7,I35-P36-P34-#REF!-P33-P37,IF(I35&gt;0,0,-I35/2.5))</f>
        <v>28625.422966109509</v>
      </c>
      <c r="Q35" s="65">
        <f t="shared" si="1"/>
        <v>-2138.5460076076961</v>
      </c>
      <c r="R35" s="65">
        <f t="shared" si="2"/>
        <v>-10918.758998833859</v>
      </c>
      <c r="S35" s="65">
        <f t="shared" si="3"/>
        <v>-23626.303283971982</v>
      </c>
      <c r="T35" s="65">
        <f t="shared" si="4"/>
        <v>-27211.122801010526</v>
      </c>
      <c r="U35" s="65">
        <f t="shared" si="5"/>
        <v>-30923.958214198879</v>
      </c>
      <c r="V35" s="65">
        <f t="shared" si="6"/>
        <v>-32187.662524730295</v>
      </c>
      <c r="W35" s="65">
        <f t="shared" si="7"/>
        <v>-33463.650522735508</v>
      </c>
      <c r="X35" s="28">
        <f>IFERROR(Q35/stanford_fuel_demand!$C38,0)</f>
        <v>-2.2599738806519883E-2</v>
      </c>
      <c r="Y35" s="28">
        <f>IFERROR(R35/stanford_fuel_demand!$C38,0)</f>
        <v>-0.11538732418528853</v>
      </c>
      <c r="Z35" s="28">
        <f>IFERROR(S35/stanford_fuel_demand!$C38,0)</f>
        <v>-0.24967818381363507</v>
      </c>
      <c r="AA35" s="28">
        <f>IFERROR(T35/stanford_fuel_demand!$C38,0)</f>
        <v>-0.28756186013641621</v>
      </c>
      <c r="AB35" s="28">
        <f>IFERROR(U35/stanford_fuel_demand!$C38,0)</f>
        <v>-0.3267983835832603</v>
      </c>
      <c r="AC35" s="28">
        <f>IFERROR(V35/stanford_fuel_demand!$C38,0)</f>
        <v>-0.34015296526870714</v>
      </c>
      <c r="AD35" s="67">
        <f>IFERROR(W35/stanford_fuel_demand!$C38,0)</f>
        <v>-0.35363735857733219</v>
      </c>
    </row>
    <row r="36" spans="1:30" ht="15" customHeight="1" x14ac:dyDescent="0.25">
      <c r="A36" s="9" t="s">
        <v>20</v>
      </c>
      <c r="B36" s="9" t="s">
        <v>831</v>
      </c>
      <c r="C36" s="66">
        <f>stanford_fuel_demand!D39-stanford_fuel_demand!$C39</f>
        <v>-6142.1148774058529</v>
      </c>
      <c r="D36" s="66">
        <f>stanford_fuel_demand!E39-stanford_fuel_demand!$C39</f>
        <v>-15355.287193514625</v>
      </c>
      <c r="E36" s="66">
        <f>stanford_fuel_demand!F39-stanford_fuel_demand!$C39</f>
        <v>-24568.459509623404</v>
      </c>
      <c r="F36" s="66">
        <f>stanford_fuel_demand!G39-stanford_fuel_demand!$C39</f>
        <v>-26871.752588650597</v>
      </c>
      <c r="G36" s="66">
        <f>stanford_fuel_demand!H39-stanford_fuel_demand!$C39</f>
        <v>-29175.04566767779</v>
      </c>
      <c r="H36" s="66">
        <f>stanford_fuel_demand!I39-stanford_fuel_demand!$C39</f>
        <v>-29942.810027353524</v>
      </c>
      <c r="I36" s="66">
        <f>stanford_fuel_demand!J39-stanford_fuel_demand!$C39</f>
        <v>-30710.574387029254</v>
      </c>
      <c r="J36" s="65">
        <f>IF($B36=$B$7,C36-J37-J35-J34-#REF!-J38,IF(C36&gt;0,0,-C36/2.5))</f>
        <v>2456.8459509623412</v>
      </c>
      <c r="K36" s="65">
        <f>IF($B36=$B$7,D36-K37-K35-K34-#REF!-K38,IF(D36&gt;0,0,-D36/2.5))</f>
        <v>6142.1148774058502</v>
      </c>
      <c r="L36" s="65">
        <f>IF($B36=$B$7,E36-L37-L35-L34-#REF!-L38,IF(E36&gt;0,0,-E36/2.5))</f>
        <v>9827.3838038493614</v>
      </c>
      <c r="M36" s="65">
        <f>IF($B36=$B$7,F36-M37-M35-M34-#REF!-M38,IF(F36&gt;0,0,-F36/2.5))</f>
        <v>10748.701035460239</v>
      </c>
      <c r="N36" s="65">
        <f>IF($B36=$B$7,G36-N37-N35-N34-#REF!-N38,IF(G36&gt;0,0,-G36/2.5))</f>
        <v>11670.018267071116</v>
      </c>
      <c r="O36" s="65">
        <f>IF($B36=$B$7,H36-O37-O35-O34-#REF!-O38,IF(H36&gt;0,0,-H36/2.5))</f>
        <v>11977.12401094141</v>
      </c>
      <c r="P36" s="65">
        <f>IF($B36=$B$7,I36-P37-P35-P34-#REF!-P38,IF(I36&gt;0,0,-I36/2.5))</f>
        <v>12284.229754811702</v>
      </c>
      <c r="Q36" s="65">
        <f t="shared" ref="Q36:Q67" si="12">IF($B36=$B$7,0,IF(C36&gt;0,0,C36)-IF(SUMIFS($J$4:$J$171,$A$4:$A$171,$A36,$B$4:$B$171,$B$7)&lt;0,SUMIFS($J$4:$J$171,$A$4:$A$171,$A36,$B$4:$B$171,$B$7)/(SUMIF($A$4:$A$171,$A36,J$4:J$171)-SUMIFS($J$4:$J$171,$A$4:$A$171,$A36,$B$4:$B$171,$B$7))*J36)*2.5)</f>
        <v>-917.72933904908678</v>
      </c>
      <c r="R36" s="65">
        <f t="shared" ref="R36:R67" si="13">IF($B36=$B$7,0,IF(D36&gt;0,0,D36)-IF(SUMIFS($J$4:$J$171,$A$4:$A$171,$A36,$B$4:$B$171,$B$7)&lt;0,SUMIFS($J$4:$J$171,$A$4:$A$171,$A36,$B$4:$B$171,$B$7)/(SUMIF($A$4:$A$171,$A36,K$4:K$171)-SUMIFS($J$4:$J$171,$A$4:$A$171,$A36,$B$4:$B$171,$B$7))*K36)*2.5)</f>
        <v>-4685.6440981812466</v>
      </c>
      <c r="S36" s="65">
        <f t="shared" ref="S36:S67" si="14">IF($B36=$B$7,0,IF(E36&gt;0,0,E36)-IF(SUMIFS($J$4:$J$171,$A$4:$A$171,$A36,$B$4:$B$171,$B$7)&lt;0,SUMIFS($J$4:$J$171,$A$4:$A$171,$A36,$B$4:$B$171,$B$7)/(SUMIF($A$4:$A$171,$A36,L$4:L$171)-SUMIFS($J$4:$J$171,$A$4:$A$171,$A36,$B$4:$B$171,$B$7))*L36)*2.5)</f>
        <v>-10138.922248966843</v>
      </c>
      <c r="T36" s="65">
        <f t="shared" ref="T36:T67" si="15">IF($B36=$B$7,0,IF(F36&gt;0,0,F36)-IF(SUMIFS($J$4:$J$171,$A$4:$A$171,$A36,$B$4:$B$171,$B$7)&lt;0,SUMIFS($J$4:$J$171,$A$4:$A$171,$A36,$B$4:$B$171,$B$7)/(SUMIF($A$4:$A$171,$A36,M$4:M$171)-SUMIFS($J$4:$J$171,$A$4:$A$171,$A36,$B$4:$B$171,$B$7))*M36)*2.5)</f>
        <v>-11677.301144851488</v>
      </c>
      <c r="U36" s="65">
        <f t="shared" ref="U36:U67" si="16">IF($B36=$B$7,0,IF(G36&gt;0,0,G36)-IF(SUMIFS($J$4:$J$171,$A$4:$A$171,$A36,$B$4:$B$171,$B$7)&lt;0,SUMIFS($J$4:$J$171,$A$4:$A$171,$A36,$B$4:$B$171,$B$7)/(SUMIF($A$4:$A$171,$A36,N$4:N$171)-SUMIFS($J$4:$J$171,$A$4:$A$171,$A36,$B$4:$B$171,$B$7))*N36)*2.5)</f>
        <v>-13270.616405604325</v>
      </c>
      <c r="V36" s="65">
        <f t="shared" ref="V36:V67" si="17">IF($B36=$B$7,0,IF(H36&gt;0,0,H36)-IF(SUMIFS($J$4:$J$171,$A$4:$A$171,$A36,$B$4:$B$171,$B$7)&lt;0,SUMIFS($J$4:$J$171,$A$4:$A$171,$A36,$B$4:$B$171,$B$7)/(SUMIF($A$4:$A$171,$A36,O$4:O$171)-SUMIFS($J$4:$J$171,$A$4:$A$171,$A36,$B$4:$B$171,$B$7))*O36)*2.5)</f>
        <v>-13812.918753803433</v>
      </c>
      <c r="W36" s="65">
        <f t="shared" ref="W36:W67" si="18">IF($B36=$B$7,0,IF(I36&gt;0,0,I36)-IF(SUMIFS($J$4:$J$171,$A$4:$A$171,$A36,$B$4:$B$171,$B$7)&lt;0,SUMIFS($J$4:$J$171,$A$4:$A$171,$A36,$B$4:$B$171,$B$7)/(SUMIF($A$4:$A$171,$A36,P$4:P$171)-SUMIFS($J$4:$J$171,$A$4:$A$171,$A36,$B$4:$B$171,$B$7))*P36)*2.5)</f>
        <v>-14360.492487488893</v>
      </c>
      <c r="X36" s="28">
        <f>IFERROR(Q36/stanford_fuel_demand!$C39,0)</f>
        <v>-1.6659244995261429E-2</v>
      </c>
      <c r="Y36" s="28">
        <f>IFERROR(R36/stanford_fuel_demand!$C39,0)</f>
        <v>-8.5056987578804005E-2</v>
      </c>
      <c r="Z36" s="28">
        <f>IFERROR(S36/stanford_fuel_demand!$C39,0)</f>
        <v>-0.18404858877941058</v>
      </c>
      <c r="AA36" s="28">
        <f>IFERROR(T36/stanford_fuel_demand!$C39,0)</f>
        <v>-0.21197428520384548</v>
      </c>
      <c r="AB36" s="28">
        <f>IFERROR(U36/stanford_fuel_demand!$C39,0)</f>
        <v>-0.24089722375899025</v>
      </c>
      <c r="AC36" s="28">
        <f>IFERROR(V36/stanford_fuel_demand!$C39,0)</f>
        <v>-0.25074146355360716</v>
      </c>
      <c r="AD36" s="67">
        <f>IFERROR(W36/stanford_fuel_demand!$C39,0)</f>
        <v>-0.26068139311049388</v>
      </c>
    </row>
    <row r="37" spans="1:30" ht="15" customHeight="1" x14ac:dyDescent="0.25">
      <c r="A37" s="9" t="s">
        <v>20</v>
      </c>
      <c r="B37" s="9" t="s">
        <v>825</v>
      </c>
      <c r="C37" s="66">
        <f>stanford_fuel_demand!D40-stanford_fuel_demand!$C40</f>
        <v>1456.1716582113368</v>
      </c>
      <c r="D37" s="66">
        <f>stanford_fuel_demand!E40-stanford_fuel_demand!$C40</f>
        <v>3640.4291455283383</v>
      </c>
      <c r="E37" s="66">
        <f>stanford_fuel_demand!F40-stanford_fuel_demand!$C40</f>
        <v>5824.686632845347</v>
      </c>
      <c r="F37" s="66">
        <f>stanford_fuel_demand!G40-stanford_fuel_demand!$C40</f>
        <v>6370.7510046746029</v>
      </c>
      <c r="G37" s="66">
        <f>stanford_fuel_demand!H40-stanford_fuel_demand!$C40</f>
        <v>6916.8153765038514</v>
      </c>
      <c r="H37" s="66">
        <f>stanford_fuel_demand!I40-stanford_fuel_demand!$C40</f>
        <v>7098.8368337802676</v>
      </c>
      <c r="I37" s="66">
        <f>stanford_fuel_demand!J40-stanford_fuel_demand!$C40</f>
        <v>7280.8582910566838</v>
      </c>
      <c r="J37" s="65">
        <f t="shared" ref="J37:P37" si="19">IF($B37=$B$7,C37-J38-J36-J35-J34-J39,IF(C37&gt;0,0,-C37/2.5))</f>
        <v>-8289.5923981323158</v>
      </c>
      <c r="K37" s="65">
        <f t="shared" si="19"/>
        <v>-20723.980995330792</v>
      </c>
      <c r="L37" s="65">
        <f t="shared" si="19"/>
        <v>-33158.369592529263</v>
      </c>
      <c r="M37" s="65">
        <f t="shared" si="19"/>
        <v>-36266.966741828874</v>
      </c>
      <c r="N37" s="65">
        <f t="shared" si="19"/>
        <v>-39375.563891128491</v>
      </c>
      <c r="O37" s="65">
        <f t="shared" si="19"/>
        <v>-40411.762940895038</v>
      </c>
      <c r="P37" s="65">
        <f t="shared" si="19"/>
        <v>-41447.961990661577</v>
      </c>
      <c r="Q37" s="65">
        <f t="shared" si="12"/>
        <v>0</v>
      </c>
      <c r="R37" s="65">
        <f t="shared" si="13"/>
        <v>0</v>
      </c>
      <c r="S37" s="65">
        <f t="shared" si="14"/>
        <v>0</v>
      </c>
      <c r="T37" s="65">
        <f t="shared" si="15"/>
        <v>0</v>
      </c>
      <c r="U37" s="65">
        <f t="shared" si="16"/>
        <v>0</v>
      </c>
      <c r="V37" s="65">
        <f t="shared" si="17"/>
        <v>0</v>
      </c>
      <c r="W37" s="65">
        <f t="shared" si="18"/>
        <v>0</v>
      </c>
      <c r="X37" s="28">
        <f>IFERROR(Q37/stanford_fuel_demand!$C40,0)</f>
        <v>0</v>
      </c>
      <c r="Y37" s="28">
        <f>IFERROR(R37/stanford_fuel_demand!$C40,0)</f>
        <v>0</v>
      </c>
      <c r="Z37" s="28">
        <f>IFERROR(S37/stanford_fuel_demand!$C40,0)</f>
        <v>0</v>
      </c>
      <c r="AA37" s="28">
        <f>IFERROR(T37/stanford_fuel_demand!$C40,0)</f>
        <v>0</v>
      </c>
      <c r="AB37" s="28">
        <f>IFERROR(U37/stanford_fuel_demand!$C40,0)</f>
        <v>0</v>
      </c>
      <c r="AC37" s="28">
        <f>IFERROR(V37/stanford_fuel_demand!$C40,0)</f>
        <v>0</v>
      </c>
      <c r="AD37" s="67">
        <f>IFERROR(W37/stanford_fuel_demand!$C40,0)</f>
        <v>0</v>
      </c>
    </row>
    <row r="38" spans="1:30" ht="15" customHeight="1" x14ac:dyDescent="0.25">
      <c r="A38" s="9" t="s">
        <v>20</v>
      </c>
      <c r="B38" s="9" t="s">
        <v>824</v>
      </c>
      <c r="C38" s="66">
        <f>stanford_fuel_demand!D41-stanford_fuel_demand!$C41</f>
        <v>-1499.3852837877221</v>
      </c>
      <c r="D38" s="66">
        <f>stanford_fuel_demand!E41-stanford_fuel_demand!$C41</f>
        <v>-3748.463209469307</v>
      </c>
      <c r="E38" s="66">
        <f>stanford_fuel_demand!F41-stanford_fuel_demand!$C41</f>
        <v>-5997.5411351508919</v>
      </c>
      <c r="F38" s="66">
        <f>stanford_fuel_demand!G41-stanford_fuel_demand!$C41</f>
        <v>-6559.810616571287</v>
      </c>
      <c r="G38" s="66">
        <f>stanford_fuel_demand!H41-stanford_fuel_demand!$C41</f>
        <v>-7122.080097991683</v>
      </c>
      <c r="H38" s="66">
        <f>stanford_fuel_demand!I41-stanford_fuel_demand!$C41</f>
        <v>-7309.503258465149</v>
      </c>
      <c r="I38" s="66">
        <f>stanford_fuel_demand!J41-stanford_fuel_demand!$C41</f>
        <v>-7496.926418938614</v>
      </c>
      <c r="J38" s="65">
        <f>IF($B38=$B$7,C38-J39-J37-J36-J35-#REF!,IF(C38&gt;0,0,-C38/2.5))</f>
        <v>599.75411351508887</v>
      </c>
      <c r="K38" s="65">
        <f>IF($B38=$B$7,D38-K39-K37-K36-K35-#REF!,IF(D38&gt;0,0,-D38/2.5))</f>
        <v>1499.3852837877228</v>
      </c>
      <c r="L38" s="65">
        <f>IF($B38=$B$7,E38-L39-L37-L36-L35-#REF!,IF(E38&gt;0,0,-E38/2.5))</f>
        <v>2399.0164540603569</v>
      </c>
      <c r="M38" s="65">
        <f>IF($B38=$B$7,F38-M39-M37-M36-M35-#REF!,IF(F38&gt;0,0,-F38/2.5))</f>
        <v>2623.924246628515</v>
      </c>
      <c r="N38" s="65">
        <f>IF($B38=$B$7,G38-N39-N37-N36-N35-#REF!,IF(G38&gt;0,0,-G38/2.5))</f>
        <v>2848.8320391966731</v>
      </c>
      <c r="O38" s="65">
        <f>IF($B38=$B$7,H38-O39-O37-O36-O35-#REF!,IF(H38&gt;0,0,-H38/2.5))</f>
        <v>2923.8013033860598</v>
      </c>
      <c r="P38" s="65">
        <f>IF($B38=$B$7,I38-P39-P37-P36-P35-#REF!,IF(I38&gt;0,0,-I38/2.5))</f>
        <v>2998.7705675754455</v>
      </c>
      <c r="Q38" s="65">
        <f t="shared" si="12"/>
        <v>-224.0319324752852</v>
      </c>
      <c r="R38" s="65">
        <f t="shared" si="13"/>
        <v>-1143.8382293570912</v>
      </c>
      <c r="S38" s="65">
        <f t="shared" si="14"/>
        <v>-2475.0678092151707</v>
      </c>
      <c r="T38" s="65">
        <f t="shared" si="15"/>
        <v>-2850.6099023570778</v>
      </c>
      <c r="U38" s="65">
        <f t="shared" si="16"/>
        <v>-3239.5628122408161</v>
      </c>
      <c r="V38" s="65">
        <f t="shared" si="17"/>
        <v>-3371.9472069457042</v>
      </c>
      <c r="W38" s="65">
        <f t="shared" si="18"/>
        <v>-3505.6184284164838</v>
      </c>
      <c r="X38" s="28">
        <f>IFERROR(Q38/stanford_fuel_demand!$C41,0)</f>
        <v>-2.1762918555655843E-2</v>
      </c>
      <c r="Y38" s="28">
        <f>IFERROR(R38/stanford_fuel_demand!$C41,0)</f>
        <v>-0.11111477703782315</v>
      </c>
      <c r="Z38" s="28">
        <f>IFERROR(S38/stanford_fuel_demand!$C41,0)</f>
        <v>-0.24043313181533865</v>
      </c>
      <c r="AA38" s="28">
        <f>IFERROR(T38/stanford_fuel_demand!$C41,0)</f>
        <v>-0.27691405619503379</v>
      </c>
      <c r="AB38" s="28">
        <f>IFERROR(U38/stanford_fuel_demand!$C41,0)</f>
        <v>-0.31469773464774259</v>
      </c>
      <c r="AC38" s="28">
        <f>IFERROR(V38/stanford_fuel_demand!$C41,0)</f>
        <v>-0.32755782458300264</v>
      </c>
      <c r="AD38" s="67">
        <f>IFERROR(W38/stanford_fuel_demand!$C41,0)</f>
        <v>-0.3405429194931871</v>
      </c>
    </row>
    <row r="39" spans="1:30" ht="15" customHeight="1" x14ac:dyDescent="0.25">
      <c r="A39" s="9" t="s">
        <v>20</v>
      </c>
      <c r="B39" s="9" t="s">
        <v>221</v>
      </c>
      <c r="C39" s="66">
        <f>stanford_fuel_demand!D42-stanford_fuel_demand!$C42</f>
        <v>-1969.1069435441714</v>
      </c>
      <c r="D39" s="66">
        <f>stanford_fuel_demand!E42-stanford_fuel_demand!$C42</f>
        <v>-4922.7673588604284</v>
      </c>
      <c r="E39" s="66">
        <f>stanford_fuel_demand!F42-stanford_fuel_demand!$C42</f>
        <v>-7876.4277741766855</v>
      </c>
      <c r="F39" s="66">
        <f>stanford_fuel_demand!G42-stanford_fuel_demand!$C42</f>
        <v>-8614.8428780057493</v>
      </c>
      <c r="G39" s="66">
        <f>stanford_fuel_demand!H42-stanford_fuel_demand!$C42</f>
        <v>-9353.2579818348131</v>
      </c>
      <c r="H39" s="66">
        <f>stanford_fuel_demand!I42-stanford_fuel_demand!$C42</f>
        <v>-9599.396349777835</v>
      </c>
      <c r="I39" s="66">
        <f>stanford_fuel_demand!J42-stanford_fuel_demand!$C42</f>
        <v>-9845.5347177208569</v>
      </c>
      <c r="J39" s="65">
        <f>IF($B39=$B$7,C39-#REF!-J38-J37-J36-J40,IF(C39&gt;0,0,-C39/2.5))</f>
        <v>787.64277741766853</v>
      </c>
      <c r="K39" s="65">
        <f>IF($B39=$B$7,D39-#REF!-K38-K37-K36-K40,IF(D39&gt;0,0,-D39/2.5))</f>
        <v>1969.1069435441714</v>
      </c>
      <c r="L39" s="65">
        <f>IF($B39=$B$7,E39-#REF!-L38-L37-L36-L40,IF(E39&gt;0,0,-E39/2.5))</f>
        <v>3150.5711096706741</v>
      </c>
      <c r="M39" s="65">
        <f>IF($B39=$B$7,F39-#REF!-M38-M37-M36-M40,IF(F39&gt;0,0,-F39/2.5))</f>
        <v>3445.9371512022999</v>
      </c>
      <c r="N39" s="65">
        <f>IF($B39=$B$7,G39-#REF!-N38-N37-N36-N40,IF(G39&gt;0,0,-G39/2.5))</f>
        <v>3741.3031927339252</v>
      </c>
      <c r="O39" s="65">
        <f>IF($B39=$B$7,H39-#REF!-O38-O37-O36-O40,IF(H39&gt;0,0,-H39/2.5))</f>
        <v>3839.758539911134</v>
      </c>
      <c r="P39" s="65">
        <f>IF($B39=$B$7,I39-#REF!-P38-P37-P36-P40,IF(I39&gt;0,0,-I39/2.5))</f>
        <v>3938.2138870883427</v>
      </c>
      <c r="Q39" s="65">
        <f t="shared" si="12"/>
        <v>-294.21579535467754</v>
      </c>
      <c r="R39" s="65">
        <f t="shared" si="13"/>
        <v>-1502.1754742240064</v>
      </c>
      <c r="S39" s="65">
        <f t="shared" si="14"/>
        <v>-3250.4475411126205</v>
      </c>
      <c r="T39" s="65">
        <f t="shared" si="15"/>
        <v>-3743.6380180331171</v>
      </c>
      <c r="U39" s="65">
        <f t="shared" si="16"/>
        <v>-4254.4406008282485</v>
      </c>
      <c r="V39" s="65">
        <f t="shared" si="17"/>
        <v>-4428.2978699697505</v>
      </c>
      <c r="W39" s="65">
        <f t="shared" si="18"/>
        <v>-4603.8450980212465</v>
      </c>
      <c r="X39" s="28">
        <f>IFERROR(Q39/stanford_fuel_demand!$C42,0)</f>
        <v>-1.8966009101388459E-2</v>
      </c>
      <c r="Y39" s="28">
        <f>IFERROR(R39/stanford_fuel_demand!$C42,0)</f>
        <v>-9.6834616515642763E-2</v>
      </c>
      <c r="Z39" s="28">
        <f>IFERROR(S39/stanford_fuel_demand!$C42,0)</f>
        <v>-0.20953333784819719</v>
      </c>
      <c r="AA39" s="28">
        <f>IFERROR(T39/stanford_fuel_demand!$C42,0)</f>
        <v>-0.24132583580948497</v>
      </c>
      <c r="AB39" s="28">
        <f>IFERROR(U39/stanford_fuel_demand!$C42,0)</f>
        <v>-0.27425366153218772</v>
      </c>
      <c r="AC39" s="28">
        <f>IFERROR(V39/stanford_fuel_demand!$C42,0)</f>
        <v>-0.28546100865950724</v>
      </c>
      <c r="AD39" s="67">
        <f>IFERROR(W39/stanford_fuel_demand!$C42,0)</f>
        <v>-0.29677729547182657</v>
      </c>
    </row>
    <row r="40" spans="1:30" ht="15" customHeight="1" x14ac:dyDescent="0.25">
      <c r="A40" s="9" t="s">
        <v>19</v>
      </c>
      <c r="B40" s="9" t="s">
        <v>220</v>
      </c>
      <c r="C40" s="66">
        <f>stanford_fuel_demand!D44-stanford_fuel_demand!$C44</f>
        <v>-6.2587573199804609</v>
      </c>
      <c r="D40" s="66">
        <f>stanford_fuel_demand!E44-stanford_fuel_demand!$C44</f>
        <v>-15.646893299951159</v>
      </c>
      <c r="E40" s="66">
        <f>stanford_fuel_demand!F44-stanford_fuel_demand!$C44</f>
        <v>-25.035029279921844</v>
      </c>
      <c r="F40" s="66">
        <f>stanford_fuel_demand!G44-stanford_fuel_demand!$C44</f>
        <v>-27.382063274914515</v>
      </c>
      <c r="G40" s="66">
        <f>stanford_fuel_demand!H44-stanford_fuel_demand!$C44</f>
        <v>-29.729097269907186</v>
      </c>
      <c r="H40" s="66">
        <f>stanford_fuel_demand!I44-stanford_fuel_demand!$C44</f>
        <v>-30.511441934904752</v>
      </c>
      <c r="I40" s="66">
        <f>stanford_fuel_demand!J44-stanford_fuel_demand!$C44</f>
        <v>-31.293786599902305</v>
      </c>
      <c r="J40" s="65">
        <f>IF($B40=$B$7,C40-J41-#REF!-J39-J38-J42,IF(C40&gt;0,0,-C40/2.5))</f>
        <v>2.5035029279921845</v>
      </c>
      <c r="K40" s="65">
        <f>IF($B40=$B$7,D40-K41-#REF!-K39-K38-K42,IF(D40&gt;0,0,-D40/2.5))</f>
        <v>6.2587573199804636</v>
      </c>
      <c r="L40" s="65">
        <f>IF($B40=$B$7,E40-L41-#REF!-L39-L38-L42,IF(E40&gt;0,0,-E40/2.5))</f>
        <v>10.014011711968738</v>
      </c>
      <c r="M40" s="65">
        <f>IF($B40=$B$7,F40-M41-#REF!-M39-M38-M42,IF(F40&gt;0,0,-F40/2.5))</f>
        <v>10.952825309965807</v>
      </c>
      <c r="N40" s="65">
        <f>IF($B40=$B$7,G40-N41-#REF!-N39-N38-N42,IF(G40&gt;0,0,-G40/2.5))</f>
        <v>11.891638907962875</v>
      </c>
      <c r="O40" s="65">
        <f>IF($B40=$B$7,H40-O41-#REF!-O39-O38-O42,IF(H40&gt;0,0,-H40/2.5))</f>
        <v>12.2045767739619</v>
      </c>
      <c r="P40" s="65">
        <f>IF($B40=$B$7,I40-P41-#REF!-P39-P38-P42,IF(I40&gt;0,0,-I40/2.5))</f>
        <v>12.517514639960922</v>
      </c>
      <c r="Q40" s="65">
        <f t="shared" si="12"/>
        <v>-0.76997987938772638</v>
      </c>
      <c r="R40" s="65">
        <f t="shared" si="13"/>
        <v>-4.0626640250929356</v>
      </c>
      <c r="S40" s="65">
        <f t="shared" si="14"/>
        <v>-8.9985531847300066</v>
      </c>
      <c r="T40" s="65">
        <f t="shared" si="15"/>
        <v>-10.413948205326044</v>
      </c>
      <c r="U40" s="65">
        <f t="shared" si="16"/>
        <v>-11.888166400076869</v>
      </c>
      <c r="V40" s="65">
        <f t="shared" si="17"/>
        <v>-12.391691403622005</v>
      </c>
      <c r="W40" s="65">
        <f t="shared" si="18"/>
        <v>-12.900963622030414</v>
      </c>
      <c r="X40" s="28">
        <f>IFERROR(Q40/stanford_fuel_demand!$C44,0)</f>
        <v>-6.2829828517522689E-3</v>
      </c>
      <c r="Y40" s="28">
        <f>IFERROR(R40/stanford_fuel_demand!$C44,0)</f>
        <v>-3.3151058989213174E-2</v>
      </c>
      <c r="Z40" s="28">
        <f>IFERROR(S40/stanford_fuel_demand!$C44,0)</f>
        <v>-7.3427575010397886E-2</v>
      </c>
      <c r="AA40" s="28">
        <f>IFERROR(T40/stanford_fuel_demand!$C44,0)</f>
        <v>-8.4977101018703358E-2</v>
      </c>
      <c r="AB40" s="28">
        <f>IFERROR(U40/stanford_fuel_demand!$C44,0)</f>
        <v>-9.700662008188457E-2</v>
      </c>
      <c r="AC40" s="28">
        <f>IFERROR(V40/stanford_fuel_demand!$C44,0)</f>
        <v>-0.101115349475201</v>
      </c>
      <c r="AD40" s="67">
        <f>IFERROR(W40/stanford_fuel_demand!$C44,0)</f>
        <v>-0.10527097574647219</v>
      </c>
    </row>
    <row r="41" spans="1:30" ht="15" customHeight="1" x14ac:dyDescent="0.25">
      <c r="A41" s="9" t="s">
        <v>19</v>
      </c>
      <c r="B41" s="9" t="s">
        <v>208</v>
      </c>
      <c r="C41" s="66">
        <f>stanford_fuel_demand!D45-stanford_fuel_demand!$C45</f>
        <v>-1041.5675116474868</v>
      </c>
      <c r="D41" s="66">
        <f>stanford_fuel_demand!E45-stanford_fuel_demand!$C45</f>
        <v>-2603.9187791187169</v>
      </c>
      <c r="E41" s="66">
        <f>stanford_fuel_demand!F45-stanford_fuel_demand!$C45</f>
        <v>-4166.270046589947</v>
      </c>
      <c r="F41" s="66">
        <f>stanford_fuel_demand!G45-stanford_fuel_demand!$C45</f>
        <v>-4556.8578634577543</v>
      </c>
      <c r="G41" s="66">
        <f>stanford_fuel_demand!H45-stanford_fuel_demand!$C45</f>
        <v>-4947.4456803255616</v>
      </c>
      <c r="H41" s="66">
        <f>stanford_fuel_demand!I45-stanford_fuel_demand!$C45</f>
        <v>-5077.6416192814977</v>
      </c>
      <c r="I41" s="66">
        <f>stanford_fuel_demand!J45-stanford_fuel_demand!$C45</f>
        <v>-5207.8375582374338</v>
      </c>
      <c r="J41" s="65">
        <f>IF($B41=$B$7,C41-J42-J40-#REF!-J39-J43,IF(C41&gt;0,0,-C41/2.5))</f>
        <v>416.62700465899468</v>
      </c>
      <c r="K41" s="65">
        <f>IF($B41=$B$7,D41-K42-K40-#REF!-K39-K43,IF(D41&gt;0,0,-D41/2.5))</f>
        <v>1041.5675116474868</v>
      </c>
      <c r="L41" s="65">
        <f>IF($B41=$B$7,E41-L42-L40-#REF!-L39-L43,IF(E41&gt;0,0,-E41/2.5))</f>
        <v>1666.5080186359787</v>
      </c>
      <c r="M41" s="65">
        <f>IF($B41=$B$7,F41-M42-M40-#REF!-M39-M43,IF(F41&gt;0,0,-F41/2.5))</f>
        <v>1822.7431453831018</v>
      </c>
      <c r="N41" s="65">
        <f>IF($B41=$B$7,G41-N42-N40-#REF!-N39-N43,IF(G41&gt;0,0,-G41/2.5))</f>
        <v>1978.9782721302247</v>
      </c>
      <c r="O41" s="65">
        <f>IF($B41=$B$7,H41-O42-O40-#REF!-O39-O43,IF(H41&gt;0,0,-H41/2.5))</f>
        <v>2031.056647712599</v>
      </c>
      <c r="P41" s="65">
        <f>IF($B41=$B$7,I41-P42-P40-#REF!-P39-P43,IF(I41&gt;0,0,-I41/2.5))</f>
        <v>2083.1350232949735</v>
      </c>
      <c r="Q41" s="65">
        <f t="shared" si="12"/>
        <v>-128.13822073468896</v>
      </c>
      <c r="R41" s="65">
        <f t="shared" si="13"/>
        <v>-676.09888719715059</v>
      </c>
      <c r="S41" s="65">
        <f t="shared" si="14"/>
        <v>-1497.5178250042873</v>
      </c>
      <c r="T41" s="65">
        <f t="shared" si="15"/>
        <v>-1733.0644989253424</v>
      </c>
      <c r="U41" s="65">
        <f t="shared" si="16"/>
        <v>-1978.4003856244713</v>
      </c>
      <c r="V41" s="65">
        <f t="shared" si="17"/>
        <v>-2062.1958194752974</v>
      </c>
      <c r="W41" s="65">
        <f t="shared" si="18"/>
        <v>-2146.9476911584293</v>
      </c>
      <c r="X41" s="28">
        <f>IFERROR(Q41/stanford_fuel_demand!$C45,0)</f>
        <v>-1.791176131980354E-2</v>
      </c>
      <c r="Y41" s="28">
        <f>IFERROR(R41/stanford_fuel_demand!$C45,0)</f>
        <v>-9.4508272603021595E-2</v>
      </c>
      <c r="Z41" s="28">
        <f>IFERROR(S41/stanford_fuel_demand!$C45,0)</f>
        <v>-0.20933006326945727</v>
      </c>
      <c r="AA41" s="28">
        <f>IFERROR(T41/stanford_fuel_demand!$C45,0)</f>
        <v>-0.24225588180164304</v>
      </c>
      <c r="AB41" s="28">
        <f>IFERROR(U41/stanford_fuel_demand!$C45,0)</f>
        <v>-0.27655008239645062</v>
      </c>
      <c r="AC41" s="28">
        <f>IFERROR(V41/stanford_fuel_demand!$C45,0)</f>
        <v>-0.28826340104735543</v>
      </c>
      <c r="AD41" s="67">
        <f>IFERROR(W41/stanford_fuel_demand!$C45,0)</f>
        <v>-0.30011041506308783</v>
      </c>
    </row>
    <row r="42" spans="1:30" ht="15" customHeight="1" x14ac:dyDescent="0.25">
      <c r="A42" s="9" t="s">
        <v>19</v>
      </c>
      <c r="B42" s="9" t="s">
        <v>831</v>
      </c>
      <c r="C42" s="66">
        <f>stanford_fuel_demand!D46-stanford_fuel_demand!$C46</f>
        <v>-258.42235578473174</v>
      </c>
      <c r="D42" s="66">
        <f>stanford_fuel_demand!E46-stanford_fuel_demand!$C46</f>
        <v>-646.05588946182934</v>
      </c>
      <c r="E42" s="66">
        <f>stanford_fuel_demand!F46-stanford_fuel_demand!$C46</f>
        <v>-1033.6894231389269</v>
      </c>
      <c r="F42" s="66">
        <f>stanford_fuel_demand!G46-stanford_fuel_demand!$C46</f>
        <v>-1130.5978065582012</v>
      </c>
      <c r="G42" s="66">
        <f>stanford_fuel_demand!H46-stanford_fuel_demand!$C46</f>
        <v>-1227.5061899774757</v>
      </c>
      <c r="H42" s="66">
        <f>stanford_fuel_demand!I46-stanford_fuel_demand!$C46</f>
        <v>-1259.8089844505671</v>
      </c>
      <c r="I42" s="66">
        <f>stanford_fuel_demand!J46-stanford_fuel_demand!$C46</f>
        <v>-1292.1117789236587</v>
      </c>
      <c r="J42" s="65">
        <f>IF($B42=$B$7,C42-J43-J41-J40-#REF!-J44,IF(C42&gt;0,0,-C42/2.5))</f>
        <v>103.36894231389269</v>
      </c>
      <c r="K42" s="65">
        <f>IF($B42=$B$7,D42-K43-K41-K40-#REF!-K44,IF(D42&gt;0,0,-D42/2.5))</f>
        <v>258.42235578473174</v>
      </c>
      <c r="L42" s="65">
        <f>IF($B42=$B$7,E42-L43-L41-L40-#REF!-L44,IF(E42&gt;0,0,-E42/2.5))</f>
        <v>413.47576925557075</v>
      </c>
      <c r="M42" s="65">
        <f>IF($B42=$B$7,F42-M43-M41-M40-#REF!-M44,IF(F42&gt;0,0,-F42/2.5))</f>
        <v>452.23912262328048</v>
      </c>
      <c r="N42" s="65">
        <f>IF($B42=$B$7,G42-N43-N41-N40-#REF!-N44,IF(G42&gt;0,0,-G42/2.5))</f>
        <v>491.00247599099032</v>
      </c>
      <c r="O42" s="65">
        <f>IF($B42=$B$7,H42-O43-O41-O40-#REF!-O44,IF(H42&gt;0,0,-H42/2.5))</f>
        <v>503.92359378022684</v>
      </c>
      <c r="P42" s="65">
        <f>IF($B42=$B$7,I42-P43-P41-P40-#REF!-P44,IF(I42&gt;0,0,-I42/2.5))</f>
        <v>516.84471156946347</v>
      </c>
      <c r="Q42" s="65">
        <f t="shared" si="12"/>
        <v>-31.792255900863267</v>
      </c>
      <c r="R42" s="65">
        <f t="shared" si="13"/>
        <v>-167.74627205543641</v>
      </c>
      <c r="S42" s="65">
        <f t="shared" si="14"/>
        <v>-371.54776799356534</v>
      </c>
      <c r="T42" s="65">
        <f t="shared" si="15"/>
        <v>-429.98903626589845</v>
      </c>
      <c r="U42" s="65">
        <f t="shared" si="16"/>
        <v>-490.85909710241799</v>
      </c>
      <c r="V42" s="65">
        <f t="shared" si="17"/>
        <v>-511.64950499972474</v>
      </c>
      <c r="W42" s="65">
        <f t="shared" si="18"/>
        <v>-532.67721380649948</v>
      </c>
      <c r="X42" s="28">
        <f>IFERROR(Q42/stanford_fuel_demand!$C46,0)</f>
        <v>-1.5643575152564503E-2</v>
      </c>
      <c r="Y42" s="28">
        <f>IFERROR(R42/stanford_fuel_demand!$C46,0)</f>
        <v>-8.2540585406853606E-2</v>
      </c>
      <c r="Z42" s="28">
        <f>IFERROR(S42/stanford_fuel_demand!$C46,0)</f>
        <v>-0.18282236559429288</v>
      </c>
      <c r="AA42" s="28">
        <f>IFERROR(T42/stanford_fuel_demand!$C46,0)</f>
        <v>-0.21157875127136594</v>
      </c>
      <c r="AB42" s="28">
        <f>IFERROR(U42/stanford_fuel_demand!$C46,0)</f>
        <v>-0.2415302392754434</v>
      </c>
      <c r="AC42" s="28">
        <f>IFERROR(V42/stanford_fuel_demand!$C46,0)</f>
        <v>-0.25176028741698331</v>
      </c>
      <c r="AD42" s="67">
        <f>IFERROR(W42/stanford_fuel_demand!$C46,0)</f>
        <v>-0.26210710093127976</v>
      </c>
    </row>
    <row r="43" spans="1:30" ht="15" customHeight="1" x14ac:dyDescent="0.25">
      <c r="A43" s="9" t="s">
        <v>19</v>
      </c>
      <c r="B43" s="9" t="s">
        <v>825</v>
      </c>
      <c r="C43" s="66">
        <f>stanford_fuel_demand!D47-stanford_fuel_demand!$C47</f>
        <v>94.684236220818093</v>
      </c>
      <c r="D43" s="66">
        <f>stanford_fuel_demand!E47-stanford_fuel_demand!$C47</f>
        <v>236.71059055204569</v>
      </c>
      <c r="E43" s="66">
        <f>stanford_fuel_demand!F47-stanford_fuel_demand!$C47</f>
        <v>378.73694488327328</v>
      </c>
      <c r="F43" s="66">
        <f>stanford_fuel_demand!G47-stanford_fuel_demand!$C47</f>
        <v>414.24353346607995</v>
      </c>
      <c r="G43" s="66">
        <f>stanford_fuel_demand!H47-stanford_fuel_demand!$C47</f>
        <v>449.75012204888662</v>
      </c>
      <c r="H43" s="66">
        <f>stanford_fuel_demand!I47-stanford_fuel_demand!$C47</f>
        <v>461.585651576489</v>
      </c>
      <c r="I43" s="66">
        <f>stanford_fuel_demand!J47-stanford_fuel_demand!$C47</f>
        <v>473.42118110409137</v>
      </c>
      <c r="J43" s="65">
        <f t="shared" ref="J43:P43" si="20">IF($B43=$B$7,C43-J44-J42-J41-J40-J45,IF(C43&gt;0,0,-C43/2.5))</f>
        <v>-674.95361068634224</v>
      </c>
      <c r="K43" s="65">
        <f t="shared" si="20"/>
        <v>-1687.3840267158555</v>
      </c>
      <c r="L43" s="65">
        <f t="shared" si="20"/>
        <v>-2699.8144427453681</v>
      </c>
      <c r="M43" s="65">
        <f t="shared" si="20"/>
        <v>-2952.9220467527471</v>
      </c>
      <c r="N43" s="65">
        <f t="shared" si="20"/>
        <v>-3206.0296507601252</v>
      </c>
      <c r="O43" s="65">
        <f t="shared" si="20"/>
        <v>-3290.3988520959178</v>
      </c>
      <c r="P43" s="65">
        <f t="shared" si="20"/>
        <v>-3374.768053431711</v>
      </c>
      <c r="Q43" s="65">
        <f t="shared" si="12"/>
        <v>0</v>
      </c>
      <c r="R43" s="65">
        <f t="shared" si="13"/>
        <v>0</v>
      </c>
      <c r="S43" s="65">
        <f t="shared" si="14"/>
        <v>0</v>
      </c>
      <c r="T43" s="65">
        <f t="shared" si="15"/>
        <v>0</v>
      </c>
      <c r="U43" s="65">
        <f t="shared" si="16"/>
        <v>0</v>
      </c>
      <c r="V43" s="65">
        <f t="shared" si="17"/>
        <v>0</v>
      </c>
      <c r="W43" s="65">
        <f t="shared" si="18"/>
        <v>0</v>
      </c>
      <c r="X43" s="28">
        <f>IFERROR(Q43/stanford_fuel_demand!$C47,0)</f>
        <v>0</v>
      </c>
      <c r="Y43" s="28">
        <f>IFERROR(R43/stanford_fuel_demand!$C47,0)</f>
        <v>0</v>
      </c>
      <c r="Z43" s="28">
        <f>IFERROR(S43/stanford_fuel_demand!$C47,0)</f>
        <v>0</v>
      </c>
      <c r="AA43" s="28">
        <f>IFERROR(T43/stanford_fuel_demand!$C47,0)</f>
        <v>0</v>
      </c>
      <c r="AB43" s="28">
        <f>IFERROR(U43/stanford_fuel_demand!$C47,0)</f>
        <v>0</v>
      </c>
      <c r="AC43" s="28">
        <f>IFERROR(V43/stanford_fuel_demand!$C47,0)</f>
        <v>0</v>
      </c>
      <c r="AD43" s="67">
        <f>IFERROR(W43/stanford_fuel_demand!$C47,0)</f>
        <v>0</v>
      </c>
    </row>
    <row r="44" spans="1:30" ht="15" customHeight="1" x14ac:dyDescent="0.25">
      <c r="A44" s="9" t="s">
        <v>19</v>
      </c>
      <c r="B44" s="9" t="s">
        <v>824</v>
      </c>
      <c r="C44" s="66">
        <f>stanford_fuel_demand!D48-stanford_fuel_demand!$C48</f>
        <v>-389.18119595640383</v>
      </c>
      <c r="D44" s="66">
        <f>stanford_fuel_demand!E48-stanford_fuel_demand!$C48</f>
        <v>-972.95298989100979</v>
      </c>
      <c r="E44" s="66">
        <f>stanford_fuel_demand!F48-stanford_fuel_demand!$C48</f>
        <v>-1556.7247838256158</v>
      </c>
      <c r="F44" s="66">
        <f>stanford_fuel_demand!G48-stanford_fuel_demand!$C48</f>
        <v>-1702.6677323092672</v>
      </c>
      <c r="G44" s="66">
        <f>stanford_fuel_demand!H48-stanford_fuel_demand!$C48</f>
        <v>-1848.6106807929186</v>
      </c>
      <c r="H44" s="66">
        <f>stanford_fuel_demand!I48-stanford_fuel_demand!$C48</f>
        <v>-1897.2583302874691</v>
      </c>
      <c r="I44" s="66">
        <f>stanford_fuel_demand!J48-stanford_fuel_demand!$C48</f>
        <v>-1945.9059797820196</v>
      </c>
      <c r="J44" s="65">
        <f>IF($B44=$B$7,C44-J45-J43-J42-J41-#REF!,IF(C44&gt;0,0,-C44/2.5))</f>
        <v>155.67247838256154</v>
      </c>
      <c r="K44" s="65">
        <f>IF($B44=$B$7,D44-K45-K43-K42-K41-#REF!,IF(D44&gt;0,0,-D44/2.5))</f>
        <v>389.18119595640394</v>
      </c>
      <c r="L44" s="65">
        <f>IF($B44=$B$7,E44-L45-L43-L42-L41-#REF!,IF(E44&gt;0,0,-E44/2.5))</f>
        <v>622.68991353024626</v>
      </c>
      <c r="M44" s="65">
        <f>IF($B44=$B$7,F44-M45-M43-M42-M41-#REF!,IF(F44&gt;0,0,-F44/2.5))</f>
        <v>681.06709292370692</v>
      </c>
      <c r="N44" s="65">
        <f>IF($B44=$B$7,G44-N45-N43-N42-N41-#REF!,IF(G44&gt;0,0,-G44/2.5))</f>
        <v>739.44427231716747</v>
      </c>
      <c r="O44" s="65">
        <f>IF($B44=$B$7,H44-O45-O43-O42-O41-#REF!,IF(H44&gt;0,0,-H44/2.5))</f>
        <v>758.90333211498762</v>
      </c>
      <c r="P44" s="65">
        <f>IF($B44=$B$7,I44-P45-P43-P42-P41-#REF!,IF(I44&gt;0,0,-I44/2.5))</f>
        <v>778.36239191280788</v>
      </c>
      <c r="Q44" s="65">
        <f t="shared" si="12"/>
        <v>-47.878784078405261</v>
      </c>
      <c r="R44" s="65">
        <f t="shared" si="13"/>
        <v>-252.62402154612721</v>
      </c>
      <c r="S44" s="65">
        <f t="shared" si="14"/>
        <v>-559.54680957680353</v>
      </c>
      <c r="T44" s="65">
        <f t="shared" si="15"/>
        <v>-647.55871013536739</v>
      </c>
      <c r="U44" s="65">
        <f t="shared" si="16"/>
        <v>-739.22834530435148</v>
      </c>
      <c r="V44" s="65">
        <f t="shared" si="17"/>
        <v>-770.5384685532681</v>
      </c>
      <c r="W44" s="65">
        <f t="shared" si="18"/>
        <v>-802.2059643347111</v>
      </c>
      <c r="X44" s="28">
        <f>IFERROR(Q44/stanford_fuel_demand!$C48,0)</f>
        <v>-1.7894087847771266E-2</v>
      </c>
      <c r="Y44" s="28">
        <f>IFERROR(R44/stanford_fuel_demand!$C48,0)</f>
        <v>-9.4415021622124465E-2</v>
      </c>
      <c r="Z44" s="28">
        <f>IFERROR(S44/stanford_fuel_demand!$C48,0)</f>
        <v>-0.20912351803068094</v>
      </c>
      <c r="AA44" s="28">
        <f>IFERROR(T44/stanford_fuel_demand!$C48,0)</f>
        <v>-0.24201684877327539</v>
      </c>
      <c r="AB44" s="28">
        <f>IFERROR(U44/stanford_fuel_demand!$C48,0)</f>
        <v>-0.27627721140071287</v>
      </c>
      <c r="AC44" s="28">
        <f>IFERROR(V44/stanford_fuel_demand!$C48,0)</f>
        <v>-0.28797897256121308</v>
      </c>
      <c r="AD44" s="67">
        <f>IFERROR(W44/stanford_fuel_demand!$C48,0)</f>
        <v>-0.29981429716979369</v>
      </c>
    </row>
    <row r="45" spans="1:30" ht="15" customHeight="1" x14ac:dyDescent="0.25">
      <c r="A45" s="9" t="s">
        <v>19</v>
      </c>
      <c r="B45" s="9" t="s">
        <v>221</v>
      </c>
      <c r="C45" s="66">
        <f>stanford_fuel_demand!D49-stanford_fuel_demand!$C49</f>
        <v>-228.66479655929834</v>
      </c>
      <c r="D45" s="66">
        <f>stanford_fuel_demand!E49-stanford_fuel_demand!$C49</f>
        <v>-571.66199139824562</v>
      </c>
      <c r="E45" s="66">
        <f>stanford_fuel_demand!F49-stanford_fuel_demand!$C49</f>
        <v>-914.65918623719301</v>
      </c>
      <c r="F45" s="66">
        <f>stanford_fuel_demand!G49-stanford_fuel_demand!$C49</f>
        <v>-1000.4084849469298</v>
      </c>
      <c r="G45" s="66">
        <f>stanford_fuel_demand!H49-stanford_fuel_demand!$C49</f>
        <v>-1086.1577836566667</v>
      </c>
      <c r="H45" s="66">
        <f>stanford_fuel_demand!I49-stanford_fuel_demand!$C49</f>
        <v>-1114.7408832265789</v>
      </c>
      <c r="I45" s="66">
        <f>stanford_fuel_demand!J49-stanford_fuel_demand!$C49</f>
        <v>-1143.3239827964912</v>
      </c>
      <c r="J45" s="65">
        <f>IF($B45=$B$7,C45-#REF!-J44-J43-J42-J46,IF(C45&gt;0,0,-C45/2.5))</f>
        <v>91.465918623719332</v>
      </c>
      <c r="K45" s="65">
        <f>IF($B45=$B$7,D45-#REF!-K44-K43-K42-K46,IF(D45&gt;0,0,-D45/2.5))</f>
        <v>228.66479655929825</v>
      </c>
      <c r="L45" s="65">
        <f>IF($B45=$B$7,E45-#REF!-L44-L43-L42-L46,IF(E45&gt;0,0,-E45/2.5))</f>
        <v>365.86367449487722</v>
      </c>
      <c r="M45" s="65">
        <f>IF($B45=$B$7,F45-#REF!-M44-M43-M42-M46,IF(F45&gt;0,0,-F45/2.5))</f>
        <v>400.16339397877192</v>
      </c>
      <c r="N45" s="65">
        <f>IF($B45=$B$7,G45-#REF!-N44-N43-N42-N46,IF(G45&gt;0,0,-G45/2.5))</f>
        <v>434.46311346266668</v>
      </c>
      <c r="O45" s="65">
        <f>IF($B45=$B$7,H45-#REF!-O44-O43-O42-O46,IF(H45&gt;0,0,-H45/2.5))</f>
        <v>445.89635329063157</v>
      </c>
      <c r="P45" s="65">
        <f>IF($B45=$B$7,I45-#REF!-P44-P43-P42-P46,IF(I45&gt;0,0,-I45/2.5))</f>
        <v>457.32959311859651</v>
      </c>
      <c r="Q45" s="65">
        <f t="shared" si="12"/>
        <v>-28.131349958700298</v>
      </c>
      <c r="R45" s="65">
        <f t="shared" si="13"/>
        <v>-148.43014280501859</v>
      </c>
      <c r="S45" s="65">
        <f t="shared" si="14"/>
        <v>-328.76371907654288</v>
      </c>
      <c r="T45" s="65">
        <f t="shared" si="15"/>
        <v>-380.47542443415637</v>
      </c>
      <c r="U45" s="65">
        <f t="shared" si="16"/>
        <v>-434.33624477792489</v>
      </c>
      <c r="V45" s="65">
        <f t="shared" si="17"/>
        <v>-452.73261910779365</v>
      </c>
      <c r="W45" s="65">
        <f t="shared" si="18"/>
        <v>-471.33896894083477</v>
      </c>
      <c r="X45" s="28">
        <f>IFERROR(Q45/stanford_fuel_demand!$C49,0)</f>
        <v>-1.7545213804744924E-2</v>
      </c>
      <c r="Y45" s="28">
        <f>IFERROR(R45/stanford_fuel_demand!$C49,0)</f>
        <v>-9.2574248815153262E-2</v>
      </c>
      <c r="Z45" s="28">
        <f>IFERROR(S45/stanford_fuel_demand!$C49,0)</f>
        <v>-0.20504631846354315</v>
      </c>
      <c r="AA45" s="28">
        <f>IFERROR(T45/stanford_fuel_demand!$C49,0)</f>
        <v>-0.23729834078167936</v>
      </c>
      <c r="AB45" s="28">
        <f>IFERROR(U45/stanford_fuel_demand!$C49,0)</f>
        <v>-0.2708907424978334</v>
      </c>
      <c r="AC45" s="28">
        <f>IFERROR(V45/stanford_fuel_demand!$C49,0)</f>
        <v>-0.28236435899059059</v>
      </c>
      <c r="AD45" s="67">
        <f>IFERROR(W45/stanford_fuel_demand!$C49,0)</f>
        <v>-0.29396893489703846</v>
      </c>
    </row>
    <row r="46" spans="1:30" ht="15" customHeight="1" x14ac:dyDescent="0.25">
      <c r="A46" s="60" t="s">
        <v>18</v>
      </c>
      <c r="B46" s="60" t="s">
        <v>220</v>
      </c>
      <c r="C46" s="66">
        <f>stanford_fuel_demand!D51-stanford_fuel_demand!$C51</f>
        <v>-2.7662234605535261</v>
      </c>
      <c r="D46" s="66">
        <f>stanford_fuel_demand!E51-stanford_fuel_demand!$C51</f>
        <v>-6.9155586513838188</v>
      </c>
      <c r="E46" s="66">
        <f>stanford_fuel_demand!F51-stanford_fuel_demand!$C51</f>
        <v>-11.064893842214111</v>
      </c>
      <c r="F46" s="66">
        <f>stanford_fuel_demand!G51-stanford_fuel_demand!$C51</f>
        <v>-12.102227639921683</v>
      </c>
      <c r="G46" s="66">
        <f>stanford_fuel_demand!H51-stanford_fuel_demand!$C51</f>
        <v>-13.139561437629254</v>
      </c>
      <c r="H46" s="66">
        <f>stanford_fuel_demand!I51-stanford_fuel_demand!$C51</f>
        <v>-13.485339370198446</v>
      </c>
      <c r="I46" s="66">
        <f>stanford_fuel_demand!J51-stanford_fuel_demand!$C51</f>
        <v>-13.831117302767638</v>
      </c>
      <c r="J46" s="65">
        <f>IF($B46=$B$7,C46-J47-#REF!-J45-J44-J48,IF(C46&gt;0,0,-C46/2.5))</f>
        <v>1.1064893842214105</v>
      </c>
      <c r="K46" s="65">
        <f>IF($B46=$B$7,D46-K47-#REF!-K45-K44-K48,IF(D46&gt;0,0,-D46/2.5))</f>
        <v>2.7662234605535274</v>
      </c>
      <c r="L46" s="65">
        <f>IF($B46=$B$7,E46-L47-#REF!-L45-L44-L48,IF(E46&gt;0,0,-E46/2.5))</f>
        <v>4.4259575368856447</v>
      </c>
      <c r="M46" s="65">
        <f>IF($B46=$B$7,F46-M47-#REF!-M45-M44-M48,IF(F46&gt;0,0,-F46/2.5))</f>
        <v>4.8408910559686733</v>
      </c>
      <c r="N46" s="65">
        <f>IF($B46=$B$7,G46-N47-#REF!-N45-N44-N48,IF(G46&gt;0,0,-G46/2.5))</f>
        <v>5.2558245750517019</v>
      </c>
      <c r="O46" s="65">
        <f>IF($B46=$B$7,H46-O47-#REF!-O45-O44-O48,IF(H46&gt;0,0,-H46/2.5))</f>
        <v>5.3941357480793783</v>
      </c>
      <c r="P46" s="65">
        <f>IF($B46=$B$7,I46-P47-#REF!-P45-P44-P48,IF(I46&gt;0,0,-I46/2.5))</f>
        <v>5.5324469211070548</v>
      </c>
      <c r="Q46" s="65">
        <f t="shared" si="12"/>
        <v>0.24316168300335361</v>
      </c>
      <c r="R46" s="65">
        <f t="shared" si="13"/>
        <v>1.7505852902437073</v>
      </c>
      <c r="S46" s="65">
        <f t="shared" si="14"/>
        <v>5.2840525689055475</v>
      </c>
      <c r="T46" s="65">
        <f t="shared" si="15"/>
        <v>6.6175235948475049</v>
      </c>
      <c r="U46" s="65">
        <f t="shared" si="16"/>
        <v>8.1841559278201004</v>
      </c>
      <c r="V46" s="65">
        <f t="shared" si="17"/>
        <v>8.7642243926227614</v>
      </c>
      <c r="W46" s="65">
        <f t="shared" si="18"/>
        <v>9.3756729434576371</v>
      </c>
      <c r="X46" s="28">
        <f>IFERROR(Q46/stanford_fuel_demand!$C51,0)</f>
        <v>7.0029974368932451E-3</v>
      </c>
      <c r="Y46" s="28">
        <f>IFERROR(R46/stanford_fuel_demand!$C51,0)</f>
        <v>5.0416431360489566E-2</v>
      </c>
      <c r="Z46" s="28">
        <f>IFERROR(S46/stanford_fuel_demand!$C51,0)</f>
        <v>0.15217943114805785</v>
      </c>
      <c r="AA46" s="28">
        <f>IFERROR(T46/stanford_fuel_demand!$C51,0)</f>
        <v>0.1905830729616167</v>
      </c>
      <c r="AB46" s="28">
        <f>IFERROR(U46/stanford_fuel_demand!$C51,0)</f>
        <v>0.23570170381189692</v>
      </c>
      <c r="AC46" s="28">
        <f>IFERROR(V46/stanford_fuel_demand!$C51,0)</f>
        <v>0.2524075347720306</v>
      </c>
      <c r="AD46" s="67">
        <f>IFERROR(W46/stanford_fuel_demand!$C51,0)</f>
        <v>0.27001710459158834</v>
      </c>
    </row>
    <row r="47" spans="1:30" ht="15" customHeight="1" x14ac:dyDescent="0.25">
      <c r="A47" s="60" t="s">
        <v>18</v>
      </c>
      <c r="B47" s="60" t="s">
        <v>208</v>
      </c>
      <c r="C47" s="66">
        <f>stanford_fuel_demand!D52-stanford_fuel_demand!$C52</f>
        <v>-193.42008308452546</v>
      </c>
      <c r="D47" s="66">
        <f>stanford_fuel_demand!E52-stanford_fuel_demand!$C52</f>
        <v>-483.55020771131331</v>
      </c>
      <c r="E47" s="66">
        <f>stanford_fuel_demand!F52-stanford_fuel_demand!$C52</f>
        <v>-773.68033233810138</v>
      </c>
      <c r="F47" s="66">
        <f>stanford_fuel_demand!G52-stanford_fuel_demand!$C52</f>
        <v>-846.21286349479828</v>
      </c>
      <c r="G47" s="66">
        <f>stanford_fuel_demand!H52-stanford_fuel_demand!$C52</f>
        <v>-918.74539465149519</v>
      </c>
      <c r="H47" s="66">
        <f>stanford_fuel_demand!I52-stanford_fuel_demand!$C52</f>
        <v>-942.9229050370609</v>
      </c>
      <c r="I47" s="66">
        <f>stanford_fuel_demand!J52-stanford_fuel_demand!$C52</f>
        <v>-967.10041542262661</v>
      </c>
      <c r="J47" s="65">
        <f>IF($B47=$B$7,C47-J48-J46-#REF!-J45-J49,IF(C47&gt;0,0,-C47/2.5))</f>
        <v>77.368033233810181</v>
      </c>
      <c r="K47" s="65">
        <f>IF($B47=$B$7,D47-K48-K46-#REF!-K45-K49,IF(D47&gt;0,0,-D47/2.5))</f>
        <v>193.42008308452532</v>
      </c>
      <c r="L47" s="65">
        <f>IF($B47=$B$7,E47-L48-L46-#REF!-L45-L49,IF(E47&gt;0,0,-E47/2.5))</f>
        <v>309.47213293524055</v>
      </c>
      <c r="M47" s="65">
        <f>IF($B47=$B$7,F47-M48-M46-#REF!-M45-M49,IF(F47&gt;0,0,-F47/2.5))</f>
        <v>338.48514539791933</v>
      </c>
      <c r="N47" s="65">
        <f>IF($B47=$B$7,G47-N48-N46-#REF!-N45-N49,IF(G47&gt;0,0,-G47/2.5))</f>
        <v>367.4981578605981</v>
      </c>
      <c r="O47" s="65">
        <f>IF($B47=$B$7,H47-O48-O46-#REF!-O45-O49,IF(H47&gt;0,0,-H47/2.5))</f>
        <v>377.16916201482434</v>
      </c>
      <c r="P47" s="65">
        <f>IF($B47=$B$7,I47-P48-P46-#REF!-P45-P49,IF(I47&gt;0,0,-I47/2.5))</f>
        <v>386.84016616905063</v>
      </c>
      <c r="Q47" s="65">
        <f t="shared" si="12"/>
        <v>17.00236933138811</v>
      </c>
      <c r="R47" s="65">
        <f t="shared" si="13"/>
        <v>122.40455520456453</v>
      </c>
      <c r="S47" s="65">
        <f t="shared" si="14"/>
        <v>369.47191775179181</v>
      </c>
      <c r="T47" s="65">
        <f t="shared" si="15"/>
        <v>462.71097826387768</v>
      </c>
      <c r="U47" s="65">
        <f t="shared" si="16"/>
        <v>572.25316107286426</v>
      </c>
      <c r="V47" s="65">
        <f t="shared" si="17"/>
        <v>612.8127515241697</v>
      </c>
      <c r="W47" s="65">
        <f t="shared" si="18"/>
        <v>655.56650269101465</v>
      </c>
      <c r="X47" s="28">
        <f>IFERROR(Q47/stanford_fuel_demand!$C52,0)</f>
        <v>1.2660516886484209E-2</v>
      </c>
      <c r="Y47" s="28">
        <f>IFERROR(R47/stanford_fuel_demand!$C52,0)</f>
        <v>9.1146410711656772E-2</v>
      </c>
      <c r="Z47" s="28">
        <f>IFERROR(S47/stanford_fuel_demand!$C52,0)</f>
        <v>0.27512080008418255</v>
      </c>
      <c r="AA47" s="28">
        <f>IFERROR(T47/stanford_fuel_demand!$C52,0)</f>
        <v>0.34454963538856254</v>
      </c>
      <c r="AB47" s="28">
        <f>IFERROR(U47/stanford_fuel_demand!$C52,0)</f>
        <v>0.42611830550768698</v>
      </c>
      <c r="AC47" s="28">
        <f>IFERROR(V47/stanford_fuel_demand!$C52,0)</f>
        <v>0.45632029499568455</v>
      </c>
      <c r="AD47" s="67">
        <f>IFERROR(W47/stanford_fuel_demand!$C52,0)</f>
        <v>0.48815612787628893</v>
      </c>
    </row>
    <row r="48" spans="1:30" ht="15" customHeight="1" x14ac:dyDescent="0.25">
      <c r="A48" s="60" t="s">
        <v>18</v>
      </c>
      <c r="B48" s="60" t="s">
        <v>831</v>
      </c>
      <c r="C48" s="66">
        <f>stanford_fuel_demand!D53-stanford_fuel_demand!$C53</f>
        <v>-31.805266147355013</v>
      </c>
      <c r="D48" s="66">
        <f>stanford_fuel_demand!E53-stanford_fuel_demand!$C53</f>
        <v>-79.513165368387519</v>
      </c>
      <c r="E48" s="66">
        <f>stanford_fuel_demand!F53-stanford_fuel_demand!$C53</f>
        <v>-127.22106458942005</v>
      </c>
      <c r="F48" s="66">
        <f>stanford_fuel_demand!G53-stanford_fuel_demand!$C53</f>
        <v>-139.14803939467816</v>
      </c>
      <c r="G48" s="66">
        <f>stanford_fuel_demand!H53-stanford_fuel_demand!$C53</f>
        <v>-151.07501419993628</v>
      </c>
      <c r="H48" s="66">
        <f>stanford_fuel_demand!I53-stanford_fuel_demand!$C53</f>
        <v>-155.05067246835566</v>
      </c>
      <c r="I48" s="66">
        <f>stanford_fuel_demand!J53-stanford_fuel_demand!$C53</f>
        <v>-159.02633073677504</v>
      </c>
      <c r="J48" s="65">
        <f>IF($B48=$B$7,C48-J49-J47-J46-#REF!-J50,IF(C48&gt;0,0,-C48/2.5))</f>
        <v>12.722106458942005</v>
      </c>
      <c r="K48" s="65">
        <f>IF($B48=$B$7,D48-K49-K47-K46-#REF!-K50,IF(D48&gt;0,0,-D48/2.5))</f>
        <v>31.805266147355006</v>
      </c>
      <c r="L48" s="65">
        <f>IF($B48=$B$7,E48-L49-L47-L46-#REF!-L50,IF(E48&gt;0,0,-E48/2.5))</f>
        <v>50.888425835768018</v>
      </c>
      <c r="M48" s="65">
        <f>IF($B48=$B$7,F48-M49-M47-M46-#REF!-M50,IF(F48&gt;0,0,-F48/2.5))</f>
        <v>55.659215757871266</v>
      </c>
      <c r="N48" s="65">
        <f>IF($B48=$B$7,G48-N49-N47-N46-#REF!-N50,IF(G48&gt;0,0,-G48/2.5))</f>
        <v>60.430005679974514</v>
      </c>
      <c r="O48" s="65">
        <f>IF($B48=$B$7,H48-O49-O47-O46-#REF!-O50,IF(H48&gt;0,0,-H48/2.5))</f>
        <v>62.020268987342263</v>
      </c>
      <c r="P48" s="65">
        <f>IF($B48=$B$7,I48-P49-P47-P46-#REF!-P50,IF(I48&gt;0,0,-I48/2.5))</f>
        <v>63.610532294710012</v>
      </c>
      <c r="Q48" s="65">
        <f t="shared" si="12"/>
        <v>2.795805239542311</v>
      </c>
      <c r="R48" s="65">
        <f t="shared" si="13"/>
        <v>20.127741617340106</v>
      </c>
      <c r="S48" s="65">
        <f t="shared" si="14"/>
        <v>60.75456328355574</v>
      </c>
      <c r="T48" s="65">
        <f t="shared" si="15"/>
        <v>76.086441378242966</v>
      </c>
      <c r="U48" s="65">
        <f t="shared" si="16"/>
        <v>94.099143177567043</v>
      </c>
      <c r="V48" s="65">
        <f t="shared" si="17"/>
        <v>100.7686086671861</v>
      </c>
      <c r="W48" s="65">
        <f t="shared" si="18"/>
        <v>107.79887363747389</v>
      </c>
      <c r="X48" s="28">
        <f>IFERROR(Q48/stanford_fuel_demand!$C53,0)</f>
        <v>9.77724790355281E-3</v>
      </c>
      <c r="Y48" s="28">
        <f>IFERROR(R48/stanford_fuel_demand!$C53,0)</f>
        <v>7.038899446501054E-2</v>
      </c>
      <c r="Z48" s="28">
        <f>IFERROR(S48/stanford_fuel_demand!$C53,0)</f>
        <v>0.21246559599146292</v>
      </c>
      <c r="AA48" s="28">
        <f>IFERROR(T48/stanford_fuel_demand!$C53,0)</f>
        <v>0.26608291197565787</v>
      </c>
      <c r="AB48" s="28">
        <f>IFERROR(U48/stanford_fuel_demand!$C53,0)</f>
        <v>0.32907537239954426</v>
      </c>
      <c r="AC48" s="28">
        <f>IFERROR(V48/stanford_fuel_demand!$C53,0)</f>
        <v>0.35239924938278894</v>
      </c>
      <c r="AD48" s="67">
        <f>IFERROR(W48/stanford_fuel_demand!$C53,0)</f>
        <v>0.37698488305640621</v>
      </c>
    </row>
    <row r="49" spans="1:30" ht="15" customHeight="1" x14ac:dyDescent="0.25">
      <c r="A49" s="60" t="s">
        <v>18</v>
      </c>
      <c r="B49" s="60" t="s">
        <v>825</v>
      </c>
      <c r="C49" s="66">
        <f>stanford_fuel_demand!D54-stanford_fuel_demand!$C54</f>
        <v>-12.78224415793261</v>
      </c>
      <c r="D49" s="66">
        <f>stanford_fuel_demand!E54-stanford_fuel_demand!$C54</f>
        <v>-31.95561039483141</v>
      </c>
      <c r="E49" s="66">
        <f>stanford_fuel_demand!F54-stanford_fuel_demand!$C54</f>
        <v>-51.128976631730325</v>
      </c>
      <c r="F49" s="66">
        <f>stanford_fuel_demand!G54-stanford_fuel_demand!$C54</f>
        <v>-55.922318190955139</v>
      </c>
      <c r="G49" s="66">
        <f>stanford_fuel_demand!H54-stanford_fuel_demand!$C54</f>
        <v>-60.715659750179839</v>
      </c>
      <c r="H49" s="66">
        <f>stanford_fuel_demand!I54-stanford_fuel_demand!$C54</f>
        <v>-62.31344026992133</v>
      </c>
      <c r="I49" s="66">
        <f>stanford_fuel_demand!J54-stanford_fuel_demand!$C54</f>
        <v>-63.911220789662934</v>
      </c>
      <c r="J49" s="65">
        <f t="shared" ref="J49:P49" si="21">IF($B49=$B$7,C49-J50-J48-J47-J46-J51,IF(C49&gt;0,0,-C49/2.5))</f>
        <v>-158.1939029006833</v>
      </c>
      <c r="K49" s="65">
        <f t="shared" si="21"/>
        <v>-395.48475725170795</v>
      </c>
      <c r="L49" s="65">
        <f t="shared" si="21"/>
        <v>-632.77561160273297</v>
      </c>
      <c r="M49" s="65">
        <f t="shared" si="21"/>
        <v>-692.09832519048905</v>
      </c>
      <c r="N49" s="65">
        <f t="shared" si="21"/>
        <v>-751.42103877824525</v>
      </c>
      <c r="O49" s="65">
        <f t="shared" si="21"/>
        <v>-771.19527664083057</v>
      </c>
      <c r="P49" s="65">
        <f t="shared" si="21"/>
        <v>-790.96951450341612</v>
      </c>
      <c r="Q49" s="65">
        <f t="shared" si="12"/>
        <v>0</v>
      </c>
      <c r="R49" s="65">
        <f t="shared" si="13"/>
        <v>0</v>
      </c>
      <c r="S49" s="65">
        <f t="shared" si="14"/>
        <v>0</v>
      </c>
      <c r="T49" s="65">
        <f t="shared" si="15"/>
        <v>0</v>
      </c>
      <c r="U49" s="65">
        <f t="shared" si="16"/>
        <v>0</v>
      </c>
      <c r="V49" s="65">
        <f t="shared" si="17"/>
        <v>0</v>
      </c>
      <c r="W49" s="65">
        <f t="shared" si="18"/>
        <v>0</v>
      </c>
      <c r="X49" s="28">
        <f>IFERROR(Q49/stanford_fuel_demand!$C54,0)</f>
        <v>0</v>
      </c>
      <c r="Y49" s="28">
        <f>IFERROR(R49/stanford_fuel_demand!$C54,0)</f>
        <v>0</v>
      </c>
      <c r="Z49" s="28">
        <f>IFERROR(S49/stanford_fuel_demand!$C54,0)</f>
        <v>0</v>
      </c>
      <c r="AA49" s="28">
        <f>IFERROR(T49/stanford_fuel_demand!$C54,0)</f>
        <v>0</v>
      </c>
      <c r="AB49" s="28">
        <f>IFERROR(U49/stanford_fuel_demand!$C54,0)</f>
        <v>0</v>
      </c>
      <c r="AC49" s="28">
        <f>IFERROR(V49/stanford_fuel_demand!$C54,0)</f>
        <v>0</v>
      </c>
      <c r="AD49" s="67">
        <f>IFERROR(W49/stanford_fuel_demand!$C54,0)</f>
        <v>0</v>
      </c>
    </row>
    <row r="50" spans="1:30" ht="15" customHeight="1" x14ac:dyDescent="0.25">
      <c r="A50" s="60" t="s">
        <v>18</v>
      </c>
      <c r="B50" s="60" t="s">
        <v>824</v>
      </c>
      <c r="C50" s="66">
        <f>stanford_fuel_demand!D55-stanford_fuel_demand!$C55</f>
        <v>-71.195899180592448</v>
      </c>
      <c r="D50" s="66">
        <f>stanford_fuel_demand!E55-stanford_fuel_demand!$C55</f>
        <v>-177.98974795148121</v>
      </c>
      <c r="E50" s="66">
        <f>stanford_fuel_demand!F55-stanford_fuel_demand!$C55</f>
        <v>-284.78359672236991</v>
      </c>
      <c r="F50" s="66">
        <f>stanford_fuel_demand!G55-stanford_fuel_demand!$C55</f>
        <v>-311.48205891509207</v>
      </c>
      <c r="G50" s="66">
        <f>stanford_fuel_demand!H55-stanford_fuel_demand!$C55</f>
        <v>-338.18052110781423</v>
      </c>
      <c r="H50" s="66">
        <f>stanford_fuel_demand!I55-stanford_fuel_demand!$C55</f>
        <v>-347.08000850538826</v>
      </c>
      <c r="I50" s="66">
        <f>stanford_fuel_demand!J55-stanford_fuel_demand!$C55</f>
        <v>-355.97949590296236</v>
      </c>
      <c r="J50" s="65">
        <f>IF($B50=$B$7,C50-J51-J49-J48-J47-#REF!,IF(C50&gt;0,0,-C50/2.5))</f>
        <v>28.47835967223698</v>
      </c>
      <c r="K50" s="65">
        <f>IF($B50=$B$7,D50-K51-K49-K48-K47-#REF!,IF(D50&gt;0,0,-D50/2.5))</f>
        <v>71.195899180592477</v>
      </c>
      <c r="L50" s="65">
        <f>IF($B50=$B$7,E50-L51-L49-L48-L47-#REF!,IF(E50&gt;0,0,-E50/2.5))</f>
        <v>113.91343868894796</v>
      </c>
      <c r="M50" s="65">
        <f>IF($B50=$B$7,F50-M51-M49-M48-M47-#REF!,IF(F50&gt;0,0,-F50/2.5))</f>
        <v>124.59282356603683</v>
      </c>
      <c r="N50" s="65">
        <f>IF($B50=$B$7,G50-N51-N49-N48-N47-#REF!,IF(G50&gt;0,0,-G50/2.5))</f>
        <v>135.27220844312569</v>
      </c>
      <c r="O50" s="65">
        <f>IF($B50=$B$7,H50-O51-O49-O48-O47-#REF!,IF(H50&gt;0,0,-H50/2.5))</f>
        <v>138.83200340215529</v>
      </c>
      <c r="P50" s="65">
        <f>IF($B50=$B$7,I50-P51-P49-P48-P47-#REF!,IF(I50&gt;0,0,-I50/2.5))</f>
        <v>142.39179836118495</v>
      </c>
      <c r="Q50" s="65">
        <f t="shared" si="12"/>
        <v>6.2583934069540845</v>
      </c>
      <c r="R50" s="65">
        <f t="shared" si="13"/>
        <v>45.05582994595801</v>
      </c>
      <c r="S50" s="65">
        <f t="shared" si="14"/>
        <v>135.99872870916613</v>
      </c>
      <c r="T50" s="65">
        <f t="shared" si="15"/>
        <v>170.31904667227371</v>
      </c>
      <c r="U50" s="65">
        <f t="shared" si="16"/>
        <v>210.64037256004349</v>
      </c>
      <c r="V50" s="65">
        <f t="shared" si="17"/>
        <v>225.56993140691543</v>
      </c>
      <c r="W50" s="65">
        <f t="shared" si="18"/>
        <v>241.30713774622114</v>
      </c>
      <c r="X50" s="28">
        <f>IFERROR(Q50/stanford_fuel_demand!$C55,0)</f>
        <v>1.2767014927286021E-2</v>
      </c>
      <c r="Y50" s="28">
        <f>IFERROR(R50/stanford_fuel_demand!$C55,0)</f>
        <v>9.1913118284020753E-2</v>
      </c>
      <c r="Z50" s="28">
        <f>IFERROR(S50/stanford_fuel_demand!$C55,0)</f>
        <v>0.27743506785504068</v>
      </c>
      <c r="AA50" s="28">
        <f>IFERROR(T50/stanford_fuel_demand!$C55,0)</f>
        <v>0.3474479263080299</v>
      </c>
      <c r="AB50" s="28">
        <f>IFERROR(U50/stanford_fuel_demand!$C55,0)</f>
        <v>0.4297027377305771</v>
      </c>
      <c r="AC50" s="28">
        <f>IFERROR(V50/stanford_fuel_demand!$C55,0)</f>
        <v>0.46015878104099206</v>
      </c>
      <c r="AD50" s="67">
        <f>IFERROR(W50/stanford_fuel_demand!$C55,0)</f>
        <v>0.49226241134720528</v>
      </c>
    </row>
    <row r="51" spans="1:30" ht="15" customHeight="1" x14ac:dyDescent="0.25">
      <c r="A51" s="60" t="s">
        <v>18</v>
      </c>
      <c r="B51" s="60" t="s">
        <v>221</v>
      </c>
      <c r="C51" s="66">
        <f>stanford_fuel_demand!D56-stanford_fuel_demand!$C56</f>
        <v>-64.341674983850226</v>
      </c>
      <c r="D51" s="66">
        <f>stanford_fuel_demand!E56-stanford_fuel_demand!$C56</f>
        <v>-160.85418745962556</v>
      </c>
      <c r="E51" s="66">
        <f>stanford_fuel_demand!F56-stanford_fuel_demand!$C56</f>
        <v>-257.3666999354009</v>
      </c>
      <c r="F51" s="66">
        <f>stanford_fuel_demand!G56-stanford_fuel_demand!$C56</f>
        <v>-281.49482805434474</v>
      </c>
      <c r="G51" s="66">
        <f>stanford_fuel_demand!H56-stanford_fuel_demand!$C56</f>
        <v>-305.62295617328857</v>
      </c>
      <c r="H51" s="66">
        <f>stanford_fuel_demand!I56-stanford_fuel_demand!$C56</f>
        <v>-313.66566554626985</v>
      </c>
      <c r="I51" s="66">
        <f>stanford_fuel_demand!J56-stanford_fuel_demand!$C56</f>
        <v>-321.70837491925113</v>
      </c>
      <c r="J51" s="65">
        <f>IF($B51=$B$7,C51-#REF!-J50-J49-J48-J52,IF(C51&gt;0,0,-C51/2.5))</f>
        <v>25.73666999354009</v>
      </c>
      <c r="K51" s="65">
        <f>IF($B51=$B$7,D51-#REF!-K50-K49-K48-K52,IF(D51&gt;0,0,-D51/2.5))</f>
        <v>64.341674983850226</v>
      </c>
      <c r="L51" s="65">
        <f>IF($B51=$B$7,E51-#REF!-L50-L49-L48-L52,IF(E51&gt;0,0,-E51/2.5))</f>
        <v>102.94667997416036</v>
      </c>
      <c r="M51" s="65">
        <f>IF($B51=$B$7,F51-#REF!-M50-M49-M48-M52,IF(F51&gt;0,0,-F51/2.5))</f>
        <v>112.59793122173789</v>
      </c>
      <c r="N51" s="65">
        <f>IF($B51=$B$7,G51-#REF!-N50-N49-N48-N52,IF(G51&gt;0,0,-G51/2.5))</f>
        <v>122.24918246931543</v>
      </c>
      <c r="O51" s="65">
        <f>IF($B51=$B$7,H51-#REF!-O50-O49-O48-O52,IF(H51&gt;0,0,-H51/2.5))</f>
        <v>125.46626621850794</v>
      </c>
      <c r="P51" s="65">
        <f>IF($B51=$B$7,I51-#REF!-P50-P49-P48-P52,IF(I51&gt;0,0,-I51/2.5))</f>
        <v>128.68334996770045</v>
      </c>
      <c r="Q51" s="65">
        <f t="shared" si="12"/>
        <v>5.6558807339437038</v>
      </c>
      <c r="R51" s="65">
        <f t="shared" si="13"/>
        <v>40.718181803660627</v>
      </c>
      <c r="S51" s="65">
        <f t="shared" si="14"/>
        <v>122.9057586396392</v>
      </c>
      <c r="T51" s="65">
        <f t="shared" si="15"/>
        <v>153.92196560014651</v>
      </c>
      <c r="U51" s="65">
        <f t="shared" si="16"/>
        <v>190.36144701758178</v>
      </c>
      <c r="V51" s="65">
        <f t="shared" si="17"/>
        <v>203.85369634701436</v>
      </c>
      <c r="W51" s="65">
        <f t="shared" si="18"/>
        <v>218.07583873289786</v>
      </c>
      <c r="X51" s="28">
        <f>IFERROR(Q51/stanford_fuel_demand!$C56,0)</f>
        <v>1.3186170783424232E-2</v>
      </c>
      <c r="Y51" s="28">
        <f>IFERROR(R51/stanford_fuel_demand!$C56,0)</f>
        <v>9.4930732190176018E-2</v>
      </c>
      <c r="Z51" s="28">
        <f>IFERROR(S51/stanford_fuel_demand!$C56,0)</f>
        <v>0.28654358179129386</v>
      </c>
      <c r="AA51" s="28">
        <f>IFERROR(T51/stanford_fuel_demand!$C56,0)</f>
        <v>0.35885504330793472</v>
      </c>
      <c r="AB51" s="28">
        <f>IFERROR(U51/stanford_fuel_demand!$C56,0)</f>
        <v>0.44381037525933476</v>
      </c>
      <c r="AC51" s="28">
        <f>IFERROR(V51/stanford_fuel_demand!$C56,0)</f>
        <v>0.47526632567262894</v>
      </c>
      <c r="AD51" s="67">
        <f>IFERROR(W51/stanford_fuel_demand!$C56,0)</f>
        <v>0.50842395526706918</v>
      </c>
    </row>
    <row r="52" spans="1:30" ht="15" customHeight="1" x14ac:dyDescent="0.25">
      <c r="A52" s="9" t="s">
        <v>17</v>
      </c>
      <c r="B52" s="9" t="s">
        <v>220</v>
      </c>
      <c r="C52" s="66">
        <f>stanford_fuel_demand!D58-stanford_fuel_demand!$C58</f>
        <v>-71.390922841938618</v>
      </c>
      <c r="D52" s="66">
        <f>stanford_fuel_demand!E58-stanford_fuel_demand!$C58</f>
        <v>-178.47730710484643</v>
      </c>
      <c r="E52" s="66">
        <f>stanford_fuel_demand!F58-stanford_fuel_demand!$C58</f>
        <v>-285.56369136775447</v>
      </c>
      <c r="F52" s="66">
        <f>stanford_fuel_demand!G58-stanford_fuel_demand!$C58</f>
        <v>-312.33528743348143</v>
      </c>
      <c r="G52" s="66">
        <f>stanford_fuel_demand!H58-stanford_fuel_demand!$C58</f>
        <v>-339.10688349920838</v>
      </c>
      <c r="H52" s="66">
        <f>stanford_fuel_demand!I58-stanford_fuel_demand!$C58</f>
        <v>-348.03074885445062</v>
      </c>
      <c r="I52" s="66">
        <f>stanford_fuel_demand!J58-stanford_fuel_demand!$C58</f>
        <v>-356.95461420969298</v>
      </c>
      <c r="J52" s="65">
        <f>IF($B52=$B$7,C52-J53-#REF!-J51-J50-J54,IF(C52&gt;0,0,-C52/2.5))</f>
        <v>28.556369136775448</v>
      </c>
      <c r="K52" s="65">
        <f>IF($B52=$B$7,D52-K53-#REF!-K51-K50-K54,IF(D52&gt;0,0,-D52/2.5))</f>
        <v>71.390922841938576</v>
      </c>
      <c r="L52" s="65">
        <f>IF($B52=$B$7,E52-L53-#REF!-L51-L50-L54,IF(E52&gt;0,0,-E52/2.5))</f>
        <v>114.22547654710179</v>
      </c>
      <c r="M52" s="65">
        <f>IF($B52=$B$7,F52-M53-#REF!-M51-M50-M54,IF(F52&gt;0,0,-F52/2.5))</f>
        <v>124.93411497339257</v>
      </c>
      <c r="N52" s="65">
        <f>IF($B52=$B$7,G52-N53-#REF!-N51-N50-N54,IF(G52&gt;0,0,-G52/2.5))</f>
        <v>135.64275339968336</v>
      </c>
      <c r="O52" s="65">
        <f>IF($B52=$B$7,H52-O53-#REF!-O51-O50-O54,IF(H52&gt;0,0,-H52/2.5))</f>
        <v>139.21229954178025</v>
      </c>
      <c r="P52" s="65">
        <f>IF($B52=$B$7,I52-P53-#REF!-P51-P50-P54,IF(I52&gt;0,0,-I52/2.5))</f>
        <v>142.78184568387718</v>
      </c>
      <c r="Q52" s="65">
        <f t="shared" si="12"/>
        <v>-12.356132357214598</v>
      </c>
      <c r="R52" s="65">
        <f t="shared" si="13"/>
        <v>-61.309042333194867</v>
      </c>
      <c r="S52" s="65">
        <f t="shared" si="14"/>
        <v>-130.1303666578824</v>
      </c>
      <c r="T52" s="65">
        <f t="shared" si="15"/>
        <v>-149.29540411996248</v>
      </c>
      <c r="U52" s="65">
        <f t="shared" si="16"/>
        <v>-169.05920891190158</v>
      </c>
      <c r="V52" s="65">
        <f t="shared" si="17"/>
        <v>-175.76814174253019</v>
      </c>
      <c r="W52" s="65">
        <f t="shared" si="18"/>
        <v>-182.53370640071483</v>
      </c>
      <c r="X52" s="28">
        <f>IFERROR(Q52/stanford_fuel_demand!$C58,0)</f>
        <v>-1.1908487019979262E-2</v>
      </c>
      <c r="Y52" s="28">
        <f>IFERROR(R52/stanford_fuel_demand!$C58,0)</f>
        <v>-5.9087901758021769E-2</v>
      </c>
      <c r="Z52" s="28">
        <f>IFERROR(S52/stanford_fuel_demand!$C58,0)</f>
        <v>-0.12541592607218302</v>
      </c>
      <c r="AA52" s="28">
        <f>IFERROR(T52/stanford_fuel_demand!$C58,0)</f>
        <v>-0.14388664111930197</v>
      </c>
      <c r="AB52" s="28">
        <f>IFERROR(U52/stanford_fuel_demand!$C58,0)</f>
        <v>-0.16293443099610663</v>
      </c>
      <c r="AC52" s="28">
        <f>IFERROR(V52/stanford_fuel_demand!$C58,0)</f>
        <v>-0.16940030860422442</v>
      </c>
      <c r="AD52" s="67">
        <f>IFERROR(W52/stanford_fuel_demand!$C58,0)</f>
        <v>-0.17592076634825138</v>
      </c>
    </row>
    <row r="53" spans="1:30" ht="15" customHeight="1" x14ac:dyDescent="0.25">
      <c r="A53" s="9" t="s">
        <v>17</v>
      </c>
      <c r="B53" s="9" t="s">
        <v>208</v>
      </c>
      <c r="C53" s="66">
        <f>stanford_fuel_demand!D59-stanford_fuel_demand!$C59</f>
        <v>-8310.875983441787</v>
      </c>
      <c r="D53" s="66">
        <f>stanford_fuel_demand!E59-stanford_fuel_demand!$C59</f>
        <v>-20777.18995860446</v>
      </c>
      <c r="E53" s="66">
        <f>stanford_fuel_demand!F59-stanford_fuel_demand!$C59</f>
        <v>-33243.503933767141</v>
      </c>
      <c r="F53" s="66">
        <f>stanford_fuel_demand!G59-stanford_fuel_demand!$C59</f>
        <v>-36360.082427557805</v>
      </c>
      <c r="G53" s="66">
        <f>stanford_fuel_demand!H59-stanford_fuel_demand!$C59</f>
        <v>-39476.66092134847</v>
      </c>
      <c r="H53" s="66">
        <f>stanford_fuel_demand!I59-stanford_fuel_demand!$C59</f>
        <v>-40515.520419278691</v>
      </c>
      <c r="I53" s="66">
        <f>stanford_fuel_demand!J59-stanford_fuel_demand!$C59</f>
        <v>-41554.37991720892</v>
      </c>
      <c r="J53" s="65">
        <f>IF($B53=$B$7,C53-J54-J52-#REF!-J51-J55,IF(C53&gt;0,0,-C53/2.5))</f>
        <v>3324.3503933767147</v>
      </c>
      <c r="K53" s="65">
        <f>IF($B53=$B$7,D53-K54-K52-#REF!-K51-K55,IF(D53&gt;0,0,-D53/2.5))</f>
        <v>8310.8759834417833</v>
      </c>
      <c r="L53" s="65">
        <f>IF($B53=$B$7,E53-L54-L52-#REF!-L51-L55,IF(E53&gt;0,0,-E53/2.5))</f>
        <v>13297.401573506857</v>
      </c>
      <c r="M53" s="65">
        <f>IF($B53=$B$7,F53-M54-M52-#REF!-M51-M55,IF(F53&gt;0,0,-F53/2.5))</f>
        <v>14544.032971023122</v>
      </c>
      <c r="N53" s="65">
        <f>IF($B53=$B$7,G53-N54-N52-#REF!-N51-N55,IF(G53&gt;0,0,-G53/2.5))</f>
        <v>15790.664368539388</v>
      </c>
      <c r="O53" s="65">
        <f>IF($B53=$B$7,H53-O54-O52-#REF!-O51-O55,IF(H53&gt;0,0,-H53/2.5))</f>
        <v>16206.208167711477</v>
      </c>
      <c r="P53" s="65">
        <f>IF($B53=$B$7,I53-P54-P52-#REF!-P51-P55,IF(I53&gt;0,0,-I53/2.5))</f>
        <v>16621.751966883567</v>
      </c>
      <c r="Q53" s="65">
        <f t="shared" si="12"/>
        <v>-1438.4221350263506</v>
      </c>
      <c r="R53" s="65">
        <f t="shared" si="13"/>
        <v>-7137.2077459046468</v>
      </c>
      <c r="S53" s="65">
        <f t="shared" si="14"/>
        <v>-15148.947456078302</v>
      </c>
      <c r="T53" s="65">
        <f t="shared" si="15"/>
        <v>-17380.018903606859</v>
      </c>
      <c r="U53" s="65">
        <f t="shared" si="16"/>
        <v>-19680.795025389485</v>
      </c>
      <c r="V53" s="65">
        <f t="shared" si="17"/>
        <v>-20461.806203239692</v>
      </c>
      <c r="W53" s="65">
        <f t="shared" si="18"/>
        <v>-21249.410097317646</v>
      </c>
      <c r="X53" s="28">
        <f>IFERROR(Q53/stanford_fuel_demand!$C59,0)</f>
        <v>-2.5789927150050792E-2</v>
      </c>
      <c r="Y53" s="28">
        <f>IFERROR(R53/stanford_fuel_demand!$C59,0)</f>
        <v>-0.12796526370076133</v>
      </c>
      <c r="Z53" s="28">
        <f>IFERROR(S53/stanford_fuel_demand!$C59,0)</f>
        <v>-0.27161028864801889</v>
      </c>
      <c r="AA53" s="28">
        <f>IFERROR(T53/stanford_fuel_demand!$C59,0)</f>
        <v>-0.31161187698374465</v>
      </c>
      <c r="AB53" s="28">
        <f>IFERROR(U53/stanford_fuel_demand!$C59,0)</f>
        <v>-0.35286322255502461</v>
      </c>
      <c r="AC53" s="28">
        <f>IFERROR(V53/stanford_fuel_demand!$C59,0)</f>
        <v>-0.36686621992947982</v>
      </c>
      <c r="AD53" s="67">
        <f>IFERROR(W53/stanford_fuel_demand!$C59,0)</f>
        <v>-0.38098742020633364</v>
      </c>
    </row>
    <row r="54" spans="1:30" ht="15" customHeight="1" x14ac:dyDescent="0.25">
      <c r="A54" s="9" t="s">
        <v>17</v>
      </c>
      <c r="B54" s="9" t="s">
        <v>831</v>
      </c>
      <c r="C54" s="66">
        <f>stanford_fuel_demand!D60-stanford_fuel_demand!$C60</f>
        <v>-1882.932927196016</v>
      </c>
      <c r="D54" s="66">
        <f>stanford_fuel_demand!E60-stanford_fuel_demand!$C60</f>
        <v>-4707.3323179900399</v>
      </c>
      <c r="E54" s="66">
        <f>stanford_fuel_demand!F60-stanford_fuel_demand!$C60</f>
        <v>-7531.7317087840638</v>
      </c>
      <c r="F54" s="66">
        <f>stanford_fuel_demand!G60-stanford_fuel_demand!$C60</f>
        <v>-8237.8315564825698</v>
      </c>
      <c r="G54" s="66">
        <f>stanford_fuel_demand!H60-stanford_fuel_demand!$C60</f>
        <v>-8943.9314041810758</v>
      </c>
      <c r="H54" s="66">
        <f>stanford_fuel_demand!I60-stanford_fuel_demand!$C60</f>
        <v>-9179.2980200805778</v>
      </c>
      <c r="I54" s="66">
        <f>stanford_fuel_demand!J60-stanford_fuel_demand!$C60</f>
        <v>-9414.6646359800798</v>
      </c>
      <c r="J54" s="65">
        <f>IF($B54=$B$7,C54-J55-J53-J52-#REF!-J56,IF(C54&gt;0,0,-C54/2.5))</f>
        <v>753.17317087840638</v>
      </c>
      <c r="K54" s="65">
        <f>IF($B54=$B$7,D54-K55-K53-K52-#REF!-K56,IF(D54&gt;0,0,-D54/2.5))</f>
        <v>1882.932927196016</v>
      </c>
      <c r="L54" s="65">
        <f>IF($B54=$B$7,E54-L55-L53-L52-#REF!-L56,IF(E54&gt;0,0,-E54/2.5))</f>
        <v>3012.6926835136255</v>
      </c>
      <c r="M54" s="65">
        <f>IF($B54=$B$7,F54-M55-M53-M52-#REF!-M56,IF(F54&gt;0,0,-F54/2.5))</f>
        <v>3295.1326225930279</v>
      </c>
      <c r="N54" s="65">
        <f>IF($B54=$B$7,G54-N55-N53-N52-#REF!-N56,IF(G54&gt;0,0,-G54/2.5))</f>
        <v>3577.5725616724303</v>
      </c>
      <c r="O54" s="65">
        <f>IF($B54=$B$7,H54-O55-O53-O52-#REF!-O56,IF(H54&gt;0,0,-H54/2.5))</f>
        <v>3671.7192080322311</v>
      </c>
      <c r="P54" s="65">
        <f>IF($B54=$B$7,I54-P55-P53-P52-#REF!-P56,IF(I54&gt;0,0,-I54/2.5))</f>
        <v>3765.8658543920319</v>
      </c>
      <c r="Q54" s="65">
        <f t="shared" si="12"/>
        <v>-325.89253005879345</v>
      </c>
      <c r="R54" s="65">
        <f t="shared" si="13"/>
        <v>-1617.0237048149124</v>
      </c>
      <c r="S54" s="65">
        <f t="shared" si="14"/>
        <v>-3432.1835669600887</v>
      </c>
      <c r="T54" s="65">
        <f t="shared" si="15"/>
        <v>-3937.6607151991184</v>
      </c>
      <c r="U54" s="65">
        <f t="shared" si="16"/>
        <v>-4458.9303294301762</v>
      </c>
      <c r="V54" s="65">
        <f t="shared" si="17"/>
        <v>-4635.8781826062132</v>
      </c>
      <c r="W54" s="65">
        <f t="shared" si="18"/>
        <v>-4814.3196981217661</v>
      </c>
      <c r="X54" s="28">
        <f>IFERROR(Q54/stanford_fuel_demand!$C60,0)</f>
        <v>-1.9404759829820116E-2</v>
      </c>
      <c r="Y54" s="28">
        <f>IFERROR(R54/stanford_fuel_demand!$C60,0)</f>
        <v>-9.6283141639970996E-2</v>
      </c>
      <c r="Z54" s="28">
        <f>IFERROR(S54/stanford_fuel_demand!$C60,0)</f>
        <v>-0.20436399016786483</v>
      </c>
      <c r="AA54" s="28">
        <f>IFERROR(T54/stanford_fuel_demand!$C60,0)</f>
        <v>-0.23446183456850572</v>
      </c>
      <c r="AB54" s="28">
        <f>IFERROR(U54/stanford_fuel_demand!$C60,0)</f>
        <v>-0.26550001660020744</v>
      </c>
      <c r="AC54" s="28">
        <f>IFERROR(V54/stanford_fuel_demand!$C60,0)</f>
        <v>-0.2760360991322735</v>
      </c>
      <c r="AD54" s="67">
        <f>IFERROR(W54/stanford_fuel_demand!$C60,0)</f>
        <v>-0.2866611194468654</v>
      </c>
    </row>
    <row r="55" spans="1:30" ht="15" customHeight="1" x14ac:dyDescent="0.25">
      <c r="A55" s="9" t="s">
        <v>17</v>
      </c>
      <c r="B55" s="9" t="s">
        <v>825</v>
      </c>
      <c r="C55" s="66">
        <f>stanford_fuel_demand!D61-stanford_fuel_demand!$C61</f>
        <v>756.5635965161091</v>
      </c>
      <c r="D55" s="66">
        <f>stanford_fuel_demand!E61-stanford_fuel_demand!$C61</f>
        <v>1891.4089912902746</v>
      </c>
      <c r="E55" s="66">
        <f>stanford_fuel_demand!F61-stanford_fuel_demand!$C61</f>
        <v>3026.2543860644437</v>
      </c>
      <c r="F55" s="66">
        <f>stanford_fuel_demand!G61-stanford_fuel_demand!$C61</f>
        <v>3309.965734757985</v>
      </c>
      <c r="G55" s="66">
        <f>stanford_fuel_demand!H61-stanford_fuel_demand!$C61</f>
        <v>3593.6770834515264</v>
      </c>
      <c r="H55" s="66">
        <f>stanford_fuel_demand!I61-stanford_fuel_demand!$C61</f>
        <v>3688.2475330160414</v>
      </c>
      <c r="I55" s="66">
        <f>stanford_fuel_demand!J61-stanford_fuel_demand!$C61</f>
        <v>3782.8179825805528</v>
      </c>
      <c r="J55" s="65">
        <f t="shared" ref="J55:P55" si="22">IF($B55=$B$7,C55-J56-J54-J53-J52-J57,IF(C55&gt;0,0,-C55/2.5))</f>
        <v>-3614.6888134149199</v>
      </c>
      <c r="K55" s="65">
        <f t="shared" si="22"/>
        <v>-9036.7220335372931</v>
      </c>
      <c r="L55" s="65">
        <f t="shared" si="22"/>
        <v>-14458.75525365967</v>
      </c>
      <c r="M55" s="65">
        <f t="shared" si="22"/>
        <v>-15814.26355869026</v>
      </c>
      <c r="N55" s="65">
        <f t="shared" si="22"/>
        <v>-17169.771863720853</v>
      </c>
      <c r="O55" s="65">
        <f t="shared" si="22"/>
        <v>-17621.607965397714</v>
      </c>
      <c r="P55" s="65">
        <f t="shared" si="22"/>
        <v>-18073.444067074583</v>
      </c>
      <c r="Q55" s="65">
        <f t="shared" si="12"/>
        <v>0</v>
      </c>
      <c r="R55" s="65">
        <f t="shared" si="13"/>
        <v>0</v>
      </c>
      <c r="S55" s="65">
        <f t="shared" si="14"/>
        <v>0</v>
      </c>
      <c r="T55" s="65">
        <f t="shared" si="15"/>
        <v>0</v>
      </c>
      <c r="U55" s="65">
        <f t="shared" si="16"/>
        <v>0</v>
      </c>
      <c r="V55" s="65">
        <f t="shared" si="17"/>
        <v>0</v>
      </c>
      <c r="W55" s="65">
        <f t="shared" si="18"/>
        <v>0</v>
      </c>
      <c r="X55" s="28">
        <f>IFERROR(Q55/stanford_fuel_demand!$C61,0)</f>
        <v>0</v>
      </c>
      <c r="Y55" s="28">
        <f>IFERROR(R55/stanford_fuel_demand!$C61,0)</f>
        <v>0</v>
      </c>
      <c r="Z55" s="28">
        <f>IFERROR(S55/stanford_fuel_demand!$C61,0)</f>
        <v>0</v>
      </c>
      <c r="AA55" s="28">
        <f>IFERROR(T55/stanford_fuel_demand!$C61,0)</f>
        <v>0</v>
      </c>
      <c r="AB55" s="28">
        <f>IFERROR(U55/stanford_fuel_demand!$C61,0)</f>
        <v>0</v>
      </c>
      <c r="AC55" s="28">
        <f>IFERROR(V55/stanford_fuel_demand!$C61,0)</f>
        <v>0</v>
      </c>
      <c r="AD55" s="67">
        <f>IFERROR(W55/stanford_fuel_demand!$C61,0)</f>
        <v>0</v>
      </c>
    </row>
    <row r="56" spans="1:30" ht="15" customHeight="1" x14ac:dyDescent="0.25">
      <c r="A56" s="9" t="s">
        <v>17</v>
      </c>
      <c r="B56" s="9" t="s">
        <v>824</v>
      </c>
      <c r="C56" s="66">
        <f>stanford_fuel_demand!D62-stanford_fuel_demand!$C62</f>
        <v>0</v>
      </c>
      <c r="D56" s="66">
        <f>stanford_fuel_demand!E62-stanford_fuel_demand!$C62</f>
        <v>0</v>
      </c>
      <c r="E56" s="66">
        <f>stanford_fuel_demand!F62-stanford_fuel_demand!$C62</f>
        <v>0</v>
      </c>
      <c r="F56" s="66">
        <f>stanford_fuel_demand!G62-stanford_fuel_demand!$C62</f>
        <v>0</v>
      </c>
      <c r="G56" s="66">
        <f>stanford_fuel_demand!H62-stanford_fuel_demand!$C62</f>
        <v>0</v>
      </c>
      <c r="H56" s="66">
        <f>stanford_fuel_demand!I62-stanford_fuel_demand!$C62</f>
        <v>0</v>
      </c>
      <c r="I56" s="66">
        <f>stanford_fuel_demand!J62-stanford_fuel_demand!$C62</f>
        <v>0</v>
      </c>
      <c r="J56" s="65">
        <f>IF($B56=$B$7,C56-J57-J55-J54-J53-#REF!,IF(C56&gt;0,0,-C56/2.5))</f>
        <v>0</v>
      </c>
      <c r="K56" s="65">
        <f>IF($B56=$B$7,D56-K57-K55-K54-K53-#REF!,IF(D56&gt;0,0,-D56/2.5))</f>
        <v>0</v>
      </c>
      <c r="L56" s="65">
        <f>IF($B56=$B$7,E56-L57-L55-L54-L53-#REF!,IF(E56&gt;0,0,-E56/2.5))</f>
        <v>0</v>
      </c>
      <c r="M56" s="65">
        <f>IF($B56=$B$7,F56-M57-M55-M54-M53-#REF!,IF(F56&gt;0,0,-F56/2.5))</f>
        <v>0</v>
      </c>
      <c r="N56" s="65">
        <f>IF($B56=$B$7,G56-N57-N55-N54-N53-#REF!,IF(G56&gt;0,0,-G56/2.5))</f>
        <v>0</v>
      </c>
      <c r="O56" s="65">
        <f>IF($B56=$B$7,H56-O57-O55-O54-O53-#REF!,IF(H56&gt;0,0,-H56/2.5))</f>
        <v>0</v>
      </c>
      <c r="P56" s="65">
        <f>IF($B56=$B$7,I56-P57-P55-P54-P53-#REF!,IF(I56&gt;0,0,-I56/2.5))</f>
        <v>0</v>
      </c>
      <c r="Q56" s="65">
        <f t="shared" si="12"/>
        <v>0</v>
      </c>
      <c r="R56" s="65">
        <f t="shared" si="13"/>
        <v>0</v>
      </c>
      <c r="S56" s="65">
        <f t="shared" si="14"/>
        <v>0</v>
      </c>
      <c r="T56" s="65">
        <f t="shared" si="15"/>
        <v>0</v>
      </c>
      <c r="U56" s="65">
        <f t="shared" si="16"/>
        <v>0</v>
      </c>
      <c r="V56" s="65">
        <f t="shared" si="17"/>
        <v>0</v>
      </c>
      <c r="W56" s="65">
        <f t="shared" si="18"/>
        <v>0</v>
      </c>
      <c r="X56" s="28">
        <f>IFERROR(Q56/stanford_fuel_demand!$C62,0)</f>
        <v>0</v>
      </c>
      <c r="Y56" s="28">
        <f>IFERROR(R56/stanford_fuel_demand!$C62,0)</f>
        <v>0</v>
      </c>
      <c r="Z56" s="28">
        <f>IFERROR(S56/stanford_fuel_demand!$C62,0)</f>
        <v>0</v>
      </c>
      <c r="AA56" s="28">
        <f>IFERROR(T56/stanford_fuel_demand!$C62,0)</f>
        <v>0</v>
      </c>
      <c r="AB56" s="28">
        <f>IFERROR(U56/stanford_fuel_demand!$C62,0)</f>
        <v>0</v>
      </c>
      <c r="AC56" s="28">
        <f>IFERROR(V56/stanford_fuel_demand!$C62,0)</f>
        <v>0</v>
      </c>
      <c r="AD56" s="67">
        <f>IFERROR(W56/stanford_fuel_demand!$C62,0)</f>
        <v>0</v>
      </c>
    </row>
    <row r="57" spans="1:30" ht="15" customHeight="1" x14ac:dyDescent="0.25">
      <c r="A57" s="9" t="s">
        <v>17</v>
      </c>
      <c r="B57" s="9" t="s">
        <v>221</v>
      </c>
      <c r="C57" s="66">
        <f>stanford_fuel_demand!D63-stanford_fuel_demand!$C63</f>
        <v>-662.93119134783046</v>
      </c>
      <c r="D57" s="66">
        <f>stanford_fuel_demand!E63-stanford_fuel_demand!$C63</f>
        <v>-1657.3279783695762</v>
      </c>
      <c r="E57" s="66">
        <f>stanford_fuel_demand!F63-stanford_fuel_demand!$C63</f>
        <v>-2651.7247653913219</v>
      </c>
      <c r="F57" s="66">
        <f>stanford_fuel_demand!G63-stanford_fuel_demand!$C63</f>
        <v>-2900.3239621467583</v>
      </c>
      <c r="G57" s="66">
        <f>stanford_fuel_demand!H63-stanford_fuel_demand!$C63</f>
        <v>-3148.9231589021947</v>
      </c>
      <c r="H57" s="66">
        <f>stanford_fuel_demand!I63-stanford_fuel_demand!$C63</f>
        <v>-3231.7895578206735</v>
      </c>
      <c r="I57" s="66">
        <f>stanford_fuel_demand!J63-stanford_fuel_demand!$C63</f>
        <v>-3314.6559567391523</v>
      </c>
      <c r="J57" s="65">
        <f>IF($B57=$B$7,C57-#REF!-J56-J55-J54-J58,IF(C57&gt;0,0,-C57/2.5))</f>
        <v>265.17247653913216</v>
      </c>
      <c r="K57" s="65">
        <f>IF($B57=$B$7,D57-#REF!-K56-K55-K54-K58,IF(D57&gt;0,0,-D57/2.5))</f>
        <v>662.93119134783046</v>
      </c>
      <c r="L57" s="65">
        <f>IF($B57=$B$7,E57-#REF!-L56-L55-L54-L58,IF(E57&gt;0,0,-E57/2.5))</f>
        <v>1060.6899061565287</v>
      </c>
      <c r="M57" s="65">
        <f>IF($B57=$B$7,F57-#REF!-M56-M55-M54-M58,IF(F57&gt;0,0,-F57/2.5))</f>
        <v>1160.1295848587033</v>
      </c>
      <c r="N57" s="65">
        <f>IF($B57=$B$7,G57-#REF!-N56-N55-N54-N58,IF(G57&gt;0,0,-G57/2.5))</f>
        <v>1259.569263560878</v>
      </c>
      <c r="O57" s="65">
        <f>IF($B57=$B$7,H57-#REF!-O56-O55-O54-O58,IF(H57&gt;0,0,-H57/2.5))</f>
        <v>1292.7158231282694</v>
      </c>
      <c r="P57" s="65">
        <f>IF($B57=$B$7,I57-#REF!-P56-P55-P54-P58,IF(I57&gt;0,0,-I57/2.5))</f>
        <v>1325.8623826956609</v>
      </c>
      <c r="Q57" s="65">
        <f t="shared" si="12"/>
        <v>-114.73819384791307</v>
      </c>
      <c r="R57" s="65">
        <f t="shared" si="13"/>
        <v>-569.31154349027884</v>
      </c>
      <c r="S57" s="65">
        <f t="shared" si="14"/>
        <v>-1208.3816200280594</v>
      </c>
      <c r="T57" s="65">
        <f t="shared" si="15"/>
        <v>-1386.3468376102996</v>
      </c>
      <c r="U57" s="65">
        <f t="shared" si="16"/>
        <v>-1569.87216736818</v>
      </c>
      <c r="V57" s="65">
        <f t="shared" si="17"/>
        <v>-1632.1708554510931</v>
      </c>
      <c r="W57" s="65">
        <f t="shared" si="18"/>
        <v>-1694.9954227832907</v>
      </c>
      <c r="X57" s="28">
        <f>IFERROR(Q57/stanford_fuel_demand!$C63,0)</f>
        <v>-2.1731275111460932E-2</v>
      </c>
      <c r="Y57" s="28">
        <f>IFERROR(R57/stanford_fuel_demand!$C63,0)</f>
        <v>-0.10782691761835443</v>
      </c>
      <c r="Z57" s="28">
        <f>IFERROR(S57/stanford_fuel_demand!$C63,0)</f>
        <v>-0.22886601700624762</v>
      </c>
      <c r="AA57" s="28">
        <f>IFERROR(T57/stanford_fuel_demand!$C63,0)</f>
        <v>-0.26257241392475733</v>
      </c>
      <c r="AB57" s="28">
        <f>IFERROR(U57/stanford_fuel_demand!$C63,0)</f>
        <v>-0.29733188936304555</v>
      </c>
      <c r="AC57" s="28">
        <f>IFERROR(V57/stanford_fuel_demand!$C63,0)</f>
        <v>-0.30913118552076085</v>
      </c>
      <c r="AD57" s="67">
        <f>IFERROR(W57/stanford_fuel_demand!$C63,0)</f>
        <v>-0.32103008257211374</v>
      </c>
    </row>
    <row r="58" spans="1:30" ht="15" customHeight="1" x14ac:dyDescent="0.25">
      <c r="A58" s="9" t="s">
        <v>16</v>
      </c>
      <c r="B58" s="9" t="s">
        <v>220</v>
      </c>
      <c r="C58" s="66">
        <f>stanford_fuel_demand!D65-stanford_fuel_demand!$C65</f>
        <v>-64.612916969596199</v>
      </c>
      <c r="D58" s="66">
        <f>stanford_fuel_demand!E65-stanford_fuel_demand!$C65</f>
        <v>-161.5322924239905</v>
      </c>
      <c r="E58" s="66">
        <f>stanford_fuel_demand!F65-stanford_fuel_demand!$C65</f>
        <v>-258.4516678783848</v>
      </c>
      <c r="F58" s="66">
        <f>stanford_fuel_demand!G65-stanford_fuel_demand!$C65</f>
        <v>-282.6815117419834</v>
      </c>
      <c r="G58" s="66">
        <f>stanford_fuel_demand!H65-stanford_fuel_demand!$C65</f>
        <v>-306.911355605582</v>
      </c>
      <c r="H58" s="66">
        <f>stanford_fuel_demand!I65-stanford_fuel_demand!$C65</f>
        <v>-314.9879702267815</v>
      </c>
      <c r="I58" s="66">
        <f>stanford_fuel_demand!J65-stanford_fuel_demand!$C65</f>
        <v>-323.06458484798105</v>
      </c>
      <c r="J58" s="65">
        <f>IF($B58=$B$7,C58-J59-#REF!-J57-J56-J60,IF(C58&gt;0,0,-C58/2.5))</f>
        <v>25.84516678783848</v>
      </c>
      <c r="K58" s="65">
        <f>IF($B58=$B$7,D58-K59-#REF!-K57-K56-K60,IF(D58&gt;0,0,-D58/2.5))</f>
        <v>64.612916969596199</v>
      </c>
      <c r="L58" s="65">
        <f>IF($B58=$B$7,E58-L59-#REF!-L57-L56-L60,IF(E58&gt;0,0,-E58/2.5))</f>
        <v>103.38066715135392</v>
      </c>
      <c r="M58" s="65">
        <f>IF($B58=$B$7,F58-M59-#REF!-M57-M56-M60,IF(F58&gt;0,0,-F58/2.5))</f>
        <v>113.07260469679336</v>
      </c>
      <c r="N58" s="65">
        <f>IF($B58=$B$7,G58-N59-#REF!-N57-N56-N60,IF(G58&gt;0,0,-G58/2.5))</f>
        <v>122.76454224223281</v>
      </c>
      <c r="O58" s="65">
        <f>IF($B58=$B$7,H58-O59-#REF!-O57-O56-O60,IF(H58&gt;0,0,-H58/2.5))</f>
        <v>125.9951880907126</v>
      </c>
      <c r="P58" s="65">
        <f>IF($B58=$B$7,I58-P59-#REF!-P57-P56-P60,IF(I58&gt;0,0,-I58/2.5))</f>
        <v>129.22583393919243</v>
      </c>
      <c r="Q58" s="65">
        <f t="shared" si="12"/>
        <v>-13.208388100007213</v>
      </c>
      <c r="R58" s="65">
        <f t="shared" si="13"/>
        <v>-63.179407621779035</v>
      </c>
      <c r="S58" s="65">
        <f t="shared" si="14"/>
        <v>-130.99742024614068</v>
      </c>
      <c r="T58" s="65">
        <f t="shared" si="15"/>
        <v>-149.60204779468174</v>
      </c>
      <c r="U58" s="65">
        <f t="shared" si="16"/>
        <v>-168.69487313197197</v>
      </c>
      <c r="V58" s="65">
        <f t="shared" si="17"/>
        <v>-175.15680860360874</v>
      </c>
      <c r="W58" s="65">
        <f t="shared" si="18"/>
        <v>-181.66414201053237</v>
      </c>
      <c r="X58" s="28">
        <f>IFERROR(Q58/stanford_fuel_demand!$C65,0)</f>
        <v>-1.6581467436950256E-2</v>
      </c>
      <c r="Y58" s="28">
        <f>IFERROR(R58/stanford_fuel_demand!$C65,0)</f>
        <v>-7.931378774112216E-2</v>
      </c>
      <c r="Z58" s="28">
        <f>IFERROR(S58/stanford_fuel_demand!$C65,0)</f>
        <v>-0.1644507597512738</v>
      </c>
      <c r="AA58" s="28">
        <f>IFERROR(T58/stanford_fuel_demand!$C65,0)</f>
        <v>-0.18780652606711615</v>
      </c>
      <c r="AB58" s="28">
        <f>IFERROR(U58/stanford_fuel_demand!$C65,0)</f>
        <v>-0.21177516320986364</v>
      </c>
      <c r="AC58" s="28">
        <f>IFERROR(V58/stanford_fuel_demand!$C65,0)</f>
        <v>-0.21988730920310259</v>
      </c>
      <c r="AD58" s="67">
        <f>IFERROR(W58/stanford_fuel_demand!$C65,0)</f>
        <v>-0.22805644658544708</v>
      </c>
    </row>
    <row r="59" spans="1:30" ht="15" customHeight="1" x14ac:dyDescent="0.25">
      <c r="A59" s="9" t="s">
        <v>16</v>
      </c>
      <c r="B59" s="9" t="s">
        <v>208</v>
      </c>
      <c r="C59" s="66">
        <f>stanford_fuel_demand!D66-stanford_fuel_demand!$C66</f>
        <v>-1127.1552770513945</v>
      </c>
      <c r="D59" s="66">
        <f>stanford_fuel_demand!E66-stanford_fuel_demand!$C66</f>
        <v>-2817.8881926284857</v>
      </c>
      <c r="E59" s="66">
        <f>stanford_fuel_demand!F66-stanford_fuel_demand!$C66</f>
        <v>-4508.621108205577</v>
      </c>
      <c r="F59" s="66">
        <f>stanford_fuel_demand!G66-stanford_fuel_demand!$C66</f>
        <v>-4931.3043370998494</v>
      </c>
      <c r="G59" s="66">
        <f>stanford_fuel_demand!H66-stanford_fuel_demand!$C66</f>
        <v>-5353.9875659941226</v>
      </c>
      <c r="H59" s="66">
        <f>stanford_fuel_demand!I66-stanford_fuel_demand!$C66</f>
        <v>-5494.8819756255471</v>
      </c>
      <c r="I59" s="66">
        <f>stanford_fuel_demand!J66-stanford_fuel_demand!$C66</f>
        <v>-5635.7763852569715</v>
      </c>
      <c r="J59" s="65">
        <f>IF($B59=$B$7,C59-J60-J58-#REF!-J57-J61,IF(C59&gt;0,0,-C59/2.5))</f>
        <v>450.8621108205578</v>
      </c>
      <c r="K59" s="65">
        <f>IF($B59=$B$7,D59-K60-K58-#REF!-K57-K61,IF(D59&gt;0,0,-D59/2.5))</f>
        <v>1127.1552770513943</v>
      </c>
      <c r="L59" s="65">
        <f>IF($B59=$B$7,E59-L60-L58-#REF!-L57-L61,IF(E59&gt;0,0,-E59/2.5))</f>
        <v>1803.4484432822308</v>
      </c>
      <c r="M59" s="65">
        <f>IF($B59=$B$7,F59-M60-M58-#REF!-M57-M61,IF(F59&gt;0,0,-F59/2.5))</f>
        <v>1972.5217348399397</v>
      </c>
      <c r="N59" s="65">
        <f>IF($B59=$B$7,G59-N60-N58-#REF!-N57-N61,IF(G59&gt;0,0,-G59/2.5))</f>
        <v>2141.5950263976492</v>
      </c>
      <c r="O59" s="65">
        <f>IF($B59=$B$7,H59-O60-O58-#REF!-O57-O61,IF(H59&gt;0,0,-H59/2.5))</f>
        <v>2197.9527902502186</v>
      </c>
      <c r="P59" s="65">
        <f>IF($B59=$B$7,I59-P60-P58-#REF!-P57-P61,IF(I59&gt;0,0,-I59/2.5))</f>
        <v>2254.3105541027885</v>
      </c>
      <c r="Q59" s="65">
        <f t="shared" si="12"/>
        <v>-230.41684304814021</v>
      </c>
      <c r="R59" s="65">
        <f t="shared" si="13"/>
        <v>-1102.1480849623122</v>
      </c>
      <c r="S59" s="65">
        <f t="shared" si="14"/>
        <v>-2285.2154094828416</v>
      </c>
      <c r="T59" s="65">
        <f t="shared" si="15"/>
        <v>-2609.768224963706</v>
      </c>
      <c r="U59" s="65">
        <f t="shared" si="16"/>
        <v>-2942.8375219724421</v>
      </c>
      <c r="V59" s="65">
        <f t="shared" si="17"/>
        <v>-3055.564280156852</v>
      </c>
      <c r="W59" s="65">
        <f t="shared" si="18"/>
        <v>-3169.0829933361092</v>
      </c>
      <c r="X59" s="28">
        <f>IFERROR(Q59/stanford_fuel_demand!$C66,0)</f>
        <v>-2.75350586734978E-2</v>
      </c>
      <c r="Y59" s="28">
        <f>IFERROR(R59/stanford_fuel_demand!$C66,0)</f>
        <v>-0.13170787250123056</v>
      </c>
      <c r="Z59" s="28">
        <f>IFERROR(S59/stanford_fuel_demand!$C66,0)</f>
        <v>-0.27308568049665077</v>
      </c>
      <c r="AA59" s="28">
        <f>IFERROR(T59/stanford_fuel_demand!$C66,0)</f>
        <v>-0.31187008834936758</v>
      </c>
      <c r="AB59" s="28">
        <f>IFERROR(U59/stanford_fuel_demand!$C66,0)</f>
        <v>-0.3516722248345035</v>
      </c>
      <c r="AC59" s="28">
        <f>IFERROR(V59/stanford_fuel_demand!$C66,0)</f>
        <v>-0.3651431927534261</v>
      </c>
      <c r="AD59" s="67">
        <f>IFERROR(W59/stanford_fuel_demand!$C66,0)</f>
        <v>-0.37870880013950492</v>
      </c>
    </row>
    <row r="60" spans="1:30" ht="15" customHeight="1" x14ac:dyDescent="0.25">
      <c r="A60" s="9" t="s">
        <v>16</v>
      </c>
      <c r="B60" s="9" t="s">
        <v>831</v>
      </c>
      <c r="C60" s="66">
        <f>stanford_fuel_demand!D67-stanford_fuel_demand!$C67</f>
        <v>-42.059417986531798</v>
      </c>
      <c r="D60" s="66">
        <f>stanford_fuel_demand!E67-stanford_fuel_demand!$C67</f>
        <v>-105.1485449663295</v>
      </c>
      <c r="E60" s="66">
        <f>stanford_fuel_demand!F67-stanford_fuel_demand!$C67</f>
        <v>-168.23767194612719</v>
      </c>
      <c r="F60" s="66">
        <f>stanford_fuel_demand!G67-stanford_fuel_demand!$C67</f>
        <v>-184.00995369107659</v>
      </c>
      <c r="G60" s="66">
        <f>stanford_fuel_demand!H67-stanford_fuel_demand!$C67</f>
        <v>-199.7822354360261</v>
      </c>
      <c r="H60" s="66">
        <f>stanford_fuel_demand!I67-stanford_fuel_demand!$C67</f>
        <v>-205.0396626843426</v>
      </c>
      <c r="I60" s="66">
        <f>stanford_fuel_demand!J67-stanford_fuel_demand!$C67</f>
        <v>-210.29708993265905</v>
      </c>
      <c r="J60" s="65">
        <f>IF($B60=$B$7,C60-J61-J59-J58-#REF!-J62,IF(C60&gt;0,0,-C60/2.5))</f>
        <v>16.823767194612721</v>
      </c>
      <c r="K60" s="65">
        <f>IF($B60=$B$7,D60-K61-K59-K58-#REF!-K62,IF(D60&gt;0,0,-D60/2.5))</f>
        <v>42.059417986531798</v>
      </c>
      <c r="L60" s="65">
        <f>IF($B60=$B$7,E60-L61-L59-L58-#REF!-L62,IF(E60&gt;0,0,-E60/2.5))</f>
        <v>67.295068778450883</v>
      </c>
      <c r="M60" s="65">
        <f>IF($B60=$B$7,F60-M61-M59-M58-#REF!-M62,IF(F60&gt;0,0,-F60/2.5))</f>
        <v>73.603981476430633</v>
      </c>
      <c r="N60" s="65">
        <f>IF($B60=$B$7,G60-N61-N59-N58-#REF!-N62,IF(G60&gt;0,0,-G60/2.5))</f>
        <v>79.91289417441044</v>
      </c>
      <c r="O60" s="65">
        <f>IF($B60=$B$7,H60-O61-O59-O58-#REF!-O62,IF(H60&gt;0,0,-H60/2.5))</f>
        <v>82.015865073737046</v>
      </c>
      <c r="P60" s="65">
        <f>IF($B60=$B$7,I60-P61-P59-P58-#REF!-P62,IF(I60&gt;0,0,-I60/2.5))</f>
        <v>84.118835973063625</v>
      </c>
      <c r="Q60" s="65">
        <f t="shared" si="12"/>
        <v>-8.5979265769404165</v>
      </c>
      <c r="R60" s="65">
        <f t="shared" si="13"/>
        <v>-41.126283070554962</v>
      </c>
      <c r="S60" s="65">
        <f t="shared" si="14"/>
        <v>-85.27204020029599</v>
      </c>
      <c r="T60" s="65">
        <f t="shared" si="15"/>
        <v>-97.382618754055443</v>
      </c>
      <c r="U60" s="65">
        <f t="shared" si="16"/>
        <v>-109.81098693595946</v>
      </c>
      <c r="V60" s="65">
        <f t="shared" si="17"/>
        <v>-114.01734779614874</v>
      </c>
      <c r="W60" s="65">
        <f t="shared" si="18"/>
        <v>-118.25326018915072</v>
      </c>
      <c r="X60" s="28">
        <f>IFERROR(Q60/stanford_fuel_demand!$C67,0)</f>
        <v>-1.2148656181549585E-2</v>
      </c>
      <c r="Y60" s="28">
        <f>IFERROR(R60/stanford_fuel_demand!$C67,0)</f>
        <v>-5.8110414014148196E-2</v>
      </c>
      <c r="Z60" s="28">
        <f>IFERROR(S60/stanford_fuel_demand!$C67,0)</f>
        <v>-0.12048726969488863</v>
      </c>
      <c r="AA60" s="28">
        <f>IFERROR(T60/stanford_fuel_demand!$C67,0)</f>
        <v>-0.13759921566147387</v>
      </c>
      <c r="AB60" s="28">
        <f>IFERROR(U60/stanford_fuel_demand!$C67,0)</f>
        <v>-0.15516019046028307</v>
      </c>
      <c r="AC60" s="28">
        <f>IFERROR(V60/stanford_fuel_demand!$C67,0)</f>
        <v>-0.16110367362551745</v>
      </c>
      <c r="AD60" s="67">
        <f>IFERROR(W60/stanford_fuel_demand!$C67,0)</f>
        <v>-0.16708891237084045</v>
      </c>
    </row>
    <row r="61" spans="1:30" ht="15" customHeight="1" x14ac:dyDescent="0.25">
      <c r="A61" s="9" t="s">
        <v>16</v>
      </c>
      <c r="B61" s="9" t="s">
        <v>825</v>
      </c>
      <c r="C61" s="66">
        <f>stanford_fuel_demand!D68-stanford_fuel_demand!$C68</f>
        <v>188.74148748605785</v>
      </c>
      <c r="D61" s="66">
        <f>stanford_fuel_demand!E68-stanford_fuel_demand!$C68</f>
        <v>471.85371871514417</v>
      </c>
      <c r="E61" s="66">
        <f>stanford_fuel_demand!F68-stanford_fuel_demand!$C68</f>
        <v>754.9659499442314</v>
      </c>
      <c r="F61" s="66">
        <f>stanford_fuel_demand!G68-stanford_fuel_demand!$C68</f>
        <v>825.74400775150389</v>
      </c>
      <c r="G61" s="66">
        <f>stanford_fuel_demand!H68-stanford_fuel_demand!$C68</f>
        <v>896.52206555877456</v>
      </c>
      <c r="H61" s="66">
        <f>stanford_fuel_demand!I68-stanford_fuel_demand!$C68</f>
        <v>920.11475149453145</v>
      </c>
      <c r="I61" s="66">
        <f>stanford_fuel_demand!J68-stanford_fuel_demand!$C68</f>
        <v>943.70743743028834</v>
      </c>
      <c r="J61" s="65">
        <f t="shared" ref="J61:P61" si="23">IF($B61=$B$7,C61-J62-J60-J59-J58-J63,IF(C61&gt;0,0,-C61/2.5))</f>
        <v>-734.54589378403671</v>
      </c>
      <c r="K61" s="65">
        <f t="shared" si="23"/>
        <v>-1836.3647344600922</v>
      </c>
      <c r="L61" s="65">
        <f t="shared" si="23"/>
        <v>-2938.1835751361464</v>
      </c>
      <c r="M61" s="65">
        <f t="shared" si="23"/>
        <v>-3213.6382853051591</v>
      </c>
      <c r="N61" s="65">
        <f t="shared" si="23"/>
        <v>-3489.0929954741741</v>
      </c>
      <c r="O61" s="65">
        <f t="shared" si="23"/>
        <v>-3580.9112321971788</v>
      </c>
      <c r="P61" s="65">
        <f t="shared" si="23"/>
        <v>-3672.729468920184</v>
      </c>
      <c r="Q61" s="65">
        <f t="shared" si="12"/>
        <v>0</v>
      </c>
      <c r="R61" s="65">
        <f t="shared" si="13"/>
        <v>0</v>
      </c>
      <c r="S61" s="65">
        <f t="shared" si="14"/>
        <v>0</v>
      </c>
      <c r="T61" s="65">
        <f t="shared" si="15"/>
        <v>0</v>
      </c>
      <c r="U61" s="65">
        <f t="shared" si="16"/>
        <v>0</v>
      </c>
      <c r="V61" s="65">
        <f t="shared" si="17"/>
        <v>0</v>
      </c>
      <c r="W61" s="65">
        <f t="shared" si="18"/>
        <v>0</v>
      </c>
      <c r="X61" s="28">
        <f>IFERROR(Q61/stanford_fuel_demand!$C68,0)</f>
        <v>0</v>
      </c>
      <c r="Y61" s="28">
        <f>IFERROR(R61/stanford_fuel_demand!$C68,0)</f>
        <v>0</v>
      </c>
      <c r="Z61" s="28">
        <f>IFERROR(S61/stanford_fuel_demand!$C68,0)</f>
        <v>0</v>
      </c>
      <c r="AA61" s="28">
        <f>IFERROR(T61/stanford_fuel_demand!$C68,0)</f>
        <v>0</v>
      </c>
      <c r="AB61" s="28">
        <f>IFERROR(U61/stanford_fuel_demand!$C68,0)</f>
        <v>0</v>
      </c>
      <c r="AC61" s="28">
        <f>IFERROR(V61/stanford_fuel_demand!$C68,0)</f>
        <v>0</v>
      </c>
      <c r="AD61" s="67">
        <f>IFERROR(W61/stanford_fuel_demand!$C68,0)</f>
        <v>0</v>
      </c>
    </row>
    <row r="62" spans="1:30" ht="15" customHeight="1" x14ac:dyDescent="0.25">
      <c r="A62" s="9" t="s">
        <v>16</v>
      </c>
      <c r="B62" s="9" t="s">
        <v>824</v>
      </c>
      <c r="C62" s="66">
        <f>stanford_fuel_demand!D69-stanford_fuel_demand!$C69</f>
        <v>-636.4058633268769</v>
      </c>
      <c r="D62" s="66">
        <f>stanford_fuel_demand!E69-stanford_fuel_demand!$C69</f>
        <v>-1591.0146583171927</v>
      </c>
      <c r="E62" s="66">
        <f>stanford_fuel_demand!F69-stanford_fuel_demand!$C69</f>
        <v>-2545.6234533075085</v>
      </c>
      <c r="F62" s="66">
        <f>stanford_fuel_demand!G69-stanford_fuel_demand!$C69</f>
        <v>-2784.2756520550874</v>
      </c>
      <c r="G62" s="66">
        <f>stanford_fuel_demand!H69-stanford_fuel_demand!$C69</f>
        <v>-3022.9278508026659</v>
      </c>
      <c r="H62" s="66">
        <f>stanford_fuel_demand!I69-stanford_fuel_demand!$C69</f>
        <v>-3102.4785837185254</v>
      </c>
      <c r="I62" s="66">
        <f>stanford_fuel_demand!J69-stanford_fuel_demand!$C69</f>
        <v>-3182.0293166343854</v>
      </c>
      <c r="J62" s="65">
        <f>IF($B62=$B$7,C62-J63-J61-J60-J59-#REF!,IF(C62&gt;0,0,-C62/2.5))</f>
        <v>254.56234533075076</v>
      </c>
      <c r="K62" s="65">
        <f>IF($B62=$B$7,D62-K63-K61-K60-K59-#REF!,IF(D62&gt;0,0,-D62/2.5))</f>
        <v>636.40586332687712</v>
      </c>
      <c r="L62" s="65">
        <f>IF($B62=$B$7,E62-L63-L61-L60-L59-#REF!,IF(E62&gt;0,0,-E62/2.5))</f>
        <v>1018.2493813230034</v>
      </c>
      <c r="M62" s="65">
        <f>IF($B62=$B$7,F62-M63-M61-M60-M59-#REF!,IF(F62&gt;0,0,-F62/2.5))</f>
        <v>1113.710260822035</v>
      </c>
      <c r="N62" s="65">
        <f>IF($B62=$B$7,G62-N63-N61-N60-N59-#REF!,IF(G62&gt;0,0,-G62/2.5))</f>
        <v>1209.1711403210663</v>
      </c>
      <c r="O62" s="65">
        <f>IF($B62=$B$7,H62-O63-O61-O60-O59-#REF!,IF(H62&gt;0,0,-H62/2.5))</f>
        <v>1240.9914334874102</v>
      </c>
      <c r="P62" s="65">
        <f>IF($B62=$B$7,I62-P63-P61-P60-P59-#REF!,IF(I62&gt;0,0,-I62/2.5))</f>
        <v>1272.8117266537542</v>
      </c>
      <c r="Q62" s="65">
        <f t="shared" si="12"/>
        <v>-130.0962102654637</v>
      </c>
      <c r="R62" s="65">
        <f t="shared" si="13"/>
        <v>-622.28649220308114</v>
      </c>
      <c r="S62" s="65">
        <f t="shared" si="14"/>
        <v>-1290.2609916925394</v>
      </c>
      <c r="T62" s="65">
        <f t="shared" si="15"/>
        <v>-1473.507540714241</v>
      </c>
      <c r="U62" s="65">
        <f t="shared" si="16"/>
        <v>-1661.562600940744</v>
      </c>
      <c r="V62" s="65">
        <f t="shared" si="17"/>
        <v>-1725.2095281414565</v>
      </c>
      <c r="W62" s="65">
        <f t="shared" si="18"/>
        <v>-1789.3036029645721</v>
      </c>
      <c r="X62" s="28">
        <f>IFERROR(Q62/stanford_fuel_demand!$C69,0)</f>
        <v>-2.9973914172193059E-2</v>
      </c>
      <c r="Y62" s="28">
        <f>IFERROR(R62/stanford_fuel_demand!$C69,0)</f>
        <v>-0.14337359919823761</v>
      </c>
      <c r="Z62" s="28">
        <f>IFERROR(S62/stanford_fuel_demand!$C69,0)</f>
        <v>-0.29727362653997008</v>
      </c>
      <c r="AA62" s="28">
        <f>IFERROR(T62/stanford_fuel_demand!$C69,0)</f>
        <v>-0.33949327553296743</v>
      </c>
      <c r="AB62" s="28">
        <f>IFERROR(U62/stanford_fuel_demand!$C69,0)</f>
        <v>-0.38282079616845643</v>
      </c>
      <c r="AC62" s="28">
        <f>IFERROR(V62/stanford_fuel_demand!$C69,0)</f>
        <v>-0.39748492458038465</v>
      </c>
      <c r="AD62" s="67">
        <f>IFERROR(W62/stanford_fuel_demand!$C69,0)</f>
        <v>-0.41225207493606408</v>
      </c>
    </row>
    <row r="63" spans="1:30" ht="15" customHeight="1" x14ac:dyDescent="0.25">
      <c r="A63" s="9" t="s">
        <v>16</v>
      </c>
      <c r="B63" s="9" t="s">
        <v>221</v>
      </c>
      <c r="C63" s="66">
        <f>stanford_fuel_demand!D70-stanford_fuel_demand!$C70</f>
        <v>-437.98497784083702</v>
      </c>
      <c r="D63" s="66">
        <f>stanford_fuel_demand!E70-stanford_fuel_demand!$C70</f>
        <v>-1094.9624446020925</v>
      </c>
      <c r="E63" s="66">
        <f>stanford_fuel_demand!F70-stanford_fuel_demand!$C70</f>
        <v>-1751.9399113633472</v>
      </c>
      <c r="F63" s="66">
        <f>stanford_fuel_demand!G70-stanford_fuel_demand!$C70</f>
        <v>-1916.1842780536608</v>
      </c>
      <c r="G63" s="66">
        <f>stanford_fuel_demand!H70-stanford_fuel_demand!$C70</f>
        <v>-2080.4286447439749</v>
      </c>
      <c r="H63" s="66">
        <f>stanford_fuel_demand!I70-stanford_fuel_demand!$C70</f>
        <v>-2135.1767669740793</v>
      </c>
      <c r="I63" s="66">
        <f>stanford_fuel_demand!J70-stanford_fuel_demand!$C70</f>
        <v>-2189.9248892041842</v>
      </c>
      <c r="J63" s="65">
        <f>IF($B63=$B$7,C63-#REF!-J62-J61-J60-J64,IF(C63&gt;0,0,-C63/2.5))</f>
        <v>175.1939911363348</v>
      </c>
      <c r="K63" s="65">
        <f>IF($B63=$B$7,D63-#REF!-K62-K61-K60-K64,IF(D63&gt;0,0,-D63/2.5))</f>
        <v>437.98497784083702</v>
      </c>
      <c r="L63" s="65">
        <f>IF($B63=$B$7,E63-#REF!-L62-L61-L60-L64,IF(E63&gt;0,0,-E63/2.5))</f>
        <v>700.77596454533887</v>
      </c>
      <c r="M63" s="65">
        <f>IF($B63=$B$7,F63-#REF!-M62-M61-M60-M64,IF(F63&gt;0,0,-F63/2.5))</f>
        <v>766.47371122146433</v>
      </c>
      <c r="N63" s="65">
        <f>IF($B63=$B$7,G63-#REF!-N62-N61-N60-N64,IF(G63&gt;0,0,-G63/2.5))</f>
        <v>832.17145789759002</v>
      </c>
      <c r="O63" s="65">
        <f>IF($B63=$B$7,H63-#REF!-O62-O61-O60-O64,IF(H63&gt;0,0,-H63/2.5))</f>
        <v>854.07070678963169</v>
      </c>
      <c r="P63" s="65">
        <f>IF($B63=$B$7,I63-#REF!-P62-P61-P60-P64,IF(I63&gt;0,0,-I63/2.5))</f>
        <v>875.9699556816737</v>
      </c>
      <c r="Q63" s="65">
        <f t="shared" si="12"/>
        <v>-89.534350724593025</v>
      </c>
      <c r="R63" s="65">
        <f t="shared" si="13"/>
        <v>-428.26779450683318</v>
      </c>
      <c r="S63" s="65">
        <f t="shared" si="14"/>
        <v>-887.9788267524068</v>
      </c>
      <c r="T63" s="65">
        <f t="shared" si="15"/>
        <v>-1014.0921144162201</v>
      </c>
      <c r="U63" s="65">
        <f t="shared" si="16"/>
        <v>-1143.514698544514</v>
      </c>
      <c r="V63" s="65">
        <f t="shared" si="17"/>
        <v>-1187.3175602182182</v>
      </c>
      <c r="W63" s="65">
        <f t="shared" si="18"/>
        <v>-1231.4281562368983</v>
      </c>
      <c r="X63" s="28">
        <f>IFERROR(Q63/stanford_fuel_demand!$C70,0)</f>
        <v>-1.5969270889131377E-2</v>
      </c>
      <c r="Y63" s="28">
        <f>IFERROR(R63/stanford_fuel_demand!$C70,0)</f>
        <v>-7.638548074813839E-2</v>
      </c>
      <c r="Z63" s="28">
        <f>IFERROR(S63/stanford_fuel_demand!$C70,0)</f>
        <v>-0.15837915072217332</v>
      </c>
      <c r="AA63" s="28">
        <f>IFERROR(T63/stanford_fuel_demand!$C70,0)</f>
        <v>-0.18087260979261702</v>
      </c>
      <c r="AB63" s="28">
        <f>IFERROR(U63/stanford_fuel_demand!$C70,0)</f>
        <v>-0.20395631217488516</v>
      </c>
      <c r="AC63" s="28">
        <f>IFERROR(V63/stanford_fuel_demand!$C70,0)</f>
        <v>-0.21176895344748667</v>
      </c>
      <c r="AD63" s="67">
        <f>IFERROR(W63/stanford_fuel_demand!$C70,0)</f>
        <v>-0.21963648195696472</v>
      </c>
    </row>
    <row r="64" spans="1:30" ht="15" customHeight="1" x14ac:dyDescent="0.25">
      <c r="A64" s="9" t="s">
        <v>15</v>
      </c>
      <c r="B64" s="9" t="s">
        <v>220</v>
      </c>
      <c r="C64" s="66">
        <f>stanford_fuel_demand!D72-stanford_fuel_demand!$C72</f>
        <v>-270.45007537796937</v>
      </c>
      <c r="D64" s="66">
        <f>stanford_fuel_demand!E72-stanford_fuel_demand!$C72</f>
        <v>-676.12518844492388</v>
      </c>
      <c r="E64" s="66">
        <f>stanford_fuel_demand!F72-stanford_fuel_demand!$C72</f>
        <v>-1081.8003015118782</v>
      </c>
      <c r="F64" s="66">
        <f>stanford_fuel_demand!G72-stanford_fuel_demand!$C72</f>
        <v>-1183.2190797786168</v>
      </c>
      <c r="G64" s="66">
        <f>stanford_fuel_demand!H72-stanford_fuel_demand!$C72</f>
        <v>-1284.6378580453554</v>
      </c>
      <c r="H64" s="66">
        <f>stanford_fuel_demand!I72-stanford_fuel_demand!$C72</f>
        <v>-1318.4441174676017</v>
      </c>
      <c r="I64" s="66">
        <f>stanford_fuel_demand!J72-stanford_fuel_demand!$C72</f>
        <v>-1352.2503768898478</v>
      </c>
      <c r="J64" s="65">
        <f>IF($B64=$B$7,C64-J65-#REF!-J63-J62-J66,IF(C64&gt;0,0,-C64/2.5))</f>
        <v>108.18003015118775</v>
      </c>
      <c r="K64" s="65">
        <f>IF($B64=$B$7,D64-K65-#REF!-K63-K62-K66,IF(D64&gt;0,0,-D64/2.5))</f>
        <v>270.45007537796954</v>
      </c>
      <c r="L64" s="65">
        <f>IF($B64=$B$7,E64-L65-#REF!-L63-L62-L66,IF(E64&gt;0,0,-E64/2.5))</f>
        <v>432.72012060475129</v>
      </c>
      <c r="M64" s="65">
        <f>IF($B64=$B$7,F64-M65-#REF!-M63-M62-M66,IF(F64&gt;0,0,-F64/2.5))</f>
        <v>473.28763191144674</v>
      </c>
      <c r="N64" s="65">
        <f>IF($B64=$B$7,G64-N65-#REF!-N63-N62-N66,IF(G64&gt;0,0,-G64/2.5))</f>
        <v>513.85514321814219</v>
      </c>
      <c r="O64" s="65">
        <f>IF($B64=$B$7,H64-O65-#REF!-O63-O62-O66,IF(H64&gt;0,0,-H64/2.5))</f>
        <v>527.37764698704063</v>
      </c>
      <c r="P64" s="65">
        <f>IF($B64=$B$7,I64-P65-#REF!-P63-P62-P66,IF(I64&gt;0,0,-I64/2.5))</f>
        <v>540.90015075593908</v>
      </c>
      <c r="Q64" s="65">
        <f t="shared" si="12"/>
        <v>-72.404614671766524</v>
      </c>
      <c r="R64" s="65">
        <f t="shared" si="13"/>
        <v>-322.87086161760089</v>
      </c>
      <c r="S64" s="65">
        <f t="shared" si="14"/>
        <v>-642.4697900982294</v>
      </c>
      <c r="T64" s="65">
        <f t="shared" si="15"/>
        <v>-728.04416848981555</v>
      </c>
      <c r="U64" s="65">
        <f t="shared" si="16"/>
        <v>-815.20610691152569</v>
      </c>
      <c r="V64" s="65">
        <f t="shared" si="17"/>
        <v>-844.57231486542389</v>
      </c>
      <c r="W64" s="65">
        <f t="shared" si="18"/>
        <v>-874.08202321085207</v>
      </c>
      <c r="X64" s="28">
        <f>IFERROR(Q64/stanford_fuel_demand!$C72,0)</f>
        <v>-2.4867766058681864E-2</v>
      </c>
      <c r="Y64" s="28">
        <f>IFERROR(R64/stanford_fuel_demand!$C72,0)</f>
        <v>-0.11089178625243627</v>
      </c>
      <c r="Z64" s="28">
        <f>IFERROR(S64/stanford_fuel_demand!$C72,0)</f>
        <v>-0.22065980894120005</v>
      </c>
      <c r="AA64" s="28">
        <f>IFERROR(T64/stanford_fuel_demand!$C72,0)</f>
        <v>-0.2500508033150558</v>
      </c>
      <c r="AB64" s="28">
        <f>IFERROR(U64/stanford_fuel_demand!$C72,0)</f>
        <v>-0.27998705397695633</v>
      </c>
      <c r="AC64" s="28">
        <f>IFERROR(V64/stanford_fuel_demand!$C72,0)</f>
        <v>-0.290073040798911</v>
      </c>
      <c r="AD64" s="67">
        <f>IFERROR(W64/stanford_fuel_demand!$C72,0)</f>
        <v>-0.30020831362538453</v>
      </c>
    </row>
    <row r="65" spans="1:30" ht="15" customHeight="1" x14ac:dyDescent="0.25">
      <c r="A65" s="9" t="s">
        <v>15</v>
      </c>
      <c r="B65" s="9" t="s">
        <v>208</v>
      </c>
      <c r="C65" s="66">
        <f>stanford_fuel_demand!D73-stanford_fuel_demand!$C73</f>
        <v>-9675.8346582219528</v>
      </c>
      <c r="D65" s="66">
        <f>stanford_fuel_demand!E73-stanford_fuel_demand!$C73</f>
        <v>-24189.586645554875</v>
      </c>
      <c r="E65" s="66">
        <f>stanford_fuel_demand!F73-stanford_fuel_demand!$C73</f>
        <v>-38703.338632887804</v>
      </c>
      <c r="F65" s="66">
        <f>stanford_fuel_demand!G73-stanford_fuel_demand!$C73</f>
        <v>-42331.776629721033</v>
      </c>
      <c r="G65" s="66">
        <f>stanford_fuel_demand!H73-stanford_fuel_demand!$C73</f>
        <v>-45960.214626554261</v>
      </c>
      <c r="H65" s="66">
        <f>stanford_fuel_demand!I73-stanford_fuel_demand!$C73</f>
        <v>-47169.693958832009</v>
      </c>
      <c r="I65" s="66">
        <f>stanford_fuel_demand!J73-stanford_fuel_demand!$C73</f>
        <v>-48379.17329110975</v>
      </c>
      <c r="J65" s="65">
        <f>IF($B65=$B$7,C65-J66-J64-#REF!-J63-J67,IF(C65&gt;0,0,-C65/2.5))</f>
        <v>3870.3338632887812</v>
      </c>
      <c r="K65" s="65">
        <f>IF($B65=$B$7,D65-K66-K64-#REF!-K63-K67,IF(D65&gt;0,0,-D65/2.5))</f>
        <v>9675.8346582219492</v>
      </c>
      <c r="L65" s="65">
        <f>IF($B65=$B$7,E65-L66-L64-#REF!-L63-L67,IF(E65&gt;0,0,-E65/2.5))</f>
        <v>15481.335453155121</v>
      </c>
      <c r="M65" s="65">
        <f>IF($B65=$B$7,F65-M66-M64-#REF!-M63-M67,IF(F65&gt;0,0,-F65/2.5))</f>
        <v>16932.710651888414</v>
      </c>
      <c r="N65" s="65">
        <f>IF($B65=$B$7,G65-N66-N64-#REF!-N63-N67,IF(G65&gt;0,0,-G65/2.5))</f>
        <v>18384.085850621705</v>
      </c>
      <c r="O65" s="65">
        <f>IF($B65=$B$7,H65-O66-O64-#REF!-O63-O67,IF(H65&gt;0,0,-H65/2.5))</f>
        <v>18867.877583532805</v>
      </c>
      <c r="P65" s="65">
        <f>IF($B65=$B$7,I65-P66-P64-#REF!-P63-P67,IF(I65&gt;0,0,-I65/2.5))</f>
        <v>19351.669316443898</v>
      </c>
      <c r="Q65" s="65">
        <f t="shared" si="12"/>
        <v>-2590.4044547859367</v>
      </c>
      <c r="R65" s="65">
        <f t="shared" si="13"/>
        <v>-11551.281945858338</v>
      </c>
      <c r="S65" s="65">
        <f t="shared" si="14"/>
        <v>-22985.504637797607</v>
      </c>
      <c r="T65" s="65">
        <f t="shared" si="15"/>
        <v>-26047.080920000248</v>
      </c>
      <c r="U65" s="65">
        <f t="shared" si="16"/>
        <v>-29165.454998764835</v>
      </c>
      <c r="V65" s="65">
        <f t="shared" si="17"/>
        <v>-30216.083556748315</v>
      </c>
      <c r="W65" s="65">
        <f t="shared" si="18"/>
        <v>-31271.846097630107</v>
      </c>
      <c r="X65" s="28">
        <f>IFERROR(Q65/stanford_fuel_demand!$C73,0)</f>
        <v>-3.9563000639683869E-2</v>
      </c>
      <c r="Y65" s="28">
        <f>IFERROR(R65/stanford_fuel_demand!$C73,0)</f>
        <v>-0.17642162951380794</v>
      </c>
      <c r="Z65" s="28">
        <f>IFERROR(S65/stanford_fuel_demand!$C73,0)</f>
        <v>-0.35105542418617841</v>
      </c>
      <c r="AA65" s="28">
        <f>IFERROR(T65/stanford_fuel_demand!$C73,0)</f>
        <v>-0.39781458729193886</v>
      </c>
      <c r="AB65" s="28">
        <f>IFERROR(U65/stanford_fuel_demand!$C73,0)</f>
        <v>-0.44544121773762041</v>
      </c>
      <c r="AC65" s="28">
        <f>IFERROR(V65/stanford_fuel_demand!$C73,0)</f>
        <v>-0.46148736768720633</v>
      </c>
      <c r="AD65" s="67">
        <f>IFERROR(W65/stanford_fuel_demand!$C73,0)</f>
        <v>-0.47761192846885936</v>
      </c>
    </row>
    <row r="66" spans="1:30" ht="15" customHeight="1" x14ac:dyDescent="0.25">
      <c r="A66" s="9" t="s">
        <v>15</v>
      </c>
      <c r="B66" s="9" t="s">
        <v>831</v>
      </c>
      <c r="C66" s="66">
        <f>stanford_fuel_demand!D74-stanford_fuel_demand!$C74</f>
        <v>-3640.5907439672737</v>
      </c>
      <c r="D66" s="66">
        <f>stanford_fuel_demand!E74-stanford_fuel_demand!$C74</f>
        <v>-9101.4768599181843</v>
      </c>
      <c r="E66" s="66">
        <f>stanford_fuel_demand!F74-stanford_fuel_demand!$C74</f>
        <v>-14562.362975869099</v>
      </c>
      <c r="F66" s="66">
        <f>stanford_fuel_demand!G74-stanford_fuel_demand!$C74</f>
        <v>-15927.584504856826</v>
      </c>
      <c r="G66" s="66">
        <f>stanford_fuel_demand!H74-stanford_fuel_demand!$C74</f>
        <v>-17292.806033844554</v>
      </c>
      <c r="H66" s="66">
        <f>stanford_fuel_demand!I74-stanford_fuel_demand!$C74</f>
        <v>-17747.879876840463</v>
      </c>
      <c r="I66" s="66">
        <f>stanford_fuel_demand!J74-stanford_fuel_demand!$C74</f>
        <v>-18202.953719836372</v>
      </c>
      <c r="J66" s="65">
        <f>IF($B66=$B$7,C66-J67-J65-J64-#REF!-J68,IF(C66&gt;0,0,-C66/2.5))</f>
        <v>1456.2362975869096</v>
      </c>
      <c r="K66" s="65">
        <f>IF($B66=$B$7,D66-K67-K65-K64-#REF!-K68,IF(D66&gt;0,0,-D66/2.5))</f>
        <v>3640.5907439672737</v>
      </c>
      <c r="L66" s="65">
        <f>IF($B66=$B$7,E66-L67-L65-L64-#REF!-L68,IF(E66&gt;0,0,-E66/2.5))</f>
        <v>5824.9451903476393</v>
      </c>
      <c r="M66" s="65">
        <f>IF($B66=$B$7,F66-M67-M65-M64-#REF!-M68,IF(F66&gt;0,0,-F66/2.5))</f>
        <v>6371.0338019427309</v>
      </c>
      <c r="N66" s="65">
        <f>IF($B66=$B$7,G66-N67-N65-N64-#REF!-N68,IF(G66&gt;0,0,-G66/2.5))</f>
        <v>6917.1224135378216</v>
      </c>
      <c r="O66" s="65">
        <f>IF($B66=$B$7,H66-O67-O65-O64-#REF!-O68,IF(H66&gt;0,0,-H66/2.5))</f>
        <v>7099.1519507361854</v>
      </c>
      <c r="P66" s="65">
        <f>IF($B66=$B$7,I66-P67-P65-P64-#REF!-P68,IF(I66&gt;0,0,-I66/2.5))</f>
        <v>7281.1814879345493</v>
      </c>
      <c r="Q66" s="65">
        <f t="shared" si="12"/>
        <v>-974.6551914476654</v>
      </c>
      <c r="R66" s="65">
        <f t="shared" si="13"/>
        <v>-4346.2390190094429</v>
      </c>
      <c r="S66" s="65">
        <f t="shared" si="14"/>
        <v>-8648.4337926006028</v>
      </c>
      <c r="T66" s="65">
        <f t="shared" si="15"/>
        <v>-9800.3702062169232</v>
      </c>
      <c r="U66" s="65">
        <f t="shared" si="16"/>
        <v>-10973.677130982422</v>
      </c>
      <c r="V66" s="65">
        <f t="shared" si="17"/>
        <v>-11368.982418706843</v>
      </c>
      <c r="W66" s="65">
        <f t="shared" si="18"/>
        <v>-11766.219398246954</v>
      </c>
      <c r="X66" s="28">
        <f>IFERROR(Q66/stanford_fuel_demand!$C74,0)</f>
        <v>-3.1475687421818735E-2</v>
      </c>
      <c r="Y66" s="28">
        <f>IFERROR(R66/stanford_fuel_demand!$C74,0)</f>
        <v>-0.14035821285644781</v>
      </c>
      <c r="Z66" s="28">
        <f>IFERROR(S66/stanford_fuel_demand!$C74,0)</f>
        <v>-0.27929405304851096</v>
      </c>
      <c r="AA66" s="28">
        <f>IFERROR(T66/stanford_fuel_demand!$C74,0)</f>
        <v>-0.31649489166605715</v>
      </c>
      <c r="AB66" s="28">
        <f>IFERROR(U66/stanford_fuel_demand!$C74,0)</f>
        <v>-0.35438587335663918</v>
      </c>
      <c r="AC66" s="28">
        <f>IFERROR(V66/stanford_fuel_demand!$C74,0)</f>
        <v>-0.3671519323504101</v>
      </c>
      <c r="AD66" s="67">
        <f>IFERROR(W66/stanford_fuel_demand!$C74,0)</f>
        <v>-0.37998037374189408</v>
      </c>
    </row>
    <row r="67" spans="1:30" ht="15" customHeight="1" x14ac:dyDescent="0.25">
      <c r="A67" s="9" t="s">
        <v>15</v>
      </c>
      <c r="B67" s="9" t="s">
        <v>825</v>
      </c>
      <c r="C67" s="66">
        <f>stanford_fuel_demand!D75-stanford_fuel_demand!$C75</f>
        <v>1703.5560009472247</v>
      </c>
      <c r="D67" s="66">
        <f>stanford_fuel_demand!E75-stanford_fuel_demand!$C75</f>
        <v>4258.8900023680617</v>
      </c>
      <c r="E67" s="66">
        <f>stanford_fuel_demand!F75-stanford_fuel_demand!$C75</f>
        <v>6814.2240037888914</v>
      </c>
      <c r="F67" s="66">
        <f>stanford_fuel_demand!G75-stanford_fuel_demand!$C75</f>
        <v>7453.0575041441043</v>
      </c>
      <c r="G67" s="66">
        <f>stanford_fuel_demand!H75-stanford_fuel_demand!$C75</f>
        <v>8091.8910044993099</v>
      </c>
      <c r="H67" s="66">
        <f>stanford_fuel_demand!I75-stanford_fuel_demand!$C75</f>
        <v>8304.8355046177167</v>
      </c>
      <c r="I67" s="66">
        <f>stanford_fuel_demand!J75-stanford_fuel_demand!$C75</f>
        <v>8517.7800047361161</v>
      </c>
      <c r="J67" s="65">
        <f t="shared" ref="J67:P67" si="24">IF($B67=$B$7,C67-J68-J66-J65-J64-J69,IF(C67&gt;0,0,-C67/2.5))</f>
        <v>-4659.668925466548</v>
      </c>
      <c r="K67" s="65">
        <f t="shared" si="24"/>
        <v>-11649.172313666368</v>
      </c>
      <c r="L67" s="65">
        <f t="shared" si="24"/>
        <v>-18638.675701866199</v>
      </c>
      <c r="M67" s="65">
        <f t="shared" si="24"/>
        <v>-20386.051548916152</v>
      </c>
      <c r="N67" s="65">
        <f t="shared" si="24"/>
        <v>-22133.427395966104</v>
      </c>
      <c r="O67" s="65">
        <f t="shared" si="24"/>
        <v>-22715.886011649422</v>
      </c>
      <c r="P67" s="65">
        <f t="shared" si="24"/>
        <v>-23298.344627332746</v>
      </c>
      <c r="Q67" s="65">
        <f t="shared" si="12"/>
        <v>0</v>
      </c>
      <c r="R67" s="65">
        <f t="shared" si="13"/>
        <v>0</v>
      </c>
      <c r="S67" s="65">
        <f t="shared" si="14"/>
        <v>0</v>
      </c>
      <c r="T67" s="65">
        <f t="shared" si="15"/>
        <v>0</v>
      </c>
      <c r="U67" s="65">
        <f t="shared" si="16"/>
        <v>0</v>
      </c>
      <c r="V67" s="65">
        <f t="shared" si="17"/>
        <v>0</v>
      </c>
      <c r="W67" s="65">
        <f t="shared" si="18"/>
        <v>0</v>
      </c>
      <c r="X67" s="28">
        <f>IFERROR(Q67/stanford_fuel_demand!$C75,0)</f>
        <v>0</v>
      </c>
      <c r="Y67" s="28">
        <f>IFERROR(R67/stanford_fuel_demand!$C75,0)</f>
        <v>0</v>
      </c>
      <c r="Z67" s="28">
        <f>IFERROR(S67/stanford_fuel_demand!$C75,0)</f>
        <v>0</v>
      </c>
      <c r="AA67" s="28">
        <f>IFERROR(T67/stanford_fuel_demand!$C75,0)</f>
        <v>0</v>
      </c>
      <c r="AB67" s="28">
        <f>IFERROR(U67/stanford_fuel_demand!$C75,0)</f>
        <v>0</v>
      </c>
      <c r="AC67" s="28">
        <f>IFERROR(V67/stanford_fuel_demand!$C75,0)</f>
        <v>0</v>
      </c>
      <c r="AD67" s="67">
        <f>IFERROR(W67/stanford_fuel_demand!$C75,0)</f>
        <v>0</v>
      </c>
    </row>
    <row r="68" spans="1:30" ht="15" customHeight="1" x14ac:dyDescent="0.25">
      <c r="A68" s="9" t="s">
        <v>15</v>
      </c>
      <c r="B68" s="9" t="s">
        <v>824</v>
      </c>
      <c r="C68" s="66">
        <f>stanford_fuel_demand!D76-stanford_fuel_demand!$C76</f>
        <v>-509.19865375362906</v>
      </c>
      <c r="D68" s="66">
        <f>stanford_fuel_demand!E76-stanford_fuel_demand!$C76</f>
        <v>-1272.9966343840724</v>
      </c>
      <c r="E68" s="66">
        <f>stanford_fuel_demand!F76-stanford_fuel_demand!$C76</f>
        <v>-2036.794615014516</v>
      </c>
      <c r="F68" s="66">
        <f>stanford_fuel_demand!G76-stanford_fuel_demand!$C76</f>
        <v>-2227.744110172127</v>
      </c>
      <c r="G68" s="66">
        <f>stanford_fuel_demand!H76-stanford_fuel_demand!$C76</f>
        <v>-2418.6936053297377</v>
      </c>
      <c r="H68" s="66">
        <f>stanford_fuel_demand!I76-stanford_fuel_demand!$C76</f>
        <v>-2482.3434370489413</v>
      </c>
      <c r="I68" s="66">
        <f>stanford_fuel_demand!J76-stanford_fuel_demand!$C76</f>
        <v>-2545.9932687681448</v>
      </c>
      <c r="J68" s="65">
        <f>IF($B68=$B$7,C68-J69-J67-J66-J65-#REF!,IF(C68&gt;0,0,-C68/2.5))</f>
        <v>203.67946150145161</v>
      </c>
      <c r="K68" s="65">
        <f>IF($B68=$B$7,D68-K69-K67-K66-K65-#REF!,IF(D68&gt;0,0,-D68/2.5))</f>
        <v>509.19865375362895</v>
      </c>
      <c r="L68" s="65">
        <f>IF($B68=$B$7,E68-L69-L67-L66-L65-#REF!,IF(E68&gt;0,0,-E68/2.5))</f>
        <v>814.71784600580645</v>
      </c>
      <c r="M68" s="65">
        <f>IF($B68=$B$7,F68-M69-M67-M66-M65-#REF!,IF(F68&gt;0,0,-F68/2.5))</f>
        <v>891.09764406885074</v>
      </c>
      <c r="N68" s="65">
        <f>IF($B68=$B$7,G68-N69-N67-N66-N65-#REF!,IF(G68&gt;0,0,-G68/2.5))</f>
        <v>967.47744213189503</v>
      </c>
      <c r="O68" s="65">
        <f>IF($B68=$B$7,H68-O69-O67-O66-O65-#REF!,IF(H68&gt;0,0,-H68/2.5))</f>
        <v>992.93737481957646</v>
      </c>
      <c r="P68" s="65">
        <f>IF($B68=$B$7,I68-P69-P67-P66-P65-#REF!,IF(I68&gt;0,0,-I68/2.5))</f>
        <v>1018.3973075072579</v>
      </c>
      <c r="Q68" s="65">
        <f t="shared" ref="Q68:Q99" si="25">IF($B68=$B$7,0,IF(C68&gt;0,0,C68)-IF(SUMIFS($J$4:$J$171,$A$4:$A$171,$A68,$B$4:$B$171,$B$7)&lt;0,SUMIFS($J$4:$J$171,$A$4:$A$171,$A68,$B$4:$B$171,$B$7)/(SUMIF($A$4:$A$171,$A68,J$4:J$171)-SUMIFS($J$4:$J$171,$A$4:$A$171,$A68,$B$4:$B$171,$B$7))*J68)*2.5)</f>
        <v>-136.32213732936913</v>
      </c>
      <c r="R68" s="65">
        <f t="shared" ref="R68:R99" si="26">IF($B68=$B$7,0,IF(D68&gt;0,0,D68)-IF(SUMIFS($J$4:$J$171,$A$4:$A$171,$A68,$B$4:$B$171,$B$7)&lt;0,SUMIFS($J$4:$J$171,$A$4:$A$171,$A68,$B$4:$B$171,$B$7)/(SUMIF($A$4:$A$171,$A68,K$4:K$171)-SUMIFS($J$4:$J$171,$A$4:$A$171,$A68,$B$4:$B$171,$B$7))*K68)*2.5)</f>
        <v>-607.89558975789009</v>
      </c>
      <c r="S68" s="65">
        <f t="shared" ref="S68:S99" si="27">IF($B68=$B$7,0,IF(E68&gt;0,0,E68)-IF(SUMIFS($J$4:$J$171,$A$4:$A$171,$A68,$B$4:$B$171,$B$7)&lt;0,SUMIFS($J$4:$J$171,$A$4:$A$171,$A68,$B$4:$B$171,$B$7)/(SUMIF($A$4:$A$171,$A68,L$4:L$171)-SUMIFS($J$4:$J$171,$A$4:$A$171,$A68,$B$4:$B$171,$B$7))*L68)*2.5)</f>
        <v>-1209.630841249319</v>
      </c>
      <c r="T68" s="65">
        <f t="shared" ref="T68:T99" si="28">IF($B68=$B$7,0,IF(F68&gt;0,0,F68)-IF(SUMIFS($J$4:$J$171,$A$4:$A$171,$A68,$B$4:$B$171,$B$7)&lt;0,SUMIFS($J$4:$J$171,$A$4:$A$171,$A68,$B$4:$B$171,$B$7)/(SUMIF($A$4:$A$171,$A68,M$4:M$171)-SUMIFS($J$4:$J$171,$A$4:$A$171,$A68,$B$4:$B$171,$B$7))*M68)*2.5)</f>
        <v>-1370.7487784948594</v>
      </c>
      <c r="U68" s="65">
        <f t="shared" ref="U68:U99" si="29">IF($B68=$B$7,0,IF(G68&gt;0,0,G68)-IF(SUMIFS($J$4:$J$171,$A$4:$A$171,$A68,$B$4:$B$171,$B$7)&lt;0,SUMIFS($J$4:$J$171,$A$4:$A$171,$A68,$B$4:$B$171,$B$7)/(SUMIF($A$4:$A$171,$A68,N$4:N$171)-SUMIFS($J$4:$J$171,$A$4:$A$171,$A68,$B$4:$B$171,$B$7))*N68)*2.5)</f>
        <v>-1534.8557458930527</v>
      </c>
      <c r="V68" s="65">
        <f t="shared" ref="V68:V99" si="30">IF($B68=$B$7,0,IF(H68&gt;0,0,H68)-IF(SUMIFS($J$4:$J$171,$A$4:$A$171,$A68,$B$4:$B$171,$B$7)&lt;0,SUMIFS($J$4:$J$171,$A$4:$A$171,$A68,$B$4:$B$171,$B$7)/(SUMIF($A$4:$A$171,$A68,O$4:O$171)-SUMIFS($J$4:$J$171,$A$4:$A$171,$A68,$B$4:$B$171,$B$7))*O68)*2.5)</f>
        <v>-1590.1459266595991</v>
      </c>
      <c r="W68" s="65">
        <f t="shared" ref="W68:W99" si="31">IF($B68=$B$7,0,IF(I68&gt;0,0,I68)-IF(SUMIFS($J$4:$J$171,$A$4:$A$171,$A68,$B$4:$B$171,$B$7)&lt;0,SUMIFS($J$4:$J$171,$A$4:$A$171,$A68,$B$4:$B$171,$B$7)/(SUMIF($A$4:$A$171,$A68,P$4:P$171)-SUMIFS($J$4:$J$171,$A$4:$A$171,$A68,$B$4:$B$171,$B$7))*P68)*2.5)</f>
        <v>-1645.7062874439478</v>
      </c>
      <c r="X68" s="28">
        <f>IFERROR(Q68/stanford_fuel_demand!$C76,0)</f>
        <v>-3.9030851351401524E-2</v>
      </c>
      <c r="Y68" s="28">
        <f>IFERROR(R68/stanford_fuel_demand!$C76,0)</f>
        <v>-0.17404863851046087</v>
      </c>
      <c r="Z68" s="28">
        <f>IFERROR(S68/stanford_fuel_demand!$C76,0)</f>
        <v>-0.34633348977504208</v>
      </c>
      <c r="AA68" s="28">
        <f>IFERROR(T68/stanford_fuel_demand!$C76,0)</f>
        <v>-0.39246371030907945</v>
      </c>
      <c r="AB68" s="28">
        <f>IFERROR(U68/stanford_fuel_demand!$C76,0)</f>
        <v>-0.43944973015684957</v>
      </c>
      <c r="AC68" s="28">
        <f>IFERROR(V68/stanford_fuel_demand!$C76,0)</f>
        <v>-0.45528004846734654</v>
      </c>
      <c r="AD68" s="67">
        <f>IFERROR(W68/stanford_fuel_demand!$C76,0)</f>
        <v>-0.47118772293084654</v>
      </c>
    </row>
    <row r="69" spans="1:30" ht="15" customHeight="1" x14ac:dyDescent="0.25">
      <c r="A69" s="9" t="s">
        <v>15</v>
      </c>
      <c r="B69" s="9" t="s">
        <v>221</v>
      </c>
      <c r="C69" s="66">
        <f>stanford_fuel_demand!D77-stanford_fuel_demand!$C77</f>
        <v>-1811.9881847136076</v>
      </c>
      <c r="D69" s="66">
        <f>stanford_fuel_demand!E77-stanford_fuel_demand!$C77</f>
        <v>-4529.970461784018</v>
      </c>
      <c r="E69" s="66">
        <f>stanford_fuel_demand!F77-stanford_fuel_demand!$C77</f>
        <v>-7247.9527388544293</v>
      </c>
      <c r="F69" s="66">
        <f>stanford_fuel_demand!G77-stanford_fuel_demand!$C77</f>
        <v>-7927.4483081220314</v>
      </c>
      <c r="G69" s="66">
        <f>stanford_fuel_demand!H77-stanford_fuel_demand!$C77</f>
        <v>-8606.9438773896345</v>
      </c>
      <c r="H69" s="66">
        <f>stanford_fuel_demand!I77-stanford_fuel_demand!$C77</f>
        <v>-8833.4424004788343</v>
      </c>
      <c r="I69" s="66">
        <f>stanford_fuel_demand!J77-stanford_fuel_demand!$C77</f>
        <v>-9059.9409235680359</v>
      </c>
      <c r="J69" s="65">
        <f>IF($B69=$B$7,C69-#REF!-J68-J67-J66-J70,IF(C69&gt;0,0,-C69/2.5))</f>
        <v>724.79527388544307</v>
      </c>
      <c r="K69" s="65">
        <f>IF($B69=$B$7,D69-#REF!-K68-K67-K66-K70,IF(D69&gt;0,0,-D69/2.5))</f>
        <v>1811.9881847136071</v>
      </c>
      <c r="L69" s="65">
        <f>IF($B69=$B$7,E69-#REF!-L68-L67-L66-L70,IF(E69&gt;0,0,-E69/2.5))</f>
        <v>2899.1810955417718</v>
      </c>
      <c r="M69" s="65">
        <f>IF($B69=$B$7,F69-#REF!-M68-M67-M66-M70,IF(F69&gt;0,0,-F69/2.5))</f>
        <v>3170.9793232488128</v>
      </c>
      <c r="N69" s="65">
        <f>IF($B69=$B$7,G69-#REF!-N68-N67-N66-N70,IF(G69&gt;0,0,-G69/2.5))</f>
        <v>3442.7775509558537</v>
      </c>
      <c r="O69" s="65">
        <f>IF($B69=$B$7,H69-#REF!-O68-O67-O66-O70,IF(H69&gt;0,0,-H69/2.5))</f>
        <v>3533.3769601915337</v>
      </c>
      <c r="P69" s="65">
        <f>IF($B69=$B$7,I69-#REF!-P68-P67-P66-P70,IF(I69&gt;0,0,-I69/2.5))</f>
        <v>3623.9763694272142</v>
      </c>
      <c r="Q69" s="65">
        <f t="shared" si="25"/>
        <v>-485.10360413332523</v>
      </c>
      <c r="R69" s="65">
        <f t="shared" si="26"/>
        <v>-2163.2021570774955</v>
      </c>
      <c r="S69" s="65">
        <f t="shared" si="27"/>
        <v>-4304.482692661335</v>
      </c>
      <c r="T69" s="65">
        <f t="shared" si="28"/>
        <v>-4877.8223833345965</v>
      </c>
      <c r="U69" s="65">
        <f t="shared" si="29"/>
        <v>-5461.7985658375901</v>
      </c>
      <c r="V69" s="65">
        <f t="shared" si="30"/>
        <v>-5658.5491926138639</v>
      </c>
      <c r="W69" s="65">
        <f t="shared" si="31"/>
        <v>-5856.2612575172716</v>
      </c>
      <c r="X69" s="28">
        <f>IFERROR(Q69/stanford_fuel_demand!$C77,0)</f>
        <v>-3.8000755596053662E-2</v>
      </c>
      <c r="Y69" s="28">
        <f>IFERROR(R69/stanford_fuel_demand!$C77,0)</f>
        <v>-0.16945517570998161</v>
      </c>
      <c r="Z69" s="28">
        <f>IFERROR(S69/stanford_fuel_demand!$C77,0)</f>
        <v>-0.33719311375454142</v>
      </c>
      <c r="AA69" s="28">
        <f>IFERROR(T69/stanford_fuel_demand!$C77,0)</f>
        <v>-0.38210587315923888</v>
      </c>
      <c r="AB69" s="28">
        <f>IFERROR(U69/stanford_fuel_demand!$C77,0)</f>
        <v>-0.427851845764121</v>
      </c>
      <c r="AC69" s="28">
        <f>IFERROR(V69/stanford_fuel_demand!$C77,0)</f>
        <v>-0.44326437293932763</v>
      </c>
      <c r="AD69" s="67">
        <f>IFERROR(W69/stanford_fuel_demand!$C77,0)</f>
        <v>-0.45875221469677741</v>
      </c>
    </row>
    <row r="70" spans="1:30" ht="15" customHeight="1" x14ac:dyDescent="0.25">
      <c r="A70" s="9" t="s">
        <v>47</v>
      </c>
      <c r="B70" s="9" t="s">
        <v>220</v>
      </c>
      <c r="C70" s="66">
        <f>stanford_fuel_demand!D79-stanford_fuel_demand!$C79</f>
        <v>-5.6411703655087138</v>
      </c>
      <c r="D70" s="66">
        <f>stanford_fuel_demand!E79-stanford_fuel_demand!$C79</f>
        <v>-14.102925913771827</v>
      </c>
      <c r="E70" s="66">
        <f>stanford_fuel_demand!F79-stanford_fuel_demand!$C79</f>
        <v>-22.564681462034912</v>
      </c>
      <c r="F70" s="66">
        <f>stanford_fuel_demand!G79-stanford_fuel_demand!$C79</f>
        <v>-24.68012034910069</v>
      </c>
      <c r="G70" s="66">
        <f>stanford_fuel_demand!H79-stanford_fuel_demand!$C79</f>
        <v>-26.79555923616644</v>
      </c>
      <c r="H70" s="66">
        <f>stanford_fuel_demand!I79-stanford_fuel_demand!$C79</f>
        <v>-27.500705531855033</v>
      </c>
      <c r="I70" s="66">
        <f>stanford_fuel_demand!J79-stanford_fuel_demand!$C79</f>
        <v>-28.205851827543626</v>
      </c>
      <c r="J70" s="65">
        <f>IF($B70=$B$7,C70-J71-#REF!-J69-J68-J72,IF(C70&gt;0,0,-C70/2.5))</f>
        <v>2.2564681462034857</v>
      </c>
      <c r="K70" s="65">
        <f>IF($B70=$B$7,D70-K71-#REF!-K69-K68-K72,IF(D70&gt;0,0,-D70/2.5))</f>
        <v>5.6411703655087306</v>
      </c>
      <c r="L70" s="65">
        <f>IF($B70=$B$7,E70-L71-#REF!-L69-L68-L72,IF(E70&gt;0,0,-E70/2.5))</f>
        <v>9.025872584813964</v>
      </c>
      <c r="M70" s="65">
        <f>IF($B70=$B$7,F70-M71-#REF!-M69-M68-M72,IF(F70&gt;0,0,-F70/2.5))</f>
        <v>9.8720481396402757</v>
      </c>
      <c r="N70" s="65">
        <f>IF($B70=$B$7,G70-N71-#REF!-N69-N68-N72,IF(G70&gt;0,0,-G70/2.5))</f>
        <v>10.718223694466577</v>
      </c>
      <c r="O70" s="65">
        <f>IF($B70=$B$7,H70-O71-#REF!-O69-O68-O72,IF(H70&gt;0,0,-H70/2.5))</f>
        <v>11.000282212742013</v>
      </c>
      <c r="P70" s="65">
        <f>IF($B70=$B$7,I70-P71-#REF!-P69-P68-P72,IF(I70&gt;0,0,-I70/2.5))</f>
        <v>11.282340731017451</v>
      </c>
      <c r="Q70" s="65">
        <f t="shared" si="25"/>
        <v>-0.74107975337340015</v>
      </c>
      <c r="R70" s="65">
        <f t="shared" si="26"/>
        <v>-3.869286940982759</v>
      </c>
      <c r="S70" s="65">
        <f t="shared" si="27"/>
        <v>-8.5052683514037639</v>
      </c>
      <c r="T70" s="65">
        <f t="shared" si="28"/>
        <v>-9.8274853229391361</v>
      </c>
      <c r="U70" s="65">
        <f t="shared" si="29"/>
        <v>-11.202062037502074</v>
      </c>
      <c r="V70" s="65">
        <f t="shared" si="30"/>
        <v>-11.671003469979718</v>
      </c>
      <c r="W70" s="65">
        <f t="shared" si="31"/>
        <v>-12.145030221666548</v>
      </c>
      <c r="X70" s="28">
        <f>IFERROR(Q70/stanford_fuel_demand!$C79,0)</f>
        <v>-3.8192588282573853E-3</v>
      </c>
      <c r="Y70" s="28">
        <f>IFERROR(R70/stanford_fuel_demand!$C79,0)</f>
        <v>-1.9940914916566983E-2</v>
      </c>
      <c r="Z70" s="28">
        <f>IFERROR(S70/stanford_fuel_demand!$C79,0)</f>
        <v>-4.3833097706326998E-2</v>
      </c>
      <c r="AA70" s="28">
        <f>IFERROR(T70/stanford_fuel_demand!$C79,0)</f>
        <v>-5.0647328993069195E-2</v>
      </c>
      <c r="AB70" s="28">
        <f>IFERROR(U70/stanford_fuel_demand!$C79,0)</f>
        <v>-5.7731403586004856E-2</v>
      </c>
      <c r="AC70" s="28">
        <f>IFERROR(V70/stanford_fuel_demand!$C79,0)</f>
        <v>-6.0148159269550687E-2</v>
      </c>
      <c r="AD70" s="67">
        <f>IFERROR(W70/stanford_fuel_demand!$C79,0)</f>
        <v>-6.2591122861483953E-2</v>
      </c>
    </row>
    <row r="71" spans="1:30" ht="15" customHeight="1" x14ac:dyDescent="0.25">
      <c r="A71" s="9" t="s">
        <v>47</v>
      </c>
      <c r="B71" s="9" t="s">
        <v>208</v>
      </c>
      <c r="C71" s="66">
        <f>stanford_fuel_demand!D80-stanford_fuel_demand!$C80</f>
        <v>-1888.819596916881</v>
      </c>
      <c r="D71" s="66">
        <f>stanford_fuel_demand!E80-stanford_fuel_demand!$C80</f>
        <v>-4722.0489922922025</v>
      </c>
      <c r="E71" s="66">
        <f>stanford_fuel_demand!F80-stanford_fuel_demand!$C80</f>
        <v>-7555.2783876675257</v>
      </c>
      <c r="F71" s="66">
        <f>stanford_fuel_demand!G80-stanford_fuel_demand!$C80</f>
        <v>-8263.5857365113552</v>
      </c>
      <c r="G71" s="66">
        <f>stanford_fuel_demand!H80-stanford_fuel_demand!$C80</f>
        <v>-8971.8930853551865</v>
      </c>
      <c r="H71" s="66">
        <f>stanford_fuel_demand!I80-stanford_fuel_demand!$C80</f>
        <v>-9207.9955349697957</v>
      </c>
      <c r="I71" s="66">
        <f>stanford_fuel_demand!J80-stanford_fuel_demand!$C80</f>
        <v>-9444.0979845844067</v>
      </c>
      <c r="J71" s="65">
        <f>IF($B71=$B$7,C71-J72-J70-#REF!-J69-J73,IF(C71&gt;0,0,-C71/2.5))</f>
        <v>755.52783876675244</v>
      </c>
      <c r="K71" s="65">
        <f>IF($B71=$B$7,D71-K72-K70-#REF!-K69-K73,IF(D71&gt;0,0,-D71/2.5))</f>
        <v>1888.819596916881</v>
      </c>
      <c r="L71" s="65">
        <f>IF($B71=$B$7,E71-L72-L70-#REF!-L69-L73,IF(E71&gt;0,0,-E71/2.5))</f>
        <v>3022.1113550670102</v>
      </c>
      <c r="M71" s="65">
        <f>IF($B71=$B$7,F71-M72-M70-#REF!-M69-M73,IF(F71&gt;0,0,-F71/2.5))</f>
        <v>3305.4342946045422</v>
      </c>
      <c r="N71" s="65">
        <f>IF($B71=$B$7,G71-N72-N70-#REF!-N69-N73,IF(G71&gt;0,0,-G71/2.5))</f>
        <v>3588.7572341420746</v>
      </c>
      <c r="O71" s="65">
        <f>IF($B71=$B$7,H71-O72-O70-#REF!-O69-O73,IF(H71&gt;0,0,-H71/2.5))</f>
        <v>3683.1982139879183</v>
      </c>
      <c r="P71" s="65">
        <f>IF($B71=$B$7,I71-P72-P70-#REF!-P69-P73,IF(I71&gt;0,0,-I71/2.5))</f>
        <v>3777.6391938337629</v>
      </c>
      <c r="Q71" s="65">
        <f t="shared" si="25"/>
        <v>-248.13396340739268</v>
      </c>
      <c r="R71" s="65">
        <f t="shared" si="26"/>
        <v>-1295.5441028527994</v>
      </c>
      <c r="S71" s="65">
        <f t="shared" si="27"/>
        <v>-2847.7986833002888</v>
      </c>
      <c r="T71" s="65">
        <f t="shared" si="28"/>
        <v>-3290.5134331475701</v>
      </c>
      <c r="U71" s="65">
        <f t="shared" si="29"/>
        <v>-3750.7596706671111</v>
      </c>
      <c r="V71" s="65">
        <f t="shared" si="30"/>
        <v>-3907.7742102182783</v>
      </c>
      <c r="W71" s="65">
        <f t="shared" si="31"/>
        <v>-4066.4914550516014</v>
      </c>
      <c r="X71" s="28">
        <f>IFERROR(Q71/stanford_fuel_demand!$C80,0)</f>
        <v>-1.919958346764479E-2</v>
      </c>
      <c r="Y71" s="28">
        <f>IFERROR(R71/stanford_fuel_demand!$C80,0)</f>
        <v>-0.10024386342428541</v>
      </c>
      <c r="Z71" s="28">
        <f>IFERROR(S71/stanford_fuel_demand!$C80,0)</f>
        <v>-0.22035092563811376</v>
      </c>
      <c r="AA71" s="28">
        <f>IFERROR(T71/stanford_fuel_demand!$C80,0)</f>
        <v>-0.25460636844541273</v>
      </c>
      <c r="AB71" s="28">
        <f>IFERROR(U71/stanford_fuel_demand!$C80,0)</f>
        <v>-0.29021832551723786</v>
      </c>
      <c r="AC71" s="28">
        <f>IFERROR(V71/stanford_fuel_demand!$C80,0)</f>
        <v>-0.30236746349234439</v>
      </c>
      <c r="AD71" s="67">
        <f>IFERROR(W71/stanford_fuel_demand!$C80,0)</f>
        <v>-0.31464834978491879</v>
      </c>
    </row>
    <row r="72" spans="1:30" ht="15" customHeight="1" x14ac:dyDescent="0.25">
      <c r="A72" s="9" t="s">
        <v>47</v>
      </c>
      <c r="B72" s="9" t="s">
        <v>831</v>
      </c>
      <c r="C72" s="66">
        <f>stanford_fuel_demand!D81-stanford_fuel_demand!$C81</f>
        <v>-97.083413427456662</v>
      </c>
      <c r="D72" s="66">
        <f>stanford_fuel_demand!E81-stanford_fuel_demand!$C81</f>
        <v>-242.70853356864154</v>
      </c>
      <c r="E72" s="66">
        <f>stanford_fuel_demand!F81-stanford_fuel_demand!$C81</f>
        <v>-388.33365370982642</v>
      </c>
      <c r="F72" s="66">
        <f>stanford_fuel_demand!G81-stanford_fuel_demand!$C81</f>
        <v>-424.7399337451227</v>
      </c>
      <c r="G72" s="66">
        <f>stanford_fuel_demand!H81-stanford_fuel_demand!$C81</f>
        <v>-461.14621378041898</v>
      </c>
      <c r="H72" s="66">
        <f>stanford_fuel_demand!I81-stanford_fuel_demand!$C81</f>
        <v>-473.28164045885103</v>
      </c>
      <c r="I72" s="66">
        <f>stanford_fuel_demand!J81-stanford_fuel_demand!$C81</f>
        <v>-485.41706713728308</v>
      </c>
      <c r="J72" s="65">
        <f>IF($B72=$B$7,C72-J73-J71-J70-#REF!-J74,IF(C72&gt;0,0,-C72/2.5))</f>
        <v>38.833365370982662</v>
      </c>
      <c r="K72" s="65">
        <f>IF($B72=$B$7,D72-K73-K71-K70-#REF!-K74,IF(D72&gt;0,0,-D72/2.5))</f>
        <v>97.08341342745662</v>
      </c>
      <c r="L72" s="65">
        <f>IF($B72=$B$7,E72-L73-L71-L70-#REF!-L74,IF(E72&gt;0,0,-E72/2.5))</f>
        <v>155.33346148393056</v>
      </c>
      <c r="M72" s="65">
        <f>IF($B72=$B$7,F72-M73-M71-M70-#REF!-M74,IF(F72&gt;0,0,-F72/2.5))</f>
        <v>169.89597349804907</v>
      </c>
      <c r="N72" s="65">
        <f>IF($B72=$B$7,G72-N73-N71-N70-#REF!-N74,IF(G72&gt;0,0,-G72/2.5))</f>
        <v>184.45848551216758</v>
      </c>
      <c r="O72" s="65">
        <f>IF($B72=$B$7,H72-O73-O71-O70-#REF!-O74,IF(H72&gt;0,0,-H72/2.5))</f>
        <v>189.31265618354041</v>
      </c>
      <c r="P72" s="65">
        <f>IF($B72=$B$7,I72-P73-P71-P70-#REF!-P74,IF(I72&gt;0,0,-I72/2.5))</f>
        <v>194.16682685491324</v>
      </c>
      <c r="Q72" s="65">
        <f t="shared" si="25"/>
        <v>-12.753834296401266</v>
      </c>
      <c r="R72" s="65">
        <f t="shared" si="26"/>
        <v>-66.589654171348855</v>
      </c>
      <c r="S72" s="65">
        <f t="shared" si="27"/>
        <v>-146.37396677813848</v>
      </c>
      <c r="T72" s="65">
        <f t="shared" si="28"/>
        <v>-169.12905633778377</v>
      </c>
      <c r="U72" s="65">
        <f t="shared" si="29"/>
        <v>-192.78524659993258</v>
      </c>
      <c r="V72" s="65">
        <f t="shared" si="30"/>
        <v>-200.85563483724741</v>
      </c>
      <c r="W72" s="65">
        <f t="shared" si="31"/>
        <v>-209.01354040079201</v>
      </c>
      <c r="X72" s="28">
        <f>IFERROR(Q72/stanford_fuel_demand!$C81,0)</f>
        <v>-1.1617162110119147E-2</v>
      </c>
      <c r="Y72" s="28">
        <f>IFERROR(R72/stanford_fuel_demand!$C81,0)</f>
        <v>-6.0654920660495971E-2</v>
      </c>
      <c r="Z72" s="28">
        <f>IFERROR(S72/stanford_fuel_demand!$C81,0)</f>
        <v>-0.13332853957830101</v>
      </c>
      <c r="AA72" s="28">
        <f>IFERROR(T72/stanford_fuel_demand!$C81,0)</f>
        <v>-0.15405560550225381</v>
      </c>
      <c r="AB72" s="28">
        <f>IFERROR(U72/stanford_fuel_demand!$C81,0)</f>
        <v>-0.17560346246796252</v>
      </c>
      <c r="AC72" s="28">
        <f>IFERROR(V72/stanford_fuel_demand!$C81,0)</f>
        <v>-0.18295458576669785</v>
      </c>
      <c r="AD72" s="67">
        <f>IFERROR(W72/stanford_fuel_demand!$C81,0)</f>
        <v>-0.19038542650119619</v>
      </c>
    </row>
    <row r="73" spans="1:30" ht="15" customHeight="1" x14ac:dyDescent="0.25">
      <c r="A73" s="9" t="s">
        <v>47</v>
      </c>
      <c r="B73" s="9" t="s">
        <v>825</v>
      </c>
      <c r="C73" s="66">
        <f>stanford_fuel_demand!D82-stanford_fuel_demand!$C82</f>
        <v>113.2553662370492</v>
      </c>
      <c r="D73" s="66">
        <f>stanford_fuel_demand!E82-stanford_fuel_demand!$C82</f>
        <v>283.13841559262346</v>
      </c>
      <c r="E73" s="66">
        <f>stanford_fuel_demand!F82-stanford_fuel_demand!$C82</f>
        <v>453.02146494819772</v>
      </c>
      <c r="F73" s="66">
        <f>stanford_fuel_demand!G82-stanford_fuel_demand!$C82</f>
        <v>495.49222728709083</v>
      </c>
      <c r="G73" s="66">
        <f>stanford_fuel_demand!H82-stanford_fuel_demand!$C82</f>
        <v>537.96298962598485</v>
      </c>
      <c r="H73" s="66">
        <f>stanford_fuel_demand!I82-stanford_fuel_demand!$C82</f>
        <v>552.11991040561588</v>
      </c>
      <c r="I73" s="66">
        <f>stanford_fuel_demand!J82-stanford_fuel_demand!$C82</f>
        <v>566.27683118524692</v>
      </c>
      <c r="J73" s="65">
        <f t="shared" ref="J73:P73" si="32">IF($B73=$B$7,C73-J74-J72-J71-J70-J75,IF(C73&gt;0,0,-C73/2.5))</f>
        <v>-748.85537534377727</v>
      </c>
      <c r="K73" s="65">
        <f t="shared" si="32"/>
        <v>-1872.1384383594427</v>
      </c>
      <c r="L73" s="65">
        <f t="shared" si="32"/>
        <v>-2995.4215013751091</v>
      </c>
      <c r="M73" s="65">
        <f t="shared" si="32"/>
        <v>-3276.2422671290255</v>
      </c>
      <c r="N73" s="65">
        <f t="shared" si="32"/>
        <v>-3557.0630328829416</v>
      </c>
      <c r="O73" s="65">
        <f t="shared" si="32"/>
        <v>-3650.6699548009137</v>
      </c>
      <c r="P73" s="65">
        <f t="shared" si="32"/>
        <v>-3744.2768767188863</v>
      </c>
      <c r="Q73" s="65">
        <f t="shared" si="25"/>
        <v>0</v>
      </c>
      <c r="R73" s="65">
        <f t="shared" si="26"/>
        <v>0</v>
      </c>
      <c r="S73" s="65">
        <f t="shared" si="27"/>
        <v>0</v>
      </c>
      <c r="T73" s="65">
        <f t="shared" si="28"/>
        <v>0</v>
      </c>
      <c r="U73" s="65">
        <f t="shared" si="29"/>
        <v>0</v>
      </c>
      <c r="V73" s="65">
        <f t="shared" si="30"/>
        <v>0</v>
      </c>
      <c r="W73" s="65">
        <f t="shared" si="31"/>
        <v>0</v>
      </c>
      <c r="X73" s="28">
        <f>IFERROR(Q73/stanford_fuel_demand!$C82,0)</f>
        <v>0</v>
      </c>
      <c r="Y73" s="28">
        <f>IFERROR(R73/stanford_fuel_demand!$C82,0)</f>
        <v>0</v>
      </c>
      <c r="Z73" s="28">
        <f>IFERROR(S73/stanford_fuel_demand!$C82,0)</f>
        <v>0</v>
      </c>
      <c r="AA73" s="28">
        <f>IFERROR(T73/stanford_fuel_demand!$C82,0)</f>
        <v>0</v>
      </c>
      <c r="AB73" s="28">
        <f>IFERROR(U73/stanford_fuel_demand!$C82,0)</f>
        <v>0</v>
      </c>
      <c r="AC73" s="28">
        <f>IFERROR(V73/stanford_fuel_demand!$C82,0)</f>
        <v>0</v>
      </c>
      <c r="AD73" s="67">
        <f>IFERROR(W73/stanford_fuel_demand!$C82,0)</f>
        <v>0</v>
      </c>
    </row>
    <row r="74" spans="1:30" ht="15" customHeight="1" x14ac:dyDescent="0.25">
      <c r="A74" s="9" t="s">
        <v>47</v>
      </c>
      <c r="B74" s="9" t="s">
        <v>824</v>
      </c>
      <c r="C74" s="66">
        <f>stanford_fuel_demand!D83-stanford_fuel_demand!$C83</f>
        <v>-7.2106873872873223</v>
      </c>
      <c r="D74" s="66">
        <f>stanford_fuel_demand!E83-stanford_fuel_demand!$C83</f>
        <v>-18.026718468218299</v>
      </c>
      <c r="E74" s="66">
        <f>stanford_fuel_demand!F83-stanford_fuel_demand!$C83</f>
        <v>-28.842749549149278</v>
      </c>
      <c r="F74" s="66">
        <f>stanford_fuel_demand!G83-stanford_fuel_demand!$C83</f>
        <v>-31.546757319382024</v>
      </c>
      <c r="G74" s="66">
        <f>stanford_fuel_demand!H83-stanford_fuel_demand!$C83</f>
        <v>-34.250765089614767</v>
      </c>
      <c r="H74" s="66">
        <f>stanford_fuel_demand!I83-stanford_fuel_demand!$C83</f>
        <v>-35.152101013025685</v>
      </c>
      <c r="I74" s="66">
        <f>stanford_fuel_demand!J83-stanford_fuel_demand!$C83</f>
        <v>-36.053436936436597</v>
      </c>
      <c r="J74" s="65">
        <f>IF($B74=$B$7,C74-J75-J73-J72-J71-#REF!,IF(C74&gt;0,0,-C74/2.5))</f>
        <v>2.8842749549149289</v>
      </c>
      <c r="K74" s="65">
        <f>IF($B74=$B$7,D74-K75-K73-K72-K71-#REF!,IF(D74&gt;0,0,-D74/2.5))</f>
        <v>7.2106873872873196</v>
      </c>
      <c r="L74" s="65">
        <f>IF($B74=$B$7,E74-L75-L73-L72-L71-#REF!,IF(E74&gt;0,0,-E74/2.5))</f>
        <v>11.537099819659712</v>
      </c>
      <c r="M74" s="65">
        <f>IF($B74=$B$7,F74-M75-M73-M72-M71-#REF!,IF(F74&gt;0,0,-F74/2.5))</f>
        <v>12.61870292775281</v>
      </c>
      <c r="N74" s="65">
        <f>IF($B74=$B$7,G74-N75-N73-N72-N71-#REF!,IF(G74&gt;0,0,-G74/2.5))</f>
        <v>13.700306035845907</v>
      </c>
      <c r="O74" s="65">
        <f>IF($B74=$B$7,H74-O75-O73-O72-O71-#REF!,IF(H74&gt;0,0,-H74/2.5))</f>
        <v>14.060840405210275</v>
      </c>
      <c r="P74" s="65">
        <f>IF($B74=$B$7,I74-P75-P73-P72-P71-#REF!,IF(I74&gt;0,0,-I74/2.5))</f>
        <v>14.421374774574639</v>
      </c>
      <c r="Q74" s="65">
        <f t="shared" si="25"/>
        <v>-0.9472669826275828</v>
      </c>
      <c r="R74" s="65">
        <f t="shared" si="26"/>
        <v>-4.9458209441302365</v>
      </c>
      <c r="S74" s="65">
        <f t="shared" si="27"/>
        <v>-10.871650252213296</v>
      </c>
      <c r="T74" s="65">
        <f t="shared" si="28"/>
        <v>-12.561741602441028</v>
      </c>
      <c r="U74" s="65">
        <f t="shared" si="29"/>
        <v>-14.318760507446932</v>
      </c>
      <c r="V74" s="65">
        <f t="shared" si="30"/>
        <v>-14.918173369220707</v>
      </c>
      <c r="W74" s="65">
        <f t="shared" si="31"/>
        <v>-15.524086415301305</v>
      </c>
      <c r="X74" s="28">
        <f>IFERROR(Q74/stanford_fuel_demand!$C83,0)</f>
        <v>-1.8551120206246018E-2</v>
      </c>
      <c r="Y74" s="28">
        <f>IFERROR(R74/stanford_fuel_demand!$C83,0)</f>
        <v>-9.685814087874825E-2</v>
      </c>
      <c r="Z74" s="28">
        <f>IFERROR(S74/stanford_fuel_demand!$C83,0)</f>
        <v>-0.21290860377043724</v>
      </c>
      <c r="AA74" s="28">
        <f>IFERROR(T74/stanford_fuel_demand!$C83,0)</f>
        <v>-0.2460070737610647</v>
      </c>
      <c r="AB74" s="28">
        <f>IFERROR(U74/stanford_fuel_demand!$C83,0)</f>
        <v>-0.28041624193559384</v>
      </c>
      <c r="AC74" s="28">
        <f>IFERROR(V74/stanford_fuel_demand!$C83,0)</f>
        <v>-0.2921550444652572</v>
      </c>
      <c r="AD74" s="67">
        <f>IFERROR(W74/stanford_fuel_demand!$C83,0)</f>
        <v>-0.30402114553128895</v>
      </c>
    </row>
    <row r="75" spans="1:30" ht="15" customHeight="1" x14ac:dyDescent="0.25">
      <c r="A75" s="9" t="s">
        <v>47</v>
      </c>
      <c r="B75" s="9" t="s">
        <v>221</v>
      </c>
      <c r="C75" s="66">
        <f>stanford_fuel_demand!D84-stanford_fuel_demand!$C84</f>
        <v>-156.5219858549325</v>
      </c>
      <c r="D75" s="66">
        <f>stanford_fuel_demand!E84-stanford_fuel_demand!$C84</f>
        <v>-391.3049646373313</v>
      </c>
      <c r="E75" s="66">
        <f>stanford_fuel_demand!F84-stanford_fuel_demand!$C84</f>
        <v>-626.0879434197301</v>
      </c>
      <c r="F75" s="66">
        <f>stanford_fuel_demand!G84-stanford_fuel_demand!$C84</f>
        <v>-684.78368811532982</v>
      </c>
      <c r="G75" s="66">
        <f>stanford_fuel_demand!H84-stanford_fuel_demand!$C84</f>
        <v>-743.47943281092944</v>
      </c>
      <c r="H75" s="66">
        <f>stanford_fuel_demand!I84-stanford_fuel_demand!$C84</f>
        <v>-763.04468104279601</v>
      </c>
      <c r="I75" s="66">
        <f>stanford_fuel_demand!J84-stanford_fuel_demand!$C84</f>
        <v>-782.60992927466259</v>
      </c>
      <c r="J75" s="65">
        <f>IF($B75=$B$7,C75-#REF!-J74-J73-J72-J76,IF(C75&gt;0,0,-C75/2.5))</f>
        <v>62.608794341972995</v>
      </c>
      <c r="K75" s="65">
        <f>IF($B75=$B$7,D75-#REF!-K74-K73-K72-K76,IF(D75&gt;0,0,-D75/2.5))</f>
        <v>156.52198585493252</v>
      </c>
      <c r="L75" s="65">
        <f>IF($B75=$B$7,E75-#REF!-L74-L73-L72-L76,IF(E75&gt;0,0,-E75/2.5))</f>
        <v>250.43517736789204</v>
      </c>
      <c r="M75" s="65">
        <f>IF($B75=$B$7,F75-#REF!-M74-M73-M72-M76,IF(F75&gt;0,0,-F75/2.5))</f>
        <v>273.91347524613195</v>
      </c>
      <c r="N75" s="65">
        <f>IF($B75=$B$7,G75-#REF!-N74-N73-N72-N76,IF(G75&gt;0,0,-G75/2.5))</f>
        <v>297.39177312437175</v>
      </c>
      <c r="O75" s="65">
        <f>IF($B75=$B$7,H75-#REF!-O74-O73-O72-O76,IF(H75&gt;0,0,-H75/2.5))</f>
        <v>305.21787241711843</v>
      </c>
      <c r="P75" s="65">
        <f>IF($B75=$B$7,I75-#REF!-P74-P73-P72-P76,IF(I75&gt;0,0,-I75/2.5))</f>
        <v>313.04397170986505</v>
      </c>
      <c r="Q75" s="65">
        <f t="shared" si="25"/>
        <v>-20.562271152828032</v>
      </c>
      <c r="R75" s="65">
        <f t="shared" si="26"/>
        <v>-107.35865726518648</v>
      </c>
      <c r="S75" s="65">
        <f t="shared" si="27"/>
        <v>-235.99030100747018</v>
      </c>
      <c r="T75" s="65">
        <f t="shared" si="28"/>
        <v>-272.67701895897585</v>
      </c>
      <c r="U75" s="65">
        <f t="shared" si="29"/>
        <v>-310.81652958053439</v>
      </c>
      <c r="V75" s="65">
        <f t="shared" si="30"/>
        <v>-323.82795088236878</v>
      </c>
      <c r="W75" s="65">
        <f t="shared" si="31"/>
        <v>-336.98047131962289</v>
      </c>
      <c r="X75" s="28">
        <f>IFERROR(Q75/stanford_fuel_demand!$C84,0)</f>
        <v>-1.813910467080387E-2</v>
      </c>
      <c r="Y75" s="28">
        <f>IFERROR(R75/stanford_fuel_demand!$C84,0)</f>
        <v>-9.4706946862839217E-2</v>
      </c>
      <c r="Z75" s="28">
        <f>IFERROR(S75/stanford_fuel_demand!$C84,0)</f>
        <v>-0.20817995927849023</v>
      </c>
      <c r="AA75" s="28">
        <f>IFERROR(T75/stanford_fuel_demand!$C84,0)</f>
        <v>-0.24054332089378028</v>
      </c>
      <c r="AB75" s="28">
        <f>IFERROR(U75/stanford_fuel_demand!$C84,0)</f>
        <v>-0.27418827042857608</v>
      </c>
      <c r="AC75" s="28">
        <f>IFERROR(V75/stanford_fuel_demand!$C84,0)</f>
        <v>-0.28566635721946254</v>
      </c>
      <c r="AD75" s="67">
        <f>IFERROR(W75/stanford_fuel_demand!$C84,0)</f>
        <v>-0.29726891527946686</v>
      </c>
    </row>
    <row r="76" spans="1:30" ht="15" customHeight="1" x14ac:dyDescent="0.25">
      <c r="A76" s="9" t="s">
        <v>14</v>
      </c>
      <c r="B76" s="9" t="s">
        <v>220</v>
      </c>
      <c r="C76" s="66">
        <f>stanford_fuel_demand!D86-stanford_fuel_demand!$C86</f>
        <v>-0.71303425970820911</v>
      </c>
      <c r="D76" s="66">
        <f>stanford_fuel_demand!E86-stanford_fuel_demand!$C86</f>
        <v>-1.7825856492705299</v>
      </c>
      <c r="E76" s="66">
        <f>stanford_fuel_demand!F86-stanford_fuel_demand!$C86</f>
        <v>-2.8521370388328648</v>
      </c>
      <c r="F76" s="66">
        <f>stanford_fuel_demand!G86-stanford_fuel_demand!$C86</f>
        <v>-3.119524886223445</v>
      </c>
      <c r="G76" s="66">
        <f>stanford_fuel_demand!H86-stanford_fuel_demand!$C86</f>
        <v>-3.3869127336140252</v>
      </c>
      <c r="H76" s="66">
        <f>stanford_fuel_demand!I86-stanford_fuel_demand!$C86</f>
        <v>-3.4760420160775567</v>
      </c>
      <c r="I76" s="66">
        <f>stanford_fuel_demand!J86-stanford_fuel_demand!$C86</f>
        <v>-3.565171298541074</v>
      </c>
      <c r="J76" s="65">
        <f>IF($B76=$B$7,C76-J77-#REF!-J75-J74-J78,IF(C76&gt;0,0,-C76/2.5))</f>
        <v>0.28521370388328365</v>
      </c>
      <c r="K76" s="65">
        <f>IF($B76=$B$7,D76-K77-#REF!-K75-K74-K78,IF(D76&gt;0,0,-D76/2.5))</f>
        <v>0.71303425970821199</v>
      </c>
      <c r="L76" s="65">
        <f>IF($B76=$B$7,E76-L77-#REF!-L75-L74-L78,IF(E76&gt;0,0,-E76/2.5))</f>
        <v>1.1408548155331459</v>
      </c>
      <c r="M76" s="65">
        <f>IF($B76=$B$7,F76-M77-#REF!-M75-M74-M78,IF(F76&gt;0,0,-F76/2.5))</f>
        <v>1.2478099544893779</v>
      </c>
      <c r="N76" s="65">
        <f>IF($B76=$B$7,G76-N77-#REF!-N75-N74-N78,IF(G76&gt;0,0,-G76/2.5))</f>
        <v>1.3547650934456101</v>
      </c>
      <c r="O76" s="65">
        <f>IF($B76=$B$7,H76-O77-#REF!-O75-O74-O78,IF(H76&gt;0,0,-H76/2.5))</f>
        <v>1.3904168064310227</v>
      </c>
      <c r="P76" s="65">
        <f>IF($B76=$B$7,I76-P77-#REF!-P75-P74-P78,IF(I76&gt;0,0,-I76/2.5))</f>
        <v>1.4260685194164295</v>
      </c>
      <c r="Q76" s="65">
        <f t="shared" si="25"/>
        <v>-0.40594372543807777</v>
      </c>
      <c r="R76" s="65">
        <f t="shared" si="26"/>
        <v>-1.3684888661734118</v>
      </c>
      <c r="S76" s="65">
        <f t="shared" si="27"/>
        <v>-2.3985247514478445</v>
      </c>
      <c r="T76" s="65">
        <f t="shared" si="28"/>
        <v>-2.6596433778467699</v>
      </c>
      <c r="U76" s="65">
        <f t="shared" si="29"/>
        <v>-2.9216158911323915</v>
      </c>
      <c r="V76" s="65">
        <f t="shared" si="30"/>
        <v>-3.0091003317847655</v>
      </c>
      <c r="W76" s="65">
        <f t="shared" si="31"/>
        <v>-3.0966562067270549</v>
      </c>
      <c r="X76" s="28">
        <f>IFERROR(Q76/stanford_fuel_demand!$C86,0)</f>
        <v>-5.9327872409837955E-3</v>
      </c>
      <c r="Y76" s="28">
        <f>IFERROR(R76/stanford_fuel_demand!$C86,0)</f>
        <v>-2.0000194056209043E-2</v>
      </c>
      <c r="Z76" s="28">
        <f>IFERROR(S76/stanford_fuel_demand!$C86,0)</f>
        <v>-3.5053964751437502E-2</v>
      </c>
      <c r="AA76" s="28">
        <f>IFERROR(T76/stanford_fuel_demand!$C86,0)</f>
        <v>-3.8870161820159198E-2</v>
      </c>
      <c r="AB76" s="28">
        <f>IFERROR(U76/stanford_fuel_demand!$C86,0)</f>
        <v>-4.2698838276808794E-2</v>
      </c>
      <c r="AC76" s="28">
        <f>IFERROR(V76/stanford_fuel_demand!$C86,0)</f>
        <v>-4.3977406070231137E-2</v>
      </c>
      <c r="AD76" s="67">
        <f>IFERROR(W76/stanford_fuel_demand!$C86,0)</f>
        <v>-4.5257017861669017E-2</v>
      </c>
    </row>
    <row r="77" spans="1:30" ht="15" customHeight="1" x14ac:dyDescent="0.25">
      <c r="A77" s="9" t="s">
        <v>14</v>
      </c>
      <c r="B77" s="9" t="s">
        <v>208</v>
      </c>
      <c r="C77" s="66">
        <f>stanford_fuel_demand!D87-stanford_fuel_demand!$C87</f>
        <v>-418.14701283216345</v>
      </c>
      <c r="D77" s="66">
        <f>stanford_fuel_demand!E87-stanford_fuel_demand!$C87</f>
        <v>-1045.3675320804082</v>
      </c>
      <c r="E77" s="66">
        <f>stanford_fuel_demand!F87-stanford_fuel_demand!$C87</f>
        <v>-1672.5880513286536</v>
      </c>
      <c r="F77" s="66">
        <f>stanford_fuel_demand!G87-stanford_fuel_demand!$C87</f>
        <v>-1829.3931811407147</v>
      </c>
      <c r="G77" s="66">
        <f>stanford_fuel_demand!H87-stanford_fuel_demand!$C87</f>
        <v>-1986.198310952776</v>
      </c>
      <c r="H77" s="66">
        <f>stanford_fuel_demand!I87-stanford_fuel_demand!$C87</f>
        <v>-2038.4666875567964</v>
      </c>
      <c r="I77" s="66">
        <f>stanford_fuel_demand!J87-stanford_fuel_demand!$C87</f>
        <v>-2090.7350641608168</v>
      </c>
      <c r="J77" s="65">
        <f>IF($B77=$B$7,C77-J78-J76-#REF!-J75-J79,IF(C77&gt;0,0,-C77/2.5))</f>
        <v>167.25880513286538</v>
      </c>
      <c r="K77" s="65">
        <f>IF($B77=$B$7,D77-K78-K76-#REF!-K75-K79,IF(D77&gt;0,0,-D77/2.5))</f>
        <v>418.14701283216328</v>
      </c>
      <c r="L77" s="65">
        <f>IF($B77=$B$7,E77-L78-L76-#REF!-L75-L79,IF(E77&gt;0,0,-E77/2.5))</f>
        <v>669.03522053146139</v>
      </c>
      <c r="M77" s="65">
        <f>IF($B77=$B$7,F77-M78-M76-#REF!-M75-M79,IF(F77&gt;0,0,-F77/2.5))</f>
        <v>731.75727245628582</v>
      </c>
      <c r="N77" s="65">
        <f>IF($B77=$B$7,G77-N78-N76-#REF!-N75-N79,IF(G77&gt;0,0,-G77/2.5))</f>
        <v>794.47932438111036</v>
      </c>
      <c r="O77" s="65">
        <f>IF($B77=$B$7,H77-O78-O76-#REF!-O75-O79,IF(H77&gt;0,0,-H77/2.5))</f>
        <v>815.38667502271858</v>
      </c>
      <c r="P77" s="65">
        <f>IF($B77=$B$7,I77-P78-P76-#REF!-P75-P79,IF(I77&gt;0,0,-I77/2.5))</f>
        <v>836.29402566432668</v>
      </c>
      <c r="Q77" s="65">
        <f t="shared" si="25"/>
        <v>-238.05890650942297</v>
      </c>
      <c r="R77" s="65">
        <f t="shared" si="26"/>
        <v>-802.52740130418704</v>
      </c>
      <c r="S77" s="65">
        <f t="shared" si="27"/>
        <v>-1406.5747141411396</v>
      </c>
      <c r="T77" s="65">
        <f t="shared" si="28"/>
        <v>-1559.703364184167</v>
      </c>
      <c r="U77" s="65">
        <f t="shared" si="29"/>
        <v>-1713.3327619067165</v>
      </c>
      <c r="V77" s="65">
        <f t="shared" si="30"/>
        <v>-1764.6365485481201</v>
      </c>
      <c r="W77" s="65">
        <f t="shared" si="31"/>
        <v>-1815.9822266337846</v>
      </c>
      <c r="X77" s="28">
        <f>IFERROR(Q77/stanford_fuel_demand!$C87,0)</f>
        <v>-7.4043998548896192E-2</v>
      </c>
      <c r="Y77" s="28">
        <f>IFERROR(R77/stanford_fuel_demand!$C87,0)</f>
        <v>-0.24961190744302006</v>
      </c>
      <c r="Z77" s="28">
        <f>IFERROR(S77/stanford_fuel_demand!$C87,0)</f>
        <v>-0.43749010536876576</v>
      </c>
      <c r="AA77" s="28">
        <f>IFERROR(T77/stanford_fuel_demand!$C87,0)</f>
        <v>-0.48511805471890507</v>
      </c>
      <c r="AB77" s="28">
        <f>IFERROR(U77/stanford_fuel_demand!$C87,0)</f>
        <v>-0.53290175274906471</v>
      </c>
      <c r="AC77" s="28">
        <f>IFERROR(V77/stanford_fuel_demand!$C87,0)</f>
        <v>-0.54885888520560056</v>
      </c>
      <c r="AD77" s="67">
        <f>IFERROR(W77/stanford_fuel_demand!$C87,0)</f>
        <v>-0.56482904725251626</v>
      </c>
    </row>
    <row r="78" spans="1:30" ht="15" customHeight="1" x14ac:dyDescent="0.25">
      <c r="A78" s="9" t="s">
        <v>14</v>
      </c>
      <c r="B78" s="9" t="s">
        <v>831</v>
      </c>
      <c r="C78" s="66">
        <f>stanford_fuel_demand!D88-stanford_fuel_demand!$C88</f>
        <v>-132.57601242933038</v>
      </c>
      <c r="D78" s="66">
        <f>stanford_fuel_demand!E88-stanford_fuel_demand!$C88</f>
        <v>-331.44003107332583</v>
      </c>
      <c r="E78" s="66">
        <f>stanford_fuel_demand!F88-stanford_fuel_demand!$C88</f>
        <v>-530.30404971732139</v>
      </c>
      <c r="F78" s="66">
        <f>stanford_fuel_demand!G88-stanford_fuel_demand!$C88</f>
        <v>-580.0200543783202</v>
      </c>
      <c r="G78" s="66">
        <f>stanford_fuel_demand!H88-stanford_fuel_demand!$C88</f>
        <v>-629.736059039319</v>
      </c>
      <c r="H78" s="66">
        <f>stanford_fuel_demand!I88-stanford_fuel_demand!$C88</f>
        <v>-646.30806059298538</v>
      </c>
      <c r="I78" s="66">
        <f>stanford_fuel_demand!J88-stanford_fuel_demand!$C88</f>
        <v>-662.88006214665165</v>
      </c>
      <c r="J78" s="65">
        <f>IF($B78=$B$7,C78-J79-J77-J76-#REF!-J80,IF(C78&gt;0,0,-C78/2.5))</f>
        <v>53.030404971732153</v>
      </c>
      <c r="K78" s="65">
        <f>IF($B78=$B$7,D78-K79-K77-K76-#REF!-K80,IF(D78&gt;0,0,-D78/2.5))</f>
        <v>132.57601242933032</v>
      </c>
      <c r="L78" s="65">
        <f>IF($B78=$B$7,E78-L79-L77-L76-#REF!-L80,IF(E78&gt;0,0,-E78/2.5))</f>
        <v>212.12161988692856</v>
      </c>
      <c r="M78" s="65">
        <f>IF($B78=$B$7,F78-M79-M77-M76-#REF!-M80,IF(F78&gt;0,0,-F78/2.5))</f>
        <v>232.00802175132807</v>
      </c>
      <c r="N78" s="65">
        <f>IF($B78=$B$7,G78-N79-N77-N76-#REF!-N80,IF(G78&gt;0,0,-G78/2.5))</f>
        <v>251.89442361572759</v>
      </c>
      <c r="O78" s="65">
        <f>IF($B78=$B$7,H78-O79-O77-O76-#REF!-O80,IF(H78&gt;0,0,-H78/2.5))</f>
        <v>258.52322423719414</v>
      </c>
      <c r="P78" s="65">
        <f>IF($B78=$B$7,I78-P79-P77-P76-#REF!-P80,IF(I78&gt;0,0,-I78/2.5))</f>
        <v>265.15202485866064</v>
      </c>
      <c r="Q78" s="65">
        <f t="shared" si="25"/>
        <v>-75.478000750358149</v>
      </c>
      <c r="R78" s="65">
        <f t="shared" si="26"/>
        <v>-254.44611456040099</v>
      </c>
      <c r="S78" s="65">
        <f t="shared" si="27"/>
        <v>-445.96292945325047</v>
      </c>
      <c r="T78" s="65">
        <f t="shared" si="28"/>
        <v>-494.51328420501216</v>
      </c>
      <c r="U78" s="65">
        <f t="shared" si="29"/>
        <v>-543.22240400482383</v>
      </c>
      <c r="V78" s="65">
        <f t="shared" si="30"/>
        <v>-559.48857653915331</v>
      </c>
      <c r="W78" s="65">
        <f t="shared" si="31"/>
        <v>-575.76803100654593</v>
      </c>
      <c r="X78" s="28">
        <f>IFERROR(Q78/stanford_fuel_demand!$C88,0)</f>
        <v>-6.0634535493185232E-2</v>
      </c>
      <c r="Y78" s="28">
        <f>IFERROR(R78/stanford_fuel_demand!$C88,0)</f>
        <v>-0.20440687102251448</v>
      </c>
      <c r="Z78" s="28">
        <f>IFERROR(S78/stanford_fuel_demand!$C88,0)</f>
        <v>-0.35826008645902918</v>
      </c>
      <c r="AA78" s="28">
        <f>IFERROR(T78/stanford_fuel_demand!$C88,0)</f>
        <v>-0.39726255312662251</v>
      </c>
      <c r="AB78" s="28">
        <f>IFERROR(U78/stanford_fuel_demand!$C88,0)</f>
        <v>-0.43639256218862693</v>
      </c>
      <c r="AC78" s="28">
        <f>IFERROR(V78/stanford_fuel_demand!$C88,0)</f>
        <v>-0.44945983750151203</v>
      </c>
      <c r="AD78" s="67">
        <f>IFERROR(W78/stanford_fuel_demand!$C88,0)</f>
        <v>-0.46253778272925611</v>
      </c>
    </row>
    <row r="79" spans="1:30" ht="15" customHeight="1" x14ac:dyDescent="0.25">
      <c r="A79" s="9" t="s">
        <v>14</v>
      </c>
      <c r="B79" s="9" t="s">
        <v>825</v>
      </c>
      <c r="C79" s="66">
        <f>stanford_fuel_demand!D89-stanford_fuel_demand!$C89</f>
        <v>173.70554545605773</v>
      </c>
      <c r="D79" s="66">
        <f>stanford_fuel_demand!E89-stanford_fuel_demand!$C89</f>
        <v>434.26386364014411</v>
      </c>
      <c r="E79" s="66">
        <f>stanford_fuel_demand!F89-stanford_fuel_demand!$C89</f>
        <v>694.82218182423048</v>
      </c>
      <c r="F79" s="66">
        <f>stanford_fuel_demand!G89-stanford_fuel_demand!$C89</f>
        <v>759.96176137025213</v>
      </c>
      <c r="G79" s="66">
        <f>stanford_fuel_demand!H89-stanford_fuel_demand!$C89</f>
        <v>825.10134091627378</v>
      </c>
      <c r="H79" s="66">
        <f>stanford_fuel_demand!I89-stanford_fuel_demand!$C89</f>
        <v>846.814534098281</v>
      </c>
      <c r="I79" s="66">
        <f>stanford_fuel_demand!J89-stanford_fuel_demand!$C89</f>
        <v>868.52772728028822</v>
      </c>
      <c r="J79" s="65">
        <f t="shared" ref="J79:P79" si="33">IF($B79=$B$7,C79-J80-J78-J77-J76-J81,IF(C79&gt;0,0,-C79/2.5))</f>
        <v>-131.40572305242412</v>
      </c>
      <c r="K79" s="65">
        <f t="shared" si="33"/>
        <v>-328.51430763106032</v>
      </c>
      <c r="L79" s="65">
        <f t="shared" si="33"/>
        <v>-525.62289220969683</v>
      </c>
      <c r="M79" s="65">
        <f t="shared" si="33"/>
        <v>-574.90003835435573</v>
      </c>
      <c r="N79" s="65">
        <f t="shared" si="33"/>
        <v>-624.17718449901463</v>
      </c>
      <c r="O79" s="65">
        <f t="shared" si="33"/>
        <v>-640.60289988056775</v>
      </c>
      <c r="P79" s="65">
        <f t="shared" si="33"/>
        <v>-657.02861526212075</v>
      </c>
      <c r="Q79" s="65">
        <f t="shared" si="25"/>
        <v>0</v>
      </c>
      <c r="R79" s="65">
        <f t="shared" si="26"/>
        <v>0</v>
      </c>
      <c r="S79" s="65">
        <f t="shared" si="27"/>
        <v>0</v>
      </c>
      <c r="T79" s="65">
        <f t="shared" si="28"/>
        <v>0</v>
      </c>
      <c r="U79" s="65">
        <f t="shared" si="29"/>
        <v>0</v>
      </c>
      <c r="V79" s="65">
        <f t="shared" si="30"/>
        <v>0</v>
      </c>
      <c r="W79" s="65">
        <f t="shared" si="31"/>
        <v>0</v>
      </c>
      <c r="X79" s="28">
        <f>IFERROR(Q79/stanford_fuel_demand!$C89,0)</f>
        <v>0</v>
      </c>
      <c r="Y79" s="28">
        <f>IFERROR(R79/stanford_fuel_demand!$C89,0)</f>
        <v>0</v>
      </c>
      <c r="Z79" s="28">
        <f>IFERROR(S79/stanford_fuel_demand!$C89,0)</f>
        <v>0</v>
      </c>
      <c r="AA79" s="28">
        <f>IFERROR(T79/stanford_fuel_demand!$C89,0)</f>
        <v>0</v>
      </c>
      <c r="AB79" s="28">
        <f>IFERROR(U79/stanford_fuel_demand!$C89,0)</f>
        <v>0</v>
      </c>
      <c r="AC79" s="28">
        <f>IFERROR(V79/stanford_fuel_demand!$C89,0)</f>
        <v>0</v>
      </c>
      <c r="AD79" s="67">
        <f>IFERROR(W79/stanford_fuel_demand!$C89,0)</f>
        <v>0</v>
      </c>
    </row>
    <row r="80" spans="1:30" ht="15" customHeight="1" x14ac:dyDescent="0.25">
      <c r="A80" s="9" t="s">
        <v>14</v>
      </c>
      <c r="B80" s="9" t="s">
        <v>824</v>
      </c>
      <c r="C80" s="66">
        <f>stanford_fuel_demand!D90-stanford_fuel_demand!$C90</f>
        <v>-32.27821302897928</v>
      </c>
      <c r="D80" s="66">
        <f>stanford_fuel_demand!E90-stanford_fuel_demand!$C90</f>
        <v>-80.695532572448144</v>
      </c>
      <c r="E80" s="66">
        <f>stanford_fuel_demand!F90-stanford_fuel_demand!$C90</f>
        <v>-129.11285211591706</v>
      </c>
      <c r="F80" s="66">
        <f>stanford_fuel_demand!G90-stanford_fuel_demand!$C90</f>
        <v>-141.21718200178429</v>
      </c>
      <c r="G80" s="66">
        <f>stanford_fuel_demand!H90-stanford_fuel_demand!$C90</f>
        <v>-153.3215118876515</v>
      </c>
      <c r="H80" s="66">
        <f>stanford_fuel_demand!I90-stanford_fuel_demand!$C90</f>
        <v>-157.35628851627391</v>
      </c>
      <c r="I80" s="66">
        <f>stanford_fuel_demand!J90-stanford_fuel_demand!$C90</f>
        <v>-161.39106514489632</v>
      </c>
      <c r="J80" s="65">
        <f>IF($B80=$B$7,C80-J81-J79-J78-J77-#REF!,IF(C80&gt;0,0,-C80/2.5))</f>
        <v>12.911285211591712</v>
      </c>
      <c r="K80" s="65">
        <f>IF($B80=$B$7,D80-K81-K79-K78-K77-#REF!,IF(D80&gt;0,0,-D80/2.5))</f>
        <v>32.278213028979259</v>
      </c>
      <c r="L80" s="65">
        <f>IF($B80=$B$7,E80-L81-L79-L78-L77-#REF!,IF(E80&gt;0,0,-E80/2.5))</f>
        <v>51.645140846366829</v>
      </c>
      <c r="M80" s="65">
        <f>IF($B80=$B$7,F80-M81-M79-M78-M77-#REF!,IF(F80&gt;0,0,-F80/2.5))</f>
        <v>56.486872800713719</v>
      </c>
      <c r="N80" s="65">
        <f>IF($B80=$B$7,G80-N81-N79-N78-N77-#REF!,IF(G80&gt;0,0,-G80/2.5))</f>
        <v>61.328604755060596</v>
      </c>
      <c r="O80" s="65">
        <f>IF($B80=$B$7,H80-O81-O79-O78-O77-#REF!,IF(H80&gt;0,0,-H80/2.5))</f>
        <v>62.942515406509564</v>
      </c>
      <c r="P80" s="65">
        <f>IF($B80=$B$7,I80-P81-P79-P78-P77-#REF!,IF(I80&gt;0,0,-I80/2.5))</f>
        <v>64.556426057958532</v>
      </c>
      <c r="Q80" s="65">
        <f t="shared" si="25"/>
        <v>-18.376589720709735</v>
      </c>
      <c r="R80" s="65">
        <f t="shared" si="26"/>
        <v>-61.949863626760234</v>
      </c>
      <c r="S80" s="65">
        <f t="shared" si="27"/>
        <v>-108.57836328116193</v>
      </c>
      <c r="T80" s="65">
        <f t="shared" si="28"/>
        <v>-120.3988929878103</v>
      </c>
      <c r="U80" s="65">
        <f t="shared" si="29"/>
        <v>-132.25807713841579</v>
      </c>
      <c r="V80" s="65">
        <f t="shared" si="30"/>
        <v>-136.21839373421847</v>
      </c>
      <c r="W80" s="65">
        <f t="shared" si="31"/>
        <v>-140.1819440753797</v>
      </c>
      <c r="X80" s="28">
        <f>IFERROR(Q80/stanford_fuel_demand!$C90,0)</f>
        <v>-7.5605903225417881E-2</v>
      </c>
      <c r="Y80" s="28">
        <f>IFERROR(R80/stanford_fuel_demand!$C90,0)</f>
        <v>-0.25487729036657047</v>
      </c>
      <c r="Z80" s="28">
        <f>IFERROR(S80/stanford_fuel_demand!$C90,0)</f>
        <v>-0.44671864319626015</v>
      </c>
      <c r="AA80" s="28">
        <f>IFERROR(T80/stanford_fuel_demand!$C90,0)</f>
        <v>-0.49535126974213473</v>
      </c>
      <c r="AB80" s="28">
        <f>IFERROR(U80/stanford_fuel_demand!$C90,0)</f>
        <v>-0.54414293037395622</v>
      </c>
      <c r="AC80" s="28">
        <f>IFERROR(V80/stanford_fuel_demand!$C90,0)</f>
        <v>-0.56043666701578998</v>
      </c>
      <c r="AD80" s="67">
        <f>IFERROR(W80/stanford_fuel_demand!$C90,0)</f>
        <v>-0.57674370809780284</v>
      </c>
    </row>
    <row r="81" spans="1:30" ht="15" customHeight="1" x14ac:dyDescent="0.25">
      <c r="A81" s="9" t="s">
        <v>14</v>
      </c>
      <c r="B81" s="9" t="s">
        <v>221</v>
      </c>
      <c r="C81" s="66">
        <f>stanford_fuel_demand!D91-stanford_fuel_demand!$C91</f>
        <v>-179.06389872102329</v>
      </c>
      <c r="D81" s="66">
        <f>stanford_fuel_demand!E91-stanford_fuel_demand!$C91</f>
        <v>-447.65974680255829</v>
      </c>
      <c r="E81" s="66">
        <f>stanford_fuel_demand!F91-stanford_fuel_demand!$C91</f>
        <v>-716.25559488409328</v>
      </c>
      <c r="F81" s="66">
        <f>stanford_fuel_demand!G91-stanford_fuel_demand!$C91</f>
        <v>-783.40455690447698</v>
      </c>
      <c r="G81" s="66">
        <f>stanford_fuel_demand!H91-stanford_fuel_demand!$C91</f>
        <v>-850.55351892486067</v>
      </c>
      <c r="H81" s="66">
        <f>stanford_fuel_demand!I91-stanford_fuel_demand!$C91</f>
        <v>-872.93650626498857</v>
      </c>
      <c r="I81" s="66">
        <f>stanford_fuel_demand!J91-stanford_fuel_demand!$C91</f>
        <v>-895.31949360511658</v>
      </c>
      <c r="J81" s="65">
        <f>IF($B81=$B$7,C81-#REF!-J80-J79-J78-J82,IF(C81&gt;0,0,-C81/2.5))</f>
        <v>71.625559488409323</v>
      </c>
      <c r="K81" s="65">
        <f>IF($B81=$B$7,D81-#REF!-K80-K79-K78-K82,IF(D81&gt;0,0,-D81/2.5))</f>
        <v>179.06389872102332</v>
      </c>
      <c r="L81" s="65">
        <f>IF($B81=$B$7,E81-#REF!-L80-L79-L78-L82,IF(E81&gt;0,0,-E81/2.5))</f>
        <v>286.50223795363729</v>
      </c>
      <c r="M81" s="65">
        <f>IF($B81=$B$7,F81-#REF!-M80-M79-M78-M82,IF(F81&gt;0,0,-F81/2.5))</f>
        <v>313.36182276179079</v>
      </c>
      <c r="N81" s="65">
        <f>IF($B81=$B$7,G81-#REF!-N80-N79-N78-N82,IF(G81&gt;0,0,-G81/2.5))</f>
        <v>340.22140756994429</v>
      </c>
      <c r="O81" s="65">
        <f>IF($B81=$B$7,H81-#REF!-O80-O79-O78-O82,IF(H81&gt;0,0,-H81/2.5))</f>
        <v>349.17460250599544</v>
      </c>
      <c r="P81" s="65">
        <f>IF($B81=$B$7,I81-#REF!-P80-P79-P78-P82,IF(I81&gt;0,0,-I81/2.5))</f>
        <v>358.12779744204664</v>
      </c>
      <c r="Q81" s="65">
        <f t="shared" si="25"/>
        <v>-101.94442293421538</v>
      </c>
      <c r="R81" s="65">
        <f t="shared" si="26"/>
        <v>-343.66785101406208</v>
      </c>
      <c r="S81" s="65">
        <f t="shared" si="27"/>
        <v>-602.34019238974236</v>
      </c>
      <c r="T81" s="65">
        <f t="shared" si="28"/>
        <v>-667.91476841474787</v>
      </c>
      <c r="U81" s="65">
        <f t="shared" si="29"/>
        <v>-733.70378058067774</v>
      </c>
      <c r="V81" s="65">
        <f t="shared" si="30"/>
        <v>-755.67369970777816</v>
      </c>
      <c r="W81" s="65">
        <f t="shared" si="31"/>
        <v>-777.66155808854364</v>
      </c>
      <c r="X81" s="28">
        <f>IFERROR(Q81/stanford_fuel_demand!$C91,0)</f>
        <v>-8.5538249744532363E-2</v>
      </c>
      <c r="Y81" s="28">
        <f>IFERROR(R81/stanford_fuel_demand!$C91,0)</f>
        <v>-0.28836051667267043</v>
      </c>
      <c r="Z81" s="28">
        <f>IFERROR(S81/stanford_fuel_demand!$C91,0)</f>
        <v>-0.50540406551765238</v>
      </c>
      <c r="AA81" s="28">
        <f>IFERROR(T81/stanford_fuel_demand!$C91,0)</f>
        <v>-0.56042555957759044</v>
      </c>
      <c r="AB81" s="28">
        <f>IFERROR(U81/stanford_fuel_demand!$C91,0)</f>
        <v>-0.61562698002926919</v>
      </c>
      <c r="AC81" s="28">
        <f>IFERROR(V81/stanford_fuel_demand!$C91,0)</f>
        <v>-0.6340612246409022</v>
      </c>
      <c r="AD81" s="67">
        <f>IFERROR(W81/stanford_fuel_demand!$C91,0)</f>
        <v>-0.65251052149684696</v>
      </c>
    </row>
    <row r="82" spans="1:30" ht="15" customHeight="1" x14ac:dyDescent="0.25">
      <c r="A82" s="9" t="s">
        <v>13</v>
      </c>
      <c r="B82" s="9" t="s">
        <v>220</v>
      </c>
      <c r="C82" s="66">
        <f>stanford_fuel_demand!D93-stanford_fuel_demand!$C93</f>
        <v>-40.479894918513423</v>
      </c>
      <c r="D82" s="66">
        <f>stanford_fuel_demand!E93-stanford_fuel_demand!$C93</f>
        <v>-101.19973729628356</v>
      </c>
      <c r="E82" s="66">
        <f>stanford_fuel_demand!F93-stanford_fuel_demand!$C93</f>
        <v>-161.91957967405372</v>
      </c>
      <c r="F82" s="66">
        <f>stanford_fuel_demand!G93-stanford_fuel_demand!$C93</f>
        <v>-177.09954026849624</v>
      </c>
      <c r="G82" s="66">
        <f>stanford_fuel_demand!H93-stanford_fuel_demand!$C93</f>
        <v>-192.27950086293879</v>
      </c>
      <c r="H82" s="66">
        <f>stanford_fuel_demand!I93-stanford_fuel_demand!$C93</f>
        <v>-197.33948772775295</v>
      </c>
      <c r="I82" s="66">
        <f>stanford_fuel_demand!J93-stanford_fuel_demand!$C93</f>
        <v>-202.39947459256715</v>
      </c>
      <c r="J82" s="65">
        <f>IF($B82=$B$7,C82-J83-#REF!-J81-J80-J84,IF(C82&gt;0,0,-C82/2.5))</f>
        <v>16.191957967405369</v>
      </c>
      <c r="K82" s="65">
        <f>IF($B82=$B$7,D82-K83-#REF!-K81-K80-K84,IF(D82&gt;0,0,-D82/2.5))</f>
        <v>40.479894918513423</v>
      </c>
      <c r="L82" s="65">
        <f>IF($B82=$B$7,E82-L83-#REF!-L81-L80-L84,IF(E82&gt;0,0,-E82/2.5))</f>
        <v>64.767831869621489</v>
      </c>
      <c r="M82" s="65">
        <f>IF($B82=$B$7,F82-M83-#REF!-M81-M80-M84,IF(F82&gt;0,0,-F82/2.5))</f>
        <v>70.839816107398491</v>
      </c>
      <c r="N82" s="65">
        <f>IF($B82=$B$7,G82-N83-#REF!-N81-N80-N84,IF(G82&gt;0,0,-G82/2.5))</f>
        <v>76.911800345175521</v>
      </c>
      <c r="O82" s="65">
        <f>IF($B82=$B$7,H82-O83-#REF!-O81-O80-O84,IF(H82&gt;0,0,-H82/2.5))</f>
        <v>78.935795091101184</v>
      </c>
      <c r="P82" s="65">
        <f>IF($B82=$B$7,I82-P83-#REF!-P81-P80-P84,IF(I82&gt;0,0,-I82/2.5))</f>
        <v>80.959789837026861</v>
      </c>
      <c r="Q82" s="65">
        <f t="shared" si="25"/>
        <v>-5.1824724265843969</v>
      </c>
      <c r="R82" s="65">
        <f t="shared" si="26"/>
        <v>-27.172315093573118</v>
      </c>
      <c r="S82" s="65">
        <f t="shared" si="27"/>
        <v>-59.909620794615194</v>
      </c>
      <c r="T82" s="65">
        <f t="shared" si="28"/>
        <v>-69.266565129885677</v>
      </c>
      <c r="U82" s="65">
        <f t="shared" si="29"/>
        <v>-79.00127013875499</v>
      </c>
      <c r="V82" s="65">
        <f t="shared" si="30"/>
        <v>-82.323832988410629</v>
      </c>
      <c r="W82" s="65">
        <f t="shared" si="31"/>
        <v>-85.683171625250665</v>
      </c>
      <c r="X82" s="28">
        <f>IFERROR(Q82/stanford_fuel_demand!$C93,0)</f>
        <v>-1.2978604148725089E-2</v>
      </c>
      <c r="Y82" s="28">
        <f>IFERROR(R82/stanford_fuel_demand!$C93,0)</f>
        <v>-6.804835460288973E-2</v>
      </c>
      <c r="Z82" s="28">
        <f>IFERROR(S82/stanford_fuel_demand!$C93,0)</f>
        <v>-0.15003326385394658</v>
      </c>
      <c r="AA82" s="28">
        <f>IFERROR(T82/stanford_fuel_demand!$C93,0)</f>
        <v>-0.17346610952548033</v>
      </c>
      <c r="AB82" s="28">
        <f>IFERROR(U82/stanford_fuel_demand!$C93,0)</f>
        <v>-0.19784499134386269</v>
      </c>
      <c r="AC82" s="28">
        <f>IFERROR(V82/stanford_fuel_demand!$C93,0)</f>
        <v>-0.20616577425121352</v>
      </c>
      <c r="AD82" s="67">
        <f>IFERROR(W82/stanford_fuel_demand!$C93,0)</f>
        <v>-0.21457865574488308</v>
      </c>
    </row>
    <row r="83" spans="1:30" ht="15" customHeight="1" x14ac:dyDescent="0.25">
      <c r="A83" s="9" t="s">
        <v>13</v>
      </c>
      <c r="B83" s="9" t="s">
        <v>208</v>
      </c>
      <c r="C83" s="66">
        <f>stanford_fuel_demand!D94-stanford_fuel_demand!$C94</f>
        <v>-813.42936248616661</v>
      </c>
      <c r="D83" s="66">
        <f>stanford_fuel_demand!E94-stanford_fuel_demand!$C94</f>
        <v>-2033.5734062154161</v>
      </c>
      <c r="E83" s="66">
        <f>stanford_fuel_demand!F94-stanford_fuel_demand!$C94</f>
        <v>-3253.717449944666</v>
      </c>
      <c r="F83" s="66">
        <f>stanford_fuel_demand!G94-stanford_fuel_demand!$C94</f>
        <v>-3558.7534608769784</v>
      </c>
      <c r="G83" s="66">
        <f>stanford_fuel_demand!H94-stanford_fuel_demand!$C94</f>
        <v>-3863.7894718092903</v>
      </c>
      <c r="H83" s="66">
        <f>stanford_fuel_demand!I94-stanford_fuel_demand!$C94</f>
        <v>-3965.4681421200612</v>
      </c>
      <c r="I83" s="66">
        <f>stanford_fuel_demand!J94-stanford_fuel_demand!$C94</f>
        <v>-4067.1468124308321</v>
      </c>
      <c r="J83" s="65">
        <f>IF($B83=$B$7,C83-J84-J82-#REF!-J81-J85,IF(C83&gt;0,0,-C83/2.5))</f>
        <v>325.37174499446667</v>
      </c>
      <c r="K83" s="65">
        <f>IF($B83=$B$7,D83-K84-K82-#REF!-K81-K85,IF(D83&gt;0,0,-D83/2.5))</f>
        <v>813.42936248616638</v>
      </c>
      <c r="L83" s="65">
        <f>IF($B83=$B$7,E83-L84-L82-#REF!-L81-L85,IF(E83&gt;0,0,-E83/2.5))</f>
        <v>1301.4869799778664</v>
      </c>
      <c r="M83" s="65">
        <f>IF($B83=$B$7,F83-M84-M82-#REF!-M81-M85,IF(F83&gt;0,0,-F83/2.5))</f>
        <v>1423.5013843507913</v>
      </c>
      <c r="N83" s="65">
        <f>IF($B83=$B$7,G83-N84-N82-#REF!-N81-N85,IF(G83&gt;0,0,-G83/2.5))</f>
        <v>1545.515788723716</v>
      </c>
      <c r="O83" s="65">
        <f>IF($B83=$B$7,H83-O84-O82-#REF!-O81-O85,IF(H83&gt;0,0,-H83/2.5))</f>
        <v>1586.1872568480244</v>
      </c>
      <c r="P83" s="65">
        <f>IF($B83=$B$7,I83-P84-P82-#REF!-P81-P85,IF(I83&gt;0,0,-I83/2.5))</f>
        <v>1626.8587249723328</v>
      </c>
      <c r="Q83" s="65">
        <f t="shared" si="25"/>
        <v>-104.13997493186889</v>
      </c>
      <c r="R83" s="65">
        <f t="shared" si="26"/>
        <v>-546.01818972928595</v>
      </c>
      <c r="S83" s="65">
        <f t="shared" si="27"/>
        <v>-1203.8629237514201</v>
      </c>
      <c r="T83" s="65">
        <f t="shared" si="28"/>
        <v>-1391.887454960779</v>
      </c>
      <c r="U83" s="65">
        <f t="shared" si="29"/>
        <v>-1587.5029550823951</v>
      </c>
      <c r="V83" s="65">
        <f t="shared" si="30"/>
        <v>-1654.2686961016375</v>
      </c>
      <c r="W83" s="65">
        <f t="shared" si="31"/>
        <v>-1721.7734337310376</v>
      </c>
      <c r="X83" s="28">
        <f>IFERROR(Q83/stanford_fuel_demand!$C94,0)</f>
        <v>-1.7672964271249401E-2</v>
      </c>
      <c r="Y83" s="28">
        <f>IFERROR(R83/stanford_fuel_demand!$C94,0)</f>
        <v>-9.266143922975853E-2</v>
      </c>
      <c r="Z83" s="28">
        <f>IFERROR(S83/stanford_fuel_demand!$C94,0)</f>
        <v>-0.20430028385218926</v>
      </c>
      <c r="AA83" s="28">
        <f>IFERROR(T83/stanford_fuel_demand!$C94,0)</f>
        <v>-0.23620878800110401</v>
      </c>
      <c r="AB83" s="28">
        <f>IFERROR(U83/stanford_fuel_demand!$C94,0)</f>
        <v>-0.26940550949843139</v>
      </c>
      <c r="AC83" s="28">
        <f>IFERROR(V83/stanford_fuel_demand!$C94,0)</f>
        <v>-0.28073591894349331</v>
      </c>
      <c r="AD83" s="67">
        <f>IFERROR(W83/stanford_fuel_demand!$C94,0)</f>
        <v>-0.29219173902646289</v>
      </c>
    </row>
    <row r="84" spans="1:30" ht="15" customHeight="1" x14ac:dyDescent="0.25">
      <c r="A84" s="9" t="s">
        <v>13</v>
      </c>
      <c r="B84" s="9" t="s">
        <v>831</v>
      </c>
      <c r="C84" s="66">
        <f>stanford_fuel_demand!D95-stanford_fuel_demand!$C95</f>
        <v>-776.59258388784292</v>
      </c>
      <c r="D84" s="66">
        <f>stanford_fuel_demand!E95-stanford_fuel_demand!$C95</f>
        <v>-1941.4814597196082</v>
      </c>
      <c r="E84" s="66">
        <f>stanford_fuel_demand!F95-stanford_fuel_demand!$C95</f>
        <v>-3106.370335551373</v>
      </c>
      <c r="F84" s="66">
        <f>stanford_fuel_demand!G95-stanford_fuel_demand!$C95</f>
        <v>-3397.5925545093141</v>
      </c>
      <c r="G84" s="66">
        <f>stanford_fuel_demand!H95-stanford_fuel_demand!$C95</f>
        <v>-3688.8147734672548</v>
      </c>
      <c r="H84" s="66">
        <f>stanford_fuel_demand!I95-stanford_fuel_demand!$C95</f>
        <v>-3785.8888464532356</v>
      </c>
      <c r="I84" s="66">
        <f>stanford_fuel_demand!J95-stanford_fuel_demand!$C95</f>
        <v>-3882.962919439216</v>
      </c>
      <c r="J84" s="65">
        <f>IF($B84=$B$7,C84-J85-J83-J82-#REF!-J86,IF(C84&gt;0,0,-C84/2.5))</f>
        <v>310.63703355513718</v>
      </c>
      <c r="K84" s="65">
        <f>IF($B84=$B$7,D84-K85-K83-K82-#REF!-K86,IF(D84&gt;0,0,-D84/2.5))</f>
        <v>776.59258388784326</v>
      </c>
      <c r="L84" s="65">
        <f>IF($B84=$B$7,E84-L85-L83-L82-#REF!-L86,IF(E84&gt;0,0,-E84/2.5))</f>
        <v>1242.5481342205492</v>
      </c>
      <c r="M84" s="65">
        <f>IF($B84=$B$7,F84-M85-M83-M82-#REF!-M86,IF(F84&gt;0,0,-F84/2.5))</f>
        <v>1359.0370218037256</v>
      </c>
      <c r="N84" s="65">
        <f>IF($B84=$B$7,G84-N85-N83-N82-#REF!-N86,IF(G84&gt;0,0,-G84/2.5))</f>
        <v>1475.525909386902</v>
      </c>
      <c r="O84" s="65">
        <f>IF($B84=$B$7,H84-O85-O83-O82-#REF!-O86,IF(H84&gt;0,0,-H84/2.5))</f>
        <v>1514.3555385812942</v>
      </c>
      <c r="P84" s="65">
        <f>IF($B84=$B$7,I84-P85-P83-P82-#REF!-P86,IF(I84&gt;0,0,-I84/2.5))</f>
        <v>1553.1851677756863</v>
      </c>
      <c r="Q84" s="65">
        <f t="shared" si="25"/>
        <v>-99.423915521282538</v>
      </c>
      <c r="R84" s="65">
        <f t="shared" si="26"/>
        <v>-521.29133317195715</v>
      </c>
      <c r="S84" s="65">
        <f t="shared" si="27"/>
        <v>-1149.3450589801994</v>
      </c>
      <c r="T84" s="65">
        <f t="shared" si="28"/>
        <v>-1328.8547536879064</v>
      </c>
      <c r="U84" s="65">
        <f t="shared" si="29"/>
        <v>-1515.611654402247</v>
      </c>
      <c r="V84" s="65">
        <f t="shared" si="30"/>
        <v>-1579.3538571361714</v>
      </c>
      <c r="W84" s="65">
        <f t="shared" si="31"/>
        <v>-1643.8015904464851</v>
      </c>
      <c r="X84" s="28">
        <f>IFERROR(Q84/stanford_fuel_demand!$C95,0)</f>
        <v>-1.6673244973160618E-2</v>
      </c>
      <c r="Y84" s="28">
        <f>IFERROR(R84/stanford_fuel_demand!$C95,0)</f>
        <v>-8.7419792861618051E-2</v>
      </c>
      <c r="Z84" s="28">
        <f>IFERROR(S84/stanford_fuel_demand!$C95,0)</f>
        <v>-0.19274348255743895</v>
      </c>
      <c r="AA84" s="28">
        <f>IFERROR(T84/stanford_fuel_demand!$C95,0)</f>
        <v>-0.22284699537149819</v>
      </c>
      <c r="AB84" s="28">
        <f>IFERROR(U84/stanford_fuel_demand!$C95,0)</f>
        <v>-0.25416585401544178</v>
      </c>
      <c r="AC84" s="28">
        <f>IFERROR(V84/stanford_fuel_demand!$C95,0)</f>
        <v>-0.26485532802920753</v>
      </c>
      <c r="AD84" s="67">
        <f>IFERROR(W84/stanford_fuel_demand!$C95,0)</f>
        <v>-0.27566311848700503</v>
      </c>
    </row>
    <row r="85" spans="1:30" ht="15" customHeight="1" x14ac:dyDescent="0.25">
      <c r="A85" s="9" t="s">
        <v>13</v>
      </c>
      <c r="B85" s="9" t="s">
        <v>825</v>
      </c>
      <c r="C85" s="66">
        <f>stanford_fuel_demand!D96-stanford_fuel_demand!$C96</f>
        <v>109.18898177465417</v>
      </c>
      <c r="D85" s="66">
        <f>stanford_fuel_demand!E96-stanford_fuel_demand!$C96</f>
        <v>272.97245443663542</v>
      </c>
      <c r="E85" s="66">
        <f>stanford_fuel_demand!F96-stanford_fuel_demand!$C96</f>
        <v>436.75592709861667</v>
      </c>
      <c r="F85" s="66">
        <f>stanford_fuel_demand!G96-stanford_fuel_demand!$C96</f>
        <v>477.70179526411175</v>
      </c>
      <c r="G85" s="66">
        <f>stanford_fuel_demand!H96-stanford_fuel_demand!$C96</f>
        <v>518.64766342960729</v>
      </c>
      <c r="H85" s="66">
        <f>stanford_fuel_demand!I96-stanford_fuel_demand!$C96</f>
        <v>532.29628615143884</v>
      </c>
      <c r="I85" s="66">
        <f>stanford_fuel_demand!J96-stanford_fuel_demand!$C96</f>
        <v>545.94490887327083</v>
      </c>
      <c r="J85" s="65">
        <f t="shared" ref="J85:P85" si="34">IF($B85=$B$7,C85-J86-J84-J83-J82-J87,IF(C85&gt;0,0,-C85/2.5))</f>
        <v>-743.67778618430907</v>
      </c>
      <c r="K85" s="65">
        <f t="shared" si="34"/>
        <v>-1859.1944654607728</v>
      </c>
      <c r="L85" s="65">
        <f t="shared" si="34"/>
        <v>-2974.7111447372372</v>
      </c>
      <c r="M85" s="65">
        <f t="shared" si="34"/>
        <v>-3253.5903145563525</v>
      </c>
      <c r="N85" s="65">
        <f t="shared" si="34"/>
        <v>-3532.4694843754678</v>
      </c>
      <c r="O85" s="65">
        <f t="shared" si="34"/>
        <v>-3625.4292076485071</v>
      </c>
      <c r="P85" s="65">
        <f t="shared" si="34"/>
        <v>-3718.3889309215451</v>
      </c>
      <c r="Q85" s="65">
        <f t="shared" si="25"/>
        <v>0</v>
      </c>
      <c r="R85" s="65">
        <f t="shared" si="26"/>
        <v>0</v>
      </c>
      <c r="S85" s="65">
        <f t="shared" si="27"/>
        <v>0</v>
      </c>
      <c r="T85" s="65">
        <f t="shared" si="28"/>
        <v>0</v>
      </c>
      <c r="U85" s="65">
        <f t="shared" si="29"/>
        <v>0</v>
      </c>
      <c r="V85" s="65">
        <f t="shared" si="30"/>
        <v>0</v>
      </c>
      <c r="W85" s="65">
        <f t="shared" si="31"/>
        <v>0</v>
      </c>
      <c r="X85" s="28">
        <f>IFERROR(Q85/stanford_fuel_demand!$C96,0)</f>
        <v>0</v>
      </c>
      <c r="Y85" s="28">
        <f>IFERROR(R85/stanford_fuel_demand!$C96,0)</f>
        <v>0</v>
      </c>
      <c r="Z85" s="28">
        <f>IFERROR(S85/stanford_fuel_demand!$C96,0)</f>
        <v>0</v>
      </c>
      <c r="AA85" s="28">
        <f>IFERROR(T85/stanford_fuel_demand!$C96,0)</f>
        <v>0</v>
      </c>
      <c r="AB85" s="28">
        <f>IFERROR(U85/stanford_fuel_demand!$C96,0)</f>
        <v>0</v>
      </c>
      <c r="AC85" s="28">
        <f>IFERROR(V85/stanford_fuel_demand!$C96,0)</f>
        <v>0</v>
      </c>
      <c r="AD85" s="67">
        <f>IFERROR(W85/stanford_fuel_demand!$C96,0)</f>
        <v>0</v>
      </c>
    </row>
    <row r="86" spans="1:30" ht="15" customHeight="1" x14ac:dyDescent="0.25">
      <c r="A86" s="9" t="s">
        <v>13</v>
      </c>
      <c r="B86" s="9" t="s">
        <v>824</v>
      </c>
      <c r="C86" s="66">
        <f>stanford_fuel_demand!D97-stanford_fuel_demand!$C97</f>
        <v>-180.72239387433387</v>
      </c>
      <c r="D86" s="66">
        <f>stanford_fuel_demand!E97-stanford_fuel_demand!$C97</f>
        <v>-451.80598468583435</v>
      </c>
      <c r="E86" s="66">
        <f>stanford_fuel_demand!F97-stanford_fuel_demand!$C97</f>
        <v>-722.88957549733504</v>
      </c>
      <c r="F86" s="66">
        <f>stanford_fuel_demand!G97-stanford_fuel_demand!$C97</f>
        <v>-790.66047320021016</v>
      </c>
      <c r="G86" s="66">
        <f>stanford_fuel_demand!H97-stanford_fuel_demand!$C97</f>
        <v>-858.43137090308517</v>
      </c>
      <c r="H86" s="66">
        <f>stanford_fuel_demand!I97-stanford_fuel_demand!$C97</f>
        <v>-881.02167013737699</v>
      </c>
      <c r="I86" s="66">
        <f>stanford_fuel_demand!J97-stanford_fuel_demand!$C97</f>
        <v>-903.61196937166869</v>
      </c>
      <c r="J86" s="65">
        <f>IF($B86=$B$7,C86-J87-J85-J84-J83-#REF!,IF(C86&gt;0,0,-C86/2.5))</f>
        <v>72.288957549733553</v>
      </c>
      <c r="K86" s="65">
        <f>IF($B86=$B$7,D86-K87-K85-K84-K83-#REF!,IF(D86&gt;0,0,-D86/2.5))</f>
        <v>180.72239387433373</v>
      </c>
      <c r="L86" s="65">
        <f>IF($B86=$B$7,E86-L87-L85-L84-L83-#REF!,IF(E86&gt;0,0,-E86/2.5))</f>
        <v>289.15583019893404</v>
      </c>
      <c r="M86" s="65">
        <f>IF($B86=$B$7,F86-M87-M85-M84-M83-#REF!,IF(F86&gt;0,0,-F86/2.5))</f>
        <v>316.26418928008405</v>
      </c>
      <c r="N86" s="65">
        <f>IF($B86=$B$7,G86-N87-N85-N84-N83-#REF!,IF(G86&gt;0,0,-G86/2.5))</f>
        <v>343.37254836123407</v>
      </c>
      <c r="O86" s="65">
        <f>IF($B86=$B$7,H86-O87-O85-O84-O83-#REF!,IF(H86&gt;0,0,-H86/2.5))</f>
        <v>352.40866805495079</v>
      </c>
      <c r="P86" s="65">
        <f>IF($B86=$B$7,I86-P87-P85-P84-P83-#REF!,IF(I86&gt;0,0,-I86/2.5))</f>
        <v>361.44478774866747</v>
      </c>
      <c r="Q86" s="65">
        <f t="shared" si="25"/>
        <v>-23.137135731340834</v>
      </c>
      <c r="R86" s="65">
        <f t="shared" si="26"/>
        <v>-121.31073563069822</v>
      </c>
      <c r="S86" s="65">
        <f t="shared" si="27"/>
        <v>-267.46635849478707</v>
      </c>
      <c r="T86" s="65">
        <f t="shared" si="28"/>
        <v>-309.24041406046956</v>
      </c>
      <c r="U86" s="65">
        <f t="shared" si="29"/>
        <v>-352.70098124832373</v>
      </c>
      <c r="V86" s="65">
        <f t="shared" si="30"/>
        <v>-367.53455512978849</v>
      </c>
      <c r="W86" s="65">
        <f t="shared" si="31"/>
        <v>-382.53231442502351</v>
      </c>
      <c r="X86" s="28">
        <f>IFERROR(Q86/stanford_fuel_demand!$C97,0)</f>
        <v>-1.9199739259346885E-2</v>
      </c>
      <c r="Y86" s="28">
        <f>IFERROR(R86/stanford_fuel_demand!$C97,0)</f>
        <v>-0.10066650083717993</v>
      </c>
      <c r="Z86" s="28">
        <f>IFERROR(S86/stanford_fuel_demand!$C97,0)</f>
        <v>-0.22194987328491217</v>
      </c>
      <c r="AA86" s="28">
        <f>IFERROR(T86/stanford_fuel_demand!$C97,0)</f>
        <v>-0.2566149668375311</v>
      </c>
      <c r="AB86" s="28">
        <f>IFERROR(U86/stanford_fuel_demand!$C97,0)</f>
        <v>-0.29267956738961376</v>
      </c>
      <c r="AC86" s="28">
        <f>IFERROR(V86/stanford_fuel_demand!$C97,0)</f>
        <v>-0.30498881578212761</v>
      </c>
      <c r="AD86" s="67">
        <f>IFERROR(W86/stanford_fuel_demand!$C97,0)</f>
        <v>-0.31743430909152226</v>
      </c>
    </row>
    <row r="87" spans="1:30" ht="15" customHeight="1" x14ac:dyDescent="0.25">
      <c r="A87" s="9" t="s">
        <v>13</v>
      </c>
      <c r="B87" s="9" t="s">
        <v>221</v>
      </c>
      <c r="C87" s="66">
        <f>stanford_fuel_demand!D98-stanford_fuel_demand!$C98</f>
        <v>-320.94268473055126</v>
      </c>
      <c r="D87" s="66">
        <f>stanford_fuel_demand!E98-stanford_fuel_demand!$C98</f>
        <v>-802.35671182637816</v>
      </c>
      <c r="E87" s="66">
        <f>stanford_fuel_demand!F98-stanford_fuel_demand!$C98</f>
        <v>-1283.7707389222053</v>
      </c>
      <c r="F87" s="66">
        <f>stanford_fuel_demand!G98-stanford_fuel_demand!$C98</f>
        <v>-1404.124245696162</v>
      </c>
      <c r="G87" s="66">
        <f>stanford_fuel_demand!H98-stanford_fuel_demand!$C98</f>
        <v>-1524.4777524701187</v>
      </c>
      <c r="H87" s="66">
        <f>stanford_fuel_demand!I98-stanford_fuel_demand!$C98</f>
        <v>-1564.5955880614376</v>
      </c>
      <c r="I87" s="66">
        <f>stanford_fuel_demand!J98-stanford_fuel_demand!$C98</f>
        <v>-1604.7134236527565</v>
      </c>
      <c r="J87" s="65">
        <f>IF($B87=$B$7,C87-#REF!-J86-J85-J84-J88,IF(C87&gt;0,0,-C87/2.5))</f>
        <v>128.37707389222049</v>
      </c>
      <c r="K87" s="65">
        <f>IF($B87=$B$7,D87-#REF!-K86-K85-K84-K88,IF(D87&gt;0,0,-D87/2.5))</f>
        <v>320.94268473055126</v>
      </c>
      <c r="L87" s="65">
        <f>IF($B87=$B$7,E87-#REF!-L86-L85-L84-L88,IF(E87&gt;0,0,-E87/2.5))</f>
        <v>513.50829556888209</v>
      </c>
      <c r="M87" s="65">
        <f>IF($B87=$B$7,F87-#REF!-M86-M85-M84-M88,IF(F87&gt;0,0,-F87/2.5))</f>
        <v>561.64969827846483</v>
      </c>
      <c r="N87" s="65">
        <f>IF($B87=$B$7,G87-#REF!-N86-N85-N84-N88,IF(G87&gt;0,0,-G87/2.5))</f>
        <v>609.79110098804745</v>
      </c>
      <c r="O87" s="65">
        <f>IF($B87=$B$7,H87-#REF!-O86-O85-O84-O88,IF(H87&gt;0,0,-H87/2.5))</f>
        <v>625.8382352245751</v>
      </c>
      <c r="P87" s="65">
        <f>IF($B87=$B$7,I87-#REF!-P86-P85-P84-P88,IF(I87&gt;0,0,-I87/2.5))</f>
        <v>641.88536946110264</v>
      </c>
      <c r="Q87" s="65">
        <f t="shared" si="25"/>
        <v>-41.088955825558571</v>
      </c>
      <c r="R87" s="65">
        <f t="shared" si="26"/>
        <v>-215.43424887912477</v>
      </c>
      <c r="S87" s="65">
        <f t="shared" si="27"/>
        <v>-474.99022854971327</v>
      </c>
      <c r="T87" s="65">
        <f t="shared" si="28"/>
        <v>-549.17626193446358</v>
      </c>
      <c r="U87" s="65">
        <f t="shared" si="29"/>
        <v>-626.35735064271489</v>
      </c>
      <c r="V87" s="65">
        <f t="shared" si="30"/>
        <v>-652.70011272994486</v>
      </c>
      <c r="W87" s="65">
        <f t="shared" si="31"/>
        <v>-679.33444968158096</v>
      </c>
      <c r="X87" s="28">
        <f>IFERROR(Q87/stanford_fuel_demand!$C98,0)</f>
        <v>-1.854099833254217E-2</v>
      </c>
      <c r="Y87" s="28">
        <f>IFERROR(R87/stanford_fuel_demand!$C98,0)</f>
        <v>-9.7212644346530486E-2</v>
      </c>
      <c r="Z87" s="28">
        <f>IFERROR(S87/stanford_fuel_demand!$C98,0)</f>
        <v>-0.21433479772284619</v>
      </c>
      <c r="AA87" s="28">
        <f>IFERROR(T87/stanford_fuel_demand!$C98,0)</f>
        <v>-0.24781053575630047</v>
      </c>
      <c r="AB87" s="28">
        <f>IFERROR(U87/stanford_fuel_demand!$C98,0)</f>
        <v>-0.28263776385912176</v>
      </c>
      <c r="AC87" s="28">
        <f>IFERROR(V87/stanford_fuel_demand!$C98,0)</f>
        <v>-0.29452468330305842</v>
      </c>
      <c r="AD87" s="67">
        <f>IFERROR(W87/stanford_fuel_demand!$C98,0)</f>
        <v>-0.3065431731158727</v>
      </c>
    </row>
    <row r="88" spans="1:30" ht="15" customHeight="1" x14ac:dyDescent="0.25">
      <c r="A88" s="9" t="s">
        <v>12</v>
      </c>
      <c r="B88" s="9" t="s">
        <v>220</v>
      </c>
      <c r="C88" s="66">
        <f>stanford_fuel_demand!D100-stanford_fuel_demand!$C100</f>
        <v>-65.94394934904318</v>
      </c>
      <c r="D88" s="66">
        <f>stanford_fuel_demand!E100-stanford_fuel_demand!$C100</f>
        <v>-164.85987337260792</v>
      </c>
      <c r="E88" s="66">
        <f>stanford_fuel_demand!F100-stanford_fuel_demand!$C100</f>
        <v>-263.77579739617266</v>
      </c>
      <c r="F88" s="66">
        <f>stanford_fuel_demand!G100-stanford_fuel_demand!$C100</f>
        <v>-288.50477840206383</v>
      </c>
      <c r="G88" s="66">
        <f>stanford_fuel_demand!H100-stanford_fuel_demand!$C100</f>
        <v>-313.23375940795506</v>
      </c>
      <c r="H88" s="66">
        <f>stanford_fuel_demand!I100-stanford_fuel_demand!$C100</f>
        <v>-321.47675307658545</v>
      </c>
      <c r="I88" s="66">
        <f>stanford_fuel_demand!J100-stanford_fuel_demand!$C100</f>
        <v>-329.71974674521584</v>
      </c>
      <c r="J88" s="65">
        <f>IF($B88=$B$7,C88-J89-#REF!-J87-J86-J90,IF(C88&gt;0,0,-C88/2.5))</f>
        <v>26.377579739617271</v>
      </c>
      <c r="K88" s="65">
        <f>IF($B88=$B$7,D88-K89-#REF!-K87-K86-K90,IF(D88&gt;0,0,-D88/2.5))</f>
        <v>65.943949349043166</v>
      </c>
      <c r="L88" s="65">
        <f>IF($B88=$B$7,E88-L89-#REF!-L87-L86-L90,IF(E88&gt;0,0,-E88/2.5))</f>
        <v>105.51031895846907</v>
      </c>
      <c r="M88" s="65">
        <f>IF($B88=$B$7,F88-M89-#REF!-M87-M86-M90,IF(F88&gt;0,0,-F88/2.5))</f>
        <v>115.40191136082554</v>
      </c>
      <c r="N88" s="65">
        <f>IF($B88=$B$7,G88-N89-#REF!-N87-N86-N90,IF(G88&gt;0,0,-G88/2.5))</f>
        <v>125.29350376318203</v>
      </c>
      <c r="O88" s="65">
        <f>IF($B88=$B$7,H88-O89-#REF!-O87-O86-O90,IF(H88&gt;0,0,-H88/2.5))</f>
        <v>128.59070123063418</v>
      </c>
      <c r="P88" s="65">
        <f>IF($B88=$B$7,I88-P89-#REF!-P87-P86-P90,IF(I88&gt;0,0,-I88/2.5))</f>
        <v>131.88789869808633</v>
      </c>
      <c r="Q88" s="65">
        <f t="shared" si="25"/>
        <v>-7.2857233883360735</v>
      </c>
      <c r="R88" s="65">
        <f t="shared" si="26"/>
        <v>-39.06217754204863</v>
      </c>
      <c r="S88" s="65">
        <f t="shared" si="27"/>
        <v>-87.552300335247537</v>
      </c>
      <c r="T88" s="65">
        <f t="shared" si="28"/>
        <v>-101.57704155777807</v>
      </c>
      <c r="U88" s="65">
        <f t="shared" si="29"/>
        <v>-116.22892950404045</v>
      </c>
      <c r="V88" s="65">
        <f t="shared" si="30"/>
        <v>-121.242824076727</v>
      </c>
      <c r="W88" s="65">
        <f t="shared" si="31"/>
        <v>-126.31857348150299</v>
      </c>
      <c r="X88" s="28">
        <f>IFERROR(Q88/stanford_fuel_demand!$C100,0)</f>
        <v>-1.486275042275334E-2</v>
      </c>
      <c r="Y88" s="28">
        <f>IFERROR(R88/stanford_fuel_demand!$C100,0)</f>
        <v>-7.9686170450308749E-2</v>
      </c>
      <c r="Z88" s="28">
        <f>IFERROR(S88/stanford_fuel_demand!$C100,0)</f>
        <v>-0.1786051870846436</v>
      </c>
      <c r="AA88" s="28">
        <f>IFERROR(T88/stanford_fuel_demand!$C100,0)</f>
        <v>-0.20721541800116172</v>
      </c>
      <c r="AB88" s="28">
        <f>IFERROR(U88/stanford_fuel_demand!$C100,0)</f>
        <v>-0.23710501744932028</v>
      </c>
      <c r="AC88" s="28">
        <f>IFERROR(V88/stanford_fuel_demand!$C100,0)</f>
        <v>-0.24733327615581185</v>
      </c>
      <c r="AD88" s="67">
        <f>IFERROR(W88/stanford_fuel_demand!$C100,0)</f>
        <v>-0.2576877176560749</v>
      </c>
    </row>
    <row r="89" spans="1:30" ht="15" customHeight="1" x14ac:dyDescent="0.25">
      <c r="A89" s="9" t="s">
        <v>12</v>
      </c>
      <c r="B89" s="9" t="s">
        <v>208</v>
      </c>
      <c r="C89" s="66">
        <f>stanford_fuel_demand!D101-stanford_fuel_demand!$C101</f>
        <v>-1030.2954998826181</v>
      </c>
      <c r="D89" s="66">
        <f>stanford_fuel_demand!E101-stanford_fuel_demand!$C101</f>
        <v>-2575.7387497065456</v>
      </c>
      <c r="E89" s="66">
        <f>stanford_fuel_demand!F101-stanford_fuel_demand!$C101</f>
        <v>-4121.1819995304731</v>
      </c>
      <c r="F89" s="66">
        <f>stanford_fuel_demand!G101-stanford_fuel_demand!$C101</f>
        <v>-4507.5428119864546</v>
      </c>
      <c r="G89" s="66">
        <f>stanford_fuel_demand!H101-stanford_fuel_demand!$C101</f>
        <v>-4893.903624442436</v>
      </c>
      <c r="H89" s="66">
        <f>stanford_fuel_demand!I101-stanford_fuel_demand!$C101</f>
        <v>-5022.6905619277641</v>
      </c>
      <c r="I89" s="66">
        <f>stanford_fuel_demand!J101-stanford_fuel_demand!$C101</f>
        <v>-5151.4774994130912</v>
      </c>
      <c r="J89" s="65">
        <f>IF($B89=$B$7,C89-J90-J88-#REF!-J87-J91,IF(C89&gt;0,0,-C89/2.5))</f>
        <v>412.11819995304722</v>
      </c>
      <c r="K89" s="65">
        <f>IF($B89=$B$7,D89-K90-K88-#REF!-K87-K91,IF(D89&gt;0,0,-D89/2.5))</f>
        <v>1030.2954998826183</v>
      </c>
      <c r="L89" s="65">
        <f>IF($B89=$B$7,E89-L90-L88-#REF!-L87-L91,IF(E89&gt;0,0,-E89/2.5))</f>
        <v>1648.4727998121894</v>
      </c>
      <c r="M89" s="65">
        <f>IF($B89=$B$7,F89-M90-M88-#REF!-M87-M91,IF(F89&gt;0,0,-F89/2.5))</f>
        <v>1803.0171247945818</v>
      </c>
      <c r="N89" s="65">
        <f>IF($B89=$B$7,G89-N90-N88-#REF!-N87-N91,IF(G89&gt;0,0,-G89/2.5))</f>
        <v>1957.5614497769743</v>
      </c>
      <c r="O89" s="65">
        <f>IF($B89=$B$7,H89-O90-O88-#REF!-O87-O91,IF(H89&gt;0,0,-H89/2.5))</f>
        <v>2009.0762247711057</v>
      </c>
      <c r="P89" s="65">
        <f>IF($B89=$B$7,I89-P90-P88-#REF!-P87-P91,IF(I89&gt;0,0,-I89/2.5))</f>
        <v>2060.5909997652366</v>
      </c>
      <c r="Q89" s="65">
        <f t="shared" si="25"/>
        <v>-113.83073192447659</v>
      </c>
      <c r="R89" s="65">
        <f t="shared" si="26"/>
        <v>-610.29990066514756</v>
      </c>
      <c r="S89" s="65">
        <f t="shared" si="27"/>
        <v>-1367.9001929702563</v>
      </c>
      <c r="T89" s="65">
        <f t="shared" si="28"/>
        <v>-1587.0200350669011</v>
      </c>
      <c r="U89" s="65">
        <f t="shared" si="29"/>
        <v>-1815.9382961785641</v>
      </c>
      <c r="V89" s="65">
        <f t="shared" si="30"/>
        <v>-1894.2744144444287</v>
      </c>
      <c r="W89" s="65">
        <f t="shared" si="31"/>
        <v>-1973.5769406336399</v>
      </c>
      <c r="X89" s="28">
        <f>IFERROR(Q89/stanford_fuel_demand!$C101,0)</f>
        <v>-1.6090964790145174E-2</v>
      </c>
      <c r="Y89" s="28">
        <f>IFERROR(R89/stanford_fuel_demand!$C101,0)</f>
        <v>-8.6271203277050706E-2</v>
      </c>
      <c r="Z89" s="28">
        <f>IFERROR(S89/stanford_fuel_demand!$C101,0)</f>
        <v>-0.19336459907962936</v>
      </c>
      <c r="AA89" s="28">
        <f>IFERROR(T89/stanford_fuel_demand!$C101,0)</f>
        <v>-0.22433909607520855</v>
      </c>
      <c r="AB89" s="28">
        <f>IFERROR(U89/stanford_fuel_demand!$C101,0)</f>
        <v>-0.25669868488829756</v>
      </c>
      <c r="AC89" s="28">
        <f>IFERROR(V89/stanford_fuel_demand!$C101,0)</f>
        <v>-0.2677721770771116</v>
      </c>
      <c r="AD89" s="67">
        <f>IFERROR(W89/stanford_fuel_demand!$C101,0)</f>
        <v>-0.27898227943792914</v>
      </c>
    </row>
    <row r="90" spans="1:30" ht="15" customHeight="1" x14ac:dyDescent="0.25">
      <c r="A90" s="9" t="s">
        <v>12</v>
      </c>
      <c r="B90" s="9" t="s">
        <v>831</v>
      </c>
      <c r="C90" s="66">
        <f>stanford_fuel_demand!D102-stanford_fuel_demand!$C102</f>
        <v>-184.60595534129561</v>
      </c>
      <c r="D90" s="66">
        <f>stanford_fuel_demand!E102-stanford_fuel_demand!$C102</f>
        <v>-461.51488835323903</v>
      </c>
      <c r="E90" s="66">
        <f>stanford_fuel_demand!F102-stanford_fuel_demand!$C102</f>
        <v>-738.42382136518245</v>
      </c>
      <c r="F90" s="66">
        <f>stanford_fuel_demand!G102-stanford_fuel_demand!$C102</f>
        <v>-807.65105461816825</v>
      </c>
      <c r="G90" s="66">
        <f>stanford_fuel_demand!H102-stanford_fuel_demand!$C102</f>
        <v>-876.87828787115404</v>
      </c>
      <c r="H90" s="66">
        <f>stanford_fuel_demand!I102-stanford_fuel_demand!$C102</f>
        <v>-899.95403228881605</v>
      </c>
      <c r="I90" s="66">
        <f>stanford_fuel_demand!J102-stanford_fuel_demand!$C102</f>
        <v>-923.02977670647795</v>
      </c>
      <c r="J90" s="65">
        <f>IF($B90=$B$7,C90-J91-J89-J88-#REF!-J92,IF(C90&gt;0,0,-C90/2.5))</f>
        <v>73.842382136518239</v>
      </c>
      <c r="K90" s="65">
        <f>IF($B90=$B$7,D90-K91-K89-K88-#REF!-K92,IF(D90&gt;0,0,-D90/2.5))</f>
        <v>184.60595534129561</v>
      </c>
      <c r="L90" s="65">
        <f>IF($B90=$B$7,E90-L91-L89-L88-#REF!-L92,IF(E90&gt;0,0,-E90/2.5))</f>
        <v>295.36952854607296</v>
      </c>
      <c r="M90" s="65">
        <f>IF($B90=$B$7,F90-M91-M89-M88-#REF!-M92,IF(F90&gt;0,0,-F90/2.5))</f>
        <v>323.06042184726732</v>
      </c>
      <c r="N90" s="65">
        <f>IF($B90=$B$7,G90-N91-N89-N88-#REF!-N92,IF(G90&gt;0,0,-G90/2.5))</f>
        <v>350.75131514846163</v>
      </c>
      <c r="O90" s="65">
        <f>IF($B90=$B$7,H90-O91-O89-O88-#REF!-O92,IF(H90&gt;0,0,-H90/2.5))</f>
        <v>359.9816129155264</v>
      </c>
      <c r="P90" s="65">
        <f>IF($B90=$B$7,I90-P91-P89-P88-#REF!-P92,IF(I90&gt;0,0,-I90/2.5))</f>
        <v>369.21191068259117</v>
      </c>
      <c r="Q90" s="65">
        <f t="shared" si="25"/>
        <v>-20.395926233309808</v>
      </c>
      <c r="R90" s="65">
        <f t="shared" si="26"/>
        <v>-109.35211909575776</v>
      </c>
      <c r="S90" s="65">
        <f t="shared" si="27"/>
        <v>-245.0971803366964</v>
      </c>
      <c r="T90" s="65">
        <f t="shared" si="28"/>
        <v>-284.35856485122986</v>
      </c>
      <c r="U90" s="65">
        <f t="shared" si="29"/>
        <v>-325.37560733312091</v>
      </c>
      <c r="V90" s="65">
        <f t="shared" si="30"/>
        <v>-339.41169110893702</v>
      </c>
      <c r="W90" s="65">
        <f t="shared" si="31"/>
        <v>-353.62093361247651</v>
      </c>
      <c r="X90" s="28">
        <f>IFERROR(Q90/stanford_fuel_demand!$C102,0)</f>
        <v>-1.128334610874002E-2</v>
      </c>
      <c r="Y90" s="28">
        <f>IFERROR(R90/stanford_fuel_demand!$C102,0)</f>
        <v>-6.0495306433620381E-2</v>
      </c>
      <c r="Z90" s="28">
        <f>IFERROR(S90/stanford_fuel_demand!$C102,0)</f>
        <v>-0.13559160218468941</v>
      </c>
      <c r="AA90" s="28">
        <f>IFERROR(T90/stanford_fuel_demand!$C102,0)</f>
        <v>-0.15731161554021517</v>
      </c>
      <c r="AB90" s="28">
        <f>IFERROR(U90/stanford_fuel_demand!$C102,0)</f>
        <v>-0.18000288640411088</v>
      </c>
      <c r="AC90" s="28">
        <f>IFERROR(V90/stanford_fuel_demand!$C102,0)</f>
        <v>-0.18776786797161399</v>
      </c>
      <c r="AD90" s="67">
        <f>IFERROR(W90/stanford_fuel_demand!$C102,0)</f>
        <v>-0.19562864366164442</v>
      </c>
    </row>
    <row r="91" spans="1:30" ht="15" customHeight="1" x14ac:dyDescent="0.25">
      <c r="A91" s="9" t="s">
        <v>12</v>
      </c>
      <c r="B91" s="9" t="s">
        <v>825</v>
      </c>
      <c r="C91" s="66">
        <f>stanford_fuel_demand!D103-stanford_fuel_demand!$C103</f>
        <v>58.292094018423541</v>
      </c>
      <c r="D91" s="66">
        <f>stanford_fuel_demand!E103-stanford_fuel_demand!$C103</f>
        <v>145.73023504605953</v>
      </c>
      <c r="E91" s="66">
        <f>stanford_fuel_demand!F103-stanford_fuel_demand!$C103</f>
        <v>233.16837607369507</v>
      </c>
      <c r="F91" s="66">
        <f>stanford_fuel_demand!G103-stanford_fuel_demand!$C103</f>
        <v>255.02791133060418</v>
      </c>
      <c r="G91" s="66">
        <f>stanford_fuel_demand!H103-stanford_fuel_demand!$C103</f>
        <v>276.88744658751284</v>
      </c>
      <c r="H91" s="66">
        <f>stanford_fuel_demand!I103-stanford_fuel_demand!$C103</f>
        <v>284.17395833981573</v>
      </c>
      <c r="I91" s="66">
        <f>stanford_fuel_demand!J103-stanford_fuel_demand!$C103</f>
        <v>291.46047009211861</v>
      </c>
      <c r="J91" s="65">
        <f t="shared" ref="J91:P91" si="35">IF($B91=$B$7,C91-J92-J90-J89-J88-J93,IF(C91&gt;0,0,-C91/2.5))</f>
        <v>-469.31658538252265</v>
      </c>
      <c r="K91" s="65">
        <f t="shared" si="35"/>
        <v>-1173.291463456306</v>
      </c>
      <c r="L91" s="65">
        <f t="shared" si="35"/>
        <v>-1877.2663415300901</v>
      </c>
      <c r="M91" s="65">
        <f t="shared" si="35"/>
        <v>-2053.2600610485356</v>
      </c>
      <c r="N91" s="65">
        <f t="shared" si="35"/>
        <v>-2229.2537805669813</v>
      </c>
      <c r="O91" s="65">
        <f t="shared" si="35"/>
        <v>-2287.9183537397971</v>
      </c>
      <c r="P91" s="65">
        <f t="shared" si="35"/>
        <v>-2346.5829269126125</v>
      </c>
      <c r="Q91" s="65">
        <f t="shared" si="25"/>
        <v>0</v>
      </c>
      <c r="R91" s="65">
        <f t="shared" si="26"/>
        <v>0</v>
      </c>
      <c r="S91" s="65">
        <f t="shared" si="27"/>
        <v>0</v>
      </c>
      <c r="T91" s="65">
        <f t="shared" si="28"/>
        <v>0</v>
      </c>
      <c r="U91" s="65">
        <f t="shared" si="29"/>
        <v>0</v>
      </c>
      <c r="V91" s="65">
        <f t="shared" si="30"/>
        <v>0</v>
      </c>
      <c r="W91" s="65">
        <f t="shared" si="31"/>
        <v>0</v>
      </c>
      <c r="X91" s="28">
        <f>IFERROR(Q91/stanford_fuel_demand!$C103,0)</f>
        <v>0</v>
      </c>
      <c r="Y91" s="28">
        <f>IFERROR(R91/stanford_fuel_demand!$C103,0)</f>
        <v>0</v>
      </c>
      <c r="Z91" s="28">
        <f>IFERROR(S91/stanford_fuel_demand!$C103,0)</f>
        <v>0</v>
      </c>
      <c r="AA91" s="28">
        <f>IFERROR(T91/stanford_fuel_demand!$C103,0)</f>
        <v>0</v>
      </c>
      <c r="AB91" s="28">
        <f>IFERROR(U91/stanford_fuel_demand!$C103,0)</f>
        <v>0</v>
      </c>
      <c r="AC91" s="28">
        <f>IFERROR(V91/stanford_fuel_demand!$C103,0)</f>
        <v>0</v>
      </c>
      <c r="AD91" s="67">
        <f>IFERROR(W91/stanford_fuel_demand!$C103,0)</f>
        <v>0</v>
      </c>
    </row>
    <row r="92" spans="1:30" ht="15" customHeight="1" x14ac:dyDescent="0.25">
      <c r="A92" s="9" t="s">
        <v>12</v>
      </c>
      <c r="B92" s="9" t="s">
        <v>824</v>
      </c>
      <c r="C92" s="66">
        <f>stanford_fuel_demand!D104-stanford_fuel_demand!$C104</f>
        <v>0</v>
      </c>
      <c r="D92" s="66">
        <f>stanford_fuel_demand!E104-stanford_fuel_demand!$C104</f>
        <v>0</v>
      </c>
      <c r="E92" s="66">
        <f>stanford_fuel_demand!F104-stanford_fuel_demand!$C104</f>
        <v>0</v>
      </c>
      <c r="F92" s="66">
        <f>stanford_fuel_demand!G104-stanford_fuel_demand!$C104</f>
        <v>0</v>
      </c>
      <c r="G92" s="66">
        <f>stanford_fuel_demand!H104-stanford_fuel_demand!$C104</f>
        <v>0</v>
      </c>
      <c r="H92" s="66">
        <f>stanford_fuel_demand!I104-stanford_fuel_demand!$C104</f>
        <v>0</v>
      </c>
      <c r="I92" s="66">
        <f>stanford_fuel_demand!J104-stanford_fuel_demand!$C104</f>
        <v>0</v>
      </c>
      <c r="J92" s="65">
        <f>IF($B92=$B$7,C92-J93-J91-J90-J89-#REF!,IF(C92&gt;0,0,-C92/2.5))</f>
        <v>0</v>
      </c>
      <c r="K92" s="65">
        <f>IF($B92=$B$7,D92-K93-K91-K90-K89-#REF!,IF(D92&gt;0,0,-D92/2.5))</f>
        <v>0</v>
      </c>
      <c r="L92" s="65">
        <f>IF($B92=$B$7,E92-L93-L91-L90-L89-#REF!,IF(E92&gt;0,0,-E92/2.5))</f>
        <v>0</v>
      </c>
      <c r="M92" s="65">
        <f>IF($B92=$B$7,F92-M93-M91-M90-M89-#REF!,IF(F92&gt;0,0,-F92/2.5))</f>
        <v>0</v>
      </c>
      <c r="N92" s="65">
        <f>IF($B92=$B$7,G92-N93-N91-N90-N89-#REF!,IF(G92&gt;0,0,-G92/2.5))</f>
        <v>0</v>
      </c>
      <c r="O92" s="65">
        <f>IF($B92=$B$7,H92-O93-O91-O90-O89-#REF!,IF(H92&gt;0,0,-H92/2.5))</f>
        <v>0</v>
      </c>
      <c r="P92" s="65">
        <f>IF($B92=$B$7,I92-P93-P91-P90-P89-#REF!,IF(I92&gt;0,0,-I92/2.5))</f>
        <v>0</v>
      </c>
      <c r="Q92" s="65">
        <f t="shared" si="25"/>
        <v>0</v>
      </c>
      <c r="R92" s="65">
        <f t="shared" si="26"/>
        <v>0</v>
      </c>
      <c r="S92" s="65">
        <f t="shared" si="27"/>
        <v>0</v>
      </c>
      <c r="T92" s="65">
        <f t="shared" si="28"/>
        <v>0</v>
      </c>
      <c r="U92" s="65">
        <f t="shared" si="29"/>
        <v>0</v>
      </c>
      <c r="V92" s="65">
        <f t="shared" si="30"/>
        <v>0</v>
      </c>
      <c r="W92" s="65">
        <f t="shared" si="31"/>
        <v>0</v>
      </c>
      <c r="X92" s="28">
        <f>IFERROR(Q92/stanford_fuel_demand!$C104,0)</f>
        <v>0</v>
      </c>
      <c r="Y92" s="28">
        <f>IFERROR(R92/stanford_fuel_demand!$C104,0)</f>
        <v>0</v>
      </c>
      <c r="Z92" s="28">
        <f>IFERROR(S92/stanford_fuel_demand!$C104,0)</f>
        <v>0</v>
      </c>
      <c r="AA92" s="28">
        <f>IFERROR(T92/stanford_fuel_demand!$C104,0)</f>
        <v>0</v>
      </c>
      <c r="AB92" s="28">
        <f>IFERROR(U92/stanford_fuel_demand!$C104,0)</f>
        <v>0</v>
      </c>
      <c r="AC92" s="28">
        <f>IFERROR(V92/stanford_fuel_demand!$C104,0)</f>
        <v>0</v>
      </c>
      <c r="AD92" s="67">
        <f>IFERROR(W92/stanford_fuel_demand!$C104,0)</f>
        <v>0</v>
      </c>
    </row>
    <row r="93" spans="1:30" ht="15" customHeight="1" x14ac:dyDescent="0.25">
      <c r="A93" s="9" t="s">
        <v>12</v>
      </c>
      <c r="B93" s="9" t="s">
        <v>221</v>
      </c>
      <c r="C93" s="66">
        <f>stanford_fuel_demand!D105-stanford_fuel_demand!$C105</f>
        <v>-38.176293929408587</v>
      </c>
      <c r="D93" s="66">
        <f>stanford_fuel_demand!E105-stanford_fuel_demand!$C105</f>
        <v>-95.440734823521495</v>
      </c>
      <c r="E93" s="66">
        <f>stanford_fuel_demand!F105-stanford_fuel_demand!$C105</f>
        <v>-152.7051757176344</v>
      </c>
      <c r="F93" s="66">
        <f>stanford_fuel_demand!G105-stanford_fuel_demand!$C105</f>
        <v>-167.0212859411626</v>
      </c>
      <c r="G93" s="66">
        <f>stanford_fuel_demand!H105-stanford_fuel_demand!$C105</f>
        <v>-181.33739616469083</v>
      </c>
      <c r="H93" s="66">
        <f>stanford_fuel_demand!I105-stanford_fuel_demand!$C105</f>
        <v>-186.10943290586692</v>
      </c>
      <c r="I93" s="66">
        <f>stanford_fuel_demand!J105-stanford_fuel_demand!$C105</f>
        <v>-190.88146964704299</v>
      </c>
      <c r="J93" s="65">
        <f>IF($B93=$B$7,C93-#REF!-J92-J91-J90-J94,IF(C93&gt;0,0,-C93/2.5))</f>
        <v>15.270517571763435</v>
      </c>
      <c r="K93" s="65">
        <f>IF($B93=$B$7,D93-#REF!-K92-K91-K90-K94,IF(D93&gt;0,0,-D93/2.5))</f>
        <v>38.176293929408601</v>
      </c>
      <c r="L93" s="65">
        <f>IF($B93=$B$7,E93-#REF!-L92-L91-L90-L94,IF(E93&gt;0,0,-E93/2.5))</f>
        <v>61.08207028705376</v>
      </c>
      <c r="M93" s="65">
        <f>IF($B93=$B$7,F93-#REF!-M92-M91-M90-M94,IF(F93&gt;0,0,-F93/2.5))</f>
        <v>66.808514376465041</v>
      </c>
      <c r="N93" s="65">
        <f>IF($B93=$B$7,G93-#REF!-N92-N91-N90-N94,IF(G93&gt;0,0,-G93/2.5))</f>
        <v>72.534958465876329</v>
      </c>
      <c r="O93" s="65">
        <f>IF($B93=$B$7,H93-#REF!-O92-O91-O90-O94,IF(H93&gt;0,0,-H93/2.5))</f>
        <v>74.443773162346773</v>
      </c>
      <c r="P93" s="65">
        <f>IF($B93=$B$7,I93-#REF!-P92-P91-P90-P94,IF(I93&gt;0,0,-I93/2.5))</f>
        <v>76.352587858817202</v>
      </c>
      <c r="Q93" s="65">
        <f t="shared" si="25"/>
        <v>-4.2178534999363109</v>
      </c>
      <c r="R93" s="65">
        <f t="shared" si="26"/>
        <v>-22.613889311887704</v>
      </c>
      <c r="S93" s="65">
        <f t="shared" si="27"/>
        <v>-50.685807944300308</v>
      </c>
      <c r="T93" s="65">
        <f t="shared" si="28"/>
        <v>-58.805015975976787</v>
      </c>
      <c r="U93" s="65">
        <f t="shared" si="29"/>
        <v>-67.287292005527163</v>
      </c>
      <c r="V93" s="65">
        <f t="shared" si="30"/>
        <v>-70.189937582982623</v>
      </c>
      <c r="W93" s="65">
        <f t="shared" si="31"/>
        <v>-73.128392181191487</v>
      </c>
      <c r="X93" s="28">
        <f>IFERROR(Q93/stanford_fuel_demand!$C105,0)</f>
        <v>-1.0325218328708535E-2</v>
      </c>
      <c r="Y93" s="28">
        <f>IFERROR(R93/stanford_fuel_demand!$C105,0)</f>
        <v>-5.5358334377904467E-2</v>
      </c>
      <c r="Z93" s="28">
        <f>IFERROR(S93/stanford_fuel_demand!$C105,0)</f>
        <v>-0.12407781190119396</v>
      </c>
      <c r="AA93" s="28">
        <f>IFERROR(T93/stanford_fuel_demand!$C105,0)</f>
        <v>-0.14395346561570288</v>
      </c>
      <c r="AB93" s="28">
        <f>IFERROR(U93/stanford_fuel_demand!$C105,0)</f>
        <v>-0.16471790229677799</v>
      </c>
      <c r="AC93" s="28">
        <f>IFERROR(V93/stanford_fuel_demand!$C105,0)</f>
        <v>-0.17182351877173152</v>
      </c>
      <c r="AD93" s="67">
        <f>IFERROR(W93/stanford_fuel_demand!$C105,0)</f>
        <v>-0.1790167949905386</v>
      </c>
    </row>
    <row r="94" spans="1:30" ht="15" customHeight="1" x14ac:dyDescent="0.25">
      <c r="A94" s="9" t="s">
        <v>11</v>
      </c>
      <c r="B94" s="9" t="s">
        <v>220</v>
      </c>
      <c r="C94" s="66">
        <f>stanford_fuel_demand!D107-stanford_fuel_demand!$C107</f>
        <v>-28.730107088773593</v>
      </c>
      <c r="D94" s="66">
        <f>stanford_fuel_demand!E107-stanford_fuel_demand!$C107</f>
        <v>-71.825267721934097</v>
      </c>
      <c r="E94" s="66">
        <f>stanford_fuel_demand!F107-stanford_fuel_demand!$C107</f>
        <v>-114.9204283550946</v>
      </c>
      <c r="F94" s="66">
        <f>stanford_fuel_demand!G107-stanford_fuel_demand!$C107</f>
        <v>-125.69421851338473</v>
      </c>
      <c r="G94" s="66">
        <f>stanford_fuel_demand!H107-stanford_fuel_demand!$C107</f>
        <v>-136.46800867167474</v>
      </c>
      <c r="H94" s="66">
        <f>stanford_fuel_demand!I107-stanford_fuel_demand!$C107</f>
        <v>-140.05927205777141</v>
      </c>
      <c r="I94" s="66">
        <f>stanford_fuel_demand!J107-stanford_fuel_demand!$C107</f>
        <v>-143.65053544386819</v>
      </c>
      <c r="J94" s="65">
        <f>IF($B94=$B$7,C94-J95-#REF!-J93-J92-J96,IF(C94&gt;0,0,-C94/2.5))</f>
        <v>11.492042835509437</v>
      </c>
      <c r="K94" s="65">
        <f>IF($B94=$B$7,D94-K95-#REF!-K93-K92-K96,IF(D94&gt;0,0,-D94/2.5))</f>
        <v>28.730107088773639</v>
      </c>
      <c r="L94" s="65">
        <f>IF($B94=$B$7,E94-L95-#REF!-L93-L92-L96,IF(E94&gt;0,0,-E94/2.5))</f>
        <v>45.968171342037841</v>
      </c>
      <c r="M94" s="65">
        <f>IF($B94=$B$7,F94-M95-#REF!-M93-M92-M96,IF(F94&gt;0,0,-F94/2.5))</f>
        <v>50.277687405353888</v>
      </c>
      <c r="N94" s="65">
        <f>IF($B94=$B$7,G94-N95-#REF!-N93-N92-N96,IF(G94&gt;0,0,-G94/2.5))</f>
        <v>54.587203468669898</v>
      </c>
      <c r="O94" s="65">
        <f>IF($B94=$B$7,H94-O95-#REF!-O93-O92-O96,IF(H94&gt;0,0,-H94/2.5))</f>
        <v>56.023708823108564</v>
      </c>
      <c r="P94" s="65">
        <f>IF($B94=$B$7,I94-P95-#REF!-P93-P92-P96,IF(I94&gt;0,0,-I94/2.5))</f>
        <v>57.460214177547279</v>
      </c>
      <c r="Q94" s="65">
        <f t="shared" si="25"/>
        <v>-6.4255349032566578</v>
      </c>
      <c r="R94" s="65">
        <f t="shared" si="26"/>
        <v>-30.071338073105835</v>
      </c>
      <c r="S94" s="65">
        <f t="shared" si="27"/>
        <v>-61.526832047286291</v>
      </c>
      <c r="T94" s="65">
        <f t="shared" si="28"/>
        <v>-70.086082424369408</v>
      </c>
      <c r="U94" s="65">
        <f t="shared" si="29"/>
        <v>-78.847358880968642</v>
      </c>
      <c r="V94" s="65">
        <f t="shared" si="30"/>
        <v>-81.807972398506479</v>
      </c>
      <c r="W94" s="65">
        <f t="shared" si="31"/>
        <v>-84.787197414685778</v>
      </c>
      <c r="X94" s="28">
        <f>IFERROR(Q94/stanford_fuel_demand!$C107,0)</f>
        <v>-6.5065467824526966E-3</v>
      </c>
      <c r="Y94" s="28">
        <f>IFERROR(R94/stanford_fuel_demand!$C107,0)</f>
        <v>-3.0450471583999536E-2</v>
      </c>
      <c r="Z94" s="28">
        <f>IFERROR(S94/stanford_fuel_demand!$C107,0)</f>
        <v>-6.2302550234203849E-2</v>
      </c>
      <c r="AA94" s="28">
        <f>IFERROR(T94/stanford_fuel_demand!$C107,0)</f>
        <v>-7.0969713955155889E-2</v>
      </c>
      <c r="AB94" s="28">
        <f>IFERROR(U94/stanford_fuel_demand!$C107,0)</f>
        <v>-7.9841450860665825E-2</v>
      </c>
      <c r="AC94" s="28">
        <f>IFERROR(V94/stanford_fuel_demand!$C107,0)</f>
        <v>-8.2839391210637089E-2</v>
      </c>
      <c r="AD94" s="67">
        <f>IFERROR(W94/stanford_fuel_demand!$C107,0)</f>
        <v>-8.5856177709361006E-2</v>
      </c>
    </row>
    <row r="95" spans="1:30" ht="15" customHeight="1" x14ac:dyDescent="0.25">
      <c r="A95" s="9" t="s">
        <v>11</v>
      </c>
      <c r="B95" s="9" t="s">
        <v>208</v>
      </c>
      <c r="C95" s="66">
        <f>stanford_fuel_demand!D108-stanford_fuel_demand!$C108</f>
        <v>-7343.5138551501732</v>
      </c>
      <c r="D95" s="66">
        <f>stanford_fuel_demand!E108-stanford_fuel_demand!$C108</f>
        <v>-18358.784637875426</v>
      </c>
      <c r="E95" s="66">
        <f>stanford_fuel_demand!F108-stanford_fuel_demand!$C108</f>
        <v>-29374.055420600682</v>
      </c>
      <c r="F95" s="66">
        <f>stanford_fuel_demand!G108-stanford_fuel_demand!$C108</f>
        <v>-32127.873116281997</v>
      </c>
      <c r="G95" s="66">
        <f>stanford_fuel_demand!H108-stanford_fuel_demand!$C108</f>
        <v>-34881.690811963308</v>
      </c>
      <c r="H95" s="66">
        <f>stanford_fuel_demand!I108-stanford_fuel_demand!$C108</f>
        <v>-35799.630043857076</v>
      </c>
      <c r="I95" s="66">
        <f>stanford_fuel_demand!J108-stanford_fuel_demand!$C108</f>
        <v>-36717.569275750851</v>
      </c>
      <c r="J95" s="65">
        <f>IF($B95=$B$7,C95-J96-J94-#REF!-J93-J97,IF(C95&gt;0,0,-C95/2.5))</f>
        <v>2937.4055420600694</v>
      </c>
      <c r="K95" s="65">
        <f>IF($B95=$B$7,D95-K96-K94-#REF!-K93-K97,IF(D95&gt;0,0,-D95/2.5))</f>
        <v>7343.5138551501705</v>
      </c>
      <c r="L95" s="65">
        <f>IF($B95=$B$7,E95-L96-L94-#REF!-L93-L97,IF(E95&gt;0,0,-E95/2.5))</f>
        <v>11749.622168240272</v>
      </c>
      <c r="M95" s="65">
        <f>IF($B95=$B$7,F95-M96-M94-#REF!-M93-M97,IF(F95&gt;0,0,-F95/2.5))</f>
        <v>12851.149246512799</v>
      </c>
      <c r="N95" s="65">
        <f>IF($B95=$B$7,G95-N96-N94-#REF!-N93-N97,IF(G95&gt;0,0,-G95/2.5))</f>
        <v>13952.676324785323</v>
      </c>
      <c r="O95" s="65">
        <f>IF($B95=$B$7,H95-O96-O94-#REF!-O93-O97,IF(H95&gt;0,0,-H95/2.5))</f>
        <v>14319.852017542831</v>
      </c>
      <c r="P95" s="65">
        <f>IF($B95=$B$7,I95-P96-P94-#REF!-P93-P97,IF(I95&gt;0,0,-I95/2.5))</f>
        <v>14687.027710300341</v>
      </c>
      <c r="Q95" s="65">
        <f t="shared" si="25"/>
        <v>-1642.3887472126553</v>
      </c>
      <c r="R95" s="65">
        <f t="shared" si="26"/>
        <v>-7686.3370923196835</v>
      </c>
      <c r="S95" s="65">
        <f t="shared" si="27"/>
        <v>-15726.469177669554</v>
      </c>
      <c r="T95" s="65">
        <f t="shared" si="28"/>
        <v>-17914.242914105431</v>
      </c>
      <c r="U95" s="65">
        <f t="shared" si="29"/>
        <v>-20153.6552089861</v>
      </c>
      <c r="V95" s="65">
        <f t="shared" si="30"/>
        <v>-20910.398172686342</v>
      </c>
      <c r="W95" s="65">
        <f t="shared" si="31"/>
        <v>-21671.898299237262</v>
      </c>
      <c r="X95" s="28">
        <f>IFERROR(Q95/stanford_fuel_demand!$C108,0)</f>
        <v>-3.2687930738697205E-2</v>
      </c>
      <c r="Y95" s="28">
        <f>IFERROR(R95/stanford_fuel_demand!$C108,0)</f>
        <v>-0.1529786750758183</v>
      </c>
      <c r="Z95" s="28">
        <f>IFERROR(S95/stanford_fuel_demand!$C108,0)</f>
        <v>-0.31299881719011674</v>
      </c>
      <c r="AA95" s="28">
        <f>IFERROR(T95/stanford_fuel_demand!$C108,0)</f>
        <v>-0.35654136854400592</v>
      </c>
      <c r="AB95" s="28">
        <f>IFERROR(U95/stanford_fuel_demand!$C108,0)</f>
        <v>-0.40111166538431187</v>
      </c>
      <c r="AC95" s="28">
        <f>IFERROR(V95/stanford_fuel_demand!$C108,0)</f>
        <v>-0.41617287523880631</v>
      </c>
      <c r="AD95" s="67">
        <f>IFERROR(W95/stanford_fuel_demand!$C108,0)</f>
        <v>-0.43132876536314518</v>
      </c>
    </row>
    <row r="96" spans="1:30" ht="15" customHeight="1" x14ac:dyDescent="0.25">
      <c r="A96" s="9" t="s">
        <v>11</v>
      </c>
      <c r="B96" s="9" t="s">
        <v>831</v>
      </c>
      <c r="C96" s="66">
        <f>stanford_fuel_demand!D109-stanford_fuel_demand!$C109</f>
        <v>-4497.2944015709654</v>
      </c>
      <c r="D96" s="66">
        <f>stanford_fuel_demand!E109-stanford_fuel_demand!$C109</f>
        <v>-11243.236003927414</v>
      </c>
      <c r="E96" s="66">
        <f>stanford_fuel_demand!F109-stanford_fuel_demand!$C109</f>
        <v>-17989.177606283865</v>
      </c>
      <c r="F96" s="66">
        <f>stanford_fuel_demand!G109-stanford_fuel_demand!$C109</f>
        <v>-19675.663006872979</v>
      </c>
      <c r="G96" s="66">
        <f>stanford_fuel_demand!H109-stanford_fuel_demand!$C109</f>
        <v>-21362.148407462089</v>
      </c>
      <c r="H96" s="66">
        <f>stanford_fuel_demand!I109-stanford_fuel_demand!$C109</f>
        <v>-21924.310207658462</v>
      </c>
      <c r="I96" s="66">
        <f>stanford_fuel_demand!J109-stanford_fuel_demand!$C109</f>
        <v>-22486.472007854831</v>
      </c>
      <c r="J96" s="65">
        <f>IF($B96=$B$7,C96-J97-J95-J94-#REF!-J98,IF(C96&gt;0,0,-C96/2.5))</f>
        <v>1798.9177606283861</v>
      </c>
      <c r="K96" s="65">
        <f>IF($B96=$B$7,D96-K97-K95-K94-#REF!-K98,IF(D96&gt;0,0,-D96/2.5))</f>
        <v>4497.2944015709654</v>
      </c>
      <c r="L96" s="65">
        <f>IF($B96=$B$7,E96-L97-L95-L94-#REF!-L98,IF(E96&gt;0,0,-E96/2.5))</f>
        <v>7195.6710425135461</v>
      </c>
      <c r="M96" s="65">
        <f>IF($B96=$B$7,F96-M97-M95-M94-#REF!-M98,IF(F96&gt;0,0,-F96/2.5))</f>
        <v>7870.2652027491913</v>
      </c>
      <c r="N96" s="65">
        <f>IF($B96=$B$7,G96-N97-N95-N94-#REF!-N98,IF(G96&gt;0,0,-G96/2.5))</f>
        <v>8544.8593629848365</v>
      </c>
      <c r="O96" s="65">
        <f>IF($B96=$B$7,H96-O97-O95-O94-#REF!-O98,IF(H96&gt;0,0,-H96/2.5))</f>
        <v>8769.7240830633855</v>
      </c>
      <c r="P96" s="65">
        <f>IF($B96=$B$7,I96-P97-P95-P94-#REF!-P98,IF(I96&gt;0,0,-I96/2.5))</f>
        <v>8994.5888031419327</v>
      </c>
      <c r="Q96" s="65">
        <f t="shared" si="25"/>
        <v>-1005.827164452402</v>
      </c>
      <c r="R96" s="65">
        <f t="shared" si="26"/>
        <v>-4707.2452582946316</v>
      </c>
      <c r="S96" s="65">
        <f t="shared" si="27"/>
        <v>-9631.1606656273325</v>
      </c>
      <c r="T96" s="65">
        <f t="shared" si="28"/>
        <v>-10970.990993567233</v>
      </c>
      <c r="U96" s="65">
        <f t="shared" si="29"/>
        <v>-12342.445664346236</v>
      </c>
      <c r="V96" s="65">
        <f t="shared" si="30"/>
        <v>-12805.888092754067</v>
      </c>
      <c r="W96" s="65">
        <f t="shared" si="31"/>
        <v>-13272.243889649742</v>
      </c>
      <c r="X96" s="28">
        <f>IFERROR(Q96/stanford_fuel_demand!$C109,0)</f>
        <v>-2.8560175640966103E-2</v>
      </c>
      <c r="Y96" s="28">
        <f>IFERROR(R96/stanford_fuel_demand!$C109,0)</f>
        <v>-0.13366088739032214</v>
      </c>
      <c r="Z96" s="28">
        <f>IFERROR(S96/stanford_fuel_demand!$C109,0)</f>
        <v>-0.27347406190449675</v>
      </c>
      <c r="AA96" s="28">
        <f>IFERROR(T96/stanford_fuel_demand!$C109,0)</f>
        <v>-0.31151816217085776</v>
      </c>
      <c r="AB96" s="28">
        <f>IFERROR(U96/stanford_fuel_demand!$C109,0)</f>
        <v>-0.3504602266381624</v>
      </c>
      <c r="AC96" s="28">
        <f>IFERROR(V96/stanford_fuel_demand!$C109,0)</f>
        <v>-0.36361954229654347</v>
      </c>
      <c r="AD96" s="67">
        <f>IFERROR(W96/stanford_fuel_demand!$C109,0)</f>
        <v>-0.37686158222273147</v>
      </c>
    </row>
    <row r="97" spans="1:30" ht="15" customHeight="1" x14ac:dyDescent="0.25">
      <c r="A97" s="9" t="s">
        <v>11</v>
      </c>
      <c r="B97" s="9" t="s">
        <v>825</v>
      </c>
      <c r="C97" s="66">
        <f>stanford_fuel_demand!D110-stanford_fuel_demand!$C110</f>
        <v>1245.720224928049</v>
      </c>
      <c r="D97" s="66">
        <f>stanford_fuel_demand!E110-stanford_fuel_demand!$C110</f>
        <v>3114.3005623201243</v>
      </c>
      <c r="E97" s="66">
        <f>stanford_fuel_demand!F110-stanford_fuel_demand!$C110</f>
        <v>4982.8808997121996</v>
      </c>
      <c r="F97" s="66">
        <f>stanford_fuel_demand!G110-stanford_fuel_demand!$C110</f>
        <v>5450.0259840602157</v>
      </c>
      <c r="G97" s="66">
        <f>stanford_fuel_demand!H110-stanford_fuel_demand!$C110</f>
        <v>5917.1710684082354</v>
      </c>
      <c r="H97" s="66">
        <f>stanford_fuel_demand!I110-stanford_fuel_demand!$C110</f>
        <v>6072.886096524242</v>
      </c>
      <c r="I97" s="66">
        <f>stanford_fuel_demand!J110-stanford_fuel_demand!$C110</f>
        <v>6228.6011246402486</v>
      </c>
      <c r="J97" s="65">
        <f t="shared" ref="J97:P97" si="36">IF($B97=$B$7,C97-J98-J96-J95-J94-J99,IF(C97&gt;0,0,-C97/2.5))</f>
        <v>-4324.193564925411</v>
      </c>
      <c r="K97" s="65">
        <f t="shared" si="36"/>
        <v>-10810.483912313523</v>
      </c>
      <c r="L97" s="65">
        <f t="shared" si="36"/>
        <v>-17296.774259701637</v>
      </c>
      <c r="M97" s="65">
        <f t="shared" si="36"/>
        <v>-18918.346846548669</v>
      </c>
      <c r="N97" s="65">
        <f t="shared" si="36"/>
        <v>-20539.919433395695</v>
      </c>
      <c r="O97" s="65">
        <f t="shared" si="36"/>
        <v>-21080.44362901137</v>
      </c>
      <c r="P97" s="65">
        <f t="shared" si="36"/>
        <v>-21620.967824627045</v>
      </c>
      <c r="Q97" s="65">
        <f t="shared" si="25"/>
        <v>0</v>
      </c>
      <c r="R97" s="65">
        <f t="shared" si="26"/>
        <v>0</v>
      </c>
      <c r="S97" s="65">
        <f t="shared" si="27"/>
        <v>0</v>
      </c>
      <c r="T97" s="65">
        <f t="shared" si="28"/>
        <v>0</v>
      </c>
      <c r="U97" s="65">
        <f t="shared" si="29"/>
        <v>0</v>
      </c>
      <c r="V97" s="65">
        <f t="shared" si="30"/>
        <v>0</v>
      </c>
      <c r="W97" s="65">
        <f t="shared" si="31"/>
        <v>0</v>
      </c>
      <c r="X97" s="28">
        <f>IFERROR(Q97/stanford_fuel_demand!$C110,0)</f>
        <v>0</v>
      </c>
      <c r="Y97" s="28">
        <f>IFERROR(R97/stanford_fuel_demand!$C110,0)</f>
        <v>0</v>
      </c>
      <c r="Z97" s="28">
        <f>IFERROR(S97/stanford_fuel_demand!$C110,0)</f>
        <v>0</v>
      </c>
      <c r="AA97" s="28">
        <f>IFERROR(T97/stanford_fuel_demand!$C110,0)</f>
        <v>0</v>
      </c>
      <c r="AB97" s="28">
        <f>IFERROR(U97/stanford_fuel_demand!$C110,0)</f>
        <v>0</v>
      </c>
      <c r="AC97" s="28">
        <f>IFERROR(V97/stanford_fuel_demand!$C110,0)</f>
        <v>0</v>
      </c>
      <c r="AD97" s="67">
        <f>IFERROR(W97/stanford_fuel_demand!$C110,0)</f>
        <v>0</v>
      </c>
    </row>
    <row r="98" spans="1:30" ht="15" customHeight="1" x14ac:dyDescent="0.25">
      <c r="A98" s="9" t="s">
        <v>11</v>
      </c>
      <c r="B98" s="9" t="s">
        <v>824</v>
      </c>
      <c r="C98" s="66">
        <f>stanford_fuel_demand!D111-stanford_fuel_demand!$C111</f>
        <v>-864.20352389251548</v>
      </c>
      <c r="D98" s="66">
        <f>stanford_fuel_demand!E111-stanford_fuel_demand!$C111</f>
        <v>-2160.5088097312873</v>
      </c>
      <c r="E98" s="66">
        <f>stanford_fuel_demand!F111-stanford_fuel_demand!$C111</f>
        <v>-3456.8140955700601</v>
      </c>
      <c r="F98" s="66">
        <f>stanford_fuel_demand!G111-stanford_fuel_demand!$C111</f>
        <v>-3780.8904170297528</v>
      </c>
      <c r="G98" s="66">
        <f>stanford_fuel_demand!H111-stanford_fuel_demand!$C111</f>
        <v>-4104.9667384894456</v>
      </c>
      <c r="H98" s="66">
        <f>stanford_fuel_demand!I111-stanford_fuel_demand!$C111</f>
        <v>-4212.9921789760101</v>
      </c>
      <c r="I98" s="66">
        <f>stanford_fuel_demand!J111-stanford_fuel_demand!$C111</f>
        <v>-4321.0176194625747</v>
      </c>
      <c r="J98" s="65">
        <f>IF($B98=$B$7,C98-J99-J97-J96-J95-#REF!,IF(C98&gt;0,0,-C98/2.5))</f>
        <v>345.68140955700619</v>
      </c>
      <c r="K98" s="65">
        <f>IF($B98=$B$7,D98-K99-K97-K96-K95-#REF!,IF(D98&gt;0,0,-D98/2.5))</f>
        <v>864.20352389251491</v>
      </c>
      <c r="L98" s="65">
        <f>IF($B98=$B$7,E98-L99-L97-L96-L95-#REF!,IF(E98&gt;0,0,-E98/2.5))</f>
        <v>1382.7256382280241</v>
      </c>
      <c r="M98" s="65">
        <f>IF($B98=$B$7,F98-M99-M97-M96-M95-#REF!,IF(F98&gt;0,0,-F98/2.5))</f>
        <v>1512.3561668119012</v>
      </c>
      <c r="N98" s="65">
        <f>IF($B98=$B$7,G98-N99-N97-N96-N95-#REF!,IF(G98&gt;0,0,-G98/2.5))</f>
        <v>1641.9866953957783</v>
      </c>
      <c r="O98" s="65">
        <f>IF($B98=$B$7,H98-O99-O97-O96-O95-#REF!,IF(H98&gt;0,0,-H98/2.5))</f>
        <v>1685.196871590404</v>
      </c>
      <c r="P98" s="65">
        <f>IF($B98=$B$7,I98-P99-P97-P96-P95-#REF!,IF(I98&gt;0,0,-I98/2.5))</f>
        <v>1728.4070477850298</v>
      </c>
      <c r="Q98" s="65">
        <f t="shared" si="25"/>
        <v>-193.28051542343906</v>
      </c>
      <c r="R98" s="65">
        <f t="shared" si="26"/>
        <v>-904.5478407247565</v>
      </c>
      <c r="S98" s="65">
        <f t="shared" si="27"/>
        <v>-1850.7311826200846</v>
      </c>
      <c r="T98" s="65">
        <f t="shared" si="28"/>
        <v>-2108.1940008023366</v>
      </c>
      <c r="U98" s="65">
        <f t="shared" si="29"/>
        <v>-2371.7337768356892</v>
      </c>
      <c r="V98" s="65">
        <f t="shared" si="30"/>
        <v>-2460.7892275109771</v>
      </c>
      <c r="W98" s="65">
        <f t="shared" si="31"/>
        <v>-2550.4045132979527</v>
      </c>
      <c r="X98" s="28">
        <f>IFERROR(Q98/stanford_fuel_demand!$C111,0)</f>
        <v>-3.5508196115743573E-2</v>
      </c>
      <c r="Y98" s="28">
        <f>IFERROR(R98/stanford_fuel_demand!$C111,0)</f>
        <v>-0.16617744449905369</v>
      </c>
      <c r="Z98" s="28">
        <f>IFERROR(S98/stanford_fuel_demand!$C111,0)</f>
        <v>-0.34000388319549474</v>
      </c>
      <c r="AA98" s="28">
        <f>IFERROR(T98/stanford_fuel_demand!$C111,0)</f>
        <v>-0.38730322022643676</v>
      </c>
      <c r="AB98" s="28">
        <f>IFERROR(U98/stanford_fuel_demand!$C111,0)</f>
        <v>-0.43571897507472196</v>
      </c>
      <c r="AC98" s="28">
        <f>IFERROR(V98/stanford_fuel_demand!$C111,0)</f>
        <v>-0.45207964340606566</v>
      </c>
      <c r="AD98" s="67">
        <f>IFERROR(W98/stanford_fuel_demand!$C111,0)</f>
        <v>-0.46854316087817627</v>
      </c>
    </row>
    <row r="99" spans="1:30" ht="15" customHeight="1" x14ac:dyDescent="0.25">
      <c r="A99" s="9" t="s">
        <v>11</v>
      </c>
      <c r="B99" s="9" t="s">
        <v>221</v>
      </c>
      <c r="C99" s="66">
        <f>stanford_fuel_demand!D112-stanford_fuel_demand!$C112</f>
        <v>-1191.042586931223</v>
      </c>
      <c r="D99" s="66">
        <f>stanford_fuel_demand!E112-stanford_fuel_demand!$C112</f>
        <v>-2977.6064673280571</v>
      </c>
      <c r="E99" s="66">
        <f>stanford_fuel_demand!F112-stanford_fuel_demand!$C112</f>
        <v>-4764.1703477248911</v>
      </c>
      <c r="F99" s="66">
        <f>stanford_fuel_demand!G112-stanford_fuel_demand!$C112</f>
        <v>-5210.8113178241001</v>
      </c>
      <c r="G99" s="66">
        <f>stanford_fuel_demand!H112-stanford_fuel_demand!$C112</f>
        <v>-5657.4522879233082</v>
      </c>
      <c r="H99" s="66">
        <f>stanford_fuel_demand!I112-stanford_fuel_demand!$C112</f>
        <v>-5806.3326112897112</v>
      </c>
      <c r="I99" s="66">
        <f>stanford_fuel_demand!J112-stanford_fuel_demand!$C112</f>
        <v>-5955.2129346561142</v>
      </c>
      <c r="J99" s="65">
        <f>IF($B99=$B$7,C99-#REF!-J98-J97-J96-J100,IF(C99&gt;0,0,-C99/2.5))</f>
        <v>476.41703477248922</v>
      </c>
      <c r="K99" s="65">
        <f>IF($B99=$B$7,D99-#REF!-K98-K97-K96-K100,IF(D99&gt;0,0,-D99/2.5))</f>
        <v>1191.0425869312228</v>
      </c>
      <c r="L99" s="65">
        <f>IF($B99=$B$7,E99-#REF!-L98-L97-L96-L100,IF(E99&gt;0,0,-E99/2.5))</f>
        <v>1905.6681390899564</v>
      </c>
      <c r="M99" s="65">
        <f>IF($B99=$B$7,F99-#REF!-M98-M97-M96-M100,IF(F99&gt;0,0,-F99/2.5))</f>
        <v>2084.32452712964</v>
      </c>
      <c r="N99" s="65">
        <f>IF($B99=$B$7,G99-#REF!-N98-N97-N96-N100,IF(G99&gt;0,0,-G99/2.5))</f>
        <v>2262.9809151693235</v>
      </c>
      <c r="O99" s="65">
        <f>IF($B99=$B$7,H99-#REF!-O98-O97-O96-O100,IF(H99&gt;0,0,-H99/2.5))</f>
        <v>2322.5330445158843</v>
      </c>
      <c r="P99" s="65">
        <f>IF($B99=$B$7,I99-#REF!-P98-P97-P96-P100,IF(I99&gt;0,0,-I99/2.5))</f>
        <v>2382.0851738624456</v>
      </c>
      <c r="Q99" s="65">
        <f t="shared" si="25"/>
        <v>-266.37860032836943</v>
      </c>
      <c r="R99" s="65">
        <f t="shared" si="26"/>
        <v>-1246.6449978904059</v>
      </c>
      <c r="S99" s="65">
        <f t="shared" si="27"/>
        <v>-2550.6719129465919</v>
      </c>
      <c r="T99" s="65">
        <f t="shared" si="28"/>
        <v>-2905.5063616944917</v>
      </c>
      <c r="U99" s="65">
        <f t="shared" si="29"/>
        <v>-3268.7160546985651</v>
      </c>
      <c r="V99" s="65">
        <f t="shared" si="30"/>
        <v>-3391.4519975871917</v>
      </c>
      <c r="W99" s="65">
        <f t="shared" si="31"/>
        <v>-3514.9595034713898</v>
      </c>
      <c r="X99" s="28">
        <f>IFERROR(Q99/stanford_fuel_demand!$C112,0)</f>
        <v>-3.2645272422826117E-2</v>
      </c>
      <c r="Y99" s="28">
        <f>IFERROR(R99/stanford_fuel_demand!$C112,0)</f>
        <v>-0.15277903525477582</v>
      </c>
      <c r="Z99" s="28">
        <f>IFERROR(S99/stanford_fuel_demand!$C112,0)</f>
        <v>-0.31259034831156635</v>
      </c>
      <c r="AA99" s="28">
        <f>IFERROR(T99/stanford_fuel_demand!$C112,0)</f>
        <v>-0.35607607588164569</v>
      </c>
      <c r="AB99" s="28">
        <f>IFERROR(U99/stanford_fuel_demand!$C112,0)</f>
        <v>-0.40058820771247822</v>
      </c>
      <c r="AC99" s="28">
        <f>IFERROR(V99/stanford_fuel_demand!$C112,0)</f>
        <v>-0.41562976242720551</v>
      </c>
      <c r="AD99" s="67">
        <f>IFERROR(W99/stanford_fuel_demand!$C112,0)</f>
        <v>-0.43076587385238457</v>
      </c>
    </row>
    <row r="100" spans="1:30" ht="15" customHeight="1" x14ac:dyDescent="0.25">
      <c r="A100" s="9" t="s">
        <v>10</v>
      </c>
      <c r="B100" s="9" t="s">
        <v>220</v>
      </c>
      <c r="C100" s="66">
        <f>stanford_fuel_demand!D114-stanford_fuel_demand!$C114</f>
        <v>-15.685246670168311</v>
      </c>
      <c r="D100" s="66">
        <f>stanford_fuel_demand!E114-stanford_fuel_demand!$C114</f>
        <v>-39.213116675420764</v>
      </c>
      <c r="E100" s="66">
        <f>stanford_fuel_demand!F114-stanford_fuel_demand!$C114</f>
        <v>-62.740986680673245</v>
      </c>
      <c r="F100" s="66">
        <f>stanford_fuel_demand!G114-stanford_fuel_demand!$C114</f>
        <v>-68.622954181986358</v>
      </c>
      <c r="G100" s="66">
        <f>stanford_fuel_demand!H114-stanford_fuel_demand!$C114</f>
        <v>-74.504921683299457</v>
      </c>
      <c r="H100" s="66">
        <f>stanford_fuel_demand!I114-stanford_fuel_demand!$C114</f>
        <v>-76.4655775170705</v>
      </c>
      <c r="I100" s="66">
        <f>stanford_fuel_demand!J114-stanford_fuel_demand!$C114</f>
        <v>-78.426233350841542</v>
      </c>
      <c r="J100" s="65">
        <f>IF($B100=$B$7,C100-J101-#REF!-J99-J98-J102,IF(C100&gt;0,0,-C100/2.5))</f>
        <v>6.2740986680673245</v>
      </c>
      <c r="K100" s="65">
        <f>IF($B100=$B$7,D100-K101-#REF!-K99-K98-K102,IF(D100&gt;0,0,-D100/2.5))</f>
        <v>15.685246670168306</v>
      </c>
      <c r="L100" s="65">
        <f>IF($B100=$B$7,E100-L101-#REF!-L99-L98-L102,IF(E100&gt;0,0,-E100/2.5))</f>
        <v>25.096394672269298</v>
      </c>
      <c r="M100" s="65">
        <f>IF($B100=$B$7,F100-M101-#REF!-M99-M98-M102,IF(F100&gt;0,0,-F100/2.5))</f>
        <v>27.449181672794545</v>
      </c>
      <c r="N100" s="65">
        <f>IF($B100=$B$7,G100-N101-#REF!-N99-N98-N102,IF(G100&gt;0,0,-G100/2.5))</f>
        <v>29.801968673319784</v>
      </c>
      <c r="O100" s="65">
        <f>IF($B100=$B$7,H100-O101-#REF!-O99-O98-O102,IF(H100&gt;0,0,-H100/2.5))</f>
        <v>30.5862310068282</v>
      </c>
      <c r="P100" s="65">
        <f>IF($B100=$B$7,I100-P101-#REF!-P99-P98-P102,IF(I100&gt;0,0,-I100/2.5))</f>
        <v>31.370493340336616</v>
      </c>
      <c r="Q100" s="65">
        <f t="shared" ref="Q100:Q131" si="37">IF($B100=$B$7,0,IF(C100&gt;0,0,C100)-IF(SUMIFS($J$4:$J$171,$A$4:$A$171,$A100,$B$4:$B$171,$B$7)&lt;0,SUMIFS($J$4:$J$171,$A$4:$A$171,$A100,$B$4:$B$171,$B$7)/(SUMIF($A$4:$A$171,$A100,J$4:J$171)-SUMIFS($J$4:$J$171,$A$4:$A$171,$A100,$B$4:$B$171,$B$7))*J100)*2.5)</f>
        <v>-4.7125442629826324</v>
      </c>
      <c r="R100" s="65">
        <f t="shared" ref="R100:R131" si="38">IF($B100=$B$7,0,IF(D100&gt;0,0,D100)-IF(SUMIFS($J$4:$J$171,$A$4:$A$171,$A100,$B$4:$B$171,$B$7)&lt;0,SUMIFS($J$4:$J$171,$A$4:$A$171,$A100,$B$4:$B$171,$B$7)/(SUMIF($A$4:$A$171,$A100,K$4:K$171)-SUMIFS($J$4:$J$171,$A$4:$A$171,$A100,$B$4:$B$171,$B$7))*K100)*2.5)</f>
        <v>-20.303357195750131</v>
      </c>
      <c r="S100" s="65">
        <f t="shared" ref="S100:S131" si="39">IF($B100=$B$7,0,IF(E100&gt;0,0,E100)-IF(SUMIFS($J$4:$J$171,$A$4:$A$171,$A100,$B$4:$B$171,$B$7)&lt;0,SUMIFS($J$4:$J$171,$A$4:$A$171,$A100,$B$4:$B$171,$B$7)/(SUMIF($A$4:$A$171,$A100,L$4:L$171)-SUMIFS($J$4:$J$171,$A$4:$A$171,$A100,$B$4:$B$171,$B$7))*L100)*2.5)</f>
        <v>-39.656757791105463</v>
      </c>
      <c r="T100" s="65">
        <f t="shared" ref="T100:T131" si="40">IF($B100=$B$7,0,IF(F100&gt;0,0,F100)-IF(SUMIFS($J$4:$J$171,$A$4:$A$171,$A100,$B$4:$B$171,$B$7)&lt;0,SUMIFS($J$4:$J$171,$A$4:$A$171,$A100,$B$4:$B$171,$B$7)/(SUMIF($A$4:$A$171,$A100,M$4:M$171)-SUMIFS($J$4:$J$171,$A$4:$A$171,$A100,$B$4:$B$171,$B$7))*M100)*2.5)</f>
        <v>-44.787016769389339</v>
      </c>
      <c r="U100" s="65">
        <f t="shared" ref="U100:U131" si="41">IF($B100=$B$7,0,IF(G100&gt;0,0,G100)-IF(SUMIFS($J$4:$J$171,$A$4:$A$171,$A100,$B$4:$B$171,$B$7)&lt;0,SUMIFS($J$4:$J$171,$A$4:$A$171,$A100,$B$4:$B$171,$B$7)/(SUMIF($A$4:$A$171,$A100,N$4:N$171)-SUMIFS($J$4:$J$171,$A$4:$A$171,$A100,$B$4:$B$171,$B$7))*N100)*2.5)</f>
        <v>-49.996923853151642</v>
      </c>
      <c r="V100" s="65">
        <f t="shared" ref="V100:V131" si="42">IF($B100=$B$7,0,IF(H100&gt;0,0,H100)-IF(SUMIFS($J$4:$J$171,$A$4:$A$171,$A100,$B$4:$B$171,$B$7)&lt;0,SUMIFS($J$4:$J$171,$A$4:$A$171,$A100,$B$4:$B$171,$B$7)/(SUMIF($A$4:$A$171,$A100,O$4:O$171)-SUMIFS($J$4:$J$171,$A$4:$A$171,$A100,$B$4:$B$171,$B$7))*O100)*2.5)</f>
        <v>-51.749109152406028</v>
      </c>
      <c r="W100" s="65">
        <f t="shared" ref="W100:W131" si="43">IF($B100=$B$7,0,IF(I100&gt;0,0,I100)-IF(SUMIFS($J$4:$J$171,$A$4:$A$171,$A100,$B$4:$B$171,$B$7)&lt;0,SUMIFS($J$4:$J$171,$A$4:$A$171,$A100,$B$4:$B$171,$B$7)/(SUMIF($A$4:$A$171,$A100,P$4:P$171)-SUMIFS($J$4:$J$171,$A$4:$A$171,$A100,$B$4:$B$171,$B$7))*P100)*2.5)</f>
        <v>-53.508406183004311</v>
      </c>
      <c r="X100" s="28">
        <f>IFERROR(Q100/stanford_fuel_demand!$C114,0)</f>
        <v>-2.5636024685032725E-2</v>
      </c>
      <c r="Y100" s="28">
        <f>IFERROR(R100/stanford_fuel_demand!$C114,0)</f>
        <v>-0.11044933208327203</v>
      </c>
      <c r="Z100" s="28">
        <f>IFERROR(S100/stanford_fuel_demand!$C114,0)</f>
        <v>-0.21573094382305014</v>
      </c>
      <c r="AA100" s="28">
        <f>IFERROR(T100/stanford_fuel_demand!$C114,0)</f>
        <v>-0.24363931740396072</v>
      </c>
      <c r="AB100" s="28">
        <f>IFERROR(U100/stanford_fuel_demand!$C114,0)</f>
        <v>-0.27198097302620938</v>
      </c>
      <c r="AC100" s="28">
        <f>IFERROR(V100/stanford_fuel_demand!$C114,0)</f>
        <v>-0.28151278070328084</v>
      </c>
      <c r="AD100" s="67">
        <f>IFERROR(W100/stanford_fuel_demand!$C114,0)</f>
        <v>-0.29108327587273669</v>
      </c>
    </row>
    <row r="101" spans="1:30" ht="15" customHeight="1" x14ac:dyDescent="0.25">
      <c r="A101" s="9" t="s">
        <v>10</v>
      </c>
      <c r="B101" s="9" t="s">
        <v>208</v>
      </c>
      <c r="C101" s="66">
        <f>stanford_fuel_demand!D115-stanford_fuel_demand!$C115</f>
        <v>-396.38259709096928</v>
      </c>
      <c r="D101" s="66">
        <f>stanford_fuel_demand!E115-stanford_fuel_demand!$C115</f>
        <v>-990.95649272742344</v>
      </c>
      <c r="E101" s="66">
        <f>stanford_fuel_demand!F115-stanford_fuel_demand!$C115</f>
        <v>-1585.5303883638776</v>
      </c>
      <c r="F101" s="66">
        <f>stanford_fuel_demand!G115-stanford_fuel_demand!$C115</f>
        <v>-1734.1738622729911</v>
      </c>
      <c r="G101" s="66">
        <f>stanford_fuel_demand!H115-stanford_fuel_demand!$C115</f>
        <v>-1882.8173361821046</v>
      </c>
      <c r="H101" s="66">
        <f>stanford_fuel_demand!I115-stanford_fuel_demand!$C115</f>
        <v>-1932.3651608184757</v>
      </c>
      <c r="I101" s="66">
        <f>stanford_fuel_demand!J115-stanford_fuel_demand!$C115</f>
        <v>-1981.9129854548469</v>
      </c>
      <c r="J101" s="65">
        <f>IF($B101=$B$7,C101-J102-J100-#REF!-J99-J103,IF(C101&gt;0,0,-C101/2.5))</f>
        <v>158.55303883638771</v>
      </c>
      <c r="K101" s="65">
        <f>IF($B101=$B$7,D101-K102-K100-#REF!-K99-K103,IF(D101&gt;0,0,-D101/2.5))</f>
        <v>396.3825970909694</v>
      </c>
      <c r="L101" s="65">
        <f>IF($B101=$B$7,E101-L102-L100-#REF!-L99-L103,IF(E101&gt;0,0,-E101/2.5))</f>
        <v>634.21215534555108</v>
      </c>
      <c r="M101" s="65">
        <f>IF($B101=$B$7,F101-M102-M100-#REF!-M99-M103,IF(F101&gt;0,0,-F101/2.5))</f>
        <v>693.66954490919647</v>
      </c>
      <c r="N101" s="65">
        <f>IF($B101=$B$7,G101-N102-N100-#REF!-N99-N103,IF(G101&gt;0,0,-G101/2.5))</f>
        <v>753.12693447284187</v>
      </c>
      <c r="O101" s="65">
        <f>IF($B101=$B$7,H101-O102-O100-#REF!-O99-O103,IF(H101&gt;0,0,-H101/2.5))</f>
        <v>772.94606432739033</v>
      </c>
      <c r="P101" s="65">
        <f>IF($B101=$B$7,I101-P102-P100-#REF!-P99-P103,IF(I101&gt;0,0,-I101/2.5))</f>
        <v>792.7651941819388</v>
      </c>
      <c r="Q101" s="65">
        <f t="shared" si="37"/>
        <v>-119.09092494030625</v>
      </c>
      <c r="R101" s="65">
        <f t="shared" si="38"/>
        <v>-513.08708266751808</v>
      </c>
      <c r="S101" s="65">
        <f t="shared" si="39"/>
        <v>-1002.1677679664595</v>
      </c>
      <c r="T101" s="65">
        <f t="shared" si="40"/>
        <v>-1131.8147808775805</v>
      </c>
      <c r="U101" s="65">
        <f t="shared" si="41"/>
        <v>-1263.4745847614413</v>
      </c>
      <c r="V101" s="65">
        <f t="shared" si="42"/>
        <v>-1307.7541408377895</v>
      </c>
      <c r="W101" s="65">
        <f t="shared" si="43"/>
        <v>-1352.2134178072283</v>
      </c>
      <c r="X101" s="28">
        <f>IFERROR(Q101/stanford_fuel_demand!$C115,0)</f>
        <v>-4.2743512456177274E-2</v>
      </c>
      <c r="Y101" s="28">
        <f>IFERROR(R101/stanford_fuel_demand!$C115,0)</f>
        <v>-0.18415462068243735</v>
      </c>
      <c r="Z101" s="28">
        <f>IFERROR(S101/stanford_fuel_demand!$C115,0)</f>
        <v>-0.35969298663794202</v>
      </c>
      <c r="AA101" s="28">
        <f>IFERROR(T101/stanford_fuel_demand!$C115,0)</f>
        <v>-0.40622523679932387</v>
      </c>
      <c r="AB101" s="28">
        <f>IFERROR(U101/stanford_fuel_demand!$C115,0)</f>
        <v>-0.45347990771659541</v>
      </c>
      <c r="AC101" s="28">
        <f>IFERROR(V101/stanford_fuel_demand!$C115,0)</f>
        <v>-0.46937250203183883</v>
      </c>
      <c r="AD101" s="67">
        <f>IFERROR(W101/stanford_fuel_demand!$C115,0)</f>
        <v>-0.48532960086106014</v>
      </c>
    </row>
    <row r="102" spans="1:30" ht="15" customHeight="1" x14ac:dyDescent="0.25">
      <c r="A102" s="9" t="s">
        <v>10</v>
      </c>
      <c r="B102" s="9" t="s">
        <v>831</v>
      </c>
      <c r="C102" s="66">
        <f>stanford_fuel_demand!D116-stanford_fuel_demand!$C116</f>
        <v>-46.044444411446079</v>
      </c>
      <c r="D102" s="66">
        <f>stanford_fuel_demand!E116-stanford_fuel_demand!$C116</f>
        <v>-115.11111102861514</v>
      </c>
      <c r="E102" s="66">
        <f>stanford_fuel_demand!F116-stanford_fuel_demand!$C116</f>
        <v>-184.17777764578415</v>
      </c>
      <c r="F102" s="66">
        <f>stanford_fuel_demand!G116-stanford_fuel_demand!$C116</f>
        <v>-201.44444430007638</v>
      </c>
      <c r="G102" s="66">
        <f>stanford_fuel_demand!H116-stanford_fuel_demand!$C116</f>
        <v>-218.71111095436868</v>
      </c>
      <c r="H102" s="66">
        <f>stanford_fuel_demand!I116-stanford_fuel_demand!$C116</f>
        <v>-224.46666650579942</v>
      </c>
      <c r="I102" s="66">
        <f>stanford_fuel_demand!J116-stanford_fuel_demand!$C116</f>
        <v>-230.22222205723017</v>
      </c>
      <c r="J102" s="65">
        <f>IF($B102=$B$7,C102-J103-J101-J100-#REF!-J104,IF(C102&gt;0,0,-C102/2.5))</f>
        <v>18.417777764578432</v>
      </c>
      <c r="K102" s="65">
        <f>IF($B102=$B$7,D102-K103-K101-K100-#REF!-K104,IF(D102&gt;0,0,-D102/2.5))</f>
        <v>46.044444411446058</v>
      </c>
      <c r="L102" s="65">
        <f>IF($B102=$B$7,E102-L103-L101-L100-#REF!-L104,IF(E102&gt;0,0,-E102/2.5))</f>
        <v>73.671111058313656</v>
      </c>
      <c r="M102" s="65">
        <f>IF($B102=$B$7,F102-M103-M101-M100-#REF!-M104,IF(F102&gt;0,0,-F102/2.5))</f>
        <v>80.577777720030554</v>
      </c>
      <c r="N102" s="65">
        <f>IF($B102=$B$7,G102-N103-N101-N100-#REF!-N104,IF(G102&gt;0,0,-G102/2.5))</f>
        <v>87.484444381747466</v>
      </c>
      <c r="O102" s="65">
        <f>IF($B102=$B$7,H102-O103-O101-O100-#REF!-O104,IF(H102&gt;0,0,-H102/2.5))</f>
        <v>89.786666602319769</v>
      </c>
      <c r="P102" s="65">
        <f>IF($B102=$B$7,I102-P103-P101-P100-#REF!-P104,IF(I102&gt;0,0,-I102/2.5))</f>
        <v>92.088888822892073</v>
      </c>
      <c r="Q102" s="65">
        <f t="shared" si="37"/>
        <v>-13.833794706338182</v>
      </c>
      <c r="R102" s="65">
        <f t="shared" si="38"/>
        <v>-59.601026456501316</v>
      </c>
      <c r="S102" s="65">
        <f t="shared" si="39"/>
        <v>-116.41343091680822</v>
      </c>
      <c r="T102" s="65">
        <f t="shared" si="40"/>
        <v>-131.4734378972008</v>
      </c>
      <c r="U102" s="65">
        <f t="shared" si="41"/>
        <v>-146.76725393665993</v>
      </c>
      <c r="V102" s="65">
        <f t="shared" si="42"/>
        <v>-151.91083888030721</v>
      </c>
      <c r="W102" s="65">
        <f t="shared" si="43"/>
        <v>-157.07530049395012</v>
      </c>
      <c r="X102" s="28">
        <f>IFERROR(Q102/stanford_fuel_demand!$C116,0)</f>
        <v>-2.0521038611442523E-2</v>
      </c>
      <c r="Y102" s="28">
        <f>IFERROR(R102/stanford_fuel_demand!$C116,0)</f>
        <v>-8.8412108980849557E-2</v>
      </c>
      <c r="Z102" s="28">
        <f>IFERROR(S102/stanford_fuel_demand!$C116,0)</f>
        <v>-0.17268757860341771</v>
      </c>
      <c r="AA102" s="28">
        <f>IFERROR(T102/stanford_fuel_demand!$C116,0)</f>
        <v>-0.1950275793981118</v>
      </c>
      <c r="AB102" s="28">
        <f>IFERROR(U102/stanford_fuel_demand!$C116,0)</f>
        <v>-0.2177144123405037</v>
      </c>
      <c r="AC102" s="28">
        <f>IFERROR(V102/stanford_fuel_demand!$C116,0)</f>
        <v>-0.22534440161462962</v>
      </c>
      <c r="AD102" s="67">
        <f>IFERROR(W102/stanford_fuel_demand!$C116,0)</f>
        <v>-0.23300535932222974</v>
      </c>
    </row>
    <row r="103" spans="1:30" ht="15" customHeight="1" x14ac:dyDescent="0.25">
      <c r="A103" s="9" t="s">
        <v>10</v>
      </c>
      <c r="B103" s="9" t="s">
        <v>825</v>
      </c>
      <c r="C103" s="66">
        <f>stanford_fuel_demand!D117-stanford_fuel_demand!$C117</f>
        <v>79.426370176661408</v>
      </c>
      <c r="D103" s="66">
        <f>stanford_fuel_demand!E117-stanford_fuel_demand!$C117</f>
        <v>198.56592544165358</v>
      </c>
      <c r="E103" s="66">
        <f>stanford_fuel_demand!F117-stanford_fuel_demand!$C117</f>
        <v>317.70548070664574</v>
      </c>
      <c r="F103" s="66">
        <f>stanford_fuel_demand!G117-stanford_fuel_demand!$C117</f>
        <v>347.49036952289373</v>
      </c>
      <c r="G103" s="66">
        <f>stanford_fuel_demand!H117-stanford_fuel_demand!$C117</f>
        <v>377.27525833914171</v>
      </c>
      <c r="H103" s="66">
        <f>stanford_fuel_demand!I117-stanford_fuel_demand!$C117</f>
        <v>387.20355461122438</v>
      </c>
      <c r="I103" s="66">
        <f>stanford_fuel_demand!J117-stanford_fuel_demand!$C117</f>
        <v>397.13185088330704</v>
      </c>
      <c r="J103" s="65">
        <f t="shared" ref="J103:P103" si="44">IF($B103=$B$7,C103-J104-J102-J101-J100-J105,IF(C103&gt;0,0,-C103/2.5))</f>
        <v>-184.93660209779665</v>
      </c>
      <c r="K103" s="65">
        <f t="shared" si="44"/>
        <v>-462.34150524449171</v>
      </c>
      <c r="L103" s="65">
        <f t="shared" si="44"/>
        <v>-739.74640839118672</v>
      </c>
      <c r="M103" s="65">
        <f t="shared" si="44"/>
        <v>-809.09763417786053</v>
      </c>
      <c r="N103" s="65">
        <f t="shared" si="44"/>
        <v>-878.44885996453422</v>
      </c>
      <c r="O103" s="65">
        <f t="shared" si="44"/>
        <v>-901.56593522675882</v>
      </c>
      <c r="P103" s="65">
        <f t="shared" si="44"/>
        <v>-924.68301048898331</v>
      </c>
      <c r="Q103" s="65">
        <f t="shared" si="37"/>
        <v>0</v>
      </c>
      <c r="R103" s="65">
        <f t="shared" si="38"/>
        <v>0</v>
      </c>
      <c r="S103" s="65">
        <f t="shared" si="39"/>
        <v>0</v>
      </c>
      <c r="T103" s="65">
        <f t="shared" si="40"/>
        <v>0</v>
      </c>
      <c r="U103" s="65">
        <f t="shared" si="41"/>
        <v>0</v>
      </c>
      <c r="V103" s="65">
        <f t="shared" si="42"/>
        <v>0</v>
      </c>
      <c r="W103" s="65">
        <f t="shared" si="43"/>
        <v>0</v>
      </c>
      <c r="X103" s="28">
        <f>IFERROR(Q103/stanford_fuel_demand!$C117,0)</f>
        <v>0</v>
      </c>
      <c r="Y103" s="28">
        <f>IFERROR(R103/stanford_fuel_demand!$C117,0)</f>
        <v>0</v>
      </c>
      <c r="Z103" s="28">
        <f>IFERROR(S103/stanford_fuel_demand!$C117,0)</f>
        <v>0</v>
      </c>
      <c r="AA103" s="28">
        <f>IFERROR(T103/stanford_fuel_demand!$C117,0)</f>
        <v>0</v>
      </c>
      <c r="AB103" s="28">
        <f>IFERROR(U103/stanford_fuel_demand!$C117,0)</f>
        <v>0</v>
      </c>
      <c r="AC103" s="28">
        <f>IFERROR(V103/stanford_fuel_demand!$C117,0)</f>
        <v>0</v>
      </c>
      <c r="AD103" s="67">
        <f>IFERROR(W103/stanford_fuel_demand!$C117,0)</f>
        <v>0</v>
      </c>
    </row>
    <row r="104" spans="1:30" ht="15" customHeight="1" x14ac:dyDescent="0.25">
      <c r="A104" s="9" t="s">
        <v>10</v>
      </c>
      <c r="B104" s="9" t="s">
        <v>824</v>
      </c>
      <c r="C104" s="66">
        <f>stanford_fuel_demand!D118-stanford_fuel_demand!$C118</f>
        <v>-110.0759071851362</v>
      </c>
      <c r="D104" s="66">
        <f>stanford_fuel_demand!E118-stanford_fuel_demand!$C118</f>
        <v>-275.18976796284051</v>
      </c>
      <c r="E104" s="66">
        <f>stanford_fuel_demand!F118-stanford_fuel_demand!$C118</f>
        <v>-440.30362874054481</v>
      </c>
      <c r="F104" s="66">
        <f>stanford_fuel_demand!G118-stanford_fuel_demand!$C118</f>
        <v>-481.58209393497089</v>
      </c>
      <c r="G104" s="66">
        <f>stanford_fuel_demand!H118-stanford_fuel_demand!$C118</f>
        <v>-522.86055912939696</v>
      </c>
      <c r="H104" s="66">
        <f>stanford_fuel_demand!I118-stanford_fuel_demand!$C118</f>
        <v>-536.62004752753899</v>
      </c>
      <c r="I104" s="66">
        <f>stanford_fuel_demand!J118-stanford_fuel_demand!$C118</f>
        <v>-550.37953592568101</v>
      </c>
      <c r="J104" s="65">
        <f>IF($B104=$B$7,C104-J105-J103-J102-J101-#REF!,IF(C104&gt;0,0,-C104/2.5))</f>
        <v>44.030362874054482</v>
      </c>
      <c r="K104" s="65">
        <f>IF($B104=$B$7,D104-K105-K103-K102-K101-#REF!,IF(D104&gt;0,0,-D104/2.5))</f>
        <v>110.0759071851362</v>
      </c>
      <c r="L104" s="65">
        <f>IF($B104=$B$7,E104-L105-L103-L102-L101-#REF!,IF(E104&gt;0,0,-E104/2.5))</f>
        <v>176.12145149621793</v>
      </c>
      <c r="M104" s="65">
        <f>IF($B104=$B$7,F104-M105-M103-M102-M101-#REF!,IF(F104&gt;0,0,-F104/2.5))</f>
        <v>192.63283757398835</v>
      </c>
      <c r="N104" s="65">
        <f>IF($B104=$B$7,G104-N105-N103-N102-N101-#REF!,IF(G104&gt;0,0,-G104/2.5))</f>
        <v>209.14422365175878</v>
      </c>
      <c r="O104" s="65">
        <f>IF($B104=$B$7,H104-O105-O103-O102-O101-#REF!,IF(H104&gt;0,0,-H104/2.5))</f>
        <v>214.64801901101561</v>
      </c>
      <c r="P104" s="65">
        <f>IF($B104=$B$7,I104-P105-P103-P102-P101-#REF!,IF(I104&gt;0,0,-I104/2.5))</f>
        <v>220.1518143702724</v>
      </c>
      <c r="Q104" s="65">
        <f t="shared" si="37"/>
        <v>-33.071688052219585</v>
      </c>
      <c r="R104" s="65">
        <f t="shared" si="38"/>
        <v>-142.48487825675221</v>
      </c>
      <c r="S104" s="65">
        <f t="shared" si="39"/>
        <v>-278.30315210658466</v>
      </c>
      <c r="T104" s="65">
        <f t="shared" si="40"/>
        <v>-314.30627803786649</v>
      </c>
      <c r="U104" s="65">
        <f t="shared" si="41"/>
        <v>-350.86835835797467</v>
      </c>
      <c r="V104" s="65">
        <f t="shared" si="42"/>
        <v>-363.16484246355844</v>
      </c>
      <c r="W104" s="65">
        <f t="shared" si="43"/>
        <v>-375.51123526970639</v>
      </c>
      <c r="X104" s="28">
        <f>IFERROR(Q104/stanford_fuel_demand!$C118,0)</f>
        <v>-3.8505973787545875E-2</v>
      </c>
      <c r="Y104" s="28">
        <f>IFERROR(R104/stanford_fuel_demand!$C118,0)</f>
        <v>-0.16589776060457068</v>
      </c>
      <c r="Z104" s="28">
        <f>IFERROR(S104/stanford_fuel_demand!$C118,0)</f>
        <v>-0.3240334712605733</v>
      </c>
      <c r="AA104" s="28">
        <f>IFERROR(T104/stanford_fuel_demand!$C118,0)</f>
        <v>-0.36595257200894316</v>
      </c>
      <c r="AB104" s="28">
        <f>IFERROR(U104/stanford_fuel_demand!$C118,0)</f>
        <v>-0.40852247361787369</v>
      </c>
      <c r="AC104" s="28">
        <f>IFERROR(V104/stanford_fuel_demand!$C118,0)</f>
        <v>-0.4228394958968984</v>
      </c>
      <c r="AD104" s="67">
        <f>IFERROR(W104/stanford_fuel_demand!$C118,0)</f>
        <v>-0.43721462779260373</v>
      </c>
    </row>
    <row r="105" spans="1:30" ht="15" customHeight="1" x14ac:dyDescent="0.25">
      <c r="A105" s="9" t="s">
        <v>10</v>
      </c>
      <c r="B105" s="9" t="s">
        <v>221</v>
      </c>
      <c r="C105" s="66">
        <f>stanford_fuel_demand!D119-stanford_fuel_demand!$C119</f>
        <v>-92.71923532842527</v>
      </c>
      <c r="D105" s="66">
        <f>stanford_fuel_demand!E119-stanford_fuel_demand!$C119</f>
        <v>-231.79808832106323</v>
      </c>
      <c r="E105" s="66">
        <f>stanford_fuel_demand!F119-stanford_fuel_demand!$C119</f>
        <v>-370.87694131370114</v>
      </c>
      <c r="F105" s="66">
        <f>stanford_fuel_demand!G119-stanford_fuel_demand!$C119</f>
        <v>-405.6466545618606</v>
      </c>
      <c r="G105" s="66">
        <f>stanford_fuel_demand!H119-stanford_fuel_demand!$C119</f>
        <v>-440.41636781002006</v>
      </c>
      <c r="H105" s="66">
        <f>stanford_fuel_demand!I119-stanford_fuel_demand!$C119</f>
        <v>-452.00627222607324</v>
      </c>
      <c r="I105" s="66">
        <f>stanford_fuel_demand!J119-stanford_fuel_demand!$C119</f>
        <v>-463.59617664212641</v>
      </c>
      <c r="J105" s="65">
        <f>IF($B105=$B$7,C105-#REF!-J104-J103-J102-J106,IF(C105&gt;0,0,-C105/2.5))</f>
        <v>37.087694131370107</v>
      </c>
      <c r="K105" s="65">
        <f>IF($B105=$B$7,D105-#REF!-K104-K103-K102-K106,IF(D105&gt;0,0,-D105/2.5))</f>
        <v>92.719235328425299</v>
      </c>
      <c r="L105" s="65">
        <f>IF($B105=$B$7,E105-#REF!-L104-L103-L102-L106,IF(E105&gt;0,0,-E105/2.5))</f>
        <v>148.35077652548046</v>
      </c>
      <c r="M105" s="65">
        <f>IF($B105=$B$7,F105-#REF!-M104-M103-M102-M106,IF(F105&gt;0,0,-F105/2.5))</f>
        <v>162.25866182474425</v>
      </c>
      <c r="N105" s="65">
        <f>IF($B105=$B$7,G105-#REF!-N104-N103-N102-N106,IF(G105&gt;0,0,-G105/2.5))</f>
        <v>176.16654712400802</v>
      </c>
      <c r="O105" s="65">
        <f>IF($B105=$B$7,H105-#REF!-O104-O103-O102-O106,IF(H105&gt;0,0,-H105/2.5))</f>
        <v>180.80250889042929</v>
      </c>
      <c r="P105" s="65">
        <f>IF($B105=$B$7,I105-#REF!-P104-P103-P102-P106,IF(I105&gt;0,0,-I105/2.5))</f>
        <v>185.43847065685057</v>
      </c>
      <c r="Q105" s="65">
        <f t="shared" si="37"/>
        <v>-27.85697347980684</v>
      </c>
      <c r="R105" s="65">
        <f t="shared" si="38"/>
        <v>-120.01798845600391</v>
      </c>
      <c r="S105" s="65">
        <f t="shared" si="39"/>
        <v>-234.42055680189151</v>
      </c>
      <c r="T105" s="65">
        <f t="shared" si="40"/>
        <v>-264.7467416242157</v>
      </c>
      <c r="U105" s="65">
        <f t="shared" si="41"/>
        <v>-295.54374540084837</v>
      </c>
      <c r="V105" s="65">
        <f t="shared" si="42"/>
        <v>-305.90133074947778</v>
      </c>
      <c r="W105" s="65">
        <f t="shared" si="43"/>
        <v>-316.30095523883188</v>
      </c>
      <c r="X105" s="28">
        <f>IFERROR(Q105/stanford_fuel_demand!$C119,0)</f>
        <v>-3.9589722046614699E-2</v>
      </c>
      <c r="Y105" s="28">
        <f>IFERROR(R105/stanford_fuel_demand!$C119,0)</f>
        <v>-0.17056694285225535</v>
      </c>
      <c r="Z105" s="28">
        <f>IFERROR(S105/stanford_fuel_demand!$C119,0)</f>
        <v>-0.33315337333852713</v>
      </c>
      <c r="AA105" s="28">
        <f>IFERROR(T105/stanford_fuel_demand!$C119,0)</f>
        <v>-0.3762522845939219</v>
      </c>
      <c r="AB105" s="28">
        <f>IFERROR(U105/stanford_fuel_demand!$C119,0)</f>
        <v>-0.42002031345998825</v>
      </c>
      <c r="AC105" s="28">
        <f>IFERROR(V105/stanford_fuel_demand!$C119,0)</f>
        <v>-0.43474028744867621</v>
      </c>
      <c r="AD105" s="67">
        <f>IFERROR(W105/stanford_fuel_demand!$C119,0)</f>
        <v>-0.44952000654562496</v>
      </c>
    </row>
    <row r="106" spans="1:30" ht="15" customHeight="1" x14ac:dyDescent="0.25">
      <c r="A106" s="9" t="s">
        <v>9</v>
      </c>
      <c r="B106" s="9" t="s">
        <v>220</v>
      </c>
      <c r="C106" s="66">
        <f>stanford_fuel_demand!D121-stanford_fuel_demand!$C121</f>
        <v>-1.4845185172391382</v>
      </c>
      <c r="D106" s="66">
        <f>stanford_fuel_demand!E121-stanford_fuel_demand!$C121</f>
        <v>-3.7112962930978455</v>
      </c>
      <c r="E106" s="66">
        <f>stanford_fuel_demand!F121-stanford_fuel_demand!$C121</f>
        <v>-5.9380740689565528</v>
      </c>
      <c r="F106" s="66">
        <f>stanford_fuel_demand!G121-stanford_fuel_demand!$C121</f>
        <v>-6.4947685129212331</v>
      </c>
      <c r="G106" s="66">
        <f>stanford_fuel_demand!H121-stanford_fuel_demand!$C121</f>
        <v>-7.0514629568859064</v>
      </c>
      <c r="H106" s="66">
        <f>stanford_fuel_demand!I121-stanford_fuel_demand!$C121</f>
        <v>-7.2370277715408022</v>
      </c>
      <c r="I106" s="66">
        <f>stanford_fuel_demand!J121-stanford_fuel_demand!$C121</f>
        <v>-7.422592586195691</v>
      </c>
      <c r="J106" s="65">
        <f>IF($B106=$B$7,C106-J107-#REF!-J105-J104-J108,IF(C106&gt;0,0,-C106/2.5))</f>
        <v>0.59380740689565525</v>
      </c>
      <c r="K106" s="65">
        <f>IF($B106=$B$7,D106-K107-#REF!-K105-K104-K108,IF(D106&gt;0,0,-D106/2.5))</f>
        <v>1.4845185172391382</v>
      </c>
      <c r="L106" s="65">
        <f>IF($B106=$B$7,E106-L107-#REF!-L105-L104-L108,IF(E106&gt;0,0,-E106/2.5))</f>
        <v>2.375229627582621</v>
      </c>
      <c r="M106" s="65">
        <f>IF($B106=$B$7,F106-M107-#REF!-M105-M104-M108,IF(F106&gt;0,0,-F106/2.5))</f>
        <v>2.5979074051684932</v>
      </c>
      <c r="N106" s="65">
        <f>IF($B106=$B$7,G106-N107-#REF!-N105-N104-N108,IF(G106&gt;0,0,-G106/2.5))</f>
        <v>2.8205851827543627</v>
      </c>
      <c r="O106" s="65">
        <f>IF($B106=$B$7,H106-O107-#REF!-O105-O104-O108,IF(H106&gt;0,0,-H106/2.5))</f>
        <v>2.8948111086163211</v>
      </c>
      <c r="P106" s="65">
        <f>IF($B106=$B$7,I106-P107-#REF!-P105-P104-P108,IF(I106&gt;0,0,-I106/2.5))</f>
        <v>2.9690370344782764</v>
      </c>
      <c r="Q106" s="65">
        <f t="shared" si="37"/>
        <v>-0.11117040446775084</v>
      </c>
      <c r="R106" s="65">
        <f t="shared" si="38"/>
        <v>-0.62464842151513178</v>
      </c>
      <c r="S106" s="65">
        <f t="shared" si="39"/>
        <v>-1.4524253038966677</v>
      </c>
      <c r="T106" s="65">
        <f t="shared" si="40"/>
        <v>-1.6985708918914373</v>
      </c>
      <c r="U106" s="65">
        <f t="shared" si="41"/>
        <v>-1.9583342240998798</v>
      </c>
      <c r="V106" s="65">
        <f t="shared" si="42"/>
        <v>-2.0477944745447889</v>
      </c>
      <c r="W106" s="65">
        <f t="shared" si="43"/>
        <v>-2.1386392344400083</v>
      </c>
      <c r="X106" s="28">
        <f>IFERROR(Q106/stanford_fuel_demand!$C121,0)</f>
        <v>-2.1771428482998656E-3</v>
      </c>
      <c r="Y106" s="28">
        <f>IFERROR(R106/stanford_fuel_demand!$C121,0)</f>
        <v>-1.2233011565573403E-2</v>
      </c>
      <c r="Z106" s="28">
        <f>IFERROR(S106/stanford_fuel_demand!$C121,0)</f>
        <v>-2.8444057374871618E-2</v>
      </c>
      <c r="AA106" s="28">
        <f>IFERROR(T106/stanford_fuel_demand!$C121,0)</f>
        <v>-3.3264531934706777E-2</v>
      </c>
      <c r="AB106" s="28">
        <f>IFERROR(U106/stanford_fuel_demand!$C121,0)</f>
        <v>-3.8351694149108988E-2</v>
      </c>
      <c r="AC106" s="28">
        <f>IFERROR(V106/stanford_fuel_demand!$C121,0)</f>
        <v>-4.0103668925091283E-2</v>
      </c>
      <c r="AD106" s="67">
        <f>IFERROR(W106/stanford_fuel_demand!$C121,0)</f>
        <v>-4.1882757705583841E-2</v>
      </c>
    </row>
    <row r="107" spans="1:30" ht="15" customHeight="1" x14ac:dyDescent="0.25">
      <c r="A107" s="9" t="s">
        <v>9</v>
      </c>
      <c r="B107" s="9" t="s">
        <v>208</v>
      </c>
      <c r="C107" s="66">
        <f>stanford_fuel_demand!D122-stanford_fuel_demand!$C122</f>
        <v>-402.85791883032653</v>
      </c>
      <c r="D107" s="66">
        <f>stanford_fuel_demand!E122-stanford_fuel_demand!$C122</f>
        <v>-1007.1447970758163</v>
      </c>
      <c r="E107" s="66">
        <f>stanford_fuel_demand!F122-stanford_fuel_demand!$C122</f>
        <v>-1611.4316753213061</v>
      </c>
      <c r="F107" s="66">
        <f>stanford_fuel_demand!G122-stanford_fuel_demand!$C122</f>
        <v>-1762.5033948826785</v>
      </c>
      <c r="G107" s="66">
        <f>stanford_fuel_demand!H122-stanford_fuel_demand!$C122</f>
        <v>-1913.5751144440508</v>
      </c>
      <c r="H107" s="66">
        <f>stanford_fuel_demand!I122-stanford_fuel_demand!$C122</f>
        <v>-1963.9323542978416</v>
      </c>
      <c r="I107" s="66">
        <f>stanford_fuel_demand!J122-stanford_fuel_demand!$C122</f>
        <v>-2014.2895941516324</v>
      </c>
      <c r="J107" s="65">
        <f>IF($B107=$B$7,C107-J108-J106-#REF!-J105-J109,IF(C107&gt;0,0,-C107/2.5))</f>
        <v>161.1431675321306</v>
      </c>
      <c r="K107" s="65">
        <f>IF($B107=$B$7,D107-K108-K106-#REF!-K105-K109,IF(D107&gt;0,0,-D107/2.5))</f>
        <v>402.85791883032653</v>
      </c>
      <c r="L107" s="65">
        <f>IF($B107=$B$7,E107-L108-L106-#REF!-L105-L109,IF(E107&gt;0,0,-E107/2.5))</f>
        <v>644.57267012852242</v>
      </c>
      <c r="M107" s="65">
        <f>IF($B107=$B$7,F107-M108-M106-#REF!-M105-M109,IF(F107&gt;0,0,-F107/2.5))</f>
        <v>705.00135795307142</v>
      </c>
      <c r="N107" s="65">
        <f>IF($B107=$B$7,G107-N108-N106-#REF!-N105-N109,IF(G107&gt;0,0,-G107/2.5))</f>
        <v>765.43004577762031</v>
      </c>
      <c r="O107" s="65">
        <f>IF($B107=$B$7,H107-O108-O106-#REF!-O105-O109,IF(H107&gt;0,0,-H107/2.5))</f>
        <v>785.57294171913668</v>
      </c>
      <c r="P107" s="65">
        <f>IF($B107=$B$7,I107-P108-P106-#REF!-P105-P109,IF(I107&gt;0,0,-I107/2.5))</f>
        <v>805.71583766065294</v>
      </c>
      <c r="Q107" s="65">
        <f t="shared" si="37"/>
        <v>-30.168621852353283</v>
      </c>
      <c r="R107" s="65">
        <f t="shared" si="38"/>
        <v>-169.51257944578231</v>
      </c>
      <c r="S107" s="65">
        <f t="shared" si="39"/>
        <v>-394.14869426654673</v>
      </c>
      <c r="T107" s="65">
        <f t="shared" si="40"/>
        <v>-460.94590707144789</v>
      </c>
      <c r="U107" s="65">
        <f t="shared" si="41"/>
        <v>-531.43860499787388</v>
      </c>
      <c r="V107" s="65">
        <f t="shared" si="42"/>
        <v>-555.71568197182864</v>
      </c>
      <c r="W107" s="65">
        <f t="shared" si="43"/>
        <v>-580.36847712597205</v>
      </c>
      <c r="X107" s="28">
        <f>IFERROR(Q107/stanford_fuel_demand!$C122,0)</f>
        <v>-1.1305344621259832E-2</v>
      </c>
      <c r="Y107" s="28">
        <f>IFERROR(R107/stanford_fuel_demand!$C122,0)</f>
        <v>-6.3522892681415852E-2</v>
      </c>
      <c r="Z107" s="28">
        <f>IFERROR(S107/stanford_fuel_demand!$C122,0)</f>
        <v>-0.14770269727635249</v>
      </c>
      <c r="AA107" s="28">
        <f>IFERROR(T107/stanford_fuel_demand!$C122,0)</f>
        <v>-0.17273418576113828</v>
      </c>
      <c r="AB107" s="28">
        <f>IFERROR(U107/stanford_fuel_demand!$C122,0)</f>
        <v>-0.19915051486098573</v>
      </c>
      <c r="AC107" s="28">
        <f>IFERROR(V107/stanford_fuel_demand!$C122,0)</f>
        <v>-0.20824807069004</v>
      </c>
      <c r="AD107" s="67">
        <f>IFERROR(W107/stanford_fuel_demand!$C122,0)</f>
        <v>-0.21748642259285239</v>
      </c>
    </row>
    <row r="108" spans="1:30" ht="15" customHeight="1" x14ac:dyDescent="0.25">
      <c r="A108" s="9" t="s">
        <v>9</v>
      </c>
      <c r="B108" s="9" t="s">
        <v>831</v>
      </c>
      <c r="C108" s="66">
        <f>stanford_fuel_demand!D123-stanford_fuel_demand!$C123</f>
        <v>-64.396471635978742</v>
      </c>
      <c r="D108" s="66">
        <f>stanford_fuel_demand!E123-stanford_fuel_demand!$C123</f>
        <v>-160.99117908994674</v>
      </c>
      <c r="E108" s="66">
        <f>stanford_fuel_demand!F123-stanford_fuel_demand!$C123</f>
        <v>-257.58588654391485</v>
      </c>
      <c r="F108" s="66">
        <f>stanford_fuel_demand!G123-stanford_fuel_demand!$C123</f>
        <v>-281.73456340740688</v>
      </c>
      <c r="G108" s="66">
        <f>stanford_fuel_demand!H123-stanford_fuel_demand!$C123</f>
        <v>-305.88324027089885</v>
      </c>
      <c r="H108" s="66">
        <f>stanford_fuel_demand!I123-stanford_fuel_demand!$C123</f>
        <v>-313.9327992253962</v>
      </c>
      <c r="I108" s="66">
        <f>stanford_fuel_demand!J123-stanford_fuel_demand!$C123</f>
        <v>-321.98235817989354</v>
      </c>
      <c r="J108" s="65">
        <f>IF($B108=$B$7,C108-J109-J107-J106-#REF!-J110,IF(C108&gt;0,0,-C108/2.5))</f>
        <v>25.758588654391495</v>
      </c>
      <c r="K108" s="65">
        <f>IF($B108=$B$7,D108-K109-K107-K106-#REF!-K110,IF(D108&gt;0,0,-D108/2.5))</f>
        <v>64.396471635978699</v>
      </c>
      <c r="L108" s="65">
        <f>IF($B108=$B$7,E108-L109-L107-L106-#REF!-L110,IF(E108&gt;0,0,-E108/2.5))</f>
        <v>103.03435461756594</v>
      </c>
      <c r="M108" s="65">
        <f>IF($B108=$B$7,F108-M109-M107-M106-#REF!-M110,IF(F108&gt;0,0,-F108/2.5))</f>
        <v>112.69382536296276</v>
      </c>
      <c r="N108" s="65">
        <f>IF($B108=$B$7,G108-N109-N107-N106-#REF!-N110,IF(G108&gt;0,0,-G108/2.5))</f>
        <v>122.35329610835954</v>
      </c>
      <c r="O108" s="65">
        <f>IF($B108=$B$7,H108-O109-O107-O106-#REF!-O110,IF(H108&gt;0,0,-H108/2.5))</f>
        <v>125.57311969015848</v>
      </c>
      <c r="P108" s="65">
        <f>IF($B108=$B$7,I108-P109-P107-P106-#REF!-P110,IF(I108&gt;0,0,-I108/2.5))</f>
        <v>128.79294327195743</v>
      </c>
      <c r="Q108" s="65">
        <f t="shared" si="37"/>
        <v>-4.8224267430371057</v>
      </c>
      <c r="R108" s="65">
        <f t="shared" si="38"/>
        <v>-27.09643153078855</v>
      </c>
      <c r="S108" s="65">
        <f t="shared" si="39"/>
        <v>-63.004310016762702</v>
      </c>
      <c r="T108" s="65">
        <f t="shared" si="40"/>
        <v>-73.681783683514539</v>
      </c>
      <c r="U108" s="65">
        <f t="shared" si="41"/>
        <v>-84.949977283240258</v>
      </c>
      <c r="V108" s="65">
        <f t="shared" si="42"/>
        <v>-88.830645940063135</v>
      </c>
      <c r="W108" s="65">
        <f t="shared" si="43"/>
        <v>-92.771372806003228</v>
      </c>
      <c r="X108" s="28">
        <f>IFERROR(Q108/stanford_fuel_demand!$C123,0)</f>
        <v>-7.4953658107402964E-3</v>
      </c>
      <c r="Y108" s="28">
        <f>IFERROR(R108/stanford_fuel_demand!$C123,0)</f>
        <v>-4.2115241414953958E-2</v>
      </c>
      <c r="Z108" s="28">
        <f>IFERROR(S108/stanford_fuel_demand!$C123,0)</f>
        <v>-9.7925873505652114E-2</v>
      </c>
      <c r="AA108" s="28">
        <f>IFERROR(T108/stanford_fuel_demand!$C123,0)</f>
        <v>-0.11452157839270005</v>
      </c>
      <c r="AB108" s="28">
        <f>IFERROR(U108/stanford_fuel_demand!$C123,0)</f>
        <v>-0.13203542309301278</v>
      </c>
      <c r="AC108" s="28">
        <f>IFERROR(V108/stanford_fuel_demand!$C123,0)</f>
        <v>-0.13806704010309159</v>
      </c>
      <c r="AD108" s="67">
        <f>IFERROR(W108/stanford_fuel_demand!$C123,0)</f>
        <v>-0.14419200394273532</v>
      </c>
    </row>
    <row r="109" spans="1:30" ht="15" customHeight="1" x14ac:dyDescent="0.25">
      <c r="A109" s="9" t="s">
        <v>9</v>
      </c>
      <c r="B109" s="9" t="s">
        <v>825</v>
      </c>
      <c r="C109" s="66">
        <f>stanford_fuel_demand!D124-stanford_fuel_demand!$C124</f>
        <v>14.908134194342665</v>
      </c>
      <c r="D109" s="66">
        <f>stanford_fuel_demand!E124-stanford_fuel_demand!$C124</f>
        <v>37.270335485856663</v>
      </c>
      <c r="E109" s="66">
        <f>stanford_fuel_demand!F124-stanford_fuel_demand!$C124</f>
        <v>59.63253677737066</v>
      </c>
      <c r="F109" s="66">
        <f>stanford_fuel_demand!G124-stanford_fuel_demand!$C124</f>
        <v>65.223087100249131</v>
      </c>
      <c r="G109" s="66">
        <f>stanford_fuel_demand!H124-stanford_fuel_demand!$C124</f>
        <v>70.813637423127602</v>
      </c>
      <c r="H109" s="66">
        <f>stanford_fuel_demand!I124-stanford_fuel_demand!$C124</f>
        <v>72.677154197420464</v>
      </c>
      <c r="I109" s="66">
        <f>stanford_fuel_demand!J124-stanford_fuel_demand!$C124</f>
        <v>74.540670971713325</v>
      </c>
      <c r="J109" s="65">
        <f t="shared" ref="J109:P109" si="45">IF($B109=$B$7,C109-J110-J108-J107-J106-J111,IF(C109&gt;0,0,-C109/2.5))</f>
        <v>-184.16824206736041</v>
      </c>
      <c r="K109" s="65">
        <f t="shared" si="45"/>
        <v>-460.42060516840093</v>
      </c>
      <c r="L109" s="65">
        <f t="shared" si="45"/>
        <v>-736.67296826944141</v>
      </c>
      <c r="M109" s="65">
        <f t="shared" si="45"/>
        <v>-805.73605904470173</v>
      </c>
      <c r="N109" s="65">
        <f t="shared" si="45"/>
        <v>-874.79914981996183</v>
      </c>
      <c r="O109" s="65">
        <f t="shared" si="45"/>
        <v>-897.82018007838178</v>
      </c>
      <c r="P109" s="65">
        <f t="shared" si="45"/>
        <v>-920.84121033680185</v>
      </c>
      <c r="Q109" s="65">
        <f t="shared" si="37"/>
        <v>0</v>
      </c>
      <c r="R109" s="65">
        <f t="shared" si="38"/>
        <v>0</v>
      </c>
      <c r="S109" s="65">
        <f t="shared" si="39"/>
        <v>0</v>
      </c>
      <c r="T109" s="65">
        <f t="shared" si="40"/>
        <v>0</v>
      </c>
      <c r="U109" s="65">
        <f t="shared" si="41"/>
        <v>0</v>
      </c>
      <c r="V109" s="65">
        <f t="shared" si="42"/>
        <v>0</v>
      </c>
      <c r="W109" s="65">
        <f t="shared" si="43"/>
        <v>0</v>
      </c>
      <c r="X109" s="28">
        <f>IFERROR(Q109/stanford_fuel_demand!$C124,0)</f>
        <v>0</v>
      </c>
      <c r="Y109" s="28">
        <f>IFERROR(R109/stanford_fuel_demand!$C124,0)</f>
        <v>0</v>
      </c>
      <c r="Z109" s="28">
        <f>IFERROR(S109/stanford_fuel_demand!$C124,0)</f>
        <v>0</v>
      </c>
      <c r="AA109" s="28">
        <f>IFERROR(T109/stanford_fuel_demand!$C124,0)</f>
        <v>0</v>
      </c>
      <c r="AB109" s="28">
        <f>IFERROR(U109/stanford_fuel_demand!$C124,0)</f>
        <v>0</v>
      </c>
      <c r="AC109" s="28">
        <f>IFERROR(V109/stanford_fuel_demand!$C124,0)</f>
        <v>0</v>
      </c>
      <c r="AD109" s="67">
        <f>IFERROR(W109/stanford_fuel_demand!$C124,0)</f>
        <v>0</v>
      </c>
    </row>
    <row r="110" spans="1:30" ht="15" customHeight="1" x14ac:dyDescent="0.25">
      <c r="A110" s="9" t="s">
        <v>9</v>
      </c>
      <c r="B110" s="9" t="s">
        <v>824</v>
      </c>
      <c r="C110" s="66">
        <f>stanford_fuel_demand!D125-stanford_fuel_demand!$C125</f>
        <v>-7.7177744416843623</v>
      </c>
      <c r="D110" s="66">
        <f>stanford_fuel_demand!E125-stanford_fuel_demand!$C125</f>
        <v>-19.294436104210899</v>
      </c>
      <c r="E110" s="66">
        <f>stanford_fuel_demand!F125-stanford_fuel_demand!$C125</f>
        <v>-30.871097766737439</v>
      </c>
      <c r="F110" s="66">
        <f>stanford_fuel_demand!G125-stanford_fuel_demand!$C125</f>
        <v>-33.765263182369075</v>
      </c>
      <c r="G110" s="66">
        <f>stanford_fuel_demand!H125-stanford_fuel_demand!$C125</f>
        <v>-36.659428598000709</v>
      </c>
      <c r="H110" s="66">
        <f>stanford_fuel_demand!I125-stanford_fuel_demand!$C125</f>
        <v>-37.624150403211253</v>
      </c>
      <c r="I110" s="66">
        <f>stanford_fuel_demand!J125-stanford_fuel_demand!$C125</f>
        <v>-38.588872208421797</v>
      </c>
      <c r="J110" s="65">
        <f>IF($B110=$B$7,C110-J111-J109-J108-J107-#REF!,IF(C110&gt;0,0,-C110/2.5))</f>
        <v>3.0871097766737448</v>
      </c>
      <c r="K110" s="65">
        <f>IF($B110=$B$7,D110-K111-K109-K108-K107-#REF!,IF(D110&gt;0,0,-D110/2.5))</f>
        <v>7.7177744416843597</v>
      </c>
      <c r="L110" s="65">
        <f>IF($B110=$B$7,E110-L111-L109-L108-L107-#REF!,IF(E110&gt;0,0,-E110/2.5))</f>
        <v>12.348439106694975</v>
      </c>
      <c r="M110" s="65">
        <f>IF($B110=$B$7,F110-M111-M109-M108-M107-#REF!,IF(F110&gt;0,0,-F110/2.5))</f>
        <v>13.506105272947631</v>
      </c>
      <c r="N110" s="65">
        <f>IF($B110=$B$7,G110-N111-N109-N108-N107-#REF!,IF(G110&gt;0,0,-G110/2.5))</f>
        <v>14.663771439200284</v>
      </c>
      <c r="O110" s="65">
        <f>IF($B110=$B$7,H110-O111-O109-O108-O107-#REF!,IF(H110&gt;0,0,-H110/2.5))</f>
        <v>15.049660161284502</v>
      </c>
      <c r="P110" s="65">
        <f>IF($B110=$B$7,I110-P111-P109-P108-P107-#REF!,IF(I110&gt;0,0,-I110/2.5))</f>
        <v>15.435548883368719</v>
      </c>
      <c r="Q110" s="65">
        <f t="shared" si="37"/>
        <v>-0.57795716005522202</v>
      </c>
      <c r="R110" s="65">
        <f t="shared" si="38"/>
        <v>-3.2474472811384736</v>
      </c>
      <c r="S110" s="65">
        <f t="shared" si="39"/>
        <v>-7.5509269562473413</v>
      </c>
      <c r="T110" s="65">
        <f t="shared" si="40"/>
        <v>-8.830598517025436</v>
      </c>
      <c r="U110" s="65">
        <f t="shared" si="41"/>
        <v>-10.181066552906557</v>
      </c>
      <c r="V110" s="65">
        <f t="shared" si="42"/>
        <v>-10.646156092991546</v>
      </c>
      <c r="W110" s="65">
        <f t="shared" si="43"/>
        <v>-11.11844347636767</v>
      </c>
      <c r="X110" s="28">
        <f>IFERROR(Q110/stanford_fuel_demand!$C125,0)</f>
        <v>-1.1318617609266172E-2</v>
      </c>
      <c r="Y110" s="28">
        <f>IFERROR(R110/stanford_fuel_demand!$C125,0)</f>
        <v>-6.3597471442252751E-2</v>
      </c>
      <c r="Z110" s="28">
        <f>IFERROR(S110/stanford_fuel_demand!$C125,0)</f>
        <v>-0.14787610695072584</v>
      </c>
      <c r="AA110" s="28">
        <f>IFERROR(T110/stanford_fuel_demand!$C125,0)</f>
        <v>-0.17293698353977294</v>
      </c>
      <c r="AB110" s="28">
        <f>IFERROR(U110/stanford_fuel_demand!$C125,0)</f>
        <v>-0.19938432660965497</v>
      </c>
      <c r="AC110" s="28">
        <f>IFERROR(V110/stanford_fuel_demand!$C125,0)</f>
        <v>-0.20849256338240899</v>
      </c>
      <c r="AD110" s="67">
        <f>IFERROR(W110/stanford_fuel_demand!$C125,0)</f>
        <v>-0.21774176152990574</v>
      </c>
    </row>
    <row r="111" spans="1:30" ht="15" customHeight="1" x14ac:dyDescent="0.25">
      <c r="A111" s="9" t="s">
        <v>9</v>
      </c>
      <c r="B111" s="9" t="s">
        <v>221</v>
      </c>
      <c r="C111" s="66">
        <f>stanford_fuel_demand!D126-stanford_fuel_demand!$C126</f>
        <v>-21.234257229028913</v>
      </c>
      <c r="D111" s="66">
        <f>stanford_fuel_demand!E126-stanford_fuel_demand!$C126</f>
        <v>-53.085643072572253</v>
      </c>
      <c r="E111" s="66">
        <f>stanford_fuel_demand!F126-stanford_fuel_demand!$C126</f>
        <v>-84.937028916115608</v>
      </c>
      <c r="F111" s="66">
        <f>stanford_fuel_demand!G126-stanford_fuel_demand!$C126</f>
        <v>-92.89987537700145</v>
      </c>
      <c r="G111" s="66">
        <f>stanford_fuel_demand!H126-stanford_fuel_demand!$C126</f>
        <v>-100.86272183788728</v>
      </c>
      <c r="H111" s="66">
        <f>stanford_fuel_demand!I126-stanford_fuel_demand!$C126</f>
        <v>-103.51700399151589</v>
      </c>
      <c r="I111" s="66">
        <f>stanford_fuel_demand!J126-stanford_fuel_demand!$C126</f>
        <v>-106.17128614514451</v>
      </c>
      <c r="J111" s="65">
        <f>IF($B111=$B$7,C111-#REF!-J110-J109-J108-J112,IF(C111&gt;0,0,-C111/2.5))</f>
        <v>8.4937028916115658</v>
      </c>
      <c r="K111" s="65">
        <f>IF($B111=$B$7,D111-#REF!-K110-K109-K108-K112,IF(D111&gt;0,0,-D111/2.5))</f>
        <v>21.234257229028902</v>
      </c>
      <c r="L111" s="65">
        <f>IF($B111=$B$7,E111-#REF!-L110-L109-L108-L112,IF(E111&gt;0,0,-E111/2.5))</f>
        <v>33.974811566446242</v>
      </c>
      <c r="M111" s="65">
        <f>IF($B111=$B$7,F111-#REF!-M110-M109-M108-M112,IF(F111&gt;0,0,-F111/2.5))</f>
        <v>37.159950150800583</v>
      </c>
      <c r="N111" s="65">
        <f>IF($B111=$B$7,G111-#REF!-N110-N109-N108-N112,IF(G111&gt;0,0,-G111/2.5))</f>
        <v>40.34508873515491</v>
      </c>
      <c r="O111" s="65">
        <f>IF($B111=$B$7,H111-#REF!-O110-O109-O108-O112,IF(H111&gt;0,0,-H111/2.5))</f>
        <v>41.406801596606357</v>
      </c>
      <c r="P111" s="65">
        <f>IF($B111=$B$7,I111-#REF!-P110-P109-P108-P112,IF(I111&gt;0,0,-I111/2.5))</f>
        <v>42.468514458057804</v>
      </c>
      <c r="Q111" s="65">
        <f t="shared" si="37"/>
        <v>-1.5901593259433469</v>
      </c>
      <c r="R111" s="65">
        <f t="shared" si="38"/>
        <v>-8.9348466227467753</v>
      </c>
      <c r="S111" s="65">
        <f t="shared" si="39"/>
        <v>-20.775202296735102</v>
      </c>
      <c r="T111" s="65">
        <f t="shared" si="40"/>
        <v>-24.296019767568637</v>
      </c>
      <c r="U111" s="65">
        <f t="shared" si="41"/>
        <v>-28.011622739663636</v>
      </c>
      <c r="V111" s="65">
        <f t="shared" si="42"/>
        <v>-29.29124434603699</v>
      </c>
      <c r="W111" s="65">
        <f t="shared" si="43"/>
        <v>-30.590669699862815</v>
      </c>
      <c r="X111" s="28">
        <f>IFERROR(Q111/stanford_fuel_demand!$C126,0)</f>
        <v>-9.7316930389148033E-3</v>
      </c>
      <c r="Y111" s="28">
        <f>IFERROR(R111/stanford_fuel_demand!$C126,0)</f>
        <v>-5.46808003850641E-2</v>
      </c>
      <c r="Z111" s="28">
        <f>IFERROR(S111/stanford_fuel_demand!$C126,0)</f>
        <v>-0.12714316626935715</v>
      </c>
      <c r="AA111" s="28">
        <f>IFERROR(T111/stanford_fuel_demand!$C126,0)</f>
        <v>-0.14869038755290609</v>
      </c>
      <c r="AB111" s="28">
        <f>IFERROR(U111/stanford_fuel_demand!$C126,0)</f>
        <v>-0.17142968605524767</v>
      </c>
      <c r="AC111" s="28">
        <f>IFERROR(V111/stanford_fuel_demand!$C126,0)</f>
        <v>-0.17926090427094502</v>
      </c>
      <c r="AD111" s="67">
        <f>IFERROR(W111/stanford_fuel_demand!$C126,0)</f>
        <v>-0.18721332039938191</v>
      </c>
    </row>
    <row r="112" spans="1:30" ht="15" customHeight="1" x14ac:dyDescent="0.25">
      <c r="A112" s="9" t="s">
        <v>8</v>
      </c>
      <c r="B112" s="9" t="s">
        <v>220</v>
      </c>
      <c r="C112" s="66">
        <f>stanford_fuel_demand!D128-stanford_fuel_demand!$C128</f>
        <v>-3.4244945717828443</v>
      </c>
      <c r="D112" s="66">
        <f>stanford_fuel_demand!E128-stanford_fuel_demand!$C128</f>
        <v>-8.5612364294571037</v>
      </c>
      <c r="E112" s="66">
        <f>stanford_fuel_demand!F128-stanford_fuel_demand!$C128</f>
        <v>-13.697978287131367</v>
      </c>
      <c r="F112" s="66">
        <f>stanford_fuel_demand!G128-stanford_fuel_demand!$C128</f>
        <v>-14.982163751549933</v>
      </c>
      <c r="G112" s="66">
        <f>stanford_fuel_demand!H128-stanford_fuel_demand!$C128</f>
        <v>-16.266349215968496</v>
      </c>
      <c r="H112" s="66">
        <f>stanford_fuel_demand!I128-stanford_fuel_demand!$C128</f>
        <v>-16.694411037441352</v>
      </c>
      <c r="I112" s="66">
        <f>stanford_fuel_demand!J128-stanford_fuel_demand!$C128</f>
        <v>-17.122472858914207</v>
      </c>
      <c r="J112" s="65">
        <f>IF($B112=$B$7,C112-J113-#REF!-J111-J110-J114,IF(C112&gt;0,0,-C112/2.5))</f>
        <v>1.3697978287131378</v>
      </c>
      <c r="K112" s="65">
        <f>IF($B112=$B$7,D112-K113-#REF!-K111-K110-K114,IF(D112&gt;0,0,-D112/2.5))</f>
        <v>3.4244945717828417</v>
      </c>
      <c r="L112" s="65">
        <f>IF($B112=$B$7,E112-L113-#REF!-L111-L110-L114,IF(E112&gt;0,0,-E112/2.5))</f>
        <v>5.4791913148525468</v>
      </c>
      <c r="M112" s="65">
        <f>IF($B112=$B$7,F112-M113-#REF!-M111-M110-M114,IF(F112&gt;0,0,-F112/2.5))</f>
        <v>5.9928655006199731</v>
      </c>
      <c r="N112" s="65">
        <f>IF($B112=$B$7,G112-N113-#REF!-N111-N110-N114,IF(G112&gt;0,0,-G112/2.5))</f>
        <v>6.5065396863873985</v>
      </c>
      <c r="O112" s="65">
        <f>IF($B112=$B$7,H112-O113-#REF!-O111-O110-O114,IF(H112&gt;0,0,-H112/2.5))</f>
        <v>6.6777644149765409</v>
      </c>
      <c r="P112" s="65">
        <f>IF($B112=$B$7,I112-P113-#REF!-P111-P110-P114,IF(I112&gt;0,0,-I112/2.5))</f>
        <v>6.8489891435656833</v>
      </c>
      <c r="Q112" s="65">
        <f t="shared" si="37"/>
        <v>-1.2808061426568766</v>
      </c>
      <c r="R112" s="65">
        <f t="shared" si="38"/>
        <v>-5.1280825907242127</v>
      </c>
      <c r="S112" s="65">
        <f t="shared" si="39"/>
        <v>-9.6571706487932687</v>
      </c>
      <c r="T112" s="65">
        <f t="shared" si="40"/>
        <v>-10.836533377240391</v>
      </c>
      <c r="U112" s="65">
        <f t="shared" si="41"/>
        <v>-12.028134694275785</v>
      </c>
      <c r="V112" s="65">
        <f t="shared" si="42"/>
        <v>-12.427691430776438</v>
      </c>
      <c r="W112" s="65">
        <f t="shared" si="43"/>
        <v>-12.828315981021353</v>
      </c>
      <c r="X112" s="28">
        <f>IFERROR(Q112/stanford_fuel_demand!$C128,0)</f>
        <v>-3.1353870066570477E-2</v>
      </c>
      <c r="Y112" s="28">
        <f>IFERROR(R112/stanford_fuel_demand!$C128,0)</f>
        <v>-0.12553440359575388</v>
      </c>
      <c r="Z112" s="28">
        <f>IFERROR(S112/stanford_fuel_demand!$C128,0)</f>
        <v>-0.23640554463992644</v>
      </c>
      <c r="AA112" s="28">
        <f>IFERROR(T112/stanford_fuel_demand!$C128,0)</f>
        <v>-0.26527610086038739</v>
      </c>
      <c r="AB112" s="28">
        <f>IFERROR(U112/stanford_fuel_demand!$C128,0)</f>
        <v>-0.29444625520394835</v>
      </c>
      <c r="AC112" s="28">
        <f>IFERROR(V112/stanford_fuel_demand!$C128,0)</f>
        <v>-0.30422732166141964</v>
      </c>
      <c r="AD112" s="67">
        <f>IFERROR(W112/stanford_fuel_demand!$C128,0)</f>
        <v>-0.31403452797899772</v>
      </c>
    </row>
    <row r="113" spans="1:30" ht="15" customHeight="1" x14ac:dyDescent="0.25">
      <c r="A113" s="9" t="s">
        <v>8</v>
      </c>
      <c r="B113" s="9" t="s">
        <v>208</v>
      </c>
      <c r="C113" s="66">
        <f>stanford_fuel_demand!D129-stanford_fuel_demand!$C129</f>
        <v>-228.58265169016227</v>
      </c>
      <c r="D113" s="66">
        <f>stanford_fuel_demand!E129-stanford_fuel_demand!$C129</f>
        <v>-571.45662922540555</v>
      </c>
      <c r="E113" s="66">
        <f>stanford_fuel_demand!F129-stanford_fuel_demand!$C129</f>
        <v>-914.33060676064895</v>
      </c>
      <c r="F113" s="66">
        <f>stanford_fuel_demand!G129-stanford_fuel_demand!$C129</f>
        <v>-1000.0491011444597</v>
      </c>
      <c r="G113" s="66">
        <f>stanford_fuel_demand!H129-stanford_fuel_demand!$C129</f>
        <v>-1085.7675955282705</v>
      </c>
      <c r="H113" s="66">
        <f>stanford_fuel_demand!I129-stanford_fuel_demand!$C129</f>
        <v>-1114.3404269895409</v>
      </c>
      <c r="I113" s="66">
        <f>stanford_fuel_demand!J129-stanford_fuel_demand!$C129</f>
        <v>-1142.9132584508111</v>
      </c>
      <c r="J113" s="65">
        <f>IF($B113=$B$7,C113-J114-J112-#REF!-J111-J115,IF(C113&gt;0,0,-C113/2.5))</f>
        <v>91.433060676064912</v>
      </c>
      <c r="K113" s="65">
        <f>IF($B113=$B$7,D113-K114-K112-#REF!-K111-K115,IF(D113&gt;0,0,-D113/2.5))</f>
        <v>228.58265169016221</v>
      </c>
      <c r="L113" s="65">
        <f>IF($B113=$B$7,E113-L114-L112-#REF!-L111-L115,IF(E113&gt;0,0,-E113/2.5))</f>
        <v>365.73224270425959</v>
      </c>
      <c r="M113" s="65">
        <f>IF($B113=$B$7,F113-M114-M112-#REF!-M111-M115,IF(F113&gt;0,0,-F113/2.5))</f>
        <v>400.01964045778385</v>
      </c>
      <c r="N113" s="65">
        <f>IF($B113=$B$7,G113-N114-N112-#REF!-N111-N115,IF(G113&gt;0,0,-G113/2.5))</f>
        <v>434.30703821130817</v>
      </c>
      <c r="O113" s="65">
        <f>IF($B113=$B$7,H113-O114-O112-#REF!-O111-O115,IF(H113&gt;0,0,-H113/2.5))</f>
        <v>445.73617079581635</v>
      </c>
      <c r="P113" s="65">
        <f>IF($B113=$B$7,I113-P114-P112-#REF!-P111-P115,IF(I113&gt;0,0,-I113/2.5))</f>
        <v>457.16530338032442</v>
      </c>
      <c r="Q113" s="65">
        <f t="shared" si="37"/>
        <v>-85.492926986050549</v>
      </c>
      <c r="R113" s="65">
        <f t="shared" si="38"/>
        <v>-342.29597743635441</v>
      </c>
      <c r="S113" s="65">
        <f t="shared" si="39"/>
        <v>-644.60948278750902</v>
      </c>
      <c r="T113" s="65">
        <f t="shared" si="40"/>
        <v>-723.33113181399267</v>
      </c>
      <c r="U113" s="65">
        <f t="shared" si="41"/>
        <v>-802.86969819099704</v>
      </c>
      <c r="V113" s="65">
        <f t="shared" si="42"/>
        <v>-829.53983488285883</v>
      </c>
      <c r="W113" s="65">
        <f t="shared" si="43"/>
        <v>-856.28124740595865</v>
      </c>
      <c r="X113" s="28">
        <f>IFERROR(Q113/stanford_fuel_demand!$C129,0)</f>
        <v>-4.8417564150312925E-2</v>
      </c>
      <c r="Y113" s="28">
        <f>IFERROR(R113/stanford_fuel_demand!$C129,0)</f>
        <v>-0.19385390148851625</v>
      </c>
      <c r="Z113" s="28">
        <f>IFERROR(S113/stanford_fuel_demand!$C129,0)</f>
        <v>-0.36506436362690803</v>
      </c>
      <c r="AA113" s="28">
        <f>IFERROR(T113/stanford_fuel_demand!$C129,0)</f>
        <v>-0.40964712182841512</v>
      </c>
      <c r="AB113" s="28">
        <f>IFERROR(U113/stanford_fuel_demand!$C129,0)</f>
        <v>-0.45469252822338962</v>
      </c>
      <c r="AC113" s="28">
        <f>IFERROR(V113/stanford_fuel_demand!$C129,0)</f>
        <v>-0.469796737421731</v>
      </c>
      <c r="AD113" s="67">
        <f>IFERROR(W113/stanford_fuel_demand!$C129,0)</f>
        <v>-0.48494131255738437</v>
      </c>
    </row>
    <row r="114" spans="1:30" ht="15" customHeight="1" x14ac:dyDescent="0.25">
      <c r="A114" s="9" t="s">
        <v>8</v>
      </c>
      <c r="B114" s="9" t="s">
        <v>831</v>
      </c>
      <c r="C114" s="66">
        <f>stanford_fuel_demand!D130-stanford_fuel_demand!$C130</f>
        <v>-33.443546457680668</v>
      </c>
      <c r="D114" s="66">
        <f>stanford_fuel_demand!E130-stanford_fuel_demand!$C130</f>
        <v>-83.608866144201613</v>
      </c>
      <c r="E114" s="66">
        <f>stanford_fuel_demand!F130-stanford_fuel_demand!$C130</f>
        <v>-133.77418583072259</v>
      </c>
      <c r="F114" s="66">
        <f>stanford_fuel_demand!G130-stanford_fuel_demand!$C130</f>
        <v>-146.31551575235284</v>
      </c>
      <c r="G114" s="66">
        <f>stanford_fuel_demand!H130-stanford_fuel_demand!$C130</f>
        <v>-158.85684567398306</v>
      </c>
      <c r="H114" s="66">
        <f>stanford_fuel_demand!I130-stanford_fuel_demand!$C130</f>
        <v>-163.03728898119314</v>
      </c>
      <c r="I114" s="66">
        <f>stanford_fuel_demand!J130-stanford_fuel_demand!$C130</f>
        <v>-167.21773228840323</v>
      </c>
      <c r="J114" s="65">
        <f>IF($B114=$B$7,C114-J115-J113-J112-#REF!-J116,IF(C114&gt;0,0,-C114/2.5))</f>
        <v>13.377418583072267</v>
      </c>
      <c r="K114" s="65">
        <f>IF($B114=$B$7,D114-K115-K113-K112-#REF!-K116,IF(D114&gt;0,0,-D114/2.5))</f>
        <v>33.443546457680647</v>
      </c>
      <c r="L114" s="65">
        <f>IF($B114=$B$7,E114-L115-L113-L112-#REF!-L116,IF(E114&gt;0,0,-E114/2.5))</f>
        <v>53.509674332289038</v>
      </c>
      <c r="M114" s="65">
        <f>IF($B114=$B$7,F114-M115-M113-M112-#REF!-M116,IF(F114&gt;0,0,-F114/2.5))</f>
        <v>58.526206300941134</v>
      </c>
      <c r="N114" s="65">
        <f>IF($B114=$B$7,G114-N115-N113-N112-#REF!-N116,IF(G114&gt;0,0,-G114/2.5))</f>
        <v>63.542738269593222</v>
      </c>
      <c r="O114" s="65">
        <f>IF($B114=$B$7,H114-O115-O113-O112-#REF!-O116,IF(H114&gt;0,0,-H114/2.5))</f>
        <v>65.214915592477254</v>
      </c>
      <c r="P114" s="65">
        <f>IF($B114=$B$7,I114-P115-P113-P112-#REF!-P116,IF(I114&gt;0,0,-I114/2.5))</f>
        <v>66.887092915361293</v>
      </c>
      <c r="Q114" s="65">
        <f t="shared" si="37"/>
        <v>-12.508327531945142</v>
      </c>
      <c r="R114" s="65">
        <f t="shared" si="38"/>
        <v>-50.080753456245802</v>
      </c>
      <c r="S114" s="65">
        <f t="shared" si="39"/>
        <v>-94.311738118634167</v>
      </c>
      <c r="T114" s="65">
        <f t="shared" si="40"/>
        <v>-105.82937126785076</v>
      </c>
      <c r="U114" s="65">
        <f t="shared" si="41"/>
        <v>-117.46652623187789</v>
      </c>
      <c r="V114" s="65">
        <f t="shared" si="42"/>
        <v>-121.36858944136404</v>
      </c>
      <c r="W114" s="65">
        <f t="shared" si="43"/>
        <v>-125.28108089881958</v>
      </c>
      <c r="X114" s="28">
        <f>IFERROR(Q114/stanford_fuel_demand!$C130,0)</f>
        <v>-3.7115306276128149E-2</v>
      </c>
      <c r="Y114" s="28">
        <f>IFERROR(R114/stanford_fuel_demand!$C130,0)</f>
        <v>-0.1486020012124494</v>
      </c>
      <c r="Z114" s="28">
        <f>IFERROR(S114/stanford_fuel_demand!$C130,0)</f>
        <v>-0.27984628934342881</v>
      </c>
      <c r="AA114" s="28">
        <f>IFERROR(T114/stanford_fuel_demand!$C130,0)</f>
        <v>-0.31402195997705379</v>
      </c>
      <c r="AB114" s="28">
        <f>IFERROR(U114/stanford_fuel_demand!$C130,0)</f>
        <v>-0.34855228144245803</v>
      </c>
      <c r="AC114" s="28">
        <f>IFERROR(V114/stanford_fuel_demand!$C130,0)</f>
        <v>-0.36013066958100143</v>
      </c>
      <c r="AD114" s="67">
        <f>IFERROR(W114/stanford_fuel_demand!$C130,0)</f>
        <v>-0.37174000091449394</v>
      </c>
    </row>
    <row r="115" spans="1:30" ht="15" customHeight="1" x14ac:dyDescent="0.25">
      <c r="A115" s="9" t="s">
        <v>8</v>
      </c>
      <c r="B115" s="9" t="s">
        <v>825</v>
      </c>
      <c r="C115" s="66">
        <f>stanford_fuel_demand!D131-stanford_fuel_demand!$C131</f>
        <v>64.92337792090143</v>
      </c>
      <c r="D115" s="66">
        <f>stanford_fuel_demand!E131-stanford_fuel_demand!$C131</f>
        <v>162.30844480225358</v>
      </c>
      <c r="E115" s="66">
        <f>stanford_fuel_demand!F131-stanford_fuel_demand!$C131</f>
        <v>259.69351168360561</v>
      </c>
      <c r="F115" s="66">
        <f>stanford_fuel_demand!G131-stanford_fuel_demand!$C131</f>
        <v>284.03977840394361</v>
      </c>
      <c r="G115" s="66">
        <f>stanford_fuel_demand!H131-stanford_fuel_demand!$C131</f>
        <v>308.38604512428162</v>
      </c>
      <c r="H115" s="66">
        <f>stanford_fuel_demand!I131-stanford_fuel_demand!$C131</f>
        <v>316.50146736439433</v>
      </c>
      <c r="I115" s="66">
        <f>stanford_fuel_demand!J131-stanford_fuel_demand!$C131</f>
        <v>324.61688960450704</v>
      </c>
      <c r="J115" s="65">
        <f t="shared" ref="J115:P115" si="46">IF($B115=$B$7,C115-J116-J114-J113-J112-J117,IF(C115&gt;0,0,-C115/2.5))</f>
        <v>-108.66241923239534</v>
      </c>
      <c r="K115" s="65">
        <f t="shared" si="46"/>
        <v>-271.65604808098823</v>
      </c>
      <c r="L115" s="65">
        <f t="shared" si="46"/>
        <v>-434.6496769295814</v>
      </c>
      <c r="M115" s="65">
        <f t="shared" si="46"/>
        <v>-475.39808414172956</v>
      </c>
      <c r="N115" s="65">
        <f t="shared" si="46"/>
        <v>-516.14649135387776</v>
      </c>
      <c r="O115" s="65">
        <f t="shared" si="46"/>
        <v>-529.72929375792728</v>
      </c>
      <c r="P115" s="65">
        <f t="shared" si="46"/>
        <v>-543.31209616197657</v>
      </c>
      <c r="Q115" s="65">
        <f t="shared" si="37"/>
        <v>0</v>
      </c>
      <c r="R115" s="65">
        <f t="shared" si="38"/>
        <v>0</v>
      </c>
      <c r="S115" s="65">
        <f t="shared" si="39"/>
        <v>0</v>
      </c>
      <c r="T115" s="65">
        <f t="shared" si="40"/>
        <v>0</v>
      </c>
      <c r="U115" s="65">
        <f t="shared" si="41"/>
        <v>0</v>
      </c>
      <c r="V115" s="65">
        <f t="shared" si="42"/>
        <v>0</v>
      </c>
      <c r="W115" s="65">
        <f t="shared" si="43"/>
        <v>0</v>
      </c>
      <c r="X115" s="28">
        <f>IFERROR(Q115/stanford_fuel_demand!$C131,0)</f>
        <v>0</v>
      </c>
      <c r="Y115" s="28">
        <f>IFERROR(R115/stanford_fuel_demand!$C131,0)</f>
        <v>0</v>
      </c>
      <c r="Z115" s="28">
        <f>IFERROR(S115/stanford_fuel_demand!$C131,0)</f>
        <v>0</v>
      </c>
      <c r="AA115" s="28">
        <f>IFERROR(T115/stanford_fuel_demand!$C131,0)</f>
        <v>0</v>
      </c>
      <c r="AB115" s="28">
        <f>IFERROR(U115/stanford_fuel_demand!$C131,0)</f>
        <v>0</v>
      </c>
      <c r="AC115" s="28">
        <f>IFERROR(V115/stanford_fuel_demand!$C131,0)</f>
        <v>0</v>
      </c>
      <c r="AD115" s="67">
        <f>IFERROR(W115/stanford_fuel_demand!$C131,0)</f>
        <v>0</v>
      </c>
    </row>
    <row r="116" spans="1:30" ht="15" customHeight="1" x14ac:dyDescent="0.25">
      <c r="A116" s="9" t="s">
        <v>8</v>
      </c>
      <c r="B116" s="9" t="s">
        <v>824</v>
      </c>
      <c r="C116" s="66">
        <f>stanford_fuel_demand!D132-stanford_fuel_demand!$C132</f>
        <v>-80.841824315306781</v>
      </c>
      <c r="D116" s="66">
        <f>stanford_fuel_demand!E132-stanford_fuel_demand!$C132</f>
        <v>-202.10456078826689</v>
      </c>
      <c r="E116" s="66">
        <f>stanford_fuel_demand!F132-stanford_fuel_demand!$C132</f>
        <v>-323.36729726122707</v>
      </c>
      <c r="F116" s="66">
        <f>stanford_fuel_demand!G132-stanford_fuel_demand!$C132</f>
        <v>-353.68298137946704</v>
      </c>
      <c r="G116" s="66">
        <f>stanford_fuel_demand!H132-stanford_fuel_demand!$C132</f>
        <v>-383.99866549770707</v>
      </c>
      <c r="H116" s="66">
        <f>stanford_fuel_demand!I132-stanford_fuel_demand!$C132</f>
        <v>-394.10389353712043</v>
      </c>
      <c r="I116" s="66">
        <f>stanford_fuel_demand!J132-stanford_fuel_demand!$C132</f>
        <v>-404.20912157653379</v>
      </c>
      <c r="J116" s="65">
        <f>IF($B116=$B$7,C116-J117-J115-J114-J113-#REF!,IF(C116&gt;0,0,-C116/2.5))</f>
        <v>32.336729726122712</v>
      </c>
      <c r="K116" s="65">
        <f>IF($B116=$B$7,D116-K117-K115-K114-K113-#REF!,IF(D116&gt;0,0,-D116/2.5))</f>
        <v>80.841824315306752</v>
      </c>
      <c r="L116" s="65">
        <f>IF($B116=$B$7,E116-L117-L115-L114-L113-#REF!,IF(E116&gt;0,0,-E116/2.5))</f>
        <v>129.34691890449082</v>
      </c>
      <c r="M116" s="65">
        <f>IF($B116=$B$7,F116-M117-M115-M114-M113-#REF!,IF(F116&gt;0,0,-F116/2.5))</f>
        <v>141.47319255178681</v>
      </c>
      <c r="N116" s="65">
        <f>IF($B116=$B$7,G116-N117-N115-N114-N113-#REF!,IF(G116&gt;0,0,-G116/2.5))</f>
        <v>153.59946619908283</v>
      </c>
      <c r="O116" s="65">
        <f>IF($B116=$B$7,H116-O117-O115-O114-O113-#REF!,IF(H116&gt;0,0,-H116/2.5))</f>
        <v>157.64155741484817</v>
      </c>
      <c r="P116" s="65">
        <f>IF($B116=$B$7,I116-P117-P115-P114-P113-#REF!,IF(I116&gt;0,0,-I116/2.5))</f>
        <v>161.6836486306135</v>
      </c>
      <c r="Q116" s="65">
        <f t="shared" si="37"/>
        <v>-30.235908685563217</v>
      </c>
      <c r="R116" s="65">
        <f t="shared" si="38"/>
        <v>-121.05831771194256</v>
      </c>
      <c r="S116" s="65">
        <f t="shared" si="39"/>
        <v>-227.97620980495145</v>
      </c>
      <c r="T116" s="65">
        <f t="shared" si="40"/>
        <v>-255.81735029988485</v>
      </c>
      <c r="U116" s="65">
        <f t="shared" si="41"/>
        <v>-283.9474063728054</v>
      </c>
      <c r="V116" s="65">
        <f t="shared" si="42"/>
        <v>-293.3797166945493</v>
      </c>
      <c r="W116" s="65">
        <f t="shared" si="43"/>
        <v>-302.83723482705352</v>
      </c>
      <c r="X116" s="28">
        <f>IFERROR(Q116/stanford_fuel_demand!$C132,0)</f>
        <v>-4.8535659355773426E-2</v>
      </c>
      <c r="Y116" s="28">
        <f>IFERROR(R116/stanford_fuel_demand!$C132,0)</f>
        <v>-0.19432673023831726</v>
      </c>
      <c r="Z116" s="28">
        <f>IFERROR(S116/stanford_fuel_demand!$C132,0)</f>
        <v>-0.36595479154878741</v>
      </c>
      <c r="AA116" s="28">
        <f>IFERROR(T116/stanford_fuel_demand!$C132,0)</f>
        <v>-0.41064629148652598</v>
      </c>
      <c r="AB116" s="28">
        <f>IFERROR(U116/stanford_fuel_demand!$C132,0)</f>
        <v>-0.45580156806222133</v>
      </c>
      <c r="AC116" s="28">
        <f>IFERROR(V116/stanford_fuel_demand!$C132,0)</f>
        <v>-0.47094261791374098</v>
      </c>
      <c r="AD116" s="67">
        <f>IFERROR(W116/stanford_fuel_demand!$C132,0)</f>
        <v>-0.48612413215906763</v>
      </c>
    </row>
    <row r="117" spans="1:30" ht="15" customHeight="1" x14ac:dyDescent="0.25">
      <c r="A117" s="9" t="s">
        <v>8</v>
      </c>
      <c r="B117" s="9" t="s">
        <v>221</v>
      </c>
      <c r="C117" s="66">
        <f>stanford_fuel_demand!D133-stanford_fuel_demand!$C133</f>
        <v>-87.67197584830933</v>
      </c>
      <c r="D117" s="66">
        <f>stanford_fuel_demand!E133-stanford_fuel_demand!$C133</f>
        <v>-219.17993962077344</v>
      </c>
      <c r="E117" s="66">
        <f>stanford_fuel_demand!F133-stanford_fuel_demand!$C133</f>
        <v>-350.68790339323755</v>
      </c>
      <c r="F117" s="66">
        <f>stanford_fuel_demand!G133-stanford_fuel_demand!$C133</f>
        <v>-383.56489433635352</v>
      </c>
      <c r="G117" s="66">
        <f>stanford_fuel_demand!H133-stanford_fuel_demand!$C133</f>
        <v>-416.44188527946949</v>
      </c>
      <c r="H117" s="66">
        <f>stanford_fuel_demand!I133-stanford_fuel_demand!$C133</f>
        <v>-427.40088226050818</v>
      </c>
      <c r="I117" s="66">
        <f>stanford_fuel_demand!J133-stanford_fuel_demand!$C133</f>
        <v>-438.35987924154688</v>
      </c>
      <c r="J117" s="65">
        <f>IF($B117=$B$7,C117-#REF!-J116-J115-J114-J118,IF(C117&gt;0,0,-C117/2.5))</f>
        <v>35.068790339323733</v>
      </c>
      <c r="K117" s="65">
        <f>IF($B117=$B$7,D117-#REF!-K116-K115-K114-K118,IF(D117&gt;0,0,-D117/2.5))</f>
        <v>87.671975848309373</v>
      </c>
      <c r="L117" s="65">
        <f>IF($B117=$B$7,E117-#REF!-L116-L115-L114-L118,IF(E117&gt;0,0,-E117/2.5))</f>
        <v>140.27516135729502</v>
      </c>
      <c r="M117" s="65">
        <f>IF($B117=$B$7,F117-#REF!-M116-M115-M114-M118,IF(F117&gt;0,0,-F117/2.5))</f>
        <v>153.42595773454141</v>
      </c>
      <c r="N117" s="65">
        <f>IF($B117=$B$7,G117-#REF!-N116-N115-N114-N118,IF(G117&gt;0,0,-G117/2.5))</f>
        <v>166.57675411178781</v>
      </c>
      <c r="O117" s="65">
        <f>IF($B117=$B$7,H117-#REF!-O116-O115-O114-O118,IF(H117&gt;0,0,-H117/2.5))</f>
        <v>170.96035290420326</v>
      </c>
      <c r="P117" s="65">
        <f>IF($B117=$B$7,I117-#REF!-P116-P115-P114-P118,IF(I117&gt;0,0,-I117/2.5))</f>
        <v>175.34395169661875</v>
      </c>
      <c r="Q117" s="65">
        <f t="shared" si="37"/>
        <v>-32.790475456037768</v>
      </c>
      <c r="R117" s="65">
        <f t="shared" si="38"/>
        <v>-131.28627411082343</v>
      </c>
      <c r="S117" s="65">
        <f t="shared" si="39"/>
        <v>-247.23742851290916</v>
      </c>
      <c r="T117" s="65">
        <f t="shared" si="40"/>
        <v>-277.43080697429832</v>
      </c>
      <c r="U117" s="65">
        <f t="shared" si="41"/>
        <v>-307.93751086828405</v>
      </c>
      <c r="V117" s="65">
        <f t="shared" si="42"/>
        <v>-318.16673676373574</v>
      </c>
      <c r="W117" s="65">
        <f t="shared" si="43"/>
        <v>-328.42330022355929</v>
      </c>
      <c r="X117" s="28">
        <f>IFERROR(Q117/stanford_fuel_demand!$C133,0)</f>
        <v>-3.4524906346637699E-2</v>
      </c>
      <c r="Y117" s="28">
        <f>IFERROR(R117/stanford_fuel_demand!$C133,0)</f>
        <v>-0.13823057626450427</v>
      </c>
      <c r="Z117" s="28">
        <f>IFERROR(S117/stanford_fuel_demand!$C133,0)</f>
        <v>-0.26031489162869093</v>
      </c>
      <c r="AA117" s="28">
        <f>IFERROR(T117/stanford_fuel_demand!$C133,0)</f>
        <v>-0.29210532922285226</v>
      </c>
      <c r="AB117" s="28">
        <f>IFERROR(U117/stanford_fuel_demand!$C133,0)</f>
        <v>-0.32422566539475522</v>
      </c>
      <c r="AC117" s="28">
        <f>IFERROR(V117/stanford_fuel_demand!$C133,0)</f>
        <v>-0.33499595954656025</v>
      </c>
      <c r="AD117" s="67">
        <f>IFERROR(W117/stanford_fuel_demand!$C133,0)</f>
        <v>-0.34579503726543953</v>
      </c>
    </row>
    <row r="118" spans="1:30" ht="15" customHeight="1" x14ac:dyDescent="0.25">
      <c r="A118" s="9" t="s">
        <v>7</v>
      </c>
      <c r="B118" s="9" t="s">
        <v>220</v>
      </c>
      <c r="C118" s="66">
        <f>stanford_fuel_demand!D135-stanford_fuel_demand!$C135</f>
        <v>0</v>
      </c>
      <c r="D118" s="66">
        <f>stanford_fuel_demand!E135-stanford_fuel_demand!$C135</f>
        <v>0</v>
      </c>
      <c r="E118" s="66">
        <f>stanford_fuel_demand!F135-stanford_fuel_demand!$C135</f>
        <v>0</v>
      </c>
      <c r="F118" s="66">
        <f>stanford_fuel_demand!G135-stanford_fuel_demand!$C135</f>
        <v>0</v>
      </c>
      <c r="G118" s="66">
        <f>stanford_fuel_demand!H135-stanford_fuel_demand!$C135</f>
        <v>0</v>
      </c>
      <c r="H118" s="66">
        <f>stanford_fuel_demand!I135-stanford_fuel_demand!$C135</f>
        <v>0</v>
      </c>
      <c r="I118" s="66">
        <f>stanford_fuel_demand!J135-stanford_fuel_demand!$C135</f>
        <v>0</v>
      </c>
      <c r="J118" s="65">
        <f>IF($B118=$B$7,C118-J119-#REF!-J117-J116-J120,IF(C118&gt;0,0,-C118/2.5))</f>
        <v>0</v>
      </c>
      <c r="K118" s="65">
        <f>IF($B118=$B$7,D118-K119-#REF!-K117-K116-K120,IF(D118&gt;0,0,-D118/2.5))</f>
        <v>0</v>
      </c>
      <c r="L118" s="65">
        <f>IF($B118=$B$7,E118-L119-#REF!-L117-L116-L120,IF(E118&gt;0,0,-E118/2.5))</f>
        <v>0</v>
      </c>
      <c r="M118" s="65">
        <f>IF($B118=$B$7,F118-M119-#REF!-M117-M116-M120,IF(F118&gt;0,0,-F118/2.5))</f>
        <v>0</v>
      </c>
      <c r="N118" s="65">
        <f>IF($B118=$B$7,G118-N119-#REF!-N117-N116-N120,IF(G118&gt;0,0,-G118/2.5))</f>
        <v>0</v>
      </c>
      <c r="O118" s="65">
        <f>IF($B118=$B$7,H118-O119-#REF!-O117-O116-O120,IF(H118&gt;0,0,-H118/2.5))</f>
        <v>0</v>
      </c>
      <c r="P118" s="65">
        <f>IF($B118=$B$7,I118-P119-#REF!-P117-P116-P120,IF(I118&gt;0,0,-I118/2.5))</f>
        <v>0</v>
      </c>
      <c r="Q118" s="65">
        <f t="shared" si="37"/>
        <v>0</v>
      </c>
      <c r="R118" s="65">
        <f t="shared" si="38"/>
        <v>0</v>
      </c>
      <c r="S118" s="65">
        <f t="shared" si="39"/>
        <v>0</v>
      </c>
      <c r="T118" s="65">
        <f t="shared" si="40"/>
        <v>0</v>
      </c>
      <c r="U118" s="65">
        <f t="shared" si="41"/>
        <v>0</v>
      </c>
      <c r="V118" s="65">
        <f t="shared" si="42"/>
        <v>0</v>
      </c>
      <c r="W118" s="65">
        <f t="shared" si="43"/>
        <v>0</v>
      </c>
      <c r="X118" s="28">
        <f>IFERROR(Q118/stanford_fuel_demand!$C135,0)</f>
        <v>0</v>
      </c>
      <c r="Y118" s="28">
        <f>IFERROR(R118/stanford_fuel_demand!$C135,0)</f>
        <v>0</v>
      </c>
      <c r="Z118" s="28">
        <f>IFERROR(S118/stanford_fuel_demand!$C135,0)</f>
        <v>0</v>
      </c>
      <c r="AA118" s="28">
        <f>IFERROR(T118/stanford_fuel_demand!$C135,0)</f>
        <v>0</v>
      </c>
      <c r="AB118" s="28">
        <f>IFERROR(U118/stanford_fuel_demand!$C135,0)</f>
        <v>0</v>
      </c>
      <c r="AC118" s="28">
        <f>IFERROR(V118/stanford_fuel_demand!$C135,0)</f>
        <v>0</v>
      </c>
      <c r="AD118" s="67">
        <f>IFERROR(W118/stanford_fuel_demand!$C135,0)</f>
        <v>0</v>
      </c>
    </row>
    <row r="119" spans="1:30" ht="15" customHeight="1" x14ac:dyDescent="0.25">
      <c r="A119" s="9" t="s">
        <v>7</v>
      </c>
      <c r="B119" s="9" t="s">
        <v>208</v>
      </c>
      <c r="C119" s="66">
        <f>stanford_fuel_demand!D136-stanford_fuel_demand!$C136</f>
        <v>-282.22041935909942</v>
      </c>
      <c r="D119" s="66">
        <f>stanford_fuel_demand!E136-stanford_fuel_demand!$C136</f>
        <v>-705.55104839774867</v>
      </c>
      <c r="E119" s="66">
        <f>stanford_fuel_demand!F136-stanford_fuel_demand!$C136</f>
        <v>-1128.8816774363979</v>
      </c>
      <c r="F119" s="66">
        <f>stanford_fuel_demand!G136-stanford_fuel_demand!$C136</f>
        <v>-1234.7143346960602</v>
      </c>
      <c r="G119" s="66">
        <f>stanford_fuel_demand!H136-stanford_fuel_demand!$C136</f>
        <v>-1340.5469919557224</v>
      </c>
      <c r="H119" s="66">
        <f>stanford_fuel_demand!I136-stanford_fuel_demand!$C136</f>
        <v>-1375.82454437561</v>
      </c>
      <c r="I119" s="66">
        <f>stanford_fuel_demand!J136-stanford_fuel_demand!$C136</f>
        <v>-1411.1020967954973</v>
      </c>
      <c r="J119" s="65">
        <f>IF($B119=$B$7,C119-J120-J118-#REF!-J117-J121,IF(C119&gt;0,0,-C119/2.5))</f>
        <v>112.88816774363977</v>
      </c>
      <c r="K119" s="65">
        <f>IF($B119=$B$7,D119-K120-K118-#REF!-K117-K121,IF(D119&gt;0,0,-D119/2.5))</f>
        <v>282.22041935909948</v>
      </c>
      <c r="L119" s="65">
        <f>IF($B119=$B$7,E119-L120-L118-#REF!-L117-L121,IF(E119&gt;0,0,-E119/2.5))</f>
        <v>451.55267097455919</v>
      </c>
      <c r="M119" s="65">
        <f>IF($B119=$B$7,F119-M120-M118-#REF!-M117-M121,IF(F119&gt;0,0,-F119/2.5))</f>
        <v>493.88573387842405</v>
      </c>
      <c r="N119" s="65">
        <f>IF($B119=$B$7,G119-N120-N118-#REF!-N117-N121,IF(G119&gt;0,0,-G119/2.5))</f>
        <v>536.21879678228902</v>
      </c>
      <c r="O119" s="65">
        <f>IF($B119=$B$7,H119-O120-O118-#REF!-O117-O121,IF(H119&gt;0,0,-H119/2.5))</f>
        <v>550.32981775024405</v>
      </c>
      <c r="P119" s="65">
        <f>IF($B119=$B$7,I119-P120-P118-#REF!-P117-P121,IF(I119&gt;0,0,-I119/2.5))</f>
        <v>564.44083871819896</v>
      </c>
      <c r="Q119" s="65">
        <f t="shared" si="37"/>
        <v>-64.347599946300704</v>
      </c>
      <c r="R119" s="65">
        <f t="shared" si="38"/>
        <v>-299.67984978839229</v>
      </c>
      <c r="S119" s="65">
        <f t="shared" si="39"/>
        <v>-611.37343376974434</v>
      </c>
      <c r="T119" s="65">
        <f t="shared" si="40"/>
        <v>-696.03961024477758</v>
      </c>
      <c r="U119" s="65">
        <f t="shared" si="41"/>
        <v>-782.65700449796634</v>
      </c>
      <c r="V119" s="65">
        <f t="shared" si="42"/>
        <v>-811.91714543351054</v>
      </c>
      <c r="W119" s="65">
        <f t="shared" si="43"/>
        <v>-841.35667768830297</v>
      </c>
      <c r="X119" s="28">
        <f>IFERROR(Q119/stanford_fuel_demand!$C136,0)</f>
        <v>-2.9458431305612407E-2</v>
      </c>
      <c r="Y119" s="28">
        <f>IFERROR(R119/stanford_fuel_demand!$C136,0)</f>
        <v>-0.13719390118722088</v>
      </c>
      <c r="Z119" s="28">
        <f>IFERROR(S119/stanford_fuel_demand!$C136,0)</f>
        <v>-0.2798877085674083</v>
      </c>
      <c r="AA119" s="28">
        <f>IFERROR(T119/stanford_fuel_demand!$C136,0)</f>
        <v>-0.31864801580000168</v>
      </c>
      <c r="AB119" s="28">
        <f>IFERROR(U119/stanford_fuel_demand!$C136,0)</f>
        <v>-0.35830159356526531</v>
      </c>
      <c r="AC119" s="28">
        <f>IFERROR(V119/stanford_fuel_demand!$C136,0)</f>
        <v>-0.37169693158038297</v>
      </c>
      <c r="AD119" s="67">
        <f>IFERROR(W119/stanford_fuel_demand!$C136,0)</f>
        <v>-0.38517439522037722</v>
      </c>
    </row>
    <row r="120" spans="1:30" ht="15" customHeight="1" x14ac:dyDescent="0.25">
      <c r="A120" s="9" t="s">
        <v>7</v>
      </c>
      <c r="B120" s="9" t="s">
        <v>831</v>
      </c>
      <c r="C120" s="66">
        <f>stanford_fuel_demand!D137-stanford_fuel_demand!$C137</f>
        <v>0</v>
      </c>
      <c r="D120" s="66">
        <f>stanford_fuel_demand!E137-stanford_fuel_demand!$C137</f>
        <v>0</v>
      </c>
      <c r="E120" s="66">
        <f>stanford_fuel_demand!F137-stanford_fuel_demand!$C137</f>
        <v>0</v>
      </c>
      <c r="F120" s="66">
        <f>stanford_fuel_demand!G137-stanford_fuel_demand!$C137</f>
        <v>0</v>
      </c>
      <c r="G120" s="66">
        <f>stanford_fuel_demand!H137-stanford_fuel_demand!$C137</f>
        <v>0</v>
      </c>
      <c r="H120" s="66">
        <f>stanford_fuel_demand!I137-stanford_fuel_demand!$C137</f>
        <v>0</v>
      </c>
      <c r="I120" s="66">
        <f>stanford_fuel_demand!J137-stanford_fuel_demand!$C137</f>
        <v>0</v>
      </c>
      <c r="J120" s="65">
        <f>IF($B120=$B$7,C120-J121-J119-J118-#REF!-J122,IF(C120&gt;0,0,-C120/2.5))</f>
        <v>0</v>
      </c>
      <c r="K120" s="65">
        <f>IF($B120=$B$7,D120-K121-K119-K118-#REF!-K122,IF(D120&gt;0,0,-D120/2.5))</f>
        <v>0</v>
      </c>
      <c r="L120" s="65">
        <f>IF($B120=$B$7,E120-L121-L119-L118-#REF!-L122,IF(E120&gt;0,0,-E120/2.5))</f>
        <v>0</v>
      </c>
      <c r="M120" s="65">
        <f>IF($B120=$B$7,F120-M121-M119-M118-#REF!-M122,IF(F120&gt;0,0,-F120/2.5))</f>
        <v>0</v>
      </c>
      <c r="N120" s="65">
        <f>IF($B120=$B$7,G120-N121-N119-N118-#REF!-N122,IF(G120&gt;0,0,-G120/2.5))</f>
        <v>0</v>
      </c>
      <c r="O120" s="65">
        <f>IF($B120=$B$7,H120-O121-O119-O118-#REF!-O122,IF(H120&gt;0,0,-H120/2.5))</f>
        <v>0</v>
      </c>
      <c r="P120" s="65">
        <f>IF($B120=$B$7,I120-P121-P119-P118-#REF!-P122,IF(I120&gt;0,0,-I120/2.5))</f>
        <v>0</v>
      </c>
      <c r="Q120" s="65">
        <f t="shared" si="37"/>
        <v>0</v>
      </c>
      <c r="R120" s="65">
        <f t="shared" si="38"/>
        <v>0</v>
      </c>
      <c r="S120" s="65">
        <f t="shared" si="39"/>
        <v>0</v>
      </c>
      <c r="T120" s="65">
        <f t="shared" si="40"/>
        <v>0</v>
      </c>
      <c r="U120" s="65">
        <f t="shared" si="41"/>
        <v>0</v>
      </c>
      <c r="V120" s="65">
        <f t="shared" si="42"/>
        <v>0</v>
      </c>
      <c r="W120" s="65">
        <f t="shared" si="43"/>
        <v>0</v>
      </c>
      <c r="X120" s="28">
        <f>IFERROR(Q120/stanford_fuel_demand!$C137,0)</f>
        <v>0</v>
      </c>
      <c r="Y120" s="28">
        <f>IFERROR(R120/stanford_fuel_demand!$C137,0)</f>
        <v>0</v>
      </c>
      <c r="Z120" s="28">
        <f>IFERROR(S120/stanford_fuel_demand!$C137,0)</f>
        <v>0</v>
      </c>
      <c r="AA120" s="28">
        <f>IFERROR(T120/stanford_fuel_demand!$C137,0)</f>
        <v>0</v>
      </c>
      <c r="AB120" s="28">
        <f>IFERROR(U120/stanford_fuel_demand!$C137,0)</f>
        <v>0</v>
      </c>
      <c r="AC120" s="28">
        <f>IFERROR(V120/stanford_fuel_demand!$C137,0)</f>
        <v>0</v>
      </c>
      <c r="AD120" s="67">
        <f>IFERROR(W120/stanford_fuel_demand!$C137,0)</f>
        <v>0</v>
      </c>
    </row>
    <row r="121" spans="1:30" ht="15" customHeight="1" x14ac:dyDescent="0.25">
      <c r="A121" s="9" t="s">
        <v>7</v>
      </c>
      <c r="B121" s="9" t="s">
        <v>825</v>
      </c>
      <c r="C121" s="66">
        <f>stanford_fuel_demand!D138-stanford_fuel_demand!$C138</f>
        <v>25.848853257473479</v>
      </c>
      <c r="D121" s="66">
        <f>stanford_fuel_demand!E138-stanford_fuel_demand!$C138</f>
        <v>64.622133143683726</v>
      </c>
      <c r="E121" s="66">
        <f>stanford_fuel_demand!F138-stanford_fuel_demand!$C138</f>
        <v>103.39541302989397</v>
      </c>
      <c r="F121" s="66">
        <f>stanford_fuel_demand!G138-stanford_fuel_demand!$C138</f>
        <v>113.08873300144654</v>
      </c>
      <c r="G121" s="66">
        <f>stanford_fuel_demand!H138-stanford_fuel_demand!$C138</f>
        <v>122.78205297299905</v>
      </c>
      <c r="H121" s="66">
        <f>stanford_fuel_demand!I138-stanford_fuel_demand!$C138</f>
        <v>126.01315963018322</v>
      </c>
      <c r="I121" s="66">
        <f>stanford_fuel_demand!J138-stanford_fuel_demand!$C138</f>
        <v>129.24426628736745</v>
      </c>
      <c r="J121" s="65">
        <f t="shared" ref="J121:P121" si="47">IF($B121=$B$7,C121-J122-J120-J119-J118-J123,IF(C121&gt;0,0,-C121/2.5))</f>
        <v>-87.520941612325359</v>
      </c>
      <c r="K121" s="65">
        <f t="shared" si="47"/>
        <v>-218.80235403081343</v>
      </c>
      <c r="L121" s="65">
        <f t="shared" si="47"/>
        <v>-350.08376644930149</v>
      </c>
      <c r="M121" s="65">
        <f t="shared" si="47"/>
        <v>-382.90411955392346</v>
      </c>
      <c r="N121" s="65">
        <f t="shared" si="47"/>
        <v>-415.72447265854555</v>
      </c>
      <c r="O121" s="65">
        <f t="shared" si="47"/>
        <v>-426.66459036008632</v>
      </c>
      <c r="P121" s="65">
        <f t="shared" si="47"/>
        <v>-437.60470806162687</v>
      </c>
      <c r="Q121" s="65">
        <f t="shared" si="37"/>
        <v>0</v>
      </c>
      <c r="R121" s="65">
        <f t="shared" si="38"/>
        <v>0</v>
      </c>
      <c r="S121" s="65">
        <f t="shared" si="39"/>
        <v>0</v>
      </c>
      <c r="T121" s="65">
        <f t="shared" si="40"/>
        <v>0</v>
      </c>
      <c r="U121" s="65">
        <f t="shared" si="41"/>
        <v>0</v>
      </c>
      <c r="V121" s="65">
        <f t="shared" si="42"/>
        <v>0</v>
      </c>
      <c r="W121" s="65">
        <f t="shared" si="43"/>
        <v>0</v>
      </c>
      <c r="X121" s="28">
        <f>IFERROR(Q121/stanford_fuel_demand!$C138,0)</f>
        <v>0</v>
      </c>
      <c r="Y121" s="28">
        <f>IFERROR(R121/stanford_fuel_demand!$C138,0)</f>
        <v>0</v>
      </c>
      <c r="Z121" s="28">
        <f>IFERROR(S121/stanford_fuel_demand!$C138,0)</f>
        <v>0</v>
      </c>
      <c r="AA121" s="28">
        <f>IFERROR(T121/stanford_fuel_demand!$C138,0)</f>
        <v>0</v>
      </c>
      <c r="AB121" s="28">
        <f>IFERROR(U121/stanford_fuel_demand!$C138,0)</f>
        <v>0</v>
      </c>
      <c r="AC121" s="28">
        <f>IFERROR(V121/stanford_fuel_demand!$C138,0)</f>
        <v>0</v>
      </c>
      <c r="AD121" s="67">
        <f>IFERROR(W121/stanford_fuel_demand!$C138,0)</f>
        <v>0</v>
      </c>
    </row>
    <row r="122" spans="1:30" ht="15" customHeight="1" x14ac:dyDescent="0.25">
      <c r="A122" s="9" t="s">
        <v>7</v>
      </c>
      <c r="B122" s="9" t="s">
        <v>824</v>
      </c>
      <c r="C122" s="66">
        <f>stanford_fuel_demand!D139-stanford_fuel_demand!$C139</f>
        <v>0</v>
      </c>
      <c r="D122" s="66">
        <f>stanford_fuel_demand!E139-stanford_fuel_demand!$C139</f>
        <v>0</v>
      </c>
      <c r="E122" s="66">
        <f>stanford_fuel_demand!F139-stanford_fuel_demand!$C139</f>
        <v>0</v>
      </c>
      <c r="F122" s="66">
        <f>stanford_fuel_demand!G139-stanford_fuel_demand!$C139</f>
        <v>0</v>
      </c>
      <c r="G122" s="66">
        <f>stanford_fuel_demand!H139-stanford_fuel_demand!$C139</f>
        <v>0</v>
      </c>
      <c r="H122" s="66">
        <f>stanford_fuel_demand!I139-stanford_fuel_demand!$C139</f>
        <v>0</v>
      </c>
      <c r="I122" s="66">
        <f>stanford_fuel_demand!J139-stanford_fuel_demand!$C139</f>
        <v>0</v>
      </c>
      <c r="J122" s="65">
        <f>IF($B122=$B$7,C122-J123-J121-J120-J119-#REF!,IF(C122&gt;0,0,-C122/2.5))</f>
        <v>0</v>
      </c>
      <c r="K122" s="65">
        <f>IF($B122=$B$7,D122-K123-K121-K120-K119-#REF!,IF(D122&gt;0,0,-D122/2.5))</f>
        <v>0</v>
      </c>
      <c r="L122" s="65">
        <f>IF($B122=$B$7,E122-L123-L121-L120-L119-#REF!,IF(E122&gt;0,0,-E122/2.5))</f>
        <v>0</v>
      </c>
      <c r="M122" s="65">
        <f>IF($B122=$B$7,F122-M123-M121-M120-M119-#REF!,IF(F122&gt;0,0,-F122/2.5))</f>
        <v>0</v>
      </c>
      <c r="N122" s="65">
        <f>IF($B122=$B$7,G122-N123-N121-N120-N119-#REF!,IF(G122&gt;0,0,-G122/2.5))</f>
        <v>0</v>
      </c>
      <c r="O122" s="65">
        <f>IF($B122=$B$7,H122-O123-O121-O120-O119-#REF!,IF(H122&gt;0,0,-H122/2.5))</f>
        <v>0</v>
      </c>
      <c r="P122" s="65">
        <f>IF($B122=$B$7,I122-P123-P121-P120-P119-#REF!,IF(I122&gt;0,0,-I122/2.5))</f>
        <v>0</v>
      </c>
      <c r="Q122" s="65">
        <f t="shared" si="37"/>
        <v>0</v>
      </c>
      <c r="R122" s="65">
        <f t="shared" si="38"/>
        <v>0</v>
      </c>
      <c r="S122" s="65">
        <f t="shared" si="39"/>
        <v>0</v>
      </c>
      <c r="T122" s="65">
        <f t="shared" si="40"/>
        <v>0</v>
      </c>
      <c r="U122" s="65">
        <f t="shared" si="41"/>
        <v>0</v>
      </c>
      <c r="V122" s="65">
        <f t="shared" si="42"/>
        <v>0</v>
      </c>
      <c r="W122" s="65">
        <f t="shared" si="43"/>
        <v>0</v>
      </c>
      <c r="X122" s="28">
        <f>IFERROR(Q122/stanford_fuel_demand!$C139,0)</f>
        <v>0</v>
      </c>
      <c r="Y122" s="28">
        <f>IFERROR(R122/stanford_fuel_demand!$C139,0)</f>
        <v>0</v>
      </c>
      <c r="Z122" s="28">
        <f>IFERROR(S122/stanford_fuel_demand!$C139,0)</f>
        <v>0</v>
      </c>
      <c r="AA122" s="28">
        <f>IFERROR(T122/stanford_fuel_demand!$C139,0)</f>
        <v>0</v>
      </c>
      <c r="AB122" s="28">
        <f>IFERROR(U122/stanford_fuel_demand!$C139,0)</f>
        <v>0</v>
      </c>
      <c r="AC122" s="28">
        <f>IFERROR(V122/stanford_fuel_demand!$C139,0)</f>
        <v>0</v>
      </c>
      <c r="AD122" s="67">
        <f>IFERROR(W122/stanford_fuel_demand!$C139,0)</f>
        <v>0</v>
      </c>
    </row>
    <row r="123" spans="1:30" ht="15" customHeight="1" x14ac:dyDescent="0.25">
      <c r="A123" s="9" t="s">
        <v>7</v>
      </c>
      <c r="B123" s="9" t="s">
        <v>221</v>
      </c>
      <c r="C123" s="66">
        <f>stanford_fuel_demand!D140-stanford_fuel_demand!$C140</f>
        <v>-1.2040678153976803</v>
      </c>
      <c r="D123" s="66">
        <f>stanford_fuel_demand!E140-stanford_fuel_demand!$C140</f>
        <v>-3.0101695384941998</v>
      </c>
      <c r="E123" s="66">
        <f>stanford_fuel_demand!F140-stanford_fuel_demand!$C140</f>
        <v>-4.8162712615907211</v>
      </c>
      <c r="F123" s="66">
        <f>stanford_fuel_demand!G140-stanford_fuel_demand!$C140</f>
        <v>-5.2677966923648505</v>
      </c>
      <c r="G123" s="66">
        <f>stanford_fuel_demand!H140-stanford_fuel_demand!$C140</f>
        <v>-5.7193221231389799</v>
      </c>
      <c r="H123" s="66">
        <f>stanford_fuel_demand!I140-stanford_fuel_demand!$C140</f>
        <v>-5.8698306000636897</v>
      </c>
      <c r="I123" s="66">
        <f>stanford_fuel_demand!J140-stanford_fuel_demand!$C140</f>
        <v>-6.0203390769884004</v>
      </c>
      <c r="J123" s="65">
        <f>IF($B123=$B$7,C123-#REF!-J122-J121-J120-J124,IF(C123&gt;0,0,-C123/2.5))</f>
        <v>0.48162712615907211</v>
      </c>
      <c r="K123" s="65">
        <f>IF($B123=$B$7,D123-#REF!-K122-K121-K120-K124,IF(D123&gt;0,0,-D123/2.5))</f>
        <v>1.2040678153976798</v>
      </c>
      <c r="L123" s="65">
        <f>IF($B123=$B$7,E123-#REF!-L122-L121-L120-L124,IF(E123&gt;0,0,-E123/2.5))</f>
        <v>1.9265085046362884</v>
      </c>
      <c r="M123" s="65">
        <f>IF($B123=$B$7,F123-#REF!-M122-M121-M120-M124,IF(F123&gt;0,0,-F123/2.5))</f>
        <v>2.10711867694594</v>
      </c>
      <c r="N123" s="65">
        <f>IF($B123=$B$7,G123-#REF!-N122-N121-N120-N124,IF(G123&gt;0,0,-G123/2.5))</f>
        <v>2.2877288492555921</v>
      </c>
      <c r="O123" s="65">
        <f>IF($B123=$B$7,H123-#REF!-O122-O121-O120-O124,IF(H123&gt;0,0,-H123/2.5))</f>
        <v>2.3479322400254761</v>
      </c>
      <c r="P123" s="65">
        <f>IF($B123=$B$7,I123-#REF!-P122-P121-P120-P124,IF(I123&gt;0,0,-I123/2.5))</f>
        <v>2.4081356307953601</v>
      </c>
      <c r="Q123" s="65">
        <f t="shared" si="37"/>
        <v>-0.27453319738300541</v>
      </c>
      <c r="R123" s="65">
        <f t="shared" si="38"/>
        <v>-1.2785568913576211</v>
      </c>
      <c r="S123" s="65">
        <f t="shared" si="39"/>
        <v>-2.6083692897311246</v>
      </c>
      <c r="T123" s="65">
        <f t="shared" si="40"/>
        <v>-2.9695898505178819</v>
      </c>
      <c r="U123" s="65">
        <f t="shared" si="41"/>
        <v>-3.3391351049353979</v>
      </c>
      <c r="V123" s="65">
        <f t="shared" si="42"/>
        <v>-3.4639708416779627</v>
      </c>
      <c r="W123" s="65">
        <f t="shared" si="43"/>
        <v>-3.5895719352092366</v>
      </c>
      <c r="X123" s="28">
        <f>IFERROR(Q123/stanford_fuel_demand!$C140,0)</f>
        <v>-3.3602580097919096E-2</v>
      </c>
      <c r="Y123" s="28">
        <f>IFERROR(R123/stanford_fuel_demand!$C140,0)</f>
        <v>-0.15649404429458794</v>
      </c>
      <c r="Z123" s="28">
        <f>IFERROR(S123/stanford_fuel_demand!$C140,0)</f>
        <v>-0.31926170976278506</v>
      </c>
      <c r="AA123" s="28">
        <f>IFERROR(T123/stanford_fuel_demand!$C140,0)</f>
        <v>-0.36347473369780459</v>
      </c>
      <c r="AB123" s="28">
        <f>IFERROR(U123/stanford_fuel_demand!$C140,0)</f>
        <v>-0.40870669154385841</v>
      </c>
      <c r="AC123" s="28">
        <f>IFERROR(V123/stanford_fuel_demand!$C140,0)</f>
        <v>-0.42398645691635922</v>
      </c>
      <c r="AD123" s="67">
        <f>IFERROR(W123/stanford_fuel_demand!$C140,0)</f>
        <v>-0.43935990117010731</v>
      </c>
    </row>
    <row r="124" spans="1:30" ht="15" customHeight="1" x14ac:dyDescent="0.25">
      <c r="A124" s="9" t="s">
        <v>6</v>
      </c>
      <c r="B124" s="9" t="s">
        <v>220</v>
      </c>
      <c r="C124" s="66">
        <f>stanford_fuel_demand!D142-stanford_fuel_demand!$C142</f>
        <v>-60.778390733003903</v>
      </c>
      <c r="D124" s="66">
        <f>stanford_fuel_demand!E142-stanford_fuel_demand!$C142</f>
        <v>-151.9459768325097</v>
      </c>
      <c r="E124" s="66">
        <f>stanford_fuel_demand!F142-stanford_fuel_demand!$C142</f>
        <v>-243.1135629320155</v>
      </c>
      <c r="F124" s="66">
        <f>stanford_fuel_demand!G142-stanford_fuel_demand!$C142</f>
        <v>-265.90545945689189</v>
      </c>
      <c r="G124" s="66">
        <f>stanford_fuel_demand!H142-stanford_fuel_demand!$C142</f>
        <v>-288.69735598176828</v>
      </c>
      <c r="H124" s="66">
        <f>stanford_fuel_demand!I142-stanford_fuel_demand!$C142</f>
        <v>-296.29465482339378</v>
      </c>
      <c r="I124" s="66">
        <f>stanford_fuel_demand!J142-stanford_fuel_demand!$C142</f>
        <v>-303.89195366501929</v>
      </c>
      <c r="J124" s="65">
        <f>IF($B124=$B$7,C124-J125-#REF!-J123-J122-J126,IF(C124&gt;0,0,-C124/2.5))</f>
        <v>24.311356293201563</v>
      </c>
      <c r="K124" s="65">
        <f>IF($B124=$B$7,D124-K125-#REF!-K123-K122-K126,IF(D124&gt;0,0,-D124/2.5))</f>
        <v>60.778390733003882</v>
      </c>
      <c r="L124" s="65">
        <f>IF($B124=$B$7,E124-L125-#REF!-L123-L122-L126,IF(E124&gt;0,0,-E124/2.5))</f>
        <v>97.245425172806193</v>
      </c>
      <c r="M124" s="65">
        <f>IF($B124=$B$7,F124-M125-#REF!-M123-M122-M126,IF(F124&gt;0,0,-F124/2.5))</f>
        <v>106.36218378275676</v>
      </c>
      <c r="N124" s="65">
        <f>IF($B124=$B$7,G124-N125-#REF!-N123-N122-N126,IF(G124&gt;0,0,-G124/2.5))</f>
        <v>115.47894239270731</v>
      </c>
      <c r="O124" s="65">
        <f>IF($B124=$B$7,H124-O125-#REF!-O123-O122-O126,IF(H124&gt;0,0,-H124/2.5))</f>
        <v>118.51786192935751</v>
      </c>
      <c r="P124" s="65">
        <f>IF($B124=$B$7,I124-P125-#REF!-P123-P122-P126,IF(I124&gt;0,0,-I124/2.5))</f>
        <v>121.55678146600772</v>
      </c>
      <c r="Q124" s="65">
        <f t="shared" si="37"/>
        <v>-5.5190018244412329</v>
      </c>
      <c r="R124" s="65">
        <f t="shared" si="38"/>
        <v>-30.358668093124166</v>
      </c>
      <c r="S124" s="65">
        <f t="shared" si="39"/>
        <v>-69.398710716551165</v>
      </c>
      <c r="T124" s="65">
        <f t="shared" si="40"/>
        <v>-80.857047565481309</v>
      </c>
      <c r="U124" s="65">
        <f t="shared" si="41"/>
        <v>-92.891176440436823</v>
      </c>
      <c r="V124" s="65">
        <f t="shared" si="42"/>
        <v>-97.022986177209049</v>
      </c>
      <c r="W124" s="65">
        <f t="shared" si="43"/>
        <v>-101.21250570714503</v>
      </c>
      <c r="X124" s="28">
        <f>IFERROR(Q124/stanford_fuel_demand!$C142,0)</f>
        <v>-5.8109258394626632E-3</v>
      </c>
      <c r="Y124" s="28">
        <f>IFERROR(R124/stanford_fuel_demand!$C142,0)</f>
        <v>-3.1964470113554751E-2</v>
      </c>
      <c r="Z124" s="28">
        <f>IFERROR(S124/stanford_fuel_demand!$C142,0)</f>
        <v>-7.3069510421665873E-2</v>
      </c>
      <c r="AA124" s="28">
        <f>IFERROR(T124/stanford_fuel_demand!$C142,0)</f>
        <v>-8.5133928552104984E-2</v>
      </c>
      <c r="AB124" s="28">
        <f>IFERROR(U124/stanford_fuel_demand!$C142,0)</f>
        <v>-9.7804594853611898E-2</v>
      </c>
      <c r="AC124" s="28">
        <f>IFERROR(V124/stanford_fuel_demand!$C142,0)</f>
        <v>-0.1021549539813848</v>
      </c>
      <c r="AD124" s="67">
        <f>IFERROR(W124/stanford_fuel_demand!$C142,0)</f>
        <v>-0.10656607542432855</v>
      </c>
    </row>
    <row r="125" spans="1:30" ht="15" customHeight="1" x14ac:dyDescent="0.25">
      <c r="A125" s="9" t="s">
        <v>6</v>
      </c>
      <c r="B125" s="9" t="s">
        <v>208</v>
      </c>
      <c r="C125" s="66">
        <f>stanford_fuel_demand!D143-stanford_fuel_demand!$C143</f>
        <v>-4749.8266026639176</v>
      </c>
      <c r="D125" s="66">
        <f>stanford_fuel_demand!E143-stanford_fuel_demand!$C143</f>
        <v>-11874.566506659787</v>
      </c>
      <c r="E125" s="66">
        <f>stanford_fuel_demand!F143-stanford_fuel_demand!$C143</f>
        <v>-18999.306410655663</v>
      </c>
      <c r="F125" s="66">
        <f>stanford_fuel_demand!G143-stanford_fuel_demand!$C143</f>
        <v>-20780.49138665463</v>
      </c>
      <c r="G125" s="66">
        <f>stanford_fuel_demand!H143-stanford_fuel_demand!$C143</f>
        <v>-22561.676362653598</v>
      </c>
      <c r="H125" s="66">
        <f>stanford_fuel_demand!I143-stanford_fuel_demand!$C143</f>
        <v>-23155.404687986585</v>
      </c>
      <c r="I125" s="66">
        <f>stanford_fuel_demand!J143-stanford_fuel_demand!$C143</f>
        <v>-23749.133013319577</v>
      </c>
      <c r="J125" s="65">
        <f>IF($B125=$B$7,C125-J126-J124-#REF!-J123-J127,IF(C125&gt;0,0,-C125/2.5))</f>
        <v>1899.930641065567</v>
      </c>
      <c r="K125" s="65">
        <f>IF($B125=$B$7,D125-K126-K124-#REF!-K123-K127,IF(D125&gt;0,0,-D125/2.5))</f>
        <v>4749.8266026639149</v>
      </c>
      <c r="L125" s="65">
        <f>IF($B125=$B$7,E125-L126-L124-#REF!-L123-L127,IF(E125&gt;0,0,-E125/2.5))</f>
        <v>7599.7225642622652</v>
      </c>
      <c r="M125" s="65">
        <f>IF($B125=$B$7,F125-M126-M124-#REF!-M123-M127,IF(F125&gt;0,0,-F125/2.5))</f>
        <v>8312.1965546618521</v>
      </c>
      <c r="N125" s="65">
        <f>IF($B125=$B$7,G125-N126-N124-#REF!-N123-N127,IF(G125&gt;0,0,-G125/2.5))</f>
        <v>9024.670545061439</v>
      </c>
      <c r="O125" s="65">
        <f>IF($B125=$B$7,H125-O126-O124-#REF!-O123-O127,IF(H125&gt;0,0,-H125/2.5))</f>
        <v>9262.1618751946335</v>
      </c>
      <c r="P125" s="65">
        <f>IF($B125=$B$7,I125-P126-P124-#REF!-P123-P127,IF(I125&gt;0,0,-I125/2.5))</f>
        <v>9499.6532053278315</v>
      </c>
      <c r="Q125" s="65">
        <f t="shared" si="37"/>
        <v>-431.30957186806245</v>
      </c>
      <c r="R125" s="65">
        <f t="shared" si="38"/>
        <v>-2372.5275972445688</v>
      </c>
      <c r="S125" s="65">
        <f t="shared" si="39"/>
        <v>-5423.503952253468</v>
      </c>
      <c r="T125" s="65">
        <f t="shared" si="40"/>
        <v>-6318.9721035314324</v>
      </c>
      <c r="U125" s="65">
        <f t="shared" si="41"/>
        <v>-7259.438357750807</v>
      </c>
      <c r="V125" s="65">
        <f t="shared" si="42"/>
        <v>-7582.3389737128145</v>
      </c>
      <c r="W125" s="65">
        <f t="shared" si="43"/>
        <v>-7909.7496056113669</v>
      </c>
      <c r="X125" s="28">
        <f>IFERROR(Q125/stanford_fuel_demand!$C143,0)</f>
        <v>-1.2553421888401434E-2</v>
      </c>
      <c r="Y125" s="28">
        <f>IFERROR(R125/stanford_fuel_demand!$C143,0)</f>
        <v>-6.905327823143502E-2</v>
      </c>
      <c r="Z125" s="28">
        <f>IFERROR(S125/stanford_fuel_demand!$C143,0)</f>
        <v>-0.15785305420227752</v>
      </c>
      <c r="AA125" s="28">
        <f>IFERROR(T125/stanford_fuel_demand!$C143,0)</f>
        <v>-0.18391598028558234</v>
      </c>
      <c r="AB125" s="28">
        <f>IFERROR(U125/stanford_fuel_demand!$C143,0)</f>
        <v>-0.21128859251370113</v>
      </c>
      <c r="AC125" s="28">
        <f>IFERROR(V125/stanford_fuel_demand!$C143,0)</f>
        <v>-0.22068673232923885</v>
      </c>
      <c r="AD125" s="67">
        <f>IFERROR(W125/stanford_fuel_demand!$C143,0)</f>
        <v>-0.23021613779819033</v>
      </c>
    </row>
    <row r="126" spans="1:30" ht="15" customHeight="1" x14ac:dyDescent="0.25">
      <c r="A126" s="9" t="s">
        <v>6</v>
      </c>
      <c r="B126" s="9" t="s">
        <v>831</v>
      </c>
      <c r="C126" s="66">
        <f>stanford_fuel_demand!D144-stanford_fuel_demand!$C144</f>
        <v>-2462.364613906444</v>
      </c>
      <c r="D126" s="66">
        <f>stanford_fuel_demand!E144-stanford_fuel_demand!$C144</f>
        <v>-6155.9115347661118</v>
      </c>
      <c r="E126" s="66">
        <f>stanford_fuel_demand!F144-stanford_fuel_demand!$C144</f>
        <v>-9849.4584556257796</v>
      </c>
      <c r="F126" s="66">
        <f>stanford_fuel_demand!G144-stanford_fuel_demand!$C144</f>
        <v>-10772.845185840695</v>
      </c>
      <c r="G126" s="66">
        <f>stanford_fuel_demand!H144-stanford_fuel_demand!$C144</f>
        <v>-11696.231916055613</v>
      </c>
      <c r="H126" s="66">
        <f>stanford_fuel_demand!I144-stanford_fuel_demand!$C144</f>
        <v>-12004.027492793919</v>
      </c>
      <c r="I126" s="66">
        <f>stanford_fuel_demand!J144-stanford_fuel_demand!$C144</f>
        <v>-12311.823069532224</v>
      </c>
      <c r="J126" s="65">
        <f>IF($B126=$B$7,C126-J127-J125-J124-#REF!-J128,IF(C126&gt;0,0,-C126/2.5))</f>
        <v>984.94584556257757</v>
      </c>
      <c r="K126" s="65">
        <f>IF($B126=$B$7,D126-K127-K125-K124-#REF!-K128,IF(D126&gt;0,0,-D126/2.5))</f>
        <v>2462.3646139064449</v>
      </c>
      <c r="L126" s="65">
        <f>IF($B126=$B$7,E126-L127-L125-L124-#REF!-L128,IF(E126&gt;0,0,-E126/2.5))</f>
        <v>3939.7833822503117</v>
      </c>
      <c r="M126" s="65">
        <f>IF($B126=$B$7,F126-M127-M125-M124-#REF!-M128,IF(F126&gt;0,0,-F126/2.5))</f>
        <v>4309.1380743362779</v>
      </c>
      <c r="N126" s="65">
        <f>IF($B126=$B$7,G126-N127-N125-N124-#REF!-N128,IF(G126&gt;0,0,-G126/2.5))</f>
        <v>4678.492766422245</v>
      </c>
      <c r="O126" s="65">
        <f>IF($B126=$B$7,H126-O127-O125-O124-#REF!-O128,IF(H126&gt;0,0,-H126/2.5))</f>
        <v>4801.6109971175674</v>
      </c>
      <c r="P126" s="65">
        <f>IF($B126=$B$7,I126-P127-P125-P124-#REF!-P128,IF(I126&gt;0,0,-I126/2.5))</f>
        <v>4924.7292278128898</v>
      </c>
      <c r="Q126" s="65">
        <f t="shared" si="37"/>
        <v>-223.59583122706272</v>
      </c>
      <c r="R126" s="65">
        <f t="shared" si="38"/>
        <v>-1229.9455305789561</v>
      </c>
      <c r="S126" s="65">
        <f t="shared" si="39"/>
        <v>-2811.6066822146322</v>
      </c>
      <c r="T126" s="65">
        <f t="shared" si="40"/>
        <v>-3275.8276471126846</v>
      </c>
      <c r="U126" s="65">
        <f t="shared" si="41"/>
        <v>-3763.3761449176664</v>
      </c>
      <c r="V126" s="65">
        <f t="shared" si="42"/>
        <v>-3930.7715294370737</v>
      </c>
      <c r="W126" s="65">
        <f t="shared" si="43"/>
        <v>-4100.5049579693041</v>
      </c>
      <c r="X126" s="28">
        <f>IFERROR(Q126/stanford_fuel_demand!$C144,0)</f>
        <v>-1.1550682790740457E-2</v>
      </c>
      <c r="Y126" s="28">
        <f>IFERROR(R126/stanford_fuel_demand!$C144,0)</f>
        <v>-6.3537457722901383E-2</v>
      </c>
      <c r="Z126" s="28">
        <f>IFERROR(S126/stanford_fuel_demand!$C144,0)</f>
        <v>-0.14524410737160795</v>
      </c>
      <c r="AA126" s="28">
        <f>IFERROR(T126/stanford_fuel_demand!$C144,0)</f>
        <v>-0.16922518555594876</v>
      </c>
      <c r="AB126" s="28">
        <f>IFERROR(U126/stanford_fuel_demand!$C144,0)</f>
        <v>-0.19441133510239772</v>
      </c>
      <c r="AC126" s="28">
        <f>IFERROR(V126/stanford_fuel_demand!$C144,0)</f>
        <v>-0.20305877265347708</v>
      </c>
      <c r="AD126" s="67">
        <f>IFERROR(W126/stanford_fuel_demand!$C144,0)</f>
        <v>-0.21182699065289795</v>
      </c>
    </row>
    <row r="127" spans="1:30" ht="15" customHeight="1" x14ac:dyDescent="0.25">
      <c r="A127" s="9" t="s">
        <v>6</v>
      </c>
      <c r="B127" s="9" t="s">
        <v>825</v>
      </c>
      <c r="C127" s="66">
        <f>stanford_fuel_demand!D145-stanford_fuel_demand!$C145</f>
        <v>283.62602380490353</v>
      </c>
      <c r="D127" s="66">
        <f>stanford_fuel_demand!E145-stanford_fuel_demand!$C145</f>
        <v>709.06505951225699</v>
      </c>
      <c r="E127" s="66">
        <f>stanford_fuel_demand!F145-stanford_fuel_demand!$C145</f>
        <v>1134.5040952196105</v>
      </c>
      <c r="F127" s="66">
        <f>stanford_fuel_demand!G145-stanford_fuel_demand!$C145</f>
        <v>1240.8638541464497</v>
      </c>
      <c r="G127" s="66">
        <f>stanford_fuel_demand!H145-stanford_fuel_demand!$C145</f>
        <v>1347.223613073289</v>
      </c>
      <c r="H127" s="66">
        <f>stanford_fuel_demand!I145-stanford_fuel_demand!$C145</f>
        <v>1382.6768660489015</v>
      </c>
      <c r="I127" s="66">
        <f>stanford_fuel_demand!J145-stanford_fuel_demand!$C145</f>
        <v>1418.130119024514</v>
      </c>
      <c r="J127" s="65">
        <f t="shared" ref="J127:P127" si="48">IF($B127=$B$7,C127-J128-J126-J125-J124-J129,IF(C127&gt;0,0,-C127/2.5))</f>
        <v>-2839.8252532940942</v>
      </c>
      <c r="K127" s="65">
        <f t="shared" si="48"/>
        <v>-7099.5631332352359</v>
      </c>
      <c r="L127" s="65">
        <f t="shared" si="48"/>
        <v>-11359.30101317638</v>
      </c>
      <c r="M127" s="65">
        <f t="shared" si="48"/>
        <v>-12424.235483161663</v>
      </c>
      <c r="N127" s="65">
        <f t="shared" si="48"/>
        <v>-13489.169953146948</v>
      </c>
      <c r="O127" s="65">
        <f t="shared" si="48"/>
        <v>-13844.14810980871</v>
      </c>
      <c r="P127" s="65">
        <f t="shared" si="48"/>
        <v>-14199.126266470474</v>
      </c>
      <c r="Q127" s="65">
        <f t="shared" si="37"/>
        <v>0</v>
      </c>
      <c r="R127" s="65">
        <f t="shared" si="38"/>
        <v>0</v>
      </c>
      <c r="S127" s="65">
        <f t="shared" si="39"/>
        <v>0</v>
      </c>
      <c r="T127" s="65">
        <f t="shared" si="40"/>
        <v>0</v>
      </c>
      <c r="U127" s="65">
        <f t="shared" si="41"/>
        <v>0</v>
      </c>
      <c r="V127" s="65">
        <f t="shared" si="42"/>
        <v>0</v>
      </c>
      <c r="W127" s="65">
        <f t="shared" si="43"/>
        <v>0</v>
      </c>
      <c r="X127" s="28">
        <f>IFERROR(Q127/stanford_fuel_demand!$C145,0)</f>
        <v>0</v>
      </c>
      <c r="Y127" s="28">
        <f>IFERROR(R127/stanford_fuel_demand!$C145,0)</f>
        <v>0</v>
      </c>
      <c r="Z127" s="28">
        <f>IFERROR(S127/stanford_fuel_demand!$C145,0)</f>
        <v>0</v>
      </c>
      <c r="AA127" s="28">
        <f>IFERROR(T127/stanford_fuel_demand!$C145,0)</f>
        <v>0</v>
      </c>
      <c r="AB127" s="28">
        <f>IFERROR(U127/stanford_fuel_demand!$C145,0)</f>
        <v>0</v>
      </c>
      <c r="AC127" s="28">
        <f>IFERROR(V127/stanford_fuel_demand!$C145,0)</f>
        <v>0</v>
      </c>
      <c r="AD127" s="67">
        <f>IFERROR(W127/stanford_fuel_demand!$C145,0)</f>
        <v>0</v>
      </c>
    </row>
    <row r="128" spans="1:30" ht="15" customHeight="1" x14ac:dyDescent="0.25">
      <c r="A128" s="9" t="s">
        <v>6</v>
      </c>
      <c r="B128" s="9" t="s">
        <v>824</v>
      </c>
      <c r="C128" s="66">
        <f>stanford_fuel_demand!D146-stanford_fuel_demand!$C146</f>
        <v>-374.70433071784828</v>
      </c>
      <c r="D128" s="66">
        <f>stanford_fuel_demand!E146-stanford_fuel_demand!$C146</f>
        <v>-936.76082679462093</v>
      </c>
      <c r="E128" s="66">
        <f>stanford_fuel_demand!F146-stanford_fuel_demand!$C146</f>
        <v>-1498.8173228713936</v>
      </c>
      <c r="F128" s="66">
        <f>stanford_fuel_demand!G146-stanford_fuel_demand!$C146</f>
        <v>-1639.3314468905867</v>
      </c>
      <c r="G128" s="66">
        <f>stanford_fuel_demand!H146-stanford_fuel_demand!$C146</f>
        <v>-1779.8455709097798</v>
      </c>
      <c r="H128" s="66">
        <f>stanford_fuel_demand!I146-stanford_fuel_demand!$C146</f>
        <v>-1826.6836122495108</v>
      </c>
      <c r="I128" s="66">
        <f>stanford_fuel_demand!J146-stanford_fuel_demand!$C146</f>
        <v>-1873.5216535892419</v>
      </c>
      <c r="J128" s="65">
        <f>IF($B128=$B$7,C128-J129-J127-J126-J125-#REF!,IF(C128&gt;0,0,-C128/2.5))</f>
        <v>149.8817322871393</v>
      </c>
      <c r="K128" s="65">
        <f>IF($B128=$B$7,D128-K129-K127-K126-K125-#REF!,IF(D128&gt;0,0,-D128/2.5))</f>
        <v>374.70433071784839</v>
      </c>
      <c r="L128" s="65">
        <f>IF($B128=$B$7,E128-L129-L127-L126-L125-#REF!,IF(E128&gt;0,0,-E128/2.5))</f>
        <v>599.52692914855743</v>
      </c>
      <c r="M128" s="65">
        <f>IF($B128=$B$7,F128-M129-M127-M126-M125-#REF!,IF(F128&gt;0,0,-F128/2.5))</f>
        <v>655.73257875623472</v>
      </c>
      <c r="N128" s="65">
        <f>IF($B128=$B$7,G128-N129-N127-N126-N125-#REF!,IF(G128&gt;0,0,-G128/2.5))</f>
        <v>711.93822836391189</v>
      </c>
      <c r="O128" s="65">
        <f>IF($B128=$B$7,H128-O129-O127-O126-O125-#REF!,IF(H128&gt;0,0,-H128/2.5))</f>
        <v>730.67344489980428</v>
      </c>
      <c r="P128" s="65">
        <f>IF($B128=$B$7,I128-P129-P127-P126-P125-#REF!,IF(I128&gt;0,0,-I128/2.5))</f>
        <v>749.40866143569679</v>
      </c>
      <c r="Q128" s="65">
        <f t="shared" si="37"/>
        <v>-34.025150385149573</v>
      </c>
      <c r="R128" s="65">
        <f t="shared" si="38"/>
        <v>-187.16396193001287</v>
      </c>
      <c r="S128" s="65">
        <f t="shared" si="39"/>
        <v>-427.849390846181</v>
      </c>
      <c r="T128" s="65">
        <f t="shared" si="40"/>
        <v>-498.49108419043364</v>
      </c>
      <c r="U128" s="65">
        <f t="shared" si="41"/>
        <v>-572.68258797129874</v>
      </c>
      <c r="V128" s="65">
        <f t="shared" si="42"/>
        <v>-598.15557242183991</v>
      </c>
      <c r="W128" s="65">
        <f t="shared" si="43"/>
        <v>-623.98434301878115</v>
      </c>
      <c r="X128" s="28">
        <f>IFERROR(Q128/stanford_fuel_demand!$C146,0)</f>
        <v>-1.3767415868394996E-2</v>
      </c>
      <c r="Y128" s="28">
        <f>IFERROR(R128/stanford_fuel_demand!$C146,0)</f>
        <v>-7.573115975386184E-2</v>
      </c>
      <c r="Z128" s="28">
        <f>IFERROR(S128/stanford_fuel_demand!$C146,0)</f>
        <v>-0.17311842640347969</v>
      </c>
      <c r="AA128" s="28">
        <f>IFERROR(T128/stanford_fuel_demand!$C146,0)</f>
        <v>-0.20170179955272613</v>
      </c>
      <c r="AB128" s="28">
        <f>IFERROR(U128/stanford_fuel_demand!$C146,0)</f>
        <v>-0.23172151364335292</v>
      </c>
      <c r="AC128" s="28">
        <f>IFERROR(V128/stanford_fuel_demand!$C146,0)</f>
        <v>-0.24202851203630704</v>
      </c>
      <c r="AD128" s="67">
        <f>IFERROR(W128/stanford_fuel_demand!$C146,0)</f>
        <v>-0.25247947028784395</v>
      </c>
    </row>
    <row r="129" spans="1:30" ht="15" customHeight="1" x14ac:dyDescent="0.25">
      <c r="A129" s="9" t="s">
        <v>6</v>
      </c>
      <c r="B129" s="9" t="s">
        <v>221</v>
      </c>
      <c r="C129" s="66">
        <f>stanford_fuel_demand!D147-stanford_fuel_demand!$C147</f>
        <v>-160.95425472628119</v>
      </c>
      <c r="D129" s="66">
        <f>stanford_fuel_demand!E147-stanford_fuel_demand!$C147</f>
        <v>-402.38563681570292</v>
      </c>
      <c r="E129" s="66">
        <f>stanford_fuel_demand!F147-stanford_fuel_demand!$C147</f>
        <v>-643.81701890512477</v>
      </c>
      <c r="F129" s="66">
        <f>stanford_fuel_demand!G147-stanford_fuel_demand!$C147</f>
        <v>-704.17486442748009</v>
      </c>
      <c r="G129" s="66">
        <f>stanford_fuel_demand!H147-stanford_fuel_demand!$C147</f>
        <v>-764.53270994983552</v>
      </c>
      <c r="H129" s="66">
        <f>stanford_fuel_demand!I147-stanford_fuel_demand!$C147</f>
        <v>-784.65199179062074</v>
      </c>
      <c r="I129" s="66">
        <f>stanford_fuel_demand!J147-stanford_fuel_demand!$C147</f>
        <v>-804.77127363140585</v>
      </c>
      <c r="J129" s="65">
        <f>IF($B129=$B$7,C129-#REF!-J128-J127-J126-J130,IF(C129&gt;0,0,-C129/2.5))</f>
        <v>64.381701890512474</v>
      </c>
      <c r="K129" s="65">
        <f>IF($B129=$B$7,D129-#REF!-K128-K127-K126-K130,IF(D129&gt;0,0,-D129/2.5))</f>
        <v>160.95425472628116</v>
      </c>
      <c r="L129" s="65">
        <f>IF($B129=$B$7,E129-#REF!-L128-L127-L126-L130,IF(E129&gt;0,0,-E129/2.5))</f>
        <v>257.5268075620499</v>
      </c>
      <c r="M129" s="65">
        <f>IF($B129=$B$7,F129-#REF!-M128-M127-M126-M130,IF(F129&gt;0,0,-F129/2.5))</f>
        <v>281.66994577099206</v>
      </c>
      <c r="N129" s="65">
        <f>IF($B129=$B$7,G129-#REF!-N128-N127-N126-N130,IF(G129&gt;0,0,-G129/2.5))</f>
        <v>305.81308397993422</v>
      </c>
      <c r="O129" s="65">
        <f>IF($B129=$B$7,H129-#REF!-O128-O127-O126-O130,IF(H129&gt;0,0,-H129/2.5))</f>
        <v>313.86079671624827</v>
      </c>
      <c r="P129" s="65">
        <f>IF($B129=$B$7,I129-#REF!-P128-P127-P126-P130,IF(I129&gt;0,0,-I129/2.5))</f>
        <v>321.90850945256233</v>
      </c>
      <c r="Q129" s="65">
        <f t="shared" si="37"/>
        <v>-14.615504207543268</v>
      </c>
      <c r="R129" s="65">
        <f t="shared" si="38"/>
        <v>-80.39628457549702</v>
      </c>
      <c r="S129" s="65">
        <f t="shared" si="39"/>
        <v>-183.78271664704903</v>
      </c>
      <c r="T129" s="65">
        <f t="shared" si="40"/>
        <v>-214.12685780774541</v>
      </c>
      <c r="U129" s="65">
        <f t="shared" si="41"/>
        <v>-245.99582013117015</v>
      </c>
      <c r="V129" s="65">
        <f t="shared" si="42"/>
        <v>-256.93774124544279</v>
      </c>
      <c r="W129" s="65">
        <f t="shared" si="43"/>
        <v>-268.03249030789004</v>
      </c>
      <c r="X129" s="28">
        <f>IFERROR(Q129/stanford_fuel_demand!$C147,0)</f>
        <v>-1.2893136106744684E-2</v>
      </c>
      <c r="Y129" s="28">
        <f>IFERROR(R129/stanford_fuel_demand!$C147,0)</f>
        <v>-7.0921962375644756E-2</v>
      </c>
      <c r="Z129" s="28">
        <f>IFERROR(S129/stanford_fuel_demand!$C147,0)</f>
        <v>-0.16212479201194743</v>
      </c>
      <c r="AA129" s="28">
        <f>IFERROR(T129/stanford_fuel_demand!$C147,0)</f>
        <v>-0.18889301953742768</v>
      </c>
      <c r="AB129" s="28">
        <f>IFERROR(U129/stanford_fuel_demand!$C147,0)</f>
        <v>-0.21700637525762015</v>
      </c>
      <c r="AC129" s="28">
        <f>IFERROR(V129/stanford_fuel_demand!$C147,0)</f>
        <v>-0.22665884267798936</v>
      </c>
      <c r="AD129" s="67">
        <f>IFERROR(W129/stanford_fuel_demand!$C147,0)</f>
        <v>-0.23644612799507628</v>
      </c>
    </row>
    <row r="130" spans="1:30" ht="15" customHeight="1" x14ac:dyDescent="0.25">
      <c r="A130" s="9" t="s">
        <v>5</v>
      </c>
      <c r="B130" s="9" t="s">
        <v>220</v>
      </c>
      <c r="C130" s="66">
        <f>stanford_fuel_demand!D149-stanford_fuel_demand!$C149</f>
        <v>-1698.8616124852888</v>
      </c>
      <c r="D130" s="66">
        <f>stanford_fuel_demand!E149-stanford_fuel_demand!$C149</f>
        <v>-4247.154031213222</v>
      </c>
      <c r="E130" s="66">
        <f>stanford_fuel_demand!F149-stanford_fuel_demand!$C149</f>
        <v>-6795.4464499411552</v>
      </c>
      <c r="F130" s="66">
        <f>stanford_fuel_demand!G149-stanford_fuel_demand!$C149</f>
        <v>-7432.5195546231389</v>
      </c>
      <c r="G130" s="66">
        <f>stanford_fuel_demand!H149-stanford_fuel_demand!$C149</f>
        <v>-8069.5926593051217</v>
      </c>
      <c r="H130" s="66">
        <f>stanford_fuel_demand!I149-stanford_fuel_demand!$C149</f>
        <v>-8281.9503608657833</v>
      </c>
      <c r="I130" s="66">
        <f>stanford_fuel_demand!J149-stanford_fuel_demand!$C149</f>
        <v>-8494.3080624264439</v>
      </c>
      <c r="J130" s="65">
        <f>IF($B130=$B$7,C130-J131-#REF!-J129-J128-J132,IF(C130&gt;0,0,-C130/2.5))</f>
        <v>679.54464499411552</v>
      </c>
      <c r="K130" s="65">
        <f>IF($B130=$B$7,D130-K131-#REF!-K129-K128-K132,IF(D130&gt;0,0,-D130/2.5))</f>
        <v>1698.8616124852888</v>
      </c>
      <c r="L130" s="65">
        <f>IF($B130=$B$7,E130-L131-#REF!-L129-L128-L132,IF(E130&gt;0,0,-E130/2.5))</f>
        <v>2718.1785799764621</v>
      </c>
      <c r="M130" s="65">
        <f>IF($B130=$B$7,F130-M131-#REF!-M129-M128-M132,IF(F130&gt;0,0,-F130/2.5))</f>
        <v>2973.0078218492554</v>
      </c>
      <c r="N130" s="65">
        <f>IF($B130=$B$7,G130-N131-#REF!-N129-N128-N132,IF(G130&gt;0,0,-G130/2.5))</f>
        <v>3227.8370637220487</v>
      </c>
      <c r="O130" s="65">
        <f>IF($B130=$B$7,H130-O131-#REF!-O129-O128-O132,IF(H130&gt;0,0,-H130/2.5))</f>
        <v>3312.7801443463131</v>
      </c>
      <c r="P130" s="65">
        <f>IF($B130=$B$7,I130-P131-#REF!-P129-P128-P132,IF(I130&gt;0,0,-I130/2.5))</f>
        <v>3397.7232249705776</v>
      </c>
      <c r="Q130" s="65">
        <f t="shared" si="37"/>
        <v>-106.869701430031</v>
      </c>
      <c r="R130" s="65">
        <f t="shared" si="38"/>
        <v>-610.34362054098438</v>
      </c>
      <c r="S130" s="65">
        <f t="shared" si="39"/>
        <v>-1438.450832005311</v>
      </c>
      <c r="T130" s="65">
        <f t="shared" si="40"/>
        <v>-1687.3183798714153</v>
      </c>
      <c r="U130" s="65">
        <f t="shared" si="41"/>
        <v>-1951.005521097286</v>
      </c>
      <c r="V130" s="65">
        <f t="shared" si="42"/>
        <v>-2042.0487338078292</v>
      </c>
      <c r="W130" s="65">
        <f t="shared" si="43"/>
        <v>-2134.6162606746884</v>
      </c>
      <c r="X130" s="28">
        <f>IFERROR(Q130/stanford_fuel_demand!$C149,0)</f>
        <v>-8.2796051507224942E-3</v>
      </c>
      <c r="Y130" s="28">
        <f>IFERROR(R130/stanford_fuel_demand!$C149,0)</f>
        <v>-4.7285658299048211E-2</v>
      </c>
      <c r="Z130" s="28">
        <f>IFERROR(S130/stanford_fuel_demand!$C149,0)</f>
        <v>-0.11144229616407916</v>
      </c>
      <c r="AA130" s="28">
        <f>IFERROR(T130/stanford_fuel_demand!$C149,0)</f>
        <v>-0.1307230184229406</v>
      </c>
      <c r="AB130" s="28">
        <f>IFERROR(U130/stanford_fuel_demand!$C149,0)</f>
        <v>-0.15115187134813002</v>
      </c>
      <c r="AC130" s="28">
        <f>IFERROR(V130/stanford_fuel_demand!$C149,0)</f>
        <v>-0.15820533779193835</v>
      </c>
      <c r="AD130" s="67">
        <f>IFERROR(W130/stanford_fuel_demand!$C149,0)</f>
        <v>-0.16537689869255784</v>
      </c>
    </row>
    <row r="131" spans="1:30" ht="15" customHeight="1" x14ac:dyDescent="0.25">
      <c r="A131" s="9" t="s">
        <v>5</v>
      </c>
      <c r="B131" s="9" t="s">
        <v>208</v>
      </c>
      <c r="C131" s="66">
        <f>stanford_fuel_demand!D150-stanford_fuel_demand!$C150</f>
        <v>-3522.5439092278502</v>
      </c>
      <c r="D131" s="66">
        <f>stanford_fuel_demand!E150-stanford_fuel_demand!$C150</f>
        <v>-8806.359773069622</v>
      </c>
      <c r="E131" s="66">
        <f>stanford_fuel_demand!F150-stanford_fuel_demand!$C150</f>
        <v>-14090.175636911395</v>
      </c>
      <c r="F131" s="66">
        <f>stanford_fuel_demand!G150-stanford_fuel_demand!$C150</f>
        <v>-15411.129602871839</v>
      </c>
      <c r="G131" s="66">
        <f>stanford_fuel_demand!H150-stanford_fuel_demand!$C150</f>
        <v>-16732.08356883228</v>
      </c>
      <c r="H131" s="66">
        <f>stanford_fuel_demand!I150-stanford_fuel_demand!$C150</f>
        <v>-17172.401557485762</v>
      </c>
      <c r="I131" s="66">
        <f>stanford_fuel_demand!J150-stanford_fuel_demand!$C150</f>
        <v>-17612.719546139244</v>
      </c>
      <c r="J131" s="65">
        <f>IF($B131=$B$7,C131-J132-J130-#REF!-J129-J133,IF(C131&gt;0,0,-C131/2.5))</f>
        <v>1409.0175636911401</v>
      </c>
      <c r="K131" s="65">
        <f>IF($B131=$B$7,D131-K132-K130-#REF!-K129-K133,IF(D131&gt;0,0,-D131/2.5))</f>
        <v>3522.5439092278489</v>
      </c>
      <c r="L131" s="65">
        <f>IF($B131=$B$7,E131-L132-L130-#REF!-L129-L133,IF(E131&gt;0,0,-E131/2.5))</f>
        <v>5636.0702547645578</v>
      </c>
      <c r="M131" s="65">
        <f>IF($B131=$B$7,F131-M132-M130-#REF!-M129-M133,IF(F131&gt;0,0,-F131/2.5))</f>
        <v>6164.4518411487352</v>
      </c>
      <c r="N131" s="65">
        <f>IF($B131=$B$7,G131-N132-N130-#REF!-N129-N133,IF(G131&gt;0,0,-G131/2.5))</f>
        <v>6692.8334275329125</v>
      </c>
      <c r="O131" s="65">
        <f>IF($B131=$B$7,H131-O132-O130-#REF!-O129-O133,IF(H131&gt;0,0,-H131/2.5))</f>
        <v>6868.9606229943047</v>
      </c>
      <c r="P131" s="65">
        <f>IF($B131=$B$7,I131-P132-P130-#REF!-P129-P133,IF(I131&gt;0,0,-I131/2.5))</f>
        <v>7045.0878184556977</v>
      </c>
      <c r="Q131" s="65">
        <f t="shared" si="37"/>
        <v>-221.59145458742569</v>
      </c>
      <c r="R131" s="65">
        <f t="shared" si="38"/>
        <v>-1265.5310987500079</v>
      </c>
      <c r="S131" s="65">
        <f t="shared" si="39"/>
        <v>-2982.5891525039788</v>
      </c>
      <c r="T131" s="65">
        <f t="shared" si="40"/>
        <v>-3498.6093265414347</v>
      </c>
      <c r="U131" s="65">
        <f t="shared" si="41"/>
        <v>-4045.3575292441074</v>
      </c>
      <c r="V131" s="65">
        <f t="shared" si="42"/>
        <v>-4234.1331846907542</v>
      </c>
      <c r="W131" s="65">
        <f t="shared" si="43"/>
        <v>-4426.0694645859294</v>
      </c>
      <c r="X131" s="28">
        <f>IFERROR(Q131/stanford_fuel_demand!$C150,0)</f>
        <v>-9.3473710092528452E-3</v>
      </c>
      <c r="Y131" s="28">
        <f>IFERROR(R131/stanford_fuel_demand!$C150,0)</f>
        <v>-5.3383776580141588E-2</v>
      </c>
      <c r="Z131" s="28">
        <f>IFERROR(S131/stanford_fuel_demand!$C150,0)</f>
        <v>-0.12581427126120653</v>
      </c>
      <c r="AA131" s="28">
        <f>IFERROR(T131/stanford_fuel_demand!$C150,0)</f>
        <v>-0.14758150061564138</v>
      </c>
      <c r="AB131" s="28">
        <f>IFERROR(U131/stanford_fuel_demand!$C150,0)</f>
        <v>-0.17064492744687651</v>
      </c>
      <c r="AC131" s="28">
        <f>IFERROR(V131/stanford_fuel_demand!$C150,0)</f>
        <v>-0.17860803275822557</v>
      </c>
      <c r="AD131" s="67">
        <f>IFERROR(W131/stanford_fuel_demand!$C150,0)</f>
        <v>-0.18670446238659902</v>
      </c>
    </row>
    <row r="132" spans="1:30" ht="15" customHeight="1" x14ac:dyDescent="0.25">
      <c r="A132" s="9" t="s">
        <v>5</v>
      </c>
      <c r="B132" s="9" t="s">
        <v>831</v>
      </c>
      <c r="C132" s="66">
        <f>stanford_fuel_demand!D151-stanford_fuel_demand!$C151</f>
        <v>-1240.0014464868036</v>
      </c>
      <c r="D132" s="66">
        <f>stanford_fuel_demand!E151-stanford_fuel_demand!$C151</f>
        <v>-3100.0036162170109</v>
      </c>
      <c r="E132" s="66">
        <f>stanford_fuel_demand!F151-stanford_fuel_demand!$C151</f>
        <v>-4960.0057859472172</v>
      </c>
      <c r="F132" s="66">
        <f>stanford_fuel_demand!G151-stanford_fuel_demand!$C151</f>
        <v>-5425.0063283797681</v>
      </c>
      <c r="G132" s="66">
        <f>stanford_fuel_demand!H151-stanford_fuel_demand!$C151</f>
        <v>-5890.0068708123199</v>
      </c>
      <c r="H132" s="66">
        <f>stanford_fuel_demand!I151-stanford_fuel_demand!$C151</f>
        <v>-6045.0070516231699</v>
      </c>
      <c r="I132" s="66">
        <f>stanford_fuel_demand!J151-stanford_fuel_demand!$C151</f>
        <v>-6200.0072324340208</v>
      </c>
      <c r="J132" s="65">
        <f>IF($B132=$B$7,C132-J133-J131-J130-#REF!-J134,IF(C132&gt;0,0,-C132/2.5))</f>
        <v>496.00057859472145</v>
      </c>
      <c r="K132" s="65">
        <f>IF($B132=$B$7,D132-K133-K131-K130-#REF!-K134,IF(D132&gt;0,0,-D132/2.5))</f>
        <v>1240.0014464868043</v>
      </c>
      <c r="L132" s="65">
        <f>IF($B132=$B$7,E132-L133-L131-L130-#REF!-L134,IF(E132&gt;0,0,-E132/2.5))</f>
        <v>1984.0023143788869</v>
      </c>
      <c r="M132" s="65">
        <f>IF($B132=$B$7,F132-M133-M131-M130-#REF!-M134,IF(F132&gt;0,0,-F132/2.5))</f>
        <v>2170.0025313519072</v>
      </c>
      <c r="N132" s="65">
        <f>IF($B132=$B$7,G132-N133-N131-N130-#REF!-N134,IF(G132&gt;0,0,-G132/2.5))</f>
        <v>2356.0027483249278</v>
      </c>
      <c r="O132" s="65">
        <f>IF($B132=$B$7,H132-O133-O131-O130-#REF!-O134,IF(H132&gt;0,0,-H132/2.5))</f>
        <v>2418.002820649268</v>
      </c>
      <c r="P132" s="65">
        <f>IF($B132=$B$7,I132-P133-P131-P130-#REF!-P134,IF(I132&gt;0,0,-I132/2.5))</f>
        <v>2480.0028929736081</v>
      </c>
      <c r="Q132" s="65">
        <f t="shared" ref="Q132:Q163" si="49">IF($B132=$B$7,0,IF(C132&gt;0,0,C132)-IF(SUMIFS($J$4:$J$171,$A$4:$A$171,$A132,$B$4:$B$171,$B$7)&lt;0,SUMIFS($J$4:$J$171,$A$4:$A$171,$A132,$B$4:$B$171,$B$7)/(SUMIF($A$4:$A$171,$A132,J$4:J$171)-SUMIFS($J$4:$J$171,$A$4:$A$171,$A132,$B$4:$B$171,$B$7))*J132)*2.5)</f>
        <v>-78.004343252531271</v>
      </c>
      <c r="R132" s="65">
        <f t="shared" ref="R132:R163" si="50">IF($B132=$B$7,0,IF(D132&gt;0,0,D132)-IF(SUMIFS($J$4:$J$171,$A$4:$A$171,$A132,$B$4:$B$171,$B$7)&lt;0,SUMIFS($J$4:$J$171,$A$4:$A$171,$A132,$B$4:$B$171,$B$7)/(SUMIF($A$4:$A$171,$A132,K$4:K$171)-SUMIFS($J$4:$J$171,$A$4:$A$171,$A132,$B$4:$B$171,$B$7))*K132)*2.5)</f>
        <v>-445.49065489662917</v>
      </c>
      <c r="S132" s="65">
        <f t="shared" ref="S132:S163" si="51">IF($B132=$B$7,0,IF(E132&gt;0,0,E132)-IF(SUMIFS($J$4:$J$171,$A$4:$A$171,$A132,$B$4:$B$171,$B$7)&lt;0,SUMIFS($J$4:$J$171,$A$4:$A$171,$A132,$B$4:$B$171,$B$7)/(SUMIF($A$4:$A$171,$A132,L$4:L$171)-SUMIFS($J$4:$J$171,$A$4:$A$171,$A132,$B$4:$B$171,$B$7))*L132)*2.5)</f>
        <v>-1049.9272567453927</v>
      </c>
      <c r="T132" s="65">
        <f t="shared" ref="T132:T163" si="52">IF($B132=$B$7,0,IF(F132&gt;0,0,F132)-IF(SUMIFS($J$4:$J$171,$A$4:$A$171,$A132,$B$4:$B$171,$B$7)&lt;0,SUMIFS($J$4:$J$171,$A$4:$A$171,$A132,$B$4:$B$171,$B$7)/(SUMIF($A$4:$A$171,$A132,M$4:M$171)-SUMIFS($J$4:$J$171,$A$4:$A$171,$A132,$B$4:$B$171,$B$7))*M132)*2.5)</f>
        <v>-1231.5760249968225</v>
      </c>
      <c r="U132" s="65">
        <f t="shared" ref="U132:U163" si="53">IF($B132=$B$7,0,IF(G132&gt;0,0,G132)-IF(SUMIFS($J$4:$J$171,$A$4:$A$171,$A132,$B$4:$B$171,$B$7)&lt;0,SUMIFS($J$4:$J$171,$A$4:$A$171,$A132,$B$4:$B$171,$B$7)/(SUMIF($A$4:$A$171,$A132,N$4:N$171)-SUMIFS($J$4:$J$171,$A$4:$A$171,$A132,$B$4:$B$171,$B$7))*N132)*2.5)</f>
        <v>-1424.0416349894576</v>
      </c>
      <c r="V132" s="65">
        <f t="shared" ref="V132:V163" si="54">IF($B132=$B$7,0,IF(H132&gt;0,0,H132)-IF(SUMIFS($J$4:$J$171,$A$4:$A$171,$A132,$B$4:$B$171,$B$7)&lt;0,SUMIFS($J$4:$J$171,$A$4:$A$171,$A132,$B$4:$B$171,$B$7)/(SUMIF($A$4:$A$171,$A132,O$4:O$171)-SUMIFS($J$4:$J$171,$A$4:$A$171,$A132,$B$4:$B$171,$B$7))*O132)*2.5)</f>
        <v>-1490.4942021816278</v>
      </c>
      <c r="W132" s="65">
        <f t="shared" ref="W132:W163" si="55">IF($B132=$B$7,0,IF(I132&gt;0,0,I132)-IF(SUMIFS($J$4:$J$171,$A$4:$A$171,$A132,$B$4:$B$171,$B$7)&lt;0,SUMIFS($J$4:$J$171,$A$4:$A$171,$A132,$B$4:$B$171,$B$7)/(SUMIF($A$4:$A$171,$A132,P$4:P$171)-SUMIFS($J$4:$J$171,$A$4:$A$171,$A132,$B$4:$B$171,$B$7))*P132)*2.5)</f>
        <v>-1558.0593683900124</v>
      </c>
      <c r="X132" s="28">
        <f>IFERROR(Q132/stanford_fuel_demand!$C151,0)</f>
        <v>-7.2945477067564773E-3</v>
      </c>
      <c r="Y132" s="28">
        <f>IFERROR(R132/stanford_fuel_demand!$C151,0)</f>
        <v>-4.1659896097544474E-2</v>
      </c>
      <c r="Z132" s="28">
        <f>IFERROR(S132/stanford_fuel_demand!$C151,0)</f>
        <v>-9.8183564447928279E-2</v>
      </c>
      <c r="AA132" s="28">
        <f>IFERROR(T132/stanford_fuel_demand!$C151,0)</f>
        <v>-0.11517038275359497</v>
      </c>
      <c r="AB132" s="28">
        <f>IFERROR(U132/stanford_fuel_demand!$C151,0)</f>
        <v>-0.13316873406918922</v>
      </c>
      <c r="AC132" s="28">
        <f>IFERROR(V132/stanford_fuel_demand!$C151,0)</f>
        <v>-0.13938302165123354</v>
      </c>
      <c r="AD132" s="67">
        <f>IFERROR(W132/stanford_fuel_demand!$C151,0)</f>
        <v>-0.14570135352445263</v>
      </c>
    </row>
    <row r="133" spans="1:30" ht="15" customHeight="1" x14ac:dyDescent="0.25">
      <c r="A133" s="9" t="s">
        <v>5</v>
      </c>
      <c r="B133" s="9" t="s">
        <v>825</v>
      </c>
      <c r="C133" s="66">
        <f>stanford_fuel_demand!D152-stanford_fuel_demand!$C152</f>
        <v>204.81621815047583</v>
      </c>
      <c r="D133" s="66">
        <f>stanford_fuel_demand!E152-stanford_fuel_demand!$C152</f>
        <v>512.04054537619049</v>
      </c>
      <c r="E133" s="66">
        <f>stanford_fuel_demand!F152-stanford_fuel_demand!$C152</f>
        <v>819.26487260190515</v>
      </c>
      <c r="F133" s="66">
        <f>stanford_fuel_demand!G152-stanford_fuel_demand!$C152</f>
        <v>896.07095440833291</v>
      </c>
      <c r="G133" s="66">
        <f>stanford_fuel_demand!H152-stanford_fuel_demand!$C152</f>
        <v>972.87703621476248</v>
      </c>
      <c r="H133" s="66">
        <f>stanford_fuel_demand!I152-stanford_fuel_demand!$C152</f>
        <v>998.47906348357174</v>
      </c>
      <c r="I133" s="66">
        <f>stanford_fuel_demand!J152-stanford_fuel_demand!$C152</f>
        <v>1024.081090752381</v>
      </c>
      <c r="J133" s="65">
        <f t="shared" ref="J133:P133" si="56">IF($B133=$B$7,C133-J134-J132-J131-J130-J135,IF(C133&gt;0,0,-C133/2.5))</f>
        <v>-3051.0589829051446</v>
      </c>
      <c r="K133" s="65">
        <f t="shared" si="56"/>
        <v>-7627.6474572628604</v>
      </c>
      <c r="L133" s="65">
        <f t="shared" si="56"/>
        <v>-12204.235931620575</v>
      </c>
      <c r="M133" s="65">
        <f t="shared" si="56"/>
        <v>-13348.383050210008</v>
      </c>
      <c r="N133" s="65">
        <f t="shared" si="56"/>
        <v>-14492.530168799434</v>
      </c>
      <c r="O133" s="65">
        <f t="shared" si="56"/>
        <v>-14873.912541662576</v>
      </c>
      <c r="P133" s="65">
        <f t="shared" si="56"/>
        <v>-15255.294914525721</v>
      </c>
      <c r="Q133" s="65">
        <f t="shared" si="49"/>
        <v>0</v>
      </c>
      <c r="R133" s="65">
        <f t="shared" si="50"/>
        <v>0</v>
      </c>
      <c r="S133" s="65">
        <f t="shared" si="51"/>
        <v>0</v>
      </c>
      <c r="T133" s="65">
        <f t="shared" si="52"/>
        <v>0</v>
      </c>
      <c r="U133" s="65">
        <f t="shared" si="53"/>
        <v>0</v>
      </c>
      <c r="V133" s="65">
        <f t="shared" si="54"/>
        <v>0</v>
      </c>
      <c r="W133" s="65">
        <f t="shared" si="55"/>
        <v>0</v>
      </c>
      <c r="X133" s="28">
        <f>IFERROR(Q133/stanford_fuel_demand!$C152,0)</f>
        <v>0</v>
      </c>
      <c r="Y133" s="28">
        <f>IFERROR(R133/stanford_fuel_demand!$C152,0)</f>
        <v>0</v>
      </c>
      <c r="Z133" s="28">
        <f>IFERROR(S133/stanford_fuel_demand!$C152,0)</f>
        <v>0</v>
      </c>
      <c r="AA133" s="28">
        <f>IFERROR(T133/stanford_fuel_demand!$C152,0)</f>
        <v>0</v>
      </c>
      <c r="AB133" s="28">
        <f>IFERROR(U133/stanford_fuel_demand!$C152,0)</f>
        <v>0</v>
      </c>
      <c r="AC133" s="28">
        <f>IFERROR(V133/stanford_fuel_demand!$C152,0)</f>
        <v>0</v>
      </c>
      <c r="AD133" s="67">
        <f>IFERROR(W133/stanford_fuel_demand!$C152,0)</f>
        <v>0</v>
      </c>
    </row>
    <row r="134" spans="1:30" ht="15" customHeight="1" x14ac:dyDescent="0.25">
      <c r="A134" s="9" t="s">
        <v>5</v>
      </c>
      <c r="B134" s="9" t="s">
        <v>824</v>
      </c>
      <c r="C134" s="66">
        <f>stanford_fuel_demand!D153-stanford_fuel_demand!$C153</f>
        <v>-962.59277106661102</v>
      </c>
      <c r="D134" s="66">
        <f>stanford_fuel_demand!E153-stanford_fuel_demand!$C153</f>
        <v>-2406.4819276665276</v>
      </c>
      <c r="E134" s="66">
        <f>stanford_fuel_demand!F153-stanford_fuel_demand!$C153</f>
        <v>-3850.3710842664441</v>
      </c>
      <c r="F134" s="66">
        <f>stanford_fuel_demand!G153-stanford_fuel_demand!$C153</f>
        <v>-4211.3433734164228</v>
      </c>
      <c r="G134" s="66">
        <f>stanford_fuel_demand!H153-stanford_fuel_demand!$C153</f>
        <v>-4572.3156625664024</v>
      </c>
      <c r="H134" s="66">
        <f>stanford_fuel_demand!I153-stanford_fuel_demand!$C153</f>
        <v>-4692.6397589497283</v>
      </c>
      <c r="I134" s="66">
        <f>stanford_fuel_demand!J153-stanford_fuel_demand!$C153</f>
        <v>-4812.9638553330551</v>
      </c>
      <c r="J134" s="65">
        <f>IF($B134=$B$7,C134-J135-J133-J132-J131-#REF!,IF(C134&gt;0,0,-C134/2.5))</f>
        <v>385.03710842664441</v>
      </c>
      <c r="K134" s="65">
        <f>IF($B134=$B$7,D134-K135-K133-K132-K131-#REF!,IF(D134&gt;0,0,-D134/2.5))</f>
        <v>962.59277106661102</v>
      </c>
      <c r="L134" s="65">
        <f>IF($B134=$B$7,E134-L135-L133-L132-L131-#REF!,IF(E134&gt;0,0,-E134/2.5))</f>
        <v>1540.1484337065776</v>
      </c>
      <c r="M134" s="65">
        <f>IF($B134=$B$7,F134-M135-M133-M132-M131-#REF!,IF(F134&gt;0,0,-F134/2.5))</f>
        <v>1684.5373493665691</v>
      </c>
      <c r="N134" s="65">
        <f>IF($B134=$B$7,G134-N135-N133-N132-N131-#REF!,IF(G134&gt;0,0,-G134/2.5))</f>
        <v>1828.9262650265609</v>
      </c>
      <c r="O134" s="65">
        <f>IF($B134=$B$7,H134-O135-O133-O132-O131-#REF!,IF(H134&gt;0,0,-H134/2.5))</f>
        <v>1877.0559035798913</v>
      </c>
      <c r="P134" s="65">
        <f>IF($B134=$B$7,I134-P135-P133-P132-P131-#REF!,IF(I134&gt;0,0,-I134/2.5))</f>
        <v>1925.185542133222</v>
      </c>
      <c r="Q134" s="65">
        <f t="shared" si="49"/>
        <v>-60.553491400692678</v>
      </c>
      <c r="R134" s="65">
        <f t="shared" si="50"/>
        <v>-345.82708366686438</v>
      </c>
      <c r="S134" s="65">
        <f t="shared" si="51"/>
        <v>-815.04129721163781</v>
      </c>
      <c r="T134" s="65">
        <f t="shared" si="52"/>
        <v>-956.05225464832483</v>
      </c>
      <c r="U134" s="65">
        <f t="shared" si="53"/>
        <v>-1105.4601487945251</v>
      </c>
      <c r="V134" s="65">
        <f t="shared" si="54"/>
        <v>-1157.0461860360406</v>
      </c>
      <c r="W134" s="65">
        <f t="shared" si="55"/>
        <v>-1209.4959156330278</v>
      </c>
      <c r="X134" s="28">
        <f>IFERROR(Q134/stanford_fuel_demand!$C153,0)</f>
        <v>-9.3967478525560279E-3</v>
      </c>
      <c r="Y134" s="28">
        <f>IFERROR(R134/stanford_fuel_demand!$C153,0)</f>
        <v>-5.3665772701673622E-2</v>
      </c>
      <c r="Z134" s="28">
        <f>IFERROR(S134/stanford_fuel_demand!$C153,0)</f>
        <v>-0.1264788764802805</v>
      </c>
      <c r="AA134" s="28">
        <f>IFERROR(T134/stanford_fuel_demand!$C153,0)</f>
        <v>-0.14836108972397302</v>
      </c>
      <c r="AB134" s="28">
        <f>IFERROR(U134/stanford_fuel_demand!$C153,0)</f>
        <v>-0.17154634751832648</v>
      </c>
      <c r="AC134" s="28">
        <f>IFERROR(V134/stanford_fuel_demand!$C153,0)</f>
        <v>-0.17955151738480821</v>
      </c>
      <c r="AD134" s="67">
        <f>IFERROR(W134/stanford_fuel_demand!$C153,0)</f>
        <v>-0.18769071584483288</v>
      </c>
    </row>
    <row r="135" spans="1:30" ht="15" customHeight="1" x14ac:dyDescent="0.25">
      <c r="A135" s="9" t="s">
        <v>5</v>
      </c>
      <c r="B135" s="9" t="s">
        <v>221</v>
      </c>
      <c r="C135" s="66">
        <f>stanford_fuel_demand!D154-stanford_fuel_demand!$C154</f>
        <v>-715.68826337249811</v>
      </c>
      <c r="D135" s="66">
        <f>stanford_fuel_demand!E154-stanford_fuel_demand!$C154</f>
        <v>-1789.2206584312453</v>
      </c>
      <c r="E135" s="66">
        <f>stanford_fuel_demand!F154-stanford_fuel_demand!$C154</f>
        <v>-2862.7530534899925</v>
      </c>
      <c r="F135" s="66">
        <f>stanford_fuel_demand!G154-stanford_fuel_demand!$C154</f>
        <v>-3131.1361522546795</v>
      </c>
      <c r="G135" s="66">
        <f>stanford_fuel_demand!H154-stanford_fuel_demand!$C154</f>
        <v>-3399.519251019366</v>
      </c>
      <c r="H135" s="66">
        <f>stanford_fuel_demand!I154-stanford_fuel_demand!$C154</f>
        <v>-3488.9802839409285</v>
      </c>
      <c r="I135" s="66">
        <f>stanford_fuel_demand!J154-stanford_fuel_demand!$C154</f>
        <v>-3578.4413168624906</v>
      </c>
      <c r="J135" s="65">
        <f>IF($B135=$B$7,C135-#REF!-J134-J133-J132-J136,IF(C135&gt;0,0,-C135/2.5))</f>
        <v>286.27530534899927</v>
      </c>
      <c r="K135" s="65">
        <f>IF($B135=$B$7,D135-#REF!-K134-K133-K132-K136,IF(D135&gt;0,0,-D135/2.5))</f>
        <v>715.68826337249811</v>
      </c>
      <c r="L135" s="65">
        <f>IF($B135=$B$7,E135-#REF!-L134-L133-L132-L136,IF(E135&gt;0,0,-E135/2.5))</f>
        <v>1145.1012213959971</v>
      </c>
      <c r="M135" s="65">
        <f>IF($B135=$B$7,F135-#REF!-M134-M133-M132-M136,IF(F135&gt;0,0,-F135/2.5))</f>
        <v>1252.4544609018717</v>
      </c>
      <c r="N135" s="65">
        <f>IF($B135=$B$7,G135-#REF!-N134-N133-N132-N136,IF(G135&gt;0,0,-G135/2.5))</f>
        <v>1359.8077004077463</v>
      </c>
      <c r="O135" s="65">
        <f>IF($B135=$B$7,H135-#REF!-O134-O133-O132-O136,IF(H135&gt;0,0,-H135/2.5))</f>
        <v>1395.5921135763715</v>
      </c>
      <c r="P135" s="65">
        <f>IF($B135=$B$7,I135-#REF!-P134-P133-P132-P136,IF(I135&gt;0,0,-I135/2.5))</f>
        <v>1431.3765267449962</v>
      </c>
      <c r="Q135" s="65">
        <f t="shared" si="49"/>
        <v>-45.021554705509288</v>
      </c>
      <c r="R135" s="65">
        <f t="shared" si="50"/>
        <v>-257.1226300218982</v>
      </c>
      <c r="S135" s="65">
        <f t="shared" si="51"/>
        <v>-605.98366008080075</v>
      </c>
      <c r="T135" s="65">
        <f t="shared" si="52"/>
        <v>-710.82538575938725</v>
      </c>
      <c r="U135" s="65">
        <f t="shared" si="53"/>
        <v>-821.91023857534128</v>
      </c>
      <c r="V135" s="65">
        <f t="shared" si="54"/>
        <v>-860.26448610074112</v>
      </c>
      <c r="W135" s="65">
        <f t="shared" si="55"/>
        <v>-899.26088937523309</v>
      </c>
      <c r="X135" s="28">
        <f>IFERROR(Q135/stanford_fuel_demand!$C154,0)</f>
        <v>-7.2151775358105623E-3</v>
      </c>
      <c r="Y135" s="28">
        <f>IFERROR(R135/stanford_fuel_demand!$C154,0)</f>
        <v>-4.1206605063230109E-2</v>
      </c>
      <c r="Z135" s="28">
        <f>IFERROR(S135/stanford_fuel_demand!$C154,0)</f>
        <v>-9.7115253346598027E-2</v>
      </c>
      <c r="AA135" s="28">
        <f>IFERROR(T135/stanford_fuel_demand!$C154,0)</f>
        <v>-0.11391724228011621</v>
      </c>
      <c r="AB135" s="28">
        <f>IFERROR(U135/stanford_fuel_demand!$C154,0)</f>
        <v>-0.13171975798285393</v>
      </c>
      <c r="AC135" s="28">
        <f>IFERROR(V135/stanford_fuel_demand!$C154,0)</f>
        <v>-0.13786642943741209</v>
      </c>
      <c r="AD135" s="67">
        <f>IFERROR(W135/stanford_fuel_demand!$C154,0)</f>
        <v>-0.14411601310292449</v>
      </c>
    </row>
    <row r="136" spans="1:30" ht="15" customHeight="1" x14ac:dyDescent="0.25">
      <c r="A136" s="9" t="s">
        <v>4</v>
      </c>
      <c r="B136" s="9" t="s">
        <v>220</v>
      </c>
      <c r="C136" s="66">
        <f>stanford_fuel_demand!D156-stanford_fuel_demand!$C156</f>
        <v>-0.29690370344782835</v>
      </c>
      <c r="D136" s="66">
        <f>stanford_fuel_demand!E156-stanford_fuel_demand!$C156</f>
        <v>-0.7422592586195691</v>
      </c>
      <c r="E136" s="66">
        <f>stanford_fuel_demand!F156-stanford_fuel_demand!$C156</f>
        <v>-1.1876148137913098</v>
      </c>
      <c r="F136" s="66">
        <f>stanford_fuel_demand!G156-stanford_fuel_demand!$C156</f>
        <v>-1.2989537025842459</v>
      </c>
      <c r="G136" s="66">
        <f>stanford_fuel_demand!H156-stanford_fuel_demand!$C156</f>
        <v>-1.410292591377182</v>
      </c>
      <c r="H136" s="66">
        <f>stanford_fuel_demand!I156-stanford_fuel_demand!$C156</f>
        <v>-1.4474055543081601</v>
      </c>
      <c r="I136" s="66">
        <f>stanford_fuel_demand!J156-stanford_fuel_demand!$C156</f>
        <v>-1.4845185172391382</v>
      </c>
      <c r="J136" s="65">
        <f>IF($B136=$B$7,C136-J137-#REF!-J135-J134-J138,IF(C136&gt;0,0,-C136/2.5))</f>
        <v>0.11876148137913134</v>
      </c>
      <c r="K136" s="65">
        <f>IF($B136=$B$7,D136-K137-#REF!-K135-K134-K138,IF(D136&gt;0,0,-D136/2.5))</f>
        <v>0.29690370344782763</v>
      </c>
      <c r="L136" s="65">
        <f>IF($B136=$B$7,E136-L137-#REF!-L135-L134-L138,IF(E136&gt;0,0,-E136/2.5))</f>
        <v>0.47504592551652391</v>
      </c>
      <c r="M136" s="65">
        <f>IF($B136=$B$7,F136-M137-#REF!-M135-M134-M138,IF(F136&gt;0,0,-F136/2.5))</f>
        <v>0.51958148103369839</v>
      </c>
      <c r="N136" s="65">
        <f>IF($B136=$B$7,G136-N137-#REF!-N135-N134-N138,IF(G136&gt;0,0,-G136/2.5))</f>
        <v>0.56411703655087275</v>
      </c>
      <c r="O136" s="65">
        <f>IF($B136=$B$7,H136-O137-#REF!-O135-O134-O138,IF(H136&gt;0,0,-H136/2.5))</f>
        <v>0.57896222172326406</v>
      </c>
      <c r="P136" s="65">
        <f>IF($B136=$B$7,I136-P137-#REF!-P135-P134-P138,IF(I136&gt;0,0,-I136/2.5))</f>
        <v>0.59380740689565525</v>
      </c>
      <c r="Q136" s="65">
        <f t="shared" si="49"/>
        <v>-5.4580906282955255E-2</v>
      </c>
      <c r="R136" s="65">
        <f t="shared" si="50"/>
        <v>-0.26739605509638104</v>
      </c>
      <c r="S136" s="65">
        <f t="shared" si="51"/>
        <v>-0.56287069400089906</v>
      </c>
      <c r="T136" s="65">
        <f t="shared" si="52"/>
        <v>-0.64470975398578778</v>
      </c>
      <c r="U136" s="65">
        <f t="shared" si="53"/>
        <v>-0.72895638700570931</v>
      </c>
      <c r="V136" s="65">
        <f t="shared" si="54"/>
        <v>-0.75752335612888411</v>
      </c>
      <c r="W136" s="65">
        <f t="shared" si="55"/>
        <v>-0.78631665645638604</v>
      </c>
      <c r="X136" s="28">
        <f>IFERROR(Q136/stanford_fuel_demand!$C156,0)</f>
        <v>-5.3445172902169512E-3</v>
      </c>
      <c r="Y136" s="28">
        <f>IFERROR(R136/stanford_fuel_demand!$C156,0)</f>
        <v>-2.6183200996878628E-2</v>
      </c>
      <c r="Z136" s="28">
        <f>IFERROR(S136/stanford_fuel_demand!$C156,0)</f>
        <v>-5.51158337431941E-2</v>
      </c>
      <c r="AA136" s="28">
        <f>IFERROR(T136/stanford_fuel_demand!$C156,0)</f>
        <v>-6.3129446944060461E-2</v>
      </c>
      <c r="AB136" s="28">
        <f>IFERROR(U136/stanford_fuel_demand!$C156,0)</f>
        <v>-7.1378807709221323E-2</v>
      </c>
      <c r="AC136" s="28">
        <f>IFERROR(V136/stanford_fuel_demand!$C156,0)</f>
        <v>-7.4176061745576158E-2</v>
      </c>
      <c r="AD136" s="67">
        <f>IFERROR(W136/stanford_fuel_demand!$C156,0)</f>
        <v>-7.6995477946636914E-2</v>
      </c>
    </row>
    <row r="137" spans="1:30" ht="15" customHeight="1" x14ac:dyDescent="0.25">
      <c r="A137" s="9" t="s">
        <v>4</v>
      </c>
      <c r="B137" s="9" t="s">
        <v>208</v>
      </c>
      <c r="C137" s="66">
        <f>stanford_fuel_demand!D157-stanford_fuel_demand!$C157</f>
        <v>-1502.3045638690401</v>
      </c>
      <c r="D137" s="66">
        <f>stanford_fuel_demand!E157-stanford_fuel_demand!$C157</f>
        <v>-3755.7614096725983</v>
      </c>
      <c r="E137" s="66">
        <f>stanford_fuel_demand!F157-stanford_fuel_demand!$C157</f>
        <v>-6009.2182554761575</v>
      </c>
      <c r="F137" s="66">
        <f>stanford_fuel_demand!G157-stanford_fuel_demand!$C157</f>
        <v>-6572.5824669270469</v>
      </c>
      <c r="G137" s="66">
        <f>stanford_fuel_demand!H157-stanford_fuel_demand!$C157</f>
        <v>-7135.9466783779362</v>
      </c>
      <c r="H137" s="66">
        <f>stanford_fuel_demand!I157-stanford_fuel_demand!$C157</f>
        <v>-7323.7347488615669</v>
      </c>
      <c r="I137" s="66">
        <f>stanford_fuel_demand!J157-stanford_fuel_demand!$C157</f>
        <v>-7511.5228193451967</v>
      </c>
      <c r="J137" s="65">
        <f>IF($B137=$B$7,C137-J138-J136-#REF!-J135-J139,IF(C137&gt;0,0,-C137/2.5))</f>
        <v>600.92182554761598</v>
      </c>
      <c r="K137" s="65">
        <f>IF($B137=$B$7,D137-K138-K136-#REF!-K135-K139,IF(D137&gt;0,0,-D137/2.5))</f>
        <v>1502.3045638690394</v>
      </c>
      <c r="L137" s="65">
        <f>IF($B137=$B$7,E137-L138-L136-#REF!-L135-L139,IF(E137&gt;0,0,-E137/2.5))</f>
        <v>2403.687302190463</v>
      </c>
      <c r="M137" s="65">
        <f>IF($B137=$B$7,F137-M138-M136-#REF!-M135-M139,IF(F137&gt;0,0,-F137/2.5))</f>
        <v>2629.0329867708188</v>
      </c>
      <c r="N137" s="65">
        <f>IF($B137=$B$7,G137-N138-N136-#REF!-N135-N139,IF(G137&gt;0,0,-G137/2.5))</f>
        <v>2854.3786713511745</v>
      </c>
      <c r="O137" s="65">
        <f>IF($B137=$B$7,H137-O138-O136-#REF!-O135-O139,IF(H137&gt;0,0,-H137/2.5))</f>
        <v>2929.4938995446269</v>
      </c>
      <c r="P137" s="65">
        <f>IF($B137=$B$7,I137-P138-P136-#REF!-P135-P139,IF(I137&gt;0,0,-I137/2.5))</f>
        <v>3004.6091277380788</v>
      </c>
      <c r="Q137" s="65">
        <f t="shared" si="49"/>
        <v>-276.17420617119569</v>
      </c>
      <c r="R137" s="65">
        <f t="shared" si="50"/>
        <v>-1352.9986634284592</v>
      </c>
      <c r="S137" s="65">
        <f t="shared" si="51"/>
        <v>-2848.0722963237649</v>
      </c>
      <c r="T137" s="65">
        <f t="shared" si="52"/>
        <v>-3262.1701734816174</v>
      </c>
      <c r="U137" s="65">
        <f t="shared" si="53"/>
        <v>-3688.450141722793</v>
      </c>
      <c r="V137" s="65">
        <f t="shared" si="54"/>
        <v>-3832.9962945369261</v>
      </c>
      <c r="W137" s="65">
        <f t="shared" si="55"/>
        <v>-3978.6876617665698</v>
      </c>
      <c r="X137" s="28">
        <f>IFERROR(Q137/stanford_fuel_demand!$C157,0)</f>
        <v>-2.7302120448589786E-2</v>
      </c>
      <c r="Y137" s="28">
        <f>IFERROR(R137/stanford_fuel_demand!$C157,0)</f>
        <v>-0.13375518658250971</v>
      </c>
      <c r="Z137" s="28">
        <f>IFERROR(S137/stanford_fuel_demand!$C157,0)</f>
        <v>-0.2815556671947923</v>
      </c>
      <c r="AA137" s="28">
        <f>IFERROR(T137/stanford_fuel_demand!$C157,0)</f>
        <v>-0.32249269124352187</v>
      </c>
      <c r="AB137" s="28">
        <f>IFERROR(U137/stanford_fuel_demand!$C157,0)</f>
        <v>-0.36463401645666355</v>
      </c>
      <c r="AC137" s="28">
        <f>IFERROR(V137/stanford_fuel_demand!$C157,0)</f>
        <v>-0.37892360754202875</v>
      </c>
      <c r="AD137" s="67">
        <f>IFERROR(W137/stanford_fuel_demand!$C157,0)</f>
        <v>-0.39332641261049978</v>
      </c>
    </row>
    <row r="138" spans="1:30" ht="15" customHeight="1" x14ac:dyDescent="0.25">
      <c r="A138" s="9" t="s">
        <v>4</v>
      </c>
      <c r="B138" s="9" t="s">
        <v>831</v>
      </c>
      <c r="C138" s="66">
        <f>stanford_fuel_demand!D158-stanford_fuel_demand!$C158</f>
        <v>-128.17975365847315</v>
      </c>
      <c r="D138" s="66">
        <f>stanford_fuel_demand!E158-stanford_fuel_demand!$C158</f>
        <v>-320.44938414618309</v>
      </c>
      <c r="E138" s="66">
        <f>stanford_fuel_demand!F158-stanford_fuel_demand!$C158</f>
        <v>-512.71901463389304</v>
      </c>
      <c r="F138" s="66">
        <f>stanford_fuel_demand!G158-stanford_fuel_demand!$C158</f>
        <v>-560.78642225582053</v>
      </c>
      <c r="G138" s="66">
        <f>stanford_fuel_demand!H158-stanford_fuel_demand!$C158</f>
        <v>-608.85382987774801</v>
      </c>
      <c r="H138" s="66">
        <f>stanford_fuel_demand!I158-stanford_fuel_demand!$C158</f>
        <v>-624.8762990850571</v>
      </c>
      <c r="I138" s="66">
        <f>stanford_fuel_demand!J158-stanford_fuel_demand!$C158</f>
        <v>-640.89876829236619</v>
      </c>
      <c r="J138" s="65">
        <f>IF($B138=$B$7,C138-J139-J137-J136-#REF!-J140,IF(C138&gt;0,0,-C138/2.5))</f>
        <v>51.271901463389256</v>
      </c>
      <c r="K138" s="65">
        <f>IF($B138=$B$7,D138-K139-K137-K136-#REF!-K140,IF(D138&gt;0,0,-D138/2.5))</f>
        <v>128.17975365847323</v>
      </c>
      <c r="L138" s="65">
        <f>IF($B138=$B$7,E138-L139-L137-L136-#REF!-L140,IF(E138&gt;0,0,-E138/2.5))</f>
        <v>205.08760585355722</v>
      </c>
      <c r="M138" s="65">
        <f>IF($B138=$B$7,F138-M139-M137-M136-#REF!-M140,IF(F138&gt;0,0,-F138/2.5))</f>
        <v>224.3145689023282</v>
      </c>
      <c r="N138" s="65">
        <f>IF($B138=$B$7,G138-N139-N137-N136-#REF!-N140,IF(G138&gt;0,0,-G138/2.5))</f>
        <v>243.54153195109922</v>
      </c>
      <c r="O138" s="65">
        <f>IF($B138=$B$7,H138-O139-O137-O136-#REF!-O140,IF(H138&gt;0,0,-H138/2.5))</f>
        <v>249.95051963402284</v>
      </c>
      <c r="P138" s="65">
        <f>IF($B138=$B$7,I138-P139-P137-P136-#REF!-P140,IF(I138&gt;0,0,-I138/2.5))</f>
        <v>256.35950731694646</v>
      </c>
      <c r="Q138" s="65">
        <f t="shared" si="49"/>
        <v>-23.563758351821207</v>
      </c>
      <c r="R138" s="65">
        <f t="shared" si="50"/>
        <v>-115.44066333118164</v>
      </c>
      <c r="S138" s="65">
        <f t="shared" si="51"/>
        <v>-243.00345890191034</v>
      </c>
      <c r="T138" s="65">
        <f t="shared" si="52"/>
        <v>-278.33515206264371</v>
      </c>
      <c r="U138" s="65">
        <f t="shared" si="53"/>
        <v>-314.70624660153976</v>
      </c>
      <c r="V138" s="65">
        <f t="shared" si="54"/>
        <v>-327.0392253500558</v>
      </c>
      <c r="W138" s="65">
        <f t="shared" si="55"/>
        <v>-339.46991617719868</v>
      </c>
      <c r="X138" s="28">
        <f>IFERROR(Q138/stanford_fuel_demand!$C158,0)</f>
        <v>-1.3493238406146048E-2</v>
      </c>
      <c r="Y138" s="28">
        <f>IFERROR(R138/stanford_fuel_demand!$C158,0)</f>
        <v>-6.6104412073589525E-2</v>
      </c>
      <c r="Z138" s="28">
        <f>IFERROR(S138/stanford_fuel_demand!$C158,0)</f>
        <v>-0.13915028135688584</v>
      </c>
      <c r="AA138" s="28">
        <f>IFERROR(T138/stanford_fuel_demand!$C158,0)</f>
        <v>-0.15938215404852413</v>
      </c>
      <c r="AB138" s="28">
        <f>IFERROR(U138/stanford_fuel_demand!$C158,0)</f>
        <v>-0.18020921577519775</v>
      </c>
      <c r="AC138" s="28">
        <f>IFERROR(V138/stanford_fuel_demand!$C158,0)</f>
        <v>-0.18727140933647224</v>
      </c>
      <c r="AD138" s="67">
        <f>IFERROR(W138/stanford_fuel_demand!$C158,0)</f>
        <v>-0.19438955544794634</v>
      </c>
    </row>
    <row r="139" spans="1:30" ht="15" customHeight="1" x14ac:dyDescent="0.25">
      <c r="A139" s="9" t="s">
        <v>4</v>
      </c>
      <c r="B139" s="9" t="s">
        <v>825</v>
      </c>
      <c r="C139" s="66">
        <f>stanford_fuel_demand!D159-stanford_fuel_demand!$C159</f>
        <v>141.5070008414632</v>
      </c>
      <c r="D139" s="66">
        <f>stanford_fuel_demand!E159-stanford_fuel_demand!$C159</f>
        <v>353.76750210365753</v>
      </c>
      <c r="E139" s="66">
        <f>stanford_fuel_demand!F159-stanford_fuel_demand!$C159</f>
        <v>566.02800336585278</v>
      </c>
      <c r="F139" s="66">
        <f>stanford_fuel_demand!G159-stanford_fuel_demand!$C159</f>
        <v>619.09312868140114</v>
      </c>
      <c r="G139" s="66">
        <f>stanford_fuel_demand!H159-stanford_fuel_demand!$C159</f>
        <v>672.15825399695041</v>
      </c>
      <c r="H139" s="66">
        <f>stanford_fuel_demand!I159-stanford_fuel_demand!$C159</f>
        <v>689.84662910213319</v>
      </c>
      <c r="I139" s="66">
        <f>stanford_fuel_demand!J159-stanford_fuel_demand!$C159</f>
        <v>707.53500420731598</v>
      </c>
      <c r="J139" s="65">
        <f t="shared" ref="J139:P139" si="57">IF($B139=$B$7,C139-J140-J138-J137-J136-J141,IF(C139&gt;0,0,-C139/2.5))</f>
        <v>-628.24849562865768</v>
      </c>
      <c r="K139" s="65">
        <f t="shared" si="57"/>
        <v>-1570.6212390716441</v>
      </c>
      <c r="L139" s="65">
        <f t="shared" si="57"/>
        <v>-2512.9939825146303</v>
      </c>
      <c r="M139" s="65">
        <f t="shared" si="57"/>
        <v>-2748.5871683753767</v>
      </c>
      <c r="N139" s="65">
        <f t="shared" si="57"/>
        <v>-2984.1803542361226</v>
      </c>
      <c r="O139" s="65">
        <f t="shared" si="57"/>
        <v>-3062.7114161897057</v>
      </c>
      <c r="P139" s="65">
        <f t="shared" si="57"/>
        <v>-3141.2424781432874</v>
      </c>
      <c r="Q139" s="65">
        <f t="shared" si="49"/>
        <v>0</v>
      </c>
      <c r="R139" s="65">
        <f t="shared" si="50"/>
        <v>0</v>
      </c>
      <c r="S139" s="65">
        <f t="shared" si="51"/>
        <v>0</v>
      </c>
      <c r="T139" s="65">
        <f t="shared" si="52"/>
        <v>0</v>
      </c>
      <c r="U139" s="65">
        <f t="shared" si="53"/>
        <v>0</v>
      </c>
      <c r="V139" s="65">
        <f t="shared" si="54"/>
        <v>0</v>
      </c>
      <c r="W139" s="65">
        <f t="shared" si="55"/>
        <v>0</v>
      </c>
      <c r="X139" s="28">
        <f>IFERROR(Q139/stanford_fuel_demand!$C159,0)</f>
        <v>0</v>
      </c>
      <c r="Y139" s="28">
        <f>IFERROR(R139/stanford_fuel_demand!$C159,0)</f>
        <v>0</v>
      </c>
      <c r="Z139" s="28">
        <f>IFERROR(S139/stanford_fuel_demand!$C159,0)</f>
        <v>0</v>
      </c>
      <c r="AA139" s="28">
        <f>IFERROR(T139/stanford_fuel_demand!$C159,0)</f>
        <v>0</v>
      </c>
      <c r="AB139" s="28">
        <f>IFERROR(U139/stanford_fuel_demand!$C159,0)</f>
        <v>0</v>
      </c>
      <c r="AC139" s="28">
        <f>IFERROR(V139/stanford_fuel_demand!$C159,0)</f>
        <v>0</v>
      </c>
      <c r="AD139" s="67">
        <f>IFERROR(W139/stanford_fuel_demand!$C159,0)</f>
        <v>0</v>
      </c>
    </row>
    <row r="140" spans="1:30" ht="15" customHeight="1" x14ac:dyDescent="0.25">
      <c r="A140" s="9" t="s">
        <v>4</v>
      </c>
      <c r="B140" s="9" t="s">
        <v>824</v>
      </c>
      <c r="C140" s="66">
        <f>stanford_fuel_demand!D160-stanford_fuel_demand!$C160</f>
        <v>-80.248400590984886</v>
      </c>
      <c r="D140" s="66">
        <f>stanford_fuel_demand!E160-stanford_fuel_demand!$C160</f>
        <v>-200.62100147746213</v>
      </c>
      <c r="E140" s="66">
        <f>stanford_fuel_demand!F160-stanford_fuel_demand!$C160</f>
        <v>-320.99360236393943</v>
      </c>
      <c r="F140" s="66">
        <f>stanford_fuel_demand!G160-stanford_fuel_demand!$C160</f>
        <v>-351.08675258555877</v>
      </c>
      <c r="G140" s="66">
        <f>stanford_fuel_demand!H160-stanford_fuel_demand!$C160</f>
        <v>-381.17990280717805</v>
      </c>
      <c r="H140" s="66">
        <f>stanford_fuel_demand!I160-stanford_fuel_demand!$C160</f>
        <v>-391.21095288105118</v>
      </c>
      <c r="I140" s="66">
        <f>stanford_fuel_demand!J160-stanford_fuel_demand!$C160</f>
        <v>-401.24200295492426</v>
      </c>
      <c r="J140" s="65">
        <f>IF($B140=$B$7,C140-J141-J139-J138-J137-#REF!,IF(C140&gt;0,0,-C140/2.5))</f>
        <v>32.099360236393956</v>
      </c>
      <c r="K140" s="65">
        <f>IF($B140=$B$7,D140-K141-K139-K138-K137-#REF!,IF(D140&gt;0,0,-D140/2.5))</f>
        <v>80.248400590984858</v>
      </c>
      <c r="L140" s="65">
        <f>IF($B140=$B$7,E140-L141-L139-L138-L137-#REF!,IF(E140&gt;0,0,-E140/2.5))</f>
        <v>128.39744094557577</v>
      </c>
      <c r="M140" s="65">
        <f>IF($B140=$B$7,F140-M141-M139-M138-M137-#REF!,IF(F140&gt;0,0,-F140/2.5))</f>
        <v>140.43470103422351</v>
      </c>
      <c r="N140" s="65">
        <f>IF($B140=$B$7,G140-N141-N139-N138-N137-#REF!,IF(G140&gt;0,0,-G140/2.5))</f>
        <v>152.47196112287122</v>
      </c>
      <c r="O140" s="65">
        <f>IF($B140=$B$7,H140-O141-O139-O138-O137-#REF!,IF(H140&gt;0,0,-H140/2.5))</f>
        <v>156.48438115242047</v>
      </c>
      <c r="P140" s="65">
        <f>IF($B140=$B$7,I140-P141-P139-P138-P137-#REF!,IF(I140&gt;0,0,-I140/2.5))</f>
        <v>160.49680118196972</v>
      </c>
      <c r="Q140" s="65">
        <f t="shared" si="49"/>
        <v>-14.752360382002607</v>
      </c>
      <c r="R140" s="65">
        <f t="shared" si="50"/>
        <v>-72.272947412372332</v>
      </c>
      <c r="S140" s="65">
        <f t="shared" si="51"/>
        <v>-152.13509433723544</v>
      </c>
      <c r="T140" s="65">
        <f t="shared" si="52"/>
        <v>-174.25490487981764</v>
      </c>
      <c r="U140" s="65">
        <f t="shared" si="53"/>
        <v>-197.02544454138274</v>
      </c>
      <c r="V140" s="65">
        <f t="shared" si="54"/>
        <v>-204.74664692197103</v>
      </c>
      <c r="W140" s="65">
        <f t="shared" si="55"/>
        <v>-212.52902306678038</v>
      </c>
      <c r="X140" s="28">
        <f>IFERROR(Q140/stanford_fuel_demand!$C160,0)</f>
        <v>-3.2100865588573162E-2</v>
      </c>
      <c r="Y140" s="28">
        <f>IFERROR(R140/stanford_fuel_demand!$C160,0)</f>
        <v>-0.15726460786606958</v>
      </c>
      <c r="Z140" s="28">
        <f>IFERROR(S140/stanford_fuel_demand!$C160,0)</f>
        <v>-0.33104317466257177</v>
      </c>
      <c r="AA140" s="28">
        <f>IFERROR(T140/stanford_fuel_demand!$C160,0)</f>
        <v>-0.37917547665936885</v>
      </c>
      <c r="AB140" s="28">
        <f>IFERROR(U140/stanford_fuel_demand!$C160,0)</f>
        <v>-0.42872375328274331</v>
      </c>
      <c r="AC140" s="28">
        <f>IFERROR(V140/stanford_fuel_demand!$C160,0)</f>
        <v>-0.44552494803282638</v>
      </c>
      <c r="AD140" s="67">
        <f>IFERROR(W140/stanford_fuel_demand!$C160,0)</f>
        <v>-0.46245925577174368</v>
      </c>
    </row>
    <row r="141" spans="1:30" ht="15" customHeight="1" x14ac:dyDescent="0.25">
      <c r="A141" s="9" t="s">
        <v>4</v>
      </c>
      <c r="B141" s="9" t="s">
        <v>221</v>
      </c>
      <c r="C141" s="66">
        <f>stanford_fuel_demand!D161-stanford_fuel_demand!$C161</f>
        <v>-213.35911935335639</v>
      </c>
      <c r="D141" s="66">
        <f>stanford_fuel_demand!E161-stanford_fuel_demand!$C161</f>
        <v>-533.39779838339109</v>
      </c>
      <c r="E141" s="66">
        <f>stanford_fuel_demand!F161-stanford_fuel_demand!$C161</f>
        <v>-853.43647741342579</v>
      </c>
      <c r="F141" s="66">
        <f>stanford_fuel_demand!G161-stanford_fuel_demand!$C161</f>
        <v>-933.44614717093441</v>
      </c>
      <c r="G141" s="66">
        <f>stanford_fuel_demand!H161-stanford_fuel_demand!$C161</f>
        <v>-1013.455816928443</v>
      </c>
      <c r="H141" s="66">
        <f>stanford_fuel_demand!I161-stanford_fuel_demand!$C161</f>
        <v>-1040.1257068476125</v>
      </c>
      <c r="I141" s="66">
        <f>stanford_fuel_demand!J161-stanford_fuel_demand!$C161</f>
        <v>-1066.7955967667822</v>
      </c>
      <c r="J141" s="65">
        <f>IF($B141=$B$7,C141-#REF!-J140-J139-J138-J142,IF(C141&gt;0,0,-C141/2.5))</f>
        <v>85.343647741342551</v>
      </c>
      <c r="K141" s="65">
        <f>IF($B141=$B$7,D141-#REF!-K140-K139-K138-K142,IF(D141&gt;0,0,-D141/2.5))</f>
        <v>213.35911935335645</v>
      </c>
      <c r="L141" s="65">
        <f>IF($B141=$B$7,E141-#REF!-L140-L139-L138-L142,IF(E141&gt;0,0,-E141/2.5))</f>
        <v>341.37459096537032</v>
      </c>
      <c r="M141" s="65">
        <f>IF($B141=$B$7,F141-#REF!-M140-M139-M138-M142,IF(F141&gt;0,0,-F141/2.5))</f>
        <v>373.37845886837374</v>
      </c>
      <c r="N141" s="65">
        <f>IF($B141=$B$7,G141-#REF!-N140-N139-N138-N142,IF(G141&gt;0,0,-G141/2.5))</f>
        <v>405.38232677137722</v>
      </c>
      <c r="O141" s="65">
        <f>IF($B141=$B$7,H141-#REF!-O140-O139-O138-O142,IF(H141&gt;0,0,-H141/2.5))</f>
        <v>416.05028273904497</v>
      </c>
      <c r="P141" s="65">
        <f>IF($B141=$B$7,I141-#REF!-P140-P139-P138-P142,IF(I141&gt;0,0,-I141/2.5))</f>
        <v>426.7182387067129</v>
      </c>
      <c r="Q141" s="65">
        <f t="shared" si="49"/>
        <v>-39.222596292355519</v>
      </c>
      <c r="R141" s="65">
        <f t="shared" si="50"/>
        <v>-192.15451397678703</v>
      </c>
      <c r="S141" s="65">
        <f t="shared" si="51"/>
        <v>-404.48668772818962</v>
      </c>
      <c r="T141" s="65">
        <f t="shared" si="52"/>
        <v>-463.29737134147297</v>
      </c>
      <c r="U141" s="65">
        <f t="shared" si="53"/>
        <v>-523.83817033078003</v>
      </c>
      <c r="V141" s="65">
        <f t="shared" si="54"/>
        <v>-544.366790566688</v>
      </c>
      <c r="W141" s="65">
        <f t="shared" si="55"/>
        <v>-565.05805554524068</v>
      </c>
      <c r="X141" s="28">
        <f>IFERROR(Q141/stanford_fuel_demand!$C161,0)</f>
        <v>-1.7780760431618341E-2</v>
      </c>
      <c r="Y141" s="28">
        <f>IFERROR(R141/stanford_fuel_demand!$C161,0)</f>
        <v>-8.7109312025354477E-2</v>
      </c>
      <c r="Z141" s="28">
        <f>IFERROR(S141/stanford_fuel_demand!$C161,0)</f>
        <v>-0.18336575270708161</v>
      </c>
      <c r="AA141" s="28">
        <f>IFERROR(T141/stanford_fuel_demand!$C161,0)</f>
        <v>-0.2100263712024284</v>
      </c>
      <c r="AB141" s="28">
        <f>IFERROR(U141/stanford_fuel_demand!$C161,0)</f>
        <v>-0.23747130205667255</v>
      </c>
      <c r="AC141" s="28">
        <f>IFERROR(V141/stanford_fuel_demand!$C161,0)</f>
        <v>-0.24677753144764975</v>
      </c>
      <c r="AD141" s="67">
        <f>IFERROR(W141/stanford_fuel_demand!$C161,0)</f>
        <v>-0.25615749250041886</v>
      </c>
    </row>
    <row r="142" spans="1:30" ht="15" customHeight="1" x14ac:dyDescent="0.25">
      <c r="A142" s="9" t="s">
        <v>3</v>
      </c>
      <c r="B142" s="9" t="s">
        <v>220</v>
      </c>
      <c r="C142" s="66">
        <f>stanford_fuel_demand!D163-stanford_fuel_demand!$C163</f>
        <v>-20.37156328406877</v>
      </c>
      <c r="D142" s="66">
        <f>stanford_fuel_demand!E163-stanford_fuel_demand!$C163</f>
        <v>-50.928908210171926</v>
      </c>
      <c r="E142" s="66">
        <f>stanford_fuel_demand!F163-stanford_fuel_demand!$C163</f>
        <v>-81.486253136275081</v>
      </c>
      <c r="F142" s="66">
        <f>stanford_fuel_demand!G163-stanford_fuel_demand!$C163</f>
        <v>-89.125589367800899</v>
      </c>
      <c r="G142" s="66">
        <f>stanford_fuel_demand!H163-stanford_fuel_demand!$C163</f>
        <v>-96.764925599326716</v>
      </c>
      <c r="H142" s="66">
        <f>stanford_fuel_demand!I163-stanford_fuel_demand!$C163</f>
        <v>-99.311371009835284</v>
      </c>
      <c r="I142" s="66">
        <f>stanford_fuel_demand!J163-stanford_fuel_demand!$C163</f>
        <v>-101.85781642034385</v>
      </c>
      <c r="J142" s="65">
        <f>IF($B142=$B$7,C142-J143-#REF!-J141-J140-J144,IF(C142&gt;0,0,-C142/2.5))</f>
        <v>8.1486253136275089</v>
      </c>
      <c r="K142" s="65">
        <f>IF($B142=$B$7,D142-K143-#REF!-K141-K140-K144,IF(D142&gt;0,0,-D142/2.5))</f>
        <v>20.37156328406877</v>
      </c>
      <c r="L142" s="65">
        <f>IF($B142=$B$7,E142-L143-#REF!-L141-L140-L144,IF(E142&gt;0,0,-E142/2.5))</f>
        <v>32.594501254510035</v>
      </c>
      <c r="M142" s="65">
        <f>IF($B142=$B$7,F142-M143-#REF!-M141-M140-M144,IF(F142&gt;0,0,-F142/2.5))</f>
        <v>35.650235747120362</v>
      </c>
      <c r="N142" s="65">
        <f>IF($B142=$B$7,G142-N143-#REF!-N141-N140-N144,IF(G142&gt;0,0,-G142/2.5))</f>
        <v>38.705970239730689</v>
      </c>
      <c r="O142" s="65">
        <f>IF($B142=$B$7,H142-O143-#REF!-O141-O140-O144,IF(H142&gt;0,0,-H142/2.5))</f>
        <v>39.724548403934115</v>
      </c>
      <c r="P142" s="65">
        <f>IF($B142=$B$7,I142-P143-#REF!-P141-P140-P144,IF(I142&gt;0,0,-I142/2.5))</f>
        <v>40.743126568137541</v>
      </c>
      <c r="Q142" s="65">
        <f t="shared" si="49"/>
        <v>-4.5786651172611492</v>
      </c>
      <c r="R142" s="65">
        <f t="shared" si="50"/>
        <v>-21.401447679798402</v>
      </c>
      <c r="S142" s="65">
        <f t="shared" si="51"/>
        <v>-43.755493467561436</v>
      </c>
      <c r="T142" s="65">
        <f t="shared" si="52"/>
        <v>-49.835464566029351</v>
      </c>
      <c r="U142" s="65">
        <f t="shared" si="53"/>
        <v>-56.05807380780265</v>
      </c>
      <c r="V142" s="65">
        <f t="shared" si="54"/>
        <v>-58.160642393044185</v>
      </c>
      <c r="W142" s="65">
        <f t="shared" si="55"/>
        <v>-60.276344615657429</v>
      </c>
      <c r="X142" s="28">
        <f>IFERROR(Q142/stanford_fuel_demand!$C163,0)</f>
        <v>-6.6019600778990184E-3</v>
      </c>
      <c r="Y142" s="28">
        <f>IFERROR(R142/stanford_fuel_demand!$C163,0)</f>
        <v>-3.0858667225654387E-2</v>
      </c>
      <c r="Z142" s="28">
        <f>IFERROR(S142/stanford_fuel_demand!$C163,0)</f>
        <v>-6.3090882094126249E-2</v>
      </c>
      <c r="AA142" s="28">
        <f>IFERROR(T142/stanford_fuel_demand!$C163,0)</f>
        <v>-7.1857569641451319E-2</v>
      </c>
      <c r="AB142" s="28">
        <f>IFERROR(U142/stanford_fuel_demand!$C163,0)</f>
        <v>-8.0829926593192478E-2</v>
      </c>
      <c r="AC142" s="28">
        <f>IFERROR(V142/stanford_fuel_demand!$C163,0)</f>
        <v>-8.3861612358652554E-2</v>
      </c>
      <c r="AD142" s="67">
        <f>IFERROR(W142/stanford_fuel_demand!$C163,0)</f>
        <v>-8.6912235466631696E-2</v>
      </c>
    </row>
    <row r="143" spans="1:30" ht="15" customHeight="1" x14ac:dyDescent="0.25">
      <c r="A143" s="9" t="s">
        <v>3</v>
      </c>
      <c r="B143" s="9" t="s">
        <v>208</v>
      </c>
      <c r="C143" s="66">
        <f>stanford_fuel_demand!D164-stanford_fuel_demand!$C164</f>
        <v>-1056.8588469868027</v>
      </c>
      <c r="D143" s="66">
        <f>stanford_fuel_demand!E164-stanford_fuel_demand!$C164</f>
        <v>-2642.147117467006</v>
      </c>
      <c r="E143" s="66">
        <f>stanford_fuel_demand!F164-stanford_fuel_demand!$C164</f>
        <v>-4227.4353879472101</v>
      </c>
      <c r="F143" s="66">
        <f>stanford_fuel_demand!G164-stanford_fuel_demand!$C164</f>
        <v>-4623.7574555672609</v>
      </c>
      <c r="G143" s="66">
        <f>stanford_fuel_demand!H164-stanford_fuel_demand!$C164</f>
        <v>-5020.0795231873117</v>
      </c>
      <c r="H143" s="66">
        <f>stanford_fuel_demand!I164-stanford_fuel_demand!$C164</f>
        <v>-5152.1868790606622</v>
      </c>
      <c r="I143" s="66">
        <f>stanford_fuel_demand!J164-stanford_fuel_demand!$C164</f>
        <v>-5284.2942349340128</v>
      </c>
      <c r="J143" s="65">
        <f>IF($B143=$B$7,C143-J144-J142-#REF!-J141-J145,IF(C143&gt;0,0,-C143/2.5))</f>
        <v>422.74353879472108</v>
      </c>
      <c r="K143" s="65">
        <f>IF($B143=$B$7,D143-K144-K142-#REF!-K141-K145,IF(D143&gt;0,0,-D143/2.5))</f>
        <v>1056.8588469868023</v>
      </c>
      <c r="L143" s="65">
        <f>IF($B143=$B$7,E143-L144-L142-#REF!-L141-L145,IF(E143&gt;0,0,-E143/2.5))</f>
        <v>1690.9741551788841</v>
      </c>
      <c r="M143" s="65">
        <f>IF($B143=$B$7,F143-M144-M142-#REF!-M141-M145,IF(F143&gt;0,0,-F143/2.5))</f>
        <v>1849.5029822269044</v>
      </c>
      <c r="N143" s="65">
        <f>IF($B143=$B$7,G143-N144-N142-#REF!-N141-N145,IF(G143&gt;0,0,-G143/2.5))</f>
        <v>2008.0318092749246</v>
      </c>
      <c r="O143" s="65">
        <f>IF($B143=$B$7,H143-O144-O142-#REF!-O141-O145,IF(H143&gt;0,0,-H143/2.5))</f>
        <v>2060.8747516242647</v>
      </c>
      <c r="P143" s="65">
        <f>IF($B143=$B$7,I143-P144-P142-#REF!-P141-P145,IF(I143&gt;0,0,-I143/2.5))</f>
        <v>2113.717693973605</v>
      </c>
      <c r="Q143" s="65">
        <f t="shared" si="49"/>
        <v>-237.53713296767819</v>
      </c>
      <c r="R143" s="65">
        <f t="shared" si="50"/>
        <v>-1110.2883467175234</v>
      </c>
      <c r="S143" s="65">
        <f t="shared" si="51"/>
        <v>-2269.9966482999066</v>
      </c>
      <c r="T143" s="65">
        <f t="shared" si="52"/>
        <v>-2585.4202196399106</v>
      </c>
      <c r="U143" s="65">
        <f t="shared" si="53"/>
        <v>-2908.243732828656</v>
      </c>
      <c r="V143" s="65">
        <f t="shared" si="54"/>
        <v>-3017.3231480764207</v>
      </c>
      <c r="W143" s="65">
        <f t="shared" si="55"/>
        <v>-3127.0839249190644</v>
      </c>
      <c r="X143" s="28">
        <f>IFERROR(Q143/stanford_fuel_demand!$C164,0)</f>
        <v>-2.8262804219651005E-2</v>
      </c>
      <c r="Y143" s="28">
        <f>IFERROR(R143/stanford_fuel_demand!$C164,0)</f>
        <v>-0.1321050809134218</v>
      </c>
      <c r="Z143" s="28">
        <f>IFERROR(S143/stanford_fuel_demand!$C164,0)</f>
        <v>-0.27009028040636512</v>
      </c>
      <c r="AA143" s="28">
        <f>IFERROR(T143/stanford_fuel_demand!$C164,0)</f>
        <v>-0.30762022164826219</v>
      </c>
      <c r="AB143" s="28">
        <f>IFERROR(U143/stanford_fuel_demand!$C164,0)</f>
        <v>-0.34603062778882521</v>
      </c>
      <c r="AC143" s="28">
        <f>IFERROR(V143/stanford_fuel_demand!$C164,0)</f>
        <v>-0.35900918873643534</v>
      </c>
      <c r="AD143" s="67">
        <f>IFERROR(W143/stanford_fuel_demand!$C164,0)</f>
        <v>-0.37206881991133278</v>
      </c>
    </row>
    <row r="144" spans="1:30" ht="15" customHeight="1" x14ac:dyDescent="0.25">
      <c r="A144" s="9" t="s">
        <v>3</v>
      </c>
      <c r="B144" s="9" t="s">
        <v>831</v>
      </c>
      <c r="C144" s="66">
        <f>stanford_fuel_demand!D165-stanford_fuel_demand!$C165</f>
        <v>-588.11512257176219</v>
      </c>
      <c r="D144" s="66">
        <f>stanford_fuel_demand!E165-stanford_fuel_demand!$C165</f>
        <v>-1470.2878064294055</v>
      </c>
      <c r="E144" s="66">
        <f>stanford_fuel_demand!F165-stanford_fuel_demand!$C165</f>
        <v>-2352.4604902870492</v>
      </c>
      <c r="F144" s="66">
        <f>stanford_fuel_demand!G165-stanford_fuel_demand!$C165</f>
        <v>-2573.00366125146</v>
      </c>
      <c r="G144" s="66">
        <f>stanford_fuel_demand!H165-stanford_fuel_demand!$C165</f>
        <v>-2793.5468322158708</v>
      </c>
      <c r="H144" s="66">
        <f>stanford_fuel_demand!I165-stanford_fuel_demand!$C165</f>
        <v>-2867.0612225373411</v>
      </c>
      <c r="I144" s="66">
        <f>stanford_fuel_demand!J165-stanford_fuel_demand!$C165</f>
        <v>-2940.5756128588114</v>
      </c>
      <c r="J144" s="65">
        <f>IF($B144=$B$7,C144-J145-J143-J142-#REF!-J146,IF(C144&gt;0,0,-C144/2.5))</f>
        <v>235.24604902870487</v>
      </c>
      <c r="K144" s="65">
        <f>IF($B144=$B$7,D144-K145-K143-K142-#REF!-K146,IF(D144&gt;0,0,-D144/2.5))</f>
        <v>588.11512257176219</v>
      </c>
      <c r="L144" s="65">
        <f>IF($B144=$B$7,E144-L145-L143-L142-#REF!-L146,IF(E144&gt;0,0,-E144/2.5))</f>
        <v>940.98419611481972</v>
      </c>
      <c r="M144" s="65">
        <f>IF($B144=$B$7,F144-M145-M143-M142-#REF!-M146,IF(F144&gt;0,0,-F144/2.5))</f>
        <v>1029.2014645005841</v>
      </c>
      <c r="N144" s="65">
        <f>IF($B144=$B$7,G144-N145-N143-N142-#REF!-N146,IF(G144&gt;0,0,-G144/2.5))</f>
        <v>1117.4187328863484</v>
      </c>
      <c r="O144" s="65">
        <f>IF($B144=$B$7,H144-O145-O143-O142-#REF!-O146,IF(H144&gt;0,0,-H144/2.5))</f>
        <v>1146.8244890149365</v>
      </c>
      <c r="P144" s="65">
        <f>IF($B144=$B$7,I144-P145-P143-P142-#REF!-P146,IF(I144&gt;0,0,-I144/2.5))</f>
        <v>1176.2302451435246</v>
      </c>
      <c r="Q144" s="65">
        <f t="shared" si="49"/>
        <v>-132.18338519748943</v>
      </c>
      <c r="R144" s="65">
        <f t="shared" si="50"/>
        <v>-617.84728299476444</v>
      </c>
      <c r="S144" s="65">
        <f t="shared" si="51"/>
        <v>-1263.1955164671674</v>
      </c>
      <c r="T144" s="65">
        <f t="shared" si="52"/>
        <v>-1438.720727662155</v>
      </c>
      <c r="U144" s="65">
        <f t="shared" si="53"/>
        <v>-1618.3638186665457</v>
      </c>
      <c r="V144" s="65">
        <f t="shared" si="54"/>
        <v>-1679.0637445378163</v>
      </c>
      <c r="W144" s="65">
        <f t="shared" si="55"/>
        <v>-1740.1428308419397</v>
      </c>
      <c r="X144" s="28">
        <f>IFERROR(Q144/stanford_fuel_demand!$C165,0)</f>
        <v>-2.2290648520128846E-2</v>
      </c>
      <c r="Y144" s="28">
        <f>IFERROR(R144/stanford_fuel_demand!$C165,0)</f>
        <v>-0.10419022484388947</v>
      </c>
      <c r="Z144" s="28">
        <f>IFERROR(S144/stanford_fuel_demand!$C165,0)</f>
        <v>-0.21301805236492807</v>
      </c>
      <c r="AA144" s="28">
        <f>IFERROR(T144/stanford_fuel_demand!$C165,0)</f>
        <v>-0.24261761802382878</v>
      </c>
      <c r="AB144" s="28">
        <f>IFERROR(U144/stanford_fuel_demand!$C165,0)</f>
        <v>-0.27291159933370107</v>
      </c>
      <c r="AC144" s="28">
        <f>IFERROR(V144/stanford_fuel_demand!$C165,0)</f>
        <v>-0.28314768695373632</v>
      </c>
      <c r="AD144" s="67">
        <f>IFERROR(W144/stanford_fuel_demand!$C165,0)</f>
        <v>-0.29344771401615177</v>
      </c>
    </row>
    <row r="145" spans="1:30" ht="15" customHeight="1" x14ac:dyDescent="0.25">
      <c r="A145" s="9" t="s">
        <v>3</v>
      </c>
      <c r="B145" s="9" t="s">
        <v>825</v>
      </c>
      <c r="C145" s="66">
        <f>stanford_fuel_demand!D166-stanford_fuel_demand!$C166</f>
        <v>217.08446946059485</v>
      </c>
      <c r="D145" s="66">
        <f>stanford_fuel_demand!E166-stanford_fuel_demand!$C166</f>
        <v>542.71117365148802</v>
      </c>
      <c r="E145" s="66">
        <f>stanford_fuel_demand!F166-stanford_fuel_demand!$C166</f>
        <v>868.3378778423812</v>
      </c>
      <c r="F145" s="66">
        <f>stanford_fuel_demand!G166-stanford_fuel_demand!$C166</f>
        <v>949.74455389010382</v>
      </c>
      <c r="G145" s="66">
        <f>stanford_fuel_demand!H166-stanford_fuel_demand!$C166</f>
        <v>1031.1512299378273</v>
      </c>
      <c r="H145" s="66">
        <f>stanford_fuel_demand!I166-stanford_fuel_demand!$C166</f>
        <v>1058.2867886204012</v>
      </c>
      <c r="I145" s="66">
        <f>stanford_fuel_demand!J166-stanford_fuel_demand!$C166</f>
        <v>1085.422347302976</v>
      </c>
      <c r="J145" s="65">
        <f t="shared" ref="J145:P145" si="58">IF($B145=$B$7,C145-J146-J144-J143-J142-J147,IF(C145&gt;0,0,-C145/2.5))</f>
        <v>-748.77564355207028</v>
      </c>
      <c r="K145" s="65">
        <f t="shared" si="58"/>
        <v>-1871.9391088801744</v>
      </c>
      <c r="L145" s="65">
        <f t="shared" si="58"/>
        <v>-2995.1025742082793</v>
      </c>
      <c r="M145" s="65">
        <f t="shared" si="58"/>
        <v>-3275.8934405403061</v>
      </c>
      <c r="N145" s="65">
        <f t="shared" si="58"/>
        <v>-3556.6843068723319</v>
      </c>
      <c r="O145" s="65">
        <f t="shared" si="58"/>
        <v>-3650.2812623163409</v>
      </c>
      <c r="P145" s="65">
        <f t="shared" si="58"/>
        <v>-3743.8782177603493</v>
      </c>
      <c r="Q145" s="65">
        <f t="shared" si="49"/>
        <v>0</v>
      </c>
      <c r="R145" s="65">
        <f t="shared" si="50"/>
        <v>0</v>
      </c>
      <c r="S145" s="65">
        <f t="shared" si="51"/>
        <v>0</v>
      </c>
      <c r="T145" s="65">
        <f t="shared" si="52"/>
        <v>0</v>
      </c>
      <c r="U145" s="65">
        <f t="shared" si="53"/>
        <v>0</v>
      </c>
      <c r="V145" s="65">
        <f t="shared" si="54"/>
        <v>0</v>
      </c>
      <c r="W145" s="65">
        <f t="shared" si="55"/>
        <v>0</v>
      </c>
      <c r="X145" s="28">
        <f>IFERROR(Q145/stanford_fuel_demand!$C166,0)</f>
        <v>0</v>
      </c>
      <c r="Y145" s="28">
        <f>IFERROR(R145/stanford_fuel_demand!$C166,0)</f>
        <v>0</v>
      </c>
      <c r="Z145" s="28">
        <f>IFERROR(S145/stanford_fuel_demand!$C166,0)</f>
        <v>0</v>
      </c>
      <c r="AA145" s="28">
        <f>IFERROR(T145/stanford_fuel_demand!$C166,0)</f>
        <v>0</v>
      </c>
      <c r="AB145" s="28">
        <f>IFERROR(U145/stanford_fuel_demand!$C166,0)</f>
        <v>0</v>
      </c>
      <c r="AC145" s="28">
        <f>IFERROR(V145/stanford_fuel_demand!$C166,0)</f>
        <v>0</v>
      </c>
      <c r="AD145" s="67">
        <f>IFERROR(W145/stanford_fuel_demand!$C166,0)</f>
        <v>0</v>
      </c>
    </row>
    <row r="146" spans="1:30" ht="15" customHeight="1" x14ac:dyDescent="0.25">
      <c r="A146" s="9" t="s">
        <v>3</v>
      </c>
      <c r="B146" s="9" t="s">
        <v>824</v>
      </c>
      <c r="C146" s="66">
        <f>stanford_fuel_demand!D167-stanford_fuel_demand!$C167</f>
        <v>-219.27184379190817</v>
      </c>
      <c r="D146" s="66">
        <f>stanford_fuel_demand!E167-stanford_fuel_demand!$C167</f>
        <v>-548.17960947977031</v>
      </c>
      <c r="E146" s="66">
        <f>stanford_fuel_demand!F167-stanford_fuel_demand!$C167</f>
        <v>-877.08737516763256</v>
      </c>
      <c r="F146" s="66">
        <f>stanford_fuel_demand!G167-stanford_fuel_demand!$C167</f>
        <v>-959.31431658959809</v>
      </c>
      <c r="G146" s="66">
        <f>stanford_fuel_demand!H167-stanford_fuel_demand!$C167</f>
        <v>-1041.5412580115635</v>
      </c>
      <c r="H146" s="66">
        <f>stanford_fuel_demand!I167-stanford_fuel_demand!$C167</f>
        <v>-1068.9502384855521</v>
      </c>
      <c r="I146" s="66">
        <f>stanford_fuel_demand!J167-stanford_fuel_demand!$C167</f>
        <v>-1096.3592189595406</v>
      </c>
      <c r="J146" s="65">
        <f>IF($B146=$B$7,C146-J147-J145-J144-J143-#REF!,IF(C146&gt;0,0,-C146/2.5))</f>
        <v>87.708737516763264</v>
      </c>
      <c r="K146" s="65">
        <f>IF($B146=$B$7,D146-K147-K145-K144-K143-#REF!,IF(D146&gt;0,0,-D146/2.5))</f>
        <v>219.27184379190811</v>
      </c>
      <c r="L146" s="65">
        <f>IF($B146=$B$7,E146-L147-L145-L144-L143-#REF!,IF(E146&gt;0,0,-E146/2.5))</f>
        <v>350.834950067053</v>
      </c>
      <c r="M146" s="65">
        <f>IF($B146=$B$7,F146-M147-M145-M144-M143-#REF!,IF(F146&gt;0,0,-F146/2.5))</f>
        <v>383.72572663583924</v>
      </c>
      <c r="N146" s="65">
        <f>IF($B146=$B$7,G146-N147-N145-N144-N143-#REF!,IF(G146&gt;0,0,-G146/2.5))</f>
        <v>416.61650320462542</v>
      </c>
      <c r="O146" s="65">
        <f>IF($B146=$B$7,H146-O147-O145-O144-O143-#REF!,IF(H146&gt;0,0,-H146/2.5))</f>
        <v>427.58009539422085</v>
      </c>
      <c r="P146" s="65">
        <f>IF($B146=$B$7,I146-P147-P145-P144-P143-#REF!,IF(I146&gt;0,0,-I146/2.5))</f>
        <v>438.54368758381622</v>
      </c>
      <c r="Q146" s="65">
        <f t="shared" si="49"/>
        <v>-49.283028914756187</v>
      </c>
      <c r="R146" s="65">
        <f t="shared" si="50"/>
        <v>-230.35713200446048</v>
      </c>
      <c r="S146" s="65">
        <f t="shared" si="51"/>
        <v>-470.96767169361431</v>
      </c>
      <c r="T146" s="65">
        <f t="shared" si="52"/>
        <v>-536.41019342709114</v>
      </c>
      <c r="U146" s="65">
        <f t="shared" si="53"/>
        <v>-603.38801847732839</v>
      </c>
      <c r="V146" s="65">
        <f t="shared" si="54"/>
        <v>-626.01927578223047</v>
      </c>
      <c r="W146" s="65">
        <f t="shared" si="55"/>
        <v>-648.7918986191753</v>
      </c>
      <c r="X146" s="28">
        <f>IFERROR(Q146/stanford_fuel_demand!$C167,0)</f>
        <v>-3.1315726874615257E-2</v>
      </c>
      <c r="Y146" s="28">
        <f>IFERROR(R146/stanford_fuel_demand!$C167,0)</f>
        <v>-0.14637495276414395</v>
      </c>
      <c r="Z146" s="28">
        <f>IFERROR(S146/stanford_fuel_demand!$C167,0)</f>
        <v>-0.29926518922043527</v>
      </c>
      <c r="AA146" s="28">
        <f>IFERROR(T146/stanford_fuel_demand!$C167,0)</f>
        <v>-0.34084908091135391</v>
      </c>
      <c r="AB146" s="28">
        <f>IFERROR(U146/stanford_fuel_demand!$C167,0)</f>
        <v>-0.38340854452624101</v>
      </c>
      <c r="AC146" s="28">
        <f>IFERROR(V146/stanford_fuel_demand!$C167,0)</f>
        <v>-0.39778903793737658</v>
      </c>
      <c r="AD146" s="67">
        <f>IFERROR(W146/stanford_fuel_demand!$C167,0)</f>
        <v>-0.41225935870872965</v>
      </c>
    </row>
    <row r="147" spans="1:30" ht="15" customHeight="1" x14ac:dyDescent="0.25">
      <c r="A147" s="9" t="s">
        <v>3</v>
      </c>
      <c r="B147" s="9" t="s">
        <v>221</v>
      </c>
      <c r="C147" s="66">
        <f>stanford_fuel_demand!D168-stanford_fuel_demand!$C168</f>
        <v>-530.03290589712105</v>
      </c>
      <c r="D147" s="66">
        <f>stanford_fuel_demand!E168-stanford_fuel_demand!$C168</f>
        <v>-1325.0822647428026</v>
      </c>
      <c r="E147" s="66">
        <f>stanford_fuel_demand!F168-stanford_fuel_demand!$C168</f>
        <v>-2120.1316235884842</v>
      </c>
      <c r="F147" s="66">
        <f>stanford_fuel_demand!G168-stanford_fuel_demand!$C168</f>
        <v>-2318.8939632999045</v>
      </c>
      <c r="G147" s="66">
        <f>stanford_fuel_demand!H168-stanford_fuel_demand!$C168</f>
        <v>-2517.6563030113248</v>
      </c>
      <c r="H147" s="66">
        <f>stanford_fuel_demand!I168-stanford_fuel_demand!$C168</f>
        <v>-2583.910416248465</v>
      </c>
      <c r="I147" s="66">
        <f>stanford_fuel_demand!J168-stanford_fuel_demand!$C168</f>
        <v>-2650.1645294856053</v>
      </c>
      <c r="J147" s="65">
        <f>IF($B147=$B$7,C147-#REF!-J146-J145-J144-J148,IF(C147&gt;0,0,-C147/2.5))</f>
        <v>212.01316235884843</v>
      </c>
      <c r="K147" s="65">
        <f>IF($B147=$B$7,D147-#REF!-K146-K145-K144-K148,IF(D147&gt;0,0,-D147/2.5))</f>
        <v>530.03290589712105</v>
      </c>
      <c r="L147" s="65">
        <f>IF($B147=$B$7,E147-#REF!-L146-L145-L144-L148,IF(E147&gt;0,0,-E147/2.5))</f>
        <v>848.05264943539373</v>
      </c>
      <c r="M147" s="65">
        <f>IF($B147=$B$7,F147-#REF!-M146-M145-M144-M148,IF(F147&gt;0,0,-F147/2.5))</f>
        <v>927.55758531996185</v>
      </c>
      <c r="N147" s="65">
        <f>IF($B147=$B$7,G147-#REF!-N146-N145-N144-N148,IF(G147&gt;0,0,-G147/2.5))</f>
        <v>1007.06252120453</v>
      </c>
      <c r="O147" s="65">
        <f>IF($B147=$B$7,H147-#REF!-O146-O145-O144-O148,IF(H147&gt;0,0,-H147/2.5))</f>
        <v>1033.5641664993859</v>
      </c>
      <c r="P147" s="65">
        <f>IF($B147=$B$7,I147-#REF!-P146-P145-P144-P148,IF(I147&gt;0,0,-I147/2.5))</f>
        <v>1060.0658117942421</v>
      </c>
      <c r="Q147" s="65">
        <f t="shared" si="49"/>
        <v>-119.12896145430238</v>
      </c>
      <c r="R147" s="65">
        <f t="shared" si="50"/>
        <v>-556.828719816496</v>
      </c>
      <c r="S147" s="65">
        <f t="shared" si="51"/>
        <v>-1138.4423977766533</v>
      </c>
      <c r="T147" s="65">
        <f t="shared" si="52"/>
        <v>-1296.632748912426</v>
      </c>
      <c r="U147" s="65">
        <f t="shared" si="53"/>
        <v>-1458.5342982774991</v>
      </c>
      <c r="V147" s="65">
        <f t="shared" si="54"/>
        <v>-1513.2395028581952</v>
      </c>
      <c r="W147" s="65">
        <f t="shared" si="55"/>
        <v>-1568.2864220085614</v>
      </c>
      <c r="X147" s="28">
        <f>IFERROR(Q147/stanford_fuel_demand!$C168,0)</f>
        <v>-3.1139908094896165E-2</v>
      </c>
      <c r="Y147" s="28">
        <f>IFERROR(R147/stanford_fuel_demand!$C168,0)</f>
        <v>-0.14555314633827143</v>
      </c>
      <c r="Z147" s="28">
        <f>IFERROR(S147/stanford_fuel_demand!$C168,0)</f>
        <v>-0.29758499700928837</v>
      </c>
      <c r="AA147" s="28">
        <f>IFERROR(T147/stanford_fuel_demand!$C168,0)</f>
        <v>-0.33893542041373426</v>
      </c>
      <c r="AB147" s="28">
        <f>IFERROR(U147/stanford_fuel_demand!$C168,0)</f>
        <v>-0.38125593849852946</v>
      </c>
      <c r="AC147" s="28">
        <f>IFERROR(V147/stanford_fuel_demand!$C168,0)</f>
        <v>-0.39555569417640324</v>
      </c>
      <c r="AD147" s="67">
        <f>IFERROR(W147/stanford_fuel_demand!$C168,0)</f>
        <v>-0.40994477288844361</v>
      </c>
    </row>
    <row r="148" spans="1:30" ht="15" customHeight="1" x14ac:dyDescent="0.25">
      <c r="A148" s="9" t="s">
        <v>2</v>
      </c>
      <c r="B148" s="9" t="s">
        <v>220</v>
      </c>
      <c r="C148" s="66">
        <f>stanford_fuel_demand!D170-stanford_fuel_demand!$C170</f>
        <v>-40.943843109692466</v>
      </c>
      <c r="D148" s="66">
        <f>stanford_fuel_demand!E170-stanford_fuel_demand!$C170</f>
        <v>-102.35960777423111</v>
      </c>
      <c r="E148" s="66">
        <f>stanford_fuel_demand!F170-stanford_fuel_demand!$C170</f>
        <v>-163.77537243876986</v>
      </c>
      <c r="F148" s="66">
        <f>stanford_fuel_demand!G170-stanford_fuel_demand!$C170</f>
        <v>-179.12931360490461</v>
      </c>
      <c r="G148" s="66">
        <f>stanford_fuel_demand!H170-stanford_fuel_demand!$C170</f>
        <v>-194.48325477103924</v>
      </c>
      <c r="H148" s="66">
        <f>stanford_fuel_demand!I170-stanford_fuel_demand!$C170</f>
        <v>-199.60123515975079</v>
      </c>
      <c r="I148" s="66">
        <f>stanford_fuel_demand!J170-stanford_fuel_demand!$C170</f>
        <v>-204.71921554846233</v>
      </c>
      <c r="J148" s="65">
        <f>IF($B148=$B$7,C148-J149-#REF!-J147-J146-J150,IF(C148&gt;0,0,-C148/2.5))</f>
        <v>16.377537243876986</v>
      </c>
      <c r="K148" s="65">
        <f>IF($B148=$B$7,D148-K149-#REF!-K147-K146-K150,IF(D148&gt;0,0,-D148/2.5))</f>
        <v>40.943843109692445</v>
      </c>
      <c r="L148" s="65">
        <f>IF($B148=$B$7,E148-L149-#REF!-L147-L146-L150,IF(E148&gt;0,0,-E148/2.5))</f>
        <v>65.510148975507946</v>
      </c>
      <c r="M148" s="65">
        <f>IF($B148=$B$7,F148-M149-#REF!-M147-M146-M150,IF(F148&gt;0,0,-F148/2.5))</f>
        <v>71.651725441961844</v>
      </c>
      <c r="N148" s="65">
        <f>IF($B148=$B$7,G148-N149-#REF!-N147-N146-N150,IF(G148&gt;0,0,-G148/2.5))</f>
        <v>77.7933019084157</v>
      </c>
      <c r="O148" s="65">
        <f>IF($B148=$B$7,H148-O149-#REF!-O147-O146-O150,IF(H148&gt;0,0,-H148/2.5))</f>
        <v>79.840494063900309</v>
      </c>
      <c r="P148" s="65">
        <f>IF($B148=$B$7,I148-P149-#REF!-P147-P146-P150,IF(I148&gt;0,0,-I148/2.5))</f>
        <v>81.887686219384932</v>
      </c>
      <c r="Q148" s="65">
        <f t="shared" si="49"/>
        <v>-32.721882518839919</v>
      </c>
      <c r="R148" s="65">
        <f t="shared" si="50"/>
        <v>-93.011303651605886</v>
      </c>
      <c r="S148" s="65">
        <f t="shared" si="51"/>
        <v>-154.09555367518334</v>
      </c>
      <c r="T148" s="65">
        <f t="shared" si="52"/>
        <v>-169.40020642906453</v>
      </c>
      <c r="U148" s="65">
        <f t="shared" si="53"/>
        <v>-184.71225057039041</v>
      </c>
      <c r="V148" s="65">
        <f t="shared" si="54"/>
        <v>-189.81762745202852</v>
      </c>
      <c r="W148" s="65">
        <f t="shared" si="55"/>
        <v>-194.92360435575534</v>
      </c>
      <c r="X148" s="28">
        <f>IFERROR(Q148/stanford_fuel_demand!$C170,0)</f>
        <v>-4.0506949765435243E-2</v>
      </c>
      <c r="Y148" s="28">
        <f>IFERROR(R148/stanford_fuel_demand!$C170,0)</f>
        <v>-0.11514020327112938</v>
      </c>
      <c r="Z148" s="28">
        <f>IFERROR(S148/stanford_fuel_demand!$C170,0)</f>
        <v>-0.19075738836858569</v>
      </c>
      <c r="AA148" s="28">
        <f>IFERROR(T148/stanford_fuel_demand!$C170,0)</f>
        <v>-0.20970326655643007</v>
      </c>
      <c r="AB148" s="28">
        <f>IFERROR(U148/stanford_fuel_demand!$C170,0)</f>
        <v>-0.22865829466282656</v>
      </c>
      <c r="AC148" s="28">
        <f>IFERROR(V148/stanford_fuel_demand!$C170,0)</f>
        <v>-0.23497832361467738</v>
      </c>
      <c r="AD148" s="67">
        <f>IFERROR(W148/stanford_fuel_demand!$C170,0)</f>
        <v>-0.24129909534361602</v>
      </c>
    </row>
    <row r="149" spans="1:30" ht="15" customHeight="1" x14ac:dyDescent="0.25">
      <c r="A149" s="9" t="s">
        <v>2</v>
      </c>
      <c r="B149" s="9" t="s">
        <v>208</v>
      </c>
      <c r="C149" s="66">
        <f>stanford_fuel_demand!D199-stanford_fuel_demand!$C199</f>
        <v>0</v>
      </c>
      <c r="D149" s="66">
        <f>stanford_fuel_demand!E199-stanford_fuel_demand!$C199</f>
        <v>0</v>
      </c>
      <c r="E149" s="66">
        <f>stanford_fuel_demand!F199-stanford_fuel_demand!$C199</f>
        <v>0</v>
      </c>
      <c r="F149" s="66">
        <f>stanford_fuel_demand!G199-stanford_fuel_demand!$C199</f>
        <v>0</v>
      </c>
      <c r="G149" s="66">
        <f>stanford_fuel_demand!H199-stanford_fuel_demand!$C199</f>
        <v>0</v>
      </c>
      <c r="H149" s="66">
        <f>stanford_fuel_demand!I199-stanford_fuel_demand!$C199</f>
        <v>0</v>
      </c>
      <c r="I149" s="66">
        <f>stanford_fuel_demand!J199-stanford_fuel_demand!$C199</f>
        <v>0</v>
      </c>
      <c r="J149" s="65">
        <f>IF($B149=$B$7,C149-J150-J148-#REF!-J147-J151,IF(C149&gt;0,0,-C149/2.5))</f>
        <v>0</v>
      </c>
      <c r="K149" s="65">
        <f>IF($B149=$B$7,D149-K150-K148-#REF!-K147-K151,IF(D149&gt;0,0,-D149/2.5))</f>
        <v>0</v>
      </c>
      <c r="L149" s="65">
        <f>IF($B149=$B$7,E149-L150-L148-#REF!-L147-L151,IF(E149&gt;0,0,-E149/2.5))</f>
        <v>0</v>
      </c>
      <c r="M149" s="65">
        <f>IF($B149=$B$7,F149-M150-M148-#REF!-M147-M151,IF(F149&gt;0,0,-F149/2.5))</f>
        <v>0</v>
      </c>
      <c r="N149" s="65">
        <f>IF($B149=$B$7,G149-N150-N148-#REF!-N147-N151,IF(G149&gt;0,0,-G149/2.5))</f>
        <v>0</v>
      </c>
      <c r="O149" s="65">
        <f>IF($B149=$B$7,H149-O150-O148-#REF!-O147-O151,IF(H149&gt;0,0,-H149/2.5))</f>
        <v>0</v>
      </c>
      <c r="P149" s="65">
        <f>IF($B149=$B$7,I149-P150-P148-#REF!-P147-P151,IF(I149&gt;0,0,-I149/2.5))</f>
        <v>0</v>
      </c>
      <c r="Q149" s="65">
        <f t="shared" si="49"/>
        <v>0</v>
      </c>
      <c r="R149" s="65">
        <f t="shared" si="50"/>
        <v>0</v>
      </c>
      <c r="S149" s="65">
        <f t="shared" si="51"/>
        <v>0</v>
      </c>
      <c r="T149" s="65">
        <f t="shared" si="52"/>
        <v>0</v>
      </c>
      <c r="U149" s="65">
        <f t="shared" si="53"/>
        <v>0</v>
      </c>
      <c r="V149" s="65">
        <f t="shared" si="54"/>
        <v>0</v>
      </c>
      <c r="W149" s="65">
        <f t="shared" si="55"/>
        <v>0</v>
      </c>
      <c r="X149" s="28">
        <f>IFERROR(Q149/stanford_fuel_demand!$C199,0)</f>
        <v>0</v>
      </c>
      <c r="Y149" s="28">
        <f>IFERROR(R149/stanford_fuel_demand!$C199,0)</f>
        <v>0</v>
      </c>
      <c r="Z149" s="28">
        <f>IFERROR(S149/stanford_fuel_demand!$C199,0)</f>
        <v>0</v>
      </c>
      <c r="AA149" s="28">
        <f>IFERROR(T149/stanford_fuel_demand!$C199,0)</f>
        <v>0</v>
      </c>
      <c r="AB149" s="28">
        <f>IFERROR(U149/stanford_fuel_demand!$C199,0)</f>
        <v>0</v>
      </c>
      <c r="AC149" s="28">
        <f>IFERROR(V149/stanford_fuel_demand!$C199,0)</f>
        <v>0</v>
      </c>
      <c r="AD149" s="67">
        <f>IFERROR(W149/stanford_fuel_demand!$C199,0)</f>
        <v>0</v>
      </c>
    </row>
    <row r="150" spans="1:30" ht="15" customHeight="1" x14ac:dyDescent="0.25">
      <c r="A150" s="9" t="s">
        <v>2</v>
      </c>
      <c r="B150" s="9" t="s">
        <v>831</v>
      </c>
      <c r="C150" s="66">
        <f>stanford_fuel_demand!D172-stanford_fuel_demand!$C172</f>
        <v>-35.730925124087833</v>
      </c>
      <c r="D150" s="66">
        <f>stanford_fuel_demand!E172-stanford_fuel_demand!$C172</f>
        <v>-89.32731281021961</v>
      </c>
      <c r="E150" s="66">
        <f>stanford_fuel_demand!F172-stanford_fuel_demand!$C172</f>
        <v>-142.92370049635139</v>
      </c>
      <c r="F150" s="66">
        <f>stanford_fuel_demand!G172-stanford_fuel_demand!$C172</f>
        <v>-156.32279741788432</v>
      </c>
      <c r="G150" s="66">
        <f>stanford_fuel_demand!H172-stanford_fuel_demand!$C172</f>
        <v>-169.72189433941725</v>
      </c>
      <c r="H150" s="66">
        <f>stanford_fuel_demand!I172-stanford_fuel_demand!$C172</f>
        <v>-174.18825997992826</v>
      </c>
      <c r="I150" s="66">
        <f>stanford_fuel_demand!J172-stanford_fuel_demand!$C172</f>
        <v>-178.65462562043922</v>
      </c>
      <c r="J150" s="65">
        <f>IF($B150=$B$7,C150-J151-J149-J148-#REF!-J152,IF(C150&gt;0,0,-C150/2.5))</f>
        <v>14.292370049635133</v>
      </c>
      <c r="K150" s="65">
        <f>IF($B150=$B$7,D150-K151-K149-K148-#REF!-K152,IF(D150&gt;0,0,-D150/2.5))</f>
        <v>35.730925124087847</v>
      </c>
      <c r="L150" s="65">
        <f>IF($B150=$B$7,E150-L151-L149-L148-#REF!-L152,IF(E150&gt;0,0,-E150/2.5))</f>
        <v>57.169480198540555</v>
      </c>
      <c r="M150" s="65">
        <f>IF($B150=$B$7,F150-M151-M149-M148-#REF!-M152,IF(F150&gt;0,0,-F150/2.5))</f>
        <v>62.529118967153728</v>
      </c>
      <c r="N150" s="65">
        <f>IF($B150=$B$7,G150-N151-N149-N148-#REF!-N152,IF(G150&gt;0,0,-G150/2.5))</f>
        <v>67.888757735766902</v>
      </c>
      <c r="O150" s="65">
        <f>IF($B150=$B$7,H150-O151-O149-O148-#REF!-O152,IF(H150&gt;0,0,-H150/2.5))</f>
        <v>69.675303991971305</v>
      </c>
      <c r="P150" s="65">
        <f>IF($B150=$B$7,I150-P151-P149-P148-#REF!-P152,IF(I150&gt;0,0,-I150/2.5))</f>
        <v>71.461850248175693</v>
      </c>
      <c r="Q150" s="65">
        <f t="shared" si="49"/>
        <v>-28.555774089586908</v>
      </c>
      <c r="R150" s="65">
        <f t="shared" si="50"/>
        <v>-81.169222868641768</v>
      </c>
      <c r="S150" s="65">
        <f t="shared" si="51"/>
        <v>-134.47630393590066</v>
      </c>
      <c r="T150" s="65">
        <f t="shared" si="52"/>
        <v>-147.83238778308689</v>
      </c>
      <c r="U150" s="65">
        <f t="shared" si="53"/>
        <v>-161.19492195567724</v>
      </c>
      <c r="V150" s="65">
        <f t="shared" si="54"/>
        <v>-165.65028875159189</v>
      </c>
      <c r="W150" s="65">
        <f t="shared" si="55"/>
        <v>-170.10617917554666</v>
      </c>
      <c r="X150" s="28">
        <f>IFERROR(Q150/stanford_fuel_demand!$C172,0)</f>
        <v>-5.8253288081389257E-2</v>
      </c>
      <c r="Y150" s="28">
        <f>IFERROR(R150/stanford_fuel_demand!$C172,0)</f>
        <v>-0.1655838188198063</v>
      </c>
      <c r="Z150" s="28">
        <f>IFERROR(S150/stanford_fuel_demand!$C172,0)</f>
        <v>-0.27432934749806337</v>
      </c>
      <c r="AA150" s="28">
        <f>IFERROR(T150/stanford_fuel_demand!$C172,0)</f>
        <v>-0.30157552886749245</v>
      </c>
      <c r="AB150" s="28">
        <f>IFERROR(U150/stanford_fuel_demand!$C172,0)</f>
        <v>-0.32883486878982249</v>
      </c>
      <c r="AC150" s="28">
        <f>IFERROR(V150/stanford_fuel_demand!$C172,0)</f>
        <v>-0.3379237404364614</v>
      </c>
      <c r="AD150" s="67">
        <f>IFERROR(W150/stanford_fuel_demand!$C172,0)</f>
        <v>-0.34701368027529755</v>
      </c>
    </row>
    <row r="151" spans="1:30" ht="15" customHeight="1" x14ac:dyDescent="0.25">
      <c r="A151" s="9" t="s">
        <v>2</v>
      </c>
      <c r="B151" s="9" t="s">
        <v>825</v>
      </c>
      <c r="C151" s="66">
        <f>stanford_fuel_demand!D173-stanford_fuel_demand!$C173</f>
        <v>420.37562031466041</v>
      </c>
      <c r="D151" s="66">
        <f>stanford_fuel_demand!E173-stanford_fuel_demand!$C173</f>
        <v>1050.9390507866519</v>
      </c>
      <c r="E151" s="66">
        <f>stanford_fuel_demand!F173-stanford_fuel_demand!$C173</f>
        <v>1681.5024812586416</v>
      </c>
      <c r="F151" s="66">
        <f>stanford_fuel_demand!G173-stanford_fuel_demand!$C173</f>
        <v>1839.1433388766382</v>
      </c>
      <c r="G151" s="66">
        <f>stanford_fuel_demand!H173-stanford_fuel_demand!$C173</f>
        <v>1996.7841964946365</v>
      </c>
      <c r="H151" s="66">
        <f>stanford_fuel_demand!I173-stanford_fuel_demand!$C173</f>
        <v>2049.3311490339693</v>
      </c>
      <c r="I151" s="66">
        <f>stanford_fuel_demand!J173-stanford_fuel_demand!$C173</f>
        <v>2101.878101573302</v>
      </c>
      <c r="J151" s="65">
        <f t="shared" ref="J151:P151" si="59">IF($B151=$B$7,C151-J152-J150-J149-J148-J153,IF(C151&gt;0,0,-C151/2.5))</f>
        <v>-105.62692356078017</v>
      </c>
      <c r="K151" s="65">
        <f t="shared" si="59"/>
        <v>-264.06730890195007</v>
      </c>
      <c r="L151" s="65">
        <f t="shared" si="59"/>
        <v>-422.50769424312159</v>
      </c>
      <c r="M151" s="65">
        <f t="shared" si="59"/>
        <v>-462.11779057841522</v>
      </c>
      <c r="N151" s="65">
        <f t="shared" si="59"/>
        <v>-501.72788691370704</v>
      </c>
      <c r="O151" s="65">
        <f t="shared" si="59"/>
        <v>-514.9312523588045</v>
      </c>
      <c r="P151" s="65">
        <f t="shared" si="59"/>
        <v>-528.13461780390173</v>
      </c>
      <c r="Q151" s="65">
        <f t="shared" si="49"/>
        <v>0</v>
      </c>
      <c r="R151" s="65">
        <f t="shared" si="50"/>
        <v>0</v>
      </c>
      <c r="S151" s="65">
        <f t="shared" si="51"/>
        <v>0</v>
      </c>
      <c r="T151" s="65">
        <f t="shared" si="52"/>
        <v>0</v>
      </c>
      <c r="U151" s="65">
        <f t="shared" si="53"/>
        <v>0</v>
      </c>
      <c r="V151" s="65">
        <f t="shared" si="54"/>
        <v>0</v>
      </c>
      <c r="W151" s="65">
        <f t="shared" si="55"/>
        <v>0</v>
      </c>
      <c r="X151" s="28">
        <f>IFERROR(Q151/stanford_fuel_demand!$C173,0)</f>
        <v>0</v>
      </c>
      <c r="Y151" s="28">
        <f>IFERROR(R151/stanford_fuel_demand!$C173,0)</f>
        <v>0</v>
      </c>
      <c r="Z151" s="28">
        <f>IFERROR(S151/stanford_fuel_demand!$C173,0)</f>
        <v>0</v>
      </c>
      <c r="AA151" s="28">
        <f>IFERROR(T151/stanford_fuel_demand!$C173,0)</f>
        <v>0</v>
      </c>
      <c r="AB151" s="28">
        <f>IFERROR(U151/stanford_fuel_demand!$C173,0)</f>
        <v>0</v>
      </c>
      <c r="AC151" s="28">
        <f>IFERROR(V151/stanford_fuel_demand!$C173,0)</f>
        <v>0</v>
      </c>
      <c r="AD151" s="67">
        <f>IFERROR(W151/stanford_fuel_demand!$C173,0)</f>
        <v>0</v>
      </c>
    </row>
    <row r="152" spans="1:30" ht="15" customHeight="1" x14ac:dyDescent="0.25">
      <c r="A152" s="9" t="s">
        <v>2</v>
      </c>
      <c r="B152" s="9" t="s">
        <v>824</v>
      </c>
      <c r="C152" s="66">
        <f>stanford_fuel_demand!D174-stanford_fuel_demand!$C174</f>
        <v>-655.68421935709011</v>
      </c>
      <c r="D152" s="66">
        <f>stanford_fuel_demand!E174-stanford_fuel_demand!$C174</f>
        <v>-1639.2105483927253</v>
      </c>
      <c r="E152" s="66">
        <f>stanford_fuel_demand!F174-stanford_fuel_demand!$C174</f>
        <v>-2622.7368774283609</v>
      </c>
      <c r="F152" s="66">
        <f>stanford_fuel_demand!G174-stanford_fuel_demand!$C174</f>
        <v>-2868.6184596872699</v>
      </c>
      <c r="G152" s="66">
        <f>stanford_fuel_demand!H174-stanford_fuel_demand!$C174</f>
        <v>-3114.5000419461785</v>
      </c>
      <c r="H152" s="66">
        <f>stanford_fuel_demand!I174-stanford_fuel_demand!$C174</f>
        <v>-3196.460569365815</v>
      </c>
      <c r="I152" s="66">
        <f>stanford_fuel_demand!J174-stanford_fuel_demand!$C174</f>
        <v>-3278.421096785451</v>
      </c>
      <c r="J152" s="65">
        <f>IF($B152=$B$7,C152-J153-J151-J150-J149-#REF!,IF(C152&gt;0,0,-C152/2.5))</f>
        <v>262.27368774283605</v>
      </c>
      <c r="K152" s="65">
        <f>IF($B152=$B$7,D152-K153-K151-K150-K149-#REF!,IF(D152&gt;0,0,-D152/2.5))</f>
        <v>655.68421935709011</v>
      </c>
      <c r="L152" s="65">
        <f>IF($B152=$B$7,E152-L153-L151-L150-L149-#REF!,IF(E152&gt;0,0,-E152/2.5))</f>
        <v>1049.0947509713444</v>
      </c>
      <c r="M152" s="65">
        <f>IF($B152=$B$7,F152-M153-M151-M150-M149-#REF!,IF(F152&gt;0,0,-F152/2.5))</f>
        <v>1147.4473838749079</v>
      </c>
      <c r="N152" s="65">
        <f>IF($B152=$B$7,G152-N153-N151-N150-N149-#REF!,IF(G152&gt;0,0,-G152/2.5))</f>
        <v>1245.8000167784714</v>
      </c>
      <c r="O152" s="65">
        <f>IF($B152=$B$7,H152-O153-O151-O150-O149-#REF!,IF(H152&gt;0,0,-H152/2.5))</f>
        <v>1278.584227746326</v>
      </c>
      <c r="P152" s="65">
        <f>IF($B152=$B$7,I152-P153-P151-P150-P149-#REF!,IF(I152&gt;0,0,-I152/2.5))</f>
        <v>1311.3684387141805</v>
      </c>
      <c r="Q152" s="65">
        <f t="shared" si="49"/>
        <v>-524.0158315813045</v>
      </c>
      <c r="R152" s="65">
        <f t="shared" si="50"/>
        <v>-1489.5046335245343</v>
      </c>
      <c r="S152" s="65">
        <f t="shared" si="51"/>
        <v>-2467.7220100521749</v>
      </c>
      <c r="T152" s="65">
        <f t="shared" si="52"/>
        <v>-2712.8142762220878</v>
      </c>
      <c r="U152" s="65">
        <f t="shared" si="53"/>
        <v>-2958.0249097883802</v>
      </c>
      <c r="V152" s="65">
        <f t="shared" si="54"/>
        <v>-3039.7836017165496</v>
      </c>
      <c r="W152" s="65">
        <f t="shared" si="55"/>
        <v>-3121.551902537899</v>
      </c>
      <c r="X152" s="28">
        <f>IFERROR(Q152/stanford_fuel_demand!$C174,0)</f>
        <v>-0.11556576055685754</v>
      </c>
      <c r="Y152" s="28">
        <f>IFERROR(R152/stanford_fuel_demand!$C174,0)</f>
        <v>-0.32849338789398419</v>
      </c>
      <c r="Z152" s="28">
        <f>IFERROR(S152/stanford_fuel_demand!$C174,0)</f>
        <v>-0.54422815828671889</v>
      </c>
      <c r="AA152" s="28">
        <f>IFERROR(T152/stanford_fuel_demand!$C174,0)</f>
        <v>-0.59828048350188767</v>
      </c>
      <c r="AB152" s="28">
        <f>IFERROR(U152/stanford_fuel_demand!$C174,0)</f>
        <v>-0.6523589133065808</v>
      </c>
      <c r="AC152" s="28">
        <f>IFERROR(V152/stanford_fuel_demand!$C174,0)</f>
        <v>-0.67038986742165074</v>
      </c>
      <c r="AD152" s="67">
        <f>IFERROR(W152/stanford_fuel_demand!$C174,0)</f>
        <v>-0.68842294066935272</v>
      </c>
    </row>
    <row r="153" spans="1:30" ht="15" customHeight="1" x14ac:dyDescent="0.25">
      <c r="A153" s="9" t="s">
        <v>2</v>
      </c>
      <c r="B153" s="9" t="s">
        <v>221</v>
      </c>
      <c r="C153" s="66">
        <f>stanford_fuel_demand!D175-stanford_fuel_demand!$C175</f>
        <v>-582.64737209773102</v>
      </c>
      <c r="D153" s="66">
        <f>stanford_fuel_demand!E175-stanford_fuel_demand!$C175</f>
        <v>-1456.6184302443289</v>
      </c>
      <c r="E153" s="66">
        <f>stanford_fuel_demand!F175-stanford_fuel_demand!$C175</f>
        <v>-2330.5894883909259</v>
      </c>
      <c r="F153" s="66">
        <f>stanford_fuel_demand!G175-stanford_fuel_demand!$C175</f>
        <v>-2549.0822529275747</v>
      </c>
      <c r="G153" s="66">
        <f>stanford_fuel_demand!H175-stanford_fuel_demand!$C175</f>
        <v>-2767.5750174642235</v>
      </c>
      <c r="H153" s="66">
        <f>stanford_fuel_demand!I175-stanford_fuel_demand!$C175</f>
        <v>-2840.4059389764402</v>
      </c>
      <c r="I153" s="66">
        <f>stanford_fuel_demand!J175-stanford_fuel_demand!$C175</f>
        <v>-2913.2368604886569</v>
      </c>
      <c r="J153" s="65">
        <f>IF($B153=$B$7,C153-#REF!-J152-J151-J150-J154,IF(C153&gt;0,0,-C153/2.5))</f>
        <v>233.05894883909241</v>
      </c>
      <c r="K153" s="65">
        <f>IF($B153=$B$7,D153-#REF!-K152-K151-K150-K154,IF(D153&gt;0,0,-D153/2.5))</f>
        <v>582.64737209773159</v>
      </c>
      <c r="L153" s="65">
        <f>IF($B153=$B$7,E153-#REF!-L152-L151-L150-L154,IF(E153&gt;0,0,-E153/2.5))</f>
        <v>932.23579535637032</v>
      </c>
      <c r="M153" s="65">
        <f>IF($B153=$B$7,F153-#REF!-M152-M151-M150-M154,IF(F153&gt;0,0,-F153/2.5))</f>
        <v>1019.6329011710299</v>
      </c>
      <c r="N153" s="65">
        <f>IF($B153=$B$7,G153-#REF!-N152-N151-N150-N154,IF(G153&gt;0,0,-G153/2.5))</f>
        <v>1107.0300069856894</v>
      </c>
      <c r="O153" s="65">
        <f>IF($B153=$B$7,H153-#REF!-O152-O151-O150-O154,IF(H153&gt;0,0,-H153/2.5))</f>
        <v>1136.1623755905762</v>
      </c>
      <c r="P153" s="65">
        <f>IF($B153=$B$7,I153-#REF!-P152-P151-P150-P154,IF(I153&gt;0,0,-I153/2.5))</f>
        <v>1165.2947441954627</v>
      </c>
      <c r="Q153" s="65">
        <f t="shared" si="49"/>
        <v>-465.6455625969196</v>
      </c>
      <c r="R153" s="65">
        <f t="shared" si="50"/>
        <v>-1323.5882988024521</v>
      </c>
      <c r="S153" s="65">
        <f t="shared" si="51"/>
        <v>-2192.8417701350672</v>
      </c>
      <c r="T153" s="65">
        <f t="shared" si="52"/>
        <v>-2410.6331407210441</v>
      </c>
      <c r="U153" s="65">
        <f t="shared" si="53"/>
        <v>-2628.529693726251</v>
      </c>
      <c r="V153" s="65">
        <f t="shared" si="54"/>
        <v>-2701.1812622584393</v>
      </c>
      <c r="W153" s="65">
        <f t="shared" si="55"/>
        <v>-2773.8413693465282</v>
      </c>
      <c r="X153" s="28">
        <f>IFERROR(Q153/stanford_fuel_demand!$C175,0)</f>
        <v>-6.7349526040144422E-2</v>
      </c>
      <c r="Y153" s="28">
        <f>IFERROR(R153/stanford_fuel_demand!$C175,0)</f>
        <v>-0.19143969524690133</v>
      </c>
      <c r="Z153" s="28">
        <f>IFERROR(S153/stanford_fuel_demand!$C175,0)</f>
        <v>-0.31716581400663196</v>
      </c>
      <c r="AA153" s="28">
        <f>IFERROR(T153/stanford_fuel_demand!$C175,0)</f>
        <v>-0.34866648052816884</v>
      </c>
      <c r="AB153" s="28">
        <f>IFERROR(U153/stanford_fuel_demand!$C175,0)</f>
        <v>-0.38018236030771124</v>
      </c>
      <c r="AC153" s="28">
        <f>IFERROR(V153/stanford_fuel_demand!$C175,0)</f>
        <v>-0.39069045723754614</v>
      </c>
      <c r="AD153" s="67">
        <f>IFERROR(W153/stanford_fuel_demand!$C175,0)</f>
        <v>-0.40119978915755206</v>
      </c>
    </row>
    <row r="154" spans="1:30" ht="15" customHeight="1" x14ac:dyDescent="0.25">
      <c r="A154" s="9" t="s">
        <v>1</v>
      </c>
      <c r="B154" s="9" t="s">
        <v>220</v>
      </c>
      <c r="C154" s="66">
        <f>stanford_fuel_demand!D177-stanford_fuel_demand!$C177</f>
        <v>-1.2200936077601909</v>
      </c>
      <c r="D154" s="66">
        <f>stanford_fuel_demand!E177-stanford_fuel_demand!$C177</f>
        <v>-3.0502340194004773</v>
      </c>
      <c r="E154" s="66">
        <f>stanford_fuel_demand!F177-stanford_fuel_demand!$C177</f>
        <v>-4.8803744310407637</v>
      </c>
      <c r="F154" s="66">
        <f>stanford_fuel_demand!G177-stanford_fuel_demand!$C177</f>
        <v>-5.3379095339508353</v>
      </c>
      <c r="G154" s="66">
        <f>stanford_fuel_demand!H177-stanford_fuel_demand!$C177</f>
        <v>-5.7954446368609069</v>
      </c>
      <c r="H154" s="66">
        <f>stanford_fuel_demand!I177-stanford_fuel_demand!$C177</f>
        <v>-5.9479563378309308</v>
      </c>
      <c r="I154" s="66">
        <f>stanford_fuel_demand!J177-stanford_fuel_demand!$C177</f>
        <v>-6.1004680388009547</v>
      </c>
      <c r="J154" s="65">
        <f>IF($B154=$B$7,C154-J155-#REF!-J153-J152-J156,IF(C154&gt;0,0,-C154/2.5))</f>
        <v>0.48803744310407637</v>
      </c>
      <c r="K154" s="65">
        <f>IF($B154=$B$7,D154-K155-#REF!-K153-K152-K156,IF(D154&gt;0,0,-D154/2.5))</f>
        <v>1.2200936077601909</v>
      </c>
      <c r="L154" s="65">
        <f>IF($B154=$B$7,E154-L155-#REF!-L153-L152-L156,IF(E154&gt;0,0,-E154/2.5))</f>
        <v>1.9521497724163055</v>
      </c>
      <c r="M154" s="65">
        <f>IF($B154=$B$7,F154-M155-#REF!-M153-M152-M156,IF(F154&gt;0,0,-F154/2.5))</f>
        <v>2.1351638135803341</v>
      </c>
      <c r="N154" s="65">
        <f>IF($B154=$B$7,G154-N155-#REF!-N153-N152-N156,IF(G154&gt;0,0,-G154/2.5))</f>
        <v>2.3181778547443628</v>
      </c>
      <c r="O154" s="65">
        <f>IF($B154=$B$7,H154-O155-#REF!-O153-O152-O156,IF(H154&gt;0,0,-H154/2.5))</f>
        <v>2.3791825351323723</v>
      </c>
      <c r="P154" s="65">
        <f>IF($B154=$B$7,I154-P155-#REF!-P153-P152-P156,IF(I154&gt;0,0,-I154/2.5))</f>
        <v>2.4401872155203819</v>
      </c>
      <c r="Q154" s="65">
        <f t="shared" si="49"/>
        <v>-0.14467552851488197</v>
      </c>
      <c r="R154" s="65">
        <f t="shared" si="50"/>
        <v>-0.76767813634343707</v>
      </c>
      <c r="S154" s="65">
        <f t="shared" si="51"/>
        <v>-1.7074230833266144</v>
      </c>
      <c r="T154" s="65">
        <f t="shared" si="52"/>
        <v>-1.9777050103204656</v>
      </c>
      <c r="U154" s="65">
        <f t="shared" si="53"/>
        <v>-2.2595141725102765</v>
      </c>
      <c r="V154" s="65">
        <f t="shared" si="54"/>
        <v>-2.3558300625642588</v>
      </c>
      <c r="W154" s="65">
        <f t="shared" si="55"/>
        <v>-2.4532758973009483</v>
      </c>
      <c r="X154" s="28">
        <f>IFERROR(Q154/stanford_fuel_demand!$C177,0)</f>
        <v>-3.455245934604946E-3</v>
      </c>
      <c r="Y154" s="28">
        <f>IFERROR(R154/stanford_fuel_demand!$C177,0)</f>
        <v>-1.8334246205383053E-2</v>
      </c>
      <c r="Z154" s="28">
        <f>IFERROR(S154/stanford_fuel_demand!$C177,0)</f>
        <v>-4.0777916817549907E-2</v>
      </c>
      <c r="AA154" s="28">
        <f>IFERROR(T154/stanford_fuel_demand!$C177,0)</f>
        <v>-4.72329858885202E-2</v>
      </c>
      <c r="AB154" s="28">
        <f>IFERROR(U154/stanford_fuel_demand!$C177,0)</f>
        <v>-5.3963356753490697E-2</v>
      </c>
      <c r="AC154" s="28">
        <f>IFERROR(V154/stanford_fuel_demand!$C177,0)</f>
        <v>-5.6263642717282056E-2</v>
      </c>
      <c r="AD154" s="67">
        <f>IFERROR(W154/stanford_fuel_demand!$C177,0)</f>
        <v>-5.8590914839764724E-2</v>
      </c>
    </row>
    <row r="155" spans="1:30" ht="15" customHeight="1" x14ac:dyDescent="0.25">
      <c r="A155" s="9" t="s">
        <v>1</v>
      </c>
      <c r="B155" s="9" t="s">
        <v>208</v>
      </c>
      <c r="C155" s="66">
        <f>stanford_fuel_demand!D178-stanford_fuel_demand!$C178</f>
        <v>-361.66383572477844</v>
      </c>
      <c r="D155" s="66">
        <f>stanford_fuel_demand!E178-stanford_fuel_demand!$C178</f>
        <v>-904.15958931194609</v>
      </c>
      <c r="E155" s="66">
        <f>stanford_fuel_demand!F178-stanford_fuel_demand!$C178</f>
        <v>-1446.6553428991137</v>
      </c>
      <c r="F155" s="66">
        <f>stanford_fuel_demand!G178-stanford_fuel_demand!$C178</f>
        <v>-1582.2792812959055</v>
      </c>
      <c r="G155" s="66">
        <f>stanford_fuel_demand!H178-stanford_fuel_demand!$C178</f>
        <v>-1717.9032196926973</v>
      </c>
      <c r="H155" s="66">
        <f>stanford_fuel_demand!I178-stanford_fuel_demand!$C178</f>
        <v>-1763.1111991582948</v>
      </c>
      <c r="I155" s="66">
        <f>stanford_fuel_demand!J178-stanford_fuel_demand!$C178</f>
        <v>-1808.319178623892</v>
      </c>
      <c r="J155" s="65">
        <f>IF($B155=$B$7,C155-J156-J154-#REF!-J153-J157,IF(C155&gt;0,0,-C155/2.5))</f>
        <v>144.66553428991136</v>
      </c>
      <c r="K155" s="65">
        <f>IF($B155=$B$7,D155-K156-K154-#REF!-K153-K157,IF(D155&gt;0,0,-D155/2.5))</f>
        <v>361.66383572477844</v>
      </c>
      <c r="L155" s="65">
        <f>IF($B155=$B$7,E155-L156-L154-#REF!-L153-L157,IF(E155&gt;0,0,-E155/2.5))</f>
        <v>578.66213715964545</v>
      </c>
      <c r="M155" s="65">
        <f>IF($B155=$B$7,F155-M156-M154-#REF!-M153-M157,IF(F155&gt;0,0,-F155/2.5))</f>
        <v>632.91171251836226</v>
      </c>
      <c r="N155" s="65">
        <f>IF($B155=$B$7,G155-N156-N154-#REF!-N153-N157,IF(G155&gt;0,0,-G155/2.5))</f>
        <v>687.16128787707896</v>
      </c>
      <c r="O155" s="65">
        <f>IF($B155=$B$7,H155-O156-O154-#REF!-O153-O157,IF(H155&gt;0,0,-H155/2.5))</f>
        <v>705.24447966331786</v>
      </c>
      <c r="P155" s="65">
        <f>IF($B155=$B$7,I155-P156-P154-#REF!-P153-P157,IF(I155&gt;0,0,-I155/2.5))</f>
        <v>723.32767144955676</v>
      </c>
      <c r="Q155" s="65">
        <f t="shared" si="49"/>
        <v>-42.885157536606073</v>
      </c>
      <c r="R155" s="65">
        <f t="shared" si="50"/>
        <v>-227.55747397259313</v>
      </c>
      <c r="S155" s="65">
        <f t="shared" si="51"/>
        <v>-506.11951213689463</v>
      </c>
      <c r="T155" s="65">
        <f t="shared" si="52"/>
        <v>-586.23729803623155</v>
      </c>
      <c r="U155" s="65">
        <f t="shared" si="53"/>
        <v>-669.77202184078851</v>
      </c>
      <c r="V155" s="65">
        <f t="shared" si="54"/>
        <v>-698.32226914690841</v>
      </c>
      <c r="W155" s="65">
        <f t="shared" si="55"/>
        <v>-727.20745807185608</v>
      </c>
      <c r="X155" s="28">
        <f>IFERROR(Q155/stanford_fuel_demand!$C178,0)</f>
        <v>-1.7409947044191611E-2</v>
      </c>
      <c r="Y155" s="28">
        <f>IFERROR(R155/stanford_fuel_demand!$C178,0)</f>
        <v>-9.2380762924589008E-2</v>
      </c>
      <c r="Z155" s="28">
        <f>IFERROR(S155/stanford_fuel_demand!$C178,0)</f>
        <v>-0.20546768183873557</v>
      </c>
      <c r="AA155" s="28">
        <f>IFERROR(T155/stanford_fuel_demand!$C178,0)</f>
        <v>-0.23799283715884181</v>
      </c>
      <c r="AB155" s="28">
        <f>IFERROR(U155/stanford_fuel_demand!$C178,0)</f>
        <v>-0.27190515557686584</v>
      </c>
      <c r="AC155" s="28">
        <f>IFERROR(V155/stanford_fuel_demand!$C178,0)</f>
        <v>-0.28349560603222074</v>
      </c>
      <c r="AD155" s="67">
        <f>IFERROR(W155/stanford_fuel_demand!$C178,0)</f>
        <v>-0.29522203164032423</v>
      </c>
    </row>
    <row r="156" spans="1:30" ht="15" customHeight="1" x14ac:dyDescent="0.25">
      <c r="A156" s="9" t="s">
        <v>1</v>
      </c>
      <c r="B156" s="9" t="s">
        <v>831</v>
      </c>
      <c r="C156" s="66">
        <f>stanford_fuel_demand!D179-stanford_fuel_demand!$C179</f>
        <v>-39.663673855623188</v>
      </c>
      <c r="D156" s="66">
        <f>stanford_fuel_demand!E179-stanford_fuel_demand!$C179</f>
        <v>-99.159184639057912</v>
      </c>
      <c r="E156" s="66">
        <f>stanford_fuel_demand!F179-stanford_fuel_demand!$C179</f>
        <v>-158.65469542249264</v>
      </c>
      <c r="F156" s="66">
        <f>stanford_fuel_demand!G179-stanford_fuel_demand!$C179</f>
        <v>-173.52857311835135</v>
      </c>
      <c r="G156" s="66">
        <f>stanford_fuel_demand!H179-stanford_fuel_demand!$C179</f>
        <v>-188.40245081421006</v>
      </c>
      <c r="H156" s="66">
        <f>stanford_fuel_demand!I179-stanford_fuel_demand!$C179</f>
        <v>-193.36041004616294</v>
      </c>
      <c r="I156" s="66">
        <f>stanford_fuel_demand!J179-stanford_fuel_demand!$C179</f>
        <v>-198.31836927811582</v>
      </c>
      <c r="J156" s="65">
        <f>IF($B156=$B$7,C156-J157-J155-J154-#REF!-J158,IF(C156&gt;0,0,-C156/2.5))</f>
        <v>15.865469542249276</v>
      </c>
      <c r="K156" s="65">
        <f>IF($B156=$B$7,D156-K157-K155-K154-#REF!-K158,IF(D156&gt;0,0,-D156/2.5))</f>
        <v>39.663673855623166</v>
      </c>
      <c r="L156" s="65">
        <f>IF($B156=$B$7,E156-L157-L155-L154-#REF!-L158,IF(E156&gt;0,0,-E156/2.5))</f>
        <v>63.461878168997053</v>
      </c>
      <c r="M156" s="65">
        <f>IF($B156=$B$7,F156-M157-M155-M154-#REF!-M158,IF(F156&gt;0,0,-F156/2.5))</f>
        <v>69.411429247340536</v>
      </c>
      <c r="N156" s="65">
        <f>IF($B156=$B$7,G156-N157-N155-N154-#REF!-N158,IF(G156&gt;0,0,-G156/2.5))</f>
        <v>75.360980325684025</v>
      </c>
      <c r="O156" s="65">
        <f>IF($B156=$B$7,H156-O157-O155-O154-#REF!-O158,IF(H156&gt;0,0,-H156/2.5))</f>
        <v>77.344164018465179</v>
      </c>
      <c r="P156" s="65">
        <f>IF($B156=$B$7,I156-P157-P155-P154-#REF!-P158,IF(I156&gt;0,0,-I156/2.5))</f>
        <v>79.327347711246333</v>
      </c>
      <c r="Q156" s="65">
        <f t="shared" si="49"/>
        <v>-4.703215344631225</v>
      </c>
      <c r="R156" s="65">
        <f t="shared" si="50"/>
        <v>-24.956228794539697</v>
      </c>
      <c r="S156" s="65">
        <f t="shared" si="51"/>
        <v>-55.506128283839189</v>
      </c>
      <c r="T156" s="65">
        <f t="shared" si="52"/>
        <v>-64.292646083103449</v>
      </c>
      <c r="U156" s="65">
        <f t="shared" si="53"/>
        <v>-73.453899471802472</v>
      </c>
      <c r="V156" s="65">
        <f t="shared" si="54"/>
        <v>-76.585005172149749</v>
      </c>
      <c r="W156" s="65">
        <f t="shared" si="55"/>
        <v>-79.752843920752284</v>
      </c>
      <c r="X156" s="28">
        <f>IFERROR(Q156/stanford_fuel_demand!$C179,0)</f>
        <v>-7.6628113867893248E-3</v>
      </c>
      <c r="Y156" s="28">
        <f>IFERROR(R156/stanford_fuel_demand!$C179,0)</f>
        <v>-4.0660454639062031E-2</v>
      </c>
      <c r="Z156" s="28">
        <f>IFERROR(S156/stanford_fuel_demand!$C179,0)</f>
        <v>-9.0434513557945947E-2</v>
      </c>
      <c r="AA156" s="28">
        <f>IFERROR(T156/stanford_fuel_demand!$C179,0)</f>
        <v>-0.1047501303666227</v>
      </c>
      <c r="AB156" s="28">
        <f>IFERROR(U156/stanford_fuel_demand!$C179,0)</f>
        <v>-0.11967629292567294</v>
      </c>
      <c r="AC156" s="28">
        <f>IFERROR(V156/stanford_fuel_demand!$C179,0)</f>
        <v>-0.12477771198811295</v>
      </c>
      <c r="AD156" s="67">
        <f>IFERROR(W156/stanford_fuel_demand!$C179,0)</f>
        <v>-0.12993897913315525</v>
      </c>
    </row>
    <row r="157" spans="1:30" ht="15" customHeight="1" x14ac:dyDescent="0.25">
      <c r="A157" s="9" t="s">
        <v>1</v>
      </c>
      <c r="B157" s="9" t="s">
        <v>825</v>
      </c>
      <c r="C157" s="66">
        <f>stanford_fuel_demand!D180-stanford_fuel_demand!$C180</f>
        <v>24.346583863470642</v>
      </c>
      <c r="D157" s="66">
        <f>stanford_fuel_demand!E180-stanford_fuel_demand!$C180</f>
        <v>60.866459658676604</v>
      </c>
      <c r="E157" s="66">
        <f>stanford_fuel_demand!F180-stanford_fuel_demand!$C180</f>
        <v>97.386335453882793</v>
      </c>
      <c r="F157" s="66">
        <f>stanford_fuel_demand!G180-stanford_fuel_demand!$C180</f>
        <v>106.51630440268423</v>
      </c>
      <c r="G157" s="66">
        <f>stanford_fuel_demand!H180-stanford_fuel_demand!$C180</f>
        <v>115.64627335148566</v>
      </c>
      <c r="H157" s="66">
        <f>stanford_fuel_demand!I180-stanford_fuel_demand!$C180</f>
        <v>118.68959633441955</v>
      </c>
      <c r="I157" s="66">
        <f>stanford_fuel_demand!J180-stanford_fuel_demand!$C180</f>
        <v>121.73291931735343</v>
      </c>
      <c r="J157" s="65">
        <f t="shared" ref="J157:P157" si="60">IF($B157=$B$7,C157-J158-J156-J155-J154-J159,IF(C157&gt;0,0,-C157/2.5))</f>
        <v>-180.97570973756712</v>
      </c>
      <c r="K157" s="65">
        <f t="shared" si="60"/>
        <v>-452.43927434391776</v>
      </c>
      <c r="L157" s="65">
        <f t="shared" si="60"/>
        <v>-723.90283895026823</v>
      </c>
      <c r="M157" s="65">
        <f t="shared" si="60"/>
        <v>-791.76873010185591</v>
      </c>
      <c r="N157" s="65">
        <f t="shared" si="60"/>
        <v>-859.63462125344358</v>
      </c>
      <c r="O157" s="65">
        <f t="shared" si="60"/>
        <v>-882.25658497063932</v>
      </c>
      <c r="P157" s="65">
        <f t="shared" si="60"/>
        <v>-904.87854868783518</v>
      </c>
      <c r="Q157" s="65">
        <f t="shared" si="49"/>
        <v>0</v>
      </c>
      <c r="R157" s="65">
        <f t="shared" si="50"/>
        <v>0</v>
      </c>
      <c r="S157" s="65">
        <f t="shared" si="51"/>
        <v>0</v>
      </c>
      <c r="T157" s="65">
        <f t="shared" si="52"/>
        <v>0</v>
      </c>
      <c r="U157" s="65">
        <f t="shared" si="53"/>
        <v>0</v>
      </c>
      <c r="V157" s="65">
        <f t="shared" si="54"/>
        <v>0</v>
      </c>
      <c r="W157" s="65">
        <f t="shared" si="55"/>
        <v>0</v>
      </c>
      <c r="X157" s="28">
        <f>IFERROR(Q157/stanford_fuel_demand!$C180,0)</f>
        <v>0</v>
      </c>
      <c r="Y157" s="28">
        <f>IFERROR(R157/stanford_fuel_demand!$C180,0)</f>
        <v>0</v>
      </c>
      <c r="Z157" s="28">
        <f>IFERROR(S157/stanford_fuel_demand!$C180,0)</f>
        <v>0</v>
      </c>
      <c r="AA157" s="28">
        <f>IFERROR(T157/stanford_fuel_demand!$C180,0)</f>
        <v>0</v>
      </c>
      <c r="AB157" s="28">
        <f>IFERROR(U157/stanford_fuel_demand!$C180,0)</f>
        <v>0</v>
      </c>
      <c r="AC157" s="28">
        <f>IFERROR(V157/stanford_fuel_demand!$C180,0)</f>
        <v>0</v>
      </c>
      <c r="AD157" s="67">
        <f>IFERROR(W157/stanford_fuel_demand!$C180,0)</f>
        <v>0</v>
      </c>
    </row>
    <row r="158" spans="1:30" ht="15" customHeight="1" x14ac:dyDescent="0.25">
      <c r="A158" s="9" t="s">
        <v>1</v>
      </c>
      <c r="B158" s="9" t="s">
        <v>824</v>
      </c>
      <c r="C158" s="66">
        <f>stanford_fuel_demand!D181-stanford_fuel_demand!$C181</f>
        <v>-27.159417552772368</v>
      </c>
      <c r="D158" s="66">
        <f>stanford_fuel_demand!E181-stanford_fuel_demand!$C181</f>
        <v>-67.898543881930948</v>
      </c>
      <c r="E158" s="66">
        <f>stanford_fuel_demand!F181-stanford_fuel_demand!$C181</f>
        <v>-108.63767021108953</v>
      </c>
      <c r="F158" s="66">
        <f>stanford_fuel_demand!G181-stanford_fuel_demand!$C181</f>
        <v>-118.82245179337916</v>
      </c>
      <c r="G158" s="66">
        <f>stanford_fuel_demand!H181-stanford_fuel_demand!$C181</f>
        <v>-129.00723337566879</v>
      </c>
      <c r="H158" s="66">
        <f>stanford_fuel_demand!I181-stanford_fuel_demand!$C181</f>
        <v>-132.40216056976533</v>
      </c>
      <c r="I158" s="66">
        <f>stanford_fuel_demand!J181-stanford_fuel_demand!$C181</f>
        <v>-135.7970877638619</v>
      </c>
      <c r="J158" s="65">
        <f>IF($B158=$B$7,C158-J159-J157-J156-J155-#REF!,IF(C158&gt;0,0,-C158/2.5))</f>
        <v>10.863767021108947</v>
      </c>
      <c r="K158" s="65">
        <f>IF($B158=$B$7,D158-K159-K157-K156-K155-#REF!,IF(D158&gt;0,0,-D158/2.5))</f>
        <v>27.159417552772378</v>
      </c>
      <c r="L158" s="65">
        <f>IF($B158=$B$7,E158-L159-L157-L156-L155-#REF!,IF(E158&gt;0,0,-E158/2.5))</f>
        <v>43.455068084435808</v>
      </c>
      <c r="M158" s="65">
        <f>IF($B158=$B$7,F158-M159-M157-M156-M155-#REF!,IF(F158&gt;0,0,-F158/2.5))</f>
        <v>47.528980717351665</v>
      </c>
      <c r="N158" s="65">
        <f>IF($B158=$B$7,G158-N159-N157-N156-N155-#REF!,IF(G158&gt;0,0,-G158/2.5))</f>
        <v>51.602893350267514</v>
      </c>
      <c r="O158" s="65">
        <f>IF($B158=$B$7,H158-O159-O157-O156-O155-#REF!,IF(H158&gt;0,0,-H158/2.5))</f>
        <v>52.960864227906129</v>
      </c>
      <c r="P158" s="65">
        <f>IF($B158=$B$7,I158-P159-P157-P156-P155-#REF!,IF(I158&gt;0,0,-I158/2.5))</f>
        <v>54.318835105544757</v>
      </c>
      <c r="Q158" s="65">
        <f t="shared" si="49"/>
        <v>-3.2204931356185043</v>
      </c>
      <c r="R158" s="65">
        <f t="shared" si="50"/>
        <v>-17.08859952914657</v>
      </c>
      <c r="S158" s="65">
        <f t="shared" si="51"/>
        <v>-38.007425138829291</v>
      </c>
      <c r="T158" s="65">
        <f t="shared" si="52"/>
        <v>-44.023930483587023</v>
      </c>
      <c r="U158" s="65">
        <f t="shared" si="53"/>
        <v>-50.297033348342268</v>
      </c>
      <c r="V158" s="65">
        <f t="shared" si="54"/>
        <v>-52.441035626778245</v>
      </c>
      <c r="W158" s="65">
        <f t="shared" si="55"/>
        <v>-54.61019059780601</v>
      </c>
      <c r="X158" s="28">
        <f>IFERROR(Q158/stanford_fuel_demand!$C181,0)</f>
        <v>-1.7519334973936287E-2</v>
      </c>
      <c r="Y158" s="28">
        <f>IFERROR(R158/stanford_fuel_demand!$C181,0)</f>
        <v>-9.2961197797762671E-2</v>
      </c>
      <c r="Z158" s="28">
        <f>IFERROR(S158/stanford_fuel_demand!$C181,0)</f>
        <v>-0.20675864982897291</v>
      </c>
      <c r="AA158" s="28">
        <f>IFERROR(T158/stanford_fuel_demand!$C181,0)</f>
        <v>-0.23948816300244077</v>
      </c>
      <c r="AB158" s="28">
        <f>IFERROR(U158/stanford_fuel_demand!$C181,0)</f>
        <v>-0.27361355491776923</v>
      </c>
      <c r="AC158" s="28">
        <f>IFERROR(V158/stanford_fuel_demand!$C181,0)</f>
        <v>-0.28527682899383361</v>
      </c>
      <c r="AD158" s="67">
        <f>IFERROR(W158/stanford_fuel_demand!$C181,0)</f>
        <v>-0.29707693256415718</v>
      </c>
    </row>
    <row r="159" spans="1:30" ht="15" customHeight="1" x14ac:dyDescent="0.25">
      <c r="A159" s="9" t="s">
        <v>1</v>
      </c>
      <c r="B159" s="9" t="s">
        <v>221</v>
      </c>
      <c r="C159" s="66">
        <f>stanford_fuel_demand!D182-stanford_fuel_demand!$C182</f>
        <v>-83.598713261660237</v>
      </c>
      <c r="D159" s="66">
        <f>stanford_fuel_demand!E182-stanford_fuel_demand!$C182</f>
        <v>-208.99678315415048</v>
      </c>
      <c r="E159" s="66">
        <f>stanford_fuel_demand!F182-stanford_fuel_demand!$C182</f>
        <v>-334.39485304664078</v>
      </c>
      <c r="F159" s="66">
        <f>stanford_fuel_demand!G182-stanford_fuel_demand!$C182</f>
        <v>-365.74437051976332</v>
      </c>
      <c r="G159" s="66">
        <f>stanford_fuel_demand!H182-stanford_fuel_demand!$C182</f>
        <v>-397.09388799288587</v>
      </c>
      <c r="H159" s="66">
        <f>stanford_fuel_demand!I182-stanford_fuel_demand!$C182</f>
        <v>-407.54372715059344</v>
      </c>
      <c r="I159" s="66">
        <f>stanford_fuel_demand!J182-stanford_fuel_demand!$C182</f>
        <v>-417.99356630830096</v>
      </c>
      <c r="J159" s="65">
        <f>IF($B159=$B$7,C159-#REF!-J158-J157-J156-J160,IF(C159&gt;0,0,-C159/2.5))</f>
        <v>33.439485304664096</v>
      </c>
      <c r="K159" s="65">
        <f>IF($B159=$B$7,D159-#REF!-K158-K157-K156-K160,IF(D159&gt;0,0,-D159/2.5))</f>
        <v>83.598713261660194</v>
      </c>
      <c r="L159" s="65">
        <f>IF($B159=$B$7,E159-#REF!-L158-L157-L156-L160,IF(E159&gt;0,0,-E159/2.5))</f>
        <v>133.7579412186563</v>
      </c>
      <c r="M159" s="65">
        <f>IF($B159=$B$7,F159-#REF!-M158-M157-M156-M160,IF(F159&gt;0,0,-F159/2.5))</f>
        <v>146.29774820790533</v>
      </c>
      <c r="N159" s="65">
        <f>IF($B159=$B$7,G159-#REF!-N158-N157-N156-N160,IF(G159&gt;0,0,-G159/2.5))</f>
        <v>158.83755519715436</v>
      </c>
      <c r="O159" s="65">
        <f>IF($B159=$B$7,H159-#REF!-O158-O157-O156-O160,IF(H159&gt;0,0,-H159/2.5))</f>
        <v>163.01749086023739</v>
      </c>
      <c r="P159" s="65">
        <f>IF($B159=$B$7,I159-#REF!-P158-P157-P156-P160,IF(I159&gt;0,0,-I159/2.5))</f>
        <v>167.19742652332039</v>
      </c>
      <c r="Q159" s="65">
        <f t="shared" si="49"/>
        <v>-9.9129181133059348</v>
      </c>
      <c r="R159" s="65">
        <f t="shared" si="50"/>
        <v>-52.599984123541617</v>
      </c>
      <c r="S159" s="65">
        <f t="shared" si="51"/>
        <v>-116.98968984961408</v>
      </c>
      <c r="T159" s="65">
        <f t="shared" si="52"/>
        <v>-135.5089421191571</v>
      </c>
      <c r="U159" s="65">
        <f t="shared" si="53"/>
        <v>-154.81802069687646</v>
      </c>
      <c r="V159" s="65">
        <f t="shared" si="54"/>
        <v>-161.41741964786837</v>
      </c>
      <c r="W159" s="65">
        <f t="shared" si="55"/>
        <v>-168.09424046299455</v>
      </c>
      <c r="X159" s="28">
        <f>IFERROR(Q159/stanford_fuel_demand!$C182,0)</f>
        <v>-1.5912537035766977E-2</v>
      </c>
      <c r="Y159" s="28">
        <f>IFERROR(R159/stanford_fuel_demand!$C182,0)</f>
        <v>-8.4435197171973175E-2</v>
      </c>
      <c r="Z159" s="28">
        <f>IFERROR(S159/stanford_fuel_demand!$C182,0)</f>
        <v>-0.18779563709258118</v>
      </c>
      <c r="AA159" s="28">
        <f>IFERROR(T159/stanford_fuel_demand!$C182,0)</f>
        <v>-0.21752334030222034</v>
      </c>
      <c r="AB159" s="28">
        <f>IFERROR(U159/stanford_fuel_demand!$C182,0)</f>
        <v>-0.24851889826835236</v>
      </c>
      <c r="AC159" s="28">
        <f>IFERROR(V159/stanford_fuel_demand!$C182,0)</f>
        <v>-0.25911246708644875</v>
      </c>
      <c r="AD159" s="67">
        <f>IFERROR(W159/stanford_fuel_demand!$C182,0)</f>
        <v>-0.26983031598699236</v>
      </c>
    </row>
    <row r="160" spans="1:30" ht="15" customHeight="1" x14ac:dyDescent="0.25">
      <c r="A160" s="9" t="s">
        <v>0</v>
      </c>
      <c r="B160" s="9" t="s">
        <v>220</v>
      </c>
      <c r="C160" s="66">
        <f>stanford_fuel_demand!D184-stanford_fuel_demand!$C184</f>
        <v>-116.14498305054008</v>
      </c>
      <c r="D160" s="66">
        <f>stanford_fuel_demand!E184-stanford_fuel_demand!$C184</f>
        <v>-290.36245762635008</v>
      </c>
      <c r="E160" s="66">
        <f>stanford_fuel_demand!F184-stanford_fuel_demand!$C184</f>
        <v>-464.57993220216031</v>
      </c>
      <c r="F160" s="66">
        <f>stanford_fuel_demand!G184-stanford_fuel_demand!$C184</f>
        <v>-508.13430084611275</v>
      </c>
      <c r="G160" s="66">
        <f>stanford_fuel_demand!H184-stanford_fuel_demand!$C184</f>
        <v>-551.68866949006519</v>
      </c>
      <c r="H160" s="66">
        <f>stanford_fuel_demand!I184-stanford_fuel_demand!$C184</f>
        <v>-566.20679237138279</v>
      </c>
      <c r="I160" s="66">
        <f>stanford_fuel_demand!J184-stanford_fuel_demand!$C184</f>
        <v>-580.72491525270027</v>
      </c>
      <c r="J160" s="65">
        <f>IF($B160=$B$7,C160-J161-#REF!-J159-J158-J162,IF(C160&gt;0,0,-C160/2.5))</f>
        <v>46.457993220216032</v>
      </c>
      <c r="K160" s="65">
        <f>IF($B160=$B$7,D160-K161-#REF!-K159-K158-K162,IF(D160&gt;0,0,-D160/2.5))</f>
        <v>116.14498305054003</v>
      </c>
      <c r="L160" s="65">
        <f>IF($B160=$B$7,E160-L161-#REF!-L159-L158-L162,IF(E160&gt;0,0,-E160/2.5))</f>
        <v>185.83197288086413</v>
      </c>
      <c r="M160" s="65">
        <f>IF($B160=$B$7,F160-M161-#REF!-M159-M158-M162,IF(F160&gt;0,0,-F160/2.5))</f>
        <v>203.25372033844511</v>
      </c>
      <c r="N160" s="65">
        <f>IF($B160=$B$7,G160-N161-#REF!-N159-N158-N162,IF(G160&gt;0,0,-G160/2.5))</f>
        <v>220.67546779602608</v>
      </c>
      <c r="O160" s="65">
        <f>IF($B160=$B$7,H160-O161-#REF!-O159-O158-O162,IF(H160&gt;0,0,-H160/2.5))</f>
        <v>226.4827169485531</v>
      </c>
      <c r="P160" s="65">
        <f>IF($B160=$B$7,I160-P161-#REF!-P159-P158-P162,IF(I160&gt;0,0,-I160/2.5))</f>
        <v>232.2899661010801</v>
      </c>
      <c r="Q160" s="65">
        <f t="shared" si="49"/>
        <v>-14.024481932443337</v>
      </c>
      <c r="R160" s="65">
        <f t="shared" si="50"/>
        <v>-74.211481273392735</v>
      </c>
      <c r="S160" s="65">
        <f t="shared" si="51"/>
        <v>-164.7214654522885</v>
      </c>
      <c r="T160" s="65">
        <f t="shared" si="52"/>
        <v>-190.71511681605574</v>
      </c>
      <c r="U160" s="65">
        <f t="shared" si="53"/>
        <v>-217.80343147961185</v>
      </c>
      <c r="V160" s="65">
        <f t="shared" si="54"/>
        <v>-227.05861908882707</v>
      </c>
      <c r="W160" s="65">
        <f t="shared" si="55"/>
        <v>-236.42093729096626</v>
      </c>
      <c r="X160" s="28">
        <f>IFERROR(Q160/stanford_fuel_demand!$C184,0)</f>
        <v>-1.149176313407162E-2</v>
      </c>
      <c r="Y160" s="28">
        <f>IFERROR(R160/stanford_fuel_demand!$C184,0)</f>
        <v>-6.0809430874559457E-2</v>
      </c>
      <c r="Z160" s="28">
        <f>IFERROR(S160/stanford_fuel_demand!$C184,0)</f>
        <v>-0.13497397431101216</v>
      </c>
      <c r="AA160" s="28">
        <f>IFERROR(T160/stanford_fuel_demand!$C184,0)</f>
        <v>-0.15627336247386669</v>
      </c>
      <c r="AB160" s="28">
        <f>IFERROR(U160/stanford_fuel_demand!$C184,0)</f>
        <v>-0.17846972575589723</v>
      </c>
      <c r="AC160" s="28">
        <f>IFERROR(V160/stanford_fuel_demand!$C184,0)</f>
        <v>-0.18605349421727999</v>
      </c>
      <c r="AD160" s="67">
        <f>IFERROR(W160/stanford_fuel_demand!$C184,0)</f>
        <v>-0.19372504627054335</v>
      </c>
    </row>
    <row r="161" spans="1:30" ht="15" customHeight="1" x14ac:dyDescent="0.25">
      <c r="A161" s="9" t="s">
        <v>0</v>
      </c>
      <c r="B161" s="9" t="s">
        <v>208</v>
      </c>
      <c r="C161" s="66">
        <f>stanford_fuel_demand!D185-stanford_fuel_demand!$C185</f>
        <v>-470.33016257233794</v>
      </c>
      <c r="D161" s="66">
        <f>stanford_fuel_demand!E185-stanford_fuel_demand!$C185</f>
        <v>-1175.8254064308444</v>
      </c>
      <c r="E161" s="66">
        <f>stanford_fuel_demand!F185-stanford_fuel_demand!$C185</f>
        <v>-1881.3206502893511</v>
      </c>
      <c r="F161" s="66">
        <f>stanford_fuel_demand!G185-stanford_fuel_demand!$C185</f>
        <v>-2057.6944612539778</v>
      </c>
      <c r="G161" s="66">
        <f>stanford_fuel_demand!H185-stanford_fuel_demand!$C185</f>
        <v>-2234.0682722186043</v>
      </c>
      <c r="H161" s="66">
        <f>stanford_fuel_demand!I185-stanford_fuel_demand!$C185</f>
        <v>-2292.8595425401463</v>
      </c>
      <c r="I161" s="66">
        <f>stanford_fuel_demand!J185-stanford_fuel_demand!$C185</f>
        <v>-2351.6508128616888</v>
      </c>
      <c r="J161" s="65">
        <f>IF($B161=$B$7,C161-J162-J160-#REF!-J159-J163,IF(C161&gt;0,0,-C161/2.5))</f>
        <v>188.13206502893519</v>
      </c>
      <c r="K161" s="65">
        <f>IF($B161=$B$7,D161-K162-K160-#REF!-K159-K163,IF(D161&gt;0,0,-D161/2.5))</f>
        <v>470.33016257233777</v>
      </c>
      <c r="L161" s="65">
        <f>IF($B161=$B$7,E161-L162-L160-#REF!-L159-L163,IF(E161&gt;0,0,-E161/2.5))</f>
        <v>752.52826011574041</v>
      </c>
      <c r="M161" s="65">
        <f>IF($B161=$B$7,F161-M162-M160-#REF!-M159-M163,IF(F161&gt;0,0,-F161/2.5))</f>
        <v>823.07778450159117</v>
      </c>
      <c r="N161" s="65">
        <f>IF($B161=$B$7,G161-N162-N160-#REF!-N159-N163,IF(G161&gt;0,0,-G161/2.5))</f>
        <v>893.6273088874417</v>
      </c>
      <c r="O161" s="65">
        <f>IF($B161=$B$7,H161-O162-O160-#REF!-O159-O163,IF(H161&gt;0,0,-H161/2.5))</f>
        <v>917.14381701605851</v>
      </c>
      <c r="P161" s="65">
        <f>IF($B161=$B$7,I161-P162-P160-#REF!-P159-P163,IF(I161&gt;0,0,-I161/2.5))</f>
        <v>940.66032514467554</v>
      </c>
      <c r="Q161" s="65">
        <f t="shared" si="49"/>
        <v>-56.792266820587542</v>
      </c>
      <c r="R161" s="65">
        <f t="shared" si="50"/>
        <v>-300.52006668992772</v>
      </c>
      <c r="S161" s="65">
        <f t="shared" si="51"/>
        <v>-667.0410687615863</v>
      </c>
      <c r="T161" s="65">
        <f t="shared" si="52"/>
        <v>-772.30259578294203</v>
      </c>
      <c r="U161" s="65">
        <f t="shared" si="53"/>
        <v>-881.99697176797281</v>
      </c>
      <c r="V161" s="65">
        <f t="shared" si="54"/>
        <v>-919.47593795788976</v>
      </c>
      <c r="W161" s="65">
        <f t="shared" si="55"/>
        <v>-957.38873045577975</v>
      </c>
      <c r="X161" s="28">
        <f>IFERROR(Q161/stanford_fuel_demand!$C185,0)</f>
        <v>-1.8304976592253861E-2</v>
      </c>
      <c r="Y161" s="28">
        <f>IFERROR(R161/stanford_fuel_demand!$C185,0)</f>
        <v>-9.6862004181659911E-2</v>
      </c>
      <c r="Z161" s="28">
        <f>IFERROR(S161/stanford_fuel_demand!$C185,0)</f>
        <v>-0.21499707325164513</v>
      </c>
      <c r="AA161" s="28">
        <f>IFERROR(T161/stanford_fuel_demand!$C185,0)</f>
        <v>-0.24892439991176593</v>
      </c>
      <c r="AB161" s="28">
        <f>IFERROR(U161/stanford_fuel_demand!$C185,0)</f>
        <v>-0.28428049849911774</v>
      </c>
      <c r="AC161" s="28">
        <f>IFERROR(V161/stanford_fuel_demand!$C185,0)</f>
        <v>-0.29636051638210892</v>
      </c>
      <c r="AD161" s="67">
        <f>IFERROR(W161/stanford_fuel_demand!$C185,0)</f>
        <v>-0.30858036281671675</v>
      </c>
    </row>
    <row r="162" spans="1:30" ht="15" customHeight="1" x14ac:dyDescent="0.25">
      <c r="A162" s="9" t="s">
        <v>0</v>
      </c>
      <c r="B162" s="9" t="s">
        <v>831</v>
      </c>
      <c r="C162" s="66">
        <f>stanford_fuel_demand!D186-stanford_fuel_demand!$C186</f>
        <v>-323.96860207803229</v>
      </c>
      <c r="D162" s="66">
        <f>stanford_fuel_demand!E186-stanford_fuel_demand!$C186</f>
        <v>-809.92150519508118</v>
      </c>
      <c r="E162" s="66">
        <f>stanford_fuel_demand!F186-stanford_fuel_demand!$C186</f>
        <v>-1295.8744083121301</v>
      </c>
      <c r="F162" s="66">
        <f>stanford_fuel_demand!G186-stanford_fuel_demand!$C186</f>
        <v>-1417.362634091392</v>
      </c>
      <c r="G162" s="66">
        <f>stanford_fuel_demand!H186-stanford_fuel_demand!$C186</f>
        <v>-1538.8508598706542</v>
      </c>
      <c r="H162" s="66">
        <f>stanford_fuel_demand!I186-stanford_fuel_demand!$C186</f>
        <v>-1579.3469351304084</v>
      </c>
      <c r="I162" s="66">
        <f>stanford_fuel_demand!J186-stanford_fuel_demand!$C186</f>
        <v>-1619.8430103901624</v>
      </c>
      <c r="J162" s="65">
        <f>IF($B162=$B$7,C162-J163-J161-J160-#REF!-J164,IF(C162&gt;0,0,-C162/2.5))</f>
        <v>129.58744083121292</v>
      </c>
      <c r="K162" s="65">
        <f>IF($B162=$B$7,D162-K163-K161-K160-#REF!-K164,IF(D162&gt;0,0,-D162/2.5))</f>
        <v>323.96860207803246</v>
      </c>
      <c r="L162" s="65">
        <f>IF($B162=$B$7,E162-L163-L161-L160-#REF!-L164,IF(E162&gt;0,0,-E162/2.5))</f>
        <v>518.34976332485201</v>
      </c>
      <c r="M162" s="65">
        <f>IF($B162=$B$7,F162-M163-M161-M160-#REF!-M164,IF(F162&gt;0,0,-F162/2.5))</f>
        <v>566.94505363655685</v>
      </c>
      <c r="N162" s="65">
        <f>IF($B162=$B$7,G162-N163-N161-N160-#REF!-N164,IF(G162&gt;0,0,-G162/2.5))</f>
        <v>615.54034394826169</v>
      </c>
      <c r="O162" s="65">
        <f>IF($B162=$B$7,H162-O163-O161-O160-#REF!-O164,IF(H162&gt;0,0,-H162/2.5))</f>
        <v>631.73877405216331</v>
      </c>
      <c r="P162" s="65">
        <f>IF($B162=$B$7,I162-P163-P161-P160-#REF!-P164,IF(I162&gt;0,0,-I162/2.5))</f>
        <v>647.93720415606492</v>
      </c>
      <c r="Q162" s="65">
        <f t="shared" si="49"/>
        <v>-39.119139606272995</v>
      </c>
      <c r="R162" s="65">
        <f t="shared" si="50"/>
        <v>-207.00153562224273</v>
      </c>
      <c r="S162" s="65">
        <f t="shared" si="51"/>
        <v>-459.4652432951101</v>
      </c>
      <c r="T162" s="65">
        <f t="shared" si="52"/>
        <v>-531.97054377424467</v>
      </c>
      <c r="U162" s="65">
        <f t="shared" si="53"/>
        <v>-607.52923949839339</v>
      </c>
      <c r="V162" s="65">
        <f t="shared" si="54"/>
        <v>-633.34516467204151</v>
      </c>
      <c r="W162" s="65">
        <f t="shared" si="55"/>
        <v>-659.4599141902097</v>
      </c>
      <c r="X162" s="28">
        <f>IFERROR(Q162/stanford_fuel_demand!$C186,0)</f>
        <v>-1.4271661177068433E-2</v>
      </c>
      <c r="Y162" s="28">
        <f>IFERROR(R162/stanford_fuel_demand!$C186,0)</f>
        <v>-7.5519446727805251E-2</v>
      </c>
      <c r="Z162" s="28">
        <f>IFERROR(S162/stanford_fuel_demand!$C186,0)</f>
        <v>-0.16762465486065078</v>
      </c>
      <c r="AA162" s="28">
        <f>IFERROR(T162/stanford_fuel_demand!$C186,0)</f>
        <v>-0.1940764401604945</v>
      </c>
      <c r="AB162" s="28">
        <f>IFERROR(U162/stanford_fuel_demand!$C186,0)</f>
        <v>-0.22164218202520924</v>
      </c>
      <c r="AC162" s="28">
        <f>IFERROR(V162/stanford_fuel_demand!$C186,0)</f>
        <v>-0.23106049083156591</v>
      </c>
      <c r="AD162" s="67">
        <f>IFERROR(W162/stanford_fuel_demand!$C186,0)</f>
        <v>-0.24058781839036383</v>
      </c>
    </row>
    <row r="163" spans="1:30" ht="15" customHeight="1" x14ac:dyDescent="0.25">
      <c r="A163" s="9" t="s">
        <v>0</v>
      </c>
      <c r="B163" s="9" t="s">
        <v>825</v>
      </c>
      <c r="C163" s="66">
        <f>stanford_fuel_demand!D187-stanford_fuel_demand!$C187</f>
        <v>52.649470769731124</v>
      </c>
      <c r="D163" s="66">
        <f>stanford_fuel_demand!E187-stanford_fuel_demand!$C187</f>
        <v>131.62367692432827</v>
      </c>
      <c r="E163" s="66">
        <f>stanford_fuel_demand!F187-stanford_fuel_demand!$C187</f>
        <v>210.59788307892495</v>
      </c>
      <c r="F163" s="66">
        <f>stanford_fuel_demand!G187-stanford_fuel_demand!$C187</f>
        <v>230.34143461757412</v>
      </c>
      <c r="G163" s="66">
        <f>stanford_fuel_demand!H187-stanford_fuel_demand!$C187</f>
        <v>250.08498615622329</v>
      </c>
      <c r="H163" s="66">
        <f>stanford_fuel_demand!I187-stanford_fuel_demand!$C187</f>
        <v>256.66617000243969</v>
      </c>
      <c r="I163" s="66">
        <f>stanford_fuel_demand!J187-stanford_fuel_demand!$C187</f>
        <v>263.24735384865608</v>
      </c>
      <c r="J163" s="65">
        <f t="shared" ref="J163:P163" si="61">IF($B163=$B$7,C163-J164-J162-J161-J160-J165,IF(C163&gt;0,0,-C163/2.5))</f>
        <v>-383.37176121776497</v>
      </c>
      <c r="K163" s="65">
        <f t="shared" si="61"/>
        <v>-958.42940304441174</v>
      </c>
      <c r="L163" s="65">
        <f t="shared" si="61"/>
        <v>-1533.4870448710594</v>
      </c>
      <c r="M163" s="65">
        <f t="shared" si="61"/>
        <v>-1677.2514553277213</v>
      </c>
      <c r="N163" s="65">
        <f t="shared" si="61"/>
        <v>-1821.0158657843826</v>
      </c>
      <c r="O163" s="65">
        <f t="shared" si="61"/>
        <v>-1868.9373359366034</v>
      </c>
      <c r="P163" s="65">
        <f t="shared" si="61"/>
        <v>-1916.8588060888239</v>
      </c>
      <c r="Q163" s="65">
        <f t="shared" si="49"/>
        <v>0</v>
      </c>
      <c r="R163" s="65">
        <f t="shared" si="50"/>
        <v>0</v>
      </c>
      <c r="S163" s="65">
        <f t="shared" si="51"/>
        <v>0</v>
      </c>
      <c r="T163" s="65">
        <f t="shared" si="52"/>
        <v>0</v>
      </c>
      <c r="U163" s="65">
        <f t="shared" si="53"/>
        <v>0</v>
      </c>
      <c r="V163" s="65">
        <f t="shared" si="54"/>
        <v>0</v>
      </c>
      <c r="W163" s="65">
        <f t="shared" si="55"/>
        <v>0</v>
      </c>
      <c r="X163" s="28">
        <f>IFERROR(Q163/stanford_fuel_demand!$C187,0)</f>
        <v>0</v>
      </c>
      <c r="Y163" s="28">
        <f>IFERROR(R163/stanford_fuel_demand!$C187,0)</f>
        <v>0</v>
      </c>
      <c r="Z163" s="28">
        <f>IFERROR(S163/stanford_fuel_demand!$C187,0)</f>
        <v>0</v>
      </c>
      <c r="AA163" s="28">
        <f>IFERROR(T163/stanford_fuel_demand!$C187,0)</f>
        <v>0</v>
      </c>
      <c r="AB163" s="28">
        <f>IFERROR(U163/stanford_fuel_demand!$C187,0)</f>
        <v>0</v>
      </c>
      <c r="AC163" s="28">
        <f>IFERROR(V163/stanford_fuel_demand!$C187,0)</f>
        <v>0</v>
      </c>
      <c r="AD163" s="67">
        <f>IFERROR(W163/stanford_fuel_demand!$C187,0)</f>
        <v>0</v>
      </c>
    </row>
    <row r="164" spans="1:30" ht="15" customHeight="1" x14ac:dyDescent="0.25">
      <c r="A164" s="9" t="s">
        <v>0</v>
      </c>
      <c r="B164" s="9" t="s">
        <v>824</v>
      </c>
      <c r="C164" s="66">
        <f>stanford_fuel_demand!D188-stanford_fuel_demand!$C188</f>
        <v>-120.51024312137895</v>
      </c>
      <c r="D164" s="66">
        <f>stanford_fuel_demand!E188-stanford_fuel_demand!$C188</f>
        <v>-301.27560780344726</v>
      </c>
      <c r="E164" s="66">
        <f>stanford_fuel_demand!F188-stanford_fuel_demand!$C188</f>
        <v>-482.04097248551562</v>
      </c>
      <c r="F164" s="66">
        <f>stanford_fuel_demand!G188-stanford_fuel_demand!$C188</f>
        <v>-527.23231365603272</v>
      </c>
      <c r="G164" s="66">
        <f>stanford_fuel_demand!H188-stanford_fuel_demand!$C188</f>
        <v>-572.42365482654975</v>
      </c>
      <c r="H164" s="66">
        <f>stanford_fuel_demand!I188-stanford_fuel_demand!$C188</f>
        <v>-587.48743521672213</v>
      </c>
      <c r="I164" s="66">
        <f>stanford_fuel_demand!J188-stanford_fuel_demand!$C188</f>
        <v>-602.55121560689452</v>
      </c>
      <c r="J164" s="65">
        <f>IF($B164=$B$7,C164-J165-J163-J162-J161-#REF!,IF(C164&gt;0,0,-C164/2.5))</f>
        <v>48.204097248551577</v>
      </c>
      <c r="K164" s="65">
        <f>IF($B164=$B$7,D164-K165-K163-K162-K161-#REF!,IF(D164&gt;0,0,-D164/2.5))</f>
        <v>120.51024312137891</v>
      </c>
      <c r="L164" s="65">
        <f>IF($B164=$B$7,E164-L165-L163-L162-L161-#REF!,IF(E164&gt;0,0,-E164/2.5))</f>
        <v>192.81638899420625</v>
      </c>
      <c r="M164" s="65">
        <f>IF($B164=$B$7,F164-M165-M163-M162-M161-#REF!,IF(F164&gt;0,0,-F164/2.5))</f>
        <v>210.89292546241307</v>
      </c>
      <c r="N164" s="65">
        <f>IF($B164=$B$7,G164-N165-N163-N162-N161-#REF!,IF(G164&gt;0,0,-G164/2.5))</f>
        <v>228.9694619306199</v>
      </c>
      <c r="O164" s="65">
        <f>IF($B164=$B$7,H164-O165-O163-O162-O161-#REF!,IF(H164&gt;0,0,-H164/2.5))</f>
        <v>234.99497408668884</v>
      </c>
      <c r="P164" s="65">
        <f>IF($B164=$B$7,I164-P165-P163-P162-P161-#REF!,IF(I164&gt;0,0,-I164/2.5))</f>
        <v>241.02048624275781</v>
      </c>
      <c r="Q164" s="65">
        <f t="shared" ref="Q164:Q171" si="62">IF($B164=$B$7,0,IF(C164&gt;0,0,C164)-IF(SUMIFS($J$4:$J$171,$A$4:$A$171,$A164,$B$4:$B$171,$B$7)&lt;0,SUMIFS($J$4:$J$171,$A$4:$A$171,$A164,$B$4:$B$171,$B$7)/(SUMIF($A$4:$A$171,$A164,J$4:J$171)-SUMIFS($J$4:$J$171,$A$4:$A$171,$A164,$B$4:$B$171,$B$7))*J164)*2.5)</f>
        <v>-14.551586154992975</v>
      </c>
      <c r="R164" s="65">
        <f t="shared" ref="R164:R171" si="63">IF($B164=$B$7,0,IF(D164&gt;0,0,D164)-IF(SUMIFS($J$4:$J$171,$A$4:$A$171,$A164,$B$4:$B$171,$B$7)&lt;0,SUMIFS($J$4:$J$171,$A$4:$A$171,$A164,$B$4:$B$171,$B$7)/(SUMIF($A$4:$A$171,$A164,K$4:K$171)-SUMIFS($J$4:$J$171,$A$4:$A$171,$A164,$B$4:$B$171,$B$7))*K164)*2.5)</f>
        <v>-77.000688413399644</v>
      </c>
      <c r="S164" s="65">
        <f t="shared" ref="S164:S171" si="64">IF($B164=$B$7,0,IF(E164&gt;0,0,E164)-IF(SUMIFS($J$4:$J$171,$A$4:$A$171,$A164,$B$4:$B$171,$B$7)&lt;0,SUMIFS($J$4:$J$171,$A$4:$A$171,$A164,$B$4:$B$171,$B$7)/(SUMIF($A$4:$A$171,$A164,L$4:L$171)-SUMIFS($J$4:$J$171,$A$4:$A$171,$A164,$B$4:$B$171,$B$7))*L164)*2.5)</f>
        <v>-170.91245207145255</v>
      </c>
      <c r="T164" s="65">
        <f t="shared" ref="T164:T171" si="65">IF($B164=$B$7,0,IF(F164&gt;0,0,F164)-IF(SUMIFS($J$4:$J$171,$A$4:$A$171,$A164,$B$4:$B$171,$B$7)&lt;0,SUMIFS($J$4:$J$171,$A$4:$A$171,$A164,$B$4:$B$171,$B$7)/(SUMIF($A$4:$A$171,$A164,M$4:M$171)-SUMIFS($J$4:$J$171,$A$4:$A$171,$A164,$B$4:$B$171,$B$7))*M164)*2.5)</f>
        <v>-197.88306382914567</v>
      </c>
      <c r="U164" s="65">
        <f t="shared" ref="U164:U171" si="66">IF($B164=$B$7,0,IF(G164&gt;0,0,G164)-IF(SUMIFS($J$4:$J$171,$A$4:$A$171,$A164,$B$4:$B$171,$B$7)&lt;0,SUMIFS($J$4:$J$171,$A$4:$A$171,$A164,$B$4:$B$171,$B$7)/(SUMIF($A$4:$A$171,$A164,N$4:N$171)-SUMIFS($J$4:$J$171,$A$4:$A$171,$A164,$B$4:$B$171,$B$7))*N164)*2.5)</f>
        <v>-225.9894813438226</v>
      </c>
      <c r="V164" s="65">
        <f t="shared" ref="V164:V171" si="67">IF($B164=$B$7,0,IF(H164&gt;0,0,H164)-IF(SUMIFS($J$4:$J$171,$A$4:$A$171,$A164,$B$4:$B$171,$B$7)&lt;0,SUMIFS($J$4:$J$171,$A$4:$A$171,$A164,$B$4:$B$171,$B$7)/(SUMIF($A$4:$A$171,$A164,O$4:O$171)-SUMIFS($J$4:$J$171,$A$4:$A$171,$A164,$B$4:$B$171,$B$7))*O164)*2.5)</f>
        <v>-235.59252126535893</v>
      </c>
      <c r="W164" s="65">
        <f t="shared" ref="W164:W171" si="68">IF($B164=$B$7,0,IF(I164&gt;0,0,I164)-IF(SUMIFS($J$4:$J$171,$A$4:$A$171,$A164,$B$4:$B$171,$B$7)&lt;0,SUMIFS($J$4:$J$171,$A$4:$A$171,$A164,$B$4:$B$171,$B$7)/(SUMIF($A$4:$A$171,$A164,P$4:P$171)-SUMIFS($J$4:$J$171,$A$4:$A$171,$A164,$B$4:$B$171,$B$7))*P164)*2.5)</f>
        <v>-245.30671823784934</v>
      </c>
      <c r="X164" s="28">
        <f>IFERROR(Q164/stanford_fuel_demand!$C188,0)</f>
        <v>-1.8267683396194306E-2</v>
      </c>
      <c r="Y164" s="28">
        <f>IFERROR(R164/stanford_fuel_demand!$C188,0)</f>
        <v>-9.6664664748065801E-2</v>
      </c>
      <c r="Z164" s="28">
        <f>IFERROR(S164/stanford_fuel_demand!$C188,0)</f>
        <v>-0.21455905422634911</v>
      </c>
      <c r="AA164" s="28">
        <f>IFERROR(T164/stanford_fuel_demand!$C188,0)</f>
        <v>-0.24841725987784508</v>
      </c>
      <c r="AB164" s="28">
        <f>IFERROR(U164/stanford_fuel_demand!$C188,0)</f>
        <v>-0.28370132658305414</v>
      </c>
      <c r="AC164" s="28">
        <f>IFERROR(V164/stanford_fuel_demand!$C188,0)</f>
        <v>-0.29575673353726084</v>
      </c>
      <c r="AD164" s="67">
        <f>IFERROR(W164/stanford_fuel_demand!$C188,0)</f>
        <v>-0.30795168416680679</v>
      </c>
    </row>
    <row r="165" spans="1:30" ht="15" customHeight="1" x14ac:dyDescent="0.25">
      <c r="A165" s="9" t="s">
        <v>0</v>
      </c>
      <c r="B165" s="9" t="s">
        <v>221</v>
      </c>
      <c r="C165" s="66">
        <f>stanford_fuel_demand!D189-stanford_fuel_demand!$C189</f>
        <v>-59.099089146450865</v>
      </c>
      <c r="D165" s="66">
        <f>stanford_fuel_demand!E189-stanford_fuel_demand!$C189</f>
        <v>-147.74772286612711</v>
      </c>
      <c r="E165" s="66">
        <f>stanford_fuel_demand!F189-stanford_fuel_demand!$C189</f>
        <v>-236.39635658580335</v>
      </c>
      <c r="F165" s="66">
        <f>stanford_fuel_demand!G189-stanford_fuel_demand!$C189</f>
        <v>-258.55851501572238</v>
      </c>
      <c r="G165" s="66">
        <f>stanford_fuel_demand!H189-stanford_fuel_demand!$C189</f>
        <v>-280.72067344564141</v>
      </c>
      <c r="H165" s="66">
        <f>stanford_fuel_demand!I189-stanford_fuel_demand!$C189</f>
        <v>-288.10805958894775</v>
      </c>
      <c r="I165" s="66">
        <f>stanford_fuel_demand!J189-stanford_fuel_demand!$C189</f>
        <v>-295.49544573225415</v>
      </c>
      <c r="J165" s="65">
        <f>IF($B165=$B$7,C165-#REF!-J164-J163-J162-J166,IF(C165&gt;0,0,-C165/2.5))</f>
        <v>23.639635658580346</v>
      </c>
      <c r="K165" s="65">
        <f>IF($B165=$B$7,D165-#REF!-K164-K163-K162-K166,IF(D165&gt;0,0,-D165/2.5))</f>
        <v>59.099089146450844</v>
      </c>
      <c r="L165" s="65">
        <f>IF($B165=$B$7,E165-#REF!-L164-L163-L162-L166,IF(E165&gt;0,0,-E165/2.5))</f>
        <v>94.558542634321341</v>
      </c>
      <c r="M165" s="65">
        <f>IF($B165=$B$7,F165-#REF!-M164-M163-M162-M166,IF(F165&gt;0,0,-F165/2.5))</f>
        <v>103.42340600628896</v>
      </c>
      <c r="N165" s="65">
        <f>IF($B165=$B$7,G165-#REF!-N164-N163-N162-N166,IF(G165&gt;0,0,-G165/2.5))</f>
        <v>112.28826937825656</v>
      </c>
      <c r="O165" s="65">
        <f>IF($B165=$B$7,H165-#REF!-O164-O163-O162-O166,IF(H165&gt;0,0,-H165/2.5))</f>
        <v>115.2432238355791</v>
      </c>
      <c r="P165" s="65">
        <f>IF($B165=$B$7,I165-#REF!-P164-P163-P162-P166,IF(I165&gt;0,0,-I165/2.5))</f>
        <v>118.19817829290166</v>
      </c>
      <c r="Q165" s="65">
        <f t="shared" si="62"/>
        <v>-7.1362024100308616</v>
      </c>
      <c r="R165" s="65">
        <f t="shared" si="63"/>
        <v>-37.761690882144521</v>
      </c>
      <c r="S165" s="65">
        <f t="shared" si="64"/>
        <v>-83.81669457786839</v>
      </c>
      <c r="T165" s="65">
        <f t="shared" si="65"/>
        <v>-97.043276379689075</v>
      </c>
      <c r="U165" s="65">
        <f t="shared" si="66"/>
        <v>-110.82686548600452</v>
      </c>
      <c r="V165" s="65">
        <f t="shared" si="67"/>
        <v>-115.5362652656413</v>
      </c>
      <c r="W165" s="65">
        <f t="shared" si="68"/>
        <v>-120.30017726177888</v>
      </c>
      <c r="X165" s="28">
        <f>IFERROR(Q165/stanford_fuel_demand!$C189,0)</f>
        <v>-9.3169473268855559E-3</v>
      </c>
      <c r="Y165" s="28">
        <f>IFERROR(R165/stanford_fuel_demand!$C189,0)</f>
        <v>-4.9301248017929122E-2</v>
      </c>
      <c r="Z165" s="28">
        <f>IFERROR(S165/stanford_fuel_demand!$C189,0)</f>
        <v>-0.10943015397068546</v>
      </c>
      <c r="AA165" s="28">
        <f>IFERROR(T165/stanford_fuel_demand!$C189,0)</f>
        <v>-0.12669863360196507</v>
      </c>
      <c r="AB165" s="28">
        <f>IFERROR(U165/stanford_fuel_demand!$C189,0)</f>
        <v>-0.14469433583967939</v>
      </c>
      <c r="AC165" s="28">
        <f>IFERROR(V165/stanford_fuel_demand!$C189,0)</f>
        <v>-0.15084287636123847</v>
      </c>
      <c r="AD165" s="67">
        <f>IFERROR(W165/stanford_fuel_demand!$C189,0)</f>
        <v>-0.15706258743271018</v>
      </c>
    </row>
    <row r="166" spans="1:30" ht="15" customHeight="1" x14ac:dyDescent="0.25">
      <c r="A166" s="9" t="s">
        <v>48</v>
      </c>
      <c r="B166" s="9" t="s">
        <v>220</v>
      </c>
      <c r="C166" s="66">
        <f>stanford_fuel_demand!D191-stanford_fuel_demand!$C191</f>
        <v>-231.34648667259899</v>
      </c>
      <c r="D166" s="66">
        <f>stanford_fuel_demand!E191-stanford_fuel_demand!$C191</f>
        <v>-578.36621668149792</v>
      </c>
      <c r="E166" s="66">
        <f>stanford_fuel_demand!F191-stanford_fuel_demand!$C191</f>
        <v>-925.38594669039639</v>
      </c>
      <c r="F166" s="66">
        <f>stanford_fuel_demand!G191-stanford_fuel_demand!$C191</f>
        <v>-1012.140879192621</v>
      </c>
      <c r="G166" s="66">
        <f>stanford_fuel_demand!H191-stanford_fuel_demand!$C191</f>
        <v>-1098.8958116948459</v>
      </c>
      <c r="H166" s="66">
        <f>stanford_fuel_demand!I191-stanford_fuel_demand!$C191</f>
        <v>-1127.8141225289207</v>
      </c>
      <c r="I166" s="66">
        <f>stanford_fuel_demand!J191-stanford_fuel_demand!$C191</f>
        <v>-1156.7324333629956</v>
      </c>
      <c r="J166" s="65">
        <f>IF($B166=$B$7,C166-J167-#REF!-J165-J164-J168,IF(C166&gt;0,0,-C166/2.5))</f>
        <v>92.538594669039597</v>
      </c>
      <c r="K166" s="65">
        <f>IF($B166=$B$7,D166-K167-#REF!-K165-K164-K168,IF(D166&gt;0,0,-D166/2.5))</f>
        <v>231.34648667259916</v>
      </c>
      <c r="L166" s="65">
        <f>IF($B166=$B$7,E166-L167-#REF!-L165-L164-L168,IF(E166&gt;0,0,-E166/2.5))</f>
        <v>370.15437867615856</v>
      </c>
      <c r="M166" s="65">
        <f>IF($B166=$B$7,F166-M167-#REF!-M165-M164-M168,IF(F166&gt;0,0,-F166/2.5))</f>
        <v>404.85635167704839</v>
      </c>
      <c r="N166" s="65">
        <f>IF($B166=$B$7,G166-N167-#REF!-N165-N164-N168,IF(G166&gt;0,0,-G166/2.5))</f>
        <v>439.55832467793834</v>
      </c>
      <c r="O166" s="65">
        <f>IF($B166=$B$7,H166-O167-#REF!-O165-O164-O168,IF(H166&gt;0,0,-H166/2.5))</f>
        <v>451.12564901156827</v>
      </c>
      <c r="P166" s="65">
        <f>IF($B166=$B$7,I166-P167-#REF!-P165-P164-P168,IF(I166&gt;0,0,-I166/2.5))</f>
        <v>462.69297334519825</v>
      </c>
      <c r="Q166" s="65">
        <f t="shared" si="62"/>
        <v>-31.583760624886395</v>
      </c>
      <c r="R166" s="65">
        <f t="shared" si="63"/>
        <v>-163.84580135268459</v>
      </c>
      <c r="S166" s="65">
        <f t="shared" si="64"/>
        <v>-358.50804323020338</v>
      </c>
      <c r="T166" s="65">
        <f t="shared" si="65"/>
        <v>-413.84823325201955</v>
      </c>
      <c r="U166" s="65">
        <f t="shared" si="66"/>
        <v>-471.31586020466762</v>
      </c>
      <c r="V166" s="65">
        <f t="shared" si="67"/>
        <v>-490.90756447290221</v>
      </c>
      <c r="W166" s="65">
        <f t="shared" si="68"/>
        <v>-510.70515672052147</v>
      </c>
      <c r="X166" s="28">
        <f>IFERROR(Q166/stanford_fuel_demand!$C191,0)</f>
        <v>-1.1609068205841044E-2</v>
      </c>
      <c r="Y166" s="28">
        <f>IFERROR(R166/stanford_fuel_demand!$C191,0)</f>
        <v>-6.0223894986249436E-2</v>
      </c>
      <c r="Z166" s="28">
        <f>IFERROR(S166/stanford_fuel_demand!$C191,0)</f>
        <v>-0.13177481857314485</v>
      </c>
      <c r="AA166" s="28">
        <f>IFERROR(T166/stanford_fuel_demand!$C191,0)</f>
        <v>-0.15211590613765899</v>
      </c>
      <c r="AB166" s="28">
        <f>IFERROR(U166/stanford_fuel_demand!$C191,0)</f>
        <v>-0.17323896392816934</v>
      </c>
      <c r="AC166" s="28">
        <f>IFERROR(V166/stanford_fuel_demand!$C191,0)</f>
        <v>-0.18044017830602244</v>
      </c>
      <c r="AD166" s="67">
        <f>IFERROR(W166/stanford_fuel_demand!$C191,0)</f>
        <v>-0.18771706978970934</v>
      </c>
    </row>
    <row r="167" spans="1:30" ht="15" customHeight="1" x14ac:dyDescent="0.25">
      <c r="A167" s="9" t="s">
        <v>48</v>
      </c>
      <c r="B167" s="9" t="s">
        <v>208</v>
      </c>
      <c r="C167" s="66">
        <f>stanford_fuel_demand!D192-stanford_fuel_demand!$C192</f>
        <v>-9831.4983921374223</v>
      </c>
      <c r="D167" s="66">
        <f>stanford_fuel_demand!E192-stanford_fuel_demand!$C192</f>
        <v>-24578.745980343556</v>
      </c>
      <c r="E167" s="66">
        <f>stanford_fuel_demand!F192-stanford_fuel_demand!$C192</f>
        <v>-39325.993568549689</v>
      </c>
      <c r="F167" s="66">
        <f>stanford_fuel_demand!G192-stanford_fuel_demand!$C192</f>
        <v>-43012.805465601225</v>
      </c>
      <c r="G167" s="66">
        <f>stanford_fuel_demand!H192-stanford_fuel_demand!$C192</f>
        <v>-46699.617362652752</v>
      </c>
      <c r="H167" s="66">
        <f>stanford_fuel_demand!I192-stanford_fuel_demand!$C192</f>
        <v>-47928.554661669936</v>
      </c>
      <c r="I167" s="66">
        <f>stanford_fuel_demand!J192-stanford_fuel_demand!$C192</f>
        <v>-49157.491960687112</v>
      </c>
      <c r="J167" s="65">
        <f>IF($B167=$B$7,C167-J168-J166-#REF!-J165-J169,IF(C167&gt;0,0,-C167/2.5))</f>
        <v>3932.5993568549688</v>
      </c>
      <c r="K167" s="65">
        <f>IF($B167=$B$7,D167-K168-K166-#REF!-K165-K169,IF(D167&gt;0,0,-D167/2.5))</f>
        <v>9831.4983921374223</v>
      </c>
      <c r="L167" s="65">
        <f>IF($B167=$B$7,E167-L168-L166-#REF!-L165-L169,IF(E167&gt;0,0,-E167/2.5))</f>
        <v>15730.397427419875</v>
      </c>
      <c r="M167" s="65">
        <f>IF($B167=$B$7,F167-M168-M166-#REF!-M165-M169,IF(F167&gt;0,0,-F167/2.5))</f>
        <v>17205.122186240489</v>
      </c>
      <c r="N167" s="65">
        <f>IF($B167=$B$7,G167-N168-N166-#REF!-N165-N169,IF(G167&gt;0,0,-G167/2.5))</f>
        <v>18679.846945061101</v>
      </c>
      <c r="O167" s="65">
        <f>IF($B167=$B$7,H167-O168-O166-#REF!-O165-O169,IF(H167&gt;0,0,-H167/2.5))</f>
        <v>19171.421864667973</v>
      </c>
      <c r="P167" s="65">
        <f>IF($B167=$B$7,I167-P168-P166-#REF!-P165-P169,IF(I167&gt;0,0,-I167/2.5))</f>
        <v>19662.996784274845</v>
      </c>
      <c r="Q167" s="65">
        <f t="shared" si="62"/>
        <v>-1342.2105356657739</v>
      </c>
      <c r="R167" s="65">
        <f t="shared" si="63"/>
        <v>-6962.931470133175</v>
      </c>
      <c r="S167" s="65">
        <f t="shared" si="64"/>
        <v>-15235.464783928979</v>
      </c>
      <c r="T167" s="65">
        <f t="shared" si="65"/>
        <v>-17587.248885107234</v>
      </c>
      <c r="U167" s="65">
        <f t="shared" si="66"/>
        <v>-20029.442367753407</v>
      </c>
      <c r="V167" s="65">
        <f t="shared" si="67"/>
        <v>-20862.028208077707</v>
      </c>
      <c r="W167" s="65">
        <f t="shared" si="68"/>
        <v>-21703.363640269145</v>
      </c>
      <c r="X167" s="28">
        <f>IFERROR(Q167/stanford_fuel_demand!$C192,0)</f>
        <v>-1.9887140851355921E-2</v>
      </c>
      <c r="Y167" s="28">
        <f>IFERROR(R167/stanford_fuel_demand!$C192,0)</f>
        <v>-0.10316771862932131</v>
      </c>
      <c r="Z167" s="28">
        <f>IFERROR(S167/stanford_fuel_demand!$C192,0)</f>
        <v>-0.22573942466006428</v>
      </c>
      <c r="AA167" s="28">
        <f>IFERROR(T167/stanford_fuel_demand!$C192,0)</f>
        <v>-0.26058512168695586</v>
      </c>
      <c r="AB167" s="28">
        <f>IFERROR(U167/stanford_fuel_demand!$C192,0)</f>
        <v>-0.2967703880703379</v>
      </c>
      <c r="AC167" s="28">
        <f>IFERROR(V167/stanford_fuel_demand!$C192,0)</f>
        <v>-0.30910656889845273</v>
      </c>
      <c r="AD167" s="67">
        <f>IFERROR(W167/stanford_fuel_demand!$C192,0)</f>
        <v>-0.32157238986962255</v>
      </c>
    </row>
    <row r="168" spans="1:30" ht="15" customHeight="1" x14ac:dyDescent="0.25">
      <c r="A168" s="9" t="s">
        <v>48</v>
      </c>
      <c r="B168" s="9" t="s">
        <v>831</v>
      </c>
      <c r="C168" s="66">
        <f>stanford_fuel_demand!D193-stanford_fuel_demand!$C193</f>
        <v>-6291.2339785163276</v>
      </c>
      <c r="D168" s="66">
        <f>stanford_fuel_demand!E193-stanford_fuel_demand!$C193</f>
        <v>-15728.084946290823</v>
      </c>
      <c r="E168" s="66">
        <f>stanford_fuel_demand!F193-stanford_fuel_demand!$C193</f>
        <v>-25164.935914065321</v>
      </c>
      <c r="F168" s="66">
        <f>stanford_fuel_demand!G193-stanford_fuel_demand!$C193</f>
        <v>-27524.148656008943</v>
      </c>
      <c r="G168" s="66">
        <f>stanford_fuel_demand!H193-stanford_fuel_demand!$C193</f>
        <v>-29883.361397952565</v>
      </c>
      <c r="H168" s="66">
        <f>stanford_fuel_demand!I193-stanford_fuel_demand!$C193</f>
        <v>-30669.765645267107</v>
      </c>
      <c r="I168" s="66">
        <f>stanford_fuel_demand!J193-stanford_fuel_demand!$C193</f>
        <v>-31456.169892581649</v>
      </c>
      <c r="J168" s="65">
        <f>IF($B168=$B$7,C168-J169-J167-J166-#REF!-J170,IF(C168&gt;0,0,-C168/2.5))</f>
        <v>2516.4935914065309</v>
      </c>
      <c r="K168" s="65">
        <f>IF($B168=$B$7,D168-K169-K167-K166-#REF!-K170,IF(D168&gt;0,0,-D168/2.5))</f>
        <v>6291.2339785163294</v>
      </c>
      <c r="L168" s="65">
        <f>IF($B168=$B$7,E168-L169-L167-L166-#REF!-L170,IF(E168&gt;0,0,-E168/2.5))</f>
        <v>10065.974365626129</v>
      </c>
      <c r="M168" s="65">
        <f>IF($B168=$B$7,F168-M169-M167-M166-#REF!-M170,IF(F168&gt;0,0,-F168/2.5))</f>
        <v>11009.659462403577</v>
      </c>
      <c r="N168" s="65">
        <f>IF($B168=$B$7,G168-N169-N167-N166-#REF!-N170,IF(G168&gt;0,0,-G168/2.5))</f>
        <v>11953.344559181027</v>
      </c>
      <c r="O168" s="65">
        <f>IF($B168=$B$7,H168-O169-O167-O166-#REF!-O170,IF(H168&gt;0,0,-H168/2.5))</f>
        <v>12267.906258106843</v>
      </c>
      <c r="P168" s="65">
        <f>IF($B168=$B$7,I168-P169-P167-P166-#REF!-P170,IF(I168&gt;0,0,-I168/2.5))</f>
        <v>12582.467957032659</v>
      </c>
      <c r="Q168" s="65">
        <f t="shared" si="62"/>
        <v>-858.88846150411791</v>
      </c>
      <c r="R168" s="65">
        <f t="shared" si="63"/>
        <v>-4455.6210363636055</v>
      </c>
      <c r="S168" s="65">
        <f t="shared" si="64"/>
        <v>-9749.2640393245947</v>
      </c>
      <c r="T168" s="65">
        <f t="shared" si="65"/>
        <v>-11254.184597446199</v>
      </c>
      <c r="U168" s="65">
        <f t="shared" si="66"/>
        <v>-12816.958653578087</v>
      </c>
      <c r="V168" s="65">
        <f t="shared" si="67"/>
        <v>-13349.735257891913</v>
      </c>
      <c r="W168" s="65">
        <f t="shared" si="68"/>
        <v>-13888.110777798982</v>
      </c>
      <c r="X168" s="28">
        <f>IFERROR(Q168/stanford_fuel_demand!$C193,0)</f>
        <v>-1.9311515314254145E-2</v>
      </c>
      <c r="Y168" s="28">
        <f>IFERROR(R168/stanford_fuel_demand!$C193,0)</f>
        <v>-0.10018156924307005</v>
      </c>
      <c r="Z168" s="28">
        <f>IFERROR(S168/stanford_fuel_demand!$C193,0)</f>
        <v>-0.21920548503866641</v>
      </c>
      <c r="AA168" s="28">
        <f>IFERROR(T168/stanford_fuel_demand!$C193,0)</f>
        <v>-0.25304258695293158</v>
      </c>
      <c r="AB168" s="28">
        <f>IFERROR(U168/stanford_fuel_demand!$C193,0)</f>
        <v>-0.28818048491101855</v>
      </c>
      <c r="AC168" s="28">
        <f>IFERROR(V168/stanford_fuel_demand!$C193,0)</f>
        <v>-0.30015959979546442</v>
      </c>
      <c r="AD168" s="67">
        <f>IFERROR(W168/stanford_fuel_demand!$C193,0)</f>
        <v>-0.31226460243957671</v>
      </c>
    </row>
    <row r="169" spans="1:30" ht="15" customHeight="1" x14ac:dyDescent="0.25">
      <c r="A169" s="9" t="s">
        <v>48</v>
      </c>
      <c r="B169" s="9" t="s">
        <v>825</v>
      </c>
      <c r="C169" s="66">
        <f>stanford_fuel_demand!D194-stanford_fuel_demand!$C194</f>
        <v>934.41545802544715</v>
      </c>
      <c r="D169" s="66">
        <f>stanford_fuel_demand!E194-stanford_fuel_demand!$C194</f>
        <v>2336.0386450636142</v>
      </c>
      <c r="E169" s="66">
        <f>stanford_fuel_demand!F194-stanford_fuel_demand!$C194</f>
        <v>3737.6618321017813</v>
      </c>
      <c r="F169" s="66">
        <f>stanford_fuel_demand!G194-stanford_fuel_demand!$C194</f>
        <v>4088.0676288613249</v>
      </c>
      <c r="G169" s="66">
        <f>stanford_fuel_demand!H194-stanford_fuel_demand!$C194</f>
        <v>4438.4734256208685</v>
      </c>
      <c r="H169" s="66">
        <f>stanford_fuel_demand!I194-stanford_fuel_demand!$C194</f>
        <v>4555.2753578740521</v>
      </c>
      <c r="I169" s="66">
        <f>stanford_fuel_demand!J194-stanford_fuel_demand!$C194</f>
        <v>4672.0772901272285</v>
      </c>
      <c r="J169" s="65">
        <f t="shared" ref="J169:P169" si="69">IF($B169=$B$7,C169-J170-J168-J167-J166-J171,IF(C169&gt;0,0,-C169/2.5))</f>
        <v>-5910.0428658012843</v>
      </c>
      <c r="K169" s="65">
        <f t="shared" si="69"/>
        <v>-14775.107164503215</v>
      </c>
      <c r="L169" s="65">
        <f t="shared" si="69"/>
        <v>-23640.171463205148</v>
      </c>
      <c r="M169" s="65">
        <f t="shared" si="69"/>
        <v>-25856.437537880629</v>
      </c>
      <c r="N169" s="65">
        <f t="shared" si="69"/>
        <v>-28072.703612556106</v>
      </c>
      <c r="O169" s="65">
        <f t="shared" si="69"/>
        <v>-28811.458970781267</v>
      </c>
      <c r="P169" s="65">
        <f t="shared" si="69"/>
        <v>-29550.21432900643</v>
      </c>
      <c r="Q169" s="65">
        <f t="shared" si="62"/>
        <v>0</v>
      </c>
      <c r="R169" s="65">
        <f t="shared" si="63"/>
        <v>0</v>
      </c>
      <c r="S169" s="65">
        <f t="shared" si="64"/>
        <v>0</v>
      </c>
      <c r="T169" s="65">
        <f t="shared" si="65"/>
        <v>0</v>
      </c>
      <c r="U169" s="65">
        <f t="shared" si="66"/>
        <v>0</v>
      </c>
      <c r="V169" s="65">
        <f t="shared" si="67"/>
        <v>0</v>
      </c>
      <c r="W169" s="65">
        <f t="shared" si="68"/>
        <v>0</v>
      </c>
      <c r="X169" s="28">
        <f>IFERROR(Q169/stanford_fuel_demand!$C194,0)</f>
        <v>0</v>
      </c>
      <c r="Y169" s="28">
        <f>IFERROR(R169/stanford_fuel_demand!$C194,0)</f>
        <v>0</v>
      </c>
      <c r="Z169" s="28">
        <f>IFERROR(S169/stanford_fuel_demand!$C194,0)</f>
        <v>0</v>
      </c>
      <c r="AA169" s="28">
        <f>IFERROR(T169/stanford_fuel_demand!$C194,0)</f>
        <v>0</v>
      </c>
      <c r="AB169" s="28">
        <f>IFERROR(U169/stanford_fuel_demand!$C194,0)</f>
        <v>0</v>
      </c>
      <c r="AC169" s="28">
        <f>IFERROR(V169/stanford_fuel_demand!$C194,0)</f>
        <v>0</v>
      </c>
      <c r="AD169" s="67">
        <f>IFERROR(W169/stanford_fuel_demand!$C194,0)</f>
        <v>0</v>
      </c>
    </row>
    <row r="170" spans="1:30" ht="15" customHeight="1" x14ac:dyDescent="0.25">
      <c r="A170" s="9" t="s">
        <v>48</v>
      </c>
      <c r="B170" s="9" t="s">
        <v>824</v>
      </c>
      <c r="C170" s="66">
        <f>stanford_fuel_demand!D195-stanford_fuel_demand!$C195</f>
        <v>-225.25357792343425</v>
      </c>
      <c r="D170" s="66">
        <f>stanford_fuel_demand!E195-stanford_fuel_demand!$C195</f>
        <v>-563.13394480858562</v>
      </c>
      <c r="E170" s="66">
        <f>stanford_fuel_demand!F195-stanford_fuel_demand!$C195</f>
        <v>-901.014311693737</v>
      </c>
      <c r="F170" s="66">
        <f>stanford_fuel_demand!G195-stanford_fuel_demand!$C195</f>
        <v>-985.48440341502487</v>
      </c>
      <c r="G170" s="66">
        <f>stanford_fuel_demand!H195-stanford_fuel_demand!$C195</f>
        <v>-1069.9544951363127</v>
      </c>
      <c r="H170" s="66">
        <f>stanford_fuel_demand!I195-stanford_fuel_demand!$C195</f>
        <v>-1098.1111923767421</v>
      </c>
      <c r="I170" s="66">
        <f>stanford_fuel_demand!J195-stanford_fuel_demand!$C195</f>
        <v>-1126.2678896171712</v>
      </c>
      <c r="J170" s="65">
        <f>IF($B170=$B$7,C170-J171-J169-J168-J167-#REF!,IF(C170&gt;0,0,-C170/2.5))</f>
        <v>90.101431169373697</v>
      </c>
      <c r="K170" s="65">
        <f>IF($B170=$B$7,D170-K171-K169-K168-K167-#REF!,IF(D170&gt;0,0,-D170/2.5))</f>
        <v>225.25357792343425</v>
      </c>
      <c r="L170" s="65">
        <f>IF($B170=$B$7,E170-L171-L169-L168-L167-#REF!,IF(E170&gt;0,0,-E170/2.5))</f>
        <v>360.40572467749479</v>
      </c>
      <c r="M170" s="65">
        <f>IF($B170=$B$7,F170-M171-M169-M168-M167-#REF!,IF(F170&gt;0,0,-F170/2.5))</f>
        <v>394.19376136600994</v>
      </c>
      <c r="N170" s="65">
        <f>IF($B170=$B$7,G170-N171-N169-N168-N167-#REF!,IF(G170&gt;0,0,-G170/2.5))</f>
        <v>427.98179805452509</v>
      </c>
      <c r="O170" s="65">
        <f>IF($B170=$B$7,H170-O171-O169-O168-O167-#REF!,IF(H170&gt;0,0,-H170/2.5))</f>
        <v>439.24447695069682</v>
      </c>
      <c r="P170" s="65">
        <f>IF($B170=$B$7,I170-P171-P169-P168-P167-#REF!,IF(I170&gt;0,0,-I170/2.5))</f>
        <v>450.5071558468685</v>
      </c>
      <c r="Q170" s="65">
        <f t="shared" si="62"/>
        <v>-30.751947813675514</v>
      </c>
      <c r="R170" s="65">
        <f t="shared" si="63"/>
        <v>-159.53063957549921</v>
      </c>
      <c r="S170" s="65">
        <f t="shared" si="64"/>
        <v>-349.06611556291807</v>
      </c>
      <c r="T170" s="65">
        <f t="shared" si="65"/>
        <v>-402.94882623065382</v>
      </c>
      <c r="U170" s="65">
        <f t="shared" si="66"/>
        <v>-458.90294410827937</v>
      </c>
      <c r="V170" s="65">
        <f t="shared" si="67"/>
        <v>-477.97866705315846</v>
      </c>
      <c r="W170" s="65">
        <f t="shared" si="68"/>
        <v>-497.25485556237288</v>
      </c>
      <c r="X170" s="28">
        <f>IFERROR(Q170/stanford_fuel_demand!$C195,0)</f>
        <v>-2.1508609615499944E-2</v>
      </c>
      <c r="Y170" s="28">
        <f>IFERROR(R170/stanford_fuel_demand!$C195,0)</f>
        <v>-0.1115793467500141</v>
      </c>
      <c r="Z170" s="28">
        <f>IFERROR(S170/stanford_fuel_demand!$C195,0)</f>
        <v>-0.2441447564600441</v>
      </c>
      <c r="AA170" s="28">
        <f>IFERROR(T170/stanford_fuel_demand!$C195,0)</f>
        <v>-0.28183154611640132</v>
      </c>
      <c r="AB170" s="28">
        <f>IFERROR(U170/stanford_fuel_demand!$C195,0)</f>
        <v>-0.32096712494547031</v>
      </c>
      <c r="AC170" s="28">
        <f>IFERROR(V170/stanford_fuel_demand!$C195,0)</f>
        <v>-0.33430911812394404</v>
      </c>
      <c r="AD170" s="67">
        <f>IFERROR(W170/stanford_fuel_demand!$C195,0)</f>
        <v>-0.34779132146376313</v>
      </c>
    </row>
    <row r="171" spans="1:30" ht="15" customHeight="1" x14ac:dyDescent="0.25">
      <c r="A171" s="9" t="s">
        <v>48</v>
      </c>
      <c r="B171" s="9" t="s">
        <v>221</v>
      </c>
      <c r="C171" s="66">
        <f>stanford_fuel_demand!D196-stanford_fuel_demand!$C196</f>
        <v>-531.81337431704515</v>
      </c>
      <c r="D171" s="66">
        <f>stanford_fuel_demand!E196-stanford_fuel_demand!$C196</f>
        <v>-1329.5334357926126</v>
      </c>
      <c r="E171" s="66">
        <f>stanford_fuel_demand!F196-stanford_fuel_demand!$C196</f>
        <v>-2127.2534972681801</v>
      </c>
      <c r="F171" s="66">
        <f>stanford_fuel_demand!G196-stanford_fuel_demand!$C196</f>
        <v>-2326.683512637072</v>
      </c>
      <c r="G171" s="66">
        <f>stanford_fuel_demand!H196-stanford_fuel_demand!$C196</f>
        <v>-2526.1135280059639</v>
      </c>
      <c r="H171" s="66">
        <f>stanford_fuel_demand!I196-stanford_fuel_demand!$C196</f>
        <v>-2592.5901997955948</v>
      </c>
      <c r="I171" s="66">
        <f>stanford_fuel_demand!J196-stanford_fuel_demand!$C196</f>
        <v>-2659.0668715852253</v>
      </c>
      <c r="J171" s="65">
        <f>IF($B171=$B$7,C171-#REF!-J170-J169-J168-J172,IF(C171&gt;0,0,-C171/2.5))</f>
        <v>212.72534972681805</v>
      </c>
      <c r="K171" s="65">
        <f>IF($B171=$B$7,D171-#REF!-K170-K169-K168-K172,IF(D171&gt;0,0,-D171/2.5))</f>
        <v>531.81337431704503</v>
      </c>
      <c r="L171" s="65">
        <f>IF($B171=$B$7,E171-#REF!-L170-L169-L168-L172,IF(E171&gt;0,0,-E171/2.5))</f>
        <v>850.9013989072721</v>
      </c>
      <c r="M171" s="65">
        <f>IF($B171=$B$7,F171-#REF!-M170-M169-M168-M172,IF(F171&gt;0,0,-F171/2.5))</f>
        <v>930.67340505482878</v>
      </c>
      <c r="N171" s="65">
        <f>IF($B171=$B$7,G171-#REF!-N170-N169-N168-N172,IF(G171&gt;0,0,-G171/2.5))</f>
        <v>1010.4454112023856</v>
      </c>
      <c r="O171" s="65">
        <f>IF($B171=$B$7,H171-#REF!-O170-O169-O168-O172,IF(H171&gt;0,0,-H171/2.5))</f>
        <v>1037.0360799182379</v>
      </c>
      <c r="P171" s="65">
        <f>IF($B171=$B$7,I171-#REF!-P170-P169-P168-P172,IF(I171&gt;0,0,-I171/2.5))</f>
        <v>1063.6267486340901</v>
      </c>
      <c r="Q171" s="65">
        <f t="shared" si="62"/>
        <v>-72.60393945516563</v>
      </c>
      <c r="R171" s="65">
        <f t="shared" si="63"/>
        <v>-376.6445288981854</v>
      </c>
      <c r="S171" s="65">
        <f t="shared" si="64"/>
        <v>-824.12910147140519</v>
      </c>
      <c r="T171" s="65">
        <f t="shared" si="65"/>
        <v>-951.34371196384245</v>
      </c>
      <c r="U171" s="65">
        <f t="shared" si="66"/>
        <v>-1083.4488199481805</v>
      </c>
      <c r="V171" s="65">
        <f t="shared" si="67"/>
        <v>-1128.4857275985512</v>
      </c>
      <c r="W171" s="65">
        <f t="shared" si="68"/>
        <v>-1173.9959252591684</v>
      </c>
      <c r="X171" s="28">
        <f>IFERROR(Q171/stanford_fuel_demand!$C196,0)</f>
        <v>-1.7048723792783972E-2</v>
      </c>
      <c r="Y171" s="28">
        <f>IFERROR(R171/stanford_fuel_demand!$C196,0)</f>
        <v>-8.8442976916062371E-2</v>
      </c>
      <c r="Z171" s="28">
        <f>IFERROR(S171/stanford_fuel_demand!$C196,0)</f>
        <v>-0.19352048285558376</v>
      </c>
      <c r="AA171" s="28">
        <f>IFERROR(T171/stanford_fuel_demand!$C196,0)</f>
        <v>-0.22339278417928077</v>
      </c>
      <c r="AB171" s="28">
        <f>IFERROR(U171/stanford_fuel_demand!$C196,0)</f>
        <v>-0.25441346314714414</v>
      </c>
      <c r="AC171" s="28">
        <f>IFERROR(V171/stanford_fuel_demand!$C196,0)</f>
        <v>-0.26498894713291921</v>
      </c>
      <c r="AD171" s="67">
        <f>IFERROR(W171/stanford_fuel_demand!$C196,0)</f>
        <v>-0.27567556821014044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zoomScale="75" zoomScaleNormal="75" workbookViewId="0">
      <selection activeCell="C2" sqref="C2"/>
    </sheetView>
  </sheetViews>
  <sheetFormatPr defaultColWidth="11" defaultRowHeight="14.25" x14ac:dyDescent="0.2"/>
  <cols>
    <col min="1" max="1" width="11.75" customWidth="1"/>
    <col min="2" max="2" width="48.625" customWidth="1"/>
    <col min="3" max="10" width="10.25" customWidth="1"/>
  </cols>
  <sheetData>
    <row r="1" spans="1:11" ht="15" customHeight="1" x14ac:dyDescent="0.25">
      <c r="A1" s="3" t="s">
        <v>26</v>
      </c>
      <c r="B1" s="3" t="s">
        <v>206</v>
      </c>
      <c r="C1" s="37">
        <v>2015</v>
      </c>
      <c r="D1" s="37">
        <v>2020</v>
      </c>
      <c r="E1" s="37">
        <v>2025</v>
      </c>
      <c r="F1" s="37">
        <v>2030</v>
      </c>
      <c r="G1" s="37">
        <v>2035</v>
      </c>
      <c r="H1" s="37">
        <v>2040</v>
      </c>
      <c r="I1" s="37">
        <v>2045</v>
      </c>
      <c r="J1" s="37">
        <v>2050</v>
      </c>
    </row>
    <row r="2" spans="1:11" ht="15" customHeight="1" x14ac:dyDescent="0.25">
      <c r="A2" s="9" t="s">
        <v>231</v>
      </c>
      <c r="B2" s="9" t="s">
        <v>220</v>
      </c>
      <c r="C2" s="62">
        <f>SUM(stanford_fuel_demand!C2,stanford_fuel_demand!C9,stanford_fuel_demand!C16,stanford_fuel_demand!C23,stanford_fuel_demand!C30,stanford_fuel_demand!C37,stanford_fuel_demand!C44,stanford_fuel_demand!C51,stanford_fuel_demand!C58,stanford_fuel_demand!C65,stanford_fuel_demand!C72,stanford_fuel_demand!C79,stanford_fuel_demand!C86,stanford_fuel_demand!C93,stanford_fuel_demand!C100,stanford_fuel_demand!C107,stanford_fuel_demand!C114,stanford_fuel_demand!C121,stanford_fuel_demand!C128,stanford_fuel_demand!C135,stanford_fuel_demand!C142,stanford_fuel_demand!C149,stanford_fuel_demand!C156,stanford_fuel_demand!C163,stanford_fuel_demand!C170,stanford_fuel_demand!C177,stanford_fuel_demand!C184,stanford_fuel_demand!C191)</f>
        <v>39459.993583272153</v>
      </c>
      <c r="D2" s="62">
        <f>SUM(stanford_fuel_demand!D2,stanford_fuel_demand!D9,stanford_fuel_demand!D16,stanford_fuel_demand!D23,stanford_fuel_demand!D30,stanford_fuel_demand!D37,stanford_fuel_demand!D44,stanford_fuel_demand!D51,stanford_fuel_demand!D58,stanford_fuel_demand!D65,stanford_fuel_demand!D72,stanford_fuel_demand!D79,stanford_fuel_demand!D86,stanford_fuel_demand!D93,stanford_fuel_demand!D100,stanford_fuel_demand!D107,stanford_fuel_demand!D114,stanford_fuel_demand!D121,stanford_fuel_demand!D128,stanford_fuel_demand!D135,stanford_fuel_demand!D142,stanford_fuel_demand!D149,stanford_fuel_demand!D156,stanford_fuel_demand!D163,stanford_fuel_demand!D170,stanford_fuel_demand!D177,stanford_fuel_demand!D184,stanford_fuel_demand!D191)</f>
        <v>35730.919362299159</v>
      </c>
      <c r="E2" s="62">
        <f>SUM(stanford_fuel_demand!E2,stanford_fuel_demand!E9,stanford_fuel_demand!E16,stanford_fuel_demand!E23,stanford_fuel_demand!E30,stanford_fuel_demand!E37,stanford_fuel_demand!E44,stanford_fuel_demand!E51,stanford_fuel_demand!E58,stanford_fuel_demand!E65,stanford_fuel_demand!E72,stanford_fuel_demand!E79,stanford_fuel_demand!E86,stanford_fuel_demand!E93,stanford_fuel_demand!E100,stanford_fuel_demand!E107,stanford_fuel_demand!E114,stanford_fuel_demand!E121,stanford_fuel_demand!E128,stanford_fuel_demand!E135,stanford_fuel_demand!E142,stanford_fuel_demand!E149,stanford_fuel_demand!E156,stanford_fuel_demand!E163,stanford_fuel_demand!E170,stanford_fuel_demand!E177,stanford_fuel_demand!E184,stanford_fuel_demand!E191)</f>
        <v>30137.308030839682</v>
      </c>
      <c r="F2" s="62">
        <f>SUM(stanford_fuel_demand!F2,stanford_fuel_demand!F9,stanford_fuel_demand!F16,stanford_fuel_demand!F23,stanford_fuel_demand!F30,stanford_fuel_demand!F37,stanford_fuel_demand!F44,stanford_fuel_demand!F51,stanford_fuel_demand!F58,stanford_fuel_demand!F65,stanford_fuel_demand!F72,stanford_fuel_demand!F79,stanford_fuel_demand!F86,stanford_fuel_demand!F93,stanford_fuel_demand!F100,stanford_fuel_demand!F107,stanford_fuel_demand!F114,stanford_fuel_demand!F121,stanford_fuel_demand!F128,stanford_fuel_demand!F135,stanford_fuel_demand!F142,stanford_fuel_demand!F149,stanford_fuel_demand!F156,stanford_fuel_demand!F163,stanford_fuel_demand!F170,stanford_fuel_demand!F177,stanford_fuel_demand!F184,stanford_fuel_demand!F191)</f>
        <v>24543.696699380191</v>
      </c>
      <c r="G2" s="62">
        <f>SUM(stanford_fuel_demand!G2,stanford_fuel_demand!G9,stanford_fuel_demand!G16,stanford_fuel_demand!G23,stanford_fuel_demand!G30,stanford_fuel_demand!G37,stanford_fuel_demand!G44,stanford_fuel_demand!G51,stanford_fuel_demand!G58,stanford_fuel_demand!G65,stanford_fuel_demand!G72,stanford_fuel_demand!G79,stanford_fuel_demand!G86,stanford_fuel_demand!G93,stanford_fuel_demand!G100,stanford_fuel_demand!G107,stanford_fuel_demand!G114,stanford_fuel_demand!G121,stanford_fuel_demand!G128,stanford_fuel_demand!G135,stanford_fuel_demand!G142,stanford_fuel_demand!G149,stanford_fuel_demand!G156,stanford_fuel_demand!G163,stanford_fuel_demand!G170,stanford_fuel_demand!G177,stanford_fuel_demand!G184,stanford_fuel_demand!G191)</f>
        <v>23145.293866515327</v>
      </c>
      <c r="H2" s="62">
        <f>SUM(stanford_fuel_demand!H2,stanford_fuel_demand!H9,stanford_fuel_demand!H16,stanford_fuel_demand!H23,stanford_fuel_demand!H30,stanford_fuel_demand!H37,stanford_fuel_demand!H44,stanford_fuel_demand!H51,stanford_fuel_demand!H58,stanford_fuel_demand!H65,stanford_fuel_demand!H72,stanford_fuel_demand!H79,stanford_fuel_demand!H86,stanford_fuel_demand!H93,stanford_fuel_demand!H100,stanford_fuel_demand!H107,stanford_fuel_demand!H114,stanford_fuel_demand!H121,stanford_fuel_demand!H128,stanford_fuel_demand!H135,stanford_fuel_demand!H142,stanford_fuel_demand!H149,stanford_fuel_demand!H156,stanford_fuel_demand!H163,stanford_fuel_demand!H170,stanford_fuel_demand!H177,stanford_fuel_demand!H184,stanford_fuel_demand!H191)</f>
        <v>21746.891033650452</v>
      </c>
      <c r="I2" s="62">
        <f>SUM(stanford_fuel_demand!I2,stanford_fuel_demand!I9,stanford_fuel_demand!I16,stanford_fuel_demand!I23,stanford_fuel_demand!I30,stanford_fuel_demand!I37,stanford_fuel_demand!I44,stanford_fuel_demand!I51,stanford_fuel_demand!I58,stanford_fuel_demand!I65,stanford_fuel_demand!I72,stanford_fuel_demand!I79,stanford_fuel_demand!I86,stanford_fuel_demand!I93,stanford_fuel_demand!I100,stanford_fuel_demand!I107,stanford_fuel_demand!I114,stanford_fuel_demand!I121,stanford_fuel_demand!I128,stanford_fuel_demand!I135,stanford_fuel_demand!I142,stanford_fuel_demand!I149,stanford_fuel_demand!I156,stanford_fuel_demand!I163,stanford_fuel_demand!I170,stanford_fuel_demand!I177,stanford_fuel_demand!I184,stanford_fuel_demand!I191)</f>
        <v>21280.756756028833</v>
      </c>
      <c r="J2" s="62">
        <f>SUM(stanford_fuel_demand!J2,stanford_fuel_demand!J9,stanford_fuel_demand!J16,stanford_fuel_demand!J23,stanford_fuel_demand!J30,stanford_fuel_demand!J37,stanford_fuel_demand!J44,stanford_fuel_demand!J51,stanford_fuel_demand!J58,stanford_fuel_demand!J65,stanford_fuel_demand!J72,stanford_fuel_demand!J79,stanford_fuel_demand!J86,stanford_fuel_demand!J93,stanford_fuel_demand!J100,stanford_fuel_demand!J107,stanford_fuel_demand!J114,stanford_fuel_demand!J121,stanford_fuel_demand!J128,stanford_fuel_demand!J135,stanford_fuel_demand!J142,stanford_fuel_demand!J149,stanford_fuel_demand!J156,stanford_fuel_demand!J163,stanford_fuel_demand!J170,stanford_fuel_demand!J177,stanford_fuel_demand!J184,stanford_fuel_demand!J191)</f>
        <v>20814.622478407204</v>
      </c>
      <c r="K2" s="67"/>
    </row>
    <row r="3" spans="1:11" ht="15" customHeight="1" x14ac:dyDescent="0.25">
      <c r="A3" s="9" t="s">
        <v>231</v>
      </c>
      <c r="B3" s="9" t="s">
        <v>208</v>
      </c>
      <c r="C3" s="62">
        <f>SUM(stanford_fuel_demand!C3,stanford_fuel_demand!C10,stanford_fuel_demand!C17,stanford_fuel_demand!C24,stanford_fuel_demand!C31,stanford_fuel_demand!C38,stanford_fuel_demand!C45,stanford_fuel_demand!C52,stanford_fuel_demand!C59,stanford_fuel_demand!C66,stanford_fuel_demand!C73,stanford_fuel_demand!C80,stanford_fuel_demand!C87,stanford_fuel_demand!C94,stanford_fuel_demand!C101,stanford_fuel_demand!C108,stanford_fuel_demand!C115,stanford_fuel_demand!C122,stanford_fuel_demand!C129,stanford_fuel_demand!C136,stanford_fuel_demand!C143,stanford_fuel_demand!C150,stanford_fuel_demand!C157,stanford_fuel_demand!C164,stanford_fuel_demand!C171,stanford_fuel_demand!C178,stanford_fuel_demand!C185,stanford_fuel_demand!C192)</f>
        <v>531352.62047836569</v>
      </c>
      <c r="D3" s="62">
        <f>SUM(stanford_fuel_demand!D3,stanford_fuel_demand!D10,stanford_fuel_demand!D17,stanford_fuel_demand!D24,stanford_fuel_demand!D31,stanford_fuel_demand!D38,stanford_fuel_demand!D45,stanford_fuel_demand!D52,stanford_fuel_demand!D59,stanford_fuel_demand!D66,stanford_fuel_demand!D73,stanford_fuel_demand!D80,stanford_fuel_demand!D87,stanford_fuel_demand!D94,stanford_fuel_demand!D101,stanford_fuel_demand!D108,stanford_fuel_demand!D115,stanford_fuel_demand!D122,stanford_fuel_demand!D129,stanford_fuel_demand!D136,stanford_fuel_demand!D143,stanford_fuel_demand!D150,stanford_fuel_demand!D157,stanford_fuel_demand!D164,stanford_fuel_demand!D171,stanford_fuel_demand!D178,stanford_fuel_demand!D185,stanford_fuel_demand!D192)</f>
        <v>453815.97017444461</v>
      </c>
      <c r="E3" s="62">
        <f>SUM(stanford_fuel_demand!E3,stanford_fuel_demand!E10,stanford_fuel_demand!E17,stanford_fuel_demand!E24,stanford_fuel_demand!E31,stanford_fuel_demand!E38,stanford_fuel_demand!E45,stanford_fuel_demand!E52,stanford_fuel_demand!E59,stanford_fuel_demand!E66,stanford_fuel_demand!E73,stanford_fuel_demand!E80,stanford_fuel_demand!E87,stanford_fuel_demand!E94,stanford_fuel_demand!E101,stanford_fuel_demand!E108,stanford_fuel_demand!E115,stanford_fuel_demand!E122,stanford_fuel_demand!E129,stanford_fuel_demand!E136,stanford_fuel_demand!E143,stanford_fuel_demand!E150,stanford_fuel_demand!E157,stanford_fuel_demand!E164,stanford_fuel_demand!E171,stanford_fuel_demand!E178,stanford_fuel_demand!E185,stanford_fuel_demand!E192)</f>
        <v>337510.99471856316</v>
      </c>
      <c r="F3" s="62">
        <f>SUM(stanford_fuel_demand!F3,stanford_fuel_demand!F10,stanford_fuel_demand!F17,stanford_fuel_demand!F24,stanford_fuel_demand!F31,stanford_fuel_demand!F38,stanford_fuel_demand!F45,stanford_fuel_demand!F52,stanford_fuel_demand!F59,stanford_fuel_demand!F66,stanford_fuel_demand!F73,stanford_fuel_demand!F80,stanford_fuel_demand!F87,stanford_fuel_demand!F94,stanford_fuel_demand!F101,stanford_fuel_demand!F108,stanford_fuel_demand!F115,stanford_fuel_demand!F122,stanford_fuel_demand!F129,stanford_fuel_demand!F136,stanford_fuel_demand!F143,stanford_fuel_demand!F150,stanford_fuel_demand!F157,stanford_fuel_demand!F164,stanford_fuel_demand!F171,stanford_fuel_demand!F178,stanford_fuel_demand!F185,stanford_fuel_demand!F192)</f>
        <v>221206.01926268137</v>
      </c>
      <c r="G3" s="62">
        <f>SUM(stanford_fuel_demand!G3,stanford_fuel_demand!G10,stanford_fuel_demand!G17,stanford_fuel_demand!G24,stanford_fuel_demand!G31,stanford_fuel_demand!G38,stanford_fuel_demand!G45,stanford_fuel_demand!G52,stanford_fuel_demand!G59,stanford_fuel_demand!G66,stanford_fuel_demand!G73,stanford_fuel_demand!G80,stanford_fuel_demand!G87,stanford_fuel_demand!G94,stanford_fuel_demand!G101,stanford_fuel_demand!G108,stanford_fuel_demand!G115,stanford_fuel_demand!G122,stanford_fuel_demand!G129,stanford_fuel_demand!G136,stanford_fuel_demand!G143,stanford_fuel_demand!G150,stanford_fuel_demand!G157,stanford_fuel_demand!G164,stanford_fuel_demand!G171,stanford_fuel_demand!G178,stanford_fuel_demand!G185,stanford_fuel_demand!G192)</f>
        <v>192129.77539871092</v>
      </c>
      <c r="H3" s="62">
        <f>SUM(stanford_fuel_demand!H3,stanford_fuel_demand!H10,stanford_fuel_demand!H17,stanford_fuel_demand!H24,stanford_fuel_demand!H31,stanford_fuel_demand!H38,stanford_fuel_demand!H45,stanford_fuel_demand!H52,stanford_fuel_demand!H59,stanford_fuel_demand!H66,stanford_fuel_demand!H73,stanford_fuel_demand!H80,stanford_fuel_demand!H87,stanford_fuel_demand!H94,stanford_fuel_demand!H101,stanford_fuel_demand!H108,stanford_fuel_demand!H115,stanford_fuel_demand!H122,stanford_fuel_demand!H129,stanford_fuel_demand!H136,stanford_fuel_demand!H143,stanford_fuel_demand!H150,stanford_fuel_demand!H157,stanford_fuel_demand!H164,stanford_fuel_demand!H171,stanford_fuel_demand!H178,stanford_fuel_demand!H185,stanford_fuel_demand!H192)</f>
        <v>163053.53153474058</v>
      </c>
      <c r="I3" s="62">
        <f>SUM(stanford_fuel_demand!I3,stanford_fuel_demand!I10,stanford_fuel_demand!I17,stanford_fuel_demand!I24,stanford_fuel_demand!I31,stanford_fuel_demand!I38,stanford_fuel_demand!I45,stanford_fuel_demand!I52,stanford_fuel_demand!I59,stanford_fuel_demand!I66,stanford_fuel_demand!I73,stanford_fuel_demand!I80,stanford_fuel_demand!I87,stanford_fuel_demand!I94,stanford_fuel_demand!I101,stanford_fuel_demand!I108,stanford_fuel_demand!I115,stanford_fuel_demand!I122,stanford_fuel_demand!I129,stanford_fuel_demand!I136,stanford_fuel_demand!I143,stanford_fuel_demand!I150,stanford_fuel_demand!I157,stanford_fuel_demand!I164,stanford_fuel_demand!I171,stanford_fuel_demand!I178,stanford_fuel_demand!I185,stanford_fuel_demand!I192)</f>
        <v>153361.45024675038</v>
      </c>
      <c r="J3" s="62">
        <f>SUM(stanford_fuel_demand!J3,stanford_fuel_demand!J10,stanford_fuel_demand!J17,stanford_fuel_demand!J24,stanford_fuel_demand!J31,stanford_fuel_demand!J38,stanford_fuel_demand!J45,stanford_fuel_demand!J52,stanford_fuel_demand!J59,stanford_fuel_demand!J66,stanford_fuel_demand!J73,stanford_fuel_demand!J80,stanford_fuel_demand!J87,stanford_fuel_demand!J94,stanford_fuel_demand!J101,stanford_fuel_demand!J108,stanford_fuel_demand!J115,stanford_fuel_demand!J122,stanford_fuel_demand!J129,stanford_fuel_demand!J136,stanford_fuel_demand!J143,stanford_fuel_demand!J150,stanford_fuel_demand!J157,stanford_fuel_demand!J164,stanford_fuel_demand!J171,stanford_fuel_demand!J178,stanford_fuel_demand!J185,stanford_fuel_demand!J192)</f>
        <v>143669.36895876026</v>
      </c>
      <c r="K3" s="67"/>
    </row>
    <row r="4" spans="1:11" ht="15" customHeight="1" x14ac:dyDescent="0.25">
      <c r="A4" s="9" t="s">
        <v>231</v>
      </c>
      <c r="B4" s="9" t="s">
        <v>831</v>
      </c>
      <c r="C4" s="62">
        <f>SUM(stanford_fuel_demand!C4,stanford_fuel_demand!C11,stanford_fuel_demand!C18,stanford_fuel_demand!C25,stanford_fuel_demand!C32,stanford_fuel_demand!C39,stanford_fuel_demand!C46,stanford_fuel_demand!C53,stanford_fuel_demand!C60,stanford_fuel_demand!C67,stanford_fuel_demand!C74,stanford_fuel_demand!C81,stanford_fuel_demand!C88,stanford_fuel_demand!C95,stanford_fuel_demand!C102,stanford_fuel_demand!C109,stanford_fuel_demand!C116,stanford_fuel_demand!C123,stanford_fuel_demand!C130,stanford_fuel_demand!C137,stanford_fuel_demand!C144,stanford_fuel_demand!C151,stanford_fuel_demand!C158,stanford_fuel_demand!C165,stanford_fuel_demand!C172,stanford_fuel_demand!C179,stanford_fuel_demand!C186,stanford_fuel_demand!C193)</f>
        <v>260842.06809912564</v>
      </c>
      <c r="D4" s="62">
        <f>SUM(stanford_fuel_demand!D4,stanford_fuel_demand!D11,stanford_fuel_demand!D18,stanford_fuel_demand!D25,stanford_fuel_demand!D32,stanford_fuel_demand!D39,stanford_fuel_demand!D46,stanford_fuel_demand!D53,stanford_fuel_demand!D60,stanford_fuel_demand!D67,stanford_fuel_demand!D74,stanford_fuel_demand!D81,stanford_fuel_demand!D88,stanford_fuel_demand!D95,stanford_fuel_demand!D102,stanford_fuel_demand!D109,stanford_fuel_demand!D116,stanford_fuel_demand!D123,stanford_fuel_demand!D130,stanford_fuel_demand!D137,stanford_fuel_demand!D144,stanford_fuel_demand!D151,stanford_fuel_demand!D158,stanford_fuel_demand!D165,stanford_fuel_demand!D172,stanford_fuel_demand!D179,stanford_fuel_demand!D186,stanford_fuel_demand!D193)</f>
        <v>229725.36118916614</v>
      </c>
      <c r="E4" s="62">
        <f>SUM(stanford_fuel_demand!E4,stanford_fuel_demand!E11,stanford_fuel_demand!E18,stanford_fuel_demand!E25,stanford_fuel_demand!E32,stanford_fuel_demand!E39,stanford_fuel_demand!E46,stanford_fuel_demand!E53,stanford_fuel_demand!E60,stanford_fuel_demand!E67,stanford_fuel_demand!E74,stanford_fuel_demand!E81,stanford_fuel_demand!E88,stanford_fuel_demand!E95,stanford_fuel_demand!E102,stanford_fuel_demand!E109,stanford_fuel_demand!E116,stanford_fuel_demand!E123,stanford_fuel_demand!E130,stanford_fuel_demand!E137,stanford_fuel_demand!E144,stanford_fuel_demand!E151,stanford_fuel_demand!E158,stanford_fuel_demand!E165,stanford_fuel_demand!E172,stanford_fuel_demand!E179,stanford_fuel_demand!E186,stanford_fuel_demand!E193)</f>
        <v>183050.30082422684</v>
      </c>
      <c r="F4" s="62">
        <f>SUM(stanford_fuel_demand!F4,stanford_fuel_demand!F11,stanford_fuel_demand!F18,stanford_fuel_demand!F25,stanford_fuel_demand!F32,stanford_fuel_demand!F39,stanford_fuel_demand!F46,stanford_fuel_demand!F53,stanford_fuel_demand!F60,stanford_fuel_demand!F67,stanford_fuel_demand!F74,stanford_fuel_demand!F81,stanford_fuel_demand!F88,stanford_fuel_demand!F95,stanford_fuel_demand!F102,stanford_fuel_demand!F109,stanford_fuel_demand!F116,stanford_fuel_demand!F123,stanford_fuel_demand!F130,stanford_fuel_demand!F137,stanford_fuel_demand!F144,stanford_fuel_demand!F151,stanford_fuel_demand!F158,stanford_fuel_demand!F165,stanford_fuel_demand!F172,stanford_fuel_demand!F179,stanford_fuel_demand!F186,stanford_fuel_demand!F193)</f>
        <v>136375.24045928757</v>
      </c>
      <c r="G4" s="62">
        <f>SUM(stanford_fuel_demand!G4,stanford_fuel_demand!G11,stanford_fuel_demand!G18,stanford_fuel_demand!G25,stanford_fuel_demand!G32,stanford_fuel_demand!G39,stanford_fuel_demand!G46,stanford_fuel_demand!G53,stanford_fuel_demand!G60,stanford_fuel_demand!G67,stanford_fuel_demand!G74,stanford_fuel_demand!G81,stanford_fuel_demand!G88,stanford_fuel_demand!G95,stanford_fuel_demand!G102,stanford_fuel_demand!G109,stanford_fuel_demand!G116,stanford_fuel_demand!G123,stanford_fuel_demand!G130,stanford_fuel_demand!G137,stanford_fuel_demand!G144,stanford_fuel_demand!G151,stanford_fuel_demand!G158,stanford_fuel_demand!G165,stanford_fuel_demand!G172,stanford_fuel_demand!G179,stanford_fuel_demand!G186,stanford_fuel_demand!G193)</f>
        <v>124706.47536805275</v>
      </c>
      <c r="H4" s="62">
        <f>SUM(stanford_fuel_demand!H4,stanford_fuel_demand!H11,stanford_fuel_demand!H18,stanford_fuel_demand!H25,stanford_fuel_demand!H32,stanford_fuel_demand!H39,stanford_fuel_demand!H46,stanford_fuel_demand!H53,stanford_fuel_demand!H60,stanford_fuel_demand!H67,stanford_fuel_demand!H74,stanford_fuel_demand!H81,stanford_fuel_demand!H88,stanford_fuel_demand!H95,stanford_fuel_demand!H102,stanford_fuel_demand!H109,stanford_fuel_demand!H116,stanford_fuel_demand!H123,stanford_fuel_demand!H130,stanford_fuel_demand!H137,stanford_fuel_demand!H144,stanford_fuel_demand!H151,stanford_fuel_demand!H158,stanford_fuel_demand!H165,stanford_fuel_demand!H172,stanford_fuel_demand!H179,stanford_fuel_demand!H186,stanford_fuel_demand!H193)</f>
        <v>113037.71027681793</v>
      </c>
      <c r="I4" s="62">
        <f>SUM(stanford_fuel_demand!I4,stanford_fuel_demand!I11,stanford_fuel_demand!I18,stanford_fuel_demand!I25,stanford_fuel_demand!I32,stanford_fuel_demand!I39,stanford_fuel_demand!I46,stanford_fuel_demand!I53,stanford_fuel_demand!I60,stanford_fuel_demand!I67,stanford_fuel_demand!I74,stanford_fuel_demand!I81,stanford_fuel_demand!I88,stanford_fuel_demand!I95,stanford_fuel_demand!I102,stanford_fuel_demand!I109,stanford_fuel_demand!I116,stanford_fuel_demand!I123,stanford_fuel_demand!I130,stanford_fuel_demand!I137,stanford_fuel_demand!I144,stanford_fuel_demand!I151,stanford_fuel_demand!I158,stanford_fuel_demand!I165,stanford_fuel_demand!I172,stanford_fuel_demand!I179,stanford_fuel_demand!I186,stanford_fuel_demand!I193)</f>
        <v>109148.12191307297</v>
      </c>
      <c r="J4" s="62">
        <f>SUM(stanford_fuel_demand!J4,stanford_fuel_demand!J11,stanford_fuel_demand!J18,stanford_fuel_demand!J25,stanford_fuel_demand!J32,stanford_fuel_demand!J39,stanford_fuel_demand!J46,stanford_fuel_demand!J53,stanford_fuel_demand!J60,stanford_fuel_demand!J67,stanford_fuel_demand!J74,stanford_fuel_demand!J81,stanford_fuel_demand!J88,stanford_fuel_demand!J95,stanford_fuel_demand!J102,stanford_fuel_demand!J109,stanford_fuel_demand!J116,stanford_fuel_demand!J123,stanford_fuel_demand!J130,stanford_fuel_demand!J137,stanford_fuel_demand!J144,stanford_fuel_demand!J151,stanford_fuel_demand!J158,stanford_fuel_demand!J165,stanford_fuel_demand!J172,stanford_fuel_demand!J179,stanford_fuel_demand!J186,stanford_fuel_demand!J193)</f>
        <v>105258.53354932803</v>
      </c>
      <c r="K4" s="67"/>
    </row>
    <row r="5" spans="1:11" ht="15" customHeight="1" x14ac:dyDescent="0.25">
      <c r="A5" s="9" t="s">
        <v>231</v>
      </c>
      <c r="B5" s="9" t="s">
        <v>825</v>
      </c>
      <c r="C5" s="62">
        <f>SUM(stanford_fuel_demand!C5,stanford_fuel_demand!C12,stanford_fuel_demand!C19,stanford_fuel_demand!C26,stanford_fuel_demand!C33,stanford_fuel_demand!C40,stanford_fuel_demand!C47,stanford_fuel_demand!C54,stanford_fuel_demand!C61,stanford_fuel_demand!C68,stanford_fuel_demand!C75,stanford_fuel_demand!C82,stanford_fuel_demand!C89,stanford_fuel_demand!C96,stanford_fuel_demand!C103,stanford_fuel_demand!C110,stanford_fuel_demand!C117,stanford_fuel_demand!C124,stanford_fuel_demand!C131,stanford_fuel_demand!C138,stanford_fuel_demand!C145,stanford_fuel_demand!C152,stanford_fuel_demand!C159,stanford_fuel_demand!C166,stanford_fuel_demand!C173,stanford_fuel_demand!C180,stanford_fuel_demand!C187,stanford_fuel_demand!C194)</f>
        <v>266628.0645857075</v>
      </c>
      <c r="D5" s="62">
        <f>SUM(stanford_fuel_demand!D5,stanford_fuel_demand!D12,stanford_fuel_demand!D19,stanford_fuel_demand!D26,stanford_fuel_demand!D33,stanford_fuel_demand!D40,stanford_fuel_demand!D47,stanford_fuel_demand!D54,stanford_fuel_demand!D61,stanford_fuel_demand!D68,stanford_fuel_demand!D75,stanford_fuel_demand!D82,stanford_fuel_demand!D89,stanford_fuel_demand!D96,stanford_fuel_demand!D103,stanford_fuel_demand!D110,stanford_fuel_demand!D117,stanford_fuel_demand!D124,stanford_fuel_demand!D131,stanford_fuel_demand!D138,stanford_fuel_demand!D145,stanford_fuel_demand!D152,stanford_fuel_demand!D159,stanford_fuel_demand!D166,stanford_fuel_demand!D173,stanford_fuel_demand!D180,stanford_fuel_demand!D187,stanford_fuel_demand!D194)</f>
        <v>275849.80499629187</v>
      </c>
      <c r="E5" s="62">
        <f>SUM(stanford_fuel_demand!E5,stanford_fuel_demand!E12,stanford_fuel_demand!E19,stanford_fuel_demand!E26,stanford_fuel_demand!E33,stanford_fuel_demand!E40,stanford_fuel_demand!E47,stanford_fuel_demand!E54,stanford_fuel_demand!E61,stanford_fuel_demand!E68,stanford_fuel_demand!E75,stanford_fuel_demand!E82,stanford_fuel_demand!E89,stanford_fuel_demand!E96,stanford_fuel_demand!E103,stanford_fuel_demand!E110,stanford_fuel_demand!E117,stanford_fuel_demand!E124,stanford_fuel_demand!E131,stanford_fuel_demand!E138,stanford_fuel_demand!E145,stanford_fuel_demand!E152,stanford_fuel_demand!E159,stanford_fuel_demand!E166,stanford_fuel_demand!E173,stanford_fuel_demand!E180,stanford_fuel_demand!E187,stanford_fuel_demand!E194)</f>
        <v>289682.41561216844</v>
      </c>
      <c r="F5" s="62">
        <f>SUM(stanford_fuel_demand!F5,stanford_fuel_demand!F12,stanford_fuel_demand!F19,stanford_fuel_demand!F26,stanford_fuel_demand!F33,stanford_fuel_demand!F40,stanford_fuel_demand!F47,stanford_fuel_demand!F54,stanford_fuel_demand!F61,stanford_fuel_demand!F68,stanford_fuel_demand!F75,stanford_fuel_demand!F82,stanford_fuel_demand!F89,stanford_fuel_demand!F96,stanford_fuel_demand!F103,stanford_fuel_demand!F110,stanford_fuel_demand!F117,stanford_fuel_demand!F124,stanford_fuel_demand!F131,stanford_fuel_demand!F138,stanford_fuel_demand!F145,stanford_fuel_demand!F152,stanford_fuel_demand!F159,stanford_fuel_demand!F166,stanford_fuel_demand!F173,stanford_fuel_demand!F180,stanford_fuel_demand!F187,stanford_fuel_demand!F194)</f>
        <v>303515.02622804494</v>
      </c>
      <c r="G5" s="62">
        <f>SUM(stanford_fuel_demand!G5,stanford_fuel_demand!G12,stanford_fuel_demand!G19,stanford_fuel_demand!G26,stanford_fuel_demand!G33,stanford_fuel_demand!G40,stanford_fuel_demand!G47,stanford_fuel_demand!G54,stanford_fuel_demand!G61,stanford_fuel_demand!G68,stanford_fuel_demand!G75,stanford_fuel_demand!G82,stanford_fuel_demand!G89,stanford_fuel_demand!G96,stanford_fuel_demand!G103,stanford_fuel_demand!G110,stanford_fuel_demand!G117,stanford_fuel_demand!G124,stanford_fuel_demand!G131,stanford_fuel_demand!G138,stanford_fuel_demand!G145,stanford_fuel_demand!G152,stanford_fuel_demand!G159,stanford_fuel_demand!G166,stanford_fuel_demand!G173,stanford_fuel_demand!G180,stanford_fuel_demand!G187,stanford_fuel_demand!G194)</f>
        <v>306973.17888201412</v>
      </c>
      <c r="H5" s="62">
        <f>SUM(stanford_fuel_demand!H5,stanford_fuel_demand!H12,stanford_fuel_demand!H19,stanford_fuel_demand!H26,stanford_fuel_demand!H33,stanford_fuel_demand!H40,stanford_fuel_demand!H47,stanford_fuel_demand!H54,stanford_fuel_demand!H61,stanford_fuel_demand!H68,stanford_fuel_demand!H75,stanford_fuel_demand!H82,stanford_fuel_demand!H89,stanford_fuel_demand!H96,stanford_fuel_demand!H103,stanford_fuel_demand!H110,stanford_fuel_demand!H117,stanford_fuel_demand!H124,stanford_fuel_demand!H131,stanford_fuel_demand!H138,stanford_fuel_demand!H145,stanford_fuel_demand!H152,stanford_fuel_demand!H159,stanford_fuel_demand!H166,stanford_fuel_demand!H173,stanford_fuel_demand!H180,stanford_fuel_demand!H187,stanford_fuel_demand!H194)</f>
        <v>310431.33153598331</v>
      </c>
      <c r="I5" s="62">
        <f>SUM(stanford_fuel_demand!I5,stanford_fuel_demand!I12,stanford_fuel_demand!I19,stanford_fuel_demand!I26,stanford_fuel_demand!I33,stanford_fuel_demand!I40,stanford_fuel_demand!I47,stanford_fuel_demand!I54,stanford_fuel_demand!I61,stanford_fuel_demand!I68,stanford_fuel_demand!I75,stanford_fuel_demand!I82,stanford_fuel_demand!I89,stanford_fuel_demand!I96,stanford_fuel_demand!I103,stanford_fuel_demand!I110,stanford_fuel_demand!I117,stanford_fuel_demand!I124,stanford_fuel_demand!I131,stanford_fuel_demand!I138,stanford_fuel_demand!I145,stanford_fuel_demand!I152,stanford_fuel_demand!I159,stanford_fuel_demand!I166,stanford_fuel_demand!I173,stanford_fuel_demand!I180,stanford_fuel_demand!I187,stanford_fuel_demand!I194)</f>
        <v>311584.04908730637</v>
      </c>
      <c r="J5" s="62">
        <f>SUM(stanford_fuel_demand!J5,stanford_fuel_demand!J12,stanford_fuel_demand!J19,stanford_fuel_demand!J26,stanford_fuel_demand!J33,stanford_fuel_demand!J40,stanford_fuel_demand!J47,stanford_fuel_demand!J54,stanford_fuel_demand!J61,stanford_fuel_demand!J68,stanford_fuel_demand!J75,stanford_fuel_demand!J82,stanford_fuel_demand!J89,stanford_fuel_demand!J96,stanford_fuel_demand!J103,stanford_fuel_demand!J110,stanford_fuel_demand!J117,stanford_fuel_demand!J124,stanford_fuel_demand!J131,stanford_fuel_demand!J138,stanford_fuel_demand!J145,stanford_fuel_demand!J152,stanford_fuel_demand!J159,stanford_fuel_demand!J166,stanford_fuel_demand!J173,stanford_fuel_demand!J180,stanford_fuel_demand!J187,stanford_fuel_demand!J194)</f>
        <v>312736.76663862937</v>
      </c>
      <c r="K5" s="67"/>
    </row>
    <row r="6" spans="1:11" ht="15" customHeight="1" x14ac:dyDescent="0.25">
      <c r="A6" s="9" t="s">
        <v>231</v>
      </c>
      <c r="B6" s="9" t="s">
        <v>824</v>
      </c>
      <c r="C6" s="62">
        <f>SUM(stanford_fuel_demand!C6,stanford_fuel_demand!C13,stanford_fuel_demand!C20,stanford_fuel_demand!C27,stanford_fuel_demand!C34,stanford_fuel_demand!C41,stanford_fuel_demand!C48,stanford_fuel_demand!C55,stanford_fuel_demand!C62,stanford_fuel_demand!C69,stanford_fuel_demand!C76,stanford_fuel_demand!C83,stanford_fuel_demand!C90,stanford_fuel_demand!C97,stanford_fuel_demand!C104,stanford_fuel_demand!C111,stanford_fuel_demand!C118,stanford_fuel_demand!C125,stanford_fuel_demand!C132,stanford_fuel_demand!C139,stanford_fuel_demand!C146,stanford_fuel_demand!C153,stanford_fuel_demand!C160,stanford_fuel_demand!C167,stanford_fuel_demand!C174,stanford_fuel_demand!C181,stanford_fuel_demand!C188,stanford_fuel_demand!C195)</f>
        <v>53929.171926526185</v>
      </c>
      <c r="D6" s="62">
        <f>SUM(stanford_fuel_demand!D6,stanford_fuel_demand!D13,stanford_fuel_demand!D20,stanford_fuel_demand!D27,stanford_fuel_demand!D34,stanford_fuel_demand!D41,stanford_fuel_demand!D48,stanford_fuel_demand!D55,stanford_fuel_demand!D62,stanford_fuel_demand!D69,stanford_fuel_demand!D76,stanford_fuel_demand!D83,stanford_fuel_demand!D90,stanford_fuel_demand!D97,stanford_fuel_demand!D104,stanford_fuel_demand!D111,stanford_fuel_demand!D118,stanford_fuel_demand!D125,stanford_fuel_demand!D132,stanford_fuel_demand!D139,stanford_fuel_demand!D146,stanford_fuel_demand!D153,stanford_fuel_demand!D160,stanford_fuel_demand!D167,stanford_fuel_demand!D174,stanford_fuel_demand!D181,stanford_fuel_demand!D188,stanford_fuel_demand!D195)</f>
        <v>45923.277132051131</v>
      </c>
      <c r="E6" s="62">
        <f>SUM(stanford_fuel_demand!E6,stanford_fuel_demand!E13,stanford_fuel_demand!E20,stanford_fuel_demand!E27,stanford_fuel_demand!E34,stanford_fuel_demand!E41,stanford_fuel_demand!E48,stanford_fuel_demand!E55,stanford_fuel_demand!E62,stanford_fuel_demand!E69,stanford_fuel_demand!E76,stanford_fuel_demand!E83,stanford_fuel_demand!E90,stanford_fuel_demand!E97,stanford_fuel_demand!E104,stanford_fuel_demand!E111,stanford_fuel_demand!E118,stanford_fuel_demand!E125,stanford_fuel_demand!E132,stanford_fuel_demand!E139,stanford_fuel_demand!E146,stanford_fuel_demand!E153,stanford_fuel_demand!E160,stanford_fuel_demand!E167,stanford_fuel_demand!E174,stanford_fuel_demand!E181,stanford_fuel_demand!E188,stanford_fuel_demand!E195)</f>
        <v>33914.434940338528</v>
      </c>
      <c r="F6" s="62">
        <f>SUM(stanford_fuel_demand!F6,stanford_fuel_demand!F13,stanford_fuel_demand!F20,stanford_fuel_demand!F27,stanford_fuel_demand!F34,stanford_fuel_demand!F41,stanford_fuel_demand!F48,stanford_fuel_demand!F55,stanford_fuel_demand!F62,stanford_fuel_demand!F69,stanford_fuel_demand!F76,stanford_fuel_demand!F83,stanford_fuel_demand!F90,stanford_fuel_demand!F97,stanford_fuel_demand!F104,stanford_fuel_demand!F111,stanford_fuel_demand!F118,stanford_fuel_demand!F125,stanford_fuel_demand!F132,stanford_fuel_demand!F139,stanford_fuel_demand!F146,stanford_fuel_demand!F153,stanford_fuel_demand!F160,stanford_fuel_demand!F167,stanford_fuel_demand!F174,stanford_fuel_demand!F181,stanford_fuel_demand!F188,stanford_fuel_demand!F195)</f>
        <v>21905.592748625935</v>
      </c>
      <c r="G6" s="62">
        <f>SUM(stanford_fuel_demand!G6,stanford_fuel_demand!G13,stanford_fuel_demand!G20,stanford_fuel_demand!G27,stanford_fuel_demand!G34,stanford_fuel_demand!G41,stanford_fuel_demand!G48,stanford_fuel_demand!G55,stanford_fuel_demand!G62,stanford_fuel_demand!G69,stanford_fuel_demand!G76,stanford_fuel_demand!G83,stanford_fuel_demand!G90,stanford_fuel_demand!G97,stanford_fuel_demand!G104,stanford_fuel_demand!G111,stanford_fuel_demand!G118,stanford_fuel_demand!G125,stanford_fuel_demand!G132,stanford_fuel_demand!G139,stanford_fuel_demand!G146,stanford_fuel_demand!G153,stanford_fuel_demand!G160,stanford_fuel_demand!G167,stanford_fuel_demand!G174,stanford_fuel_demand!G181,stanford_fuel_demand!G188,stanford_fuel_demand!G195)</f>
        <v>18903.382200697786</v>
      </c>
      <c r="H6" s="62">
        <f>SUM(stanford_fuel_demand!H6,stanford_fuel_demand!H13,stanford_fuel_demand!H20,stanford_fuel_demand!H27,stanford_fuel_demand!H34,stanford_fuel_demand!H41,stanford_fuel_demand!H48,stanford_fuel_demand!H55,stanford_fuel_demand!H62,stanford_fuel_demand!H69,stanford_fuel_demand!H76,stanford_fuel_demand!H83,stanford_fuel_demand!H90,stanford_fuel_demand!H97,stanford_fuel_demand!H104,stanford_fuel_demand!H111,stanford_fuel_demand!H118,stanford_fuel_demand!H125,stanford_fuel_demand!H132,stanford_fuel_demand!H139,stanford_fuel_demand!H146,stanford_fuel_demand!H153,stanford_fuel_demand!H160,stanford_fuel_demand!H167,stanford_fuel_demand!H174,stanford_fuel_demand!H181,stanford_fuel_demand!H188,stanford_fuel_demand!H195)</f>
        <v>15901.171652769643</v>
      </c>
      <c r="I6" s="62">
        <f>SUM(stanford_fuel_demand!I6,stanford_fuel_demand!I13,stanford_fuel_demand!I20,stanford_fuel_demand!I27,stanford_fuel_demand!I34,stanford_fuel_demand!I41,stanford_fuel_demand!I48,stanford_fuel_demand!I55,stanford_fuel_demand!I62,stanford_fuel_demand!I69,stanford_fuel_demand!I76,stanford_fuel_demand!I83,stanford_fuel_demand!I90,stanford_fuel_demand!I97,stanford_fuel_demand!I104,stanford_fuel_demand!I111,stanford_fuel_demand!I118,stanford_fuel_demand!I125,stanford_fuel_demand!I132,stanford_fuel_demand!I139,stanford_fuel_demand!I146,stanford_fuel_demand!I153,stanford_fuel_demand!I160,stanford_fuel_demand!I167,stanford_fuel_demand!I174,stanford_fuel_demand!I181,stanford_fuel_demand!I188,stanford_fuel_demand!I195)</f>
        <v>14900.434803460257</v>
      </c>
      <c r="J6" s="62">
        <f>SUM(stanford_fuel_demand!J6,stanford_fuel_demand!J13,stanford_fuel_demand!J20,stanford_fuel_demand!J27,stanford_fuel_demand!J34,stanford_fuel_demand!J41,stanford_fuel_demand!J48,stanford_fuel_demand!J55,stanford_fuel_demand!J62,stanford_fuel_demand!J69,stanford_fuel_demand!J76,stanford_fuel_demand!J83,stanford_fuel_demand!J90,stanford_fuel_demand!J97,stanford_fuel_demand!J104,stanford_fuel_demand!J111,stanford_fuel_demand!J118,stanford_fuel_demand!J125,stanford_fuel_demand!J132,stanford_fuel_demand!J139,stanford_fuel_demand!J146,stanford_fuel_demand!J153,stanford_fuel_demand!J160,stanford_fuel_demand!J167,stanford_fuel_demand!J174,stanford_fuel_demand!J181,stanford_fuel_demand!J188,stanford_fuel_demand!J195)</f>
        <v>13899.697954150875</v>
      </c>
      <c r="K6" s="67"/>
    </row>
    <row r="7" spans="1:11" ht="15" customHeight="1" x14ac:dyDescent="0.25">
      <c r="A7" s="9" t="s">
        <v>231</v>
      </c>
      <c r="B7" s="9" t="s">
        <v>221</v>
      </c>
      <c r="C7" s="62">
        <f>SUM(stanford_fuel_demand!C7,stanford_fuel_demand!C14,stanford_fuel_demand!C21,stanford_fuel_demand!C28,stanford_fuel_demand!C35,stanford_fuel_demand!C42,stanford_fuel_demand!C49,stanford_fuel_demand!C56,stanford_fuel_demand!C63,stanford_fuel_demand!C70,stanford_fuel_demand!C77,stanford_fuel_demand!C84,stanford_fuel_demand!C91,stanford_fuel_demand!C98,stanford_fuel_demand!C105,stanford_fuel_demand!C112,stanford_fuel_demand!C119,stanford_fuel_demand!C126,stanford_fuel_demand!C133,stanford_fuel_demand!C140,stanford_fuel_demand!C147,stanford_fuel_demand!C154,stanford_fuel_demand!C161,stanford_fuel_demand!C168,stanford_fuel_demand!C175,stanford_fuel_demand!C182,stanford_fuel_demand!C189,stanford_fuel_demand!C196)</f>
        <v>92867.408660568835</v>
      </c>
      <c r="D7" s="62">
        <f>SUM(stanford_fuel_demand!D7,stanford_fuel_demand!D14,stanford_fuel_demand!D21,stanford_fuel_demand!D28,stanford_fuel_demand!D35,stanford_fuel_demand!D42,stanford_fuel_demand!D49,stanford_fuel_demand!D56,stanford_fuel_demand!D63,stanford_fuel_demand!D70,stanford_fuel_demand!D77,stanford_fuel_demand!D84,stanford_fuel_demand!D91,stanford_fuel_demand!D98,stanford_fuel_demand!D105,stanford_fuel_demand!D112,stanford_fuel_demand!D119,stanford_fuel_demand!D126,stanford_fuel_demand!D133,stanford_fuel_demand!D140,stanford_fuel_demand!D147,stanford_fuel_demand!D154,stanford_fuel_demand!D161,stanford_fuel_demand!D168,stanford_fuel_demand!D175,stanford_fuel_demand!D182,stanford_fuel_demand!D189,stanford_fuel_demand!D196)</f>
        <v>81480.963369061254</v>
      </c>
      <c r="E7" s="62">
        <f>SUM(stanford_fuel_demand!E7,stanford_fuel_demand!E14,stanford_fuel_demand!E21,stanford_fuel_demand!E28,stanford_fuel_demand!E35,stanford_fuel_demand!E42,stanford_fuel_demand!E49,stanford_fuel_demand!E56,stanford_fuel_demand!E63,stanford_fuel_demand!E70,stanford_fuel_demand!E77,stanford_fuel_demand!E84,stanford_fuel_demand!E91,stanford_fuel_demand!E98,stanford_fuel_demand!E105,stanford_fuel_demand!E112,stanford_fuel_demand!E119,stanford_fuel_demand!E126,stanford_fuel_demand!E133,stanford_fuel_demand!E140,stanford_fuel_demand!E147,stanford_fuel_demand!E154,stanford_fuel_demand!E161,stanford_fuel_demand!E168,stanford_fuel_demand!E175,stanford_fuel_demand!E182,stanford_fuel_demand!E189,stanford_fuel_demand!E196)</f>
        <v>64401.29543179991</v>
      </c>
      <c r="F7" s="62">
        <f>SUM(stanford_fuel_demand!F7,stanford_fuel_demand!F14,stanford_fuel_demand!F21,stanford_fuel_demand!F28,stanford_fuel_demand!F35,stanford_fuel_demand!F42,stanford_fuel_demand!F49,stanford_fuel_demand!F56,stanford_fuel_demand!F63,stanford_fuel_demand!F70,stanford_fuel_demand!F77,stanford_fuel_demand!F84,stanford_fuel_demand!F91,stanford_fuel_demand!F98,stanford_fuel_demand!F105,stanford_fuel_demand!F112,stanford_fuel_demand!F119,stanford_fuel_demand!F126,stanford_fuel_demand!F133,stanford_fuel_demand!F140,stanford_fuel_demand!F147,stanford_fuel_demand!F154,stanford_fuel_demand!F161,stanford_fuel_demand!F168,stanford_fuel_demand!F175,stanford_fuel_demand!F182,stanford_fuel_demand!F189,stanford_fuel_demand!F196)</f>
        <v>47321.627494538559</v>
      </c>
      <c r="G7" s="62">
        <f>SUM(stanford_fuel_demand!G7,stanford_fuel_demand!G14,stanford_fuel_demand!G21,stanford_fuel_demand!G28,stanford_fuel_demand!G35,stanford_fuel_demand!G42,stanford_fuel_demand!G49,stanford_fuel_demand!G56,stanford_fuel_demand!G63,stanford_fuel_demand!G70,stanford_fuel_demand!G77,stanford_fuel_demand!G84,stanford_fuel_demand!G91,stanford_fuel_demand!G98,stanford_fuel_demand!G105,stanford_fuel_demand!G112,stanford_fuel_demand!G119,stanford_fuel_demand!G126,stanford_fuel_demand!G133,stanford_fuel_demand!G140,stanford_fuel_demand!G147,stanford_fuel_demand!G154,stanford_fuel_demand!G161,stanford_fuel_demand!G168,stanford_fuel_demand!G175,stanford_fuel_demand!G182,stanford_fuel_demand!G189,stanford_fuel_demand!G196)</f>
        <v>43051.710510223216</v>
      </c>
      <c r="H7" s="62">
        <f>SUM(stanford_fuel_demand!H7,stanford_fuel_demand!H14,stanford_fuel_demand!H21,stanford_fuel_demand!H28,stanford_fuel_demand!H35,stanford_fuel_demand!H42,stanford_fuel_demand!H49,stanford_fuel_demand!H56,stanford_fuel_demand!H63,stanford_fuel_demand!H70,stanford_fuel_demand!H77,stanford_fuel_demand!H84,stanford_fuel_demand!H91,stanford_fuel_demand!H98,stanford_fuel_demand!H105,stanford_fuel_demand!H112,stanford_fuel_demand!H119,stanford_fuel_demand!H126,stanford_fuel_demand!H133,stanford_fuel_demand!H140,stanford_fuel_demand!H147,stanford_fuel_demand!H154,stanford_fuel_demand!H161,stanford_fuel_demand!H168,stanford_fuel_demand!H175,stanford_fuel_demand!H182,stanford_fuel_demand!H189,stanford_fuel_demand!H196)</f>
        <v>38781.793525907902</v>
      </c>
      <c r="I7" s="62">
        <f>SUM(stanford_fuel_demand!I7,stanford_fuel_demand!I14,stanford_fuel_demand!I21,stanford_fuel_demand!I28,stanford_fuel_demand!I35,stanford_fuel_demand!I42,stanford_fuel_demand!I49,stanford_fuel_demand!I56,stanford_fuel_demand!I63,stanford_fuel_demand!I70,stanford_fuel_demand!I77,stanford_fuel_demand!I84,stanford_fuel_demand!I91,stanford_fuel_demand!I98,stanford_fuel_demand!I105,stanford_fuel_demand!I112,stanford_fuel_demand!I119,stanford_fuel_demand!I126,stanford_fuel_demand!I133,stanford_fuel_demand!I140,stanford_fuel_demand!I147,stanford_fuel_demand!I154,stanford_fuel_demand!I161,stanford_fuel_demand!I168,stanford_fuel_demand!I175,stanford_fuel_demand!I182,stanford_fuel_demand!I189,stanford_fuel_demand!I196)</f>
        <v>37358.487864469433</v>
      </c>
      <c r="J7" s="62">
        <f>SUM(stanford_fuel_demand!J7,stanford_fuel_demand!J14,stanford_fuel_demand!J21,stanford_fuel_demand!J28,stanford_fuel_demand!J35,stanford_fuel_demand!J42,stanford_fuel_demand!J49,stanford_fuel_demand!J56,stanford_fuel_demand!J63,stanford_fuel_demand!J70,stanford_fuel_demand!J77,stanford_fuel_demand!J84,stanford_fuel_demand!J91,stanford_fuel_demand!J98,stanford_fuel_demand!J105,stanford_fuel_demand!J112,stanford_fuel_demand!J119,stanford_fuel_demand!J126,stanford_fuel_demand!J133,stanford_fuel_demand!J140,stanford_fuel_demand!J147,stanford_fuel_demand!J154,stanford_fuel_demand!J161,stanford_fuel_demand!J168,stanford_fuel_demand!J175,stanford_fuel_demand!J182,stanford_fuel_demand!J189,stanford_fuel_demand!J196)</f>
        <v>35935.182203030985</v>
      </c>
      <c r="K7" s="67"/>
    </row>
    <row r="8" spans="1:11" ht="15" customHeight="1" x14ac:dyDescent="0.25">
      <c r="A8" s="9" t="s">
        <v>231</v>
      </c>
      <c r="B8" s="9" t="s">
        <v>830</v>
      </c>
      <c r="C8" s="62">
        <f>SUM(stanford_fuel_demand!C8,stanford_fuel_demand!C15,stanford_fuel_demand!C22,stanford_fuel_demand!C29,stanford_fuel_demand!C36,stanford_fuel_demand!C43,stanford_fuel_demand!C50,stanford_fuel_demand!C57,stanford_fuel_demand!C64,stanford_fuel_demand!C71,stanford_fuel_demand!C78,stanford_fuel_demand!C85,stanford_fuel_demand!C92,stanford_fuel_demand!C99,stanford_fuel_demand!C106,stanford_fuel_demand!C113,stanford_fuel_demand!C120,stanford_fuel_demand!C127,stanford_fuel_demand!C134,stanford_fuel_demand!C141,stanford_fuel_demand!C148,stanford_fuel_demand!C155,stanford_fuel_demand!C162,stanford_fuel_demand!C169,stanford_fuel_demand!C176,stanford_fuel_demand!C183,stanford_fuel_demand!C190,stanford_fuel_demand!C197)</f>
        <v>2622.5711270725337</v>
      </c>
      <c r="D8" s="62">
        <f>SUM(stanford_fuel_demand!D8,stanford_fuel_demand!D15,stanford_fuel_demand!D22,stanford_fuel_demand!D29,stanford_fuel_demand!D36,stanford_fuel_demand!D43,stanford_fuel_demand!D50,stanford_fuel_demand!D57,stanford_fuel_demand!D64,stanford_fuel_demand!D71,stanford_fuel_demand!D78,stanford_fuel_demand!D85,stanford_fuel_demand!D92,stanford_fuel_demand!D99,stanford_fuel_demand!D106,stanford_fuel_demand!D113,stanford_fuel_demand!D120,stanford_fuel_demand!D127,stanford_fuel_demand!D134,stanford_fuel_demand!D141,stanford_fuel_demand!D148,stanford_fuel_demand!D155,stanford_fuel_demand!D162,stanford_fuel_demand!D169,stanford_fuel_demand!D176,stanford_fuel_demand!D183,stanford_fuel_demand!D190,stanford_fuel_demand!D197)</f>
        <v>2767.5692919780895</v>
      </c>
      <c r="E8" s="62">
        <f>SUM(stanford_fuel_demand!E8,stanford_fuel_demand!E15,stanford_fuel_demand!E22,stanford_fuel_demand!E29,stanford_fuel_demand!E36,stanford_fuel_demand!E43,stanford_fuel_demand!E50,stanford_fuel_demand!E57,stanford_fuel_demand!E64,stanford_fuel_demand!E71,stanford_fuel_demand!E78,stanford_fuel_demand!E85,stanford_fuel_demand!E92,stanford_fuel_demand!E99,stanford_fuel_demand!E106,stanford_fuel_demand!E113,stanford_fuel_demand!E120,stanford_fuel_demand!E127,stanford_fuel_demand!E134,stanford_fuel_demand!E141,stanford_fuel_demand!E148,stanford_fuel_demand!E155,stanford_fuel_demand!E162,stanford_fuel_demand!E169,stanford_fuel_demand!E176,stanford_fuel_demand!E183,stanford_fuel_demand!E190,stanford_fuel_demand!E197)</f>
        <v>2985.0665393364256</v>
      </c>
      <c r="F8" s="62">
        <f>SUM(stanford_fuel_demand!F8,stanford_fuel_demand!F15,stanford_fuel_demand!F22,stanford_fuel_demand!F29,stanford_fuel_demand!F36,stanford_fuel_demand!F43,stanford_fuel_demand!F50,stanford_fuel_demand!F57,stanford_fuel_demand!F64,stanford_fuel_demand!F71,stanford_fuel_demand!F78,stanford_fuel_demand!F85,stanford_fuel_demand!F92,stanford_fuel_demand!F99,stanford_fuel_demand!F106,stanford_fuel_demand!F113,stanford_fuel_demand!F120,stanford_fuel_demand!F127,stanford_fuel_demand!F134,stanford_fuel_demand!F141,stanford_fuel_demand!F148,stanford_fuel_demand!F155,stanford_fuel_demand!F162,stanford_fuel_demand!F169,stanford_fuel_demand!F176,stanford_fuel_demand!F183,stanford_fuel_demand!F190,stanford_fuel_demand!F197)</f>
        <v>3202.56378669476</v>
      </c>
      <c r="G8" s="62">
        <f>SUM(stanford_fuel_demand!G8,stanford_fuel_demand!G15,stanford_fuel_demand!G22,stanford_fuel_demand!G29,stanford_fuel_demand!G36,stanford_fuel_demand!G43,stanford_fuel_demand!G50,stanford_fuel_demand!G57,stanford_fuel_demand!G64,stanford_fuel_demand!G71,stanford_fuel_demand!G78,stanford_fuel_demand!G85,stanford_fuel_demand!G92,stanford_fuel_demand!G99,stanford_fuel_demand!G106,stanford_fuel_demand!G113,stanford_fuel_demand!G120,stanford_fuel_demand!G127,stanford_fuel_demand!G134,stanford_fuel_demand!G141,stanford_fuel_demand!G148,stanford_fuel_demand!G155,stanford_fuel_demand!G162,stanford_fuel_demand!G169,stanford_fuel_demand!G176,stanford_fuel_demand!G183,stanford_fuel_demand!G190,stanford_fuel_demand!G197)</f>
        <v>3256.938098534345</v>
      </c>
      <c r="H8" s="62">
        <f>SUM(stanford_fuel_demand!H8,stanford_fuel_demand!H15,stanford_fuel_demand!H22,stanford_fuel_demand!H29,stanford_fuel_demand!H36,stanford_fuel_demand!H43,stanford_fuel_demand!H50,stanford_fuel_demand!H57,stanford_fuel_demand!H64,stanford_fuel_demand!H71,stanford_fuel_demand!H78,stanford_fuel_demand!H85,stanford_fuel_demand!H92,stanford_fuel_demand!H99,stanford_fuel_demand!H106,stanford_fuel_demand!H113,stanford_fuel_demand!H120,stanford_fuel_demand!H127,stanford_fuel_demand!H134,stanford_fuel_demand!H141,stanford_fuel_demand!H148,stanford_fuel_demand!H155,stanford_fuel_demand!H162,stanford_fuel_demand!H169,stanford_fuel_demand!H176,stanford_fuel_demand!H183,stanford_fuel_demand!H190,stanford_fuel_demand!H197)</f>
        <v>3311.3124103739278</v>
      </c>
      <c r="I8" s="62">
        <f>SUM(stanford_fuel_demand!I8,stanford_fuel_demand!I15,stanford_fuel_demand!I22,stanford_fuel_demand!I29,stanford_fuel_demand!I36,stanford_fuel_demand!I43,stanford_fuel_demand!I50,stanford_fuel_demand!I57,stanford_fuel_demand!I64,stanford_fuel_demand!I71,stanford_fuel_demand!I78,stanford_fuel_demand!I85,stanford_fuel_demand!I92,stanford_fuel_demand!I99,stanford_fuel_demand!I106,stanford_fuel_demand!I113,stanford_fuel_demand!I120,stanford_fuel_demand!I127,stanford_fuel_demand!I134,stanford_fuel_demand!I141,stanford_fuel_demand!I148,stanford_fuel_demand!I155,stanford_fuel_demand!I162,stanford_fuel_demand!I169,stanford_fuel_demand!I176,stanford_fuel_demand!I183,stanford_fuel_demand!I190,stanford_fuel_demand!I197)</f>
        <v>3329.4371809871232</v>
      </c>
      <c r="J8" s="62">
        <f>SUM(stanford_fuel_demand!J8,stanford_fuel_demand!J15,stanford_fuel_demand!J22,stanford_fuel_demand!J29,stanford_fuel_demand!J36,stanford_fuel_demand!J43,stanford_fuel_demand!J50,stanford_fuel_demand!J57,stanford_fuel_demand!J64,stanford_fuel_demand!J71,stanford_fuel_demand!J78,stanford_fuel_demand!J85,stanford_fuel_demand!J92,stanford_fuel_demand!J99,stanford_fuel_demand!J106,stanford_fuel_demand!J113,stanford_fuel_demand!J120,stanford_fuel_demand!J127,stanford_fuel_demand!J134,stanford_fuel_demand!J141,stanford_fuel_demand!J148,stanford_fuel_demand!J155,stanford_fuel_demand!J162,stanford_fuel_demand!J169,stanford_fuel_demand!J176,stanford_fuel_demand!J183,stanford_fuel_demand!J190,stanford_fuel_demand!J197)</f>
        <v>3347.5619516003171</v>
      </c>
      <c r="K8" s="67"/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0"/>
  <sheetViews>
    <sheetView zoomScale="75" zoomScaleNormal="75" workbookViewId="0">
      <selection activeCell="C4" sqref="C4"/>
    </sheetView>
  </sheetViews>
  <sheetFormatPr defaultColWidth="11" defaultRowHeight="14.25" x14ac:dyDescent="0.2"/>
  <cols>
    <col min="1" max="1" width="11.75" customWidth="1"/>
    <col min="2" max="2" width="48.625" customWidth="1"/>
    <col min="3" max="30" width="10.25" customWidth="1"/>
  </cols>
  <sheetData>
    <row r="1" spans="1:30" ht="15" customHeight="1" x14ac:dyDescent="0.25">
      <c r="A1" s="3" t="s">
        <v>26</v>
      </c>
      <c r="B1" s="3" t="s">
        <v>206</v>
      </c>
      <c r="C1" s="37">
        <v>2020</v>
      </c>
      <c r="D1" s="37">
        <v>2025</v>
      </c>
      <c r="E1" s="37">
        <v>2030</v>
      </c>
      <c r="F1" s="37">
        <v>2035</v>
      </c>
      <c r="G1" s="37">
        <v>2040</v>
      </c>
      <c r="H1" s="37">
        <v>2045</v>
      </c>
      <c r="I1" s="37">
        <v>2050</v>
      </c>
      <c r="J1" s="37">
        <v>2020</v>
      </c>
      <c r="K1" s="37">
        <v>2025</v>
      </c>
      <c r="L1" s="37">
        <v>2030</v>
      </c>
      <c r="M1" s="37">
        <v>2035</v>
      </c>
      <c r="N1" s="37">
        <v>2040</v>
      </c>
      <c r="O1" s="37">
        <v>2045</v>
      </c>
      <c r="P1" s="37">
        <v>2050</v>
      </c>
      <c r="Q1" s="37">
        <v>2020</v>
      </c>
      <c r="R1" s="37">
        <v>2025</v>
      </c>
      <c r="S1" s="37">
        <v>2030</v>
      </c>
      <c r="T1" s="37">
        <v>2035</v>
      </c>
      <c r="U1" s="37">
        <v>2040</v>
      </c>
      <c r="V1" s="37">
        <v>2045</v>
      </c>
      <c r="W1" s="37">
        <v>2050</v>
      </c>
      <c r="X1" s="37">
        <v>2020</v>
      </c>
      <c r="Y1" s="37">
        <v>2025</v>
      </c>
      <c r="Z1" s="37">
        <v>2030</v>
      </c>
      <c r="AA1" s="37">
        <v>2035</v>
      </c>
      <c r="AB1" s="37">
        <v>2040</v>
      </c>
      <c r="AC1" s="37">
        <v>2045</v>
      </c>
      <c r="AD1" s="37">
        <v>2050</v>
      </c>
    </row>
    <row r="2" spans="1:30" ht="15" customHeight="1" x14ac:dyDescent="0.25">
      <c r="A2" s="3"/>
      <c r="B2" s="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5" customHeight="1" x14ac:dyDescent="0.25">
      <c r="A3" s="3"/>
      <c r="B3" s="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5" customHeight="1" x14ac:dyDescent="0.25">
      <c r="A4" s="9" t="s">
        <v>231</v>
      </c>
      <c r="B4" s="9" t="s">
        <v>220</v>
      </c>
      <c r="C4" s="66">
        <f>stanford_fuel_demand_EU!D2-stanford_fuel_demand_EU!$C2</f>
        <v>-3729.0742209729942</v>
      </c>
      <c r="D4" s="66">
        <f>stanford_fuel_demand_EU!E2-stanford_fuel_demand_EU!$C2</f>
        <v>-9322.685552432471</v>
      </c>
      <c r="E4" s="66">
        <f>stanford_fuel_demand_EU!F2-stanford_fuel_demand_EU!$C2</f>
        <v>-14916.296883891962</v>
      </c>
      <c r="F4" s="66">
        <f>stanford_fuel_demand_EU!G2-stanford_fuel_demand_EU!$C2</f>
        <v>-16314.699716756826</v>
      </c>
      <c r="G4" s="66">
        <f>stanford_fuel_demand_EU!H2-stanford_fuel_demand_EU!$C2</f>
        <v>-17713.102549621701</v>
      </c>
      <c r="H4" s="66">
        <f>stanford_fuel_demand_EU!I2-stanford_fuel_demand_EU!$C2</f>
        <v>-18179.23682724332</v>
      </c>
      <c r="I4" s="66">
        <f>stanford_fuel_demand_EU!J2-stanford_fuel_demand_EU!$C2</f>
        <v>-18645.371104864949</v>
      </c>
      <c r="J4" s="65">
        <f t="shared" ref="J4:P7" si="0">IF($B4=$B$7,C4-J5-J3-J2-J1-J6,IF(C4&gt;0,0,-C4/2.5))</f>
        <v>1491.6296883891978</v>
      </c>
      <c r="K4" s="65">
        <f t="shared" si="0"/>
        <v>3729.0742209729883</v>
      </c>
      <c r="L4" s="65">
        <f t="shared" si="0"/>
        <v>5966.5187535567848</v>
      </c>
      <c r="M4" s="65">
        <f t="shared" si="0"/>
        <v>6525.8798867027308</v>
      </c>
      <c r="N4" s="65">
        <f t="shared" si="0"/>
        <v>7085.2410198486805</v>
      </c>
      <c r="O4" s="65">
        <f t="shared" si="0"/>
        <v>7271.6947308973276</v>
      </c>
      <c r="P4" s="65">
        <f t="shared" si="0"/>
        <v>7458.1484419459794</v>
      </c>
      <c r="Q4" s="65">
        <f t="shared" ref="Q4:W9" si="1">IF($B4=$B$7,0,IF(C4&gt;0,0,C4)-IF(SUMIFS($J$4:$J$9,$A$4:$A$9,$A4,$B$4:$B$9,$B$7)&lt;0,SUMIFS($J$4:$J$9,$A$4:$A$9,$A4,$B$4:$B$9,$B$7)/(SUMIF($A$4:$A$9,$A4,J$4:J$9)-SUMIFS($J$4:$J$9,$A$4:$A$9,$A4,$B$4:$B$9,$B$7))*J4)*2.5)</f>
        <v>-652.41157394413676</v>
      </c>
      <c r="R4" s="65">
        <f t="shared" si="1"/>
        <v>-3229.9418137582907</v>
      </c>
      <c r="S4" s="65">
        <f t="shared" si="1"/>
        <v>-6845.6109756405822</v>
      </c>
      <c r="T4" s="65">
        <f t="shared" si="1"/>
        <v>-7851.5167866549782</v>
      </c>
      <c r="U4" s="65">
        <f t="shared" si="1"/>
        <v>-8888.5210580277308</v>
      </c>
      <c r="V4" s="65">
        <f t="shared" si="1"/>
        <v>-9240.469427465745</v>
      </c>
      <c r="W4" s="65">
        <f t="shared" si="1"/>
        <v>-9595.3559374907836</v>
      </c>
      <c r="X4" s="28">
        <f>IFERROR(Q4/stanford_fuel_demand_EU!$C2,0)</f>
        <v>-1.653349417220145E-2</v>
      </c>
      <c r="Y4" s="28">
        <f>IFERROR(R4/stanford_fuel_demand_EU!$C2,0)</f>
        <v>-8.1853581829458913E-2</v>
      </c>
      <c r="Z4" s="28">
        <f>IFERROR(S4/stanford_fuel_demand_EU!$C2,0)</f>
        <v>-0.17348231345234094</v>
      </c>
      <c r="AA4" s="28">
        <f>IFERROR(T4/stanford_fuel_demand_EU!$C2,0)</f>
        <v>-0.198974101961927</v>
      </c>
      <c r="AB4" s="28">
        <f>IFERROR(U4/stanford_fuel_demand_EU!$C2,0)</f>
        <v>-0.22525399147038241</v>
      </c>
      <c r="AC4" s="28">
        <f>IFERROR(V4/stanford_fuel_demand_EU!$C2,0)</f>
        <v>-0.23417311024051857</v>
      </c>
      <c r="AD4" s="28">
        <f>IFERROR(W4/stanford_fuel_demand_EU!$C2,0)</f>
        <v>-0.24316668772998581</v>
      </c>
    </row>
    <row r="5" spans="1:30" ht="15" customHeight="1" x14ac:dyDescent="0.25">
      <c r="A5" s="9" t="s">
        <v>231</v>
      </c>
      <c r="B5" s="9" t="s">
        <v>208</v>
      </c>
      <c r="C5" s="66">
        <f>stanford_fuel_demand_EU!D3-stanford_fuel_demand_EU!$C3</f>
        <v>-77536.65030392108</v>
      </c>
      <c r="D5" s="66">
        <f>stanford_fuel_demand_EU!E3-stanford_fuel_demand_EU!$C3</f>
        <v>-193841.62575980253</v>
      </c>
      <c r="E5" s="66">
        <f>stanford_fuel_demand_EU!F3-stanford_fuel_demand_EU!$C3</f>
        <v>-310146.60121568432</v>
      </c>
      <c r="F5" s="66">
        <f>stanford_fuel_demand_EU!G3-stanford_fuel_demand_EU!$C3</f>
        <v>-339222.84507965477</v>
      </c>
      <c r="G5" s="66">
        <f>stanford_fuel_demand_EU!H3-stanford_fuel_demand_EU!$C3</f>
        <v>-368299.0889436251</v>
      </c>
      <c r="H5" s="66">
        <f>stanford_fuel_demand_EU!I3-stanford_fuel_demand_EU!$C3</f>
        <v>-377991.17023161531</v>
      </c>
      <c r="I5" s="66">
        <f>stanford_fuel_demand_EU!J3-stanford_fuel_demand_EU!$C3</f>
        <v>-387683.2515196054</v>
      </c>
      <c r="J5" s="65">
        <f t="shared" si="0"/>
        <v>31014.660121568431</v>
      </c>
      <c r="K5" s="65">
        <f t="shared" si="0"/>
        <v>77536.650303921007</v>
      </c>
      <c r="L5" s="65">
        <f t="shared" si="0"/>
        <v>124058.64048627373</v>
      </c>
      <c r="M5" s="65">
        <f t="shared" si="0"/>
        <v>135689.13803186192</v>
      </c>
      <c r="N5" s="65">
        <f t="shared" si="0"/>
        <v>147319.63557745004</v>
      </c>
      <c r="O5" s="65">
        <f t="shared" si="0"/>
        <v>151196.46809264613</v>
      </c>
      <c r="P5" s="65">
        <f t="shared" si="0"/>
        <v>155073.30060784216</v>
      </c>
      <c r="Q5" s="65">
        <f t="shared" si="1"/>
        <v>-13565.245705927075</v>
      </c>
      <c r="R5" s="65">
        <f t="shared" si="1"/>
        <v>-67158.456516331978</v>
      </c>
      <c r="S5" s="65">
        <f t="shared" si="1"/>
        <v>-142337.1359437397</v>
      </c>
      <c r="T5" s="65">
        <f t="shared" si="1"/>
        <v>-163252.39868338971</v>
      </c>
      <c r="U5" s="65">
        <f t="shared" si="1"/>
        <v>-184814.27511397516</v>
      </c>
      <c r="V5" s="65">
        <f t="shared" si="1"/>
        <v>-192132.14974695328</v>
      </c>
      <c r="W5" s="65">
        <f t="shared" si="1"/>
        <v>-199511.11556925604</v>
      </c>
      <c r="X5" s="28">
        <f>IFERROR(Q5/stanford_fuel_demand_EU!$C3,0)</f>
        <v>-2.5529648642204052E-2</v>
      </c>
      <c r="Y5" s="28">
        <f>IFERROR(R5/stanford_fuel_demand_EU!$C3,0)</f>
        <v>-0.12639150335961574</v>
      </c>
      <c r="Z5" s="28">
        <f>IFERROR(S5/stanford_fuel_demand_EU!$C3,0)</f>
        <v>-0.26787698123253167</v>
      </c>
      <c r="AA5" s="28">
        <f>IFERROR(T5/stanford_fuel_demand_EU!$C3,0)</f>
        <v>-0.30723928403028666</v>
      </c>
      <c r="AB5" s="28">
        <f>IFERROR(U5/stanford_fuel_demand_EU!$C3,0)</f>
        <v>-0.34781850694100414</v>
      </c>
      <c r="AC5" s="28">
        <f>IFERROR(V5/stanford_fuel_demand_EU!$C3,0)</f>
        <v>-0.36159066943902657</v>
      </c>
      <c r="AD5" s="28">
        <f>IFERROR(W5/stanford_fuel_demand_EU!$C3,0)</f>
        <v>-0.37547780490786015</v>
      </c>
    </row>
    <row r="6" spans="1:30" ht="15" customHeight="1" x14ac:dyDescent="0.25">
      <c r="A6" s="9" t="s">
        <v>231</v>
      </c>
      <c r="B6" s="9" t="s">
        <v>831</v>
      </c>
      <c r="C6" s="66">
        <f>stanford_fuel_demand_EU!D4-stanford_fuel_demand_EU!$C4</f>
        <v>-31116.706909959496</v>
      </c>
      <c r="D6" s="66">
        <f>stanford_fuel_demand_EU!E4-stanford_fuel_demand_EU!$C4</f>
        <v>-77791.767274898797</v>
      </c>
      <c r="E6" s="66">
        <f>stanford_fuel_demand_EU!F4-stanford_fuel_demand_EU!$C4</f>
        <v>-124466.82763983807</v>
      </c>
      <c r="F6" s="66">
        <f>stanford_fuel_demand_EU!G4-stanford_fuel_demand_EU!$C4</f>
        <v>-136135.59273107289</v>
      </c>
      <c r="G6" s="66">
        <f>stanford_fuel_demand_EU!H4-stanford_fuel_demand_EU!$C4</f>
        <v>-147804.35782230771</v>
      </c>
      <c r="H6" s="66">
        <f>stanford_fuel_demand_EU!I4-stanford_fuel_demand_EU!$C4</f>
        <v>-151693.94618605266</v>
      </c>
      <c r="I6" s="66">
        <f>stanford_fuel_demand_EU!J4-stanford_fuel_demand_EU!$C4</f>
        <v>-155583.53454979759</v>
      </c>
      <c r="J6" s="65">
        <f t="shared" si="0"/>
        <v>12446.682763983797</v>
      </c>
      <c r="K6" s="65">
        <f t="shared" si="0"/>
        <v>31116.706909959517</v>
      </c>
      <c r="L6" s="65">
        <f t="shared" si="0"/>
        <v>49786.731055935226</v>
      </c>
      <c r="M6" s="65">
        <f t="shared" si="0"/>
        <v>54454.237092429154</v>
      </c>
      <c r="N6" s="65">
        <f t="shared" si="0"/>
        <v>59121.743128923081</v>
      </c>
      <c r="O6" s="65">
        <f t="shared" si="0"/>
        <v>60677.578474421069</v>
      </c>
      <c r="P6" s="65">
        <f t="shared" si="0"/>
        <v>62233.413819919035</v>
      </c>
      <c r="Q6" s="65">
        <f t="shared" si="1"/>
        <v>-5443.9516427184826</v>
      </c>
      <c r="R6" s="65">
        <f t="shared" si="1"/>
        <v>-26951.770546609303</v>
      </c>
      <c r="S6" s="65">
        <f t="shared" si="1"/>
        <v>-57122.18575607505</v>
      </c>
      <c r="T6" s="65">
        <f t="shared" si="1"/>
        <v>-65515.81764581344</v>
      </c>
      <c r="U6" s="65">
        <f t="shared" si="1"/>
        <v>-74168.946026900623</v>
      </c>
      <c r="V6" s="65">
        <f t="shared" si="1"/>
        <v>-77105.727010676128</v>
      </c>
      <c r="W6" s="65">
        <f t="shared" si="1"/>
        <v>-80067.024872928407</v>
      </c>
      <c r="X6" s="28">
        <f>IFERROR(Q6/stanford_fuel_demand_EU!$C4,0)</f>
        <v>-2.0870681184177942E-2</v>
      </c>
      <c r="Y6" s="28">
        <f>IFERROR(R6/stanford_fuel_demand_EU!$C4,0)</f>
        <v>-0.10332601157098266</v>
      </c>
      <c r="Z6" s="28">
        <f>IFERROR(S6/stanford_fuel_demand_EU!$C4,0)</f>
        <v>-0.21899146166241629</v>
      </c>
      <c r="AA6" s="28">
        <f>IFERROR(T6/stanford_fuel_demand_EU!$C4,0)</f>
        <v>-0.25117044241849829</v>
      </c>
      <c r="AB6" s="28">
        <f>IFERROR(U6/stanford_fuel_demand_EU!$C4,0)</f>
        <v>-0.28434426458662648</v>
      </c>
      <c r="AC6" s="28">
        <f>IFERROR(V6/stanford_fuel_demand_EU!$C4,0)</f>
        <v>-0.29560311177020065</v>
      </c>
      <c r="AD6" s="28">
        <f>IFERROR(W6/stanford_fuel_demand_EU!$C4,0)</f>
        <v>-0.30695595022847771</v>
      </c>
    </row>
    <row r="7" spans="1:30" ht="15" customHeight="1" x14ac:dyDescent="0.25">
      <c r="A7" s="9" t="s">
        <v>231</v>
      </c>
      <c r="B7" s="9" t="s">
        <v>825</v>
      </c>
      <c r="C7" s="66">
        <f>stanford_fuel_demand_EU!D5-stanford_fuel_demand_EU!$C5</f>
        <v>9221.7404105843743</v>
      </c>
      <c r="D7" s="66">
        <f>stanford_fuel_demand_EU!E5-stanford_fuel_demand_EU!$C5</f>
        <v>23054.351026460936</v>
      </c>
      <c r="E7" s="66">
        <f>stanford_fuel_demand_EU!F5-stanford_fuel_demand_EU!$C5</f>
        <v>36886.961642337439</v>
      </c>
      <c r="F7" s="66">
        <f>stanford_fuel_demand_EU!G5-stanford_fuel_demand_EU!$C5</f>
        <v>40345.114296306623</v>
      </c>
      <c r="G7" s="66">
        <f>stanford_fuel_demand_EU!H5-stanford_fuel_demand_EU!$C5</f>
        <v>43803.266950275807</v>
      </c>
      <c r="H7" s="66">
        <f>stanford_fuel_demand_EU!I5-stanford_fuel_demand_EU!$C5</f>
        <v>44955.984501598869</v>
      </c>
      <c r="I7" s="66">
        <f>stanford_fuel_demand_EU!J5-stanford_fuel_demand_EU!$C5</f>
        <v>46108.702052921872</v>
      </c>
      <c r="J7" s="65">
        <f t="shared" si="0"/>
        <v>-43488.168197750114</v>
      </c>
      <c r="K7" s="65">
        <f t="shared" si="0"/>
        <v>-108720.42049437521</v>
      </c>
      <c r="L7" s="65">
        <f t="shared" si="0"/>
        <v>-173952.67279100051</v>
      </c>
      <c r="M7" s="65">
        <f t="shared" si="0"/>
        <v>-190260.73586515678</v>
      </c>
      <c r="N7" s="65">
        <f t="shared" si="0"/>
        <v>-206568.79893931298</v>
      </c>
      <c r="O7" s="65">
        <f t="shared" si="0"/>
        <v>-212004.81996403178</v>
      </c>
      <c r="P7" s="65">
        <f t="shared" si="0"/>
        <v>-217440.84098875057</v>
      </c>
      <c r="Q7" s="65">
        <f t="shared" si="1"/>
        <v>0</v>
      </c>
      <c r="R7" s="65">
        <f t="shared" si="1"/>
        <v>0</v>
      </c>
      <c r="S7" s="65">
        <f t="shared" si="1"/>
        <v>0</v>
      </c>
      <c r="T7" s="65">
        <f t="shared" si="1"/>
        <v>0</v>
      </c>
      <c r="U7" s="65">
        <f t="shared" si="1"/>
        <v>0</v>
      </c>
      <c r="V7" s="65">
        <f t="shared" si="1"/>
        <v>0</v>
      </c>
      <c r="W7" s="65">
        <f t="shared" si="1"/>
        <v>0</v>
      </c>
      <c r="X7" s="28">
        <f>IFERROR(Q7/stanford_fuel_demand_EU!$C5,0)</f>
        <v>0</v>
      </c>
      <c r="Y7" s="28">
        <f>IFERROR(R7/stanford_fuel_demand_EU!$C5,0)</f>
        <v>0</v>
      </c>
      <c r="Z7" s="28">
        <f>IFERROR(S7/stanford_fuel_demand_EU!$C5,0)</f>
        <v>0</v>
      </c>
      <c r="AA7" s="28">
        <f>IFERROR(T7/stanford_fuel_demand_EU!$C5,0)</f>
        <v>0</v>
      </c>
      <c r="AB7" s="28">
        <f>IFERROR(U7/stanford_fuel_demand_EU!$C5,0)</f>
        <v>0</v>
      </c>
      <c r="AC7" s="28">
        <f>IFERROR(V7/stanford_fuel_demand_EU!$C5,0)</f>
        <v>0</v>
      </c>
      <c r="AD7" s="28">
        <f>IFERROR(W7/stanford_fuel_demand_EU!$C5,0)</f>
        <v>0</v>
      </c>
    </row>
    <row r="8" spans="1:30" ht="15" customHeight="1" x14ac:dyDescent="0.25">
      <c r="A8" s="9" t="s">
        <v>231</v>
      </c>
      <c r="B8" s="9" t="s">
        <v>824</v>
      </c>
      <c r="C8" s="66">
        <f>stanford_fuel_demand_EU!D6-stanford_fuel_demand_EU!$C6</f>
        <v>-8005.8947944750544</v>
      </c>
      <c r="D8" s="66">
        <f>stanford_fuel_demand_EU!E6-stanford_fuel_demand_EU!$C6</f>
        <v>-20014.736986187658</v>
      </c>
      <c r="E8" s="66">
        <f>stanford_fuel_demand_EU!F6-stanford_fuel_demand_EU!$C6</f>
        <v>-32023.57917790025</v>
      </c>
      <c r="F8" s="66">
        <f>stanford_fuel_demand_EU!G6-stanford_fuel_demand_EU!$C6</f>
        <v>-35025.789725828399</v>
      </c>
      <c r="G8" s="66">
        <f>stanford_fuel_demand_EU!H6-stanford_fuel_demand_EU!$C6</f>
        <v>-38028.000273756545</v>
      </c>
      <c r="H8" s="66">
        <f>stanford_fuel_demand_EU!I6-stanford_fuel_demand_EU!$C6</f>
        <v>-39028.737123065926</v>
      </c>
      <c r="I8" s="66">
        <f>stanford_fuel_demand_EU!J6-stanford_fuel_demand_EU!$C6</f>
        <v>-40029.473972375308</v>
      </c>
      <c r="J8" s="65">
        <f>IF($B8=$B$7,C8-J9-J7-J6-J5-#REF!,IF(C8&gt;0,0,-C8/2.5))</f>
        <v>3202.3579177900219</v>
      </c>
      <c r="K8" s="65">
        <f>IF($B8=$B$7,D8-K9-K7-K6-K5-#REF!,IF(D8&gt;0,0,-D8/2.5))</f>
        <v>8005.8947944750635</v>
      </c>
      <c r="L8" s="65">
        <f>IF($B8=$B$7,E8-L9-L7-L6-L5-#REF!,IF(E8&gt;0,0,-E8/2.5))</f>
        <v>12809.4316711601</v>
      </c>
      <c r="M8" s="65">
        <f>IF($B8=$B$7,F8-M9-M7-M6-M5-#REF!,IF(F8&gt;0,0,-F8/2.5))</f>
        <v>14010.31589033136</v>
      </c>
      <c r="N8" s="65">
        <f>IF($B8=$B$7,G8-N9-N7-N6-N5-#REF!,IF(G8&gt;0,0,-G8/2.5))</f>
        <v>15211.200109502617</v>
      </c>
      <c r="O8" s="65">
        <f>IF($B8=$B$7,H8-O9-O7-O6-O5-#REF!,IF(H8&gt;0,0,-H8/2.5))</f>
        <v>15611.49484922637</v>
      </c>
      <c r="P8" s="65">
        <f>IF($B8=$B$7,I8-P9-P7-P6-P5-#REF!,IF(I8&gt;0,0,-I8/2.5))</f>
        <v>16011.789588950123</v>
      </c>
      <c r="Q8" s="65">
        <f t="shared" si="1"/>
        <v>-1400.6528468429924</v>
      </c>
      <c r="R8" s="65">
        <f t="shared" si="1"/>
        <v>-6934.3147443382986</v>
      </c>
      <c r="S8" s="65">
        <f t="shared" si="1"/>
        <v>-14696.741879431538</v>
      </c>
      <c r="T8" s="65">
        <f t="shared" si="1"/>
        <v>-16856.306323292669</v>
      </c>
      <c r="U8" s="65">
        <f t="shared" si="1"/>
        <v>-19082.635595941283</v>
      </c>
      <c r="V8" s="65">
        <f t="shared" si="1"/>
        <v>-19838.228392394827</v>
      </c>
      <c r="W8" s="65">
        <f t="shared" si="1"/>
        <v>-20600.129039815442</v>
      </c>
      <c r="X8" s="28">
        <f>IFERROR(Q8/stanford_fuel_demand_EU!$C6,0)</f>
        <v>-2.5972081469214106E-2</v>
      </c>
      <c r="Y8" s="28">
        <f>IFERROR(R8/stanford_fuel_demand_EU!$C6,0)</f>
        <v>-0.12858188799534509</v>
      </c>
      <c r="Z8" s="28">
        <f>IFERROR(S8/stanford_fuel_demand_EU!$C6,0)</f>
        <v>-0.27251933145672202</v>
      </c>
      <c r="AA8" s="28">
        <f>IFERROR(T8/stanford_fuel_demand_EU!$C6,0)</f>
        <v>-0.31256378915400229</v>
      </c>
      <c r="AB8" s="28">
        <f>IFERROR(U8/stanford_fuel_demand_EU!$C6,0)</f>
        <v>-0.35384625638123496</v>
      </c>
      <c r="AC8" s="28">
        <f>IFERROR(V8/stanford_fuel_demand_EU!$C6,0)</f>
        <v>-0.36785709262183169</v>
      </c>
      <c r="AD8" s="28">
        <f>IFERROR(W8/stanford_fuel_demand_EU!$C6,0)</f>
        <v>-0.38198489433291</v>
      </c>
    </row>
    <row r="9" spans="1:30" ht="15" customHeight="1" x14ac:dyDescent="0.25">
      <c r="A9" s="9" t="s">
        <v>231</v>
      </c>
      <c r="B9" s="9" t="s">
        <v>221</v>
      </c>
      <c r="C9" s="66">
        <f>stanford_fuel_demand_EU!D7-stanford_fuel_demand_EU!$C7</f>
        <v>-11386.445291507582</v>
      </c>
      <c r="D9" s="66">
        <f>stanford_fuel_demand_EU!E7-stanford_fuel_demand_EU!$C7</f>
        <v>-28466.113228768925</v>
      </c>
      <c r="E9" s="66">
        <f>stanford_fuel_demand_EU!F7-stanford_fuel_demand_EU!$C7</f>
        <v>-45545.781166030276</v>
      </c>
      <c r="F9" s="66">
        <f>stanford_fuel_demand_EU!G7-stanford_fuel_demand_EU!$C7</f>
        <v>-49815.698150345619</v>
      </c>
      <c r="G9" s="66">
        <f>stanford_fuel_demand_EU!H7-stanford_fuel_demand_EU!$C7</f>
        <v>-54085.615134660933</v>
      </c>
      <c r="H9" s="66">
        <f>stanford_fuel_demand_EU!I7-stanford_fuel_demand_EU!$C7</f>
        <v>-55508.920796099403</v>
      </c>
      <c r="I9" s="66">
        <f>stanford_fuel_demand_EU!J7-stanford_fuel_demand_EU!$C7</f>
        <v>-56932.22645753785</v>
      </c>
      <c r="J9" s="65">
        <f>IF($B9=$B$7,C9-#REF!-J8-J7-J6-#REF!,IF(C9&gt;0,0,-C9/2.5))</f>
        <v>4554.5781166030329</v>
      </c>
      <c r="K9" s="65">
        <f>IF($B9=$B$7,D9-#REF!-K8-K7-K6-#REF!,IF(D9&gt;0,0,-D9/2.5))</f>
        <v>11386.445291507571</v>
      </c>
      <c r="L9" s="65">
        <f>IF($B9=$B$7,E9-#REF!-L8-L7-L6-#REF!,IF(E9&gt;0,0,-E9/2.5))</f>
        <v>18218.31246641211</v>
      </c>
      <c r="M9" s="65">
        <f>IF($B9=$B$7,F9-#REF!-M8-M7-M6-#REF!,IF(F9&gt;0,0,-F9/2.5))</f>
        <v>19926.279260138246</v>
      </c>
      <c r="N9" s="65">
        <f>IF($B9=$B$7,G9-#REF!-N8-N7-N6-#REF!,IF(G9&gt;0,0,-G9/2.5))</f>
        <v>21634.246053864372</v>
      </c>
      <c r="O9" s="65">
        <f>IF($B9=$B$7,H9-#REF!-O8-O7-O6-#REF!,IF(H9&gt;0,0,-H9/2.5))</f>
        <v>22203.56831843976</v>
      </c>
      <c r="P9" s="65">
        <f>IF($B9=$B$7,I9-#REF!-P8-P7-P6-#REF!,IF(I9&gt;0,0,-I9/2.5))</f>
        <v>22772.890583015142</v>
      </c>
      <c r="Q9" s="65">
        <f t="shared" si="1"/>
        <v>-1992.0892570282413</v>
      </c>
      <c r="R9" s="65">
        <f t="shared" si="1"/>
        <v>-9862.3823441936001</v>
      </c>
      <c r="S9" s="65">
        <f t="shared" si="1"/>
        <v>-20902.553889296752</v>
      </c>
      <c r="T9" s="65">
        <f t="shared" si="1"/>
        <v>-23974.0109874439</v>
      </c>
      <c r="U9" s="65">
        <f t="shared" si="1"/>
        <v>-27140.424875544137</v>
      </c>
      <c r="V9" s="65">
        <f t="shared" si="1"/>
        <v>-28215.072527098706</v>
      </c>
      <c r="W9" s="65">
        <f t="shared" si="1"/>
        <v>-29298.691568084098</v>
      </c>
      <c r="X9" s="28">
        <f>IFERROR(Q9/stanford_fuel_demand_EU!$C7,0)</f>
        <v>-2.1450897422036878E-2</v>
      </c>
      <c r="Y9" s="28">
        <f>IFERROR(R9/stanford_fuel_demand_EU!$C7,0)</f>
        <v>-0.10619853064104212</v>
      </c>
      <c r="Z9" s="28">
        <f>IFERROR(S9/stanford_fuel_demand_EU!$C7,0)</f>
        <v>-0.22507954287489343</v>
      </c>
      <c r="AA9" s="28">
        <f>IFERROR(T9/stanford_fuel_demand_EU!$C7,0)</f>
        <v>-0.25815311672008762</v>
      </c>
      <c r="AB9" s="28">
        <f>IFERROR(U9/stanford_fuel_demand_EU!$C7,0)</f>
        <v>-0.29224918910726388</v>
      </c>
      <c r="AC9" s="28">
        <f>IFERROR(V9/stanford_fuel_demand_EU!$C7,0)</f>
        <v>-0.3038210383389186</v>
      </c>
      <c r="AD9" s="28">
        <f>IFERROR(W9/stanford_fuel_demand_EU!$C7,0)</f>
        <v>-0.3154894918536067</v>
      </c>
    </row>
    <row r="10" spans="1:30" ht="15" customHeight="1" x14ac:dyDescent="0.25">
      <c r="A10" s="9"/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zoomScale="75" zoomScaleNormal="75" workbookViewId="0">
      <selection activeCell="B2" sqref="B2"/>
    </sheetView>
  </sheetViews>
  <sheetFormatPr defaultColWidth="11" defaultRowHeight="14.25" x14ac:dyDescent="0.2"/>
  <cols>
    <col min="1" max="1" width="54" customWidth="1"/>
    <col min="2" max="8" width="10.25" customWidth="1"/>
  </cols>
  <sheetData>
    <row r="1" spans="1:9" ht="15" customHeight="1" x14ac:dyDescent="0.25">
      <c r="A1" s="3" t="s">
        <v>829</v>
      </c>
      <c r="B1" s="37">
        <v>2020</v>
      </c>
      <c r="C1" s="37">
        <v>2025</v>
      </c>
      <c r="D1" s="37">
        <v>2030</v>
      </c>
      <c r="E1" s="37">
        <v>2035</v>
      </c>
      <c r="F1" s="37">
        <v>2040</v>
      </c>
      <c r="G1" s="37">
        <v>2045</v>
      </c>
      <c r="H1" s="37">
        <v>2050</v>
      </c>
    </row>
    <row r="2" spans="1:9" ht="15" customHeight="1" x14ac:dyDescent="0.25">
      <c r="A2" s="9" t="s">
        <v>828</v>
      </c>
      <c r="B2" s="62">
        <f>-stanford_fuel_changes_EU!Q4</f>
        <v>652.41157394413676</v>
      </c>
      <c r="C2" s="62">
        <f>-stanford_fuel_changes_EU!R4</f>
        <v>3229.9418137582907</v>
      </c>
      <c r="D2" s="62">
        <f>-stanford_fuel_changes_EU!S4</f>
        <v>6845.6109756405822</v>
      </c>
      <c r="E2" s="62">
        <f>-stanford_fuel_changes_EU!T4</f>
        <v>7851.5167866549782</v>
      </c>
      <c r="F2" s="62">
        <f>-stanford_fuel_changes_EU!U4</f>
        <v>8888.5210580277308</v>
      </c>
      <c r="G2" s="62">
        <f>-stanford_fuel_changes_EU!V4</f>
        <v>9240.469427465745</v>
      </c>
      <c r="H2" s="62">
        <f>-stanford_fuel_changes_EU!W4</f>
        <v>9595.3559374907836</v>
      </c>
      <c r="I2" s="67"/>
    </row>
    <row r="3" spans="1:9" ht="15" customHeight="1" x14ac:dyDescent="0.25">
      <c r="A3" s="9" t="s">
        <v>208</v>
      </c>
      <c r="B3" s="62">
        <f>-stanford_fuel_changes_EU!Q5</f>
        <v>13565.245705927075</v>
      </c>
      <c r="C3" s="62">
        <f>-stanford_fuel_changes_EU!R5</f>
        <v>67158.456516331978</v>
      </c>
      <c r="D3" s="62">
        <f>-stanford_fuel_changes_EU!S5</f>
        <v>142337.1359437397</v>
      </c>
      <c r="E3" s="62">
        <f>-stanford_fuel_changes_EU!T5</f>
        <v>163252.39868338971</v>
      </c>
      <c r="F3" s="62">
        <f>-stanford_fuel_changes_EU!U5</f>
        <v>184814.27511397516</v>
      </c>
      <c r="G3" s="62">
        <f>-stanford_fuel_changes_EU!V5</f>
        <v>192132.14974695328</v>
      </c>
      <c r="H3" s="62">
        <f>-stanford_fuel_changes_EU!W5</f>
        <v>199511.11556925604</v>
      </c>
      <c r="I3" s="67"/>
    </row>
    <row r="4" spans="1:9" ht="15" customHeight="1" x14ac:dyDescent="0.25">
      <c r="A4" s="9" t="s">
        <v>827</v>
      </c>
      <c r="B4" s="62">
        <f>-stanford_fuel_changes_EU!Q6</f>
        <v>5443.9516427184826</v>
      </c>
      <c r="C4" s="62">
        <f>-stanford_fuel_changes_EU!R6</f>
        <v>26951.770546609303</v>
      </c>
      <c r="D4" s="62">
        <f>-stanford_fuel_changes_EU!S6</f>
        <v>57122.18575607505</v>
      </c>
      <c r="E4" s="62">
        <f>-stanford_fuel_changes_EU!T6</f>
        <v>65515.81764581344</v>
      </c>
      <c r="F4" s="62">
        <f>-stanford_fuel_changes_EU!U6</f>
        <v>74168.946026900623</v>
      </c>
      <c r="G4" s="62">
        <f>-stanford_fuel_changes_EU!V6</f>
        <v>77105.727010676128</v>
      </c>
      <c r="H4" s="62">
        <f>-stanford_fuel_changes_EU!W6</f>
        <v>80067.024872928407</v>
      </c>
      <c r="I4" s="67"/>
    </row>
    <row r="5" spans="1:9" ht="15" customHeight="1" x14ac:dyDescent="0.25">
      <c r="A5" s="9" t="s">
        <v>824</v>
      </c>
      <c r="B5" s="62">
        <f>-stanford_fuel_changes_EU!Q8</f>
        <v>1400.6528468429924</v>
      </c>
      <c r="C5" s="62">
        <f>-stanford_fuel_changes_EU!R8</f>
        <v>6934.3147443382986</v>
      </c>
      <c r="D5" s="62">
        <f>-stanford_fuel_changes_EU!S8</f>
        <v>14696.741879431538</v>
      </c>
      <c r="E5" s="62">
        <f>-stanford_fuel_changes_EU!T8</f>
        <v>16856.306323292669</v>
      </c>
      <c r="F5" s="62">
        <f>-stanford_fuel_changes_EU!U8</f>
        <v>19082.635595941283</v>
      </c>
      <c r="G5" s="62">
        <f>-stanford_fuel_changes_EU!V8</f>
        <v>19838.228392394827</v>
      </c>
      <c r="H5" s="62">
        <f>-stanford_fuel_changes_EU!W8</f>
        <v>20600.129039815442</v>
      </c>
      <c r="I5" s="67"/>
    </row>
    <row r="6" spans="1:9" ht="15" customHeight="1" x14ac:dyDescent="0.25">
      <c r="A6" s="9" t="s">
        <v>826</v>
      </c>
      <c r="B6" s="62">
        <f>-stanford_fuel_changes_EU!Q9</f>
        <v>1992.0892570282413</v>
      </c>
      <c r="C6" s="62">
        <f>-stanford_fuel_changes_EU!R9</f>
        <v>9862.3823441936001</v>
      </c>
      <c r="D6" s="62">
        <f>-stanford_fuel_changes_EU!S9</f>
        <v>20902.553889296752</v>
      </c>
      <c r="E6" s="62">
        <f>-stanford_fuel_changes_EU!T9</f>
        <v>23974.0109874439</v>
      </c>
      <c r="F6" s="62">
        <f>-stanford_fuel_changes_EU!U9</f>
        <v>27140.424875544137</v>
      </c>
      <c r="G6" s="62">
        <f>-stanford_fuel_changes_EU!V9</f>
        <v>28215.072527098706</v>
      </c>
      <c r="H6" s="62">
        <f>-stanford_fuel_changes_EU!W9</f>
        <v>29298.691568084098</v>
      </c>
      <c r="I6" s="67"/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5"/>
  <sheetViews>
    <sheetView zoomScale="75" zoomScaleNormal="75" workbookViewId="0">
      <pane xSplit="4" ySplit="1" topLeftCell="E2" activePane="bottomRight" state="frozen"/>
      <selection activeCell="E2" sqref="E2"/>
      <selection pane="topRight" activeCell="E2" sqref="E2"/>
      <selection pane="bottomLeft" activeCell="E2" sqref="E2"/>
      <selection pane="bottomRight" activeCell="E2" sqref="E2"/>
    </sheetView>
  </sheetViews>
  <sheetFormatPr defaultColWidth="11" defaultRowHeight="14.25" x14ac:dyDescent="0.2"/>
  <cols>
    <col min="1" max="1" width="45.75" customWidth="1"/>
    <col min="2" max="4" width="25" customWidth="1"/>
    <col min="5" max="5" width="15.75" customWidth="1"/>
    <col min="6" max="17" width="9.75" customWidth="1"/>
  </cols>
  <sheetData>
    <row r="1" spans="1:17" ht="15" customHeight="1" x14ac:dyDescent="0.25">
      <c r="A1" s="3" t="s">
        <v>27</v>
      </c>
      <c r="B1" s="3" t="s">
        <v>28</v>
      </c>
      <c r="C1" s="3" t="s">
        <v>100</v>
      </c>
      <c r="D1" s="3" t="s">
        <v>101</v>
      </c>
      <c r="E1" s="71" t="s">
        <v>1089</v>
      </c>
    </row>
    <row r="2" spans="1:17" ht="15" customHeight="1" x14ac:dyDescent="0.25">
      <c r="A2" s="9" t="s">
        <v>29</v>
      </c>
      <c r="B2" s="9" t="s">
        <v>30</v>
      </c>
      <c r="C2" s="9" t="s">
        <v>1087</v>
      </c>
      <c r="D2" s="9" t="s">
        <v>1086</v>
      </c>
      <c r="E2" s="62">
        <v>0.14000000000000001</v>
      </c>
    </row>
    <row r="3" spans="1:17" ht="15" customHeight="1" x14ac:dyDescent="0.25">
      <c r="A3" s="9" t="s">
        <v>31</v>
      </c>
      <c r="B3" s="9" t="s">
        <v>32</v>
      </c>
      <c r="C3" s="9" t="s">
        <v>1087</v>
      </c>
      <c r="D3" s="9" t="s">
        <v>1086</v>
      </c>
      <c r="E3" s="62">
        <v>0.14000000000000001</v>
      </c>
    </row>
    <row r="4" spans="1:17" ht="15" customHeight="1" x14ac:dyDescent="0.25">
      <c r="A4" s="9" t="s">
        <v>33</v>
      </c>
      <c r="B4" s="9" t="s">
        <v>34</v>
      </c>
      <c r="C4" s="9" t="s">
        <v>1087</v>
      </c>
      <c r="D4" s="9" t="s">
        <v>1086</v>
      </c>
      <c r="E4" s="62">
        <v>0.6</v>
      </c>
    </row>
    <row r="5" spans="1:17" ht="15" customHeight="1" x14ac:dyDescent="0.25">
      <c r="A5" s="9" t="s">
        <v>35</v>
      </c>
      <c r="B5" s="9" t="s">
        <v>36</v>
      </c>
      <c r="C5" s="9" t="s">
        <v>1087</v>
      </c>
      <c r="D5" s="9" t="s">
        <v>1086</v>
      </c>
      <c r="E5" s="62">
        <v>0.2</v>
      </c>
    </row>
    <row r="6" spans="1:17" ht="15" customHeight="1" x14ac:dyDescent="0.25">
      <c r="A6" s="9" t="s">
        <v>79</v>
      </c>
      <c r="B6" s="9" t="s">
        <v>83</v>
      </c>
      <c r="C6" s="9" t="s">
        <v>1087</v>
      </c>
      <c r="D6" s="9" t="s">
        <v>1086</v>
      </c>
      <c r="E6" s="62">
        <v>0.3</v>
      </c>
    </row>
    <row r="7" spans="1:17" ht="15" customHeight="1" x14ac:dyDescent="0.25">
      <c r="A7" s="9" t="s">
        <v>78</v>
      </c>
      <c r="B7" s="9" t="s">
        <v>84</v>
      </c>
      <c r="C7" s="9" t="s">
        <v>1087</v>
      </c>
      <c r="D7" s="9" t="s">
        <v>1086</v>
      </c>
      <c r="E7" s="62">
        <v>0.2</v>
      </c>
    </row>
    <row r="8" spans="1:17" ht="15" customHeight="1" x14ac:dyDescent="0.25">
      <c r="A8" s="9" t="s">
        <v>37</v>
      </c>
      <c r="B8" s="9" t="s">
        <v>38</v>
      </c>
      <c r="C8" s="9" t="s">
        <v>1087</v>
      </c>
      <c r="D8" s="9" t="s">
        <v>1086</v>
      </c>
      <c r="E8" s="62">
        <v>0.14000000000000001</v>
      </c>
    </row>
    <row r="9" spans="1:17" ht="15" customHeight="1" x14ac:dyDescent="0.25">
      <c r="A9" s="9" t="s">
        <v>39</v>
      </c>
      <c r="B9" s="9" t="s">
        <v>40</v>
      </c>
      <c r="C9" s="9" t="s">
        <v>1087</v>
      </c>
      <c r="D9" s="9" t="s">
        <v>1086</v>
      </c>
      <c r="E9" s="62">
        <v>1.5</v>
      </c>
    </row>
    <row r="10" spans="1:17" ht="15" customHeight="1" x14ac:dyDescent="0.25">
      <c r="A10" s="9" t="s">
        <v>80</v>
      </c>
      <c r="B10" s="9" t="s">
        <v>85</v>
      </c>
      <c r="C10" s="9" t="s">
        <v>1087</v>
      </c>
      <c r="D10" s="9" t="s">
        <v>1086</v>
      </c>
      <c r="E10" s="62">
        <v>0.7</v>
      </c>
    </row>
    <row r="11" spans="1:17" ht="15" customHeight="1" x14ac:dyDescent="0.25">
      <c r="A11" s="9" t="s">
        <v>81</v>
      </c>
      <c r="B11" s="9" t="s">
        <v>86</v>
      </c>
      <c r="C11" s="9" t="s">
        <v>1088</v>
      </c>
      <c r="D11" s="9" t="s">
        <v>111</v>
      </c>
      <c r="E11" s="62">
        <v>1.4</v>
      </c>
    </row>
    <row r="12" spans="1:17" ht="15" customHeight="1" x14ac:dyDescent="0.25">
      <c r="A12" s="9" t="s">
        <v>41</v>
      </c>
      <c r="B12" s="9" t="s">
        <v>42</v>
      </c>
      <c r="C12" s="9" t="s">
        <v>1087</v>
      </c>
      <c r="D12" s="9" t="s">
        <v>1086</v>
      </c>
      <c r="E12" s="62">
        <v>0.6</v>
      </c>
    </row>
    <row r="13" spans="1:17" ht="15" customHeight="1" x14ac:dyDescent="0.25">
      <c r="A13" s="9" t="s">
        <v>43</v>
      </c>
      <c r="B13" s="9" t="s">
        <v>44</v>
      </c>
      <c r="C13" s="9" t="s">
        <v>1087</v>
      </c>
      <c r="D13" s="9" t="s">
        <v>1086</v>
      </c>
      <c r="E13" s="62">
        <v>0.6</v>
      </c>
    </row>
    <row r="14" spans="1:17" ht="15" customHeight="1" x14ac:dyDescent="0.25">
      <c r="A14" s="9" t="s">
        <v>45</v>
      </c>
      <c r="B14" s="9" t="s">
        <v>46</v>
      </c>
      <c r="C14" s="9" t="s">
        <v>1087</v>
      </c>
      <c r="D14" s="9" t="s">
        <v>1086</v>
      </c>
      <c r="E14" s="62">
        <v>0.4</v>
      </c>
    </row>
    <row r="15" spans="1:17" ht="15" customHeight="1" x14ac:dyDescent="0.25"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</row>
    <row r="16" spans="1:17" ht="15" customHeight="1" x14ac:dyDescent="0.25"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</row>
    <row r="17" spans="5:17" ht="15" customHeight="1" x14ac:dyDescent="0.25"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5:17" ht="15" customHeight="1" x14ac:dyDescent="0.25"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</row>
    <row r="19" spans="5:17" ht="15" customHeight="1" x14ac:dyDescent="0.25"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</row>
    <row r="20" spans="5:17" ht="15" customHeight="1" x14ac:dyDescent="0.25"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</row>
    <row r="21" spans="5:17" ht="15" customHeight="1" x14ac:dyDescent="0.25"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</row>
    <row r="22" spans="5:17" ht="15" customHeight="1" x14ac:dyDescent="0.25"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</row>
    <row r="23" spans="5:17" ht="15" customHeight="1" x14ac:dyDescent="0.25"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</row>
    <row r="24" spans="5:17" ht="15" customHeight="1" x14ac:dyDescent="0.25"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5:17" ht="15" customHeight="1" x14ac:dyDescent="0.25"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</sheetData>
  <conditionalFormatting sqref="E26:E1048576">
    <cfRule type="aboveAverage" priority="2"/>
  </conditionalFormatting>
  <conditionalFormatting sqref="E15:Q25">
    <cfRule type="cellIs" dxfId="0" priority="1" operator="lessThan">
      <formula>0</formula>
    </cfRule>
  </conditionalFormatting>
  <pageMargins left="0.7" right="0.7" top="0.78740157499999996" bottom="0.78740157499999996" header="0.3" footer="0.3"/>
  <pageSetup paperSize="9" orientation="portrait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8"/>
  <sheetViews>
    <sheetView zoomScale="75" zoomScaleNormal="75" workbookViewId="0">
      <pane xSplit="3" ySplit="1" topLeftCell="D2" activePane="bottomRight" state="frozen"/>
      <selection activeCell="E2" sqref="E2"/>
      <selection pane="topRight" activeCell="E2" sqref="E2"/>
      <selection pane="bottomLeft" activeCell="E2" sqref="E2"/>
      <selection pane="bottomRight" activeCell="D2" sqref="D2"/>
    </sheetView>
  </sheetViews>
  <sheetFormatPr defaultColWidth="11" defaultRowHeight="14.25" x14ac:dyDescent="0.2"/>
  <cols>
    <col min="1" max="1" width="11.75" customWidth="1"/>
    <col min="2" max="2" width="48.625" customWidth="1"/>
    <col min="3" max="3" width="12.25" customWidth="1"/>
    <col min="4" max="4" width="25.625" customWidth="1"/>
  </cols>
  <sheetData>
    <row r="1" spans="1:4" ht="15" customHeight="1" x14ac:dyDescent="0.25">
      <c r="A1" s="3" t="s">
        <v>26</v>
      </c>
      <c r="B1" s="3" t="s">
        <v>27</v>
      </c>
      <c r="C1" s="3" t="s">
        <v>28</v>
      </c>
      <c r="D1" s="3" t="s">
        <v>1090</v>
      </c>
    </row>
    <row r="2" spans="1:4" ht="15" customHeight="1" x14ac:dyDescent="0.25">
      <c r="A2" s="9" t="s">
        <v>25</v>
      </c>
      <c r="B2" s="9" t="s">
        <v>29</v>
      </c>
      <c r="C2" s="9" t="s">
        <v>30</v>
      </c>
      <c r="D2" s="72">
        <f>emp_sources!E$2*euref_det!T2/1000</f>
        <v>0.12218556000000001</v>
      </c>
    </row>
    <row r="3" spans="1:4" ht="15" customHeight="1" x14ac:dyDescent="0.25">
      <c r="A3" s="9" t="s">
        <v>25</v>
      </c>
      <c r="B3" s="9" t="s">
        <v>31</v>
      </c>
      <c r="C3" s="9" t="s">
        <v>32</v>
      </c>
      <c r="D3" s="72">
        <f>emp_sources!E$3*euref_det!T3/1000</f>
        <v>0.57034217100000029</v>
      </c>
    </row>
    <row r="4" spans="1:4" ht="15" customHeight="1" x14ac:dyDescent="0.25">
      <c r="A4" s="9" t="s">
        <v>25</v>
      </c>
      <c r="B4" s="9" t="s">
        <v>33</v>
      </c>
      <c r="C4" s="9" t="s">
        <v>34</v>
      </c>
      <c r="D4" s="72">
        <f>emp_sources!E$4*euref_det!T4/1000</f>
        <v>0</v>
      </c>
    </row>
    <row r="5" spans="1:4" ht="15" customHeight="1" x14ac:dyDescent="0.25">
      <c r="A5" s="9" t="s">
        <v>25</v>
      </c>
      <c r="B5" s="9" t="s">
        <v>35</v>
      </c>
      <c r="C5" s="9" t="s">
        <v>36</v>
      </c>
      <c r="D5" s="72">
        <f>emp_sources!E$5*euref_det!T5/1000</f>
        <v>2.6298000000000004</v>
      </c>
    </row>
    <row r="6" spans="1:4" ht="15" customHeight="1" x14ac:dyDescent="0.25">
      <c r="A6" s="9" t="s">
        <v>25</v>
      </c>
      <c r="B6" s="9" t="s">
        <v>79</v>
      </c>
      <c r="C6" s="9" t="s">
        <v>83</v>
      </c>
      <c r="D6" s="72">
        <f>emp_sources!E$6*euref_det!T6/1000</f>
        <v>0.72345000000000015</v>
      </c>
    </row>
    <row r="7" spans="1:4" ht="15" customHeight="1" x14ac:dyDescent="0.25">
      <c r="A7" s="9" t="s">
        <v>25</v>
      </c>
      <c r="B7" s="9" t="s">
        <v>78</v>
      </c>
      <c r="C7" s="9" t="s">
        <v>84</v>
      </c>
      <c r="D7" s="72">
        <f>emp_sources!E$7*euref_det!T7/1000</f>
        <v>0</v>
      </c>
    </row>
    <row r="8" spans="1:4" ht="15" customHeight="1" x14ac:dyDescent="0.25">
      <c r="A8" s="9" t="s">
        <v>25</v>
      </c>
      <c r="B8" s="9" t="s">
        <v>37</v>
      </c>
      <c r="C8" s="9" t="s">
        <v>38</v>
      </c>
      <c r="D8" s="72">
        <f>emp_sources!E$8*euref_det!T8/1000</f>
        <v>0.13588163680000001</v>
      </c>
    </row>
    <row r="9" spans="1:4" ht="15" customHeight="1" x14ac:dyDescent="0.25">
      <c r="A9" s="9" t="s">
        <v>25</v>
      </c>
      <c r="B9" s="9" t="s">
        <v>39</v>
      </c>
      <c r="C9" s="9" t="s">
        <v>40</v>
      </c>
      <c r="D9" s="72">
        <f>emp_sources!E$9*euref_det!T9/1000</f>
        <v>0.94992384000000019</v>
      </c>
    </row>
    <row r="10" spans="1:4" ht="15" customHeight="1" x14ac:dyDescent="0.25">
      <c r="A10" s="9" t="s">
        <v>25</v>
      </c>
      <c r="B10" s="9" t="s">
        <v>80</v>
      </c>
      <c r="C10" s="9" t="s">
        <v>85</v>
      </c>
      <c r="D10" s="72">
        <f>emp_sources!E$10*euref_det!T10/1000</f>
        <v>1.4141386706619795E-2</v>
      </c>
    </row>
    <row r="11" spans="1:4" ht="15" customHeight="1" x14ac:dyDescent="0.25">
      <c r="A11" s="9" t="s">
        <v>25</v>
      </c>
      <c r="B11" s="9" t="s">
        <v>81</v>
      </c>
      <c r="C11" s="9" t="s">
        <v>86</v>
      </c>
      <c r="D11" s="72">
        <f>emp_sources!E$11*euref_det!T11/1000</f>
        <v>1.1981172265867601</v>
      </c>
    </row>
    <row r="12" spans="1:4" ht="15" customHeight="1" x14ac:dyDescent="0.25">
      <c r="A12" s="9" t="s">
        <v>25</v>
      </c>
      <c r="B12" s="9" t="s">
        <v>41</v>
      </c>
      <c r="C12" s="9" t="s">
        <v>42</v>
      </c>
      <c r="D12" s="72">
        <f>emp_sources!E$12*euref_det!T12/1000</f>
        <v>0</v>
      </c>
    </row>
    <row r="13" spans="1:4" ht="15" customHeight="1" x14ac:dyDescent="0.25">
      <c r="A13" s="9" t="s">
        <v>25</v>
      </c>
      <c r="B13" s="9" t="s">
        <v>43</v>
      </c>
      <c r="C13" s="9" t="s">
        <v>44</v>
      </c>
      <c r="D13" s="72">
        <f>emp_sources!E$13*euref_det!T13/1000</f>
        <v>0</v>
      </c>
    </row>
    <row r="14" spans="1:4" ht="15" customHeight="1" x14ac:dyDescent="0.25">
      <c r="A14" s="9" t="s">
        <v>25</v>
      </c>
      <c r="B14" s="9" t="s">
        <v>45</v>
      </c>
      <c r="C14" s="9" t="s">
        <v>46</v>
      </c>
      <c r="D14" s="72">
        <f>emp_sources!E$14*euref_det!T14/1000</f>
        <v>8.0000000000000004E-4</v>
      </c>
    </row>
    <row r="15" spans="1:4" ht="15" customHeight="1" x14ac:dyDescent="0.25">
      <c r="A15" s="9" t="s">
        <v>24</v>
      </c>
      <c r="B15" s="9" t="s">
        <v>29</v>
      </c>
      <c r="C15" s="9" t="s">
        <v>30</v>
      </c>
      <c r="D15" s="72">
        <f>emp_sources!E$2*euref_det!T15/1000</f>
        <v>0.11553486</v>
      </c>
    </row>
    <row r="16" spans="1:4" ht="15" customHeight="1" x14ac:dyDescent="0.25">
      <c r="A16" s="9" t="s">
        <v>24</v>
      </c>
      <c r="B16" s="9" t="s">
        <v>31</v>
      </c>
      <c r="C16" s="9" t="s">
        <v>32</v>
      </c>
      <c r="D16" s="72">
        <f>emp_sources!E$3*euref_det!T16/1000</f>
        <v>0.9519135514</v>
      </c>
    </row>
    <row r="17" spans="1:4" ht="15" customHeight="1" x14ac:dyDescent="0.25">
      <c r="A17" s="9" t="s">
        <v>24</v>
      </c>
      <c r="B17" s="9" t="s">
        <v>33</v>
      </c>
      <c r="C17" s="9" t="s">
        <v>34</v>
      </c>
      <c r="D17" s="72">
        <f>emp_sources!E$4*euref_det!T17/1000</f>
        <v>2.3441520000000002</v>
      </c>
    </row>
    <row r="18" spans="1:4" ht="15" customHeight="1" x14ac:dyDescent="0.25">
      <c r="A18" s="9" t="s">
        <v>24</v>
      </c>
      <c r="B18" s="9" t="s">
        <v>35</v>
      </c>
      <c r="C18" s="9" t="s">
        <v>36</v>
      </c>
      <c r="D18" s="72">
        <f>emp_sources!E$5*euref_det!T18/1000</f>
        <v>2.3799999999999998E-2</v>
      </c>
    </row>
    <row r="19" spans="1:4" ht="15" customHeight="1" x14ac:dyDescent="0.25">
      <c r="A19" s="9" t="s">
        <v>24</v>
      </c>
      <c r="B19" s="9" t="s">
        <v>79</v>
      </c>
      <c r="C19" s="9" t="s">
        <v>83</v>
      </c>
      <c r="D19" s="72">
        <f>emp_sources!E$6*euref_det!T19/1000</f>
        <v>0.44983687499999997</v>
      </c>
    </row>
    <row r="20" spans="1:4" ht="15" customHeight="1" x14ac:dyDescent="0.25">
      <c r="A20" s="9" t="s">
        <v>24</v>
      </c>
      <c r="B20" s="9" t="s">
        <v>78</v>
      </c>
      <c r="C20" s="9" t="s">
        <v>84</v>
      </c>
      <c r="D20" s="72">
        <f>emp_sources!E$7*euref_det!T20/1000</f>
        <v>0.14584875</v>
      </c>
    </row>
    <row r="21" spans="1:4" ht="15" customHeight="1" x14ac:dyDescent="0.25">
      <c r="A21" s="9" t="s">
        <v>24</v>
      </c>
      <c r="B21" s="9" t="s">
        <v>37</v>
      </c>
      <c r="C21" s="9" t="s">
        <v>38</v>
      </c>
      <c r="D21" s="72">
        <f>emp_sources!E$8*euref_det!T21/1000</f>
        <v>9.0447194600000003E-2</v>
      </c>
    </row>
    <row r="22" spans="1:4" ht="15" customHeight="1" x14ac:dyDescent="0.25">
      <c r="A22" s="9" t="s">
        <v>24</v>
      </c>
      <c r="B22" s="9" t="s">
        <v>39</v>
      </c>
      <c r="C22" s="9" t="s">
        <v>40</v>
      </c>
      <c r="D22" s="72">
        <f>emp_sources!E$9*euref_det!T22/1000</f>
        <v>1.1660243399999997</v>
      </c>
    </row>
    <row r="23" spans="1:4" ht="15" customHeight="1" x14ac:dyDescent="0.25">
      <c r="A23" s="9" t="s">
        <v>24</v>
      </c>
      <c r="B23" s="9" t="s">
        <v>80</v>
      </c>
      <c r="C23" s="9" t="s">
        <v>85</v>
      </c>
      <c r="D23" s="72">
        <f>emp_sources!E$10*euref_det!T23/1000</f>
        <v>0.16470269510793201</v>
      </c>
    </row>
    <row r="24" spans="1:4" ht="15" customHeight="1" x14ac:dyDescent="0.25">
      <c r="A24" s="9" t="s">
        <v>24</v>
      </c>
      <c r="B24" s="9" t="s">
        <v>81</v>
      </c>
      <c r="C24" s="9" t="s">
        <v>86</v>
      </c>
      <c r="D24" s="72">
        <f>emp_sources!E$11*euref_det!T24/1000</f>
        <v>4.167394609784135</v>
      </c>
    </row>
    <row r="25" spans="1:4" ht="15" customHeight="1" x14ac:dyDescent="0.25">
      <c r="A25" s="9" t="s">
        <v>24</v>
      </c>
      <c r="B25" s="9" t="s">
        <v>41</v>
      </c>
      <c r="C25" s="9" t="s">
        <v>42</v>
      </c>
      <c r="D25" s="72">
        <f>emp_sources!E$12*euref_det!T25/1000</f>
        <v>0</v>
      </c>
    </row>
    <row r="26" spans="1:4" ht="15" customHeight="1" x14ac:dyDescent="0.25">
      <c r="A26" s="9" t="s">
        <v>24</v>
      </c>
      <c r="B26" s="9" t="s">
        <v>43</v>
      </c>
      <c r="C26" s="9" t="s">
        <v>44</v>
      </c>
      <c r="D26" s="72">
        <f>emp_sources!E$13*euref_det!T26/1000</f>
        <v>0</v>
      </c>
    </row>
    <row r="27" spans="1:4" ht="15" customHeight="1" x14ac:dyDescent="0.25">
      <c r="A27" s="9" t="s">
        <v>24</v>
      </c>
      <c r="B27" s="9" t="s">
        <v>45</v>
      </c>
      <c r="C27" s="9" t="s">
        <v>46</v>
      </c>
      <c r="D27" s="72">
        <f>emp_sources!E$14*euref_det!T27/1000</f>
        <v>0</v>
      </c>
    </row>
    <row r="28" spans="1:4" ht="15" customHeight="1" x14ac:dyDescent="0.25">
      <c r="A28" s="9" t="s">
        <v>23</v>
      </c>
      <c r="B28" s="9" t="s">
        <v>29</v>
      </c>
      <c r="C28" s="9" t="s">
        <v>30</v>
      </c>
      <c r="D28" s="72">
        <f>emp_sources!E$2*euref_det!T28/1000</f>
        <v>0.74377800000000005</v>
      </c>
    </row>
    <row r="29" spans="1:4" ht="15" customHeight="1" x14ac:dyDescent="0.25">
      <c r="A29" s="9" t="s">
        <v>23</v>
      </c>
      <c r="B29" s="9" t="s">
        <v>31</v>
      </c>
      <c r="C29" s="9" t="s">
        <v>32</v>
      </c>
      <c r="D29" s="72">
        <f>emp_sources!E$3*euref_det!T29/1000</f>
        <v>8.7638880000000002E-2</v>
      </c>
    </row>
    <row r="30" spans="1:4" ht="15" customHeight="1" x14ac:dyDescent="0.25">
      <c r="A30" s="9" t="s">
        <v>23</v>
      </c>
      <c r="B30" s="9" t="s">
        <v>33</v>
      </c>
      <c r="C30" s="9" t="s">
        <v>34</v>
      </c>
      <c r="D30" s="72">
        <f>emp_sources!E$4*euref_det!T30/1000</f>
        <v>1.1519999999999999</v>
      </c>
    </row>
    <row r="31" spans="1:4" ht="15" customHeight="1" x14ac:dyDescent="0.25">
      <c r="A31" s="9" t="s">
        <v>23</v>
      </c>
      <c r="B31" s="9" t="s">
        <v>35</v>
      </c>
      <c r="C31" s="9" t="s">
        <v>36</v>
      </c>
      <c r="D31" s="72">
        <f>emp_sources!E$5*euref_det!T31/1000</f>
        <v>0.46760000000000002</v>
      </c>
    </row>
    <row r="32" spans="1:4" ht="15" customHeight="1" x14ac:dyDescent="0.25">
      <c r="A32" s="9" t="s">
        <v>23</v>
      </c>
      <c r="B32" s="9" t="s">
        <v>79</v>
      </c>
      <c r="C32" s="9" t="s">
        <v>83</v>
      </c>
      <c r="D32" s="72">
        <f>emp_sources!E$6*euref_det!T32/1000</f>
        <v>0.20715000000000003</v>
      </c>
    </row>
    <row r="33" spans="1:4" ht="15" customHeight="1" x14ac:dyDescent="0.25">
      <c r="A33" s="9" t="s">
        <v>23</v>
      </c>
      <c r="B33" s="9" t="s">
        <v>78</v>
      </c>
      <c r="C33" s="9" t="s">
        <v>84</v>
      </c>
      <c r="D33" s="72">
        <f>emp_sources!E$7*euref_det!T33/1000</f>
        <v>0</v>
      </c>
    </row>
    <row r="34" spans="1:4" ht="15" customHeight="1" x14ac:dyDescent="0.25">
      <c r="A34" s="9" t="s">
        <v>23</v>
      </c>
      <c r="B34" s="9" t="s">
        <v>37</v>
      </c>
      <c r="C34" s="9" t="s">
        <v>38</v>
      </c>
      <c r="D34" s="72">
        <f>emp_sources!E$8*euref_det!T34/1000</f>
        <v>1.8353999999999998E-3</v>
      </c>
    </row>
    <row r="35" spans="1:4" ht="15" customHeight="1" x14ac:dyDescent="0.25">
      <c r="A35" s="9" t="s">
        <v>23</v>
      </c>
      <c r="B35" s="9" t="s">
        <v>39</v>
      </c>
      <c r="C35" s="9" t="s">
        <v>40</v>
      </c>
      <c r="D35" s="72">
        <f>emp_sources!E$9*euref_det!T35/1000</f>
        <v>2.2953465000000003E-2</v>
      </c>
    </row>
    <row r="36" spans="1:4" ht="15" customHeight="1" x14ac:dyDescent="0.25">
      <c r="A36" s="9" t="s">
        <v>23</v>
      </c>
      <c r="B36" s="9" t="s">
        <v>80</v>
      </c>
      <c r="C36" s="9" t="s">
        <v>85</v>
      </c>
      <c r="D36" s="72">
        <f>emp_sources!E$10*euref_det!T36/1000</f>
        <v>0.64077761999999994</v>
      </c>
    </row>
    <row r="37" spans="1:4" ht="15" customHeight="1" x14ac:dyDescent="0.25">
      <c r="A37" s="9" t="s">
        <v>23</v>
      </c>
      <c r="B37" s="9" t="s">
        <v>81</v>
      </c>
      <c r="C37" s="9" t="s">
        <v>86</v>
      </c>
      <c r="D37" s="72">
        <f>emp_sources!E$11*euref_det!T37/1000</f>
        <v>0.19149675999999999</v>
      </c>
    </row>
    <row r="38" spans="1:4" ht="15" customHeight="1" x14ac:dyDescent="0.25">
      <c r="A38" s="9" t="s">
        <v>23</v>
      </c>
      <c r="B38" s="9" t="s">
        <v>41</v>
      </c>
      <c r="C38" s="9" t="s">
        <v>42</v>
      </c>
      <c r="D38" s="72">
        <f>emp_sources!E$12*euref_det!T38/1000</f>
        <v>0</v>
      </c>
    </row>
    <row r="39" spans="1:4" ht="15" customHeight="1" x14ac:dyDescent="0.25">
      <c r="A39" s="9" t="s">
        <v>23</v>
      </c>
      <c r="B39" s="9" t="s">
        <v>43</v>
      </c>
      <c r="C39" s="9" t="s">
        <v>44</v>
      </c>
      <c r="D39" s="72">
        <f>emp_sources!E$13*euref_det!T39/1000</f>
        <v>0</v>
      </c>
    </row>
    <row r="40" spans="1:4" ht="15" customHeight="1" x14ac:dyDescent="0.25">
      <c r="A40" s="9" t="s">
        <v>23</v>
      </c>
      <c r="B40" s="9" t="s">
        <v>45</v>
      </c>
      <c r="C40" s="9" t="s">
        <v>46</v>
      </c>
      <c r="D40" s="72">
        <f>emp_sources!E$14*euref_det!T40/1000</f>
        <v>0</v>
      </c>
    </row>
    <row r="41" spans="1:4" ht="15" customHeight="1" x14ac:dyDescent="0.25">
      <c r="A41" s="9" t="s">
        <v>22</v>
      </c>
      <c r="B41" s="9" t="s">
        <v>29</v>
      </c>
      <c r="C41" s="9" t="s">
        <v>30</v>
      </c>
      <c r="D41" s="72">
        <f>emp_sources!E$2*euref_det!T41/1000</f>
        <v>0</v>
      </c>
    </row>
    <row r="42" spans="1:4" ht="15" customHeight="1" x14ac:dyDescent="0.25">
      <c r="A42" s="9" t="s">
        <v>22</v>
      </c>
      <c r="B42" s="9" t="s">
        <v>31</v>
      </c>
      <c r="C42" s="9" t="s">
        <v>32</v>
      </c>
      <c r="D42" s="72">
        <f>emp_sources!E$3*euref_det!T42/1000</f>
        <v>0</v>
      </c>
    </row>
    <row r="43" spans="1:4" ht="15" customHeight="1" x14ac:dyDescent="0.25">
      <c r="A43" s="9" t="s">
        <v>22</v>
      </c>
      <c r="B43" s="9" t="s">
        <v>33</v>
      </c>
      <c r="C43" s="9" t="s">
        <v>34</v>
      </c>
      <c r="D43" s="72">
        <f>emp_sources!E$4*euref_det!T43/1000</f>
        <v>0</v>
      </c>
    </row>
    <row r="44" spans="1:4" ht="15" customHeight="1" x14ac:dyDescent="0.25">
      <c r="A44" s="9" t="s">
        <v>22</v>
      </c>
      <c r="B44" s="9" t="s">
        <v>35</v>
      </c>
      <c r="C44" s="9" t="s">
        <v>36</v>
      </c>
      <c r="D44" s="72">
        <f>emp_sources!E$5*euref_det!T44/1000</f>
        <v>0</v>
      </c>
    </row>
    <row r="45" spans="1:4" ht="15" customHeight="1" x14ac:dyDescent="0.25">
      <c r="A45" s="9" t="s">
        <v>22</v>
      </c>
      <c r="B45" s="9" t="s">
        <v>79</v>
      </c>
      <c r="C45" s="9" t="s">
        <v>83</v>
      </c>
      <c r="D45" s="72">
        <f>emp_sources!E$6*euref_det!T45/1000</f>
        <v>4.725E-2</v>
      </c>
    </row>
    <row r="46" spans="1:4" ht="15" customHeight="1" x14ac:dyDescent="0.25">
      <c r="A46" s="9" t="s">
        <v>22</v>
      </c>
      <c r="B46" s="9" t="s">
        <v>78</v>
      </c>
      <c r="C46" s="9" t="s">
        <v>84</v>
      </c>
      <c r="D46" s="72">
        <f>emp_sources!E$7*euref_det!T46/1000</f>
        <v>0</v>
      </c>
    </row>
    <row r="47" spans="1:4" ht="15" customHeight="1" x14ac:dyDescent="0.25">
      <c r="A47" s="9" t="s">
        <v>22</v>
      </c>
      <c r="B47" s="9" t="s">
        <v>37</v>
      </c>
      <c r="C47" s="9" t="s">
        <v>38</v>
      </c>
      <c r="D47" s="72">
        <f>emp_sources!E$8*euref_det!T47/1000</f>
        <v>0.20324862880000003</v>
      </c>
    </row>
    <row r="48" spans="1:4" ht="15" customHeight="1" x14ac:dyDescent="0.25">
      <c r="A48" s="9" t="s">
        <v>22</v>
      </c>
      <c r="B48" s="9" t="s">
        <v>39</v>
      </c>
      <c r="C48" s="9" t="s">
        <v>40</v>
      </c>
      <c r="D48" s="72">
        <f>emp_sources!E$9*euref_det!T48/1000</f>
        <v>1.5600000000000003E-2</v>
      </c>
    </row>
    <row r="49" spans="1:4" ht="15" customHeight="1" x14ac:dyDescent="0.25">
      <c r="A49" s="9" t="s">
        <v>22</v>
      </c>
      <c r="B49" s="9" t="s">
        <v>80</v>
      </c>
      <c r="C49" s="9" t="s">
        <v>85</v>
      </c>
      <c r="D49" s="72">
        <f>emp_sources!E$10*euref_det!T49/1000</f>
        <v>5.2880519243044787E-2</v>
      </c>
    </row>
    <row r="50" spans="1:4" ht="15" customHeight="1" x14ac:dyDescent="0.25">
      <c r="A50" s="9" t="s">
        <v>22</v>
      </c>
      <c r="B50" s="9" t="s">
        <v>81</v>
      </c>
      <c r="C50" s="9" t="s">
        <v>86</v>
      </c>
      <c r="D50" s="72">
        <f>emp_sources!E$11*euref_det!T50/1000</f>
        <v>8.3098549271644145E-2</v>
      </c>
    </row>
    <row r="51" spans="1:4" ht="15" customHeight="1" x14ac:dyDescent="0.25">
      <c r="A51" s="9" t="s">
        <v>22</v>
      </c>
      <c r="B51" s="9" t="s">
        <v>41</v>
      </c>
      <c r="C51" s="9" t="s">
        <v>42</v>
      </c>
      <c r="D51" s="72">
        <f>emp_sources!E$12*euref_det!T51/1000</f>
        <v>0</v>
      </c>
    </row>
    <row r="52" spans="1:4" ht="15" customHeight="1" x14ac:dyDescent="0.25">
      <c r="A52" s="9" t="s">
        <v>22</v>
      </c>
      <c r="B52" s="9" t="s">
        <v>43</v>
      </c>
      <c r="C52" s="9" t="s">
        <v>44</v>
      </c>
      <c r="D52" s="72">
        <f>emp_sources!E$13*euref_det!T52/1000</f>
        <v>0</v>
      </c>
    </row>
    <row r="53" spans="1:4" ht="15" customHeight="1" x14ac:dyDescent="0.25">
      <c r="A53" s="9" t="s">
        <v>22</v>
      </c>
      <c r="B53" s="9" t="s">
        <v>45</v>
      </c>
      <c r="C53" s="9" t="s">
        <v>46</v>
      </c>
      <c r="D53" s="72">
        <f>emp_sources!E$14*euref_det!T53/1000</f>
        <v>0</v>
      </c>
    </row>
    <row r="54" spans="1:4" ht="15" customHeight="1" x14ac:dyDescent="0.25">
      <c r="A54" s="9" t="s">
        <v>21</v>
      </c>
      <c r="B54" s="9" t="s">
        <v>29</v>
      </c>
      <c r="C54" s="9" t="s">
        <v>30</v>
      </c>
      <c r="D54" s="72">
        <f>emp_sources!E$2*euref_det!T54/1000</f>
        <v>1.3518962170000002</v>
      </c>
    </row>
    <row r="55" spans="1:4" ht="15" customHeight="1" x14ac:dyDescent="0.25">
      <c r="A55" s="9" t="s">
        <v>21</v>
      </c>
      <c r="B55" s="9" t="s">
        <v>31</v>
      </c>
      <c r="C55" s="9" t="s">
        <v>32</v>
      </c>
      <c r="D55" s="72">
        <f>emp_sources!E$3*euref_det!T55/1000</f>
        <v>0.17086726440000002</v>
      </c>
    </row>
    <row r="56" spans="1:4" ht="15" customHeight="1" x14ac:dyDescent="0.25">
      <c r="A56" s="9" t="s">
        <v>21</v>
      </c>
      <c r="B56" s="9" t="s">
        <v>33</v>
      </c>
      <c r="C56" s="9" t="s">
        <v>34</v>
      </c>
      <c r="D56" s="72">
        <f>emp_sources!E$4*euref_det!T56/1000</f>
        <v>2.4036479999999996</v>
      </c>
    </row>
    <row r="57" spans="1:4" ht="15" customHeight="1" x14ac:dyDescent="0.25">
      <c r="A57" s="9" t="s">
        <v>21</v>
      </c>
      <c r="B57" s="9" t="s">
        <v>35</v>
      </c>
      <c r="C57" s="9" t="s">
        <v>36</v>
      </c>
      <c r="D57" s="72">
        <f>emp_sources!E$5*euref_det!T57/1000</f>
        <v>0.216</v>
      </c>
    </row>
    <row r="58" spans="1:4" ht="15" customHeight="1" x14ac:dyDescent="0.25">
      <c r="A58" s="9" t="s">
        <v>21</v>
      </c>
      <c r="B58" s="9" t="s">
        <v>79</v>
      </c>
      <c r="C58" s="9" t="s">
        <v>83</v>
      </c>
      <c r="D58" s="72">
        <f>emp_sources!E$6*euref_det!T58/1000</f>
        <v>8.4449999999999997E-2</v>
      </c>
    </row>
    <row r="59" spans="1:4" ht="15" customHeight="1" x14ac:dyDescent="0.25">
      <c r="A59" s="9" t="s">
        <v>21</v>
      </c>
      <c r="B59" s="9" t="s">
        <v>78</v>
      </c>
      <c r="C59" s="9" t="s">
        <v>84</v>
      </c>
      <c r="D59" s="72">
        <f>emp_sources!E$7*euref_det!T59/1000</f>
        <v>0</v>
      </c>
    </row>
    <row r="60" spans="1:4" ht="15" customHeight="1" x14ac:dyDescent="0.25">
      <c r="A60" s="9" t="s">
        <v>21</v>
      </c>
      <c r="B60" s="9" t="s">
        <v>37</v>
      </c>
      <c r="C60" s="9" t="s">
        <v>38</v>
      </c>
      <c r="D60" s="72">
        <f>emp_sources!E$8*euref_det!T60/1000</f>
        <v>1.87502168E-2</v>
      </c>
    </row>
    <row r="61" spans="1:4" ht="15" customHeight="1" x14ac:dyDescent="0.25">
      <c r="A61" s="9" t="s">
        <v>21</v>
      </c>
      <c r="B61" s="9" t="s">
        <v>39</v>
      </c>
      <c r="C61" s="9" t="s">
        <v>40</v>
      </c>
      <c r="D61" s="72">
        <f>emp_sources!E$9*euref_det!T61/1000</f>
        <v>0.25719457500000004</v>
      </c>
    </row>
    <row r="62" spans="1:4" ht="15" customHeight="1" x14ac:dyDescent="0.25">
      <c r="A62" s="9" t="s">
        <v>21</v>
      </c>
      <c r="B62" s="9" t="s">
        <v>80</v>
      </c>
      <c r="C62" s="9" t="s">
        <v>85</v>
      </c>
      <c r="D62" s="72">
        <f>emp_sources!E$10*euref_det!T62/1000</f>
        <v>1.0164863203672385</v>
      </c>
    </row>
    <row r="63" spans="1:4" ht="15" customHeight="1" x14ac:dyDescent="0.25">
      <c r="A63" s="9" t="s">
        <v>21</v>
      </c>
      <c r="B63" s="9" t="s">
        <v>81</v>
      </c>
      <c r="C63" s="9" t="s">
        <v>86</v>
      </c>
      <c r="D63" s="72">
        <f>emp_sources!E$11*euref_det!T63/1000</f>
        <v>1.1394273592655231</v>
      </c>
    </row>
    <row r="64" spans="1:4" ht="15" customHeight="1" x14ac:dyDescent="0.25">
      <c r="A64" s="9" t="s">
        <v>21</v>
      </c>
      <c r="B64" s="9" t="s">
        <v>41</v>
      </c>
      <c r="C64" s="9" t="s">
        <v>42</v>
      </c>
      <c r="D64" s="72">
        <f>emp_sources!E$12*euref_det!T64/1000</f>
        <v>0</v>
      </c>
    </row>
    <row r="65" spans="1:4" ht="15" customHeight="1" x14ac:dyDescent="0.25">
      <c r="A65" s="9" t="s">
        <v>21</v>
      </c>
      <c r="B65" s="9" t="s">
        <v>43</v>
      </c>
      <c r="C65" s="9" t="s">
        <v>44</v>
      </c>
      <c r="D65" s="72">
        <f>emp_sources!E$13*euref_det!T65/1000</f>
        <v>0</v>
      </c>
    </row>
    <row r="66" spans="1:4" ht="15" customHeight="1" x14ac:dyDescent="0.25">
      <c r="A66" s="9" t="s">
        <v>21</v>
      </c>
      <c r="B66" s="9" t="s">
        <v>45</v>
      </c>
      <c r="C66" s="9" t="s">
        <v>46</v>
      </c>
      <c r="D66" s="72">
        <f>emp_sources!E$14*euref_det!T66/1000</f>
        <v>0</v>
      </c>
    </row>
    <row r="67" spans="1:4" ht="15" customHeight="1" x14ac:dyDescent="0.25">
      <c r="A67" s="9" t="s">
        <v>20</v>
      </c>
      <c r="B67" s="9" t="s">
        <v>29</v>
      </c>
      <c r="C67" s="9" t="s">
        <v>30</v>
      </c>
      <c r="D67" s="72">
        <f>emp_sources!E$2*euref_det!T67/1000</f>
        <v>7.3947186362000021</v>
      </c>
    </row>
    <row r="68" spans="1:4" ht="15" customHeight="1" x14ac:dyDescent="0.25">
      <c r="A68" s="9" t="s">
        <v>20</v>
      </c>
      <c r="B68" s="9" t="s">
        <v>31</v>
      </c>
      <c r="C68" s="9" t="s">
        <v>32</v>
      </c>
      <c r="D68" s="72">
        <f>emp_sources!E$3*euref_det!T68/1000</f>
        <v>3.5248874808000008</v>
      </c>
    </row>
    <row r="69" spans="1:4" ht="15" customHeight="1" x14ac:dyDescent="0.25">
      <c r="A69" s="9" t="s">
        <v>20</v>
      </c>
      <c r="B69" s="9" t="s">
        <v>33</v>
      </c>
      <c r="C69" s="9" t="s">
        <v>34</v>
      </c>
      <c r="D69" s="72">
        <f>emp_sources!E$4*euref_det!T69/1000</f>
        <v>7.3128959999999994</v>
      </c>
    </row>
    <row r="70" spans="1:4" ht="15" customHeight="1" x14ac:dyDescent="0.25">
      <c r="A70" s="9" t="s">
        <v>20</v>
      </c>
      <c r="B70" s="9" t="s">
        <v>35</v>
      </c>
      <c r="C70" s="9" t="s">
        <v>36</v>
      </c>
      <c r="D70" s="72">
        <f>emp_sources!E$5*euref_det!T70/1000</f>
        <v>1.1180000000000001</v>
      </c>
    </row>
    <row r="71" spans="1:4" ht="15" customHeight="1" x14ac:dyDescent="0.25">
      <c r="A71" s="9" t="s">
        <v>20</v>
      </c>
      <c r="B71" s="9" t="s">
        <v>79</v>
      </c>
      <c r="C71" s="9" t="s">
        <v>83</v>
      </c>
      <c r="D71" s="72">
        <f>emp_sources!E$6*euref_det!T71/1000</f>
        <v>12.490869592193807</v>
      </c>
    </row>
    <row r="72" spans="1:4" ht="15" customHeight="1" x14ac:dyDescent="0.25">
      <c r="A72" s="9" t="s">
        <v>20</v>
      </c>
      <c r="B72" s="9" t="s">
        <v>78</v>
      </c>
      <c r="C72" s="9" t="s">
        <v>84</v>
      </c>
      <c r="D72" s="72">
        <f>emp_sources!E$7*euref_det!T72/1000</f>
        <v>0.66199360520412742</v>
      </c>
    </row>
    <row r="73" spans="1:4" ht="15" customHeight="1" x14ac:dyDescent="0.25">
      <c r="A73" s="9" t="s">
        <v>20</v>
      </c>
      <c r="B73" s="9" t="s">
        <v>37</v>
      </c>
      <c r="C73" s="9" t="s">
        <v>38</v>
      </c>
      <c r="D73" s="72">
        <f>emp_sources!E$8*euref_det!T73/1000</f>
        <v>0.70397334280000023</v>
      </c>
    </row>
    <row r="74" spans="1:4" ht="15" customHeight="1" x14ac:dyDescent="0.25">
      <c r="A74" s="9" t="s">
        <v>20</v>
      </c>
      <c r="B74" s="9" t="s">
        <v>39</v>
      </c>
      <c r="C74" s="9" t="s">
        <v>40</v>
      </c>
      <c r="D74" s="72">
        <f>emp_sources!E$9*euref_det!T74/1000</f>
        <v>5.2507815449999997</v>
      </c>
    </row>
    <row r="75" spans="1:4" ht="15" customHeight="1" x14ac:dyDescent="0.25">
      <c r="A75" s="9" t="s">
        <v>20</v>
      </c>
      <c r="B75" s="9" t="s">
        <v>80</v>
      </c>
      <c r="C75" s="9" t="s">
        <v>85</v>
      </c>
      <c r="D75" s="72">
        <f>emp_sources!E$10*euref_det!T75/1000</f>
        <v>7.4367074776401001</v>
      </c>
    </row>
    <row r="76" spans="1:4" ht="15" customHeight="1" x14ac:dyDescent="0.25">
      <c r="A76" s="9" t="s">
        <v>20</v>
      </c>
      <c r="B76" s="9" t="s">
        <v>81</v>
      </c>
      <c r="C76" s="9" t="s">
        <v>86</v>
      </c>
      <c r="D76" s="72">
        <f>emp_sources!E$11*euref_det!T76/1000</f>
        <v>40.785881044719808</v>
      </c>
    </row>
    <row r="77" spans="1:4" ht="15" customHeight="1" x14ac:dyDescent="0.25">
      <c r="A77" s="9" t="s">
        <v>20</v>
      </c>
      <c r="B77" s="9" t="s">
        <v>41</v>
      </c>
      <c r="C77" s="9" t="s">
        <v>42</v>
      </c>
      <c r="D77" s="72">
        <f>emp_sources!E$12*euref_det!T77/1000</f>
        <v>0</v>
      </c>
    </row>
    <row r="78" spans="1:4" ht="15" customHeight="1" x14ac:dyDescent="0.25">
      <c r="A78" s="9" t="s">
        <v>20</v>
      </c>
      <c r="B78" s="9" t="s">
        <v>43</v>
      </c>
      <c r="C78" s="9" t="s">
        <v>44</v>
      </c>
      <c r="D78" s="72">
        <f>emp_sources!E$13*euref_det!T78/1000</f>
        <v>0</v>
      </c>
    </row>
    <row r="79" spans="1:4" ht="15" customHeight="1" x14ac:dyDescent="0.25">
      <c r="A79" s="9" t="s">
        <v>20</v>
      </c>
      <c r="B79" s="9" t="s">
        <v>45</v>
      </c>
      <c r="C79" s="9" t="s">
        <v>46</v>
      </c>
      <c r="D79" s="72">
        <f>emp_sources!E$14*euref_det!T79/1000</f>
        <v>9.6000000000000009E-3</v>
      </c>
    </row>
    <row r="80" spans="1:4" ht="15" customHeight="1" x14ac:dyDescent="0.25">
      <c r="A80" s="9" t="s">
        <v>19</v>
      </c>
      <c r="B80" s="9" t="s">
        <v>29</v>
      </c>
      <c r="C80" s="9" t="s">
        <v>30</v>
      </c>
      <c r="D80" s="72">
        <f>emp_sources!E$2*euref_det!T80/1000</f>
        <v>0.59154060000000008</v>
      </c>
    </row>
    <row r="81" spans="1:4" ht="15" customHeight="1" x14ac:dyDescent="0.25">
      <c r="A81" s="9" t="s">
        <v>19</v>
      </c>
      <c r="B81" s="9" t="s">
        <v>31</v>
      </c>
      <c r="C81" s="9" t="s">
        <v>32</v>
      </c>
      <c r="D81" s="72">
        <f>emp_sources!E$3*euref_det!T81/1000</f>
        <v>0.31833817819999999</v>
      </c>
    </row>
    <row r="82" spans="1:4" ht="15" customHeight="1" x14ac:dyDescent="0.25">
      <c r="A82" s="9" t="s">
        <v>19</v>
      </c>
      <c r="B82" s="9" t="s">
        <v>33</v>
      </c>
      <c r="C82" s="9" t="s">
        <v>34</v>
      </c>
      <c r="D82" s="72">
        <f>emp_sources!E$4*euref_det!T82/1000</f>
        <v>0</v>
      </c>
    </row>
    <row r="83" spans="1:4" ht="15" customHeight="1" x14ac:dyDescent="0.25">
      <c r="A83" s="9" t="s">
        <v>19</v>
      </c>
      <c r="B83" s="9" t="s">
        <v>35</v>
      </c>
      <c r="C83" s="9" t="s">
        <v>36</v>
      </c>
      <c r="D83" s="72">
        <f>emp_sources!E$5*euref_det!T83/1000</f>
        <v>1.8000000000000004E-3</v>
      </c>
    </row>
    <row r="84" spans="1:4" ht="15" customHeight="1" x14ac:dyDescent="0.25">
      <c r="A84" s="9" t="s">
        <v>19</v>
      </c>
      <c r="B84" s="9" t="s">
        <v>79</v>
      </c>
      <c r="C84" s="9" t="s">
        <v>83</v>
      </c>
      <c r="D84" s="72">
        <f>emp_sources!E$6*euref_det!T84/1000</f>
        <v>1.1388251016414133</v>
      </c>
    </row>
    <row r="85" spans="1:4" ht="15" customHeight="1" x14ac:dyDescent="0.25">
      <c r="A85" s="9" t="s">
        <v>19</v>
      </c>
      <c r="B85" s="9" t="s">
        <v>78</v>
      </c>
      <c r="C85" s="9" t="s">
        <v>84</v>
      </c>
      <c r="D85" s="72">
        <f>emp_sources!E$7*euref_det!T85/1000</f>
        <v>0.25355326557239111</v>
      </c>
    </row>
    <row r="86" spans="1:4" ht="15" customHeight="1" x14ac:dyDescent="0.25">
      <c r="A86" s="9" t="s">
        <v>19</v>
      </c>
      <c r="B86" s="9" t="s">
        <v>37</v>
      </c>
      <c r="C86" s="9" t="s">
        <v>38</v>
      </c>
      <c r="D86" s="72">
        <f>emp_sources!E$8*euref_det!T86/1000</f>
        <v>0.1423885218</v>
      </c>
    </row>
    <row r="87" spans="1:4" ht="15" customHeight="1" x14ac:dyDescent="0.25">
      <c r="A87" s="9" t="s">
        <v>19</v>
      </c>
      <c r="B87" s="9" t="s">
        <v>39</v>
      </c>
      <c r="C87" s="9" t="s">
        <v>40</v>
      </c>
      <c r="D87" s="72">
        <f>emp_sources!E$9*euref_det!T87/1000</f>
        <v>2.6719268700000001</v>
      </c>
    </row>
    <row r="88" spans="1:4" ht="15" customHeight="1" x14ac:dyDescent="0.25">
      <c r="A88" s="9" t="s">
        <v>19</v>
      </c>
      <c r="B88" s="9" t="s">
        <v>80</v>
      </c>
      <c r="C88" s="9" t="s">
        <v>85</v>
      </c>
      <c r="D88" s="72">
        <f>emp_sources!E$10*euref_det!T88/1000</f>
        <v>3.7957736678582055E-3</v>
      </c>
    </row>
    <row r="89" spans="1:4" ht="15" customHeight="1" x14ac:dyDescent="0.25">
      <c r="A89" s="9" t="s">
        <v>19</v>
      </c>
      <c r="B89" s="9" t="s">
        <v>81</v>
      </c>
      <c r="C89" s="9" t="s">
        <v>86</v>
      </c>
      <c r="D89" s="72">
        <f>emp_sources!E$11*euref_det!T89/1000</f>
        <v>1.1642084526642835</v>
      </c>
    </row>
    <row r="90" spans="1:4" ht="15" customHeight="1" x14ac:dyDescent="0.25">
      <c r="A90" s="9" t="s">
        <v>19</v>
      </c>
      <c r="B90" s="9" t="s">
        <v>41</v>
      </c>
      <c r="C90" s="9" t="s">
        <v>42</v>
      </c>
      <c r="D90" s="72">
        <f>emp_sources!E$12*euref_det!T90/1000</f>
        <v>0</v>
      </c>
    </row>
    <row r="91" spans="1:4" ht="15" customHeight="1" x14ac:dyDescent="0.25">
      <c r="A91" s="9" t="s">
        <v>19</v>
      </c>
      <c r="B91" s="9" t="s">
        <v>43</v>
      </c>
      <c r="C91" s="9" t="s">
        <v>44</v>
      </c>
      <c r="D91" s="72">
        <f>emp_sources!E$13*euref_det!T91/1000</f>
        <v>0</v>
      </c>
    </row>
    <row r="92" spans="1:4" ht="15" customHeight="1" x14ac:dyDescent="0.25">
      <c r="A92" s="9" t="s">
        <v>19</v>
      </c>
      <c r="B92" s="9" t="s">
        <v>45</v>
      </c>
      <c r="C92" s="9" t="s">
        <v>46</v>
      </c>
      <c r="D92" s="72">
        <f>emp_sources!E$14*euref_det!T92/1000</f>
        <v>0</v>
      </c>
    </row>
    <row r="93" spans="1:4" ht="15" customHeight="1" x14ac:dyDescent="0.25">
      <c r="A93" s="9" t="s">
        <v>18</v>
      </c>
      <c r="B93" s="9" t="s">
        <v>29</v>
      </c>
      <c r="C93" s="9" t="s">
        <v>30</v>
      </c>
      <c r="D93" s="72">
        <f>emp_sources!E$2*euref_det!T93/1000</f>
        <v>0.26199600000000001</v>
      </c>
    </row>
    <row r="94" spans="1:4" ht="15" customHeight="1" x14ac:dyDescent="0.25">
      <c r="A94" s="9" t="s">
        <v>18</v>
      </c>
      <c r="B94" s="9" t="s">
        <v>31</v>
      </c>
      <c r="C94" s="9" t="s">
        <v>32</v>
      </c>
      <c r="D94" s="72">
        <f>emp_sources!E$3*euref_det!T94/1000</f>
        <v>5.0725639999999995E-2</v>
      </c>
    </row>
    <row r="95" spans="1:4" ht="15" customHeight="1" x14ac:dyDescent="0.25">
      <c r="A95" s="9" t="s">
        <v>18</v>
      </c>
      <c r="B95" s="9" t="s">
        <v>33</v>
      </c>
      <c r="C95" s="9" t="s">
        <v>34</v>
      </c>
      <c r="D95" s="72">
        <f>emp_sources!E$4*euref_det!T95/1000</f>
        <v>0</v>
      </c>
    </row>
    <row r="96" spans="1:4" ht="15" customHeight="1" x14ac:dyDescent="0.25">
      <c r="A96" s="9" t="s">
        <v>18</v>
      </c>
      <c r="B96" s="9" t="s">
        <v>35</v>
      </c>
      <c r="C96" s="9" t="s">
        <v>36</v>
      </c>
      <c r="D96" s="72">
        <f>emp_sources!E$5*euref_det!T96/1000</f>
        <v>1.6000000000000001E-3</v>
      </c>
    </row>
    <row r="97" spans="1:4" ht="15" customHeight="1" x14ac:dyDescent="0.25">
      <c r="A97" s="9" t="s">
        <v>18</v>
      </c>
      <c r="B97" s="9" t="s">
        <v>79</v>
      </c>
      <c r="C97" s="9" t="s">
        <v>83</v>
      </c>
      <c r="D97" s="72">
        <f>emp_sources!E$6*euref_det!T97/1000</f>
        <v>9.0809999999999988E-2</v>
      </c>
    </row>
    <row r="98" spans="1:4" ht="15" customHeight="1" x14ac:dyDescent="0.25">
      <c r="A98" s="9" t="s">
        <v>18</v>
      </c>
      <c r="B98" s="9" t="s">
        <v>78</v>
      </c>
      <c r="C98" s="9" t="s">
        <v>84</v>
      </c>
      <c r="D98" s="72">
        <f>emp_sources!E$7*euref_det!T98/1000</f>
        <v>0</v>
      </c>
    </row>
    <row r="99" spans="1:4" ht="15" customHeight="1" x14ac:dyDescent="0.25">
      <c r="A99" s="9" t="s">
        <v>18</v>
      </c>
      <c r="B99" s="9" t="s">
        <v>37</v>
      </c>
      <c r="C99" s="9" t="s">
        <v>38</v>
      </c>
      <c r="D99" s="72">
        <f>emp_sources!E$8*euref_det!T99/1000</f>
        <v>0</v>
      </c>
    </row>
    <row r="100" spans="1:4" ht="15" customHeight="1" x14ac:dyDescent="0.25">
      <c r="A100" s="9" t="s">
        <v>18</v>
      </c>
      <c r="B100" s="9" t="s">
        <v>39</v>
      </c>
      <c r="C100" s="9" t="s">
        <v>40</v>
      </c>
      <c r="D100" s="72">
        <f>emp_sources!E$9*euref_det!T100/1000</f>
        <v>0.21539999999999998</v>
      </c>
    </row>
    <row r="101" spans="1:4" ht="15" customHeight="1" x14ac:dyDescent="0.25">
      <c r="A101" s="9" t="s">
        <v>18</v>
      </c>
      <c r="B101" s="9" t="s">
        <v>80</v>
      </c>
      <c r="C101" s="9" t="s">
        <v>85</v>
      </c>
      <c r="D101" s="72">
        <f>emp_sources!E$10*euref_det!T101/1000</f>
        <v>0</v>
      </c>
    </row>
    <row r="102" spans="1:4" ht="15" customHeight="1" x14ac:dyDescent="0.25">
      <c r="A102" s="9" t="s">
        <v>18</v>
      </c>
      <c r="B102" s="9" t="s">
        <v>81</v>
      </c>
      <c r="C102" s="9" t="s">
        <v>86</v>
      </c>
      <c r="D102" s="72">
        <f>emp_sources!E$11*euref_det!T102/1000</f>
        <v>1.4E-3</v>
      </c>
    </row>
    <row r="103" spans="1:4" ht="15" customHeight="1" x14ac:dyDescent="0.25">
      <c r="A103" s="9" t="s">
        <v>18</v>
      </c>
      <c r="B103" s="9" t="s">
        <v>41</v>
      </c>
      <c r="C103" s="9" t="s">
        <v>42</v>
      </c>
      <c r="D103" s="72">
        <f>emp_sources!E$12*euref_det!T103/1000</f>
        <v>0</v>
      </c>
    </row>
    <row r="104" spans="1:4" ht="15" customHeight="1" x14ac:dyDescent="0.25">
      <c r="A104" s="9" t="s">
        <v>18</v>
      </c>
      <c r="B104" s="9" t="s">
        <v>43</v>
      </c>
      <c r="C104" s="9" t="s">
        <v>44</v>
      </c>
      <c r="D104" s="72">
        <f>emp_sources!E$13*euref_det!T104/1000</f>
        <v>0</v>
      </c>
    </row>
    <row r="105" spans="1:4" ht="15" customHeight="1" x14ac:dyDescent="0.25">
      <c r="A105" s="9" t="s">
        <v>18</v>
      </c>
      <c r="B105" s="9" t="s">
        <v>45</v>
      </c>
      <c r="C105" s="9" t="s">
        <v>46</v>
      </c>
      <c r="D105" s="72">
        <f>emp_sources!E$14*euref_det!T105/1000</f>
        <v>0</v>
      </c>
    </row>
    <row r="106" spans="1:4" ht="15" customHeight="1" x14ac:dyDescent="0.25">
      <c r="A106" s="9" t="s">
        <v>17</v>
      </c>
      <c r="B106" s="9" t="s">
        <v>29</v>
      </c>
      <c r="C106" s="9" t="s">
        <v>30</v>
      </c>
      <c r="D106" s="72">
        <f>emp_sources!E$2*euref_det!T106/1000</f>
        <v>1.44428592</v>
      </c>
    </row>
    <row r="107" spans="1:4" ht="15" customHeight="1" x14ac:dyDescent="0.25">
      <c r="A107" s="9" t="s">
        <v>17</v>
      </c>
      <c r="B107" s="9" t="s">
        <v>31</v>
      </c>
      <c r="C107" s="9" t="s">
        <v>32</v>
      </c>
      <c r="D107" s="72">
        <f>emp_sources!E$3*euref_det!T107/1000</f>
        <v>4.3865898923</v>
      </c>
    </row>
    <row r="108" spans="1:4" ht="15" customHeight="1" x14ac:dyDescent="0.25">
      <c r="A108" s="9" t="s">
        <v>17</v>
      </c>
      <c r="B108" s="9" t="s">
        <v>33</v>
      </c>
      <c r="C108" s="9" t="s">
        <v>34</v>
      </c>
      <c r="D108" s="72">
        <f>emp_sources!E$4*euref_det!T108/1000</f>
        <v>4.4392800000000001</v>
      </c>
    </row>
    <row r="109" spans="1:4" ht="15" customHeight="1" x14ac:dyDescent="0.25">
      <c r="A109" s="9" t="s">
        <v>17</v>
      </c>
      <c r="B109" s="9" t="s">
        <v>35</v>
      </c>
      <c r="C109" s="9" t="s">
        <v>36</v>
      </c>
      <c r="D109" s="72">
        <f>emp_sources!E$5*euref_det!T109/1000</f>
        <v>3.3264</v>
      </c>
    </row>
    <row r="110" spans="1:4" ht="15" customHeight="1" x14ac:dyDescent="0.25">
      <c r="A110" s="9" t="s">
        <v>17</v>
      </c>
      <c r="B110" s="9" t="s">
        <v>79</v>
      </c>
      <c r="C110" s="9" t="s">
        <v>83</v>
      </c>
      <c r="D110" s="72">
        <f>emp_sources!E$6*euref_det!T110/1000</f>
        <v>6.907589999999999</v>
      </c>
    </row>
    <row r="111" spans="1:4" ht="15" customHeight="1" x14ac:dyDescent="0.25">
      <c r="A111" s="9" t="s">
        <v>17</v>
      </c>
      <c r="B111" s="9" t="s">
        <v>78</v>
      </c>
      <c r="C111" s="9" t="s">
        <v>84</v>
      </c>
      <c r="D111" s="72">
        <f>emp_sources!E$7*euref_det!T111/1000</f>
        <v>0</v>
      </c>
    </row>
    <row r="112" spans="1:4" ht="15" customHeight="1" x14ac:dyDescent="0.25">
      <c r="A112" s="9" t="s">
        <v>17</v>
      </c>
      <c r="B112" s="9" t="s">
        <v>37</v>
      </c>
      <c r="C112" s="9" t="s">
        <v>38</v>
      </c>
      <c r="D112" s="72">
        <f>emp_sources!E$8*euref_det!T112/1000</f>
        <v>1.0493767760000006</v>
      </c>
    </row>
    <row r="113" spans="1:4" ht="15" customHeight="1" x14ac:dyDescent="0.25">
      <c r="A113" s="9" t="s">
        <v>17</v>
      </c>
      <c r="B113" s="9" t="s">
        <v>39</v>
      </c>
      <c r="C113" s="9" t="s">
        <v>40</v>
      </c>
      <c r="D113" s="72">
        <f>emp_sources!E$9*euref_det!T113/1000</f>
        <v>1.7817887400000003</v>
      </c>
    </row>
    <row r="114" spans="1:4" ht="15" customHeight="1" x14ac:dyDescent="0.25">
      <c r="A114" s="9" t="s">
        <v>17</v>
      </c>
      <c r="B114" s="9" t="s">
        <v>80</v>
      </c>
      <c r="C114" s="9" t="s">
        <v>85</v>
      </c>
      <c r="D114" s="72">
        <f>emp_sources!E$10*euref_det!T114/1000</f>
        <v>0.78643594437813324</v>
      </c>
    </row>
    <row r="115" spans="1:4" ht="15" customHeight="1" x14ac:dyDescent="0.25">
      <c r="A115" s="9" t="s">
        <v>17</v>
      </c>
      <c r="B115" s="9" t="s">
        <v>81</v>
      </c>
      <c r="C115" s="9" t="s">
        <v>86</v>
      </c>
      <c r="D115" s="72">
        <f>emp_sources!E$11*euref_det!T115/1000</f>
        <v>5.1235555834282707</v>
      </c>
    </row>
    <row r="116" spans="1:4" ht="15" customHeight="1" x14ac:dyDescent="0.25">
      <c r="A116" s="9" t="s">
        <v>17</v>
      </c>
      <c r="B116" s="9" t="s">
        <v>41</v>
      </c>
      <c r="C116" s="9" t="s">
        <v>42</v>
      </c>
      <c r="D116" s="72">
        <f>emp_sources!E$12*euref_det!T116/1000</f>
        <v>1.4057025119209114</v>
      </c>
    </row>
    <row r="117" spans="1:4" ht="15" customHeight="1" x14ac:dyDescent="0.25">
      <c r="A117" s="9" t="s">
        <v>17</v>
      </c>
      <c r="B117" s="9" t="s">
        <v>43</v>
      </c>
      <c r="C117" s="9" t="s">
        <v>44</v>
      </c>
      <c r="D117" s="72">
        <f>emp_sources!E$13*euref_det!T117/1000</f>
        <v>0</v>
      </c>
    </row>
    <row r="118" spans="1:4" ht="15" customHeight="1" x14ac:dyDescent="0.25">
      <c r="A118" s="9" t="s">
        <v>17</v>
      </c>
      <c r="B118" s="9" t="s">
        <v>45</v>
      </c>
      <c r="C118" s="9" t="s">
        <v>46</v>
      </c>
      <c r="D118" s="72">
        <f>emp_sources!E$14*euref_det!T118/1000</f>
        <v>0</v>
      </c>
    </row>
    <row r="119" spans="1:4" ht="15" customHeight="1" x14ac:dyDescent="0.25">
      <c r="A119" s="9" t="s">
        <v>16</v>
      </c>
      <c r="B119" s="9" t="s">
        <v>29</v>
      </c>
      <c r="C119" s="9" t="s">
        <v>30</v>
      </c>
      <c r="D119" s="72">
        <f>emp_sources!E$2*euref_det!T119/1000</f>
        <v>0.60758261200000019</v>
      </c>
    </row>
    <row r="120" spans="1:4" ht="15" customHeight="1" x14ac:dyDescent="0.25">
      <c r="A120" s="9" t="s">
        <v>16</v>
      </c>
      <c r="B120" s="9" t="s">
        <v>31</v>
      </c>
      <c r="C120" s="9" t="s">
        <v>32</v>
      </c>
      <c r="D120" s="72">
        <f>emp_sources!E$3*euref_det!T120/1000</f>
        <v>0.37767926700000004</v>
      </c>
    </row>
    <row r="121" spans="1:4" ht="15" customHeight="1" x14ac:dyDescent="0.25">
      <c r="A121" s="9" t="s">
        <v>16</v>
      </c>
      <c r="B121" s="9" t="s">
        <v>33</v>
      </c>
      <c r="C121" s="9" t="s">
        <v>34</v>
      </c>
      <c r="D121" s="72">
        <f>emp_sources!E$4*euref_det!T121/1000</f>
        <v>1.63584</v>
      </c>
    </row>
    <row r="122" spans="1:4" ht="15" customHeight="1" x14ac:dyDescent="0.25">
      <c r="A122" s="9" t="s">
        <v>16</v>
      </c>
      <c r="B122" s="9" t="s">
        <v>35</v>
      </c>
      <c r="C122" s="9" t="s">
        <v>36</v>
      </c>
      <c r="D122" s="72">
        <f>emp_sources!E$5*euref_det!T122/1000</f>
        <v>0.65520000000000012</v>
      </c>
    </row>
    <row r="123" spans="1:4" ht="15" customHeight="1" x14ac:dyDescent="0.25">
      <c r="A123" s="9" t="s">
        <v>16</v>
      </c>
      <c r="B123" s="9" t="s">
        <v>79</v>
      </c>
      <c r="C123" s="9" t="s">
        <v>83</v>
      </c>
      <c r="D123" s="72">
        <f>emp_sources!E$6*euref_det!T123/1000</f>
        <v>0.29886577611940307</v>
      </c>
    </row>
    <row r="124" spans="1:4" ht="15" customHeight="1" x14ac:dyDescent="0.25">
      <c r="A124" s="9" t="s">
        <v>16</v>
      </c>
      <c r="B124" s="9" t="s">
        <v>78</v>
      </c>
      <c r="C124" s="9" t="s">
        <v>84</v>
      </c>
      <c r="D124" s="72">
        <f>emp_sources!E$7*euref_det!T124/1000</f>
        <v>8.561492537313434E-4</v>
      </c>
    </row>
    <row r="125" spans="1:4" ht="15" customHeight="1" x14ac:dyDescent="0.25">
      <c r="A125" s="9" t="s">
        <v>16</v>
      </c>
      <c r="B125" s="9" t="s">
        <v>37</v>
      </c>
      <c r="C125" s="9" t="s">
        <v>38</v>
      </c>
      <c r="D125" s="72">
        <f>emp_sources!E$8*euref_det!T125/1000</f>
        <v>0.21446873840000003</v>
      </c>
    </row>
    <row r="126" spans="1:4" ht="15" customHeight="1" x14ac:dyDescent="0.25">
      <c r="A126" s="9" t="s">
        <v>16</v>
      </c>
      <c r="B126" s="9" t="s">
        <v>39</v>
      </c>
      <c r="C126" s="9" t="s">
        <v>40</v>
      </c>
      <c r="D126" s="72">
        <f>emp_sources!E$9*euref_det!T126/1000</f>
        <v>3.8831207250000008</v>
      </c>
    </row>
    <row r="127" spans="1:4" ht="15" customHeight="1" x14ac:dyDescent="0.25">
      <c r="A127" s="9" t="s">
        <v>16</v>
      </c>
      <c r="B127" s="9" t="s">
        <v>80</v>
      </c>
      <c r="C127" s="9" t="s">
        <v>85</v>
      </c>
      <c r="D127" s="72">
        <f>emp_sources!E$10*euref_det!T127/1000</f>
        <v>0</v>
      </c>
    </row>
    <row r="128" spans="1:4" ht="15" customHeight="1" x14ac:dyDescent="0.25">
      <c r="A128" s="9" t="s">
        <v>16</v>
      </c>
      <c r="B128" s="9" t="s">
        <v>81</v>
      </c>
      <c r="C128" s="9" t="s">
        <v>86</v>
      </c>
      <c r="D128" s="72">
        <f>emp_sources!E$11*euref_det!T128/1000</f>
        <v>1.6799999999999995E-2</v>
      </c>
    </row>
    <row r="129" spans="1:4" ht="15" customHeight="1" x14ac:dyDescent="0.25">
      <c r="A129" s="9" t="s">
        <v>16</v>
      </c>
      <c r="B129" s="9" t="s">
        <v>41</v>
      </c>
      <c r="C129" s="9" t="s">
        <v>42</v>
      </c>
      <c r="D129" s="72">
        <f>emp_sources!E$12*euref_det!T129/1000</f>
        <v>0</v>
      </c>
    </row>
    <row r="130" spans="1:4" ht="15" customHeight="1" x14ac:dyDescent="0.25">
      <c r="A130" s="9" t="s">
        <v>16</v>
      </c>
      <c r="B130" s="9" t="s">
        <v>43</v>
      </c>
      <c r="C130" s="9" t="s">
        <v>44</v>
      </c>
      <c r="D130" s="72">
        <f>emp_sources!E$13*euref_det!T130/1000</f>
        <v>0</v>
      </c>
    </row>
    <row r="131" spans="1:4" ht="15" customHeight="1" x14ac:dyDescent="0.25">
      <c r="A131" s="9" t="s">
        <v>16</v>
      </c>
      <c r="B131" s="9" t="s">
        <v>45</v>
      </c>
      <c r="C131" s="9" t="s">
        <v>46</v>
      </c>
      <c r="D131" s="72">
        <f>emp_sources!E$14*euref_det!T131/1000</f>
        <v>0</v>
      </c>
    </row>
    <row r="132" spans="1:4" ht="15" customHeight="1" x14ac:dyDescent="0.25">
      <c r="A132" s="9" t="s">
        <v>15</v>
      </c>
      <c r="B132" s="9" t="s">
        <v>29</v>
      </c>
      <c r="C132" s="9" t="s">
        <v>30</v>
      </c>
      <c r="D132" s="72">
        <f>emp_sources!E$2*euref_det!T132/1000</f>
        <v>0.75387725000000005</v>
      </c>
    </row>
    <row r="133" spans="1:4" ht="15" customHeight="1" x14ac:dyDescent="0.25">
      <c r="A133" s="9" t="s">
        <v>15</v>
      </c>
      <c r="B133" s="9" t="s">
        <v>31</v>
      </c>
      <c r="C133" s="9" t="s">
        <v>32</v>
      </c>
      <c r="D133" s="72">
        <f>emp_sources!E$3*euref_det!T133/1000</f>
        <v>1.3504673616000005</v>
      </c>
    </row>
    <row r="134" spans="1:4" ht="15" customHeight="1" x14ac:dyDescent="0.25">
      <c r="A134" s="9" t="s">
        <v>15</v>
      </c>
      <c r="B134" s="9" t="s">
        <v>33</v>
      </c>
      <c r="C134" s="9" t="s">
        <v>34</v>
      </c>
      <c r="D134" s="72">
        <f>emp_sources!E$4*euref_det!T134/1000</f>
        <v>37.948032000000005</v>
      </c>
    </row>
    <row r="135" spans="1:4" ht="15" customHeight="1" x14ac:dyDescent="0.25">
      <c r="A135" s="9" t="s">
        <v>15</v>
      </c>
      <c r="B135" s="9" t="s">
        <v>35</v>
      </c>
      <c r="C135" s="9" t="s">
        <v>36</v>
      </c>
      <c r="D135" s="72">
        <f>emp_sources!E$5*euref_det!T135/1000</f>
        <v>4.7269999999999994</v>
      </c>
    </row>
    <row r="136" spans="1:4" ht="15" customHeight="1" x14ac:dyDescent="0.25">
      <c r="A136" s="9" t="s">
        <v>15</v>
      </c>
      <c r="B136" s="9" t="s">
        <v>79</v>
      </c>
      <c r="C136" s="9" t="s">
        <v>83</v>
      </c>
      <c r="D136" s="72">
        <f>emp_sources!E$6*euref_det!T136/1000</f>
        <v>3.1074600000000001</v>
      </c>
    </row>
    <row r="137" spans="1:4" ht="15" customHeight="1" x14ac:dyDescent="0.25">
      <c r="A137" s="9" t="s">
        <v>15</v>
      </c>
      <c r="B137" s="9" t="s">
        <v>78</v>
      </c>
      <c r="C137" s="9" t="s">
        <v>84</v>
      </c>
      <c r="D137" s="72">
        <f>emp_sources!E$7*euref_det!T137/1000</f>
        <v>0</v>
      </c>
    </row>
    <row r="138" spans="1:4" ht="15" customHeight="1" x14ac:dyDescent="0.25">
      <c r="A138" s="9" t="s">
        <v>15</v>
      </c>
      <c r="B138" s="9" t="s">
        <v>37</v>
      </c>
      <c r="C138" s="9" t="s">
        <v>38</v>
      </c>
      <c r="D138" s="72">
        <f>emp_sources!E$8*euref_det!T138/1000</f>
        <v>1.0769922954000002</v>
      </c>
    </row>
    <row r="139" spans="1:4" ht="15" customHeight="1" x14ac:dyDescent="0.25">
      <c r="A139" s="9" t="s">
        <v>15</v>
      </c>
      <c r="B139" s="9" t="s">
        <v>39</v>
      </c>
      <c r="C139" s="9" t="s">
        <v>40</v>
      </c>
      <c r="D139" s="72">
        <f>emp_sources!E$9*euref_det!T139/1000</f>
        <v>1.8728905199999994</v>
      </c>
    </row>
    <row r="140" spans="1:4" ht="15" customHeight="1" x14ac:dyDescent="0.25">
      <c r="A140" s="9" t="s">
        <v>15</v>
      </c>
      <c r="B140" s="9" t="s">
        <v>80</v>
      </c>
      <c r="C140" s="9" t="s">
        <v>85</v>
      </c>
      <c r="D140" s="72">
        <f>emp_sources!E$10*euref_det!T140/1000</f>
        <v>2.0408206659713732</v>
      </c>
    </row>
    <row r="141" spans="1:4" ht="15" customHeight="1" x14ac:dyDescent="0.25">
      <c r="A141" s="9" t="s">
        <v>15</v>
      </c>
      <c r="B141" s="9" t="s">
        <v>81</v>
      </c>
      <c r="C141" s="9" t="s">
        <v>86</v>
      </c>
      <c r="D141" s="72">
        <f>emp_sources!E$11*euref_det!T141/1000</f>
        <v>4.4585966680572531</v>
      </c>
    </row>
    <row r="142" spans="1:4" ht="15" customHeight="1" x14ac:dyDescent="0.25">
      <c r="A142" s="9" t="s">
        <v>15</v>
      </c>
      <c r="B142" s="9" t="s">
        <v>41</v>
      </c>
      <c r="C142" s="9" t="s">
        <v>42</v>
      </c>
      <c r="D142" s="72">
        <f>emp_sources!E$12*euref_det!T142/1000</f>
        <v>0</v>
      </c>
    </row>
    <row r="143" spans="1:4" ht="15" customHeight="1" x14ac:dyDescent="0.25">
      <c r="A143" s="9" t="s">
        <v>15</v>
      </c>
      <c r="B143" s="9" t="s">
        <v>43</v>
      </c>
      <c r="C143" s="9" t="s">
        <v>44</v>
      </c>
      <c r="D143" s="72">
        <f>emp_sources!E$13*euref_det!T143/1000</f>
        <v>0.13511275588269137</v>
      </c>
    </row>
    <row r="144" spans="1:4" ht="15" customHeight="1" x14ac:dyDescent="0.25">
      <c r="A144" s="9" t="s">
        <v>15</v>
      </c>
      <c r="B144" s="9" t="s">
        <v>45</v>
      </c>
      <c r="C144" s="9" t="s">
        <v>46</v>
      </c>
      <c r="D144" s="72">
        <f>emp_sources!E$14*euref_det!T144/1000</f>
        <v>6.7248294115390683E-3</v>
      </c>
    </row>
    <row r="145" spans="1:4" ht="15" customHeight="1" x14ac:dyDescent="0.25">
      <c r="A145" s="9" t="s">
        <v>47</v>
      </c>
      <c r="B145" s="9" t="s">
        <v>29</v>
      </c>
      <c r="C145" s="9" t="s">
        <v>30</v>
      </c>
      <c r="D145" s="72">
        <f>emp_sources!E$2*euref_det!T145/1000</f>
        <v>0.54926200000000003</v>
      </c>
    </row>
    <row r="146" spans="1:4" ht="15" customHeight="1" x14ac:dyDescent="0.25">
      <c r="A146" s="9" t="s">
        <v>47</v>
      </c>
      <c r="B146" s="9" t="s">
        <v>31</v>
      </c>
      <c r="C146" s="9" t="s">
        <v>32</v>
      </c>
      <c r="D146" s="72">
        <f>emp_sources!E$3*euref_det!T146/1000</f>
        <v>0.70866149900000008</v>
      </c>
    </row>
    <row r="147" spans="1:4" ht="15" customHeight="1" x14ac:dyDescent="0.25">
      <c r="A147" s="9" t="s">
        <v>47</v>
      </c>
      <c r="B147" s="9" t="s">
        <v>33</v>
      </c>
      <c r="C147" s="9" t="s">
        <v>34</v>
      </c>
      <c r="D147" s="72">
        <f>emp_sources!E$4*euref_det!T147/1000</f>
        <v>0</v>
      </c>
    </row>
    <row r="148" spans="1:4" ht="15" customHeight="1" x14ac:dyDescent="0.25">
      <c r="A148" s="9" t="s">
        <v>47</v>
      </c>
      <c r="B148" s="9" t="s">
        <v>35</v>
      </c>
      <c r="C148" s="9" t="s">
        <v>36</v>
      </c>
      <c r="D148" s="72">
        <f>emp_sources!E$5*euref_det!T148/1000</f>
        <v>0.67780000000000007</v>
      </c>
    </row>
    <row r="149" spans="1:4" ht="15" customHeight="1" x14ac:dyDescent="0.25">
      <c r="A149" s="9" t="s">
        <v>47</v>
      </c>
      <c r="B149" s="9" t="s">
        <v>79</v>
      </c>
      <c r="C149" s="9" t="s">
        <v>83</v>
      </c>
      <c r="D149" s="72">
        <f>emp_sources!E$6*euref_det!T149/1000</f>
        <v>0.64550999999999992</v>
      </c>
    </row>
    <row r="150" spans="1:4" ht="15" customHeight="1" x14ac:dyDescent="0.25">
      <c r="A150" s="9" t="s">
        <v>47</v>
      </c>
      <c r="B150" s="9" t="s">
        <v>78</v>
      </c>
      <c r="C150" s="9" t="s">
        <v>84</v>
      </c>
      <c r="D150" s="72">
        <f>emp_sources!E$7*euref_det!T150/1000</f>
        <v>0</v>
      </c>
    </row>
    <row r="151" spans="1:4" ht="15" customHeight="1" x14ac:dyDescent="0.25">
      <c r="A151" s="9" t="s">
        <v>47</v>
      </c>
      <c r="B151" s="9" t="s">
        <v>37</v>
      </c>
      <c r="C151" s="9" t="s">
        <v>38</v>
      </c>
      <c r="D151" s="72">
        <f>emp_sources!E$8*euref_det!T151/1000</f>
        <v>0.28307707260000003</v>
      </c>
    </row>
    <row r="152" spans="1:4" ht="15" customHeight="1" x14ac:dyDescent="0.25">
      <c r="A152" s="9" t="s">
        <v>47</v>
      </c>
      <c r="B152" s="9" t="s">
        <v>39</v>
      </c>
      <c r="C152" s="9" t="s">
        <v>40</v>
      </c>
      <c r="D152" s="72">
        <f>emp_sources!E$9*euref_det!T152/1000</f>
        <v>8.2049865E-2</v>
      </c>
    </row>
    <row r="153" spans="1:4" ht="15" customHeight="1" x14ac:dyDescent="0.25">
      <c r="A153" s="9" t="s">
        <v>47</v>
      </c>
      <c r="B153" s="9" t="s">
        <v>80</v>
      </c>
      <c r="C153" s="9" t="s">
        <v>85</v>
      </c>
      <c r="D153" s="72">
        <f>emp_sources!E$10*euref_det!T153/1000</f>
        <v>0.47744286191293134</v>
      </c>
    </row>
    <row r="154" spans="1:4" ht="15" customHeight="1" x14ac:dyDescent="0.25">
      <c r="A154" s="9" t="s">
        <v>47</v>
      </c>
      <c r="B154" s="9" t="s">
        <v>81</v>
      </c>
      <c r="C154" s="9" t="s">
        <v>86</v>
      </c>
      <c r="D154" s="72">
        <f>emp_sources!E$11*euref_det!T154/1000</f>
        <v>2.6921142761741366</v>
      </c>
    </row>
    <row r="155" spans="1:4" ht="15" customHeight="1" x14ac:dyDescent="0.25">
      <c r="A155" s="9" t="s">
        <v>47</v>
      </c>
      <c r="B155" s="9" t="s">
        <v>41</v>
      </c>
      <c r="C155" s="9" t="s">
        <v>42</v>
      </c>
      <c r="D155" s="72">
        <f>emp_sources!E$12*euref_det!T155/1000</f>
        <v>0</v>
      </c>
    </row>
    <row r="156" spans="1:4" ht="15" customHeight="1" x14ac:dyDescent="0.25">
      <c r="A156" s="9" t="s">
        <v>47</v>
      </c>
      <c r="B156" s="9" t="s">
        <v>43</v>
      </c>
      <c r="C156" s="9" t="s">
        <v>44</v>
      </c>
      <c r="D156" s="72">
        <f>emp_sources!E$13*euref_det!T156/1000</f>
        <v>0</v>
      </c>
    </row>
    <row r="157" spans="1:4" ht="15" customHeight="1" x14ac:dyDescent="0.25">
      <c r="A157" s="9" t="s">
        <v>47</v>
      </c>
      <c r="B157" s="9" t="s">
        <v>45</v>
      </c>
      <c r="C157" s="9" t="s">
        <v>46</v>
      </c>
      <c r="D157" s="72">
        <f>emp_sources!E$14*euref_det!T157/1000</f>
        <v>0</v>
      </c>
    </row>
    <row r="158" spans="1:4" ht="15" customHeight="1" x14ac:dyDescent="0.25">
      <c r="A158" s="9" t="s">
        <v>14</v>
      </c>
      <c r="B158" s="9" t="s">
        <v>29</v>
      </c>
      <c r="C158" s="9" t="s">
        <v>30</v>
      </c>
      <c r="D158" s="72">
        <f>emp_sources!E$2*euref_det!T158/1000</f>
        <v>4.3569184399999995E-2</v>
      </c>
    </row>
    <row r="159" spans="1:4" ht="15" customHeight="1" x14ac:dyDescent="0.25">
      <c r="A159" s="9" t="s">
        <v>14</v>
      </c>
      <c r="B159" s="9" t="s">
        <v>31</v>
      </c>
      <c r="C159" s="9" t="s">
        <v>32</v>
      </c>
      <c r="D159" s="72">
        <f>emp_sources!E$3*euref_det!T159/1000</f>
        <v>0.23889363400000002</v>
      </c>
    </row>
    <row r="160" spans="1:4" ht="15" customHeight="1" x14ac:dyDescent="0.25">
      <c r="A160" s="9" t="s">
        <v>14</v>
      </c>
      <c r="B160" s="9" t="s">
        <v>33</v>
      </c>
      <c r="C160" s="9" t="s">
        <v>34</v>
      </c>
      <c r="D160" s="72">
        <f>emp_sources!E$4*euref_det!T160/1000</f>
        <v>0</v>
      </c>
    </row>
    <row r="161" spans="1:4" ht="15" customHeight="1" x14ac:dyDescent="0.25">
      <c r="A161" s="9" t="s">
        <v>14</v>
      </c>
      <c r="B161" s="9" t="s">
        <v>35</v>
      </c>
      <c r="C161" s="9" t="s">
        <v>36</v>
      </c>
      <c r="D161" s="72">
        <f>emp_sources!E$5*euref_det!T161/1000</f>
        <v>0.438</v>
      </c>
    </row>
    <row r="162" spans="1:4" ht="15" customHeight="1" x14ac:dyDescent="0.25">
      <c r="A162" s="9" t="s">
        <v>14</v>
      </c>
      <c r="B162" s="9" t="s">
        <v>79</v>
      </c>
      <c r="C162" s="9" t="s">
        <v>83</v>
      </c>
      <c r="D162" s="72">
        <f>emp_sources!E$6*euref_det!T162/1000</f>
        <v>0.12680999999999998</v>
      </c>
    </row>
    <row r="163" spans="1:4" ht="15" customHeight="1" x14ac:dyDescent="0.25">
      <c r="A163" s="9" t="s">
        <v>14</v>
      </c>
      <c r="B163" s="9" t="s">
        <v>78</v>
      </c>
      <c r="C163" s="9" t="s">
        <v>84</v>
      </c>
      <c r="D163" s="72">
        <f>emp_sources!E$7*euref_det!T163/1000</f>
        <v>0</v>
      </c>
    </row>
    <row r="164" spans="1:4" ht="15" customHeight="1" x14ac:dyDescent="0.25">
      <c r="A164" s="9" t="s">
        <v>14</v>
      </c>
      <c r="B164" s="9" t="s">
        <v>37</v>
      </c>
      <c r="C164" s="9" t="s">
        <v>38</v>
      </c>
      <c r="D164" s="72">
        <f>emp_sources!E$8*euref_det!T164/1000</f>
        <v>2.5954801600000004E-2</v>
      </c>
    </row>
    <row r="165" spans="1:4" ht="15" customHeight="1" x14ac:dyDescent="0.25">
      <c r="A165" s="9" t="s">
        <v>14</v>
      </c>
      <c r="B165" s="9" t="s">
        <v>39</v>
      </c>
      <c r="C165" s="9" t="s">
        <v>40</v>
      </c>
      <c r="D165" s="72">
        <f>emp_sources!E$9*euref_det!T165/1000</f>
        <v>1.8962625E-2</v>
      </c>
    </row>
    <row r="166" spans="1:4" ht="15" customHeight="1" x14ac:dyDescent="0.25">
      <c r="A166" s="9" t="s">
        <v>14</v>
      </c>
      <c r="B166" s="9" t="s">
        <v>80</v>
      </c>
      <c r="C166" s="9" t="s">
        <v>85</v>
      </c>
      <c r="D166" s="72">
        <f>emp_sources!E$10*euref_det!T166/1000</f>
        <v>0</v>
      </c>
    </row>
    <row r="167" spans="1:4" ht="15" customHeight="1" x14ac:dyDescent="0.25">
      <c r="A167" s="9" t="s">
        <v>14</v>
      </c>
      <c r="B167" s="9" t="s">
        <v>81</v>
      </c>
      <c r="C167" s="9" t="s">
        <v>86</v>
      </c>
      <c r="D167" s="72">
        <f>emp_sources!E$11*euref_det!T167/1000</f>
        <v>7.7512148000000017E-2</v>
      </c>
    </row>
    <row r="168" spans="1:4" ht="15" customHeight="1" x14ac:dyDescent="0.25">
      <c r="A168" s="9" t="s">
        <v>14</v>
      </c>
      <c r="B168" s="9" t="s">
        <v>41</v>
      </c>
      <c r="C168" s="9" t="s">
        <v>42</v>
      </c>
      <c r="D168" s="72">
        <f>emp_sources!E$12*euref_det!T168/1000</f>
        <v>0</v>
      </c>
    </row>
    <row r="169" spans="1:4" ht="15" customHeight="1" x14ac:dyDescent="0.25">
      <c r="A169" s="9" t="s">
        <v>14</v>
      </c>
      <c r="B169" s="9" t="s">
        <v>43</v>
      </c>
      <c r="C169" s="9" t="s">
        <v>44</v>
      </c>
      <c r="D169" s="72">
        <f>emp_sources!E$13*euref_det!T169/1000</f>
        <v>0</v>
      </c>
    </row>
    <row r="170" spans="1:4" ht="15" customHeight="1" x14ac:dyDescent="0.25">
      <c r="A170" s="9" t="s">
        <v>14</v>
      </c>
      <c r="B170" s="9" t="s">
        <v>45</v>
      </c>
      <c r="C170" s="9" t="s">
        <v>46</v>
      </c>
      <c r="D170" s="72">
        <f>emp_sources!E$14*euref_det!T170/1000</f>
        <v>0</v>
      </c>
    </row>
    <row r="171" spans="1:4" ht="15" customHeight="1" x14ac:dyDescent="0.25">
      <c r="A171" s="9" t="s">
        <v>13</v>
      </c>
      <c r="B171" s="9" t="s">
        <v>29</v>
      </c>
      <c r="C171" s="9" t="s">
        <v>30</v>
      </c>
      <c r="D171" s="72">
        <f>emp_sources!E$2*euref_det!T171/1000</f>
        <v>0.15914542000000007</v>
      </c>
    </row>
    <row r="172" spans="1:4" ht="15" customHeight="1" x14ac:dyDescent="0.25">
      <c r="A172" s="9" t="s">
        <v>13</v>
      </c>
      <c r="B172" s="9" t="s">
        <v>31</v>
      </c>
      <c r="C172" s="9" t="s">
        <v>32</v>
      </c>
      <c r="D172" s="72">
        <f>emp_sources!E$3*euref_det!T172/1000</f>
        <v>0.48948152400000017</v>
      </c>
    </row>
    <row r="173" spans="1:4" ht="15" customHeight="1" x14ac:dyDescent="0.25">
      <c r="A173" s="9" t="s">
        <v>13</v>
      </c>
      <c r="B173" s="9" t="s">
        <v>33</v>
      </c>
      <c r="C173" s="9" t="s">
        <v>34</v>
      </c>
      <c r="D173" s="72">
        <f>emp_sources!E$4*euref_det!T173/1000</f>
        <v>1.1759999999999999</v>
      </c>
    </row>
    <row r="174" spans="1:4" ht="15" customHeight="1" x14ac:dyDescent="0.25">
      <c r="A174" s="9" t="s">
        <v>13</v>
      </c>
      <c r="B174" s="9" t="s">
        <v>35</v>
      </c>
      <c r="C174" s="9" t="s">
        <v>36</v>
      </c>
      <c r="D174" s="72">
        <f>emp_sources!E$5*euref_det!T174/1000</f>
        <v>1.14E-2</v>
      </c>
    </row>
    <row r="175" spans="1:4" ht="15" customHeight="1" x14ac:dyDescent="0.25">
      <c r="A175" s="9" t="s">
        <v>13</v>
      </c>
      <c r="B175" s="9" t="s">
        <v>79</v>
      </c>
      <c r="C175" s="9" t="s">
        <v>83</v>
      </c>
      <c r="D175" s="72">
        <f>emp_sources!E$6*euref_det!T175/1000</f>
        <v>9.8728644017716458E-2</v>
      </c>
    </row>
    <row r="176" spans="1:4" ht="15" customHeight="1" x14ac:dyDescent="0.25">
      <c r="A176" s="9" t="s">
        <v>13</v>
      </c>
      <c r="B176" s="9" t="s">
        <v>78</v>
      </c>
      <c r="C176" s="9" t="s">
        <v>84</v>
      </c>
      <c r="D176" s="72">
        <f>emp_sources!E$7*euref_det!T176/1000</f>
        <v>0</v>
      </c>
    </row>
    <row r="177" spans="1:4" ht="15" customHeight="1" x14ac:dyDescent="0.25">
      <c r="A177" s="9" t="s">
        <v>13</v>
      </c>
      <c r="B177" s="9" t="s">
        <v>37</v>
      </c>
      <c r="C177" s="9" t="s">
        <v>38</v>
      </c>
      <c r="D177" s="72">
        <f>emp_sources!E$8*euref_det!T177/1000</f>
        <v>1.2782798E-2</v>
      </c>
    </row>
    <row r="178" spans="1:4" ht="15" customHeight="1" x14ac:dyDescent="0.25">
      <c r="A178" s="9" t="s">
        <v>13</v>
      </c>
      <c r="B178" s="9" t="s">
        <v>39</v>
      </c>
      <c r="C178" s="9" t="s">
        <v>40</v>
      </c>
      <c r="D178" s="72">
        <f>emp_sources!E$9*euref_det!T178/1000</f>
        <v>0.52368313499999997</v>
      </c>
    </row>
    <row r="179" spans="1:4" ht="15" customHeight="1" x14ac:dyDescent="0.25">
      <c r="A179" s="9" t="s">
        <v>13</v>
      </c>
      <c r="B179" s="9" t="s">
        <v>80</v>
      </c>
      <c r="C179" s="9" t="s">
        <v>85</v>
      </c>
      <c r="D179" s="72">
        <f>emp_sources!E$10*euref_det!T179/1000</f>
        <v>2.9302325581395347E-3</v>
      </c>
    </row>
    <row r="180" spans="1:4" ht="15" customHeight="1" x14ac:dyDescent="0.25">
      <c r="A180" s="9" t="s">
        <v>13</v>
      </c>
      <c r="B180" s="9" t="s">
        <v>81</v>
      </c>
      <c r="C180" s="9" t="s">
        <v>86</v>
      </c>
      <c r="D180" s="72">
        <f>emp_sources!E$11*euref_det!T180/1000</f>
        <v>5.7139534883720935E-2</v>
      </c>
    </row>
    <row r="181" spans="1:4" ht="15" customHeight="1" x14ac:dyDescent="0.25">
      <c r="A181" s="9" t="s">
        <v>13</v>
      </c>
      <c r="B181" s="9" t="s">
        <v>41</v>
      </c>
      <c r="C181" s="9" t="s">
        <v>42</v>
      </c>
      <c r="D181" s="72">
        <f>emp_sources!E$12*euref_det!T181/1000</f>
        <v>0</v>
      </c>
    </row>
    <row r="182" spans="1:4" ht="15" customHeight="1" x14ac:dyDescent="0.25">
      <c r="A182" s="9" t="s">
        <v>13</v>
      </c>
      <c r="B182" s="9" t="s">
        <v>43</v>
      </c>
      <c r="C182" s="9" t="s">
        <v>44</v>
      </c>
      <c r="D182" s="72">
        <f>emp_sources!E$13*euref_det!T182/1000</f>
        <v>0</v>
      </c>
    </row>
    <row r="183" spans="1:4" ht="15" customHeight="1" x14ac:dyDescent="0.25">
      <c r="A183" s="9" t="s">
        <v>13</v>
      </c>
      <c r="B183" s="9" t="s">
        <v>45</v>
      </c>
      <c r="C183" s="9" t="s">
        <v>46</v>
      </c>
      <c r="D183" s="72">
        <f>emp_sources!E$14*euref_det!T183/1000</f>
        <v>1.2E-2</v>
      </c>
    </row>
    <row r="184" spans="1:4" ht="15" customHeight="1" x14ac:dyDescent="0.25">
      <c r="A184" s="9" t="s">
        <v>12</v>
      </c>
      <c r="B184" s="9" t="s">
        <v>29</v>
      </c>
      <c r="C184" s="9" t="s">
        <v>30</v>
      </c>
      <c r="D184" s="72">
        <f>emp_sources!E$2*euref_det!T184/1000</f>
        <v>0.16600920000000002</v>
      </c>
    </row>
    <row r="185" spans="1:4" ht="15" customHeight="1" x14ac:dyDescent="0.25">
      <c r="A185" s="9" t="s">
        <v>12</v>
      </c>
      <c r="B185" s="9" t="s">
        <v>31</v>
      </c>
      <c r="C185" s="9" t="s">
        <v>32</v>
      </c>
      <c r="D185" s="72">
        <f>emp_sources!E$3*euref_det!T185/1000</f>
        <v>0.5556906880000001</v>
      </c>
    </row>
    <row r="186" spans="1:4" ht="15" customHeight="1" x14ac:dyDescent="0.25">
      <c r="A186" s="9" t="s">
        <v>12</v>
      </c>
      <c r="B186" s="9" t="s">
        <v>33</v>
      </c>
      <c r="C186" s="9" t="s">
        <v>34</v>
      </c>
      <c r="D186" s="72">
        <f>emp_sources!E$4*euref_det!T186/1000</f>
        <v>0</v>
      </c>
    </row>
    <row r="187" spans="1:4" ht="15" customHeight="1" x14ac:dyDescent="0.25">
      <c r="A187" s="9" t="s">
        <v>12</v>
      </c>
      <c r="B187" s="9" t="s">
        <v>35</v>
      </c>
      <c r="C187" s="9" t="s">
        <v>36</v>
      </c>
      <c r="D187" s="72">
        <f>emp_sources!E$5*euref_det!T187/1000</f>
        <v>4.7400000000000005E-2</v>
      </c>
    </row>
    <row r="188" spans="1:4" ht="15" customHeight="1" x14ac:dyDescent="0.25">
      <c r="A188" s="9" t="s">
        <v>12</v>
      </c>
      <c r="B188" s="9" t="s">
        <v>79</v>
      </c>
      <c r="C188" s="9" t="s">
        <v>83</v>
      </c>
      <c r="D188" s="72">
        <f>emp_sources!E$6*euref_det!T188/1000</f>
        <v>0.74589000000000016</v>
      </c>
    </row>
    <row r="189" spans="1:4" ht="15" customHeight="1" x14ac:dyDescent="0.25">
      <c r="A189" s="9" t="s">
        <v>12</v>
      </c>
      <c r="B189" s="9" t="s">
        <v>78</v>
      </c>
      <c r="C189" s="9" t="s">
        <v>84</v>
      </c>
      <c r="D189" s="72">
        <f>emp_sources!E$7*euref_det!T189/1000</f>
        <v>0</v>
      </c>
    </row>
    <row r="190" spans="1:4" ht="15" customHeight="1" x14ac:dyDescent="0.25">
      <c r="A190" s="9" t="s">
        <v>12</v>
      </c>
      <c r="B190" s="9" t="s">
        <v>37</v>
      </c>
      <c r="C190" s="9" t="s">
        <v>38</v>
      </c>
      <c r="D190" s="72">
        <f>emp_sources!E$8*euref_det!T190/1000</f>
        <v>0.15998053400000004</v>
      </c>
    </row>
    <row r="191" spans="1:4" ht="15" customHeight="1" x14ac:dyDescent="0.25">
      <c r="A191" s="9" t="s">
        <v>12</v>
      </c>
      <c r="B191" s="9" t="s">
        <v>39</v>
      </c>
      <c r="C191" s="9" t="s">
        <v>40</v>
      </c>
      <c r="D191" s="72">
        <f>emp_sources!E$9*euref_det!T191/1000</f>
        <v>0.10311996</v>
      </c>
    </row>
    <row r="192" spans="1:4" ht="15" customHeight="1" x14ac:dyDescent="0.25">
      <c r="A192" s="9" t="s">
        <v>12</v>
      </c>
      <c r="B192" s="9" t="s">
        <v>80</v>
      </c>
      <c r="C192" s="9" t="s">
        <v>85</v>
      </c>
      <c r="D192" s="72">
        <f>emp_sources!E$10*euref_det!T192/1000</f>
        <v>0</v>
      </c>
    </row>
    <row r="193" spans="1:4" ht="15" customHeight="1" x14ac:dyDescent="0.25">
      <c r="A193" s="9" t="s">
        <v>12</v>
      </c>
      <c r="B193" s="9" t="s">
        <v>81</v>
      </c>
      <c r="C193" s="9" t="s">
        <v>86</v>
      </c>
      <c r="D193" s="72">
        <f>emp_sources!E$11*euref_det!T193/1000</f>
        <v>1.6701999999999999E-3</v>
      </c>
    </row>
    <row r="194" spans="1:4" ht="15" customHeight="1" x14ac:dyDescent="0.25">
      <c r="A194" s="9" t="s">
        <v>12</v>
      </c>
      <c r="B194" s="9" t="s">
        <v>41</v>
      </c>
      <c r="C194" s="9" t="s">
        <v>42</v>
      </c>
      <c r="D194" s="72">
        <f>emp_sources!E$12*euref_det!T194/1000</f>
        <v>0</v>
      </c>
    </row>
    <row r="195" spans="1:4" ht="15" customHeight="1" x14ac:dyDescent="0.25">
      <c r="A195" s="9" t="s">
        <v>12</v>
      </c>
      <c r="B195" s="9" t="s">
        <v>43</v>
      </c>
      <c r="C195" s="9" t="s">
        <v>44</v>
      </c>
      <c r="D195" s="72">
        <f>emp_sources!E$13*euref_det!T195/1000</f>
        <v>0</v>
      </c>
    </row>
    <row r="196" spans="1:4" ht="15" customHeight="1" x14ac:dyDescent="0.25">
      <c r="A196" s="9" t="s">
        <v>12</v>
      </c>
      <c r="B196" s="9" t="s">
        <v>45</v>
      </c>
      <c r="C196" s="9" t="s">
        <v>46</v>
      </c>
      <c r="D196" s="72">
        <f>emp_sources!E$14*euref_det!T196/1000</f>
        <v>0</v>
      </c>
    </row>
    <row r="197" spans="1:4" ht="15" customHeight="1" x14ac:dyDescent="0.25">
      <c r="A197" s="9" t="s">
        <v>11</v>
      </c>
      <c r="B197" s="9" t="s">
        <v>29</v>
      </c>
      <c r="C197" s="9" t="s">
        <v>30</v>
      </c>
      <c r="D197" s="72">
        <f>emp_sources!E$2*euref_det!T197/1000</f>
        <v>1.3316086</v>
      </c>
    </row>
    <row r="198" spans="1:4" ht="15" customHeight="1" x14ac:dyDescent="0.25">
      <c r="A198" s="9" t="s">
        <v>11</v>
      </c>
      <c r="B198" s="9" t="s">
        <v>31</v>
      </c>
      <c r="C198" s="9" t="s">
        <v>32</v>
      </c>
      <c r="D198" s="72">
        <f>emp_sources!E$3*euref_det!T198/1000</f>
        <v>7.2862328195999986</v>
      </c>
    </row>
    <row r="199" spans="1:4" ht="15" customHeight="1" x14ac:dyDescent="0.25">
      <c r="A199" s="9" t="s">
        <v>11</v>
      </c>
      <c r="B199" s="9" t="s">
        <v>33</v>
      </c>
      <c r="C199" s="9" t="s">
        <v>34</v>
      </c>
      <c r="D199" s="72">
        <f>emp_sources!E$4*euref_det!T199/1000</f>
        <v>0</v>
      </c>
    </row>
    <row r="200" spans="1:4" ht="15" customHeight="1" x14ac:dyDescent="0.25">
      <c r="A200" s="9" t="s">
        <v>11</v>
      </c>
      <c r="B200" s="9" t="s">
        <v>35</v>
      </c>
      <c r="C200" s="9" t="s">
        <v>36</v>
      </c>
      <c r="D200" s="72">
        <f>emp_sources!E$5*euref_det!T200/1000</f>
        <v>3.7023999999999999</v>
      </c>
    </row>
    <row r="201" spans="1:4" ht="15" customHeight="1" x14ac:dyDescent="0.25">
      <c r="A201" s="9" t="s">
        <v>11</v>
      </c>
      <c r="B201" s="9" t="s">
        <v>79</v>
      </c>
      <c r="C201" s="9" t="s">
        <v>83</v>
      </c>
      <c r="D201" s="72">
        <f>emp_sources!E$6*euref_det!T201/1000</f>
        <v>2.6873399999999998</v>
      </c>
    </row>
    <row r="202" spans="1:4" ht="15" customHeight="1" x14ac:dyDescent="0.25">
      <c r="A202" s="9" t="s">
        <v>11</v>
      </c>
      <c r="B202" s="9" t="s">
        <v>78</v>
      </c>
      <c r="C202" s="9" t="s">
        <v>84</v>
      </c>
      <c r="D202" s="72">
        <f>emp_sources!E$7*euref_det!T202/1000</f>
        <v>0</v>
      </c>
    </row>
    <row r="203" spans="1:4" ht="15" customHeight="1" x14ac:dyDescent="0.25">
      <c r="A203" s="9" t="s">
        <v>11</v>
      </c>
      <c r="B203" s="9" t="s">
        <v>37</v>
      </c>
      <c r="C203" s="9" t="s">
        <v>38</v>
      </c>
      <c r="D203" s="72">
        <f>emp_sources!E$8*euref_det!T203/1000</f>
        <v>1.9499196752000003</v>
      </c>
    </row>
    <row r="204" spans="1:4" ht="15" customHeight="1" x14ac:dyDescent="0.25">
      <c r="A204" s="9" t="s">
        <v>11</v>
      </c>
      <c r="B204" s="9" t="s">
        <v>39</v>
      </c>
      <c r="C204" s="9" t="s">
        <v>40</v>
      </c>
      <c r="D204" s="72">
        <f>emp_sources!E$9*euref_det!T204/1000</f>
        <v>7.2149093999999989</v>
      </c>
    </row>
    <row r="205" spans="1:4" ht="15" customHeight="1" x14ac:dyDescent="0.25">
      <c r="A205" s="9" t="s">
        <v>11</v>
      </c>
      <c r="B205" s="9" t="s">
        <v>80</v>
      </c>
      <c r="C205" s="9" t="s">
        <v>85</v>
      </c>
      <c r="D205" s="72">
        <f>emp_sources!E$10*euref_det!T205/1000</f>
        <v>2.9042072657954603</v>
      </c>
    </row>
    <row r="206" spans="1:4" ht="15" customHeight="1" x14ac:dyDescent="0.25">
      <c r="A206" s="9" t="s">
        <v>11</v>
      </c>
      <c r="B206" s="9" t="s">
        <v>81</v>
      </c>
      <c r="C206" s="9" t="s">
        <v>86</v>
      </c>
      <c r="D206" s="72">
        <f>emp_sources!E$11*euref_det!T206/1000</f>
        <v>20.658519668409081</v>
      </c>
    </row>
    <row r="207" spans="1:4" ht="15" customHeight="1" x14ac:dyDescent="0.25">
      <c r="A207" s="9" t="s">
        <v>11</v>
      </c>
      <c r="B207" s="9" t="s">
        <v>41</v>
      </c>
      <c r="C207" s="9" t="s">
        <v>42</v>
      </c>
      <c r="D207" s="72">
        <f>emp_sources!E$12*euref_det!T207/1000</f>
        <v>0</v>
      </c>
    </row>
    <row r="208" spans="1:4" ht="15" customHeight="1" x14ac:dyDescent="0.25">
      <c r="A208" s="9" t="s">
        <v>11</v>
      </c>
      <c r="B208" s="9" t="s">
        <v>43</v>
      </c>
      <c r="C208" s="9" t="s">
        <v>44</v>
      </c>
      <c r="D208" s="72">
        <f>emp_sources!E$13*euref_det!T208/1000</f>
        <v>0</v>
      </c>
    </row>
    <row r="209" spans="1:4" ht="15" customHeight="1" x14ac:dyDescent="0.25">
      <c r="A209" s="9" t="s">
        <v>11</v>
      </c>
      <c r="B209" s="9" t="s">
        <v>45</v>
      </c>
      <c r="C209" s="9" t="s">
        <v>46</v>
      </c>
      <c r="D209" s="72">
        <f>emp_sources!E$14*euref_det!T209/1000</f>
        <v>0.30919999999999997</v>
      </c>
    </row>
    <row r="210" spans="1:4" ht="15" customHeight="1" x14ac:dyDescent="0.25">
      <c r="A210" s="9" t="s">
        <v>10</v>
      </c>
      <c r="B210" s="9" t="s">
        <v>29</v>
      </c>
      <c r="C210" s="9" t="s">
        <v>30</v>
      </c>
      <c r="D210" s="72">
        <f>emp_sources!E$2*euref_det!T210/1000</f>
        <v>0</v>
      </c>
    </row>
    <row r="211" spans="1:4" ht="15" customHeight="1" x14ac:dyDescent="0.25">
      <c r="A211" s="9" t="s">
        <v>10</v>
      </c>
      <c r="B211" s="9" t="s">
        <v>31</v>
      </c>
      <c r="C211" s="9" t="s">
        <v>32</v>
      </c>
      <c r="D211" s="72">
        <f>emp_sources!E$3*euref_det!T211/1000</f>
        <v>0.27894430550000004</v>
      </c>
    </row>
    <row r="212" spans="1:4" ht="15" customHeight="1" x14ac:dyDescent="0.25">
      <c r="A212" s="9" t="s">
        <v>10</v>
      </c>
      <c r="B212" s="9" t="s">
        <v>33</v>
      </c>
      <c r="C212" s="9" t="s">
        <v>34</v>
      </c>
      <c r="D212" s="72">
        <f>emp_sources!E$4*euref_det!T212/1000</f>
        <v>0</v>
      </c>
    </row>
    <row r="213" spans="1:4" ht="15" customHeight="1" x14ac:dyDescent="0.25">
      <c r="A213" s="9" t="s">
        <v>10</v>
      </c>
      <c r="B213" s="9" t="s">
        <v>35</v>
      </c>
      <c r="C213" s="9" t="s">
        <v>36</v>
      </c>
      <c r="D213" s="72">
        <f>emp_sources!E$5*euref_det!T213/1000</f>
        <v>2.3200000000000002E-2</v>
      </c>
    </row>
    <row r="214" spans="1:4" ht="15" customHeight="1" x14ac:dyDescent="0.25">
      <c r="A214" s="9" t="s">
        <v>10</v>
      </c>
      <c r="B214" s="9" t="s">
        <v>79</v>
      </c>
      <c r="C214" s="9" t="s">
        <v>83</v>
      </c>
      <c r="D214" s="72">
        <f>emp_sources!E$6*euref_det!T214/1000</f>
        <v>0.12728999999999999</v>
      </c>
    </row>
    <row r="215" spans="1:4" ht="15" customHeight="1" x14ac:dyDescent="0.25">
      <c r="A215" s="9" t="s">
        <v>10</v>
      </c>
      <c r="B215" s="9" t="s">
        <v>78</v>
      </c>
      <c r="C215" s="9" t="s">
        <v>84</v>
      </c>
      <c r="D215" s="72">
        <f>emp_sources!E$7*euref_det!T215/1000</f>
        <v>0</v>
      </c>
    </row>
    <row r="216" spans="1:4" ht="15" customHeight="1" x14ac:dyDescent="0.25">
      <c r="A216" s="9" t="s">
        <v>10</v>
      </c>
      <c r="B216" s="9" t="s">
        <v>37</v>
      </c>
      <c r="C216" s="9" t="s">
        <v>38</v>
      </c>
      <c r="D216" s="72">
        <f>emp_sources!E$8*euref_det!T216/1000</f>
        <v>0.107815736</v>
      </c>
    </row>
    <row r="217" spans="1:4" ht="15" customHeight="1" x14ac:dyDescent="0.25">
      <c r="A217" s="9" t="s">
        <v>10</v>
      </c>
      <c r="B217" s="9" t="s">
        <v>39</v>
      </c>
      <c r="C217" s="9" t="s">
        <v>40</v>
      </c>
      <c r="D217" s="72">
        <f>emp_sources!E$9*euref_det!T217/1000</f>
        <v>9.9752759999999996E-2</v>
      </c>
    </row>
    <row r="218" spans="1:4" ht="15" customHeight="1" x14ac:dyDescent="0.25">
      <c r="A218" s="9" t="s">
        <v>10</v>
      </c>
      <c r="B218" s="9" t="s">
        <v>80</v>
      </c>
      <c r="C218" s="9" t="s">
        <v>85</v>
      </c>
      <c r="D218" s="72">
        <f>emp_sources!E$10*euref_det!T218/1000</f>
        <v>6.3001473664144334E-3</v>
      </c>
    </row>
    <row r="219" spans="1:4" ht="15" customHeight="1" x14ac:dyDescent="0.25">
      <c r="A219" s="9" t="s">
        <v>10</v>
      </c>
      <c r="B219" s="9" t="s">
        <v>81</v>
      </c>
      <c r="C219" s="9" t="s">
        <v>86</v>
      </c>
      <c r="D219" s="72">
        <f>emp_sources!E$11*euref_det!T219/1000</f>
        <v>9.0550369807171321E-2</v>
      </c>
    </row>
    <row r="220" spans="1:4" ht="15" customHeight="1" x14ac:dyDescent="0.25">
      <c r="A220" s="9" t="s">
        <v>10</v>
      </c>
      <c r="B220" s="9" t="s">
        <v>41</v>
      </c>
      <c r="C220" s="9" t="s">
        <v>42</v>
      </c>
      <c r="D220" s="72">
        <f>emp_sources!E$12*euref_det!T220/1000</f>
        <v>0</v>
      </c>
    </row>
    <row r="221" spans="1:4" ht="15" customHeight="1" x14ac:dyDescent="0.25">
      <c r="A221" s="9" t="s">
        <v>10</v>
      </c>
      <c r="B221" s="9" t="s">
        <v>43</v>
      </c>
      <c r="C221" s="9" t="s">
        <v>44</v>
      </c>
      <c r="D221" s="72">
        <f>emp_sources!E$13*euref_det!T221/1000</f>
        <v>0</v>
      </c>
    </row>
    <row r="222" spans="1:4" ht="15" customHeight="1" x14ac:dyDescent="0.25">
      <c r="A222" s="9" t="s">
        <v>10</v>
      </c>
      <c r="B222" s="9" t="s">
        <v>45</v>
      </c>
      <c r="C222" s="9" t="s">
        <v>46</v>
      </c>
      <c r="D222" s="72">
        <f>emp_sources!E$14*euref_det!T222/1000</f>
        <v>0</v>
      </c>
    </row>
    <row r="223" spans="1:4" ht="15" customHeight="1" x14ac:dyDescent="0.25">
      <c r="A223" s="9" t="s">
        <v>9</v>
      </c>
      <c r="B223" s="9" t="s">
        <v>29</v>
      </c>
      <c r="C223" s="9" t="s">
        <v>30</v>
      </c>
      <c r="D223" s="72">
        <f>emp_sources!E$2*euref_det!T223/1000</f>
        <v>0</v>
      </c>
    </row>
    <row r="224" spans="1:4" ht="15" customHeight="1" x14ac:dyDescent="0.25">
      <c r="A224" s="9" t="s">
        <v>9</v>
      </c>
      <c r="B224" s="9" t="s">
        <v>31</v>
      </c>
      <c r="C224" s="9" t="s">
        <v>32</v>
      </c>
      <c r="D224" s="72">
        <f>emp_sources!E$3*euref_det!T224/1000</f>
        <v>6.5656752000000013E-2</v>
      </c>
    </row>
    <row r="225" spans="1:4" ht="15" customHeight="1" x14ac:dyDescent="0.25">
      <c r="A225" s="9" t="s">
        <v>9</v>
      </c>
      <c r="B225" s="9" t="s">
        <v>33</v>
      </c>
      <c r="C225" s="9" t="s">
        <v>34</v>
      </c>
      <c r="D225" s="72">
        <f>emp_sources!E$4*euref_det!T225/1000</f>
        <v>0</v>
      </c>
    </row>
    <row r="226" spans="1:4" ht="15" customHeight="1" x14ac:dyDescent="0.25">
      <c r="A226" s="9" t="s">
        <v>9</v>
      </c>
      <c r="B226" s="9" t="s">
        <v>35</v>
      </c>
      <c r="C226" s="9" t="s">
        <v>36</v>
      </c>
      <c r="D226" s="72">
        <f>emp_sources!E$5*euref_det!T226/1000</f>
        <v>6.8000000000000005E-3</v>
      </c>
    </row>
    <row r="227" spans="1:4" ht="15" customHeight="1" x14ac:dyDescent="0.25">
      <c r="A227" s="9" t="s">
        <v>9</v>
      </c>
      <c r="B227" s="9" t="s">
        <v>79</v>
      </c>
      <c r="C227" s="9" t="s">
        <v>83</v>
      </c>
      <c r="D227" s="72">
        <f>emp_sources!E$6*euref_det!T227/1000</f>
        <v>1.7489999999999999E-2</v>
      </c>
    </row>
    <row r="228" spans="1:4" ht="15" customHeight="1" x14ac:dyDescent="0.25">
      <c r="A228" s="9" t="s">
        <v>9</v>
      </c>
      <c r="B228" s="9" t="s">
        <v>78</v>
      </c>
      <c r="C228" s="9" t="s">
        <v>84</v>
      </c>
      <c r="D228" s="72">
        <f>emp_sources!E$7*euref_det!T228/1000</f>
        <v>0</v>
      </c>
    </row>
    <row r="229" spans="1:4" ht="15" customHeight="1" x14ac:dyDescent="0.25">
      <c r="A229" s="9" t="s">
        <v>9</v>
      </c>
      <c r="B229" s="9" t="s">
        <v>37</v>
      </c>
      <c r="C229" s="9" t="s">
        <v>38</v>
      </c>
      <c r="D229" s="72">
        <f>emp_sources!E$8*euref_det!T229/1000</f>
        <v>1.7300920000000002E-4</v>
      </c>
    </row>
    <row r="230" spans="1:4" ht="15" customHeight="1" x14ac:dyDescent="0.25">
      <c r="A230" s="9" t="s">
        <v>9</v>
      </c>
      <c r="B230" s="9" t="s">
        <v>39</v>
      </c>
      <c r="C230" s="9" t="s">
        <v>40</v>
      </c>
      <c r="D230" s="72">
        <f>emp_sources!E$9*euref_det!T230/1000</f>
        <v>2.9484524999999998E-2</v>
      </c>
    </row>
    <row r="231" spans="1:4" ht="15" customHeight="1" x14ac:dyDescent="0.25">
      <c r="A231" s="9" t="s">
        <v>9</v>
      </c>
      <c r="B231" s="9" t="s">
        <v>80</v>
      </c>
      <c r="C231" s="9" t="s">
        <v>85</v>
      </c>
      <c r="D231" s="72">
        <f>emp_sources!E$10*euref_det!T231/1000</f>
        <v>0</v>
      </c>
    </row>
    <row r="232" spans="1:4" ht="15" customHeight="1" x14ac:dyDescent="0.25">
      <c r="A232" s="9" t="s">
        <v>9</v>
      </c>
      <c r="B232" s="9" t="s">
        <v>81</v>
      </c>
      <c r="C232" s="9" t="s">
        <v>86</v>
      </c>
      <c r="D232" s="72">
        <f>emp_sources!E$11*euref_det!T232/1000</f>
        <v>0.16800000000000001</v>
      </c>
    </row>
    <row r="233" spans="1:4" ht="15" customHeight="1" x14ac:dyDescent="0.25">
      <c r="A233" s="9" t="s">
        <v>9</v>
      </c>
      <c r="B233" s="9" t="s">
        <v>41</v>
      </c>
      <c r="C233" s="9" t="s">
        <v>42</v>
      </c>
      <c r="D233" s="72">
        <f>emp_sources!E$12*euref_det!T233/1000</f>
        <v>0</v>
      </c>
    </row>
    <row r="234" spans="1:4" ht="15" customHeight="1" x14ac:dyDescent="0.25">
      <c r="A234" s="9" t="s">
        <v>9</v>
      </c>
      <c r="B234" s="9" t="s">
        <v>43</v>
      </c>
      <c r="C234" s="9" t="s">
        <v>44</v>
      </c>
      <c r="D234" s="72">
        <f>emp_sources!E$13*euref_det!T234/1000</f>
        <v>0</v>
      </c>
    </row>
    <row r="235" spans="1:4" ht="15" customHeight="1" x14ac:dyDescent="0.25">
      <c r="A235" s="9" t="s">
        <v>9</v>
      </c>
      <c r="B235" s="9" t="s">
        <v>45</v>
      </c>
      <c r="C235" s="9" t="s">
        <v>46</v>
      </c>
      <c r="D235" s="72">
        <f>emp_sources!E$14*euref_det!T235/1000</f>
        <v>0</v>
      </c>
    </row>
    <row r="236" spans="1:4" ht="15" customHeight="1" x14ac:dyDescent="0.25">
      <c r="A236" s="9" t="s">
        <v>8</v>
      </c>
      <c r="B236" s="9" t="s">
        <v>29</v>
      </c>
      <c r="C236" s="9" t="s">
        <v>30</v>
      </c>
      <c r="D236" s="72">
        <f>emp_sources!E$2*euref_det!T236/1000</f>
        <v>2.9624E-3</v>
      </c>
    </row>
    <row r="237" spans="1:4" ht="15" customHeight="1" x14ac:dyDescent="0.25">
      <c r="A237" s="9" t="s">
        <v>8</v>
      </c>
      <c r="B237" s="9" t="s">
        <v>31</v>
      </c>
      <c r="C237" s="9" t="s">
        <v>32</v>
      </c>
      <c r="D237" s="72">
        <f>emp_sources!E$3*euref_det!T237/1000</f>
        <v>0.15374378600000002</v>
      </c>
    </row>
    <row r="238" spans="1:4" ht="15" customHeight="1" x14ac:dyDescent="0.25">
      <c r="A238" s="9" t="s">
        <v>8</v>
      </c>
      <c r="B238" s="9" t="s">
        <v>33</v>
      </c>
      <c r="C238" s="9" t="s">
        <v>34</v>
      </c>
      <c r="D238" s="72">
        <f>emp_sources!E$4*euref_det!T238/1000</f>
        <v>0</v>
      </c>
    </row>
    <row r="239" spans="1:4" ht="15" customHeight="1" x14ac:dyDescent="0.25">
      <c r="A239" s="9" t="s">
        <v>8</v>
      </c>
      <c r="B239" s="9" t="s">
        <v>35</v>
      </c>
      <c r="C239" s="9" t="s">
        <v>36</v>
      </c>
      <c r="D239" s="72">
        <f>emp_sources!E$5*euref_det!T239/1000</f>
        <v>0.31780000000000003</v>
      </c>
    </row>
    <row r="240" spans="1:4" ht="15" customHeight="1" x14ac:dyDescent="0.25">
      <c r="A240" s="9" t="s">
        <v>8</v>
      </c>
      <c r="B240" s="9" t="s">
        <v>79</v>
      </c>
      <c r="C240" s="9" t="s">
        <v>83</v>
      </c>
      <c r="D240" s="72">
        <f>emp_sources!E$6*euref_det!T240/1000</f>
        <v>1.8510000000000002E-2</v>
      </c>
    </row>
    <row r="241" spans="1:4" ht="15" customHeight="1" x14ac:dyDescent="0.25">
      <c r="A241" s="9" t="s">
        <v>8</v>
      </c>
      <c r="B241" s="9" t="s">
        <v>78</v>
      </c>
      <c r="C241" s="9" t="s">
        <v>84</v>
      </c>
      <c r="D241" s="72">
        <f>emp_sources!E$7*euref_det!T241/1000</f>
        <v>0</v>
      </c>
    </row>
    <row r="242" spans="1:4" ht="15" customHeight="1" x14ac:dyDescent="0.25">
      <c r="A242" s="9" t="s">
        <v>8</v>
      </c>
      <c r="B242" s="9" t="s">
        <v>37</v>
      </c>
      <c r="C242" s="9" t="s">
        <v>38</v>
      </c>
      <c r="D242" s="72">
        <f>emp_sources!E$8*euref_det!T242/1000</f>
        <v>2.1300300000000002E-3</v>
      </c>
    </row>
    <row r="243" spans="1:4" ht="15" customHeight="1" x14ac:dyDescent="0.25">
      <c r="A243" s="9" t="s">
        <v>8</v>
      </c>
      <c r="B243" s="9" t="s">
        <v>39</v>
      </c>
      <c r="C243" s="9" t="s">
        <v>40</v>
      </c>
      <c r="D243" s="72">
        <f>emp_sources!E$9*euref_det!T243/1000</f>
        <v>7.5613395E-2</v>
      </c>
    </row>
    <row r="244" spans="1:4" ht="15" customHeight="1" x14ac:dyDescent="0.25">
      <c r="A244" s="9" t="s">
        <v>8</v>
      </c>
      <c r="B244" s="9" t="s">
        <v>80</v>
      </c>
      <c r="C244" s="9" t="s">
        <v>85</v>
      </c>
      <c r="D244" s="72">
        <f>emp_sources!E$10*euref_det!T244/1000</f>
        <v>0</v>
      </c>
    </row>
    <row r="245" spans="1:4" ht="15" customHeight="1" x14ac:dyDescent="0.25">
      <c r="A245" s="9" t="s">
        <v>8</v>
      </c>
      <c r="B245" s="9" t="s">
        <v>81</v>
      </c>
      <c r="C245" s="9" t="s">
        <v>86</v>
      </c>
      <c r="D245" s="72">
        <f>emp_sources!E$11*euref_det!T245/1000</f>
        <v>1.6799999999999999E-3</v>
      </c>
    </row>
    <row r="246" spans="1:4" ht="15" customHeight="1" x14ac:dyDescent="0.25">
      <c r="A246" s="9" t="s">
        <v>8</v>
      </c>
      <c r="B246" s="9" t="s">
        <v>41</v>
      </c>
      <c r="C246" s="9" t="s">
        <v>42</v>
      </c>
      <c r="D246" s="72">
        <f>emp_sources!E$12*euref_det!T246/1000</f>
        <v>0</v>
      </c>
    </row>
    <row r="247" spans="1:4" ht="15" customHeight="1" x14ac:dyDescent="0.25">
      <c r="A247" s="9" t="s">
        <v>8</v>
      </c>
      <c r="B247" s="9" t="s">
        <v>43</v>
      </c>
      <c r="C247" s="9" t="s">
        <v>44</v>
      </c>
      <c r="D247" s="72">
        <f>emp_sources!E$13*euref_det!T247/1000</f>
        <v>0</v>
      </c>
    </row>
    <row r="248" spans="1:4" ht="15" customHeight="1" x14ac:dyDescent="0.25">
      <c r="A248" s="9" t="s">
        <v>8</v>
      </c>
      <c r="B248" s="9" t="s">
        <v>45</v>
      </c>
      <c r="C248" s="9" t="s">
        <v>46</v>
      </c>
      <c r="D248" s="72">
        <f>emp_sources!E$14*euref_det!T248/1000</f>
        <v>0</v>
      </c>
    </row>
    <row r="249" spans="1:4" ht="15" customHeight="1" x14ac:dyDescent="0.25">
      <c r="A249" s="9" t="s">
        <v>7</v>
      </c>
      <c r="B249" s="9" t="s">
        <v>29</v>
      </c>
      <c r="C249" s="9" t="s">
        <v>30</v>
      </c>
      <c r="D249" s="72">
        <f>emp_sources!E$2*euref_det!T249/1000</f>
        <v>0</v>
      </c>
    </row>
    <row r="250" spans="1:4" ht="15" customHeight="1" x14ac:dyDescent="0.25">
      <c r="A250" s="9" t="s">
        <v>7</v>
      </c>
      <c r="B250" s="9" t="s">
        <v>31</v>
      </c>
      <c r="C250" s="9" t="s">
        <v>32</v>
      </c>
      <c r="D250" s="72">
        <f>emp_sources!E$3*euref_det!T250/1000</f>
        <v>0</v>
      </c>
    </row>
    <row r="251" spans="1:4" ht="15" customHeight="1" x14ac:dyDescent="0.25">
      <c r="A251" s="9" t="s">
        <v>7</v>
      </c>
      <c r="B251" s="9" t="s">
        <v>33</v>
      </c>
      <c r="C251" s="9" t="s">
        <v>34</v>
      </c>
      <c r="D251" s="72">
        <f>emp_sources!E$4*euref_det!T251/1000</f>
        <v>0</v>
      </c>
    </row>
    <row r="252" spans="1:4" ht="15" customHeight="1" x14ac:dyDescent="0.25">
      <c r="A252" s="9" t="s">
        <v>7</v>
      </c>
      <c r="B252" s="9" t="s">
        <v>35</v>
      </c>
      <c r="C252" s="9" t="s">
        <v>36</v>
      </c>
      <c r="D252" s="72">
        <f>emp_sources!E$5*euref_det!T252/1000</f>
        <v>0</v>
      </c>
    </row>
    <row r="253" spans="1:4" ht="15" customHeight="1" x14ac:dyDescent="0.25">
      <c r="A253" s="9" t="s">
        <v>7</v>
      </c>
      <c r="B253" s="9" t="s">
        <v>79</v>
      </c>
      <c r="C253" s="9" t="s">
        <v>83</v>
      </c>
      <c r="D253" s="72">
        <f>emp_sources!E$6*euref_det!T253/1000</f>
        <v>0</v>
      </c>
    </row>
    <row r="254" spans="1:4" ht="15" customHeight="1" x14ac:dyDescent="0.25">
      <c r="A254" s="9" t="s">
        <v>7</v>
      </c>
      <c r="B254" s="9" t="s">
        <v>78</v>
      </c>
      <c r="C254" s="9" t="s">
        <v>84</v>
      </c>
      <c r="D254" s="72">
        <f>emp_sources!E$7*euref_det!T254/1000</f>
        <v>0</v>
      </c>
    </row>
    <row r="255" spans="1:4" ht="15" customHeight="1" x14ac:dyDescent="0.25">
      <c r="A255" s="9" t="s">
        <v>7</v>
      </c>
      <c r="B255" s="9" t="s">
        <v>37</v>
      </c>
      <c r="C255" s="9" t="s">
        <v>38</v>
      </c>
      <c r="D255" s="72">
        <f>emp_sources!E$8*euref_det!T255/1000</f>
        <v>6.7109140000000012E-2</v>
      </c>
    </row>
    <row r="256" spans="1:4" ht="15" customHeight="1" x14ac:dyDescent="0.25">
      <c r="A256" s="9" t="s">
        <v>7</v>
      </c>
      <c r="B256" s="9" t="s">
        <v>39</v>
      </c>
      <c r="C256" s="9" t="s">
        <v>40</v>
      </c>
      <c r="D256" s="72">
        <f>emp_sources!E$9*euref_det!T256/1000</f>
        <v>2.4735E-3</v>
      </c>
    </row>
    <row r="257" spans="1:4" ht="15" customHeight="1" x14ac:dyDescent="0.25">
      <c r="A257" s="9" t="s">
        <v>7</v>
      </c>
      <c r="B257" s="9" t="s">
        <v>80</v>
      </c>
      <c r="C257" s="9" t="s">
        <v>85</v>
      </c>
      <c r="D257" s="72">
        <f>emp_sources!E$10*euref_det!T257/1000</f>
        <v>1.1147593582887701E-3</v>
      </c>
    </row>
    <row r="258" spans="1:4" ht="15" customHeight="1" x14ac:dyDescent="0.25">
      <c r="A258" s="9" t="s">
        <v>7</v>
      </c>
      <c r="B258" s="9" t="s">
        <v>81</v>
      </c>
      <c r="C258" s="9" t="s">
        <v>86</v>
      </c>
      <c r="D258" s="72">
        <f>emp_sources!E$11*euref_det!T258/1000</f>
        <v>8.1154481283422453E-2</v>
      </c>
    </row>
    <row r="259" spans="1:4" ht="15" customHeight="1" x14ac:dyDescent="0.25">
      <c r="A259" s="9" t="s">
        <v>7</v>
      </c>
      <c r="B259" s="9" t="s">
        <v>41</v>
      </c>
      <c r="C259" s="9" t="s">
        <v>42</v>
      </c>
      <c r="D259" s="72">
        <f>emp_sources!E$12*euref_det!T259/1000</f>
        <v>0</v>
      </c>
    </row>
    <row r="260" spans="1:4" ht="15" customHeight="1" x14ac:dyDescent="0.25">
      <c r="A260" s="9" t="s">
        <v>7</v>
      </c>
      <c r="B260" s="9" t="s">
        <v>43</v>
      </c>
      <c r="C260" s="9" t="s">
        <v>44</v>
      </c>
      <c r="D260" s="72">
        <f>emp_sources!E$13*euref_det!T260/1000</f>
        <v>0</v>
      </c>
    </row>
    <row r="261" spans="1:4" ht="15" customHeight="1" x14ac:dyDescent="0.25">
      <c r="A261" s="9" t="s">
        <v>7</v>
      </c>
      <c r="B261" s="9" t="s">
        <v>45</v>
      </c>
      <c r="C261" s="9" t="s">
        <v>46</v>
      </c>
      <c r="D261" s="72">
        <f>emp_sources!E$14*euref_det!T261/1000</f>
        <v>0</v>
      </c>
    </row>
    <row r="262" spans="1:4" ht="15" customHeight="1" x14ac:dyDescent="0.25">
      <c r="A262" s="9" t="s">
        <v>6</v>
      </c>
      <c r="B262" s="9" t="s">
        <v>29</v>
      </c>
      <c r="C262" s="9" t="s">
        <v>30</v>
      </c>
      <c r="D262" s="72">
        <f>emp_sources!E$2*euref_det!T262/1000</f>
        <v>0.97656160000000003</v>
      </c>
    </row>
    <row r="263" spans="1:4" ht="15" customHeight="1" x14ac:dyDescent="0.25">
      <c r="A263" s="9" t="s">
        <v>6</v>
      </c>
      <c r="B263" s="9" t="s">
        <v>31</v>
      </c>
      <c r="C263" s="9" t="s">
        <v>32</v>
      </c>
      <c r="D263" s="72">
        <f>emp_sources!E$3*euref_det!T263/1000</f>
        <v>2.4298806000000006</v>
      </c>
    </row>
    <row r="264" spans="1:4" ht="15" customHeight="1" x14ac:dyDescent="0.25">
      <c r="A264" s="9" t="s">
        <v>6</v>
      </c>
      <c r="B264" s="9" t="s">
        <v>33</v>
      </c>
      <c r="C264" s="9" t="s">
        <v>34</v>
      </c>
      <c r="D264" s="72">
        <f>emp_sources!E$4*euref_det!T264/1000</f>
        <v>0.29099999999999998</v>
      </c>
    </row>
    <row r="265" spans="1:4" ht="15" customHeight="1" x14ac:dyDescent="0.25">
      <c r="A265" s="9" t="s">
        <v>6</v>
      </c>
      <c r="B265" s="9" t="s">
        <v>35</v>
      </c>
      <c r="C265" s="9" t="s">
        <v>36</v>
      </c>
      <c r="D265" s="72">
        <f>emp_sources!E$5*euref_det!T265/1000</f>
        <v>7.4000000000000003E-3</v>
      </c>
    </row>
    <row r="266" spans="1:4" ht="15" customHeight="1" x14ac:dyDescent="0.25">
      <c r="A266" s="9" t="s">
        <v>6</v>
      </c>
      <c r="B266" s="9" t="s">
        <v>79</v>
      </c>
      <c r="C266" s="9" t="s">
        <v>83</v>
      </c>
      <c r="D266" s="72">
        <f>emp_sources!E$6*euref_det!T266/1000</f>
        <v>0.92093665585373052</v>
      </c>
    </row>
    <row r="267" spans="1:4" ht="15" customHeight="1" x14ac:dyDescent="0.25">
      <c r="A267" s="9" t="s">
        <v>6</v>
      </c>
      <c r="B267" s="9" t="s">
        <v>78</v>
      </c>
      <c r="C267" s="9" t="s">
        <v>84</v>
      </c>
      <c r="D267" s="72">
        <f>emp_sources!E$7*euref_det!T267/1000</f>
        <v>7.2242229430846364E-2</v>
      </c>
    </row>
    <row r="268" spans="1:4" ht="15" customHeight="1" x14ac:dyDescent="0.25">
      <c r="A268" s="9" t="s">
        <v>6</v>
      </c>
      <c r="B268" s="9" t="s">
        <v>37</v>
      </c>
      <c r="C268" s="9" t="s">
        <v>38</v>
      </c>
      <c r="D268" s="72">
        <f>emp_sources!E$8*euref_det!T268/1000</f>
        <v>2.8574060200000001E-2</v>
      </c>
    </row>
    <row r="269" spans="1:4" ht="15" customHeight="1" x14ac:dyDescent="0.25">
      <c r="A269" s="9" t="s">
        <v>6</v>
      </c>
      <c r="B269" s="9" t="s">
        <v>39</v>
      </c>
      <c r="C269" s="9" t="s">
        <v>40</v>
      </c>
      <c r="D269" s="72">
        <f>emp_sources!E$9*euref_det!T269/1000</f>
        <v>1.707166545</v>
      </c>
    </row>
    <row r="270" spans="1:4" ht="15" customHeight="1" x14ac:dyDescent="0.25">
      <c r="A270" s="9" t="s">
        <v>6</v>
      </c>
      <c r="B270" s="9" t="s">
        <v>80</v>
      </c>
      <c r="C270" s="9" t="s">
        <v>85</v>
      </c>
      <c r="D270" s="72">
        <f>emp_sources!E$10*euref_det!T270/1000</f>
        <v>5.9813754000000004E-2</v>
      </c>
    </row>
    <row r="271" spans="1:4" ht="15" customHeight="1" x14ac:dyDescent="0.25">
      <c r="A271" s="9" t="s">
        <v>6</v>
      </c>
      <c r="B271" s="9" t="s">
        <v>81</v>
      </c>
      <c r="C271" s="9" t="s">
        <v>86</v>
      </c>
      <c r="D271" s="72">
        <f>emp_sources!E$11*euref_det!T271/1000</f>
        <v>1.6141044919999996</v>
      </c>
    </row>
    <row r="272" spans="1:4" ht="15" customHeight="1" x14ac:dyDescent="0.25">
      <c r="A272" s="9" t="s">
        <v>6</v>
      </c>
      <c r="B272" s="9" t="s">
        <v>41</v>
      </c>
      <c r="C272" s="9" t="s">
        <v>42</v>
      </c>
      <c r="D272" s="72">
        <f>emp_sources!E$12*euref_det!T272/1000</f>
        <v>0</v>
      </c>
    </row>
    <row r="273" spans="1:4" ht="15" customHeight="1" x14ac:dyDescent="0.25">
      <c r="A273" s="9" t="s">
        <v>6</v>
      </c>
      <c r="B273" s="9" t="s">
        <v>43</v>
      </c>
      <c r="C273" s="9" t="s">
        <v>44</v>
      </c>
      <c r="D273" s="72">
        <f>emp_sources!E$13*euref_det!T273/1000</f>
        <v>0</v>
      </c>
    </row>
    <row r="274" spans="1:4" ht="15" customHeight="1" x14ac:dyDescent="0.25">
      <c r="A274" s="9" t="s">
        <v>6</v>
      </c>
      <c r="B274" s="9" t="s">
        <v>45</v>
      </c>
      <c r="C274" s="9" t="s">
        <v>46</v>
      </c>
      <c r="D274" s="72">
        <f>emp_sources!E$14*euref_det!T274/1000</f>
        <v>0</v>
      </c>
    </row>
    <row r="275" spans="1:4" ht="15" customHeight="1" x14ac:dyDescent="0.25">
      <c r="A275" s="9" t="s">
        <v>5</v>
      </c>
      <c r="B275" s="9" t="s">
        <v>29</v>
      </c>
      <c r="C275" s="9" t="s">
        <v>30</v>
      </c>
      <c r="D275" s="72">
        <f>emp_sources!E$2*euref_det!T275/1000</f>
        <v>3.9960635400000006</v>
      </c>
    </row>
    <row r="276" spans="1:4" ht="15" customHeight="1" x14ac:dyDescent="0.25">
      <c r="A276" s="9" t="s">
        <v>5</v>
      </c>
      <c r="B276" s="9" t="s">
        <v>31</v>
      </c>
      <c r="C276" s="9" t="s">
        <v>32</v>
      </c>
      <c r="D276" s="72">
        <f>emp_sources!E$3*euref_det!T276/1000</f>
        <v>0.23232184220000002</v>
      </c>
    </row>
    <row r="277" spans="1:4" ht="15" customHeight="1" x14ac:dyDescent="0.25">
      <c r="A277" s="9" t="s">
        <v>5</v>
      </c>
      <c r="B277" s="9" t="s">
        <v>33</v>
      </c>
      <c r="C277" s="9" t="s">
        <v>34</v>
      </c>
      <c r="D277" s="72">
        <f>emp_sources!E$4*euref_det!T277/1000</f>
        <v>0</v>
      </c>
    </row>
    <row r="278" spans="1:4" ht="15" customHeight="1" x14ac:dyDescent="0.25">
      <c r="A278" s="9" t="s">
        <v>5</v>
      </c>
      <c r="B278" s="9" t="s">
        <v>35</v>
      </c>
      <c r="C278" s="9" t="s">
        <v>36</v>
      </c>
      <c r="D278" s="72">
        <f>emp_sources!E$5*euref_det!T278/1000</f>
        <v>0.18980000000000002</v>
      </c>
    </row>
    <row r="279" spans="1:4" ht="15" customHeight="1" x14ac:dyDescent="0.25">
      <c r="A279" s="9" t="s">
        <v>5</v>
      </c>
      <c r="B279" s="9" t="s">
        <v>79</v>
      </c>
      <c r="C279" s="9" t="s">
        <v>83</v>
      </c>
      <c r="D279" s="72">
        <f>emp_sources!E$6*euref_det!T279/1000</f>
        <v>1.53</v>
      </c>
    </row>
    <row r="280" spans="1:4" ht="15" customHeight="1" x14ac:dyDescent="0.25">
      <c r="A280" s="9" t="s">
        <v>5</v>
      </c>
      <c r="B280" s="9" t="s">
        <v>78</v>
      </c>
      <c r="C280" s="9" t="s">
        <v>84</v>
      </c>
      <c r="D280" s="72">
        <f>emp_sources!E$7*euref_det!T280/1000</f>
        <v>0</v>
      </c>
    </row>
    <row r="281" spans="1:4" ht="15" customHeight="1" x14ac:dyDescent="0.25">
      <c r="A281" s="9" t="s">
        <v>5</v>
      </c>
      <c r="B281" s="9" t="s">
        <v>37</v>
      </c>
      <c r="C281" s="9" t="s">
        <v>38</v>
      </c>
      <c r="D281" s="72">
        <f>emp_sources!E$8*euref_det!T281/1000</f>
        <v>5.5778870000000015E-2</v>
      </c>
    </row>
    <row r="282" spans="1:4" ht="15" customHeight="1" x14ac:dyDescent="0.25">
      <c r="A282" s="9" t="s">
        <v>5</v>
      </c>
      <c r="B282" s="9" t="s">
        <v>39</v>
      </c>
      <c r="C282" s="9" t="s">
        <v>40</v>
      </c>
      <c r="D282" s="72">
        <f>emp_sources!E$9*euref_det!T282/1000</f>
        <v>2.3617455000000001</v>
      </c>
    </row>
    <row r="283" spans="1:4" ht="15" customHeight="1" x14ac:dyDescent="0.25">
      <c r="A283" s="9" t="s">
        <v>5</v>
      </c>
      <c r="B283" s="9" t="s">
        <v>80</v>
      </c>
      <c r="C283" s="9" t="s">
        <v>85</v>
      </c>
      <c r="D283" s="72">
        <f>emp_sources!E$10*euref_det!T283/1000</f>
        <v>8.2556250405930766E-3</v>
      </c>
    </row>
    <row r="284" spans="1:4" ht="15" customHeight="1" x14ac:dyDescent="0.25">
      <c r="A284" s="9" t="s">
        <v>5</v>
      </c>
      <c r="B284" s="9" t="s">
        <v>81</v>
      </c>
      <c r="C284" s="9" t="s">
        <v>86</v>
      </c>
      <c r="D284" s="72">
        <f>emp_sources!E$11*euref_det!T284/1000</f>
        <v>3.2488749918813842E-2</v>
      </c>
    </row>
    <row r="285" spans="1:4" ht="15" customHeight="1" x14ac:dyDescent="0.25">
      <c r="A285" s="9" t="s">
        <v>5</v>
      </c>
      <c r="B285" s="9" t="s">
        <v>41</v>
      </c>
      <c r="C285" s="9" t="s">
        <v>42</v>
      </c>
      <c r="D285" s="72">
        <f>emp_sources!E$12*euref_det!T285/1000</f>
        <v>0</v>
      </c>
    </row>
    <row r="286" spans="1:4" ht="15" customHeight="1" x14ac:dyDescent="0.25">
      <c r="A286" s="9" t="s">
        <v>5</v>
      </c>
      <c r="B286" s="9" t="s">
        <v>43</v>
      </c>
      <c r="C286" s="9" t="s">
        <v>44</v>
      </c>
      <c r="D286" s="72">
        <f>emp_sources!E$13*euref_det!T286/1000</f>
        <v>0</v>
      </c>
    </row>
    <row r="287" spans="1:4" ht="15" customHeight="1" x14ac:dyDescent="0.25">
      <c r="A287" s="9" t="s">
        <v>5</v>
      </c>
      <c r="B287" s="9" t="s">
        <v>45</v>
      </c>
      <c r="C287" s="9" t="s">
        <v>46</v>
      </c>
      <c r="D287" s="72">
        <f>emp_sources!E$14*euref_det!T287/1000</f>
        <v>0</v>
      </c>
    </row>
    <row r="288" spans="1:4" ht="15" customHeight="1" x14ac:dyDescent="0.25">
      <c r="A288" s="9" t="s">
        <v>4</v>
      </c>
      <c r="B288" s="9" t="s">
        <v>29</v>
      </c>
      <c r="C288" s="9" t="s">
        <v>30</v>
      </c>
      <c r="D288" s="72">
        <f>emp_sources!E$2*euref_det!T288/1000</f>
        <v>0.2418864</v>
      </c>
    </row>
    <row r="289" spans="1:4" ht="15" customHeight="1" x14ac:dyDescent="0.25">
      <c r="A289" s="9" t="s">
        <v>4</v>
      </c>
      <c r="B289" s="9" t="s">
        <v>31</v>
      </c>
      <c r="C289" s="9" t="s">
        <v>32</v>
      </c>
      <c r="D289" s="72">
        <f>emp_sources!E$3*euref_det!T289/1000</f>
        <v>0.70863536380000014</v>
      </c>
    </row>
    <row r="290" spans="1:4" ht="15" customHeight="1" x14ac:dyDescent="0.25">
      <c r="A290" s="9" t="s">
        <v>4</v>
      </c>
      <c r="B290" s="9" t="s">
        <v>33</v>
      </c>
      <c r="C290" s="9" t="s">
        <v>34</v>
      </c>
      <c r="D290" s="72">
        <f>emp_sources!E$4*euref_det!T290/1000</f>
        <v>0</v>
      </c>
    </row>
    <row r="291" spans="1:4" ht="15" customHeight="1" x14ac:dyDescent="0.25">
      <c r="A291" s="9" t="s">
        <v>4</v>
      </c>
      <c r="B291" s="9" t="s">
        <v>35</v>
      </c>
      <c r="C291" s="9" t="s">
        <v>36</v>
      </c>
      <c r="D291" s="72">
        <f>emp_sources!E$5*euref_det!T291/1000</f>
        <v>1.413</v>
      </c>
    </row>
    <row r="292" spans="1:4" ht="15" customHeight="1" x14ac:dyDescent="0.25">
      <c r="A292" s="9" t="s">
        <v>4</v>
      </c>
      <c r="B292" s="9" t="s">
        <v>79</v>
      </c>
      <c r="C292" s="9" t="s">
        <v>83</v>
      </c>
      <c r="D292" s="72">
        <f>emp_sources!E$6*euref_det!T292/1000</f>
        <v>1.5230827223011978</v>
      </c>
    </row>
    <row r="293" spans="1:4" ht="15" customHeight="1" x14ac:dyDescent="0.25">
      <c r="A293" s="9" t="s">
        <v>4</v>
      </c>
      <c r="B293" s="9" t="s">
        <v>78</v>
      </c>
      <c r="C293" s="9" t="s">
        <v>84</v>
      </c>
      <c r="D293" s="72">
        <f>emp_sources!E$7*euref_det!T293/1000</f>
        <v>4.1151846586823395E-4</v>
      </c>
    </row>
    <row r="294" spans="1:4" ht="15" customHeight="1" x14ac:dyDescent="0.25">
      <c r="A294" s="9" t="s">
        <v>4</v>
      </c>
      <c r="B294" s="9" t="s">
        <v>37</v>
      </c>
      <c r="C294" s="9" t="s">
        <v>38</v>
      </c>
      <c r="D294" s="72">
        <f>emp_sources!E$8*euref_det!T294/1000</f>
        <v>0.16019051020000005</v>
      </c>
    </row>
    <row r="295" spans="1:4" ht="15" customHeight="1" x14ac:dyDescent="0.25">
      <c r="A295" s="9" t="s">
        <v>4</v>
      </c>
      <c r="B295" s="9" t="s">
        <v>39</v>
      </c>
      <c r="C295" s="9" t="s">
        <v>40</v>
      </c>
      <c r="D295" s="72">
        <f>emp_sources!E$9*euref_det!T295/1000</f>
        <v>0.78194500500000008</v>
      </c>
    </row>
    <row r="296" spans="1:4" ht="15" customHeight="1" x14ac:dyDescent="0.25">
      <c r="A296" s="9" t="s">
        <v>4</v>
      </c>
      <c r="B296" s="9" t="s">
        <v>80</v>
      </c>
      <c r="C296" s="9" t="s">
        <v>85</v>
      </c>
      <c r="D296" s="72">
        <f>emp_sources!E$10*euref_det!T296/1000</f>
        <v>0.19474339930648768</v>
      </c>
    </row>
    <row r="297" spans="1:4" ht="15" customHeight="1" x14ac:dyDescent="0.25">
      <c r="A297" s="9" t="s">
        <v>4</v>
      </c>
      <c r="B297" s="9" t="s">
        <v>81</v>
      </c>
      <c r="C297" s="9" t="s">
        <v>86</v>
      </c>
      <c r="D297" s="72">
        <f>emp_sources!E$11*euref_det!T297/1000</f>
        <v>0.26362720138702456</v>
      </c>
    </row>
    <row r="298" spans="1:4" ht="15" customHeight="1" x14ac:dyDescent="0.25">
      <c r="A298" s="9" t="s">
        <v>4</v>
      </c>
      <c r="B298" s="9" t="s">
        <v>41</v>
      </c>
      <c r="C298" s="9" t="s">
        <v>42</v>
      </c>
      <c r="D298" s="72">
        <f>emp_sources!E$12*euref_det!T298/1000</f>
        <v>0</v>
      </c>
    </row>
    <row r="299" spans="1:4" ht="15" customHeight="1" x14ac:dyDescent="0.25">
      <c r="A299" s="9" t="s">
        <v>4</v>
      </c>
      <c r="B299" s="9" t="s">
        <v>43</v>
      </c>
      <c r="C299" s="9" t="s">
        <v>44</v>
      </c>
      <c r="D299" s="72">
        <f>emp_sources!E$13*euref_det!T299/1000</f>
        <v>0</v>
      </c>
    </row>
    <row r="300" spans="1:4" ht="15" customHeight="1" x14ac:dyDescent="0.25">
      <c r="A300" s="9" t="s">
        <v>4</v>
      </c>
      <c r="B300" s="9" t="s">
        <v>45</v>
      </c>
      <c r="C300" s="9" t="s">
        <v>46</v>
      </c>
      <c r="D300" s="72">
        <f>emp_sources!E$14*euref_det!T300/1000</f>
        <v>1.1599999999999999E-2</v>
      </c>
    </row>
    <row r="301" spans="1:4" ht="15" customHeight="1" x14ac:dyDescent="0.25">
      <c r="A301" s="9" t="s">
        <v>3</v>
      </c>
      <c r="B301" s="9" t="s">
        <v>29</v>
      </c>
      <c r="C301" s="9" t="s">
        <v>30</v>
      </c>
      <c r="D301" s="72">
        <f>emp_sources!E$2*euref_det!T301/1000</f>
        <v>0.90178760000000013</v>
      </c>
    </row>
    <row r="302" spans="1:4" ht="15" customHeight="1" x14ac:dyDescent="0.25">
      <c r="A302" s="9" t="s">
        <v>3</v>
      </c>
      <c r="B302" s="9" t="s">
        <v>31</v>
      </c>
      <c r="C302" s="9" t="s">
        <v>32</v>
      </c>
      <c r="D302" s="72">
        <f>emp_sources!E$3*euref_det!T302/1000</f>
        <v>0.58416026900000007</v>
      </c>
    </row>
    <row r="303" spans="1:4" ht="15" customHeight="1" x14ac:dyDescent="0.25">
      <c r="A303" s="9" t="s">
        <v>3</v>
      </c>
      <c r="B303" s="9" t="s">
        <v>33</v>
      </c>
      <c r="C303" s="9" t="s">
        <v>34</v>
      </c>
      <c r="D303" s="72">
        <f>emp_sources!E$4*euref_det!T303/1000</f>
        <v>0.84839999999999993</v>
      </c>
    </row>
    <row r="304" spans="1:4" ht="15" customHeight="1" x14ac:dyDescent="0.25">
      <c r="A304" s="9" t="s">
        <v>3</v>
      </c>
      <c r="B304" s="9" t="s">
        <v>35</v>
      </c>
      <c r="C304" s="9" t="s">
        <v>36</v>
      </c>
      <c r="D304" s="72">
        <f>emp_sources!E$5*euref_det!T304/1000</f>
        <v>1.3289926127696665</v>
      </c>
    </row>
    <row r="305" spans="1:4" ht="15" customHeight="1" x14ac:dyDescent="0.25">
      <c r="A305" s="9" t="s">
        <v>3</v>
      </c>
      <c r="B305" s="9" t="s">
        <v>79</v>
      </c>
      <c r="C305" s="9" t="s">
        <v>83</v>
      </c>
      <c r="D305" s="72">
        <f>emp_sources!E$6*euref_det!T305/1000</f>
        <v>0.89276999999999973</v>
      </c>
    </row>
    <row r="306" spans="1:4" ht="15" customHeight="1" x14ac:dyDescent="0.25">
      <c r="A306" s="9" t="s">
        <v>3</v>
      </c>
      <c r="B306" s="9" t="s">
        <v>78</v>
      </c>
      <c r="C306" s="9" t="s">
        <v>84</v>
      </c>
      <c r="D306" s="72">
        <f>emp_sources!E$7*euref_det!T306/1000</f>
        <v>0</v>
      </c>
    </row>
    <row r="307" spans="1:4" ht="15" customHeight="1" x14ac:dyDescent="0.25">
      <c r="A307" s="9" t="s">
        <v>3</v>
      </c>
      <c r="B307" s="9" t="s">
        <v>37</v>
      </c>
      <c r="C307" s="9" t="s">
        <v>38</v>
      </c>
      <c r="D307" s="72">
        <f>emp_sources!E$8*euref_det!T307/1000</f>
        <v>0.19038619600000001</v>
      </c>
    </row>
    <row r="308" spans="1:4" ht="15" customHeight="1" x14ac:dyDescent="0.25">
      <c r="A308" s="9" t="s">
        <v>3</v>
      </c>
      <c r="B308" s="9" t="s">
        <v>39</v>
      </c>
      <c r="C308" s="9" t="s">
        <v>40</v>
      </c>
      <c r="D308" s="72">
        <f>emp_sources!E$9*euref_det!T308/1000</f>
        <v>0.14384996999999999</v>
      </c>
    </row>
    <row r="309" spans="1:4" ht="15" customHeight="1" x14ac:dyDescent="0.25">
      <c r="A309" s="9" t="s">
        <v>3</v>
      </c>
      <c r="B309" s="9" t="s">
        <v>80</v>
      </c>
      <c r="C309" s="9" t="s">
        <v>85</v>
      </c>
      <c r="D309" s="72">
        <f>emp_sources!E$10*euref_det!T309/1000</f>
        <v>1.2541963</v>
      </c>
    </row>
    <row r="310" spans="1:4" ht="15" customHeight="1" x14ac:dyDescent="0.25">
      <c r="A310" s="9" t="s">
        <v>3</v>
      </c>
      <c r="B310" s="9" t="s">
        <v>81</v>
      </c>
      <c r="C310" s="9" t="s">
        <v>86</v>
      </c>
      <c r="D310" s="72">
        <f>emp_sources!E$11*euref_det!T310/1000</f>
        <v>0</v>
      </c>
    </row>
    <row r="311" spans="1:4" ht="15" customHeight="1" x14ac:dyDescent="0.25">
      <c r="A311" s="9" t="s">
        <v>3</v>
      </c>
      <c r="B311" s="9" t="s">
        <v>41</v>
      </c>
      <c r="C311" s="9" t="s">
        <v>42</v>
      </c>
      <c r="D311" s="72">
        <f>emp_sources!E$12*euref_det!T311/1000</f>
        <v>0</v>
      </c>
    </row>
    <row r="312" spans="1:4" ht="15" customHeight="1" x14ac:dyDescent="0.25">
      <c r="A312" s="9" t="s">
        <v>3</v>
      </c>
      <c r="B312" s="9" t="s">
        <v>43</v>
      </c>
      <c r="C312" s="9" t="s">
        <v>44</v>
      </c>
      <c r="D312" s="72">
        <f>emp_sources!E$13*euref_det!T312/1000</f>
        <v>0</v>
      </c>
    </row>
    <row r="313" spans="1:4" ht="15" customHeight="1" x14ac:dyDescent="0.25">
      <c r="A313" s="9" t="s">
        <v>3</v>
      </c>
      <c r="B313" s="9" t="s">
        <v>45</v>
      </c>
      <c r="C313" s="9" t="s">
        <v>46</v>
      </c>
      <c r="D313" s="72">
        <f>emp_sources!E$14*euref_det!T313/1000</f>
        <v>0</v>
      </c>
    </row>
    <row r="314" spans="1:4" ht="15" customHeight="1" x14ac:dyDescent="0.25">
      <c r="A314" s="9" t="s">
        <v>2</v>
      </c>
      <c r="B314" s="9" t="s">
        <v>29</v>
      </c>
      <c r="C314" s="9" t="s">
        <v>30</v>
      </c>
      <c r="D314" s="72">
        <f>emp_sources!E$2*euref_det!T314/1000</f>
        <v>4.9794500000000005E-2</v>
      </c>
    </row>
    <row r="315" spans="1:4" ht="15" customHeight="1" x14ac:dyDescent="0.25">
      <c r="A315" s="9" t="s">
        <v>2</v>
      </c>
      <c r="B315" s="9" t="s">
        <v>31</v>
      </c>
      <c r="C315" s="9" t="s">
        <v>32</v>
      </c>
      <c r="D315" s="72">
        <f>emp_sources!E$3*euref_det!T315/1000</f>
        <v>0.16356291700000006</v>
      </c>
    </row>
    <row r="316" spans="1:4" ht="15" customHeight="1" x14ac:dyDescent="0.25">
      <c r="A316" s="9" t="s">
        <v>2</v>
      </c>
      <c r="B316" s="9" t="s">
        <v>33</v>
      </c>
      <c r="C316" s="9" t="s">
        <v>34</v>
      </c>
      <c r="D316" s="72">
        <f>emp_sources!E$4*euref_det!T316/1000</f>
        <v>5.7191039999999989</v>
      </c>
    </row>
    <row r="317" spans="1:4" ht="15" customHeight="1" x14ac:dyDescent="0.25">
      <c r="A317" s="9" t="s">
        <v>2</v>
      </c>
      <c r="B317" s="9" t="s">
        <v>35</v>
      </c>
      <c r="C317" s="9" t="s">
        <v>36</v>
      </c>
      <c r="D317" s="72">
        <f>emp_sources!E$5*euref_det!T317/1000</f>
        <v>3.2789999999999999</v>
      </c>
    </row>
    <row r="318" spans="1:4" ht="15" customHeight="1" x14ac:dyDescent="0.25">
      <c r="A318" s="9" t="s">
        <v>2</v>
      </c>
      <c r="B318" s="9" t="s">
        <v>79</v>
      </c>
      <c r="C318" s="9" t="s">
        <v>83</v>
      </c>
      <c r="D318" s="72">
        <f>emp_sources!E$6*euref_det!T318/1000</f>
        <v>1.7413185789149681</v>
      </c>
    </row>
    <row r="319" spans="1:4" ht="15" customHeight="1" x14ac:dyDescent="0.25">
      <c r="A319" s="9" t="s">
        <v>2</v>
      </c>
      <c r="B319" s="9" t="s">
        <v>78</v>
      </c>
      <c r="C319" s="9" t="s">
        <v>84</v>
      </c>
      <c r="D319" s="72">
        <f>emp_sources!E$7*euref_det!T319/1000</f>
        <v>4.4107605816254995E-2</v>
      </c>
    </row>
    <row r="320" spans="1:4" ht="15" customHeight="1" x14ac:dyDescent="0.25">
      <c r="A320" s="9" t="s">
        <v>2</v>
      </c>
      <c r="B320" s="9" t="s">
        <v>37</v>
      </c>
      <c r="C320" s="9" t="s">
        <v>38</v>
      </c>
      <c r="D320" s="72">
        <f>emp_sources!E$8*euref_det!T320/1000</f>
        <v>0.41412896560000001</v>
      </c>
    </row>
    <row r="321" spans="1:4" ht="15" customHeight="1" x14ac:dyDescent="0.25">
      <c r="A321" s="9" t="s">
        <v>2</v>
      </c>
      <c r="B321" s="9" t="s">
        <v>39</v>
      </c>
      <c r="C321" s="9" t="s">
        <v>40</v>
      </c>
      <c r="D321" s="72">
        <f>emp_sources!E$9*euref_det!T321/1000</f>
        <v>4.7416595850000007</v>
      </c>
    </row>
    <row r="322" spans="1:4" ht="15" customHeight="1" x14ac:dyDescent="0.25">
      <c r="A322" s="9" t="s">
        <v>2</v>
      </c>
      <c r="B322" s="9" t="s">
        <v>80</v>
      </c>
      <c r="C322" s="9" t="s">
        <v>85</v>
      </c>
      <c r="D322" s="72">
        <f>emp_sources!E$10*euref_det!T322/1000</f>
        <v>1.8590163934426227E-3</v>
      </c>
    </row>
    <row r="323" spans="1:4" ht="15" customHeight="1" x14ac:dyDescent="0.25">
      <c r="A323" s="9" t="s">
        <v>2</v>
      </c>
      <c r="B323" s="9" t="s">
        <v>81</v>
      </c>
      <c r="C323" s="9" t="s">
        <v>86</v>
      </c>
      <c r="D323" s="72">
        <f>emp_sources!E$11*euref_det!T323/1000</f>
        <v>0.10968196721311475</v>
      </c>
    </row>
    <row r="324" spans="1:4" ht="15" customHeight="1" x14ac:dyDescent="0.25">
      <c r="A324" s="9" t="s">
        <v>2</v>
      </c>
      <c r="B324" s="9" t="s">
        <v>41</v>
      </c>
      <c r="C324" s="9" t="s">
        <v>42</v>
      </c>
      <c r="D324" s="72">
        <f>emp_sources!E$12*euref_det!T324/1000</f>
        <v>0</v>
      </c>
    </row>
    <row r="325" spans="1:4" ht="15" customHeight="1" x14ac:dyDescent="0.25">
      <c r="A325" s="9" t="s">
        <v>2</v>
      </c>
      <c r="B325" s="9" t="s">
        <v>43</v>
      </c>
      <c r="C325" s="9" t="s">
        <v>44</v>
      </c>
      <c r="D325" s="72">
        <f>emp_sources!E$13*euref_det!T325/1000</f>
        <v>0</v>
      </c>
    </row>
    <row r="326" spans="1:4" ht="15" customHeight="1" x14ac:dyDescent="0.25">
      <c r="A326" s="9" t="s">
        <v>2</v>
      </c>
      <c r="B326" s="9" t="s">
        <v>45</v>
      </c>
      <c r="C326" s="9" t="s">
        <v>46</v>
      </c>
      <c r="D326" s="72">
        <f>emp_sources!E$14*euref_det!T326/1000</f>
        <v>0</v>
      </c>
    </row>
    <row r="327" spans="1:4" ht="15" customHeight="1" x14ac:dyDescent="0.25">
      <c r="A327" s="9" t="s">
        <v>1</v>
      </c>
      <c r="B327" s="9" t="s">
        <v>29</v>
      </c>
      <c r="C327" s="9" t="s">
        <v>30</v>
      </c>
      <c r="D327" s="72">
        <f>emp_sources!E$2*euref_det!T327/1000</f>
        <v>0.1108842</v>
      </c>
    </row>
    <row r="328" spans="1:4" ht="15" customHeight="1" x14ac:dyDescent="0.25">
      <c r="A328" s="9" t="s">
        <v>1</v>
      </c>
      <c r="B328" s="9" t="s">
        <v>31</v>
      </c>
      <c r="C328" s="9" t="s">
        <v>32</v>
      </c>
      <c r="D328" s="72">
        <f>emp_sources!E$3*euref_det!T328/1000</f>
        <v>6.5787694000000008E-2</v>
      </c>
    </row>
    <row r="329" spans="1:4" ht="15" customHeight="1" x14ac:dyDescent="0.25">
      <c r="A329" s="9" t="s">
        <v>1</v>
      </c>
      <c r="B329" s="9" t="s">
        <v>33</v>
      </c>
      <c r="C329" s="9" t="s">
        <v>34</v>
      </c>
      <c r="D329" s="72">
        <f>emp_sources!E$4*euref_det!T329/1000</f>
        <v>0.42000000000000004</v>
      </c>
    </row>
    <row r="330" spans="1:4" ht="15" customHeight="1" x14ac:dyDescent="0.25">
      <c r="A330" s="9" t="s">
        <v>1</v>
      </c>
      <c r="B330" s="9" t="s">
        <v>35</v>
      </c>
      <c r="C330" s="9" t="s">
        <v>36</v>
      </c>
      <c r="D330" s="72">
        <f>emp_sources!E$5*euref_det!T330/1000</f>
        <v>0.2238</v>
      </c>
    </row>
    <row r="331" spans="1:4" ht="15" customHeight="1" x14ac:dyDescent="0.25">
      <c r="A331" s="9" t="s">
        <v>1</v>
      </c>
      <c r="B331" s="9" t="s">
        <v>79</v>
      </c>
      <c r="C331" s="9" t="s">
        <v>83</v>
      </c>
      <c r="D331" s="72">
        <f>emp_sources!E$6*euref_det!T331/1000</f>
        <v>1.1100000000000001E-3</v>
      </c>
    </row>
    <row r="332" spans="1:4" ht="15" customHeight="1" x14ac:dyDescent="0.25">
      <c r="A332" s="9" t="s">
        <v>1</v>
      </c>
      <c r="B332" s="9" t="s">
        <v>78</v>
      </c>
      <c r="C332" s="9" t="s">
        <v>84</v>
      </c>
      <c r="D332" s="72">
        <f>emp_sources!E$7*euref_det!T332/1000</f>
        <v>0</v>
      </c>
    </row>
    <row r="333" spans="1:4" ht="15" customHeight="1" x14ac:dyDescent="0.25">
      <c r="A333" s="9" t="s">
        <v>1</v>
      </c>
      <c r="B333" s="9" t="s">
        <v>37</v>
      </c>
      <c r="C333" s="9" t="s">
        <v>38</v>
      </c>
      <c r="D333" s="72">
        <f>emp_sources!E$8*euref_det!T333/1000</f>
        <v>1.288455E-2</v>
      </c>
    </row>
    <row r="334" spans="1:4" ht="15" customHeight="1" x14ac:dyDescent="0.25">
      <c r="A334" s="9" t="s">
        <v>1</v>
      </c>
      <c r="B334" s="9" t="s">
        <v>39</v>
      </c>
      <c r="C334" s="9" t="s">
        <v>40</v>
      </c>
      <c r="D334" s="72">
        <f>emp_sources!E$9*euref_det!T334/1000</f>
        <v>7.6613385000000006E-2</v>
      </c>
    </row>
    <row r="335" spans="1:4" ht="15" customHeight="1" x14ac:dyDescent="0.25">
      <c r="A335" s="9" t="s">
        <v>1</v>
      </c>
      <c r="B335" s="9" t="s">
        <v>80</v>
      </c>
      <c r="C335" s="9" t="s">
        <v>85</v>
      </c>
      <c r="D335" s="72">
        <f>emp_sources!E$10*euref_det!T335/1000</f>
        <v>0</v>
      </c>
    </row>
    <row r="336" spans="1:4" ht="15" customHeight="1" x14ac:dyDescent="0.25">
      <c r="A336" s="9" t="s">
        <v>1</v>
      </c>
      <c r="B336" s="9" t="s">
        <v>81</v>
      </c>
      <c r="C336" s="9" t="s">
        <v>86</v>
      </c>
      <c r="D336" s="72">
        <f>emp_sources!E$11*euref_det!T336/1000</f>
        <v>0.36679999999999996</v>
      </c>
    </row>
    <row r="337" spans="1:4" ht="15" customHeight="1" x14ac:dyDescent="0.25">
      <c r="A337" s="9" t="s">
        <v>1</v>
      </c>
      <c r="B337" s="9" t="s">
        <v>41</v>
      </c>
      <c r="C337" s="9" t="s">
        <v>42</v>
      </c>
      <c r="D337" s="72">
        <f>emp_sources!E$12*euref_det!T337/1000</f>
        <v>0</v>
      </c>
    </row>
    <row r="338" spans="1:4" ht="15" customHeight="1" x14ac:dyDescent="0.25">
      <c r="A338" s="9" t="s">
        <v>1</v>
      </c>
      <c r="B338" s="9" t="s">
        <v>43</v>
      </c>
      <c r="C338" s="9" t="s">
        <v>44</v>
      </c>
      <c r="D338" s="72">
        <f>emp_sources!E$13*euref_det!T338/1000</f>
        <v>0</v>
      </c>
    </row>
    <row r="339" spans="1:4" ht="15" customHeight="1" x14ac:dyDescent="0.25">
      <c r="A339" s="9" t="s">
        <v>1</v>
      </c>
      <c r="B339" s="9" t="s">
        <v>45</v>
      </c>
      <c r="C339" s="9" t="s">
        <v>46</v>
      </c>
      <c r="D339" s="72">
        <f>emp_sources!E$14*euref_det!T339/1000</f>
        <v>0</v>
      </c>
    </row>
    <row r="340" spans="1:4" ht="15" customHeight="1" x14ac:dyDescent="0.25">
      <c r="A340" s="9" t="s">
        <v>0</v>
      </c>
      <c r="B340" s="9" t="s">
        <v>29</v>
      </c>
      <c r="C340" s="9" t="s">
        <v>30</v>
      </c>
      <c r="D340" s="72">
        <f>emp_sources!E$2*euref_det!T340/1000</f>
        <v>0.17839682000000004</v>
      </c>
    </row>
    <row r="341" spans="1:4" ht="15" customHeight="1" x14ac:dyDescent="0.25">
      <c r="A341" s="9" t="s">
        <v>0</v>
      </c>
      <c r="B341" s="9" t="s">
        <v>31</v>
      </c>
      <c r="C341" s="9" t="s">
        <v>32</v>
      </c>
      <c r="D341" s="72">
        <f>emp_sources!E$3*euref_det!T341/1000</f>
        <v>0.24334060100000005</v>
      </c>
    </row>
    <row r="342" spans="1:4" ht="15" customHeight="1" x14ac:dyDescent="0.25">
      <c r="A342" s="9" t="s">
        <v>0</v>
      </c>
      <c r="B342" s="9" t="s">
        <v>33</v>
      </c>
      <c r="C342" s="9" t="s">
        <v>34</v>
      </c>
      <c r="D342" s="72">
        <f>emp_sources!E$4*euref_det!T342/1000</f>
        <v>1.1639999999999999</v>
      </c>
    </row>
    <row r="343" spans="1:4" ht="15" customHeight="1" x14ac:dyDescent="0.25">
      <c r="A343" s="9" t="s">
        <v>0</v>
      </c>
      <c r="B343" s="9" t="s">
        <v>35</v>
      </c>
      <c r="C343" s="9" t="s">
        <v>36</v>
      </c>
      <c r="D343" s="72">
        <f>emp_sources!E$5*euref_det!T343/1000</f>
        <v>0.32140000000000002</v>
      </c>
    </row>
    <row r="344" spans="1:4" ht="15" customHeight="1" x14ac:dyDescent="0.25">
      <c r="A344" s="9" t="s">
        <v>0</v>
      </c>
      <c r="B344" s="9" t="s">
        <v>79</v>
      </c>
      <c r="C344" s="9" t="s">
        <v>83</v>
      </c>
      <c r="D344" s="72">
        <f>emp_sources!E$6*euref_det!T344/1000</f>
        <v>1.5E-3</v>
      </c>
    </row>
    <row r="345" spans="1:4" ht="15" customHeight="1" x14ac:dyDescent="0.25">
      <c r="A345" s="9" t="s">
        <v>0</v>
      </c>
      <c r="B345" s="9" t="s">
        <v>78</v>
      </c>
      <c r="C345" s="9" t="s">
        <v>84</v>
      </c>
      <c r="D345" s="72">
        <f>emp_sources!E$7*euref_det!T345/1000</f>
        <v>0</v>
      </c>
    </row>
    <row r="346" spans="1:4" ht="15" customHeight="1" x14ac:dyDescent="0.25">
      <c r="A346" s="9" t="s">
        <v>0</v>
      </c>
      <c r="B346" s="9" t="s">
        <v>37</v>
      </c>
      <c r="C346" s="9" t="s">
        <v>38</v>
      </c>
      <c r="D346" s="72">
        <f>emp_sources!E$8*euref_det!T346/1000</f>
        <v>1.1786670000000001E-2</v>
      </c>
    </row>
    <row r="347" spans="1:4" ht="15" customHeight="1" x14ac:dyDescent="0.25">
      <c r="A347" s="9" t="s">
        <v>0</v>
      </c>
      <c r="B347" s="9" t="s">
        <v>39</v>
      </c>
      <c r="C347" s="9" t="s">
        <v>40</v>
      </c>
      <c r="D347" s="72">
        <f>emp_sources!E$9*euref_det!T347/1000</f>
        <v>0.36100368000000005</v>
      </c>
    </row>
    <row r="348" spans="1:4" ht="15" customHeight="1" x14ac:dyDescent="0.25">
      <c r="A348" s="9" t="s">
        <v>0</v>
      </c>
      <c r="B348" s="9" t="s">
        <v>80</v>
      </c>
      <c r="C348" s="9" t="s">
        <v>85</v>
      </c>
      <c r="D348" s="72">
        <f>emp_sources!E$10*euref_det!T348/1000</f>
        <v>0.3756902183886951</v>
      </c>
    </row>
    <row r="349" spans="1:4" ht="15" customHeight="1" x14ac:dyDescent="0.25">
      <c r="A349" s="9" t="s">
        <v>0</v>
      </c>
      <c r="B349" s="9" t="s">
        <v>81</v>
      </c>
      <c r="C349" s="9" t="s">
        <v>86</v>
      </c>
      <c r="D349" s="72">
        <f>emp_sources!E$11*euref_det!T349/1000</f>
        <v>9.9819563222609611E-2</v>
      </c>
    </row>
    <row r="350" spans="1:4" ht="15" customHeight="1" x14ac:dyDescent="0.25">
      <c r="A350" s="9" t="s">
        <v>0</v>
      </c>
      <c r="B350" s="9" t="s">
        <v>41</v>
      </c>
      <c r="C350" s="9" t="s">
        <v>42</v>
      </c>
      <c r="D350" s="72">
        <f>emp_sources!E$12*euref_det!T350/1000</f>
        <v>0</v>
      </c>
    </row>
    <row r="351" spans="1:4" ht="15" customHeight="1" x14ac:dyDescent="0.25">
      <c r="A351" s="9" t="s">
        <v>0</v>
      </c>
      <c r="B351" s="9" t="s">
        <v>43</v>
      </c>
      <c r="C351" s="9" t="s">
        <v>44</v>
      </c>
      <c r="D351" s="72">
        <f>emp_sources!E$13*euref_det!T351/1000</f>
        <v>0</v>
      </c>
    </row>
    <row r="352" spans="1:4" ht="15" customHeight="1" x14ac:dyDescent="0.25">
      <c r="A352" s="9" t="s">
        <v>0</v>
      </c>
      <c r="B352" s="9" t="s">
        <v>45</v>
      </c>
      <c r="C352" s="9" t="s">
        <v>46</v>
      </c>
      <c r="D352" s="72">
        <f>emp_sources!E$14*euref_det!T352/1000</f>
        <v>0</v>
      </c>
    </row>
    <row r="353" spans="1:4" ht="15" customHeight="1" x14ac:dyDescent="0.25">
      <c r="A353" s="9" t="s">
        <v>48</v>
      </c>
      <c r="B353" s="9" t="s">
        <v>29</v>
      </c>
      <c r="C353" s="9" t="s">
        <v>30</v>
      </c>
      <c r="D353" s="72">
        <f>emp_sources!E$2*euref_det!T353/1000</f>
        <v>2.6228826400000007</v>
      </c>
    </row>
    <row r="354" spans="1:4" ht="15" customHeight="1" x14ac:dyDescent="0.25">
      <c r="A354" s="9" t="s">
        <v>48</v>
      </c>
      <c r="B354" s="9" t="s">
        <v>31</v>
      </c>
      <c r="C354" s="9" t="s">
        <v>32</v>
      </c>
      <c r="D354" s="72">
        <f>emp_sources!E$3*euref_det!T354/1000</f>
        <v>4.7534889682000001</v>
      </c>
    </row>
    <row r="355" spans="1:4" ht="15" customHeight="1" x14ac:dyDescent="0.25">
      <c r="A355" s="9" t="s">
        <v>48</v>
      </c>
      <c r="B355" s="9" t="s">
        <v>33</v>
      </c>
      <c r="C355" s="9" t="s">
        <v>34</v>
      </c>
      <c r="D355" s="72">
        <f>emp_sources!E$4*euref_det!T355/1000</f>
        <v>5.6243999999999996</v>
      </c>
    </row>
    <row r="356" spans="1:4" ht="15" customHeight="1" x14ac:dyDescent="0.25">
      <c r="A356" s="9" t="s">
        <v>48</v>
      </c>
      <c r="B356" s="9" t="s">
        <v>35</v>
      </c>
      <c r="C356" s="9" t="s">
        <v>36</v>
      </c>
      <c r="D356" s="72">
        <f>emp_sources!E$5*euref_det!T356/1000</f>
        <v>0.33859999999999996</v>
      </c>
    </row>
    <row r="357" spans="1:4" ht="15" customHeight="1" x14ac:dyDescent="0.25">
      <c r="A357" s="9" t="s">
        <v>48</v>
      </c>
      <c r="B357" s="9" t="s">
        <v>79</v>
      </c>
      <c r="C357" s="9" t="s">
        <v>83</v>
      </c>
      <c r="D357" s="72">
        <f>emp_sources!E$6*euref_det!T357/1000</f>
        <v>2.6278334742451821</v>
      </c>
    </row>
    <row r="358" spans="1:4" ht="15" customHeight="1" x14ac:dyDescent="0.25">
      <c r="A358" s="9" t="s">
        <v>48</v>
      </c>
      <c r="B358" s="9" t="s">
        <v>78</v>
      </c>
      <c r="C358" s="9" t="s">
        <v>84</v>
      </c>
      <c r="D358" s="72">
        <f>emp_sources!E$7*euref_det!T358/1000</f>
        <v>0.96861101716987874</v>
      </c>
    </row>
    <row r="359" spans="1:4" ht="15" customHeight="1" x14ac:dyDescent="0.25">
      <c r="A359" s="9" t="s">
        <v>48</v>
      </c>
      <c r="B359" s="9" t="s">
        <v>37</v>
      </c>
      <c r="C359" s="9" t="s">
        <v>38</v>
      </c>
      <c r="D359" s="72">
        <f>emp_sources!E$8*euref_det!T359/1000</f>
        <v>0.31181112480000006</v>
      </c>
    </row>
    <row r="360" spans="1:4" ht="15" customHeight="1" x14ac:dyDescent="0.25">
      <c r="A360" s="9" t="s">
        <v>48</v>
      </c>
      <c r="B360" s="9" t="s">
        <v>39</v>
      </c>
      <c r="C360" s="9" t="s">
        <v>40</v>
      </c>
      <c r="D360" s="72">
        <f>emp_sources!E$9*euref_det!T360/1000</f>
        <v>5.4509239499999982</v>
      </c>
    </row>
    <row r="361" spans="1:4" ht="15" customHeight="1" x14ac:dyDescent="0.25">
      <c r="A361" s="9" t="s">
        <v>48</v>
      </c>
      <c r="B361" s="9" t="s">
        <v>80</v>
      </c>
      <c r="C361" s="9" t="s">
        <v>85</v>
      </c>
      <c r="D361" s="72">
        <f>emp_sources!E$10*euref_det!T361/1000</f>
        <v>4.269441888634546</v>
      </c>
    </row>
    <row r="362" spans="1:4" ht="15" customHeight="1" x14ac:dyDescent="0.25">
      <c r="A362" s="9" t="s">
        <v>48</v>
      </c>
      <c r="B362" s="9" t="s">
        <v>81</v>
      </c>
      <c r="C362" s="9" t="s">
        <v>86</v>
      </c>
      <c r="D362" s="72">
        <f>emp_sources!E$11*euref_det!T362/1000</f>
        <v>5.0704042227309074</v>
      </c>
    </row>
    <row r="363" spans="1:4" ht="15" customHeight="1" x14ac:dyDescent="0.25">
      <c r="A363" s="9" t="s">
        <v>48</v>
      </c>
      <c r="B363" s="9" t="s">
        <v>41</v>
      </c>
      <c r="C363" s="9" t="s">
        <v>42</v>
      </c>
      <c r="D363" s="72">
        <f>emp_sources!E$12*euref_det!T363/1000</f>
        <v>0</v>
      </c>
    </row>
    <row r="364" spans="1:4" ht="15" customHeight="1" x14ac:dyDescent="0.25">
      <c r="A364" s="9" t="s">
        <v>48</v>
      </c>
      <c r="B364" s="9" t="s">
        <v>43</v>
      </c>
      <c r="C364" s="9" t="s">
        <v>44</v>
      </c>
      <c r="D364" s="72">
        <f>emp_sources!E$13*euref_det!T364/1000</f>
        <v>2.3999999999999998E-3</v>
      </c>
    </row>
    <row r="365" spans="1:4" ht="15" customHeight="1" x14ac:dyDescent="0.25">
      <c r="A365" s="9" t="s">
        <v>48</v>
      </c>
      <c r="B365" s="9" t="s">
        <v>45</v>
      </c>
      <c r="C365" s="9" t="s">
        <v>46</v>
      </c>
      <c r="D365" s="72">
        <f>emp_sources!E$14*euref_det!T365/1000</f>
        <v>0</v>
      </c>
    </row>
    <row r="366" spans="1:4" ht="15" customHeight="1" x14ac:dyDescent="0.25">
      <c r="A366" s="9"/>
      <c r="B366" s="9"/>
      <c r="C366" s="9"/>
    </row>
    <row r="367" spans="1:4" ht="15" customHeight="1" x14ac:dyDescent="0.25">
      <c r="A367" s="9"/>
      <c r="B367" s="9"/>
      <c r="C367" s="9"/>
    </row>
    <row r="368" spans="1:4" ht="15" customHeight="1" x14ac:dyDescent="0.25">
      <c r="A368" s="9"/>
      <c r="B368" s="9"/>
      <c r="C368" s="9"/>
    </row>
    <row r="369" spans="1:3" ht="15" customHeight="1" x14ac:dyDescent="0.25">
      <c r="A369" s="9"/>
      <c r="B369" s="9"/>
      <c r="C369" s="9"/>
    </row>
    <row r="370" spans="1:3" ht="15" customHeight="1" x14ac:dyDescent="0.25">
      <c r="A370" s="9"/>
      <c r="B370" s="9"/>
      <c r="C370" s="9"/>
    </row>
    <row r="371" spans="1:3" ht="15" customHeight="1" x14ac:dyDescent="0.25">
      <c r="A371" s="9"/>
      <c r="B371" s="9"/>
      <c r="C371" s="9"/>
    </row>
    <row r="372" spans="1:3" ht="15" customHeight="1" x14ac:dyDescent="0.25">
      <c r="A372" s="9"/>
      <c r="B372" s="9"/>
      <c r="C372" s="9"/>
    </row>
    <row r="373" spans="1:3" ht="15" customHeight="1" x14ac:dyDescent="0.25">
      <c r="A373" s="9"/>
      <c r="B373" s="9"/>
      <c r="C373" s="9"/>
    </row>
    <row r="374" spans="1:3" ht="15" customHeight="1" x14ac:dyDescent="0.25">
      <c r="A374" s="9"/>
      <c r="B374" s="9"/>
      <c r="C374" s="9"/>
    </row>
    <row r="375" spans="1:3" ht="15" customHeight="1" x14ac:dyDescent="0.25">
      <c r="A375" s="9"/>
      <c r="B375" s="9"/>
      <c r="C375" s="9"/>
    </row>
    <row r="376" spans="1:3" ht="15" customHeight="1" x14ac:dyDescent="0.25">
      <c r="A376" s="9"/>
      <c r="B376" s="9"/>
      <c r="C376" s="9"/>
    </row>
    <row r="377" spans="1:3" ht="15" customHeight="1" x14ac:dyDescent="0.25">
      <c r="A377" s="9"/>
      <c r="B377" s="9"/>
      <c r="C377" s="9"/>
    </row>
    <row r="378" spans="1:3" ht="15" customHeight="1" x14ac:dyDescent="0.25">
      <c r="A378" s="9"/>
      <c r="B378" s="9"/>
      <c r="C378" s="9"/>
    </row>
  </sheetData>
  <conditionalFormatting sqref="D1">
    <cfRule type="aboveAverage" priority="5"/>
  </conditionalFormatting>
  <conditionalFormatting sqref="D366:D1048576">
    <cfRule type="aboveAverage" priority="6"/>
  </conditionalFormatting>
  <pageMargins left="0.7" right="0.7" top="0.78740157499999996" bottom="0.78740157499999996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zoomScale="75" zoomScaleNormal="75" workbookViewId="0">
      <pane xSplit="3" ySplit="1" topLeftCell="D2" activePane="bottomRight" state="frozen"/>
      <selection activeCell="E2" sqref="E2"/>
      <selection pane="topRight" activeCell="E2" sqref="E2"/>
      <selection pane="bottomLeft" activeCell="E2" sqref="E2"/>
      <selection pane="bottomRight" activeCell="D2" sqref="D2"/>
    </sheetView>
  </sheetViews>
  <sheetFormatPr defaultColWidth="11" defaultRowHeight="14.25" x14ac:dyDescent="0.2"/>
  <cols>
    <col min="1" max="1" width="11.75" customWidth="1"/>
    <col min="2" max="2" width="48.625" customWidth="1"/>
    <col min="3" max="3" width="12.25" customWidth="1"/>
    <col min="4" max="4" width="25.625" customWidth="1"/>
  </cols>
  <sheetData>
    <row r="1" spans="1:4" ht="15" customHeight="1" x14ac:dyDescent="0.25">
      <c r="A1" s="3" t="s">
        <v>26</v>
      </c>
      <c r="B1" s="3" t="s">
        <v>27</v>
      </c>
      <c r="C1" s="3" t="s">
        <v>28</v>
      </c>
      <c r="D1" s="3" t="s">
        <v>1090</v>
      </c>
    </row>
    <row r="2" spans="1:4" ht="15" customHeight="1" x14ac:dyDescent="0.25">
      <c r="A2" s="9" t="s">
        <v>1091</v>
      </c>
      <c r="B2" s="9" t="s">
        <v>29</v>
      </c>
      <c r="C2" s="9" t="s">
        <v>30</v>
      </c>
      <c r="D2" s="72">
        <f>emp_det!D2+emp_det!D15+emp_det!D28+emp_det!D41+emp_det!D54+emp_det!D67+emp_det!D80+emp_det!D93+emp_det!D106+emp_det!D119+emp_det!D132+emp_det!D145+emp_det!D158+emp_det!D171+emp_det!D184+emp_det!D197+emp_det!D210+emp_det!D223+emp_det!D236+emp_det!D249+emp_det!D262+emp_det!D275+emp_det!D288+emp_det!D301+emp_det!D314+emp_det!D327+emp_det!D340+emp_det!D353</f>
        <v>24.718209759600001</v>
      </c>
    </row>
    <row r="3" spans="1:4" ht="15" customHeight="1" x14ac:dyDescent="0.25">
      <c r="A3" s="9" t="s">
        <v>1091</v>
      </c>
      <c r="B3" s="9" t="s">
        <v>31</v>
      </c>
      <c r="C3" s="9" t="s">
        <v>32</v>
      </c>
      <c r="D3" s="72">
        <f>emp_det!D3+emp_det!D16+emp_det!D29+emp_det!D42+emp_det!D55+emp_det!D68+emp_det!D81+emp_det!D94+emp_det!D107+emp_det!D120+emp_det!D133+emp_det!D146+emp_det!D159+emp_det!D172+emp_det!D185+emp_det!D198+emp_det!D211+emp_det!D224+emp_det!D237+emp_det!D250+emp_det!D263+emp_det!D276+emp_det!D289+emp_det!D302+emp_det!D315+emp_det!D328+emp_det!D341+emp_det!D354</f>
        <v>30.747932950000003</v>
      </c>
    </row>
    <row r="4" spans="1:4" ht="15" customHeight="1" x14ac:dyDescent="0.25">
      <c r="A4" s="9" t="s">
        <v>1091</v>
      </c>
      <c r="B4" s="9" t="s">
        <v>33</v>
      </c>
      <c r="C4" s="9" t="s">
        <v>34</v>
      </c>
      <c r="D4" s="72">
        <f>emp_det!D4+emp_det!D17+emp_det!D30+emp_det!D43+emp_det!D56+emp_det!D69+emp_det!D82+emp_det!D95+emp_det!D108+emp_det!D121+emp_det!D134+emp_det!D147+emp_det!D160+emp_det!D173+emp_det!D186+emp_det!D199+emp_det!D212+emp_det!D225+emp_det!D238+emp_det!D251+emp_det!D264+emp_det!D277+emp_det!D290+emp_det!D303+emp_det!D316+emp_det!D329+emp_det!D342+emp_det!D355</f>
        <v>72.478752</v>
      </c>
    </row>
    <row r="5" spans="1:4" ht="15" customHeight="1" x14ac:dyDescent="0.25">
      <c r="A5" s="9" t="s">
        <v>1091</v>
      </c>
      <c r="B5" s="9" t="s">
        <v>35</v>
      </c>
      <c r="C5" s="9" t="s">
        <v>36</v>
      </c>
      <c r="D5" s="72">
        <f>emp_det!D5+emp_det!D18+emp_det!D31+emp_det!D44+emp_det!D57+emp_det!D70+emp_det!D83+emp_det!D96+emp_det!D109+emp_det!D122+emp_det!D135+emp_det!D148+emp_det!D161+emp_det!D174+emp_det!D187+emp_det!D200+emp_det!D213+emp_det!D226+emp_det!D239+emp_det!D252+emp_det!D265+emp_det!D278+emp_det!D291+emp_det!D304+emp_det!D317+emp_det!D330+emp_det!D343+emp_det!D356</f>
        <v>25.493992612769667</v>
      </c>
    </row>
    <row r="6" spans="1:4" ht="15" customHeight="1" x14ac:dyDescent="0.25">
      <c r="A6" s="9" t="s">
        <v>1091</v>
      </c>
      <c r="B6" s="9" t="s">
        <v>79</v>
      </c>
      <c r="C6" s="9" t="s">
        <v>83</v>
      </c>
      <c r="D6" s="72">
        <f>emp_det!D6+emp_det!D19+emp_det!D32+emp_det!D45+emp_det!D58+emp_det!D71+emp_det!D84+emp_det!D97+emp_det!D110+emp_det!D123+emp_det!D136+emp_det!D149+emp_det!D162+emp_det!D175+emp_det!D188+emp_det!D201+emp_det!D214+emp_det!D227+emp_det!D240+emp_det!D253+emp_det!D266+emp_det!D279+emp_det!D292+emp_det!D305+emp_det!D318+emp_det!D331+emp_det!D344+emp_det!D357</f>
        <v>39.252677420287405</v>
      </c>
    </row>
    <row r="7" spans="1:4" ht="15" customHeight="1" x14ac:dyDescent="0.25">
      <c r="A7" s="9" t="s">
        <v>1091</v>
      </c>
      <c r="B7" s="9" t="s">
        <v>78</v>
      </c>
      <c r="C7" s="9" t="s">
        <v>84</v>
      </c>
      <c r="D7" s="72">
        <f>emp_det!D7+emp_det!D20+emp_det!D33+emp_det!D46+emp_det!D59+emp_det!D72+emp_det!D85+emp_det!D98+emp_det!D111+emp_det!D124+emp_det!D137+emp_det!D150+emp_det!D163+emp_det!D176+emp_det!D189+emp_det!D202+emp_det!D215+emp_det!D228+emp_det!D241+emp_det!D254+emp_det!D267+emp_det!D280+emp_det!D293+emp_det!D306+emp_det!D319+emp_det!D332+emp_det!D345+emp_det!D358</f>
        <v>2.1476241409130985</v>
      </c>
    </row>
    <row r="8" spans="1:4" ht="15" customHeight="1" x14ac:dyDescent="0.25">
      <c r="A8" s="9" t="s">
        <v>1091</v>
      </c>
      <c r="B8" s="9" t="s">
        <v>37</v>
      </c>
      <c r="C8" s="9" t="s">
        <v>38</v>
      </c>
      <c r="D8" s="72">
        <f>emp_det!D8+emp_det!D21+emp_det!D34+emp_det!D47+emp_det!D60+emp_det!D73+emp_det!D86+emp_det!D99+emp_det!D112+emp_det!D125+emp_det!D138+emp_det!D151+emp_det!D164+emp_det!D177+emp_det!D190+emp_det!D203+emp_det!D216+emp_det!D229+emp_det!D242+emp_det!D255+emp_det!D268+emp_det!D281+emp_det!D294+emp_det!D307+emp_det!D320+emp_det!D333+emp_det!D346+emp_det!D359</f>
        <v>7.4318464948000029</v>
      </c>
    </row>
    <row r="9" spans="1:4" ht="15" customHeight="1" x14ac:dyDescent="0.25">
      <c r="A9" s="9" t="s">
        <v>1091</v>
      </c>
      <c r="B9" s="9" t="s">
        <v>39</v>
      </c>
      <c r="C9" s="9" t="s">
        <v>40</v>
      </c>
      <c r="D9" s="72">
        <f>emp_det!D9+emp_det!D22+emp_det!D35+emp_det!D48+emp_det!D61+emp_det!D74+emp_det!D87+emp_det!D100+emp_det!D113+emp_det!D126+emp_det!D139+emp_det!D152+emp_det!D165+emp_det!D178+emp_det!D191+emp_det!D204+emp_det!D217+emp_det!D230+emp_det!D243+emp_det!D256+emp_det!D269+emp_det!D282+emp_det!D295+emp_det!D308+emp_det!D321+emp_det!D334+emp_det!D347+emp_det!D360</f>
        <v>41.862561405000008</v>
      </c>
    </row>
    <row r="10" spans="1:4" ht="15" customHeight="1" x14ac:dyDescent="0.25">
      <c r="A10" s="9" t="s">
        <v>1091</v>
      </c>
      <c r="B10" s="9" t="s">
        <v>80</v>
      </c>
      <c r="C10" s="9" t="s">
        <v>85</v>
      </c>
      <c r="D10" s="72">
        <f>emp_det!D10+emp_det!D23+emp_det!D36+emp_det!D49+emp_det!D62+emp_det!D75+emp_det!D88+emp_det!D101+emp_det!D114+emp_det!D127+emp_det!D140+emp_det!D153+emp_det!D166+emp_det!D179+emp_det!D192+emp_det!D205+emp_det!D218+emp_det!D231+emp_det!D244+emp_det!D257+emp_det!D270+emp_det!D283+emp_det!D296+emp_det!D309+emp_det!D322+emp_det!D335+emp_det!D348+emp_det!D361</f>
        <v>21.712743871837297</v>
      </c>
    </row>
    <row r="11" spans="1:4" ht="15" customHeight="1" x14ac:dyDescent="0.25">
      <c r="A11" s="9" t="s">
        <v>1091</v>
      </c>
      <c r="B11" s="9" t="s">
        <v>81</v>
      </c>
      <c r="C11" s="9" t="s">
        <v>86</v>
      </c>
      <c r="D11" s="72">
        <f>emp_det!D11+emp_det!D24+emp_det!D37+emp_det!D50+emp_det!D63+emp_det!D76+emp_det!D89+emp_det!D102+emp_det!D115+emp_det!D128+emp_det!D141+emp_det!D154+emp_det!D167+emp_det!D180+emp_det!D193+emp_det!D206+emp_det!D219+emp_det!D232+emp_det!D245+emp_det!D258+emp_det!D271+emp_det!D284+emp_det!D297+emp_det!D310+emp_det!D323+emp_det!D336+emp_det!D349+emp_det!D362</f>
        <v>89.715243128807685</v>
      </c>
    </row>
    <row r="12" spans="1:4" ht="15" customHeight="1" x14ac:dyDescent="0.25">
      <c r="A12" s="9" t="s">
        <v>1091</v>
      </c>
      <c r="B12" s="9" t="s">
        <v>41</v>
      </c>
      <c r="C12" s="9" t="s">
        <v>42</v>
      </c>
      <c r="D12" s="72">
        <f>emp_det!D12+emp_det!D25+emp_det!D38+emp_det!D51+emp_det!D64+emp_det!D77+emp_det!D90+emp_det!D103+emp_det!D116+emp_det!D129+emp_det!D142+emp_det!D155+emp_det!D168+emp_det!D181+emp_det!D194+emp_det!D207+emp_det!D220+emp_det!D233+emp_det!D246+emp_det!D259+emp_det!D272+emp_det!D285+emp_det!D298+emp_det!D311+emp_det!D324+emp_det!D337+emp_det!D350+emp_det!D363</f>
        <v>1.4057025119209114</v>
      </c>
    </row>
    <row r="13" spans="1:4" ht="15" customHeight="1" x14ac:dyDescent="0.25">
      <c r="A13" s="9" t="s">
        <v>1091</v>
      </c>
      <c r="B13" s="9" t="s">
        <v>43</v>
      </c>
      <c r="C13" s="9" t="s">
        <v>44</v>
      </c>
      <c r="D13" s="72">
        <f>emp_det!D13+emp_det!D26+emp_det!D39+emp_det!D52+emp_det!D65+emp_det!D78+emp_det!D91+emp_det!D104+emp_det!D117+emp_det!D130+emp_det!D143+emp_det!D156+emp_det!D169+emp_det!D182+emp_det!D195+emp_det!D208+emp_det!D221+emp_det!D234+emp_det!D247+emp_det!D260+emp_det!D273+emp_det!D286+emp_det!D299+emp_det!D312+emp_det!D325+emp_det!D338+emp_det!D351+emp_det!D364</f>
        <v>0.13751275588269138</v>
      </c>
    </row>
    <row r="14" spans="1:4" ht="15" customHeight="1" x14ac:dyDescent="0.25">
      <c r="A14" s="9" t="s">
        <v>1091</v>
      </c>
      <c r="B14" s="9" t="s">
        <v>45</v>
      </c>
      <c r="C14" s="9" t="s">
        <v>46</v>
      </c>
      <c r="D14" s="72">
        <f>emp_det!D14+emp_det!D27+emp_det!D40+emp_det!D53+emp_det!D66+emp_det!D79+emp_det!D92+emp_det!D105+emp_det!D118+emp_det!D131+emp_det!D144+emp_det!D157+emp_det!D170+emp_det!D183+emp_det!D196+emp_det!D209+emp_det!D222+emp_det!D235+emp_det!D248+emp_det!D261+emp_det!D274+emp_det!D287+emp_det!D300+emp_det!D313+emp_det!D326+emp_det!D339+emp_det!D352+emp_det!D365</f>
        <v>0.34992482941153902</v>
      </c>
    </row>
    <row r="15" spans="1:4" ht="15" customHeight="1" x14ac:dyDescent="0.25">
      <c r="A15" s="9"/>
      <c r="B15" s="9"/>
      <c r="C15" s="9"/>
    </row>
    <row r="16" spans="1:4" ht="15" customHeight="1" x14ac:dyDescent="0.25">
      <c r="A16" s="9"/>
      <c r="B16" s="9"/>
      <c r="C16" s="9"/>
    </row>
    <row r="17" spans="1:3" ht="15" customHeight="1" x14ac:dyDescent="0.25">
      <c r="A17" s="9"/>
      <c r="B17" s="9"/>
      <c r="C17" s="9"/>
    </row>
    <row r="18" spans="1:3" ht="15" customHeight="1" x14ac:dyDescent="0.25">
      <c r="A18" s="9"/>
      <c r="B18" s="9"/>
      <c r="C18" s="9"/>
    </row>
    <row r="19" spans="1:3" ht="15" customHeight="1" x14ac:dyDescent="0.25">
      <c r="A19" s="9"/>
      <c r="B19" s="9"/>
      <c r="C19" s="9"/>
    </row>
    <row r="20" spans="1:3" ht="15" customHeight="1" x14ac:dyDescent="0.25">
      <c r="A20" s="9"/>
      <c r="B20" s="9"/>
      <c r="C20" s="9"/>
    </row>
    <row r="21" spans="1:3" ht="15" customHeight="1" x14ac:dyDescent="0.25">
      <c r="A21" s="9"/>
      <c r="B21" s="9"/>
      <c r="C21" s="9"/>
    </row>
    <row r="22" spans="1:3" ht="15" customHeight="1" x14ac:dyDescent="0.25">
      <c r="A22" s="9"/>
      <c r="B22" s="9"/>
      <c r="C22" s="9"/>
    </row>
    <row r="23" spans="1:3" ht="15" customHeight="1" x14ac:dyDescent="0.25">
      <c r="A23" s="9"/>
      <c r="B23" s="9"/>
      <c r="C23" s="9"/>
    </row>
    <row r="24" spans="1:3" ht="15" customHeight="1" x14ac:dyDescent="0.25">
      <c r="A24" s="9"/>
      <c r="B24" s="9"/>
      <c r="C24" s="9"/>
    </row>
    <row r="25" spans="1:3" ht="15" customHeight="1" x14ac:dyDescent="0.25">
      <c r="A25" s="9"/>
      <c r="B25" s="9"/>
      <c r="C25" s="9"/>
    </row>
    <row r="26" spans="1:3" ht="15" customHeight="1" x14ac:dyDescent="0.25">
      <c r="A26" s="9"/>
      <c r="B26" s="9"/>
      <c r="C26" s="9"/>
    </row>
    <row r="27" spans="1:3" ht="15" customHeight="1" x14ac:dyDescent="0.25">
      <c r="A27" s="9"/>
      <c r="B27" s="9"/>
      <c r="C27" s="9"/>
    </row>
  </sheetData>
  <conditionalFormatting sqref="D1">
    <cfRule type="aboveAverage" priority="5"/>
  </conditionalFormatting>
  <conditionalFormatting sqref="D15:D1048576">
    <cfRule type="aboveAverage" priority="6"/>
  </conditionalFormatting>
  <pageMargins left="0.7" right="0.7" top="0.78740157499999996" bottom="0.78740157499999996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201"/>
  <sheetViews>
    <sheetView zoomScale="75" zoomScaleNormal="7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1" sqref="B1"/>
    </sheetView>
  </sheetViews>
  <sheetFormatPr defaultColWidth="11" defaultRowHeight="14.25" x14ac:dyDescent="0.2"/>
  <cols>
    <col min="1" max="1" width="82" customWidth="1"/>
    <col min="2" max="57" width="15.5" customWidth="1"/>
  </cols>
  <sheetData>
    <row r="1" spans="1:57" ht="15" customHeight="1" x14ac:dyDescent="0.25">
      <c r="B1" s="61" t="s">
        <v>1074</v>
      </c>
      <c r="C1" s="61" t="s">
        <v>1073</v>
      </c>
      <c r="D1" s="61" t="s">
        <v>1072</v>
      </c>
      <c r="E1" s="61" t="s">
        <v>1071</v>
      </c>
      <c r="F1" s="61" t="s">
        <v>1070</v>
      </c>
      <c r="G1" s="61" t="s">
        <v>1069</v>
      </c>
      <c r="H1" s="61" t="s">
        <v>1068</v>
      </c>
      <c r="I1" s="61" t="s">
        <v>1067</v>
      </c>
      <c r="J1" s="61" t="s">
        <v>1066</v>
      </c>
      <c r="K1" s="61" t="s">
        <v>1065</v>
      </c>
      <c r="L1" s="61" t="s">
        <v>1064</v>
      </c>
      <c r="M1" s="61" t="s">
        <v>1063</v>
      </c>
      <c r="N1" s="61" t="s">
        <v>1062</v>
      </c>
      <c r="O1" s="61" t="s">
        <v>1061</v>
      </c>
      <c r="P1" s="61" t="s">
        <v>1060</v>
      </c>
      <c r="Q1" s="61" t="s">
        <v>1059</v>
      </c>
      <c r="R1" s="61" t="s">
        <v>1058</v>
      </c>
      <c r="S1" s="61" t="s">
        <v>1057</v>
      </c>
      <c r="T1" s="61" t="s">
        <v>1056</v>
      </c>
      <c r="U1" s="61" t="s">
        <v>1055</v>
      </c>
      <c r="V1" s="61" t="s">
        <v>1054</v>
      </c>
      <c r="W1" s="61" t="s">
        <v>1053</v>
      </c>
      <c r="X1" s="61" t="s">
        <v>1052</v>
      </c>
      <c r="Y1" s="61" t="s">
        <v>1051</v>
      </c>
      <c r="Z1" s="61" t="s">
        <v>1050</v>
      </c>
      <c r="AA1" s="61" t="s">
        <v>1049</v>
      </c>
      <c r="AB1" s="61" t="s">
        <v>1048</v>
      </c>
      <c r="AC1" s="61" t="s">
        <v>1047</v>
      </c>
      <c r="AD1" s="61" t="s">
        <v>1046</v>
      </c>
      <c r="AE1" s="61" t="s">
        <v>1045</v>
      </c>
      <c r="AF1" s="61" t="s">
        <v>1044</v>
      </c>
      <c r="AG1" s="61" t="s">
        <v>1043</v>
      </c>
      <c r="AH1" s="61" t="s">
        <v>1042</v>
      </c>
      <c r="AI1" s="61" t="s">
        <v>1041</v>
      </c>
      <c r="AJ1" s="61" t="s">
        <v>1040</v>
      </c>
      <c r="AK1" s="61" t="s">
        <v>1039</v>
      </c>
      <c r="AL1" s="61" t="s">
        <v>1038</v>
      </c>
      <c r="AM1" s="61" t="s">
        <v>1037</v>
      </c>
      <c r="AN1" s="61" t="s">
        <v>1036</v>
      </c>
      <c r="AO1" s="61" t="s">
        <v>1035</v>
      </c>
      <c r="AP1" s="61" t="s">
        <v>1034</v>
      </c>
      <c r="AQ1" s="61" t="s">
        <v>1033</v>
      </c>
      <c r="AR1" s="61" t="s">
        <v>1032</v>
      </c>
      <c r="AS1" s="61" t="s">
        <v>1031</v>
      </c>
      <c r="AT1" s="61" t="s">
        <v>1030</v>
      </c>
      <c r="AU1" s="61" t="s">
        <v>1029</v>
      </c>
      <c r="AV1" s="61" t="s">
        <v>1028</v>
      </c>
      <c r="AW1" s="61" t="s">
        <v>1027</v>
      </c>
      <c r="AX1" s="61" t="s">
        <v>1026</v>
      </c>
      <c r="AY1" s="61" t="s">
        <v>1025</v>
      </c>
      <c r="AZ1" s="61" t="s">
        <v>1024</v>
      </c>
      <c r="BA1" s="61" t="s">
        <v>1023</v>
      </c>
      <c r="BB1" s="61" t="s">
        <v>1022</v>
      </c>
      <c r="BC1" s="61" t="s">
        <v>1021</v>
      </c>
      <c r="BD1" s="61" t="s">
        <v>1020</v>
      </c>
      <c r="BE1" s="61" t="s">
        <v>1019</v>
      </c>
    </row>
    <row r="2" spans="1:57" ht="15" customHeight="1" x14ac:dyDescent="0.25">
      <c r="A2" s="61" t="s">
        <v>1018</v>
      </c>
      <c r="B2" s="62">
        <v>0</v>
      </c>
      <c r="C2" s="62">
        <v>0</v>
      </c>
      <c r="D2" s="62">
        <v>0</v>
      </c>
      <c r="E2" s="62">
        <v>0</v>
      </c>
      <c r="F2" s="62">
        <v>0</v>
      </c>
      <c r="G2" s="62">
        <v>0</v>
      </c>
      <c r="H2" s="62">
        <v>0</v>
      </c>
      <c r="I2" s="62">
        <v>0</v>
      </c>
      <c r="J2" s="62">
        <v>0</v>
      </c>
      <c r="K2" s="62">
        <v>0</v>
      </c>
      <c r="L2" s="62">
        <v>0</v>
      </c>
      <c r="M2" s="62">
        <v>0</v>
      </c>
      <c r="N2" s="62">
        <v>0</v>
      </c>
      <c r="O2" s="62">
        <v>0</v>
      </c>
      <c r="P2" s="62">
        <v>0</v>
      </c>
      <c r="Q2" s="62">
        <v>0</v>
      </c>
      <c r="R2" s="62">
        <v>0</v>
      </c>
      <c r="S2" s="62">
        <v>0</v>
      </c>
      <c r="T2" s="62">
        <v>0</v>
      </c>
      <c r="U2" s="62">
        <v>0</v>
      </c>
      <c r="V2" s="62">
        <v>0</v>
      </c>
      <c r="W2" s="62">
        <v>0</v>
      </c>
      <c r="X2" s="62">
        <v>0</v>
      </c>
      <c r="Y2" s="62">
        <v>0</v>
      </c>
      <c r="Z2" s="62">
        <v>0</v>
      </c>
      <c r="AA2" s="62">
        <v>0</v>
      </c>
      <c r="AB2" s="62">
        <v>0</v>
      </c>
      <c r="AC2" s="62">
        <v>0</v>
      </c>
      <c r="AD2" s="62">
        <v>0</v>
      </c>
      <c r="AE2" s="62">
        <v>0</v>
      </c>
      <c r="AF2" s="62">
        <v>0</v>
      </c>
      <c r="AG2" s="62">
        <v>0</v>
      </c>
      <c r="AH2" s="62">
        <v>0</v>
      </c>
      <c r="AI2" s="62">
        <v>0</v>
      </c>
      <c r="AJ2" s="62">
        <v>0</v>
      </c>
      <c r="AK2" s="62">
        <v>0</v>
      </c>
      <c r="AL2" s="62">
        <v>0</v>
      </c>
      <c r="AM2" s="62">
        <v>0</v>
      </c>
      <c r="AN2" s="62">
        <v>0</v>
      </c>
      <c r="AO2" s="62">
        <v>0</v>
      </c>
      <c r="AP2" s="62">
        <v>0</v>
      </c>
      <c r="AQ2" s="62">
        <v>0</v>
      </c>
      <c r="AR2" s="62">
        <v>0</v>
      </c>
      <c r="AS2" s="62">
        <v>0</v>
      </c>
      <c r="AT2" s="62">
        <v>0</v>
      </c>
      <c r="AU2" s="62">
        <v>0</v>
      </c>
      <c r="AV2" s="62">
        <v>0</v>
      </c>
      <c r="AW2" s="62">
        <v>0</v>
      </c>
      <c r="AX2" s="62">
        <v>0</v>
      </c>
      <c r="AY2" s="62">
        <v>0</v>
      </c>
      <c r="AZ2" s="62">
        <v>0</v>
      </c>
      <c r="BA2" s="62">
        <v>0</v>
      </c>
      <c r="BB2" s="62">
        <v>0</v>
      </c>
      <c r="BC2" s="62">
        <v>0</v>
      </c>
      <c r="BD2" s="62">
        <v>0</v>
      </c>
      <c r="BE2" s="62">
        <v>0</v>
      </c>
    </row>
    <row r="3" spans="1:57" ht="15" customHeight="1" x14ac:dyDescent="0.25">
      <c r="A3" s="61" t="s">
        <v>1017</v>
      </c>
      <c r="B3" s="62">
        <v>0</v>
      </c>
      <c r="C3" s="62">
        <v>0</v>
      </c>
      <c r="D3" s="62">
        <v>0</v>
      </c>
      <c r="E3" s="62">
        <v>0</v>
      </c>
      <c r="F3" s="62">
        <v>0</v>
      </c>
      <c r="G3" s="62">
        <v>0</v>
      </c>
      <c r="H3" s="62">
        <v>0</v>
      </c>
      <c r="I3" s="62">
        <v>0</v>
      </c>
      <c r="J3" s="62">
        <v>0</v>
      </c>
      <c r="K3" s="62">
        <v>1727.2063064685599</v>
      </c>
      <c r="L3" s="62">
        <v>0</v>
      </c>
      <c r="M3" s="62">
        <v>0</v>
      </c>
      <c r="N3" s="62">
        <v>0</v>
      </c>
      <c r="O3" s="62">
        <v>0</v>
      </c>
      <c r="P3" s="62">
        <v>0</v>
      </c>
      <c r="Q3" s="62">
        <v>0</v>
      </c>
      <c r="R3" s="62">
        <v>0</v>
      </c>
      <c r="S3" s="62">
        <v>0</v>
      </c>
      <c r="T3" s="62">
        <v>0</v>
      </c>
      <c r="U3" s="62">
        <v>0</v>
      </c>
      <c r="V3" s="62">
        <v>0</v>
      </c>
      <c r="W3" s="62">
        <v>0</v>
      </c>
      <c r="X3" s="62">
        <v>0</v>
      </c>
      <c r="Y3" s="62">
        <v>0</v>
      </c>
      <c r="Z3" s="62">
        <v>0</v>
      </c>
      <c r="AA3" s="62">
        <v>0</v>
      </c>
      <c r="AB3" s="62">
        <v>0</v>
      </c>
      <c r="AC3" s="62">
        <v>0</v>
      </c>
      <c r="AD3" s="62">
        <v>0</v>
      </c>
      <c r="AE3" s="62">
        <v>0</v>
      </c>
      <c r="AF3" s="62">
        <v>0</v>
      </c>
      <c r="AG3" s="62">
        <v>0</v>
      </c>
      <c r="AH3" s="62">
        <v>0</v>
      </c>
      <c r="AI3" s="62">
        <v>0</v>
      </c>
      <c r="AJ3" s="62">
        <v>0</v>
      </c>
      <c r="AK3" s="62">
        <v>5357.8332011688399</v>
      </c>
      <c r="AL3" s="62">
        <v>0</v>
      </c>
      <c r="AM3" s="62">
        <v>0</v>
      </c>
      <c r="AN3" s="62">
        <v>0</v>
      </c>
      <c r="AO3" s="62">
        <v>0</v>
      </c>
      <c r="AP3" s="62">
        <v>0</v>
      </c>
      <c r="AQ3" s="62">
        <v>0</v>
      </c>
      <c r="AR3" s="62">
        <v>0</v>
      </c>
      <c r="AS3" s="62">
        <v>0</v>
      </c>
      <c r="AT3" s="62">
        <v>0</v>
      </c>
      <c r="AU3" s="62">
        <v>0</v>
      </c>
      <c r="AV3" s="62">
        <v>0</v>
      </c>
      <c r="AW3" s="62">
        <v>0</v>
      </c>
      <c r="AX3" s="62">
        <v>0</v>
      </c>
      <c r="AY3" s="62">
        <v>0</v>
      </c>
      <c r="AZ3" s="62">
        <v>0</v>
      </c>
      <c r="BA3" s="62">
        <v>0</v>
      </c>
      <c r="BB3" s="62">
        <v>0</v>
      </c>
      <c r="BC3" s="62">
        <v>1.44683628410918</v>
      </c>
      <c r="BD3" s="62">
        <v>0</v>
      </c>
      <c r="BE3" s="62">
        <v>0</v>
      </c>
    </row>
    <row r="4" spans="1:57" ht="15" customHeight="1" x14ac:dyDescent="0.25">
      <c r="A4" s="61" t="s">
        <v>1016</v>
      </c>
      <c r="B4" s="62">
        <v>0</v>
      </c>
      <c r="C4" s="62">
        <v>0</v>
      </c>
      <c r="D4" s="62">
        <v>0</v>
      </c>
      <c r="E4" s="62">
        <v>0</v>
      </c>
      <c r="F4" s="62">
        <v>0</v>
      </c>
      <c r="G4" s="62">
        <v>0</v>
      </c>
      <c r="H4" s="62">
        <v>0</v>
      </c>
      <c r="I4" s="62">
        <v>0</v>
      </c>
      <c r="J4" s="62">
        <v>0</v>
      </c>
      <c r="K4" s="62">
        <v>1428.2372135942001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2">
        <v>0</v>
      </c>
      <c r="T4" s="62">
        <v>0</v>
      </c>
      <c r="U4" s="62">
        <v>0</v>
      </c>
      <c r="V4" s="62">
        <v>0</v>
      </c>
      <c r="W4" s="62">
        <v>0</v>
      </c>
      <c r="X4" s="62">
        <v>0</v>
      </c>
      <c r="Y4" s="62">
        <v>0</v>
      </c>
      <c r="Z4" s="62">
        <v>0</v>
      </c>
      <c r="AA4" s="62">
        <v>0</v>
      </c>
      <c r="AB4" s="62">
        <v>0</v>
      </c>
      <c r="AC4" s="62">
        <v>0</v>
      </c>
      <c r="AD4" s="62">
        <v>0</v>
      </c>
      <c r="AE4" s="62">
        <v>0</v>
      </c>
      <c r="AF4" s="62">
        <v>0</v>
      </c>
      <c r="AG4" s="62">
        <v>0</v>
      </c>
      <c r="AH4" s="62">
        <v>0</v>
      </c>
      <c r="AI4" s="62">
        <v>0</v>
      </c>
      <c r="AJ4" s="62">
        <v>0</v>
      </c>
      <c r="AK4" s="62">
        <v>4689.4102170972301</v>
      </c>
      <c r="AL4" s="62">
        <v>0</v>
      </c>
      <c r="AM4" s="62">
        <v>0</v>
      </c>
      <c r="AN4" s="62">
        <v>0</v>
      </c>
      <c r="AO4" s="62">
        <v>0</v>
      </c>
      <c r="AP4" s="62">
        <v>0</v>
      </c>
      <c r="AQ4" s="62">
        <v>0</v>
      </c>
      <c r="AR4" s="62">
        <v>0</v>
      </c>
      <c r="AS4" s="62">
        <v>0</v>
      </c>
      <c r="AT4" s="62">
        <v>0</v>
      </c>
      <c r="AU4" s="62">
        <v>0</v>
      </c>
      <c r="AV4" s="62">
        <v>0</v>
      </c>
      <c r="AW4" s="62">
        <v>0</v>
      </c>
      <c r="AX4" s="62">
        <v>0</v>
      </c>
      <c r="AY4" s="62">
        <v>0</v>
      </c>
      <c r="AZ4" s="62">
        <v>0</v>
      </c>
      <c r="BA4" s="62">
        <v>0</v>
      </c>
      <c r="BB4" s="62">
        <v>0</v>
      </c>
      <c r="BC4" s="62">
        <v>1.26633446739037</v>
      </c>
      <c r="BD4" s="62">
        <v>0</v>
      </c>
      <c r="BE4" s="62">
        <v>0</v>
      </c>
    </row>
    <row r="5" spans="1:57" ht="15" customHeight="1" x14ac:dyDescent="0.25">
      <c r="A5" s="61" t="s">
        <v>1015</v>
      </c>
      <c r="B5" s="62">
        <v>0</v>
      </c>
      <c r="C5" s="62">
        <v>0</v>
      </c>
      <c r="D5" s="62">
        <v>0</v>
      </c>
      <c r="E5" s="62">
        <v>0</v>
      </c>
      <c r="F5" s="62">
        <v>0</v>
      </c>
      <c r="G5" s="62">
        <v>0</v>
      </c>
      <c r="H5" s="62">
        <v>0</v>
      </c>
      <c r="I5" s="62">
        <v>0</v>
      </c>
      <c r="J5" s="62">
        <v>0</v>
      </c>
      <c r="K5" s="62">
        <v>696.377129867392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0</v>
      </c>
      <c r="S5" s="62">
        <v>0</v>
      </c>
      <c r="T5" s="62">
        <v>0</v>
      </c>
      <c r="U5" s="62">
        <v>0</v>
      </c>
      <c r="V5" s="62">
        <v>0</v>
      </c>
      <c r="W5" s="62">
        <v>0</v>
      </c>
      <c r="X5" s="62">
        <v>0</v>
      </c>
      <c r="Y5" s="62">
        <v>0</v>
      </c>
      <c r="Z5" s="62">
        <v>0</v>
      </c>
      <c r="AA5" s="62">
        <v>0</v>
      </c>
      <c r="AB5" s="62">
        <v>0</v>
      </c>
      <c r="AC5" s="62">
        <v>0</v>
      </c>
      <c r="AD5" s="62">
        <v>0</v>
      </c>
      <c r="AE5" s="62">
        <v>0</v>
      </c>
      <c r="AF5" s="62">
        <v>0</v>
      </c>
      <c r="AG5" s="62">
        <v>0</v>
      </c>
      <c r="AH5" s="62">
        <v>0</v>
      </c>
      <c r="AI5" s="62">
        <v>0</v>
      </c>
      <c r="AJ5" s="62">
        <v>0</v>
      </c>
      <c r="AK5" s="62">
        <v>2822.2444928743498</v>
      </c>
      <c r="AL5" s="62">
        <v>0</v>
      </c>
      <c r="AM5" s="62">
        <v>0</v>
      </c>
      <c r="AN5" s="62">
        <v>0</v>
      </c>
      <c r="AO5" s="62">
        <v>0</v>
      </c>
      <c r="AP5" s="62">
        <v>0</v>
      </c>
      <c r="AQ5" s="62">
        <v>0</v>
      </c>
      <c r="AR5" s="62">
        <v>0</v>
      </c>
      <c r="AS5" s="62">
        <v>0</v>
      </c>
      <c r="AT5" s="62">
        <v>0</v>
      </c>
      <c r="AU5" s="62">
        <v>0</v>
      </c>
      <c r="AV5" s="62">
        <v>0</v>
      </c>
      <c r="AW5" s="62">
        <v>0</v>
      </c>
      <c r="AX5" s="62">
        <v>0</v>
      </c>
      <c r="AY5" s="62">
        <v>0</v>
      </c>
      <c r="AZ5" s="62">
        <v>0</v>
      </c>
      <c r="BA5" s="62">
        <v>0</v>
      </c>
      <c r="BB5" s="62">
        <v>0</v>
      </c>
      <c r="BC5" s="62">
        <v>0</v>
      </c>
      <c r="BD5" s="62">
        <v>0</v>
      </c>
      <c r="BE5" s="62">
        <v>0</v>
      </c>
    </row>
    <row r="6" spans="1:57" ht="15" customHeight="1" x14ac:dyDescent="0.25">
      <c r="A6" s="61" t="s">
        <v>1014</v>
      </c>
      <c r="B6" s="62">
        <v>0</v>
      </c>
      <c r="C6" s="62">
        <v>0</v>
      </c>
      <c r="D6" s="62">
        <v>0</v>
      </c>
      <c r="E6" s="62">
        <v>0</v>
      </c>
      <c r="F6" s="62">
        <v>0</v>
      </c>
      <c r="G6" s="62">
        <v>0</v>
      </c>
      <c r="H6" s="62">
        <v>0</v>
      </c>
      <c r="I6" s="62">
        <v>0</v>
      </c>
      <c r="J6" s="62">
        <v>0</v>
      </c>
      <c r="K6" s="62">
        <v>840.96236956459404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0</v>
      </c>
      <c r="S6" s="62">
        <v>0</v>
      </c>
      <c r="T6" s="62">
        <v>0</v>
      </c>
      <c r="U6" s="62">
        <v>0</v>
      </c>
      <c r="V6" s="62">
        <v>0</v>
      </c>
      <c r="W6" s="62">
        <v>0</v>
      </c>
      <c r="X6" s="62">
        <v>0</v>
      </c>
      <c r="Y6" s="62">
        <v>0</v>
      </c>
      <c r="Z6" s="62">
        <v>0</v>
      </c>
      <c r="AA6" s="62">
        <v>0</v>
      </c>
      <c r="AB6" s="62">
        <v>0</v>
      </c>
      <c r="AC6" s="62">
        <v>0</v>
      </c>
      <c r="AD6" s="62">
        <v>0</v>
      </c>
      <c r="AE6" s="62">
        <v>0</v>
      </c>
      <c r="AF6" s="62">
        <v>0</v>
      </c>
      <c r="AG6" s="62">
        <v>0</v>
      </c>
      <c r="AH6" s="62">
        <v>0</v>
      </c>
      <c r="AI6" s="62">
        <v>0</v>
      </c>
      <c r="AJ6" s="62">
        <v>0</v>
      </c>
      <c r="AK6" s="62">
        <v>0</v>
      </c>
      <c r="AL6" s="62">
        <v>0</v>
      </c>
      <c r="AM6" s="62">
        <v>0</v>
      </c>
      <c r="AN6" s="62">
        <v>0</v>
      </c>
      <c r="AO6" s="62">
        <v>0</v>
      </c>
      <c r="AP6" s="62">
        <v>0</v>
      </c>
      <c r="AQ6" s="62">
        <v>0</v>
      </c>
      <c r="AR6" s="62">
        <v>0</v>
      </c>
      <c r="AS6" s="62">
        <v>0</v>
      </c>
      <c r="AT6" s="62">
        <v>0</v>
      </c>
      <c r="AU6" s="62">
        <v>0</v>
      </c>
      <c r="AV6" s="62">
        <v>0</v>
      </c>
      <c r="AW6" s="62">
        <v>0</v>
      </c>
      <c r="AX6" s="62">
        <v>0</v>
      </c>
      <c r="AY6" s="62">
        <v>0</v>
      </c>
      <c r="AZ6" s="62">
        <v>0</v>
      </c>
      <c r="BA6" s="62">
        <v>0</v>
      </c>
      <c r="BB6" s="62">
        <v>0</v>
      </c>
      <c r="BC6" s="62">
        <v>0</v>
      </c>
      <c r="BD6" s="62">
        <v>0</v>
      </c>
      <c r="BE6" s="62">
        <v>0</v>
      </c>
    </row>
    <row r="7" spans="1:57" ht="15" customHeight="1" x14ac:dyDescent="0.25">
      <c r="A7" s="61" t="s">
        <v>1013</v>
      </c>
      <c r="B7" s="62">
        <v>0</v>
      </c>
      <c r="C7" s="62">
        <v>0</v>
      </c>
      <c r="D7" s="62">
        <v>0</v>
      </c>
      <c r="E7" s="62">
        <v>0</v>
      </c>
      <c r="F7" s="62">
        <v>0</v>
      </c>
      <c r="G7" s="62">
        <v>0</v>
      </c>
      <c r="H7" s="62">
        <v>0</v>
      </c>
      <c r="I7" s="62">
        <v>0</v>
      </c>
      <c r="J7" s="62">
        <v>0</v>
      </c>
      <c r="K7" s="62">
        <v>217.52606170749601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0</v>
      </c>
      <c r="S7" s="62">
        <v>0</v>
      </c>
      <c r="T7" s="62">
        <v>0</v>
      </c>
      <c r="U7" s="62">
        <v>0</v>
      </c>
      <c r="V7" s="62">
        <v>0</v>
      </c>
      <c r="W7" s="62">
        <v>0</v>
      </c>
      <c r="X7" s="62">
        <v>0</v>
      </c>
      <c r="Y7" s="62">
        <v>0</v>
      </c>
      <c r="Z7" s="62">
        <v>0</v>
      </c>
      <c r="AA7" s="62">
        <v>0</v>
      </c>
      <c r="AB7" s="62">
        <v>0</v>
      </c>
      <c r="AC7" s="62">
        <v>0</v>
      </c>
      <c r="AD7" s="62">
        <v>0</v>
      </c>
      <c r="AE7" s="62">
        <v>0</v>
      </c>
      <c r="AF7" s="62">
        <v>0</v>
      </c>
      <c r="AG7" s="62">
        <v>0</v>
      </c>
      <c r="AH7" s="62">
        <v>0</v>
      </c>
      <c r="AI7" s="62">
        <v>0</v>
      </c>
      <c r="AJ7" s="62">
        <v>0</v>
      </c>
      <c r="AK7" s="62">
        <v>659.89221540473898</v>
      </c>
      <c r="AL7" s="62">
        <v>0</v>
      </c>
      <c r="AM7" s="62">
        <v>0</v>
      </c>
      <c r="AN7" s="62">
        <v>0</v>
      </c>
      <c r="AO7" s="62">
        <v>0</v>
      </c>
      <c r="AP7" s="62">
        <v>0</v>
      </c>
      <c r="AQ7" s="62">
        <v>0</v>
      </c>
      <c r="AR7" s="62">
        <v>0</v>
      </c>
      <c r="AS7" s="62">
        <v>0</v>
      </c>
      <c r="AT7" s="62">
        <v>0</v>
      </c>
      <c r="AU7" s="62">
        <v>0</v>
      </c>
      <c r="AV7" s="62">
        <v>0</v>
      </c>
      <c r="AW7" s="62">
        <v>0</v>
      </c>
      <c r="AX7" s="62">
        <v>0</v>
      </c>
      <c r="AY7" s="62">
        <v>0</v>
      </c>
      <c r="AZ7" s="62">
        <v>0</v>
      </c>
      <c r="BA7" s="62">
        <v>0</v>
      </c>
      <c r="BB7" s="62">
        <v>0</v>
      </c>
      <c r="BC7" s="62">
        <v>0</v>
      </c>
      <c r="BD7" s="62">
        <v>0</v>
      </c>
      <c r="BE7" s="62">
        <v>0</v>
      </c>
    </row>
    <row r="8" spans="1:57" ht="15" customHeight="1" x14ac:dyDescent="0.25">
      <c r="A8" s="61" t="s">
        <v>1012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  <c r="AG8" s="62">
        <v>0</v>
      </c>
      <c r="AH8" s="62">
        <v>0</v>
      </c>
      <c r="AI8" s="62">
        <v>0</v>
      </c>
      <c r="AJ8" s="62">
        <v>0</v>
      </c>
      <c r="AK8" s="62">
        <v>0</v>
      </c>
      <c r="AL8" s="62">
        <v>0</v>
      </c>
      <c r="AM8" s="62">
        <v>0</v>
      </c>
      <c r="AN8" s="62">
        <v>0</v>
      </c>
      <c r="AO8" s="62">
        <v>0</v>
      </c>
      <c r="AP8" s="62">
        <v>0</v>
      </c>
      <c r="AQ8" s="62">
        <v>0</v>
      </c>
      <c r="AR8" s="62">
        <v>0</v>
      </c>
      <c r="AS8" s="62">
        <v>0</v>
      </c>
      <c r="AT8" s="62">
        <v>0</v>
      </c>
      <c r="AU8" s="62">
        <v>0</v>
      </c>
      <c r="AV8" s="62">
        <v>0</v>
      </c>
      <c r="AW8" s="62">
        <v>0</v>
      </c>
      <c r="AX8" s="62">
        <v>0</v>
      </c>
      <c r="AY8" s="62">
        <v>0</v>
      </c>
      <c r="AZ8" s="62">
        <v>0</v>
      </c>
      <c r="BA8" s="62">
        <v>0</v>
      </c>
      <c r="BB8" s="62">
        <v>0</v>
      </c>
      <c r="BC8" s="62">
        <v>0</v>
      </c>
      <c r="BD8" s="62">
        <v>0</v>
      </c>
      <c r="BE8" s="62">
        <v>0</v>
      </c>
    </row>
    <row r="9" spans="1:57" ht="15" customHeight="1" x14ac:dyDescent="0.25">
      <c r="A9" s="61" t="s">
        <v>1011</v>
      </c>
      <c r="B9" s="62">
        <v>0</v>
      </c>
      <c r="C9" s="62">
        <v>0</v>
      </c>
      <c r="D9" s="62">
        <v>0</v>
      </c>
      <c r="E9" s="62">
        <v>0</v>
      </c>
      <c r="F9" s="62">
        <v>386773.265927592</v>
      </c>
      <c r="G9" s="62">
        <v>501120.22368010902</v>
      </c>
      <c r="H9" s="62">
        <v>0</v>
      </c>
      <c r="I9" s="62">
        <v>0</v>
      </c>
      <c r="J9" s="62">
        <v>66198.004689566194</v>
      </c>
      <c r="K9" s="62">
        <v>466.12122611561301</v>
      </c>
      <c r="L9" s="62">
        <v>0</v>
      </c>
      <c r="M9" s="62">
        <v>0</v>
      </c>
      <c r="N9" s="62">
        <v>2273.9820369171598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2">
        <v>0</v>
      </c>
      <c r="AA9" s="62">
        <v>0</v>
      </c>
      <c r="AB9" s="62">
        <v>0</v>
      </c>
      <c r="AC9" s="62">
        <v>17709.3249018637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  <c r="AQ9" s="62">
        <v>0</v>
      </c>
      <c r="AR9" s="62">
        <v>390858.82893340802</v>
      </c>
      <c r="AS9" s="62">
        <v>746186.85346265696</v>
      </c>
      <c r="AT9" s="62">
        <v>0</v>
      </c>
      <c r="AU9" s="62">
        <v>0</v>
      </c>
      <c r="AV9" s="62">
        <v>0</v>
      </c>
      <c r="AW9" s="62">
        <v>0</v>
      </c>
      <c r="AX9" s="62">
        <v>0</v>
      </c>
      <c r="AY9" s="62">
        <v>0</v>
      </c>
      <c r="AZ9" s="62">
        <v>0</v>
      </c>
      <c r="BA9" s="62">
        <v>0</v>
      </c>
      <c r="BB9" s="62">
        <v>2.6139396448706802</v>
      </c>
      <c r="BC9" s="62">
        <v>48.672243658702399</v>
      </c>
      <c r="BD9" s="62">
        <v>0</v>
      </c>
      <c r="BE9" s="62">
        <v>0</v>
      </c>
    </row>
    <row r="10" spans="1:57" ht="15" customHeight="1" x14ac:dyDescent="0.25">
      <c r="A10" s="61" t="s">
        <v>1010</v>
      </c>
      <c r="B10" s="62">
        <v>0</v>
      </c>
      <c r="C10" s="62">
        <v>0</v>
      </c>
      <c r="D10" s="62">
        <v>0</v>
      </c>
      <c r="E10" s="62">
        <v>0</v>
      </c>
      <c r="F10" s="62">
        <v>0</v>
      </c>
      <c r="G10" s="62">
        <v>0</v>
      </c>
      <c r="H10" s="62">
        <v>0</v>
      </c>
      <c r="I10" s="62">
        <v>0</v>
      </c>
      <c r="J10" s="62">
        <v>0</v>
      </c>
      <c r="K10" s="62">
        <v>158.441422829884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62">
        <v>0</v>
      </c>
      <c r="S10" s="62">
        <v>0</v>
      </c>
      <c r="T10" s="62">
        <v>0</v>
      </c>
      <c r="U10" s="62">
        <v>0</v>
      </c>
      <c r="V10" s="62">
        <v>0</v>
      </c>
      <c r="W10" s="62">
        <v>0</v>
      </c>
      <c r="X10" s="62">
        <v>0</v>
      </c>
      <c r="Y10" s="62">
        <v>0</v>
      </c>
      <c r="Z10" s="62">
        <v>0</v>
      </c>
      <c r="AA10" s="62">
        <v>0</v>
      </c>
      <c r="AB10" s="62">
        <v>0</v>
      </c>
      <c r="AC10" s="62">
        <v>0</v>
      </c>
      <c r="AD10" s="62">
        <v>0</v>
      </c>
      <c r="AE10" s="62">
        <v>0</v>
      </c>
      <c r="AF10" s="62">
        <v>0</v>
      </c>
      <c r="AG10" s="62">
        <v>0</v>
      </c>
      <c r="AH10" s="62">
        <v>0</v>
      </c>
      <c r="AI10" s="62">
        <v>0</v>
      </c>
      <c r="AJ10" s="62">
        <v>0</v>
      </c>
      <c r="AK10" s="62">
        <v>1109.1472465859099</v>
      </c>
      <c r="AL10" s="62">
        <v>0</v>
      </c>
      <c r="AM10" s="62">
        <v>0</v>
      </c>
      <c r="AN10" s="62">
        <v>0</v>
      </c>
      <c r="AO10" s="62">
        <v>0</v>
      </c>
      <c r="AP10" s="62">
        <v>0</v>
      </c>
      <c r="AQ10" s="62">
        <v>0</v>
      </c>
      <c r="AR10" s="62">
        <v>0</v>
      </c>
      <c r="AS10" s="62">
        <v>0</v>
      </c>
      <c r="AT10" s="62">
        <v>0</v>
      </c>
      <c r="AU10" s="62">
        <v>0</v>
      </c>
      <c r="AV10" s="62">
        <v>0</v>
      </c>
      <c r="AW10" s="62">
        <v>0</v>
      </c>
      <c r="AX10" s="62">
        <v>0</v>
      </c>
      <c r="AY10" s="62">
        <v>0</v>
      </c>
      <c r="AZ10" s="62">
        <v>0</v>
      </c>
      <c r="BA10" s="62">
        <v>0</v>
      </c>
      <c r="BB10" s="62">
        <v>132.25494909618001</v>
      </c>
      <c r="BC10" s="62">
        <v>0</v>
      </c>
      <c r="BD10" s="62">
        <v>0</v>
      </c>
      <c r="BE10" s="62">
        <v>0</v>
      </c>
    </row>
    <row r="11" spans="1:57" ht="15" customHeight="1" x14ac:dyDescent="0.25">
      <c r="A11" s="61" t="s">
        <v>1009</v>
      </c>
      <c r="B11" s="62">
        <v>0</v>
      </c>
      <c r="C11" s="62">
        <v>0</v>
      </c>
      <c r="D11" s="62">
        <v>0</v>
      </c>
      <c r="E11" s="62">
        <v>0</v>
      </c>
      <c r="F11" s="62">
        <v>0</v>
      </c>
      <c r="G11" s="62">
        <v>0</v>
      </c>
      <c r="H11" s="62">
        <v>0</v>
      </c>
      <c r="I11" s="62">
        <v>0</v>
      </c>
      <c r="J11" s="62">
        <v>0</v>
      </c>
      <c r="K11" s="62">
        <v>1100.2330525049199</v>
      </c>
      <c r="L11" s="62">
        <v>0</v>
      </c>
      <c r="M11" s="62">
        <v>0</v>
      </c>
      <c r="N11" s="62">
        <v>0</v>
      </c>
      <c r="O11" s="62">
        <v>0</v>
      </c>
      <c r="P11" s="62">
        <v>0</v>
      </c>
      <c r="Q11" s="62">
        <v>0</v>
      </c>
      <c r="R11" s="62">
        <v>0</v>
      </c>
      <c r="S11" s="62">
        <v>0</v>
      </c>
      <c r="T11" s="62">
        <v>0</v>
      </c>
      <c r="U11" s="62">
        <v>0</v>
      </c>
      <c r="V11" s="62">
        <v>0</v>
      </c>
      <c r="W11" s="62">
        <v>0</v>
      </c>
      <c r="X11" s="62">
        <v>0</v>
      </c>
      <c r="Y11" s="62">
        <v>0</v>
      </c>
      <c r="Z11" s="62">
        <v>0</v>
      </c>
      <c r="AA11" s="62">
        <v>0</v>
      </c>
      <c r="AB11" s="62">
        <v>0</v>
      </c>
      <c r="AC11" s="62">
        <v>0</v>
      </c>
      <c r="AD11" s="62">
        <v>0</v>
      </c>
      <c r="AE11" s="62">
        <v>0</v>
      </c>
      <c r="AF11" s="62">
        <v>0</v>
      </c>
      <c r="AG11" s="62">
        <v>0</v>
      </c>
      <c r="AH11" s="62">
        <v>0</v>
      </c>
      <c r="AI11" s="62">
        <v>0</v>
      </c>
      <c r="AJ11" s="62">
        <v>0</v>
      </c>
      <c r="AK11" s="62">
        <v>3731.4391569867298</v>
      </c>
      <c r="AL11" s="62">
        <v>0</v>
      </c>
      <c r="AM11" s="62">
        <v>0</v>
      </c>
      <c r="AN11" s="62">
        <v>0</v>
      </c>
      <c r="AO11" s="62">
        <v>0</v>
      </c>
      <c r="AP11" s="62">
        <v>0</v>
      </c>
      <c r="AQ11" s="62">
        <v>0</v>
      </c>
      <c r="AR11" s="62">
        <v>0</v>
      </c>
      <c r="AS11" s="62">
        <v>0</v>
      </c>
      <c r="AT11" s="62">
        <v>0</v>
      </c>
      <c r="AU11" s="62">
        <v>0</v>
      </c>
      <c r="AV11" s="62">
        <v>0</v>
      </c>
      <c r="AW11" s="62">
        <v>0</v>
      </c>
      <c r="AX11" s="62">
        <v>0</v>
      </c>
      <c r="AY11" s="62">
        <v>0</v>
      </c>
      <c r="AZ11" s="62">
        <v>0</v>
      </c>
      <c r="BA11" s="62">
        <v>0</v>
      </c>
      <c r="BB11" s="62">
        <v>14.495117050650601</v>
      </c>
      <c r="BC11" s="62">
        <v>1.0076427095745299</v>
      </c>
      <c r="BD11" s="62">
        <v>0</v>
      </c>
      <c r="BE11" s="62">
        <v>0</v>
      </c>
    </row>
    <row r="12" spans="1:57" ht="15" customHeight="1" x14ac:dyDescent="0.25">
      <c r="A12" s="61" t="s">
        <v>1008</v>
      </c>
      <c r="B12" s="62">
        <v>0</v>
      </c>
      <c r="C12" s="62">
        <v>0</v>
      </c>
      <c r="D12" s="62">
        <v>0</v>
      </c>
      <c r="E12" s="62">
        <v>0</v>
      </c>
      <c r="F12" s="62">
        <v>0</v>
      </c>
      <c r="G12" s="62">
        <v>0</v>
      </c>
      <c r="H12" s="62">
        <v>0</v>
      </c>
      <c r="I12" s="62">
        <v>0</v>
      </c>
      <c r="J12" s="62">
        <v>0</v>
      </c>
      <c r="K12" s="62">
        <v>741.82739348235805</v>
      </c>
      <c r="L12" s="62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62">
        <v>0</v>
      </c>
      <c r="S12" s="62">
        <v>0</v>
      </c>
      <c r="T12" s="62">
        <v>0</v>
      </c>
      <c r="U12" s="62">
        <v>0</v>
      </c>
      <c r="V12" s="62">
        <v>0</v>
      </c>
      <c r="W12" s="62">
        <v>0</v>
      </c>
      <c r="X12" s="62">
        <v>0</v>
      </c>
      <c r="Y12" s="62">
        <v>0</v>
      </c>
      <c r="Z12" s="62">
        <v>0</v>
      </c>
      <c r="AA12" s="62">
        <v>0</v>
      </c>
      <c r="AB12" s="62">
        <v>0</v>
      </c>
      <c r="AC12" s="62">
        <v>0</v>
      </c>
      <c r="AD12" s="62">
        <v>0</v>
      </c>
      <c r="AE12" s="62">
        <v>0</v>
      </c>
      <c r="AF12" s="62">
        <v>0</v>
      </c>
      <c r="AG12" s="62">
        <v>0</v>
      </c>
      <c r="AH12" s="62">
        <v>0</v>
      </c>
      <c r="AI12" s="62">
        <v>0</v>
      </c>
      <c r="AJ12" s="62">
        <v>0</v>
      </c>
      <c r="AK12" s="62">
        <v>0</v>
      </c>
      <c r="AL12" s="62">
        <v>0</v>
      </c>
      <c r="AM12" s="62">
        <v>0</v>
      </c>
      <c r="AN12" s="62">
        <v>0</v>
      </c>
      <c r="AO12" s="62">
        <v>0</v>
      </c>
      <c r="AP12" s="62">
        <v>0</v>
      </c>
      <c r="AQ12" s="62">
        <v>0</v>
      </c>
      <c r="AR12" s="62">
        <v>0</v>
      </c>
      <c r="AS12" s="62">
        <v>0</v>
      </c>
      <c r="AT12" s="62">
        <v>0</v>
      </c>
      <c r="AU12" s="62">
        <v>0</v>
      </c>
      <c r="AV12" s="62">
        <v>0</v>
      </c>
      <c r="AW12" s="62">
        <v>0</v>
      </c>
      <c r="AX12" s="62">
        <v>0</v>
      </c>
      <c r="AY12" s="62">
        <v>0</v>
      </c>
      <c r="AZ12" s="62">
        <v>0</v>
      </c>
      <c r="BA12" s="62">
        <v>0</v>
      </c>
      <c r="BB12" s="62">
        <v>0</v>
      </c>
      <c r="BC12" s="62">
        <v>0</v>
      </c>
      <c r="BD12" s="62">
        <v>0</v>
      </c>
      <c r="BE12" s="62">
        <v>0</v>
      </c>
    </row>
    <row r="13" spans="1:57" ht="15" customHeight="1" x14ac:dyDescent="0.25">
      <c r="A13" s="61" t="s">
        <v>696</v>
      </c>
      <c r="B13" s="62">
        <v>0</v>
      </c>
      <c r="C13" s="62">
        <v>0</v>
      </c>
      <c r="D13" s="62">
        <v>0</v>
      </c>
      <c r="E13" s="62">
        <v>0</v>
      </c>
      <c r="F13" s="62">
        <v>58167.063881824899</v>
      </c>
      <c r="G13" s="62">
        <v>78737.936230789594</v>
      </c>
      <c r="H13" s="62">
        <v>0</v>
      </c>
      <c r="I13" s="62">
        <v>0</v>
      </c>
      <c r="J13" s="62">
        <v>2419.9744232599201</v>
      </c>
      <c r="K13" s="62">
        <v>518.03415887862798</v>
      </c>
      <c r="L13" s="62">
        <v>0</v>
      </c>
      <c r="M13" s="62">
        <v>0</v>
      </c>
      <c r="N13" s="62">
        <v>1643.1630919383999</v>
      </c>
      <c r="O13" s="62">
        <v>0</v>
      </c>
      <c r="P13" s="62">
        <v>0</v>
      </c>
      <c r="Q13" s="62">
        <v>0</v>
      </c>
      <c r="R13" s="62">
        <v>0</v>
      </c>
      <c r="S13" s="62">
        <v>0</v>
      </c>
      <c r="T13" s="62">
        <v>0</v>
      </c>
      <c r="U13" s="62">
        <v>0</v>
      </c>
      <c r="V13" s="62">
        <v>0</v>
      </c>
      <c r="W13" s="62">
        <v>0</v>
      </c>
      <c r="X13" s="62">
        <v>0</v>
      </c>
      <c r="Y13" s="62">
        <v>0</v>
      </c>
      <c r="Z13" s="62">
        <v>0</v>
      </c>
      <c r="AA13" s="62">
        <v>0</v>
      </c>
      <c r="AB13" s="62">
        <v>0</v>
      </c>
      <c r="AC13" s="62">
        <v>8231.7971111710704</v>
      </c>
      <c r="AD13" s="62">
        <v>0</v>
      </c>
      <c r="AE13" s="62">
        <v>0</v>
      </c>
      <c r="AF13" s="62">
        <v>0</v>
      </c>
      <c r="AG13" s="62">
        <v>0</v>
      </c>
      <c r="AH13" s="62">
        <v>0</v>
      </c>
      <c r="AI13" s="62">
        <v>0</v>
      </c>
      <c r="AJ13" s="62">
        <v>0</v>
      </c>
      <c r="AK13" s="62">
        <v>52856.377008691699</v>
      </c>
      <c r="AL13" s="62">
        <v>0</v>
      </c>
      <c r="AM13" s="62">
        <v>0</v>
      </c>
      <c r="AN13" s="62">
        <v>0</v>
      </c>
      <c r="AO13" s="62">
        <v>0</v>
      </c>
      <c r="AP13" s="62">
        <v>0</v>
      </c>
      <c r="AQ13" s="62">
        <v>0</v>
      </c>
      <c r="AR13" s="62">
        <v>53390.881257593202</v>
      </c>
      <c r="AS13" s="62">
        <v>101878.661894648</v>
      </c>
      <c r="AT13" s="62">
        <v>0</v>
      </c>
      <c r="AU13" s="62">
        <v>0</v>
      </c>
      <c r="AV13" s="62">
        <v>0</v>
      </c>
      <c r="AW13" s="62">
        <v>0</v>
      </c>
      <c r="AX13" s="62">
        <v>0</v>
      </c>
      <c r="AY13" s="62">
        <v>0</v>
      </c>
      <c r="AZ13" s="62">
        <v>0</v>
      </c>
      <c r="BA13" s="62">
        <v>0</v>
      </c>
      <c r="BB13" s="62">
        <v>0</v>
      </c>
      <c r="BC13" s="62">
        <v>14.2734051679783</v>
      </c>
      <c r="BD13" s="62">
        <v>0</v>
      </c>
      <c r="BE13" s="62">
        <v>0</v>
      </c>
    </row>
    <row r="14" spans="1:57" ht="15" customHeight="1" x14ac:dyDescent="0.25">
      <c r="A14" s="61" t="s">
        <v>694</v>
      </c>
      <c r="B14" s="62">
        <v>0</v>
      </c>
      <c r="C14" s="62">
        <v>0</v>
      </c>
      <c r="D14" s="62">
        <v>0</v>
      </c>
      <c r="E14" s="62">
        <v>0</v>
      </c>
      <c r="F14" s="62">
        <v>7158.90653841125</v>
      </c>
      <c r="G14" s="62">
        <v>9690.6649379284809</v>
      </c>
      <c r="H14" s="62">
        <v>0</v>
      </c>
      <c r="I14" s="62">
        <v>0</v>
      </c>
      <c r="J14" s="62">
        <v>461.16648784346398</v>
      </c>
      <c r="K14" s="62">
        <v>0</v>
      </c>
      <c r="L14" s="62">
        <v>0</v>
      </c>
      <c r="M14" s="62">
        <v>0</v>
      </c>
      <c r="N14" s="62">
        <v>103.090376868755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62">
        <v>0</v>
      </c>
      <c r="U14" s="62">
        <v>0</v>
      </c>
      <c r="V14" s="62">
        <v>0</v>
      </c>
      <c r="W14" s="62">
        <v>0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1882.6934450568299</v>
      </c>
      <c r="AD14" s="62">
        <v>0</v>
      </c>
      <c r="AE14" s="62">
        <v>0</v>
      </c>
      <c r="AF14" s="62">
        <v>0</v>
      </c>
      <c r="AG14" s="62">
        <v>0</v>
      </c>
      <c r="AH14" s="62">
        <v>0</v>
      </c>
      <c r="AI14" s="62">
        <v>0</v>
      </c>
      <c r="AJ14" s="62">
        <v>0</v>
      </c>
      <c r="AK14" s="62">
        <v>11056.178713384999</v>
      </c>
      <c r="AL14" s="62">
        <v>0</v>
      </c>
      <c r="AM14" s="62">
        <v>0</v>
      </c>
      <c r="AN14" s="62">
        <v>0</v>
      </c>
      <c r="AO14" s="62">
        <v>0</v>
      </c>
      <c r="AP14" s="62">
        <v>0</v>
      </c>
      <c r="AQ14" s="62">
        <v>0</v>
      </c>
      <c r="AR14" s="62">
        <v>9350.64225012936</v>
      </c>
      <c r="AS14" s="62">
        <v>17842.577143817402</v>
      </c>
      <c r="AT14" s="62">
        <v>0</v>
      </c>
      <c r="AU14" s="62">
        <v>0</v>
      </c>
      <c r="AV14" s="62">
        <v>0</v>
      </c>
      <c r="AW14" s="62">
        <v>0</v>
      </c>
      <c r="AX14" s="62">
        <v>0</v>
      </c>
      <c r="AY14" s="62">
        <v>0</v>
      </c>
      <c r="AZ14" s="62">
        <v>0</v>
      </c>
      <c r="BA14" s="62">
        <v>0</v>
      </c>
      <c r="BB14" s="62">
        <v>0</v>
      </c>
      <c r="BC14" s="62">
        <v>2.9856249579832399</v>
      </c>
      <c r="BD14" s="62">
        <v>0</v>
      </c>
      <c r="BE14" s="62">
        <v>0</v>
      </c>
    </row>
    <row r="15" spans="1:57" ht="15" customHeight="1" x14ac:dyDescent="0.25">
      <c r="A15" s="61" t="s">
        <v>692</v>
      </c>
      <c r="B15" s="62">
        <v>0</v>
      </c>
      <c r="C15" s="62">
        <v>0</v>
      </c>
      <c r="D15" s="62">
        <v>0</v>
      </c>
      <c r="E15" s="62">
        <v>0</v>
      </c>
      <c r="F15" s="62">
        <v>0</v>
      </c>
      <c r="G15" s="62">
        <v>0</v>
      </c>
      <c r="H15" s="62">
        <v>0</v>
      </c>
      <c r="I15" s="62">
        <v>0</v>
      </c>
      <c r="J15" s="62">
        <v>0</v>
      </c>
      <c r="K15" s="62">
        <v>1812.9257824604199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62">
        <v>0</v>
      </c>
      <c r="S15" s="62">
        <v>0</v>
      </c>
      <c r="T15" s="62">
        <v>0</v>
      </c>
      <c r="U15" s="62">
        <v>0</v>
      </c>
      <c r="V15" s="62">
        <v>0</v>
      </c>
      <c r="W15" s="62">
        <v>0</v>
      </c>
      <c r="X15" s="62">
        <v>0</v>
      </c>
      <c r="Y15" s="62">
        <v>0</v>
      </c>
      <c r="Z15" s="62">
        <v>0</v>
      </c>
      <c r="AA15" s="62">
        <v>0</v>
      </c>
      <c r="AB15" s="62">
        <v>0</v>
      </c>
      <c r="AC15" s="62">
        <v>0</v>
      </c>
      <c r="AD15" s="62">
        <v>0</v>
      </c>
      <c r="AE15" s="62">
        <v>0</v>
      </c>
      <c r="AF15" s="62">
        <v>0</v>
      </c>
      <c r="AG15" s="62">
        <v>0</v>
      </c>
      <c r="AH15" s="62">
        <v>0</v>
      </c>
      <c r="AI15" s="62">
        <v>0</v>
      </c>
      <c r="AJ15" s="62">
        <v>0</v>
      </c>
      <c r="AK15" s="62">
        <v>6352.4107795972404</v>
      </c>
      <c r="AL15" s="62">
        <v>0</v>
      </c>
      <c r="AM15" s="62">
        <v>0</v>
      </c>
      <c r="AN15" s="62">
        <v>0</v>
      </c>
      <c r="AO15" s="62">
        <v>0</v>
      </c>
      <c r="AP15" s="62">
        <v>0</v>
      </c>
      <c r="AQ15" s="62">
        <v>0</v>
      </c>
      <c r="AR15" s="62">
        <v>0</v>
      </c>
      <c r="AS15" s="62">
        <v>0</v>
      </c>
      <c r="AT15" s="62">
        <v>0</v>
      </c>
      <c r="AU15" s="62">
        <v>0</v>
      </c>
      <c r="AV15" s="62">
        <v>0</v>
      </c>
      <c r="AW15" s="62">
        <v>0</v>
      </c>
      <c r="AX15" s="62">
        <v>0</v>
      </c>
      <c r="AY15" s="62">
        <v>0</v>
      </c>
      <c r="AZ15" s="62">
        <v>0</v>
      </c>
      <c r="BA15" s="62">
        <v>0</v>
      </c>
      <c r="BB15" s="62">
        <v>0</v>
      </c>
      <c r="BC15" s="62">
        <v>1.7154133140021</v>
      </c>
      <c r="BD15" s="62">
        <v>0</v>
      </c>
      <c r="BE15" s="62">
        <v>0</v>
      </c>
    </row>
    <row r="16" spans="1:57" ht="15" customHeight="1" x14ac:dyDescent="0.25">
      <c r="A16" s="61" t="s">
        <v>690</v>
      </c>
      <c r="B16" s="62">
        <v>0</v>
      </c>
      <c r="C16" s="62">
        <v>0</v>
      </c>
      <c r="D16" s="62">
        <v>0</v>
      </c>
      <c r="E16" s="62">
        <v>0</v>
      </c>
      <c r="F16" s="62">
        <v>0</v>
      </c>
      <c r="G16" s="62">
        <v>0</v>
      </c>
      <c r="H16" s="62">
        <v>0</v>
      </c>
      <c r="I16" s="62">
        <v>0</v>
      </c>
      <c r="J16" s="62">
        <v>0</v>
      </c>
      <c r="K16" s="62">
        <v>0</v>
      </c>
      <c r="L16" s="62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62">
        <v>0</v>
      </c>
      <c r="S16" s="62">
        <v>0</v>
      </c>
      <c r="T16" s="62">
        <v>0</v>
      </c>
      <c r="U16" s="62">
        <v>0</v>
      </c>
      <c r="V16" s="62">
        <v>0</v>
      </c>
      <c r="W16" s="62">
        <v>0</v>
      </c>
      <c r="X16" s="62">
        <v>0</v>
      </c>
      <c r="Y16" s="62">
        <v>0</v>
      </c>
      <c r="Z16" s="62">
        <v>0</v>
      </c>
      <c r="AA16" s="62">
        <v>0</v>
      </c>
      <c r="AB16" s="62">
        <v>0</v>
      </c>
      <c r="AC16" s="62">
        <v>0</v>
      </c>
      <c r="AD16" s="62">
        <v>0</v>
      </c>
      <c r="AE16" s="62">
        <v>0</v>
      </c>
      <c r="AF16" s="62">
        <v>0</v>
      </c>
      <c r="AG16" s="62">
        <v>0</v>
      </c>
      <c r="AH16" s="62">
        <v>0</v>
      </c>
      <c r="AI16" s="62">
        <v>0</v>
      </c>
      <c r="AJ16" s="62">
        <v>0</v>
      </c>
      <c r="AK16" s="62">
        <v>99.745693590273305</v>
      </c>
      <c r="AL16" s="62">
        <v>0</v>
      </c>
      <c r="AM16" s="62">
        <v>0</v>
      </c>
      <c r="AN16" s="62">
        <v>2401.0327286044499</v>
      </c>
      <c r="AO16" s="62">
        <v>0</v>
      </c>
      <c r="AP16" s="62">
        <v>0</v>
      </c>
      <c r="AQ16" s="62">
        <v>0</v>
      </c>
      <c r="AR16" s="62">
        <v>0</v>
      </c>
      <c r="AS16" s="62">
        <v>0</v>
      </c>
      <c r="AT16" s="62">
        <v>0</v>
      </c>
      <c r="AU16" s="62">
        <v>0</v>
      </c>
      <c r="AV16" s="62">
        <v>0</v>
      </c>
      <c r="AW16" s="62">
        <v>0</v>
      </c>
      <c r="AX16" s="62">
        <v>0</v>
      </c>
      <c r="AY16" s="62">
        <v>0</v>
      </c>
      <c r="AZ16" s="62">
        <v>0</v>
      </c>
      <c r="BA16" s="62">
        <v>0</v>
      </c>
      <c r="BB16" s="62">
        <v>0</v>
      </c>
      <c r="BC16" s="62">
        <v>0</v>
      </c>
      <c r="BD16" s="62">
        <v>0</v>
      </c>
      <c r="BE16" s="62">
        <v>0</v>
      </c>
    </row>
    <row r="17" spans="1:57" ht="15" customHeight="1" x14ac:dyDescent="0.25">
      <c r="A17" s="61" t="s">
        <v>1007</v>
      </c>
      <c r="B17" s="62">
        <v>0</v>
      </c>
      <c r="C17" s="62">
        <v>0</v>
      </c>
      <c r="D17" s="62">
        <v>0</v>
      </c>
      <c r="E17" s="62">
        <v>0</v>
      </c>
      <c r="F17" s="62">
        <v>0</v>
      </c>
      <c r="G17" s="62">
        <v>0</v>
      </c>
      <c r="H17" s="62">
        <v>0</v>
      </c>
      <c r="I17" s="62">
        <v>0</v>
      </c>
      <c r="J17" s="62">
        <v>0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62">
        <v>0</v>
      </c>
      <c r="S17" s="62">
        <v>0</v>
      </c>
      <c r="T17" s="62">
        <v>0</v>
      </c>
      <c r="U17" s="62">
        <v>0</v>
      </c>
      <c r="V17" s="62">
        <v>0</v>
      </c>
      <c r="W17" s="62">
        <v>0</v>
      </c>
      <c r="X17" s="62">
        <v>0</v>
      </c>
      <c r="Y17" s="62">
        <v>0</v>
      </c>
      <c r="Z17" s="62">
        <v>0</v>
      </c>
      <c r="AA17" s="62">
        <v>0</v>
      </c>
      <c r="AB17" s="62">
        <v>0</v>
      </c>
      <c r="AC17" s="62">
        <v>0</v>
      </c>
      <c r="AD17" s="62">
        <v>0</v>
      </c>
      <c r="AE17" s="62">
        <v>0</v>
      </c>
      <c r="AF17" s="62">
        <v>0</v>
      </c>
      <c r="AG17" s="62">
        <v>0</v>
      </c>
      <c r="AH17" s="62">
        <v>0</v>
      </c>
      <c r="AI17" s="62">
        <v>0</v>
      </c>
      <c r="AJ17" s="62">
        <v>0</v>
      </c>
      <c r="AK17" s="62">
        <v>0</v>
      </c>
      <c r="AL17" s="62">
        <v>0</v>
      </c>
      <c r="AM17" s="62">
        <v>0</v>
      </c>
      <c r="AN17" s="62">
        <v>0</v>
      </c>
      <c r="AO17" s="62">
        <v>0</v>
      </c>
      <c r="AP17" s="62">
        <v>0</v>
      </c>
      <c r="AQ17" s="62">
        <v>0</v>
      </c>
      <c r="AR17" s="62">
        <v>0</v>
      </c>
      <c r="AS17" s="62">
        <v>0</v>
      </c>
      <c r="AT17" s="62">
        <v>0</v>
      </c>
      <c r="AU17" s="62">
        <v>0</v>
      </c>
      <c r="AV17" s="62">
        <v>0</v>
      </c>
      <c r="AW17" s="62">
        <v>0</v>
      </c>
      <c r="AX17" s="62">
        <v>0</v>
      </c>
      <c r="AY17" s="62">
        <v>0</v>
      </c>
      <c r="AZ17" s="62">
        <v>0</v>
      </c>
      <c r="BA17" s="62">
        <v>0</v>
      </c>
      <c r="BB17" s="62">
        <v>0</v>
      </c>
      <c r="BC17" s="62">
        <v>0</v>
      </c>
      <c r="BD17" s="62">
        <v>0</v>
      </c>
      <c r="BE17" s="62">
        <v>0</v>
      </c>
    </row>
    <row r="18" spans="1:57" ht="15" customHeight="1" x14ac:dyDescent="0.25">
      <c r="A18" s="61" t="s">
        <v>1006</v>
      </c>
      <c r="B18" s="62">
        <v>0</v>
      </c>
      <c r="C18" s="62">
        <v>0</v>
      </c>
      <c r="D18" s="62">
        <v>0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0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62">
        <v>0</v>
      </c>
      <c r="S18" s="62">
        <v>0</v>
      </c>
      <c r="T18" s="62">
        <v>0</v>
      </c>
      <c r="U18" s="62">
        <v>0</v>
      </c>
      <c r="V18" s="62">
        <v>0</v>
      </c>
      <c r="W18" s="62">
        <v>0</v>
      </c>
      <c r="X18" s="62">
        <v>0</v>
      </c>
      <c r="Y18" s="62">
        <v>0</v>
      </c>
      <c r="Z18" s="62">
        <v>0</v>
      </c>
      <c r="AA18" s="62">
        <v>0</v>
      </c>
      <c r="AB18" s="62">
        <v>0</v>
      </c>
      <c r="AC18" s="62">
        <v>0</v>
      </c>
      <c r="AD18" s="62">
        <v>0</v>
      </c>
      <c r="AE18" s="62">
        <v>0</v>
      </c>
      <c r="AF18" s="62">
        <v>0</v>
      </c>
      <c r="AG18" s="62">
        <v>0</v>
      </c>
      <c r="AH18" s="62">
        <v>0</v>
      </c>
      <c r="AI18" s="62">
        <v>0</v>
      </c>
      <c r="AJ18" s="62">
        <v>0</v>
      </c>
      <c r="AK18" s="62">
        <v>0</v>
      </c>
      <c r="AL18" s="62">
        <v>0</v>
      </c>
      <c r="AM18" s="62">
        <v>0</v>
      </c>
      <c r="AN18" s="62">
        <v>0</v>
      </c>
      <c r="AO18" s="62">
        <v>0</v>
      </c>
      <c r="AP18" s="62">
        <v>0</v>
      </c>
      <c r="AQ18" s="62">
        <v>0</v>
      </c>
      <c r="AR18" s="62">
        <v>0</v>
      </c>
      <c r="AS18" s="62">
        <v>0</v>
      </c>
      <c r="AT18" s="62">
        <v>0</v>
      </c>
      <c r="AU18" s="62">
        <v>0</v>
      </c>
      <c r="AV18" s="62">
        <v>0</v>
      </c>
      <c r="AW18" s="62">
        <v>0</v>
      </c>
      <c r="AX18" s="62">
        <v>0</v>
      </c>
      <c r="AY18" s="62">
        <v>0</v>
      </c>
      <c r="AZ18" s="62">
        <v>0</v>
      </c>
      <c r="BA18" s="62">
        <v>0</v>
      </c>
      <c r="BB18" s="62">
        <v>0</v>
      </c>
      <c r="BC18" s="62">
        <v>0</v>
      </c>
      <c r="BD18" s="62">
        <v>0</v>
      </c>
      <c r="BE18" s="62">
        <v>0</v>
      </c>
    </row>
    <row r="19" spans="1:57" ht="15" customHeight="1" x14ac:dyDescent="0.25">
      <c r="A19" s="61" t="s">
        <v>1005</v>
      </c>
      <c r="B19" s="62">
        <v>0</v>
      </c>
      <c r="C19" s="62">
        <v>0</v>
      </c>
      <c r="D19" s="62">
        <v>0</v>
      </c>
      <c r="E19" s="62">
        <v>0</v>
      </c>
      <c r="F19" s="62">
        <v>391699.42407372902</v>
      </c>
      <c r="G19" s="62">
        <v>40.350918675219198</v>
      </c>
      <c r="H19" s="62">
        <v>0</v>
      </c>
      <c r="I19" s="62">
        <v>0</v>
      </c>
      <c r="J19" s="62">
        <v>0</v>
      </c>
      <c r="K19" s="62">
        <v>57955.506850539699</v>
      </c>
      <c r="L19" s="62">
        <v>0</v>
      </c>
      <c r="M19" s="62">
        <v>0</v>
      </c>
      <c r="N19" s="62">
        <v>0</v>
      </c>
      <c r="O19" s="62">
        <v>0</v>
      </c>
      <c r="P19" s="62">
        <v>0</v>
      </c>
      <c r="Q19" s="62">
        <v>0</v>
      </c>
      <c r="R19" s="62">
        <v>0</v>
      </c>
      <c r="S19" s="62">
        <v>0</v>
      </c>
      <c r="T19" s="62">
        <v>0</v>
      </c>
      <c r="U19" s="62">
        <v>0</v>
      </c>
      <c r="V19" s="62">
        <v>0</v>
      </c>
      <c r="W19" s="62">
        <v>0</v>
      </c>
      <c r="X19" s="62">
        <v>0</v>
      </c>
      <c r="Y19" s="62">
        <v>0</v>
      </c>
      <c r="Z19" s="62">
        <v>0</v>
      </c>
      <c r="AA19" s="62">
        <v>0</v>
      </c>
      <c r="AB19" s="62">
        <v>0</v>
      </c>
      <c r="AC19" s="62">
        <v>0</v>
      </c>
      <c r="AD19" s="62">
        <v>0</v>
      </c>
      <c r="AE19" s="62">
        <v>0</v>
      </c>
      <c r="AF19" s="62">
        <v>0</v>
      </c>
      <c r="AG19" s="62">
        <v>0</v>
      </c>
      <c r="AH19" s="62">
        <v>0</v>
      </c>
      <c r="AI19" s="62">
        <v>0</v>
      </c>
      <c r="AJ19" s="62">
        <v>0</v>
      </c>
      <c r="AK19" s="62">
        <v>0</v>
      </c>
      <c r="AL19" s="62">
        <v>0</v>
      </c>
      <c r="AM19" s="62">
        <v>0</v>
      </c>
      <c r="AN19" s="62">
        <v>0</v>
      </c>
      <c r="AO19" s="62">
        <v>0</v>
      </c>
      <c r="AP19" s="62">
        <v>0</v>
      </c>
      <c r="AQ19" s="62">
        <v>0</v>
      </c>
      <c r="AR19" s="62">
        <v>7009.5032591890704</v>
      </c>
      <c r="AS19" s="62">
        <v>0</v>
      </c>
      <c r="AT19" s="62">
        <v>0</v>
      </c>
      <c r="AU19" s="62">
        <v>0</v>
      </c>
      <c r="AV19" s="62">
        <v>0</v>
      </c>
      <c r="AW19" s="62">
        <v>0</v>
      </c>
      <c r="AX19" s="62">
        <v>0</v>
      </c>
      <c r="AY19" s="62">
        <v>0</v>
      </c>
      <c r="AZ19" s="62">
        <v>0</v>
      </c>
      <c r="BA19" s="62">
        <v>0</v>
      </c>
      <c r="BB19" s="62">
        <v>0</v>
      </c>
      <c r="BC19" s="62">
        <v>60.982615283342199</v>
      </c>
      <c r="BD19" s="62">
        <v>0</v>
      </c>
      <c r="BE19" s="62">
        <v>0</v>
      </c>
    </row>
    <row r="20" spans="1:57" ht="15" customHeight="1" x14ac:dyDescent="0.25">
      <c r="A20" s="61" t="s">
        <v>1004</v>
      </c>
      <c r="B20" s="62">
        <v>0</v>
      </c>
      <c r="C20" s="62">
        <v>0</v>
      </c>
      <c r="D20" s="62">
        <v>0</v>
      </c>
      <c r="E20" s="62">
        <v>0</v>
      </c>
      <c r="F20" s="62">
        <v>0</v>
      </c>
      <c r="G20" s="62">
        <v>0</v>
      </c>
      <c r="H20" s="62">
        <v>0</v>
      </c>
      <c r="I20" s="62">
        <v>0</v>
      </c>
      <c r="J20" s="62">
        <v>0</v>
      </c>
      <c r="K20" s="62">
        <v>0</v>
      </c>
      <c r="L20" s="62">
        <v>0</v>
      </c>
      <c r="M20" s="62">
        <v>0</v>
      </c>
      <c r="N20" s="62">
        <v>0</v>
      </c>
      <c r="O20" s="62">
        <v>0</v>
      </c>
      <c r="P20" s="62">
        <v>0</v>
      </c>
      <c r="Q20" s="62">
        <v>0</v>
      </c>
      <c r="R20" s="62">
        <v>0</v>
      </c>
      <c r="S20" s="62">
        <v>0</v>
      </c>
      <c r="T20" s="62">
        <v>0</v>
      </c>
      <c r="U20" s="62">
        <v>0</v>
      </c>
      <c r="V20" s="62">
        <v>0</v>
      </c>
      <c r="W20" s="62">
        <v>0</v>
      </c>
      <c r="X20" s="62">
        <v>0</v>
      </c>
      <c r="Y20" s="62">
        <v>0</v>
      </c>
      <c r="Z20" s="62">
        <v>0</v>
      </c>
      <c r="AA20" s="62">
        <v>0</v>
      </c>
      <c r="AB20" s="62">
        <v>0</v>
      </c>
      <c r="AC20" s="62">
        <v>0</v>
      </c>
      <c r="AD20" s="62">
        <v>0</v>
      </c>
      <c r="AE20" s="62">
        <v>0</v>
      </c>
      <c r="AF20" s="62">
        <v>0</v>
      </c>
      <c r="AG20" s="62">
        <v>0</v>
      </c>
      <c r="AH20" s="62">
        <v>0</v>
      </c>
      <c r="AI20" s="62">
        <v>0</v>
      </c>
      <c r="AJ20" s="62">
        <v>0</v>
      </c>
      <c r="AK20" s="62">
        <v>0</v>
      </c>
      <c r="AL20" s="62">
        <v>0</v>
      </c>
      <c r="AM20" s="62">
        <v>0</v>
      </c>
      <c r="AN20" s="62">
        <v>0</v>
      </c>
      <c r="AO20" s="62">
        <v>0</v>
      </c>
      <c r="AP20" s="62">
        <v>0</v>
      </c>
      <c r="AQ20" s="62">
        <v>0</v>
      </c>
      <c r="AR20" s="62">
        <v>0</v>
      </c>
      <c r="AS20" s="62">
        <v>0</v>
      </c>
      <c r="AT20" s="62">
        <v>0</v>
      </c>
      <c r="AU20" s="62">
        <v>0</v>
      </c>
      <c r="AV20" s="62">
        <v>0</v>
      </c>
      <c r="AW20" s="62">
        <v>0</v>
      </c>
      <c r="AX20" s="62">
        <v>0</v>
      </c>
      <c r="AY20" s="62">
        <v>0</v>
      </c>
      <c r="AZ20" s="62">
        <v>0</v>
      </c>
      <c r="BA20" s="62">
        <v>0</v>
      </c>
      <c r="BB20" s="62">
        <v>0</v>
      </c>
      <c r="BC20" s="62">
        <v>0</v>
      </c>
      <c r="BD20" s="62">
        <v>0</v>
      </c>
      <c r="BE20" s="62">
        <v>0</v>
      </c>
    </row>
    <row r="21" spans="1:57" ht="15" customHeight="1" x14ac:dyDescent="0.25">
      <c r="A21" s="61" t="s">
        <v>1003</v>
      </c>
      <c r="B21" s="62">
        <v>0</v>
      </c>
      <c r="C21" s="62">
        <v>0</v>
      </c>
      <c r="D21" s="62">
        <v>0</v>
      </c>
      <c r="E21" s="62">
        <v>0</v>
      </c>
      <c r="F21" s="62">
        <v>0</v>
      </c>
      <c r="G21" s="62">
        <v>0</v>
      </c>
      <c r="H21" s="62">
        <v>0</v>
      </c>
      <c r="I21" s="62">
        <v>0</v>
      </c>
      <c r="J21" s="62">
        <v>0</v>
      </c>
      <c r="K21" s="62">
        <v>0</v>
      </c>
      <c r="L21" s="62">
        <v>0</v>
      </c>
      <c r="M21" s="62">
        <v>0</v>
      </c>
      <c r="N21" s="62">
        <v>0</v>
      </c>
      <c r="O21" s="62">
        <v>0</v>
      </c>
      <c r="P21" s="62">
        <v>0</v>
      </c>
      <c r="Q21" s="62">
        <v>0</v>
      </c>
      <c r="R21" s="62">
        <v>0</v>
      </c>
      <c r="S21" s="62">
        <v>0</v>
      </c>
      <c r="T21" s="62">
        <v>0</v>
      </c>
      <c r="U21" s="62">
        <v>0</v>
      </c>
      <c r="V21" s="62">
        <v>0</v>
      </c>
      <c r="W21" s="62">
        <v>0</v>
      </c>
      <c r="X21" s="62">
        <v>0</v>
      </c>
      <c r="Y21" s="62">
        <v>0</v>
      </c>
      <c r="Z21" s="62">
        <v>0</v>
      </c>
      <c r="AA21" s="62">
        <v>0</v>
      </c>
      <c r="AB21" s="62">
        <v>0</v>
      </c>
      <c r="AC21" s="62">
        <v>0</v>
      </c>
      <c r="AD21" s="62">
        <v>371628.32924961002</v>
      </c>
      <c r="AE21" s="62">
        <v>0</v>
      </c>
      <c r="AF21" s="62">
        <v>0</v>
      </c>
      <c r="AG21" s="62">
        <v>0</v>
      </c>
      <c r="AH21" s="62">
        <v>0</v>
      </c>
      <c r="AI21" s="62">
        <v>0</v>
      </c>
      <c r="AJ21" s="62">
        <v>0</v>
      </c>
      <c r="AK21" s="62">
        <v>0</v>
      </c>
      <c r="AL21" s="62">
        <v>0</v>
      </c>
      <c r="AM21" s="62">
        <v>0</v>
      </c>
      <c r="AN21" s="62">
        <v>0</v>
      </c>
      <c r="AO21" s="62">
        <v>0</v>
      </c>
      <c r="AP21" s="62">
        <v>0</v>
      </c>
      <c r="AQ21" s="62">
        <v>0</v>
      </c>
      <c r="AR21" s="62">
        <v>0</v>
      </c>
      <c r="AS21" s="62">
        <v>0</v>
      </c>
      <c r="AT21" s="62">
        <v>0</v>
      </c>
      <c r="AU21" s="62">
        <v>0</v>
      </c>
      <c r="AV21" s="62">
        <v>0</v>
      </c>
      <c r="AW21" s="62">
        <v>0</v>
      </c>
      <c r="AX21" s="62">
        <v>0</v>
      </c>
      <c r="AY21" s="62">
        <v>0</v>
      </c>
      <c r="AZ21" s="62">
        <v>0</v>
      </c>
      <c r="BA21" s="62">
        <v>0</v>
      </c>
      <c r="BB21" s="62">
        <v>0</v>
      </c>
      <c r="BC21" s="62">
        <v>0</v>
      </c>
      <c r="BD21" s="62">
        <v>0</v>
      </c>
      <c r="BE21" s="62">
        <v>0</v>
      </c>
    </row>
    <row r="22" spans="1:57" ht="15" customHeight="1" x14ac:dyDescent="0.25">
      <c r="A22" s="61" t="s">
        <v>1002</v>
      </c>
      <c r="B22" s="62">
        <v>0</v>
      </c>
      <c r="C22" s="62">
        <v>0</v>
      </c>
      <c r="D22" s="62">
        <v>0</v>
      </c>
      <c r="E22" s="62">
        <v>0</v>
      </c>
      <c r="F22" s="62">
        <v>0</v>
      </c>
      <c r="G22" s="62">
        <v>0</v>
      </c>
      <c r="H22" s="62">
        <v>0</v>
      </c>
      <c r="I22" s="62">
        <v>0</v>
      </c>
      <c r="J22" s="62">
        <v>0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62">
        <v>0</v>
      </c>
      <c r="S22" s="62">
        <v>0</v>
      </c>
      <c r="T22" s="62">
        <v>0</v>
      </c>
      <c r="U22" s="62">
        <v>0</v>
      </c>
      <c r="V22" s="62">
        <v>0</v>
      </c>
      <c r="W22" s="62">
        <v>0</v>
      </c>
      <c r="X22" s="62">
        <v>0</v>
      </c>
      <c r="Y22" s="62">
        <v>0</v>
      </c>
      <c r="Z22" s="62">
        <v>0</v>
      </c>
      <c r="AA22" s="62">
        <v>0</v>
      </c>
      <c r="AB22" s="62">
        <v>3.7298545967010002</v>
      </c>
      <c r="AC22" s="62">
        <v>0</v>
      </c>
      <c r="AD22" s="62">
        <v>0</v>
      </c>
      <c r="AE22" s="62">
        <v>0</v>
      </c>
      <c r="AF22" s="62">
        <v>0</v>
      </c>
      <c r="AG22" s="62">
        <v>0</v>
      </c>
      <c r="AH22" s="62">
        <v>0</v>
      </c>
      <c r="AI22" s="62">
        <v>0</v>
      </c>
      <c r="AJ22" s="62">
        <v>0</v>
      </c>
      <c r="AK22" s="62">
        <v>0</v>
      </c>
      <c r="AL22" s="62">
        <v>0</v>
      </c>
      <c r="AM22" s="62">
        <v>0</v>
      </c>
      <c r="AN22" s="62">
        <v>0</v>
      </c>
      <c r="AO22" s="62">
        <v>0</v>
      </c>
      <c r="AP22" s="62">
        <v>0</v>
      </c>
      <c r="AQ22" s="62">
        <v>0</v>
      </c>
      <c r="AR22" s="62">
        <v>17749.869585058699</v>
      </c>
      <c r="AS22" s="62">
        <v>0</v>
      </c>
      <c r="AT22" s="62">
        <v>0</v>
      </c>
      <c r="AU22" s="62">
        <v>0</v>
      </c>
      <c r="AV22" s="62">
        <v>0</v>
      </c>
      <c r="AW22" s="62">
        <v>0</v>
      </c>
      <c r="AX22" s="62">
        <v>0</v>
      </c>
      <c r="AY22" s="62">
        <v>0</v>
      </c>
      <c r="AZ22" s="62">
        <v>0</v>
      </c>
      <c r="BA22" s="62">
        <v>0</v>
      </c>
      <c r="BB22" s="62">
        <v>0</v>
      </c>
      <c r="BC22" s="62">
        <v>0</v>
      </c>
      <c r="BD22" s="62">
        <v>0</v>
      </c>
      <c r="BE22" s="62">
        <v>0</v>
      </c>
    </row>
    <row r="23" spans="1:57" ht="15" customHeight="1" x14ac:dyDescent="0.25">
      <c r="A23" s="61" t="s">
        <v>1001</v>
      </c>
      <c r="B23" s="62">
        <v>0</v>
      </c>
      <c r="C23" s="62">
        <v>0</v>
      </c>
      <c r="D23" s="62">
        <v>0</v>
      </c>
      <c r="E23" s="62">
        <v>0</v>
      </c>
      <c r="F23" s="62">
        <v>0</v>
      </c>
      <c r="G23" s="62">
        <v>1984.06899713703</v>
      </c>
      <c r="H23" s="62">
        <v>0</v>
      </c>
      <c r="I23" s="62">
        <v>0</v>
      </c>
      <c r="J23" s="62">
        <v>0</v>
      </c>
      <c r="K23" s="62">
        <v>0</v>
      </c>
      <c r="L23" s="62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62">
        <v>0</v>
      </c>
      <c r="S23" s="62">
        <v>0</v>
      </c>
      <c r="T23" s="62">
        <v>0</v>
      </c>
      <c r="U23" s="62">
        <v>0</v>
      </c>
      <c r="V23" s="62">
        <v>0</v>
      </c>
      <c r="W23" s="62">
        <v>0</v>
      </c>
      <c r="X23" s="62">
        <v>0</v>
      </c>
      <c r="Y23" s="62">
        <v>0</v>
      </c>
      <c r="Z23" s="62">
        <v>0</v>
      </c>
      <c r="AA23" s="62">
        <v>0</v>
      </c>
      <c r="AB23" s="62">
        <v>13.732207139071299</v>
      </c>
      <c r="AC23" s="62">
        <v>0</v>
      </c>
      <c r="AD23" s="62">
        <v>0</v>
      </c>
      <c r="AE23" s="62">
        <v>0</v>
      </c>
      <c r="AF23" s="62">
        <v>0</v>
      </c>
      <c r="AG23" s="62">
        <v>0</v>
      </c>
      <c r="AH23" s="62">
        <v>0</v>
      </c>
      <c r="AI23" s="62">
        <v>0</v>
      </c>
      <c r="AJ23" s="62">
        <v>0</v>
      </c>
      <c r="AK23" s="62">
        <v>0</v>
      </c>
      <c r="AL23" s="62">
        <v>0</v>
      </c>
      <c r="AM23" s="62">
        <v>0</v>
      </c>
      <c r="AN23" s="62">
        <v>0</v>
      </c>
      <c r="AO23" s="62">
        <v>0</v>
      </c>
      <c r="AP23" s="62">
        <v>0</v>
      </c>
      <c r="AQ23" s="62">
        <v>0</v>
      </c>
      <c r="AR23" s="62">
        <v>141914.92129681399</v>
      </c>
      <c r="AS23" s="62">
        <v>0</v>
      </c>
      <c r="AT23" s="62">
        <v>0</v>
      </c>
      <c r="AU23" s="62">
        <v>0</v>
      </c>
      <c r="AV23" s="62">
        <v>0</v>
      </c>
      <c r="AW23" s="62">
        <v>0</v>
      </c>
      <c r="AX23" s="62">
        <v>0</v>
      </c>
      <c r="AY23" s="62">
        <v>0</v>
      </c>
      <c r="AZ23" s="62">
        <v>0</v>
      </c>
      <c r="BA23" s="62">
        <v>0</v>
      </c>
      <c r="BB23" s="62">
        <v>0</v>
      </c>
      <c r="BC23" s="62">
        <v>0</v>
      </c>
      <c r="BD23" s="62">
        <v>0</v>
      </c>
      <c r="BE23" s="62">
        <v>0</v>
      </c>
    </row>
    <row r="24" spans="1:57" ht="15" customHeight="1" x14ac:dyDescent="0.25">
      <c r="A24" s="61" t="s">
        <v>1000</v>
      </c>
      <c r="B24" s="62">
        <v>0</v>
      </c>
      <c r="C24" s="62">
        <v>0</v>
      </c>
      <c r="D24" s="62">
        <v>0</v>
      </c>
      <c r="E24" s="62">
        <v>0</v>
      </c>
      <c r="F24" s="62">
        <v>0</v>
      </c>
      <c r="G24" s="62">
        <v>0</v>
      </c>
      <c r="H24" s="62">
        <v>0</v>
      </c>
      <c r="I24" s="62">
        <v>0</v>
      </c>
      <c r="J24" s="62">
        <v>0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0</v>
      </c>
      <c r="Q24" s="62">
        <v>0</v>
      </c>
      <c r="R24" s="62">
        <v>0</v>
      </c>
      <c r="S24" s="62">
        <v>0</v>
      </c>
      <c r="T24" s="62">
        <v>0</v>
      </c>
      <c r="U24" s="62">
        <v>0</v>
      </c>
      <c r="V24" s="62">
        <v>0</v>
      </c>
      <c r="W24" s="62">
        <v>0</v>
      </c>
      <c r="X24" s="62">
        <v>0</v>
      </c>
      <c r="Y24" s="62">
        <v>0</v>
      </c>
      <c r="Z24" s="62">
        <v>0</v>
      </c>
      <c r="AA24" s="62">
        <v>0</v>
      </c>
      <c r="AB24" s="62">
        <v>1396406.6015626399</v>
      </c>
      <c r="AC24" s="62">
        <v>0</v>
      </c>
      <c r="AD24" s="62">
        <v>0</v>
      </c>
      <c r="AE24" s="62">
        <v>0</v>
      </c>
      <c r="AF24" s="62">
        <v>0</v>
      </c>
      <c r="AG24" s="62">
        <v>0</v>
      </c>
      <c r="AH24" s="62">
        <v>0</v>
      </c>
      <c r="AI24" s="62">
        <v>0</v>
      </c>
      <c r="AJ24" s="62">
        <v>0</v>
      </c>
      <c r="AK24" s="62">
        <v>0</v>
      </c>
      <c r="AL24" s="62">
        <v>0</v>
      </c>
      <c r="AM24" s="62">
        <v>0</v>
      </c>
      <c r="AN24" s="62">
        <v>0</v>
      </c>
      <c r="AO24" s="62">
        <v>0</v>
      </c>
      <c r="AP24" s="62">
        <v>0</v>
      </c>
      <c r="AQ24" s="62">
        <v>0</v>
      </c>
      <c r="AR24" s="62">
        <v>0</v>
      </c>
      <c r="AS24" s="62">
        <v>0</v>
      </c>
      <c r="AT24" s="62">
        <v>0</v>
      </c>
      <c r="AU24" s="62">
        <v>0</v>
      </c>
      <c r="AV24" s="62">
        <v>0</v>
      </c>
      <c r="AW24" s="62">
        <v>0</v>
      </c>
      <c r="AX24" s="62">
        <v>0</v>
      </c>
      <c r="AY24" s="62">
        <v>0</v>
      </c>
      <c r="AZ24" s="62">
        <v>0</v>
      </c>
      <c r="BA24" s="62">
        <v>0</v>
      </c>
      <c r="BB24" s="62">
        <v>0</v>
      </c>
      <c r="BC24" s="62">
        <v>0</v>
      </c>
      <c r="BD24" s="62">
        <v>0</v>
      </c>
      <c r="BE24" s="62">
        <v>0</v>
      </c>
    </row>
    <row r="25" spans="1:57" ht="15" customHeight="1" x14ac:dyDescent="0.25">
      <c r="A25" s="61" t="s">
        <v>999</v>
      </c>
      <c r="B25" s="62">
        <v>0</v>
      </c>
      <c r="C25" s="62">
        <v>0</v>
      </c>
      <c r="D25" s="62">
        <v>0</v>
      </c>
      <c r="E25" s="62">
        <v>0</v>
      </c>
      <c r="F25" s="62">
        <v>0</v>
      </c>
      <c r="G25" s="62">
        <v>0</v>
      </c>
      <c r="H25" s="62">
        <v>0</v>
      </c>
      <c r="I25" s="62">
        <v>0</v>
      </c>
      <c r="J25" s="62">
        <v>0</v>
      </c>
      <c r="K25" s="62">
        <v>0</v>
      </c>
      <c r="L25" s="62">
        <v>0</v>
      </c>
      <c r="M25" s="62">
        <v>0</v>
      </c>
      <c r="N25" s="62">
        <v>0</v>
      </c>
      <c r="O25" s="62">
        <v>0</v>
      </c>
      <c r="P25" s="62">
        <v>0</v>
      </c>
      <c r="Q25" s="62">
        <v>0</v>
      </c>
      <c r="R25" s="62">
        <v>0</v>
      </c>
      <c r="S25" s="62">
        <v>0</v>
      </c>
      <c r="T25" s="62">
        <v>0</v>
      </c>
      <c r="U25" s="62">
        <v>0</v>
      </c>
      <c r="V25" s="62">
        <v>0</v>
      </c>
      <c r="W25" s="62">
        <v>0</v>
      </c>
      <c r="X25" s="62">
        <v>0</v>
      </c>
      <c r="Y25" s="62">
        <v>0</v>
      </c>
      <c r="Z25" s="62">
        <v>0</v>
      </c>
      <c r="AA25" s="62">
        <v>0</v>
      </c>
      <c r="AB25" s="62">
        <v>0</v>
      </c>
      <c r="AC25" s="62">
        <v>2105.4728114700201</v>
      </c>
      <c r="AD25" s="62">
        <v>0</v>
      </c>
      <c r="AE25" s="62">
        <v>0</v>
      </c>
      <c r="AF25" s="62">
        <v>0</v>
      </c>
      <c r="AG25" s="62">
        <v>0</v>
      </c>
      <c r="AH25" s="62">
        <v>0</v>
      </c>
      <c r="AI25" s="62">
        <v>0</v>
      </c>
      <c r="AJ25" s="62">
        <v>0</v>
      </c>
      <c r="AK25" s="62">
        <v>0</v>
      </c>
      <c r="AL25" s="62">
        <v>0</v>
      </c>
      <c r="AM25" s="62">
        <v>0</v>
      </c>
      <c r="AN25" s="62">
        <v>0</v>
      </c>
      <c r="AO25" s="62">
        <v>0</v>
      </c>
      <c r="AP25" s="62">
        <v>0</v>
      </c>
      <c r="AQ25" s="62">
        <v>0</v>
      </c>
      <c r="AR25" s="62">
        <v>0</v>
      </c>
      <c r="AS25" s="62">
        <v>0</v>
      </c>
      <c r="AT25" s="62">
        <v>0</v>
      </c>
      <c r="AU25" s="62">
        <v>0</v>
      </c>
      <c r="AV25" s="62">
        <v>0</v>
      </c>
      <c r="AW25" s="62">
        <v>0</v>
      </c>
      <c r="AX25" s="62">
        <v>0</v>
      </c>
      <c r="AY25" s="62">
        <v>0</v>
      </c>
      <c r="AZ25" s="62">
        <v>0</v>
      </c>
      <c r="BA25" s="62">
        <v>0</v>
      </c>
      <c r="BB25" s="62">
        <v>0</v>
      </c>
      <c r="BC25" s="62">
        <v>0</v>
      </c>
      <c r="BD25" s="62">
        <v>0</v>
      </c>
      <c r="BE25" s="62">
        <v>0</v>
      </c>
    </row>
    <row r="26" spans="1:57" ht="15" customHeight="1" x14ac:dyDescent="0.25">
      <c r="A26" s="61" t="s">
        <v>998</v>
      </c>
      <c r="B26" s="62">
        <v>0</v>
      </c>
      <c r="C26" s="62">
        <v>0</v>
      </c>
      <c r="D26" s="62">
        <v>0</v>
      </c>
      <c r="E26" s="62">
        <v>0</v>
      </c>
      <c r="F26" s="62">
        <v>0</v>
      </c>
      <c r="G26" s="62">
        <v>12265.3329840231</v>
      </c>
      <c r="H26" s="62">
        <v>0</v>
      </c>
      <c r="I26" s="62">
        <v>0</v>
      </c>
      <c r="J26" s="62">
        <v>0</v>
      </c>
      <c r="K26" s="62">
        <v>0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  <c r="Q26" s="62">
        <v>43616.2294775095</v>
      </c>
      <c r="R26" s="62">
        <v>0</v>
      </c>
      <c r="S26" s="62">
        <v>0</v>
      </c>
      <c r="T26" s="62">
        <v>0</v>
      </c>
      <c r="U26" s="62">
        <v>0</v>
      </c>
      <c r="V26" s="62">
        <v>0</v>
      </c>
      <c r="W26" s="62">
        <v>0</v>
      </c>
      <c r="X26" s="62">
        <v>0</v>
      </c>
      <c r="Y26" s="62">
        <v>0</v>
      </c>
      <c r="Z26" s="62">
        <v>0</v>
      </c>
      <c r="AA26" s="62">
        <v>0</v>
      </c>
      <c r="AB26" s="62">
        <v>6.0920172976706599</v>
      </c>
      <c r="AC26" s="62">
        <v>0</v>
      </c>
      <c r="AD26" s="62">
        <v>0</v>
      </c>
      <c r="AE26" s="62">
        <v>0</v>
      </c>
      <c r="AF26" s="62">
        <v>0</v>
      </c>
      <c r="AG26" s="62">
        <v>0</v>
      </c>
      <c r="AH26" s="62">
        <v>0</v>
      </c>
      <c r="AI26" s="62">
        <v>0</v>
      </c>
      <c r="AJ26" s="62">
        <v>0</v>
      </c>
      <c r="AK26" s="62">
        <v>0</v>
      </c>
      <c r="AL26" s="62">
        <v>0</v>
      </c>
      <c r="AM26" s="62">
        <v>0</v>
      </c>
      <c r="AN26" s="62">
        <v>0</v>
      </c>
      <c r="AO26" s="62">
        <v>0</v>
      </c>
      <c r="AP26" s="62">
        <v>0</v>
      </c>
      <c r="AQ26" s="62">
        <v>0</v>
      </c>
      <c r="AR26" s="62">
        <v>5109.2471426949896</v>
      </c>
      <c r="AS26" s="62">
        <v>0</v>
      </c>
      <c r="AT26" s="62">
        <v>0</v>
      </c>
      <c r="AU26" s="62">
        <v>0</v>
      </c>
      <c r="AV26" s="62">
        <v>0</v>
      </c>
      <c r="AW26" s="62">
        <v>0</v>
      </c>
      <c r="AX26" s="62">
        <v>0</v>
      </c>
      <c r="AY26" s="62">
        <v>0</v>
      </c>
      <c r="AZ26" s="62">
        <v>0</v>
      </c>
      <c r="BA26" s="62">
        <v>0</v>
      </c>
      <c r="BB26" s="62">
        <v>0</v>
      </c>
      <c r="BC26" s="62">
        <v>0</v>
      </c>
      <c r="BD26" s="62">
        <v>0</v>
      </c>
      <c r="BE26" s="62">
        <v>0</v>
      </c>
    </row>
    <row r="27" spans="1:57" ht="15" customHeight="1" x14ac:dyDescent="0.25">
      <c r="A27" s="61" t="s">
        <v>997</v>
      </c>
      <c r="B27" s="62">
        <v>0</v>
      </c>
      <c r="C27" s="62">
        <v>0</v>
      </c>
      <c r="D27" s="62">
        <v>0</v>
      </c>
      <c r="E27" s="62">
        <v>0</v>
      </c>
      <c r="F27" s="62">
        <v>0</v>
      </c>
      <c r="G27" s="62">
        <v>11346.584161045101</v>
      </c>
      <c r="H27" s="62">
        <v>0</v>
      </c>
      <c r="I27" s="62">
        <v>0</v>
      </c>
      <c r="J27" s="62">
        <v>0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0</v>
      </c>
      <c r="Q27" s="62">
        <v>1271569.9204632</v>
      </c>
      <c r="R27" s="62">
        <v>0</v>
      </c>
      <c r="S27" s="62">
        <v>0</v>
      </c>
      <c r="T27" s="62">
        <v>0</v>
      </c>
      <c r="U27" s="62">
        <v>0</v>
      </c>
      <c r="V27" s="62">
        <v>0</v>
      </c>
      <c r="W27" s="62">
        <v>0</v>
      </c>
      <c r="X27" s="62">
        <v>0</v>
      </c>
      <c r="Y27" s="62">
        <v>0</v>
      </c>
      <c r="Z27" s="62">
        <v>0</v>
      </c>
      <c r="AA27" s="62">
        <v>0</v>
      </c>
      <c r="AB27" s="62">
        <v>0</v>
      </c>
      <c r="AC27" s="62">
        <v>0</v>
      </c>
      <c r="AD27" s="62">
        <v>695598.52292672195</v>
      </c>
      <c r="AE27" s="62">
        <v>0</v>
      </c>
      <c r="AF27" s="62">
        <v>0</v>
      </c>
      <c r="AG27" s="62">
        <v>0</v>
      </c>
      <c r="AH27" s="62">
        <v>0</v>
      </c>
      <c r="AI27" s="62">
        <v>0</v>
      </c>
      <c r="AJ27" s="62">
        <v>0</v>
      </c>
      <c r="AK27" s="62">
        <v>0</v>
      </c>
      <c r="AL27" s="62">
        <v>0</v>
      </c>
      <c r="AM27" s="62">
        <v>0</v>
      </c>
      <c r="AN27" s="62">
        <v>0</v>
      </c>
      <c r="AO27" s="62">
        <v>0</v>
      </c>
      <c r="AP27" s="62">
        <v>0</v>
      </c>
      <c r="AQ27" s="62">
        <v>0</v>
      </c>
      <c r="AR27" s="62">
        <v>0</v>
      </c>
      <c r="AS27" s="62">
        <v>0</v>
      </c>
      <c r="AT27" s="62">
        <v>0</v>
      </c>
      <c r="AU27" s="62">
        <v>0</v>
      </c>
      <c r="AV27" s="62">
        <v>0</v>
      </c>
      <c r="AW27" s="62">
        <v>0</v>
      </c>
      <c r="AX27" s="62">
        <v>0</v>
      </c>
      <c r="AY27" s="62">
        <v>0</v>
      </c>
      <c r="AZ27" s="62">
        <v>0</v>
      </c>
      <c r="BA27" s="62">
        <v>0</v>
      </c>
      <c r="BB27" s="62">
        <v>0</v>
      </c>
      <c r="BC27" s="62">
        <v>0</v>
      </c>
      <c r="BD27" s="62">
        <v>0</v>
      </c>
      <c r="BE27" s="62">
        <v>0</v>
      </c>
    </row>
    <row r="28" spans="1:57" ht="15" customHeight="1" x14ac:dyDescent="0.25">
      <c r="A28" s="61" t="s">
        <v>996</v>
      </c>
      <c r="B28" s="62">
        <v>0</v>
      </c>
      <c r="C28" s="62">
        <v>0</v>
      </c>
      <c r="D28" s="62">
        <v>0</v>
      </c>
      <c r="E28" s="62">
        <v>0</v>
      </c>
      <c r="F28" s="62">
        <v>0</v>
      </c>
      <c r="G28" s="62">
        <v>0</v>
      </c>
      <c r="H28" s="62">
        <v>0</v>
      </c>
      <c r="I28" s="62">
        <v>0</v>
      </c>
      <c r="J28" s="62">
        <v>0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0</v>
      </c>
      <c r="Q28" s="62">
        <v>366.97887623503198</v>
      </c>
      <c r="R28" s="62">
        <v>0</v>
      </c>
      <c r="S28" s="62">
        <v>0</v>
      </c>
      <c r="T28" s="62">
        <v>6142300.06095309</v>
      </c>
      <c r="U28" s="62">
        <v>0</v>
      </c>
      <c r="V28" s="62">
        <v>0</v>
      </c>
      <c r="W28" s="62">
        <v>0</v>
      </c>
      <c r="X28" s="62">
        <v>0</v>
      </c>
      <c r="Y28" s="62">
        <v>0</v>
      </c>
      <c r="Z28" s="62">
        <v>0</v>
      </c>
      <c r="AA28" s="62">
        <v>0</v>
      </c>
      <c r="AB28" s="62">
        <v>103.396558652913</v>
      </c>
      <c r="AC28" s="62">
        <v>0</v>
      </c>
      <c r="AD28" s="62">
        <v>425017.43357476598</v>
      </c>
      <c r="AE28" s="62">
        <v>0</v>
      </c>
      <c r="AF28" s="62">
        <v>0</v>
      </c>
      <c r="AG28" s="62">
        <v>0</v>
      </c>
      <c r="AH28" s="62">
        <v>0</v>
      </c>
      <c r="AI28" s="62">
        <v>0</v>
      </c>
      <c r="AJ28" s="62">
        <v>0</v>
      </c>
      <c r="AK28" s="62">
        <v>0</v>
      </c>
      <c r="AL28" s="62">
        <v>0</v>
      </c>
      <c r="AM28" s="62">
        <v>0</v>
      </c>
      <c r="AN28" s="62">
        <v>0</v>
      </c>
      <c r="AO28" s="62">
        <v>0</v>
      </c>
      <c r="AP28" s="62">
        <v>0</v>
      </c>
      <c r="AQ28" s="62">
        <v>0</v>
      </c>
      <c r="AR28" s="62">
        <v>0</v>
      </c>
      <c r="AS28" s="62">
        <v>0</v>
      </c>
      <c r="AT28" s="62">
        <v>0</v>
      </c>
      <c r="AU28" s="62">
        <v>0</v>
      </c>
      <c r="AV28" s="62">
        <v>0</v>
      </c>
      <c r="AW28" s="62">
        <v>0</v>
      </c>
      <c r="AX28" s="62">
        <v>0</v>
      </c>
      <c r="AY28" s="62">
        <v>0</v>
      </c>
      <c r="AZ28" s="62">
        <v>0</v>
      </c>
      <c r="BA28" s="62">
        <v>0</v>
      </c>
      <c r="BB28" s="62">
        <v>0</v>
      </c>
      <c r="BC28" s="62">
        <v>0</v>
      </c>
      <c r="BD28" s="62">
        <v>0</v>
      </c>
      <c r="BE28" s="62">
        <v>0</v>
      </c>
    </row>
    <row r="29" spans="1:57" ht="15" customHeight="1" x14ac:dyDescent="0.25">
      <c r="A29" s="61" t="s">
        <v>995</v>
      </c>
      <c r="B29" s="62">
        <v>729.11879816289297</v>
      </c>
      <c r="C29" s="62">
        <v>0</v>
      </c>
      <c r="D29" s="62">
        <v>0</v>
      </c>
      <c r="E29" s="62">
        <v>0</v>
      </c>
      <c r="F29" s="62">
        <v>0</v>
      </c>
      <c r="G29" s="62">
        <v>0</v>
      </c>
      <c r="H29" s="62">
        <v>0</v>
      </c>
      <c r="I29" s="62">
        <v>0</v>
      </c>
      <c r="J29" s="62">
        <v>1261822.2029761199</v>
      </c>
      <c r="K29" s="62">
        <v>0</v>
      </c>
      <c r="L29" s="62">
        <v>0</v>
      </c>
      <c r="M29" s="62">
        <v>0</v>
      </c>
      <c r="N29" s="62">
        <v>0</v>
      </c>
      <c r="O29" s="62">
        <v>183649773.08015701</v>
      </c>
      <c r="P29" s="62">
        <v>0</v>
      </c>
      <c r="Q29" s="62">
        <v>0</v>
      </c>
      <c r="R29" s="62">
        <v>0</v>
      </c>
      <c r="S29" s="62">
        <v>0</v>
      </c>
      <c r="T29" s="62">
        <v>0</v>
      </c>
      <c r="U29" s="62">
        <v>0</v>
      </c>
      <c r="V29" s="62">
        <v>0</v>
      </c>
      <c r="W29" s="62">
        <v>0</v>
      </c>
      <c r="X29" s="62">
        <v>0</v>
      </c>
      <c r="Y29" s="62">
        <v>0</v>
      </c>
      <c r="Z29" s="62">
        <v>0</v>
      </c>
      <c r="AA29" s="62">
        <v>0</v>
      </c>
      <c r="AB29" s="62">
        <v>9363.5787794379194</v>
      </c>
      <c r="AC29" s="62">
        <v>0</v>
      </c>
      <c r="AD29" s="62">
        <v>0</v>
      </c>
      <c r="AE29" s="62">
        <v>0</v>
      </c>
      <c r="AF29" s="62">
        <v>0</v>
      </c>
      <c r="AG29" s="62">
        <v>0</v>
      </c>
      <c r="AH29" s="62">
        <v>0</v>
      </c>
      <c r="AI29" s="62">
        <v>0</v>
      </c>
      <c r="AJ29" s="62">
        <v>0</v>
      </c>
      <c r="AK29" s="62">
        <v>0</v>
      </c>
      <c r="AL29" s="62">
        <v>0</v>
      </c>
      <c r="AM29" s="62">
        <v>0</v>
      </c>
      <c r="AN29" s="62">
        <v>0</v>
      </c>
      <c r="AO29" s="62">
        <v>0</v>
      </c>
      <c r="AP29" s="62">
        <v>55086.044463741397</v>
      </c>
      <c r="AQ29" s="62">
        <v>0</v>
      </c>
      <c r="AR29" s="62">
        <v>6034.4070699072799</v>
      </c>
      <c r="AS29" s="62">
        <v>73534.303318146704</v>
      </c>
      <c r="AT29" s="62">
        <v>0</v>
      </c>
      <c r="AU29" s="62">
        <v>0</v>
      </c>
      <c r="AV29" s="62">
        <v>0</v>
      </c>
      <c r="AW29" s="62">
        <v>0</v>
      </c>
      <c r="AX29" s="62">
        <v>0</v>
      </c>
      <c r="AY29" s="62">
        <v>0</v>
      </c>
      <c r="AZ29" s="62">
        <v>0</v>
      </c>
      <c r="BA29" s="62">
        <v>0</v>
      </c>
      <c r="BB29" s="62">
        <v>0</v>
      </c>
      <c r="BC29" s="62">
        <v>0</v>
      </c>
      <c r="BD29" s="62">
        <v>0</v>
      </c>
      <c r="BE29" s="62">
        <v>0</v>
      </c>
    </row>
    <row r="30" spans="1:57" ht="15" customHeight="1" x14ac:dyDescent="0.25">
      <c r="A30" s="61" t="s">
        <v>994</v>
      </c>
      <c r="B30" s="62">
        <v>1125.0915635152101</v>
      </c>
      <c r="C30" s="62">
        <v>0</v>
      </c>
      <c r="D30" s="62">
        <v>0</v>
      </c>
      <c r="E30" s="62">
        <v>0</v>
      </c>
      <c r="F30" s="62">
        <v>0</v>
      </c>
      <c r="G30" s="62">
        <v>0</v>
      </c>
      <c r="H30" s="62">
        <v>0</v>
      </c>
      <c r="I30" s="62">
        <v>0</v>
      </c>
      <c r="J30" s="62">
        <v>698621.492346677</v>
      </c>
      <c r="K30" s="62">
        <v>202285.10472799401</v>
      </c>
      <c r="L30" s="62">
        <v>0</v>
      </c>
      <c r="M30" s="62">
        <v>0</v>
      </c>
      <c r="N30" s="62">
        <v>0</v>
      </c>
      <c r="O30" s="62">
        <v>0</v>
      </c>
      <c r="P30" s="62">
        <v>0</v>
      </c>
      <c r="Q30" s="62">
        <v>0</v>
      </c>
      <c r="R30" s="62">
        <v>0</v>
      </c>
      <c r="S30" s="62">
        <v>0</v>
      </c>
      <c r="T30" s="62">
        <v>0</v>
      </c>
      <c r="U30" s="62">
        <v>0</v>
      </c>
      <c r="V30" s="62">
        <v>0</v>
      </c>
      <c r="W30" s="62">
        <v>0</v>
      </c>
      <c r="X30" s="62">
        <v>0</v>
      </c>
      <c r="Y30" s="62">
        <v>0</v>
      </c>
      <c r="Z30" s="62">
        <v>0</v>
      </c>
      <c r="AA30" s="62">
        <v>0</v>
      </c>
      <c r="AB30" s="62">
        <v>33975.279817506802</v>
      </c>
      <c r="AC30" s="62">
        <v>0</v>
      </c>
      <c r="AD30" s="62">
        <v>0</v>
      </c>
      <c r="AE30" s="62">
        <v>0</v>
      </c>
      <c r="AF30" s="62">
        <v>0</v>
      </c>
      <c r="AG30" s="62">
        <v>0</v>
      </c>
      <c r="AH30" s="62">
        <v>0</v>
      </c>
      <c r="AI30" s="62">
        <v>0</v>
      </c>
      <c r="AJ30" s="62">
        <v>0</v>
      </c>
      <c r="AK30" s="62">
        <v>0</v>
      </c>
      <c r="AL30" s="62">
        <v>0</v>
      </c>
      <c r="AM30" s="62">
        <v>0</v>
      </c>
      <c r="AN30" s="62">
        <v>0</v>
      </c>
      <c r="AO30" s="62">
        <v>0</v>
      </c>
      <c r="AP30" s="62">
        <v>1394850.15992239</v>
      </c>
      <c r="AQ30" s="62">
        <v>0</v>
      </c>
      <c r="AR30" s="62">
        <v>27836.070441296099</v>
      </c>
      <c r="AS30" s="62">
        <v>339205.824920065</v>
      </c>
      <c r="AT30" s="62">
        <v>0</v>
      </c>
      <c r="AU30" s="62">
        <v>0</v>
      </c>
      <c r="AV30" s="62">
        <v>0</v>
      </c>
      <c r="AW30" s="62">
        <v>0</v>
      </c>
      <c r="AX30" s="62">
        <v>0</v>
      </c>
      <c r="AY30" s="62">
        <v>0</v>
      </c>
      <c r="AZ30" s="62">
        <v>0</v>
      </c>
      <c r="BA30" s="62">
        <v>0</v>
      </c>
      <c r="BB30" s="62">
        <v>0</v>
      </c>
      <c r="BC30" s="62">
        <v>0</v>
      </c>
      <c r="BD30" s="62">
        <v>0</v>
      </c>
      <c r="BE30" s="62">
        <v>0</v>
      </c>
    </row>
    <row r="31" spans="1:57" ht="15" customHeight="1" x14ac:dyDescent="0.25">
      <c r="A31" s="61" t="s">
        <v>993</v>
      </c>
      <c r="B31" s="62">
        <v>0</v>
      </c>
      <c r="C31" s="62">
        <v>0</v>
      </c>
      <c r="D31" s="62">
        <v>6105.2548023624904</v>
      </c>
      <c r="E31" s="62">
        <v>6105.2548023624904</v>
      </c>
      <c r="F31" s="62">
        <v>0</v>
      </c>
      <c r="G31" s="62">
        <v>0</v>
      </c>
      <c r="H31" s="62">
        <v>0</v>
      </c>
      <c r="I31" s="62">
        <v>0</v>
      </c>
      <c r="J31" s="62">
        <v>0</v>
      </c>
      <c r="K31" s="62">
        <v>0</v>
      </c>
      <c r="L31" s="62">
        <v>0</v>
      </c>
      <c r="M31" s="62">
        <v>0</v>
      </c>
      <c r="N31" s="62">
        <v>0</v>
      </c>
      <c r="O31" s="62">
        <v>0</v>
      </c>
      <c r="P31" s="62">
        <v>0</v>
      </c>
      <c r="Q31" s="62">
        <v>0</v>
      </c>
      <c r="R31" s="62">
        <v>0</v>
      </c>
      <c r="S31" s="62">
        <v>0</v>
      </c>
      <c r="T31" s="62">
        <v>0</v>
      </c>
      <c r="U31" s="62">
        <v>0</v>
      </c>
      <c r="V31" s="62">
        <v>0</v>
      </c>
      <c r="W31" s="62">
        <v>0</v>
      </c>
      <c r="X31" s="62">
        <v>0</v>
      </c>
      <c r="Y31" s="62">
        <v>0</v>
      </c>
      <c r="Z31" s="62">
        <v>0</v>
      </c>
      <c r="AA31" s="62">
        <v>0</v>
      </c>
      <c r="AB31" s="62">
        <v>718.17100394335</v>
      </c>
      <c r="AC31" s="62">
        <v>0</v>
      </c>
      <c r="AD31" s="62">
        <v>0</v>
      </c>
      <c r="AE31" s="62">
        <v>0</v>
      </c>
      <c r="AF31" s="62">
        <v>0</v>
      </c>
      <c r="AG31" s="62">
        <v>0</v>
      </c>
      <c r="AH31" s="62">
        <v>0</v>
      </c>
      <c r="AI31" s="62">
        <v>0</v>
      </c>
      <c r="AJ31" s="62">
        <v>0</v>
      </c>
      <c r="AK31" s="62">
        <v>0</v>
      </c>
      <c r="AL31" s="62">
        <v>0</v>
      </c>
      <c r="AM31" s="62">
        <v>0</v>
      </c>
      <c r="AN31" s="62">
        <v>0</v>
      </c>
      <c r="AO31" s="62">
        <v>0</v>
      </c>
      <c r="AP31" s="62">
        <v>2.6698674086624901</v>
      </c>
      <c r="AQ31" s="62">
        <v>0</v>
      </c>
      <c r="AR31" s="62">
        <v>0</v>
      </c>
      <c r="AS31" s="62">
        <v>0</v>
      </c>
      <c r="AT31" s="62">
        <v>0</v>
      </c>
      <c r="AU31" s="62">
        <v>0</v>
      </c>
      <c r="AV31" s="62">
        <v>0</v>
      </c>
      <c r="AW31" s="62">
        <v>0</v>
      </c>
      <c r="AX31" s="62">
        <v>0</v>
      </c>
      <c r="AY31" s="62">
        <v>0</v>
      </c>
      <c r="AZ31" s="62">
        <v>93.949509273925997</v>
      </c>
      <c r="BA31" s="62">
        <v>93.949509273925997</v>
      </c>
      <c r="BB31" s="62">
        <v>0</v>
      </c>
      <c r="BC31" s="62">
        <v>0</v>
      </c>
      <c r="BD31" s="62">
        <v>0</v>
      </c>
      <c r="BE31" s="62">
        <v>0</v>
      </c>
    </row>
    <row r="32" spans="1:57" ht="15" customHeight="1" x14ac:dyDescent="0.25">
      <c r="A32" s="61" t="s">
        <v>992</v>
      </c>
      <c r="B32" s="62">
        <v>0</v>
      </c>
      <c r="C32" s="62">
        <v>0</v>
      </c>
      <c r="D32" s="62">
        <v>0</v>
      </c>
      <c r="E32" s="62">
        <v>0</v>
      </c>
      <c r="F32" s="62">
        <v>0</v>
      </c>
      <c r="G32" s="62">
        <v>0</v>
      </c>
      <c r="H32" s="62">
        <v>0</v>
      </c>
      <c r="I32" s="62">
        <v>0</v>
      </c>
      <c r="J32" s="62">
        <v>392274.43282101402</v>
      </c>
      <c r="K32" s="62">
        <v>113582.64180914999</v>
      </c>
      <c r="L32" s="62">
        <v>0</v>
      </c>
      <c r="M32" s="62">
        <v>0</v>
      </c>
      <c r="N32" s="62">
        <v>2068682.1181709401</v>
      </c>
      <c r="O32" s="62">
        <v>2068682.1181709401</v>
      </c>
      <c r="P32" s="62">
        <v>0</v>
      </c>
      <c r="Q32" s="62">
        <v>11493.1009551302</v>
      </c>
      <c r="R32" s="62">
        <v>0</v>
      </c>
      <c r="S32" s="62">
        <v>0</v>
      </c>
      <c r="T32" s="62">
        <v>0</v>
      </c>
      <c r="U32" s="62">
        <v>0</v>
      </c>
      <c r="V32" s="62">
        <v>0</v>
      </c>
      <c r="W32" s="62">
        <v>0</v>
      </c>
      <c r="X32" s="62">
        <v>0</v>
      </c>
      <c r="Y32" s="62">
        <v>0</v>
      </c>
      <c r="Z32" s="62">
        <v>0</v>
      </c>
      <c r="AA32" s="62">
        <v>0</v>
      </c>
      <c r="AB32" s="62">
        <v>501.14495050720501</v>
      </c>
      <c r="AC32" s="62">
        <v>0</v>
      </c>
      <c r="AD32" s="62">
        <v>0</v>
      </c>
      <c r="AE32" s="62">
        <v>0</v>
      </c>
      <c r="AF32" s="62">
        <v>0</v>
      </c>
      <c r="AG32" s="62">
        <v>0</v>
      </c>
      <c r="AH32" s="62">
        <v>0</v>
      </c>
      <c r="AI32" s="62">
        <v>0</v>
      </c>
      <c r="AJ32" s="62">
        <v>0</v>
      </c>
      <c r="AK32" s="62">
        <v>0</v>
      </c>
      <c r="AL32" s="62">
        <v>9626479.3379199505</v>
      </c>
      <c r="AM32" s="62">
        <v>9626479.3379199505</v>
      </c>
      <c r="AN32" s="62">
        <v>0</v>
      </c>
      <c r="AO32" s="62">
        <v>0</v>
      </c>
      <c r="AP32" s="62">
        <v>0</v>
      </c>
      <c r="AQ32" s="62">
        <v>0</v>
      </c>
      <c r="AR32" s="62">
        <v>0</v>
      </c>
      <c r="AS32" s="62">
        <v>0</v>
      </c>
      <c r="AT32" s="62">
        <v>0</v>
      </c>
      <c r="AU32" s="62">
        <v>0</v>
      </c>
      <c r="AV32" s="62">
        <v>0</v>
      </c>
      <c r="AW32" s="62">
        <v>0</v>
      </c>
      <c r="AX32" s="62">
        <v>615267.61498479894</v>
      </c>
      <c r="AY32" s="62">
        <v>615267.61498479894</v>
      </c>
      <c r="AZ32" s="62">
        <v>5.9345653322599903E-2</v>
      </c>
      <c r="BA32" s="62">
        <v>5.9345653322599903E-2</v>
      </c>
      <c r="BB32" s="62">
        <v>0</v>
      </c>
      <c r="BC32" s="62">
        <v>0</v>
      </c>
      <c r="BD32" s="62">
        <v>4066283.9727850198</v>
      </c>
      <c r="BE32" s="62">
        <v>4066283.9727850198</v>
      </c>
    </row>
    <row r="33" spans="1:57" ht="15" customHeight="1" x14ac:dyDescent="0.25">
      <c r="A33" s="61" t="s">
        <v>991</v>
      </c>
      <c r="B33" s="62">
        <v>0</v>
      </c>
      <c r="C33" s="62">
        <v>0</v>
      </c>
      <c r="D33" s="62">
        <v>0</v>
      </c>
      <c r="E33" s="62">
        <v>0</v>
      </c>
      <c r="F33" s="62">
        <v>0</v>
      </c>
      <c r="G33" s="62">
        <v>0</v>
      </c>
      <c r="H33" s="62">
        <v>0</v>
      </c>
      <c r="I33" s="62">
        <v>0</v>
      </c>
      <c r="J33" s="62">
        <v>0</v>
      </c>
      <c r="K33" s="62">
        <v>0</v>
      </c>
      <c r="L33" s="62">
        <v>25963.722477994201</v>
      </c>
      <c r="M33" s="62">
        <v>0</v>
      </c>
      <c r="N33" s="62">
        <v>0</v>
      </c>
      <c r="O33" s="62">
        <v>0</v>
      </c>
      <c r="P33" s="62">
        <v>0</v>
      </c>
      <c r="Q33" s="62">
        <v>0</v>
      </c>
      <c r="R33" s="62">
        <v>0</v>
      </c>
      <c r="S33" s="62">
        <v>0</v>
      </c>
      <c r="T33" s="62">
        <v>0</v>
      </c>
      <c r="U33" s="62">
        <v>0</v>
      </c>
      <c r="V33" s="62">
        <v>0</v>
      </c>
      <c r="W33" s="62">
        <v>0</v>
      </c>
      <c r="X33" s="62">
        <v>0</v>
      </c>
      <c r="Y33" s="62">
        <v>0</v>
      </c>
      <c r="Z33" s="62">
        <v>0</v>
      </c>
      <c r="AA33" s="62">
        <v>0</v>
      </c>
      <c r="AB33" s="62">
        <v>0</v>
      </c>
      <c r="AC33" s="62">
        <v>0</v>
      </c>
      <c r="AD33" s="62">
        <v>0</v>
      </c>
      <c r="AE33" s="62">
        <v>0</v>
      </c>
      <c r="AF33" s="62">
        <v>0</v>
      </c>
      <c r="AG33" s="62">
        <v>0</v>
      </c>
      <c r="AH33" s="62">
        <v>0</v>
      </c>
      <c r="AI33" s="62">
        <v>0</v>
      </c>
      <c r="AJ33" s="62">
        <v>0</v>
      </c>
      <c r="AK33" s="62">
        <v>0</v>
      </c>
      <c r="AL33" s="62">
        <v>0</v>
      </c>
      <c r="AM33" s="62">
        <v>0</v>
      </c>
      <c r="AN33" s="62">
        <v>0</v>
      </c>
      <c r="AO33" s="62">
        <v>0</v>
      </c>
      <c r="AP33" s="62">
        <v>0</v>
      </c>
      <c r="AQ33" s="62">
        <v>0</v>
      </c>
      <c r="AR33" s="62">
        <v>0</v>
      </c>
      <c r="AS33" s="62">
        <v>0</v>
      </c>
      <c r="AT33" s="62">
        <v>0</v>
      </c>
      <c r="AU33" s="62">
        <v>0</v>
      </c>
      <c r="AV33" s="62">
        <v>0</v>
      </c>
      <c r="AW33" s="62">
        <v>0</v>
      </c>
      <c r="AX33" s="62">
        <v>0</v>
      </c>
      <c r="AY33" s="62">
        <v>0</v>
      </c>
      <c r="AZ33" s="62">
        <v>0</v>
      </c>
      <c r="BA33" s="62">
        <v>0</v>
      </c>
      <c r="BB33" s="62">
        <v>0</v>
      </c>
      <c r="BC33" s="62">
        <v>0</v>
      </c>
      <c r="BD33" s="62">
        <v>0</v>
      </c>
      <c r="BE33" s="62">
        <v>0</v>
      </c>
    </row>
    <row r="34" spans="1:57" ht="15" customHeight="1" x14ac:dyDescent="0.25">
      <c r="A34" s="61" t="s">
        <v>990</v>
      </c>
      <c r="B34" s="62">
        <v>155.71152536834799</v>
      </c>
      <c r="C34" s="62">
        <v>0</v>
      </c>
      <c r="D34" s="62">
        <v>0</v>
      </c>
      <c r="E34" s="62">
        <v>0</v>
      </c>
      <c r="F34" s="62">
        <v>0</v>
      </c>
      <c r="G34" s="62">
        <v>0</v>
      </c>
      <c r="H34" s="62">
        <v>0</v>
      </c>
      <c r="I34" s="62">
        <v>0</v>
      </c>
      <c r="J34" s="62">
        <v>3126488.01883185</v>
      </c>
      <c r="K34" s="62">
        <v>0</v>
      </c>
      <c r="L34" s="62">
        <v>20146.035522158501</v>
      </c>
      <c r="M34" s="62">
        <v>0</v>
      </c>
      <c r="N34" s="62">
        <v>40.212483668432498</v>
      </c>
      <c r="O34" s="62">
        <v>0</v>
      </c>
      <c r="P34" s="62">
        <v>0</v>
      </c>
      <c r="Q34" s="62">
        <v>0</v>
      </c>
      <c r="R34" s="62">
        <v>0</v>
      </c>
      <c r="S34" s="62">
        <v>0</v>
      </c>
      <c r="T34" s="62">
        <v>0</v>
      </c>
      <c r="U34" s="62">
        <v>0</v>
      </c>
      <c r="V34" s="62">
        <v>0</v>
      </c>
      <c r="W34" s="62">
        <v>0</v>
      </c>
      <c r="X34" s="62">
        <v>0</v>
      </c>
      <c r="Y34" s="62">
        <v>0</v>
      </c>
      <c r="Z34" s="62">
        <v>0</v>
      </c>
      <c r="AA34" s="62">
        <v>0</v>
      </c>
      <c r="AB34" s="62">
        <v>11.5950154341265</v>
      </c>
      <c r="AC34" s="62">
        <v>0</v>
      </c>
      <c r="AD34" s="62">
        <v>0</v>
      </c>
      <c r="AE34" s="62">
        <v>0</v>
      </c>
      <c r="AF34" s="62">
        <v>0</v>
      </c>
      <c r="AG34" s="62">
        <v>0</v>
      </c>
      <c r="AH34" s="62">
        <v>0</v>
      </c>
      <c r="AI34" s="62">
        <v>0</v>
      </c>
      <c r="AJ34" s="62">
        <v>0</v>
      </c>
      <c r="AK34" s="62">
        <v>0</v>
      </c>
      <c r="AL34" s="62">
        <v>0</v>
      </c>
      <c r="AM34" s="62">
        <v>0</v>
      </c>
      <c r="AN34" s="62">
        <v>0</v>
      </c>
      <c r="AO34" s="62">
        <v>0</v>
      </c>
      <c r="AP34" s="62">
        <v>0</v>
      </c>
      <c r="AQ34" s="62">
        <v>0</v>
      </c>
      <c r="AR34" s="62">
        <v>0</v>
      </c>
      <c r="AS34" s="62">
        <v>0</v>
      </c>
      <c r="AT34" s="62">
        <v>1143.24363289499</v>
      </c>
      <c r="AU34" s="62">
        <v>0</v>
      </c>
      <c r="AV34" s="62">
        <v>0</v>
      </c>
      <c r="AW34" s="62">
        <v>0</v>
      </c>
      <c r="AX34" s="62">
        <v>18628.2050058036</v>
      </c>
      <c r="AY34" s="62">
        <v>0</v>
      </c>
      <c r="AZ34" s="62">
        <v>0</v>
      </c>
      <c r="BA34" s="62">
        <v>0</v>
      </c>
      <c r="BB34" s="62">
        <v>0</v>
      </c>
      <c r="BC34" s="62">
        <v>0</v>
      </c>
      <c r="BD34" s="62">
        <v>0</v>
      </c>
      <c r="BE34" s="62">
        <v>0</v>
      </c>
    </row>
    <row r="35" spans="1:57" ht="15" customHeight="1" x14ac:dyDescent="0.25">
      <c r="A35" s="61" t="s">
        <v>989</v>
      </c>
      <c r="B35" s="62">
        <v>0</v>
      </c>
      <c r="C35" s="62">
        <v>0</v>
      </c>
      <c r="D35" s="62">
        <v>0</v>
      </c>
      <c r="E35" s="62">
        <v>0</v>
      </c>
      <c r="F35" s="62">
        <v>0</v>
      </c>
      <c r="G35" s="62">
        <v>0</v>
      </c>
      <c r="H35" s="62">
        <v>0</v>
      </c>
      <c r="I35" s="62">
        <v>0</v>
      </c>
      <c r="J35" s="62">
        <v>0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62">
        <v>0</v>
      </c>
      <c r="S35" s="62">
        <v>0</v>
      </c>
      <c r="T35" s="62">
        <v>0</v>
      </c>
      <c r="U35" s="62">
        <v>0</v>
      </c>
      <c r="V35" s="62">
        <v>0</v>
      </c>
      <c r="W35" s="62">
        <v>0</v>
      </c>
      <c r="X35" s="62">
        <v>0</v>
      </c>
      <c r="Y35" s="62">
        <v>0</v>
      </c>
      <c r="Z35" s="62">
        <v>0</v>
      </c>
      <c r="AA35" s="62">
        <v>0</v>
      </c>
      <c r="AB35" s="62">
        <v>39.175758645751998</v>
      </c>
      <c r="AC35" s="62">
        <v>0</v>
      </c>
      <c r="AD35" s="62">
        <v>0</v>
      </c>
      <c r="AE35" s="62">
        <v>0</v>
      </c>
      <c r="AF35" s="62">
        <v>0</v>
      </c>
      <c r="AG35" s="62">
        <v>0</v>
      </c>
      <c r="AH35" s="62">
        <v>0</v>
      </c>
      <c r="AI35" s="62">
        <v>0</v>
      </c>
      <c r="AJ35" s="62">
        <v>0</v>
      </c>
      <c r="AK35" s="62">
        <v>0</v>
      </c>
      <c r="AL35" s="62">
        <v>0</v>
      </c>
      <c r="AM35" s="62">
        <v>0</v>
      </c>
      <c r="AN35" s="62">
        <v>0</v>
      </c>
      <c r="AO35" s="62">
        <v>0</v>
      </c>
      <c r="AP35" s="62">
        <v>0</v>
      </c>
      <c r="AQ35" s="62">
        <v>0</v>
      </c>
      <c r="AR35" s="62">
        <v>13114434.4398231</v>
      </c>
      <c r="AS35" s="62">
        <v>159810363.28460699</v>
      </c>
      <c r="AT35" s="62">
        <v>3862.6457109981998</v>
      </c>
      <c r="AU35" s="62">
        <v>0</v>
      </c>
      <c r="AV35" s="62">
        <v>0</v>
      </c>
      <c r="AW35" s="62">
        <v>0</v>
      </c>
      <c r="AX35" s="62">
        <v>15300.982384744901</v>
      </c>
      <c r="AY35" s="62">
        <v>0</v>
      </c>
      <c r="AZ35" s="62">
        <v>0</v>
      </c>
      <c r="BA35" s="62">
        <v>0</v>
      </c>
      <c r="BB35" s="62">
        <v>0</v>
      </c>
      <c r="BC35" s="62">
        <v>0</v>
      </c>
      <c r="BD35" s="62">
        <v>0</v>
      </c>
      <c r="BE35" s="62">
        <v>0</v>
      </c>
    </row>
    <row r="36" spans="1:57" ht="15" customHeight="1" x14ac:dyDescent="0.25">
      <c r="A36" s="61" t="s">
        <v>988</v>
      </c>
      <c r="B36" s="62">
        <v>0</v>
      </c>
      <c r="C36" s="62">
        <v>0</v>
      </c>
      <c r="D36" s="62">
        <v>0</v>
      </c>
      <c r="E36" s="62">
        <v>0</v>
      </c>
      <c r="F36" s="62">
        <v>0</v>
      </c>
      <c r="G36" s="62">
        <v>0</v>
      </c>
      <c r="H36" s="62">
        <v>0</v>
      </c>
      <c r="I36" s="62">
        <v>0</v>
      </c>
      <c r="J36" s="62">
        <v>24222.760976735499</v>
      </c>
      <c r="K36" s="62">
        <v>0</v>
      </c>
      <c r="L36" s="62">
        <v>0</v>
      </c>
      <c r="M36" s="62">
        <v>0</v>
      </c>
      <c r="N36" s="62">
        <v>2870.40372246177</v>
      </c>
      <c r="O36" s="62">
        <v>0</v>
      </c>
      <c r="P36" s="62">
        <v>0</v>
      </c>
      <c r="Q36" s="62">
        <v>0</v>
      </c>
      <c r="R36" s="62">
        <v>0</v>
      </c>
      <c r="S36" s="62">
        <v>0</v>
      </c>
      <c r="T36" s="62">
        <v>0</v>
      </c>
      <c r="U36" s="62">
        <v>0</v>
      </c>
      <c r="V36" s="62">
        <v>0</v>
      </c>
      <c r="W36" s="62">
        <v>0</v>
      </c>
      <c r="X36" s="62">
        <v>0</v>
      </c>
      <c r="Y36" s="62">
        <v>0</v>
      </c>
      <c r="Z36" s="62">
        <v>0</v>
      </c>
      <c r="AA36" s="62">
        <v>0</v>
      </c>
      <c r="AB36" s="62">
        <v>0</v>
      </c>
      <c r="AC36" s="62">
        <v>0</v>
      </c>
      <c r="AD36" s="62">
        <v>0</v>
      </c>
      <c r="AE36" s="62">
        <v>0</v>
      </c>
      <c r="AF36" s="62">
        <v>0</v>
      </c>
      <c r="AG36" s="62">
        <v>0</v>
      </c>
      <c r="AH36" s="62">
        <v>0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2">
        <v>0</v>
      </c>
      <c r="AP36" s="62">
        <v>0</v>
      </c>
      <c r="AQ36" s="62">
        <v>0</v>
      </c>
      <c r="AR36" s="62">
        <v>0</v>
      </c>
      <c r="AS36" s="62">
        <v>0</v>
      </c>
      <c r="AT36" s="62">
        <v>371276.411394061</v>
      </c>
      <c r="AU36" s="62">
        <v>0</v>
      </c>
      <c r="AV36" s="62">
        <v>0</v>
      </c>
      <c r="AW36" s="62">
        <v>0</v>
      </c>
      <c r="AX36" s="62">
        <v>0</v>
      </c>
      <c r="AY36" s="62">
        <v>0</v>
      </c>
      <c r="AZ36" s="62">
        <v>0</v>
      </c>
      <c r="BA36" s="62">
        <v>0</v>
      </c>
      <c r="BB36" s="62">
        <v>0</v>
      </c>
      <c r="BC36" s="62">
        <v>0</v>
      </c>
      <c r="BD36" s="62">
        <v>0</v>
      </c>
      <c r="BE36" s="62">
        <v>0</v>
      </c>
    </row>
    <row r="37" spans="1:57" ht="15" customHeight="1" x14ac:dyDescent="0.25">
      <c r="A37" s="61" t="s">
        <v>987</v>
      </c>
      <c r="B37" s="62">
        <v>0</v>
      </c>
      <c r="C37" s="62">
        <v>0</v>
      </c>
      <c r="D37" s="62">
        <v>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J37" s="62">
        <v>66512.7385177291</v>
      </c>
      <c r="K37" s="62">
        <v>0</v>
      </c>
      <c r="L37" s="62">
        <v>0</v>
      </c>
      <c r="M37" s="62">
        <v>0</v>
      </c>
      <c r="N37" s="62">
        <v>30.091682496576698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2">
        <v>0</v>
      </c>
      <c r="U37" s="62">
        <v>0</v>
      </c>
      <c r="V37" s="62">
        <v>0</v>
      </c>
      <c r="W37" s="62">
        <v>0</v>
      </c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2">
        <v>0</v>
      </c>
      <c r="AF37" s="62">
        <v>0</v>
      </c>
      <c r="AG37" s="62">
        <v>0</v>
      </c>
      <c r="AH37" s="62">
        <v>0</v>
      </c>
      <c r="AI37" s="62">
        <v>0</v>
      </c>
      <c r="AJ37" s="62">
        <v>0</v>
      </c>
      <c r="AK37" s="62">
        <v>0</v>
      </c>
      <c r="AL37" s="62">
        <v>0</v>
      </c>
      <c r="AM37" s="62">
        <v>0</v>
      </c>
      <c r="AN37" s="62">
        <v>0</v>
      </c>
      <c r="AO37" s="62">
        <v>0</v>
      </c>
      <c r="AP37" s="62">
        <v>0</v>
      </c>
      <c r="AQ37" s="62">
        <v>0</v>
      </c>
      <c r="AR37" s="62">
        <v>0</v>
      </c>
      <c r="AS37" s="62">
        <v>0</v>
      </c>
      <c r="AT37" s="62">
        <v>7008.0779169136204</v>
      </c>
      <c r="AU37" s="62">
        <v>0</v>
      </c>
      <c r="AV37" s="62">
        <v>0</v>
      </c>
      <c r="AW37" s="62">
        <v>0</v>
      </c>
      <c r="AX37" s="62">
        <v>0</v>
      </c>
      <c r="AY37" s="62">
        <v>0</v>
      </c>
      <c r="AZ37" s="62">
        <v>0</v>
      </c>
      <c r="BA37" s="62">
        <v>0</v>
      </c>
      <c r="BB37" s="62">
        <v>0</v>
      </c>
      <c r="BC37" s="62">
        <v>0</v>
      </c>
      <c r="BD37" s="62">
        <v>0</v>
      </c>
      <c r="BE37" s="62">
        <v>0</v>
      </c>
    </row>
    <row r="38" spans="1:57" ht="15" customHeight="1" x14ac:dyDescent="0.25">
      <c r="A38" s="61" t="s">
        <v>986</v>
      </c>
      <c r="B38" s="62">
        <v>0</v>
      </c>
      <c r="C38" s="62">
        <v>0</v>
      </c>
      <c r="D38" s="62">
        <v>0</v>
      </c>
      <c r="E38" s="62">
        <v>0</v>
      </c>
      <c r="F38" s="62">
        <v>0</v>
      </c>
      <c r="G38" s="62">
        <v>0</v>
      </c>
      <c r="H38" s="62">
        <v>0</v>
      </c>
      <c r="I38" s="62">
        <v>0</v>
      </c>
      <c r="J38" s="62">
        <v>0</v>
      </c>
      <c r="K38" s="62">
        <v>0</v>
      </c>
      <c r="L38" s="62">
        <v>0</v>
      </c>
      <c r="M38" s="62">
        <v>0</v>
      </c>
      <c r="N38" s="62">
        <v>0</v>
      </c>
      <c r="O38" s="62">
        <v>0</v>
      </c>
      <c r="P38" s="62">
        <v>0</v>
      </c>
      <c r="Q38" s="62">
        <v>0</v>
      </c>
      <c r="R38" s="62">
        <v>0</v>
      </c>
      <c r="S38" s="62">
        <v>0</v>
      </c>
      <c r="T38" s="62">
        <v>0</v>
      </c>
      <c r="U38" s="62">
        <v>0</v>
      </c>
      <c r="V38" s="62">
        <v>0</v>
      </c>
      <c r="W38" s="62">
        <v>0</v>
      </c>
      <c r="X38" s="62">
        <v>0</v>
      </c>
      <c r="Y38" s="62">
        <v>0</v>
      </c>
      <c r="Z38" s="62">
        <v>0</v>
      </c>
      <c r="AA38" s="62">
        <v>0</v>
      </c>
      <c r="AB38" s="62">
        <v>4.0580788887988204</v>
      </c>
      <c r="AC38" s="62">
        <v>0</v>
      </c>
      <c r="AD38" s="62">
        <v>197641.41998581201</v>
      </c>
      <c r="AE38" s="62">
        <v>0</v>
      </c>
      <c r="AF38" s="62">
        <v>0</v>
      </c>
      <c r="AG38" s="62">
        <v>0</v>
      </c>
      <c r="AH38" s="62">
        <v>0</v>
      </c>
      <c r="AI38" s="62">
        <v>0</v>
      </c>
      <c r="AJ38" s="62">
        <v>0</v>
      </c>
      <c r="AK38" s="62">
        <v>0</v>
      </c>
      <c r="AL38" s="62">
        <v>0</v>
      </c>
      <c r="AM38" s="62">
        <v>0</v>
      </c>
      <c r="AN38" s="62">
        <v>0</v>
      </c>
      <c r="AO38" s="62">
        <v>0</v>
      </c>
      <c r="AP38" s="62">
        <v>0</v>
      </c>
      <c r="AQ38" s="62">
        <v>0</v>
      </c>
      <c r="AR38" s="62">
        <v>137018.218243354</v>
      </c>
      <c r="AS38" s="62">
        <v>1669681.7095176801</v>
      </c>
      <c r="AT38" s="62">
        <v>400.11786769599303</v>
      </c>
      <c r="AU38" s="62">
        <v>0</v>
      </c>
      <c r="AV38" s="62">
        <v>0</v>
      </c>
      <c r="AW38" s="62">
        <v>0</v>
      </c>
      <c r="AX38" s="62">
        <v>1215.4859253716299</v>
      </c>
      <c r="AY38" s="62">
        <v>0</v>
      </c>
      <c r="AZ38" s="62">
        <v>0</v>
      </c>
      <c r="BA38" s="62">
        <v>0</v>
      </c>
      <c r="BB38" s="62">
        <v>0</v>
      </c>
      <c r="BC38" s="62">
        <v>0</v>
      </c>
      <c r="BD38" s="62">
        <v>294.45799825287003</v>
      </c>
      <c r="BE38" s="62">
        <v>0</v>
      </c>
    </row>
    <row r="39" spans="1:57" ht="15" customHeight="1" x14ac:dyDescent="0.25">
      <c r="A39" s="61" t="s">
        <v>985</v>
      </c>
      <c r="B39" s="62">
        <v>0</v>
      </c>
      <c r="C39" s="62">
        <v>0</v>
      </c>
      <c r="D39" s="62">
        <v>0</v>
      </c>
      <c r="E39" s="62">
        <v>0</v>
      </c>
      <c r="F39" s="62">
        <v>0</v>
      </c>
      <c r="G39" s="62">
        <v>0</v>
      </c>
      <c r="H39" s="62">
        <v>0</v>
      </c>
      <c r="I39" s="62">
        <v>0</v>
      </c>
      <c r="J39" s="62">
        <v>2878.6377783154198</v>
      </c>
      <c r="K39" s="62">
        <v>0</v>
      </c>
      <c r="L39" s="62">
        <v>423052.89067989797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0</v>
      </c>
      <c r="S39" s="62">
        <v>0</v>
      </c>
      <c r="T39" s="62">
        <v>0</v>
      </c>
      <c r="U39" s="62">
        <v>0</v>
      </c>
      <c r="V39" s="62">
        <v>0</v>
      </c>
      <c r="W39" s="62">
        <v>0</v>
      </c>
      <c r="X39" s="62">
        <v>0</v>
      </c>
      <c r="Y39" s="62">
        <v>0</v>
      </c>
      <c r="Z39" s="62">
        <v>0</v>
      </c>
      <c r="AA39" s="62">
        <v>0</v>
      </c>
      <c r="AB39" s="62">
        <v>19.0008979584474</v>
      </c>
      <c r="AC39" s="62">
        <v>0</v>
      </c>
      <c r="AD39" s="62">
        <v>4101786.91407322</v>
      </c>
      <c r="AE39" s="62">
        <v>0</v>
      </c>
      <c r="AF39" s="62">
        <v>0</v>
      </c>
      <c r="AG39" s="62">
        <v>0</v>
      </c>
      <c r="AH39" s="62">
        <v>0</v>
      </c>
      <c r="AI39" s="62">
        <v>0</v>
      </c>
      <c r="AJ39" s="62">
        <v>0</v>
      </c>
      <c r="AK39" s="62">
        <v>0</v>
      </c>
      <c r="AL39" s="62">
        <v>0</v>
      </c>
      <c r="AM39" s="62">
        <v>0</v>
      </c>
      <c r="AN39" s="62">
        <v>0</v>
      </c>
      <c r="AO39" s="62">
        <v>0</v>
      </c>
      <c r="AP39" s="62">
        <v>0</v>
      </c>
      <c r="AQ39" s="62">
        <v>0</v>
      </c>
      <c r="AR39" s="62">
        <v>681937.60991213506</v>
      </c>
      <c r="AS39" s="62">
        <v>8309980.7083640397</v>
      </c>
      <c r="AT39" s="62">
        <v>1873.44775293253</v>
      </c>
      <c r="AU39" s="62">
        <v>0</v>
      </c>
      <c r="AV39" s="62">
        <v>0</v>
      </c>
      <c r="AW39" s="62">
        <v>0</v>
      </c>
      <c r="AX39" s="62">
        <v>40580.246729722297</v>
      </c>
      <c r="AY39" s="62">
        <v>0</v>
      </c>
      <c r="AZ39" s="62">
        <v>0</v>
      </c>
      <c r="BA39" s="62">
        <v>0</v>
      </c>
      <c r="BB39" s="62">
        <v>0</v>
      </c>
      <c r="BC39" s="62">
        <v>0</v>
      </c>
      <c r="BD39" s="62">
        <v>0</v>
      </c>
      <c r="BE39" s="62">
        <v>0</v>
      </c>
    </row>
    <row r="40" spans="1:57" ht="15" customHeight="1" x14ac:dyDescent="0.25">
      <c r="A40" s="61" t="s">
        <v>984</v>
      </c>
      <c r="B40" s="62">
        <v>838.73692234425505</v>
      </c>
      <c r="C40" s="62">
        <v>0</v>
      </c>
      <c r="D40" s="62">
        <v>0</v>
      </c>
      <c r="E40" s="62">
        <v>0</v>
      </c>
      <c r="F40" s="62">
        <v>0</v>
      </c>
      <c r="G40" s="62">
        <v>0</v>
      </c>
      <c r="H40" s="62">
        <v>0</v>
      </c>
      <c r="I40" s="62">
        <v>0</v>
      </c>
      <c r="J40" s="62">
        <v>744019.91649490804</v>
      </c>
      <c r="K40" s="62">
        <v>0</v>
      </c>
      <c r="L40" s="62">
        <v>0</v>
      </c>
      <c r="M40" s="62">
        <v>0</v>
      </c>
      <c r="N40" s="62">
        <v>0</v>
      </c>
      <c r="O40" s="62">
        <v>0</v>
      </c>
      <c r="P40" s="62">
        <v>0</v>
      </c>
      <c r="Q40" s="62">
        <v>0</v>
      </c>
      <c r="R40" s="62">
        <v>0</v>
      </c>
      <c r="S40" s="62">
        <v>0</v>
      </c>
      <c r="T40" s="62">
        <v>0</v>
      </c>
      <c r="U40" s="62">
        <v>0</v>
      </c>
      <c r="V40" s="62">
        <v>0</v>
      </c>
      <c r="W40" s="62">
        <v>0</v>
      </c>
      <c r="X40" s="62">
        <v>0</v>
      </c>
      <c r="Y40" s="62">
        <v>0</v>
      </c>
      <c r="Z40" s="62">
        <v>0</v>
      </c>
      <c r="AA40" s="62">
        <v>0</v>
      </c>
      <c r="AB40" s="62">
        <v>26.920682156681401</v>
      </c>
      <c r="AC40" s="62">
        <v>0</v>
      </c>
      <c r="AD40" s="62">
        <v>0</v>
      </c>
      <c r="AE40" s="62">
        <v>0</v>
      </c>
      <c r="AF40" s="62">
        <v>0</v>
      </c>
      <c r="AG40" s="62">
        <v>0</v>
      </c>
      <c r="AH40" s="62">
        <v>0</v>
      </c>
      <c r="AI40" s="62">
        <v>0</v>
      </c>
      <c r="AJ40" s="62">
        <v>0</v>
      </c>
      <c r="AK40" s="62">
        <v>0</v>
      </c>
      <c r="AL40" s="62">
        <v>0</v>
      </c>
      <c r="AM40" s="62">
        <v>0</v>
      </c>
      <c r="AN40" s="62">
        <v>0</v>
      </c>
      <c r="AO40" s="62">
        <v>0</v>
      </c>
      <c r="AP40" s="62">
        <v>13554.872694932699</v>
      </c>
      <c r="AQ40" s="62">
        <v>0</v>
      </c>
      <c r="AR40" s="62">
        <v>0</v>
      </c>
      <c r="AS40" s="62">
        <v>1160.35666991839</v>
      </c>
      <c r="AT40" s="62">
        <v>2654.32147491869</v>
      </c>
      <c r="AU40" s="62">
        <v>0</v>
      </c>
      <c r="AV40" s="62">
        <v>0</v>
      </c>
      <c r="AW40" s="62">
        <v>0</v>
      </c>
      <c r="AX40" s="62">
        <v>0</v>
      </c>
      <c r="AY40" s="62">
        <v>0</v>
      </c>
      <c r="AZ40" s="62">
        <v>0</v>
      </c>
      <c r="BA40" s="62">
        <v>0</v>
      </c>
      <c r="BB40" s="62">
        <v>0</v>
      </c>
      <c r="BC40" s="62">
        <v>0</v>
      </c>
      <c r="BD40" s="62">
        <v>0</v>
      </c>
      <c r="BE40" s="62">
        <v>0</v>
      </c>
    </row>
    <row r="41" spans="1:57" ht="15" customHeight="1" x14ac:dyDescent="0.25">
      <c r="A41" s="61" t="s">
        <v>983</v>
      </c>
      <c r="B41" s="62">
        <v>59519.021118148703</v>
      </c>
      <c r="C41" s="62">
        <v>153960.05632382201</v>
      </c>
      <c r="D41" s="62">
        <v>608676.31383972196</v>
      </c>
      <c r="E41" s="62">
        <v>0</v>
      </c>
      <c r="F41" s="62">
        <v>2633.4398161028398</v>
      </c>
      <c r="G41" s="62">
        <v>0</v>
      </c>
      <c r="H41" s="62">
        <v>0</v>
      </c>
      <c r="I41" s="62">
        <v>0</v>
      </c>
      <c r="J41" s="62">
        <v>299842.4882665</v>
      </c>
      <c r="K41" s="62">
        <v>53367.291720611996</v>
      </c>
      <c r="L41" s="62">
        <v>7965735.8682246804</v>
      </c>
      <c r="M41" s="62">
        <v>0</v>
      </c>
      <c r="N41" s="62">
        <v>2067.4494201212301</v>
      </c>
      <c r="O41" s="62">
        <v>0</v>
      </c>
      <c r="P41" s="62">
        <v>0</v>
      </c>
      <c r="Q41" s="62">
        <v>0</v>
      </c>
      <c r="R41" s="62">
        <v>0</v>
      </c>
      <c r="S41" s="62">
        <v>0</v>
      </c>
      <c r="T41" s="62">
        <v>0</v>
      </c>
      <c r="U41" s="62">
        <v>0</v>
      </c>
      <c r="V41" s="62">
        <v>0</v>
      </c>
      <c r="W41" s="62">
        <v>0</v>
      </c>
      <c r="X41" s="62">
        <v>0</v>
      </c>
      <c r="Y41" s="62">
        <v>0</v>
      </c>
      <c r="Z41" s="62">
        <v>0</v>
      </c>
      <c r="AA41" s="62">
        <v>0</v>
      </c>
      <c r="AB41" s="62">
        <v>4068.6915843807301</v>
      </c>
      <c r="AC41" s="62">
        <v>4414.7604516771798</v>
      </c>
      <c r="AD41" s="62">
        <v>553746.870249787</v>
      </c>
      <c r="AE41" s="62">
        <v>0</v>
      </c>
      <c r="AF41" s="62">
        <v>7922448.05905928</v>
      </c>
      <c r="AG41" s="62">
        <v>0</v>
      </c>
      <c r="AH41" s="62">
        <v>0</v>
      </c>
      <c r="AI41" s="62">
        <v>0</v>
      </c>
      <c r="AJ41" s="62">
        <v>0</v>
      </c>
      <c r="AK41" s="62">
        <v>0</v>
      </c>
      <c r="AL41" s="62">
        <v>0</v>
      </c>
      <c r="AM41" s="62">
        <v>0</v>
      </c>
      <c r="AN41" s="62">
        <v>0</v>
      </c>
      <c r="AO41" s="62">
        <v>0</v>
      </c>
      <c r="AP41" s="62">
        <v>0</v>
      </c>
      <c r="AQ41" s="62">
        <v>0</v>
      </c>
      <c r="AR41" s="62">
        <v>311546.76291261101</v>
      </c>
      <c r="AS41" s="62">
        <v>3796458.13930701</v>
      </c>
      <c r="AT41" s="62">
        <v>10967.006258064001</v>
      </c>
      <c r="AU41" s="62">
        <v>0</v>
      </c>
      <c r="AV41" s="62">
        <v>0</v>
      </c>
      <c r="AW41" s="62">
        <v>0</v>
      </c>
      <c r="AX41" s="62">
        <v>48650.350358952099</v>
      </c>
      <c r="AY41" s="62">
        <v>0</v>
      </c>
      <c r="AZ41" s="62">
        <v>189156.823523367</v>
      </c>
      <c r="BA41" s="62">
        <v>0</v>
      </c>
      <c r="BB41" s="62">
        <v>0</v>
      </c>
      <c r="BC41" s="62">
        <v>0</v>
      </c>
      <c r="BD41" s="62">
        <v>138359.51236960699</v>
      </c>
      <c r="BE41" s="62">
        <v>0</v>
      </c>
    </row>
    <row r="42" spans="1:57" ht="15" customHeight="1" x14ac:dyDescent="0.25">
      <c r="A42" s="61" t="s">
        <v>982</v>
      </c>
      <c r="B42" s="62">
        <v>149454.81143078199</v>
      </c>
      <c r="C42" s="62">
        <v>386600.29606367199</v>
      </c>
      <c r="D42" s="62">
        <v>176702.61119706999</v>
      </c>
      <c r="E42" s="62">
        <v>0</v>
      </c>
      <c r="F42" s="62">
        <v>22426.620660730699</v>
      </c>
      <c r="G42" s="62">
        <v>0</v>
      </c>
      <c r="H42" s="62">
        <v>0</v>
      </c>
      <c r="I42" s="62">
        <v>0</v>
      </c>
      <c r="J42" s="62">
        <v>613545.83354017895</v>
      </c>
      <c r="K42" s="62">
        <v>109201.600052754</v>
      </c>
      <c r="L42" s="62">
        <v>14491551.3299578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62">
        <v>0</v>
      </c>
      <c r="S42" s="62">
        <v>0</v>
      </c>
      <c r="T42" s="62">
        <v>3034757.9262178801</v>
      </c>
      <c r="U42" s="62">
        <v>0</v>
      </c>
      <c r="V42" s="62">
        <v>0</v>
      </c>
      <c r="W42" s="62">
        <v>0</v>
      </c>
      <c r="X42" s="62">
        <v>0</v>
      </c>
      <c r="Y42" s="62">
        <v>0</v>
      </c>
      <c r="Z42" s="62">
        <v>0</v>
      </c>
      <c r="AA42" s="62">
        <v>0</v>
      </c>
      <c r="AB42" s="62">
        <v>0</v>
      </c>
      <c r="AC42" s="62">
        <v>8722.1902997671095</v>
      </c>
      <c r="AD42" s="62">
        <v>90784.840852982001</v>
      </c>
      <c r="AE42" s="62">
        <v>0</v>
      </c>
      <c r="AF42" s="62">
        <v>18322074.6301709</v>
      </c>
      <c r="AG42" s="62">
        <v>0</v>
      </c>
      <c r="AH42" s="62">
        <v>0</v>
      </c>
      <c r="AI42" s="62">
        <v>0</v>
      </c>
      <c r="AJ42" s="62">
        <v>0</v>
      </c>
      <c r="AK42" s="62">
        <v>0</v>
      </c>
      <c r="AL42" s="62">
        <v>0</v>
      </c>
      <c r="AM42" s="62">
        <v>0</v>
      </c>
      <c r="AN42" s="62">
        <v>0</v>
      </c>
      <c r="AO42" s="62">
        <v>0</v>
      </c>
      <c r="AP42" s="62">
        <v>241374.84373695499</v>
      </c>
      <c r="AQ42" s="62">
        <v>0</v>
      </c>
      <c r="AR42" s="62">
        <v>850974.82604690304</v>
      </c>
      <c r="AS42" s="62">
        <v>10369840.7032919</v>
      </c>
      <c r="AT42" s="62">
        <v>17628.912176312599</v>
      </c>
      <c r="AU42" s="62">
        <v>0</v>
      </c>
      <c r="AV42" s="62">
        <v>0</v>
      </c>
      <c r="AW42" s="62">
        <v>0</v>
      </c>
      <c r="AX42" s="62">
        <v>59648.870630580102</v>
      </c>
      <c r="AY42" s="62">
        <v>0</v>
      </c>
      <c r="AZ42" s="62">
        <v>0</v>
      </c>
      <c r="BA42" s="62">
        <v>0</v>
      </c>
      <c r="BB42" s="62">
        <v>0</v>
      </c>
      <c r="BC42" s="62">
        <v>0</v>
      </c>
      <c r="BD42" s="62">
        <v>90623.919865108197</v>
      </c>
      <c r="BE42" s="62">
        <v>0</v>
      </c>
    </row>
    <row r="43" spans="1:57" ht="15" customHeight="1" x14ac:dyDescent="0.25">
      <c r="A43" s="61" t="s">
        <v>981</v>
      </c>
      <c r="B43" s="62">
        <v>11941.3149390496</v>
      </c>
      <c r="C43" s="62">
        <v>30889.0416217003</v>
      </c>
      <c r="D43" s="62">
        <v>84341.566872787793</v>
      </c>
      <c r="E43" s="62">
        <v>0</v>
      </c>
      <c r="F43" s="62">
        <v>3559.8114823812598</v>
      </c>
      <c r="G43" s="62">
        <v>0</v>
      </c>
      <c r="H43" s="62">
        <v>0</v>
      </c>
      <c r="I43" s="62">
        <v>0</v>
      </c>
      <c r="J43" s="62">
        <v>21392.548720533101</v>
      </c>
      <c r="K43" s="62">
        <v>3807.5404016836201</v>
      </c>
      <c r="L43" s="62">
        <v>2808104.9645797098</v>
      </c>
      <c r="M43" s="62">
        <v>0</v>
      </c>
      <c r="N43" s="62">
        <v>2851.8422979132702</v>
      </c>
      <c r="O43" s="62">
        <v>0</v>
      </c>
      <c r="P43" s="62">
        <v>0</v>
      </c>
      <c r="Q43" s="62">
        <v>0</v>
      </c>
      <c r="R43" s="62">
        <v>0</v>
      </c>
      <c r="S43" s="62">
        <v>0</v>
      </c>
      <c r="T43" s="62">
        <v>1033924.47421548</v>
      </c>
      <c r="U43" s="62">
        <v>0</v>
      </c>
      <c r="V43" s="62">
        <v>0</v>
      </c>
      <c r="W43" s="62">
        <v>0</v>
      </c>
      <c r="X43" s="62">
        <v>0</v>
      </c>
      <c r="Y43" s="62">
        <v>0</v>
      </c>
      <c r="Z43" s="62">
        <v>0</v>
      </c>
      <c r="AA43" s="62">
        <v>0</v>
      </c>
      <c r="AB43" s="62">
        <v>2966.4926903200899</v>
      </c>
      <c r="AC43" s="62">
        <v>0</v>
      </c>
      <c r="AD43" s="62">
        <v>11640.262726802001</v>
      </c>
      <c r="AE43" s="62">
        <v>0</v>
      </c>
      <c r="AF43" s="62">
        <v>1991201.0023337801</v>
      </c>
      <c r="AG43" s="62">
        <v>0</v>
      </c>
      <c r="AH43" s="62">
        <v>0</v>
      </c>
      <c r="AI43" s="62">
        <v>0</v>
      </c>
      <c r="AJ43" s="62">
        <v>0</v>
      </c>
      <c r="AK43" s="62">
        <v>0</v>
      </c>
      <c r="AL43" s="62">
        <v>0</v>
      </c>
      <c r="AM43" s="62">
        <v>0</v>
      </c>
      <c r="AN43" s="62">
        <v>0</v>
      </c>
      <c r="AO43" s="62">
        <v>0</v>
      </c>
      <c r="AP43" s="62">
        <v>8134071.6699336199</v>
      </c>
      <c r="AQ43" s="62">
        <v>0</v>
      </c>
      <c r="AR43" s="62">
        <v>107023.169610535</v>
      </c>
      <c r="AS43" s="62">
        <v>1304166.92359869</v>
      </c>
      <c r="AT43" s="62">
        <v>7996.0702905410999</v>
      </c>
      <c r="AU43" s="62">
        <v>0</v>
      </c>
      <c r="AV43" s="62">
        <v>0</v>
      </c>
      <c r="AW43" s="62">
        <v>0</v>
      </c>
      <c r="AX43" s="62">
        <v>0</v>
      </c>
      <c r="AY43" s="62">
        <v>0</v>
      </c>
      <c r="AZ43" s="62">
        <v>0</v>
      </c>
      <c r="BA43" s="62">
        <v>0</v>
      </c>
      <c r="BB43" s="62">
        <v>0</v>
      </c>
      <c r="BC43" s="62">
        <v>0</v>
      </c>
      <c r="BD43" s="62">
        <v>752482.92175450397</v>
      </c>
      <c r="BE43" s="62">
        <v>0</v>
      </c>
    </row>
    <row r="44" spans="1:57" ht="15" customHeight="1" x14ac:dyDescent="0.25">
      <c r="A44" s="61" t="s">
        <v>980</v>
      </c>
      <c r="B44" s="62">
        <v>133153.528783691</v>
      </c>
      <c r="C44" s="62">
        <v>311.85048531042202</v>
      </c>
      <c r="D44" s="62">
        <v>59996.461504654202</v>
      </c>
      <c r="E44" s="62">
        <v>0</v>
      </c>
      <c r="F44" s="62">
        <v>32063.953380059698</v>
      </c>
      <c r="G44" s="62">
        <v>0</v>
      </c>
      <c r="H44" s="62">
        <v>31.266759403297101</v>
      </c>
      <c r="I44" s="62">
        <v>0</v>
      </c>
      <c r="J44" s="62">
        <v>99870.569352487306</v>
      </c>
      <c r="K44" s="62">
        <v>0</v>
      </c>
      <c r="L44" s="62">
        <v>1617979.8846497601</v>
      </c>
      <c r="M44" s="62">
        <v>0</v>
      </c>
      <c r="N44" s="62">
        <v>1353887.9584701101</v>
      </c>
      <c r="O44" s="62">
        <v>0</v>
      </c>
      <c r="P44" s="62">
        <v>0</v>
      </c>
      <c r="Q44" s="62">
        <v>0</v>
      </c>
      <c r="R44" s="62">
        <v>470338.06653794902</v>
      </c>
      <c r="S44" s="62">
        <v>0</v>
      </c>
      <c r="T44" s="62">
        <v>87260.968854977298</v>
      </c>
      <c r="U44" s="62">
        <v>0</v>
      </c>
      <c r="V44" s="62">
        <v>0</v>
      </c>
      <c r="W44" s="62">
        <v>0</v>
      </c>
      <c r="X44" s="62">
        <v>7569.7469439711904</v>
      </c>
      <c r="Y44" s="62">
        <v>0</v>
      </c>
      <c r="Z44" s="62">
        <v>1126758.19617307</v>
      </c>
      <c r="AA44" s="62">
        <v>2092.6047903778599</v>
      </c>
      <c r="AB44" s="62">
        <v>12170.1057663028</v>
      </c>
      <c r="AC44" s="62">
        <v>0</v>
      </c>
      <c r="AD44" s="62">
        <v>5223927.9543506904</v>
      </c>
      <c r="AE44" s="62">
        <v>0</v>
      </c>
      <c r="AF44" s="62">
        <v>231239.32221936199</v>
      </c>
      <c r="AG44" s="62">
        <v>0</v>
      </c>
      <c r="AH44" s="62">
        <v>1510.89771861037</v>
      </c>
      <c r="AI44" s="62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574891.59377682395</v>
      </c>
      <c r="AQ44" s="62">
        <v>0</v>
      </c>
      <c r="AR44" s="62">
        <v>1327669.7249543699</v>
      </c>
      <c r="AS44" s="62">
        <v>0</v>
      </c>
      <c r="AT44" s="62">
        <v>0</v>
      </c>
      <c r="AU44" s="62">
        <v>0</v>
      </c>
      <c r="AV44" s="62">
        <v>0</v>
      </c>
      <c r="AW44" s="62">
        <v>0</v>
      </c>
      <c r="AX44" s="62">
        <v>4235.2737504285897</v>
      </c>
      <c r="AY44" s="62">
        <v>0</v>
      </c>
      <c r="AZ44" s="62">
        <v>1620502.5665990999</v>
      </c>
      <c r="BA44" s="62">
        <v>0</v>
      </c>
      <c r="BB44" s="62">
        <v>0</v>
      </c>
      <c r="BC44" s="62">
        <v>0</v>
      </c>
      <c r="BD44" s="62">
        <v>155032.81124717399</v>
      </c>
      <c r="BE44" s="62">
        <v>0</v>
      </c>
    </row>
    <row r="45" spans="1:57" ht="15" customHeight="1" x14ac:dyDescent="0.25">
      <c r="A45" s="61" t="s">
        <v>979</v>
      </c>
      <c r="B45" s="62">
        <v>120483.56478179</v>
      </c>
      <c r="C45" s="62">
        <v>471.37114160096797</v>
      </c>
      <c r="D45" s="62">
        <v>57191.904332479797</v>
      </c>
      <c r="E45" s="62">
        <v>0</v>
      </c>
      <c r="F45" s="62">
        <v>671276.59996058804</v>
      </c>
      <c r="G45" s="62">
        <v>0</v>
      </c>
      <c r="H45" s="62">
        <v>4.4262338814576498</v>
      </c>
      <c r="I45" s="62">
        <v>0</v>
      </c>
      <c r="J45" s="62">
        <v>183381.753682857</v>
      </c>
      <c r="K45" s="62">
        <v>0</v>
      </c>
      <c r="L45" s="62">
        <v>1344724.8581063801</v>
      </c>
      <c r="M45" s="62">
        <v>0</v>
      </c>
      <c r="N45" s="62">
        <v>2442678.0980392201</v>
      </c>
      <c r="O45" s="62">
        <v>0</v>
      </c>
      <c r="P45" s="62">
        <v>0</v>
      </c>
      <c r="Q45" s="62">
        <v>0</v>
      </c>
      <c r="R45" s="62">
        <v>566166.11998392898</v>
      </c>
      <c r="S45" s="62">
        <v>0</v>
      </c>
      <c r="T45" s="62">
        <v>73388.689945161706</v>
      </c>
      <c r="U45" s="62">
        <v>0</v>
      </c>
      <c r="V45" s="62">
        <v>0</v>
      </c>
      <c r="W45" s="62">
        <v>0</v>
      </c>
      <c r="X45" s="62">
        <v>8090.61170620334</v>
      </c>
      <c r="Y45" s="62">
        <v>0</v>
      </c>
      <c r="Z45" s="62">
        <v>817446.96061841096</v>
      </c>
      <c r="AA45" s="62">
        <v>3163.0334260284799</v>
      </c>
      <c r="AB45" s="62">
        <v>27999.466583371399</v>
      </c>
      <c r="AC45" s="62">
        <v>0</v>
      </c>
      <c r="AD45" s="62">
        <v>654669.06252997997</v>
      </c>
      <c r="AE45" s="62">
        <v>0</v>
      </c>
      <c r="AF45" s="62">
        <v>297042.134926881</v>
      </c>
      <c r="AG45" s="62">
        <v>0</v>
      </c>
      <c r="AH45" s="62">
        <v>2307.13181223537</v>
      </c>
      <c r="AI45" s="62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210585.154069866</v>
      </c>
      <c r="AQ45" s="62">
        <v>0</v>
      </c>
      <c r="AR45" s="62">
        <v>1195778.7797046499</v>
      </c>
      <c r="AS45" s="62">
        <v>0</v>
      </c>
      <c r="AT45" s="62">
        <v>0</v>
      </c>
      <c r="AU45" s="62">
        <v>0</v>
      </c>
      <c r="AV45" s="62">
        <v>0</v>
      </c>
      <c r="AW45" s="62">
        <v>0</v>
      </c>
      <c r="AX45" s="62">
        <v>2473.1080794540198</v>
      </c>
      <c r="AY45" s="62">
        <v>0</v>
      </c>
      <c r="AZ45" s="62">
        <v>1067624.72737097</v>
      </c>
      <c r="BA45" s="62">
        <v>0</v>
      </c>
      <c r="BB45" s="62">
        <v>0</v>
      </c>
      <c r="BC45" s="62">
        <v>0</v>
      </c>
      <c r="BD45" s="62">
        <v>97375.7107435379</v>
      </c>
      <c r="BE45" s="62">
        <v>0</v>
      </c>
    </row>
    <row r="46" spans="1:57" ht="15" customHeight="1" x14ac:dyDescent="0.25">
      <c r="A46" s="61" t="s">
        <v>978</v>
      </c>
      <c r="B46" s="62">
        <v>10223.083333914699</v>
      </c>
      <c r="C46" s="62">
        <v>45.796154890901597</v>
      </c>
      <c r="D46" s="62">
        <v>4907.3624803924504</v>
      </c>
      <c r="E46" s="62">
        <v>0</v>
      </c>
      <c r="F46" s="62">
        <v>574236.52640552097</v>
      </c>
      <c r="G46" s="62">
        <v>0</v>
      </c>
      <c r="H46" s="62">
        <v>1.3959747509829701</v>
      </c>
      <c r="I46" s="62">
        <v>0</v>
      </c>
      <c r="J46" s="62">
        <v>123863.525486727</v>
      </c>
      <c r="K46" s="62">
        <v>0</v>
      </c>
      <c r="L46" s="62">
        <v>68894.907655008501</v>
      </c>
      <c r="M46" s="62">
        <v>0</v>
      </c>
      <c r="N46" s="62">
        <v>173676.784501394</v>
      </c>
      <c r="O46" s="62">
        <v>0</v>
      </c>
      <c r="P46" s="62">
        <v>0</v>
      </c>
      <c r="Q46" s="62">
        <v>0</v>
      </c>
      <c r="R46" s="62">
        <v>61845.693501494199</v>
      </c>
      <c r="S46" s="62">
        <v>0</v>
      </c>
      <c r="T46" s="62">
        <v>9299.3794766123901</v>
      </c>
      <c r="U46" s="62">
        <v>0</v>
      </c>
      <c r="V46" s="62">
        <v>0</v>
      </c>
      <c r="W46" s="62">
        <v>0</v>
      </c>
      <c r="X46" s="62">
        <v>483.40285728318298</v>
      </c>
      <c r="Y46" s="62">
        <v>0</v>
      </c>
      <c r="Z46" s="62">
        <v>3329617.24006296</v>
      </c>
      <c r="AA46" s="62">
        <v>973.30839645633296</v>
      </c>
      <c r="AB46" s="62">
        <v>30553.6509546415</v>
      </c>
      <c r="AC46" s="62">
        <v>0</v>
      </c>
      <c r="AD46" s="62">
        <v>236021.54937627501</v>
      </c>
      <c r="AE46" s="62">
        <v>0</v>
      </c>
      <c r="AF46" s="62">
        <v>18386.097930810502</v>
      </c>
      <c r="AG46" s="62">
        <v>0</v>
      </c>
      <c r="AH46" s="62">
        <v>1110.1746622245801</v>
      </c>
      <c r="AI46" s="62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169282.18828436901</v>
      </c>
      <c r="AQ46" s="62">
        <v>0</v>
      </c>
      <c r="AR46" s="62">
        <v>954844.304970528</v>
      </c>
      <c r="AS46" s="62">
        <v>0</v>
      </c>
      <c r="AT46" s="62">
        <v>0</v>
      </c>
      <c r="AU46" s="62">
        <v>0</v>
      </c>
      <c r="AV46" s="62">
        <v>0</v>
      </c>
      <c r="AW46" s="62">
        <v>0</v>
      </c>
      <c r="AX46" s="62">
        <v>152.459896396234</v>
      </c>
      <c r="AY46" s="62">
        <v>0</v>
      </c>
      <c r="AZ46" s="62">
        <v>3064120.6250344901</v>
      </c>
      <c r="BA46" s="62">
        <v>0</v>
      </c>
      <c r="BB46" s="62">
        <v>0</v>
      </c>
      <c r="BC46" s="62">
        <v>0</v>
      </c>
      <c r="BD46" s="62">
        <v>26069.968861030498</v>
      </c>
      <c r="BE46" s="62">
        <v>0</v>
      </c>
    </row>
    <row r="47" spans="1:57" ht="15" customHeight="1" x14ac:dyDescent="0.25">
      <c r="A47" s="61" t="s">
        <v>977</v>
      </c>
      <c r="B47" s="62">
        <v>6312.9225694767701</v>
      </c>
      <c r="C47" s="62">
        <v>887.80494140865801</v>
      </c>
      <c r="D47" s="62">
        <v>15551.07961549</v>
      </c>
      <c r="E47" s="62">
        <v>0</v>
      </c>
      <c r="F47" s="62">
        <v>512838.57848090702</v>
      </c>
      <c r="G47" s="62">
        <v>0</v>
      </c>
      <c r="H47" s="62">
        <v>11.6935768871443</v>
      </c>
      <c r="I47" s="62">
        <v>0</v>
      </c>
      <c r="J47" s="62">
        <v>20607.212314850902</v>
      </c>
      <c r="K47" s="62">
        <v>0</v>
      </c>
      <c r="L47" s="62">
        <v>145619.71267273501</v>
      </c>
      <c r="M47" s="62">
        <v>0</v>
      </c>
      <c r="N47" s="62">
        <v>317819.56180502102</v>
      </c>
      <c r="O47" s="62">
        <v>0</v>
      </c>
      <c r="P47" s="62">
        <v>0</v>
      </c>
      <c r="Q47" s="62">
        <v>0</v>
      </c>
      <c r="R47" s="62">
        <v>142174.804035482</v>
      </c>
      <c r="S47" s="62">
        <v>0</v>
      </c>
      <c r="T47" s="62">
        <v>11431.4794960986</v>
      </c>
      <c r="U47" s="62">
        <v>0</v>
      </c>
      <c r="V47" s="62">
        <v>0</v>
      </c>
      <c r="W47" s="62">
        <v>0</v>
      </c>
      <c r="X47" s="62">
        <v>5290.7800962666797</v>
      </c>
      <c r="Y47" s="62">
        <v>0</v>
      </c>
      <c r="Z47" s="62">
        <v>468610.54937981698</v>
      </c>
      <c r="AA47" s="62">
        <v>42978.176863464403</v>
      </c>
      <c r="AB47" s="62">
        <v>1701.9660630385899</v>
      </c>
      <c r="AC47" s="62">
        <v>0</v>
      </c>
      <c r="AD47" s="62">
        <v>722736.31761437096</v>
      </c>
      <c r="AE47" s="62">
        <v>0</v>
      </c>
      <c r="AF47" s="62">
        <v>20734.182758030202</v>
      </c>
      <c r="AG47" s="62">
        <v>0</v>
      </c>
      <c r="AH47" s="62">
        <v>198.482951363637</v>
      </c>
      <c r="AI47" s="62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55749.953234708897</v>
      </c>
      <c r="AQ47" s="62">
        <v>0</v>
      </c>
      <c r="AR47" s="62">
        <v>59905.691024723797</v>
      </c>
      <c r="AS47" s="62">
        <v>0</v>
      </c>
      <c r="AT47" s="62">
        <v>0</v>
      </c>
      <c r="AU47" s="62">
        <v>0</v>
      </c>
      <c r="AV47" s="62">
        <v>0</v>
      </c>
      <c r="AW47" s="62">
        <v>0</v>
      </c>
      <c r="AX47" s="62">
        <v>268.93039310272002</v>
      </c>
      <c r="AY47" s="62">
        <v>0</v>
      </c>
      <c r="AZ47" s="62">
        <v>746722.27641920105</v>
      </c>
      <c r="BA47" s="62">
        <v>0</v>
      </c>
      <c r="BB47" s="62">
        <v>0</v>
      </c>
      <c r="BC47" s="62">
        <v>0</v>
      </c>
      <c r="BD47" s="62">
        <v>39916.861024749698</v>
      </c>
      <c r="BE47" s="62">
        <v>0</v>
      </c>
    </row>
    <row r="48" spans="1:57" ht="15" customHeight="1" x14ac:dyDescent="0.25">
      <c r="A48" s="61" t="s">
        <v>976</v>
      </c>
      <c r="B48" s="62">
        <v>324181.944720286</v>
      </c>
      <c r="C48" s="62">
        <v>1668.7182201616099</v>
      </c>
      <c r="D48" s="62">
        <v>70939.285628669793</v>
      </c>
      <c r="E48" s="62">
        <v>0</v>
      </c>
      <c r="F48" s="62">
        <v>155320.10275953001</v>
      </c>
      <c r="G48" s="62">
        <v>0</v>
      </c>
      <c r="H48" s="62">
        <v>42.533815889873502</v>
      </c>
      <c r="I48" s="62">
        <v>0</v>
      </c>
      <c r="J48" s="62">
        <v>29372.866208209602</v>
      </c>
      <c r="K48" s="62">
        <v>0</v>
      </c>
      <c r="L48" s="62">
        <v>2198999.66966546</v>
      </c>
      <c r="M48" s="62">
        <v>0</v>
      </c>
      <c r="N48" s="62">
        <v>3488201.3305117302</v>
      </c>
      <c r="O48" s="62">
        <v>0</v>
      </c>
      <c r="P48" s="62">
        <v>0</v>
      </c>
      <c r="Q48" s="62">
        <v>0</v>
      </c>
      <c r="R48" s="62">
        <v>585762.49885606905</v>
      </c>
      <c r="S48" s="62">
        <v>0</v>
      </c>
      <c r="T48" s="62">
        <v>76664.333342903206</v>
      </c>
      <c r="U48" s="62">
        <v>0</v>
      </c>
      <c r="V48" s="62">
        <v>0</v>
      </c>
      <c r="W48" s="62">
        <v>0</v>
      </c>
      <c r="X48" s="62">
        <v>7572.28040496226</v>
      </c>
      <c r="Y48" s="62">
        <v>0</v>
      </c>
      <c r="Z48" s="62">
        <v>65021.1967004447</v>
      </c>
      <c r="AA48" s="62">
        <v>564766.30117658305</v>
      </c>
      <c r="AB48" s="62">
        <v>21741.777607995598</v>
      </c>
      <c r="AC48" s="62">
        <v>0</v>
      </c>
      <c r="AD48" s="62">
        <v>572926.60882258206</v>
      </c>
      <c r="AE48" s="62">
        <v>0</v>
      </c>
      <c r="AF48" s="62">
        <v>327574.38612035301</v>
      </c>
      <c r="AG48" s="62">
        <v>0</v>
      </c>
      <c r="AH48" s="62">
        <v>0</v>
      </c>
      <c r="AI48" s="62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607795.40570173401</v>
      </c>
      <c r="AQ48" s="62">
        <v>0</v>
      </c>
      <c r="AR48" s="62">
        <v>2448509.5909563201</v>
      </c>
      <c r="AS48" s="62">
        <v>0</v>
      </c>
      <c r="AT48" s="62">
        <v>0</v>
      </c>
      <c r="AU48" s="62">
        <v>0</v>
      </c>
      <c r="AV48" s="62">
        <v>0</v>
      </c>
      <c r="AW48" s="62">
        <v>0</v>
      </c>
      <c r="AX48" s="62">
        <v>1693.1423173318201</v>
      </c>
      <c r="AY48" s="62">
        <v>0</v>
      </c>
      <c r="AZ48" s="62">
        <v>2613512.73542471</v>
      </c>
      <c r="BA48" s="62">
        <v>0</v>
      </c>
      <c r="BB48" s="62">
        <v>0</v>
      </c>
      <c r="BC48" s="62">
        <v>0</v>
      </c>
      <c r="BD48" s="62">
        <v>84162.553367798799</v>
      </c>
      <c r="BE48" s="62">
        <v>0</v>
      </c>
    </row>
    <row r="49" spans="1:57" ht="15" customHeight="1" x14ac:dyDescent="0.25">
      <c r="A49" s="61" t="s">
        <v>975</v>
      </c>
      <c r="B49" s="62">
        <v>435695.98472526099</v>
      </c>
      <c r="C49" s="62">
        <v>1303.4141113189601</v>
      </c>
      <c r="D49" s="62">
        <v>258202.354499896</v>
      </c>
      <c r="E49" s="62">
        <v>0</v>
      </c>
      <c r="F49" s="62">
        <v>783617.99486134504</v>
      </c>
      <c r="G49" s="62">
        <v>0</v>
      </c>
      <c r="H49" s="62">
        <v>49.740442459089401</v>
      </c>
      <c r="I49" s="62">
        <v>0</v>
      </c>
      <c r="J49" s="62">
        <v>2256063.4041389399</v>
      </c>
      <c r="K49" s="62">
        <v>0</v>
      </c>
      <c r="L49" s="62">
        <v>10434897.515713301</v>
      </c>
      <c r="M49" s="62">
        <v>0</v>
      </c>
      <c r="N49" s="62">
        <v>9660301.8787899204</v>
      </c>
      <c r="O49" s="62">
        <v>0</v>
      </c>
      <c r="P49" s="62">
        <v>0</v>
      </c>
      <c r="Q49" s="62">
        <v>0</v>
      </c>
      <c r="R49" s="62">
        <v>625540.22775460395</v>
      </c>
      <c r="S49" s="62">
        <v>0</v>
      </c>
      <c r="T49" s="62">
        <v>1218678.3193800601</v>
      </c>
      <c r="U49" s="62">
        <v>0</v>
      </c>
      <c r="V49" s="62">
        <v>0</v>
      </c>
      <c r="W49" s="62">
        <v>0</v>
      </c>
      <c r="X49" s="62">
        <v>48630.2849495341</v>
      </c>
      <c r="Y49" s="62">
        <v>0</v>
      </c>
      <c r="Z49" s="62">
        <v>16363348.9437009</v>
      </c>
      <c r="AA49" s="62">
        <v>37360.0890587057</v>
      </c>
      <c r="AB49" s="62">
        <v>206651.09431049801</v>
      </c>
      <c r="AC49" s="62">
        <v>0</v>
      </c>
      <c r="AD49" s="62">
        <v>20672995.5541315</v>
      </c>
      <c r="AE49" s="62">
        <v>0</v>
      </c>
      <c r="AF49" s="62">
        <v>546624.90340358601</v>
      </c>
      <c r="AG49" s="62">
        <v>0</v>
      </c>
      <c r="AH49" s="62">
        <v>11247.8690198039</v>
      </c>
      <c r="AI49" s="62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3298059.1618474899</v>
      </c>
      <c r="AQ49" s="62">
        <v>0</v>
      </c>
      <c r="AR49" s="62">
        <v>30754973.013154902</v>
      </c>
      <c r="AS49" s="62">
        <v>0</v>
      </c>
      <c r="AT49" s="62">
        <v>0</v>
      </c>
      <c r="AU49" s="62">
        <v>0</v>
      </c>
      <c r="AV49" s="62">
        <v>0</v>
      </c>
      <c r="AW49" s="62">
        <v>0</v>
      </c>
      <c r="AX49" s="62">
        <v>16948.097408326499</v>
      </c>
      <c r="AY49" s="62">
        <v>0</v>
      </c>
      <c r="AZ49" s="62">
        <v>23185685.799741201</v>
      </c>
      <c r="BA49" s="62">
        <v>0</v>
      </c>
      <c r="BB49" s="62">
        <v>6839.9634570645303</v>
      </c>
      <c r="BC49" s="62">
        <v>0</v>
      </c>
      <c r="BD49" s="62">
        <v>1483456.4471968701</v>
      </c>
      <c r="BE49" s="62">
        <v>0</v>
      </c>
    </row>
    <row r="50" spans="1:57" ht="15" customHeight="1" x14ac:dyDescent="0.25">
      <c r="A50" s="61" t="s">
        <v>638</v>
      </c>
      <c r="B50" s="62">
        <v>2755305.0032635001</v>
      </c>
      <c r="C50" s="62">
        <v>0</v>
      </c>
      <c r="D50" s="62">
        <v>2114.7779541786399</v>
      </c>
      <c r="E50" s="62">
        <v>0</v>
      </c>
      <c r="F50" s="62">
        <v>5570.7485200418496</v>
      </c>
      <c r="G50" s="62">
        <v>0</v>
      </c>
      <c r="H50" s="62">
        <v>1310585.16395107</v>
      </c>
      <c r="I50" s="62">
        <v>0</v>
      </c>
      <c r="J50" s="62">
        <v>1522.7912197272899</v>
      </c>
      <c r="K50" s="62">
        <v>0</v>
      </c>
      <c r="L50" s="62">
        <v>35351.940244310703</v>
      </c>
      <c r="M50" s="62">
        <v>0</v>
      </c>
      <c r="N50" s="62">
        <v>0</v>
      </c>
      <c r="O50" s="62">
        <v>0</v>
      </c>
      <c r="P50" s="62">
        <v>0</v>
      </c>
      <c r="Q50" s="62">
        <v>0</v>
      </c>
      <c r="R50" s="62">
        <v>187297.692990729</v>
      </c>
      <c r="S50" s="62">
        <v>0</v>
      </c>
      <c r="T50" s="62">
        <v>74.266694614310495</v>
      </c>
      <c r="U50" s="62">
        <v>0</v>
      </c>
      <c r="V50" s="62">
        <v>0</v>
      </c>
      <c r="W50" s="62">
        <v>0</v>
      </c>
      <c r="X50" s="62">
        <v>3370.04706120226</v>
      </c>
      <c r="Y50" s="62">
        <v>0</v>
      </c>
      <c r="Z50" s="62">
        <v>781.698002224677</v>
      </c>
      <c r="AA50" s="62">
        <v>3964.3007870597799</v>
      </c>
      <c r="AB50" s="62">
        <v>2360590.3180366601</v>
      </c>
      <c r="AC50" s="62">
        <v>0</v>
      </c>
      <c r="AD50" s="62">
        <v>36399.573668127799</v>
      </c>
      <c r="AE50" s="62">
        <v>0</v>
      </c>
      <c r="AF50" s="62">
        <v>154364.15288089699</v>
      </c>
      <c r="AG50" s="62">
        <v>0</v>
      </c>
      <c r="AH50" s="62">
        <v>0</v>
      </c>
      <c r="AI50" s="62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29990.359631734798</v>
      </c>
      <c r="AQ50" s="62">
        <v>0</v>
      </c>
      <c r="AR50" s="62">
        <v>0</v>
      </c>
      <c r="AS50" s="62">
        <v>0</v>
      </c>
      <c r="AT50" s="62">
        <v>0</v>
      </c>
      <c r="AU50" s="62">
        <v>0</v>
      </c>
      <c r="AV50" s="62">
        <v>0</v>
      </c>
      <c r="AW50" s="62">
        <v>0</v>
      </c>
      <c r="AX50" s="62">
        <v>21.099930806786499</v>
      </c>
      <c r="AY50" s="62">
        <v>0</v>
      </c>
      <c r="AZ50" s="62">
        <v>63792.223452220402</v>
      </c>
      <c r="BA50" s="62">
        <v>0</v>
      </c>
      <c r="BB50" s="62">
        <v>0</v>
      </c>
      <c r="BC50" s="62">
        <v>0</v>
      </c>
      <c r="BD50" s="62">
        <v>0</v>
      </c>
      <c r="BE50" s="62">
        <v>0</v>
      </c>
    </row>
    <row r="51" spans="1:57" ht="15" customHeight="1" x14ac:dyDescent="0.25">
      <c r="A51" s="61" t="s">
        <v>974</v>
      </c>
      <c r="B51" s="62">
        <v>89055.137319083005</v>
      </c>
      <c r="C51" s="62">
        <v>127.72544235088699</v>
      </c>
      <c r="D51" s="62">
        <v>91294.268258416501</v>
      </c>
      <c r="E51" s="62">
        <v>0</v>
      </c>
      <c r="F51" s="62">
        <v>687870.70898458397</v>
      </c>
      <c r="G51" s="62">
        <v>0</v>
      </c>
      <c r="H51" s="62">
        <v>55.912199295542202</v>
      </c>
      <c r="I51" s="62">
        <v>0</v>
      </c>
      <c r="J51" s="62">
        <v>191779.99400720099</v>
      </c>
      <c r="K51" s="62">
        <v>0</v>
      </c>
      <c r="L51" s="62">
        <v>1634097.3218926401</v>
      </c>
      <c r="M51" s="62">
        <v>0</v>
      </c>
      <c r="N51" s="62">
        <v>1885739.3654907499</v>
      </c>
      <c r="O51" s="62">
        <v>0</v>
      </c>
      <c r="P51" s="62">
        <v>0</v>
      </c>
      <c r="Q51" s="62">
        <v>0</v>
      </c>
      <c r="R51" s="62">
        <v>265695.30805798201</v>
      </c>
      <c r="S51" s="62">
        <v>0</v>
      </c>
      <c r="T51" s="62">
        <v>80266.557251289501</v>
      </c>
      <c r="U51" s="62">
        <v>0</v>
      </c>
      <c r="V51" s="62">
        <v>0</v>
      </c>
      <c r="W51" s="62">
        <v>0</v>
      </c>
      <c r="X51" s="62">
        <v>6491.7498156414504</v>
      </c>
      <c r="Y51" s="62">
        <v>0</v>
      </c>
      <c r="Z51" s="62">
        <v>431939.04214303498</v>
      </c>
      <c r="AA51" s="62">
        <v>49307.084926618401</v>
      </c>
      <c r="AB51" s="62">
        <v>19577.2192196961</v>
      </c>
      <c r="AC51" s="62">
        <v>0</v>
      </c>
      <c r="AD51" s="62">
        <v>672750.87445724395</v>
      </c>
      <c r="AE51" s="62">
        <v>0</v>
      </c>
      <c r="AF51" s="62">
        <v>132681.892965545</v>
      </c>
      <c r="AG51" s="62">
        <v>0</v>
      </c>
      <c r="AH51" s="62">
        <v>1608.4462842033299</v>
      </c>
      <c r="AI51" s="62">
        <v>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120880.280529134</v>
      </c>
      <c r="AQ51" s="62">
        <v>0</v>
      </c>
      <c r="AR51" s="62">
        <v>1118962.40561993</v>
      </c>
      <c r="AS51" s="62">
        <v>0</v>
      </c>
      <c r="AT51" s="62">
        <v>0</v>
      </c>
      <c r="AU51" s="62">
        <v>0</v>
      </c>
      <c r="AV51" s="62">
        <v>0</v>
      </c>
      <c r="AW51" s="62">
        <v>0</v>
      </c>
      <c r="AX51" s="62">
        <v>1499.13064769057</v>
      </c>
      <c r="AY51" s="62">
        <v>0</v>
      </c>
      <c r="AZ51" s="62">
        <v>0</v>
      </c>
      <c r="BA51" s="62">
        <v>0</v>
      </c>
      <c r="BB51" s="62">
        <v>0</v>
      </c>
      <c r="BC51" s="62">
        <v>0</v>
      </c>
      <c r="BD51" s="62">
        <v>17121.9694666982</v>
      </c>
      <c r="BE51" s="62">
        <v>0</v>
      </c>
    </row>
    <row r="52" spans="1:57" ht="15" customHeight="1" x14ac:dyDescent="0.25">
      <c r="A52" s="61" t="s">
        <v>973</v>
      </c>
      <c r="B52" s="62">
        <v>998174.22582868603</v>
      </c>
      <c r="C52" s="62">
        <v>2164.4397688680001</v>
      </c>
      <c r="D52" s="62">
        <v>888732.95114777796</v>
      </c>
      <c r="E52" s="62">
        <v>0</v>
      </c>
      <c r="F52" s="62">
        <v>2583420.30170378</v>
      </c>
      <c r="G52" s="62">
        <v>0</v>
      </c>
      <c r="H52" s="62">
        <v>510.20510384275099</v>
      </c>
      <c r="I52" s="62">
        <v>0</v>
      </c>
      <c r="J52" s="62">
        <v>644285.12145440897</v>
      </c>
      <c r="K52" s="62">
        <v>0</v>
      </c>
      <c r="L52" s="62">
        <v>8224410.8161510797</v>
      </c>
      <c r="M52" s="62">
        <v>0</v>
      </c>
      <c r="N52" s="62">
        <v>3095038.1668066201</v>
      </c>
      <c r="O52" s="62">
        <v>0</v>
      </c>
      <c r="P52" s="62">
        <v>0</v>
      </c>
      <c r="Q52" s="62">
        <v>0</v>
      </c>
      <c r="R52" s="62">
        <v>3171460.53806201</v>
      </c>
      <c r="S52" s="62">
        <v>0</v>
      </c>
      <c r="T52" s="62">
        <v>265632.327801854</v>
      </c>
      <c r="U52" s="62">
        <v>0</v>
      </c>
      <c r="V52" s="62">
        <v>0</v>
      </c>
      <c r="W52" s="62">
        <v>0</v>
      </c>
      <c r="X52" s="62">
        <v>89389.606210577098</v>
      </c>
      <c r="Y52" s="62">
        <v>0</v>
      </c>
      <c r="Z52" s="62">
        <v>1598784.8947856801</v>
      </c>
      <c r="AA52" s="62">
        <v>863652.15784783801</v>
      </c>
      <c r="AB52" s="62">
        <v>62263.592618650997</v>
      </c>
      <c r="AC52" s="62">
        <v>0</v>
      </c>
      <c r="AD52" s="62">
        <v>0</v>
      </c>
      <c r="AE52" s="62">
        <v>0</v>
      </c>
      <c r="AF52" s="62">
        <v>1985424.1509100499</v>
      </c>
      <c r="AG52" s="62">
        <v>0</v>
      </c>
      <c r="AH52" s="62">
        <v>14793.641238088499</v>
      </c>
      <c r="AI52" s="62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2211611.5629087701</v>
      </c>
      <c r="AQ52" s="62">
        <v>0</v>
      </c>
      <c r="AR52" s="62">
        <v>4093920.4154077098</v>
      </c>
      <c r="AS52" s="62">
        <v>0</v>
      </c>
      <c r="AT52" s="62">
        <v>0</v>
      </c>
      <c r="AU52" s="62">
        <v>0</v>
      </c>
      <c r="AV52" s="62">
        <v>0</v>
      </c>
      <c r="AW52" s="62">
        <v>0</v>
      </c>
      <c r="AX52" s="62">
        <v>12780.392837101699</v>
      </c>
      <c r="AY52" s="62">
        <v>0</v>
      </c>
      <c r="AZ52" s="62">
        <v>3195566.4047020902</v>
      </c>
      <c r="BA52" s="62">
        <v>0</v>
      </c>
      <c r="BB52" s="62">
        <v>0</v>
      </c>
      <c r="BC52" s="62">
        <v>0</v>
      </c>
      <c r="BD52" s="62">
        <v>958568.63874161395</v>
      </c>
      <c r="BE52" s="62">
        <v>0</v>
      </c>
    </row>
    <row r="53" spans="1:57" ht="15" customHeight="1" x14ac:dyDescent="0.25">
      <c r="A53" s="61" t="s">
        <v>972</v>
      </c>
      <c r="B53" s="62">
        <v>6616319.6375094997</v>
      </c>
      <c r="C53" s="62">
        <v>17255.203542547701</v>
      </c>
      <c r="D53" s="62">
        <v>2060365.1228233499</v>
      </c>
      <c r="E53" s="62">
        <v>0</v>
      </c>
      <c r="F53" s="62">
        <v>1482985.4371950701</v>
      </c>
      <c r="G53" s="62">
        <v>0</v>
      </c>
      <c r="H53" s="62">
        <v>210.44944643226401</v>
      </c>
      <c r="I53" s="62">
        <v>0</v>
      </c>
      <c r="J53" s="62">
        <v>8610858.6168512609</v>
      </c>
      <c r="K53" s="62">
        <v>0</v>
      </c>
      <c r="L53" s="62">
        <v>56745009.292418301</v>
      </c>
      <c r="M53" s="62">
        <v>0</v>
      </c>
      <c r="N53" s="62">
        <v>5873190.7510646302</v>
      </c>
      <c r="O53" s="62">
        <v>0</v>
      </c>
      <c r="P53" s="62">
        <v>0</v>
      </c>
      <c r="Q53" s="62">
        <v>0</v>
      </c>
      <c r="R53" s="62">
        <v>24343092.339704901</v>
      </c>
      <c r="S53" s="62">
        <v>0</v>
      </c>
      <c r="T53" s="62">
        <v>1685765.4822443</v>
      </c>
      <c r="U53" s="62">
        <v>0</v>
      </c>
      <c r="V53" s="62">
        <v>0</v>
      </c>
      <c r="W53" s="62">
        <v>0</v>
      </c>
      <c r="X53" s="62">
        <v>855175.03411806596</v>
      </c>
      <c r="Y53" s="62">
        <v>0</v>
      </c>
      <c r="Z53" s="62">
        <v>812021.37539823796</v>
      </c>
      <c r="AA53" s="62">
        <v>595211.04488077003</v>
      </c>
      <c r="AB53" s="62">
        <v>107634.471572161</v>
      </c>
      <c r="AC53" s="62">
        <v>0</v>
      </c>
      <c r="AD53" s="62">
        <v>20298156.485109799</v>
      </c>
      <c r="AE53" s="62">
        <v>0</v>
      </c>
      <c r="AF53" s="62">
        <v>8629762.2368625402</v>
      </c>
      <c r="AG53" s="62">
        <v>0</v>
      </c>
      <c r="AH53" s="62">
        <v>62284.717199389699</v>
      </c>
      <c r="AI53" s="62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4367756.6765196202</v>
      </c>
      <c r="AQ53" s="62">
        <v>0</v>
      </c>
      <c r="AR53" s="62">
        <v>29182923.040672202</v>
      </c>
      <c r="AS53" s="62">
        <v>0</v>
      </c>
      <c r="AT53" s="62">
        <v>0</v>
      </c>
      <c r="AU53" s="62">
        <v>0</v>
      </c>
      <c r="AV53" s="62">
        <v>0</v>
      </c>
      <c r="AW53" s="62">
        <v>0</v>
      </c>
      <c r="AX53" s="62">
        <v>73632.224495936403</v>
      </c>
      <c r="AY53" s="62">
        <v>0</v>
      </c>
      <c r="AZ53" s="62">
        <v>4534035.8476501396</v>
      </c>
      <c r="BA53" s="62">
        <v>0</v>
      </c>
      <c r="BB53" s="62">
        <v>0</v>
      </c>
      <c r="BC53" s="62">
        <v>0</v>
      </c>
      <c r="BD53" s="62">
        <v>17964243.737298101</v>
      </c>
      <c r="BE53" s="62">
        <v>0</v>
      </c>
    </row>
    <row r="54" spans="1:57" ht="15" customHeight="1" x14ac:dyDescent="0.25">
      <c r="A54" s="61" t="s">
        <v>971</v>
      </c>
      <c r="B54" s="62">
        <v>253252.698039904</v>
      </c>
      <c r="C54" s="62">
        <v>0</v>
      </c>
      <c r="D54" s="62">
        <v>606210.96158746199</v>
      </c>
      <c r="E54" s="62">
        <v>0</v>
      </c>
      <c r="F54" s="62">
        <v>274959.62411870499</v>
      </c>
      <c r="G54" s="62">
        <v>0</v>
      </c>
      <c r="H54" s="62">
        <v>61.743044151771201</v>
      </c>
      <c r="I54" s="62">
        <v>0</v>
      </c>
      <c r="J54" s="62">
        <v>338183.22731027298</v>
      </c>
      <c r="K54" s="62">
        <v>0</v>
      </c>
      <c r="L54" s="62">
        <v>10771906.717857599</v>
      </c>
      <c r="M54" s="62">
        <v>0</v>
      </c>
      <c r="N54" s="62">
        <v>2427877.2625574898</v>
      </c>
      <c r="O54" s="62">
        <v>0</v>
      </c>
      <c r="P54" s="62">
        <v>0</v>
      </c>
      <c r="Q54" s="62">
        <v>0</v>
      </c>
      <c r="R54" s="62">
        <v>3790123.29287122</v>
      </c>
      <c r="S54" s="62">
        <v>0</v>
      </c>
      <c r="T54" s="62">
        <v>334629.36615631502</v>
      </c>
      <c r="U54" s="62">
        <v>0</v>
      </c>
      <c r="V54" s="62">
        <v>0</v>
      </c>
      <c r="W54" s="62">
        <v>0</v>
      </c>
      <c r="X54" s="62">
        <v>0</v>
      </c>
      <c r="Y54" s="62">
        <v>0</v>
      </c>
      <c r="Z54" s="62">
        <v>1090365.81522595</v>
      </c>
      <c r="AA54" s="62">
        <v>826915.44588319899</v>
      </c>
      <c r="AB54" s="62">
        <v>9128.1071059931692</v>
      </c>
      <c r="AC54" s="62">
        <v>0</v>
      </c>
      <c r="AD54" s="62">
        <v>4897374.9509896198</v>
      </c>
      <c r="AE54" s="62">
        <v>0</v>
      </c>
      <c r="AF54" s="62">
        <v>2607092.0478301002</v>
      </c>
      <c r="AG54" s="62">
        <v>0</v>
      </c>
      <c r="AH54" s="62">
        <v>13677.773671094001</v>
      </c>
      <c r="AI54" s="62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1257629.96059536</v>
      </c>
      <c r="AQ54" s="62">
        <v>0</v>
      </c>
      <c r="AR54" s="62">
        <v>4569441.7905443599</v>
      </c>
      <c r="AS54" s="62">
        <v>0</v>
      </c>
      <c r="AT54" s="62">
        <v>0</v>
      </c>
      <c r="AU54" s="62">
        <v>0</v>
      </c>
      <c r="AV54" s="62">
        <v>0</v>
      </c>
      <c r="AW54" s="62">
        <v>0</v>
      </c>
      <c r="AX54" s="62">
        <v>14432.6550146382</v>
      </c>
      <c r="AY54" s="62">
        <v>0</v>
      </c>
      <c r="AZ54" s="62">
        <v>865353.48341453995</v>
      </c>
      <c r="BA54" s="62">
        <v>0</v>
      </c>
      <c r="BB54" s="62">
        <v>0</v>
      </c>
      <c r="BC54" s="62">
        <v>0</v>
      </c>
      <c r="BD54" s="62">
        <v>1256126.99039426</v>
      </c>
      <c r="BE54" s="62">
        <v>0</v>
      </c>
    </row>
    <row r="55" spans="1:57" ht="15" customHeight="1" x14ac:dyDescent="0.25">
      <c r="A55" s="61" t="s">
        <v>970</v>
      </c>
      <c r="B55" s="62">
        <v>0</v>
      </c>
      <c r="C55" s="62">
        <v>0</v>
      </c>
      <c r="D55" s="62">
        <v>0</v>
      </c>
      <c r="E55" s="62">
        <v>0</v>
      </c>
      <c r="F55" s="62">
        <v>0</v>
      </c>
      <c r="G55" s="62">
        <v>0</v>
      </c>
      <c r="H55" s="62">
        <v>20.433377531045402</v>
      </c>
      <c r="I55" s="62">
        <v>0</v>
      </c>
      <c r="J55" s="62">
        <v>0</v>
      </c>
      <c r="K55" s="62">
        <v>0</v>
      </c>
      <c r="L55" s="62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62">
        <v>0</v>
      </c>
      <c r="S55" s="62">
        <v>0</v>
      </c>
      <c r="T55" s="62">
        <v>0</v>
      </c>
      <c r="U55" s="62">
        <v>0</v>
      </c>
      <c r="V55" s="62">
        <v>0</v>
      </c>
      <c r="W55" s="62">
        <v>0</v>
      </c>
      <c r="X55" s="62">
        <v>0</v>
      </c>
      <c r="Y55" s="62">
        <v>0</v>
      </c>
      <c r="Z55" s="62">
        <v>0</v>
      </c>
      <c r="AA55" s="62">
        <v>262737.034345794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29206.6727114321</v>
      </c>
      <c r="AI55" s="62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S55" s="62">
        <v>0</v>
      </c>
      <c r="AT55" s="62">
        <v>0</v>
      </c>
      <c r="AU55" s="62">
        <v>0</v>
      </c>
      <c r="AV55" s="62">
        <v>0</v>
      </c>
      <c r="AW55" s="62">
        <v>0</v>
      </c>
      <c r="AX55" s="62">
        <v>0</v>
      </c>
      <c r="AY55" s="62">
        <v>0</v>
      </c>
      <c r="AZ55" s="62">
        <v>0</v>
      </c>
      <c r="BA55" s="62">
        <v>0</v>
      </c>
      <c r="BB55" s="62">
        <v>0</v>
      </c>
      <c r="BC55" s="62">
        <v>0</v>
      </c>
      <c r="BD55" s="62">
        <v>0</v>
      </c>
      <c r="BE55" s="62">
        <v>0</v>
      </c>
    </row>
    <row r="56" spans="1:57" ht="15" customHeight="1" x14ac:dyDescent="0.25">
      <c r="A56" s="61" t="s">
        <v>969</v>
      </c>
      <c r="B56" s="62">
        <v>0</v>
      </c>
      <c r="C56" s="62">
        <v>0</v>
      </c>
      <c r="D56" s="62">
        <v>718404.17181708396</v>
      </c>
      <c r="E56" s="62">
        <v>0</v>
      </c>
      <c r="F56" s="62">
        <v>3378267.2391459299</v>
      </c>
      <c r="G56" s="62">
        <v>8654.7004187518996</v>
      </c>
      <c r="H56" s="62">
        <v>0</v>
      </c>
      <c r="I56" s="62">
        <v>0</v>
      </c>
      <c r="J56" s="62">
        <v>13815194.8427653</v>
      </c>
      <c r="K56" s="62">
        <v>0</v>
      </c>
      <c r="L56" s="62">
        <v>3416104.2208103701</v>
      </c>
      <c r="M56" s="62">
        <v>0</v>
      </c>
      <c r="N56" s="62">
        <v>145497.915021736</v>
      </c>
      <c r="O56" s="62">
        <v>0</v>
      </c>
      <c r="P56" s="62">
        <v>0</v>
      </c>
      <c r="Q56" s="62">
        <v>0</v>
      </c>
      <c r="R56" s="62">
        <v>9787890.9171069004</v>
      </c>
      <c r="S56" s="62">
        <v>0</v>
      </c>
      <c r="T56" s="62">
        <v>162366.27783430199</v>
      </c>
      <c r="U56" s="62">
        <v>0</v>
      </c>
      <c r="V56" s="62">
        <v>0</v>
      </c>
      <c r="W56" s="62">
        <v>0</v>
      </c>
      <c r="X56" s="62">
        <v>89193.735052575896</v>
      </c>
      <c r="Y56" s="62">
        <v>0</v>
      </c>
      <c r="Z56" s="62">
        <v>0</v>
      </c>
      <c r="AA56" s="62">
        <v>0</v>
      </c>
      <c r="AB56" s="62">
        <v>22254.627416823099</v>
      </c>
      <c r="AC56" s="62">
        <v>0</v>
      </c>
      <c r="AD56" s="62">
        <v>0</v>
      </c>
      <c r="AE56" s="62">
        <v>0</v>
      </c>
      <c r="AF56" s="62">
        <v>2629682.38911448</v>
      </c>
      <c r="AG56" s="62">
        <v>0</v>
      </c>
      <c r="AH56" s="62">
        <v>0</v>
      </c>
      <c r="AI56" s="62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11877185.130499801</v>
      </c>
      <c r="AQ56" s="62">
        <v>0</v>
      </c>
      <c r="AR56" s="62">
        <v>4549973.9612769</v>
      </c>
      <c r="AS56" s="62">
        <v>0</v>
      </c>
      <c r="AT56" s="62">
        <v>728338.19279328804</v>
      </c>
      <c r="AU56" s="62">
        <v>0</v>
      </c>
      <c r="AV56" s="62">
        <v>0</v>
      </c>
      <c r="AW56" s="62">
        <v>0</v>
      </c>
      <c r="AX56" s="62">
        <v>0</v>
      </c>
      <c r="AY56" s="62">
        <v>0</v>
      </c>
      <c r="AZ56" s="62">
        <v>0</v>
      </c>
      <c r="BA56" s="62">
        <v>0</v>
      </c>
      <c r="BB56" s="62">
        <v>54.928720096634599</v>
      </c>
      <c r="BC56" s="62">
        <v>0</v>
      </c>
      <c r="BD56" s="62">
        <v>12656486.2151013</v>
      </c>
      <c r="BE56" s="62">
        <v>0</v>
      </c>
    </row>
    <row r="57" spans="1:57" ht="15" customHeight="1" x14ac:dyDescent="0.25">
      <c r="A57" s="61" t="s">
        <v>968</v>
      </c>
      <c r="B57" s="62">
        <v>0</v>
      </c>
      <c r="C57" s="62">
        <v>0</v>
      </c>
      <c r="D57" s="62">
        <v>0</v>
      </c>
      <c r="E57" s="62">
        <v>0</v>
      </c>
      <c r="F57" s="62">
        <v>0</v>
      </c>
      <c r="G57" s="62">
        <v>12897.093766927899</v>
      </c>
      <c r="H57" s="62">
        <v>0</v>
      </c>
      <c r="I57" s="62">
        <v>0</v>
      </c>
      <c r="J57" s="62">
        <v>0</v>
      </c>
      <c r="K57" s="62">
        <v>0</v>
      </c>
      <c r="L57" s="62">
        <v>0</v>
      </c>
      <c r="M57" s="62">
        <v>0</v>
      </c>
      <c r="N57" s="62">
        <v>0</v>
      </c>
      <c r="O57" s="62">
        <v>0</v>
      </c>
      <c r="P57" s="62">
        <v>0</v>
      </c>
      <c r="Q57" s="62">
        <v>0</v>
      </c>
      <c r="R57" s="62">
        <v>0</v>
      </c>
      <c r="S57" s="62">
        <v>0</v>
      </c>
      <c r="T57" s="62">
        <v>0</v>
      </c>
      <c r="U57" s="62">
        <v>0</v>
      </c>
      <c r="V57" s="62">
        <v>0</v>
      </c>
      <c r="W57" s="62">
        <v>0</v>
      </c>
      <c r="X57" s="62">
        <v>0</v>
      </c>
      <c r="Y57" s="62">
        <v>0</v>
      </c>
      <c r="Z57" s="62">
        <v>0</v>
      </c>
      <c r="AA57" s="62">
        <v>0</v>
      </c>
      <c r="AB57" s="62">
        <v>583.89931413652596</v>
      </c>
      <c r="AC57" s="62">
        <v>0</v>
      </c>
      <c r="AD57" s="62">
        <v>0</v>
      </c>
      <c r="AE57" s="62">
        <v>0</v>
      </c>
      <c r="AF57" s="62">
        <v>191480.606111687</v>
      </c>
      <c r="AG57" s="62">
        <v>0</v>
      </c>
      <c r="AH57" s="62">
        <v>0</v>
      </c>
      <c r="AI57" s="62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v>0</v>
      </c>
      <c r="AR57" s="62">
        <v>0</v>
      </c>
      <c r="AS57" s="62">
        <v>0</v>
      </c>
      <c r="AT57" s="62">
        <v>0</v>
      </c>
      <c r="AU57" s="62">
        <v>0</v>
      </c>
      <c r="AV57" s="62">
        <v>0</v>
      </c>
      <c r="AW57" s="62">
        <v>0</v>
      </c>
      <c r="AX57" s="62">
        <v>0</v>
      </c>
      <c r="AY57" s="62">
        <v>0</v>
      </c>
      <c r="AZ57" s="62">
        <v>0</v>
      </c>
      <c r="BA57" s="62">
        <v>0</v>
      </c>
      <c r="BB57" s="62">
        <v>0</v>
      </c>
      <c r="BC57" s="62">
        <v>0</v>
      </c>
      <c r="BD57" s="62">
        <v>27026.9186355438</v>
      </c>
      <c r="BE57" s="62">
        <v>0</v>
      </c>
    </row>
    <row r="58" spans="1:57" ht="15" customHeight="1" x14ac:dyDescent="0.25">
      <c r="A58" s="61" t="s">
        <v>967</v>
      </c>
      <c r="B58" s="62">
        <v>0</v>
      </c>
      <c r="C58" s="62">
        <v>0</v>
      </c>
      <c r="D58" s="62">
        <v>0</v>
      </c>
      <c r="E58" s="62">
        <v>0</v>
      </c>
      <c r="F58" s="62">
        <v>0</v>
      </c>
      <c r="G58" s="62">
        <v>2058.7450286162002</v>
      </c>
      <c r="H58" s="62">
        <v>0</v>
      </c>
      <c r="I58" s="62">
        <v>0</v>
      </c>
      <c r="J58" s="62">
        <v>1744238.0152944301</v>
      </c>
      <c r="K58" s="62">
        <v>0</v>
      </c>
      <c r="L58" s="62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62">
        <v>0</v>
      </c>
      <c r="S58" s="62">
        <v>0</v>
      </c>
      <c r="T58" s="62">
        <v>0</v>
      </c>
      <c r="U58" s="62">
        <v>0</v>
      </c>
      <c r="V58" s="62">
        <v>0</v>
      </c>
      <c r="W58" s="62">
        <v>0</v>
      </c>
      <c r="X58" s="62">
        <v>69430.657747482997</v>
      </c>
      <c r="Y58" s="62">
        <v>0</v>
      </c>
      <c r="Z58" s="62">
        <v>0</v>
      </c>
      <c r="AA58" s="62">
        <v>0</v>
      </c>
      <c r="AB58" s="62">
        <v>0</v>
      </c>
      <c r="AC58" s="62">
        <v>0</v>
      </c>
      <c r="AD58" s="62">
        <v>0</v>
      </c>
      <c r="AE58" s="62">
        <v>0</v>
      </c>
      <c r="AF58" s="62">
        <v>0</v>
      </c>
      <c r="AG58" s="62">
        <v>0</v>
      </c>
      <c r="AH58" s="62">
        <v>0</v>
      </c>
      <c r="AI58" s="62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v>267283.002646368</v>
      </c>
      <c r="AS58" s="62">
        <v>0</v>
      </c>
      <c r="AT58" s="62">
        <v>0</v>
      </c>
      <c r="AU58" s="62">
        <v>0</v>
      </c>
      <c r="AV58" s="62">
        <v>0</v>
      </c>
      <c r="AW58" s="62">
        <v>0</v>
      </c>
      <c r="AX58" s="62">
        <v>0</v>
      </c>
      <c r="AY58" s="62">
        <v>0</v>
      </c>
      <c r="AZ58" s="62">
        <v>0</v>
      </c>
      <c r="BA58" s="62">
        <v>0</v>
      </c>
      <c r="BB58" s="62">
        <v>80.549312626995203</v>
      </c>
      <c r="BC58" s="62">
        <v>0</v>
      </c>
      <c r="BD58" s="62">
        <v>79065.536495531604</v>
      </c>
      <c r="BE58" s="62">
        <v>0</v>
      </c>
    </row>
    <row r="59" spans="1:57" ht="15" customHeight="1" x14ac:dyDescent="0.25">
      <c r="A59" s="61" t="s">
        <v>966</v>
      </c>
      <c r="B59" s="62">
        <v>0</v>
      </c>
      <c r="C59" s="62">
        <v>277233.46714423498</v>
      </c>
      <c r="D59" s="62">
        <v>4893.0709707705901</v>
      </c>
      <c r="E59" s="62">
        <v>0</v>
      </c>
      <c r="F59" s="62">
        <v>0</v>
      </c>
      <c r="G59" s="62">
        <v>3171.18438321965</v>
      </c>
      <c r="H59" s="62">
        <v>0</v>
      </c>
      <c r="I59" s="62">
        <v>0</v>
      </c>
      <c r="J59" s="62">
        <v>0</v>
      </c>
      <c r="K59" s="62">
        <v>0</v>
      </c>
      <c r="L59" s="62">
        <v>3795671.3564558602</v>
      </c>
      <c r="M59" s="62">
        <v>0</v>
      </c>
      <c r="N59" s="62">
        <v>1320.2465204738101</v>
      </c>
      <c r="O59" s="62">
        <v>0</v>
      </c>
      <c r="P59" s="62">
        <v>0</v>
      </c>
      <c r="Q59" s="62">
        <v>0</v>
      </c>
      <c r="R59" s="62">
        <v>77404.322041448293</v>
      </c>
      <c r="S59" s="62">
        <v>0</v>
      </c>
      <c r="T59" s="62">
        <v>34299.561877577602</v>
      </c>
      <c r="U59" s="62">
        <v>0</v>
      </c>
      <c r="V59" s="62">
        <v>0</v>
      </c>
      <c r="W59" s="62">
        <v>0</v>
      </c>
      <c r="X59" s="62">
        <v>141856.19075677</v>
      </c>
      <c r="Y59" s="62">
        <v>0</v>
      </c>
      <c r="Z59" s="62">
        <v>0</v>
      </c>
      <c r="AA59" s="62">
        <v>0</v>
      </c>
      <c r="AB59" s="62">
        <v>0</v>
      </c>
      <c r="AC59" s="62">
        <v>482459.61691746197</v>
      </c>
      <c r="AD59" s="62">
        <v>0</v>
      </c>
      <c r="AE59" s="62">
        <v>0</v>
      </c>
      <c r="AF59" s="62">
        <v>0</v>
      </c>
      <c r="AG59" s="62">
        <v>0</v>
      </c>
      <c r="AH59" s="62">
        <v>21885.800934520899</v>
      </c>
      <c r="AI59" s="62">
        <v>0</v>
      </c>
      <c r="AJ59" s="62">
        <v>0</v>
      </c>
      <c r="AK59" s="62">
        <v>0</v>
      </c>
      <c r="AL59" s="62">
        <v>0</v>
      </c>
      <c r="AM59" s="62">
        <v>430340.57159337902</v>
      </c>
      <c r="AN59" s="62">
        <v>0</v>
      </c>
      <c r="AO59" s="62">
        <v>0</v>
      </c>
      <c r="AP59" s="62">
        <v>0</v>
      </c>
      <c r="AQ59" s="62">
        <v>0</v>
      </c>
      <c r="AR59" s="62">
        <v>1013898.49779111</v>
      </c>
      <c r="AS59" s="62">
        <v>29670.0462482</v>
      </c>
      <c r="AT59" s="62">
        <v>0</v>
      </c>
      <c r="AU59" s="62">
        <v>0</v>
      </c>
      <c r="AV59" s="62">
        <v>0</v>
      </c>
      <c r="AW59" s="62">
        <v>0</v>
      </c>
      <c r="AX59" s="62">
        <v>21742.674885482102</v>
      </c>
      <c r="AY59" s="62">
        <v>134495.75105283601</v>
      </c>
      <c r="AZ59" s="62">
        <v>1073762.69395894</v>
      </c>
      <c r="BA59" s="62">
        <v>0</v>
      </c>
      <c r="BB59" s="62">
        <v>49.611673952475201</v>
      </c>
      <c r="BC59" s="62">
        <v>0</v>
      </c>
      <c r="BD59" s="62">
        <v>1472597.85909422</v>
      </c>
      <c r="BE59" s="62">
        <v>0</v>
      </c>
    </row>
    <row r="60" spans="1:57" ht="15" customHeight="1" x14ac:dyDescent="0.25">
      <c r="A60" s="61" t="s">
        <v>965</v>
      </c>
      <c r="B60" s="62">
        <v>0</v>
      </c>
      <c r="C60" s="62">
        <v>0</v>
      </c>
      <c r="D60" s="62">
        <v>0</v>
      </c>
      <c r="E60" s="62">
        <v>0</v>
      </c>
      <c r="F60" s="62">
        <v>0</v>
      </c>
      <c r="G60" s="62">
        <v>0</v>
      </c>
      <c r="H60" s="62">
        <v>0</v>
      </c>
      <c r="I60" s="62">
        <v>0</v>
      </c>
      <c r="J60" s="62">
        <v>0</v>
      </c>
      <c r="K60" s="62">
        <v>0</v>
      </c>
      <c r="L60" s="62">
        <v>0</v>
      </c>
      <c r="M60" s="62">
        <v>0</v>
      </c>
      <c r="N60" s="62">
        <v>0</v>
      </c>
      <c r="O60" s="62">
        <v>0</v>
      </c>
      <c r="P60" s="62">
        <v>0</v>
      </c>
      <c r="Q60" s="62">
        <v>0</v>
      </c>
      <c r="R60" s="62">
        <v>0</v>
      </c>
      <c r="S60" s="62">
        <v>0</v>
      </c>
      <c r="T60" s="62">
        <v>0</v>
      </c>
      <c r="U60" s="62">
        <v>0</v>
      </c>
      <c r="V60" s="62">
        <v>0</v>
      </c>
      <c r="W60" s="62">
        <v>0</v>
      </c>
      <c r="X60" s="62">
        <v>0</v>
      </c>
      <c r="Y60" s="62">
        <v>0</v>
      </c>
      <c r="Z60" s="62">
        <v>0</v>
      </c>
      <c r="AA60" s="62">
        <v>0</v>
      </c>
      <c r="AB60" s="62">
        <v>0</v>
      </c>
      <c r="AC60" s="62">
        <v>0</v>
      </c>
      <c r="AD60" s="62">
        <v>0</v>
      </c>
      <c r="AE60" s="62">
        <v>0</v>
      </c>
      <c r="AF60" s="62">
        <v>0</v>
      </c>
      <c r="AG60" s="62">
        <v>0</v>
      </c>
      <c r="AH60" s="62">
        <v>0</v>
      </c>
      <c r="AI60" s="62">
        <v>0</v>
      </c>
      <c r="AJ60" s="62">
        <v>0</v>
      </c>
      <c r="AK60" s="62">
        <v>0</v>
      </c>
      <c r="AL60" s="62">
        <v>0</v>
      </c>
      <c r="AM60" s="62">
        <v>0</v>
      </c>
      <c r="AN60" s="62">
        <v>0</v>
      </c>
      <c r="AO60" s="62">
        <v>0</v>
      </c>
      <c r="AP60" s="62">
        <v>0</v>
      </c>
      <c r="AQ60" s="62">
        <v>0</v>
      </c>
      <c r="AR60" s="62">
        <v>0</v>
      </c>
      <c r="AS60" s="62">
        <v>0</v>
      </c>
      <c r="AT60" s="62">
        <v>0</v>
      </c>
      <c r="AU60" s="62">
        <v>0</v>
      </c>
      <c r="AV60" s="62">
        <v>0</v>
      </c>
      <c r="AW60" s="62">
        <v>0</v>
      </c>
      <c r="AX60" s="62">
        <v>0</v>
      </c>
      <c r="AY60" s="62">
        <v>0</v>
      </c>
      <c r="AZ60" s="62">
        <v>0</v>
      </c>
      <c r="BA60" s="62">
        <v>0</v>
      </c>
      <c r="BB60" s="62">
        <v>0</v>
      </c>
      <c r="BC60" s="62">
        <v>0</v>
      </c>
      <c r="BD60" s="62">
        <v>0</v>
      </c>
      <c r="BE60" s="62">
        <v>0</v>
      </c>
    </row>
    <row r="61" spans="1:57" ht="15" customHeight="1" x14ac:dyDescent="0.25">
      <c r="A61" s="61" t="s">
        <v>616</v>
      </c>
      <c r="B61" s="62">
        <v>2050563.4289790899</v>
      </c>
      <c r="C61" s="62">
        <v>0</v>
      </c>
      <c r="D61" s="62">
        <v>136409.495233772</v>
      </c>
      <c r="E61" s="62">
        <v>0</v>
      </c>
      <c r="F61" s="62">
        <v>4067597.2079952899</v>
      </c>
      <c r="G61" s="62">
        <v>0</v>
      </c>
      <c r="H61" s="62">
        <v>0</v>
      </c>
      <c r="I61" s="62">
        <v>0</v>
      </c>
      <c r="J61" s="62">
        <v>1067782.0864182201</v>
      </c>
      <c r="K61" s="62">
        <v>0</v>
      </c>
      <c r="L61" s="62">
        <v>956539.52780354803</v>
      </c>
      <c r="M61" s="62">
        <v>0</v>
      </c>
      <c r="N61" s="62">
        <v>59036.368980622901</v>
      </c>
      <c r="O61" s="62">
        <v>0</v>
      </c>
      <c r="P61" s="62">
        <v>0</v>
      </c>
      <c r="Q61" s="62">
        <v>0</v>
      </c>
      <c r="R61" s="62">
        <v>1559556.9988977001</v>
      </c>
      <c r="S61" s="62">
        <v>0</v>
      </c>
      <c r="T61" s="62">
        <v>379300.66807746101</v>
      </c>
      <c r="U61" s="62">
        <v>0</v>
      </c>
      <c r="V61" s="62">
        <v>0</v>
      </c>
      <c r="W61" s="62">
        <v>0</v>
      </c>
      <c r="X61" s="62">
        <v>2325402.8167912601</v>
      </c>
      <c r="Y61" s="62">
        <v>0</v>
      </c>
      <c r="Z61" s="62">
        <v>0</v>
      </c>
      <c r="AA61" s="62">
        <v>0</v>
      </c>
      <c r="AB61" s="62">
        <v>0</v>
      </c>
      <c r="AC61" s="62">
        <v>0</v>
      </c>
      <c r="AD61" s="62">
        <v>186151.90012569301</v>
      </c>
      <c r="AE61" s="62">
        <v>0</v>
      </c>
      <c r="AF61" s="62">
        <v>9613686.4595963899</v>
      </c>
      <c r="AG61" s="62">
        <v>0</v>
      </c>
      <c r="AH61" s="62">
        <v>0</v>
      </c>
      <c r="AI61" s="62">
        <v>0</v>
      </c>
      <c r="AJ61" s="62">
        <v>0</v>
      </c>
      <c r="AK61" s="62">
        <v>0</v>
      </c>
      <c r="AL61" s="62">
        <v>0</v>
      </c>
      <c r="AM61" s="62">
        <v>0</v>
      </c>
      <c r="AN61" s="62">
        <v>0</v>
      </c>
      <c r="AO61" s="62">
        <v>0</v>
      </c>
      <c r="AP61" s="62">
        <v>0</v>
      </c>
      <c r="AQ61" s="62">
        <v>0</v>
      </c>
      <c r="AR61" s="62">
        <v>6210.56113131247</v>
      </c>
      <c r="AS61" s="62">
        <v>0</v>
      </c>
      <c r="AT61" s="62">
        <v>21523.4535611998</v>
      </c>
      <c r="AU61" s="62">
        <v>0</v>
      </c>
      <c r="AV61" s="62">
        <v>0</v>
      </c>
      <c r="AW61" s="62">
        <v>0</v>
      </c>
      <c r="AX61" s="62">
        <v>0</v>
      </c>
      <c r="AY61" s="62">
        <v>0</v>
      </c>
      <c r="AZ61" s="62">
        <v>0</v>
      </c>
      <c r="BA61" s="62">
        <v>0</v>
      </c>
      <c r="BB61" s="62">
        <v>0</v>
      </c>
      <c r="BC61" s="62">
        <v>0</v>
      </c>
      <c r="BD61" s="62">
        <v>8872619.7875296194</v>
      </c>
      <c r="BE61" s="62">
        <v>0</v>
      </c>
    </row>
    <row r="62" spans="1:57" ht="15" customHeight="1" x14ac:dyDescent="0.25">
      <c r="A62" s="61" t="s">
        <v>964</v>
      </c>
      <c r="B62" s="62">
        <v>0</v>
      </c>
      <c r="C62" s="62">
        <v>0</v>
      </c>
      <c r="D62" s="62">
        <v>0</v>
      </c>
      <c r="E62" s="62">
        <v>0</v>
      </c>
      <c r="F62" s="62">
        <v>0</v>
      </c>
      <c r="G62" s="62">
        <v>0</v>
      </c>
      <c r="H62" s="62">
        <v>0</v>
      </c>
      <c r="I62" s="62">
        <v>0</v>
      </c>
      <c r="J62" s="62">
        <v>0</v>
      </c>
      <c r="K62" s="62">
        <v>0</v>
      </c>
      <c r="L62" s="62">
        <v>0</v>
      </c>
      <c r="M62" s="62">
        <v>0</v>
      </c>
      <c r="N62" s="62">
        <v>0</v>
      </c>
      <c r="O62" s="62">
        <v>0</v>
      </c>
      <c r="P62" s="62">
        <v>0</v>
      </c>
      <c r="Q62" s="62">
        <v>0</v>
      </c>
      <c r="R62" s="62">
        <v>0</v>
      </c>
      <c r="S62" s="62">
        <v>0</v>
      </c>
      <c r="T62" s="62">
        <v>0</v>
      </c>
      <c r="U62" s="62">
        <v>0</v>
      </c>
      <c r="V62" s="62">
        <v>0</v>
      </c>
      <c r="W62" s="62">
        <v>0</v>
      </c>
      <c r="X62" s="62">
        <v>0</v>
      </c>
      <c r="Y62" s="62">
        <v>0</v>
      </c>
      <c r="Z62" s="62">
        <v>0</v>
      </c>
      <c r="AA62" s="62">
        <v>0</v>
      </c>
      <c r="AB62" s="62">
        <v>0</v>
      </c>
      <c r="AC62" s="62">
        <v>0</v>
      </c>
      <c r="AD62" s="62">
        <v>0</v>
      </c>
      <c r="AE62" s="62">
        <v>0</v>
      </c>
      <c r="AF62" s="62">
        <v>0</v>
      </c>
      <c r="AG62" s="62">
        <v>0</v>
      </c>
      <c r="AH62" s="62">
        <v>0</v>
      </c>
      <c r="AI62" s="62">
        <v>0</v>
      </c>
      <c r="AJ62" s="62">
        <v>0</v>
      </c>
      <c r="AK62" s="62">
        <v>0</v>
      </c>
      <c r="AL62" s="62">
        <v>0</v>
      </c>
      <c r="AM62" s="62">
        <v>0</v>
      </c>
      <c r="AN62" s="62">
        <v>0</v>
      </c>
      <c r="AO62" s="62">
        <v>0</v>
      </c>
      <c r="AP62" s="62">
        <v>0</v>
      </c>
      <c r="AQ62" s="62">
        <v>0</v>
      </c>
      <c r="AR62" s="62">
        <v>0</v>
      </c>
      <c r="AS62" s="62">
        <v>0</v>
      </c>
      <c r="AT62" s="62">
        <v>0</v>
      </c>
      <c r="AU62" s="62">
        <v>0</v>
      </c>
      <c r="AV62" s="62">
        <v>0</v>
      </c>
      <c r="AW62" s="62">
        <v>0</v>
      </c>
      <c r="AX62" s="62">
        <v>0</v>
      </c>
      <c r="AY62" s="62">
        <v>0</v>
      </c>
      <c r="AZ62" s="62">
        <v>0</v>
      </c>
      <c r="BA62" s="62">
        <v>0</v>
      </c>
      <c r="BB62" s="62">
        <v>0</v>
      </c>
      <c r="BC62" s="62">
        <v>0</v>
      </c>
      <c r="BD62" s="62">
        <v>0</v>
      </c>
      <c r="BE62" s="62">
        <v>0</v>
      </c>
    </row>
    <row r="63" spans="1:57" ht="15" customHeight="1" x14ac:dyDescent="0.25">
      <c r="A63" s="61" t="s">
        <v>963</v>
      </c>
      <c r="B63" s="62">
        <v>80919.891185032902</v>
      </c>
      <c r="C63" s="62">
        <v>0</v>
      </c>
      <c r="D63" s="62">
        <v>13774.197956813099</v>
      </c>
      <c r="E63" s="62">
        <v>0</v>
      </c>
      <c r="F63" s="62">
        <v>36441385.926566698</v>
      </c>
      <c r="G63" s="62">
        <v>0</v>
      </c>
      <c r="H63" s="62">
        <v>0</v>
      </c>
      <c r="I63" s="62">
        <v>0</v>
      </c>
      <c r="J63" s="62">
        <v>1901749.0611236501</v>
      </c>
      <c r="K63" s="62">
        <v>0</v>
      </c>
      <c r="L63" s="62">
        <v>409902.16052055499</v>
      </c>
      <c r="M63" s="62">
        <v>0</v>
      </c>
      <c r="N63" s="62">
        <v>10278.716987796401</v>
      </c>
      <c r="O63" s="62">
        <v>0</v>
      </c>
      <c r="P63" s="62">
        <v>0</v>
      </c>
      <c r="Q63" s="62">
        <v>0</v>
      </c>
      <c r="R63" s="62">
        <v>24274496.3839885</v>
      </c>
      <c r="S63" s="62">
        <v>0</v>
      </c>
      <c r="T63" s="62">
        <v>2091829.5937693301</v>
      </c>
      <c r="U63" s="62">
        <v>0</v>
      </c>
      <c r="V63" s="62">
        <v>0</v>
      </c>
      <c r="W63" s="62">
        <v>0</v>
      </c>
      <c r="X63" s="62">
        <v>169424.70034141699</v>
      </c>
      <c r="Y63" s="62">
        <v>0</v>
      </c>
      <c r="Z63" s="62">
        <v>0</v>
      </c>
      <c r="AA63" s="62">
        <v>0</v>
      </c>
      <c r="AB63" s="62">
        <v>0</v>
      </c>
      <c r="AC63" s="62">
        <v>0</v>
      </c>
      <c r="AD63" s="62">
        <v>1051529.1595495699</v>
      </c>
      <c r="AE63" s="62">
        <v>0</v>
      </c>
      <c r="AF63" s="62">
        <v>10258141.6886124</v>
      </c>
      <c r="AG63" s="62">
        <v>0</v>
      </c>
      <c r="AH63" s="62">
        <v>0</v>
      </c>
      <c r="AI63" s="62">
        <v>0</v>
      </c>
      <c r="AJ63" s="62">
        <v>0</v>
      </c>
      <c r="AK63" s="62">
        <v>0</v>
      </c>
      <c r="AL63" s="62">
        <v>0</v>
      </c>
      <c r="AM63" s="62">
        <v>0</v>
      </c>
      <c r="AN63" s="62">
        <v>0</v>
      </c>
      <c r="AO63" s="62">
        <v>0</v>
      </c>
      <c r="AP63" s="62">
        <v>0</v>
      </c>
      <c r="AQ63" s="62">
        <v>0</v>
      </c>
      <c r="AR63" s="62">
        <v>3702.2319324755499</v>
      </c>
      <c r="AS63" s="62">
        <v>0</v>
      </c>
      <c r="AT63" s="62">
        <v>121581.026132588</v>
      </c>
      <c r="AU63" s="62">
        <v>0</v>
      </c>
      <c r="AV63" s="62">
        <v>0</v>
      </c>
      <c r="AW63" s="62">
        <v>0</v>
      </c>
      <c r="AX63" s="62">
        <v>0</v>
      </c>
      <c r="AY63" s="62">
        <v>0</v>
      </c>
      <c r="AZ63" s="62">
        <v>0</v>
      </c>
      <c r="BA63" s="62">
        <v>0</v>
      </c>
      <c r="BB63" s="62">
        <v>0</v>
      </c>
      <c r="BC63" s="62">
        <v>0</v>
      </c>
      <c r="BD63" s="62">
        <v>4626193.92082127</v>
      </c>
      <c r="BE63" s="62">
        <v>0</v>
      </c>
    </row>
    <row r="64" spans="1:57" ht="15" customHeight="1" x14ac:dyDescent="0.25">
      <c r="A64" s="61" t="s">
        <v>962</v>
      </c>
      <c r="B64" s="62">
        <v>0</v>
      </c>
      <c r="C64" s="62">
        <v>18512.9421737995</v>
      </c>
      <c r="D64" s="62">
        <v>2810534.9894175199</v>
      </c>
      <c r="E64" s="62">
        <v>0</v>
      </c>
      <c r="F64" s="62">
        <v>44332.742839290302</v>
      </c>
      <c r="G64" s="62">
        <v>0</v>
      </c>
      <c r="H64" s="62">
        <v>0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155298.58817702701</v>
      </c>
      <c r="S64" s="62">
        <v>1692962.2171484199</v>
      </c>
      <c r="T64" s="62">
        <v>651.25750399825597</v>
      </c>
      <c r="U64" s="62">
        <v>0</v>
      </c>
      <c r="V64" s="62">
        <v>0</v>
      </c>
      <c r="W64" s="62">
        <v>0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12622.2428465392</v>
      </c>
      <c r="AD64" s="62">
        <v>712286.75007652096</v>
      </c>
      <c r="AE64" s="62">
        <v>0</v>
      </c>
      <c r="AF64" s="62">
        <v>3155656.2897107098</v>
      </c>
      <c r="AG64" s="62">
        <v>0</v>
      </c>
      <c r="AH64" s="62">
        <v>0</v>
      </c>
      <c r="AI64" s="62">
        <v>454668.558949175</v>
      </c>
      <c r="AJ64" s="62">
        <v>0</v>
      </c>
      <c r="AK64" s="62">
        <v>0</v>
      </c>
      <c r="AL64" s="62">
        <v>0</v>
      </c>
      <c r="AM64" s="62">
        <v>0</v>
      </c>
      <c r="AN64" s="62">
        <v>0</v>
      </c>
      <c r="AO64" s="62">
        <v>0</v>
      </c>
      <c r="AP64" s="62">
        <v>0</v>
      </c>
      <c r="AQ64" s="62">
        <v>0</v>
      </c>
      <c r="AR64" s="62">
        <v>2292648.8027565102</v>
      </c>
      <c r="AS64" s="62">
        <v>131.86687227126299</v>
      </c>
      <c r="AT64" s="62">
        <v>0</v>
      </c>
      <c r="AU64" s="62">
        <v>0</v>
      </c>
      <c r="AV64" s="62">
        <v>0</v>
      </c>
      <c r="AW64" s="62">
        <v>0</v>
      </c>
      <c r="AX64" s="62">
        <v>0</v>
      </c>
      <c r="AY64" s="62">
        <v>0</v>
      </c>
      <c r="AZ64" s="62">
        <v>0</v>
      </c>
      <c r="BA64" s="62">
        <v>6053.70811802562</v>
      </c>
      <c r="BB64" s="62">
        <v>0</v>
      </c>
      <c r="BC64" s="62">
        <v>0</v>
      </c>
      <c r="BD64" s="62">
        <v>2945195.71818686</v>
      </c>
      <c r="BE64" s="62">
        <v>673472.02087126195</v>
      </c>
    </row>
    <row r="65" spans="1:57" ht="15" customHeight="1" x14ac:dyDescent="0.25">
      <c r="A65" s="61" t="s">
        <v>961</v>
      </c>
      <c r="B65" s="62">
        <v>0</v>
      </c>
      <c r="C65" s="62">
        <v>0</v>
      </c>
      <c r="D65" s="62">
        <v>49290.047982541102</v>
      </c>
      <c r="E65" s="62">
        <v>0</v>
      </c>
      <c r="F65" s="62">
        <v>0</v>
      </c>
      <c r="G65" s="62">
        <v>5527.9582506069501</v>
      </c>
      <c r="H65" s="62">
        <v>0</v>
      </c>
      <c r="I65" s="62">
        <v>0</v>
      </c>
      <c r="J65" s="62">
        <v>2348354.9354979801</v>
      </c>
      <c r="K65" s="62">
        <v>0</v>
      </c>
      <c r="L65" s="62">
        <v>176830.317890679</v>
      </c>
      <c r="M65" s="62">
        <v>0</v>
      </c>
      <c r="N65" s="62">
        <v>0</v>
      </c>
      <c r="O65" s="62">
        <v>0</v>
      </c>
      <c r="P65" s="62">
        <v>44845.331344200997</v>
      </c>
      <c r="Q65" s="62">
        <v>0</v>
      </c>
      <c r="R65" s="62">
        <v>89971.677123382295</v>
      </c>
      <c r="S65" s="62">
        <v>0</v>
      </c>
      <c r="T65" s="62">
        <v>420834.08620108</v>
      </c>
      <c r="U65" s="62">
        <v>0</v>
      </c>
      <c r="V65" s="62">
        <v>0</v>
      </c>
      <c r="W65" s="62">
        <v>0</v>
      </c>
      <c r="X65" s="62">
        <v>4881.1111753954301</v>
      </c>
      <c r="Y65" s="62">
        <v>0</v>
      </c>
      <c r="Z65" s="62">
        <v>0</v>
      </c>
      <c r="AA65" s="62">
        <v>0</v>
      </c>
      <c r="AB65" s="62">
        <v>117542.928830791</v>
      </c>
      <c r="AC65" s="62">
        <v>0</v>
      </c>
      <c r="AD65" s="62">
        <v>0</v>
      </c>
      <c r="AE65" s="62">
        <v>0</v>
      </c>
      <c r="AF65" s="62">
        <v>60280.348899647899</v>
      </c>
      <c r="AG65" s="62">
        <v>0</v>
      </c>
      <c r="AH65" s="62">
        <v>0</v>
      </c>
      <c r="AI65" s="62">
        <v>0</v>
      </c>
      <c r="AJ65" s="62">
        <v>0</v>
      </c>
      <c r="AK65" s="62">
        <v>0</v>
      </c>
      <c r="AL65" s="62">
        <v>0</v>
      </c>
      <c r="AM65" s="62">
        <v>0</v>
      </c>
      <c r="AN65" s="62">
        <v>0</v>
      </c>
      <c r="AO65" s="62">
        <v>0</v>
      </c>
      <c r="AP65" s="62">
        <v>1514575.8824699901</v>
      </c>
      <c r="AQ65" s="62">
        <v>0</v>
      </c>
      <c r="AR65" s="62">
        <v>540356.43665680604</v>
      </c>
      <c r="AS65" s="62">
        <v>146911.69450546001</v>
      </c>
      <c r="AT65" s="62">
        <v>0</v>
      </c>
      <c r="AU65" s="62">
        <v>0</v>
      </c>
      <c r="AV65" s="62">
        <v>0</v>
      </c>
      <c r="AW65" s="62">
        <v>0</v>
      </c>
      <c r="AX65" s="62">
        <v>4522.3633203815498</v>
      </c>
      <c r="AY65" s="62">
        <v>0</v>
      </c>
      <c r="AZ65" s="62">
        <v>0</v>
      </c>
      <c r="BA65" s="62">
        <v>0</v>
      </c>
      <c r="BB65" s="62">
        <v>2106.28761957385</v>
      </c>
      <c r="BC65" s="62">
        <v>104.535078596099</v>
      </c>
      <c r="BD65" s="62">
        <v>12662653.8810113</v>
      </c>
      <c r="BE65" s="62">
        <v>0</v>
      </c>
    </row>
    <row r="66" spans="1:57" ht="15" customHeight="1" x14ac:dyDescent="0.25">
      <c r="A66" s="61" t="s">
        <v>960</v>
      </c>
      <c r="B66" s="62">
        <v>0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62">
        <v>0</v>
      </c>
      <c r="S66" s="62">
        <v>0</v>
      </c>
      <c r="T66" s="62">
        <v>0</v>
      </c>
      <c r="U66" s="62">
        <v>0</v>
      </c>
      <c r="V66" s="62">
        <v>0</v>
      </c>
      <c r="W66" s="62">
        <v>0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>
        <v>0</v>
      </c>
      <c r="AE66" s="62">
        <v>0</v>
      </c>
      <c r="AF66" s="62">
        <v>0</v>
      </c>
      <c r="AG66" s="62">
        <v>0</v>
      </c>
      <c r="AH66" s="62">
        <v>0</v>
      </c>
      <c r="AI66" s="62">
        <v>0</v>
      </c>
      <c r="AJ66" s="62">
        <v>0</v>
      </c>
      <c r="AK66" s="62">
        <v>0</v>
      </c>
      <c r="AL66" s="62">
        <v>0</v>
      </c>
      <c r="AM66" s="62">
        <v>0</v>
      </c>
      <c r="AN66" s="62">
        <v>0</v>
      </c>
      <c r="AO66" s="62">
        <v>0</v>
      </c>
      <c r="AP66" s="62">
        <v>0</v>
      </c>
      <c r="AQ66" s="62">
        <v>0</v>
      </c>
      <c r="AR66" s="62">
        <v>0</v>
      </c>
      <c r="AS66" s="62">
        <v>0</v>
      </c>
      <c r="AT66" s="62">
        <v>0</v>
      </c>
      <c r="AU66" s="62">
        <v>0</v>
      </c>
      <c r="AV66" s="62">
        <v>0</v>
      </c>
      <c r="AW66" s="62">
        <v>0</v>
      </c>
      <c r="AX66" s="62">
        <v>0</v>
      </c>
      <c r="AY66" s="62">
        <v>0</v>
      </c>
      <c r="AZ66" s="62">
        <v>0</v>
      </c>
      <c r="BA66" s="62">
        <v>0</v>
      </c>
      <c r="BB66" s="62">
        <v>0</v>
      </c>
      <c r="BC66" s="62">
        <v>0</v>
      </c>
      <c r="BD66" s="62">
        <v>0</v>
      </c>
      <c r="BE66" s="62">
        <v>0</v>
      </c>
    </row>
    <row r="67" spans="1:57" ht="15" customHeight="1" x14ac:dyDescent="0.25">
      <c r="A67" s="61" t="s">
        <v>959</v>
      </c>
      <c r="B67" s="62">
        <v>0</v>
      </c>
      <c r="C67" s="62">
        <v>0</v>
      </c>
      <c r="D67" s="62">
        <v>1367.51411849908</v>
      </c>
      <c r="E67" s="62">
        <v>0</v>
      </c>
      <c r="F67" s="62">
        <v>0</v>
      </c>
      <c r="G67" s="62">
        <v>721.92735752742794</v>
      </c>
      <c r="H67" s="62">
        <v>0</v>
      </c>
      <c r="I67" s="62">
        <v>0</v>
      </c>
      <c r="J67" s="62">
        <v>680887.91530133795</v>
      </c>
      <c r="K67" s="62">
        <v>0</v>
      </c>
      <c r="L67" s="62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62">
        <v>5636.4454011049802</v>
      </c>
      <c r="S67" s="62">
        <v>0</v>
      </c>
      <c r="T67" s="62">
        <v>1203.0300579382099</v>
      </c>
      <c r="U67" s="62">
        <v>0</v>
      </c>
      <c r="V67" s="62">
        <v>0</v>
      </c>
      <c r="W67" s="62">
        <v>0</v>
      </c>
      <c r="X67" s="62">
        <v>0</v>
      </c>
      <c r="Y67" s="62">
        <v>0</v>
      </c>
      <c r="Z67" s="62">
        <v>0</v>
      </c>
      <c r="AA67" s="62">
        <v>0</v>
      </c>
      <c r="AB67" s="62">
        <v>8783.29009554195</v>
      </c>
      <c r="AC67" s="62">
        <v>0</v>
      </c>
      <c r="AD67" s="62">
        <v>0</v>
      </c>
      <c r="AE67" s="62">
        <v>0</v>
      </c>
      <c r="AF67" s="62">
        <v>1672.43148591614</v>
      </c>
      <c r="AG67" s="62">
        <v>0</v>
      </c>
      <c r="AH67" s="62">
        <v>0</v>
      </c>
      <c r="AI67" s="62">
        <v>0</v>
      </c>
      <c r="AJ67" s="62">
        <v>0</v>
      </c>
      <c r="AK67" s="62">
        <v>0</v>
      </c>
      <c r="AL67" s="62">
        <v>0</v>
      </c>
      <c r="AM67" s="62">
        <v>0</v>
      </c>
      <c r="AN67" s="62">
        <v>0</v>
      </c>
      <c r="AO67" s="62">
        <v>0</v>
      </c>
      <c r="AP67" s="62">
        <v>310846.53445847699</v>
      </c>
      <c r="AQ67" s="62">
        <v>0</v>
      </c>
      <c r="AR67" s="62">
        <v>39789.601690624899</v>
      </c>
      <c r="AS67" s="62">
        <v>10817.966469548401</v>
      </c>
      <c r="AT67" s="62">
        <v>0</v>
      </c>
      <c r="AU67" s="62">
        <v>0</v>
      </c>
      <c r="AV67" s="62">
        <v>0</v>
      </c>
      <c r="AW67" s="62">
        <v>0</v>
      </c>
      <c r="AX67" s="62">
        <v>0</v>
      </c>
      <c r="AY67" s="62">
        <v>0</v>
      </c>
      <c r="AZ67" s="62">
        <v>0</v>
      </c>
      <c r="BA67" s="62">
        <v>0</v>
      </c>
      <c r="BB67" s="62">
        <v>254.906375784012</v>
      </c>
      <c r="BC67" s="62">
        <v>6.8786629836451798</v>
      </c>
      <c r="BD67" s="62">
        <v>498077.18425850902</v>
      </c>
      <c r="BE67" s="62">
        <v>0</v>
      </c>
    </row>
    <row r="68" spans="1:57" ht="15" customHeight="1" x14ac:dyDescent="0.25">
      <c r="A68" s="61" t="s">
        <v>958</v>
      </c>
      <c r="B68" s="62">
        <v>0</v>
      </c>
      <c r="C68" s="62">
        <v>0</v>
      </c>
      <c r="D68" s="62">
        <v>1848737.08232155</v>
      </c>
      <c r="E68" s="62">
        <v>0</v>
      </c>
      <c r="F68" s="62">
        <v>0</v>
      </c>
      <c r="G68" s="62">
        <v>451455.97353526298</v>
      </c>
      <c r="H68" s="62">
        <v>0</v>
      </c>
      <c r="I68" s="62">
        <v>0</v>
      </c>
      <c r="J68" s="62">
        <v>35786667.095841803</v>
      </c>
      <c r="K68" s="62">
        <v>0</v>
      </c>
      <c r="L68" s="62">
        <v>57108531.287463799</v>
      </c>
      <c r="M68" s="62">
        <v>0</v>
      </c>
      <c r="N68" s="62">
        <v>1346149.0744767699</v>
      </c>
      <c r="O68" s="62">
        <v>0</v>
      </c>
      <c r="P68" s="62">
        <v>0</v>
      </c>
      <c r="Q68" s="62">
        <v>0</v>
      </c>
      <c r="R68" s="62">
        <v>1862269.09229648</v>
      </c>
      <c r="S68" s="62">
        <v>0</v>
      </c>
      <c r="T68" s="62">
        <v>7137883.49026924</v>
      </c>
      <c r="U68" s="62">
        <v>0</v>
      </c>
      <c r="V68" s="62">
        <v>0</v>
      </c>
      <c r="W68" s="62">
        <v>0</v>
      </c>
      <c r="X68" s="62">
        <v>2103399.23643948</v>
      </c>
      <c r="Y68" s="62">
        <v>0</v>
      </c>
      <c r="Z68" s="62">
        <v>13489.4219577608</v>
      </c>
      <c r="AA68" s="62">
        <v>0</v>
      </c>
      <c r="AB68" s="62">
        <v>1871735.95582967</v>
      </c>
      <c r="AC68" s="62">
        <v>0</v>
      </c>
      <c r="AD68" s="62">
        <v>31137.385474815499</v>
      </c>
      <c r="AE68" s="62">
        <v>0</v>
      </c>
      <c r="AF68" s="62">
        <v>2260953.6997313099</v>
      </c>
      <c r="AG68" s="62">
        <v>0</v>
      </c>
      <c r="AH68" s="62">
        <v>0</v>
      </c>
      <c r="AI68" s="62">
        <v>0</v>
      </c>
      <c r="AJ68" s="62">
        <v>0</v>
      </c>
      <c r="AK68" s="62">
        <v>0</v>
      </c>
      <c r="AL68" s="62">
        <v>0</v>
      </c>
      <c r="AM68" s="62">
        <v>0</v>
      </c>
      <c r="AN68" s="62">
        <v>0</v>
      </c>
      <c r="AO68" s="62">
        <v>0</v>
      </c>
      <c r="AP68" s="62">
        <v>143377967.391386</v>
      </c>
      <c r="AQ68" s="62">
        <v>0</v>
      </c>
      <c r="AR68" s="62">
        <v>3089601.4290872901</v>
      </c>
      <c r="AS68" s="62">
        <v>839998.47547842003</v>
      </c>
      <c r="AT68" s="62">
        <v>0</v>
      </c>
      <c r="AU68" s="62">
        <v>0</v>
      </c>
      <c r="AV68" s="62">
        <v>0</v>
      </c>
      <c r="AW68" s="62">
        <v>0</v>
      </c>
      <c r="AX68" s="62">
        <v>22028.1139906504</v>
      </c>
      <c r="AY68" s="62">
        <v>0</v>
      </c>
      <c r="AZ68" s="62">
        <v>0</v>
      </c>
      <c r="BA68" s="62">
        <v>0</v>
      </c>
      <c r="BB68" s="62">
        <v>32647.319032413401</v>
      </c>
      <c r="BC68" s="62">
        <v>44684.502414094997</v>
      </c>
      <c r="BD68" s="62">
        <v>159698045.31428799</v>
      </c>
      <c r="BE68" s="62">
        <v>0</v>
      </c>
    </row>
    <row r="69" spans="1:57" ht="15" customHeight="1" x14ac:dyDescent="0.25">
      <c r="A69" s="61" t="s">
        <v>957</v>
      </c>
      <c r="B69" s="62">
        <v>0</v>
      </c>
      <c r="C69" s="62">
        <v>0</v>
      </c>
      <c r="D69" s="62">
        <v>1609.44788718731</v>
      </c>
      <c r="E69" s="62">
        <v>0</v>
      </c>
      <c r="F69" s="62">
        <v>0</v>
      </c>
      <c r="G69" s="62">
        <v>0</v>
      </c>
      <c r="H69" s="62">
        <v>0</v>
      </c>
      <c r="I69" s="62">
        <v>0</v>
      </c>
      <c r="J69" s="62">
        <v>0</v>
      </c>
      <c r="K69" s="62">
        <v>0</v>
      </c>
      <c r="L69" s="62">
        <v>0</v>
      </c>
      <c r="M69" s="62">
        <v>0</v>
      </c>
      <c r="N69" s="62">
        <v>0</v>
      </c>
      <c r="O69" s="62">
        <v>0</v>
      </c>
      <c r="P69" s="62">
        <v>0</v>
      </c>
      <c r="Q69" s="62">
        <v>0</v>
      </c>
      <c r="R69" s="62">
        <v>0</v>
      </c>
      <c r="S69" s="62">
        <v>0</v>
      </c>
      <c r="T69" s="62">
        <v>0</v>
      </c>
      <c r="U69" s="62">
        <v>0</v>
      </c>
      <c r="V69" s="62">
        <v>0</v>
      </c>
      <c r="W69" s="62">
        <v>0</v>
      </c>
      <c r="X69" s="62">
        <v>0</v>
      </c>
      <c r="Y69" s="62">
        <v>0</v>
      </c>
      <c r="Z69" s="62">
        <v>0</v>
      </c>
      <c r="AA69" s="62">
        <v>0</v>
      </c>
      <c r="AB69" s="62">
        <v>0</v>
      </c>
      <c r="AC69" s="62">
        <v>0</v>
      </c>
      <c r="AD69" s="62">
        <v>0</v>
      </c>
      <c r="AE69" s="62">
        <v>0</v>
      </c>
      <c r="AF69" s="62">
        <v>1968.30971253704</v>
      </c>
      <c r="AG69" s="62">
        <v>0</v>
      </c>
      <c r="AH69" s="62">
        <v>0</v>
      </c>
      <c r="AI69" s="62">
        <v>0</v>
      </c>
      <c r="AJ69" s="62">
        <v>0</v>
      </c>
      <c r="AK69" s="62">
        <v>0</v>
      </c>
      <c r="AL69" s="62">
        <v>0</v>
      </c>
      <c r="AM69" s="62">
        <v>0</v>
      </c>
      <c r="AN69" s="62">
        <v>0</v>
      </c>
      <c r="AO69" s="62">
        <v>0</v>
      </c>
      <c r="AP69" s="62">
        <v>543055.88519070996</v>
      </c>
      <c r="AQ69" s="62">
        <v>0</v>
      </c>
      <c r="AR69" s="62">
        <v>3783.49563147152</v>
      </c>
      <c r="AS69" s="62">
        <v>1028.6538981763299</v>
      </c>
      <c r="AT69" s="62">
        <v>0</v>
      </c>
      <c r="AU69" s="62">
        <v>0</v>
      </c>
      <c r="AV69" s="62">
        <v>0</v>
      </c>
      <c r="AW69" s="62">
        <v>0</v>
      </c>
      <c r="AX69" s="62">
        <v>0</v>
      </c>
      <c r="AY69" s="62">
        <v>0</v>
      </c>
      <c r="AZ69" s="62">
        <v>0</v>
      </c>
      <c r="BA69" s="62">
        <v>0</v>
      </c>
      <c r="BB69" s="62">
        <v>0</v>
      </c>
      <c r="BC69" s="62">
        <v>0</v>
      </c>
      <c r="BD69" s="62">
        <v>14323.940397647501</v>
      </c>
      <c r="BE69" s="62">
        <v>0</v>
      </c>
    </row>
    <row r="70" spans="1:57" ht="15" customHeight="1" x14ac:dyDescent="0.25">
      <c r="A70" s="61" t="s">
        <v>956</v>
      </c>
      <c r="B70" s="62">
        <v>2943897.5529912501</v>
      </c>
      <c r="C70" s="62">
        <v>0</v>
      </c>
      <c r="D70" s="62">
        <v>7.1999886495699803</v>
      </c>
      <c r="E70" s="62">
        <v>0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0.242022802671019</v>
      </c>
      <c r="O70" s="62">
        <v>0</v>
      </c>
      <c r="P70" s="62">
        <v>0</v>
      </c>
      <c r="Q70" s="62">
        <v>0</v>
      </c>
      <c r="R70" s="62">
        <v>0</v>
      </c>
      <c r="S70" s="62">
        <v>0</v>
      </c>
      <c r="T70" s="62">
        <v>1.6226586509202501</v>
      </c>
      <c r="U70" s="62">
        <v>0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>
        <v>0</v>
      </c>
      <c r="AF70" s="62">
        <v>0</v>
      </c>
      <c r="AG70" s="62">
        <v>0</v>
      </c>
      <c r="AH70" s="62">
        <v>15240.380998344999</v>
      </c>
      <c r="AI70" s="62">
        <v>0</v>
      </c>
      <c r="AJ70" s="62">
        <v>0</v>
      </c>
      <c r="AK70" s="62">
        <v>0</v>
      </c>
      <c r="AL70" s="62">
        <v>49672.2879932535</v>
      </c>
      <c r="AM70" s="62">
        <v>0</v>
      </c>
      <c r="AN70" s="62">
        <v>0</v>
      </c>
      <c r="AO70" s="62">
        <v>0</v>
      </c>
      <c r="AP70" s="62">
        <v>0</v>
      </c>
      <c r="AQ70" s="62">
        <v>0</v>
      </c>
      <c r="AR70" s="62">
        <v>0</v>
      </c>
      <c r="AS70" s="62">
        <v>0</v>
      </c>
      <c r="AT70" s="62">
        <v>0</v>
      </c>
      <c r="AU70" s="62">
        <v>0</v>
      </c>
      <c r="AV70" s="62">
        <v>0</v>
      </c>
      <c r="AW70" s="62">
        <v>0</v>
      </c>
      <c r="AX70" s="62">
        <v>0</v>
      </c>
      <c r="AY70" s="62">
        <v>0</v>
      </c>
      <c r="AZ70" s="62">
        <v>0</v>
      </c>
      <c r="BA70" s="62">
        <v>0</v>
      </c>
      <c r="BB70" s="62">
        <v>0</v>
      </c>
      <c r="BC70" s="62">
        <v>0</v>
      </c>
      <c r="BD70" s="62">
        <v>0</v>
      </c>
      <c r="BE70" s="62">
        <v>0</v>
      </c>
    </row>
    <row r="71" spans="1:57" ht="15" customHeight="1" x14ac:dyDescent="0.25">
      <c r="A71" s="61" t="s">
        <v>955</v>
      </c>
      <c r="B71" s="62">
        <v>0</v>
      </c>
      <c r="C71" s="62">
        <v>0</v>
      </c>
      <c r="D71" s="62">
        <v>216845.94282896901</v>
      </c>
      <c r="E71" s="62">
        <v>0</v>
      </c>
      <c r="F71" s="62">
        <v>0</v>
      </c>
      <c r="G71" s="62">
        <v>30025.288736115701</v>
      </c>
      <c r="H71" s="62">
        <v>0</v>
      </c>
      <c r="I71" s="62">
        <v>0</v>
      </c>
      <c r="J71" s="62">
        <v>1659616.8928282701</v>
      </c>
      <c r="K71" s="62">
        <v>0</v>
      </c>
      <c r="L71" s="62">
        <v>2541738.3436849001</v>
      </c>
      <c r="M71" s="62">
        <v>0</v>
      </c>
      <c r="N71" s="62">
        <v>183156.80499180101</v>
      </c>
      <c r="O71" s="62">
        <v>0</v>
      </c>
      <c r="P71" s="62">
        <v>0</v>
      </c>
      <c r="Q71" s="62">
        <v>0</v>
      </c>
      <c r="R71" s="62">
        <v>358308.95915648801</v>
      </c>
      <c r="S71" s="62">
        <v>0</v>
      </c>
      <c r="T71" s="62">
        <v>528670.30084118596</v>
      </c>
      <c r="U71" s="62">
        <v>0</v>
      </c>
      <c r="V71" s="62">
        <v>0</v>
      </c>
      <c r="W71" s="62">
        <v>0</v>
      </c>
      <c r="X71" s="62">
        <v>467597.17977332702</v>
      </c>
      <c r="Y71" s="62">
        <v>0</v>
      </c>
      <c r="Z71" s="62">
        <v>522.68106552619201</v>
      </c>
      <c r="AA71" s="62">
        <v>0</v>
      </c>
      <c r="AB71" s="62">
        <v>184063.215955786</v>
      </c>
      <c r="AC71" s="62">
        <v>0</v>
      </c>
      <c r="AD71" s="62">
        <v>0</v>
      </c>
      <c r="AE71" s="62">
        <v>0</v>
      </c>
      <c r="AF71" s="62">
        <v>265196.51788193401</v>
      </c>
      <c r="AG71" s="62">
        <v>0</v>
      </c>
      <c r="AH71" s="62">
        <v>0</v>
      </c>
      <c r="AI71" s="62">
        <v>0</v>
      </c>
      <c r="AJ71" s="62">
        <v>0</v>
      </c>
      <c r="AK71" s="62">
        <v>0</v>
      </c>
      <c r="AL71" s="62">
        <v>0</v>
      </c>
      <c r="AM71" s="62">
        <v>0</v>
      </c>
      <c r="AN71" s="62">
        <v>0</v>
      </c>
      <c r="AO71" s="62">
        <v>0</v>
      </c>
      <c r="AP71" s="62">
        <v>43036422.205109499</v>
      </c>
      <c r="AQ71" s="62">
        <v>0</v>
      </c>
      <c r="AR71" s="62">
        <v>328998.07012611697</v>
      </c>
      <c r="AS71" s="62">
        <v>89447.743630393001</v>
      </c>
      <c r="AT71" s="62">
        <v>0</v>
      </c>
      <c r="AU71" s="62">
        <v>0</v>
      </c>
      <c r="AV71" s="62">
        <v>0</v>
      </c>
      <c r="AW71" s="62">
        <v>0</v>
      </c>
      <c r="AX71" s="62">
        <v>0</v>
      </c>
      <c r="AY71" s="62">
        <v>0</v>
      </c>
      <c r="AZ71" s="62">
        <v>0</v>
      </c>
      <c r="BA71" s="62">
        <v>0</v>
      </c>
      <c r="BB71" s="62">
        <v>720.25530532559299</v>
      </c>
      <c r="BC71" s="62">
        <v>6015.0114271354496</v>
      </c>
      <c r="BD71" s="62">
        <v>10582938.352465101</v>
      </c>
      <c r="BE71" s="62">
        <v>0</v>
      </c>
    </row>
    <row r="72" spans="1:57" ht="15" customHeight="1" x14ac:dyDescent="0.25">
      <c r="A72" s="61" t="s">
        <v>954</v>
      </c>
      <c r="B72" s="62">
        <v>0</v>
      </c>
      <c r="C72" s="62">
        <v>0</v>
      </c>
      <c r="D72" s="62">
        <v>37968.442505112303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1487.6930723558601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368245.88894131</v>
      </c>
      <c r="S72" s="62">
        <v>0</v>
      </c>
      <c r="T72" s="62">
        <v>0</v>
      </c>
      <c r="U72" s="62">
        <v>0</v>
      </c>
      <c r="V72" s="62">
        <v>0</v>
      </c>
      <c r="W72" s="62">
        <v>0</v>
      </c>
      <c r="X72" s="62">
        <v>8114.9648814881803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>
        <v>12004.5566594786</v>
      </c>
      <c r="AE72" s="62">
        <v>0</v>
      </c>
      <c r="AF72" s="62">
        <v>46434.342327990402</v>
      </c>
      <c r="AG72" s="62">
        <v>0</v>
      </c>
      <c r="AH72" s="62">
        <v>0</v>
      </c>
      <c r="AI72" s="62">
        <v>0</v>
      </c>
      <c r="AJ72" s="62">
        <v>0</v>
      </c>
      <c r="AK72" s="62">
        <v>0</v>
      </c>
      <c r="AL72" s="62">
        <v>0</v>
      </c>
      <c r="AM72" s="62">
        <v>0</v>
      </c>
      <c r="AN72" s="62">
        <v>0</v>
      </c>
      <c r="AO72" s="62">
        <v>0</v>
      </c>
      <c r="AP72" s="62">
        <v>2749366.4819047102</v>
      </c>
      <c r="AQ72" s="62">
        <v>0</v>
      </c>
      <c r="AR72" s="62">
        <v>296.141202389385</v>
      </c>
      <c r="AS72" s="62">
        <v>0</v>
      </c>
      <c r="AT72" s="62">
        <v>0</v>
      </c>
      <c r="AU72" s="62">
        <v>0</v>
      </c>
      <c r="AV72" s="62">
        <v>0</v>
      </c>
      <c r="AW72" s="62">
        <v>0</v>
      </c>
      <c r="AX72" s="62">
        <v>0</v>
      </c>
      <c r="AY72" s="62">
        <v>0</v>
      </c>
      <c r="AZ72" s="62">
        <v>0</v>
      </c>
      <c r="BA72" s="62">
        <v>0</v>
      </c>
      <c r="BB72" s="62">
        <v>0</v>
      </c>
      <c r="BC72" s="62">
        <v>143.535805338035</v>
      </c>
      <c r="BD72" s="62">
        <v>6272566.5134545499</v>
      </c>
      <c r="BE72" s="62">
        <v>0</v>
      </c>
    </row>
    <row r="73" spans="1:57" ht="15" customHeight="1" x14ac:dyDescent="0.25">
      <c r="A73" s="61" t="s">
        <v>953</v>
      </c>
      <c r="B73" s="62">
        <v>0</v>
      </c>
      <c r="C73" s="62">
        <v>0</v>
      </c>
      <c r="D73" s="62">
        <v>1216123.72947366</v>
      </c>
      <c r="E73" s="62">
        <v>0</v>
      </c>
      <c r="F73" s="62">
        <v>0</v>
      </c>
      <c r="G73" s="62">
        <v>492927.41662605602</v>
      </c>
      <c r="H73" s="62">
        <v>0</v>
      </c>
      <c r="I73" s="62">
        <v>0</v>
      </c>
      <c r="J73" s="62">
        <v>47221535.851613604</v>
      </c>
      <c r="K73" s="62">
        <v>0</v>
      </c>
      <c r="L73" s="62">
        <v>41751851.181399003</v>
      </c>
      <c r="M73" s="62">
        <v>0</v>
      </c>
      <c r="N73" s="62">
        <v>1227784.4096814201</v>
      </c>
      <c r="O73" s="62">
        <v>0</v>
      </c>
      <c r="P73" s="62">
        <v>169032.73942743699</v>
      </c>
      <c r="Q73" s="62">
        <v>0</v>
      </c>
      <c r="R73" s="62">
        <v>2774905.64295631</v>
      </c>
      <c r="S73" s="62">
        <v>0</v>
      </c>
      <c r="T73" s="62">
        <v>5033932.9125430398</v>
      </c>
      <c r="U73" s="62">
        <v>0</v>
      </c>
      <c r="V73" s="62">
        <v>0</v>
      </c>
      <c r="W73" s="62">
        <v>0</v>
      </c>
      <c r="X73" s="62">
        <v>2063409.01614961</v>
      </c>
      <c r="Y73" s="62">
        <v>0</v>
      </c>
      <c r="Z73" s="62">
        <v>14266.1764202008</v>
      </c>
      <c r="AA73" s="62">
        <v>0</v>
      </c>
      <c r="AB73" s="62">
        <v>3143221.0143953301</v>
      </c>
      <c r="AC73" s="62">
        <v>0</v>
      </c>
      <c r="AD73" s="62">
        <v>46357.0918603135</v>
      </c>
      <c r="AE73" s="62">
        <v>0</v>
      </c>
      <c r="AF73" s="62">
        <v>1487285.2780297501</v>
      </c>
      <c r="AG73" s="62">
        <v>0</v>
      </c>
      <c r="AH73" s="62">
        <v>0</v>
      </c>
      <c r="AI73" s="62">
        <v>0</v>
      </c>
      <c r="AJ73" s="62">
        <v>0</v>
      </c>
      <c r="AK73" s="62">
        <v>0</v>
      </c>
      <c r="AL73" s="62">
        <v>0</v>
      </c>
      <c r="AM73" s="62">
        <v>0</v>
      </c>
      <c r="AN73" s="62">
        <v>0</v>
      </c>
      <c r="AO73" s="62">
        <v>0</v>
      </c>
      <c r="AP73" s="62">
        <v>123564207.151264</v>
      </c>
      <c r="AQ73" s="62">
        <v>0</v>
      </c>
      <c r="AR73" s="62">
        <v>4129505.6722167102</v>
      </c>
      <c r="AS73" s="62">
        <v>1122726.84396219</v>
      </c>
      <c r="AT73" s="62">
        <v>0</v>
      </c>
      <c r="AU73" s="62">
        <v>0</v>
      </c>
      <c r="AV73" s="62">
        <v>0</v>
      </c>
      <c r="AW73" s="62">
        <v>0</v>
      </c>
      <c r="AX73" s="62">
        <v>25956.4671973162</v>
      </c>
      <c r="AY73" s="62">
        <v>0</v>
      </c>
      <c r="AZ73" s="62">
        <v>0</v>
      </c>
      <c r="BA73" s="62">
        <v>0</v>
      </c>
      <c r="BB73" s="62">
        <v>41574.255611016502</v>
      </c>
      <c r="BC73" s="62">
        <v>41291.644617807899</v>
      </c>
      <c r="BD73" s="62">
        <v>90719379.587667093</v>
      </c>
      <c r="BE73" s="62">
        <v>0</v>
      </c>
    </row>
    <row r="74" spans="1:57" ht="15" customHeight="1" x14ac:dyDescent="0.25">
      <c r="A74" s="61" t="s">
        <v>952</v>
      </c>
      <c r="B74" s="62">
        <v>0</v>
      </c>
      <c r="C74" s="62">
        <v>0</v>
      </c>
      <c r="D74" s="62">
        <v>426406.96344838198</v>
      </c>
      <c r="E74" s="62">
        <v>0</v>
      </c>
      <c r="F74" s="62">
        <v>0</v>
      </c>
      <c r="G74" s="62">
        <v>118725.53565650601</v>
      </c>
      <c r="H74" s="62">
        <v>0</v>
      </c>
      <c r="I74" s="62">
        <v>0</v>
      </c>
      <c r="J74" s="62">
        <v>1887702.28637568</v>
      </c>
      <c r="K74" s="62">
        <v>0</v>
      </c>
      <c r="L74" s="62">
        <v>3564795.0206653601</v>
      </c>
      <c r="M74" s="62">
        <v>0</v>
      </c>
      <c r="N74" s="62">
        <v>0</v>
      </c>
      <c r="O74" s="62">
        <v>0</v>
      </c>
      <c r="P74" s="62">
        <v>239095.44531963699</v>
      </c>
      <c r="Q74" s="62">
        <v>0</v>
      </c>
      <c r="R74" s="62">
        <v>578577.991800213</v>
      </c>
      <c r="S74" s="62">
        <v>0</v>
      </c>
      <c r="T74" s="62">
        <v>499214.69241848099</v>
      </c>
      <c r="U74" s="62">
        <v>0</v>
      </c>
      <c r="V74" s="62">
        <v>0</v>
      </c>
      <c r="W74" s="62">
        <v>0</v>
      </c>
      <c r="X74" s="62">
        <v>883652.66341449297</v>
      </c>
      <c r="Y74" s="62">
        <v>0</v>
      </c>
      <c r="Z74" s="62">
        <v>10128.738166516299</v>
      </c>
      <c r="AA74" s="62">
        <v>0</v>
      </c>
      <c r="AB74" s="62">
        <v>65246.633816374597</v>
      </c>
      <c r="AC74" s="62">
        <v>0</v>
      </c>
      <c r="AD74" s="62">
        <v>20811.086367248401</v>
      </c>
      <c r="AE74" s="62">
        <v>0</v>
      </c>
      <c r="AF74" s="62">
        <v>521483.77982939698</v>
      </c>
      <c r="AG74" s="62">
        <v>0</v>
      </c>
      <c r="AH74" s="62">
        <v>0</v>
      </c>
      <c r="AI74" s="62">
        <v>0</v>
      </c>
      <c r="AJ74" s="62">
        <v>0</v>
      </c>
      <c r="AK74" s="62">
        <v>0</v>
      </c>
      <c r="AL74" s="62">
        <v>0</v>
      </c>
      <c r="AM74" s="62">
        <v>0</v>
      </c>
      <c r="AN74" s="62">
        <v>0</v>
      </c>
      <c r="AO74" s="62">
        <v>0</v>
      </c>
      <c r="AP74" s="62">
        <v>24951734.9508234</v>
      </c>
      <c r="AQ74" s="62">
        <v>0</v>
      </c>
      <c r="AR74" s="62">
        <v>475798.47933491901</v>
      </c>
      <c r="AS74" s="62">
        <v>129359.72701476399</v>
      </c>
      <c r="AT74" s="62">
        <v>0</v>
      </c>
      <c r="AU74" s="62">
        <v>0</v>
      </c>
      <c r="AV74" s="62">
        <v>0</v>
      </c>
      <c r="AW74" s="62">
        <v>0</v>
      </c>
      <c r="AX74" s="62">
        <v>10986.620531766799</v>
      </c>
      <c r="AY74" s="62">
        <v>0</v>
      </c>
      <c r="AZ74" s="62">
        <v>0</v>
      </c>
      <c r="BA74" s="62">
        <v>0</v>
      </c>
      <c r="BB74" s="62">
        <v>2513.3217206550999</v>
      </c>
      <c r="BC74" s="62">
        <v>7269.7566168127696</v>
      </c>
      <c r="BD74" s="62">
        <v>12299432.094929701</v>
      </c>
      <c r="BE74" s="62">
        <v>0</v>
      </c>
    </row>
    <row r="75" spans="1:57" ht="15" customHeight="1" x14ac:dyDescent="0.25">
      <c r="A75" s="61" t="s">
        <v>951</v>
      </c>
      <c r="B75" s="62">
        <v>0</v>
      </c>
      <c r="C75" s="62">
        <v>0</v>
      </c>
      <c r="D75" s="62">
        <v>0</v>
      </c>
      <c r="E75" s="62">
        <v>0</v>
      </c>
      <c r="F75" s="62">
        <v>0</v>
      </c>
      <c r="G75" s="62">
        <v>2595.3880951606502</v>
      </c>
      <c r="H75" s="62">
        <v>0</v>
      </c>
      <c r="I75" s="62">
        <v>0</v>
      </c>
      <c r="J75" s="62">
        <v>83443.674861784602</v>
      </c>
      <c r="K75" s="62">
        <v>0</v>
      </c>
      <c r="L75" s="62">
        <v>188119.191224918</v>
      </c>
      <c r="M75" s="62">
        <v>0</v>
      </c>
      <c r="N75" s="62">
        <v>5273.5758162770699</v>
      </c>
      <c r="O75" s="62">
        <v>0</v>
      </c>
      <c r="P75" s="62">
        <v>0</v>
      </c>
      <c r="Q75" s="62">
        <v>0</v>
      </c>
      <c r="R75" s="62">
        <v>0</v>
      </c>
      <c r="S75" s="62">
        <v>0</v>
      </c>
      <c r="T75" s="62">
        <v>15415.151527348</v>
      </c>
      <c r="U75" s="62">
        <v>0</v>
      </c>
      <c r="V75" s="62">
        <v>0</v>
      </c>
      <c r="W75" s="62">
        <v>0</v>
      </c>
      <c r="X75" s="62">
        <v>7786.8906416442196</v>
      </c>
      <c r="Y75" s="62">
        <v>0</v>
      </c>
      <c r="Z75" s="62">
        <v>751.29495488874295</v>
      </c>
      <c r="AA75" s="62">
        <v>0</v>
      </c>
      <c r="AB75" s="62">
        <v>8255.1108891824697</v>
      </c>
      <c r="AC75" s="62">
        <v>0</v>
      </c>
      <c r="AD75" s="62">
        <v>0</v>
      </c>
      <c r="AE75" s="62">
        <v>0</v>
      </c>
      <c r="AF75" s="62">
        <v>0</v>
      </c>
      <c r="AG75" s="62">
        <v>0</v>
      </c>
      <c r="AH75" s="62">
        <v>0</v>
      </c>
      <c r="AI75" s="62">
        <v>0</v>
      </c>
      <c r="AJ75" s="62">
        <v>3456.00063818331</v>
      </c>
      <c r="AK75" s="62">
        <v>0</v>
      </c>
      <c r="AL75" s="62">
        <v>0</v>
      </c>
      <c r="AM75" s="62">
        <v>0</v>
      </c>
      <c r="AN75" s="62">
        <v>0</v>
      </c>
      <c r="AO75" s="62">
        <v>0</v>
      </c>
      <c r="AP75" s="62">
        <v>18.713866533748799</v>
      </c>
      <c r="AQ75" s="62">
        <v>0</v>
      </c>
      <c r="AR75" s="62">
        <v>14515.7673462518</v>
      </c>
      <c r="AS75" s="62">
        <v>3946.5356651352099</v>
      </c>
      <c r="AT75" s="62">
        <v>0</v>
      </c>
      <c r="AU75" s="62">
        <v>0</v>
      </c>
      <c r="AV75" s="62">
        <v>0</v>
      </c>
      <c r="AW75" s="62">
        <v>0</v>
      </c>
      <c r="AX75" s="62">
        <v>84.090643426547899</v>
      </c>
      <c r="AY75" s="62">
        <v>0</v>
      </c>
      <c r="AZ75" s="62">
        <v>0</v>
      </c>
      <c r="BA75" s="62">
        <v>0</v>
      </c>
      <c r="BB75" s="62">
        <v>256.27805759387098</v>
      </c>
      <c r="BC75" s="62">
        <v>175.143597026393</v>
      </c>
      <c r="BD75" s="62">
        <v>488997.19054975902</v>
      </c>
      <c r="BE75" s="62">
        <v>0</v>
      </c>
    </row>
    <row r="76" spans="1:57" ht="15" customHeight="1" x14ac:dyDescent="0.25">
      <c r="A76" s="61" t="s">
        <v>950</v>
      </c>
      <c r="B76" s="62">
        <v>0</v>
      </c>
      <c r="C76" s="62">
        <v>0</v>
      </c>
      <c r="D76" s="62">
        <v>0</v>
      </c>
      <c r="E76" s="62">
        <v>0</v>
      </c>
      <c r="F76" s="62">
        <v>0</v>
      </c>
      <c r="G76" s="62">
        <v>21565.1698835891</v>
      </c>
      <c r="H76" s="62">
        <v>0</v>
      </c>
      <c r="I76" s="62">
        <v>0</v>
      </c>
      <c r="J76" s="62">
        <v>3355172.92762656</v>
      </c>
      <c r="K76" s="62">
        <v>0</v>
      </c>
      <c r="L76" s="62">
        <v>2349444.3353983099</v>
      </c>
      <c r="M76" s="62">
        <v>0</v>
      </c>
      <c r="N76" s="62">
        <v>66876.510982772394</v>
      </c>
      <c r="O76" s="62">
        <v>0</v>
      </c>
      <c r="P76" s="62">
        <v>0</v>
      </c>
      <c r="Q76" s="62">
        <v>0</v>
      </c>
      <c r="R76" s="62">
        <v>175259.34488023599</v>
      </c>
      <c r="S76" s="62">
        <v>0</v>
      </c>
      <c r="T76" s="62">
        <v>285086.852302894</v>
      </c>
      <c r="U76" s="62">
        <v>0</v>
      </c>
      <c r="V76" s="62">
        <v>0</v>
      </c>
      <c r="W76" s="62">
        <v>0</v>
      </c>
      <c r="X76" s="62">
        <v>194813.58091522599</v>
      </c>
      <c r="Y76" s="62">
        <v>0</v>
      </c>
      <c r="Z76" s="62">
        <v>5013.8923982874503</v>
      </c>
      <c r="AA76" s="62">
        <v>0</v>
      </c>
      <c r="AB76" s="62">
        <v>277989.29679671698</v>
      </c>
      <c r="AC76" s="62">
        <v>0</v>
      </c>
      <c r="AD76" s="62">
        <v>1194.89810572856</v>
      </c>
      <c r="AE76" s="62">
        <v>0</v>
      </c>
      <c r="AF76" s="62">
        <v>2760670.4317534501</v>
      </c>
      <c r="AG76" s="62">
        <v>0</v>
      </c>
      <c r="AH76" s="62">
        <v>0</v>
      </c>
      <c r="AI76" s="62">
        <v>0</v>
      </c>
      <c r="AJ76" s="62">
        <v>0</v>
      </c>
      <c r="AK76" s="62">
        <v>0</v>
      </c>
      <c r="AL76" s="62">
        <v>0</v>
      </c>
      <c r="AM76" s="62">
        <v>0</v>
      </c>
      <c r="AN76" s="62">
        <v>0</v>
      </c>
      <c r="AO76" s="62">
        <v>0</v>
      </c>
      <c r="AP76" s="62">
        <v>11950527.171387</v>
      </c>
      <c r="AQ76" s="62">
        <v>0</v>
      </c>
      <c r="AR76" s="62">
        <v>136920.66347472501</v>
      </c>
      <c r="AS76" s="62">
        <v>37225.885252468601</v>
      </c>
      <c r="AT76" s="62">
        <v>0</v>
      </c>
      <c r="AU76" s="62">
        <v>0</v>
      </c>
      <c r="AV76" s="62">
        <v>0</v>
      </c>
      <c r="AW76" s="62">
        <v>0</v>
      </c>
      <c r="AX76" s="62">
        <v>599.135736133808</v>
      </c>
      <c r="AY76" s="62">
        <v>0</v>
      </c>
      <c r="AZ76" s="62">
        <v>0</v>
      </c>
      <c r="BA76" s="62">
        <v>0</v>
      </c>
      <c r="BB76" s="62">
        <v>1254.96205754634</v>
      </c>
      <c r="BC76" s="62">
        <v>16797.591261822501</v>
      </c>
      <c r="BD76" s="62">
        <v>8852506.2149261497</v>
      </c>
      <c r="BE76" s="62">
        <v>0</v>
      </c>
    </row>
    <row r="77" spans="1:57" ht="15" customHeight="1" x14ac:dyDescent="0.25">
      <c r="A77" s="61" t="s">
        <v>949</v>
      </c>
      <c r="B77" s="62">
        <v>0</v>
      </c>
      <c r="C77" s="62">
        <v>0</v>
      </c>
      <c r="D77" s="62">
        <v>13992.0122214412</v>
      </c>
      <c r="E77" s="62">
        <v>0</v>
      </c>
      <c r="F77" s="62">
        <v>0</v>
      </c>
      <c r="G77" s="62">
        <v>11345.988594614601</v>
      </c>
      <c r="H77" s="62">
        <v>0</v>
      </c>
      <c r="I77" s="62">
        <v>0</v>
      </c>
      <c r="J77" s="62">
        <v>393582.863553859</v>
      </c>
      <c r="K77" s="62">
        <v>0</v>
      </c>
      <c r="L77" s="62">
        <v>1825414.78388597</v>
      </c>
      <c r="M77" s="62">
        <v>0</v>
      </c>
      <c r="N77" s="62">
        <v>0</v>
      </c>
      <c r="O77" s="62">
        <v>0</v>
      </c>
      <c r="P77" s="62">
        <v>0</v>
      </c>
      <c r="Q77" s="62">
        <v>0</v>
      </c>
      <c r="R77" s="62">
        <v>39029.108865747701</v>
      </c>
      <c r="S77" s="62">
        <v>0</v>
      </c>
      <c r="T77" s="62">
        <v>523972.48180648102</v>
      </c>
      <c r="U77" s="62">
        <v>0</v>
      </c>
      <c r="V77" s="62">
        <v>0</v>
      </c>
      <c r="W77" s="62">
        <v>0</v>
      </c>
      <c r="X77" s="62">
        <v>65454.176390468798</v>
      </c>
      <c r="Y77" s="62">
        <v>0</v>
      </c>
      <c r="Z77" s="62">
        <v>0</v>
      </c>
      <c r="AA77" s="62">
        <v>0</v>
      </c>
      <c r="AB77" s="62">
        <v>251777.88509898999</v>
      </c>
      <c r="AC77" s="62">
        <v>0</v>
      </c>
      <c r="AD77" s="62">
        <v>0</v>
      </c>
      <c r="AE77" s="62">
        <v>0</v>
      </c>
      <c r="AF77" s="62">
        <v>17111.8392665264</v>
      </c>
      <c r="AG77" s="62">
        <v>0</v>
      </c>
      <c r="AH77" s="62">
        <v>0</v>
      </c>
      <c r="AI77" s="62">
        <v>0</v>
      </c>
      <c r="AJ77" s="62">
        <v>0</v>
      </c>
      <c r="AK77" s="62">
        <v>0</v>
      </c>
      <c r="AL77" s="62">
        <v>0</v>
      </c>
      <c r="AM77" s="62">
        <v>0</v>
      </c>
      <c r="AN77" s="62">
        <v>0</v>
      </c>
      <c r="AO77" s="62">
        <v>0</v>
      </c>
      <c r="AP77" s="62">
        <v>9700327.1941941492</v>
      </c>
      <c r="AQ77" s="62">
        <v>0</v>
      </c>
      <c r="AR77" s="62">
        <v>77546.994314009702</v>
      </c>
      <c r="AS77" s="62">
        <v>21083.417496032602</v>
      </c>
      <c r="AT77" s="62">
        <v>0</v>
      </c>
      <c r="AU77" s="62">
        <v>0</v>
      </c>
      <c r="AV77" s="62">
        <v>0</v>
      </c>
      <c r="AW77" s="62">
        <v>0</v>
      </c>
      <c r="AX77" s="62">
        <v>440.09559016607898</v>
      </c>
      <c r="AY77" s="62">
        <v>0</v>
      </c>
      <c r="AZ77" s="62">
        <v>0</v>
      </c>
      <c r="BA77" s="62">
        <v>0</v>
      </c>
      <c r="BB77" s="62">
        <v>1234.6280306979299</v>
      </c>
      <c r="BC77" s="62">
        <v>9.4247369215594894</v>
      </c>
      <c r="BD77" s="62">
        <v>398766.44451773597</v>
      </c>
      <c r="BE77" s="62">
        <v>0</v>
      </c>
    </row>
    <row r="78" spans="1:57" ht="15" customHeight="1" x14ac:dyDescent="0.25">
      <c r="A78" s="61" t="s">
        <v>948</v>
      </c>
      <c r="B78" s="62">
        <v>0</v>
      </c>
      <c r="C78" s="62">
        <v>0</v>
      </c>
      <c r="D78" s="62">
        <v>4245421.39038873</v>
      </c>
      <c r="E78" s="62">
        <v>0</v>
      </c>
      <c r="F78" s="62">
        <v>0</v>
      </c>
      <c r="G78" s="62">
        <v>0</v>
      </c>
      <c r="H78" s="62">
        <v>0</v>
      </c>
      <c r="I78" s="62">
        <v>0</v>
      </c>
      <c r="J78" s="62">
        <v>0</v>
      </c>
      <c r="K78" s="62">
        <v>0</v>
      </c>
      <c r="L78" s="62">
        <v>0</v>
      </c>
      <c r="M78" s="62">
        <v>0</v>
      </c>
      <c r="N78" s="62">
        <v>0</v>
      </c>
      <c r="O78" s="62">
        <v>0</v>
      </c>
      <c r="P78" s="62">
        <v>0</v>
      </c>
      <c r="Q78" s="62">
        <v>0</v>
      </c>
      <c r="R78" s="62">
        <v>0</v>
      </c>
      <c r="S78" s="62">
        <v>0</v>
      </c>
      <c r="T78" s="62">
        <v>0</v>
      </c>
      <c r="U78" s="62">
        <v>0</v>
      </c>
      <c r="V78" s="62">
        <v>0</v>
      </c>
      <c r="W78" s="62">
        <v>0</v>
      </c>
      <c r="X78" s="62">
        <v>0</v>
      </c>
      <c r="Y78" s="62">
        <v>0</v>
      </c>
      <c r="Z78" s="62">
        <v>306.42529159878899</v>
      </c>
      <c r="AA78" s="62">
        <v>0</v>
      </c>
      <c r="AB78" s="62">
        <v>0</v>
      </c>
      <c r="AC78" s="62">
        <v>0</v>
      </c>
      <c r="AD78" s="62">
        <v>0</v>
      </c>
      <c r="AE78" s="62">
        <v>0</v>
      </c>
      <c r="AF78" s="62">
        <v>1113724.97376343</v>
      </c>
      <c r="AG78" s="62">
        <v>0</v>
      </c>
      <c r="AH78" s="62">
        <v>0</v>
      </c>
      <c r="AI78" s="62">
        <v>0</v>
      </c>
      <c r="AJ78" s="62">
        <v>0</v>
      </c>
      <c r="AK78" s="62">
        <v>0</v>
      </c>
      <c r="AL78" s="62">
        <v>0</v>
      </c>
      <c r="AM78" s="62">
        <v>0</v>
      </c>
      <c r="AN78" s="62">
        <v>0</v>
      </c>
      <c r="AO78" s="62">
        <v>0</v>
      </c>
      <c r="AP78" s="62">
        <v>0</v>
      </c>
      <c r="AQ78" s="62">
        <v>0</v>
      </c>
      <c r="AR78" s="62">
        <v>0</v>
      </c>
      <c r="AS78" s="62">
        <v>0</v>
      </c>
      <c r="AT78" s="62">
        <v>0</v>
      </c>
      <c r="AU78" s="62">
        <v>0</v>
      </c>
      <c r="AV78" s="62">
        <v>0</v>
      </c>
      <c r="AW78" s="62">
        <v>0</v>
      </c>
      <c r="AX78" s="62">
        <v>0</v>
      </c>
      <c r="AY78" s="62">
        <v>0</v>
      </c>
      <c r="AZ78" s="62">
        <v>0</v>
      </c>
      <c r="BA78" s="62">
        <v>0</v>
      </c>
      <c r="BB78" s="62">
        <v>0</v>
      </c>
      <c r="BC78" s="62">
        <v>0</v>
      </c>
      <c r="BD78" s="62">
        <v>500786.49523357098</v>
      </c>
      <c r="BE78" s="62">
        <v>0</v>
      </c>
    </row>
    <row r="79" spans="1:57" ht="15" customHeight="1" x14ac:dyDescent="0.25">
      <c r="A79" s="61" t="s">
        <v>947</v>
      </c>
      <c r="B79" s="62">
        <v>0</v>
      </c>
      <c r="C79" s="62">
        <v>0</v>
      </c>
      <c r="D79" s="62">
        <v>169524.606873148</v>
      </c>
      <c r="E79" s="62">
        <v>0</v>
      </c>
      <c r="F79" s="62">
        <v>0</v>
      </c>
      <c r="G79" s="62">
        <v>63631.870031578102</v>
      </c>
      <c r="H79" s="62">
        <v>0</v>
      </c>
      <c r="I79" s="62">
        <v>0</v>
      </c>
      <c r="J79" s="62">
        <v>6040380.9207099099</v>
      </c>
      <c r="K79" s="62">
        <v>0</v>
      </c>
      <c r="L79" s="62">
        <v>4070271.4770118999</v>
      </c>
      <c r="M79" s="62">
        <v>0</v>
      </c>
      <c r="N79" s="62">
        <v>9228.9965226400709</v>
      </c>
      <c r="O79" s="62">
        <v>0</v>
      </c>
      <c r="P79" s="62">
        <v>0</v>
      </c>
      <c r="Q79" s="62">
        <v>0</v>
      </c>
      <c r="R79" s="62">
        <v>67910.592581533594</v>
      </c>
      <c r="S79" s="62">
        <v>0</v>
      </c>
      <c r="T79" s="62">
        <v>177489.89516561999</v>
      </c>
      <c r="U79" s="62">
        <v>0</v>
      </c>
      <c r="V79" s="62">
        <v>0</v>
      </c>
      <c r="W79" s="62">
        <v>0</v>
      </c>
      <c r="X79" s="62">
        <v>138212.720846371</v>
      </c>
      <c r="Y79" s="62">
        <v>0</v>
      </c>
      <c r="Z79" s="62">
        <v>762.56765636835496</v>
      </c>
      <c r="AA79" s="62">
        <v>0</v>
      </c>
      <c r="AB79" s="62">
        <v>619249.42954437295</v>
      </c>
      <c r="AC79" s="62">
        <v>0</v>
      </c>
      <c r="AD79" s="62">
        <v>0</v>
      </c>
      <c r="AE79" s="62">
        <v>0</v>
      </c>
      <c r="AF79" s="62">
        <v>207323.848680542</v>
      </c>
      <c r="AG79" s="62">
        <v>0</v>
      </c>
      <c r="AH79" s="62">
        <v>0</v>
      </c>
      <c r="AI79" s="62">
        <v>0</v>
      </c>
      <c r="AJ79" s="62">
        <v>0</v>
      </c>
      <c r="AK79" s="62">
        <v>0</v>
      </c>
      <c r="AL79" s="62">
        <v>0</v>
      </c>
      <c r="AM79" s="62">
        <v>0</v>
      </c>
      <c r="AN79" s="62">
        <v>0</v>
      </c>
      <c r="AO79" s="62">
        <v>0</v>
      </c>
      <c r="AP79" s="62">
        <v>38267399.2973793</v>
      </c>
      <c r="AQ79" s="62">
        <v>0</v>
      </c>
      <c r="AR79" s="62">
        <v>349674.07144434698</v>
      </c>
      <c r="AS79" s="62">
        <v>95069.119046974301</v>
      </c>
      <c r="AT79" s="62">
        <v>0</v>
      </c>
      <c r="AU79" s="62">
        <v>0</v>
      </c>
      <c r="AV79" s="62">
        <v>0</v>
      </c>
      <c r="AW79" s="62">
        <v>0</v>
      </c>
      <c r="AX79" s="62">
        <v>510.54283457339301</v>
      </c>
      <c r="AY79" s="62">
        <v>0</v>
      </c>
      <c r="AZ79" s="62">
        <v>0</v>
      </c>
      <c r="BA79" s="62">
        <v>0</v>
      </c>
      <c r="BB79" s="62">
        <v>4404.7294271936398</v>
      </c>
      <c r="BC79" s="62">
        <v>372.35548886612497</v>
      </c>
      <c r="BD79" s="62">
        <v>3830231.3669537799</v>
      </c>
      <c r="BE79" s="62">
        <v>0</v>
      </c>
    </row>
    <row r="80" spans="1:57" ht="15" customHeight="1" x14ac:dyDescent="0.25">
      <c r="A80" s="61" t="s">
        <v>946</v>
      </c>
      <c r="B80" s="62">
        <v>0</v>
      </c>
      <c r="C80" s="62">
        <v>0</v>
      </c>
      <c r="D80" s="62">
        <v>42188.0549649772</v>
      </c>
      <c r="E80" s="62">
        <v>0</v>
      </c>
      <c r="F80" s="62">
        <v>0</v>
      </c>
      <c r="G80" s="62">
        <v>0</v>
      </c>
      <c r="H80" s="62">
        <v>0</v>
      </c>
      <c r="I80" s="62">
        <v>0</v>
      </c>
      <c r="J80" s="62">
        <v>0</v>
      </c>
      <c r="K80" s="62">
        <v>0</v>
      </c>
      <c r="L80" s="62">
        <v>104615.30142618599</v>
      </c>
      <c r="M80" s="62">
        <v>0</v>
      </c>
      <c r="N80" s="62">
        <v>0</v>
      </c>
      <c r="O80" s="62">
        <v>0</v>
      </c>
      <c r="P80" s="62">
        <v>0</v>
      </c>
      <c r="Q80" s="62">
        <v>0</v>
      </c>
      <c r="R80" s="62">
        <v>37355.344898435098</v>
      </c>
      <c r="S80" s="62">
        <v>0</v>
      </c>
      <c r="T80" s="62">
        <v>247532.12217753299</v>
      </c>
      <c r="U80" s="62">
        <v>0</v>
      </c>
      <c r="V80" s="62">
        <v>0</v>
      </c>
      <c r="W80" s="62">
        <v>0</v>
      </c>
      <c r="X80" s="62">
        <v>0</v>
      </c>
      <c r="Y80" s="62">
        <v>0</v>
      </c>
      <c r="Z80" s="62">
        <v>0</v>
      </c>
      <c r="AA80" s="62">
        <v>0</v>
      </c>
      <c r="AB80" s="62">
        <v>2909303.7545977701</v>
      </c>
      <c r="AC80" s="62">
        <v>0</v>
      </c>
      <c r="AD80" s="62">
        <v>0</v>
      </c>
      <c r="AE80" s="62">
        <v>0</v>
      </c>
      <c r="AF80" s="62">
        <v>51594.810246221197</v>
      </c>
      <c r="AG80" s="62">
        <v>0</v>
      </c>
      <c r="AH80" s="62">
        <v>0</v>
      </c>
      <c r="AI80" s="62">
        <v>0</v>
      </c>
      <c r="AJ80" s="62">
        <v>0</v>
      </c>
      <c r="AK80" s="62">
        <v>0</v>
      </c>
      <c r="AL80" s="62">
        <v>0</v>
      </c>
      <c r="AM80" s="62">
        <v>0</v>
      </c>
      <c r="AN80" s="62">
        <v>0</v>
      </c>
      <c r="AO80" s="62">
        <v>0</v>
      </c>
      <c r="AP80" s="62">
        <v>1356835.4937571499</v>
      </c>
      <c r="AQ80" s="62">
        <v>0</v>
      </c>
      <c r="AR80" s="62">
        <v>86628.562042644699</v>
      </c>
      <c r="AS80" s="62">
        <v>23552.5071844575</v>
      </c>
      <c r="AT80" s="62">
        <v>0</v>
      </c>
      <c r="AU80" s="62">
        <v>0</v>
      </c>
      <c r="AV80" s="62">
        <v>0</v>
      </c>
      <c r="AW80" s="62">
        <v>0</v>
      </c>
      <c r="AX80" s="62">
        <v>0</v>
      </c>
      <c r="AY80" s="62">
        <v>0</v>
      </c>
      <c r="AZ80" s="62">
        <v>0</v>
      </c>
      <c r="BA80" s="62">
        <v>0</v>
      </c>
      <c r="BB80" s="62">
        <v>0</v>
      </c>
      <c r="BC80" s="62">
        <v>6.1329965575690499</v>
      </c>
      <c r="BD80" s="62">
        <v>332126.06854496099</v>
      </c>
      <c r="BE80" s="62">
        <v>0</v>
      </c>
    </row>
    <row r="81" spans="1:57" ht="15" customHeight="1" x14ac:dyDescent="0.25">
      <c r="A81" s="61" t="s">
        <v>945</v>
      </c>
      <c r="B81" s="62">
        <v>0</v>
      </c>
      <c r="C81" s="62">
        <v>0</v>
      </c>
      <c r="D81" s="62">
        <v>599177.00744658499</v>
      </c>
      <c r="E81" s="62">
        <v>0</v>
      </c>
      <c r="F81" s="62">
        <v>0</v>
      </c>
      <c r="G81" s="62">
        <v>0</v>
      </c>
      <c r="H81" s="62">
        <v>0</v>
      </c>
      <c r="I81" s="62">
        <v>0</v>
      </c>
      <c r="J81" s="62">
        <v>1443103.02414153</v>
      </c>
      <c r="K81" s="62">
        <v>0</v>
      </c>
      <c r="L81" s="62">
        <v>970835.70878778398</v>
      </c>
      <c r="M81" s="62">
        <v>0</v>
      </c>
      <c r="N81" s="62">
        <v>0</v>
      </c>
      <c r="O81" s="62">
        <v>0</v>
      </c>
      <c r="P81" s="62">
        <v>0</v>
      </c>
      <c r="Q81" s="62">
        <v>0</v>
      </c>
      <c r="R81" s="62">
        <v>23674.567480742298</v>
      </c>
      <c r="S81" s="62">
        <v>0</v>
      </c>
      <c r="T81" s="62">
        <v>132584.886739529</v>
      </c>
      <c r="U81" s="62">
        <v>0</v>
      </c>
      <c r="V81" s="62">
        <v>0</v>
      </c>
      <c r="W81" s="62">
        <v>0</v>
      </c>
      <c r="X81" s="62">
        <v>47652.674926148597</v>
      </c>
      <c r="Y81" s="62">
        <v>0</v>
      </c>
      <c r="Z81" s="62">
        <v>359.08722581764198</v>
      </c>
      <c r="AA81" s="62">
        <v>0</v>
      </c>
      <c r="AB81" s="62">
        <v>73753.224010580394</v>
      </c>
      <c r="AC81" s="62">
        <v>0</v>
      </c>
      <c r="AD81" s="62">
        <v>0</v>
      </c>
      <c r="AE81" s="62">
        <v>0</v>
      </c>
      <c r="AF81" s="62">
        <v>732776.70726391894</v>
      </c>
      <c r="AG81" s="62">
        <v>0</v>
      </c>
      <c r="AH81" s="62">
        <v>0</v>
      </c>
      <c r="AI81" s="62">
        <v>0</v>
      </c>
      <c r="AJ81" s="62">
        <v>0</v>
      </c>
      <c r="AK81" s="62">
        <v>0</v>
      </c>
      <c r="AL81" s="62">
        <v>0</v>
      </c>
      <c r="AM81" s="62">
        <v>0</v>
      </c>
      <c r="AN81" s="62">
        <v>0</v>
      </c>
      <c r="AO81" s="62">
        <v>0</v>
      </c>
      <c r="AP81" s="62">
        <v>2775865.7379825502</v>
      </c>
      <c r="AQ81" s="62">
        <v>0</v>
      </c>
      <c r="AR81" s="62">
        <v>69210.948240923099</v>
      </c>
      <c r="AS81" s="62">
        <v>18817.019664916799</v>
      </c>
      <c r="AT81" s="62">
        <v>0</v>
      </c>
      <c r="AU81" s="62">
        <v>0</v>
      </c>
      <c r="AV81" s="62">
        <v>0</v>
      </c>
      <c r="AW81" s="62">
        <v>0</v>
      </c>
      <c r="AX81" s="62">
        <v>1716.81375863275</v>
      </c>
      <c r="AY81" s="62">
        <v>0</v>
      </c>
      <c r="AZ81" s="62">
        <v>0</v>
      </c>
      <c r="BA81" s="62">
        <v>0</v>
      </c>
      <c r="BB81" s="62">
        <v>0</v>
      </c>
      <c r="BC81" s="62">
        <v>13.2862629905218</v>
      </c>
      <c r="BD81" s="62">
        <v>799004.595435614</v>
      </c>
      <c r="BE81" s="62">
        <v>0</v>
      </c>
    </row>
    <row r="82" spans="1:57" ht="15" customHeight="1" x14ac:dyDescent="0.25">
      <c r="A82" s="61" t="s">
        <v>944</v>
      </c>
      <c r="B82" s="62">
        <v>0</v>
      </c>
      <c r="C82" s="62">
        <v>0</v>
      </c>
      <c r="D82" s="62">
        <v>61285.202141062902</v>
      </c>
      <c r="E82" s="62">
        <v>0</v>
      </c>
      <c r="F82" s="62">
        <v>0</v>
      </c>
      <c r="G82" s="62">
        <v>9686.3424844536203</v>
      </c>
      <c r="H82" s="62">
        <v>0</v>
      </c>
      <c r="I82" s="62">
        <v>0</v>
      </c>
      <c r="J82" s="62">
        <v>1624863.25287918</v>
      </c>
      <c r="K82" s="62">
        <v>0</v>
      </c>
      <c r="L82" s="62">
        <v>598533.78001746396</v>
      </c>
      <c r="M82" s="62">
        <v>0</v>
      </c>
      <c r="N82" s="62">
        <v>0</v>
      </c>
      <c r="O82" s="62">
        <v>0</v>
      </c>
      <c r="P82" s="62">
        <v>0</v>
      </c>
      <c r="Q82" s="62">
        <v>0</v>
      </c>
      <c r="R82" s="62">
        <v>83229.036181247298</v>
      </c>
      <c r="S82" s="62">
        <v>0</v>
      </c>
      <c r="T82" s="62">
        <v>58306.412433003301</v>
      </c>
      <c r="U82" s="62">
        <v>0</v>
      </c>
      <c r="V82" s="62">
        <v>0</v>
      </c>
      <c r="W82" s="62">
        <v>0</v>
      </c>
      <c r="X82" s="62">
        <v>37701.332161609498</v>
      </c>
      <c r="Y82" s="62">
        <v>0</v>
      </c>
      <c r="Z82" s="62">
        <v>598.16124811354405</v>
      </c>
      <c r="AA82" s="62">
        <v>0</v>
      </c>
      <c r="AB82" s="62">
        <v>86592.796605867494</v>
      </c>
      <c r="AC82" s="62">
        <v>0</v>
      </c>
      <c r="AD82" s="62">
        <v>0</v>
      </c>
      <c r="AE82" s="62">
        <v>0</v>
      </c>
      <c r="AF82" s="62">
        <v>74950.086653542399</v>
      </c>
      <c r="AG82" s="62">
        <v>0</v>
      </c>
      <c r="AH82" s="62">
        <v>0</v>
      </c>
      <c r="AI82" s="62">
        <v>0</v>
      </c>
      <c r="AJ82" s="62">
        <v>0</v>
      </c>
      <c r="AK82" s="62">
        <v>0</v>
      </c>
      <c r="AL82" s="62">
        <v>0</v>
      </c>
      <c r="AM82" s="62">
        <v>0</v>
      </c>
      <c r="AN82" s="62">
        <v>0</v>
      </c>
      <c r="AO82" s="62">
        <v>0</v>
      </c>
      <c r="AP82" s="62">
        <v>693492.93231178098</v>
      </c>
      <c r="AQ82" s="62">
        <v>0</v>
      </c>
      <c r="AR82" s="62">
        <v>174195.06077511099</v>
      </c>
      <c r="AS82" s="62">
        <v>47360.019875602396</v>
      </c>
      <c r="AT82" s="62">
        <v>0</v>
      </c>
      <c r="AU82" s="62">
        <v>0</v>
      </c>
      <c r="AV82" s="62">
        <v>0</v>
      </c>
      <c r="AW82" s="62">
        <v>0</v>
      </c>
      <c r="AX82" s="62">
        <v>804.95585227181698</v>
      </c>
      <c r="AY82" s="62">
        <v>0</v>
      </c>
      <c r="AZ82" s="62">
        <v>0</v>
      </c>
      <c r="BA82" s="62">
        <v>0</v>
      </c>
      <c r="BB82" s="62">
        <v>0</v>
      </c>
      <c r="BC82" s="62">
        <v>23.1814957938658</v>
      </c>
      <c r="BD82" s="62">
        <v>798744.36513950897</v>
      </c>
      <c r="BE82" s="62">
        <v>0</v>
      </c>
    </row>
    <row r="83" spans="1:57" ht="15" customHeight="1" x14ac:dyDescent="0.25">
      <c r="A83" s="61" t="s">
        <v>943</v>
      </c>
      <c r="B83" s="62">
        <v>0</v>
      </c>
      <c r="C83" s="62">
        <v>0</v>
      </c>
      <c r="D83" s="62">
        <v>5757.8280981936095</v>
      </c>
      <c r="E83" s="62">
        <v>0</v>
      </c>
      <c r="F83" s="62">
        <v>0</v>
      </c>
      <c r="G83" s="62">
        <v>0</v>
      </c>
      <c r="H83" s="62">
        <v>0</v>
      </c>
      <c r="I83" s="62">
        <v>0</v>
      </c>
      <c r="J83" s="62">
        <v>136110.76192333401</v>
      </c>
      <c r="K83" s="62">
        <v>0</v>
      </c>
      <c r="L83" s="62">
        <v>164668.59691075599</v>
      </c>
      <c r="M83" s="62">
        <v>0</v>
      </c>
      <c r="N83" s="62">
        <v>0</v>
      </c>
      <c r="O83" s="62">
        <v>0</v>
      </c>
      <c r="P83" s="62">
        <v>0</v>
      </c>
      <c r="Q83" s="62">
        <v>0</v>
      </c>
      <c r="R83" s="62">
        <v>8468.0522327140607</v>
      </c>
      <c r="S83" s="62">
        <v>0</v>
      </c>
      <c r="T83" s="62">
        <v>0</v>
      </c>
      <c r="U83" s="62">
        <v>0</v>
      </c>
      <c r="V83" s="62">
        <v>0</v>
      </c>
      <c r="W83" s="62">
        <v>0</v>
      </c>
      <c r="X83" s="62">
        <v>0</v>
      </c>
      <c r="Y83" s="62">
        <v>0</v>
      </c>
      <c r="Z83" s="62">
        <v>111.260048061454</v>
      </c>
      <c r="AA83" s="62">
        <v>0</v>
      </c>
      <c r="AB83" s="62">
        <v>0</v>
      </c>
      <c r="AC83" s="62">
        <v>0</v>
      </c>
      <c r="AD83" s="62">
        <v>0</v>
      </c>
      <c r="AE83" s="62">
        <v>0</v>
      </c>
      <c r="AF83" s="62">
        <v>7041.6625844277196</v>
      </c>
      <c r="AG83" s="62">
        <v>0</v>
      </c>
      <c r="AH83" s="62">
        <v>0</v>
      </c>
      <c r="AI83" s="62">
        <v>0</v>
      </c>
      <c r="AJ83" s="62">
        <v>0</v>
      </c>
      <c r="AK83" s="62">
        <v>0</v>
      </c>
      <c r="AL83" s="62">
        <v>0</v>
      </c>
      <c r="AM83" s="62">
        <v>0</v>
      </c>
      <c r="AN83" s="62">
        <v>0</v>
      </c>
      <c r="AO83" s="62">
        <v>0</v>
      </c>
      <c r="AP83" s="62">
        <v>759741.04120666406</v>
      </c>
      <c r="AQ83" s="62">
        <v>0</v>
      </c>
      <c r="AR83" s="62">
        <v>28300.6017721678</v>
      </c>
      <c r="AS83" s="62">
        <v>7694.3459618364604</v>
      </c>
      <c r="AT83" s="62">
        <v>0</v>
      </c>
      <c r="AU83" s="62">
        <v>0</v>
      </c>
      <c r="AV83" s="62">
        <v>0</v>
      </c>
      <c r="AW83" s="62">
        <v>0</v>
      </c>
      <c r="AX83" s="62">
        <v>0</v>
      </c>
      <c r="AY83" s="62">
        <v>0</v>
      </c>
      <c r="AZ83" s="62">
        <v>0</v>
      </c>
      <c r="BA83" s="62">
        <v>0</v>
      </c>
      <c r="BB83" s="62">
        <v>0</v>
      </c>
      <c r="BC83" s="62">
        <v>2.7945695888848898</v>
      </c>
      <c r="BD83" s="62">
        <v>46746.688906098498</v>
      </c>
      <c r="BE83" s="62">
        <v>0</v>
      </c>
    </row>
    <row r="84" spans="1:57" ht="15" customHeight="1" x14ac:dyDescent="0.25">
      <c r="A84" s="61" t="s">
        <v>942</v>
      </c>
      <c r="B84" s="62">
        <v>0</v>
      </c>
      <c r="C84" s="62">
        <v>0</v>
      </c>
      <c r="D84" s="62">
        <v>0</v>
      </c>
      <c r="E84" s="62">
        <v>0</v>
      </c>
      <c r="F84" s="62">
        <v>0</v>
      </c>
      <c r="G84" s="62">
        <v>0</v>
      </c>
      <c r="H84" s="62">
        <v>0</v>
      </c>
      <c r="I84" s="62">
        <v>0</v>
      </c>
      <c r="J84" s="62">
        <v>0</v>
      </c>
      <c r="K84" s="62">
        <v>0</v>
      </c>
      <c r="L84" s="62">
        <v>87565.593328458301</v>
      </c>
      <c r="M84" s="62">
        <v>0</v>
      </c>
      <c r="N84" s="62">
        <v>0</v>
      </c>
      <c r="O84" s="62">
        <v>0</v>
      </c>
      <c r="P84" s="62">
        <v>0</v>
      </c>
      <c r="Q84" s="62">
        <v>0</v>
      </c>
      <c r="R84" s="62">
        <v>8537.4290461869095</v>
      </c>
      <c r="S84" s="62">
        <v>0</v>
      </c>
      <c r="T84" s="62">
        <v>8003.24862392461</v>
      </c>
      <c r="U84" s="62">
        <v>0</v>
      </c>
      <c r="V84" s="62">
        <v>0</v>
      </c>
      <c r="W84" s="62">
        <v>0</v>
      </c>
      <c r="X84" s="62">
        <v>3771.8935104267298</v>
      </c>
      <c r="Y84" s="62">
        <v>0</v>
      </c>
      <c r="Z84" s="62">
        <v>448.79479936895001</v>
      </c>
      <c r="AA84" s="62">
        <v>0</v>
      </c>
      <c r="AB84" s="62">
        <v>0</v>
      </c>
      <c r="AC84" s="62">
        <v>0</v>
      </c>
      <c r="AD84" s="62">
        <v>0</v>
      </c>
      <c r="AE84" s="62">
        <v>0</v>
      </c>
      <c r="AF84" s="62">
        <v>0</v>
      </c>
      <c r="AG84" s="62">
        <v>0</v>
      </c>
      <c r="AH84" s="62">
        <v>0</v>
      </c>
      <c r="AI84" s="62">
        <v>0</v>
      </c>
      <c r="AJ84" s="62">
        <v>0</v>
      </c>
      <c r="AK84" s="62">
        <v>0</v>
      </c>
      <c r="AL84" s="62">
        <v>0</v>
      </c>
      <c r="AM84" s="62">
        <v>0</v>
      </c>
      <c r="AN84" s="62">
        <v>0</v>
      </c>
      <c r="AO84" s="62">
        <v>0</v>
      </c>
      <c r="AP84" s="62">
        <v>0</v>
      </c>
      <c r="AQ84" s="62">
        <v>0</v>
      </c>
      <c r="AR84" s="62">
        <v>0</v>
      </c>
      <c r="AS84" s="62">
        <v>0</v>
      </c>
      <c r="AT84" s="62">
        <v>0</v>
      </c>
      <c r="AU84" s="62">
        <v>0</v>
      </c>
      <c r="AV84" s="62">
        <v>0</v>
      </c>
      <c r="AW84" s="62">
        <v>0</v>
      </c>
      <c r="AX84" s="62">
        <v>0</v>
      </c>
      <c r="AY84" s="62">
        <v>0</v>
      </c>
      <c r="AZ84" s="62">
        <v>0</v>
      </c>
      <c r="BA84" s="62">
        <v>0</v>
      </c>
      <c r="BB84" s="62">
        <v>0</v>
      </c>
      <c r="BC84" s="62">
        <v>0</v>
      </c>
      <c r="BD84" s="62">
        <v>495415.16245644202</v>
      </c>
      <c r="BE84" s="62">
        <v>0</v>
      </c>
    </row>
    <row r="85" spans="1:57" ht="15" customHeight="1" x14ac:dyDescent="0.25">
      <c r="A85" s="61" t="s">
        <v>941</v>
      </c>
      <c r="B85" s="62">
        <v>0</v>
      </c>
      <c r="C85" s="62">
        <v>0</v>
      </c>
      <c r="D85" s="62">
        <v>473441.52144909499</v>
      </c>
      <c r="E85" s="62">
        <v>0</v>
      </c>
      <c r="F85" s="62">
        <v>0</v>
      </c>
      <c r="G85" s="62">
        <v>6685.2579296823797</v>
      </c>
      <c r="H85" s="62">
        <v>0</v>
      </c>
      <c r="I85" s="62">
        <v>0</v>
      </c>
      <c r="J85" s="62">
        <v>2158217.2555813398</v>
      </c>
      <c r="K85" s="62">
        <v>0</v>
      </c>
      <c r="L85" s="62">
        <v>129549.653578588</v>
      </c>
      <c r="M85" s="62">
        <v>0</v>
      </c>
      <c r="N85" s="62">
        <v>0</v>
      </c>
      <c r="O85" s="62">
        <v>0</v>
      </c>
      <c r="P85" s="62">
        <v>0</v>
      </c>
      <c r="Q85" s="62">
        <v>0</v>
      </c>
      <c r="R85" s="62">
        <v>38594.340485635999</v>
      </c>
      <c r="S85" s="62">
        <v>0</v>
      </c>
      <c r="T85" s="62">
        <v>11412.9853242227</v>
      </c>
      <c r="U85" s="62">
        <v>0</v>
      </c>
      <c r="V85" s="62">
        <v>0</v>
      </c>
      <c r="W85" s="62">
        <v>0</v>
      </c>
      <c r="X85" s="62">
        <v>5457.0798257958904</v>
      </c>
      <c r="Y85" s="62">
        <v>0</v>
      </c>
      <c r="Z85" s="62">
        <v>471.38161603357901</v>
      </c>
      <c r="AA85" s="62">
        <v>0</v>
      </c>
      <c r="AB85" s="62">
        <v>1078809.57848502</v>
      </c>
      <c r="AC85" s="62">
        <v>0</v>
      </c>
      <c r="AD85" s="62">
        <v>0</v>
      </c>
      <c r="AE85" s="62">
        <v>0</v>
      </c>
      <c r="AF85" s="62">
        <v>579005.72761950502</v>
      </c>
      <c r="AG85" s="62">
        <v>0</v>
      </c>
      <c r="AH85" s="62">
        <v>0</v>
      </c>
      <c r="AI85" s="62">
        <v>0</v>
      </c>
      <c r="AJ85" s="62">
        <v>0</v>
      </c>
      <c r="AK85" s="62">
        <v>0</v>
      </c>
      <c r="AL85" s="62">
        <v>0</v>
      </c>
      <c r="AM85" s="62">
        <v>0</v>
      </c>
      <c r="AN85" s="62">
        <v>0</v>
      </c>
      <c r="AO85" s="62">
        <v>0</v>
      </c>
      <c r="AP85" s="62">
        <v>24.338889961346599</v>
      </c>
      <c r="AQ85" s="62">
        <v>0</v>
      </c>
      <c r="AR85" s="62">
        <v>28651.3323921665</v>
      </c>
      <c r="AS85" s="62">
        <v>7789.7023346783499</v>
      </c>
      <c r="AT85" s="62">
        <v>0</v>
      </c>
      <c r="AU85" s="62">
        <v>0</v>
      </c>
      <c r="AV85" s="62">
        <v>0</v>
      </c>
      <c r="AW85" s="62">
        <v>0</v>
      </c>
      <c r="AX85" s="62">
        <v>188.380388612037</v>
      </c>
      <c r="AY85" s="62">
        <v>0</v>
      </c>
      <c r="AZ85" s="62">
        <v>0</v>
      </c>
      <c r="BA85" s="62">
        <v>0</v>
      </c>
      <c r="BB85" s="62">
        <v>515.16722409728197</v>
      </c>
      <c r="BC85" s="62">
        <v>20.393309188718</v>
      </c>
      <c r="BD85" s="62">
        <v>274006.39279396902</v>
      </c>
      <c r="BE85" s="62">
        <v>0</v>
      </c>
    </row>
    <row r="86" spans="1:57" ht="15" customHeight="1" x14ac:dyDescent="0.25">
      <c r="A86" s="61" t="s">
        <v>940</v>
      </c>
      <c r="B86" s="62">
        <v>0</v>
      </c>
      <c r="C86" s="62">
        <v>0</v>
      </c>
      <c r="D86" s="62">
        <v>138277.78829372799</v>
      </c>
      <c r="E86" s="62">
        <v>0</v>
      </c>
      <c r="F86" s="62">
        <v>0</v>
      </c>
      <c r="G86" s="62">
        <v>0</v>
      </c>
      <c r="H86" s="62">
        <v>0</v>
      </c>
      <c r="I86" s="62">
        <v>0</v>
      </c>
      <c r="J86" s="62">
        <v>322656.982463244</v>
      </c>
      <c r="K86" s="62">
        <v>0</v>
      </c>
      <c r="L86" s="62">
        <v>453196.582370769</v>
      </c>
      <c r="M86" s="62">
        <v>0</v>
      </c>
      <c r="N86" s="62">
        <v>0</v>
      </c>
      <c r="O86" s="62">
        <v>0</v>
      </c>
      <c r="P86" s="62">
        <v>312.55141744197101</v>
      </c>
      <c r="Q86" s="62">
        <v>0</v>
      </c>
      <c r="R86" s="62">
        <v>17129.621471679999</v>
      </c>
      <c r="S86" s="62">
        <v>0</v>
      </c>
      <c r="T86" s="62">
        <v>7889.6332276020003</v>
      </c>
      <c r="U86" s="62">
        <v>0</v>
      </c>
      <c r="V86" s="62">
        <v>0</v>
      </c>
      <c r="W86" s="62">
        <v>0</v>
      </c>
      <c r="X86" s="62">
        <v>0</v>
      </c>
      <c r="Y86" s="62">
        <v>0</v>
      </c>
      <c r="Z86" s="62">
        <v>0</v>
      </c>
      <c r="AA86" s="62">
        <v>0</v>
      </c>
      <c r="AB86" s="62">
        <v>942465.39148644404</v>
      </c>
      <c r="AC86" s="62">
        <v>0</v>
      </c>
      <c r="AD86" s="62">
        <v>0</v>
      </c>
      <c r="AE86" s="62">
        <v>0</v>
      </c>
      <c r="AF86" s="62">
        <v>169109.864254343</v>
      </c>
      <c r="AG86" s="62">
        <v>0</v>
      </c>
      <c r="AH86" s="62">
        <v>0</v>
      </c>
      <c r="AI86" s="62">
        <v>0</v>
      </c>
      <c r="AJ86" s="62">
        <v>0</v>
      </c>
      <c r="AK86" s="62">
        <v>0</v>
      </c>
      <c r="AL86" s="62">
        <v>0</v>
      </c>
      <c r="AM86" s="62">
        <v>0</v>
      </c>
      <c r="AN86" s="62">
        <v>0</v>
      </c>
      <c r="AO86" s="62">
        <v>0</v>
      </c>
      <c r="AP86" s="62">
        <v>4527757.1020621397</v>
      </c>
      <c r="AQ86" s="62">
        <v>0</v>
      </c>
      <c r="AR86" s="62">
        <v>3725.3898077403401</v>
      </c>
      <c r="AS86" s="62">
        <v>1012.85613185804</v>
      </c>
      <c r="AT86" s="62">
        <v>0</v>
      </c>
      <c r="AU86" s="62">
        <v>0</v>
      </c>
      <c r="AV86" s="62">
        <v>0</v>
      </c>
      <c r="AW86" s="62">
        <v>0</v>
      </c>
      <c r="AX86" s="62">
        <v>65949.982923944699</v>
      </c>
      <c r="AY86" s="62">
        <v>0</v>
      </c>
      <c r="AZ86" s="62">
        <v>0</v>
      </c>
      <c r="BA86" s="62">
        <v>0</v>
      </c>
      <c r="BB86" s="62">
        <v>0</v>
      </c>
      <c r="BC86" s="62">
        <v>4.79969075131506</v>
      </c>
      <c r="BD86" s="62">
        <v>8578355.4594889395</v>
      </c>
      <c r="BE86" s="62">
        <v>0</v>
      </c>
    </row>
    <row r="87" spans="1:57" ht="15" customHeight="1" x14ac:dyDescent="0.25">
      <c r="A87" s="61" t="s">
        <v>603</v>
      </c>
      <c r="B87" s="62">
        <v>0</v>
      </c>
      <c r="C87" s="62">
        <v>305787.10660738702</v>
      </c>
      <c r="D87" s="62">
        <v>0</v>
      </c>
      <c r="E87" s="62">
        <v>0</v>
      </c>
      <c r="F87" s="62">
        <v>0</v>
      </c>
      <c r="G87" s="62">
        <v>0</v>
      </c>
      <c r="H87" s="62">
        <v>0</v>
      </c>
      <c r="I87" s="62">
        <v>0</v>
      </c>
      <c r="J87" s="62">
        <v>0</v>
      </c>
      <c r="K87" s="62">
        <v>1219.4807507935</v>
      </c>
      <c r="L87" s="62">
        <v>0</v>
      </c>
      <c r="M87" s="62">
        <v>0</v>
      </c>
      <c r="N87" s="62">
        <v>0</v>
      </c>
      <c r="O87" s="62">
        <v>0</v>
      </c>
      <c r="P87" s="62">
        <v>0</v>
      </c>
      <c r="Q87" s="62">
        <v>37740.632349524203</v>
      </c>
      <c r="R87" s="62">
        <v>0</v>
      </c>
      <c r="S87" s="62">
        <v>0</v>
      </c>
      <c r="T87" s="62">
        <v>0</v>
      </c>
      <c r="U87" s="62">
        <v>0</v>
      </c>
      <c r="V87" s="62">
        <v>0</v>
      </c>
      <c r="W87" s="62">
        <v>0</v>
      </c>
      <c r="X87" s="62">
        <v>0</v>
      </c>
      <c r="Y87" s="62">
        <v>0</v>
      </c>
      <c r="Z87" s="62">
        <v>0</v>
      </c>
      <c r="AA87" s="62">
        <v>0</v>
      </c>
      <c r="AB87" s="62">
        <v>0</v>
      </c>
      <c r="AC87" s="62">
        <v>739458.78316402796</v>
      </c>
      <c r="AD87" s="62">
        <v>0</v>
      </c>
      <c r="AE87" s="62">
        <v>0</v>
      </c>
      <c r="AF87" s="62">
        <v>0</v>
      </c>
      <c r="AG87" s="62">
        <v>0</v>
      </c>
      <c r="AH87" s="62">
        <v>0</v>
      </c>
      <c r="AI87" s="62">
        <v>0</v>
      </c>
      <c r="AJ87" s="62">
        <v>0</v>
      </c>
      <c r="AK87" s="62">
        <v>0</v>
      </c>
      <c r="AL87" s="62">
        <v>0</v>
      </c>
      <c r="AM87" s="62">
        <v>0</v>
      </c>
      <c r="AN87" s="62">
        <v>0</v>
      </c>
      <c r="AO87" s="62">
        <v>0</v>
      </c>
      <c r="AP87" s="62">
        <v>0</v>
      </c>
      <c r="AQ87" s="62">
        <v>0</v>
      </c>
      <c r="AR87" s="62">
        <v>0</v>
      </c>
      <c r="AS87" s="62">
        <v>2892463.6177308699</v>
      </c>
      <c r="AT87" s="62">
        <v>0</v>
      </c>
      <c r="AU87" s="62">
        <v>0</v>
      </c>
      <c r="AV87" s="62">
        <v>0</v>
      </c>
      <c r="AW87" s="62">
        <v>0</v>
      </c>
      <c r="AX87" s="62">
        <v>0</v>
      </c>
      <c r="AY87" s="62">
        <v>0</v>
      </c>
      <c r="AZ87" s="62">
        <v>0</v>
      </c>
      <c r="BA87" s="62">
        <v>0</v>
      </c>
      <c r="BB87" s="62">
        <v>0</v>
      </c>
      <c r="BC87" s="62">
        <v>760629.62404552603</v>
      </c>
      <c r="BD87" s="62">
        <v>0</v>
      </c>
      <c r="BE87" s="62">
        <v>0</v>
      </c>
    </row>
    <row r="88" spans="1:57" ht="15" customHeight="1" x14ac:dyDescent="0.25">
      <c r="A88" s="61" t="s">
        <v>939</v>
      </c>
      <c r="B88" s="62">
        <v>0</v>
      </c>
      <c r="C88" s="62">
        <v>0</v>
      </c>
      <c r="D88" s="62">
        <v>0</v>
      </c>
      <c r="E88" s="62">
        <v>0</v>
      </c>
      <c r="F88" s="62">
        <v>0</v>
      </c>
      <c r="G88" s="62">
        <v>0</v>
      </c>
      <c r="H88" s="62">
        <v>0</v>
      </c>
      <c r="I88" s="62">
        <v>0</v>
      </c>
      <c r="J88" s="62">
        <v>0</v>
      </c>
      <c r="K88" s="62">
        <v>0</v>
      </c>
      <c r="L88" s="62">
        <v>0</v>
      </c>
      <c r="M88" s="62">
        <v>0</v>
      </c>
      <c r="N88" s="62">
        <v>0</v>
      </c>
      <c r="O88" s="62">
        <v>0</v>
      </c>
      <c r="P88" s="62">
        <v>0</v>
      </c>
      <c r="Q88" s="62">
        <v>0</v>
      </c>
      <c r="R88" s="62">
        <v>0</v>
      </c>
      <c r="S88" s="62">
        <v>0</v>
      </c>
      <c r="T88" s="62">
        <v>0</v>
      </c>
      <c r="U88" s="62">
        <v>0</v>
      </c>
      <c r="V88" s="62">
        <v>0</v>
      </c>
      <c r="W88" s="62">
        <v>0</v>
      </c>
      <c r="X88" s="62">
        <v>0</v>
      </c>
      <c r="Y88" s="62">
        <v>0</v>
      </c>
      <c r="Z88" s="62">
        <v>0</v>
      </c>
      <c r="AA88" s="62">
        <v>0</v>
      </c>
      <c r="AB88" s="62">
        <v>0</v>
      </c>
      <c r="AC88" s="62">
        <v>0</v>
      </c>
      <c r="AD88" s="62">
        <v>0</v>
      </c>
      <c r="AE88" s="62">
        <v>0</v>
      </c>
      <c r="AF88" s="62">
        <v>0</v>
      </c>
      <c r="AG88" s="62">
        <v>0</v>
      </c>
      <c r="AH88" s="62">
        <v>0</v>
      </c>
      <c r="AI88" s="62">
        <v>0</v>
      </c>
      <c r="AJ88" s="62">
        <v>0</v>
      </c>
      <c r="AK88" s="62">
        <v>0</v>
      </c>
      <c r="AL88" s="62">
        <v>0</v>
      </c>
      <c r="AM88" s="62">
        <v>0</v>
      </c>
      <c r="AN88" s="62">
        <v>0</v>
      </c>
      <c r="AO88" s="62">
        <v>0</v>
      </c>
      <c r="AP88" s="62">
        <v>0</v>
      </c>
      <c r="AQ88" s="62">
        <v>0</v>
      </c>
      <c r="AR88" s="62">
        <v>0</v>
      </c>
      <c r="AS88" s="62">
        <v>0</v>
      </c>
      <c r="AT88" s="62">
        <v>0</v>
      </c>
      <c r="AU88" s="62">
        <v>0</v>
      </c>
      <c r="AV88" s="62">
        <v>0</v>
      </c>
      <c r="AW88" s="62">
        <v>0</v>
      </c>
      <c r="AX88" s="62">
        <v>0</v>
      </c>
      <c r="AY88" s="62">
        <v>0</v>
      </c>
      <c r="AZ88" s="62">
        <v>0</v>
      </c>
      <c r="BA88" s="62">
        <v>0</v>
      </c>
      <c r="BB88" s="62">
        <v>0</v>
      </c>
      <c r="BC88" s="62">
        <v>0</v>
      </c>
      <c r="BD88" s="62">
        <v>0</v>
      </c>
      <c r="BE88" s="62">
        <v>0</v>
      </c>
    </row>
    <row r="89" spans="1:57" ht="15" customHeight="1" x14ac:dyDescent="0.25">
      <c r="A89" s="61" t="s">
        <v>599</v>
      </c>
      <c r="B89" s="62">
        <v>0</v>
      </c>
      <c r="C89" s="62">
        <v>720.15488455671505</v>
      </c>
      <c r="D89" s="62">
        <v>0</v>
      </c>
      <c r="E89" s="62">
        <v>0</v>
      </c>
      <c r="F89" s="62">
        <v>0</v>
      </c>
      <c r="G89" s="62">
        <v>0</v>
      </c>
      <c r="H89" s="62">
        <v>0</v>
      </c>
      <c r="I89" s="62">
        <v>0</v>
      </c>
      <c r="J89" s="62">
        <v>0</v>
      </c>
      <c r="K89" s="62">
        <v>10036.902638460901</v>
      </c>
      <c r="L89" s="62">
        <v>0</v>
      </c>
      <c r="M89" s="62">
        <v>0</v>
      </c>
      <c r="N89" s="62">
        <v>0</v>
      </c>
      <c r="O89" s="62">
        <v>0</v>
      </c>
      <c r="P89" s="62">
        <v>0</v>
      </c>
      <c r="Q89" s="62">
        <v>738.75314010017996</v>
      </c>
      <c r="R89" s="62">
        <v>0</v>
      </c>
      <c r="S89" s="62">
        <v>0</v>
      </c>
      <c r="T89" s="62">
        <v>0</v>
      </c>
      <c r="U89" s="62">
        <v>0</v>
      </c>
      <c r="V89" s="62">
        <v>0</v>
      </c>
      <c r="W89" s="62">
        <v>0</v>
      </c>
      <c r="X89" s="62">
        <v>0</v>
      </c>
      <c r="Y89" s="62">
        <v>0</v>
      </c>
      <c r="Z89" s="62">
        <v>0</v>
      </c>
      <c r="AA89" s="62">
        <v>0</v>
      </c>
      <c r="AB89" s="62">
        <v>0</v>
      </c>
      <c r="AC89" s="62">
        <v>437.91540541626898</v>
      </c>
      <c r="AD89" s="62">
        <v>0</v>
      </c>
      <c r="AE89" s="62">
        <v>0</v>
      </c>
      <c r="AF89" s="62">
        <v>0</v>
      </c>
      <c r="AG89" s="62">
        <v>0</v>
      </c>
      <c r="AH89" s="62">
        <v>0</v>
      </c>
      <c r="AI89" s="62">
        <v>0</v>
      </c>
      <c r="AJ89" s="62">
        <v>0</v>
      </c>
      <c r="AK89" s="62">
        <v>0</v>
      </c>
      <c r="AL89" s="62">
        <v>0</v>
      </c>
      <c r="AM89" s="62">
        <v>0</v>
      </c>
      <c r="AN89" s="62">
        <v>55179.953835641201</v>
      </c>
      <c r="AO89" s="62">
        <v>0</v>
      </c>
      <c r="AP89" s="62">
        <v>0</v>
      </c>
      <c r="AQ89" s="62">
        <v>0</v>
      </c>
      <c r="AR89" s="62">
        <v>0</v>
      </c>
      <c r="AS89" s="62">
        <v>19681.089897329199</v>
      </c>
      <c r="AT89" s="62">
        <v>0</v>
      </c>
      <c r="AU89" s="62">
        <v>0</v>
      </c>
      <c r="AV89" s="62">
        <v>0</v>
      </c>
      <c r="AW89" s="62">
        <v>0</v>
      </c>
      <c r="AX89" s="62">
        <v>0</v>
      </c>
      <c r="AY89" s="62">
        <v>0</v>
      </c>
      <c r="AZ89" s="62">
        <v>0</v>
      </c>
      <c r="BA89" s="62">
        <v>0</v>
      </c>
      <c r="BB89" s="62">
        <v>0</v>
      </c>
      <c r="BC89" s="62">
        <v>0</v>
      </c>
      <c r="BD89" s="62">
        <v>0</v>
      </c>
      <c r="BE89" s="62">
        <v>0</v>
      </c>
    </row>
    <row r="90" spans="1:57" ht="15" customHeight="1" x14ac:dyDescent="0.25">
      <c r="A90" s="61" t="s">
        <v>597</v>
      </c>
      <c r="B90" s="62">
        <v>0</v>
      </c>
      <c r="C90" s="62">
        <v>1647.92072495445</v>
      </c>
      <c r="D90" s="62">
        <v>0</v>
      </c>
      <c r="E90" s="62">
        <v>0</v>
      </c>
      <c r="F90" s="62">
        <v>0</v>
      </c>
      <c r="G90" s="62">
        <v>0</v>
      </c>
      <c r="H90" s="62">
        <v>0</v>
      </c>
      <c r="I90" s="62">
        <v>0</v>
      </c>
      <c r="J90" s="62">
        <v>0</v>
      </c>
      <c r="K90" s="62">
        <v>21613.828517987298</v>
      </c>
      <c r="L90" s="62">
        <v>0</v>
      </c>
      <c r="M90" s="62">
        <v>0</v>
      </c>
      <c r="N90" s="62">
        <v>0</v>
      </c>
      <c r="O90" s="62">
        <v>0</v>
      </c>
      <c r="P90" s="62">
        <v>0</v>
      </c>
      <c r="Q90" s="62">
        <v>13162.797516012701</v>
      </c>
      <c r="R90" s="62">
        <v>0</v>
      </c>
      <c r="S90" s="62">
        <v>0</v>
      </c>
      <c r="T90" s="62">
        <v>0</v>
      </c>
      <c r="U90" s="62">
        <v>0</v>
      </c>
      <c r="V90" s="62">
        <v>0</v>
      </c>
      <c r="W90" s="62">
        <v>0</v>
      </c>
      <c r="X90" s="62">
        <v>0</v>
      </c>
      <c r="Y90" s="62">
        <v>0</v>
      </c>
      <c r="Z90" s="62">
        <v>0</v>
      </c>
      <c r="AA90" s="62">
        <v>0</v>
      </c>
      <c r="AB90" s="62">
        <v>0</v>
      </c>
      <c r="AC90" s="62">
        <v>1791.1410801014499</v>
      </c>
      <c r="AD90" s="62">
        <v>0</v>
      </c>
      <c r="AE90" s="62">
        <v>0</v>
      </c>
      <c r="AF90" s="62">
        <v>0</v>
      </c>
      <c r="AG90" s="62">
        <v>0</v>
      </c>
      <c r="AH90" s="62">
        <v>0</v>
      </c>
      <c r="AI90" s="62">
        <v>0</v>
      </c>
      <c r="AJ90" s="62">
        <v>0</v>
      </c>
      <c r="AK90" s="62">
        <v>0</v>
      </c>
      <c r="AL90" s="62">
        <v>0</v>
      </c>
      <c r="AM90" s="62">
        <v>0</v>
      </c>
      <c r="AN90" s="62">
        <v>0</v>
      </c>
      <c r="AO90" s="62">
        <v>0</v>
      </c>
      <c r="AP90" s="62">
        <v>0</v>
      </c>
      <c r="AQ90" s="62">
        <v>0</v>
      </c>
      <c r="AR90" s="62">
        <v>0</v>
      </c>
      <c r="AS90" s="62">
        <v>237957.57123572801</v>
      </c>
      <c r="AT90" s="62">
        <v>0</v>
      </c>
      <c r="AU90" s="62">
        <v>0</v>
      </c>
      <c r="AV90" s="62">
        <v>0</v>
      </c>
      <c r="AW90" s="62">
        <v>0</v>
      </c>
      <c r="AX90" s="62">
        <v>0</v>
      </c>
      <c r="AY90" s="62">
        <v>0</v>
      </c>
      <c r="AZ90" s="62">
        <v>0</v>
      </c>
      <c r="BA90" s="62">
        <v>0</v>
      </c>
      <c r="BB90" s="62">
        <v>0</v>
      </c>
      <c r="BC90" s="62">
        <v>0</v>
      </c>
      <c r="BD90" s="62">
        <v>0</v>
      </c>
      <c r="BE90" s="62">
        <v>0</v>
      </c>
    </row>
    <row r="91" spans="1:57" ht="15" customHeight="1" x14ac:dyDescent="0.25">
      <c r="A91" s="73" t="s">
        <v>224</v>
      </c>
      <c r="B91" s="62">
        <v>1414574466.0144</v>
      </c>
      <c r="C91" s="62">
        <v>45039.1424907244</v>
      </c>
      <c r="D91" s="62">
        <v>3283927866.5664701</v>
      </c>
      <c r="E91" s="62">
        <v>0</v>
      </c>
      <c r="F91" s="62">
        <v>1761439332.9640901</v>
      </c>
      <c r="G91" s="62">
        <v>0</v>
      </c>
      <c r="H91" s="62">
        <v>41237630.8935946</v>
      </c>
      <c r="I91" s="62">
        <v>0</v>
      </c>
      <c r="J91" s="62">
        <v>7263206732.9117699</v>
      </c>
      <c r="K91" s="62">
        <v>520631.20721080602</v>
      </c>
      <c r="L91" s="62">
        <v>16569101582.1152</v>
      </c>
      <c r="M91" s="62">
        <v>0</v>
      </c>
      <c r="N91" s="62">
        <v>1684524594.2508299</v>
      </c>
      <c r="O91" s="62">
        <v>0</v>
      </c>
      <c r="P91" s="62">
        <v>116054893.491312</v>
      </c>
      <c r="Q91" s="62">
        <v>62426.467438707397</v>
      </c>
      <c r="R91" s="62">
        <v>6325914918.1286001</v>
      </c>
      <c r="S91" s="62">
        <v>0</v>
      </c>
      <c r="T91" s="62">
        <v>1472699909.5818601</v>
      </c>
      <c r="U91" s="62">
        <v>0</v>
      </c>
      <c r="V91" s="62">
        <v>38899340631.469902</v>
      </c>
      <c r="W91" s="62">
        <v>0</v>
      </c>
      <c r="X91" s="62">
        <v>1057243782.94806</v>
      </c>
      <c r="Y91" s="62">
        <v>0</v>
      </c>
      <c r="Z91" s="62">
        <v>271230800.73295599</v>
      </c>
      <c r="AA91" s="62">
        <v>0</v>
      </c>
      <c r="AB91" s="62">
        <v>780048654.57707</v>
      </c>
      <c r="AC91" s="62">
        <v>0</v>
      </c>
      <c r="AD91" s="62">
        <v>48656381767.7006</v>
      </c>
      <c r="AE91" s="62">
        <v>0</v>
      </c>
      <c r="AF91" s="62">
        <v>18507679985.033699</v>
      </c>
      <c r="AG91" s="62">
        <v>0</v>
      </c>
      <c r="AH91" s="62">
        <v>15795112.108906901</v>
      </c>
      <c r="AI91" s="62">
        <v>0</v>
      </c>
      <c r="AJ91" s="62">
        <v>489001250.18490899</v>
      </c>
      <c r="AK91" s="62">
        <v>0</v>
      </c>
      <c r="AL91" s="62">
        <v>4500505.5427302197</v>
      </c>
      <c r="AM91" s="62">
        <v>0</v>
      </c>
      <c r="AN91" s="62">
        <v>188300695.17029801</v>
      </c>
      <c r="AO91" s="62">
        <v>0</v>
      </c>
      <c r="AP91" s="62">
        <v>8163183970.6425896</v>
      </c>
      <c r="AQ91" s="62">
        <v>0</v>
      </c>
      <c r="AR91" s="62">
        <v>7811070174.7383099</v>
      </c>
      <c r="AS91" s="62">
        <v>2097577.44455184</v>
      </c>
      <c r="AT91" s="62">
        <v>497957763.716322</v>
      </c>
      <c r="AU91" s="62">
        <v>0</v>
      </c>
      <c r="AV91" s="62">
        <v>1624648128.93505</v>
      </c>
      <c r="AW91" s="62">
        <v>0</v>
      </c>
      <c r="AX91" s="62">
        <v>24997803.2604663</v>
      </c>
      <c r="AY91" s="62">
        <v>0</v>
      </c>
      <c r="AZ91" s="62">
        <v>2275770297.8025999</v>
      </c>
      <c r="BA91" s="62">
        <v>0</v>
      </c>
      <c r="BB91" s="62">
        <v>11232.4070764192</v>
      </c>
      <c r="BC91" s="62">
        <v>237.08252619121799</v>
      </c>
      <c r="BD91" s="62">
        <v>28884541006.446098</v>
      </c>
      <c r="BE91" s="62">
        <v>0</v>
      </c>
    </row>
    <row r="92" spans="1:57" ht="15" customHeight="1" x14ac:dyDescent="0.25">
      <c r="A92" s="73" t="s">
        <v>938</v>
      </c>
      <c r="B92" s="62">
        <v>53168.127631825097</v>
      </c>
      <c r="C92" s="62">
        <v>0</v>
      </c>
      <c r="D92" s="62">
        <v>0</v>
      </c>
      <c r="E92" s="62">
        <v>0</v>
      </c>
      <c r="F92" s="62">
        <v>21256744.524153199</v>
      </c>
      <c r="G92" s="62">
        <v>0</v>
      </c>
      <c r="H92" s="62">
        <v>140032.815859808</v>
      </c>
      <c r="I92" s="62">
        <v>0</v>
      </c>
      <c r="J92" s="62">
        <v>0</v>
      </c>
      <c r="K92" s="62">
        <v>0</v>
      </c>
      <c r="L92" s="62">
        <v>0</v>
      </c>
      <c r="M92" s="62">
        <v>0</v>
      </c>
      <c r="N92" s="62">
        <v>0</v>
      </c>
      <c r="O92" s="62">
        <v>0</v>
      </c>
      <c r="P92" s="62">
        <v>0</v>
      </c>
      <c r="Q92" s="62">
        <v>0</v>
      </c>
      <c r="R92" s="62">
        <v>18050231.1702106</v>
      </c>
      <c r="S92" s="62">
        <v>0</v>
      </c>
      <c r="T92" s="62">
        <v>0</v>
      </c>
      <c r="U92" s="62">
        <v>0</v>
      </c>
      <c r="V92" s="62">
        <v>0</v>
      </c>
      <c r="W92" s="62">
        <v>0</v>
      </c>
      <c r="X92" s="62">
        <v>281417.56462463801</v>
      </c>
      <c r="Y92" s="62">
        <v>0</v>
      </c>
      <c r="Z92" s="62">
        <v>14493990.300088201</v>
      </c>
      <c r="AA92" s="62">
        <v>0</v>
      </c>
      <c r="AB92" s="62">
        <v>0</v>
      </c>
      <c r="AC92" s="62">
        <v>0</v>
      </c>
      <c r="AD92" s="62">
        <v>0</v>
      </c>
      <c r="AE92" s="62">
        <v>0</v>
      </c>
      <c r="AF92" s="62">
        <v>910555.22970284801</v>
      </c>
      <c r="AG92" s="62">
        <v>0</v>
      </c>
      <c r="AH92" s="62">
        <v>16359616.379217699</v>
      </c>
      <c r="AI92" s="62">
        <v>0</v>
      </c>
      <c r="AJ92" s="62">
        <v>0</v>
      </c>
      <c r="AK92" s="62">
        <v>0</v>
      </c>
      <c r="AL92" s="62">
        <v>4637051.11735027</v>
      </c>
      <c r="AM92" s="62">
        <v>0</v>
      </c>
      <c r="AN92" s="62">
        <v>0</v>
      </c>
      <c r="AO92" s="62">
        <v>0</v>
      </c>
      <c r="AP92" s="62">
        <v>32145751.5032156</v>
      </c>
      <c r="AQ92" s="62">
        <v>0</v>
      </c>
      <c r="AR92" s="62">
        <v>0</v>
      </c>
      <c r="AS92" s="62">
        <v>0</v>
      </c>
      <c r="AT92" s="62">
        <v>0</v>
      </c>
      <c r="AU92" s="62">
        <v>0</v>
      </c>
      <c r="AV92" s="62">
        <v>0</v>
      </c>
      <c r="AW92" s="62">
        <v>0</v>
      </c>
      <c r="AX92" s="62">
        <v>0</v>
      </c>
      <c r="AY92" s="62">
        <v>0</v>
      </c>
      <c r="AZ92" s="62">
        <v>0</v>
      </c>
      <c r="BA92" s="62">
        <v>0</v>
      </c>
      <c r="BB92" s="62">
        <v>0</v>
      </c>
      <c r="BC92" s="62">
        <v>0</v>
      </c>
      <c r="BD92" s="62">
        <v>0</v>
      </c>
      <c r="BE92" s="62">
        <v>0</v>
      </c>
    </row>
    <row r="93" spans="1:57" ht="15" customHeight="1" x14ac:dyDescent="0.25">
      <c r="A93" s="73" t="s">
        <v>937</v>
      </c>
      <c r="B93" s="62">
        <v>576558.81181844196</v>
      </c>
      <c r="C93" s="62">
        <v>0</v>
      </c>
      <c r="D93" s="62">
        <v>58317731.060551099</v>
      </c>
      <c r="E93" s="62">
        <v>0</v>
      </c>
      <c r="F93" s="62">
        <v>0</v>
      </c>
      <c r="G93" s="62">
        <v>0</v>
      </c>
      <c r="H93" s="62">
        <v>0</v>
      </c>
      <c r="I93" s="62">
        <v>0</v>
      </c>
      <c r="J93" s="62">
        <v>26416467.791029401</v>
      </c>
      <c r="K93" s="62">
        <v>4029.41682112935</v>
      </c>
      <c r="L93" s="62">
        <v>43232985.884805501</v>
      </c>
      <c r="M93" s="62">
        <v>0</v>
      </c>
      <c r="N93" s="62">
        <v>3359090.48265839</v>
      </c>
      <c r="O93" s="62">
        <v>0</v>
      </c>
      <c r="P93" s="62">
        <v>0</v>
      </c>
      <c r="Q93" s="62">
        <v>168.87015069847601</v>
      </c>
      <c r="R93" s="62">
        <v>0</v>
      </c>
      <c r="S93" s="62">
        <v>0</v>
      </c>
      <c r="T93" s="62">
        <v>3534661.8109369399</v>
      </c>
      <c r="U93" s="62">
        <v>0</v>
      </c>
      <c r="V93" s="62">
        <v>38600872.1718468</v>
      </c>
      <c r="W93" s="62">
        <v>0</v>
      </c>
      <c r="X93" s="62">
        <v>0</v>
      </c>
      <c r="Y93" s="62">
        <v>0</v>
      </c>
      <c r="Z93" s="62">
        <v>0</v>
      </c>
      <c r="AA93" s="62">
        <v>0</v>
      </c>
      <c r="AB93" s="62">
        <v>891457.48587357299</v>
      </c>
      <c r="AC93" s="62">
        <v>0</v>
      </c>
      <c r="AD93" s="62">
        <v>0</v>
      </c>
      <c r="AE93" s="62">
        <v>0</v>
      </c>
      <c r="AF93" s="62">
        <v>49802248.411915801</v>
      </c>
      <c r="AG93" s="62">
        <v>0</v>
      </c>
      <c r="AH93" s="62">
        <v>231791.23062726599</v>
      </c>
      <c r="AI93" s="62">
        <v>0</v>
      </c>
      <c r="AJ93" s="62">
        <v>0</v>
      </c>
      <c r="AK93" s="62">
        <v>0</v>
      </c>
      <c r="AL93" s="62">
        <v>0</v>
      </c>
      <c r="AM93" s="62">
        <v>0</v>
      </c>
      <c r="AN93" s="62">
        <v>0</v>
      </c>
      <c r="AO93" s="62">
        <v>0</v>
      </c>
      <c r="AP93" s="62">
        <v>37550036.303897798</v>
      </c>
      <c r="AQ93" s="62">
        <v>0</v>
      </c>
      <c r="AR93" s="62">
        <v>4860504.59208195</v>
      </c>
      <c r="AS93" s="62">
        <v>289.305869772395</v>
      </c>
      <c r="AT93" s="62">
        <v>0</v>
      </c>
      <c r="AU93" s="62">
        <v>0</v>
      </c>
      <c r="AV93" s="62">
        <v>29792049.2507471</v>
      </c>
      <c r="AW93" s="62">
        <v>0</v>
      </c>
      <c r="AX93" s="62">
        <v>0</v>
      </c>
      <c r="AY93" s="62">
        <v>0</v>
      </c>
      <c r="AZ93" s="62">
        <v>0</v>
      </c>
      <c r="BA93" s="62">
        <v>0</v>
      </c>
      <c r="BB93" s="62">
        <v>206805.482334909</v>
      </c>
      <c r="BC93" s="62">
        <v>0</v>
      </c>
      <c r="BD93" s="62">
        <v>0</v>
      </c>
      <c r="BE93" s="62">
        <v>0</v>
      </c>
    </row>
    <row r="94" spans="1:57" ht="15" customHeight="1" x14ac:dyDescent="0.25">
      <c r="A94" s="73" t="s">
        <v>936</v>
      </c>
      <c r="B94" s="62">
        <v>14888712.2318643</v>
      </c>
      <c r="C94" s="62">
        <v>0</v>
      </c>
      <c r="D94" s="62">
        <v>80212.240637408206</v>
      </c>
      <c r="E94" s="62">
        <v>0</v>
      </c>
      <c r="F94" s="62">
        <v>0</v>
      </c>
      <c r="G94" s="62">
        <v>0</v>
      </c>
      <c r="H94" s="62">
        <v>0</v>
      </c>
      <c r="I94" s="62">
        <v>0</v>
      </c>
      <c r="J94" s="62">
        <v>10379151.4733466</v>
      </c>
      <c r="K94" s="62">
        <v>3578.04557416954</v>
      </c>
      <c r="L94" s="62">
        <v>291069493.23977703</v>
      </c>
      <c r="M94" s="62">
        <v>0</v>
      </c>
      <c r="N94" s="62">
        <v>0</v>
      </c>
      <c r="O94" s="62">
        <v>0</v>
      </c>
      <c r="P94" s="62">
        <v>0</v>
      </c>
      <c r="Q94" s="62">
        <v>292.51392838412499</v>
      </c>
      <c r="R94" s="62">
        <v>66865371.754124701</v>
      </c>
      <c r="S94" s="62">
        <v>0</v>
      </c>
      <c r="T94" s="62">
        <v>0</v>
      </c>
      <c r="U94" s="62">
        <v>0</v>
      </c>
      <c r="V94" s="62">
        <v>168058255.41533199</v>
      </c>
      <c r="W94" s="62">
        <v>0</v>
      </c>
      <c r="X94" s="62">
        <v>0</v>
      </c>
      <c r="Y94" s="62">
        <v>0</v>
      </c>
      <c r="Z94" s="62">
        <v>0</v>
      </c>
      <c r="AA94" s="62">
        <v>0</v>
      </c>
      <c r="AB94" s="62">
        <v>11685299.547096601</v>
      </c>
      <c r="AC94" s="62">
        <v>0</v>
      </c>
      <c r="AD94" s="62">
        <v>0</v>
      </c>
      <c r="AE94" s="62">
        <v>0</v>
      </c>
      <c r="AF94" s="62">
        <v>10475131.601867599</v>
      </c>
      <c r="AG94" s="62">
        <v>0</v>
      </c>
      <c r="AH94" s="62">
        <v>18795670.900740299</v>
      </c>
      <c r="AI94" s="62">
        <v>0</v>
      </c>
      <c r="AJ94" s="62">
        <v>0</v>
      </c>
      <c r="AK94" s="62">
        <v>0</v>
      </c>
      <c r="AL94" s="62">
        <v>65901.317870124898</v>
      </c>
      <c r="AM94" s="62">
        <v>0</v>
      </c>
      <c r="AN94" s="62">
        <v>0</v>
      </c>
      <c r="AO94" s="62">
        <v>0</v>
      </c>
      <c r="AP94" s="62">
        <v>3477099.9747006302</v>
      </c>
      <c r="AQ94" s="62">
        <v>0</v>
      </c>
      <c r="AR94" s="62">
        <v>121061778.62582</v>
      </c>
      <c r="AS94" s="62">
        <v>26130.2300143824</v>
      </c>
      <c r="AT94" s="62">
        <v>0</v>
      </c>
      <c r="AU94" s="62">
        <v>0</v>
      </c>
      <c r="AV94" s="62">
        <v>27955.688087008199</v>
      </c>
      <c r="AW94" s="62">
        <v>0</v>
      </c>
      <c r="AX94" s="62">
        <v>3026894.6493075299</v>
      </c>
      <c r="AY94" s="62">
        <v>0</v>
      </c>
      <c r="AZ94" s="62">
        <v>0</v>
      </c>
      <c r="BA94" s="62">
        <v>0</v>
      </c>
      <c r="BB94" s="62">
        <v>2962825.8573710099</v>
      </c>
      <c r="BC94" s="62">
        <v>0</v>
      </c>
      <c r="BD94" s="62">
        <v>69035718.013655394</v>
      </c>
      <c r="BE94" s="62">
        <v>0</v>
      </c>
    </row>
    <row r="95" spans="1:57" ht="15" customHeight="1" x14ac:dyDescent="0.25">
      <c r="A95" s="73" t="s">
        <v>935</v>
      </c>
      <c r="B95" s="62">
        <v>882150.50015273597</v>
      </c>
      <c r="C95" s="62">
        <v>801.376853420673</v>
      </c>
      <c r="D95" s="62">
        <v>19650737.2057398</v>
      </c>
      <c r="E95" s="62">
        <v>0</v>
      </c>
      <c r="F95" s="62">
        <v>1150523.14149847</v>
      </c>
      <c r="G95" s="62">
        <v>0</v>
      </c>
      <c r="H95" s="62">
        <v>3250764.07608293</v>
      </c>
      <c r="I95" s="62">
        <v>0</v>
      </c>
      <c r="J95" s="62">
        <v>16102741.5007634</v>
      </c>
      <c r="K95" s="62">
        <v>11204.049618369099</v>
      </c>
      <c r="L95" s="62">
        <v>429490096.07697201</v>
      </c>
      <c r="M95" s="62">
        <v>0</v>
      </c>
      <c r="N95" s="62">
        <v>12903406.316189</v>
      </c>
      <c r="O95" s="62">
        <v>0</v>
      </c>
      <c r="P95" s="62">
        <v>0</v>
      </c>
      <c r="Q95" s="62">
        <v>535.673147241332</v>
      </c>
      <c r="R95" s="62">
        <v>223498678.78226501</v>
      </c>
      <c r="S95" s="62">
        <v>0</v>
      </c>
      <c r="T95" s="62">
        <v>20347178.7305534</v>
      </c>
      <c r="U95" s="62">
        <v>0</v>
      </c>
      <c r="V95" s="62">
        <v>391937286.43730903</v>
      </c>
      <c r="W95" s="62">
        <v>0</v>
      </c>
      <c r="X95" s="62">
        <v>9321025.2426730394</v>
      </c>
      <c r="Y95" s="62">
        <v>0</v>
      </c>
      <c r="Z95" s="62">
        <v>3050266.6288899202</v>
      </c>
      <c r="AA95" s="62">
        <v>0</v>
      </c>
      <c r="AB95" s="62">
        <v>1320412.0089198099</v>
      </c>
      <c r="AC95" s="62">
        <v>0</v>
      </c>
      <c r="AD95" s="62">
        <v>43747167.698166803</v>
      </c>
      <c r="AE95" s="62">
        <v>0</v>
      </c>
      <c r="AF95" s="62">
        <v>75544812.068399504</v>
      </c>
      <c r="AG95" s="62">
        <v>0</v>
      </c>
      <c r="AH95" s="62">
        <v>1194933.09401247</v>
      </c>
      <c r="AI95" s="62">
        <v>0</v>
      </c>
      <c r="AJ95" s="62">
        <v>0</v>
      </c>
      <c r="AK95" s="62">
        <v>0</v>
      </c>
      <c r="AL95" s="62">
        <v>30048.7419970503</v>
      </c>
      <c r="AM95" s="62">
        <v>0</v>
      </c>
      <c r="AN95" s="62">
        <v>561406.45421391097</v>
      </c>
      <c r="AO95" s="62">
        <v>0</v>
      </c>
      <c r="AP95" s="62">
        <v>64250617.037494697</v>
      </c>
      <c r="AQ95" s="62">
        <v>0</v>
      </c>
      <c r="AR95" s="62">
        <v>16471498.459560201</v>
      </c>
      <c r="AS95" s="62">
        <v>10812.2824571896</v>
      </c>
      <c r="AT95" s="62">
        <v>62534939.582727797</v>
      </c>
      <c r="AU95" s="62">
        <v>0</v>
      </c>
      <c r="AV95" s="62">
        <v>88161029.886401504</v>
      </c>
      <c r="AW95" s="62">
        <v>0</v>
      </c>
      <c r="AX95" s="62">
        <v>18738193.4466847</v>
      </c>
      <c r="AY95" s="62">
        <v>0</v>
      </c>
      <c r="AZ95" s="62">
        <v>9749762.0576748494</v>
      </c>
      <c r="BA95" s="62">
        <v>0</v>
      </c>
      <c r="BB95" s="62">
        <v>99210.850755716499</v>
      </c>
      <c r="BC95" s="62">
        <v>0</v>
      </c>
      <c r="BD95" s="62">
        <v>181112434.16942301</v>
      </c>
      <c r="BE95" s="62">
        <v>0</v>
      </c>
    </row>
    <row r="96" spans="1:57" ht="15" customHeight="1" x14ac:dyDescent="0.25">
      <c r="A96" s="73" t="s">
        <v>934</v>
      </c>
      <c r="B96" s="62">
        <v>16215221.958174</v>
      </c>
      <c r="C96" s="62">
        <v>754.14169511993896</v>
      </c>
      <c r="D96" s="62">
        <v>22995419.696446199</v>
      </c>
      <c r="E96" s="62">
        <v>0</v>
      </c>
      <c r="F96" s="62">
        <v>7481094.4065707298</v>
      </c>
      <c r="G96" s="62">
        <v>0</v>
      </c>
      <c r="H96" s="62">
        <v>0</v>
      </c>
      <c r="I96" s="62">
        <v>0</v>
      </c>
      <c r="J96" s="62">
        <v>0</v>
      </c>
      <c r="K96" s="62">
        <v>0</v>
      </c>
      <c r="L96" s="62">
        <v>327050854.81827301</v>
      </c>
      <c r="M96" s="62">
        <v>0</v>
      </c>
      <c r="N96" s="62">
        <v>547754.89788101101</v>
      </c>
      <c r="O96" s="62">
        <v>0</v>
      </c>
      <c r="P96" s="62">
        <v>0</v>
      </c>
      <c r="Q96" s="62">
        <v>220561.268051917</v>
      </c>
      <c r="R96" s="62">
        <v>0</v>
      </c>
      <c r="S96" s="62">
        <v>0</v>
      </c>
      <c r="T96" s="62">
        <v>16662876.080778399</v>
      </c>
      <c r="U96" s="62">
        <v>0</v>
      </c>
      <c r="V96" s="62">
        <v>0</v>
      </c>
      <c r="W96" s="62">
        <v>0</v>
      </c>
      <c r="X96" s="62">
        <v>0</v>
      </c>
      <c r="Y96" s="62">
        <v>0</v>
      </c>
      <c r="Z96" s="62">
        <v>0</v>
      </c>
      <c r="AA96" s="62">
        <v>0</v>
      </c>
      <c r="AB96" s="62">
        <v>0</v>
      </c>
      <c r="AC96" s="62">
        <v>0</v>
      </c>
      <c r="AD96" s="62">
        <v>5760860.0151988296</v>
      </c>
      <c r="AE96" s="62">
        <v>0</v>
      </c>
      <c r="AF96" s="62">
        <v>1152551.94510581</v>
      </c>
      <c r="AG96" s="62">
        <v>0</v>
      </c>
      <c r="AH96" s="62">
        <v>0</v>
      </c>
      <c r="AI96" s="62">
        <v>0</v>
      </c>
      <c r="AJ96" s="62">
        <v>0</v>
      </c>
      <c r="AK96" s="62">
        <v>0</v>
      </c>
      <c r="AL96" s="62">
        <v>314814.11732928402</v>
      </c>
      <c r="AM96" s="62">
        <v>0</v>
      </c>
      <c r="AN96" s="62">
        <v>0</v>
      </c>
      <c r="AO96" s="62">
        <v>0</v>
      </c>
      <c r="AP96" s="62">
        <v>8215872.6069341497</v>
      </c>
      <c r="AQ96" s="62">
        <v>0</v>
      </c>
      <c r="AR96" s="62">
        <v>3875399.5040866602</v>
      </c>
      <c r="AS96" s="62">
        <v>1085.24921302248</v>
      </c>
      <c r="AT96" s="62">
        <v>1844005.9501312601</v>
      </c>
      <c r="AU96" s="62">
        <v>0</v>
      </c>
      <c r="AV96" s="62">
        <v>60506.564837197599</v>
      </c>
      <c r="AW96" s="62">
        <v>0</v>
      </c>
      <c r="AX96" s="62">
        <v>3638273.33237417</v>
      </c>
      <c r="AY96" s="62">
        <v>0</v>
      </c>
      <c r="AZ96" s="62">
        <v>0</v>
      </c>
      <c r="BA96" s="62">
        <v>0</v>
      </c>
      <c r="BB96" s="62">
        <v>0</v>
      </c>
      <c r="BC96" s="62">
        <v>0</v>
      </c>
      <c r="BD96" s="62">
        <v>0</v>
      </c>
      <c r="BE96" s="62">
        <v>0</v>
      </c>
    </row>
    <row r="97" spans="1:57" ht="15" customHeight="1" x14ac:dyDescent="0.25">
      <c r="A97" s="61" t="s">
        <v>933</v>
      </c>
      <c r="B97" s="62">
        <v>3706232.8653987199</v>
      </c>
      <c r="C97" s="62">
        <v>0</v>
      </c>
      <c r="D97" s="62">
        <v>32654866.304481201</v>
      </c>
      <c r="E97" s="62">
        <v>0</v>
      </c>
      <c r="F97" s="62">
        <v>3140813.3282285701</v>
      </c>
      <c r="G97" s="62">
        <v>221978.616559249</v>
      </c>
      <c r="H97" s="62">
        <v>0</v>
      </c>
      <c r="I97" s="62">
        <v>0</v>
      </c>
      <c r="J97" s="62">
        <v>22064307.014874998</v>
      </c>
      <c r="K97" s="62">
        <v>0</v>
      </c>
      <c r="L97" s="62">
        <v>90850282.459038496</v>
      </c>
      <c r="M97" s="62">
        <v>0</v>
      </c>
      <c r="N97" s="62">
        <v>98309.402041774607</v>
      </c>
      <c r="O97" s="62">
        <v>0</v>
      </c>
      <c r="P97" s="62">
        <v>0</v>
      </c>
      <c r="Q97" s="62">
        <v>0</v>
      </c>
      <c r="R97" s="62">
        <v>32052441.204836398</v>
      </c>
      <c r="S97" s="62">
        <v>0</v>
      </c>
      <c r="T97" s="62">
        <v>80695.715134560596</v>
      </c>
      <c r="U97" s="62">
        <v>0</v>
      </c>
      <c r="V97" s="62">
        <v>0</v>
      </c>
      <c r="W97" s="62">
        <v>0</v>
      </c>
      <c r="X97" s="62">
        <v>3267086.2675795499</v>
      </c>
      <c r="Y97" s="62">
        <v>0</v>
      </c>
      <c r="Z97" s="62">
        <v>526882.68270438095</v>
      </c>
      <c r="AA97" s="62">
        <v>0</v>
      </c>
      <c r="AB97" s="62">
        <v>248447.82713168199</v>
      </c>
      <c r="AC97" s="62">
        <v>0</v>
      </c>
      <c r="AD97" s="62">
        <v>11205588.6770718</v>
      </c>
      <c r="AE97" s="62">
        <v>0</v>
      </c>
      <c r="AF97" s="62">
        <v>72897538.656291798</v>
      </c>
      <c r="AG97" s="62">
        <v>0</v>
      </c>
      <c r="AH97" s="62">
        <v>9861.0893972090198</v>
      </c>
      <c r="AI97" s="62">
        <v>0</v>
      </c>
      <c r="AJ97" s="62">
        <v>0</v>
      </c>
      <c r="AK97" s="62">
        <v>0</v>
      </c>
      <c r="AL97" s="62">
        <v>0</v>
      </c>
      <c r="AM97" s="62">
        <v>0</v>
      </c>
      <c r="AN97" s="62">
        <v>1441360.9829742201</v>
      </c>
      <c r="AO97" s="62">
        <v>0</v>
      </c>
      <c r="AP97" s="62">
        <v>22288051.109085899</v>
      </c>
      <c r="AQ97" s="62">
        <v>0</v>
      </c>
      <c r="AR97" s="62">
        <v>75897417.198751897</v>
      </c>
      <c r="AS97" s="62">
        <v>0</v>
      </c>
      <c r="AT97" s="62">
        <v>773169.17733823298</v>
      </c>
      <c r="AU97" s="62">
        <v>0</v>
      </c>
      <c r="AV97" s="62">
        <v>0</v>
      </c>
      <c r="AW97" s="62">
        <v>0</v>
      </c>
      <c r="AX97" s="62">
        <v>120449.750097385</v>
      </c>
      <c r="AY97" s="62">
        <v>0</v>
      </c>
      <c r="AZ97" s="62">
        <v>14797363.763369201</v>
      </c>
      <c r="BA97" s="62">
        <v>0</v>
      </c>
      <c r="BB97" s="62">
        <v>39891.156134231198</v>
      </c>
      <c r="BC97" s="62">
        <v>625731.30155168194</v>
      </c>
      <c r="BD97" s="62">
        <v>92211272.843614906</v>
      </c>
      <c r="BE97" s="62">
        <v>0</v>
      </c>
    </row>
    <row r="98" spans="1:57" ht="15" customHeight="1" x14ac:dyDescent="0.25">
      <c r="A98" s="61" t="s">
        <v>932</v>
      </c>
      <c r="B98" s="62">
        <v>203652.66476359399</v>
      </c>
      <c r="C98" s="62">
        <v>0</v>
      </c>
      <c r="D98" s="62">
        <v>1153694.2334769501</v>
      </c>
      <c r="E98" s="62">
        <v>0</v>
      </c>
      <c r="F98" s="62">
        <v>109066.360950334</v>
      </c>
      <c r="G98" s="62">
        <v>10874.4094212615</v>
      </c>
      <c r="H98" s="62">
        <v>0</v>
      </c>
      <c r="I98" s="62">
        <v>0</v>
      </c>
      <c r="J98" s="62">
        <v>79419.938542926699</v>
      </c>
      <c r="K98" s="62">
        <v>4628.605657518</v>
      </c>
      <c r="L98" s="62">
        <v>5256677.5727190999</v>
      </c>
      <c r="M98" s="62">
        <v>0</v>
      </c>
      <c r="N98" s="62">
        <v>146127.476484174</v>
      </c>
      <c r="O98" s="62">
        <v>0</v>
      </c>
      <c r="P98" s="62">
        <v>0</v>
      </c>
      <c r="Q98" s="62">
        <v>0</v>
      </c>
      <c r="R98" s="62">
        <v>2268624.0527306302</v>
      </c>
      <c r="S98" s="62">
        <v>0</v>
      </c>
      <c r="T98" s="62">
        <v>176447.90017835601</v>
      </c>
      <c r="U98" s="62">
        <v>0</v>
      </c>
      <c r="V98" s="62">
        <v>0</v>
      </c>
      <c r="W98" s="62">
        <v>0</v>
      </c>
      <c r="X98" s="62">
        <v>1477.8835990284699</v>
      </c>
      <c r="Y98" s="62">
        <v>0</v>
      </c>
      <c r="Z98" s="62">
        <v>311420.39660731098</v>
      </c>
      <c r="AA98" s="62">
        <v>0</v>
      </c>
      <c r="AB98" s="62">
        <v>12121.0413881146</v>
      </c>
      <c r="AC98" s="62">
        <v>0</v>
      </c>
      <c r="AD98" s="62">
        <v>54342.503294395501</v>
      </c>
      <c r="AE98" s="62">
        <v>0</v>
      </c>
      <c r="AF98" s="62">
        <v>9310591.3740281202</v>
      </c>
      <c r="AG98" s="62">
        <v>0</v>
      </c>
      <c r="AH98" s="62">
        <v>0</v>
      </c>
      <c r="AI98" s="62">
        <v>0</v>
      </c>
      <c r="AJ98" s="62">
        <v>0</v>
      </c>
      <c r="AK98" s="62">
        <v>24.070225805217898</v>
      </c>
      <c r="AL98" s="62">
        <v>0</v>
      </c>
      <c r="AM98" s="62">
        <v>0</v>
      </c>
      <c r="AN98" s="62">
        <v>0</v>
      </c>
      <c r="AO98" s="62">
        <v>0</v>
      </c>
      <c r="AP98" s="62">
        <v>7.2640667086469799</v>
      </c>
      <c r="AQ98" s="62">
        <v>0</v>
      </c>
      <c r="AR98" s="62">
        <v>20621098.9755469</v>
      </c>
      <c r="AS98" s="62">
        <v>18538.4445444626</v>
      </c>
      <c r="AT98" s="62">
        <v>50041.9438207364</v>
      </c>
      <c r="AU98" s="62">
        <v>0</v>
      </c>
      <c r="AV98" s="62">
        <v>0</v>
      </c>
      <c r="AW98" s="62">
        <v>0</v>
      </c>
      <c r="AX98" s="62">
        <v>1585.1557882965601</v>
      </c>
      <c r="AY98" s="62">
        <v>0</v>
      </c>
      <c r="AZ98" s="62">
        <v>27726996.193111598</v>
      </c>
      <c r="BA98" s="62">
        <v>0</v>
      </c>
      <c r="BB98" s="62">
        <v>0</v>
      </c>
      <c r="BC98" s="62">
        <v>0</v>
      </c>
      <c r="BD98" s="62">
        <v>5228430.0963782901</v>
      </c>
      <c r="BE98" s="62">
        <v>0</v>
      </c>
    </row>
    <row r="99" spans="1:57" ht="15" customHeight="1" x14ac:dyDescent="0.25">
      <c r="A99" s="61" t="s">
        <v>931</v>
      </c>
      <c r="B99" s="62">
        <v>0</v>
      </c>
      <c r="C99" s="62">
        <v>0</v>
      </c>
      <c r="D99" s="62">
        <v>0</v>
      </c>
      <c r="E99" s="62">
        <v>0</v>
      </c>
      <c r="F99" s="62">
        <v>0</v>
      </c>
      <c r="G99" s="62">
        <v>0</v>
      </c>
      <c r="H99" s="62">
        <v>0</v>
      </c>
      <c r="I99" s="62">
        <v>0</v>
      </c>
      <c r="J99" s="62">
        <v>0</v>
      </c>
      <c r="K99" s="62">
        <v>0</v>
      </c>
      <c r="L99" s="62">
        <v>0</v>
      </c>
      <c r="M99" s="62">
        <v>0</v>
      </c>
      <c r="N99" s="62">
        <v>0</v>
      </c>
      <c r="O99" s="62">
        <v>0</v>
      </c>
      <c r="P99" s="62">
        <v>0</v>
      </c>
      <c r="Q99" s="62">
        <v>0</v>
      </c>
      <c r="R99" s="62">
        <v>0</v>
      </c>
      <c r="S99" s="62">
        <v>0</v>
      </c>
      <c r="T99" s="62">
        <v>0</v>
      </c>
      <c r="U99" s="62">
        <v>0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>
        <v>0</v>
      </c>
      <c r="AE99" s="62">
        <v>0</v>
      </c>
      <c r="AF99" s="62">
        <v>0</v>
      </c>
      <c r="AG99" s="62">
        <v>0</v>
      </c>
      <c r="AH99" s="62">
        <v>0</v>
      </c>
      <c r="AI99" s="62">
        <v>0</v>
      </c>
      <c r="AJ99" s="62">
        <v>0</v>
      </c>
      <c r="AK99" s="62">
        <v>0</v>
      </c>
      <c r="AL99" s="62">
        <v>0</v>
      </c>
      <c r="AM99" s="62">
        <v>0</v>
      </c>
      <c r="AN99" s="62">
        <v>0</v>
      </c>
      <c r="AO99" s="62">
        <v>0</v>
      </c>
      <c r="AP99" s="62">
        <v>0</v>
      </c>
      <c r="AQ99" s="62">
        <v>0</v>
      </c>
      <c r="AR99" s="62">
        <v>0</v>
      </c>
      <c r="AS99" s="62">
        <v>0</v>
      </c>
      <c r="AT99" s="62">
        <v>0</v>
      </c>
      <c r="AU99" s="62">
        <v>0</v>
      </c>
      <c r="AV99" s="62">
        <v>0</v>
      </c>
      <c r="AW99" s="62">
        <v>0</v>
      </c>
      <c r="AX99" s="62">
        <v>0</v>
      </c>
      <c r="AY99" s="62">
        <v>0</v>
      </c>
      <c r="AZ99" s="62">
        <v>0</v>
      </c>
      <c r="BA99" s="62">
        <v>0</v>
      </c>
      <c r="BB99" s="62">
        <v>0</v>
      </c>
      <c r="BC99" s="62">
        <v>0</v>
      </c>
      <c r="BD99" s="62">
        <v>0</v>
      </c>
      <c r="BE99" s="62">
        <v>0</v>
      </c>
    </row>
    <row r="100" spans="1:57" ht="15" customHeight="1" x14ac:dyDescent="0.25">
      <c r="A100" s="61" t="s">
        <v>930</v>
      </c>
      <c r="B100" s="62">
        <v>308512.76722697797</v>
      </c>
      <c r="C100" s="62">
        <v>0</v>
      </c>
      <c r="D100" s="62">
        <v>173615.13712529701</v>
      </c>
      <c r="E100" s="62">
        <v>0</v>
      </c>
      <c r="F100" s="62">
        <v>65591.941668053405</v>
      </c>
      <c r="G100" s="62">
        <v>4969.8263390870197</v>
      </c>
      <c r="H100" s="62">
        <v>263207.63055942103</v>
      </c>
      <c r="I100" s="62">
        <v>0</v>
      </c>
      <c r="J100" s="62">
        <v>43867.2945157633</v>
      </c>
      <c r="K100" s="62">
        <v>2556.5923532646302</v>
      </c>
      <c r="L100" s="62">
        <v>2043736.4933219501</v>
      </c>
      <c r="M100" s="62">
        <v>0</v>
      </c>
      <c r="N100" s="62">
        <v>45644.055500728296</v>
      </c>
      <c r="O100" s="62">
        <v>0</v>
      </c>
      <c r="P100" s="62">
        <v>0</v>
      </c>
      <c r="Q100" s="62">
        <v>0</v>
      </c>
      <c r="R100" s="62">
        <v>3219580.3523185002</v>
      </c>
      <c r="S100" s="62">
        <v>0</v>
      </c>
      <c r="T100" s="62">
        <v>29674.138005487399</v>
      </c>
      <c r="U100" s="62">
        <v>0</v>
      </c>
      <c r="V100" s="62">
        <v>0</v>
      </c>
      <c r="W100" s="62">
        <v>0</v>
      </c>
      <c r="X100" s="62">
        <v>2957.6514603544802</v>
      </c>
      <c r="Y100" s="62">
        <v>0</v>
      </c>
      <c r="Z100" s="62">
        <v>31335.873527321099</v>
      </c>
      <c r="AA100" s="62">
        <v>0</v>
      </c>
      <c r="AB100" s="62">
        <v>8510.9930668403795</v>
      </c>
      <c r="AC100" s="62">
        <v>0</v>
      </c>
      <c r="AD100" s="62">
        <v>7309.0459631226904</v>
      </c>
      <c r="AE100" s="62">
        <v>0</v>
      </c>
      <c r="AF100" s="62">
        <v>12625317.0278497</v>
      </c>
      <c r="AG100" s="62">
        <v>0</v>
      </c>
      <c r="AH100" s="62">
        <v>0</v>
      </c>
      <c r="AI100" s="62">
        <v>0</v>
      </c>
      <c r="AJ100" s="62">
        <v>0</v>
      </c>
      <c r="AK100" s="62">
        <v>4669.5160837256699</v>
      </c>
      <c r="AL100" s="62">
        <v>0</v>
      </c>
      <c r="AM100" s="62">
        <v>0</v>
      </c>
      <c r="AN100" s="62">
        <v>0</v>
      </c>
      <c r="AO100" s="62">
        <v>0</v>
      </c>
      <c r="AP100" s="62">
        <v>12308.106148484299</v>
      </c>
      <c r="AQ100" s="62">
        <v>0</v>
      </c>
      <c r="AR100" s="62">
        <v>13456807.9419521</v>
      </c>
      <c r="AS100" s="62">
        <v>12097.720305561599</v>
      </c>
      <c r="AT100" s="62">
        <v>57609.157867172697</v>
      </c>
      <c r="AU100" s="62">
        <v>0</v>
      </c>
      <c r="AV100" s="62">
        <v>0</v>
      </c>
      <c r="AW100" s="62">
        <v>0</v>
      </c>
      <c r="AX100" s="62">
        <v>1904.85280370124</v>
      </c>
      <c r="AY100" s="62">
        <v>0</v>
      </c>
      <c r="AZ100" s="62">
        <v>530050.87167040503</v>
      </c>
      <c r="BA100" s="62">
        <v>0</v>
      </c>
      <c r="BB100" s="62">
        <v>57.3853199549281</v>
      </c>
      <c r="BC100" s="62">
        <v>0</v>
      </c>
      <c r="BD100" s="62">
        <v>1961186.80962841</v>
      </c>
      <c r="BE100" s="62">
        <v>0</v>
      </c>
    </row>
    <row r="101" spans="1:57" ht="15" customHeight="1" x14ac:dyDescent="0.25">
      <c r="A101" s="61" t="s">
        <v>929</v>
      </c>
      <c r="B101" s="62">
        <v>375828.26249846502</v>
      </c>
      <c r="C101" s="62">
        <v>0</v>
      </c>
      <c r="D101" s="62">
        <v>487869.97721846902</v>
      </c>
      <c r="E101" s="62">
        <v>0</v>
      </c>
      <c r="F101" s="62">
        <v>38856.441304479697</v>
      </c>
      <c r="G101" s="62">
        <v>1876.20472059285</v>
      </c>
      <c r="H101" s="62">
        <v>45397.6160066054</v>
      </c>
      <c r="I101" s="62">
        <v>0</v>
      </c>
      <c r="J101" s="62">
        <v>4653.9982829779201</v>
      </c>
      <c r="K101" s="62">
        <v>271.23570198969003</v>
      </c>
      <c r="L101" s="62">
        <v>1089887.3549509801</v>
      </c>
      <c r="M101" s="62">
        <v>0</v>
      </c>
      <c r="N101" s="62">
        <v>116662.466697795</v>
      </c>
      <c r="O101" s="62">
        <v>0</v>
      </c>
      <c r="P101" s="62">
        <v>0</v>
      </c>
      <c r="Q101" s="62">
        <v>0</v>
      </c>
      <c r="R101" s="62">
        <v>1337853.15900536</v>
      </c>
      <c r="S101" s="62">
        <v>0</v>
      </c>
      <c r="T101" s="62">
        <v>13976.0594258827</v>
      </c>
      <c r="U101" s="62">
        <v>0</v>
      </c>
      <c r="V101" s="62">
        <v>0</v>
      </c>
      <c r="W101" s="62">
        <v>0</v>
      </c>
      <c r="X101" s="62">
        <v>13467.995395552</v>
      </c>
      <c r="Y101" s="62">
        <v>0</v>
      </c>
      <c r="Z101" s="62">
        <v>147757.08582463901</v>
      </c>
      <c r="AA101" s="62">
        <v>0</v>
      </c>
      <c r="AB101" s="62">
        <v>11850.5475968588</v>
      </c>
      <c r="AC101" s="62">
        <v>0</v>
      </c>
      <c r="AD101" s="62">
        <v>2700.6434333331199</v>
      </c>
      <c r="AE101" s="62">
        <v>0</v>
      </c>
      <c r="AF101" s="62">
        <v>3206703.5281750401</v>
      </c>
      <c r="AG101" s="62">
        <v>0</v>
      </c>
      <c r="AH101" s="62">
        <v>0</v>
      </c>
      <c r="AI101" s="62">
        <v>0</v>
      </c>
      <c r="AJ101" s="62">
        <v>0</v>
      </c>
      <c r="AK101" s="62">
        <v>1750.3802463393299</v>
      </c>
      <c r="AL101" s="62">
        <v>0</v>
      </c>
      <c r="AM101" s="62">
        <v>0</v>
      </c>
      <c r="AN101" s="62">
        <v>0</v>
      </c>
      <c r="AO101" s="62">
        <v>0</v>
      </c>
      <c r="AP101" s="62">
        <v>101896.621539156</v>
      </c>
      <c r="AQ101" s="62">
        <v>0</v>
      </c>
      <c r="AR101" s="62">
        <v>2427400.5645465101</v>
      </c>
      <c r="AS101" s="62">
        <v>2182.24212037181</v>
      </c>
      <c r="AT101" s="62">
        <v>15720.376119456399</v>
      </c>
      <c r="AU101" s="62">
        <v>0</v>
      </c>
      <c r="AV101" s="62">
        <v>0</v>
      </c>
      <c r="AW101" s="62">
        <v>0</v>
      </c>
      <c r="AX101" s="62">
        <v>107.354631113067</v>
      </c>
      <c r="AY101" s="62">
        <v>0</v>
      </c>
      <c r="AZ101" s="62">
        <v>1401796.1773117101</v>
      </c>
      <c r="BA101" s="62">
        <v>0</v>
      </c>
      <c r="BB101" s="62">
        <v>77.553278936427006</v>
      </c>
      <c r="BC101" s="62">
        <v>0</v>
      </c>
      <c r="BD101" s="62">
        <v>1545546.7304392201</v>
      </c>
      <c r="BE101" s="62">
        <v>0</v>
      </c>
    </row>
    <row r="102" spans="1:57" ht="15" customHeight="1" x14ac:dyDescent="0.25">
      <c r="A102" s="61" t="s">
        <v>928</v>
      </c>
      <c r="B102" s="62">
        <v>5513065.1129338201</v>
      </c>
      <c r="C102" s="62">
        <v>0</v>
      </c>
      <c r="D102" s="62">
        <v>3236536.9399583102</v>
      </c>
      <c r="E102" s="62">
        <v>0</v>
      </c>
      <c r="F102" s="62">
        <v>729843.15115385305</v>
      </c>
      <c r="G102" s="62">
        <v>19629.3948078709</v>
      </c>
      <c r="H102" s="62">
        <v>485917.36718230799</v>
      </c>
      <c r="I102" s="62">
        <v>0</v>
      </c>
      <c r="J102" s="62">
        <v>45029.0729127706</v>
      </c>
      <c r="K102" s="62">
        <v>2624.3009685052698</v>
      </c>
      <c r="L102" s="62">
        <v>7441516.7009788202</v>
      </c>
      <c r="M102" s="62">
        <v>0</v>
      </c>
      <c r="N102" s="62">
        <v>120852.966163822</v>
      </c>
      <c r="O102" s="62">
        <v>0</v>
      </c>
      <c r="P102" s="62">
        <v>0</v>
      </c>
      <c r="Q102" s="62">
        <v>0</v>
      </c>
      <c r="R102" s="62">
        <v>12571426.060995201</v>
      </c>
      <c r="S102" s="62">
        <v>0</v>
      </c>
      <c r="T102" s="62">
        <v>464389.14453340502</v>
      </c>
      <c r="U102" s="62">
        <v>0</v>
      </c>
      <c r="V102" s="62">
        <v>0</v>
      </c>
      <c r="W102" s="62">
        <v>0</v>
      </c>
      <c r="X102" s="62">
        <v>134038.43521837101</v>
      </c>
      <c r="Y102" s="62">
        <v>0</v>
      </c>
      <c r="Z102" s="62">
        <v>1054980.9951144301</v>
      </c>
      <c r="AA102" s="62">
        <v>0</v>
      </c>
      <c r="AB102" s="62">
        <v>50719.156228576001</v>
      </c>
      <c r="AC102" s="62">
        <v>0</v>
      </c>
      <c r="AD102" s="62">
        <v>691080.74463052803</v>
      </c>
      <c r="AE102" s="62">
        <v>0</v>
      </c>
      <c r="AF102" s="62">
        <v>24661839.730089501</v>
      </c>
      <c r="AG102" s="62">
        <v>0</v>
      </c>
      <c r="AH102" s="62">
        <v>0</v>
      </c>
      <c r="AI102" s="62">
        <v>0</v>
      </c>
      <c r="AJ102" s="62">
        <v>0</v>
      </c>
      <c r="AK102" s="62">
        <v>1967.9872908549301</v>
      </c>
      <c r="AL102" s="62">
        <v>0</v>
      </c>
      <c r="AM102" s="62">
        <v>0</v>
      </c>
      <c r="AN102" s="62">
        <v>0</v>
      </c>
      <c r="AO102" s="62">
        <v>0</v>
      </c>
      <c r="AP102" s="62">
        <v>654185.10526111105</v>
      </c>
      <c r="AQ102" s="62">
        <v>0</v>
      </c>
      <c r="AR102" s="62">
        <v>32541483.7288188</v>
      </c>
      <c r="AS102" s="62">
        <v>42143.088256976298</v>
      </c>
      <c r="AT102" s="62">
        <v>142111.75216520799</v>
      </c>
      <c r="AU102" s="62">
        <v>0</v>
      </c>
      <c r="AV102" s="62">
        <v>0</v>
      </c>
      <c r="AW102" s="62">
        <v>0</v>
      </c>
      <c r="AX102" s="62">
        <v>11162.7692433792</v>
      </c>
      <c r="AY102" s="62">
        <v>0</v>
      </c>
      <c r="AZ102" s="62">
        <v>5189922.5057551498</v>
      </c>
      <c r="BA102" s="62">
        <v>0</v>
      </c>
      <c r="BB102" s="62">
        <v>823.07436290862995</v>
      </c>
      <c r="BC102" s="62">
        <v>192.061187858214</v>
      </c>
      <c r="BD102" s="62">
        <v>12777956.9152922</v>
      </c>
      <c r="BE102" s="62">
        <v>0</v>
      </c>
    </row>
    <row r="103" spans="1:57" ht="15" customHeight="1" x14ac:dyDescent="0.25">
      <c r="A103" s="61" t="s">
        <v>927</v>
      </c>
      <c r="B103" s="62">
        <v>0</v>
      </c>
      <c r="C103" s="62">
        <v>0</v>
      </c>
      <c r="D103" s="62">
        <v>0</v>
      </c>
      <c r="E103" s="62">
        <v>0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2">
        <v>0</v>
      </c>
      <c r="R103" s="62">
        <v>0</v>
      </c>
      <c r="S103" s="62">
        <v>0</v>
      </c>
      <c r="T103" s="62">
        <v>0</v>
      </c>
      <c r="U103" s="62">
        <v>0</v>
      </c>
      <c r="V103" s="62">
        <v>0</v>
      </c>
      <c r="W103" s="62">
        <v>0</v>
      </c>
      <c r="X103" s="62">
        <v>0</v>
      </c>
      <c r="Y103" s="62">
        <v>0</v>
      </c>
      <c r="Z103" s="62">
        <v>0</v>
      </c>
      <c r="AA103" s="62">
        <v>0</v>
      </c>
      <c r="AB103" s="62">
        <v>0</v>
      </c>
      <c r="AC103" s="62">
        <v>0</v>
      </c>
      <c r="AD103" s="62">
        <v>0</v>
      </c>
      <c r="AE103" s="62">
        <v>0</v>
      </c>
      <c r="AF103" s="62">
        <v>0</v>
      </c>
      <c r="AG103" s="62">
        <v>0</v>
      </c>
      <c r="AH103" s="62">
        <v>0</v>
      </c>
      <c r="AI103" s="62">
        <v>0</v>
      </c>
      <c r="AJ103" s="62">
        <v>0</v>
      </c>
      <c r="AK103" s="62">
        <v>0</v>
      </c>
      <c r="AL103" s="62">
        <v>0</v>
      </c>
      <c r="AM103" s="62">
        <v>0</v>
      </c>
      <c r="AN103" s="62">
        <v>0</v>
      </c>
      <c r="AO103" s="62">
        <v>0</v>
      </c>
      <c r="AP103" s="62">
        <v>0</v>
      </c>
      <c r="AQ103" s="62">
        <v>0</v>
      </c>
      <c r="AR103" s="62">
        <v>0</v>
      </c>
      <c r="AS103" s="62">
        <v>0</v>
      </c>
      <c r="AT103" s="62">
        <v>0</v>
      </c>
      <c r="AU103" s="62">
        <v>0</v>
      </c>
      <c r="AV103" s="62">
        <v>0</v>
      </c>
      <c r="AW103" s="62">
        <v>0</v>
      </c>
      <c r="AX103" s="62">
        <v>0</v>
      </c>
      <c r="AY103" s="62">
        <v>0</v>
      </c>
      <c r="AZ103" s="62">
        <v>0</v>
      </c>
      <c r="BA103" s="62">
        <v>0</v>
      </c>
      <c r="BB103" s="62">
        <v>0</v>
      </c>
      <c r="BC103" s="62">
        <v>0</v>
      </c>
      <c r="BD103" s="62">
        <v>0</v>
      </c>
      <c r="BE103" s="62">
        <v>0</v>
      </c>
    </row>
    <row r="104" spans="1:57" ht="15" customHeight="1" x14ac:dyDescent="0.25">
      <c r="A104" s="61" t="s">
        <v>926</v>
      </c>
      <c r="B104" s="62">
        <v>883864.77323460102</v>
      </c>
      <c r="C104" s="62">
        <v>0</v>
      </c>
      <c r="D104" s="62">
        <v>960861.71771451295</v>
      </c>
      <c r="E104" s="62">
        <v>0</v>
      </c>
      <c r="F104" s="62">
        <v>98724.180117898693</v>
      </c>
      <c r="G104" s="62">
        <v>8295.7743023321309</v>
      </c>
      <c r="H104" s="62">
        <v>22121.665966932698</v>
      </c>
      <c r="I104" s="62">
        <v>0</v>
      </c>
      <c r="J104" s="62">
        <v>34207.6260820159</v>
      </c>
      <c r="K104" s="62">
        <v>1993.6254612924599</v>
      </c>
      <c r="L104" s="62">
        <v>3602019.2230755002</v>
      </c>
      <c r="M104" s="62">
        <v>0</v>
      </c>
      <c r="N104" s="62">
        <v>131732.022805227</v>
      </c>
      <c r="O104" s="62">
        <v>0</v>
      </c>
      <c r="P104" s="62">
        <v>0</v>
      </c>
      <c r="Q104" s="62">
        <v>0</v>
      </c>
      <c r="R104" s="62">
        <v>2692973.7411350701</v>
      </c>
      <c r="S104" s="62">
        <v>0</v>
      </c>
      <c r="T104" s="62">
        <v>173253.07738172699</v>
      </c>
      <c r="U104" s="62">
        <v>0</v>
      </c>
      <c r="V104" s="62">
        <v>0</v>
      </c>
      <c r="W104" s="62">
        <v>0</v>
      </c>
      <c r="X104" s="62">
        <v>15609.4697895026</v>
      </c>
      <c r="Y104" s="62">
        <v>0</v>
      </c>
      <c r="Z104" s="62">
        <v>301915.42489141802</v>
      </c>
      <c r="AA104" s="62">
        <v>0</v>
      </c>
      <c r="AB104" s="62">
        <v>18880.147625204299</v>
      </c>
      <c r="AC104" s="62">
        <v>0</v>
      </c>
      <c r="AD104" s="62">
        <v>143813.077300251</v>
      </c>
      <c r="AE104" s="62">
        <v>0</v>
      </c>
      <c r="AF104" s="62">
        <v>11214657.736994101</v>
      </c>
      <c r="AG104" s="62">
        <v>0</v>
      </c>
      <c r="AH104" s="62">
        <v>0</v>
      </c>
      <c r="AI104" s="62">
        <v>0</v>
      </c>
      <c r="AJ104" s="62">
        <v>0</v>
      </c>
      <c r="AK104" s="62">
        <v>8226.2672486151296</v>
      </c>
      <c r="AL104" s="62">
        <v>0</v>
      </c>
      <c r="AM104" s="62">
        <v>0</v>
      </c>
      <c r="AN104" s="62">
        <v>0</v>
      </c>
      <c r="AO104" s="62">
        <v>0</v>
      </c>
      <c r="AP104" s="62">
        <v>68424.008891886697</v>
      </c>
      <c r="AQ104" s="62">
        <v>0</v>
      </c>
      <c r="AR104" s="62">
        <v>13150808.6925478</v>
      </c>
      <c r="AS104" s="62">
        <v>11822.625842785301</v>
      </c>
      <c r="AT104" s="62">
        <v>36629.997704779402</v>
      </c>
      <c r="AU104" s="62">
        <v>0</v>
      </c>
      <c r="AV104" s="62">
        <v>0</v>
      </c>
      <c r="AW104" s="62">
        <v>0</v>
      </c>
      <c r="AX104" s="62">
        <v>1218.0974880911699</v>
      </c>
      <c r="AY104" s="62">
        <v>0</v>
      </c>
      <c r="AZ104" s="62">
        <v>4013743.2502267798</v>
      </c>
      <c r="BA104" s="62">
        <v>0</v>
      </c>
      <c r="BB104" s="62">
        <v>56.597821771126199</v>
      </c>
      <c r="BC104" s="62">
        <v>0</v>
      </c>
      <c r="BD104" s="62">
        <v>4011909.0059064799</v>
      </c>
      <c r="BE104" s="62">
        <v>0</v>
      </c>
    </row>
    <row r="105" spans="1:57" ht="15" customHeight="1" x14ac:dyDescent="0.25">
      <c r="A105" s="61" t="s">
        <v>925</v>
      </c>
      <c r="B105" s="62">
        <v>0</v>
      </c>
      <c r="C105" s="62">
        <v>0</v>
      </c>
      <c r="D105" s="62">
        <v>83176.831244438697</v>
      </c>
      <c r="E105" s="62">
        <v>0</v>
      </c>
      <c r="F105" s="62">
        <v>26.1580432754191</v>
      </c>
      <c r="G105" s="62">
        <v>0</v>
      </c>
      <c r="H105" s="62">
        <v>0</v>
      </c>
      <c r="I105" s="62">
        <v>0</v>
      </c>
      <c r="J105" s="62">
        <v>7608470.4818905499</v>
      </c>
      <c r="K105" s="62">
        <v>330892.646960454</v>
      </c>
      <c r="L105" s="62">
        <v>30700672.708226401</v>
      </c>
      <c r="M105" s="62">
        <v>0</v>
      </c>
      <c r="N105" s="62">
        <v>198657.987050558</v>
      </c>
      <c r="O105" s="62">
        <v>0</v>
      </c>
      <c r="P105" s="62">
        <v>3995372.3332073898</v>
      </c>
      <c r="Q105" s="62">
        <v>0</v>
      </c>
      <c r="R105" s="62">
        <v>2355398.2362593501</v>
      </c>
      <c r="S105" s="62">
        <v>0</v>
      </c>
      <c r="T105" s="62">
        <v>0</v>
      </c>
      <c r="U105" s="62">
        <v>0</v>
      </c>
      <c r="V105" s="62">
        <v>0</v>
      </c>
      <c r="W105" s="62">
        <v>0</v>
      </c>
      <c r="X105" s="62">
        <v>273101.15346529701</v>
      </c>
      <c r="Y105" s="62">
        <v>0</v>
      </c>
      <c r="Z105" s="62">
        <v>0</v>
      </c>
      <c r="AA105" s="62">
        <v>0</v>
      </c>
      <c r="AB105" s="62">
        <v>0</v>
      </c>
      <c r="AC105" s="62">
        <v>0</v>
      </c>
      <c r="AD105" s="62">
        <v>0</v>
      </c>
      <c r="AE105" s="62">
        <v>0</v>
      </c>
      <c r="AF105" s="62">
        <v>1970718.94851873</v>
      </c>
      <c r="AG105" s="62">
        <v>0</v>
      </c>
      <c r="AH105" s="62">
        <v>0</v>
      </c>
      <c r="AI105" s="62">
        <v>0</v>
      </c>
      <c r="AJ105" s="62">
        <v>0</v>
      </c>
      <c r="AK105" s="62">
        <v>0</v>
      </c>
      <c r="AL105" s="62">
        <v>0</v>
      </c>
      <c r="AM105" s="62">
        <v>0</v>
      </c>
      <c r="AN105" s="62">
        <v>0</v>
      </c>
      <c r="AO105" s="62">
        <v>0</v>
      </c>
      <c r="AP105" s="62">
        <v>2573079.7694368502</v>
      </c>
      <c r="AQ105" s="62">
        <v>0</v>
      </c>
      <c r="AR105" s="62">
        <v>38365.505324595601</v>
      </c>
      <c r="AS105" s="62">
        <v>14690.119930593</v>
      </c>
      <c r="AT105" s="62">
        <v>0</v>
      </c>
      <c r="AU105" s="62">
        <v>0</v>
      </c>
      <c r="AV105" s="62">
        <v>0</v>
      </c>
      <c r="AW105" s="62">
        <v>0</v>
      </c>
      <c r="AX105" s="62">
        <v>8373.2970419108406</v>
      </c>
      <c r="AY105" s="62">
        <v>0</v>
      </c>
      <c r="AZ105" s="62">
        <v>11137173.6812726</v>
      </c>
      <c r="BA105" s="62">
        <v>0</v>
      </c>
      <c r="BB105" s="62">
        <v>0</v>
      </c>
      <c r="BC105" s="62">
        <v>0</v>
      </c>
      <c r="BD105" s="62">
        <v>626687.31879369798</v>
      </c>
      <c r="BE105" s="62">
        <v>0</v>
      </c>
    </row>
    <row r="106" spans="1:57" ht="15" customHeight="1" x14ac:dyDescent="0.25">
      <c r="A106" s="61" t="s">
        <v>924</v>
      </c>
      <c r="B106" s="62">
        <v>0</v>
      </c>
      <c r="C106" s="62">
        <v>0</v>
      </c>
      <c r="D106" s="62">
        <v>0</v>
      </c>
      <c r="E106" s="62">
        <v>0</v>
      </c>
      <c r="F106" s="62">
        <v>0</v>
      </c>
      <c r="G106" s="62">
        <v>0</v>
      </c>
      <c r="H106" s="62">
        <v>0</v>
      </c>
      <c r="I106" s="62">
        <v>0</v>
      </c>
      <c r="J106" s="62">
        <v>0</v>
      </c>
      <c r="K106" s="62">
        <v>0</v>
      </c>
      <c r="L106" s="62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62">
        <v>0</v>
      </c>
      <c r="S106" s="62">
        <v>0</v>
      </c>
      <c r="T106" s="62">
        <v>0</v>
      </c>
      <c r="U106" s="62">
        <v>0</v>
      </c>
      <c r="V106" s="62">
        <v>0</v>
      </c>
      <c r="W106" s="62">
        <v>0</v>
      </c>
      <c r="X106" s="62">
        <v>0</v>
      </c>
      <c r="Y106" s="62">
        <v>0</v>
      </c>
      <c r="Z106" s="62">
        <v>0</v>
      </c>
      <c r="AA106" s="62">
        <v>0</v>
      </c>
      <c r="AB106" s="62">
        <v>0</v>
      </c>
      <c r="AC106" s="62">
        <v>0</v>
      </c>
      <c r="AD106" s="62">
        <v>0</v>
      </c>
      <c r="AE106" s="62">
        <v>0</v>
      </c>
      <c r="AF106" s="62">
        <v>0</v>
      </c>
      <c r="AG106" s="62">
        <v>0</v>
      </c>
      <c r="AH106" s="62">
        <v>0</v>
      </c>
      <c r="AI106" s="62">
        <v>0</v>
      </c>
      <c r="AJ106" s="62">
        <v>0</v>
      </c>
      <c r="AK106" s="62">
        <v>0</v>
      </c>
      <c r="AL106" s="62">
        <v>0</v>
      </c>
      <c r="AM106" s="62">
        <v>0</v>
      </c>
      <c r="AN106" s="62">
        <v>0</v>
      </c>
      <c r="AO106" s="62">
        <v>0</v>
      </c>
      <c r="AP106" s="62">
        <v>0</v>
      </c>
      <c r="AQ106" s="62">
        <v>0</v>
      </c>
      <c r="AR106" s="62">
        <v>0</v>
      </c>
      <c r="AS106" s="62">
        <v>0</v>
      </c>
      <c r="AT106" s="62">
        <v>0</v>
      </c>
      <c r="AU106" s="62">
        <v>0</v>
      </c>
      <c r="AV106" s="62">
        <v>0</v>
      </c>
      <c r="AW106" s="62">
        <v>0</v>
      </c>
      <c r="AX106" s="62">
        <v>0</v>
      </c>
      <c r="AY106" s="62">
        <v>0</v>
      </c>
      <c r="AZ106" s="62">
        <v>0</v>
      </c>
      <c r="BA106" s="62">
        <v>0</v>
      </c>
      <c r="BB106" s="62">
        <v>0</v>
      </c>
      <c r="BC106" s="62">
        <v>0</v>
      </c>
      <c r="BD106" s="62">
        <v>0</v>
      </c>
      <c r="BE106" s="62">
        <v>0</v>
      </c>
    </row>
    <row r="107" spans="1:57" ht="15" customHeight="1" x14ac:dyDescent="0.25">
      <c r="A107" s="61" t="s">
        <v>923</v>
      </c>
      <c r="B107" s="62">
        <v>0</v>
      </c>
      <c r="C107" s="62">
        <v>0</v>
      </c>
      <c r="D107" s="62">
        <v>71683.631303688802</v>
      </c>
      <c r="E107" s="62">
        <v>0</v>
      </c>
      <c r="F107" s="62">
        <v>0</v>
      </c>
      <c r="G107" s="62">
        <v>0</v>
      </c>
      <c r="H107" s="62">
        <v>0</v>
      </c>
      <c r="I107" s="62">
        <v>0</v>
      </c>
      <c r="J107" s="62">
        <v>1605777.8647250701</v>
      </c>
      <c r="K107" s="62">
        <v>0</v>
      </c>
      <c r="L107" s="62">
        <v>704948.13360435504</v>
      </c>
      <c r="M107" s="62">
        <v>0</v>
      </c>
      <c r="N107" s="62">
        <v>9326.1074832855302</v>
      </c>
      <c r="O107" s="62">
        <v>0</v>
      </c>
      <c r="P107" s="62">
        <v>338689.812098964</v>
      </c>
      <c r="Q107" s="62">
        <v>0</v>
      </c>
      <c r="R107" s="62">
        <v>115750.807650979</v>
      </c>
      <c r="S107" s="62">
        <v>0</v>
      </c>
      <c r="T107" s="62">
        <v>0</v>
      </c>
      <c r="U107" s="62">
        <v>0</v>
      </c>
      <c r="V107" s="62">
        <v>0</v>
      </c>
      <c r="W107" s="62">
        <v>0</v>
      </c>
      <c r="X107" s="62">
        <v>1099.4576370239399</v>
      </c>
      <c r="Y107" s="62">
        <v>0</v>
      </c>
      <c r="Z107" s="62">
        <v>0</v>
      </c>
      <c r="AA107" s="62">
        <v>0</v>
      </c>
      <c r="AB107" s="62">
        <v>0</v>
      </c>
      <c r="AC107" s="62">
        <v>0</v>
      </c>
      <c r="AD107" s="62">
        <v>0</v>
      </c>
      <c r="AE107" s="62">
        <v>0</v>
      </c>
      <c r="AF107" s="62">
        <v>185228.83107159301</v>
      </c>
      <c r="AG107" s="62">
        <v>0</v>
      </c>
      <c r="AH107" s="62">
        <v>0</v>
      </c>
      <c r="AI107" s="62">
        <v>0</v>
      </c>
      <c r="AJ107" s="62">
        <v>0</v>
      </c>
      <c r="AK107" s="62">
        <v>0</v>
      </c>
      <c r="AL107" s="62">
        <v>0</v>
      </c>
      <c r="AM107" s="62">
        <v>0</v>
      </c>
      <c r="AN107" s="62">
        <v>0</v>
      </c>
      <c r="AO107" s="62">
        <v>0</v>
      </c>
      <c r="AP107" s="62">
        <v>126448.282450831</v>
      </c>
      <c r="AQ107" s="62">
        <v>0</v>
      </c>
      <c r="AR107" s="62">
        <v>5739.6520376962299</v>
      </c>
      <c r="AS107" s="62">
        <v>2197.7079693822802</v>
      </c>
      <c r="AT107" s="62">
        <v>0</v>
      </c>
      <c r="AU107" s="62">
        <v>0</v>
      </c>
      <c r="AV107" s="62">
        <v>0</v>
      </c>
      <c r="AW107" s="62">
        <v>0</v>
      </c>
      <c r="AX107" s="62">
        <v>257.08035158439299</v>
      </c>
      <c r="AY107" s="62">
        <v>0</v>
      </c>
      <c r="AZ107" s="62">
        <v>22864.547211514098</v>
      </c>
      <c r="BA107" s="62">
        <v>0</v>
      </c>
      <c r="BB107" s="62">
        <v>0</v>
      </c>
      <c r="BC107" s="62">
        <v>0</v>
      </c>
      <c r="BD107" s="62">
        <v>82737.085231993595</v>
      </c>
      <c r="BE107" s="62">
        <v>0</v>
      </c>
    </row>
    <row r="108" spans="1:57" ht="15" customHeight="1" x14ac:dyDescent="0.25">
      <c r="A108" s="61" t="s">
        <v>922</v>
      </c>
      <c r="B108" s="62">
        <v>0</v>
      </c>
      <c r="C108" s="62">
        <v>0</v>
      </c>
      <c r="D108" s="62">
        <v>0</v>
      </c>
      <c r="E108" s="62">
        <v>0</v>
      </c>
      <c r="F108" s="62">
        <v>0</v>
      </c>
      <c r="G108" s="62">
        <v>0</v>
      </c>
      <c r="H108" s="62">
        <v>0</v>
      </c>
      <c r="I108" s="62">
        <v>0</v>
      </c>
      <c r="J108" s="62">
        <v>0</v>
      </c>
      <c r="K108" s="62">
        <v>0</v>
      </c>
      <c r="L108" s="62">
        <v>0</v>
      </c>
      <c r="M108" s="62">
        <v>0</v>
      </c>
      <c r="N108" s="62">
        <v>0</v>
      </c>
      <c r="O108" s="62">
        <v>0</v>
      </c>
      <c r="P108" s="62">
        <v>0</v>
      </c>
      <c r="Q108" s="62">
        <v>0</v>
      </c>
      <c r="R108" s="62">
        <v>0</v>
      </c>
      <c r="S108" s="62">
        <v>0</v>
      </c>
      <c r="T108" s="62">
        <v>0</v>
      </c>
      <c r="U108" s="62">
        <v>0</v>
      </c>
      <c r="V108" s="62">
        <v>0</v>
      </c>
      <c r="W108" s="62">
        <v>0</v>
      </c>
      <c r="X108" s="62">
        <v>0</v>
      </c>
      <c r="Y108" s="62">
        <v>0</v>
      </c>
      <c r="Z108" s="62">
        <v>0</v>
      </c>
      <c r="AA108" s="62">
        <v>0</v>
      </c>
      <c r="AB108" s="62">
        <v>0</v>
      </c>
      <c r="AC108" s="62">
        <v>0</v>
      </c>
      <c r="AD108" s="62">
        <v>0</v>
      </c>
      <c r="AE108" s="62">
        <v>0</v>
      </c>
      <c r="AF108" s="62">
        <v>0</v>
      </c>
      <c r="AG108" s="62">
        <v>0</v>
      </c>
      <c r="AH108" s="62">
        <v>0</v>
      </c>
      <c r="AI108" s="62">
        <v>0</v>
      </c>
      <c r="AJ108" s="62">
        <v>0</v>
      </c>
      <c r="AK108" s="62">
        <v>0</v>
      </c>
      <c r="AL108" s="62">
        <v>0</v>
      </c>
      <c r="AM108" s="62">
        <v>0</v>
      </c>
      <c r="AN108" s="62">
        <v>0</v>
      </c>
      <c r="AO108" s="62">
        <v>0</v>
      </c>
      <c r="AP108" s="62">
        <v>0</v>
      </c>
      <c r="AQ108" s="62">
        <v>0</v>
      </c>
      <c r="AR108" s="62">
        <v>0</v>
      </c>
      <c r="AS108" s="62">
        <v>0</v>
      </c>
      <c r="AT108" s="62">
        <v>0</v>
      </c>
      <c r="AU108" s="62">
        <v>0</v>
      </c>
      <c r="AV108" s="62">
        <v>0</v>
      </c>
      <c r="AW108" s="62">
        <v>0</v>
      </c>
      <c r="AX108" s="62">
        <v>0</v>
      </c>
      <c r="AY108" s="62">
        <v>0</v>
      </c>
      <c r="AZ108" s="62">
        <v>0</v>
      </c>
      <c r="BA108" s="62">
        <v>0</v>
      </c>
      <c r="BB108" s="62">
        <v>0</v>
      </c>
      <c r="BC108" s="62">
        <v>0</v>
      </c>
      <c r="BD108" s="62">
        <v>0</v>
      </c>
      <c r="BE108" s="62">
        <v>0</v>
      </c>
    </row>
    <row r="109" spans="1:57" ht="15" customHeight="1" x14ac:dyDescent="0.25">
      <c r="A109" s="61" t="s">
        <v>921</v>
      </c>
      <c r="B109" s="62">
        <v>0</v>
      </c>
      <c r="C109" s="62">
        <v>0</v>
      </c>
      <c r="D109" s="62">
        <v>44226.661092040697</v>
      </c>
      <c r="E109" s="62">
        <v>0</v>
      </c>
      <c r="F109" s="62">
        <v>1982.08703748842</v>
      </c>
      <c r="G109" s="62">
        <v>0</v>
      </c>
      <c r="H109" s="62">
        <v>0</v>
      </c>
      <c r="I109" s="62">
        <v>0</v>
      </c>
      <c r="J109" s="62">
        <v>7662154.3404663801</v>
      </c>
      <c r="K109" s="62">
        <v>333227.35984464502</v>
      </c>
      <c r="L109" s="62">
        <v>6752461.3336246395</v>
      </c>
      <c r="M109" s="62">
        <v>0</v>
      </c>
      <c r="N109" s="62">
        <v>189827.143258108</v>
      </c>
      <c r="O109" s="62">
        <v>0</v>
      </c>
      <c r="P109" s="62">
        <v>792728.72033592896</v>
      </c>
      <c r="Q109" s="62">
        <v>0</v>
      </c>
      <c r="R109" s="62">
        <v>1506508.92990667</v>
      </c>
      <c r="S109" s="62">
        <v>0</v>
      </c>
      <c r="T109" s="62">
        <v>0</v>
      </c>
      <c r="U109" s="62">
        <v>0</v>
      </c>
      <c r="V109" s="62">
        <v>0</v>
      </c>
      <c r="W109" s="62">
        <v>0</v>
      </c>
      <c r="X109" s="62">
        <v>192081.61554162501</v>
      </c>
      <c r="Y109" s="62">
        <v>0</v>
      </c>
      <c r="Z109" s="62">
        <v>0</v>
      </c>
      <c r="AA109" s="62">
        <v>0</v>
      </c>
      <c r="AB109" s="62">
        <v>0</v>
      </c>
      <c r="AC109" s="62">
        <v>0</v>
      </c>
      <c r="AD109" s="62">
        <v>0</v>
      </c>
      <c r="AE109" s="62">
        <v>0</v>
      </c>
      <c r="AF109" s="62">
        <v>423016.95507656102</v>
      </c>
      <c r="AG109" s="62">
        <v>0</v>
      </c>
      <c r="AH109" s="62">
        <v>0</v>
      </c>
      <c r="AI109" s="62">
        <v>0</v>
      </c>
      <c r="AJ109" s="62">
        <v>0</v>
      </c>
      <c r="AK109" s="62">
        <v>0</v>
      </c>
      <c r="AL109" s="62">
        <v>0</v>
      </c>
      <c r="AM109" s="62">
        <v>0</v>
      </c>
      <c r="AN109" s="62">
        <v>0</v>
      </c>
      <c r="AO109" s="62">
        <v>0</v>
      </c>
      <c r="AP109" s="62">
        <v>1645737.68900114</v>
      </c>
      <c r="AQ109" s="62">
        <v>0</v>
      </c>
      <c r="AR109" s="62">
        <v>6828.7068682059598</v>
      </c>
      <c r="AS109" s="62">
        <v>2614.70615435942</v>
      </c>
      <c r="AT109" s="62">
        <v>0</v>
      </c>
      <c r="AU109" s="62">
        <v>0</v>
      </c>
      <c r="AV109" s="62">
        <v>0</v>
      </c>
      <c r="AW109" s="62">
        <v>0</v>
      </c>
      <c r="AX109" s="62">
        <v>2656.6376245378101</v>
      </c>
      <c r="AY109" s="62">
        <v>0</v>
      </c>
      <c r="AZ109" s="62">
        <v>10301785.1796783</v>
      </c>
      <c r="BA109" s="62">
        <v>0</v>
      </c>
      <c r="BB109" s="62">
        <v>0</v>
      </c>
      <c r="BC109" s="62">
        <v>0</v>
      </c>
      <c r="BD109" s="62">
        <v>675724.76563555596</v>
      </c>
      <c r="BE109" s="62">
        <v>0</v>
      </c>
    </row>
    <row r="110" spans="1:57" ht="15" customHeight="1" x14ac:dyDescent="0.25">
      <c r="A110" s="61" t="s">
        <v>920</v>
      </c>
      <c r="B110" s="62">
        <v>0</v>
      </c>
      <c r="C110" s="62">
        <v>0</v>
      </c>
      <c r="D110" s="62">
        <v>0</v>
      </c>
      <c r="E110" s="62">
        <v>0</v>
      </c>
      <c r="F110" s="62">
        <v>0</v>
      </c>
      <c r="G110" s="62">
        <v>0</v>
      </c>
      <c r="H110" s="62">
        <v>0</v>
      </c>
      <c r="I110" s="62">
        <v>0</v>
      </c>
      <c r="J110" s="62">
        <v>0</v>
      </c>
      <c r="K110" s="62">
        <v>0</v>
      </c>
      <c r="L110" s="62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62">
        <v>0</v>
      </c>
      <c r="S110" s="62">
        <v>0</v>
      </c>
      <c r="T110" s="62">
        <v>0</v>
      </c>
      <c r="U110" s="62">
        <v>0</v>
      </c>
      <c r="V110" s="62">
        <v>0</v>
      </c>
      <c r="W110" s="62">
        <v>0</v>
      </c>
      <c r="X110" s="62">
        <v>0</v>
      </c>
      <c r="Y110" s="62">
        <v>0</v>
      </c>
      <c r="Z110" s="62">
        <v>0</v>
      </c>
      <c r="AA110" s="62">
        <v>0</v>
      </c>
      <c r="AB110" s="62">
        <v>0</v>
      </c>
      <c r="AC110" s="62">
        <v>0</v>
      </c>
      <c r="AD110" s="62">
        <v>0</v>
      </c>
      <c r="AE110" s="62">
        <v>0</v>
      </c>
      <c r="AF110" s="62">
        <v>0</v>
      </c>
      <c r="AG110" s="62">
        <v>0</v>
      </c>
      <c r="AH110" s="62">
        <v>0</v>
      </c>
      <c r="AI110" s="62">
        <v>0</v>
      </c>
      <c r="AJ110" s="62">
        <v>0</v>
      </c>
      <c r="AK110" s="62">
        <v>0</v>
      </c>
      <c r="AL110" s="62">
        <v>0</v>
      </c>
      <c r="AM110" s="62">
        <v>0</v>
      </c>
      <c r="AN110" s="62">
        <v>0</v>
      </c>
      <c r="AO110" s="62">
        <v>0</v>
      </c>
      <c r="AP110" s="62">
        <v>0</v>
      </c>
      <c r="AQ110" s="62">
        <v>0</v>
      </c>
      <c r="AR110" s="62">
        <v>0</v>
      </c>
      <c r="AS110" s="62">
        <v>0</v>
      </c>
      <c r="AT110" s="62">
        <v>0</v>
      </c>
      <c r="AU110" s="62">
        <v>0</v>
      </c>
      <c r="AV110" s="62">
        <v>0</v>
      </c>
      <c r="AW110" s="62">
        <v>0</v>
      </c>
      <c r="AX110" s="62">
        <v>0</v>
      </c>
      <c r="AY110" s="62">
        <v>0</v>
      </c>
      <c r="AZ110" s="62">
        <v>0</v>
      </c>
      <c r="BA110" s="62">
        <v>0</v>
      </c>
      <c r="BB110" s="62">
        <v>0</v>
      </c>
      <c r="BC110" s="62">
        <v>0</v>
      </c>
      <c r="BD110" s="62">
        <v>0</v>
      </c>
      <c r="BE110" s="62">
        <v>0</v>
      </c>
    </row>
    <row r="111" spans="1:57" ht="15" customHeight="1" x14ac:dyDescent="0.25">
      <c r="A111" s="61" t="s">
        <v>919</v>
      </c>
      <c r="B111" s="62">
        <v>0</v>
      </c>
      <c r="C111" s="62">
        <v>0</v>
      </c>
      <c r="D111" s="62">
        <v>4277.6295849324997</v>
      </c>
      <c r="E111" s="62">
        <v>0</v>
      </c>
      <c r="F111" s="62">
        <v>4934.8126679265497</v>
      </c>
      <c r="G111" s="62">
        <v>0</v>
      </c>
      <c r="H111" s="62">
        <v>0</v>
      </c>
      <c r="I111" s="62">
        <v>0</v>
      </c>
      <c r="J111" s="62">
        <v>1309728.5891928801</v>
      </c>
      <c r="K111" s="62">
        <v>56960.1420823519</v>
      </c>
      <c r="L111" s="62">
        <v>1188180.63956927</v>
      </c>
      <c r="M111" s="62">
        <v>0</v>
      </c>
      <c r="N111" s="62">
        <v>29358.334628989502</v>
      </c>
      <c r="O111" s="62">
        <v>0</v>
      </c>
      <c r="P111" s="62">
        <v>177348.194488512</v>
      </c>
      <c r="Q111" s="62">
        <v>0</v>
      </c>
      <c r="R111" s="62">
        <v>75363.896096130193</v>
      </c>
      <c r="S111" s="62">
        <v>0</v>
      </c>
      <c r="T111" s="62">
        <v>0</v>
      </c>
      <c r="U111" s="62">
        <v>0</v>
      </c>
      <c r="V111" s="62">
        <v>0</v>
      </c>
      <c r="W111" s="62">
        <v>0</v>
      </c>
      <c r="X111" s="62">
        <v>990.91810843885196</v>
      </c>
      <c r="Y111" s="62">
        <v>0</v>
      </c>
      <c r="Z111" s="62">
        <v>0</v>
      </c>
      <c r="AA111" s="62">
        <v>0</v>
      </c>
      <c r="AB111" s="62">
        <v>0</v>
      </c>
      <c r="AC111" s="62">
        <v>0</v>
      </c>
      <c r="AD111" s="62">
        <v>0</v>
      </c>
      <c r="AE111" s="62">
        <v>0</v>
      </c>
      <c r="AF111" s="62">
        <v>70038.200858841097</v>
      </c>
      <c r="AG111" s="62">
        <v>0</v>
      </c>
      <c r="AH111" s="62">
        <v>0</v>
      </c>
      <c r="AI111" s="62">
        <v>0</v>
      </c>
      <c r="AJ111" s="62">
        <v>0</v>
      </c>
      <c r="AK111" s="62">
        <v>0</v>
      </c>
      <c r="AL111" s="62">
        <v>0</v>
      </c>
      <c r="AM111" s="62">
        <v>0</v>
      </c>
      <c r="AN111" s="62">
        <v>0</v>
      </c>
      <c r="AO111" s="62">
        <v>0</v>
      </c>
      <c r="AP111" s="62">
        <v>82328.887491593399</v>
      </c>
      <c r="AQ111" s="62">
        <v>0</v>
      </c>
      <c r="AR111" s="62">
        <v>3319.2434673009302</v>
      </c>
      <c r="AS111" s="62">
        <v>1270.9355501877601</v>
      </c>
      <c r="AT111" s="62">
        <v>0</v>
      </c>
      <c r="AU111" s="62">
        <v>0</v>
      </c>
      <c r="AV111" s="62">
        <v>0</v>
      </c>
      <c r="AW111" s="62">
        <v>0</v>
      </c>
      <c r="AX111" s="62">
        <v>1466.92882068008</v>
      </c>
      <c r="AY111" s="62">
        <v>0</v>
      </c>
      <c r="AZ111" s="62">
        <v>977799.04712848004</v>
      </c>
      <c r="BA111" s="62">
        <v>0</v>
      </c>
      <c r="BB111" s="62">
        <v>0</v>
      </c>
      <c r="BC111" s="62">
        <v>0</v>
      </c>
      <c r="BD111" s="62">
        <v>194694.419059857</v>
      </c>
      <c r="BE111" s="62">
        <v>0</v>
      </c>
    </row>
    <row r="112" spans="1:57" ht="15" customHeight="1" x14ac:dyDescent="0.25">
      <c r="A112" s="61" t="s">
        <v>918</v>
      </c>
      <c r="B112" s="62">
        <v>0</v>
      </c>
      <c r="C112" s="62">
        <v>0</v>
      </c>
      <c r="D112" s="62">
        <v>0</v>
      </c>
      <c r="E112" s="62">
        <v>0</v>
      </c>
      <c r="F112" s="62">
        <v>0</v>
      </c>
      <c r="G112" s="62">
        <v>0</v>
      </c>
      <c r="H112" s="62">
        <v>0</v>
      </c>
      <c r="I112" s="62">
        <v>0</v>
      </c>
      <c r="J112" s="62">
        <v>0</v>
      </c>
      <c r="K112" s="62">
        <v>0</v>
      </c>
      <c r="L112" s="62">
        <v>0</v>
      </c>
      <c r="M112" s="62">
        <v>0</v>
      </c>
      <c r="N112" s="62">
        <v>0</v>
      </c>
      <c r="O112" s="62">
        <v>0</v>
      </c>
      <c r="P112" s="62">
        <v>0</v>
      </c>
      <c r="Q112" s="62">
        <v>0</v>
      </c>
      <c r="R112" s="62">
        <v>0</v>
      </c>
      <c r="S112" s="62">
        <v>0</v>
      </c>
      <c r="T112" s="62">
        <v>0</v>
      </c>
      <c r="U112" s="62">
        <v>0</v>
      </c>
      <c r="V112" s="62">
        <v>0</v>
      </c>
      <c r="W112" s="62">
        <v>0</v>
      </c>
      <c r="X112" s="62">
        <v>0</v>
      </c>
      <c r="Y112" s="62">
        <v>0</v>
      </c>
      <c r="Z112" s="62">
        <v>0</v>
      </c>
      <c r="AA112" s="62">
        <v>0</v>
      </c>
      <c r="AB112" s="62">
        <v>0</v>
      </c>
      <c r="AC112" s="62">
        <v>0</v>
      </c>
      <c r="AD112" s="62">
        <v>0</v>
      </c>
      <c r="AE112" s="62">
        <v>0</v>
      </c>
      <c r="AF112" s="62">
        <v>0</v>
      </c>
      <c r="AG112" s="62">
        <v>0</v>
      </c>
      <c r="AH112" s="62">
        <v>0</v>
      </c>
      <c r="AI112" s="62">
        <v>0</v>
      </c>
      <c r="AJ112" s="62">
        <v>0</v>
      </c>
      <c r="AK112" s="62">
        <v>0</v>
      </c>
      <c r="AL112" s="62">
        <v>0</v>
      </c>
      <c r="AM112" s="62">
        <v>0</v>
      </c>
      <c r="AN112" s="62">
        <v>0</v>
      </c>
      <c r="AO112" s="62">
        <v>0</v>
      </c>
      <c r="AP112" s="62">
        <v>0</v>
      </c>
      <c r="AQ112" s="62">
        <v>0</v>
      </c>
      <c r="AR112" s="62">
        <v>0</v>
      </c>
      <c r="AS112" s="62">
        <v>0</v>
      </c>
      <c r="AT112" s="62">
        <v>0</v>
      </c>
      <c r="AU112" s="62">
        <v>0</v>
      </c>
      <c r="AV112" s="62">
        <v>0</v>
      </c>
      <c r="AW112" s="62">
        <v>0</v>
      </c>
      <c r="AX112" s="62">
        <v>0</v>
      </c>
      <c r="AY112" s="62">
        <v>0</v>
      </c>
      <c r="AZ112" s="62">
        <v>0</v>
      </c>
      <c r="BA112" s="62">
        <v>0</v>
      </c>
      <c r="BB112" s="62">
        <v>0</v>
      </c>
      <c r="BC112" s="62">
        <v>0</v>
      </c>
      <c r="BD112" s="62">
        <v>0</v>
      </c>
      <c r="BE112" s="62">
        <v>0</v>
      </c>
    </row>
    <row r="113" spans="1:57" ht="15" customHeight="1" x14ac:dyDescent="0.25">
      <c r="A113" s="61" t="s">
        <v>917</v>
      </c>
      <c r="B113" s="62">
        <v>0</v>
      </c>
      <c r="C113" s="62">
        <v>0</v>
      </c>
      <c r="D113" s="62">
        <v>116880.814648852</v>
      </c>
      <c r="E113" s="62">
        <v>0</v>
      </c>
      <c r="F113" s="62">
        <v>16962.329159464702</v>
      </c>
      <c r="G113" s="62">
        <v>0</v>
      </c>
      <c r="H113" s="62">
        <v>0</v>
      </c>
      <c r="I113" s="62">
        <v>0</v>
      </c>
      <c r="J113" s="62">
        <v>1604314.5286711999</v>
      </c>
      <c r="K113" s="62">
        <v>69771.694877785907</v>
      </c>
      <c r="L113" s="62">
        <v>5923498.8351745699</v>
      </c>
      <c r="M113" s="62">
        <v>0</v>
      </c>
      <c r="N113" s="62">
        <v>0</v>
      </c>
      <c r="O113" s="62">
        <v>0</v>
      </c>
      <c r="P113" s="62">
        <v>282680.81417882</v>
      </c>
      <c r="Q113" s="62">
        <v>0</v>
      </c>
      <c r="R113" s="62">
        <v>286544.62836740701</v>
      </c>
      <c r="S113" s="62">
        <v>0</v>
      </c>
      <c r="T113" s="62">
        <v>0</v>
      </c>
      <c r="U113" s="62">
        <v>0</v>
      </c>
      <c r="V113" s="62">
        <v>0</v>
      </c>
      <c r="W113" s="62">
        <v>0</v>
      </c>
      <c r="X113" s="62">
        <v>0</v>
      </c>
      <c r="Y113" s="62">
        <v>0</v>
      </c>
      <c r="Z113" s="62">
        <v>0</v>
      </c>
      <c r="AA113" s="62">
        <v>0</v>
      </c>
      <c r="AB113" s="62">
        <v>0</v>
      </c>
      <c r="AC113" s="62">
        <v>0</v>
      </c>
      <c r="AD113" s="62">
        <v>0</v>
      </c>
      <c r="AE113" s="62">
        <v>0</v>
      </c>
      <c r="AF113" s="62">
        <v>312498.28358435101</v>
      </c>
      <c r="AG113" s="62">
        <v>0</v>
      </c>
      <c r="AH113" s="62">
        <v>0</v>
      </c>
      <c r="AI113" s="62">
        <v>0</v>
      </c>
      <c r="AJ113" s="62">
        <v>0</v>
      </c>
      <c r="AK113" s="62">
        <v>0</v>
      </c>
      <c r="AL113" s="62">
        <v>0</v>
      </c>
      <c r="AM113" s="62">
        <v>0</v>
      </c>
      <c r="AN113" s="62">
        <v>0</v>
      </c>
      <c r="AO113" s="62">
        <v>0</v>
      </c>
      <c r="AP113" s="62">
        <v>313026.551070149</v>
      </c>
      <c r="AQ113" s="62">
        <v>0</v>
      </c>
      <c r="AR113" s="62">
        <v>2227.5315078256999</v>
      </c>
      <c r="AS113" s="62">
        <v>852.919953109012</v>
      </c>
      <c r="AT113" s="62">
        <v>0</v>
      </c>
      <c r="AU113" s="62">
        <v>0</v>
      </c>
      <c r="AV113" s="62">
        <v>0</v>
      </c>
      <c r="AW113" s="62">
        <v>0</v>
      </c>
      <c r="AX113" s="62">
        <v>7204.9220095890396</v>
      </c>
      <c r="AY113" s="62">
        <v>0</v>
      </c>
      <c r="AZ113" s="62">
        <v>1776382.4577537801</v>
      </c>
      <c r="BA113" s="62">
        <v>0</v>
      </c>
      <c r="BB113" s="62">
        <v>0</v>
      </c>
      <c r="BC113" s="62">
        <v>0</v>
      </c>
      <c r="BD113" s="62">
        <v>196453.599744751</v>
      </c>
      <c r="BE113" s="62">
        <v>0</v>
      </c>
    </row>
    <row r="114" spans="1:57" ht="15" customHeight="1" x14ac:dyDescent="0.25">
      <c r="A114" s="61" t="s">
        <v>916</v>
      </c>
      <c r="B114" s="62">
        <v>0</v>
      </c>
      <c r="C114" s="62">
        <v>0</v>
      </c>
      <c r="D114" s="62">
        <v>0</v>
      </c>
      <c r="E114" s="62">
        <v>0</v>
      </c>
      <c r="F114" s="62">
        <v>0</v>
      </c>
      <c r="G114" s="62">
        <v>0</v>
      </c>
      <c r="H114" s="62">
        <v>0</v>
      </c>
      <c r="I114" s="62">
        <v>0</v>
      </c>
      <c r="J114" s="62">
        <v>0</v>
      </c>
      <c r="K114" s="62">
        <v>0</v>
      </c>
      <c r="L114" s="62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62">
        <v>0</v>
      </c>
      <c r="S114" s="62">
        <v>0</v>
      </c>
      <c r="T114" s="62">
        <v>0</v>
      </c>
      <c r="U114" s="62">
        <v>0</v>
      </c>
      <c r="V114" s="62">
        <v>0</v>
      </c>
      <c r="W114" s="62">
        <v>0</v>
      </c>
      <c r="X114" s="62">
        <v>0</v>
      </c>
      <c r="Y114" s="62">
        <v>0</v>
      </c>
      <c r="Z114" s="62">
        <v>0</v>
      </c>
      <c r="AA114" s="62">
        <v>0</v>
      </c>
      <c r="AB114" s="62">
        <v>0</v>
      </c>
      <c r="AC114" s="62">
        <v>0</v>
      </c>
      <c r="AD114" s="62">
        <v>0</v>
      </c>
      <c r="AE114" s="62">
        <v>0</v>
      </c>
      <c r="AF114" s="62">
        <v>0</v>
      </c>
      <c r="AG114" s="62">
        <v>0</v>
      </c>
      <c r="AH114" s="62">
        <v>0</v>
      </c>
      <c r="AI114" s="62">
        <v>0</v>
      </c>
      <c r="AJ114" s="62">
        <v>0</v>
      </c>
      <c r="AK114" s="62">
        <v>0</v>
      </c>
      <c r="AL114" s="62">
        <v>0</v>
      </c>
      <c r="AM114" s="62">
        <v>0</v>
      </c>
      <c r="AN114" s="62">
        <v>0</v>
      </c>
      <c r="AO114" s="62">
        <v>0</v>
      </c>
      <c r="AP114" s="62">
        <v>0</v>
      </c>
      <c r="AQ114" s="62">
        <v>0</v>
      </c>
      <c r="AR114" s="62">
        <v>0</v>
      </c>
      <c r="AS114" s="62">
        <v>0</v>
      </c>
      <c r="AT114" s="62">
        <v>0</v>
      </c>
      <c r="AU114" s="62">
        <v>0</v>
      </c>
      <c r="AV114" s="62">
        <v>0</v>
      </c>
      <c r="AW114" s="62">
        <v>0</v>
      </c>
      <c r="AX114" s="62">
        <v>0</v>
      </c>
      <c r="AY114" s="62">
        <v>0</v>
      </c>
      <c r="AZ114" s="62">
        <v>0</v>
      </c>
      <c r="BA114" s="62">
        <v>0</v>
      </c>
      <c r="BB114" s="62">
        <v>0</v>
      </c>
      <c r="BC114" s="62">
        <v>0</v>
      </c>
      <c r="BD114" s="62">
        <v>0</v>
      </c>
      <c r="BE114" s="62">
        <v>0</v>
      </c>
    </row>
    <row r="115" spans="1:57" ht="15" customHeight="1" x14ac:dyDescent="0.25">
      <c r="A115" s="61" t="s">
        <v>915</v>
      </c>
      <c r="B115" s="62">
        <v>0</v>
      </c>
      <c r="C115" s="62">
        <v>0</v>
      </c>
      <c r="D115" s="62">
        <v>8361.5429093867097</v>
      </c>
      <c r="E115" s="62">
        <v>0</v>
      </c>
      <c r="F115" s="62">
        <v>94.525899732091204</v>
      </c>
      <c r="G115" s="62">
        <v>0</v>
      </c>
      <c r="H115" s="62">
        <v>0</v>
      </c>
      <c r="I115" s="62">
        <v>0</v>
      </c>
      <c r="J115" s="62">
        <v>139692.392811114</v>
      </c>
      <c r="K115" s="62">
        <v>0</v>
      </c>
      <c r="L115" s="62">
        <v>1413919.3180074301</v>
      </c>
      <c r="M115" s="62">
        <v>0</v>
      </c>
      <c r="N115" s="62">
        <v>21611.951611731602</v>
      </c>
      <c r="O115" s="62">
        <v>0</v>
      </c>
      <c r="P115" s="62">
        <v>496596.75110214099</v>
      </c>
      <c r="Q115" s="62">
        <v>0</v>
      </c>
      <c r="R115" s="62">
        <v>2096467.83739735</v>
      </c>
      <c r="S115" s="62">
        <v>0</v>
      </c>
      <c r="T115" s="62">
        <v>0</v>
      </c>
      <c r="U115" s="62">
        <v>0</v>
      </c>
      <c r="V115" s="62">
        <v>0</v>
      </c>
      <c r="W115" s="62">
        <v>0</v>
      </c>
      <c r="X115" s="62">
        <v>388.51409869209402</v>
      </c>
      <c r="Y115" s="62">
        <v>0</v>
      </c>
      <c r="Z115" s="62">
        <v>0</v>
      </c>
      <c r="AA115" s="62">
        <v>0</v>
      </c>
      <c r="AB115" s="62">
        <v>0</v>
      </c>
      <c r="AC115" s="62">
        <v>0</v>
      </c>
      <c r="AD115" s="62">
        <v>0</v>
      </c>
      <c r="AE115" s="62">
        <v>0</v>
      </c>
      <c r="AF115" s="62">
        <v>11080.625692968501</v>
      </c>
      <c r="AG115" s="62">
        <v>0</v>
      </c>
      <c r="AH115" s="62">
        <v>0</v>
      </c>
      <c r="AI115" s="62">
        <v>0</v>
      </c>
      <c r="AJ115" s="62">
        <v>0</v>
      </c>
      <c r="AK115" s="62">
        <v>0</v>
      </c>
      <c r="AL115" s="62">
        <v>0</v>
      </c>
      <c r="AM115" s="62">
        <v>0</v>
      </c>
      <c r="AN115" s="62">
        <v>0</v>
      </c>
      <c r="AO115" s="62">
        <v>0</v>
      </c>
      <c r="AP115" s="62">
        <v>2290219.5037086699</v>
      </c>
      <c r="AQ115" s="62">
        <v>0</v>
      </c>
      <c r="AR115" s="62">
        <v>0</v>
      </c>
      <c r="AS115" s="62">
        <v>0</v>
      </c>
      <c r="AT115" s="62">
        <v>0</v>
      </c>
      <c r="AU115" s="62">
        <v>0</v>
      </c>
      <c r="AV115" s="62">
        <v>0</v>
      </c>
      <c r="AW115" s="62">
        <v>0</v>
      </c>
      <c r="AX115" s="62">
        <v>125.31083402581901</v>
      </c>
      <c r="AY115" s="62">
        <v>0</v>
      </c>
      <c r="AZ115" s="62">
        <v>0</v>
      </c>
      <c r="BA115" s="62">
        <v>0</v>
      </c>
      <c r="BB115" s="62">
        <v>0</v>
      </c>
      <c r="BC115" s="62">
        <v>0</v>
      </c>
      <c r="BD115" s="62">
        <v>175056.49663873599</v>
      </c>
      <c r="BE115" s="62">
        <v>0</v>
      </c>
    </row>
    <row r="116" spans="1:57" ht="15" customHeight="1" x14ac:dyDescent="0.25">
      <c r="A116" s="61" t="s">
        <v>914</v>
      </c>
      <c r="B116" s="62">
        <v>0</v>
      </c>
      <c r="C116" s="62">
        <v>0</v>
      </c>
      <c r="D116" s="62">
        <v>0</v>
      </c>
      <c r="E116" s="62">
        <v>0</v>
      </c>
      <c r="F116" s="62">
        <v>0</v>
      </c>
      <c r="G116" s="62">
        <v>0</v>
      </c>
      <c r="H116" s="62">
        <v>0</v>
      </c>
      <c r="I116" s="62">
        <v>0</v>
      </c>
      <c r="J116" s="62">
        <v>0</v>
      </c>
      <c r="K116" s="62">
        <v>0</v>
      </c>
      <c r="L116" s="62">
        <v>0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62">
        <v>0</v>
      </c>
      <c r="S116" s="62">
        <v>0</v>
      </c>
      <c r="T116" s="62">
        <v>0</v>
      </c>
      <c r="U116" s="62">
        <v>0</v>
      </c>
      <c r="V116" s="62">
        <v>0</v>
      </c>
      <c r="W116" s="62">
        <v>0</v>
      </c>
      <c r="X116" s="62">
        <v>0</v>
      </c>
      <c r="Y116" s="62">
        <v>0</v>
      </c>
      <c r="Z116" s="62">
        <v>0</v>
      </c>
      <c r="AA116" s="62">
        <v>0</v>
      </c>
      <c r="AB116" s="62">
        <v>0</v>
      </c>
      <c r="AC116" s="62">
        <v>0</v>
      </c>
      <c r="AD116" s="62">
        <v>0</v>
      </c>
      <c r="AE116" s="62">
        <v>0</v>
      </c>
      <c r="AF116" s="62">
        <v>0</v>
      </c>
      <c r="AG116" s="62">
        <v>0</v>
      </c>
      <c r="AH116" s="62">
        <v>0</v>
      </c>
      <c r="AI116" s="62">
        <v>0</v>
      </c>
      <c r="AJ116" s="62">
        <v>0</v>
      </c>
      <c r="AK116" s="62">
        <v>0</v>
      </c>
      <c r="AL116" s="62">
        <v>0</v>
      </c>
      <c r="AM116" s="62">
        <v>0</v>
      </c>
      <c r="AN116" s="62">
        <v>0</v>
      </c>
      <c r="AO116" s="62">
        <v>0</v>
      </c>
      <c r="AP116" s="62">
        <v>0</v>
      </c>
      <c r="AQ116" s="62">
        <v>0</v>
      </c>
      <c r="AR116" s="62">
        <v>0</v>
      </c>
      <c r="AS116" s="62">
        <v>0</v>
      </c>
      <c r="AT116" s="62">
        <v>0</v>
      </c>
      <c r="AU116" s="62">
        <v>0</v>
      </c>
      <c r="AV116" s="62">
        <v>0</v>
      </c>
      <c r="AW116" s="62">
        <v>0</v>
      </c>
      <c r="AX116" s="62">
        <v>0</v>
      </c>
      <c r="AY116" s="62">
        <v>0</v>
      </c>
      <c r="AZ116" s="62">
        <v>0</v>
      </c>
      <c r="BA116" s="62">
        <v>0</v>
      </c>
      <c r="BB116" s="62">
        <v>0</v>
      </c>
      <c r="BC116" s="62">
        <v>0</v>
      </c>
      <c r="BD116" s="62">
        <v>0</v>
      </c>
      <c r="BE116" s="62">
        <v>0</v>
      </c>
    </row>
    <row r="117" spans="1:57" ht="15" customHeight="1" x14ac:dyDescent="0.25">
      <c r="A117" s="61" t="s">
        <v>913</v>
      </c>
      <c r="B117" s="62">
        <v>0</v>
      </c>
      <c r="C117" s="62">
        <v>0</v>
      </c>
      <c r="D117" s="62">
        <v>6130.6730446306201</v>
      </c>
      <c r="E117" s="62">
        <v>0</v>
      </c>
      <c r="F117" s="62">
        <v>744.69450754514799</v>
      </c>
      <c r="G117" s="62">
        <v>0</v>
      </c>
      <c r="H117" s="62">
        <v>0</v>
      </c>
      <c r="I117" s="62">
        <v>0</v>
      </c>
      <c r="J117" s="62">
        <v>9734787.7361084707</v>
      </c>
      <c r="K117" s="62">
        <v>423366.25860165298</v>
      </c>
      <c r="L117" s="62">
        <v>6911198.5849478897</v>
      </c>
      <c r="M117" s="62">
        <v>0</v>
      </c>
      <c r="N117" s="62">
        <v>0</v>
      </c>
      <c r="O117" s="62">
        <v>0</v>
      </c>
      <c r="P117" s="62">
        <v>21405.1384104975</v>
      </c>
      <c r="Q117" s="62">
        <v>0</v>
      </c>
      <c r="R117" s="62">
        <v>320437.32301314099</v>
      </c>
      <c r="S117" s="62">
        <v>0</v>
      </c>
      <c r="T117" s="62">
        <v>0</v>
      </c>
      <c r="U117" s="62">
        <v>0</v>
      </c>
      <c r="V117" s="62">
        <v>0</v>
      </c>
      <c r="W117" s="62">
        <v>0</v>
      </c>
      <c r="X117" s="62">
        <v>0</v>
      </c>
      <c r="Y117" s="62">
        <v>0</v>
      </c>
      <c r="Z117" s="62">
        <v>0</v>
      </c>
      <c r="AA117" s="62">
        <v>0</v>
      </c>
      <c r="AB117" s="62">
        <v>0</v>
      </c>
      <c r="AC117" s="62">
        <v>0</v>
      </c>
      <c r="AD117" s="62">
        <v>0</v>
      </c>
      <c r="AE117" s="62">
        <v>0</v>
      </c>
      <c r="AF117" s="62">
        <v>321978.11015434598</v>
      </c>
      <c r="AG117" s="62">
        <v>0</v>
      </c>
      <c r="AH117" s="62">
        <v>0</v>
      </c>
      <c r="AI117" s="62">
        <v>0</v>
      </c>
      <c r="AJ117" s="62">
        <v>0</v>
      </c>
      <c r="AK117" s="62">
        <v>0</v>
      </c>
      <c r="AL117" s="62">
        <v>0</v>
      </c>
      <c r="AM117" s="62">
        <v>0</v>
      </c>
      <c r="AN117" s="62">
        <v>0</v>
      </c>
      <c r="AO117" s="62">
        <v>0</v>
      </c>
      <c r="AP117" s="62">
        <v>350051.54564734502</v>
      </c>
      <c r="AQ117" s="62">
        <v>0</v>
      </c>
      <c r="AR117" s="62">
        <v>1718.75509511114</v>
      </c>
      <c r="AS117" s="62">
        <v>658.109889795816</v>
      </c>
      <c r="AT117" s="62">
        <v>0</v>
      </c>
      <c r="AU117" s="62">
        <v>0</v>
      </c>
      <c r="AV117" s="62">
        <v>0</v>
      </c>
      <c r="AW117" s="62">
        <v>0</v>
      </c>
      <c r="AX117" s="62">
        <v>1425.29320513794</v>
      </c>
      <c r="AY117" s="62">
        <v>0</v>
      </c>
      <c r="AZ117" s="62">
        <v>4961235.4520555502</v>
      </c>
      <c r="BA117" s="62">
        <v>0</v>
      </c>
      <c r="BB117" s="62">
        <v>0</v>
      </c>
      <c r="BC117" s="62">
        <v>0</v>
      </c>
      <c r="BD117" s="62">
        <v>257794.99650585299</v>
      </c>
      <c r="BE117" s="62">
        <v>0</v>
      </c>
    </row>
    <row r="118" spans="1:57" ht="15" customHeight="1" x14ac:dyDescent="0.25">
      <c r="A118" s="61" t="s">
        <v>912</v>
      </c>
      <c r="B118" s="62">
        <v>0</v>
      </c>
      <c r="C118" s="62">
        <v>0</v>
      </c>
      <c r="D118" s="62">
        <v>189037.18595631901</v>
      </c>
      <c r="E118" s="62">
        <v>0</v>
      </c>
      <c r="F118" s="62">
        <v>1396200.81245767</v>
      </c>
      <c r="G118" s="62">
        <v>0</v>
      </c>
      <c r="H118" s="62">
        <v>10873.2848991053</v>
      </c>
      <c r="I118" s="62">
        <v>0</v>
      </c>
      <c r="J118" s="62">
        <v>3660119.7865050901</v>
      </c>
      <c r="K118" s="62">
        <v>14488.876712634499</v>
      </c>
      <c r="L118" s="62">
        <v>1973749.1053570199</v>
      </c>
      <c r="M118" s="62">
        <v>7702814.4283934198</v>
      </c>
      <c r="N118" s="62">
        <v>39323.760816694397</v>
      </c>
      <c r="O118" s="62">
        <v>0</v>
      </c>
      <c r="P118" s="62">
        <v>0</v>
      </c>
      <c r="Q118" s="62">
        <v>4524.1996048851097</v>
      </c>
      <c r="R118" s="62">
        <v>8985129.1126394793</v>
      </c>
      <c r="S118" s="62">
        <v>16983.9640980285</v>
      </c>
      <c r="T118" s="62">
        <v>387064.04320964502</v>
      </c>
      <c r="U118" s="62">
        <v>0</v>
      </c>
      <c r="V118" s="62">
        <v>0</v>
      </c>
      <c r="W118" s="62">
        <v>0</v>
      </c>
      <c r="X118" s="62">
        <v>106374.750154005</v>
      </c>
      <c r="Y118" s="62">
        <v>0</v>
      </c>
      <c r="Z118" s="62">
        <v>186204.08181403199</v>
      </c>
      <c r="AA118" s="62">
        <v>0</v>
      </c>
      <c r="AB118" s="62">
        <v>12390.470286514799</v>
      </c>
      <c r="AC118" s="62">
        <v>2173.2415176755699</v>
      </c>
      <c r="AD118" s="62">
        <v>35616.500584305802</v>
      </c>
      <c r="AE118" s="62">
        <v>0</v>
      </c>
      <c r="AF118" s="62">
        <v>13596712.1380326</v>
      </c>
      <c r="AG118" s="62">
        <v>0</v>
      </c>
      <c r="AH118" s="62">
        <v>0</v>
      </c>
      <c r="AI118" s="62">
        <v>0</v>
      </c>
      <c r="AJ118" s="62">
        <v>0</v>
      </c>
      <c r="AK118" s="62">
        <v>0</v>
      </c>
      <c r="AL118" s="62">
        <v>310.19240092471</v>
      </c>
      <c r="AM118" s="62">
        <v>58505.436337688399</v>
      </c>
      <c r="AN118" s="62">
        <v>0</v>
      </c>
      <c r="AO118" s="62">
        <v>0</v>
      </c>
      <c r="AP118" s="62">
        <v>0</v>
      </c>
      <c r="AQ118" s="62">
        <v>0</v>
      </c>
      <c r="AR118" s="62">
        <v>6471251.5432921601</v>
      </c>
      <c r="AS118" s="62">
        <v>663092.56710355706</v>
      </c>
      <c r="AT118" s="62">
        <v>78291.814579739497</v>
      </c>
      <c r="AU118" s="62">
        <v>0</v>
      </c>
      <c r="AV118" s="62">
        <v>0</v>
      </c>
      <c r="AW118" s="62">
        <v>0</v>
      </c>
      <c r="AX118" s="62">
        <v>4609.0465598523697</v>
      </c>
      <c r="AY118" s="62">
        <v>0</v>
      </c>
      <c r="AZ118" s="62">
        <v>391598.57936238701</v>
      </c>
      <c r="BA118" s="62">
        <v>0</v>
      </c>
      <c r="BB118" s="62">
        <v>218.95921498747899</v>
      </c>
      <c r="BC118" s="62">
        <v>40655.406683139503</v>
      </c>
      <c r="BD118" s="62">
        <v>41131473.271778002</v>
      </c>
      <c r="BE118" s="62">
        <v>0</v>
      </c>
    </row>
    <row r="119" spans="1:57" ht="15" customHeight="1" x14ac:dyDescent="0.25">
      <c r="A119" s="61" t="s">
        <v>911</v>
      </c>
      <c r="B119" s="62">
        <v>409.66429373259098</v>
      </c>
      <c r="C119" s="62">
        <v>0</v>
      </c>
      <c r="D119" s="62">
        <v>1519022.13062918</v>
      </c>
      <c r="E119" s="62">
        <v>0</v>
      </c>
      <c r="F119" s="62">
        <v>15123827.0518294</v>
      </c>
      <c r="G119" s="62">
        <v>1569309.57388751</v>
      </c>
      <c r="H119" s="62">
        <v>0</v>
      </c>
      <c r="I119" s="62">
        <v>0</v>
      </c>
      <c r="J119" s="62">
        <v>587000.34311874094</v>
      </c>
      <c r="K119" s="62">
        <v>60370.011529044597</v>
      </c>
      <c r="L119" s="62">
        <v>6224901.0245877001</v>
      </c>
      <c r="M119" s="62">
        <v>20935854.600250199</v>
      </c>
      <c r="N119" s="62">
        <v>2060565.0667943701</v>
      </c>
      <c r="O119" s="62">
        <v>0</v>
      </c>
      <c r="P119" s="62">
        <v>2556.6926235614901</v>
      </c>
      <c r="Q119" s="62">
        <v>5690.2318389328302</v>
      </c>
      <c r="R119" s="62">
        <v>773746.31755977497</v>
      </c>
      <c r="S119" s="62">
        <v>1218872.1733585501</v>
      </c>
      <c r="T119" s="62">
        <v>96184.959784299499</v>
      </c>
      <c r="U119" s="62">
        <v>0</v>
      </c>
      <c r="V119" s="62">
        <v>0</v>
      </c>
      <c r="W119" s="62">
        <v>0</v>
      </c>
      <c r="X119" s="62">
        <v>19515.546670214098</v>
      </c>
      <c r="Y119" s="62">
        <v>0</v>
      </c>
      <c r="Z119" s="62">
        <v>0</v>
      </c>
      <c r="AA119" s="62">
        <v>0</v>
      </c>
      <c r="AB119" s="62">
        <v>6966994.3287750501</v>
      </c>
      <c r="AC119" s="62">
        <v>1237009.0718411</v>
      </c>
      <c r="AD119" s="62">
        <v>6276699.50036918</v>
      </c>
      <c r="AE119" s="62">
        <v>0</v>
      </c>
      <c r="AF119" s="62">
        <v>1390838.53746358</v>
      </c>
      <c r="AG119" s="62">
        <v>0</v>
      </c>
      <c r="AH119" s="62">
        <v>0</v>
      </c>
      <c r="AI119" s="62">
        <v>0</v>
      </c>
      <c r="AJ119" s="62">
        <v>1065245.8008133799</v>
      </c>
      <c r="AK119" s="62">
        <v>0</v>
      </c>
      <c r="AL119" s="62">
        <v>0</v>
      </c>
      <c r="AM119" s="62">
        <v>181019.29563712401</v>
      </c>
      <c r="AN119" s="62">
        <v>0</v>
      </c>
      <c r="AO119" s="62">
        <v>0</v>
      </c>
      <c r="AP119" s="62">
        <v>293263.83038268302</v>
      </c>
      <c r="AQ119" s="62">
        <v>0</v>
      </c>
      <c r="AR119" s="62">
        <v>1946061.51148271</v>
      </c>
      <c r="AS119" s="62">
        <v>108658.302718536</v>
      </c>
      <c r="AT119" s="62">
        <v>30680.791779978201</v>
      </c>
      <c r="AU119" s="62">
        <v>0</v>
      </c>
      <c r="AV119" s="62">
        <v>0</v>
      </c>
      <c r="AW119" s="62">
        <v>0</v>
      </c>
      <c r="AX119" s="62">
        <v>11676.251284951501</v>
      </c>
      <c r="AY119" s="62">
        <v>285.04585780251801</v>
      </c>
      <c r="AZ119" s="62">
        <v>25141.5430329886</v>
      </c>
      <c r="BA119" s="62">
        <v>0</v>
      </c>
      <c r="BB119" s="62">
        <v>567.19500276823101</v>
      </c>
      <c r="BC119" s="62">
        <v>27638.825333781198</v>
      </c>
      <c r="BD119" s="62">
        <v>40487222.533883899</v>
      </c>
      <c r="BE119" s="62">
        <v>0</v>
      </c>
    </row>
    <row r="120" spans="1:57" ht="15" customHeight="1" x14ac:dyDescent="0.25">
      <c r="A120" s="61" t="s">
        <v>910</v>
      </c>
      <c r="B120" s="62">
        <v>0</v>
      </c>
      <c r="C120" s="62">
        <v>0</v>
      </c>
      <c r="D120" s="62">
        <v>0</v>
      </c>
      <c r="E120" s="62">
        <v>0</v>
      </c>
      <c r="F120" s="62">
        <v>30128.984258727301</v>
      </c>
      <c r="G120" s="62">
        <v>95891.511143919604</v>
      </c>
      <c r="H120" s="62">
        <v>0</v>
      </c>
      <c r="I120" s="62">
        <v>0</v>
      </c>
      <c r="J120" s="62">
        <v>146831.02948089701</v>
      </c>
      <c r="K120" s="62">
        <v>4936.0046414707103</v>
      </c>
      <c r="L120" s="62">
        <v>0</v>
      </c>
      <c r="M120" s="62">
        <v>0</v>
      </c>
      <c r="N120" s="62">
        <v>0</v>
      </c>
      <c r="O120" s="62">
        <v>0</v>
      </c>
      <c r="P120" s="62">
        <v>0</v>
      </c>
      <c r="Q120" s="62">
        <v>0</v>
      </c>
      <c r="R120" s="62">
        <v>0</v>
      </c>
      <c r="S120" s="62">
        <v>0</v>
      </c>
      <c r="T120" s="62">
        <v>0</v>
      </c>
      <c r="U120" s="62">
        <v>1563643.1892987201</v>
      </c>
      <c r="V120" s="62">
        <v>0</v>
      </c>
      <c r="W120" s="62">
        <v>0</v>
      </c>
      <c r="X120" s="62">
        <v>0</v>
      </c>
      <c r="Y120" s="62">
        <v>0</v>
      </c>
      <c r="Z120" s="62">
        <v>0</v>
      </c>
      <c r="AA120" s="62">
        <v>0</v>
      </c>
      <c r="AB120" s="62">
        <v>0</v>
      </c>
      <c r="AC120" s="62">
        <v>0</v>
      </c>
      <c r="AD120" s="62">
        <v>3901319.6031379299</v>
      </c>
      <c r="AE120" s="62">
        <v>0</v>
      </c>
      <c r="AF120" s="62">
        <v>0</v>
      </c>
      <c r="AG120" s="62">
        <v>0</v>
      </c>
      <c r="AH120" s="62">
        <v>0</v>
      </c>
      <c r="AI120" s="62">
        <v>0</v>
      </c>
      <c r="AJ120" s="62">
        <v>0</v>
      </c>
      <c r="AK120" s="62">
        <v>0</v>
      </c>
      <c r="AL120" s="62">
        <v>0</v>
      </c>
      <c r="AM120" s="62">
        <v>11180.127085104399</v>
      </c>
      <c r="AN120" s="62">
        <v>0</v>
      </c>
      <c r="AO120" s="62">
        <v>0</v>
      </c>
      <c r="AP120" s="62">
        <v>2881518.92055044</v>
      </c>
      <c r="AQ120" s="62">
        <v>0</v>
      </c>
      <c r="AR120" s="62">
        <v>0</v>
      </c>
      <c r="AS120" s="62">
        <v>0</v>
      </c>
      <c r="AT120" s="62">
        <v>0</v>
      </c>
      <c r="AU120" s="62">
        <v>134305.21424367899</v>
      </c>
      <c r="AV120" s="62">
        <v>0</v>
      </c>
      <c r="AW120" s="62">
        <v>0</v>
      </c>
      <c r="AX120" s="62">
        <v>0</v>
      </c>
      <c r="AY120" s="62">
        <v>0</v>
      </c>
      <c r="AZ120" s="62">
        <v>0</v>
      </c>
      <c r="BA120" s="62">
        <v>0</v>
      </c>
      <c r="BB120" s="62">
        <v>0</v>
      </c>
      <c r="BC120" s="62">
        <v>0</v>
      </c>
      <c r="BD120" s="62">
        <v>797001.91558916005</v>
      </c>
      <c r="BE120" s="62">
        <v>487797.34917076799</v>
      </c>
    </row>
    <row r="121" spans="1:57" ht="15" customHeight="1" x14ac:dyDescent="0.25">
      <c r="A121" s="61" t="s">
        <v>909</v>
      </c>
      <c r="B121" s="62">
        <v>9611316.2951903809</v>
      </c>
      <c r="C121" s="62">
        <v>38096583.844118699</v>
      </c>
      <c r="D121" s="62">
        <v>0</v>
      </c>
      <c r="E121" s="62">
        <v>0</v>
      </c>
      <c r="F121" s="62">
        <v>17980.9778056084</v>
      </c>
      <c r="G121" s="62">
        <v>1912974.11176876</v>
      </c>
      <c r="H121" s="62">
        <v>0</v>
      </c>
      <c r="I121" s="62">
        <v>0</v>
      </c>
      <c r="J121" s="62">
        <v>1272169.56451162</v>
      </c>
      <c r="K121" s="62">
        <v>2810435.6658682302</v>
      </c>
      <c r="L121" s="62">
        <v>8056965.5554232597</v>
      </c>
      <c r="M121" s="62">
        <v>142834641.43845901</v>
      </c>
      <c r="N121" s="62">
        <v>0</v>
      </c>
      <c r="O121" s="62">
        <v>0</v>
      </c>
      <c r="P121" s="62">
        <v>119.116268113907</v>
      </c>
      <c r="Q121" s="62">
        <v>276206.32470256602</v>
      </c>
      <c r="R121" s="62">
        <v>0</v>
      </c>
      <c r="S121" s="62">
        <v>97504229.628987595</v>
      </c>
      <c r="T121" s="62">
        <v>304259.50157896202</v>
      </c>
      <c r="U121" s="62">
        <v>50121.233917389298</v>
      </c>
      <c r="V121" s="62">
        <v>0</v>
      </c>
      <c r="W121" s="62">
        <v>0</v>
      </c>
      <c r="X121" s="62">
        <v>0</v>
      </c>
      <c r="Y121" s="62">
        <v>0</v>
      </c>
      <c r="Z121" s="62">
        <v>0</v>
      </c>
      <c r="AA121" s="62">
        <v>3568075.2410484799</v>
      </c>
      <c r="AB121" s="62">
        <v>2059.8472772709301</v>
      </c>
      <c r="AC121" s="62">
        <v>1985596.6190692999</v>
      </c>
      <c r="AD121" s="62">
        <v>5341712.5438094502</v>
      </c>
      <c r="AE121" s="62">
        <v>0</v>
      </c>
      <c r="AF121" s="62">
        <v>10393149.5395501</v>
      </c>
      <c r="AG121" s="62">
        <v>105671762.135768</v>
      </c>
      <c r="AH121" s="62">
        <v>0</v>
      </c>
      <c r="AI121" s="62">
        <v>0</v>
      </c>
      <c r="AJ121" s="62">
        <v>0</v>
      </c>
      <c r="AK121" s="62">
        <v>0</v>
      </c>
      <c r="AL121" s="62">
        <v>0</v>
      </c>
      <c r="AM121" s="62">
        <v>19217.773315904298</v>
      </c>
      <c r="AN121" s="62">
        <v>0</v>
      </c>
      <c r="AO121" s="62">
        <v>0</v>
      </c>
      <c r="AP121" s="62">
        <v>320168.76894989598</v>
      </c>
      <c r="AQ121" s="62">
        <v>0</v>
      </c>
      <c r="AR121" s="62">
        <v>12060782.4468321</v>
      </c>
      <c r="AS121" s="62">
        <v>7725653.0150567302</v>
      </c>
      <c r="AT121" s="62">
        <v>318894.67197797901</v>
      </c>
      <c r="AU121" s="62">
        <v>190443.81876512201</v>
      </c>
      <c r="AV121" s="62">
        <v>0</v>
      </c>
      <c r="AW121" s="62">
        <v>0</v>
      </c>
      <c r="AX121" s="62">
        <v>0</v>
      </c>
      <c r="AY121" s="62">
        <v>0</v>
      </c>
      <c r="AZ121" s="62">
        <v>0</v>
      </c>
      <c r="BA121" s="62">
        <v>0</v>
      </c>
      <c r="BB121" s="62">
        <v>0</v>
      </c>
      <c r="BC121" s="62">
        <v>1927586.10790936</v>
      </c>
      <c r="BD121" s="62">
        <v>7221946.0432563899</v>
      </c>
      <c r="BE121" s="62">
        <v>712437.94687684497</v>
      </c>
    </row>
    <row r="122" spans="1:57" ht="15" customHeight="1" x14ac:dyDescent="0.25">
      <c r="A122" s="61" t="s">
        <v>908</v>
      </c>
      <c r="B122" s="62">
        <v>0</v>
      </c>
      <c r="C122" s="62">
        <v>5457832.7287625503</v>
      </c>
      <c r="D122" s="62">
        <v>0</v>
      </c>
      <c r="E122" s="62">
        <v>0</v>
      </c>
      <c r="F122" s="62">
        <v>2458.52511551214</v>
      </c>
      <c r="G122" s="62">
        <v>207421.945843411</v>
      </c>
      <c r="H122" s="62">
        <v>0</v>
      </c>
      <c r="I122" s="62">
        <v>0</v>
      </c>
      <c r="J122" s="62">
        <v>0</v>
      </c>
      <c r="K122" s="62">
        <v>44375.526463048598</v>
      </c>
      <c r="L122" s="62">
        <v>0</v>
      </c>
      <c r="M122" s="62">
        <v>0</v>
      </c>
      <c r="N122" s="62">
        <v>0</v>
      </c>
      <c r="O122" s="62">
        <v>0</v>
      </c>
      <c r="P122" s="62">
        <v>55.383318752158402</v>
      </c>
      <c r="Q122" s="62">
        <v>0</v>
      </c>
      <c r="R122" s="62">
        <v>0</v>
      </c>
      <c r="S122" s="62">
        <v>6067791.4572176104</v>
      </c>
      <c r="T122" s="62">
        <v>438588.42607767897</v>
      </c>
      <c r="U122" s="62">
        <v>175179.52152265201</v>
      </c>
      <c r="V122" s="62">
        <v>0</v>
      </c>
      <c r="W122" s="62">
        <v>0</v>
      </c>
      <c r="X122" s="62">
        <v>0</v>
      </c>
      <c r="Y122" s="62">
        <v>0</v>
      </c>
      <c r="Z122" s="62">
        <v>0</v>
      </c>
      <c r="AA122" s="62">
        <v>0</v>
      </c>
      <c r="AB122" s="62">
        <v>443655.782425237</v>
      </c>
      <c r="AC122" s="62">
        <v>3271908.9763277899</v>
      </c>
      <c r="AD122" s="62">
        <v>0</v>
      </c>
      <c r="AE122" s="62">
        <v>0</v>
      </c>
      <c r="AF122" s="62">
        <v>0</v>
      </c>
      <c r="AG122" s="62">
        <v>0</v>
      </c>
      <c r="AH122" s="62">
        <v>0</v>
      </c>
      <c r="AI122" s="62">
        <v>0</v>
      </c>
      <c r="AJ122" s="62">
        <v>0</v>
      </c>
      <c r="AK122" s="62">
        <v>0</v>
      </c>
      <c r="AL122" s="62">
        <v>0</v>
      </c>
      <c r="AM122" s="62">
        <v>14428.5978526811</v>
      </c>
      <c r="AN122" s="62">
        <v>0</v>
      </c>
      <c r="AO122" s="62">
        <v>0</v>
      </c>
      <c r="AP122" s="62">
        <v>0</v>
      </c>
      <c r="AQ122" s="62">
        <v>0</v>
      </c>
      <c r="AR122" s="62">
        <v>1130781.4103552799</v>
      </c>
      <c r="AS122" s="62">
        <v>826.82349902947306</v>
      </c>
      <c r="AT122" s="62">
        <v>0</v>
      </c>
      <c r="AU122" s="62">
        <v>464658.07914678397</v>
      </c>
      <c r="AV122" s="62">
        <v>0</v>
      </c>
      <c r="AW122" s="62">
        <v>0</v>
      </c>
      <c r="AX122" s="62">
        <v>0</v>
      </c>
      <c r="AY122" s="62">
        <v>0</v>
      </c>
      <c r="AZ122" s="62">
        <v>0</v>
      </c>
      <c r="BA122" s="62">
        <v>0</v>
      </c>
      <c r="BB122" s="62">
        <v>0</v>
      </c>
      <c r="BC122" s="62">
        <v>15391.356439678</v>
      </c>
      <c r="BD122" s="62">
        <v>1037736.7269180201</v>
      </c>
      <c r="BE122" s="62">
        <v>818551.62407250295</v>
      </c>
    </row>
    <row r="123" spans="1:57" ht="15" customHeight="1" x14ac:dyDescent="0.25">
      <c r="A123" s="61" t="s">
        <v>907</v>
      </c>
      <c r="B123" s="62">
        <v>932441.13311520498</v>
      </c>
      <c r="C123" s="62">
        <v>0</v>
      </c>
      <c r="D123" s="62">
        <v>655279.09914502199</v>
      </c>
      <c r="E123" s="62">
        <v>0</v>
      </c>
      <c r="F123" s="62">
        <v>8580.7347168855194</v>
      </c>
      <c r="G123" s="62">
        <v>315814.809471549</v>
      </c>
      <c r="H123" s="62">
        <v>0</v>
      </c>
      <c r="I123" s="62">
        <v>0</v>
      </c>
      <c r="J123" s="62">
        <v>4501523.0744257504</v>
      </c>
      <c r="K123" s="62">
        <v>1148645.52426766</v>
      </c>
      <c r="L123" s="62">
        <v>31570150.7477929</v>
      </c>
      <c r="M123" s="62">
        <v>0</v>
      </c>
      <c r="N123" s="62">
        <v>10224177.8123348</v>
      </c>
      <c r="O123" s="62">
        <v>0</v>
      </c>
      <c r="P123" s="62">
        <v>38.282442177328797</v>
      </c>
      <c r="Q123" s="62">
        <v>0</v>
      </c>
      <c r="R123" s="62">
        <v>20981823.970649201</v>
      </c>
      <c r="S123" s="62">
        <v>0</v>
      </c>
      <c r="T123" s="62">
        <v>18630434.554418702</v>
      </c>
      <c r="U123" s="62">
        <v>23535.508182122499</v>
      </c>
      <c r="V123" s="62">
        <v>0</v>
      </c>
      <c r="W123" s="62">
        <v>0</v>
      </c>
      <c r="X123" s="62">
        <v>1068049.3339369199</v>
      </c>
      <c r="Y123" s="62">
        <v>0</v>
      </c>
      <c r="Z123" s="62">
        <v>0</v>
      </c>
      <c r="AA123" s="62">
        <v>0</v>
      </c>
      <c r="AB123" s="62">
        <v>609154.67124215304</v>
      </c>
      <c r="AC123" s="62">
        <v>1156220.2563857101</v>
      </c>
      <c r="AD123" s="62">
        <v>82690776.247115999</v>
      </c>
      <c r="AE123" s="62">
        <v>0</v>
      </c>
      <c r="AF123" s="62">
        <v>16555208.1463068</v>
      </c>
      <c r="AG123" s="62">
        <v>0</v>
      </c>
      <c r="AH123" s="62">
        <v>0</v>
      </c>
      <c r="AI123" s="62">
        <v>0</v>
      </c>
      <c r="AJ123" s="62">
        <v>0</v>
      </c>
      <c r="AK123" s="62">
        <v>0</v>
      </c>
      <c r="AL123" s="62">
        <v>0</v>
      </c>
      <c r="AM123" s="62">
        <v>3966.96679100041</v>
      </c>
      <c r="AN123" s="62">
        <v>0</v>
      </c>
      <c r="AO123" s="62">
        <v>0</v>
      </c>
      <c r="AP123" s="62">
        <v>13126919.526947901</v>
      </c>
      <c r="AQ123" s="62">
        <v>0</v>
      </c>
      <c r="AR123" s="62">
        <v>6624189.0436675502</v>
      </c>
      <c r="AS123" s="62">
        <v>2014484.07282629</v>
      </c>
      <c r="AT123" s="62">
        <v>0</v>
      </c>
      <c r="AU123" s="62">
        <v>97384.081258384205</v>
      </c>
      <c r="AV123" s="62">
        <v>0</v>
      </c>
      <c r="AW123" s="62">
        <v>0</v>
      </c>
      <c r="AX123" s="62">
        <v>93055.468236529996</v>
      </c>
      <c r="AY123" s="62">
        <v>0</v>
      </c>
      <c r="AZ123" s="62">
        <v>17399.363937406401</v>
      </c>
      <c r="BA123" s="62">
        <v>0</v>
      </c>
      <c r="BB123" s="62">
        <v>0</v>
      </c>
      <c r="BC123" s="62">
        <v>437367.585746294</v>
      </c>
      <c r="BD123" s="62">
        <v>55258344.472158298</v>
      </c>
      <c r="BE123" s="62">
        <v>905333.39428662194</v>
      </c>
    </row>
    <row r="124" spans="1:57" ht="15" customHeight="1" x14ac:dyDescent="0.25">
      <c r="A124" s="61" t="s">
        <v>906</v>
      </c>
      <c r="B124" s="62">
        <v>0</v>
      </c>
      <c r="C124" s="62">
        <v>0</v>
      </c>
      <c r="D124" s="62">
        <v>8728.6702211651591</v>
      </c>
      <c r="E124" s="62">
        <v>0</v>
      </c>
      <c r="F124" s="62">
        <v>595397.78284233995</v>
      </c>
      <c r="G124" s="62">
        <v>34913.099143303298</v>
      </c>
      <c r="H124" s="62">
        <v>0</v>
      </c>
      <c r="I124" s="62">
        <v>0</v>
      </c>
      <c r="J124" s="62">
        <v>0</v>
      </c>
      <c r="K124" s="62">
        <v>0</v>
      </c>
      <c r="L124" s="62">
        <v>455480.562774716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62">
        <v>28445400.998258501</v>
      </c>
      <c r="S124" s="62">
        <v>7984843.9394733096</v>
      </c>
      <c r="T124" s="62">
        <v>0</v>
      </c>
      <c r="U124" s="62">
        <v>0</v>
      </c>
      <c r="V124" s="62">
        <v>0</v>
      </c>
      <c r="W124" s="62">
        <v>0</v>
      </c>
      <c r="X124" s="62">
        <v>0</v>
      </c>
      <c r="Y124" s="62">
        <v>0</v>
      </c>
      <c r="Z124" s="62">
        <v>0</v>
      </c>
      <c r="AA124" s="62">
        <v>0</v>
      </c>
      <c r="AB124" s="62">
        <v>0</v>
      </c>
      <c r="AC124" s="62">
        <v>64764.743102748303</v>
      </c>
      <c r="AD124" s="62">
        <v>0</v>
      </c>
      <c r="AE124" s="62">
        <v>0</v>
      </c>
      <c r="AF124" s="62">
        <v>0</v>
      </c>
      <c r="AG124" s="62">
        <v>0</v>
      </c>
      <c r="AH124" s="62">
        <v>0</v>
      </c>
      <c r="AI124" s="62">
        <v>0</v>
      </c>
      <c r="AJ124" s="62">
        <v>0</v>
      </c>
      <c r="AK124" s="62">
        <v>0</v>
      </c>
      <c r="AL124" s="62">
        <v>654.85062424353396</v>
      </c>
      <c r="AM124" s="62">
        <v>34466.073881510303</v>
      </c>
      <c r="AN124" s="62">
        <v>0</v>
      </c>
      <c r="AO124" s="62">
        <v>0</v>
      </c>
      <c r="AP124" s="62">
        <v>0</v>
      </c>
      <c r="AQ124" s="62">
        <v>0</v>
      </c>
      <c r="AR124" s="62">
        <v>13953968.451695601</v>
      </c>
      <c r="AS124" s="62">
        <v>0</v>
      </c>
      <c r="AT124" s="62">
        <v>0</v>
      </c>
      <c r="AU124" s="62">
        <v>0</v>
      </c>
      <c r="AV124" s="62">
        <v>0</v>
      </c>
      <c r="AW124" s="62">
        <v>0</v>
      </c>
      <c r="AX124" s="62">
        <v>0</v>
      </c>
      <c r="AY124" s="62">
        <v>0</v>
      </c>
      <c r="AZ124" s="62">
        <v>0</v>
      </c>
      <c r="BA124" s="62">
        <v>0</v>
      </c>
      <c r="BB124" s="62">
        <v>60028.577735303501</v>
      </c>
      <c r="BC124" s="62">
        <v>336253.69787589897</v>
      </c>
      <c r="BD124" s="62">
        <v>1982290.7437153601</v>
      </c>
      <c r="BE124" s="62">
        <v>0</v>
      </c>
    </row>
    <row r="125" spans="1:57" ht="15" customHeight="1" x14ac:dyDescent="0.25">
      <c r="A125" s="61" t="s">
        <v>905</v>
      </c>
      <c r="B125" s="62">
        <v>0</v>
      </c>
      <c r="C125" s="62">
        <v>0</v>
      </c>
      <c r="D125" s="62">
        <v>77.545758855612405</v>
      </c>
      <c r="E125" s="62">
        <v>0</v>
      </c>
      <c r="F125" s="62">
        <v>0</v>
      </c>
      <c r="G125" s="62">
        <v>0</v>
      </c>
      <c r="H125" s="62">
        <v>0</v>
      </c>
      <c r="I125" s="62">
        <v>0</v>
      </c>
      <c r="J125" s="62">
        <v>0</v>
      </c>
      <c r="K125" s="62">
        <v>0</v>
      </c>
      <c r="L125" s="62">
        <v>0</v>
      </c>
      <c r="M125" s="62">
        <v>0</v>
      </c>
      <c r="N125" s="62">
        <v>0</v>
      </c>
      <c r="O125" s="62">
        <v>0</v>
      </c>
      <c r="P125" s="62">
        <v>0</v>
      </c>
      <c r="Q125" s="62">
        <v>0</v>
      </c>
      <c r="R125" s="62">
        <v>76919.237069868701</v>
      </c>
      <c r="S125" s="62">
        <v>0</v>
      </c>
      <c r="T125" s="62">
        <v>0</v>
      </c>
      <c r="U125" s="62">
        <v>0</v>
      </c>
      <c r="V125" s="62">
        <v>0</v>
      </c>
      <c r="W125" s="62">
        <v>0</v>
      </c>
      <c r="X125" s="62">
        <v>0</v>
      </c>
      <c r="Y125" s="62">
        <v>0</v>
      </c>
      <c r="Z125" s="62">
        <v>0</v>
      </c>
      <c r="AA125" s="62">
        <v>0</v>
      </c>
      <c r="AB125" s="62">
        <v>0</v>
      </c>
      <c r="AC125" s="62">
        <v>0</v>
      </c>
      <c r="AD125" s="62">
        <v>0</v>
      </c>
      <c r="AE125" s="62">
        <v>0</v>
      </c>
      <c r="AF125" s="62">
        <v>0</v>
      </c>
      <c r="AG125" s="62">
        <v>0</v>
      </c>
      <c r="AH125" s="62">
        <v>0</v>
      </c>
      <c r="AI125" s="62">
        <v>0</v>
      </c>
      <c r="AJ125" s="62">
        <v>0</v>
      </c>
      <c r="AK125" s="62">
        <v>0</v>
      </c>
      <c r="AL125" s="62">
        <v>0</v>
      </c>
      <c r="AM125" s="62">
        <v>0</v>
      </c>
      <c r="AN125" s="62">
        <v>0</v>
      </c>
      <c r="AO125" s="62">
        <v>0</v>
      </c>
      <c r="AP125" s="62">
        <v>146631.91519135301</v>
      </c>
      <c r="AQ125" s="62">
        <v>0</v>
      </c>
      <c r="AR125" s="62">
        <v>0</v>
      </c>
      <c r="AS125" s="62">
        <v>0</v>
      </c>
      <c r="AT125" s="62">
        <v>0</v>
      </c>
      <c r="AU125" s="62">
        <v>0</v>
      </c>
      <c r="AV125" s="62">
        <v>0</v>
      </c>
      <c r="AW125" s="62">
        <v>0</v>
      </c>
      <c r="AX125" s="62">
        <v>0</v>
      </c>
      <c r="AY125" s="62">
        <v>0</v>
      </c>
      <c r="AZ125" s="62">
        <v>0</v>
      </c>
      <c r="BA125" s="62">
        <v>0</v>
      </c>
      <c r="BB125" s="62">
        <v>0</v>
      </c>
      <c r="BC125" s="62">
        <v>0</v>
      </c>
      <c r="BD125" s="62">
        <v>13072868.891564799</v>
      </c>
      <c r="BE125" s="62">
        <v>0</v>
      </c>
    </row>
    <row r="126" spans="1:57" ht="15" customHeight="1" x14ac:dyDescent="0.25">
      <c r="A126" s="61" t="s">
        <v>904</v>
      </c>
      <c r="B126" s="62">
        <v>815414.10831154697</v>
      </c>
      <c r="C126" s="62">
        <v>0</v>
      </c>
      <c r="D126" s="62">
        <v>0</v>
      </c>
      <c r="E126" s="62">
        <v>0</v>
      </c>
      <c r="F126" s="62">
        <v>839830.78563781595</v>
      </c>
      <c r="G126" s="62">
        <v>20731.6400376192</v>
      </c>
      <c r="H126" s="62">
        <v>0</v>
      </c>
      <c r="I126" s="62">
        <v>0</v>
      </c>
      <c r="J126" s="62">
        <v>4990819.0607764004</v>
      </c>
      <c r="K126" s="62">
        <v>0</v>
      </c>
      <c r="L126" s="62">
        <v>986567.21086827503</v>
      </c>
      <c r="M126" s="62">
        <v>0</v>
      </c>
      <c r="N126" s="62">
        <v>0</v>
      </c>
      <c r="O126" s="62">
        <v>0</v>
      </c>
      <c r="P126" s="62">
        <v>167.554409050803</v>
      </c>
      <c r="Q126" s="62">
        <v>0</v>
      </c>
      <c r="R126" s="62">
        <v>12589094.382389</v>
      </c>
      <c r="S126" s="62">
        <v>0</v>
      </c>
      <c r="T126" s="62">
        <v>273145.45225352998</v>
      </c>
      <c r="U126" s="62">
        <v>21564.7376959721</v>
      </c>
      <c r="V126" s="62">
        <v>0</v>
      </c>
      <c r="W126" s="62">
        <v>0</v>
      </c>
      <c r="X126" s="62">
        <v>0</v>
      </c>
      <c r="Y126" s="62">
        <v>0</v>
      </c>
      <c r="Z126" s="62">
        <v>724602.56879910396</v>
      </c>
      <c r="AA126" s="62">
        <v>0</v>
      </c>
      <c r="AB126" s="62">
        <v>176121.655702157</v>
      </c>
      <c r="AC126" s="62">
        <v>0</v>
      </c>
      <c r="AD126" s="62">
        <v>14479.1472436073</v>
      </c>
      <c r="AE126" s="62">
        <v>0</v>
      </c>
      <c r="AF126" s="62">
        <v>4029159.6727413102</v>
      </c>
      <c r="AG126" s="62">
        <v>0</v>
      </c>
      <c r="AH126" s="62">
        <v>0</v>
      </c>
      <c r="AI126" s="62">
        <v>0</v>
      </c>
      <c r="AJ126" s="62">
        <v>0</v>
      </c>
      <c r="AK126" s="62">
        <v>0</v>
      </c>
      <c r="AL126" s="62">
        <v>319.21163268329002</v>
      </c>
      <c r="AM126" s="62">
        <v>7517.9653424841499</v>
      </c>
      <c r="AN126" s="62">
        <v>0</v>
      </c>
      <c r="AO126" s="62">
        <v>0</v>
      </c>
      <c r="AP126" s="62">
        <v>1120590.69132462</v>
      </c>
      <c r="AQ126" s="62">
        <v>35395.4637944489</v>
      </c>
      <c r="AR126" s="62">
        <v>99589.060722625902</v>
      </c>
      <c r="AS126" s="62">
        <v>0</v>
      </c>
      <c r="AT126" s="62">
        <v>67458.488302929502</v>
      </c>
      <c r="AU126" s="62">
        <v>344779.26924837998</v>
      </c>
      <c r="AV126" s="62">
        <v>0</v>
      </c>
      <c r="AW126" s="62">
        <v>0</v>
      </c>
      <c r="AX126" s="62">
        <v>11724.0150678187</v>
      </c>
      <c r="AY126" s="62">
        <v>0</v>
      </c>
      <c r="AZ126" s="62">
        <v>529389.48473025498</v>
      </c>
      <c r="BA126" s="62">
        <v>0</v>
      </c>
      <c r="BB126" s="62">
        <v>0</v>
      </c>
      <c r="BC126" s="62">
        <v>0</v>
      </c>
      <c r="BD126" s="62">
        <v>8927749.5715920199</v>
      </c>
      <c r="BE126" s="62">
        <v>427446.92025541503</v>
      </c>
    </row>
    <row r="127" spans="1:57" ht="15" customHeight="1" x14ac:dyDescent="0.25">
      <c r="A127" s="61" t="s">
        <v>903</v>
      </c>
      <c r="B127" s="62">
        <v>288930.68762729602</v>
      </c>
      <c r="C127" s="62">
        <v>0</v>
      </c>
      <c r="D127" s="62">
        <v>0</v>
      </c>
      <c r="E127" s="62">
        <v>0</v>
      </c>
      <c r="F127" s="62">
        <v>0</v>
      </c>
      <c r="G127" s="62">
        <v>0</v>
      </c>
      <c r="H127" s="62">
        <v>0</v>
      </c>
      <c r="I127" s="62">
        <v>0</v>
      </c>
      <c r="J127" s="62">
        <v>951594.79516972601</v>
      </c>
      <c r="K127" s="62">
        <v>751389.89560746495</v>
      </c>
      <c r="L127" s="62">
        <v>0</v>
      </c>
      <c r="M127" s="62">
        <v>42278555.567559101</v>
      </c>
      <c r="N127" s="62">
        <v>0</v>
      </c>
      <c r="O127" s="62">
        <v>0</v>
      </c>
      <c r="P127" s="62">
        <v>0</v>
      </c>
      <c r="Q127" s="62">
        <v>0</v>
      </c>
      <c r="R127" s="62">
        <v>0</v>
      </c>
      <c r="S127" s="62">
        <v>0</v>
      </c>
      <c r="T127" s="62">
        <v>0</v>
      </c>
      <c r="U127" s="62">
        <v>0</v>
      </c>
      <c r="V127" s="62">
        <v>0</v>
      </c>
      <c r="W127" s="62">
        <v>0</v>
      </c>
      <c r="X127" s="62">
        <v>0</v>
      </c>
      <c r="Y127" s="62">
        <v>0</v>
      </c>
      <c r="Z127" s="62">
        <v>0</v>
      </c>
      <c r="AA127" s="62">
        <v>0</v>
      </c>
      <c r="AB127" s="62">
        <v>179342.20203154199</v>
      </c>
      <c r="AC127" s="62">
        <v>0</v>
      </c>
      <c r="AD127" s="62">
        <v>0</v>
      </c>
      <c r="AE127" s="62">
        <v>0</v>
      </c>
      <c r="AF127" s="62">
        <v>12307.193541779099</v>
      </c>
      <c r="AG127" s="62">
        <v>0</v>
      </c>
      <c r="AH127" s="62">
        <v>0</v>
      </c>
      <c r="AI127" s="62">
        <v>0</v>
      </c>
      <c r="AJ127" s="62">
        <v>0</v>
      </c>
      <c r="AK127" s="62">
        <v>0</v>
      </c>
      <c r="AL127" s="62">
        <v>125.89725875719699</v>
      </c>
      <c r="AM127" s="62">
        <v>485.04116010597801</v>
      </c>
      <c r="AN127" s="62">
        <v>0</v>
      </c>
      <c r="AO127" s="62">
        <v>0</v>
      </c>
      <c r="AP127" s="62">
        <v>261004.149211071</v>
      </c>
      <c r="AQ127" s="62">
        <v>0</v>
      </c>
      <c r="AR127" s="62">
        <v>10892.4969130875</v>
      </c>
      <c r="AS127" s="62">
        <v>167091.352667536</v>
      </c>
      <c r="AT127" s="62">
        <v>47467.585183041003</v>
      </c>
      <c r="AU127" s="62">
        <v>0</v>
      </c>
      <c r="AV127" s="62">
        <v>0</v>
      </c>
      <c r="AW127" s="62">
        <v>0</v>
      </c>
      <c r="AX127" s="62">
        <v>0</v>
      </c>
      <c r="AY127" s="62">
        <v>0</v>
      </c>
      <c r="AZ127" s="62">
        <v>0</v>
      </c>
      <c r="BA127" s="62">
        <v>0</v>
      </c>
      <c r="BB127" s="62">
        <v>0</v>
      </c>
      <c r="BC127" s="62">
        <v>0</v>
      </c>
      <c r="BD127" s="62">
        <v>0</v>
      </c>
      <c r="BE127" s="62">
        <v>0</v>
      </c>
    </row>
    <row r="128" spans="1:57" ht="15" customHeight="1" x14ac:dyDescent="0.25">
      <c r="A128" s="61" t="s">
        <v>902</v>
      </c>
      <c r="B128" s="62">
        <v>0</v>
      </c>
      <c r="C128" s="62">
        <v>0</v>
      </c>
      <c r="D128" s="62">
        <v>0</v>
      </c>
      <c r="E128" s="62">
        <v>0</v>
      </c>
      <c r="F128" s="62">
        <v>0</v>
      </c>
      <c r="G128" s="62">
        <v>0</v>
      </c>
      <c r="H128" s="62">
        <v>0</v>
      </c>
      <c r="I128" s="62">
        <v>0</v>
      </c>
      <c r="J128" s="62">
        <v>0</v>
      </c>
      <c r="K128" s="62">
        <v>0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62">
        <v>0</v>
      </c>
      <c r="S128" s="62">
        <v>0</v>
      </c>
      <c r="T128" s="62">
        <v>0</v>
      </c>
      <c r="U128" s="62">
        <v>0</v>
      </c>
      <c r="V128" s="62">
        <v>0</v>
      </c>
      <c r="W128" s="62">
        <v>0</v>
      </c>
      <c r="X128" s="62">
        <v>0</v>
      </c>
      <c r="Y128" s="62">
        <v>0</v>
      </c>
      <c r="Z128" s="62">
        <v>0</v>
      </c>
      <c r="AA128" s="62">
        <v>0</v>
      </c>
      <c r="AB128" s="62">
        <v>0</v>
      </c>
      <c r="AC128" s="62">
        <v>0</v>
      </c>
      <c r="AD128" s="62">
        <v>0</v>
      </c>
      <c r="AE128" s="62">
        <v>0</v>
      </c>
      <c r="AF128" s="62">
        <v>0</v>
      </c>
      <c r="AG128" s="62">
        <v>0</v>
      </c>
      <c r="AH128" s="62">
        <v>0</v>
      </c>
      <c r="AI128" s="62">
        <v>0</v>
      </c>
      <c r="AJ128" s="62">
        <v>0</v>
      </c>
      <c r="AK128" s="62">
        <v>0</v>
      </c>
      <c r="AL128" s="62">
        <v>0</v>
      </c>
      <c r="AM128" s="62">
        <v>0</v>
      </c>
      <c r="AN128" s="62">
        <v>0</v>
      </c>
      <c r="AO128" s="62">
        <v>0</v>
      </c>
      <c r="AP128" s="62">
        <v>0</v>
      </c>
      <c r="AQ128" s="62">
        <v>0</v>
      </c>
      <c r="AR128" s="62">
        <v>0</v>
      </c>
      <c r="AS128" s="62">
        <v>0</v>
      </c>
      <c r="AT128" s="62">
        <v>0</v>
      </c>
      <c r="AU128" s="62">
        <v>0</v>
      </c>
      <c r="AV128" s="62">
        <v>0</v>
      </c>
      <c r="AW128" s="62">
        <v>0</v>
      </c>
      <c r="AX128" s="62">
        <v>0</v>
      </c>
      <c r="AY128" s="62">
        <v>0</v>
      </c>
      <c r="AZ128" s="62">
        <v>0</v>
      </c>
      <c r="BA128" s="62">
        <v>0</v>
      </c>
      <c r="BB128" s="62">
        <v>0</v>
      </c>
      <c r="BC128" s="62">
        <v>0</v>
      </c>
      <c r="BD128" s="62">
        <v>0</v>
      </c>
      <c r="BE128" s="62">
        <v>0</v>
      </c>
    </row>
    <row r="129" spans="1:57" ht="15" customHeight="1" x14ac:dyDescent="0.25">
      <c r="A129" s="61" t="s">
        <v>901</v>
      </c>
      <c r="B129" s="62">
        <v>30624.881080084699</v>
      </c>
      <c r="C129" s="62">
        <v>0</v>
      </c>
      <c r="D129" s="62">
        <v>313191.18600612401</v>
      </c>
      <c r="E129" s="62">
        <v>0</v>
      </c>
      <c r="F129" s="62">
        <v>1544621.4345726999</v>
      </c>
      <c r="G129" s="62">
        <v>0</v>
      </c>
      <c r="H129" s="62">
        <v>0</v>
      </c>
      <c r="I129" s="62">
        <v>0</v>
      </c>
      <c r="J129" s="62">
        <v>17513701.9279439</v>
      </c>
      <c r="K129" s="62">
        <v>0</v>
      </c>
      <c r="L129" s="62">
        <v>2364990.6484785401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62">
        <v>1142738.6656545899</v>
      </c>
      <c r="S129" s="62">
        <v>0</v>
      </c>
      <c r="T129" s="62">
        <v>16309.157533113501</v>
      </c>
      <c r="U129" s="62">
        <v>0</v>
      </c>
      <c r="V129" s="62">
        <v>0</v>
      </c>
      <c r="W129" s="62">
        <v>0</v>
      </c>
      <c r="X129" s="62">
        <v>0</v>
      </c>
      <c r="Y129" s="62">
        <v>0</v>
      </c>
      <c r="Z129" s="62">
        <v>42744.493454327698</v>
      </c>
      <c r="AA129" s="62">
        <v>0</v>
      </c>
      <c r="AB129" s="62">
        <v>346774.99138830398</v>
      </c>
      <c r="AC129" s="62">
        <v>0</v>
      </c>
      <c r="AD129" s="62">
        <v>0</v>
      </c>
      <c r="AE129" s="62">
        <v>0</v>
      </c>
      <c r="AF129" s="62">
        <v>0</v>
      </c>
      <c r="AG129" s="62">
        <v>0</v>
      </c>
      <c r="AH129" s="62">
        <v>0</v>
      </c>
      <c r="AI129" s="62">
        <v>0</v>
      </c>
      <c r="AJ129" s="62">
        <v>0</v>
      </c>
      <c r="AK129" s="62">
        <v>0</v>
      </c>
      <c r="AL129" s="62">
        <v>0</v>
      </c>
      <c r="AM129" s="62">
        <v>0</v>
      </c>
      <c r="AN129" s="62">
        <v>0</v>
      </c>
      <c r="AO129" s="62">
        <v>0</v>
      </c>
      <c r="AP129" s="62">
        <v>1872592.95977334</v>
      </c>
      <c r="AQ129" s="62">
        <v>0</v>
      </c>
      <c r="AR129" s="62">
        <v>13731413.186514599</v>
      </c>
      <c r="AS129" s="62">
        <v>0</v>
      </c>
      <c r="AT129" s="62">
        <v>0</v>
      </c>
      <c r="AU129" s="62">
        <v>0</v>
      </c>
      <c r="AV129" s="62">
        <v>0</v>
      </c>
      <c r="AW129" s="62">
        <v>0</v>
      </c>
      <c r="AX129" s="62">
        <v>0</v>
      </c>
      <c r="AY129" s="62">
        <v>0</v>
      </c>
      <c r="AZ129" s="62">
        <v>803181.37112500996</v>
      </c>
      <c r="BA129" s="62">
        <v>0</v>
      </c>
      <c r="BB129" s="62">
        <v>308.61766641801597</v>
      </c>
      <c r="BC129" s="62">
        <v>0</v>
      </c>
      <c r="BD129" s="62">
        <v>0</v>
      </c>
      <c r="BE129" s="62">
        <v>0</v>
      </c>
    </row>
    <row r="130" spans="1:57" ht="15" customHeight="1" x14ac:dyDescent="0.25">
      <c r="A130" s="61" t="s">
        <v>900</v>
      </c>
      <c r="B130" s="62">
        <v>39732.669964210603</v>
      </c>
      <c r="C130" s="62">
        <v>0</v>
      </c>
      <c r="D130" s="62">
        <v>148320.94067799399</v>
      </c>
      <c r="E130" s="62">
        <v>0</v>
      </c>
      <c r="F130" s="62">
        <v>154608.85592308201</v>
      </c>
      <c r="G130" s="62">
        <v>0</v>
      </c>
      <c r="H130" s="62">
        <v>0</v>
      </c>
      <c r="I130" s="62">
        <v>0</v>
      </c>
      <c r="J130" s="62">
        <v>427394.128320497</v>
      </c>
      <c r="K130" s="62">
        <v>0</v>
      </c>
      <c r="L130" s="62">
        <v>483656.35141747602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62">
        <v>1255835.0667717899</v>
      </c>
      <c r="S130" s="62">
        <v>0</v>
      </c>
      <c r="T130" s="62">
        <v>7686.6707773942999</v>
      </c>
      <c r="U130" s="62">
        <v>0</v>
      </c>
      <c r="V130" s="62">
        <v>0</v>
      </c>
      <c r="W130" s="62">
        <v>0</v>
      </c>
      <c r="X130" s="62">
        <v>0</v>
      </c>
      <c r="Y130" s="62">
        <v>0</v>
      </c>
      <c r="Z130" s="62">
        <v>1803.50565438632</v>
      </c>
      <c r="AA130" s="62">
        <v>0</v>
      </c>
      <c r="AB130" s="62">
        <v>492115.574275436</v>
      </c>
      <c r="AC130" s="62">
        <v>0</v>
      </c>
      <c r="AD130" s="62">
        <v>0</v>
      </c>
      <c r="AE130" s="62">
        <v>0</v>
      </c>
      <c r="AF130" s="62">
        <v>0</v>
      </c>
      <c r="AG130" s="62">
        <v>0</v>
      </c>
      <c r="AH130" s="62">
        <v>1619.0523885116299</v>
      </c>
      <c r="AI130" s="62">
        <v>0</v>
      </c>
      <c r="AJ130" s="62">
        <v>0</v>
      </c>
      <c r="AK130" s="62">
        <v>0</v>
      </c>
      <c r="AL130" s="62">
        <v>5861.0547784134897</v>
      </c>
      <c r="AM130" s="62">
        <v>0</v>
      </c>
      <c r="AN130" s="62">
        <v>0</v>
      </c>
      <c r="AO130" s="62">
        <v>0</v>
      </c>
      <c r="AP130" s="62">
        <v>3615926.02600375</v>
      </c>
      <c r="AQ130" s="62">
        <v>0</v>
      </c>
      <c r="AR130" s="62">
        <v>426201.500233386</v>
      </c>
      <c r="AS130" s="62">
        <v>0</v>
      </c>
      <c r="AT130" s="62">
        <v>0</v>
      </c>
      <c r="AU130" s="62">
        <v>0</v>
      </c>
      <c r="AV130" s="62">
        <v>0</v>
      </c>
      <c r="AW130" s="62">
        <v>0</v>
      </c>
      <c r="AX130" s="62">
        <v>0</v>
      </c>
      <c r="AY130" s="62">
        <v>0</v>
      </c>
      <c r="AZ130" s="62">
        <v>62072.919993580603</v>
      </c>
      <c r="BA130" s="62">
        <v>0</v>
      </c>
      <c r="BB130" s="62">
        <v>55.150015631471</v>
      </c>
      <c r="BC130" s="62">
        <v>0</v>
      </c>
      <c r="BD130" s="62">
        <v>0</v>
      </c>
      <c r="BE130" s="62">
        <v>0</v>
      </c>
    </row>
    <row r="131" spans="1:57" ht="15" customHeight="1" x14ac:dyDescent="0.25">
      <c r="A131" s="61" t="s">
        <v>899</v>
      </c>
      <c r="B131" s="62">
        <v>0</v>
      </c>
      <c r="C131" s="62">
        <v>0</v>
      </c>
      <c r="D131" s="62">
        <v>110458.67680797599</v>
      </c>
      <c r="E131" s="62">
        <v>0</v>
      </c>
      <c r="F131" s="62">
        <v>1494269.5546277501</v>
      </c>
      <c r="G131" s="62">
        <v>0</v>
      </c>
      <c r="H131" s="62">
        <v>0</v>
      </c>
      <c r="I131" s="62">
        <v>0</v>
      </c>
      <c r="J131" s="62">
        <v>13150759.143329101</v>
      </c>
      <c r="K131" s="62">
        <v>0</v>
      </c>
      <c r="L131" s="62">
        <v>1131721.92322183</v>
      </c>
      <c r="M131" s="62">
        <v>0</v>
      </c>
      <c r="N131" s="62">
        <v>0</v>
      </c>
      <c r="O131" s="62">
        <v>0</v>
      </c>
      <c r="P131" s="62">
        <v>0</v>
      </c>
      <c r="Q131" s="62">
        <v>0</v>
      </c>
      <c r="R131" s="62">
        <v>955886.92914675397</v>
      </c>
      <c r="S131" s="62">
        <v>0</v>
      </c>
      <c r="T131" s="62">
        <v>19992.365593399001</v>
      </c>
      <c r="U131" s="62">
        <v>0</v>
      </c>
      <c r="V131" s="62">
        <v>0</v>
      </c>
      <c r="W131" s="62">
        <v>0</v>
      </c>
      <c r="X131" s="62">
        <v>0</v>
      </c>
      <c r="Y131" s="62">
        <v>0</v>
      </c>
      <c r="Z131" s="62">
        <v>0</v>
      </c>
      <c r="AA131" s="62">
        <v>0</v>
      </c>
      <c r="AB131" s="62">
        <v>709511.14116997004</v>
      </c>
      <c r="AC131" s="62">
        <v>0</v>
      </c>
      <c r="AD131" s="62">
        <v>0</v>
      </c>
      <c r="AE131" s="62">
        <v>0</v>
      </c>
      <c r="AF131" s="62">
        <v>0</v>
      </c>
      <c r="AG131" s="62">
        <v>0</v>
      </c>
      <c r="AH131" s="62">
        <v>8689.5123609794391</v>
      </c>
      <c r="AI131" s="62">
        <v>0</v>
      </c>
      <c r="AJ131" s="62">
        <v>0</v>
      </c>
      <c r="AK131" s="62">
        <v>0</v>
      </c>
      <c r="AL131" s="62">
        <v>0</v>
      </c>
      <c r="AM131" s="62">
        <v>0</v>
      </c>
      <c r="AN131" s="62">
        <v>0</v>
      </c>
      <c r="AO131" s="62">
        <v>0</v>
      </c>
      <c r="AP131" s="62">
        <v>282115.67504792102</v>
      </c>
      <c r="AQ131" s="62">
        <v>0</v>
      </c>
      <c r="AR131" s="62">
        <v>0</v>
      </c>
      <c r="AS131" s="62">
        <v>0</v>
      </c>
      <c r="AT131" s="62">
        <v>0</v>
      </c>
      <c r="AU131" s="62">
        <v>0</v>
      </c>
      <c r="AV131" s="62">
        <v>0</v>
      </c>
      <c r="AW131" s="62">
        <v>0</v>
      </c>
      <c r="AX131" s="62">
        <v>7609.0706030117099</v>
      </c>
      <c r="AY131" s="62">
        <v>0</v>
      </c>
      <c r="AZ131" s="62">
        <v>1108641.2486008799</v>
      </c>
      <c r="BA131" s="62">
        <v>0</v>
      </c>
      <c r="BB131" s="62">
        <v>1058.9458116911501</v>
      </c>
      <c r="BC131" s="62">
        <v>0</v>
      </c>
      <c r="BD131" s="62">
        <v>0</v>
      </c>
      <c r="BE131" s="62">
        <v>0</v>
      </c>
    </row>
    <row r="132" spans="1:57" ht="15" customHeight="1" x14ac:dyDescent="0.25">
      <c r="A132" s="61" t="s">
        <v>898</v>
      </c>
      <c r="B132" s="62">
        <v>261899.672317096</v>
      </c>
      <c r="C132" s="62">
        <v>0</v>
      </c>
      <c r="D132" s="62">
        <v>80888.142855376194</v>
      </c>
      <c r="E132" s="62">
        <v>0</v>
      </c>
      <c r="F132" s="62">
        <v>306831.66703279503</v>
      </c>
      <c r="G132" s="62">
        <v>0</v>
      </c>
      <c r="H132" s="62">
        <v>0</v>
      </c>
      <c r="I132" s="62">
        <v>0</v>
      </c>
      <c r="J132" s="62">
        <v>979108.414780983</v>
      </c>
      <c r="K132" s="62">
        <v>0</v>
      </c>
      <c r="L132" s="62">
        <v>144466.01866283501</v>
      </c>
      <c r="M132" s="62">
        <v>0</v>
      </c>
      <c r="N132" s="62">
        <v>0</v>
      </c>
      <c r="O132" s="62">
        <v>0</v>
      </c>
      <c r="P132" s="62">
        <v>0</v>
      </c>
      <c r="Q132" s="62">
        <v>0</v>
      </c>
      <c r="R132" s="62">
        <v>517792.17648063798</v>
      </c>
      <c r="S132" s="62">
        <v>0</v>
      </c>
      <c r="T132" s="62">
        <v>12439.673580708901</v>
      </c>
      <c r="U132" s="62">
        <v>0</v>
      </c>
      <c r="V132" s="62">
        <v>0</v>
      </c>
      <c r="W132" s="62">
        <v>0</v>
      </c>
      <c r="X132" s="62">
        <v>0</v>
      </c>
      <c r="Y132" s="62">
        <v>0</v>
      </c>
      <c r="Z132" s="62">
        <v>30519.737272899602</v>
      </c>
      <c r="AA132" s="62">
        <v>0</v>
      </c>
      <c r="AB132" s="62">
        <v>19954.407060722599</v>
      </c>
      <c r="AC132" s="62">
        <v>0</v>
      </c>
      <c r="AD132" s="62">
        <v>0</v>
      </c>
      <c r="AE132" s="62">
        <v>0</v>
      </c>
      <c r="AF132" s="62">
        <v>0</v>
      </c>
      <c r="AG132" s="62">
        <v>0</v>
      </c>
      <c r="AH132" s="62">
        <v>0</v>
      </c>
      <c r="AI132" s="62">
        <v>0</v>
      </c>
      <c r="AJ132" s="62">
        <v>0</v>
      </c>
      <c r="AK132" s="62">
        <v>0</v>
      </c>
      <c r="AL132" s="62">
        <v>11147.7458968264</v>
      </c>
      <c r="AM132" s="62">
        <v>0</v>
      </c>
      <c r="AN132" s="62">
        <v>0</v>
      </c>
      <c r="AO132" s="62">
        <v>0</v>
      </c>
      <c r="AP132" s="62">
        <v>14816.199384415801</v>
      </c>
      <c r="AQ132" s="62">
        <v>0</v>
      </c>
      <c r="AR132" s="62">
        <v>248636.924490126</v>
      </c>
      <c r="AS132" s="62">
        <v>0</v>
      </c>
      <c r="AT132" s="62">
        <v>0</v>
      </c>
      <c r="AU132" s="62">
        <v>0</v>
      </c>
      <c r="AV132" s="62">
        <v>0</v>
      </c>
      <c r="AW132" s="62">
        <v>0</v>
      </c>
      <c r="AX132" s="62">
        <v>7563.16170742128</v>
      </c>
      <c r="AY132" s="62">
        <v>0</v>
      </c>
      <c r="AZ132" s="62">
        <v>509449.20804970601</v>
      </c>
      <c r="BA132" s="62">
        <v>0</v>
      </c>
      <c r="BB132" s="62">
        <v>314.860311018397</v>
      </c>
      <c r="BC132" s="62">
        <v>0</v>
      </c>
      <c r="BD132" s="62">
        <v>0</v>
      </c>
      <c r="BE132" s="62">
        <v>0</v>
      </c>
    </row>
    <row r="133" spans="1:57" ht="15" customHeight="1" x14ac:dyDescent="0.25">
      <c r="A133" s="61" t="s">
        <v>897</v>
      </c>
      <c r="B133" s="62">
        <v>11509.875318889101</v>
      </c>
      <c r="C133" s="62">
        <v>0</v>
      </c>
      <c r="D133" s="62">
        <v>0</v>
      </c>
      <c r="E133" s="62">
        <v>0</v>
      </c>
      <c r="F133" s="62">
        <v>22423819.334587801</v>
      </c>
      <c r="G133" s="62">
        <v>0</v>
      </c>
      <c r="H133" s="62">
        <v>0</v>
      </c>
      <c r="I133" s="62">
        <v>0</v>
      </c>
      <c r="J133" s="62">
        <v>53184.210253358702</v>
      </c>
      <c r="K133" s="62">
        <v>0</v>
      </c>
      <c r="L133" s="62">
        <v>341752.47925901797</v>
      </c>
      <c r="M133" s="62">
        <v>0</v>
      </c>
      <c r="N133" s="62">
        <v>0</v>
      </c>
      <c r="O133" s="62">
        <v>0</v>
      </c>
      <c r="P133" s="62">
        <v>0</v>
      </c>
      <c r="Q133" s="62">
        <v>0</v>
      </c>
      <c r="R133" s="62">
        <v>527973.57142542605</v>
      </c>
      <c r="S133" s="62">
        <v>0</v>
      </c>
      <c r="T133" s="62">
        <v>192.70217696138201</v>
      </c>
      <c r="U133" s="62">
        <v>0</v>
      </c>
      <c r="V133" s="62">
        <v>0</v>
      </c>
      <c r="W133" s="62">
        <v>0</v>
      </c>
      <c r="X133" s="62">
        <v>0</v>
      </c>
      <c r="Y133" s="62">
        <v>0</v>
      </c>
      <c r="Z133" s="62">
        <v>0</v>
      </c>
      <c r="AA133" s="62">
        <v>0</v>
      </c>
      <c r="AB133" s="62">
        <v>5850.4378381660199</v>
      </c>
      <c r="AC133" s="62">
        <v>0</v>
      </c>
      <c r="AD133" s="62">
        <v>0</v>
      </c>
      <c r="AE133" s="62">
        <v>0</v>
      </c>
      <c r="AF133" s="62">
        <v>0</v>
      </c>
      <c r="AG133" s="62">
        <v>0</v>
      </c>
      <c r="AH133" s="62">
        <v>0</v>
      </c>
      <c r="AI133" s="62">
        <v>0</v>
      </c>
      <c r="AJ133" s="62">
        <v>0</v>
      </c>
      <c r="AK133" s="62">
        <v>0</v>
      </c>
      <c r="AL133" s="62">
        <v>233.22167203942001</v>
      </c>
      <c r="AM133" s="62">
        <v>0</v>
      </c>
      <c r="AN133" s="62">
        <v>0</v>
      </c>
      <c r="AO133" s="62">
        <v>0</v>
      </c>
      <c r="AP133" s="62">
        <v>257492.150733499</v>
      </c>
      <c r="AQ133" s="62">
        <v>0</v>
      </c>
      <c r="AR133" s="62">
        <v>54804.042724813298</v>
      </c>
      <c r="AS133" s="62">
        <v>0</v>
      </c>
      <c r="AT133" s="62">
        <v>0</v>
      </c>
      <c r="AU133" s="62">
        <v>0</v>
      </c>
      <c r="AV133" s="62">
        <v>0</v>
      </c>
      <c r="AW133" s="62">
        <v>0</v>
      </c>
      <c r="AX133" s="62">
        <v>161.60645273008299</v>
      </c>
      <c r="AY133" s="62">
        <v>0</v>
      </c>
      <c r="AZ133" s="62">
        <v>0</v>
      </c>
      <c r="BA133" s="62">
        <v>0</v>
      </c>
      <c r="BB133" s="62">
        <v>0</v>
      </c>
      <c r="BC133" s="62">
        <v>0</v>
      </c>
      <c r="BD133" s="62">
        <v>0</v>
      </c>
      <c r="BE133" s="62">
        <v>0</v>
      </c>
    </row>
    <row r="134" spans="1:57" ht="15" customHeight="1" x14ac:dyDescent="0.25">
      <c r="A134" s="61" t="s">
        <v>896</v>
      </c>
      <c r="B134" s="62">
        <v>5149.6709355501998</v>
      </c>
      <c r="C134" s="62">
        <v>0</v>
      </c>
      <c r="D134" s="62">
        <v>8173.2266814280601</v>
      </c>
      <c r="E134" s="62">
        <v>0</v>
      </c>
      <c r="F134" s="62">
        <v>38627.974926944502</v>
      </c>
      <c r="G134" s="62">
        <v>0</v>
      </c>
      <c r="H134" s="62">
        <v>0</v>
      </c>
      <c r="I134" s="62">
        <v>0</v>
      </c>
      <c r="J134" s="62">
        <v>37936.192743252497</v>
      </c>
      <c r="K134" s="62">
        <v>0</v>
      </c>
      <c r="L134" s="62">
        <v>58806.086314449698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62">
        <v>214640.43185299699</v>
      </c>
      <c r="S134" s="62">
        <v>0</v>
      </c>
      <c r="T134" s="62">
        <v>334.47433838008698</v>
      </c>
      <c r="U134" s="62">
        <v>0</v>
      </c>
      <c r="V134" s="62">
        <v>0</v>
      </c>
      <c r="W134" s="62">
        <v>0</v>
      </c>
      <c r="X134" s="62">
        <v>0</v>
      </c>
      <c r="Y134" s="62">
        <v>0</v>
      </c>
      <c r="Z134" s="62">
        <v>128.315352668868</v>
      </c>
      <c r="AA134" s="62">
        <v>0</v>
      </c>
      <c r="AB134" s="62">
        <v>19398.682625610199</v>
      </c>
      <c r="AC134" s="62">
        <v>0</v>
      </c>
      <c r="AD134" s="62">
        <v>0</v>
      </c>
      <c r="AE134" s="62">
        <v>0</v>
      </c>
      <c r="AF134" s="62">
        <v>0</v>
      </c>
      <c r="AG134" s="62">
        <v>0</v>
      </c>
      <c r="AH134" s="62">
        <v>317.93479969247801</v>
      </c>
      <c r="AI134" s="62">
        <v>0</v>
      </c>
      <c r="AJ134" s="62">
        <v>0</v>
      </c>
      <c r="AK134" s="62">
        <v>0</v>
      </c>
      <c r="AL134" s="62">
        <v>0</v>
      </c>
      <c r="AM134" s="62">
        <v>0</v>
      </c>
      <c r="AN134" s="62">
        <v>0</v>
      </c>
      <c r="AO134" s="62">
        <v>0</v>
      </c>
      <c r="AP134" s="62">
        <v>143190.04960982001</v>
      </c>
      <c r="AQ134" s="62">
        <v>0</v>
      </c>
      <c r="AR134" s="62">
        <v>281022.24341082398</v>
      </c>
      <c r="AS134" s="62">
        <v>0</v>
      </c>
      <c r="AT134" s="62">
        <v>0</v>
      </c>
      <c r="AU134" s="62">
        <v>0</v>
      </c>
      <c r="AV134" s="62">
        <v>0</v>
      </c>
      <c r="AW134" s="62">
        <v>0</v>
      </c>
      <c r="AX134" s="62">
        <v>0</v>
      </c>
      <c r="AY134" s="62">
        <v>0</v>
      </c>
      <c r="AZ134" s="62">
        <v>3688.2465153958601</v>
      </c>
      <c r="BA134" s="62">
        <v>0</v>
      </c>
      <c r="BB134" s="62">
        <v>0</v>
      </c>
      <c r="BC134" s="62">
        <v>0</v>
      </c>
      <c r="BD134" s="62">
        <v>0</v>
      </c>
      <c r="BE134" s="62">
        <v>0</v>
      </c>
    </row>
    <row r="135" spans="1:57" ht="15" customHeight="1" x14ac:dyDescent="0.25">
      <c r="A135" s="61" t="s">
        <v>895</v>
      </c>
      <c r="B135" s="62">
        <v>19634.829799384101</v>
      </c>
      <c r="C135" s="62">
        <v>0</v>
      </c>
      <c r="D135" s="62">
        <v>7170.0168927289997</v>
      </c>
      <c r="E135" s="62">
        <v>0</v>
      </c>
      <c r="F135" s="62">
        <v>804.02382682997904</v>
      </c>
      <c r="G135" s="62">
        <v>0</v>
      </c>
      <c r="H135" s="62">
        <v>0</v>
      </c>
      <c r="I135" s="62">
        <v>0</v>
      </c>
      <c r="J135" s="62">
        <v>497328.20495158498</v>
      </c>
      <c r="K135" s="62">
        <v>0</v>
      </c>
      <c r="L135" s="62">
        <v>237218.28919096501</v>
      </c>
      <c r="M135" s="62">
        <v>0</v>
      </c>
      <c r="N135" s="62">
        <v>0</v>
      </c>
      <c r="O135" s="62">
        <v>0</v>
      </c>
      <c r="P135" s="62">
        <v>0</v>
      </c>
      <c r="Q135" s="62">
        <v>0</v>
      </c>
      <c r="R135" s="62">
        <v>73041.957701427105</v>
      </c>
      <c r="S135" s="62">
        <v>0</v>
      </c>
      <c r="T135" s="62">
        <v>9336.8916216904108</v>
      </c>
      <c r="U135" s="62">
        <v>0</v>
      </c>
      <c r="V135" s="62">
        <v>0</v>
      </c>
      <c r="W135" s="62">
        <v>0</v>
      </c>
      <c r="X135" s="62">
        <v>0</v>
      </c>
      <c r="Y135" s="62">
        <v>0</v>
      </c>
      <c r="Z135" s="62">
        <v>998.34297555947398</v>
      </c>
      <c r="AA135" s="62">
        <v>0</v>
      </c>
      <c r="AB135" s="62">
        <v>74670.821884490098</v>
      </c>
      <c r="AC135" s="62">
        <v>0</v>
      </c>
      <c r="AD135" s="62">
        <v>0</v>
      </c>
      <c r="AE135" s="62">
        <v>0</v>
      </c>
      <c r="AF135" s="62">
        <v>0</v>
      </c>
      <c r="AG135" s="62">
        <v>0</v>
      </c>
      <c r="AH135" s="62">
        <v>0</v>
      </c>
      <c r="AI135" s="62">
        <v>0</v>
      </c>
      <c r="AJ135" s="62">
        <v>0</v>
      </c>
      <c r="AK135" s="62">
        <v>0</v>
      </c>
      <c r="AL135" s="62">
        <v>171.05056451540901</v>
      </c>
      <c r="AM135" s="62">
        <v>0</v>
      </c>
      <c r="AN135" s="62">
        <v>0</v>
      </c>
      <c r="AO135" s="62">
        <v>0</v>
      </c>
      <c r="AP135" s="62">
        <v>407787.08514375199</v>
      </c>
      <c r="AQ135" s="62">
        <v>0</v>
      </c>
      <c r="AR135" s="62">
        <v>307100.545780482</v>
      </c>
      <c r="AS135" s="62">
        <v>0</v>
      </c>
      <c r="AT135" s="62">
        <v>0</v>
      </c>
      <c r="AU135" s="62">
        <v>0</v>
      </c>
      <c r="AV135" s="62">
        <v>0</v>
      </c>
      <c r="AW135" s="62">
        <v>0</v>
      </c>
      <c r="AX135" s="62">
        <v>1129.2423553026099</v>
      </c>
      <c r="AY135" s="62">
        <v>0</v>
      </c>
      <c r="AZ135" s="62">
        <v>16727.088910495899</v>
      </c>
      <c r="BA135" s="62">
        <v>0</v>
      </c>
      <c r="BB135" s="62">
        <v>0</v>
      </c>
      <c r="BC135" s="62">
        <v>0</v>
      </c>
      <c r="BD135" s="62">
        <v>0</v>
      </c>
      <c r="BE135" s="62">
        <v>0</v>
      </c>
    </row>
    <row r="136" spans="1:57" ht="15" customHeight="1" x14ac:dyDescent="0.25">
      <c r="A136" s="61" t="s">
        <v>894</v>
      </c>
      <c r="B136" s="62">
        <v>0</v>
      </c>
      <c r="C136" s="62">
        <v>0</v>
      </c>
      <c r="D136" s="62">
        <v>36728552.527842097</v>
      </c>
      <c r="E136" s="62">
        <v>0</v>
      </c>
      <c r="F136" s="62">
        <v>0</v>
      </c>
      <c r="G136" s="62">
        <v>0</v>
      </c>
      <c r="H136" s="62">
        <v>0</v>
      </c>
      <c r="I136" s="62">
        <v>0</v>
      </c>
      <c r="J136" s="62">
        <v>847.92339320133601</v>
      </c>
      <c r="K136" s="62">
        <v>0</v>
      </c>
      <c r="L136" s="62">
        <v>27825.690401553002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62">
        <v>9514.8200780090792</v>
      </c>
      <c r="S136" s="62">
        <v>0</v>
      </c>
      <c r="T136" s="62">
        <v>0</v>
      </c>
      <c r="U136" s="62">
        <v>0</v>
      </c>
      <c r="V136" s="62">
        <v>0</v>
      </c>
      <c r="W136" s="62">
        <v>0</v>
      </c>
      <c r="X136" s="62">
        <v>0</v>
      </c>
      <c r="Y136" s="62">
        <v>0</v>
      </c>
      <c r="Z136" s="62">
        <v>0</v>
      </c>
      <c r="AA136" s="62">
        <v>0</v>
      </c>
      <c r="AB136" s="62">
        <v>0</v>
      </c>
      <c r="AC136" s="62">
        <v>0</v>
      </c>
      <c r="AD136" s="62">
        <v>0</v>
      </c>
      <c r="AE136" s="62">
        <v>0</v>
      </c>
      <c r="AF136" s="62">
        <v>0</v>
      </c>
      <c r="AG136" s="62">
        <v>0</v>
      </c>
      <c r="AH136" s="62">
        <v>0</v>
      </c>
      <c r="AI136" s="62">
        <v>0</v>
      </c>
      <c r="AJ136" s="62">
        <v>0</v>
      </c>
      <c r="AK136" s="62">
        <v>0</v>
      </c>
      <c r="AL136" s="62">
        <v>0</v>
      </c>
      <c r="AM136" s="62">
        <v>0</v>
      </c>
      <c r="AN136" s="62">
        <v>0</v>
      </c>
      <c r="AO136" s="62">
        <v>0</v>
      </c>
      <c r="AP136" s="62">
        <v>2615.09592275154</v>
      </c>
      <c r="AQ136" s="62">
        <v>0</v>
      </c>
      <c r="AR136" s="62">
        <v>0</v>
      </c>
      <c r="AS136" s="62">
        <v>0</v>
      </c>
      <c r="AT136" s="62">
        <v>0</v>
      </c>
      <c r="AU136" s="62">
        <v>0</v>
      </c>
      <c r="AV136" s="62">
        <v>0</v>
      </c>
      <c r="AW136" s="62">
        <v>0</v>
      </c>
      <c r="AX136" s="62">
        <v>0</v>
      </c>
      <c r="AY136" s="62">
        <v>0</v>
      </c>
      <c r="AZ136" s="62">
        <v>0</v>
      </c>
      <c r="BA136" s="62">
        <v>0</v>
      </c>
      <c r="BB136" s="62">
        <v>0</v>
      </c>
      <c r="BC136" s="62">
        <v>0</v>
      </c>
      <c r="BD136" s="62">
        <v>0</v>
      </c>
      <c r="BE136" s="62">
        <v>0</v>
      </c>
    </row>
    <row r="137" spans="1:57" ht="15" customHeight="1" x14ac:dyDescent="0.25">
      <c r="A137" s="61" t="s">
        <v>893</v>
      </c>
      <c r="B137" s="62">
        <v>0</v>
      </c>
      <c r="C137" s="62">
        <v>0</v>
      </c>
      <c r="D137" s="62">
        <v>0</v>
      </c>
      <c r="E137" s="62">
        <v>0</v>
      </c>
      <c r="F137" s="62">
        <v>0</v>
      </c>
      <c r="G137" s="62">
        <v>0</v>
      </c>
      <c r="H137" s="62">
        <v>0</v>
      </c>
      <c r="I137" s="62">
        <v>0</v>
      </c>
      <c r="J137" s="62"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v>0</v>
      </c>
      <c r="P137" s="62">
        <v>0</v>
      </c>
      <c r="Q137" s="62">
        <v>0</v>
      </c>
      <c r="R137" s="62">
        <v>0</v>
      </c>
      <c r="S137" s="62">
        <v>0</v>
      </c>
      <c r="T137" s="62">
        <v>0</v>
      </c>
      <c r="U137" s="62">
        <v>0</v>
      </c>
      <c r="V137" s="62">
        <v>0</v>
      </c>
      <c r="W137" s="62">
        <v>0</v>
      </c>
      <c r="X137" s="62">
        <v>0</v>
      </c>
      <c r="Y137" s="62">
        <v>0</v>
      </c>
      <c r="Z137" s="62">
        <v>0</v>
      </c>
      <c r="AA137" s="62">
        <v>0</v>
      </c>
      <c r="AB137" s="62">
        <v>0</v>
      </c>
      <c r="AC137" s="62">
        <v>0</v>
      </c>
      <c r="AD137" s="62">
        <v>0</v>
      </c>
      <c r="AE137" s="62">
        <v>0</v>
      </c>
      <c r="AF137" s="62">
        <v>0</v>
      </c>
      <c r="AG137" s="62">
        <v>0</v>
      </c>
      <c r="AH137" s="62">
        <v>0</v>
      </c>
      <c r="AI137" s="62">
        <v>0</v>
      </c>
      <c r="AJ137" s="62">
        <v>0</v>
      </c>
      <c r="AK137" s="62">
        <v>0</v>
      </c>
      <c r="AL137" s="62">
        <v>0</v>
      </c>
      <c r="AM137" s="62">
        <v>0</v>
      </c>
      <c r="AN137" s="62">
        <v>0</v>
      </c>
      <c r="AO137" s="62">
        <v>0</v>
      </c>
      <c r="AP137" s="62">
        <v>0</v>
      </c>
      <c r="AQ137" s="62">
        <v>0</v>
      </c>
      <c r="AR137" s="62">
        <v>0</v>
      </c>
      <c r="AS137" s="62">
        <v>0</v>
      </c>
      <c r="AT137" s="62">
        <v>0</v>
      </c>
      <c r="AU137" s="62">
        <v>0</v>
      </c>
      <c r="AV137" s="62">
        <v>0</v>
      </c>
      <c r="AW137" s="62">
        <v>0</v>
      </c>
      <c r="AX137" s="62">
        <v>0</v>
      </c>
      <c r="AY137" s="62">
        <v>0</v>
      </c>
      <c r="AZ137" s="62">
        <v>0</v>
      </c>
      <c r="BA137" s="62">
        <v>0</v>
      </c>
      <c r="BB137" s="62">
        <v>0</v>
      </c>
      <c r="BC137" s="62">
        <v>0</v>
      </c>
      <c r="BD137" s="62">
        <v>0</v>
      </c>
      <c r="BE137" s="62">
        <v>0</v>
      </c>
    </row>
    <row r="138" spans="1:57" ht="15" customHeight="1" x14ac:dyDescent="0.25">
      <c r="A138" s="61" t="s">
        <v>892</v>
      </c>
      <c r="B138" s="62">
        <v>0</v>
      </c>
      <c r="C138" s="62">
        <v>0</v>
      </c>
      <c r="D138" s="62">
        <v>0</v>
      </c>
      <c r="E138" s="62">
        <v>0</v>
      </c>
      <c r="F138" s="62">
        <v>0</v>
      </c>
      <c r="G138" s="62">
        <v>0</v>
      </c>
      <c r="H138" s="62">
        <v>0</v>
      </c>
      <c r="I138" s="62">
        <v>0</v>
      </c>
      <c r="J138" s="62"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62">
        <v>0</v>
      </c>
      <c r="S138" s="62">
        <v>0</v>
      </c>
      <c r="T138" s="62">
        <v>0</v>
      </c>
      <c r="U138" s="62">
        <v>0</v>
      </c>
      <c r="V138" s="62">
        <v>0</v>
      </c>
      <c r="W138" s="62">
        <v>0</v>
      </c>
      <c r="X138" s="62">
        <v>0</v>
      </c>
      <c r="Y138" s="62">
        <v>0</v>
      </c>
      <c r="Z138" s="62">
        <v>0</v>
      </c>
      <c r="AA138" s="62">
        <v>0</v>
      </c>
      <c r="AB138" s="62">
        <v>0</v>
      </c>
      <c r="AC138" s="62">
        <v>0</v>
      </c>
      <c r="AD138" s="62">
        <v>0</v>
      </c>
      <c r="AE138" s="62">
        <v>0</v>
      </c>
      <c r="AF138" s="62">
        <v>0</v>
      </c>
      <c r="AG138" s="62">
        <v>0</v>
      </c>
      <c r="AH138" s="62">
        <v>0</v>
      </c>
      <c r="AI138" s="62">
        <v>0</v>
      </c>
      <c r="AJ138" s="62">
        <v>0</v>
      </c>
      <c r="AK138" s="62">
        <v>0</v>
      </c>
      <c r="AL138" s="62">
        <v>0</v>
      </c>
      <c r="AM138" s="62">
        <v>0</v>
      </c>
      <c r="AN138" s="62">
        <v>0</v>
      </c>
      <c r="AO138" s="62">
        <v>0</v>
      </c>
      <c r="AP138" s="62">
        <v>0</v>
      </c>
      <c r="AQ138" s="62">
        <v>0</v>
      </c>
      <c r="AR138" s="62">
        <v>0</v>
      </c>
      <c r="AS138" s="62">
        <v>0</v>
      </c>
      <c r="AT138" s="62">
        <v>0</v>
      </c>
      <c r="AU138" s="62">
        <v>0</v>
      </c>
      <c r="AV138" s="62">
        <v>0</v>
      </c>
      <c r="AW138" s="62">
        <v>0</v>
      </c>
      <c r="AX138" s="62">
        <v>0</v>
      </c>
      <c r="AY138" s="62">
        <v>0</v>
      </c>
      <c r="AZ138" s="62">
        <v>0</v>
      </c>
      <c r="BA138" s="62">
        <v>0</v>
      </c>
      <c r="BB138" s="62">
        <v>0</v>
      </c>
      <c r="BC138" s="62">
        <v>0</v>
      </c>
      <c r="BD138" s="62">
        <v>0</v>
      </c>
      <c r="BE138" s="62">
        <v>0</v>
      </c>
    </row>
    <row r="139" spans="1:57" ht="15" customHeight="1" x14ac:dyDescent="0.25">
      <c r="A139" s="61" t="s">
        <v>891</v>
      </c>
      <c r="B139" s="62">
        <v>0</v>
      </c>
      <c r="C139" s="62">
        <v>0</v>
      </c>
      <c r="D139" s="62">
        <v>135.337692046569</v>
      </c>
      <c r="E139" s="62">
        <v>0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62">
        <v>0</v>
      </c>
      <c r="S139" s="62">
        <v>0</v>
      </c>
      <c r="T139" s="62">
        <v>0</v>
      </c>
      <c r="U139" s="62">
        <v>0</v>
      </c>
      <c r="V139" s="62">
        <v>0</v>
      </c>
      <c r="W139" s="62">
        <v>0</v>
      </c>
      <c r="X139" s="62">
        <v>0</v>
      </c>
      <c r="Y139" s="62">
        <v>0</v>
      </c>
      <c r="Z139" s="62">
        <v>0</v>
      </c>
      <c r="AA139" s="62">
        <v>0</v>
      </c>
      <c r="AB139" s="62">
        <v>0</v>
      </c>
      <c r="AC139" s="62">
        <v>0</v>
      </c>
      <c r="AD139" s="62">
        <v>0</v>
      </c>
      <c r="AE139" s="62">
        <v>0</v>
      </c>
      <c r="AF139" s="62">
        <v>0</v>
      </c>
      <c r="AG139" s="62">
        <v>0</v>
      </c>
      <c r="AH139" s="62">
        <v>0</v>
      </c>
      <c r="AI139" s="62">
        <v>0</v>
      </c>
      <c r="AJ139" s="62">
        <v>0</v>
      </c>
      <c r="AK139" s="62">
        <v>0</v>
      </c>
      <c r="AL139" s="62">
        <v>0</v>
      </c>
      <c r="AM139" s="62">
        <v>0</v>
      </c>
      <c r="AN139" s="62">
        <v>0</v>
      </c>
      <c r="AO139" s="62">
        <v>0</v>
      </c>
      <c r="AP139" s="62">
        <v>0</v>
      </c>
      <c r="AQ139" s="62">
        <v>0</v>
      </c>
      <c r="AR139" s="62">
        <v>0</v>
      </c>
      <c r="AS139" s="62">
        <v>0</v>
      </c>
      <c r="AT139" s="62">
        <v>0</v>
      </c>
      <c r="AU139" s="62">
        <v>0</v>
      </c>
      <c r="AV139" s="62">
        <v>0</v>
      </c>
      <c r="AW139" s="62">
        <v>0</v>
      </c>
      <c r="AX139" s="62">
        <v>0</v>
      </c>
      <c r="AY139" s="62">
        <v>0</v>
      </c>
      <c r="AZ139" s="62">
        <v>0</v>
      </c>
      <c r="BA139" s="62">
        <v>0</v>
      </c>
      <c r="BB139" s="62">
        <v>0</v>
      </c>
      <c r="BC139" s="62">
        <v>0</v>
      </c>
      <c r="BD139" s="62">
        <v>0</v>
      </c>
      <c r="BE139" s="62">
        <v>0</v>
      </c>
    </row>
    <row r="140" spans="1:57" ht="15" customHeight="1" x14ac:dyDescent="0.25">
      <c r="A140" s="61" t="s">
        <v>890</v>
      </c>
      <c r="B140" s="62">
        <v>7759.3498452403001</v>
      </c>
      <c r="C140" s="62">
        <v>0</v>
      </c>
      <c r="D140" s="62">
        <v>9097.1625332610802</v>
      </c>
      <c r="E140" s="62">
        <v>0</v>
      </c>
      <c r="F140" s="62">
        <v>9568.5017861640899</v>
      </c>
      <c r="G140" s="62">
        <v>0</v>
      </c>
      <c r="H140" s="62">
        <v>0</v>
      </c>
      <c r="I140" s="62">
        <v>0</v>
      </c>
      <c r="J140" s="62">
        <v>1156270.1840607601</v>
      </c>
      <c r="K140" s="62">
        <v>0</v>
      </c>
      <c r="L140" s="62">
        <v>85425.657268504903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62">
        <v>29641.8126269319</v>
      </c>
      <c r="S140" s="62">
        <v>0</v>
      </c>
      <c r="T140" s="62">
        <v>635.000071379784</v>
      </c>
      <c r="U140" s="62">
        <v>0</v>
      </c>
      <c r="V140" s="62">
        <v>0</v>
      </c>
      <c r="W140" s="62">
        <v>0</v>
      </c>
      <c r="X140" s="62">
        <v>0</v>
      </c>
      <c r="Y140" s="62">
        <v>0</v>
      </c>
      <c r="Z140" s="62">
        <v>0</v>
      </c>
      <c r="AA140" s="62">
        <v>0</v>
      </c>
      <c r="AB140" s="62">
        <v>4629.8238400190903</v>
      </c>
      <c r="AC140" s="62">
        <v>0</v>
      </c>
      <c r="AD140" s="62">
        <v>0</v>
      </c>
      <c r="AE140" s="62">
        <v>0</v>
      </c>
      <c r="AF140" s="62">
        <v>0</v>
      </c>
      <c r="AG140" s="62">
        <v>0</v>
      </c>
      <c r="AH140" s="62">
        <v>0</v>
      </c>
      <c r="AI140" s="62">
        <v>0</v>
      </c>
      <c r="AJ140" s="62">
        <v>0</v>
      </c>
      <c r="AK140" s="62">
        <v>0</v>
      </c>
      <c r="AL140" s="62">
        <v>0</v>
      </c>
      <c r="AM140" s="62">
        <v>0</v>
      </c>
      <c r="AN140" s="62">
        <v>0</v>
      </c>
      <c r="AO140" s="62">
        <v>0</v>
      </c>
      <c r="AP140" s="62">
        <v>267064.041627108</v>
      </c>
      <c r="AQ140" s="62">
        <v>0</v>
      </c>
      <c r="AR140" s="62">
        <v>160910.72076117</v>
      </c>
      <c r="AS140" s="62">
        <v>0</v>
      </c>
      <c r="AT140" s="62">
        <v>0</v>
      </c>
      <c r="AU140" s="62">
        <v>0</v>
      </c>
      <c r="AV140" s="62">
        <v>0</v>
      </c>
      <c r="AW140" s="62">
        <v>0</v>
      </c>
      <c r="AX140" s="62">
        <v>0</v>
      </c>
      <c r="AY140" s="62">
        <v>0</v>
      </c>
      <c r="AZ140" s="62">
        <v>0</v>
      </c>
      <c r="BA140" s="62">
        <v>0</v>
      </c>
      <c r="BB140" s="62">
        <v>0</v>
      </c>
      <c r="BC140" s="62">
        <v>0</v>
      </c>
      <c r="BD140" s="62">
        <v>0</v>
      </c>
      <c r="BE140" s="62">
        <v>0</v>
      </c>
    </row>
    <row r="141" spans="1:57" ht="15" customHeight="1" x14ac:dyDescent="0.25">
      <c r="A141" s="61" t="s">
        <v>889</v>
      </c>
      <c r="B141" s="62">
        <v>299823.82515020698</v>
      </c>
      <c r="C141" s="62">
        <v>0</v>
      </c>
      <c r="D141" s="62">
        <v>115867.429979252</v>
      </c>
      <c r="E141" s="62">
        <v>0</v>
      </c>
      <c r="F141" s="62">
        <v>2298878.76991932</v>
      </c>
      <c r="G141" s="62">
        <v>0</v>
      </c>
      <c r="H141" s="62">
        <v>0</v>
      </c>
      <c r="I141" s="62">
        <v>0</v>
      </c>
      <c r="J141" s="62">
        <v>8798481.0189062301</v>
      </c>
      <c r="K141" s="62">
        <v>0</v>
      </c>
      <c r="L141" s="62">
        <v>1537545.5629251299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62">
        <v>458939.11969806498</v>
      </c>
      <c r="S141" s="62">
        <v>0</v>
      </c>
      <c r="T141" s="62">
        <v>7333.14030507606</v>
      </c>
      <c r="U141" s="62">
        <v>0</v>
      </c>
      <c r="V141" s="62">
        <v>0</v>
      </c>
      <c r="W141" s="62">
        <v>0</v>
      </c>
      <c r="X141" s="62">
        <v>0</v>
      </c>
      <c r="Y141" s="62">
        <v>0</v>
      </c>
      <c r="Z141" s="62">
        <v>1749.30208335779</v>
      </c>
      <c r="AA141" s="62">
        <v>0</v>
      </c>
      <c r="AB141" s="62">
        <v>168593.786278482</v>
      </c>
      <c r="AC141" s="62">
        <v>0</v>
      </c>
      <c r="AD141" s="62">
        <v>0</v>
      </c>
      <c r="AE141" s="62">
        <v>0</v>
      </c>
      <c r="AF141" s="62">
        <v>0</v>
      </c>
      <c r="AG141" s="62">
        <v>0</v>
      </c>
      <c r="AH141" s="62">
        <v>528.77848197665401</v>
      </c>
      <c r="AI141" s="62">
        <v>0</v>
      </c>
      <c r="AJ141" s="62">
        <v>0</v>
      </c>
      <c r="AK141" s="62">
        <v>0</v>
      </c>
      <c r="AL141" s="62">
        <v>2481.2396847298401</v>
      </c>
      <c r="AM141" s="62">
        <v>0</v>
      </c>
      <c r="AN141" s="62">
        <v>0</v>
      </c>
      <c r="AO141" s="62">
        <v>0</v>
      </c>
      <c r="AP141" s="62">
        <v>594314.41134881496</v>
      </c>
      <c r="AQ141" s="62">
        <v>0</v>
      </c>
      <c r="AR141" s="62">
        <v>3364575.37975349</v>
      </c>
      <c r="AS141" s="62">
        <v>0</v>
      </c>
      <c r="AT141" s="62">
        <v>0</v>
      </c>
      <c r="AU141" s="62">
        <v>0</v>
      </c>
      <c r="AV141" s="62">
        <v>0</v>
      </c>
      <c r="AW141" s="62">
        <v>0</v>
      </c>
      <c r="AX141" s="62">
        <v>4759.8064193953496</v>
      </c>
      <c r="AY141" s="62">
        <v>0</v>
      </c>
      <c r="AZ141" s="62">
        <v>240170.24613472601</v>
      </c>
      <c r="BA141" s="62">
        <v>0</v>
      </c>
      <c r="BB141" s="62">
        <v>204.301953761108</v>
      </c>
      <c r="BC141" s="62">
        <v>0</v>
      </c>
      <c r="BD141" s="62">
        <v>0</v>
      </c>
      <c r="BE141" s="62">
        <v>0</v>
      </c>
    </row>
    <row r="142" spans="1:57" ht="15" customHeight="1" x14ac:dyDescent="0.25">
      <c r="A142" s="61" t="s">
        <v>888</v>
      </c>
      <c r="B142" s="62">
        <v>670879.55588885397</v>
      </c>
      <c r="C142" s="62">
        <v>0</v>
      </c>
      <c r="D142" s="62">
        <v>370121.056833076</v>
      </c>
      <c r="E142" s="62">
        <v>0</v>
      </c>
      <c r="F142" s="62">
        <v>6409338.4038658002</v>
      </c>
      <c r="G142" s="62">
        <v>0</v>
      </c>
      <c r="H142" s="62">
        <v>0</v>
      </c>
      <c r="I142" s="62">
        <v>0</v>
      </c>
      <c r="J142" s="62">
        <v>27731285.536792401</v>
      </c>
      <c r="K142" s="62">
        <v>0</v>
      </c>
      <c r="L142" s="62">
        <v>5532329.4019554304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62">
        <v>5998755.8600922404</v>
      </c>
      <c r="S142" s="62">
        <v>0</v>
      </c>
      <c r="T142" s="62">
        <v>29686.252589350599</v>
      </c>
      <c r="U142" s="62">
        <v>0</v>
      </c>
      <c r="V142" s="62">
        <v>0</v>
      </c>
      <c r="W142" s="62">
        <v>0</v>
      </c>
      <c r="X142" s="62">
        <v>0</v>
      </c>
      <c r="Y142" s="62">
        <v>0</v>
      </c>
      <c r="Z142" s="62">
        <v>1714.03676277674</v>
      </c>
      <c r="AA142" s="62">
        <v>0</v>
      </c>
      <c r="AB142" s="62">
        <v>654964.64879752905</v>
      </c>
      <c r="AC142" s="62">
        <v>0</v>
      </c>
      <c r="AD142" s="62">
        <v>0</v>
      </c>
      <c r="AE142" s="62">
        <v>0</v>
      </c>
      <c r="AF142" s="62">
        <v>0</v>
      </c>
      <c r="AG142" s="62">
        <v>0</v>
      </c>
      <c r="AH142" s="62">
        <v>15664.183580192999</v>
      </c>
      <c r="AI142" s="62">
        <v>0</v>
      </c>
      <c r="AJ142" s="62">
        <v>0</v>
      </c>
      <c r="AK142" s="62">
        <v>0</v>
      </c>
      <c r="AL142" s="62">
        <v>10430.207999415899</v>
      </c>
      <c r="AM142" s="62">
        <v>0</v>
      </c>
      <c r="AN142" s="62">
        <v>0</v>
      </c>
      <c r="AO142" s="62">
        <v>0</v>
      </c>
      <c r="AP142" s="62">
        <v>2329215.86457835</v>
      </c>
      <c r="AQ142" s="62">
        <v>0</v>
      </c>
      <c r="AR142" s="62">
        <v>9214584.0158078093</v>
      </c>
      <c r="AS142" s="62">
        <v>0</v>
      </c>
      <c r="AT142" s="62">
        <v>0</v>
      </c>
      <c r="AU142" s="62">
        <v>0</v>
      </c>
      <c r="AV142" s="62">
        <v>0</v>
      </c>
      <c r="AW142" s="62">
        <v>0</v>
      </c>
      <c r="AX142" s="62">
        <v>12986.549276117101</v>
      </c>
      <c r="AY142" s="62">
        <v>0</v>
      </c>
      <c r="AZ142" s="62">
        <v>1081729.1317135801</v>
      </c>
      <c r="BA142" s="62">
        <v>0</v>
      </c>
      <c r="BB142" s="62">
        <v>404.22503423978702</v>
      </c>
      <c r="BC142" s="62">
        <v>0</v>
      </c>
      <c r="BD142" s="62">
        <v>0</v>
      </c>
      <c r="BE142" s="62">
        <v>0</v>
      </c>
    </row>
    <row r="143" spans="1:57" ht="15" customHeight="1" x14ac:dyDescent="0.25">
      <c r="A143" s="73" t="s">
        <v>887</v>
      </c>
      <c r="B143" s="62">
        <v>1734.66281914089</v>
      </c>
      <c r="C143" s="62">
        <v>193801157.35003501</v>
      </c>
      <c r="D143" s="62">
        <v>32093.880629730698</v>
      </c>
      <c r="E143" s="62">
        <v>4966883.9982843501</v>
      </c>
      <c r="F143" s="62">
        <v>12256.228827348499</v>
      </c>
      <c r="G143" s="62">
        <v>200.62432189528801</v>
      </c>
      <c r="H143" s="62">
        <v>0</v>
      </c>
      <c r="I143" s="62">
        <v>0</v>
      </c>
      <c r="J143" s="62">
        <v>53302.2071946367</v>
      </c>
      <c r="K143" s="62">
        <v>19538472.0499737</v>
      </c>
      <c r="L143" s="62">
        <v>24998.620102434801</v>
      </c>
      <c r="M143" s="62">
        <v>31871681.819398701</v>
      </c>
      <c r="N143" s="62">
        <v>0</v>
      </c>
      <c r="O143" s="62">
        <v>0</v>
      </c>
      <c r="P143" s="62">
        <v>0</v>
      </c>
      <c r="Q143" s="62">
        <v>0</v>
      </c>
      <c r="R143" s="62">
        <v>4956.0750502991896</v>
      </c>
      <c r="S143" s="62">
        <v>8366197.66615465</v>
      </c>
      <c r="T143" s="62">
        <v>0</v>
      </c>
      <c r="U143" s="62">
        <v>2256069.7958516101</v>
      </c>
      <c r="V143" s="62">
        <v>0</v>
      </c>
      <c r="W143" s="62">
        <v>45962484.366557501</v>
      </c>
      <c r="X143" s="62">
        <v>0</v>
      </c>
      <c r="Y143" s="62">
        <v>0</v>
      </c>
      <c r="Z143" s="62">
        <v>0</v>
      </c>
      <c r="AA143" s="62">
        <v>0</v>
      </c>
      <c r="AB143" s="62">
        <v>2671.7719838835801</v>
      </c>
      <c r="AC143" s="62">
        <v>1064541.39723277</v>
      </c>
      <c r="AD143" s="62">
        <v>0</v>
      </c>
      <c r="AE143" s="62">
        <v>0</v>
      </c>
      <c r="AF143" s="62">
        <v>0</v>
      </c>
      <c r="AG143" s="62">
        <v>18122546.6133506</v>
      </c>
      <c r="AH143" s="62">
        <v>0</v>
      </c>
      <c r="AI143" s="62">
        <v>0</v>
      </c>
      <c r="AJ143" s="62">
        <v>0</v>
      </c>
      <c r="AK143" s="62">
        <v>0</v>
      </c>
      <c r="AL143" s="62">
        <v>0</v>
      </c>
      <c r="AM143" s="62">
        <v>0</v>
      </c>
      <c r="AN143" s="62">
        <v>0</v>
      </c>
      <c r="AO143" s="62">
        <v>0</v>
      </c>
      <c r="AP143" s="62">
        <v>28306.635849754301</v>
      </c>
      <c r="AQ143" s="62">
        <v>20358554.861591902</v>
      </c>
      <c r="AR143" s="62">
        <v>370467.955360719</v>
      </c>
      <c r="AS143" s="62">
        <v>7232068.07217828</v>
      </c>
      <c r="AT143" s="62">
        <v>0</v>
      </c>
      <c r="AU143" s="62">
        <v>0</v>
      </c>
      <c r="AV143" s="62">
        <v>0</v>
      </c>
      <c r="AW143" s="62">
        <v>43705.011312783303</v>
      </c>
      <c r="AX143" s="62">
        <v>0</v>
      </c>
      <c r="AY143" s="62">
        <v>6521806.0106613897</v>
      </c>
      <c r="AZ143" s="62">
        <v>0</v>
      </c>
      <c r="BA143" s="62">
        <v>0</v>
      </c>
      <c r="BB143" s="62">
        <v>0</v>
      </c>
      <c r="BC143" s="62">
        <v>10745961.0361649</v>
      </c>
      <c r="BD143" s="62">
        <v>0</v>
      </c>
      <c r="BE143" s="62">
        <v>81135972.211641505</v>
      </c>
    </row>
    <row r="144" spans="1:57" ht="15" customHeight="1" x14ac:dyDescent="0.25">
      <c r="A144" s="73" t="s">
        <v>886</v>
      </c>
      <c r="B144" s="62">
        <v>5068.5037944815504</v>
      </c>
      <c r="C144" s="62">
        <v>825887987.91212595</v>
      </c>
      <c r="D144" s="62">
        <v>85530.2910957368</v>
      </c>
      <c r="E144" s="62">
        <v>546730.23039956798</v>
      </c>
      <c r="F144" s="62">
        <v>0</v>
      </c>
      <c r="G144" s="62">
        <v>0</v>
      </c>
      <c r="H144" s="62">
        <v>0</v>
      </c>
      <c r="I144" s="62">
        <v>0</v>
      </c>
      <c r="J144" s="62">
        <v>69223.986910815394</v>
      </c>
      <c r="K144" s="62">
        <v>36703379.714156799</v>
      </c>
      <c r="L144" s="62">
        <v>78883.498431847795</v>
      </c>
      <c r="M144" s="62">
        <v>127009331.07291</v>
      </c>
      <c r="N144" s="62">
        <v>0</v>
      </c>
      <c r="O144" s="62">
        <v>0</v>
      </c>
      <c r="P144" s="62">
        <v>0</v>
      </c>
      <c r="Q144" s="62">
        <v>0</v>
      </c>
      <c r="R144" s="62">
        <v>4815.8285939422603</v>
      </c>
      <c r="S144" s="62">
        <v>27659810.805272799</v>
      </c>
      <c r="T144" s="62">
        <v>0</v>
      </c>
      <c r="U144" s="62">
        <v>1649363.26211374</v>
      </c>
      <c r="V144" s="62">
        <v>0</v>
      </c>
      <c r="W144" s="62">
        <v>219950880.318376</v>
      </c>
      <c r="X144" s="62">
        <v>0</v>
      </c>
      <c r="Y144" s="62">
        <v>0</v>
      </c>
      <c r="Z144" s="62">
        <v>0</v>
      </c>
      <c r="AA144" s="62">
        <v>0</v>
      </c>
      <c r="AB144" s="62">
        <v>2506.5059562680399</v>
      </c>
      <c r="AC144" s="62">
        <v>5614638.3621376799</v>
      </c>
      <c r="AD144" s="62">
        <v>0</v>
      </c>
      <c r="AE144" s="62">
        <v>0</v>
      </c>
      <c r="AF144" s="62">
        <v>0</v>
      </c>
      <c r="AG144" s="62">
        <v>38981253.734359697</v>
      </c>
      <c r="AH144" s="62">
        <v>0</v>
      </c>
      <c r="AI144" s="62">
        <v>0</v>
      </c>
      <c r="AJ144" s="62">
        <v>0</v>
      </c>
      <c r="AK144" s="62">
        <v>0</v>
      </c>
      <c r="AL144" s="62">
        <v>0</v>
      </c>
      <c r="AM144" s="62">
        <v>0</v>
      </c>
      <c r="AN144" s="62">
        <v>0</v>
      </c>
      <c r="AO144" s="62">
        <v>0</v>
      </c>
      <c r="AP144" s="62">
        <v>63312.995436020297</v>
      </c>
      <c r="AQ144" s="62">
        <v>18559747.7079494</v>
      </c>
      <c r="AR144" s="62">
        <v>170301.852783487</v>
      </c>
      <c r="AS144" s="62">
        <v>5189549.5799796898</v>
      </c>
      <c r="AT144" s="62">
        <v>0</v>
      </c>
      <c r="AU144" s="62">
        <v>0</v>
      </c>
      <c r="AV144" s="62">
        <v>0</v>
      </c>
      <c r="AW144" s="62">
        <v>36142.734369436301</v>
      </c>
      <c r="AX144" s="62">
        <v>0</v>
      </c>
      <c r="AY144" s="62">
        <v>11488081.792376401</v>
      </c>
      <c r="AZ144" s="62">
        <v>0</v>
      </c>
      <c r="BA144" s="62">
        <v>0</v>
      </c>
      <c r="BB144" s="62">
        <v>0</v>
      </c>
      <c r="BC144" s="62">
        <v>45652258.942092001</v>
      </c>
      <c r="BD144" s="62">
        <v>0</v>
      </c>
      <c r="BE144" s="62">
        <v>210377530.03389001</v>
      </c>
    </row>
    <row r="145" spans="1:57" ht="15" customHeight="1" x14ac:dyDescent="0.25">
      <c r="A145" s="73" t="s">
        <v>885</v>
      </c>
      <c r="B145" s="62">
        <v>0</v>
      </c>
      <c r="C145" s="62">
        <v>0</v>
      </c>
      <c r="D145" s="62">
        <v>40.802067292355602</v>
      </c>
      <c r="E145" s="62">
        <v>0</v>
      </c>
      <c r="F145" s="62">
        <v>0</v>
      </c>
      <c r="G145" s="62">
        <v>0</v>
      </c>
      <c r="H145" s="62">
        <v>0</v>
      </c>
      <c r="I145" s="62">
        <v>0</v>
      </c>
      <c r="J145" s="62">
        <v>4506.48926219034</v>
      </c>
      <c r="K145" s="62">
        <v>1390487.4138654899</v>
      </c>
      <c r="L145" s="62">
        <v>5219.13069831353</v>
      </c>
      <c r="M145" s="62">
        <v>4580968.2481242698</v>
      </c>
      <c r="N145" s="62">
        <v>0</v>
      </c>
      <c r="O145" s="62">
        <v>4.0520383246190397</v>
      </c>
      <c r="P145" s="62">
        <v>0</v>
      </c>
      <c r="Q145" s="62">
        <v>0</v>
      </c>
      <c r="R145" s="62">
        <v>0</v>
      </c>
      <c r="S145" s="62">
        <v>0</v>
      </c>
      <c r="T145" s="62">
        <v>0</v>
      </c>
      <c r="U145" s="62">
        <v>0</v>
      </c>
      <c r="V145" s="62">
        <v>0</v>
      </c>
      <c r="W145" s="62">
        <v>0</v>
      </c>
      <c r="X145" s="62">
        <v>0</v>
      </c>
      <c r="Y145" s="62">
        <v>0</v>
      </c>
      <c r="Z145" s="62">
        <v>0</v>
      </c>
      <c r="AA145" s="62">
        <v>0</v>
      </c>
      <c r="AB145" s="62">
        <v>0</v>
      </c>
      <c r="AC145" s="62">
        <v>0</v>
      </c>
      <c r="AD145" s="62">
        <v>0</v>
      </c>
      <c r="AE145" s="62">
        <v>0</v>
      </c>
      <c r="AF145" s="62">
        <v>0</v>
      </c>
      <c r="AG145" s="62">
        <v>4727920.4576502005</v>
      </c>
      <c r="AH145" s="62">
        <v>0</v>
      </c>
      <c r="AI145" s="62">
        <v>0</v>
      </c>
      <c r="AJ145" s="62">
        <v>0</v>
      </c>
      <c r="AK145" s="62">
        <v>0</v>
      </c>
      <c r="AL145" s="62">
        <v>0</v>
      </c>
      <c r="AM145" s="62">
        <v>0</v>
      </c>
      <c r="AN145" s="62">
        <v>0</v>
      </c>
      <c r="AO145" s="62">
        <v>0</v>
      </c>
      <c r="AP145" s="62">
        <v>0</v>
      </c>
      <c r="AQ145" s="62">
        <v>0</v>
      </c>
      <c r="AR145" s="62">
        <v>0</v>
      </c>
      <c r="AS145" s="62">
        <v>0</v>
      </c>
      <c r="AT145" s="62">
        <v>0</v>
      </c>
      <c r="AU145" s="62">
        <v>0</v>
      </c>
      <c r="AV145" s="62">
        <v>0</v>
      </c>
      <c r="AW145" s="62">
        <v>0</v>
      </c>
      <c r="AX145" s="62">
        <v>0</v>
      </c>
      <c r="AY145" s="62">
        <v>498840.33370260702</v>
      </c>
      <c r="AZ145" s="62">
        <v>0</v>
      </c>
      <c r="BA145" s="62">
        <v>0</v>
      </c>
      <c r="BB145" s="62">
        <v>0</v>
      </c>
      <c r="BC145" s="62">
        <v>0</v>
      </c>
      <c r="BD145" s="62">
        <v>0</v>
      </c>
      <c r="BE145" s="62">
        <v>0</v>
      </c>
    </row>
    <row r="146" spans="1:57" ht="15" customHeight="1" x14ac:dyDescent="0.25">
      <c r="A146" s="73" t="s">
        <v>884</v>
      </c>
      <c r="B146" s="62">
        <v>0</v>
      </c>
      <c r="C146" s="62">
        <v>0</v>
      </c>
      <c r="D146" s="62">
        <v>459.678087892733</v>
      </c>
      <c r="E146" s="62">
        <v>0</v>
      </c>
      <c r="F146" s="62">
        <v>0</v>
      </c>
      <c r="G146" s="62">
        <v>0</v>
      </c>
      <c r="H146" s="62">
        <v>0</v>
      </c>
      <c r="I146" s="62">
        <v>0</v>
      </c>
      <c r="J146" s="62">
        <v>33181.4466957279</v>
      </c>
      <c r="K146" s="62">
        <v>7256278.9630488697</v>
      </c>
      <c r="L146" s="62">
        <v>158.72593549236899</v>
      </c>
      <c r="M146" s="62">
        <v>776407.17833824304</v>
      </c>
      <c r="N146" s="62">
        <v>0</v>
      </c>
      <c r="O146" s="62">
        <v>1898430.42076523</v>
      </c>
      <c r="P146" s="62">
        <v>0</v>
      </c>
      <c r="Q146" s="62">
        <v>16719354.047102099</v>
      </c>
      <c r="R146" s="62">
        <v>0</v>
      </c>
      <c r="S146" s="62">
        <v>750338.08671488799</v>
      </c>
      <c r="T146" s="62">
        <v>0</v>
      </c>
      <c r="U146" s="62">
        <v>0</v>
      </c>
      <c r="V146" s="62">
        <v>0</v>
      </c>
      <c r="W146" s="62">
        <v>0</v>
      </c>
      <c r="X146" s="62">
        <v>0</v>
      </c>
      <c r="Y146" s="62">
        <v>0</v>
      </c>
      <c r="Z146" s="62">
        <v>810.60553228139804</v>
      </c>
      <c r="AA146" s="62">
        <v>15450.4109940545</v>
      </c>
      <c r="AB146" s="62">
        <v>0</v>
      </c>
      <c r="AC146" s="62">
        <v>0</v>
      </c>
      <c r="AD146" s="62">
        <v>0</v>
      </c>
      <c r="AE146" s="62">
        <v>0</v>
      </c>
      <c r="AF146" s="62">
        <v>0</v>
      </c>
      <c r="AG146" s="62">
        <v>0</v>
      </c>
      <c r="AH146" s="62">
        <v>0</v>
      </c>
      <c r="AI146" s="62">
        <v>0</v>
      </c>
      <c r="AJ146" s="62">
        <v>0</v>
      </c>
      <c r="AK146" s="62">
        <v>0</v>
      </c>
      <c r="AL146" s="62">
        <v>0</v>
      </c>
      <c r="AM146" s="62">
        <v>0</v>
      </c>
      <c r="AN146" s="62">
        <v>0</v>
      </c>
      <c r="AO146" s="62">
        <v>0</v>
      </c>
      <c r="AP146" s="62">
        <v>0</v>
      </c>
      <c r="AQ146" s="62">
        <v>0</v>
      </c>
      <c r="AR146" s="62">
        <v>508.58121599189099</v>
      </c>
      <c r="AS146" s="62">
        <v>335283.85183196299</v>
      </c>
      <c r="AT146" s="62">
        <v>0</v>
      </c>
      <c r="AU146" s="62">
        <v>0</v>
      </c>
      <c r="AV146" s="62">
        <v>0</v>
      </c>
      <c r="AW146" s="62">
        <v>0</v>
      </c>
      <c r="AX146" s="62">
        <v>0</v>
      </c>
      <c r="AY146" s="62">
        <v>2305084.5840690401</v>
      </c>
      <c r="AZ146" s="62">
        <v>0</v>
      </c>
      <c r="BA146" s="62">
        <v>0</v>
      </c>
      <c r="BB146" s="62">
        <v>0</v>
      </c>
      <c r="BC146" s="62">
        <v>0</v>
      </c>
      <c r="BD146" s="62">
        <v>0</v>
      </c>
      <c r="BE146" s="62">
        <v>0</v>
      </c>
    </row>
    <row r="147" spans="1:57" ht="15" customHeight="1" x14ac:dyDescent="0.25">
      <c r="A147" s="73" t="s">
        <v>362</v>
      </c>
      <c r="B147" s="62">
        <v>4089.2054123127</v>
      </c>
      <c r="C147" s="62">
        <v>164337401.88457799</v>
      </c>
      <c r="D147" s="62">
        <v>1698.0334737719299</v>
      </c>
      <c r="E147" s="62">
        <v>3772710.06777826</v>
      </c>
      <c r="F147" s="62">
        <v>0</v>
      </c>
      <c r="G147" s="62">
        <v>1848682.8833339501</v>
      </c>
      <c r="H147" s="62">
        <v>0</v>
      </c>
      <c r="I147" s="62">
        <v>1225040.40481045</v>
      </c>
      <c r="J147" s="62">
        <v>33382.670567671899</v>
      </c>
      <c r="K147" s="62">
        <v>28897572.107120801</v>
      </c>
      <c r="L147" s="62">
        <v>280958.91718067502</v>
      </c>
      <c r="M147" s="62">
        <v>1655095501.1391001</v>
      </c>
      <c r="N147" s="62">
        <v>0</v>
      </c>
      <c r="O147" s="62">
        <v>711689.66171774198</v>
      </c>
      <c r="P147" s="62">
        <v>0</v>
      </c>
      <c r="Q147" s="62">
        <v>1641209.0330981801</v>
      </c>
      <c r="R147" s="62">
        <v>9250.4921956312701</v>
      </c>
      <c r="S147" s="62">
        <v>12036095.6692375</v>
      </c>
      <c r="T147" s="62">
        <v>0</v>
      </c>
      <c r="U147" s="62">
        <v>799481.85935657006</v>
      </c>
      <c r="V147" s="62">
        <v>0</v>
      </c>
      <c r="W147" s="62">
        <v>249224582.37920201</v>
      </c>
      <c r="X147" s="62">
        <v>0</v>
      </c>
      <c r="Y147" s="62">
        <v>10554596.045226101</v>
      </c>
      <c r="Z147" s="62">
        <v>332.20775377211299</v>
      </c>
      <c r="AA147" s="62">
        <v>140019.34963361899</v>
      </c>
      <c r="AB147" s="62">
        <v>851.97160041633401</v>
      </c>
      <c r="AC147" s="62">
        <v>2958147.4718783498</v>
      </c>
      <c r="AD147" s="62">
        <v>0</v>
      </c>
      <c r="AE147" s="62">
        <v>2874471.33759127</v>
      </c>
      <c r="AF147" s="62">
        <v>0</v>
      </c>
      <c r="AG147" s="62">
        <v>281682283.782574</v>
      </c>
      <c r="AH147" s="62">
        <v>0</v>
      </c>
      <c r="AI147" s="62">
        <v>2337427.2150925398</v>
      </c>
      <c r="AJ147" s="62">
        <v>0</v>
      </c>
      <c r="AK147" s="62">
        <v>4894188.2044553496</v>
      </c>
      <c r="AL147" s="62">
        <v>0</v>
      </c>
      <c r="AM147" s="62">
        <v>3720590.3226402998</v>
      </c>
      <c r="AN147" s="62">
        <v>0</v>
      </c>
      <c r="AO147" s="62">
        <v>0</v>
      </c>
      <c r="AP147" s="62">
        <v>51516.556798834099</v>
      </c>
      <c r="AQ147" s="62">
        <v>67683470.792814001</v>
      </c>
      <c r="AR147" s="62">
        <v>55583.296275239198</v>
      </c>
      <c r="AS147" s="62">
        <v>10952217.572032901</v>
      </c>
      <c r="AT147" s="62">
        <v>0</v>
      </c>
      <c r="AU147" s="62">
        <v>71005.589602393098</v>
      </c>
      <c r="AV147" s="62">
        <v>0</v>
      </c>
      <c r="AW147" s="62">
        <v>5833791.1268298598</v>
      </c>
      <c r="AX147" s="62">
        <v>0</v>
      </c>
      <c r="AY147" s="62">
        <v>18091739.832500901</v>
      </c>
      <c r="AZ147" s="62">
        <v>8386.6932061640291</v>
      </c>
      <c r="BA147" s="62">
        <v>4063093.86464534</v>
      </c>
      <c r="BB147" s="62">
        <v>0</v>
      </c>
      <c r="BC147" s="62">
        <v>10196057.617363101</v>
      </c>
      <c r="BD147" s="62">
        <v>0</v>
      </c>
      <c r="BE147" s="62">
        <v>91365119.479478598</v>
      </c>
    </row>
    <row r="148" spans="1:57" ht="15" customHeight="1" x14ac:dyDescent="0.25">
      <c r="A148" s="61" t="s">
        <v>883</v>
      </c>
      <c r="B148" s="62">
        <v>84011.372509323803</v>
      </c>
      <c r="C148" s="62">
        <v>6244208973.3518801</v>
      </c>
      <c r="D148" s="62">
        <v>250486.23566880001</v>
      </c>
      <c r="E148" s="62">
        <v>2461958678.6912899</v>
      </c>
      <c r="F148" s="62">
        <v>463219.115265292</v>
      </c>
      <c r="G148" s="62">
        <v>299147978.45681798</v>
      </c>
      <c r="H148" s="62">
        <v>0</v>
      </c>
      <c r="I148" s="62">
        <v>800.99655800654</v>
      </c>
      <c r="J148" s="62">
        <v>2088156.73828464</v>
      </c>
      <c r="K148" s="62">
        <v>1560880461.4933701</v>
      </c>
      <c r="L148" s="62">
        <v>4521747.5619821399</v>
      </c>
      <c r="M148" s="62">
        <v>31809431601.563</v>
      </c>
      <c r="N148" s="62">
        <v>0</v>
      </c>
      <c r="O148" s="62">
        <v>1211668996.8183701</v>
      </c>
      <c r="P148" s="62">
        <v>0</v>
      </c>
      <c r="Q148" s="62">
        <v>164145182.968243</v>
      </c>
      <c r="R148" s="62">
        <v>611389.17296195996</v>
      </c>
      <c r="S148" s="62">
        <v>15371982918.653099</v>
      </c>
      <c r="T148" s="62">
        <v>136.663558754734</v>
      </c>
      <c r="U148" s="62">
        <v>12124781.708404999</v>
      </c>
      <c r="V148" s="62">
        <v>0</v>
      </c>
      <c r="W148" s="62">
        <v>38764267738.992599</v>
      </c>
      <c r="X148" s="62">
        <v>0</v>
      </c>
      <c r="Y148" s="62">
        <v>500796086.79062802</v>
      </c>
      <c r="Z148" s="62">
        <v>11679.5328825617</v>
      </c>
      <c r="AA148" s="62">
        <v>66417741.103013404</v>
      </c>
      <c r="AB148" s="62">
        <v>279428.66667958698</v>
      </c>
      <c r="AC148" s="62">
        <v>1396077.64634182</v>
      </c>
      <c r="AD148" s="62">
        <v>0</v>
      </c>
      <c r="AE148" s="62">
        <v>229366535.12138799</v>
      </c>
      <c r="AF148" s="62">
        <v>0</v>
      </c>
      <c r="AG148" s="62">
        <v>36851920552.642303</v>
      </c>
      <c r="AH148" s="62">
        <v>3164.73881387451</v>
      </c>
      <c r="AI148" s="62">
        <v>290484236.32423902</v>
      </c>
      <c r="AJ148" s="62">
        <v>0</v>
      </c>
      <c r="AK148" s="62">
        <v>286440980.07235199</v>
      </c>
      <c r="AL148" s="62">
        <v>20330.301531769601</v>
      </c>
      <c r="AM148" s="62">
        <v>320724177.76127499</v>
      </c>
      <c r="AN148" s="62">
        <v>0</v>
      </c>
      <c r="AO148" s="62">
        <v>0</v>
      </c>
      <c r="AP148" s="62">
        <v>3377516.9464019299</v>
      </c>
      <c r="AQ148" s="62">
        <v>4830917315.3195696</v>
      </c>
      <c r="AR148" s="62">
        <v>7185062.9662186196</v>
      </c>
      <c r="AS148" s="62">
        <v>6472952078.7046604</v>
      </c>
      <c r="AT148" s="62">
        <v>0</v>
      </c>
      <c r="AU148" s="62">
        <v>899944994.86922801</v>
      </c>
      <c r="AV148" s="62">
        <v>0</v>
      </c>
      <c r="AW148" s="62">
        <v>1650728212.1036899</v>
      </c>
      <c r="AX148" s="62">
        <v>156.02270603918299</v>
      </c>
      <c r="AY148" s="62">
        <v>298388103.46647</v>
      </c>
      <c r="AZ148" s="62">
        <v>222106.74189108799</v>
      </c>
      <c r="BA148" s="62">
        <v>121034248.388019</v>
      </c>
      <c r="BB148" s="62">
        <v>183.19953064954899</v>
      </c>
      <c r="BC148" s="62">
        <v>945849235.97014999</v>
      </c>
      <c r="BD148" s="62">
        <v>0</v>
      </c>
      <c r="BE148" s="62">
        <v>20435360318.3881</v>
      </c>
    </row>
    <row r="149" spans="1:57" ht="15" customHeight="1" x14ac:dyDescent="0.25">
      <c r="A149" s="61" t="s">
        <v>882</v>
      </c>
      <c r="B149" s="62">
        <v>22858.6315369367</v>
      </c>
      <c r="C149" s="62">
        <v>0</v>
      </c>
      <c r="D149" s="62">
        <v>52989.419457703203</v>
      </c>
      <c r="E149" s="62">
        <v>0</v>
      </c>
      <c r="F149" s="62">
        <v>694695.46681520401</v>
      </c>
      <c r="G149" s="62">
        <v>0</v>
      </c>
      <c r="H149" s="62">
        <v>0</v>
      </c>
      <c r="I149" s="62">
        <v>0</v>
      </c>
      <c r="J149" s="62">
        <v>6065448.2110454403</v>
      </c>
      <c r="K149" s="62">
        <v>0</v>
      </c>
      <c r="L149" s="62">
        <v>146921.25407261701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62">
        <v>4481.1632916943099</v>
      </c>
      <c r="S149" s="62">
        <v>0</v>
      </c>
      <c r="T149" s="62">
        <v>4115.4111245901304</v>
      </c>
      <c r="U149" s="62">
        <v>0</v>
      </c>
      <c r="V149" s="62">
        <v>0</v>
      </c>
      <c r="W149" s="62">
        <v>0</v>
      </c>
      <c r="X149" s="62">
        <v>0</v>
      </c>
      <c r="Y149" s="62">
        <v>0</v>
      </c>
      <c r="Z149" s="62">
        <v>5948.2379679611704</v>
      </c>
      <c r="AA149" s="62">
        <v>0</v>
      </c>
      <c r="AB149" s="62">
        <v>379830.39611865301</v>
      </c>
      <c r="AC149" s="62">
        <v>0</v>
      </c>
      <c r="AD149" s="62">
        <v>0</v>
      </c>
      <c r="AE149" s="62">
        <v>0</v>
      </c>
      <c r="AF149" s="62">
        <v>0</v>
      </c>
      <c r="AG149" s="62">
        <v>0</v>
      </c>
      <c r="AH149" s="62">
        <v>4313.0391457851001</v>
      </c>
      <c r="AI149" s="62">
        <v>0</v>
      </c>
      <c r="AJ149" s="62">
        <v>0</v>
      </c>
      <c r="AK149" s="62">
        <v>0</v>
      </c>
      <c r="AL149" s="62">
        <v>0</v>
      </c>
      <c r="AM149" s="62">
        <v>0</v>
      </c>
      <c r="AN149" s="62">
        <v>0</v>
      </c>
      <c r="AO149" s="62">
        <v>0</v>
      </c>
      <c r="AP149" s="62">
        <v>37609.839141308999</v>
      </c>
      <c r="AQ149" s="62">
        <v>0</v>
      </c>
      <c r="AR149" s="62">
        <v>4596787.60947729</v>
      </c>
      <c r="AS149" s="62">
        <v>0</v>
      </c>
      <c r="AT149" s="62">
        <v>0</v>
      </c>
      <c r="AU149" s="62">
        <v>0</v>
      </c>
      <c r="AV149" s="62">
        <v>0</v>
      </c>
      <c r="AW149" s="62">
        <v>0</v>
      </c>
      <c r="AX149" s="62">
        <v>6374.43013892829</v>
      </c>
      <c r="AY149" s="62">
        <v>0</v>
      </c>
      <c r="AZ149" s="62">
        <v>202486.46826578901</v>
      </c>
      <c r="BA149" s="62">
        <v>0</v>
      </c>
      <c r="BB149" s="62">
        <v>0</v>
      </c>
      <c r="BC149" s="62">
        <v>0</v>
      </c>
      <c r="BD149" s="62">
        <v>0</v>
      </c>
      <c r="BE149" s="62">
        <v>0</v>
      </c>
    </row>
    <row r="150" spans="1:57" ht="15" customHeight="1" x14ac:dyDescent="0.25">
      <c r="A150" s="61" t="s">
        <v>881</v>
      </c>
      <c r="B150" s="62">
        <v>0</v>
      </c>
      <c r="C150" s="62">
        <v>4300637.2314264197</v>
      </c>
      <c r="D150" s="62">
        <v>0</v>
      </c>
      <c r="E150" s="62">
        <v>0</v>
      </c>
      <c r="F150" s="62">
        <v>0</v>
      </c>
      <c r="G150" s="62">
        <v>22069.4201838468</v>
      </c>
      <c r="H150" s="62">
        <v>0</v>
      </c>
      <c r="I150" s="62">
        <v>0</v>
      </c>
      <c r="J150" s="62">
        <v>3660119.78650507</v>
      </c>
      <c r="K150" s="62">
        <v>3011256.1750675999</v>
      </c>
      <c r="L150" s="62">
        <v>0</v>
      </c>
      <c r="M150" s="62">
        <v>220814013.61392099</v>
      </c>
      <c r="N150" s="62">
        <v>0</v>
      </c>
      <c r="O150" s="62">
        <v>0</v>
      </c>
      <c r="P150" s="62">
        <v>0</v>
      </c>
      <c r="Q150" s="62">
        <v>264558.32299384801</v>
      </c>
      <c r="R150" s="62">
        <v>0</v>
      </c>
      <c r="S150" s="62">
        <v>0</v>
      </c>
      <c r="T150" s="62">
        <v>0</v>
      </c>
      <c r="U150" s="62">
        <v>0</v>
      </c>
      <c r="V150" s="62">
        <v>0</v>
      </c>
      <c r="W150" s="62">
        <v>0</v>
      </c>
      <c r="X150" s="62">
        <v>0</v>
      </c>
      <c r="Y150" s="62">
        <v>0</v>
      </c>
      <c r="Z150" s="62">
        <v>0</v>
      </c>
      <c r="AA150" s="62">
        <v>43933.504761363998</v>
      </c>
      <c r="AB150" s="62">
        <v>216532.04869767599</v>
      </c>
      <c r="AC150" s="62">
        <v>2773490.8248236799</v>
      </c>
      <c r="AD150" s="62">
        <v>0</v>
      </c>
      <c r="AE150" s="62">
        <v>0</v>
      </c>
      <c r="AF150" s="62">
        <v>0</v>
      </c>
      <c r="AG150" s="62">
        <v>0</v>
      </c>
      <c r="AH150" s="62">
        <v>0</v>
      </c>
      <c r="AI150" s="62">
        <v>97287.718238339701</v>
      </c>
      <c r="AJ150" s="62">
        <v>0</v>
      </c>
      <c r="AK150" s="62">
        <v>0</v>
      </c>
      <c r="AL150" s="62">
        <v>0</v>
      </c>
      <c r="AM150" s="62">
        <v>61401.745067776697</v>
      </c>
      <c r="AN150" s="62">
        <v>0</v>
      </c>
      <c r="AO150" s="62">
        <v>0</v>
      </c>
      <c r="AP150" s="62">
        <v>0</v>
      </c>
      <c r="AQ150" s="62">
        <v>672203.67079821602</v>
      </c>
      <c r="AR150" s="62">
        <v>2801445.4366175001</v>
      </c>
      <c r="AS150" s="62">
        <v>9295163.9588293098</v>
      </c>
      <c r="AT150" s="62">
        <v>0</v>
      </c>
      <c r="AU150" s="62">
        <v>0</v>
      </c>
      <c r="AV150" s="62">
        <v>0</v>
      </c>
      <c r="AW150" s="62">
        <v>0</v>
      </c>
      <c r="AX150" s="62">
        <v>5223.8051007835002</v>
      </c>
      <c r="AY150" s="62">
        <v>1425454.6643587099</v>
      </c>
      <c r="AZ150" s="62">
        <v>10666.109165501901</v>
      </c>
      <c r="BA150" s="62">
        <v>66838.580292415005</v>
      </c>
      <c r="BB150" s="62">
        <v>360.63870683080802</v>
      </c>
      <c r="BC150" s="62">
        <v>3003619.3009465998</v>
      </c>
      <c r="BD150" s="62">
        <v>0</v>
      </c>
      <c r="BE150" s="62">
        <v>0</v>
      </c>
    </row>
    <row r="151" spans="1:57" ht="15" customHeight="1" x14ac:dyDescent="0.25">
      <c r="A151" s="61" t="s">
        <v>880</v>
      </c>
      <c r="B151" s="62">
        <v>945641.74469935696</v>
      </c>
      <c r="C151" s="62">
        <v>65469431.180719502</v>
      </c>
      <c r="D151" s="62">
        <v>3793.1427669241398</v>
      </c>
      <c r="E151" s="62">
        <v>0</v>
      </c>
      <c r="F151" s="62">
        <v>3039318.1673114002</v>
      </c>
      <c r="G151" s="62">
        <v>3434283.54737814</v>
      </c>
      <c r="H151" s="62">
        <v>0</v>
      </c>
      <c r="I151" s="62">
        <v>0</v>
      </c>
      <c r="J151" s="62">
        <v>2727825.1239047199</v>
      </c>
      <c r="K151" s="62">
        <v>11438909.7845264</v>
      </c>
      <c r="L151" s="62">
        <v>24368210.108449899</v>
      </c>
      <c r="M151" s="62">
        <v>2118866007.29931</v>
      </c>
      <c r="N151" s="62">
        <v>0</v>
      </c>
      <c r="O151" s="62">
        <v>0</v>
      </c>
      <c r="P151" s="62">
        <v>0</v>
      </c>
      <c r="Q151" s="62">
        <v>414639.05970923899</v>
      </c>
      <c r="R151" s="62">
        <v>2510617.1836621799</v>
      </c>
      <c r="S151" s="62">
        <v>619177326.98217297</v>
      </c>
      <c r="T151" s="62">
        <v>217066.05789005</v>
      </c>
      <c r="U151" s="62">
        <v>167350.03417159</v>
      </c>
      <c r="V151" s="62">
        <v>0</v>
      </c>
      <c r="W151" s="62">
        <v>0</v>
      </c>
      <c r="X151" s="62">
        <v>0</v>
      </c>
      <c r="Y151" s="62">
        <v>29250.504461635901</v>
      </c>
      <c r="Z151" s="62">
        <v>88.546757622448197</v>
      </c>
      <c r="AA151" s="62">
        <v>2465706.51055793</v>
      </c>
      <c r="AB151" s="62">
        <v>324660.50502800598</v>
      </c>
      <c r="AC151" s="62">
        <v>32507119.795797002</v>
      </c>
      <c r="AD151" s="62">
        <v>0</v>
      </c>
      <c r="AE151" s="62">
        <v>0</v>
      </c>
      <c r="AF151" s="62">
        <v>7044667.1555192899</v>
      </c>
      <c r="AG151" s="62">
        <v>0</v>
      </c>
      <c r="AH151" s="62">
        <v>0</v>
      </c>
      <c r="AI151" s="62">
        <v>1109173.5176164601</v>
      </c>
      <c r="AJ151" s="62">
        <v>0</v>
      </c>
      <c r="AK151" s="62">
        <v>2995871.6408354598</v>
      </c>
      <c r="AL151" s="62">
        <v>0</v>
      </c>
      <c r="AM151" s="62">
        <v>3359031.1505039199</v>
      </c>
      <c r="AN151" s="62">
        <v>0</v>
      </c>
      <c r="AO151" s="62">
        <v>0</v>
      </c>
      <c r="AP151" s="62">
        <v>0</v>
      </c>
      <c r="AQ151" s="62">
        <v>0</v>
      </c>
      <c r="AR151" s="62">
        <v>2259756.3530874602</v>
      </c>
      <c r="AS151" s="62">
        <v>70632545.299824595</v>
      </c>
      <c r="AT151" s="62">
        <v>430589.04325641098</v>
      </c>
      <c r="AU151" s="62">
        <v>1219653.50747866</v>
      </c>
      <c r="AV151" s="62">
        <v>0</v>
      </c>
      <c r="AW151" s="62">
        <v>0</v>
      </c>
      <c r="AX151" s="62">
        <v>47012.274910458997</v>
      </c>
      <c r="AY151" s="62">
        <v>4797961.4888450298</v>
      </c>
      <c r="AZ151" s="62">
        <v>81484.119328412999</v>
      </c>
      <c r="BA151" s="62">
        <v>1426777.4640766</v>
      </c>
      <c r="BB151" s="62">
        <v>593.43194634741496</v>
      </c>
      <c r="BC151" s="62">
        <v>8087961.4743039301</v>
      </c>
      <c r="BD151" s="62">
        <v>30732556.060579799</v>
      </c>
      <c r="BE151" s="62">
        <v>235945043.93779001</v>
      </c>
    </row>
    <row r="152" spans="1:57" ht="15" customHeight="1" x14ac:dyDescent="0.25">
      <c r="A152" s="61" t="s">
        <v>879</v>
      </c>
      <c r="B152" s="62">
        <v>0</v>
      </c>
      <c r="C152" s="62">
        <v>0</v>
      </c>
      <c r="D152" s="62">
        <v>0</v>
      </c>
      <c r="E152" s="62">
        <v>0</v>
      </c>
      <c r="F152" s="62">
        <v>0</v>
      </c>
      <c r="G152" s="62">
        <v>0</v>
      </c>
      <c r="H152" s="62">
        <v>0</v>
      </c>
      <c r="I152" s="62">
        <v>0</v>
      </c>
      <c r="J152" s="62">
        <v>0</v>
      </c>
      <c r="K152" s="62">
        <v>0</v>
      </c>
      <c r="L152" s="62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62">
        <v>0</v>
      </c>
      <c r="S152" s="62">
        <v>0</v>
      </c>
      <c r="T152" s="62">
        <v>0</v>
      </c>
      <c r="U152" s="62">
        <v>0</v>
      </c>
      <c r="V152" s="62">
        <v>0</v>
      </c>
      <c r="W152" s="62">
        <v>0</v>
      </c>
      <c r="X152" s="62">
        <v>0</v>
      </c>
      <c r="Y152" s="62">
        <v>0</v>
      </c>
      <c r="Z152" s="62">
        <v>0</v>
      </c>
      <c r="AA152" s="62">
        <v>0</v>
      </c>
      <c r="AB152" s="62">
        <v>0</v>
      </c>
      <c r="AC152" s="62">
        <v>0</v>
      </c>
      <c r="AD152" s="62">
        <v>0</v>
      </c>
      <c r="AE152" s="62">
        <v>0</v>
      </c>
      <c r="AF152" s="62">
        <v>0</v>
      </c>
      <c r="AG152" s="62">
        <v>0</v>
      </c>
      <c r="AH152" s="62">
        <v>0</v>
      </c>
      <c r="AI152" s="62">
        <v>0</v>
      </c>
      <c r="AJ152" s="62">
        <v>0</v>
      </c>
      <c r="AK152" s="62">
        <v>0</v>
      </c>
      <c r="AL152" s="62">
        <v>0</v>
      </c>
      <c r="AM152" s="62">
        <v>0</v>
      </c>
      <c r="AN152" s="62">
        <v>0</v>
      </c>
      <c r="AO152" s="62">
        <v>0</v>
      </c>
      <c r="AP152" s="62">
        <v>0</v>
      </c>
      <c r="AQ152" s="62">
        <v>0</v>
      </c>
      <c r="AR152" s="62">
        <v>0</v>
      </c>
      <c r="AS152" s="62">
        <v>0</v>
      </c>
      <c r="AT152" s="62">
        <v>0</v>
      </c>
      <c r="AU152" s="62">
        <v>0</v>
      </c>
      <c r="AV152" s="62">
        <v>0</v>
      </c>
      <c r="AW152" s="62">
        <v>0</v>
      </c>
      <c r="AX152" s="62">
        <v>0</v>
      </c>
      <c r="AY152" s="62">
        <v>0</v>
      </c>
      <c r="AZ152" s="62">
        <v>0</v>
      </c>
      <c r="BA152" s="62">
        <v>0</v>
      </c>
      <c r="BB152" s="62">
        <v>0</v>
      </c>
      <c r="BC152" s="62">
        <v>0</v>
      </c>
      <c r="BD152" s="62">
        <v>0</v>
      </c>
      <c r="BE152" s="62">
        <v>0</v>
      </c>
    </row>
    <row r="153" spans="1:57" ht="15" customHeight="1" x14ac:dyDescent="0.25">
      <c r="A153" s="61" t="s">
        <v>878</v>
      </c>
      <c r="B153" s="62">
        <v>0</v>
      </c>
      <c r="C153" s="62">
        <v>63313.053433359601</v>
      </c>
      <c r="D153" s="62">
        <v>0</v>
      </c>
      <c r="E153" s="62">
        <v>0</v>
      </c>
      <c r="F153" s="62">
        <v>19702.128989424102</v>
      </c>
      <c r="G153" s="62">
        <v>4608.3705201477596</v>
      </c>
      <c r="H153" s="62">
        <v>0</v>
      </c>
      <c r="I153" s="62">
        <v>0</v>
      </c>
      <c r="J153" s="62">
        <v>0</v>
      </c>
      <c r="K153" s="62">
        <v>8535.8970753359499</v>
      </c>
      <c r="L153" s="62">
        <v>4967096.5688891597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62">
        <v>0</v>
      </c>
      <c r="S153" s="62">
        <v>0</v>
      </c>
      <c r="T153" s="62">
        <v>0</v>
      </c>
      <c r="U153" s="62">
        <v>0</v>
      </c>
      <c r="V153" s="62">
        <v>0</v>
      </c>
      <c r="W153" s="62">
        <v>0</v>
      </c>
      <c r="X153" s="62">
        <v>0</v>
      </c>
      <c r="Y153" s="62">
        <v>0</v>
      </c>
      <c r="Z153" s="62">
        <v>0</v>
      </c>
      <c r="AA153" s="62">
        <v>0</v>
      </c>
      <c r="AB153" s="62">
        <v>0</v>
      </c>
      <c r="AC153" s="62">
        <v>0</v>
      </c>
      <c r="AD153" s="62">
        <v>0</v>
      </c>
      <c r="AE153" s="62">
        <v>0</v>
      </c>
      <c r="AF153" s="62">
        <v>0</v>
      </c>
      <c r="AG153" s="62">
        <v>0</v>
      </c>
      <c r="AH153" s="62">
        <v>0</v>
      </c>
      <c r="AI153" s="62">
        <v>0</v>
      </c>
      <c r="AJ153" s="62">
        <v>0</v>
      </c>
      <c r="AK153" s="62">
        <v>0</v>
      </c>
      <c r="AL153" s="62">
        <v>3138.4525566061002</v>
      </c>
      <c r="AM153" s="62">
        <v>0</v>
      </c>
      <c r="AN153" s="62">
        <v>0</v>
      </c>
      <c r="AO153" s="62">
        <v>0</v>
      </c>
      <c r="AP153" s="62">
        <v>0</v>
      </c>
      <c r="AQ153" s="62">
        <v>0</v>
      </c>
      <c r="AR153" s="62">
        <v>154339.322628183</v>
      </c>
      <c r="AS153" s="62">
        <v>212515.57861459101</v>
      </c>
      <c r="AT153" s="62">
        <v>0</v>
      </c>
      <c r="AU153" s="62">
        <v>0</v>
      </c>
      <c r="AV153" s="62">
        <v>0</v>
      </c>
      <c r="AW153" s="62">
        <v>0</v>
      </c>
      <c r="AX153" s="62">
        <v>265112.30277777801</v>
      </c>
      <c r="AY153" s="62">
        <v>0</v>
      </c>
      <c r="AZ153" s="62">
        <v>0</v>
      </c>
      <c r="BA153" s="62">
        <v>0</v>
      </c>
      <c r="BB153" s="62">
        <v>0</v>
      </c>
      <c r="BC153" s="62">
        <v>50728.511207531497</v>
      </c>
      <c r="BD153" s="62">
        <v>0</v>
      </c>
      <c r="BE153" s="62">
        <v>0</v>
      </c>
    </row>
    <row r="154" spans="1:57" ht="15" customHeight="1" x14ac:dyDescent="0.25">
      <c r="A154" s="61" t="s">
        <v>877</v>
      </c>
      <c r="B154" s="62">
        <v>0</v>
      </c>
      <c r="C154" s="62">
        <v>3536.7743588501698</v>
      </c>
      <c r="D154" s="62">
        <v>0</v>
      </c>
      <c r="E154" s="62">
        <v>0</v>
      </c>
      <c r="F154" s="62">
        <v>6673.0471301467896</v>
      </c>
      <c r="G154" s="62">
        <v>1560.84013513184</v>
      </c>
      <c r="H154" s="62">
        <v>0</v>
      </c>
      <c r="I154" s="62">
        <v>0</v>
      </c>
      <c r="J154" s="62">
        <v>0</v>
      </c>
      <c r="K154" s="62">
        <v>1124.5822179440499</v>
      </c>
      <c r="L154" s="62">
        <v>195016.47589136101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62">
        <v>0</v>
      </c>
      <c r="S154" s="62">
        <v>0</v>
      </c>
      <c r="T154" s="62">
        <v>0</v>
      </c>
      <c r="U154" s="62">
        <v>0</v>
      </c>
      <c r="V154" s="62">
        <v>0</v>
      </c>
      <c r="W154" s="62">
        <v>0</v>
      </c>
      <c r="X154" s="62">
        <v>0</v>
      </c>
      <c r="Y154" s="62">
        <v>0</v>
      </c>
      <c r="Z154" s="62">
        <v>0</v>
      </c>
      <c r="AA154" s="62">
        <v>0</v>
      </c>
      <c r="AB154" s="62">
        <v>0</v>
      </c>
      <c r="AC154" s="62">
        <v>0</v>
      </c>
      <c r="AD154" s="62">
        <v>0</v>
      </c>
      <c r="AE154" s="62">
        <v>0</v>
      </c>
      <c r="AF154" s="62">
        <v>0</v>
      </c>
      <c r="AG154" s="62">
        <v>0</v>
      </c>
      <c r="AH154" s="62">
        <v>0</v>
      </c>
      <c r="AI154" s="62">
        <v>0</v>
      </c>
      <c r="AJ154" s="62">
        <v>0</v>
      </c>
      <c r="AK154" s="62">
        <v>0</v>
      </c>
      <c r="AL154" s="62">
        <v>501.66435187474099</v>
      </c>
      <c r="AM154" s="62">
        <v>0</v>
      </c>
      <c r="AN154" s="62">
        <v>0</v>
      </c>
      <c r="AO154" s="62">
        <v>0</v>
      </c>
      <c r="AP154" s="62">
        <v>0</v>
      </c>
      <c r="AQ154" s="62">
        <v>0</v>
      </c>
      <c r="AR154" s="62">
        <v>43900.9419628291</v>
      </c>
      <c r="AS154" s="62">
        <v>60448.846918536001</v>
      </c>
      <c r="AT154" s="62">
        <v>0</v>
      </c>
      <c r="AU154" s="62">
        <v>0</v>
      </c>
      <c r="AV154" s="62">
        <v>0</v>
      </c>
      <c r="AW154" s="62">
        <v>0</v>
      </c>
      <c r="AX154" s="62">
        <v>15841.612747462001</v>
      </c>
      <c r="AY154" s="62">
        <v>0</v>
      </c>
      <c r="AZ154" s="62">
        <v>0</v>
      </c>
      <c r="BA154" s="62">
        <v>0</v>
      </c>
      <c r="BB154" s="62">
        <v>0</v>
      </c>
      <c r="BC154" s="62">
        <v>7558.2393531408798</v>
      </c>
      <c r="BD154" s="62">
        <v>0</v>
      </c>
      <c r="BE154" s="62">
        <v>0</v>
      </c>
    </row>
    <row r="155" spans="1:57" ht="15" customHeight="1" x14ac:dyDescent="0.25">
      <c r="A155" s="61" t="s">
        <v>876</v>
      </c>
      <c r="B155" s="62">
        <v>190.09393872257999</v>
      </c>
      <c r="C155" s="62">
        <v>5882692.5452439198</v>
      </c>
      <c r="D155" s="62">
        <v>0</v>
      </c>
      <c r="E155" s="62">
        <v>0</v>
      </c>
      <c r="F155" s="62">
        <v>0</v>
      </c>
      <c r="G155" s="62">
        <v>0</v>
      </c>
      <c r="H155" s="62">
        <v>0</v>
      </c>
      <c r="I155" s="62">
        <v>0</v>
      </c>
      <c r="J155" s="62">
        <v>44115174.265423998</v>
      </c>
      <c r="K155" s="62">
        <v>12088491.1085751</v>
      </c>
      <c r="L155" s="62">
        <v>0</v>
      </c>
      <c r="M155" s="62">
        <v>22869916.1034947</v>
      </c>
      <c r="N155" s="62">
        <v>0</v>
      </c>
      <c r="O155" s="62">
        <v>0</v>
      </c>
      <c r="P155" s="62">
        <v>2540507.0626501399</v>
      </c>
      <c r="Q155" s="62">
        <v>501925.439555288</v>
      </c>
      <c r="R155" s="62">
        <v>0</v>
      </c>
      <c r="S155" s="62">
        <v>0</v>
      </c>
      <c r="T155" s="62">
        <v>0</v>
      </c>
      <c r="U155" s="62">
        <v>0</v>
      </c>
      <c r="V155" s="62">
        <v>0</v>
      </c>
      <c r="W155" s="62">
        <v>0</v>
      </c>
      <c r="X155" s="62">
        <v>0</v>
      </c>
      <c r="Y155" s="62">
        <v>0</v>
      </c>
      <c r="Z155" s="62">
        <v>1340783.31102421</v>
      </c>
      <c r="AA155" s="62">
        <v>1264824.1616322901</v>
      </c>
      <c r="AB155" s="62">
        <v>8366336.1327370899</v>
      </c>
      <c r="AC155" s="62">
        <v>1587770.2527987999</v>
      </c>
      <c r="AD155" s="62">
        <v>0</v>
      </c>
      <c r="AE155" s="62">
        <v>13942.8683039323</v>
      </c>
      <c r="AF155" s="62">
        <v>19766475.0744927</v>
      </c>
      <c r="AG155" s="62">
        <v>0</v>
      </c>
      <c r="AH155" s="62">
        <v>102052.83766849199</v>
      </c>
      <c r="AI155" s="62">
        <v>0</v>
      </c>
      <c r="AJ155" s="62">
        <v>1653418.32890291</v>
      </c>
      <c r="AK155" s="62">
        <v>318514.87120003701</v>
      </c>
      <c r="AL155" s="62">
        <v>1350995.34588043</v>
      </c>
      <c r="AM155" s="62">
        <v>0</v>
      </c>
      <c r="AN155" s="62">
        <v>669993.24650822696</v>
      </c>
      <c r="AO155" s="62">
        <v>0</v>
      </c>
      <c r="AP155" s="62">
        <v>0</v>
      </c>
      <c r="AQ155" s="62">
        <v>0</v>
      </c>
      <c r="AR155" s="62">
        <v>0</v>
      </c>
      <c r="AS155" s="62">
        <v>2341999.70583231</v>
      </c>
      <c r="AT155" s="62">
        <v>0</v>
      </c>
      <c r="AU155" s="62">
        <v>795428.69539634499</v>
      </c>
      <c r="AV155" s="62">
        <v>0</v>
      </c>
      <c r="AW155" s="62">
        <v>0</v>
      </c>
      <c r="AX155" s="62">
        <v>1585013.8602070101</v>
      </c>
      <c r="AY155" s="62">
        <v>0</v>
      </c>
      <c r="AZ155" s="62">
        <v>1845671.9314949999</v>
      </c>
      <c r="BA155" s="62">
        <v>230455.675434178</v>
      </c>
      <c r="BB155" s="62">
        <v>7022.0530135778299</v>
      </c>
      <c r="BC155" s="62">
        <v>925900.64868170803</v>
      </c>
      <c r="BD155" s="62">
        <v>0</v>
      </c>
      <c r="BE155" s="62">
        <v>165149.54950072101</v>
      </c>
    </row>
    <row r="156" spans="1:57" ht="15" customHeight="1" x14ac:dyDescent="0.25">
      <c r="A156" s="61" t="s">
        <v>875</v>
      </c>
      <c r="B156" s="62">
        <v>3721253.88950175</v>
      </c>
      <c r="C156" s="62">
        <v>0</v>
      </c>
      <c r="D156" s="62">
        <v>0</v>
      </c>
      <c r="E156" s="62">
        <v>0</v>
      </c>
      <c r="F156" s="62">
        <v>1223359.23278042</v>
      </c>
      <c r="G156" s="62">
        <v>367124.79806635599</v>
      </c>
      <c r="H156" s="62">
        <v>1302669.5235255701</v>
      </c>
      <c r="I156" s="62">
        <v>0</v>
      </c>
      <c r="J156" s="62">
        <v>0</v>
      </c>
      <c r="K156" s="62">
        <v>944186.98031391902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62">
        <v>0</v>
      </c>
      <c r="S156" s="62">
        <v>0</v>
      </c>
      <c r="T156" s="62">
        <v>0</v>
      </c>
      <c r="U156" s="62">
        <v>0</v>
      </c>
      <c r="V156" s="62">
        <v>0</v>
      </c>
      <c r="W156" s="62">
        <v>0</v>
      </c>
      <c r="X156" s="62">
        <v>0</v>
      </c>
      <c r="Y156" s="62">
        <v>0</v>
      </c>
      <c r="Z156" s="62">
        <v>0</v>
      </c>
      <c r="AA156" s="62">
        <v>0</v>
      </c>
      <c r="AB156" s="62">
        <v>139218.82672643199</v>
      </c>
      <c r="AC156" s="62">
        <v>0</v>
      </c>
      <c r="AD156" s="62">
        <v>0</v>
      </c>
      <c r="AE156" s="62">
        <v>0</v>
      </c>
      <c r="AF156" s="62">
        <v>0</v>
      </c>
      <c r="AG156" s="62">
        <v>0</v>
      </c>
      <c r="AH156" s="62">
        <v>72694.802663587703</v>
      </c>
      <c r="AI156" s="62">
        <v>0</v>
      </c>
      <c r="AJ156" s="62">
        <v>0</v>
      </c>
      <c r="AK156" s="62">
        <v>0</v>
      </c>
      <c r="AL156" s="62">
        <v>50902.4167374225</v>
      </c>
      <c r="AM156" s="62">
        <v>0</v>
      </c>
      <c r="AN156" s="62">
        <v>1498499.34055608</v>
      </c>
      <c r="AO156" s="62">
        <v>0</v>
      </c>
      <c r="AP156" s="62">
        <v>0</v>
      </c>
      <c r="AQ156" s="62">
        <v>0</v>
      </c>
      <c r="AR156" s="62">
        <v>0</v>
      </c>
      <c r="AS156" s="62">
        <v>50438.108607770097</v>
      </c>
      <c r="AT156" s="62">
        <v>0</v>
      </c>
      <c r="AU156" s="62">
        <v>46221.166796990197</v>
      </c>
      <c r="AV156" s="62">
        <v>0</v>
      </c>
      <c r="AW156" s="62">
        <v>0</v>
      </c>
      <c r="AX156" s="62">
        <v>920967.23296199704</v>
      </c>
      <c r="AY156" s="62">
        <v>0</v>
      </c>
      <c r="AZ156" s="62">
        <v>850633.28308771295</v>
      </c>
      <c r="BA156" s="62">
        <v>405206.32691297302</v>
      </c>
      <c r="BB156" s="62">
        <v>2034.16804376295</v>
      </c>
      <c r="BC156" s="62">
        <v>1215030.5140028901</v>
      </c>
      <c r="BD156" s="62">
        <v>0</v>
      </c>
      <c r="BE156" s="62">
        <v>0</v>
      </c>
    </row>
    <row r="157" spans="1:57" ht="15" customHeight="1" x14ac:dyDescent="0.25">
      <c r="A157" s="61" t="s">
        <v>874</v>
      </c>
      <c r="B157" s="62">
        <v>62553.669129160298</v>
      </c>
      <c r="C157" s="62">
        <v>2182149.98288615</v>
      </c>
      <c r="D157" s="62">
        <v>0</v>
      </c>
      <c r="E157" s="62">
        <v>0</v>
      </c>
      <c r="F157" s="62">
        <v>294055.15503529302</v>
      </c>
      <c r="G157" s="62">
        <v>0</v>
      </c>
      <c r="H157" s="62">
        <v>0</v>
      </c>
      <c r="I157" s="62">
        <v>0</v>
      </c>
      <c r="J157" s="62">
        <v>1415706.70987461</v>
      </c>
      <c r="K157" s="62">
        <v>697880.89499181905</v>
      </c>
      <c r="L157" s="62">
        <v>23533162.410027198</v>
      </c>
      <c r="M157" s="62">
        <v>0</v>
      </c>
      <c r="N157" s="62">
        <v>0</v>
      </c>
      <c r="O157" s="62">
        <v>0</v>
      </c>
      <c r="P157" s="62">
        <v>0</v>
      </c>
      <c r="Q157" s="62">
        <v>15223.4203982693</v>
      </c>
      <c r="R157" s="62">
        <v>0</v>
      </c>
      <c r="S157" s="62">
        <v>0</v>
      </c>
      <c r="T157" s="62">
        <v>0</v>
      </c>
      <c r="U157" s="62">
        <v>0</v>
      </c>
      <c r="V157" s="62">
        <v>0</v>
      </c>
      <c r="W157" s="62">
        <v>0</v>
      </c>
      <c r="X157" s="62">
        <v>0</v>
      </c>
      <c r="Y157" s="62">
        <v>0</v>
      </c>
      <c r="Z157" s="62">
        <v>1020.8076614943</v>
      </c>
      <c r="AA157" s="62">
        <v>4764989.0178075004</v>
      </c>
      <c r="AB157" s="62">
        <v>413566.363783337</v>
      </c>
      <c r="AC157" s="62">
        <v>255998.31699350799</v>
      </c>
      <c r="AD157" s="62">
        <v>0</v>
      </c>
      <c r="AE157" s="62">
        <v>0</v>
      </c>
      <c r="AF157" s="62">
        <v>0</v>
      </c>
      <c r="AG157" s="62">
        <v>0</v>
      </c>
      <c r="AH157" s="62">
        <v>6035.2975970301504</v>
      </c>
      <c r="AI157" s="62">
        <v>0</v>
      </c>
      <c r="AJ157" s="62">
        <v>0</v>
      </c>
      <c r="AK157" s="62">
        <v>0</v>
      </c>
      <c r="AL157" s="62">
        <v>0</v>
      </c>
      <c r="AM157" s="62">
        <v>12766.082230558701</v>
      </c>
      <c r="AN157" s="62">
        <v>0</v>
      </c>
      <c r="AO157" s="62">
        <v>0</v>
      </c>
      <c r="AP157" s="62">
        <v>0</v>
      </c>
      <c r="AQ157" s="62">
        <v>0</v>
      </c>
      <c r="AR157" s="62">
        <v>317479.72688853397</v>
      </c>
      <c r="AS157" s="62">
        <v>1550490.6841091299</v>
      </c>
      <c r="AT157" s="62">
        <v>0</v>
      </c>
      <c r="AU157" s="62">
        <v>0</v>
      </c>
      <c r="AV157" s="62">
        <v>0</v>
      </c>
      <c r="AW157" s="62">
        <v>0</v>
      </c>
      <c r="AX157" s="62">
        <v>0</v>
      </c>
      <c r="AY157" s="62">
        <v>0</v>
      </c>
      <c r="AZ157" s="62">
        <v>1238254.00027006</v>
      </c>
      <c r="BA157" s="62">
        <v>68199.608767285899</v>
      </c>
      <c r="BB157" s="62">
        <v>271.91013591620498</v>
      </c>
      <c r="BC157" s="62">
        <v>156413.757515495</v>
      </c>
      <c r="BD157" s="62">
        <v>79155908.898729399</v>
      </c>
      <c r="BE157" s="62">
        <v>72794880.427726999</v>
      </c>
    </row>
    <row r="158" spans="1:57" ht="15" customHeight="1" x14ac:dyDescent="0.25">
      <c r="A158" s="61" t="s">
        <v>873</v>
      </c>
      <c r="B158" s="62">
        <v>0</v>
      </c>
      <c r="C158" s="62">
        <v>662734.97372091701</v>
      </c>
      <c r="D158" s="62">
        <v>260933.115477151</v>
      </c>
      <c r="E158" s="62">
        <v>3376348.9353524498</v>
      </c>
      <c r="F158" s="62">
        <v>806256.38554609905</v>
      </c>
      <c r="G158" s="62">
        <v>13601.300449018199</v>
      </c>
      <c r="H158" s="62">
        <v>0</v>
      </c>
      <c r="I158" s="62">
        <v>0</v>
      </c>
      <c r="J158" s="62">
        <v>3892786.9210640001</v>
      </c>
      <c r="K158" s="62">
        <v>3310997.18780996</v>
      </c>
      <c r="L158" s="62">
        <v>0</v>
      </c>
      <c r="M158" s="62">
        <v>21776020.160643701</v>
      </c>
      <c r="N158" s="62">
        <v>0</v>
      </c>
      <c r="O158" s="62">
        <v>0</v>
      </c>
      <c r="P158" s="62">
        <v>4832.0610493579397</v>
      </c>
      <c r="Q158" s="62">
        <v>2245.3824920531301</v>
      </c>
      <c r="R158" s="62">
        <v>0</v>
      </c>
      <c r="S158" s="62">
        <v>2969277.2169784498</v>
      </c>
      <c r="T158" s="62">
        <v>282750.78474210802</v>
      </c>
      <c r="U158" s="62">
        <v>0</v>
      </c>
      <c r="V158" s="62">
        <v>0</v>
      </c>
      <c r="W158" s="62">
        <v>0</v>
      </c>
      <c r="X158" s="62">
        <v>255261.78851250699</v>
      </c>
      <c r="Y158" s="62">
        <v>71941.313554980399</v>
      </c>
      <c r="Z158" s="62">
        <v>1141.66506177618</v>
      </c>
      <c r="AA158" s="62">
        <v>1749793.6828477299</v>
      </c>
      <c r="AB158" s="62">
        <v>51057.1082486413</v>
      </c>
      <c r="AC158" s="62">
        <v>51781.958071158697</v>
      </c>
      <c r="AD158" s="62">
        <v>0</v>
      </c>
      <c r="AE158" s="62">
        <v>0</v>
      </c>
      <c r="AF158" s="62">
        <v>341.37110102348498</v>
      </c>
      <c r="AG158" s="62">
        <v>0</v>
      </c>
      <c r="AH158" s="62">
        <v>9818.9084007294095</v>
      </c>
      <c r="AI158" s="62">
        <v>0</v>
      </c>
      <c r="AJ158" s="62">
        <v>0</v>
      </c>
      <c r="AK158" s="62">
        <v>54021.1790255628</v>
      </c>
      <c r="AL158" s="62">
        <v>0</v>
      </c>
      <c r="AM158" s="62">
        <v>28489.128737334799</v>
      </c>
      <c r="AN158" s="62">
        <v>0</v>
      </c>
      <c r="AO158" s="62">
        <v>0</v>
      </c>
      <c r="AP158" s="62">
        <v>0</v>
      </c>
      <c r="AQ158" s="62">
        <v>0</v>
      </c>
      <c r="AR158" s="62">
        <v>384842.92251448001</v>
      </c>
      <c r="AS158" s="62">
        <v>713154.64512578596</v>
      </c>
      <c r="AT158" s="62">
        <v>0</v>
      </c>
      <c r="AU158" s="62">
        <v>0</v>
      </c>
      <c r="AV158" s="62">
        <v>0</v>
      </c>
      <c r="AW158" s="62">
        <v>0</v>
      </c>
      <c r="AX158" s="62">
        <v>908.59618726486303</v>
      </c>
      <c r="AY158" s="62">
        <v>0</v>
      </c>
      <c r="AZ158" s="62">
        <v>0</v>
      </c>
      <c r="BA158" s="62">
        <v>0</v>
      </c>
      <c r="BB158" s="62">
        <v>1290.90453169031</v>
      </c>
      <c r="BC158" s="62">
        <v>132215.80278673599</v>
      </c>
      <c r="BD158" s="62">
        <v>5564507.1327193696</v>
      </c>
      <c r="BE158" s="62">
        <v>18302224.346524399</v>
      </c>
    </row>
    <row r="159" spans="1:57" ht="15" customHeight="1" x14ac:dyDescent="0.25">
      <c r="A159" s="61" t="s">
        <v>872</v>
      </c>
      <c r="B159" s="62">
        <v>0</v>
      </c>
      <c r="C159" s="62">
        <v>3638279.7510680598</v>
      </c>
      <c r="D159" s="62">
        <v>4610080.2021355797</v>
      </c>
      <c r="E159" s="62">
        <v>11307719.2540909</v>
      </c>
      <c r="F159" s="62">
        <v>2625587.3512620302</v>
      </c>
      <c r="G159" s="62">
        <v>44292.861501176601</v>
      </c>
      <c r="H159" s="62">
        <v>0</v>
      </c>
      <c r="I159" s="62">
        <v>0</v>
      </c>
      <c r="J159" s="62">
        <v>0</v>
      </c>
      <c r="K159" s="62">
        <v>0</v>
      </c>
      <c r="L159" s="62">
        <v>0</v>
      </c>
      <c r="M159" s="62">
        <v>56439571.836083002</v>
      </c>
      <c r="N159" s="62">
        <v>0</v>
      </c>
      <c r="O159" s="62">
        <v>0</v>
      </c>
      <c r="P159" s="62">
        <v>26179.952569741799</v>
      </c>
      <c r="Q159" s="62">
        <v>12165.410689652501</v>
      </c>
      <c r="R159" s="62">
        <v>0</v>
      </c>
      <c r="S159" s="62">
        <v>53003101.7576956</v>
      </c>
      <c r="T159" s="62">
        <v>1231567.3142138701</v>
      </c>
      <c r="U159" s="62">
        <v>0</v>
      </c>
      <c r="V159" s="62">
        <v>0</v>
      </c>
      <c r="W159" s="62">
        <v>0</v>
      </c>
      <c r="X159" s="62">
        <v>529736.10969862295</v>
      </c>
      <c r="Y159" s="62">
        <v>240938.41958468099</v>
      </c>
      <c r="Z159" s="62">
        <v>20170.561674932898</v>
      </c>
      <c r="AA159" s="62">
        <v>5860228.3404569002</v>
      </c>
      <c r="AB159" s="62">
        <v>169371.755654359</v>
      </c>
      <c r="AC159" s="62">
        <v>171776.30011923701</v>
      </c>
      <c r="AD159" s="62">
        <v>0</v>
      </c>
      <c r="AE159" s="62">
        <v>0</v>
      </c>
      <c r="AF159" s="62">
        <v>3032.8510875636698</v>
      </c>
      <c r="AG159" s="62">
        <v>0</v>
      </c>
      <c r="AH159" s="62">
        <v>81955.718104508793</v>
      </c>
      <c r="AI159" s="62">
        <v>0</v>
      </c>
      <c r="AJ159" s="62">
        <v>0</v>
      </c>
      <c r="AK159" s="62">
        <v>136692.802164792</v>
      </c>
      <c r="AL159" s="62">
        <v>0</v>
      </c>
      <c r="AM159" s="62">
        <v>195844.21407016</v>
      </c>
      <c r="AN159" s="62">
        <v>0</v>
      </c>
      <c r="AO159" s="62">
        <v>0</v>
      </c>
      <c r="AP159" s="62">
        <v>0</v>
      </c>
      <c r="AQ159" s="62">
        <v>0</v>
      </c>
      <c r="AR159" s="62">
        <v>1454886.62281527</v>
      </c>
      <c r="AS159" s="62">
        <v>2696058.8140961598</v>
      </c>
      <c r="AT159" s="62">
        <v>0</v>
      </c>
      <c r="AU159" s="62">
        <v>0</v>
      </c>
      <c r="AV159" s="62">
        <v>0</v>
      </c>
      <c r="AW159" s="62">
        <v>0</v>
      </c>
      <c r="AX159" s="62">
        <v>6891.16572558596</v>
      </c>
      <c r="AY159" s="62">
        <v>0</v>
      </c>
      <c r="AZ159" s="62">
        <v>0</v>
      </c>
      <c r="BA159" s="62">
        <v>0</v>
      </c>
      <c r="BB159" s="62">
        <v>2213.4796560636501</v>
      </c>
      <c r="BC159" s="62">
        <v>226706.91943265701</v>
      </c>
      <c r="BD159" s="62">
        <v>1694116.0109540001</v>
      </c>
      <c r="BE159" s="62">
        <v>51248898.429566503</v>
      </c>
    </row>
    <row r="160" spans="1:57" ht="15" customHeight="1" x14ac:dyDescent="0.25">
      <c r="A160" s="61" t="s">
        <v>871</v>
      </c>
      <c r="B160" s="62">
        <v>0</v>
      </c>
      <c r="C160" s="62">
        <v>352340.05276860902</v>
      </c>
      <c r="D160" s="62">
        <v>16118.759914680601</v>
      </c>
      <c r="E160" s="62">
        <v>315968.69289927499</v>
      </c>
      <c r="F160" s="62">
        <v>92889.905903110994</v>
      </c>
      <c r="G160" s="62">
        <v>1567.0245116988201</v>
      </c>
      <c r="H160" s="62">
        <v>0</v>
      </c>
      <c r="I160" s="62">
        <v>0</v>
      </c>
      <c r="J160" s="62">
        <v>594156.28415000695</v>
      </c>
      <c r="K160" s="62">
        <v>505357.68482354598</v>
      </c>
      <c r="L160" s="62">
        <v>0</v>
      </c>
      <c r="M160" s="62">
        <v>2367697.4079928398</v>
      </c>
      <c r="N160" s="62">
        <v>0</v>
      </c>
      <c r="O160" s="62">
        <v>0</v>
      </c>
      <c r="P160" s="62">
        <v>618.62322808700503</v>
      </c>
      <c r="Q160" s="62">
        <v>287.46444867656402</v>
      </c>
      <c r="R160" s="62">
        <v>0</v>
      </c>
      <c r="S160" s="62">
        <v>4324645.8067098204</v>
      </c>
      <c r="T160" s="62">
        <v>26699.2691199197</v>
      </c>
      <c r="U160" s="62">
        <v>0</v>
      </c>
      <c r="V160" s="62">
        <v>0</v>
      </c>
      <c r="W160" s="62">
        <v>0</v>
      </c>
      <c r="X160" s="62">
        <v>39982.041542858104</v>
      </c>
      <c r="Y160" s="62">
        <v>6732.4803344270404</v>
      </c>
      <c r="Z160" s="62">
        <v>70.524682158867705</v>
      </c>
      <c r="AA160" s="62">
        <v>163750.85436929</v>
      </c>
      <c r="AB160" s="62">
        <v>6715.5063573819298</v>
      </c>
      <c r="AC160" s="62">
        <v>6810.8453563653402</v>
      </c>
      <c r="AD160" s="62">
        <v>0</v>
      </c>
      <c r="AE160" s="62">
        <v>0</v>
      </c>
      <c r="AF160" s="62">
        <v>47.961034703947703</v>
      </c>
      <c r="AG160" s="62">
        <v>0</v>
      </c>
      <c r="AH160" s="62">
        <v>0</v>
      </c>
      <c r="AI160" s="62">
        <v>0</v>
      </c>
      <c r="AJ160" s="62">
        <v>0</v>
      </c>
      <c r="AK160" s="62">
        <v>10770.8611929573</v>
      </c>
      <c r="AL160" s="62">
        <v>0</v>
      </c>
      <c r="AM160" s="62">
        <v>2565.2785347509098</v>
      </c>
      <c r="AN160" s="62">
        <v>0</v>
      </c>
      <c r="AO160" s="62">
        <v>0</v>
      </c>
      <c r="AP160" s="62">
        <v>0</v>
      </c>
      <c r="AQ160" s="62">
        <v>0</v>
      </c>
      <c r="AR160" s="62">
        <v>79026.7264484201</v>
      </c>
      <c r="AS160" s="62">
        <v>146444.883601326</v>
      </c>
      <c r="AT160" s="62">
        <v>0</v>
      </c>
      <c r="AU160" s="62">
        <v>0</v>
      </c>
      <c r="AV160" s="62">
        <v>0</v>
      </c>
      <c r="AW160" s="62">
        <v>0</v>
      </c>
      <c r="AX160" s="62">
        <v>189.29815167457599</v>
      </c>
      <c r="AY160" s="62">
        <v>0</v>
      </c>
      <c r="AZ160" s="62">
        <v>0</v>
      </c>
      <c r="BA160" s="62">
        <v>0</v>
      </c>
      <c r="BB160" s="62">
        <v>232.519812213069</v>
      </c>
      <c r="BC160" s="62">
        <v>23814.924250735301</v>
      </c>
      <c r="BD160" s="62">
        <v>240321.495289682</v>
      </c>
      <c r="BE160" s="62">
        <v>2342748.1352593298</v>
      </c>
    </row>
    <row r="161" spans="1:57" ht="15" customHeight="1" x14ac:dyDescent="0.25">
      <c r="A161" s="61" t="s">
        <v>870</v>
      </c>
      <c r="B161" s="62">
        <v>0</v>
      </c>
      <c r="C161" s="62">
        <v>0</v>
      </c>
      <c r="D161" s="62">
        <v>238801.88839388199</v>
      </c>
      <c r="E161" s="62">
        <v>0</v>
      </c>
      <c r="F161" s="62">
        <v>0</v>
      </c>
      <c r="G161" s="62">
        <v>0</v>
      </c>
      <c r="H161" s="62">
        <v>0</v>
      </c>
      <c r="I161" s="62">
        <v>0</v>
      </c>
      <c r="J161" s="62">
        <v>0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62">
        <v>0</v>
      </c>
      <c r="S161" s="62">
        <v>0</v>
      </c>
      <c r="T161" s="62">
        <v>0</v>
      </c>
      <c r="U161" s="62">
        <v>0</v>
      </c>
      <c r="V161" s="62">
        <v>0</v>
      </c>
      <c r="W161" s="62">
        <v>0</v>
      </c>
      <c r="X161" s="62">
        <v>0</v>
      </c>
      <c r="Y161" s="62">
        <v>0</v>
      </c>
      <c r="Z161" s="62">
        <v>3494363.9209434702</v>
      </c>
      <c r="AA161" s="62">
        <v>0</v>
      </c>
      <c r="AB161" s="62">
        <v>0</v>
      </c>
      <c r="AC161" s="62">
        <v>0</v>
      </c>
      <c r="AD161" s="62">
        <v>0</v>
      </c>
      <c r="AE161" s="62">
        <v>0</v>
      </c>
      <c r="AF161" s="62">
        <v>0</v>
      </c>
      <c r="AG161" s="62">
        <v>0</v>
      </c>
      <c r="AH161" s="62">
        <v>0</v>
      </c>
      <c r="AI161" s="62">
        <v>0</v>
      </c>
      <c r="AJ161" s="62">
        <v>0</v>
      </c>
      <c r="AK161" s="62">
        <v>0</v>
      </c>
      <c r="AL161" s="62">
        <v>0</v>
      </c>
      <c r="AM161" s="62">
        <v>5083.0115092521701</v>
      </c>
      <c r="AN161" s="62">
        <v>0</v>
      </c>
      <c r="AO161" s="62">
        <v>0</v>
      </c>
      <c r="AP161" s="62">
        <v>0</v>
      </c>
      <c r="AQ161" s="62">
        <v>0</v>
      </c>
      <c r="AR161" s="62">
        <v>0</v>
      </c>
      <c r="AS161" s="62">
        <v>0</v>
      </c>
      <c r="AT161" s="62">
        <v>0</v>
      </c>
      <c r="AU161" s="62">
        <v>0</v>
      </c>
      <c r="AV161" s="62">
        <v>0</v>
      </c>
      <c r="AW161" s="62">
        <v>0</v>
      </c>
      <c r="AX161" s="62">
        <v>0</v>
      </c>
      <c r="AY161" s="62">
        <v>0</v>
      </c>
      <c r="AZ161" s="62">
        <v>0</v>
      </c>
      <c r="BA161" s="62">
        <v>0</v>
      </c>
      <c r="BB161" s="62">
        <v>0</v>
      </c>
      <c r="BC161" s="62">
        <v>0</v>
      </c>
      <c r="BD161" s="62">
        <v>0</v>
      </c>
      <c r="BE161" s="62">
        <v>0</v>
      </c>
    </row>
    <row r="162" spans="1:57" ht="15" customHeight="1" x14ac:dyDescent="0.25">
      <c r="A162" s="61" t="s">
        <v>869</v>
      </c>
      <c r="B162" s="62">
        <v>0</v>
      </c>
      <c r="C162" s="62">
        <v>0</v>
      </c>
      <c r="D162" s="62">
        <v>0</v>
      </c>
      <c r="E162" s="62">
        <v>0</v>
      </c>
      <c r="F162" s="62">
        <v>0</v>
      </c>
      <c r="G162" s="62">
        <v>0</v>
      </c>
      <c r="H162" s="62">
        <v>0</v>
      </c>
      <c r="I162" s="62">
        <v>0</v>
      </c>
      <c r="J162" s="62">
        <v>0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62">
        <v>0</v>
      </c>
      <c r="S162" s="62">
        <v>0</v>
      </c>
      <c r="T162" s="62">
        <v>0</v>
      </c>
      <c r="U162" s="62">
        <v>0</v>
      </c>
      <c r="V162" s="62">
        <v>0</v>
      </c>
      <c r="W162" s="62">
        <v>0</v>
      </c>
      <c r="X162" s="62">
        <v>0</v>
      </c>
      <c r="Y162" s="62">
        <v>0</v>
      </c>
      <c r="Z162" s="62">
        <v>235841.41434262399</v>
      </c>
      <c r="AA162" s="62">
        <v>0</v>
      </c>
      <c r="AB162" s="62">
        <v>0</v>
      </c>
      <c r="AC162" s="62">
        <v>0</v>
      </c>
      <c r="AD162" s="62">
        <v>0</v>
      </c>
      <c r="AE162" s="62">
        <v>0</v>
      </c>
      <c r="AF162" s="62">
        <v>0</v>
      </c>
      <c r="AG162" s="62">
        <v>0</v>
      </c>
      <c r="AH162" s="62">
        <v>0</v>
      </c>
      <c r="AI162" s="62">
        <v>0</v>
      </c>
      <c r="AJ162" s="62">
        <v>0</v>
      </c>
      <c r="AK162" s="62">
        <v>0</v>
      </c>
      <c r="AL162" s="62">
        <v>0</v>
      </c>
      <c r="AM162" s="62">
        <v>169.11206887357</v>
      </c>
      <c r="AN162" s="62">
        <v>0</v>
      </c>
      <c r="AO162" s="62">
        <v>0</v>
      </c>
      <c r="AP162" s="62">
        <v>0</v>
      </c>
      <c r="AQ162" s="62">
        <v>0</v>
      </c>
      <c r="AR162" s="62">
        <v>0</v>
      </c>
      <c r="AS162" s="62">
        <v>0</v>
      </c>
      <c r="AT162" s="62">
        <v>0</v>
      </c>
      <c r="AU162" s="62">
        <v>0</v>
      </c>
      <c r="AV162" s="62">
        <v>0</v>
      </c>
      <c r="AW162" s="62">
        <v>0</v>
      </c>
      <c r="AX162" s="62">
        <v>0</v>
      </c>
      <c r="AY162" s="62">
        <v>0</v>
      </c>
      <c r="AZ162" s="62">
        <v>0</v>
      </c>
      <c r="BA162" s="62">
        <v>0</v>
      </c>
      <c r="BB162" s="62">
        <v>0</v>
      </c>
      <c r="BC162" s="62">
        <v>0</v>
      </c>
      <c r="BD162" s="62">
        <v>0</v>
      </c>
      <c r="BE162" s="62">
        <v>0</v>
      </c>
    </row>
    <row r="163" spans="1:57" ht="15" customHeight="1" x14ac:dyDescent="0.25">
      <c r="A163" s="61" t="s">
        <v>868</v>
      </c>
      <c r="B163" s="62">
        <v>0</v>
      </c>
      <c r="C163" s="62">
        <v>0</v>
      </c>
      <c r="D163" s="62">
        <v>0</v>
      </c>
      <c r="E163" s="62">
        <v>0</v>
      </c>
      <c r="F163" s="62">
        <v>4223.3122205054797</v>
      </c>
      <c r="G163" s="62">
        <v>0</v>
      </c>
      <c r="H163" s="62">
        <v>0</v>
      </c>
      <c r="I163" s="62">
        <v>0</v>
      </c>
      <c r="J163" s="62">
        <v>34539.366639493899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62">
        <v>0</v>
      </c>
      <c r="S163" s="62">
        <v>0</v>
      </c>
      <c r="T163" s="62">
        <v>0</v>
      </c>
      <c r="U163" s="62">
        <v>0</v>
      </c>
      <c r="V163" s="62">
        <v>0</v>
      </c>
      <c r="W163" s="62">
        <v>0</v>
      </c>
      <c r="X163" s="62">
        <v>0</v>
      </c>
      <c r="Y163" s="62">
        <v>0</v>
      </c>
      <c r="Z163" s="62">
        <v>0</v>
      </c>
      <c r="AA163" s="62">
        <v>0</v>
      </c>
      <c r="AB163" s="62">
        <v>0</v>
      </c>
      <c r="AC163" s="62">
        <v>0</v>
      </c>
      <c r="AD163" s="62">
        <v>0</v>
      </c>
      <c r="AE163" s="62">
        <v>0</v>
      </c>
      <c r="AF163" s="62">
        <v>0</v>
      </c>
      <c r="AG163" s="62">
        <v>0</v>
      </c>
      <c r="AH163" s="62">
        <v>0</v>
      </c>
      <c r="AI163" s="62">
        <v>0</v>
      </c>
      <c r="AJ163" s="62">
        <v>0</v>
      </c>
      <c r="AK163" s="62">
        <v>0</v>
      </c>
      <c r="AL163" s="62">
        <v>0</v>
      </c>
      <c r="AM163" s="62">
        <v>56695.827360009898</v>
      </c>
      <c r="AN163" s="62">
        <v>0</v>
      </c>
      <c r="AO163" s="62">
        <v>0</v>
      </c>
      <c r="AP163" s="62">
        <v>0</v>
      </c>
      <c r="AQ163" s="62">
        <v>0</v>
      </c>
      <c r="AR163" s="62">
        <v>38569.776646783197</v>
      </c>
      <c r="AS163" s="62">
        <v>0</v>
      </c>
      <c r="AT163" s="62">
        <v>0</v>
      </c>
      <c r="AU163" s="62">
        <v>0</v>
      </c>
      <c r="AV163" s="62">
        <v>0</v>
      </c>
      <c r="AW163" s="62">
        <v>0</v>
      </c>
      <c r="AX163" s="62">
        <v>0</v>
      </c>
      <c r="AY163" s="62">
        <v>0</v>
      </c>
      <c r="AZ163" s="62">
        <v>0</v>
      </c>
      <c r="BA163" s="62">
        <v>0</v>
      </c>
      <c r="BB163" s="62">
        <v>0</v>
      </c>
      <c r="BC163" s="62">
        <v>0</v>
      </c>
      <c r="BD163" s="62">
        <v>0</v>
      </c>
      <c r="BE163" s="62">
        <v>0</v>
      </c>
    </row>
    <row r="164" spans="1:57" ht="15" customHeight="1" x14ac:dyDescent="0.25">
      <c r="A164" s="61" t="s">
        <v>867</v>
      </c>
      <c r="B164" s="62">
        <v>97500.101908336495</v>
      </c>
      <c r="C164" s="62">
        <v>0</v>
      </c>
      <c r="D164" s="62">
        <v>54031.903852815798</v>
      </c>
      <c r="E164" s="62">
        <v>17396750.9783035</v>
      </c>
      <c r="F164" s="62">
        <v>426492.209593179</v>
      </c>
      <c r="G164" s="62">
        <v>45947.809235227098</v>
      </c>
      <c r="H164" s="62">
        <v>0</v>
      </c>
      <c r="I164" s="62">
        <v>0</v>
      </c>
      <c r="J164" s="62">
        <v>19031191.0183612</v>
      </c>
      <c r="K164" s="62">
        <v>144980.04954015699</v>
      </c>
      <c r="L164" s="62">
        <v>686005.70217772794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62">
        <v>0</v>
      </c>
      <c r="S164" s="62">
        <v>0</v>
      </c>
      <c r="T164" s="62">
        <v>0</v>
      </c>
      <c r="U164" s="62">
        <v>0</v>
      </c>
      <c r="V164" s="62">
        <v>0</v>
      </c>
      <c r="W164" s="62">
        <v>0</v>
      </c>
      <c r="X164" s="62">
        <v>1237469.9096343699</v>
      </c>
      <c r="Y164" s="62">
        <v>320053.44605269498</v>
      </c>
      <c r="Z164" s="62">
        <v>759476.27014372498</v>
      </c>
      <c r="AA164" s="62">
        <v>0</v>
      </c>
      <c r="AB164" s="62">
        <v>220934.225024324</v>
      </c>
      <c r="AC164" s="62">
        <v>344676.10469850601</v>
      </c>
      <c r="AD164" s="62">
        <v>0</v>
      </c>
      <c r="AE164" s="62">
        <v>0</v>
      </c>
      <c r="AF164" s="62">
        <v>10274107.3427958</v>
      </c>
      <c r="AG164" s="62">
        <v>0</v>
      </c>
      <c r="AH164" s="62">
        <v>326.63442213929301</v>
      </c>
      <c r="AI164" s="62">
        <v>0</v>
      </c>
      <c r="AJ164" s="62">
        <v>0</v>
      </c>
      <c r="AK164" s="62">
        <v>0</v>
      </c>
      <c r="AL164" s="62">
        <v>0</v>
      </c>
      <c r="AM164" s="62">
        <v>1665759.73595232</v>
      </c>
      <c r="AN164" s="62">
        <v>0</v>
      </c>
      <c r="AO164" s="62">
        <v>0</v>
      </c>
      <c r="AP164" s="62">
        <v>0</v>
      </c>
      <c r="AQ164" s="62">
        <v>0</v>
      </c>
      <c r="AR164" s="62">
        <v>2104931.6634681202</v>
      </c>
      <c r="AS164" s="62">
        <v>99678.692898794805</v>
      </c>
      <c r="AT164" s="62">
        <v>0</v>
      </c>
      <c r="AU164" s="62">
        <v>0</v>
      </c>
      <c r="AV164" s="62">
        <v>0</v>
      </c>
      <c r="AW164" s="62">
        <v>0</v>
      </c>
      <c r="AX164" s="62">
        <v>4916.5224478084301</v>
      </c>
      <c r="AY164" s="62">
        <v>0</v>
      </c>
      <c r="AZ164" s="62">
        <v>288746.81240850798</v>
      </c>
      <c r="BA164" s="62">
        <v>13644.161562830899</v>
      </c>
      <c r="BB164" s="62">
        <v>123.051665924511</v>
      </c>
      <c r="BC164" s="62">
        <v>2801935.9885474001</v>
      </c>
      <c r="BD164" s="62">
        <v>0</v>
      </c>
      <c r="BE164" s="62">
        <v>0</v>
      </c>
    </row>
    <row r="165" spans="1:57" ht="15" customHeight="1" x14ac:dyDescent="0.25">
      <c r="A165" s="61" t="s">
        <v>866</v>
      </c>
      <c r="B165" s="62">
        <v>0</v>
      </c>
      <c r="C165" s="62">
        <v>239400.93451366201</v>
      </c>
      <c r="D165" s="62">
        <v>4378.8861759977799</v>
      </c>
      <c r="E165" s="62">
        <v>7429267.4493439803</v>
      </c>
      <c r="F165" s="62">
        <v>14956.8193063458</v>
      </c>
      <c r="G165" s="62">
        <v>0</v>
      </c>
      <c r="H165" s="62">
        <v>0</v>
      </c>
      <c r="I165" s="62">
        <v>0</v>
      </c>
      <c r="J165" s="62">
        <v>1070412.3903930001</v>
      </c>
      <c r="K165" s="62">
        <v>231822.027402112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62">
        <v>0</v>
      </c>
      <c r="S165" s="62">
        <v>0</v>
      </c>
      <c r="T165" s="62">
        <v>0</v>
      </c>
      <c r="U165" s="62">
        <v>0</v>
      </c>
      <c r="V165" s="62">
        <v>0</v>
      </c>
      <c r="W165" s="62">
        <v>0</v>
      </c>
      <c r="X165" s="62">
        <v>0</v>
      </c>
      <c r="Y165" s="62">
        <v>0</v>
      </c>
      <c r="Z165" s="62">
        <v>0</v>
      </c>
      <c r="AA165" s="62">
        <v>0</v>
      </c>
      <c r="AB165" s="62">
        <v>5782.21946703087</v>
      </c>
      <c r="AC165" s="62">
        <v>3911.8347317591101</v>
      </c>
      <c r="AD165" s="62">
        <v>0</v>
      </c>
      <c r="AE165" s="62">
        <v>0</v>
      </c>
      <c r="AF165" s="62">
        <v>0</v>
      </c>
      <c r="AG165" s="62">
        <v>0</v>
      </c>
      <c r="AH165" s="62">
        <v>0</v>
      </c>
      <c r="AI165" s="62">
        <v>0</v>
      </c>
      <c r="AJ165" s="62">
        <v>0</v>
      </c>
      <c r="AK165" s="62">
        <v>0</v>
      </c>
      <c r="AL165" s="62">
        <v>0</v>
      </c>
      <c r="AM165" s="62">
        <v>1158676.06116814</v>
      </c>
      <c r="AN165" s="62">
        <v>0</v>
      </c>
      <c r="AO165" s="62">
        <v>0</v>
      </c>
      <c r="AP165" s="62">
        <v>0</v>
      </c>
      <c r="AQ165" s="62">
        <v>2794952.1048975401</v>
      </c>
      <c r="AR165" s="62">
        <v>517002.10081838898</v>
      </c>
      <c r="AS165" s="62">
        <v>2109882.6186070498</v>
      </c>
      <c r="AT165" s="62">
        <v>0</v>
      </c>
      <c r="AU165" s="62">
        <v>0</v>
      </c>
      <c r="AV165" s="62">
        <v>0</v>
      </c>
      <c r="AW165" s="62">
        <v>0</v>
      </c>
      <c r="AX165" s="62">
        <v>0</v>
      </c>
      <c r="AY165" s="62">
        <v>544802.04596057395</v>
      </c>
      <c r="AZ165" s="62">
        <v>0</v>
      </c>
      <c r="BA165" s="62">
        <v>109778.810450951</v>
      </c>
      <c r="BB165" s="62">
        <v>0</v>
      </c>
      <c r="BC165" s="62">
        <v>1606456.6521899099</v>
      </c>
      <c r="BD165" s="62">
        <v>0</v>
      </c>
      <c r="BE165" s="62">
        <v>0</v>
      </c>
    </row>
    <row r="166" spans="1:57" ht="15" customHeight="1" x14ac:dyDescent="0.25">
      <c r="A166" s="61" t="s">
        <v>865</v>
      </c>
      <c r="B166" s="62">
        <v>18004.529278743299</v>
      </c>
      <c r="C166" s="62">
        <v>0</v>
      </c>
      <c r="D166" s="62">
        <v>0</v>
      </c>
      <c r="E166" s="62">
        <v>0</v>
      </c>
      <c r="F166" s="62">
        <v>8021.0665840559604</v>
      </c>
      <c r="G166" s="62">
        <v>666655.71517345298</v>
      </c>
      <c r="H166" s="62">
        <v>0</v>
      </c>
      <c r="I166" s="62">
        <v>0</v>
      </c>
      <c r="J166" s="62">
        <v>8206497.0857817503</v>
      </c>
      <c r="K166" s="62">
        <v>159377.64383895099</v>
      </c>
      <c r="L166" s="62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62">
        <v>0</v>
      </c>
      <c r="S166" s="62">
        <v>0</v>
      </c>
      <c r="T166" s="62">
        <v>0</v>
      </c>
      <c r="U166" s="62">
        <v>0</v>
      </c>
      <c r="V166" s="62">
        <v>0</v>
      </c>
      <c r="W166" s="62">
        <v>0</v>
      </c>
      <c r="X166" s="62">
        <v>0</v>
      </c>
      <c r="Y166" s="62">
        <v>0</v>
      </c>
      <c r="Z166" s="62">
        <v>0</v>
      </c>
      <c r="AA166" s="62">
        <v>0</v>
      </c>
      <c r="AB166" s="62">
        <v>0</v>
      </c>
      <c r="AC166" s="62">
        <v>0</v>
      </c>
      <c r="AD166" s="62">
        <v>0</v>
      </c>
      <c r="AE166" s="62">
        <v>0</v>
      </c>
      <c r="AF166" s="62">
        <v>0</v>
      </c>
      <c r="AG166" s="62">
        <v>0</v>
      </c>
      <c r="AH166" s="62">
        <v>0</v>
      </c>
      <c r="AI166" s="62">
        <v>0</v>
      </c>
      <c r="AJ166" s="62">
        <v>0</v>
      </c>
      <c r="AK166" s="62">
        <v>0</v>
      </c>
      <c r="AL166" s="62">
        <v>0</v>
      </c>
      <c r="AM166" s="62">
        <v>0</v>
      </c>
      <c r="AN166" s="62">
        <v>0</v>
      </c>
      <c r="AO166" s="62">
        <v>0</v>
      </c>
      <c r="AP166" s="62">
        <v>0</v>
      </c>
      <c r="AQ166" s="62">
        <v>0</v>
      </c>
      <c r="AR166" s="62">
        <v>375154.15928235499</v>
      </c>
      <c r="AS166" s="62">
        <v>657620.08983557299</v>
      </c>
      <c r="AT166" s="62">
        <v>0</v>
      </c>
      <c r="AU166" s="62">
        <v>0</v>
      </c>
      <c r="AV166" s="62">
        <v>0</v>
      </c>
      <c r="AW166" s="62">
        <v>0</v>
      </c>
      <c r="AX166" s="62">
        <v>0</v>
      </c>
      <c r="AY166" s="62">
        <v>0</v>
      </c>
      <c r="AZ166" s="62">
        <v>2463751.15509573</v>
      </c>
      <c r="BA166" s="62">
        <v>6564.3790157317799</v>
      </c>
      <c r="BB166" s="62">
        <v>0</v>
      </c>
      <c r="BC166" s="62">
        <v>0</v>
      </c>
      <c r="BD166" s="62">
        <v>0</v>
      </c>
      <c r="BE166" s="62">
        <v>0</v>
      </c>
    </row>
    <row r="167" spans="1:57" ht="15" customHeight="1" x14ac:dyDescent="0.25">
      <c r="A167" s="61" t="s">
        <v>864</v>
      </c>
      <c r="B167" s="62">
        <v>0</v>
      </c>
      <c r="C167" s="62">
        <v>0</v>
      </c>
      <c r="D167" s="62">
        <v>0</v>
      </c>
      <c r="E167" s="62">
        <v>0</v>
      </c>
      <c r="F167" s="62">
        <v>0</v>
      </c>
      <c r="G167" s="62">
        <v>0</v>
      </c>
      <c r="H167" s="62">
        <v>0</v>
      </c>
      <c r="I167" s="62">
        <v>0</v>
      </c>
      <c r="J167" s="62">
        <v>82453.954197182698</v>
      </c>
      <c r="K167" s="62">
        <v>0</v>
      </c>
      <c r="L167" s="62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62">
        <v>0</v>
      </c>
      <c r="S167" s="62">
        <v>0</v>
      </c>
      <c r="T167" s="62">
        <v>0</v>
      </c>
      <c r="U167" s="62">
        <v>0</v>
      </c>
      <c r="V167" s="62">
        <v>0</v>
      </c>
      <c r="W167" s="62">
        <v>0</v>
      </c>
      <c r="X167" s="62">
        <v>0</v>
      </c>
      <c r="Y167" s="62">
        <v>0</v>
      </c>
      <c r="Z167" s="62">
        <v>0</v>
      </c>
      <c r="AA167" s="62">
        <v>62128.273555385102</v>
      </c>
      <c r="AB167" s="62">
        <v>0</v>
      </c>
      <c r="AC167" s="62">
        <v>0</v>
      </c>
      <c r="AD167" s="62">
        <v>0</v>
      </c>
      <c r="AE167" s="62">
        <v>0</v>
      </c>
      <c r="AF167" s="62">
        <v>0</v>
      </c>
      <c r="AG167" s="62">
        <v>0</v>
      </c>
      <c r="AH167" s="62">
        <v>0</v>
      </c>
      <c r="AI167" s="62">
        <v>0</v>
      </c>
      <c r="AJ167" s="62">
        <v>0</v>
      </c>
      <c r="AK167" s="62">
        <v>0</v>
      </c>
      <c r="AL167" s="62">
        <v>0</v>
      </c>
      <c r="AM167" s="62">
        <v>0</v>
      </c>
      <c r="AN167" s="62">
        <v>0</v>
      </c>
      <c r="AO167" s="62">
        <v>0</v>
      </c>
      <c r="AP167" s="62">
        <v>0</v>
      </c>
      <c r="AQ167" s="62">
        <v>0</v>
      </c>
      <c r="AR167" s="62">
        <v>0</v>
      </c>
      <c r="AS167" s="62">
        <v>0</v>
      </c>
      <c r="AT167" s="62">
        <v>0</v>
      </c>
      <c r="AU167" s="62">
        <v>0</v>
      </c>
      <c r="AV167" s="62">
        <v>0</v>
      </c>
      <c r="AW167" s="62">
        <v>0</v>
      </c>
      <c r="AX167" s="62">
        <v>0</v>
      </c>
      <c r="AY167" s="62">
        <v>0</v>
      </c>
      <c r="AZ167" s="62">
        <v>0</v>
      </c>
      <c r="BA167" s="62">
        <v>0</v>
      </c>
      <c r="BB167" s="62">
        <v>0</v>
      </c>
      <c r="BC167" s="62">
        <v>0</v>
      </c>
      <c r="BD167" s="62">
        <v>0</v>
      </c>
      <c r="BE167" s="62">
        <v>0</v>
      </c>
    </row>
    <row r="168" spans="1:57" ht="15" customHeight="1" x14ac:dyDescent="0.25">
      <c r="A168" s="61" t="s">
        <v>863</v>
      </c>
      <c r="B168" s="62">
        <v>0</v>
      </c>
      <c r="C168" s="62">
        <v>0</v>
      </c>
      <c r="D168" s="62">
        <v>0</v>
      </c>
      <c r="E168" s="62">
        <v>0</v>
      </c>
      <c r="F168" s="62">
        <v>0</v>
      </c>
      <c r="G168" s="62">
        <v>0</v>
      </c>
      <c r="H168" s="62">
        <v>0</v>
      </c>
      <c r="I168" s="62">
        <v>0</v>
      </c>
      <c r="J168" s="62">
        <v>0</v>
      </c>
      <c r="K168" s="62">
        <v>0</v>
      </c>
      <c r="L168" s="62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62">
        <v>0</v>
      </c>
      <c r="S168" s="62">
        <v>0</v>
      </c>
      <c r="T168" s="62">
        <v>0</v>
      </c>
      <c r="U168" s="62">
        <v>0</v>
      </c>
      <c r="V168" s="62">
        <v>0</v>
      </c>
      <c r="W168" s="62">
        <v>0</v>
      </c>
      <c r="X168" s="62">
        <v>0</v>
      </c>
      <c r="Y168" s="62">
        <v>0</v>
      </c>
      <c r="Z168" s="62">
        <v>0</v>
      </c>
      <c r="AA168" s="62">
        <v>0</v>
      </c>
      <c r="AB168" s="62">
        <v>0</v>
      </c>
      <c r="AC168" s="62">
        <v>0</v>
      </c>
      <c r="AD168" s="62">
        <v>0</v>
      </c>
      <c r="AE168" s="62">
        <v>0</v>
      </c>
      <c r="AF168" s="62">
        <v>0</v>
      </c>
      <c r="AG168" s="62">
        <v>0</v>
      </c>
      <c r="AH168" s="62">
        <v>0</v>
      </c>
      <c r="AI168" s="62">
        <v>0</v>
      </c>
      <c r="AJ168" s="62">
        <v>0</v>
      </c>
      <c r="AK168" s="62">
        <v>0</v>
      </c>
      <c r="AL168" s="62">
        <v>0</v>
      </c>
      <c r="AM168" s="62">
        <v>0</v>
      </c>
      <c r="AN168" s="62">
        <v>0</v>
      </c>
      <c r="AO168" s="62">
        <v>0</v>
      </c>
      <c r="AP168" s="62">
        <v>0</v>
      </c>
      <c r="AQ168" s="62">
        <v>0</v>
      </c>
      <c r="AR168" s="62">
        <v>2973.8379189366501</v>
      </c>
      <c r="AS168" s="62">
        <v>8124581.7347384403</v>
      </c>
      <c r="AT168" s="62">
        <v>0</v>
      </c>
      <c r="AU168" s="62">
        <v>0</v>
      </c>
      <c r="AV168" s="62">
        <v>0</v>
      </c>
      <c r="AW168" s="62">
        <v>0</v>
      </c>
      <c r="AX168" s="62">
        <v>0</v>
      </c>
      <c r="AY168" s="62">
        <v>0</v>
      </c>
      <c r="AZ168" s="62">
        <v>0</v>
      </c>
      <c r="BA168" s="62">
        <v>0</v>
      </c>
      <c r="BB168" s="62">
        <v>1139.63656670417</v>
      </c>
      <c r="BC168" s="62">
        <v>4606.8565735239099</v>
      </c>
      <c r="BD168" s="62">
        <v>0</v>
      </c>
      <c r="BE168" s="62">
        <v>0</v>
      </c>
    </row>
    <row r="169" spans="1:57" ht="15" customHeight="1" x14ac:dyDescent="0.25">
      <c r="A169" s="61" t="s">
        <v>862</v>
      </c>
      <c r="B169" s="62">
        <v>9460923.7542249803</v>
      </c>
      <c r="C169" s="62">
        <v>38697360.904512599</v>
      </c>
      <c r="D169" s="62">
        <v>7333.9657319190901</v>
      </c>
      <c r="E169" s="62">
        <v>0</v>
      </c>
      <c r="F169" s="62">
        <v>8773393.6904996205</v>
      </c>
      <c r="G169" s="62">
        <v>161631.36831367001</v>
      </c>
      <c r="H169" s="62">
        <v>46242.705901933601</v>
      </c>
      <c r="I169" s="62">
        <v>0</v>
      </c>
      <c r="J169" s="62">
        <v>6561007.4580416996</v>
      </c>
      <c r="K169" s="62">
        <v>7268549.3880960699</v>
      </c>
      <c r="L169" s="62">
        <v>174767715.08019799</v>
      </c>
      <c r="M169" s="62">
        <v>201622907.75947601</v>
      </c>
      <c r="N169" s="62">
        <v>0</v>
      </c>
      <c r="O169" s="62">
        <v>0</v>
      </c>
      <c r="P169" s="62">
        <v>40188.070072078597</v>
      </c>
      <c r="Q169" s="62">
        <v>713703.989861076</v>
      </c>
      <c r="R169" s="62">
        <v>541622.42229064798</v>
      </c>
      <c r="S169" s="62">
        <v>1499189.29886813</v>
      </c>
      <c r="T169" s="62">
        <v>1304779.30806484</v>
      </c>
      <c r="U169" s="62">
        <v>210749.476367875</v>
      </c>
      <c r="V169" s="62">
        <v>0</v>
      </c>
      <c r="W169" s="62">
        <v>0</v>
      </c>
      <c r="X169" s="62">
        <v>4949879.6385371303</v>
      </c>
      <c r="Y169" s="62">
        <v>395653.72431443603</v>
      </c>
      <c r="Z169" s="62">
        <v>29412.2460319454</v>
      </c>
      <c r="AA169" s="62">
        <v>18456.048640465498</v>
      </c>
      <c r="AB169" s="62">
        <v>339792.986179767</v>
      </c>
      <c r="AC169" s="62">
        <v>4699852.1060572099</v>
      </c>
      <c r="AD169" s="62">
        <v>0</v>
      </c>
      <c r="AE169" s="62">
        <v>0</v>
      </c>
      <c r="AF169" s="62">
        <v>9429430.3534991704</v>
      </c>
      <c r="AG169" s="62">
        <v>10294236.4889393</v>
      </c>
      <c r="AH169" s="62">
        <v>4112.8848008503801</v>
      </c>
      <c r="AI169" s="62">
        <v>0</v>
      </c>
      <c r="AJ169" s="62">
        <v>45746.7521804711</v>
      </c>
      <c r="AK169" s="62">
        <v>157516.47728676899</v>
      </c>
      <c r="AL169" s="62">
        <v>0</v>
      </c>
      <c r="AM169" s="62">
        <v>626107.88409448997</v>
      </c>
      <c r="AN169" s="62">
        <v>0</v>
      </c>
      <c r="AO169" s="62">
        <v>0</v>
      </c>
      <c r="AP169" s="62">
        <v>27273536.225592699</v>
      </c>
      <c r="AQ169" s="62">
        <v>0</v>
      </c>
      <c r="AR169" s="62">
        <v>8139124.8553082896</v>
      </c>
      <c r="AS169" s="62">
        <v>180413.73619509599</v>
      </c>
      <c r="AT169" s="62">
        <v>40004.049626835797</v>
      </c>
      <c r="AU169" s="62">
        <v>156559.032172835</v>
      </c>
      <c r="AV169" s="62">
        <v>0</v>
      </c>
      <c r="AW169" s="62">
        <v>0</v>
      </c>
      <c r="AX169" s="62">
        <v>44246.8469745517</v>
      </c>
      <c r="AY169" s="62">
        <v>764087.30596260203</v>
      </c>
      <c r="AZ169" s="62">
        <v>2863967.1091955099</v>
      </c>
      <c r="BA169" s="62">
        <v>840503.77884207305</v>
      </c>
      <c r="BB169" s="62">
        <v>1135.6047153895399</v>
      </c>
      <c r="BC169" s="62">
        <v>0</v>
      </c>
      <c r="BD169" s="62">
        <v>4908659.5303117596</v>
      </c>
      <c r="BE169" s="62">
        <v>6963808.6773336697</v>
      </c>
    </row>
    <row r="170" spans="1:57" ht="15" customHeight="1" x14ac:dyDescent="0.25">
      <c r="A170" s="61" t="s">
        <v>861</v>
      </c>
      <c r="B170" s="62">
        <v>17207129.329647001</v>
      </c>
      <c r="C170" s="62">
        <v>595894.64975491201</v>
      </c>
      <c r="D170" s="62">
        <v>60842328.123466603</v>
      </c>
      <c r="E170" s="62">
        <v>2628372.8009432601</v>
      </c>
      <c r="F170" s="62">
        <v>840077.41810655303</v>
      </c>
      <c r="G170" s="62">
        <v>66301.119075880197</v>
      </c>
      <c r="H170" s="62">
        <v>0</v>
      </c>
      <c r="I170" s="62">
        <v>0</v>
      </c>
      <c r="J170" s="62">
        <v>26311693.846106</v>
      </c>
      <c r="K170" s="62">
        <v>2291657.3333815001</v>
      </c>
      <c r="L170" s="62">
        <v>0</v>
      </c>
      <c r="M170" s="62">
        <v>188817707.526748</v>
      </c>
      <c r="N170" s="62">
        <v>2845729.4911018899</v>
      </c>
      <c r="O170" s="62">
        <v>954757.03925479203</v>
      </c>
      <c r="P170" s="62">
        <v>319195.58775413601</v>
      </c>
      <c r="Q170" s="62">
        <v>733020.02172702795</v>
      </c>
      <c r="R170" s="62">
        <v>0</v>
      </c>
      <c r="S170" s="62">
        <v>1943393.5355686599</v>
      </c>
      <c r="T170" s="62">
        <v>7019790.84165294</v>
      </c>
      <c r="U170" s="62">
        <v>0</v>
      </c>
      <c r="V170" s="62">
        <v>0</v>
      </c>
      <c r="W170" s="62">
        <v>0</v>
      </c>
      <c r="X170" s="62">
        <v>1237469.9096343699</v>
      </c>
      <c r="Y170" s="62">
        <v>197826.86215735599</v>
      </c>
      <c r="Z170" s="62">
        <v>169266.926630072</v>
      </c>
      <c r="AA170" s="62">
        <v>6996068.0785284601</v>
      </c>
      <c r="AB170" s="62">
        <v>3773586.56169071</v>
      </c>
      <c r="AC170" s="62">
        <v>5947727.3854994597</v>
      </c>
      <c r="AD170" s="62">
        <v>1138681443.87621</v>
      </c>
      <c r="AE170" s="62">
        <v>0</v>
      </c>
      <c r="AF170" s="62">
        <v>30279068.388494201</v>
      </c>
      <c r="AG170" s="62">
        <v>21966.611674991</v>
      </c>
      <c r="AH170" s="62">
        <v>0</v>
      </c>
      <c r="AI170" s="62">
        <v>0</v>
      </c>
      <c r="AJ170" s="62">
        <v>0</v>
      </c>
      <c r="AK170" s="62">
        <v>5126167.2996900203</v>
      </c>
      <c r="AL170" s="62">
        <v>0</v>
      </c>
      <c r="AM170" s="62">
        <v>0</v>
      </c>
      <c r="AN170" s="62">
        <v>0</v>
      </c>
      <c r="AO170" s="62">
        <v>0</v>
      </c>
      <c r="AP170" s="62">
        <v>121264593.86325</v>
      </c>
      <c r="AQ170" s="62">
        <v>8384856.3146667099</v>
      </c>
      <c r="AR170" s="62">
        <v>16468982.983825499</v>
      </c>
      <c r="AS170" s="62">
        <v>8166383.5304022301</v>
      </c>
      <c r="AT170" s="62">
        <v>2146134.60948902</v>
      </c>
      <c r="AU170" s="62">
        <v>652174.63839962601</v>
      </c>
      <c r="AV170" s="62">
        <v>0</v>
      </c>
      <c r="AW170" s="62">
        <v>0</v>
      </c>
      <c r="AX170" s="62">
        <v>7832.6949677507</v>
      </c>
      <c r="AY170" s="62">
        <v>87714.620251612403</v>
      </c>
      <c r="AZ170" s="62">
        <v>946586.54510227602</v>
      </c>
      <c r="BA170" s="62">
        <v>953371.52838721802</v>
      </c>
      <c r="BB170" s="62">
        <v>159.29944347940801</v>
      </c>
      <c r="BC170" s="62">
        <v>401764.37405470602</v>
      </c>
      <c r="BD170" s="62">
        <v>4172360.60076492</v>
      </c>
      <c r="BE170" s="62">
        <v>59766739.836836502</v>
      </c>
    </row>
    <row r="171" spans="1:57" ht="15" customHeight="1" x14ac:dyDescent="0.25">
      <c r="A171" s="61" t="s">
        <v>860</v>
      </c>
      <c r="B171" s="62">
        <v>2581977.4886314701</v>
      </c>
      <c r="C171" s="62">
        <v>13085257.6252656</v>
      </c>
      <c r="D171" s="62">
        <v>7414292.4752746904</v>
      </c>
      <c r="E171" s="62">
        <v>6998354.3945478303</v>
      </c>
      <c r="F171" s="62">
        <v>906857.11934548197</v>
      </c>
      <c r="G171" s="62">
        <v>0</v>
      </c>
      <c r="H171" s="62">
        <v>0</v>
      </c>
      <c r="I171" s="62">
        <v>0</v>
      </c>
      <c r="J171" s="62">
        <v>2348676.9314855901</v>
      </c>
      <c r="K171" s="62">
        <v>1323317.4064203899</v>
      </c>
      <c r="L171" s="62">
        <v>71282708.074242502</v>
      </c>
      <c r="M171" s="62">
        <v>34958927.0211659</v>
      </c>
      <c r="N171" s="62">
        <v>5505326.5143426703</v>
      </c>
      <c r="O171" s="62">
        <v>5128262.9708605697</v>
      </c>
      <c r="P171" s="62">
        <v>8303.1396251378792</v>
      </c>
      <c r="Q171" s="62">
        <v>364566.13866786403</v>
      </c>
      <c r="R171" s="62">
        <v>3375468.3103460702</v>
      </c>
      <c r="S171" s="62">
        <v>12104565.4501305</v>
      </c>
      <c r="T171" s="62">
        <v>2420004.92286212</v>
      </c>
      <c r="U171" s="62">
        <v>59688.178854823098</v>
      </c>
      <c r="V171" s="62">
        <v>0</v>
      </c>
      <c r="W171" s="62">
        <v>0</v>
      </c>
      <c r="X171" s="62">
        <v>0</v>
      </c>
      <c r="Y171" s="62">
        <v>0</v>
      </c>
      <c r="Z171" s="62">
        <v>0</v>
      </c>
      <c r="AA171" s="62">
        <v>0</v>
      </c>
      <c r="AB171" s="62">
        <v>196320.11809487399</v>
      </c>
      <c r="AC171" s="62">
        <v>3921831.6427377001</v>
      </c>
      <c r="AD171" s="62">
        <v>0</v>
      </c>
      <c r="AE171" s="62">
        <v>0</v>
      </c>
      <c r="AF171" s="62">
        <v>9082770.5360662099</v>
      </c>
      <c r="AG171" s="62">
        <v>4791051.49304548</v>
      </c>
      <c r="AH171" s="62">
        <v>3070.7847953929199</v>
      </c>
      <c r="AI171" s="62">
        <v>192888.951126353</v>
      </c>
      <c r="AJ171" s="62">
        <v>0</v>
      </c>
      <c r="AK171" s="62">
        <v>0</v>
      </c>
      <c r="AL171" s="62">
        <v>0</v>
      </c>
      <c r="AM171" s="62">
        <v>0</v>
      </c>
      <c r="AN171" s="62">
        <v>187082.019069706</v>
      </c>
      <c r="AO171" s="62">
        <v>0</v>
      </c>
      <c r="AP171" s="62">
        <v>2096856.9045214399</v>
      </c>
      <c r="AQ171" s="62">
        <v>27135800.815885901</v>
      </c>
      <c r="AR171" s="62">
        <v>246918.66360205301</v>
      </c>
      <c r="AS171" s="62">
        <v>4770284.1054503098</v>
      </c>
      <c r="AT171" s="62">
        <v>0</v>
      </c>
      <c r="AU171" s="62">
        <v>18800.0334283177</v>
      </c>
      <c r="AV171" s="62">
        <v>0</v>
      </c>
      <c r="AW171" s="62">
        <v>0</v>
      </c>
      <c r="AX171" s="62">
        <v>183747.32285263899</v>
      </c>
      <c r="AY171" s="62">
        <v>638363.75689462095</v>
      </c>
      <c r="AZ171" s="62">
        <v>1756097.0016118099</v>
      </c>
      <c r="BA171" s="62">
        <v>80798.315114586294</v>
      </c>
      <c r="BB171" s="62">
        <v>0</v>
      </c>
      <c r="BC171" s="62">
        <v>2972976.2554681101</v>
      </c>
      <c r="BD171" s="62">
        <v>53793502.896311797</v>
      </c>
      <c r="BE171" s="62">
        <v>49601760.128578402</v>
      </c>
    </row>
    <row r="172" spans="1:57" ht="15" customHeight="1" x14ac:dyDescent="0.25">
      <c r="A172" s="61" t="s">
        <v>859</v>
      </c>
      <c r="B172" s="62">
        <v>17718800.032527201</v>
      </c>
      <c r="C172" s="62">
        <v>0</v>
      </c>
      <c r="D172" s="62">
        <v>32967935.794269498</v>
      </c>
      <c r="E172" s="62">
        <v>0</v>
      </c>
      <c r="F172" s="62">
        <v>0</v>
      </c>
      <c r="G172" s="62">
        <v>0</v>
      </c>
      <c r="H172" s="62">
        <v>0</v>
      </c>
      <c r="I172" s="62">
        <v>0</v>
      </c>
      <c r="J172" s="62">
        <v>1519295.0057190901</v>
      </c>
      <c r="K172" s="62">
        <v>0</v>
      </c>
      <c r="L172" s="62">
        <v>114477448.110691</v>
      </c>
      <c r="M172" s="62">
        <v>0</v>
      </c>
      <c r="N172" s="62">
        <v>799988.25349202205</v>
      </c>
      <c r="O172" s="62">
        <v>0</v>
      </c>
      <c r="P172" s="62">
        <v>16974.944051614799</v>
      </c>
      <c r="Q172" s="62">
        <v>0</v>
      </c>
      <c r="R172" s="62">
        <v>48299010.277801201</v>
      </c>
      <c r="S172" s="62">
        <v>38256850.5840277</v>
      </c>
      <c r="T172" s="62">
        <v>1086738.40260806</v>
      </c>
      <c r="U172" s="62">
        <v>0</v>
      </c>
      <c r="V172" s="62">
        <v>0</v>
      </c>
      <c r="W172" s="62">
        <v>0</v>
      </c>
      <c r="X172" s="62">
        <v>0</v>
      </c>
      <c r="Y172" s="62">
        <v>0</v>
      </c>
      <c r="Z172" s="62">
        <v>0</v>
      </c>
      <c r="AA172" s="62">
        <v>678441.55635938805</v>
      </c>
      <c r="AB172" s="62">
        <v>3241102.3297003298</v>
      </c>
      <c r="AC172" s="62">
        <v>0</v>
      </c>
      <c r="AD172" s="62">
        <v>0</v>
      </c>
      <c r="AE172" s="62">
        <v>0</v>
      </c>
      <c r="AF172" s="62">
        <v>136992526.20279199</v>
      </c>
      <c r="AG172" s="62">
        <v>2061918.83115792</v>
      </c>
      <c r="AH172" s="62">
        <v>0</v>
      </c>
      <c r="AI172" s="62">
        <v>0</v>
      </c>
      <c r="AJ172" s="62">
        <v>0</v>
      </c>
      <c r="AK172" s="62">
        <v>0</v>
      </c>
      <c r="AL172" s="62">
        <v>0</v>
      </c>
      <c r="AM172" s="62">
        <v>0</v>
      </c>
      <c r="AN172" s="62">
        <v>0</v>
      </c>
      <c r="AO172" s="62">
        <v>0</v>
      </c>
      <c r="AP172" s="62">
        <v>31525861.766136698</v>
      </c>
      <c r="AQ172" s="62">
        <v>318412.26511498098</v>
      </c>
      <c r="AR172" s="62">
        <v>5472402.4682912603</v>
      </c>
      <c r="AS172" s="62">
        <v>175844.47417431101</v>
      </c>
      <c r="AT172" s="62">
        <v>0</v>
      </c>
      <c r="AU172" s="62">
        <v>0</v>
      </c>
      <c r="AV172" s="62">
        <v>0</v>
      </c>
      <c r="AW172" s="62">
        <v>0</v>
      </c>
      <c r="AX172" s="62">
        <v>1215341.0465456001</v>
      </c>
      <c r="AY172" s="62">
        <v>1500149.18130951</v>
      </c>
      <c r="AZ172" s="62">
        <v>11673003.684289999</v>
      </c>
      <c r="BA172" s="62">
        <v>104.497969940833</v>
      </c>
      <c r="BB172" s="62">
        <v>179.84231818615399</v>
      </c>
      <c r="BC172" s="62">
        <v>0</v>
      </c>
      <c r="BD172" s="62">
        <v>58269269.951983102</v>
      </c>
      <c r="BE172" s="62">
        <v>120340270.383653</v>
      </c>
    </row>
    <row r="173" spans="1:57" ht="15" customHeight="1" x14ac:dyDescent="0.25">
      <c r="A173" s="61" t="s">
        <v>858</v>
      </c>
      <c r="B173" s="62">
        <v>59952730.7306365</v>
      </c>
      <c r="C173" s="62">
        <v>178758526.94011801</v>
      </c>
      <c r="D173" s="62">
        <v>43190140.304422498</v>
      </c>
      <c r="E173" s="62">
        <v>48647682.982483603</v>
      </c>
      <c r="F173" s="62">
        <v>5901866.5372255798</v>
      </c>
      <c r="G173" s="62">
        <v>198058.185611049</v>
      </c>
      <c r="H173" s="62">
        <v>0</v>
      </c>
      <c r="I173" s="62">
        <v>0</v>
      </c>
      <c r="J173" s="62">
        <v>20392117.738105901</v>
      </c>
      <c r="K173" s="62">
        <v>15932853.4427417</v>
      </c>
      <c r="L173" s="62">
        <v>109957976.501322</v>
      </c>
      <c r="M173" s="62">
        <v>1010228000.18626</v>
      </c>
      <c r="N173" s="62">
        <v>39769475.116857201</v>
      </c>
      <c r="O173" s="62">
        <v>0</v>
      </c>
      <c r="P173" s="62">
        <v>11306.004854318</v>
      </c>
      <c r="Q173" s="62">
        <v>816793.72057205602</v>
      </c>
      <c r="R173" s="62">
        <v>58962431.055423699</v>
      </c>
      <c r="S173" s="62">
        <v>404017057.20410699</v>
      </c>
      <c r="T173" s="62">
        <v>15361864.5680754</v>
      </c>
      <c r="U173" s="62">
        <v>492957.417327923</v>
      </c>
      <c r="V173" s="62">
        <v>0</v>
      </c>
      <c r="W173" s="62">
        <v>0</v>
      </c>
      <c r="X173" s="62">
        <v>0</v>
      </c>
      <c r="Y173" s="62">
        <v>0</v>
      </c>
      <c r="Z173" s="62">
        <v>0</v>
      </c>
      <c r="AA173" s="62">
        <v>3504109.8462837702</v>
      </c>
      <c r="AB173" s="62">
        <v>1939158.67737481</v>
      </c>
      <c r="AC173" s="62">
        <v>28534267.402404498</v>
      </c>
      <c r="AD173" s="62">
        <v>0</v>
      </c>
      <c r="AE173" s="62">
        <v>0</v>
      </c>
      <c r="AF173" s="62">
        <v>54910865.631132796</v>
      </c>
      <c r="AG173" s="62">
        <v>0</v>
      </c>
      <c r="AH173" s="62">
        <v>6063.8482812311704</v>
      </c>
      <c r="AI173" s="62">
        <v>0</v>
      </c>
      <c r="AJ173" s="62">
        <v>666595.531824067</v>
      </c>
      <c r="AK173" s="62">
        <v>1548211.1038118801</v>
      </c>
      <c r="AL173" s="62">
        <v>0</v>
      </c>
      <c r="AM173" s="62">
        <v>0</v>
      </c>
      <c r="AN173" s="62">
        <v>0</v>
      </c>
      <c r="AO173" s="62">
        <v>0</v>
      </c>
      <c r="AP173" s="62">
        <v>123317440.675929</v>
      </c>
      <c r="AQ173" s="62">
        <v>438376.01429505402</v>
      </c>
      <c r="AR173" s="62">
        <v>23179714.832497802</v>
      </c>
      <c r="AS173" s="62">
        <v>24901212.697635699</v>
      </c>
      <c r="AT173" s="62">
        <v>5261821.9126792401</v>
      </c>
      <c r="AU173" s="62">
        <v>2017779.1547239199</v>
      </c>
      <c r="AV173" s="62">
        <v>0</v>
      </c>
      <c r="AW173" s="62">
        <v>0</v>
      </c>
      <c r="AX173" s="62">
        <v>1296281.12193285</v>
      </c>
      <c r="AY173" s="62">
        <v>1600057.09454225</v>
      </c>
      <c r="AZ173" s="62">
        <v>3856484.6134278602</v>
      </c>
      <c r="BA173" s="62">
        <v>5400526.1077395901</v>
      </c>
      <c r="BB173" s="62">
        <v>1814.77360103669</v>
      </c>
      <c r="BC173" s="62">
        <v>9899305.9403816704</v>
      </c>
      <c r="BD173" s="62">
        <v>93673888.183915094</v>
      </c>
      <c r="BE173" s="62">
        <v>376125140.86787403</v>
      </c>
    </row>
    <row r="174" spans="1:57" ht="15" customHeight="1" x14ac:dyDescent="0.25">
      <c r="A174" s="61" t="s">
        <v>857</v>
      </c>
      <c r="B174" s="62">
        <v>0</v>
      </c>
      <c r="C174" s="62">
        <v>0</v>
      </c>
      <c r="D174" s="62">
        <v>0</v>
      </c>
      <c r="E174" s="62">
        <v>0</v>
      </c>
      <c r="F174" s="62">
        <v>0</v>
      </c>
      <c r="G174" s="62">
        <v>0</v>
      </c>
      <c r="H174" s="62">
        <v>0</v>
      </c>
      <c r="I174" s="62">
        <v>0</v>
      </c>
      <c r="J174" s="62">
        <v>69058.863896322902</v>
      </c>
      <c r="K174" s="62">
        <v>0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62">
        <v>0</v>
      </c>
      <c r="S174" s="62">
        <v>0</v>
      </c>
      <c r="T174" s="62">
        <v>0</v>
      </c>
      <c r="U174" s="62">
        <v>0</v>
      </c>
      <c r="V174" s="62">
        <v>0</v>
      </c>
      <c r="W174" s="62">
        <v>0</v>
      </c>
      <c r="X174" s="62">
        <v>0</v>
      </c>
      <c r="Y174" s="62">
        <v>0</v>
      </c>
      <c r="Z174" s="62">
        <v>0</v>
      </c>
      <c r="AA174" s="62">
        <v>16026.0936619198</v>
      </c>
      <c r="AB174" s="62">
        <v>0</v>
      </c>
      <c r="AC174" s="62">
        <v>0</v>
      </c>
      <c r="AD174" s="62">
        <v>0</v>
      </c>
      <c r="AE174" s="62">
        <v>0</v>
      </c>
      <c r="AF174" s="62">
        <v>0</v>
      </c>
      <c r="AG174" s="62">
        <v>0</v>
      </c>
      <c r="AH174" s="62">
        <v>0</v>
      </c>
      <c r="AI174" s="62">
        <v>0</v>
      </c>
      <c r="AJ174" s="62">
        <v>0</v>
      </c>
      <c r="AK174" s="62">
        <v>67288.592239311707</v>
      </c>
      <c r="AL174" s="62">
        <v>0</v>
      </c>
      <c r="AM174" s="62">
        <v>0</v>
      </c>
      <c r="AN174" s="62">
        <v>0</v>
      </c>
      <c r="AO174" s="62">
        <v>0</v>
      </c>
      <c r="AP174" s="62">
        <v>0</v>
      </c>
      <c r="AQ174" s="62">
        <v>0</v>
      </c>
      <c r="AR174" s="62">
        <v>0</v>
      </c>
      <c r="AS174" s="62">
        <v>210063.927489494</v>
      </c>
      <c r="AT174" s="62">
        <v>0</v>
      </c>
      <c r="AU174" s="62">
        <v>0</v>
      </c>
      <c r="AV174" s="62">
        <v>0</v>
      </c>
      <c r="AW174" s="62">
        <v>0</v>
      </c>
      <c r="AX174" s="62">
        <v>0</v>
      </c>
      <c r="AY174" s="62">
        <v>0</v>
      </c>
      <c r="AZ174" s="62">
        <v>0</v>
      </c>
      <c r="BA174" s="62">
        <v>0</v>
      </c>
      <c r="BB174" s="62">
        <v>138.79083250785001</v>
      </c>
      <c r="BC174" s="62">
        <v>82122.225875861594</v>
      </c>
      <c r="BD174" s="62">
        <v>0</v>
      </c>
      <c r="BE174" s="62">
        <v>0</v>
      </c>
    </row>
    <row r="175" spans="1:57" ht="15" customHeight="1" x14ac:dyDescent="0.25">
      <c r="A175" s="61" t="s">
        <v>856</v>
      </c>
      <c r="B175" s="62">
        <v>0</v>
      </c>
      <c r="C175" s="62">
        <v>159.136956631114</v>
      </c>
      <c r="D175" s="62">
        <v>0</v>
      </c>
      <c r="E175" s="62">
        <v>0</v>
      </c>
      <c r="F175" s="62">
        <v>0</v>
      </c>
      <c r="G175" s="62">
        <v>0</v>
      </c>
      <c r="H175" s="62">
        <v>0</v>
      </c>
      <c r="I175" s="62">
        <v>0</v>
      </c>
      <c r="J175" s="62">
        <v>0</v>
      </c>
      <c r="K175" s="62">
        <v>7244.4383563175497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62">
        <v>0</v>
      </c>
      <c r="S175" s="62">
        <v>0</v>
      </c>
      <c r="T175" s="62">
        <v>0</v>
      </c>
      <c r="U175" s="62">
        <v>0</v>
      </c>
      <c r="V175" s="62">
        <v>0</v>
      </c>
      <c r="W175" s="62">
        <v>0</v>
      </c>
      <c r="X175" s="62">
        <v>0</v>
      </c>
      <c r="Y175" s="62">
        <v>0</v>
      </c>
      <c r="Z175" s="62">
        <v>0</v>
      </c>
      <c r="AA175" s="62">
        <v>0</v>
      </c>
      <c r="AB175" s="62">
        <v>0</v>
      </c>
      <c r="AC175" s="62">
        <v>0</v>
      </c>
      <c r="AD175" s="62">
        <v>0</v>
      </c>
      <c r="AE175" s="62">
        <v>0</v>
      </c>
      <c r="AF175" s="62">
        <v>0</v>
      </c>
      <c r="AG175" s="62">
        <v>0</v>
      </c>
      <c r="AH175" s="62">
        <v>13317.829559358501</v>
      </c>
      <c r="AI175" s="62">
        <v>0</v>
      </c>
      <c r="AJ175" s="62">
        <v>0</v>
      </c>
      <c r="AK175" s="62">
        <v>0</v>
      </c>
      <c r="AL175" s="62">
        <v>0</v>
      </c>
      <c r="AM175" s="62">
        <v>36493.489993135299</v>
      </c>
      <c r="AN175" s="62">
        <v>0</v>
      </c>
      <c r="AO175" s="62">
        <v>0</v>
      </c>
      <c r="AP175" s="62">
        <v>0</v>
      </c>
      <c r="AQ175" s="62">
        <v>0</v>
      </c>
      <c r="AR175" s="62">
        <v>431837.312346038</v>
      </c>
      <c r="AS175" s="62">
        <v>20769.0323799418</v>
      </c>
      <c r="AT175" s="62">
        <v>0</v>
      </c>
      <c r="AU175" s="62">
        <v>0</v>
      </c>
      <c r="AV175" s="62">
        <v>0</v>
      </c>
      <c r="AW175" s="62">
        <v>0</v>
      </c>
      <c r="AX175" s="62">
        <v>0</v>
      </c>
      <c r="AY175" s="62">
        <v>0</v>
      </c>
      <c r="AZ175" s="62">
        <v>0</v>
      </c>
      <c r="BA175" s="62">
        <v>138.95754738323899</v>
      </c>
      <c r="BB175" s="62">
        <v>0</v>
      </c>
      <c r="BC175" s="62">
        <v>0</v>
      </c>
      <c r="BD175" s="62">
        <v>0</v>
      </c>
      <c r="BE175" s="62">
        <v>0</v>
      </c>
    </row>
    <row r="176" spans="1:57" ht="15" customHeight="1" x14ac:dyDescent="0.25">
      <c r="A176" s="61" t="s">
        <v>855</v>
      </c>
      <c r="B176" s="62">
        <v>22246.512703485299</v>
      </c>
      <c r="C176" s="62">
        <v>0</v>
      </c>
      <c r="D176" s="62">
        <v>0</v>
      </c>
      <c r="E176" s="62">
        <v>0</v>
      </c>
      <c r="F176" s="62">
        <v>31294.557821938201</v>
      </c>
      <c r="G176" s="62">
        <v>0</v>
      </c>
      <c r="H176" s="62">
        <v>0</v>
      </c>
      <c r="I176" s="62">
        <v>0</v>
      </c>
      <c r="J176" s="62">
        <v>83269.181644100201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62">
        <v>0</v>
      </c>
      <c r="S176" s="62">
        <v>0</v>
      </c>
      <c r="T176" s="62">
        <v>0</v>
      </c>
      <c r="U176" s="62">
        <v>0</v>
      </c>
      <c r="V176" s="62">
        <v>0</v>
      </c>
      <c r="W176" s="62">
        <v>0</v>
      </c>
      <c r="X176" s="62">
        <v>0</v>
      </c>
      <c r="Y176" s="62">
        <v>0</v>
      </c>
      <c r="Z176" s="62">
        <v>0</v>
      </c>
      <c r="AA176" s="62">
        <v>0</v>
      </c>
      <c r="AB176" s="62">
        <v>0</v>
      </c>
      <c r="AC176" s="62">
        <v>5648.8677675301797</v>
      </c>
      <c r="AD176" s="62">
        <v>0</v>
      </c>
      <c r="AE176" s="62">
        <v>0</v>
      </c>
      <c r="AF176" s="62">
        <v>0</v>
      </c>
      <c r="AG176" s="62">
        <v>0</v>
      </c>
      <c r="AH176" s="62">
        <v>0</v>
      </c>
      <c r="AI176" s="62">
        <v>0</v>
      </c>
      <c r="AJ176" s="62">
        <v>0</v>
      </c>
      <c r="AK176" s="62">
        <v>0</v>
      </c>
      <c r="AL176" s="62">
        <v>0</v>
      </c>
      <c r="AM176" s="62">
        <v>0</v>
      </c>
      <c r="AN176" s="62">
        <v>0</v>
      </c>
      <c r="AO176" s="62">
        <v>0</v>
      </c>
      <c r="AP176" s="62">
        <v>0</v>
      </c>
      <c r="AQ176" s="62">
        <v>0</v>
      </c>
      <c r="AR176" s="62">
        <v>69930.249228383997</v>
      </c>
      <c r="AS176" s="62">
        <v>117823.050355646</v>
      </c>
      <c r="AT176" s="62">
        <v>0</v>
      </c>
      <c r="AU176" s="62">
        <v>0</v>
      </c>
      <c r="AV176" s="62">
        <v>0</v>
      </c>
      <c r="AW176" s="62">
        <v>0</v>
      </c>
      <c r="AX176" s="62">
        <v>0</v>
      </c>
      <c r="AY176" s="62">
        <v>0</v>
      </c>
      <c r="AZ176" s="62">
        <v>0</v>
      </c>
      <c r="BA176" s="62">
        <v>0</v>
      </c>
      <c r="BB176" s="62">
        <v>311.44472040432299</v>
      </c>
      <c r="BC176" s="62">
        <v>0</v>
      </c>
      <c r="BD176" s="62">
        <v>0</v>
      </c>
      <c r="BE176" s="62">
        <v>0</v>
      </c>
    </row>
    <row r="177" spans="1:57" ht="15" customHeight="1" x14ac:dyDescent="0.25">
      <c r="A177" s="61" t="s">
        <v>854</v>
      </c>
      <c r="B177" s="62">
        <v>26930.1557498521</v>
      </c>
      <c r="C177" s="62">
        <v>1259762.16007256</v>
      </c>
      <c r="D177" s="62">
        <v>227979.71163728199</v>
      </c>
      <c r="E177" s="62">
        <v>17064.948990576999</v>
      </c>
      <c r="F177" s="62">
        <v>3141.02703973692</v>
      </c>
      <c r="G177" s="62">
        <v>118.29852991764901</v>
      </c>
      <c r="H177" s="62">
        <v>0</v>
      </c>
      <c r="I177" s="62">
        <v>0</v>
      </c>
      <c r="J177" s="62">
        <v>276360.60023792501</v>
      </c>
      <c r="K177" s="62">
        <v>59741.109252297902</v>
      </c>
      <c r="L177" s="62">
        <v>0</v>
      </c>
      <c r="M177" s="62">
        <v>2426808.9604867599</v>
      </c>
      <c r="N177" s="62">
        <v>0</v>
      </c>
      <c r="O177" s="62">
        <v>0</v>
      </c>
      <c r="P177" s="62">
        <v>148.105221288693</v>
      </c>
      <c r="Q177" s="62">
        <v>0</v>
      </c>
      <c r="R177" s="62">
        <v>0</v>
      </c>
      <c r="S177" s="62">
        <v>0</v>
      </c>
      <c r="T177" s="62">
        <v>0</v>
      </c>
      <c r="U177" s="62">
        <v>0</v>
      </c>
      <c r="V177" s="62">
        <v>0</v>
      </c>
      <c r="W177" s="62">
        <v>0</v>
      </c>
      <c r="X177" s="62">
        <v>0</v>
      </c>
      <c r="Y177" s="62">
        <v>0</v>
      </c>
      <c r="Z177" s="62">
        <v>70492.1515329541</v>
      </c>
      <c r="AA177" s="62">
        <v>0</v>
      </c>
      <c r="AB177" s="62">
        <v>6125.5220699587999</v>
      </c>
      <c r="AC177" s="62">
        <v>0</v>
      </c>
      <c r="AD177" s="62">
        <v>0</v>
      </c>
      <c r="AE177" s="62">
        <v>0</v>
      </c>
      <c r="AF177" s="62">
        <v>537.39030666339397</v>
      </c>
      <c r="AG177" s="62">
        <v>0</v>
      </c>
      <c r="AH177" s="62">
        <v>0</v>
      </c>
      <c r="AI177" s="62">
        <v>0</v>
      </c>
      <c r="AJ177" s="62">
        <v>0</v>
      </c>
      <c r="AK177" s="62">
        <v>0</v>
      </c>
      <c r="AL177" s="62">
        <v>0</v>
      </c>
      <c r="AM177" s="62">
        <v>0</v>
      </c>
      <c r="AN177" s="62">
        <v>0</v>
      </c>
      <c r="AO177" s="62">
        <v>0</v>
      </c>
      <c r="AP177" s="62">
        <v>35874.458504376897</v>
      </c>
      <c r="AQ177" s="62">
        <v>0</v>
      </c>
      <c r="AR177" s="62">
        <v>1288.69444822892</v>
      </c>
      <c r="AS177" s="62">
        <v>14875.1624409713</v>
      </c>
      <c r="AT177" s="62">
        <v>1328.6933596235201</v>
      </c>
      <c r="AU177" s="62">
        <v>0</v>
      </c>
      <c r="AV177" s="62">
        <v>0</v>
      </c>
      <c r="AW177" s="62">
        <v>0</v>
      </c>
      <c r="AX177" s="62">
        <v>0</v>
      </c>
      <c r="AY177" s="62">
        <v>108351.519616287</v>
      </c>
      <c r="AZ177" s="62">
        <v>0</v>
      </c>
      <c r="BA177" s="62">
        <v>0</v>
      </c>
      <c r="BB177" s="62">
        <v>0</v>
      </c>
      <c r="BC177" s="62">
        <v>22059.411878580799</v>
      </c>
      <c r="BD177" s="62">
        <v>0</v>
      </c>
      <c r="BE177" s="62">
        <v>0</v>
      </c>
    </row>
    <row r="178" spans="1:57" ht="15" customHeight="1" x14ac:dyDescent="0.25">
      <c r="A178" s="61" t="s">
        <v>853</v>
      </c>
      <c r="B178" s="62">
        <v>36628.921778707598</v>
      </c>
      <c r="C178" s="62">
        <v>1713459.4411444</v>
      </c>
      <c r="D178" s="62">
        <v>245401.46245931101</v>
      </c>
      <c r="E178" s="62">
        <v>22360.258861519302</v>
      </c>
      <c r="F178" s="62">
        <v>4300.1467765773996</v>
      </c>
      <c r="G178" s="62">
        <v>161.953726209716</v>
      </c>
      <c r="H178" s="62">
        <v>0</v>
      </c>
      <c r="I178" s="62">
        <v>0</v>
      </c>
      <c r="J178" s="62">
        <v>296147.606965393</v>
      </c>
      <c r="K178" s="62">
        <v>64018.483559667497</v>
      </c>
      <c r="L178" s="62">
        <v>0</v>
      </c>
      <c r="M178" s="62">
        <v>3179855.7730176901</v>
      </c>
      <c r="N178" s="62">
        <v>0</v>
      </c>
      <c r="O178" s="62">
        <v>0</v>
      </c>
      <c r="P178" s="62">
        <v>173.81082146088701</v>
      </c>
      <c r="Q178" s="62">
        <v>0</v>
      </c>
      <c r="R178" s="62">
        <v>0</v>
      </c>
      <c r="S178" s="62">
        <v>0</v>
      </c>
      <c r="T178" s="62">
        <v>0</v>
      </c>
      <c r="U178" s="62">
        <v>0</v>
      </c>
      <c r="V178" s="62">
        <v>0</v>
      </c>
      <c r="W178" s="62">
        <v>0</v>
      </c>
      <c r="X178" s="62">
        <v>0</v>
      </c>
      <c r="Y178" s="62">
        <v>0</v>
      </c>
      <c r="Z178" s="62">
        <v>82726.987326161805</v>
      </c>
      <c r="AA178" s="62">
        <v>0</v>
      </c>
      <c r="AB178" s="62">
        <v>6519.1170643348196</v>
      </c>
      <c r="AC178" s="62">
        <v>40910.9154445698</v>
      </c>
      <c r="AD178" s="62">
        <v>0</v>
      </c>
      <c r="AE178" s="62">
        <v>0</v>
      </c>
      <c r="AF178" s="62">
        <v>630.66142998574605</v>
      </c>
      <c r="AG178" s="62">
        <v>0</v>
      </c>
      <c r="AH178" s="62">
        <v>0</v>
      </c>
      <c r="AI178" s="62">
        <v>0</v>
      </c>
      <c r="AJ178" s="62">
        <v>0</v>
      </c>
      <c r="AK178" s="62">
        <v>0</v>
      </c>
      <c r="AL178" s="62">
        <v>0</v>
      </c>
      <c r="AM178" s="62">
        <v>0</v>
      </c>
      <c r="AN178" s="62">
        <v>0</v>
      </c>
      <c r="AO178" s="62">
        <v>0</v>
      </c>
      <c r="AP178" s="62">
        <v>42100.940452031798</v>
      </c>
      <c r="AQ178" s="62">
        <v>0</v>
      </c>
      <c r="AR178" s="62">
        <v>8674.9738642062603</v>
      </c>
      <c r="AS178" s="62">
        <v>90901.564743629293</v>
      </c>
      <c r="AT178" s="62">
        <v>1559.3054876548199</v>
      </c>
      <c r="AU178" s="62">
        <v>0</v>
      </c>
      <c r="AV178" s="62">
        <v>0</v>
      </c>
      <c r="AW178" s="62">
        <v>0</v>
      </c>
      <c r="AX178" s="62">
        <v>0</v>
      </c>
      <c r="AY178" s="62">
        <v>108555.48428862701</v>
      </c>
      <c r="AZ178" s="62">
        <v>0</v>
      </c>
      <c r="BA178" s="62">
        <v>0</v>
      </c>
      <c r="BB178" s="62">
        <v>0</v>
      </c>
      <c r="BC178" s="62">
        <v>23866.655109798499</v>
      </c>
      <c r="BD178" s="62">
        <v>0</v>
      </c>
      <c r="BE178" s="62">
        <v>0</v>
      </c>
    </row>
    <row r="179" spans="1:57" ht="15" customHeight="1" x14ac:dyDescent="0.25">
      <c r="A179" s="61" t="s">
        <v>852</v>
      </c>
      <c r="B179" s="62">
        <v>64465.775333019803</v>
      </c>
      <c r="C179" s="62">
        <v>3015635.8967478098</v>
      </c>
      <c r="D179" s="62">
        <v>230945.71197825699</v>
      </c>
      <c r="E179" s="62">
        <v>34553.616717524499</v>
      </c>
      <c r="F179" s="62">
        <v>0</v>
      </c>
      <c r="G179" s="62">
        <v>0</v>
      </c>
      <c r="H179" s="62">
        <v>0</v>
      </c>
      <c r="I179" s="62">
        <v>0</v>
      </c>
      <c r="J179" s="62">
        <v>132802.36558481099</v>
      </c>
      <c r="K179" s="62">
        <v>28708.001880645399</v>
      </c>
      <c r="L179" s="62">
        <v>0</v>
      </c>
      <c r="M179" s="62">
        <v>4913875.0261496203</v>
      </c>
      <c r="N179" s="62">
        <v>0</v>
      </c>
      <c r="O179" s="62">
        <v>0</v>
      </c>
      <c r="P179" s="62">
        <v>142.22266327438501</v>
      </c>
      <c r="Q179" s="62">
        <v>0</v>
      </c>
      <c r="R179" s="62">
        <v>0</v>
      </c>
      <c r="S179" s="62">
        <v>0</v>
      </c>
      <c r="T179" s="62">
        <v>0</v>
      </c>
      <c r="U179" s="62">
        <v>0</v>
      </c>
      <c r="V179" s="62">
        <v>0</v>
      </c>
      <c r="W179" s="62">
        <v>0</v>
      </c>
      <c r="X179" s="62">
        <v>0</v>
      </c>
      <c r="Y179" s="62">
        <v>0</v>
      </c>
      <c r="Z179" s="62">
        <v>67692.289601431097</v>
      </c>
      <c r="AA179" s="62">
        <v>0</v>
      </c>
      <c r="AB179" s="62">
        <v>4247.3323859969296</v>
      </c>
      <c r="AC179" s="62">
        <v>26654.262289336399</v>
      </c>
      <c r="AD179" s="62">
        <v>0</v>
      </c>
      <c r="AE179" s="62">
        <v>0</v>
      </c>
      <c r="AF179" s="62">
        <v>516.04582179130296</v>
      </c>
      <c r="AG179" s="62">
        <v>0</v>
      </c>
      <c r="AH179" s="62">
        <v>0</v>
      </c>
      <c r="AI179" s="62">
        <v>0</v>
      </c>
      <c r="AJ179" s="62">
        <v>0</v>
      </c>
      <c r="AK179" s="62">
        <v>0</v>
      </c>
      <c r="AL179" s="62">
        <v>0</v>
      </c>
      <c r="AM179" s="62">
        <v>0</v>
      </c>
      <c r="AN179" s="62">
        <v>0</v>
      </c>
      <c r="AO179" s="62">
        <v>0</v>
      </c>
      <c r="AP179" s="62">
        <v>34449.568945807398</v>
      </c>
      <c r="AQ179" s="62">
        <v>0</v>
      </c>
      <c r="AR179" s="62">
        <v>30966.867893113002</v>
      </c>
      <c r="AS179" s="62">
        <v>324489.36341436399</v>
      </c>
      <c r="AT179" s="62">
        <v>1275.91928654763</v>
      </c>
      <c r="AU179" s="62">
        <v>0</v>
      </c>
      <c r="AV179" s="62">
        <v>0</v>
      </c>
      <c r="AW179" s="62">
        <v>0</v>
      </c>
      <c r="AX179" s="62">
        <v>0</v>
      </c>
      <c r="AY179" s="62">
        <v>69702.908146289599</v>
      </c>
      <c r="AZ179" s="62">
        <v>718.27793326371295</v>
      </c>
      <c r="BA179" s="62">
        <v>0</v>
      </c>
      <c r="BB179" s="62">
        <v>0</v>
      </c>
      <c r="BC179" s="62">
        <v>8719.8996082085596</v>
      </c>
      <c r="BD179" s="62">
        <v>0</v>
      </c>
      <c r="BE179" s="62">
        <v>0</v>
      </c>
    </row>
    <row r="180" spans="1:57" ht="15" customHeight="1" x14ac:dyDescent="0.25">
      <c r="A180" s="61" t="s">
        <v>851</v>
      </c>
      <c r="B180" s="62">
        <v>196612.47660015701</v>
      </c>
      <c r="C180" s="62">
        <v>9197308.7909149509</v>
      </c>
      <c r="D180" s="62">
        <v>726988.62238608801</v>
      </c>
      <c r="E180" s="62">
        <v>121395.092983583</v>
      </c>
      <c r="F180" s="62">
        <v>20356.7678246055</v>
      </c>
      <c r="G180" s="62">
        <v>766.68416448836297</v>
      </c>
      <c r="H180" s="62">
        <v>0</v>
      </c>
      <c r="I180" s="62">
        <v>0</v>
      </c>
      <c r="J180" s="62">
        <v>303994.11526198202</v>
      </c>
      <c r="K180" s="62">
        <v>65714.670022430597</v>
      </c>
      <c r="L180" s="62">
        <v>0</v>
      </c>
      <c r="M180" s="62">
        <v>17263614.416565701</v>
      </c>
      <c r="N180" s="62">
        <v>0</v>
      </c>
      <c r="O180" s="62">
        <v>0</v>
      </c>
      <c r="P180" s="62">
        <v>306.10158601490298</v>
      </c>
      <c r="Q180" s="62">
        <v>0</v>
      </c>
      <c r="R180" s="62">
        <v>0</v>
      </c>
      <c r="S180" s="62">
        <v>0</v>
      </c>
      <c r="T180" s="62">
        <v>0</v>
      </c>
      <c r="U180" s="62">
        <v>0</v>
      </c>
      <c r="V180" s="62">
        <v>0</v>
      </c>
      <c r="W180" s="62">
        <v>0</v>
      </c>
      <c r="X180" s="62">
        <v>0</v>
      </c>
      <c r="Y180" s="62">
        <v>0</v>
      </c>
      <c r="Z180" s="62">
        <v>9813949.9510220196</v>
      </c>
      <c r="AA180" s="62">
        <v>0</v>
      </c>
      <c r="AB180" s="62">
        <v>8136.0270248064498</v>
      </c>
      <c r="AC180" s="62">
        <v>51057.882593192597</v>
      </c>
      <c r="AD180" s="62">
        <v>0</v>
      </c>
      <c r="AE180" s="62">
        <v>0</v>
      </c>
      <c r="AF180" s="62">
        <v>1110.66999358556</v>
      </c>
      <c r="AG180" s="62">
        <v>0</v>
      </c>
      <c r="AH180" s="62">
        <v>0</v>
      </c>
      <c r="AI180" s="62">
        <v>2137.88894149918</v>
      </c>
      <c r="AJ180" s="62">
        <v>0</v>
      </c>
      <c r="AK180" s="62">
        <v>0</v>
      </c>
      <c r="AL180" s="62">
        <v>0</v>
      </c>
      <c r="AM180" s="62">
        <v>524.87254619999999</v>
      </c>
      <c r="AN180" s="62">
        <v>0</v>
      </c>
      <c r="AO180" s="62">
        <v>0</v>
      </c>
      <c r="AP180" s="62">
        <v>74144.7772743307</v>
      </c>
      <c r="AQ180" s="62">
        <v>0</v>
      </c>
      <c r="AR180" s="62">
        <v>210856.685482876</v>
      </c>
      <c r="AS180" s="62">
        <v>2209482.4627341302</v>
      </c>
      <c r="AT180" s="62">
        <v>2746.1229332046601</v>
      </c>
      <c r="AU180" s="62">
        <v>0</v>
      </c>
      <c r="AV180" s="62">
        <v>0</v>
      </c>
      <c r="AW180" s="62">
        <v>0</v>
      </c>
      <c r="AX180" s="62">
        <v>0</v>
      </c>
      <c r="AY180" s="62">
        <v>658163.76335030701</v>
      </c>
      <c r="AZ180" s="62">
        <v>221504.88256398999</v>
      </c>
      <c r="BA180" s="62">
        <v>24728.041148716002</v>
      </c>
      <c r="BB180" s="62">
        <v>0</v>
      </c>
      <c r="BC180" s="62">
        <v>94021.555619987295</v>
      </c>
      <c r="BD180" s="62">
        <v>0</v>
      </c>
      <c r="BE180" s="62">
        <v>0</v>
      </c>
    </row>
    <row r="181" spans="1:57" ht="15" customHeight="1" x14ac:dyDescent="0.25">
      <c r="A181" s="61" t="s">
        <v>850</v>
      </c>
      <c r="B181" s="62">
        <v>6080.2045620858898</v>
      </c>
      <c r="C181" s="62">
        <v>284425.07737311401</v>
      </c>
      <c r="D181" s="62">
        <v>52178.524860556499</v>
      </c>
      <c r="E181" s="62">
        <v>3857.0215045252799</v>
      </c>
      <c r="F181" s="62">
        <v>0</v>
      </c>
      <c r="G181" s="62">
        <v>0</v>
      </c>
      <c r="H181" s="62">
        <v>0</v>
      </c>
      <c r="I181" s="62">
        <v>0</v>
      </c>
      <c r="J181" s="62">
        <v>62652.772035823204</v>
      </c>
      <c r="K181" s="62">
        <v>13543.7037549095</v>
      </c>
      <c r="L181" s="62">
        <v>0</v>
      </c>
      <c r="M181" s="62">
        <v>548507.60779540904</v>
      </c>
      <c r="N181" s="62">
        <v>0</v>
      </c>
      <c r="O181" s="62">
        <v>0</v>
      </c>
      <c r="P181" s="62">
        <v>22.412615235719802</v>
      </c>
      <c r="Q181" s="62">
        <v>0</v>
      </c>
      <c r="R181" s="62">
        <v>0</v>
      </c>
      <c r="S181" s="62">
        <v>0</v>
      </c>
      <c r="T181" s="62">
        <v>0</v>
      </c>
      <c r="U181" s="62">
        <v>0</v>
      </c>
      <c r="V181" s="62">
        <v>0</v>
      </c>
      <c r="W181" s="62">
        <v>0</v>
      </c>
      <c r="X181" s="62">
        <v>0</v>
      </c>
      <c r="Y181" s="62">
        <v>0</v>
      </c>
      <c r="Z181" s="62">
        <v>938461.81936717604</v>
      </c>
      <c r="AA181" s="62">
        <v>0</v>
      </c>
      <c r="AB181" s="62">
        <v>1392.6188467413201</v>
      </c>
      <c r="AC181" s="62">
        <v>8739.4215087918292</v>
      </c>
      <c r="AD181" s="62">
        <v>0</v>
      </c>
      <c r="AE181" s="62">
        <v>0</v>
      </c>
      <c r="AF181" s="62">
        <v>0</v>
      </c>
      <c r="AG181" s="62">
        <v>0</v>
      </c>
      <c r="AH181" s="62">
        <v>0</v>
      </c>
      <c r="AI181" s="62">
        <v>0</v>
      </c>
      <c r="AJ181" s="62">
        <v>0</v>
      </c>
      <c r="AK181" s="62">
        <v>0</v>
      </c>
      <c r="AL181" s="62">
        <v>0</v>
      </c>
      <c r="AM181" s="62">
        <v>0</v>
      </c>
      <c r="AN181" s="62">
        <v>0</v>
      </c>
      <c r="AO181" s="62">
        <v>0</v>
      </c>
      <c r="AP181" s="62">
        <v>5428.8459802583602</v>
      </c>
      <c r="AQ181" s="62">
        <v>0</v>
      </c>
      <c r="AR181" s="62">
        <v>435.69898999659802</v>
      </c>
      <c r="AS181" s="62">
        <v>4565.5146284100401</v>
      </c>
      <c r="AT181" s="62">
        <v>201.069839242538</v>
      </c>
      <c r="AU181" s="62">
        <v>0</v>
      </c>
      <c r="AV181" s="62">
        <v>0</v>
      </c>
      <c r="AW181" s="62">
        <v>0</v>
      </c>
      <c r="AX181" s="62">
        <v>0</v>
      </c>
      <c r="AY181" s="62">
        <v>0</v>
      </c>
      <c r="AZ181" s="62">
        <v>0</v>
      </c>
      <c r="BA181" s="62">
        <v>0</v>
      </c>
      <c r="BB181" s="62">
        <v>0</v>
      </c>
      <c r="BC181" s="62">
        <v>5008.8327245135297</v>
      </c>
      <c r="BD181" s="62">
        <v>0</v>
      </c>
      <c r="BE181" s="62">
        <v>0</v>
      </c>
    </row>
    <row r="182" spans="1:57" ht="15" customHeight="1" x14ac:dyDescent="0.25">
      <c r="A182" s="61" t="s">
        <v>849</v>
      </c>
      <c r="B182" s="62">
        <v>12049.7247159011</v>
      </c>
      <c r="C182" s="62">
        <v>563672.46359021496</v>
      </c>
      <c r="D182" s="62">
        <v>87333.714205549797</v>
      </c>
      <c r="E182" s="62">
        <v>9626.0812647072999</v>
      </c>
      <c r="F182" s="62">
        <v>0</v>
      </c>
      <c r="G182" s="62">
        <v>0</v>
      </c>
      <c r="H182" s="62">
        <v>0</v>
      </c>
      <c r="I182" s="62">
        <v>0</v>
      </c>
      <c r="J182" s="62">
        <v>81845.7386356426</v>
      </c>
      <c r="K182" s="62">
        <v>17692.663894415298</v>
      </c>
      <c r="L182" s="62">
        <v>0</v>
      </c>
      <c r="M182" s="62">
        <v>1368926.4632707001</v>
      </c>
      <c r="N182" s="62">
        <v>0</v>
      </c>
      <c r="O182" s="62">
        <v>0</v>
      </c>
      <c r="P182" s="62">
        <v>35.404443741675799</v>
      </c>
      <c r="Q182" s="62">
        <v>3475.2707294923598</v>
      </c>
      <c r="R182" s="62">
        <v>0</v>
      </c>
      <c r="S182" s="62">
        <v>0</v>
      </c>
      <c r="T182" s="62">
        <v>0</v>
      </c>
      <c r="U182" s="62">
        <v>0</v>
      </c>
      <c r="V182" s="62">
        <v>0</v>
      </c>
      <c r="W182" s="62">
        <v>0</v>
      </c>
      <c r="X182" s="62">
        <v>0</v>
      </c>
      <c r="Y182" s="62">
        <v>0</v>
      </c>
      <c r="Z182" s="62">
        <v>16851.096750420202</v>
      </c>
      <c r="AA182" s="62">
        <v>0</v>
      </c>
      <c r="AB182" s="62">
        <v>1643.38452248712</v>
      </c>
      <c r="AC182" s="62">
        <v>10313.1090578285</v>
      </c>
      <c r="AD182" s="62">
        <v>0</v>
      </c>
      <c r="AE182" s="62">
        <v>0</v>
      </c>
      <c r="AF182" s="62">
        <v>0</v>
      </c>
      <c r="AG182" s="62">
        <v>0</v>
      </c>
      <c r="AH182" s="62">
        <v>0</v>
      </c>
      <c r="AI182" s="62">
        <v>0</v>
      </c>
      <c r="AJ182" s="62">
        <v>0</v>
      </c>
      <c r="AK182" s="62">
        <v>0</v>
      </c>
      <c r="AL182" s="62">
        <v>0</v>
      </c>
      <c r="AM182" s="62">
        <v>717.68388579622001</v>
      </c>
      <c r="AN182" s="62">
        <v>0</v>
      </c>
      <c r="AO182" s="62">
        <v>0</v>
      </c>
      <c r="AP182" s="62">
        <v>8575.76280450999</v>
      </c>
      <c r="AQ182" s="62">
        <v>0</v>
      </c>
      <c r="AR182" s="62">
        <v>25022.409476536999</v>
      </c>
      <c r="AS182" s="62">
        <v>262199.772889452</v>
      </c>
      <c r="AT182" s="62">
        <v>317.62316609374398</v>
      </c>
      <c r="AU182" s="62">
        <v>0</v>
      </c>
      <c r="AV182" s="62">
        <v>0</v>
      </c>
      <c r="AW182" s="62">
        <v>0</v>
      </c>
      <c r="AX182" s="62">
        <v>0</v>
      </c>
      <c r="AY182" s="62">
        <v>94289.771115996293</v>
      </c>
      <c r="AZ182" s="62">
        <v>1194.4839061718501</v>
      </c>
      <c r="BA182" s="62">
        <v>0</v>
      </c>
      <c r="BB182" s="62">
        <v>0</v>
      </c>
      <c r="BC182" s="62">
        <v>11372.321075796601</v>
      </c>
      <c r="BD182" s="62">
        <v>0</v>
      </c>
      <c r="BE182" s="62">
        <v>0</v>
      </c>
    </row>
    <row r="183" spans="1:57" ht="15" customHeight="1" x14ac:dyDescent="0.25">
      <c r="A183" s="61" t="s">
        <v>848</v>
      </c>
      <c r="B183" s="62">
        <v>40278.655190587997</v>
      </c>
      <c r="C183" s="62">
        <v>1884189.83310102</v>
      </c>
      <c r="D183" s="62">
        <v>366698.20911113301</v>
      </c>
      <c r="E183" s="62">
        <v>27140.900938225801</v>
      </c>
      <c r="F183" s="62">
        <v>25882.7544631448</v>
      </c>
      <c r="G183" s="62">
        <v>974.80592871329998</v>
      </c>
      <c r="H183" s="62">
        <v>0</v>
      </c>
      <c r="I183" s="62">
        <v>0</v>
      </c>
      <c r="J183" s="62">
        <v>411199.17442623299</v>
      </c>
      <c r="K183" s="62">
        <v>88889.280102584002</v>
      </c>
      <c r="L183" s="62">
        <v>0</v>
      </c>
      <c r="M183" s="62">
        <v>3859711.6011855602</v>
      </c>
      <c r="N183" s="62">
        <v>0</v>
      </c>
      <c r="O183" s="62">
        <v>0</v>
      </c>
      <c r="P183" s="62">
        <v>104.65214183066</v>
      </c>
      <c r="Q183" s="62">
        <v>19396.016074140902</v>
      </c>
      <c r="R183" s="62">
        <v>0</v>
      </c>
      <c r="S183" s="62">
        <v>0</v>
      </c>
      <c r="T183" s="62">
        <v>0</v>
      </c>
      <c r="U183" s="62">
        <v>0</v>
      </c>
      <c r="V183" s="62">
        <v>0</v>
      </c>
      <c r="W183" s="62">
        <v>0</v>
      </c>
      <c r="X183" s="62">
        <v>0</v>
      </c>
      <c r="Y183" s="62">
        <v>0</v>
      </c>
      <c r="Z183" s="62">
        <v>49810.226648223499</v>
      </c>
      <c r="AA183" s="62">
        <v>0</v>
      </c>
      <c r="AB183" s="62">
        <v>6830.8196926272803</v>
      </c>
      <c r="AC183" s="62">
        <v>0</v>
      </c>
      <c r="AD183" s="62">
        <v>0</v>
      </c>
      <c r="AE183" s="62">
        <v>0</v>
      </c>
      <c r="AF183" s="62">
        <v>379.723591795159</v>
      </c>
      <c r="AG183" s="62">
        <v>0</v>
      </c>
      <c r="AH183" s="62">
        <v>0</v>
      </c>
      <c r="AI183" s="62">
        <v>86.991499033215703</v>
      </c>
      <c r="AJ183" s="62">
        <v>0</v>
      </c>
      <c r="AK183" s="62">
        <v>0</v>
      </c>
      <c r="AL183" s="62">
        <v>0</v>
      </c>
      <c r="AM183" s="62">
        <v>1329.9592436359701</v>
      </c>
      <c r="AN183" s="62">
        <v>0</v>
      </c>
      <c r="AO183" s="62">
        <v>0</v>
      </c>
      <c r="AP183" s="62">
        <v>25349.132777568098</v>
      </c>
      <c r="AQ183" s="62">
        <v>0</v>
      </c>
      <c r="AR183" s="62">
        <v>35994.992399007999</v>
      </c>
      <c r="AS183" s="62">
        <v>377177.059422241</v>
      </c>
      <c r="AT183" s="62">
        <v>938.86363161859003</v>
      </c>
      <c r="AU183" s="62">
        <v>0</v>
      </c>
      <c r="AV183" s="62">
        <v>0</v>
      </c>
      <c r="AW183" s="62">
        <v>0</v>
      </c>
      <c r="AX183" s="62">
        <v>0</v>
      </c>
      <c r="AY183" s="62">
        <v>97953.149132371298</v>
      </c>
      <c r="AZ183" s="62">
        <v>57421.597028016899</v>
      </c>
      <c r="BA183" s="62">
        <v>6410.34905136016</v>
      </c>
      <c r="BB183" s="62">
        <v>0</v>
      </c>
      <c r="BC183" s="62">
        <v>37528.947111370799</v>
      </c>
      <c r="BD183" s="62">
        <v>0</v>
      </c>
      <c r="BE183" s="62">
        <v>0</v>
      </c>
    </row>
    <row r="184" spans="1:57" ht="15" customHeight="1" x14ac:dyDescent="0.25">
      <c r="A184" s="61" t="s">
        <v>847</v>
      </c>
      <c r="B184" s="62">
        <v>4906.3701227272804</v>
      </c>
      <c r="C184" s="62">
        <v>229514.43286624999</v>
      </c>
      <c r="D184" s="62">
        <v>61325.421843203403</v>
      </c>
      <c r="E184" s="62">
        <v>2568.7562660052699</v>
      </c>
      <c r="F184" s="62">
        <v>0</v>
      </c>
      <c r="G184" s="62">
        <v>0</v>
      </c>
      <c r="H184" s="62">
        <v>0</v>
      </c>
      <c r="I184" s="62">
        <v>0</v>
      </c>
      <c r="J184" s="62">
        <v>0</v>
      </c>
      <c r="K184" s="62">
        <v>0</v>
      </c>
      <c r="L184" s="62">
        <v>0</v>
      </c>
      <c r="M184" s="62">
        <v>365303.214623751</v>
      </c>
      <c r="N184" s="62">
        <v>0</v>
      </c>
      <c r="O184" s="62">
        <v>0</v>
      </c>
      <c r="P184" s="62">
        <v>10.6475180111619</v>
      </c>
      <c r="Q184" s="62">
        <v>0</v>
      </c>
      <c r="R184" s="62">
        <v>0</v>
      </c>
      <c r="S184" s="62">
        <v>0</v>
      </c>
      <c r="T184" s="62">
        <v>0</v>
      </c>
      <c r="U184" s="62">
        <v>0</v>
      </c>
      <c r="V184" s="62">
        <v>0</v>
      </c>
      <c r="W184" s="62">
        <v>0</v>
      </c>
      <c r="X184" s="62">
        <v>0</v>
      </c>
      <c r="Y184" s="62">
        <v>0</v>
      </c>
      <c r="Z184" s="62">
        <v>5067.7919830364699</v>
      </c>
      <c r="AA184" s="62">
        <v>0</v>
      </c>
      <c r="AB184" s="62">
        <v>0</v>
      </c>
      <c r="AC184" s="62">
        <v>0</v>
      </c>
      <c r="AD184" s="62">
        <v>0</v>
      </c>
      <c r="AE184" s="62">
        <v>0</v>
      </c>
      <c r="AF184" s="62">
        <v>0</v>
      </c>
      <c r="AG184" s="62">
        <v>0</v>
      </c>
      <c r="AH184" s="62">
        <v>0</v>
      </c>
      <c r="AI184" s="62">
        <v>0</v>
      </c>
      <c r="AJ184" s="62">
        <v>0</v>
      </c>
      <c r="AK184" s="62">
        <v>0</v>
      </c>
      <c r="AL184" s="62">
        <v>0</v>
      </c>
      <c r="AM184" s="62">
        <v>0</v>
      </c>
      <c r="AN184" s="62">
        <v>0</v>
      </c>
      <c r="AO184" s="62">
        <v>0</v>
      </c>
      <c r="AP184" s="62">
        <v>2579.0714178906101</v>
      </c>
      <c r="AQ184" s="62">
        <v>0</v>
      </c>
      <c r="AR184" s="62">
        <v>2107.9004049083301</v>
      </c>
      <c r="AS184" s="62">
        <v>22087.841200911302</v>
      </c>
      <c r="AT184" s="62">
        <v>95.521861787209701</v>
      </c>
      <c r="AU184" s="62">
        <v>0</v>
      </c>
      <c r="AV184" s="62">
        <v>0</v>
      </c>
      <c r="AW184" s="62">
        <v>0</v>
      </c>
      <c r="AX184" s="62">
        <v>0</v>
      </c>
      <c r="AY184" s="62">
        <v>4819.6838505998503</v>
      </c>
      <c r="AZ184" s="62">
        <v>0</v>
      </c>
      <c r="BA184" s="62">
        <v>0</v>
      </c>
      <c r="BB184" s="62">
        <v>0</v>
      </c>
      <c r="BC184" s="62">
        <v>0</v>
      </c>
      <c r="BD184" s="62">
        <v>0</v>
      </c>
      <c r="BE184" s="62">
        <v>0</v>
      </c>
    </row>
    <row r="185" spans="1:57" ht="15" customHeight="1" x14ac:dyDescent="0.25">
      <c r="A185" s="61" t="s">
        <v>846</v>
      </c>
      <c r="B185" s="62">
        <v>1759011.6438234199</v>
      </c>
      <c r="C185" s="62">
        <v>27515.881533578999</v>
      </c>
      <c r="D185" s="62">
        <v>26642667.694880199</v>
      </c>
      <c r="E185" s="62">
        <v>307.85784292592501</v>
      </c>
      <c r="F185" s="62">
        <v>0</v>
      </c>
      <c r="G185" s="62">
        <v>0</v>
      </c>
      <c r="H185" s="62">
        <v>0</v>
      </c>
      <c r="I185" s="62">
        <v>0</v>
      </c>
      <c r="J185" s="62">
        <v>0</v>
      </c>
      <c r="K185" s="62">
        <v>0</v>
      </c>
      <c r="L185" s="62">
        <v>0</v>
      </c>
      <c r="M185" s="62">
        <v>43780.510107665999</v>
      </c>
      <c r="N185" s="62">
        <v>0</v>
      </c>
      <c r="O185" s="62">
        <v>0</v>
      </c>
      <c r="P185" s="62">
        <v>1.3015146916029501</v>
      </c>
      <c r="Q185" s="62">
        <v>0</v>
      </c>
      <c r="R185" s="62">
        <v>0</v>
      </c>
      <c r="S185" s="62">
        <v>0</v>
      </c>
      <c r="T185" s="62">
        <v>0</v>
      </c>
      <c r="U185" s="62">
        <v>0</v>
      </c>
      <c r="V185" s="62">
        <v>0</v>
      </c>
      <c r="W185" s="62">
        <v>0</v>
      </c>
      <c r="X185" s="62">
        <v>0</v>
      </c>
      <c r="Y185" s="62">
        <v>0</v>
      </c>
      <c r="Z185" s="62">
        <v>619.46884832645401</v>
      </c>
      <c r="AA185" s="62">
        <v>0</v>
      </c>
      <c r="AB185" s="62">
        <v>0</v>
      </c>
      <c r="AC185" s="62">
        <v>0</v>
      </c>
      <c r="AD185" s="62">
        <v>0</v>
      </c>
      <c r="AE185" s="62">
        <v>0</v>
      </c>
      <c r="AF185" s="62">
        <v>0</v>
      </c>
      <c r="AG185" s="62">
        <v>0</v>
      </c>
      <c r="AH185" s="62">
        <v>0</v>
      </c>
      <c r="AI185" s="62">
        <v>0</v>
      </c>
      <c r="AJ185" s="62">
        <v>0</v>
      </c>
      <c r="AK185" s="62">
        <v>0</v>
      </c>
      <c r="AL185" s="62">
        <v>0</v>
      </c>
      <c r="AM185" s="62">
        <v>0</v>
      </c>
      <c r="AN185" s="62">
        <v>0</v>
      </c>
      <c r="AO185" s="62">
        <v>0</v>
      </c>
      <c r="AP185" s="62">
        <v>315.25650743760502</v>
      </c>
      <c r="AQ185" s="62">
        <v>0</v>
      </c>
      <c r="AR185" s="62">
        <v>252.01092358999901</v>
      </c>
      <c r="AS185" s="62">
        <v>2640.7220062358601</v>
      </c>
      <c r="AT185" s="62">
        <v>11.676252282925599</v>
      </c>
      <c r="AU185" s="62">
        <v>0</v>
      </c>
      <c r="AV185" s="62">
        <v>0</v>
      </c>
      <c r="AW185" s="62">
        <v>0</v>
      </c>
      <c r="AX185" s="62">
        <v>0</v>
      </c>
      <c r="AY185" s="62">
        <v>578.43284792592306</v>
      </c>
      <c r="AZ185" s="62">
        <v>0</v>
      </c>
      <c r="BA185" s="62">
        <v>0</v>
      </c>
      <c r="BB185" s="62">
        <v>0</v>
      </c>
      <c r="BC185" s="62">
        <v>0</v>
      </c>
      <c r="BD185" s="62">
        <v>0</v>
      </c>
      <c r="BE185" s="62">
        <v>0</v>
      </c>
    </row>
    <row r="186" spans="1:57" ht="15" customHeight="1" x14ac:dyDescent="0.25">
      <c r="A186" s="61" t="s">
        <v>845</v>
      </c>
      <c r="B186" s="62">
        <v>3528.71158069377</v>
      </c>
      <c r="C186" s="62">
        <v>165069.12787508999</v>
      </c>
      <c r="D186" s="62">
        <v>142964.873650636</v>
      </c>
      <c r="E186" s="62">
        <v>23148.493667135401</v>
      </c>
      <c r="F186" s="62">
        <v>0</v>
      </c>
      <c r="G186" s="62">
        <v>0</v>
      </c>
      <c r="H186" s="62">
        <v>0</v>
      </c>
      <c r="I186" s="62">
        <v>0</v>
      </c>
      <c r="J186" s="62">
        <v>1786521.53220154</v>
      </c>
      <c r="K186" s="62">
        <v>386193.90008958901</v>
      </c>
      <c r="L186" s="62">
        <v>0</v>
      </c>
      <c r="M186" s="62">
        <v>3291950.76318102</v>
      </c>
      <c r="N186" s="62">
        <v>0</v>
      </c>
      <c r="O186" s="62">
        <v>0</v>
      </c>
      <c r="P186" s="62">
        <v>0</v>
      </c>
      <c r="Q186" s="62">
        <v>12624.0397622702</v>
      </c>
      <c r="R186" s="62">
        <v>0</v>
      </c>
      <c r="S186" s="62">
        <v>0</v>
      </c>
      <c r="T186" s="62">
        <v>0</v>
      </c>
      <c r="U186" s="62">
        <v>0</v>
      </c>
      <c r="V186" s="62">
        <v>0</v>
      </c>
      <c r="W186" s="62">
        <v>0</v>
      </c>
      <c r="X186" s="62">
        <v>0</v>
      </c>
      <c r="Y186" s="62">
        <v>0</v>
      </c>
      <c r="Z186" s="62">
        <v>74487.956213876605</v>
      </c>
      <c r="AA186" s="62">
        <v>0</v>
      </c>
      <c r="AB186" s="62">
        <v>14227.4944877216</v>
      </c>
      <c r="AC186" s="62">
        <v>89285.070093362796</v>
      </c>
      <c r="AD186" s="62">
        <v>0</v>
      </c>
      <c r="AE186" s="62">
        <v>0</v>
      </c>
      <c r="AF186" s="62">
        <v>567.851948933514</v>
      </c>
      <c r="AG186" s="62">
        <v>0</v>
      </c>
      <c r="AH186" s="62">
        <v>0</v>
      </c>
      <c r="AI186" s="62">
        <v>278.46221771931801</v>
      </c>
      <c r="AJ186" s="62">
        <v>0</v>
      </c>
      <c r="AK186" s="62">
        <v>0</v>
      </c>
      <c r="AL186" s="62">
        <v>0</v>
      </c>
      <c r="AM186" s="62">
        <v>0</v>
      </c>
      <c r="AN186" s="62">
        <v>0</v>
      </c>
      <c r="AO186" s="62">
        <v>0</v>
      </c>
      <c r="AP186" s="62">
        <v>37907.980337659799</v>
      </c>
      <c r="AQ186" s="62">
        <v>0</v>
      </c>
      <c r="AR186" s="62">
        <v>114525.187612465</v>
      </c>
      <c r="AS186" s="62">
        <v>1200063.4177443299</v>
      </c>
      <c r="AT186" s="62">
        <v>1404.0095335583201</v>
      </c>
      <c r="AU186" s="62">
        <v>0</v>
      </c>
      <c r="AV186" s="62">
        <v>0</v>
      </c>
      <c r="AW186" s="62">
        <v>0</v>
      </c>
      <c r="AX186" s="62">
        <v>0</v>
      </c>
      <c r="AY186" s="62">
        <v>59461.011425051896</v>
      </c>
      <c r="AZ186" s="62">
        <v>12932.4734510041</v>
      </c>
      <c r="BA186" s="62">
        <v>1443.7367333249899</v>
      </c>
      <c r="BB186" s="62">
        <v>0</v>
      </c>
      <c r="BC186" s="62">
        <v>70874.871314464996</v>
      </c>
      <c r="BD186" s="62">
        <v>0</v>
      </c>
      <c r="BE186" s="62">
        <v>0</v>
      </c>
    </row>
    <row r="187" spans="1:57" ht="15" customHeight="1" x14ac:dyDescent="0.25">
      <c r="A187" s="61" t="s">
        <v>844</v>
      </c>
      <c r="B187" s="62">
        <v>166265.68737355201</v>
      </c>
      <c r="C187" s="62">
        <v>7777720.3896295698</v>
      </c>
      <c r="D187" s="62">
        <v>339661.51050167897</v>
      </c>
      <c r="E187" s="62">
        <v>99937.421882336697</v>
      </c>
      <c r="F187" s="62">
        <v>0</v>
      </c>
      <c r="G187" s="62">
        <v>0</v>
      </c>
      <c r="H187" s="62">
        <v>0</v>
      </c>
      <c r="I187" s="62">
        <v>0</v>
      </c>
      <c r="J187" s="62">
        <v>311119.24491720099</v>
      </c>
      <c r="K187" s="62">
        <v>67254.915443945298</v>
      </c>
      <c r="L187" s="62">
        <v>0</v>
      </c>
      <c r="M187" s="62">
        <v>14212115.7845782</v>
      </c>
      <c r="N187" s="62">
        <v>0</v>
      </c>
      <c r="O187" s="62">
        <v>0</v>
      </c>
      <c r="P187" s="62">
        <v>0</v>
      </c>
      <c r="Q187" s="62">
        <v>48236.678346308698</v>
      </c>
      <c r="R187" s="62">
        <v>0</v>
      </c>
      <c r="S187" s="62">
        <v>0</v>
      </c>
      <c r="T187" s="62">
        <v>0</v>
      </c>
      <c r="U187" s="62">
        <v>0</v>
      </c>
      <c r="V187" s="62">
        <v>0</v>
      </c>
      <c r="W187" s="62">
        <v>0</v>
      </c>
      <c r="X187" s="62">
        <v>0</v>
      </c>
      <c r="Y187" s="62">
        <v>0</v>
      </c>
      <c r="Z187" s="62">
        <v>392331.05394953</v>
      </c>
      <c r="AA187" s="62">
        <v>0</v>
      </c>
      <c r="AB187" s="62">
        <v>8409.6736635101206</v>
      </c>
      <c r="AC187" s="62">
        <v>52775.160325596102</v>
      </c>
      <c r="AD187" s="62">
        <v>0</v>
      </c>
      <c r="AE187" s="62">
        <v>0</v>
      </c>
      <c r="AF187" s="62">
        <v>2990.8989981239001</v>
      </c>
      <c r="AG187" s="62">
        <v>0</v>
      </c>
      <c r="AH187" s="62">
        <v>0</v>
      </c>
      <c r="AI187" s="62">
        <v>4764.5872635935502</v>
      </c>
      <c r="AJ187" s="62">
        <v>0</v>
      </c>
      <c r="AK187" s="62">
        <v>0</v>
      </c>
      <c r="AL187" s="62">
        <v>0</v>
      </c>
      <c r="AM187" s="62">
        <v>9348.1179799255406</v>
      </c>
      <c r="AN187" s="62">
        <v>0</v>
      </c>
      <c r="AO187" s="62">
        <v>0</v>
      </c>
      <c r="AP187" s="62">
        <v>199662.853364763</v>
      </c>
      <c r="AQ187" s="62">
        <v>0</v>
      </c>
      <c r="AR187" s="62">
        <v>177973.209200304</v>
      </c>
      <c r="AS187" s="62">
        <v>1864909.7355517801</v>
      </c>
      <c r="AT187" s="62">
        <v>7394.9745442674503</v>
      </c>
      <c r="AU187" s="62">
        <v>0</v>
      </c>
      <c r="AV187" s="62">
        <v>0</v>
      </c>
      <c r="AW187" s="62">
        <v>0</v>
      </c>
      <c r="AX187" s="62">
        <v>0</v>
      </c>
      <c r="AY187" s="62">
        <v>69096.455311017402</v>
      </c>
      <c r="AZ187" s="62">
        <v>17755.8930444629</v>
      </c>
      <c r="BA187" s="62">
        <v>1982.2066613985601</v>
      </c>
      <c r="BB187" s="62">
        <v>0</v>
      </c>
      <c r="BC187" s="62">
        <v>70399.424724393495</v>
      </c>
      <c r="BD187" s="62">
        <v>0</v>
      </c>
      <c r="BE187" s="62">
        <v>0</v>
      </c>
    </row>
    <row r="188" spans="1:57" ht="15" customHeight="1" x14ac:dyDescent="0.25">
      <c r="A188" s="61" t="s">
        <v>843</v>
      </c>
      <c r="B188" s="62">
        <v>0</v>
      </c>
      <c r="C188" s="62">
        <v>1937.9895178715799</v>
      </c>
      <c r="D188" s="62">
        <v>0</v>
      </c>
      <c r="E188" s="62">
        <v>185.42442067270099</v>
      </c>
      <c r="F188" s="62">
        <v>0</v>
      </c>
      <c r="G188" s="62">
        <v>0</v>
      </c>
      <c r="H188" s="62">
        <v>0</v>
      </c>
      <c r="I188" s="62">
        <v>0</v>
      </c>
      <c r="J188" s="62">
        <v>0</v>
      </c>
      <c r="K188" s="62">
        <v>0</v>
      </c>
      <c r="L188" s="62">
        <v>0</v>
      </c>
      <c r="M188" s="62">
        <v>26369.234729623498</v>
      </c>
      <c r="N188" s="62">
        <v>0</v>
      </c>
      <c r="O188" s="62">
        <v>0</v>
      </c>
      <c r="P188" s="62">
        <v>168.89022769825601</v>
      </c>
      <c r="Q188" s="62">
        <v>1117.3979595282101</v>
      </c>
      <c r="R188" s="62">
        <v>0</v>
      </c>
      <c r="S188" s="62">
        <v>0</v>
      </c>
      <c r="T188" s="62">
        <v>0</v>
      </c>
      <c r="U188" s="62">
        <v>0</v>
      </c>
      <c r="V188" s="62">
        <v>0</v>
      </c>
      <c r="W188" s="62">
        <v>0</v>
      </c>
      <c r="X188" s="62">
        <v>0</v>
      </c>
      <c r="Y188" s="62">
        <v>0</v>
      </c>
      <c r="Z188" s="62">
        <v>897643.13861278503</v>
      </c>
      <c r="AA188" s="62">
        <v>0</v>
      </c>
      <c r="AB188" s="62">
        <v>0</v>
      </c>
      <c r="AC188" s="62">
        <v>0</v>
      </c>
      <c r="AD188" s="62">
        <v>0</v>
      </c>
      <c r="AE188" s="62">
        <v>0</v>
      </c>
      <c r="AF188" s="62">
        <v>3748694.2978341701</v>
      </c>
      <c r="AG188" s="62">
        <v>0</v>
      </c>
      <c r="AH188" s="62">
        <v>0</v>
      </c>
      <c r="AI188" s="62">
        <v>0</v>
      </c>
      <c r="AJ188" s="62">
        <v>0</v>
      </c>
      <c r="AK188" s="62">
        <v>0</v>
      </c>
      <c r="AL188" s="62">
        <v>0</v>
      </c>
      <c r="AM188" s="62">
        <v>0</v>
      </c>
      <c r="AN188" s="62">
        <v>0</v>
      </c>
      <c r="AO188" s="62">
        <v>0</v>
      </c>
      <c r="AP188" s="62">
        <v>40909.060549227397</v>
      </c>
      <c r="AQ188" s="62">
        <v>0</v>
      </c>
      <c r="AR188" s="62">
        <v>1007.72600006384</v>
      </c>
      <c r="AS188" s="62">
        <v>10559.555770208601</v>
      </c>
      <c r="AT188" s="62">
        <v>1515.1614649058299</v>
      </c>
      <c r="AU188" s="62">
        <v>0</v>
      </c>
      <c r="AV188" s="62">
        <v>0</v>
      </c>
      <c r="AW188" s="62">
        <v>0</v>
      </c>
      <c r="AX188" s="62">
        <v>0</v>
      </c>
      <c r="AY188" s="62">
        <v>0</v>
      </c>
      <c r="AZ188" s="62">
        <v>0</v>
      </c>
      <c r="BA188" s="62">
        <v>0</v>
      </c>
      <c r="BB188" s="62">
        <v>0</v>
      </c>
      <c r="BC188" s="62">
        <v>0</v>
      </c>
      <c r="BD188" s="62">
        <v>0</v>
      </c>
      <c r="BE188" s="62">
        <v>0</v>
      </c>
    </row>
    <row r="189" spans="1:57" ht="15" customHeight="1" x14ac:dyDescent="0.25">
      <c r="A189" s="61" t="s">
        <v>842</v>
      </c>
      <c r="B189" s="62">
        <v>13153.195629987</v>
      </c>
      <c r="C189" s="62">
        <v>615291.58214333002</v>
      </c>
      <c r="D189" s="62">
        <v>72150.151472489597</v>
      </c>
      <c r="E189" s="62">
        <v>19799.278297041299</v>
      </c>
      <c r="F189" s="62">
        <v>50336.161820771398</v>
      </c>
      <c r="G189" s="62">
        <v>1895.77925752072</v>
      </c>
      <c r="H189" s="62">
        <v>0</v>
      </c>
      <c r="I189" s="62">
        <v>0</v>
      </c>
      <c r="J189" s="62">
        <v>498803.14501147601</v>
      </c>
      <c r="K189" s="62">
        <v>107826.70596246301</v>
      </c>
      <c r="L189" s="62">
        <v>0</v>
      </c>
      <c r="M189" s="62">
        <v>2815658.3420766601</v>
      </c>
      <c r="N189" s="62">
        <v>0</v>
      </c>
      <c r="O189" s="62">
        <v>0</v>
      </c>
      <c r="P189" s="62">
        <v>7318.9012575362804</v>
      </c>
      <c r="Q189" s="62">
        <v>12434.409665892999</v>
      </c>
      <c r="R189" s="62">
        <v>0</v>
      </c>
      <c r="S189" s="62">
        <v>0</v>
      </c>
      <c r="T189" s="62">
        <v>0</v>
      </c>
      <c r="U189" s="62">
        <v>0</v>
      </c>
      <c r="V189" s="62">
        <v>0</v>
      </c>
      <c r="W189" s="62">
        <v>0</v>
      </c>
      <c r="X189" s="62">
        <v>0</v>
      </c>
      <c r="Y189" s="62">
        <v>0</v>
      </c>
      <c r="Z189" s="62">
        <v>3483503.7685492099</v>
      </c>
      <c r="AA189" s="62">
        <v>0</v>
      </c>
      <c r="AB189" s="62">
        <v>9539.6883620878907</v>
      </c>
      <c r="AC189" s="62">
        <v>59866.601580223702</v>
      </c>
      <c r="AD189" s="62">
        <v>0</v>
      </c>
      <c r="AE189" s="62">
        <v>0</v>
      </c>
      <c r="AF189" s="62">
        <v>26556.164306725899</v>
      </c>
      <c r="AG189" s="62">
        <v>0</v>
      </c>
      <c r="AH189" s="62">
        <v>0</v>
      </c>
      <c r="AI189" s="62">
        <v>1134.5581481568199</v>
      </c>
      <c r="AJ189" s="62">
        <v>0</v>
      </c>
      <c r="AK189" s="62">
        <v>0</v>
      </c>
      <c r="AL189" s="62">
        <v>0</v>
      </c>
      <c r="AM189" s="62">
        <v>6583.0298218154703</v>
      </c>
      <c r="AN189" s="62">
        <v>0</v>
      </c>
      <c r="AO189" s="62">
        <v>0</v>
      </c>
      <c r="AP189" s="62">
        <v>1772804.61267008</v>
      </c>
      <c r="AQ189" s="62">
        <v>0</v>
      </c>
      <c r="AR189" s="62">
        <v>96357.326840736103</v>
      </c>
      <c r="AS189" s="62">
        <v>1009689.70447738</v>
      </c>
      <c r="AT189" s="62">
        <v>65659.910001911194</v>
      </c>
      <c r="AU189" s="62">
        <v>0</v>
      </c>
      <c r="AV189" s="62">
        <v>0</v>
      </c>
      <c r="AW189" s="62">
        <v>0</v>
      </c>
      <c r="AX189" s="62">
        <v>0</v>
      </c>
      <c r="AY189" s="62">
        <v>22783.092180018899</v>
      </c>
      <c r="AZ189" s="62">
        <v>38012.969855707801</v>
      </c>
      <c r="BA189" s="62">
        <v>4243.6368524157397</v>
      </c>
      <c r="BB189" s="62">
        <v>0</v>
      </c>
      <c r="BC189" s="62">
        <v>41507.294713654097</v>
      </c>
      <c r="BD189" s="62">
        <v>0</v>
      </c>
      <c r="BE189" s="62">
        <v>0</v>
      </c>
    </row>
    <row r="190" spans="1:57" ht="15" customHeight="1" x14ac:dyDescent="0.25">
      <c r="A190" s="61" t="s">
        <v>841</v>
      </c>
      <c r="B190" s="62">
        <v>26049.5680574295</v>
      </c>
      <c r="C190" s="62">
        <v>1218569.2659862</v>
      </c>
      <c r="D190" s="62">
        <v>141485.76612305001</v>
      </c>
      <c r="E190" s="62">
        <v>33956.6477776225</v>
      </c>
      <c r="F190" s="62">
        <v>69855.011858312297</v>
      </c>
      <c r="G190" s="62">
        <v>2630.9054731976898</v>
      </c>
      <c r="H190" s="62">
        <v>0</v>
      </c>
      <c r="I190" s="62">
        <v>0</v>
      </c>
      <c r="J190" s="62">
        <v>941277.61078530794</v>
      </c>
      <c r="K190" s="62">
        <v>203476.79276372099</v>
      </c>
      <c r="L190" s="62">
        <v>0</v>
      </c>
      <c r="M190" s="62">
        <v>4828979.9834930897</v>
      </c>
      <c r="N190" s="62">
        <v>0</v>
      </c>
      <c r="O190" s="62">
        <v>0</v>
      </c>
      <c r="P190" s="62">
        <v>10846.140373390301</v>
      </c>
      <c r="Q190" s="62">
        <v>24668.416574348899</v>
      </c>
      <c r="R190" s="62">
        <v>0</v>
      </c>
      <c r="S190" s="62">
        <v>0</v>
      </c>
      <c r="T190" s="62">
        <v>0</v>
      </c>
      <c r="U190" s="62">
        <v>0</v>
      </c>
      <c r="V190" s="62">
        <v>0</v>
      </c>
      <c r="W190" s="62">
        <v>0</v>
      </c>
      <c r="X190" s="62">
        <v>0</v>
      </c>
      <c r="Y190" s="62">
        <v>0</v>
      </c>
      <c r="Z190" s="62">
        <v>5162328.2696995204</v>
      </c>
      <c r="AA190" s="62">
        <v>0</v>
      </c>
      <c r="AB190" s="62">
        <v>16418.132391981799</v>
      </c>
      <c r="AC190" s="62">
        <v>103032.484237952</v>
      </c>
      <c r="AD190" s="62">
        <v>0</v>
      </c>
      <c r="AE190" s="62">
        <v>0</v>
      </c>
      <c r="AF190" s="62">
        <v>39354.525455987001</v>
      </c>
      <c r="AG190" s="62">
        <v>0</v>
      </c>
      <c r="AH190" s="62">
        <v>0</v>
      </c>
      <c r="AI190" s="62">
        <v>1804.09716029221</v>
      </c>
      <c r="AJ190" s="62">
        <v>0</v>
      </c>
      <c r="AK190" s="62">
        <v>0</v>
      </c>
      <c r="AL190" s="62">
        <v>0</v>
      </c>
      <c r="AM190" s="62">
        <v>10903.9793768585</v>
      </c>
      <c r="AN190" s="62">
        <v>0</v>
      </c>
      <c r="AO190" s="62">
        <v>0</v>
      </c>
      <c r="AP190" s="62">
        <v>2627182.2787354002</v>
      </c>
      <c r="AQ190" s="62">
        <v>0</v>
      </c>
      <c r="AR190" s="62">
        <v>146274.52481525001</v>
      </c>
      <c r="AS190" s="62">
        <v>1532751.9598249099</v>
      </c>
      <c r="AT190" s="62">
        <v>97303.758545942401</v>
      </c>
      <c r="AU190" s="62">
        <v>0</v>
      </c>
      <c r="AV190" s="62">
        <v>0</v>
      </c>
      <c r="AW190" s="62">
        <v>0</v>
      </c>
      <c r="AX190" s="62">
        <v>0</v>
      </c>
      <c r="AY190" s="62">
        <v>42114.593135767202</v>
      </c>
      <c r="AZ190" s="62">
        <v>61465.55997789</v>
      </c>
      <c r="BA190" s="62">
        <v>6861.8031282623797</v>
      </c>
      <c r="BB190" s="62">
        <v>0</v>
      </c>
      <c r="BC190" s="62">
        <v>66281.580925689297</v>
      </c>
      <c r="BD190" s="62">
        <v>0</v>
      </c>
      <c r="BE190" s="62">
        <v>0</v>
      </c>
    </row>
    <row r="191" spans="1:57" ht="15" customHeight="1" x14ac:dyDescent="0.25">
      <c r="A191" s="61" t="s">
        <v>840</v>
      </c>
      <c r="B191" s="62">
        <v>3772.4123732962898</v>
      </c>
      <c r="C191" s="62">
        <v>176469.17471313599</v>
      </c>
      <c r="D191" s="62">
        <v>60112.575701282498</v>
      </c>
      <c r="E191" s="62">
        <v>33275.667099161299</v>
      </c>
      <c r="F191" s="62">
        <v>248741.02139854699</v>
      </c>
      <c r="G191" s="62">
        <v>9368.1771556632993</v>
      </c>
      <c r="H191" s="62">
        <v>0</v>
      </c>
      <c r="I191" s="62">
        <v>0</v>
      </c>
      <c r="J191" s="62">
        <v>1274063.4380838401</v>
      </c>
      <c r="K191" s="62">
        <v>275415.39200130402</v>
      </c>
      <c r="L191" s="62">
        <v>0</v>
      </c>
      <c r="M191" s="62">
        <v>4732137.61887071</v>
      </c>
      <c r="N191" s="62">
        <v>0</v>
      </c>
      <c r="O191" s="62">
        <v>0</v>
      </c>
      <c r="P191" s="62">
        <v>8780920.4003493004</v>
      </c>
      <c r="Q191" s="62">
        <v>32161.818570346</v>
      </c>
      <c r="R191" s="62">
        <v>0</v>
      </c>
      <c r="S191" s="62">
        <v>0</v>
      </c>
      <c r="T191" s="62">
        <v>0</v>
      </c>
      <c r="U191" s="62">
        <v>0</v>
      </c>
      <c r="V191" s="62">
        <v>0</v>
      </c>
      <c r="W191" s="62">
        <v>0</v>
      </c>
      <c r="X191" s="62">
        <v>0</v>
      </c>
      <c r="Y191" s="62">
        <v>0</v>
      </c>
      <c r="Z191" s="62">
        <v>1667577.3873108299</v>
      </c>
      <c r="AA191" s="62">
        <v>0</v>
      </c>
      <c r="AB191" s="62">
        <v>32443.263981198699</v>
      </c>
      <c r="AC191" s="62">
        <v>0</v>
      </c>
      <c r="AD191" s="62">
        <v>0</v>
      </c>
      <c r="AE191" s="62">
        <v>0</v>
      </c>
      <c r="AF191" s="62">
        <v>11681.352894662299</v>
      </c>
      <c r="AG191" s="62">
        <v>0</v>
      </c>
      <c r="AH191" s="62">
        <v>0</v>
      </c>
      <c r="AI191" s="62">
        <v>4566.2164021396502</v>
      </c>
      <c r="AJ191" s="62">
        <v>0</v>
      </c>
      <c r="AK191" s="62">
        <v>0</v>
      </c>
      <c r="AL191" s="62">
        <v>0</v>
      </c>
      <c r="AM191" s="62">
        <v>20613.809524742199</v>
      </c>
      <c r="AN191" s="62">
        <v>0</v>
      </c>
      <c r="AO191" s="62">
        <v>0</v>
      </c>
      <c r="AP191" s="62">
        <v>779809.76675307902</v>
      </c>
      <c r="AQ191" s="62">
        <v>0</v>
      </c>
      <c r="AR191" s="62">
        <v>192020.58039834001</v>
      </c>
      <c r="AS191" s="62">
        <v>2012106.49165157</v>
      </c>
      <c r="AT191" s="62">
        <v>28882.054309697</v>
      </c>
      <c r="AU191" s="62">
        <v>0</v>
      </c>
      <c r="AV191" s="62">
        <v>0</v>
      </c>
      <c r="AW191" s="62">
        <v>0</v>
      </c>
      <c r="AX191" s="62">
        <v>0</v>
      </c>
      <c r="AY191" s="62">
        <v>5147.2981821460098</v>
      </c>
      <c r="AZ191" s="62">
        <v>0</v>
      </c>
      <c r="BA191" s="62">
        <v>13542.616114714399</v>
      </c>
      <c r="BB191" s="62">
        <v>0</v>
      </c>
      <c r="BC191" s="62">
        <v>112373.411002726</v>
      </c>
      <c r="BD191" s="62">
        <v>0</v>
      </c>
      <c r="BE191" s="62">
        <v>0</v>
      </c>
    </row>
    <row r="192" spans="1:57" ht="15" customHeight="1" x14ac:dyDescent="0.25">
      <c r="A192" s="61" t="s">
        <v>839</v>
      </c>
      <c r="B192" s="62">
        <v>5103.1768956851402</v>
      </c>
      <c r="C192" s="62">
        <v>238720.830620586</v>
      </c>
      <c r="D192" s="62">
        <v>54141.725490856297</v>
      </c>
      <c r="E192" s="62">
        <v>20517.110291165001</v>
      </c>
      <c r="F192" s="62">
        <v>161033.35896721901</v>
      </c>
      <c r="G192" s="62">
        <v>6064.8981762658304</v>
      </c>
      <c r="H192" s="62">
        <v>0</v>
      </c>
      <c r="I192" s="62">
        <v>0</v>
      </c>
      <c r="J192" s="62">
        <v>875733.65092420997</v>
      </c>
      <c r="K192" s="62">
        <v>189308.09844348999</v>
      </c>
      <c r="L192" s="62">
        <v>0</v>
      </c>
      <c r="M192" s="62">
        <v>2917741.33783748</v>
      </c>
      <c r="N192" s="62">
        <v>0</v>
      </c>
      <c r="O192" s="62">
        <v>0</v>
      </c>
      <c r="P192" s="62">
        <v>2692.2847816759599</v>
      </c>
      <c r="Q192" s="62">
        <v>23110.1710747299</v>
      </c>
      <c r="R192" s="62">
        <v>0</v>
      </c>
      <c r="S192" s="62">
        <v>0</v>
      </c>
      <c r="T192" s="62">
        <v>0</v>
      </c>
      <c r="U192" s="62">
        <v>0</v>
      </c>
      <c r="V192" s="62">
        <v>0</v>
      </c>
      <c r="W192" s="62">
        <v>0</v>
      </c>
      <c r="X192" s="62">
        <v>0</v>
      </c>
      <c r="Y192" s="62">
        <v>0</v>
      </c>
      <c r="Z192" s="62">
        <v>1281419.69032834</v>
      </c>
      <c r="AA192" s="62">
        <v>0</v>
      </c>
      <c r="AB192" s="62">
        <v>21906.8440462744</v>
      </c>
      <c r="AC192" s="62">
        <v>0</v>
      </c>
      <c r="AD192" s="62">
        <v>0</v>
      </c>
      <c r="AE192" s="62">
        <v>0</v>
      </c>
      <c r="AF192" s="62">
        <v>9768.7828414222695</v>
      </c>
      <c r="AG192" s="62">
        <v>0</v>
      </c>
      <c r="AH192" s="62">
        <v>0</v>
      </c>
      <c r="AI192" s="62">
        <v>2333.8146832009502</v>
      </c>
      <c r="AJ192" s="62">
        <v>0</v>
      </c>
      <c r="AK192" s="62">
        <v>0</v>
      </c>
      <c r="AL192" s="62">
        <v>0</v>
      </c>
      <c r="AM192" s="62">
        <v>13741.2510962821</v>
      </c>
      <c r="AN192" s="62">
        <v>0</v>
      </c>
      <c r="AO192" s="62">
        <v>0</v>
      </c>
      <c r="AP192" s="62">
        <v>652132.70566561294</v>
      </c>
      <c r="AQ192" s="62">
        <v>0</v>
      </c>
      <c r="AR192" s="62">
        <v>98475.895287965293</v>
      </c>
      <c r="AS192" s="62">
        <v>1031889.33089905</v>
      </c>
      <c r="AT192" s="62">
        <v>24153.239706893601</v>
      </c>
      <c r="AU192" s="62">
        <v>0</v>
      </c>
      <c r="AV192" s="62">
        <v>0</v>
      </c>
      <c r="AW192" s="62">
        <v>0</v>
      </c>
      <c r="AX192" s="62">
        <v>0</v>
      </c>
      <c r="AY192" s="62">
        <v>21314.312916464602</v>
      </c>
      <c r="AZ192" s="62">
        <v>85926.360327112503</v>
      </c>
      <c r="BA192" s="62">
        <v>9592.5225153239007</v>
      </c>
      <c r="BB192" s="62">
        <v>0</v>
      </c>
      <c r="BC192" s="62">
        <v>66425.886828513205</v>
      </c>
      <c r="BD192" s="62">
        <v>0</v>
      </c>
      <c r="BE192" s="62">
        <v>0</v>
      </c>
    </row>
    <row r="193" spans="1:57" ht="15" customHeight="1" x14ac:dyDescent="0.25">
      <c r="A193" s="61" t="s">
        <v>838</v>
      </c>
      <c r="B193" s="62">
        <v>1324.3663713716301</v>
      </c>
      <c r="C193" s="62">
        <v>61952.357655325599</v>
      </c>
      <c r="D193" s="62">
        <v>53868.960545771501</v>
      </c>
      <c r="E193" s="62">
        <v>3333.7056182641099</v>
      </c>
      <c r="F193" s="62">
        <v>14305.833822987301</v>
      </c>
      <c r="G193" s="62">
        <v>538.79163497930301</v>
      </c>
      <c r="H193" s="62">
        <v>0</v>
      </c>
      <c r="I193" s="62">
        <v>0</v>
      </c>
      <c r="J193" s="62">
        <v>98548.664971640203</v>
      </c>
      <c r="K193" s="62">
        <v>21303.349882983101</v>
      </c>
      <c r="L193" s="62">
        <v>0</v>
      </c>
      <c r="M193" s="62">
        <v>474086.776965798</v>
      </c>
      <c r="N193" s="62">
        <v>0</v>
      </c>
      <c r="O193" s="62">
        <v>0</v>
      </c>
      <c r="P193" s="62">
        <v>727.72306922864004</v>
      </c>
      <c r="Q193" s="62">
        <v>2779.7459157490498</v>
      </c>
      <c r="R193" s="62">
        <v>0</v>
      </c>
      <c r="S193" s="62">
        <v>0</v>
      </c>
      <c r="T193" s="62">
        <v>0</v>
      </c>
      <c r="U193" s="62">
        <v>0</v>
      </c>
      <c r="V193" s="62">
        <v>0</v>
      </c>
      <c r="W193" s="62">
        <v>0</v>
      </c>
      <c r="X193" s="62">
        <v>0</v>
      </c>
      <c r="Y193" s="62">
        <v>0</v>
      </c>
      <c r="Z193" s="62">
        <v>10304580.303753899</v>
      </c>
      <c r="AA193" s="62">
        <v>0</v>
      </c>
      <c r="AB193" s="62">
        <v>2483.7850085260602</v>
      </c>
      <c r="AC193" s="62">
        <v>15587.0676154864</v>
      </c>
      <c r="AD193" s="62">
        <v>0</v>
      </c>
      <c r="AE193" s="62">
        <v>0</v>
      </c>
      <c r="AF193" s="62">
        <v>0</v>
      </c>
      <c r="AG193" s="62">
        <v>0</v>
      </c>
      <c r="AH193" s="62">
        <v>0</v>
      </c>
      <c r="AI193" s="62">
        <v>200.38055802103</v>
      </c>
      <c r="AJ193" s="62">
        <v>0</v>
      </c>
      <c r="AK193" s="62">
        <v>0</v>
      </c>
      <c r="AL193" s="62">
        <v>0</v>
      </c>
      <c r="AM193" s="62">
        <v>1149.97072785254</v>
      </c>
      <c r="AN193" s="62">
        <v>0</v>
      </c>
      <c r="AO193" s="62">
        <v>0</v>
      </c>
      <c r="AP193" s="62">
        <v>176271.10524910101</v>
      </c>
      <c r="AQ193" s="62">
        <v>0</v>
      </c>
      <c r="AR193" s="62">
        <v>19485.970998446301</v>
      </c>
      <c r="AS193" s="62">
        <v>204185.660338227</v>
      </c>
      <c r="AT193" s="62">
        <v>6528.6071707369601</v>
      </c>
      <c r="AU193" s="62">
        <v>0</v>
      </c>
      <c r="AV193" s="62">
        <v>0</v>
      </c>
      <c r="AW193" s="62">
        <v>0</v>
      </c>
      <c r="AX193" s="62">
        <v>0</v>
      </c>
      <c r="AY193" s="62">
        <v>4969.0883472306996</v>
      </c>
      <c r="AZ193" s="62">
        <v>9137.7001173560602</v>
      </c>
      <c r="BA193" s="62">
        <v>1020.10132615993</v>
      </c>
      <c r="BB193" s="62">
        <v>0</v>
      </c>
      <c r="BC193" s="62">
        <v>6922.9881704487698</v>
      </c>
      <c r="BD193" s="62">
        <v>0</v>
      </c>
      <c r="BE193" s="62">
        <v>0</v>
      </c>
    </row>
    <row r="194" spans="1:57" ht="15" customHeight="1" x14ac:dyDescent="0.25">
      <c r="A194" s="61" t="s">
        <v>837</v>
      </c>
      <c r="B194" s="62">
        <v>12273.200730267499</v>
      </c>
      <c r="C194" s="62">
        <v>574126.41822741402</v>
      </c>
      <c r="D194" s="62">
        <v>100079.088561168</v>
      </c>
      <c r="E194" s="62">
        <v>52366.374954973799</v>
      </c>
      <c r="F194" s="62">
        <v>213254.098732493</v>
      </c>
      <c r="G194" s="62">
        <v>8031.6551747389503</v>
      </c>
      <c r="H194" s="62">
        <v>0</v>
      </c>
      <c r="I194" s="62">
        <v>0</v>
      </c>
      <c r="J194" s="62">
        <v>609389.65564633498</v>
      </c>
      <c r="K194" s="62">
        <v>131732.28732271001</v>
      </c>
      <c r="L194" s="62">
        <v>0</v>
      </c>
      <c r="M194" s="62">
        <v>7447030.0520155896</v>
      </c>
      <c r="N194" s="62">
        <v>0</v>
      </c>
      <c r="O194" s="62">
        <v>0</v>
      </c>
      <c r="P194" s="62">
        <v>2448.80247113209</v>
      </c>
      <c r="Q194" s="62">
        <v>194496.89439734301</v>
      </c>
      <c r="R194" s="62">
        <v>0</v>
      </c>
      <c r="S194" s="62">
        <v>0</v>
      </c>
      <c r="T194" s="62">
        <v>0</v>
      </c>
      <c r="U194" s="62">
        <v>0</v>
      </c>
      <c r="V194" s="62">
        <v>0</v>
      </c>
      <c r="W194" s="62">
        <v>0</v>
      </c>
      <c r="X194" s="62">
        <v>0</v>
      </c>
      <c r="Y194" s="62">
        <v>0</v>
      </c>
      <c r="Z194" s="62">
        <v>1165531.86557032</v>
      </c>
      <c r="AA194" s="62">
        <v>0</v>
      </c>
      <c r="AB194" s="62">
        <v>8466.9474673713194</v>
      </c>
      <c r="AC194" s="62">
        <v>53134.583791912999</v>
      </c>
      <c r="AD194" s="62">
        <v>0</v>
      </c>
      <c r="AE194" s="62">
        <v>0</v>
      </c>
      <c r="AF194" s="62">
        <v>8885.3228770012101</v>
      </c>
      <c r="AG194" s="62">
        <v>0</v>
      </c>
      <c r="AH194" s="62">
        <v>0</v>
      </c>
      <c r="AI194" s="62">
        <v>13655.4527364594</v>
      </c>
      <c r="AJ194" s="62">
        <v>0</v>
      </c>
      <c r="AK194" s="62">
        <v>0</v>
      </c>
      <c r="AL194" s="62">
        <v>0</v>
      </c>
      <c r="AM194" s="62">
        <v>2694.8152681531601</v>
      </c>
      <c r="AN194" s="62">
        <v>0</v>
      </c>
      <c r="AO194" s="62">
        <v>0</v>
      </c>
      <c r="AP194" s="62">
        <v>593155.74340761302</v>
      </c>
      <c r="AQ194" s="62">
        <v>0</v>
      </c>
      <c r="AR194" s="62">
        <v>178378.39967960599</v>
      </c>
      <c r="AS194" s="62">
        <v>1869155.5578286101</v>
      </c>
      <c r="AT194" s="62">
        <v>21968.8918061884</v>
      </c>
      <c r="AU194" s="62">
        <v>0</v>
      </c>
      <c r="AV194" s="62">
        <v>0</v>
      </c>
      <c r="AW194" s="62">
        <v>0</v>
      </c>
      <c r="AX194" s="62">
        <v>0</v>
      </c>
      <c r="AY194" s="62">
        <v>54269.528558252001</v>
      </c>
      <c r="AZ194" s="62">
        <v>0</v>
      </c>
      <c r="BA194" s="62">
        <v>14519.7881208486</v>
      </c>
      <c r="BB194" s="62">
        <v>283.55354656203298</v>
      </c>
      <c r="BC194" s="62">
        <v>390673.238169697</v>
      </c>
      <c r="BD194" s="62">
        <v>0</v>
      </c>
      <c r="BE194" s="62">
        <v>0</v>
      </c>
    </row>
    <row r="195" spans="1:57" ht="15" customHeight="1" x14ac:dyDescent="0.25">
      <c r="A195" s="61" t="s">
        <v>836</v>
      </c>
      <c r="B195" s="62">
        <v>550.00965044177599</v>
      </c>
      <c r="C195" s="62">
        <v>25728.8279999927</v>
      </c>
      <c r="D195" s="62">
        <v>0</v>
      </c>
      <c r="E195" s="62">
        <v>3836.9017737173799</v>
      </c>
      <c r="F195" s="62">
        <v>34435.429855443901</v>
      </c>
      <c r="G195" s="62">
        <v>1296.91996854033</v>
      </c>
      <c r="H195" s="62">
        <v>0</v>
      </c>
      <c r="I195" s="62">
        <v>0</v>
      </c>
      <c r="J195" s="62">
        <v>182061.17061796301</v>
      </c>
      <c r="K195" s="62">
        <v>39356.320239306697</v>
      </c>
      <c r="L195" s="62">
        <v>0</v>
      </c>
      <c r="M195" s="62">
        <v>545646.37785360601</v>
      </c>
      <c r="N195" s="62">
        <v>0</v>
      </c>
      <c r="O195" s="62">
        <v>0</v>
      </c>
      <c r="P195" s="62">
        <v>225.63799951707901</v>
      </c>
      <c r="Q195" s="62">
        <v>4595.4725875741697</v>
      </c>
      <c r="R195" s="62">
        <v>0</v>
      </c>
      <c r="S195" s="62">
        <v>0</v>
      </c>
      <c r="T195" s="62">
        <v>0</v>
      </c>
      <c r="U195" s="62">
        <v>0</v>
      </c>
      <c r="V195" s="62">
        <v>0</v>
      </c>
      <c r="W195" s="62">
        <v>0</v>
      </c>
      <c r="X195" s="62">
        <v>0</v>
      </c>
      <c r="Y195" s="62">
        <v>0</v>
      </c>
      <c r="Z195" s="62">
        <v>107394.64763734701</v>
      </c>
      <c r="AA195" s="62">
        <v>0</v>
      </c>
      <c r="AB195" s="62">
        <v>4539.2947900662002</v>
      </c>
      <c r="AC195" s="62">
        <v>28486.4811373497</v>
      </c>
      <c r="AD195" s="62">
        <v>0</v>
      </c>
      <c r="AE195" s="62">
        <v>0</v>
      </c>
      <c r="AF195" s="62">
        <v>0</v>
      </c>
      <c r="AG195" s="62">
        <v>0</v>
      </c>
      <c r="AH195" s="62">
        <v>0</v>
      </c>
      <c r="AI195" s="62">
        <v>485.31204450412201</v>
      </c>
      <c r="AJ195" s="62">
        <v>0</v>
      </c>
      <c r="AK195" s="62">
        <v>0</v>
      </c>
      <c r="AL195" s="62">
        <v>0</v>
      </c>
      <c r="AM195" s="62">
        <v>2871.8152222206299</v>
      </c>
      <c r="AN195" s="62">
        <v>0</v>
      </c>
      <c r="AO195" s="62">
        <v>0</v>
      </c>
      <c r="AP195" s="62">
        <v>54654.663625312998</v>
      </c>
      <c r="AQ195" s="62">
        <v>0</v>
      </c>
      <c r="AR195" s="62">
        <v>18370.1177162698</v>
      </c>
      <c r="AS195" s="62">
        <v>192493.08092171399</v>
      </c>
      <c r="AT195" s="62">
        <v>2024.26159610328</v>
      </c>
      <c r="AU195" s="62">
        <v>0</v>
      </c>
      <c r="AV195" s="62">
        <v>0</v>
      </c>
      <c r="AW195" s="62">
        <v>0</v>
      </c>
      <c r="AX195" s="62">
        <v>0</v>
      </c>
      <c r="AY195" s="62">
        <v>679.83329358101196</v>
      </c>
      <c r="AZ195" s="62">
        <v>17573.316354207502</v>
      </c>
      <c r="BA195" s="62">
        <v>1961.82442940753</v>
      </c>
      <c r="BB195" s="62">
        <v>0</v>
      </c>
      <c r="BC195" s="62">
        <v>13852.6965346084</v>
      </c>
      <c r="BD195" s="62">
        <v>0</v>
      </c>
      <c r="BE195" s="62">
        <v>0</v>
      </c>
    </row>
    <row r="196" spans="1:57" ht="15" customHeight="1" x14ac:dyDescent="0.25">
      <c r="A196" s="61" t="s">
        <v>835</v>
      </c>
      <c r="B196" s="62">
        <v>2440.0104005430799</v>
      </c>
      <c r="C196" s="62">
        <v>114140.92073359501</v>
      </c>
      <c r="D196" s="62">
        <v>0</v>
      </c>
      <c r="E196" s="62">
        <v>6191.1956622797998</v>
      </c>
      <c r="F196" s="62">
        <v>41478.979242865797</v>
      </c>
      <c r="G196" s="62">
        <v>1562.1967465996099</v>
      </c>
      <c r="H196" s="62">
        <v>0</v>
      </c>
      <c r="I196" s="62">
        <v>0</v>
      </c>
      <c r="J196" s="62">
        <v>233909.759122327</v>
      </c>
      <c r="K196" s="62">
        <v>50564.474324049901</v>
      </c>
      <c r="L196" s="62">
        <v>0</v>
      </c>
      <c r="M196" s="62">
        <v>880450.86555159802</v>
      </c>
      <c r="N196" s="62">
        <v>0</v>
      </c>
      <c r="O196" s="62">
        <v>0</v>
      </c>
      <c r="P196" s="62">
        <v>165.900388969148</v>
      </c>
      <c r="Q196" s="62">
        <v>5672.3738984902002</v>
      </c>
      <c r="R196" s="62">
        <v>0</v>
      </c>
      <c r="S196" s="62">
        <v>0</v>
      </c>
      <c r="T196" s="62">
        <v>0</v>
      </c>
      <c r="U196" s="62">
        <v>0</v>
      </c>
      <c r="V196" s="62">
        <v>0</v>
      </c>
      <c r="W196" s="62">
        <v>0</v>
      </c>
      <c r="X196" s="62">
        <v>0</v>
      </c>
      <c r="Y196" s="62">
        <v>0</v>
      </c>
      <c r="Z196" s="62">
        <v>1027613.8583178699</v>
      </c>
      <c r="AA196" s="62">
        <v>0</v>
      </c>
      <c r="AB196" s="62">
        <v>6256.6555520269403</v>
      </c>
      <c r="AC196" s="62">
        <v>39263.830322797403</v>
      </c>
      <c r="AD196" s="62">
        <v>0</v>
      </c>
      <c r="AE196" s="62">
        <v>0</v>
      </c>
      <c r="AF196" s="62">
        <v>0</v>
      </c>
      <c r="AG196" s="62">
        <v>0</v>
      </c>
      <c r="AH196" s="62">
        <v>0</v>
      </c>
      <c r="AI196" s="62">
        <v>587.13917803878996</v>
      </c>
      <c r="AJ196" s="62">
        <v>0</v>
      </c>
      <c r="AK196" s="62">
        <v>0</v>
      </c>
      <c r="AL196" s="62">
        <v>0</v>
      </c>
      <c r="AM196" s="62">
        <v>3449.1269946861798</v>
      </c>
      <c r="AN196" s="62">
        <v>0</v>
      </c>
      <c r="AO196" s="62">
        <v>0</v>
      </c>
      <c r="AP196" s="62">
        <v>40184.853499071498</v>
      </c>
      <c r="AQ196" s="62">
        <v>0</v>
      </c>
      <c r="AR196" s="62">
        <v>29040.6184261944</v>
      </c>
      <c r="AS196" s="62">
        <v>304304.969588181</v>
      </c>
      <c r="AT196" s="62">
        <v>1488.33878552191</v>
      </c>
      <c r="AU196" s="62">
        <v>0</v>
      </c>
      <c r="AV196" s="62">
        <v>0</v>
      </c>
      <c r="AW196" s="62">
        <v>0</v>
      </c>
      <c r="AX196" s="62">
        <v>0</v>
      </c>
      <c r="AY196" s="62">
        <v>894.92962416953901</v>
      </c>
      <c r="AZ196" s="62">
        <v>23381.2205718039</v>
      </c>
      <c r="BA196" s="62">
        <v>2610.1988254326202</v>
      </c>
      <c r="BB196" s="62">
        <v>0</v>
      </c>
      <c r="BC196" s="62">
        <v>17199.684564814699</v>
      </c>
      <c r="BD196" s="62">
        <v>0</v>
      </c>
      <c r="BE196" s="62">
        <v>0</v>
      </c>
    </row>
    <row r="197" spans="1:57" ht="15" customHeight="1" x14ac:dyDescent="0.25">
      <c r="A197" s="61" t="s">
        <v>834</v>
      </c>
      <c r="B197" s="62">
        <v>0</v>
      </c>
      <c r="C197" s="62">
        <v>0</v>
      </c>
      <c r="D197" s="62">
        <v>0</v>
      </c>
      <c r="E197" s="62">
        <v>0</v>
      </c>
      <c r="F197" s="62">
        <v>58949.247514687399</v>
      </c>
      <c r="G197" s="62">
        <v>316403.34577050299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62">
        <v>0</v>
      </c>
      <c r="S197" s="62">
        <v>0</v>
      </c>
      <c r="T197" s="62">
        <v>0</v>
      </c>
      <c r="U197" s="62">
        <v>0</v>
      </c>
      <c r="V197" s="62">
        <v>0</v>
      </c>
      <c r="W197" s="62">
        <v>0</v>
      </c>
      <c r="X197" s="62">
        <v>0</v>
      </c>
      <c r="Y197" s="62">
        <v>0</v>
      </c>
      <c r="Z197" s="62">
        <v>0</v>
      </c>
      <c r="AA197" s="62">
        <v>0</v>
      </c>
      <c r="AB197" s="62">
        <v>0</v>
      </c>
      <c r="AC197" s="62">
        <v>0</v>
      </c>
      <c r="AD197" s="62">
        <v>0</v>
      </c>
      <c r="AE197" s="62">
        <v>0</v>
      </c>
      <c r="AF197" s="62">
        <v>0</v>
      </c>
      <c r="AG197" s="62">
        <v>0</v>
      </c>
      <c r="AH197" s="62">
        <v>0</v>
      </c>
      <c r="AI197" s="62">
        <v>0</v>
      </c>
      <c r="AJ197" s="62">
        <v>0</v>
      </c>
      <c r="AK197" s="62">
        <v>0</v>
      </c>
      <c r="AL197" s="62">
        <v>0</v>
      </c>
      <c r="AM197" s="62">
        <v>0</v>
      </c>
      <c r="AN197" s="62">
        <v>0</v>
      </c>
      <c r="AO197" s="62">
        <v>0</v>
      </c>
      <c r="AP197" s="62">
        <v>0</v>
      </c>
      <c r="AQ197" s="62">
        <v>0</v>
      </c>
      <c r="AR197" s="62">
        <v>0</v>
      </c>
      <c r="AS197" s="62">
        <v>0</v>
      </c>
      <c r="AT197" s="62">
        <v>0</v>
      </c>
      <c r="AU197" s="62">
        <v>0</v>
      </c>
      <c r="AV197" s="62">
        <v>0</v>
      </c>
      <c r="AW197" s="62">
        <v>0</v>
      </c>
      <c r="AX197" s="62">
        <v>0</v>
      </c>
      <c r="AY197" s="62">
        <v>0</v>
      </c>
      <c r="AZ197" s="62">
        <v>0</v>
      </c>
      <c r="BA197" s="62">
        <v>0</v>
      </c>
      <c r="BB197" s="62">
        <v>0</v>
      </c>
      <c r="BC197" s="62">
        <v>22833.984755727401</v>
      </c>
      <c r="BD197" s="62">
        <v>0</v>
      </c>
      <c r="BE197" s="62">
        <v>0</v>
      </c>
    </row>
    <row r="198" spans="1:57" ht="15" customHeight="1" x14ac:dyDescent="0.25">
      <c r="A198" s="61" t="s">
        <v>833</v>
      </c>
      <c r="B198" s="62">
        <v>0</v>
      </c>
      <c r="C198" s="62">
        <v>1159050.49966299</v>
      </c>
      <c r="D198" s="62">
        <v>644.47468054947797</v>
      </c>
      <c r="E198" s="62">
        <v>0</v>
      </c>
      <c r="F198" s="62">
        <v>2822.8674163959599</v>
      </c>
      <c r="G198" s="62">
        <v>4888.4179393071199</v>
      </c>
      <c r="H198" s="62">
        <v>0</v>
      </c>
      <c r="I198" s="62">
        <v>0</v>
      </c>
      <c r="J198" s="62">
        <v>0</v>
      </c>
      <c r="K198" s="62">
        <v>224577.58904579599</v>
      </c>
      <c r="L198" s="62">
        <v>0</v>
      </c>
      <c r="M198" s="62">
        <v>145458523.42006701</v>
      </c>
      <c r="N198" s="62">
        <v>0</v>
      </c>
      <c r="O198" s="62">
        <v>0</v>
      </c>
      <c r="P198" s="62">
        <v>0</v>
      </c>
      <c r="Q198" s="62">
        <v>0</v>
      </c>
      <c r="R198" s="62">
        <v>0</v>
      </c>
      <c r="S198" s="62">
        <v>0</v>
      </c>
      <c r="T198" s="62">
        <v>0</v>
      </c>
      <c r="U198" s="62">
        <v>0</v>
      </c>
      <c r="V198" s="62">
        <v>0</v>
      </c>
      <c r="W198" s="62">
        <v>0</v>
      </c>
      <c r="X198" s="62">
        <v>0</v>
      </c>
      <c r="Y198" s="62">
        <v>0</v>
      </c>
      <c r="Z198" s="62">
        <v>0</v>
      </c>
      <c r="AA198" s="62">
        <v>0</v>
      </c>
      <c r="AB198" s="62">
        <v>2761.9414687499998</v>
      </c>
      <c r="AC198" s="62">
        <v>284259.99050829897</v>
      </c>
      <c r="AD198" s="62">
        <v>0</v>
      </c>
      <c r="AE198" s="62">
        <v>0</v>
      </c>
      <c r="AF198" s="62">
        <v>0</v>
      </c>
      <c r="AG198" s="62">
        <v>0</v>
      </c>
      <c r="AH198" s="62">
        <v>0</v>
      </c>
      <c r="AI198" s="62">
        <v>0</v>
      </c>
      <c r="AJ198" s="62">
        <v>0</v>
      </c>
      <c r="AK198" s="62">
        <v>0</v>
      </c>
      <c r="AL198" s="62">
        <v>0</v>
      </c>
      <c r="AM198" s="62">
        <v>0</v>
      </c>
      <c r="AN198" s="62">
        <v>0</v>
      </c>
      <c r="AO198" s="62">
        <v>0</v>
      </c>
      <c r="AP198" s="62">
        <v>0</v>
      </c>
      <c r="AQ198" s="62">
        <v>0</v>
      </c>
      <c r="AR198" s="62">
        <v>10723.839767981101</v>
      </c>
      <c r="AS198" s="62">
        <v>720586.52334273199</v>
      </c>
      <c r="AT198" s="62">
        <v>0</v>
      </c>
      <c r="AU198" s="62">
        <v>0</v>
      </c>
      <c r="AV198" s="62">
        <v>0</v>
      </c>
      <c r="AW198" s="62">
        <v>0</v>
      </c>
      <c r="AX198" s="62">
        <v>0</v>
      </c>
      <c r="AY198" s="62">
        <v>0</v>
      </c>
      <c r="AZ198" s="62">
        <v>0</v>
      </c>
      <c r="BA198" s="62">
        <v>0</v>
      </c>
      <c r="BB198" s="62">
        <v>121.644008150772</v>
      </c>
      <c r="BC198" s="62">
        <v>46062.899244989203</v>
      </c>
      <c r="BD198" s="62">
        <v>0</v>
      </c>
      <c r="BE198" s="62">
        <v>0</v>
      </c>
    </row>
    <row r="199" spans="1:57" ht="15" customHeight="1" x14ac:dyDescent="0.25">
      <c r="A199" s="61" t="s">
        <v>832</v>
      </c>
      <c r="B199" s="62">
        <v>0</v>
      </c>
      <c r="C199" s="62">
        <v>754852.800409836</v>
      </c>
      <c r="D199" s="62">
        <v>0</v>
      </c>
      <c r="E199" s="62">
        <v>0</v>
      </c>
      <c r="F199" s="62">
        <v>0</v>
      </c>
      <c r="G199" s="62">
        <v>0</v>
      </c>
      <c r="H199" s="62">
        <v>0</v>
      </c>
      <c r="I199" s="62">
        <v>0</v>
      </c>
      <c r="J199" s="62">
        <v>564862.37927106</v>
      </c>
      <c r="K199" s="62">
        <v>24148.127854386501</v>
      </c>
      <c r="L199" s="62">
        <v>122144704.250762</v>
      </c>
      <c r="M199" s="62">
        <v>0</v>
      </c>
      <c r="N199" s="62">
        <v>0</v>
      </c>
      <c r="O199" s="62">
        <v>0</v>
      </c>
      <c r="P199" s="62">
        <v>0</v>
      </c>
      <c r="Q199" s="62">
        <v>6255.7592079612896</v>
      </c>
      <c r="R199" s="62">
        <v>0</v>
      </c>
      <c r="S199" s="62">
        <v>0</v>
      </c>
      <c r="T199" s="62">
        <v>0</v>
      </c>
      <c r="U199" s="62">
        <v>0</v>
      </c>
      <c r="V199" s="62">
        <v>0</v>
      </c>
      <c r="W199" s="62">
        <v>0</v>
      </c>
      <c r="X199" s="62">
        <v>0</v>
      </c>
      <c r="Y199" s="62">
        <v>0</v>
      </c>
      <c r="Z199" s="62">
        <v>0</v>
      </c>
      <c r="AA199" s="62">
        <v>0</v>
      </c>
      <c r="AB199" s="62">
        <v>115281.992867943</v>
      </c>
      <c r="AC199" s="62">
        <v>260788.98211769899</v>
      </c>
      <c r="AD199" s="62">
        <v>198597.97983203299</v>
      </c>
      <c r="AE199" s="62">
        <v>0</v>
      </c>
      <c r="AF199" s="62">
        <v>0</v>
      </c>
      <c r="AG199" s="62">
        <v>0</v>
      </c>
      <c r="AH199" s="62">
        <v>0</v>
      </c>
      <c r="AI199" s="62">
        <v>0</v>
      </c>
      <c r="AJ199" s="62">
        <v>0</v>
      </c>
      <c r="AK199" s="62">
        <v>0</v>
      </c>
      <c r="AL199" s="62">
        <v>0</v>
      </c>
      <c r="AM199" s="62">
        <v>1185.63059301351</v>
      </c>
      <c r="AN199" s="62">
        <v>0</v>
      </c>
      <c r="AO199" s="62">
        <v>0</v>
      </c>
      <c r="AP199" s="62">
        <v>0</v>
      </c>
      <c r="AQ199" s="62">
        <v>0</v>
      </c>
      <c r="AR199" s="62">
        <v>60107.572484670702</v>
      </c>
      <c r="AS199" s="62">
        <v>482896.48617331299</v>
      </c>
      <c r="AT199" s="62">
        <v>0</v>
      </c>
      <c r="AU199" s="62">
        <v>0</v>
      </c>
      <c r="AV199" s="62">
        <v>0</v>
      </c>
      <c r="AW199" s="62">
        <v>0</v>
      </c>
      <c r="AX199" s="62">
        <v>0</v>
      </c>
      <c r="AY199" s="62">
        <v>0</v>
      </c>
      <c r="AZ199" s="62">
        <v>0</v>
      </c>
      <c r="BA199" s="62">
        <v>179262.58487889601</v>
      </c>
      <c r="BB199" s="62">
        <v>0</v>
      </c>
      <c r="BC199" s="62">
        <v>41057.675314661799</v>
      </c>
      <c r="BD199" s="62">
        <v>0</v>
      </c>
      <c r="BE199" s="62">
        <v>0</v>
      </c>
    </row>
    <row r="200" spans="1:57" ht="15" customHeight="1" x14ac:dyDescent="0.25">
      <c r="A200" s="61" t="s">
        <v>435</v>
      </c>
      <c r="B200" s="62">
        <v>0</v>
      </c>
      <c r="C200" s="62">
        <v>0</v>
      </c>
      <c r="D200" s="62">
        <v>0</v>
      </c>
      <c r="E200" s="62">
        <v>0</v>
      </c>
      <c r="F200" s="62">
        <v>0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62">
        <v>0</v>
      </c>
      <c r="S200" s="62">
        <v>0</v>
      </c>
      <c r="T200" s="62">
        <v>0</v>
      </c>
      <c r="U200" s="62">
        <v>0</v>
      </c>
      <c r="V200" s="62">
        <v>0</v>
      </c>
      <c r="W200" s="62">
        <v>0</v>
      </c>
      <c r="X200" s="62">
        <v>0</v>
      </c>
      <c r="Y200" s="62">
        <v>0</v>
      </c>
      <c r="Z200" s="62">
        <v>0</v>
      </c>
      <c r="AA200" s="62">
        <v>0</v>
      </c>
      <c r="AB200" s="62">
        <v>0</v>
      </c>
      <c r="AC200" s="62">
        <v>0</v>
      </c>
      <c r="AD200" s="62">
        <v>0</v>
      </c>
      <c r="AE200" s="62">
        <v>0</v>
      </c>
      <c r="AF200" s="62">
        <v>0</v>
      </c>
      <c r="AG200" s="62">
        <v>0</v>
      </c>
      <c r="AH200" s="62">
        <v>0</v>
      </c>
      <c r="AI200" s="62">
        <v>0</v>
      </c>
      <c r="AJ200" s="62">
        <v>0</v>
      </c>
      <c r="AK200" s="62">
        <v>0</v>
      </c>
      <c r="AL200" s="62">
        <v>0</v>
      </c>
      <c r="AM200" s="62">
        <v>0</v>
      </c>
      <c r="AN200" s="62">
        <v>0</v>
      </c>
      <c r="AO200" s="62">
        <v>0</v>
      </c>
      <c r="AP200" s="62">
        <v>2639374.4734443198</v>
      </c>
      <c r="AQ200" s="62">
        <v>0</v>
      </c>
      <c r="AR200" s="62">
        <v>0</v>
      </c>
      <c r="AS200" s="62">
        <v>0</v>
      </c>
      <c r="AT200" s="62">
        <v>0</v>
      </c>
      <c r="AU200" s="62">
        <v>0</v>
      </c>
      <c r="AV200" s="62">
        <v>0</v>
      </c>
      <c r="AW200" s="62">
        <v>0</v>
      </c>
      <c r="AX200" s="62">
        <v>0</v>
      </c>
      <c r="AY200" s="62">
        <v>0</v>
      </c>
      <c r="AZ200" s="62">
        <v>0</v>
      </c>
      <c r="BA200" s="62">
        <v>0</v>
      </c>
      <c r="BB200" s="62">
        <v>0</v>
      </c>
      <c r="BC200" s="62">
        <v>0</v>
      </c>
      <c r="BD200" s="62">
        <v>0</v>
      </c>
      <c r="BE200" s="62">
        <v>0</v>
      </c>
    </row>
    <row r="201" spans="1:57" ht="15" customHeight="1" x14ac:dyDescent="0.25">
      <c r="A201" s="61" t="s">
        <v>433</v>
      </c>
      <c r="B201" s="62">
        <v>0</v>
      </c>
      <c r="C201" s="62">
        <v>0</v>
      </c>
      <c r="D201" s="62">
        <v>0</v>
      </c>
      <c r="E201" s="62">
        <v>0</v>
      </c>
      <c r="F201" s="62">
        <v>0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62">
        <v>0</v>
      </c>
      <c r="S201" s="62">
        <v>0</v>
      </c>
      <c r="T201" s="62">
        <v>0</v>
      </c>
      <c r="U201" s="62">
        <v>0</v>
      </c>
      <c r="V201" s="62">
        <v>0</v>
      </c>
      <c r="W201" s="62">
        <v>0</v>
      </c>
      <c r="X201" s="62">
        <v>0</v>
      </c>
      <c r="Y201" s="62">
        <v>0</v>
      </c>
      <c r="Z201" s="62">
        <v>0</v>
      </c>
      <c r="AA201" s="62">
        <v>0</v>
      </c>
      <c r="AB201" s="62">
        <v>0</v>
      </c>
      <c r="AC201" s="62">
        <v>0</v>
      </c>
      <c r="AD201" s="62">
        <v>0</v>
      </c>
      <c r="AE201" s="62">
        <v>0</v>
      </c>
      <c r="AF201" s="62">
        <v>0</v>
      </c>
      <c r="AG201" s="62">
        <v>0</v>
      </c>
      <c r="AH201" s="62">
        <v>0</v>
      </c>
      <c r="AI201" s="62">
        <v>0</v>
      </c>
      <c r="AJ201" s="62">
        <v>0</v>
      </c>
      <c r="AK201" s="62">
        <v>0</v>
      </c>
      <c r="AL201" s="62">
        <v>0</v>
      </c>
      <c r="AM201" s="62">
        <v>0</v>
      </c>
      <c r="AN201" s="62">
        <v>0</v>
      </c>
      <c r="AO201" s="62">
        <v>0</v>
      </c>
      <c r="AP201" s="62">
        <v>0</v>
      </c>
      <c r="AQ201" s="62">
        <v>0</v>
      </c>
      <c r="AR201" s="62">
        <v>0</v>
      </c>
      <c r="AS201" s="62">
        <v>0</v>
      </c>
      <c r="AT201" s="62">
        <v>0</v>
      </c>
      <c r="AU201" s="62">
        <v>0</v>
      </c>
      <c r="AV201" s="62">
        <v>0</v>
      </c>
      <c r="AW201" s="62">
        <v>0</v>
      </c>
      <c r="AX201" s="62">
        <v>0</v>
      </c>
      <c r="AY201" s="62">
        <v>0</v>
      </c>
      <c r="AZ201" s="62">
        <v>0</v>
      </c>
      <c r="BA201" s="62">
        <v>0</v>
      </c>
      <c r="BB201" s="62">
        <v>0</v>
      </c>
      <c r="BC201" s="62">
        <v>0</v>
      </c>
      <c r="BD201" s="62">
        <v>0</v>
      </c>
      <c r="BE201" s="62">
        <v>0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"/>
  <sheetViews>
    <sheetView zoomScale="75" zoomScaleNormal="7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11" defaultRowHeight="14.25" x14ac:dyDescent="0.2"/>
  <cols>
    <col min="1" max="1" width="82" customWidth="1"/>
    <col min="2" max="30" width="15.5" customWidth="1"/>
  </cols>
  <sheetData>
    <row r="1" spans="1:30" ht="15" customHeight="1" x14ac:dyDescent="0.25">
      <c r="B1" s="61" t="s">
        <v>1074</v>
      </c>
      <c r="C1" s="61" t="s">
        <v>1072</v>
      </c>
      <c r="D1" s="61" t="s">
        <v>1070</v>
      </c>
      <c r="E1" s="61" t="s">
        <v>1068</v>
      </c>
      <c r="F1" s="61" t="s">
        <v>1066</v>
      </c>
      <c r="G1" s="61" t="s">
        <v>1064</v>
      </c>
      <c r="H1" s="61" t="s">
        <v>1062</v>
      </c>
      <c r="I1" s="61" t="s">
        <v>1060</v>
      </c>
      <c r="J1" s="61" t="s">
        <v>1058</v>
      </c>
      <c r="K1" s="61" t="s">
        <v>1056</v>
      </c>
      <c r="L1" s="61" t="s">
        <v>1054</v>
      </c>
      <c r="M1" s="61" t="s">
        <v>1052</v>
      </c>
      <c r="N1" s="61" t="s">
        <v>1050</v>
      </c>
      <c r="O1" s="61" t="s">
        <v>1048</v>
      </c>
      <c r="P1" s="61" t="s">
        <v>1046</v>
      </c>
      <c r="Q1" s="61" t="s">
        <v>1044</v>
      </c>
      <c r="R1" s="61" t="s">
        <v>1042</v>
      </c>
      <c r="S1" s="61" t="s">
        <v>1040</v>
      </c>
      <c r="T1" s="61" t="s">
        <v>1038</v>
      </c>
      <c r="U1" s="61" t="s">
        <v>1036</v>
      </c>
      <c r="V1" s="61" t="s">
        <v>1034</v>
      </c>
      <c r="W1" s="61" t="s">
        <v>1032</v>
      </c>
      <c r="X1" s="61" t="s">
        <v>1030</v>
      </c>
      <c r="Y1" s="61" t="s">
        <v>1028</v>
      </c>
      <c r="Z1" s="61" t="s">
        <v>1026</v>
      </c>
      <c r="AA1" s="61" t="s">
        <v>1024</v>
      </c>
      <c r="AB1" s="61" t="s">
        <v>1022</v>
      </c>
      <c r="AC1" s="61" t="s">
        <v>1020</v>
      </c>
      <c r="AD1" s="61" t="s">
        <v>1076</v>
      </c>
    </row>
    <row r="2" spans="1:30" ht="15" customHeight="1" x14ac:dyDescent="0.25">
      <c r="A2" s="73" t="s">
        <v>431</v>
      </c>
      <c r="B2" s="62">
        <f>SUM(EUST!B91:B93)/B4</f>
        <v>0.97789780294664297</v>
      </c>
      <c r="C2" s="62">
        <f>SUM(EUST!D91:D93)/C4</f>
        <v>0.98737762984087696</v>
      </c>
      <c r="D2" s="62">
        <f>SUM(EUST!F91:F93)/D4</f>
        <v>0.99518144135660547</v>
      </c>
      <c r="E2" s="62">
        <f>SUM(EUST!H91:H93)/E4</f>
        <v>0.92715934131257027</v>
      </c>
      <c r="F2" s="62">
        <f>SUM(EUST!J91:J93)/F4</f>
        <v>0.99638032906375318</v>
      </c>
      <c r="G2" s="62">
        <f>SUM(EUST!L91:L93)/G4</f>
        <v>0.94067872558973686</v>
      </c>
      <c r="H2" s="62">
        <f>SUM(EUST!N91:N93)/H4</f>
        <v>0.9920937602341422</v>
      </c>
      <c r="I2" s="62">
        <f>SUM(EUST!P91:P93)/I4</f>
        <v>1</v>
      </c>
      <c r="J2" s="62">
        <f>SUM(EUST!R91:R93)/J4</f>
        <v>0.95623309579759741</v>
      </c>
      <c r="K2" s="62">
        <f>SUM(EUST!T91:T93)/K4</f>
        <v>0.97554258302296504</v>
      </c>
      <c r="L2" s="62">
        <f>SUM(EUST!V91:V93)/L4</f>
        <v>0.9858221572127267</v>
      </c>
      <c r="M2" s="62">
        <f>SUM(EUST!X91:X93)/M4</f>
        <v>0.99126300959065261</v>
      </c>
      <c r="N2" s="62">
        <f>SUM(EUST!Z91:Z93)/N4</f>
        <v>0.98943722268264311</v>
      </c>
      <c r="O2" s="62">
        <f>SUM(EUST!AB91:AB93)/O4</f>
        <v>0.98361889291547144</v>
      </c>
      <c r="P2" s="62">
        <f>SUM(EUST!AD91:AD93)/P4</f>
        <v>0.99898353098729298</v>
      </c>
      <c r="Q2" s="62">
        <f>SUM(EUST!AF91:AF93)/Q4</f>
        <v>0.99532475984040991</v>
      </c>
      <c r="R2" s="62">
        <f>SUM(EUST!AH91:AH93)/R4</f>
        <v>0.61833329939806336</v>
      </c>
      <c r="S2" s="62">
        <f>SUM(EUST!AJ91:AJ93)/S4</f>
        <v>1</v>
      </c>
      <c r="T2" s="62">
        <f>SUM(EUST!AL91:AL93)/T4</f>
        <v>0.95698048021251825</v>
      </c>
      <c r="U2" s="62">
        <f>SUM(EUST!AN91:AN93)/U4</f>
        <v>0.99702742662829158</v>
      </c>
      <c r="V2" s="62">
        <f>SUM(EUST!AP91:AP93)/V4</f>
        <v>0.99085988635962741</v>
      </c>
      <c r="W2" s="62">
        <f>SUM(EUST!AR91:AR93)/W4</f>
        <v>0.98222915094298868</v>
      </c>
      <c r="X2" s="62">
        <f>SUM(EUST!AT91:AT93)/X4</f>
        <v>0.88551530697895142</v>
      </c>
      <c r="Y2" s="62">
        <f>SUM(EUST!AV91:AV93)/Y4</f>
        <v>0.94936017947311213</v>
      </c>
      <c r="Z2" s="62">
        <f>SUM(EUST!AX91:AX93)/Z4</f>
        <v>0.49597669845127645</v>
      </c>
      <c r="AA2" s="62">
        <f>SUM(EUST!AZ91:AZ93)/AA4</f>
        <v>0.99573411661139788</v>
      </c>
      <c r="AB2" s="62">
        <f>SUM(EUST!BB91:BB93)/AB4</f>
        <v>6.6473454468072818E-2</v>
      </c>
      <c r="AC2" s="62">
        <f>SUM(EUST!BD91:BD93)/AC4</f>
        <v>0.99141407856383501</v>
      </c>
      <c r="AD2" s="62">
        <f>(SUM(EUST!B91:B93)+SUM(EUST!D91:D93)+SUM(EUST!F91:F93)+SUM(EUST!H91:H93)+SUM(EUST!J91:J93)+SUM(EUST!L91:L93)+SUM(EUST!N91:N93)+SUM(EUST!P91:P93)+SUM(EUST!R91:R93)+SUM(EUST!T91:T93)+SUM(EUST!V91:V93)+SUM(EUST!X91:X93)+SUM(EUST!Z91:Z93)+SUM(EUST!AB91:AB93)+SUM(EUST!AD91:AD93)+SUM(EUST!AF91:AF93)+SUM(EUST!AH91:AH93)+SUM(EUST!AJ91:AJ93)+SUM(EUST!AL91:AL93)+SUM(EUST!AN91:AN93)+SUM(EUST!AP91:AP93)+SUM(EUST!AR91:AR93)+SUM(EUST!AT91:AT93)+SUM(EUST!AV91:AV93)+SUM(EUST!AX91:AX93)+SUM(EUST!AZ91:AZ93)+SUM(EUST!BB91:BB93)+SUM(EUST!BD91:BD93))/AD4</f>
        <v>0.98558602890456104</v>
      </c>
    </row>
    <row r="3" spans="1:30" ht="15" customHeight="1" x14ac:dyDescent="0.25">
      <c r="A3" s="73" t="s">
        <v>1075</v>
      </c>
      <c r="B3" s="62">
        <f>SUM(EUST!B94:B96)/B4</f>
        <v>2.2102197053357007E-2</v>
      </c>
      <c r="C3" s="62">
        <f>SUM(EUST!D94:D96)/C4</f>
        <v>1.2622370159122948E-2</v>
      </c>
      <c r="D3" s="62">
        <f>SUM(EUST!F94:F96)/D4</f>
        <v>4.8185586433945162E-3</v>
      </c>
      <c r="E3" s="62">
        <f>SUM(EUST!H94:H96)/E4</f>
        <v>7.2840658687429713E-2</v>
      </c>
      <c r="F3" s="62">
        <f>SUM(EUST!J94:J96)/F4</f>
        <v>3.6196709362468714E-3</v>
      </c>
      <c r="G3" s="62">
        <f>SUM(EUST!L94:L96)/G4</f>
        <v>5.9321274410263282E-2</v>
      </c>
      <c r="H3" s="62">
        <f>SUM(EUST!N94:N96)/H4</f>
        <v>7.9062397658577234E-3</v>
      </c>
      <c r="I3" s="62">
        <f>SUM(EUST!P94:P96)/I4</f>
        <v>0</v>
      </c>
      <c r="J3" s="62">
        <f>SUM(EUST!R94:R96)/J4</f>
        <v>4.3766904202402632E-2</v>
      </c>
      <c r="K3" s="62">
        <f>SUM(EUST!T94:T96)/K4</f>
        <v>2.4457416977034973E-2</v>
      </c>
      <c r="L3" s="62">
        <f>SUM(EUST!V94:V96)/L4</f>
        <v>1.417784278727339E-2</v>
      </c>
      <c r="M3" s="62">
        <f>SUM(EUST!X94:X96)/M4</f>
        <v>8.7369904093474067E-3</v>
      </c>
      <c r="N3" s="62">
        <f>SUM(EUST!Z94:Z96)/N4</f>
        <v>1.056277731735694E-2</v>
      </c>
      <c r="O3" s="62">
        <f>SUM(EUST!AB94:AB96)/O4</f>
        <v>1.6381107084528564E-2</v>
      </c>
      <c r="P3" s="62">
        <f>SUM(EUST!AD94:AD96)/P4</f>
        <v>1.0164690127071078E-3</v>
      </c>
      <c r="Q3" s="62">
        <f>SUM(EUST!AF94:AF96)/Q4</f>
        <v>4.6752401595899964E-3</v>
      </c>
      <c r="R3" s="62">
        <f>SUM(EUST!AH94:AH96)/R4</f>
        <v>0.38166670060193664</v>
      </c>
      <c r="S3" s="62">
        <f>SUM(EUST!AJ94:AJ96)/S4</f>
        <v>0</v>
      </c>
      <c r="T3" s="62">
        <f>SUM(EUST!AL94:AL96)/T4</f>
        <v>4.3019519787481669E-2</v>
      </c>
      <c r="U3" s="62">
        <f>SUM(EUST!AN94:AN96)/U4</f>
        <v>2.9725733717084054E-3</v>
      </c>
      <c r="V3" s="62">
        <f>SUM(EUST!AP94:AP96)/V4</f>
        <v>9.1401136403725033E-3</v>
      </c>
      <c r="W3" s="62">
        <f>SUM(EUST!AR94:AR96)/W4</f>
        <v>1.7770849057011241E-2</v>
      </c>
      <c r="X3" s="62">
        <f>SUM(EUST!AT94:AT96)/X4</f>
        <v>0.11448469302104841</v>
      </c>
      <c r="Y3" s="62">
        <f>SUM(EUST!AV94:AV96)/Y4</f>
        <v>5.0639820526887924E-2</v>
      </c>
      <c r="Z3" s="62">
        <f>SUM(EUST!AX94:AX96)/Z4</f>
        <v>0.50402330154872355</v>
      </c>
      <c r="AA3" s="62">
        <f>SUM(EUST!AZ94:AZ96)/AA4</f>
        <v>4.2658833886021113E-3</v>
      </c>
      <c r="AB3" s="62">
        <f>SUM(EUST!BB94:BB96)/AB4</f>
        <v>0.93352654553192715</v>
      </c>
      <c r="AC3" s="62">
        <f>SUM(EUST!BD94:BD96)/AC4</f>
        <v>8.585921436165005E-3</v>
      </c>
      <c r="AD3" s="62">
        <f>(SUM(EUST!B94:B96)+SUM(EUST!D94:D96)+SUM(EUST!F94:F96)+SUM(EUST!H94:H96)+SUM(EUST!J94:J96)+SUM(EUST!L94:L96)+SUM(EUST!N94:N96)+SUM(EUST!P94:P96)+SUM(EUST!R94:R96)+SUM(EUST!T94:T96)+SUM(EUST!V94:V96)+SUM(EUST!X94:X96)+SUM(EUST!Z94:Z96)+SUM(EUST!AB94:AB96)+SUM(EUST!AD94:AD96)+SUM(EUST!AF94:AF96)+SUM(EUST!AH94:AH96)+SUM(EUST!AJ94:AJ96)+SUM(EUST!AL94:AL96)+SUM(EUST!AN94:AN96)+SUM(EUST!AP94:AP96)+SUM(EUST!AR94:AR96)+SUM(EUST!AT94:AT96)+SUM(EUST!AV94:AV96)+SUM(EUST!AX94:AX96)+SUM(EUST!AZ94:AZ96)+SUM(EUST!BB94:BB96)+SUM(EUST!BD94:BD96))/AD4</f>
        <v>1.4413971095438904E-2</v>
      </c>
    </row>
    <row r="4" spans="1:30" ht="15" customHeight="1" x14ac:dyDescent="0.25">
      <c r="A4" s="73" t="s">
        <v>279</v>
      </c>
      <c r="B4" s="74">
        <f>SUM(EUST!B91:B96)</f>
        <v>1447190277.6440413</v>
      </c>
      <c r="C4" s="74">
        <f>SUM(EUST!D91:D96)</f>
        <v>3384971966.769845</v>
      </c>
      <c r="D4" s="74">
        <f>SUM(EUST!F91:F96)</f>
        <v>1791327695.0363126</v>
      </c>
      <c r="E4" s="74">
        <f>SUM(EUST!H91:H96)</f>
        <v>44628427.78553734</v>
      </c>
      <c r="F4" s="74">
        <f>SUM(EUST!J91:J96)</f>
        <v>7316105093.6769085</v>
      </c>
      <c r="G4" s="74">
        <f>SUM(EUST!L91:L96)</f>
        <v>17659945012.135025</v>
      </c>
      <c r="H4" s="74">
        <f>SUM(EUST!N91:N96)</f>
        <v>1701334845.9475584</v>
      </c>
      <c r="I4" s="74">
        <f>SUM(EUST!P91:P96)</f>
        <v>116054893.491312</v>
      </c>
      <c r="J4" s="74">
        <f>SUM(EUST!R91:R96)</f>
        <v>6634329199.8352003</v>
      </c>
      <c r="K4" s="74">
        <f>SUM(EUST!T91:T96)</f>
        <v>1513244626.2041287</v>
      </c>
      <c r="L4" s="74">
        <f>SUM(EUST!V91:V96)</f>
        <v>39497937045.494385</v>
      </c>
      <c r="M4" s="74">
        <f>SUM(EUST!X91:X96)</f>
        <v>1066846225.7553577</v>
      </c>
      <c r="N4" s="74">
        <f>SUM(EUST!Z91:Z96)</f>
        <v>288775057.66193414</v>
      </c>
      <c r="O4" s="74">
        <f>SUM(EUST!AB91:AB96)</f>
        <v>793945823.61896002</v>
      </c>
      <c r="P4" s="74">
        <f>SUM(EUST!AD91:AD96)</f>
        <v>48705889795.413963</v>
      </c>
      <c r="Q4" s="74">
        <f>SUM(EUST!AF91:AF96)</f>
        <v>18645565284.290691</v>
      </c>
      <c r="R4" s="74">
        <f>SUM(EUST!AH91:AH96)</f>
        <v>52377123.713504635</v>
      </c>
      <c r="S4" s="74">
        <f>SUM(EUST!AJ91:AJ96)</f>
        <v>489001250.18490899</v>
      </c>
      <c r="T4" s="74">
        <f>SUM(EUST!AL91:AL96)</f>
        <v>9548320.8372769486</v>
      </c>
      <c r="U4" s="74">
        <f>SUM(EUST!AN91:AN96)</f>
        <v>188862101.62451193</v>
      </c>
      <c r="V4" s="74">
        <f>SUM(EUST!AP91:AP96)</f>
        <v>8308823348.0688334</v>
      </c>
      <c r="W4" s="74">
        <f>SUM(EUST!AR91:AR96)</f>
        <v>7957339355.9198589</v>
      </c>
      <c r="X4" s="74">
        <f>SUM(EUST!AT91:AT96)</f>
        <v>562336709.24918115</v>
      </c>
      <c r="Y4" s="74">
        <f>SUM(EUST!AV91:AV96)</f>
        <v>1742689670.3251228</v>
      </c>
      <c r="Z4" s="74">
        <f>SUM(EUST!AX91:AX96)</f>
        <v>50401164.6888327</v>
      </c>
      <c r="AA4" s="74">
        <f>SUM(EUST!AZ91:AZ96)</f>
        <v>2285520059.8602748</v>
      </c>
      <c r="AB4" s="74">
        <f>SUM(EUST!BB91:BB96)</f>
        <v>3280074.5975380549</v>
      </c>
      <c r="AC4" s="74">
        <f>SUM(EUST!BD91:BD96)</f>
        <v>29134689158.629177</v>
      </c>
      <c r="AD4" s="74">
        <f>SUM(B4:AC4)</f>
        <v>201392959608.46021</v>
      </c>
    </row>
    <row r="5" spans="1:30" ht="15" customHeight="1" x14ac:dyDescent="0.25">
      <c r="B5" s="74">
        <v>1900.78160359503</v>
      </c>
      <c r="C5" s="74">
        <v>4848.1761504632004</v>
      </c>
      <c r="D5" s="74">
        <v>1495.1528203817199</v>
      </c>
      <c r="E5" s="74">
        <v>52.579285672691398</v>
      </c>
      <c r="F5" s="74">
        <v>7849.1090500160399</v>
      </c>
      <c r="G5" s="74">
        <v>21248.948271409401</v>
      </c>
      <c r="H5" s="74">
        <v>2001.38741896225</v>
      </c>
      <c r="I5" s="74">
        <v>120.09977488131101</v>
      </c>
      <c r="J5" s="74">
        <v>8344.5714153278004</v>
      </c>
      <c r="K5" s="74">
        <v>2837.6911542407302</v>
      </c>
      <c r="L5" s="74">
        <v>58191.25112927</v>
      </c>
      <c r="M5" s="74">
        <v>872.061664726971</v>
      </c>
      <c r="N5" s="74">
        <v>291.008838158792</v>
      </c>
      <c r="O5" s="74">
        <v>749.249721539696</v>
      </c>
      <c r="P5" s="74">
        <v>30209.850175081701</v>
      </c>
      <c r="Q5" s="74">
        <v>19179.504334425299</v>
      </c>
      <c r="R5" s="74">
        <v>34.5640198391336</v>
      </c>
      <c r="S5" s="74">
        <v>325.55134802723097</v>
      </c>
      <c r="T5" s="74">
        <v>13.468940461642701</v>
      </c>
      <c r="U5" s="74">
        <v>188.561196750184</v>
      </c>
      <c r="V5" s="74">
        <v>8935.7550093007303</v>
      </c>
      <c r="W5" s="74">
        <v>7509.4850015300099</v>
      </c>
      <c r="X5" s="74">
        <v>476.50394049927399</v>
      </c>
      <c r="Y5" s="74">
        <v>3039.6733756600902</v>
      </c>
      <c r="Z5" s="74">
        <v>169.784269742872</v>
      </c>
      <c r="AA5" s="74">
        <v>3221.8142703828398</v>
      </c>
      <c r="AB5" s="74">
        <v>1.9886809039473901</v>
      </c>
      <c r="AC5" s="74">
        <v>27155.236970736802</v>
      </c>
      <c r="AD5" s="74"/>
    </row>
    <row r="6" spans="1:30" ht="15" customHeight="1" x14ac:dyDescent="0.25">
      <c r="B6" s="70">
        <f t="shared" ref="B6:AC6" si="0">B4/1000000</f>
        <v>1447.1902776440413</v>
      </c>
      <c r="C6" s="70">
        <f t="shared" si="0"/>
        <v>3384.971966769845</v>
      </c>
      <c r="D6" s="70">
        <f t="shared" si="0"/>
        <v>1791.3276950363127</v>
      </c>
      <c r="E6" s="70">
        <f t="shared" si="0"/>
        <v>44.62842778553734</v>
      </c>
      <c r="F6" s="70">
        <f t="shared" si="0"/>
        <v>7316.1050936769088</v>
      </c>
      <c r="G6" s="70">
        <f t="shared" si="0"/>
        <v>17659.945012135024</v>
      </c>
      <c r="H6" s="70">
        <f t="shared" si="0"/>
        <v>1701.3348459475585</v>
      </c>
      <c r="I6" s="70">
        <f t="shared" si="0"/>
        <v>116.054893491312</v>
      </c>
      <c r="J6" s="70">
        <f t="shared" si="0"/>
        <v>6634.3291998352006</v>
      </c>
      <c r="K6" s="70">
        <f t="shared" si="0"/>
        <v>1513.2446262041287</v>
      </c>
      <c r="L6" s="70">
        <f t="shared" si="0"/>
        <v>39497.937045494386</v>
      </c>
      <c r="M6" s="70">
        <f t="shared" si="0"/>
        <v>1066.8462257553576</v>
      </c>
      <c r="N6" s="70">
        <f t="shared" si="0"/>
        <v>288.77505766193411</v>
      </c>
      <c r="O6" s="70">
        <f t="shared" si="0"/>
        <v>793.94582361896005</v>
      </c>
      <c r="P6" s="70">
        <f t="shared" si="0"/>
        <v>48705.889795413961</v>
      </c>
      <c r="Q6" s="70">
        <f t="shared" si="0"/>
        <v>18645.565284290693</v>
      </c>
      <c r="R6" s="70">
        <f t="shared" si="0"/>
        <v>52.377123713504638</v>
      </c>
      <c r="S6" s="70">
        <f t="shared" si="0"/>
        <v>489.001250184909</v>
      </c>
      <c r="T6" s="70">
        <f t="shared" si="0"/>
        <v>9.5483208372769486</v>
      </c>
      <c r="U6" s="70">
        <f t="shared" si="0"/>
        <v>188.86210162451192</v>
      </c>
      <c r="V6" s="70">
        <f t="shared" si="0"/>
        <v>8308.8233480688341</v>
      </c>
      <c r="W6" s="70">
        <f t="shared" si="0"/>
        <v>7957.3393559198594</v>
      </c>
      <c r="X6" s="70">
        <f t="shared" si="0"/>
        <v>562.33670924918113</v>
      </c>
      <c r="Y6" s="70">
        <f t="shared" si="0"/>
        <v>1742.6896703251227</v>
      </c>
      <c r="Z6" s="70">
        <f t="shared" si="0"/>
        <v>50.401164688832701</v>
      </c>
      <c r="AA6" s="70">
        <f t="shared" si="0"/>
        <v>2285.5200598602746</v>
      </c>
      <c r="AB6" s="70">
        <f t="shared" si="0"/>
        <v>3.280074597538055</v>
      </c>
      <c r="AC6" s="70">
        <f t="shared" si="0"/>
        <v>29134.689158629179</v>
      </c>
      <c r="AD6" s="70"/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4"/>
  <sheetViews>
    <sheetView zoomScale="75" zoomScaleNormal="7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11" defaultRowHeight="14.25" x14ac:dyDescent="0.2"/>
  <cols>
    <col min="1" max="1" width="82" customWidth="1"/>
    <col min="2" max="30" width="15.5" customWidth="1"/>
  </cols>
  <sheetData>
    <row r="1" spans="1:30" ht="15" customHeight="1" x14ac:dyDescent="0.25">
      <c r="B1" s="61" t="s">
        <v>1073</v>
      </c>
      <c r="C1" s="61" t="s">
        <v>1071</v>
      </c>
      <c r="D1" s="61" t="s">
        <v>1069</v>
      </c>
      <c r="E1" s="61" t="s">
        <v>1067</v>
      </c>
      <c r="F1" s="61" t="s">
        <v>1065</v>
      </c>
      <c r="G1" s="61" t="s">
        <v>1063</v>
      </c>
      <c r="H1" s="61" t="s">
        <v>1061</v>
      </c>
      <c r="I1" s="61" t="s">
        <v>1059</v>
      </c>
      <c r="J1" s="61" t="s">
        <v>1057</v>
      </c>
      <c r="K1" s="61" t="s">
        <v>1055</v>
      </c>
      <c r="L1" s="61" t="s">
        <v>1053</v>
      </c>
      <c r="M1" s="61" t="s">
        <v>1051</v>
      </c>
      <c r="N1" s="61" t="s">
        <v>1049</v>
      </c>
      <c r="O1" s="61" t="s">
        <v>1047</v>
      </c>
      <c r="P1" s="61" t="s">
        <v>1045</v>
      </c>
      <c r="Q1" s="61" t="s">
        <v>1043</v>
      </c>
      <c r="R1" s="61" t="s">
        <v>1041</v>
      </c>
      <c r="S1" s="61" t="s">
        <v>1039</v>
      </c>
      <c r="T1" s="61" t="s">
        <v>1037</v>
      </c>
      <c r="U1" s="61" t="s">
        <v>1035</v>
      </c>
      <c r="V1" s="61" t="s">
        <v>1033</v>
      </c>
      <c r="W1" s="61" t="s">
        <v>1031</v>
      </c>
      <c r="X1" s="61" t="s">
        <v>1029</v>
      </c>
      <c r="Y1" s="61" t="s">
        <v>1027</v>
      </c>
      <c r="Z1" s="61" t="s">
        <v>1025</v>
      </c>
      <c r="AA1" s="61" t="s">
        <v>1023</v>
      </c>
      <c r="AB1" s="61" t="s">
        <v>1021</v>
      </c>
      <c r="AC1" s="61" t="s">
        <v>1019</v>
      </c>
      <c r="AD1" s="61" t="s">
        <v>1077</v>
      </c>
    </row>
    <row r="2" spans="1:30" ht="15" customHeight="1" x14ac:dyDescent="0.25">
      <c r="A2" s="73" t="s">
        <v>265</v>
      </c>
      <c r="B2" s="62">
        <f>SUM(EUST!C143:C146)/B4</f>
        <v>0.86120463068957587</v>
      </c>
      <c r="C2" s="62">
        <f>SUM(EUST!E143:E146)/C4</f>
        <v>0.59373483551338457</v>
      </c>
      <c r="D2" s="62">
        <f>SUM(EUST!G143:G146)/D4</f>
        <v>1.0851106684901675E-4</v>
      </c>
      <c r="E2" s="62">
        <f>SUM(EUST!I143:I146)/E4</f>
        <v>0</v>
      </c>
      <c r="F2" s="62">
        <f>SUM(EUST!K143:K146)/F4</f>
        <v>0.69187817491407266</v>
      </c>
      <c r="G2" s="62">
        <f>SUM(EUST!M143:M146)/G4</f>
        <v>9.0273912485470884E-2</v>
      </c>
      <c r="H2" s="62">
        <f>SUM(EUST!O143:O146)/H4</f>
        <v>0.72733493694610518</v>
      </c>
      <c r="I2" s="62">
        <f>SUM(EUST!Q143:Q146)/I4</f>
        <v>0.91061227120708332</v>
      </c>
      <c r="J2" s="62">
        <f>SUM(EUST!S143:S146)/J4</f>
        <v>0.75342156384696879</v>
      </c>
      <c r="K2" s="62">
        <f>SUM(EUST!U143:U146)/K4</f>
        <v>0.83007517172879242</v>
      </c>
      <c r="L2" s="62">
        <f>SUM(EUST!W143:W146)/L4</f>
        <v>0.51619836240063843</v>
      </c>
      <c r="M2" s="62">
        <f>SUM(EUST!Y143:Y146)/M4</f>
        <v>0</v>
      </c>
      <c r="N2" s="62">
        <f>SUM(EUST!AA143:AA146)/N4</f>
        <v>9.9378881987577605E-2</v>
      </c>
      <c r="O2" s="62">
        <f>SUM(EUST!AC143:AC146)/O4</f>
        <v>0.69305312552980158</v>
      </c>
      <c r="P2" s="62">
        <f>SUM(EUST!AE143:AE146)/P4</f>
        <v>0</v>
      </c>
      <c r="Q2" s="62">
        <f>SUM(EUST!AG143:AG146)/Q4</f>
        <v>0.17999767106884426</v>
      </c>
      <c r="R2" s="62">
        <f>SUM(EUST!AI143:AI146)/R4</f>
        <v>0</v>
      </c>
      <c r="S2" s="62">
        <f>SUM(EUST!AK143:AK146)/S4</f>
        <v>0</v>
      </c>
      <c r="T2" s="62">
        <f>SUM(EUST!AM143:AM146)/T4</f>
        <v>0</v>
      </c>
      <c r="U2" s="63">
        <f>Q2</f>
        <v>0.17999767106884426</v>
      </c>
      <c r="V2" s="62">
        <f>SUM(EUST!AQ143:AQ146)/V4</f>
        <v>0.3650811927607639</v>
      </c>
      <c r="W2" s="62">
        <f>SUM(EUST!AS143:AS146)/W4</f>
        <v>0.53805885672450227</v>
      </c>
      <c r="X2" s="62">
        <f>SUM(EUST!AU143:AU146)/X4</f>
        <v>0</v>
      </c>
      <c r="Y2" s="62">
        <f>SUM(EUST!AW143:AW146)/Y4</f>
        <v>1.3502303303194558E-2</v>
      </c>
      <c r="Z2" s="62">
        <f>SUM(EUST!AY143:AY146)/Z4</f>
        <v>0.53498308994042199</v>
      </c>
      <c r="AA2" s="62">
        <f>SUM(EUST!BA143:BA146)/AA4</f>
        <v>0</v>
      </c>
      <c r="AB2" s="62">
        <f>SUM(EUST!BC143:BC146)/AB4</f>
        <v>0.846892886513815</v>
      </c>
      <c r="AC2" s="62">
        <f>SUM(EUST!BE143:BE146)/AC4</f>
        <v>0.76137314988273597</v>
      </c>
      <c r="AD2" s="62">
        <f>(SUM(EUST!C143:C146)+SUM(EUST!E143:E146)+SUM(EUST!G143:G146)+SUM(EUST!I143:I146)+SUM(EUST!K143:K146)+SUM(EUST!M143:M146)+SUM(EUST!O143:O146)+SUM(EUST!Q143:Q146)+SUM(EUST!S143:S146)+SUM(EUST!U143:U146)+SUM(EUST!W143:W146)+SUM(EUST!Y143:Y146)+SUM(EUST!AA143:AA146)+SUM(EUST!AC143:AC146)+SUM(EUST!AE143:AE146)+SUM(EUST!AG143:AG146)+SUM(EUST!AI143:AI146)+SUM(EUST!AK143:AK146)+SUM(EUST!AM143:AM146)+SUM(EUST!AO143:AO146)+SUM(EUST!AQ143:AQ146)+SUM(EUST!AS143:AS146)+SUM(EUST!AU143:AU146)+SUM(EUST!AW143:AW146)+SUM(EUST!AY143:AY146)+SUM(EUST!BA143:BA146)+SUM(EUST!BC143:BC146)+SUM(EUST!BE143:BE146))/AD4</f>
        <v>0.4395971373979955</v>
      </c>
    </row>
    <row r="3" spans="1:30" ht="15" customHeight="1" x14ac:dyDescent="0.25">
      <c r="A3" s="73" t="s">
        <v>362</v>
      </c>
      <c r="B3" s="62">
        <f>EUST!C147/B4</f>
        <v>0.13879536931042416</v>
      </c>
      <c r="C3" s="62">
        <f>EUST!E147/C4</f>
        <v>0.40626516448661543</v>
      </c>
      <c r="D3" s="62">
        <f>EUST!G147/D4</f>
        <v>0.99989148893315105</v>
      </c>
      <c r="E3" s="62">
        <f>EUST!I147/E4</f>
        <v>1</v>
      </c>
      <c r="F3" s="62">
        <f>EUST!K147/F4</f>
        <v>0.30812182508592728</v>
      </c>
      <c r="G3" s="62">
        <f>EUST!M147/G4</f>
        <v>0.90972608751452921</v>
      </c>
      <c r="H3" s="62">
        <f>EUST!O147/H4</f>
        <v>0.27266506305389487</v>
      </c>
      <c r="I3" s="62">
        <f>EUST!Q147/I4</f>
        <v>8.9387728792916593E-2</v>
      </c>
      <c r="J3" s="62">
        <f>EUST!S147/J4</f>
        <v>0.24657843615303113</v>
      </c>
      <c r="K3" s="62">
        <f>EUST!U147/K4</f>
        <v>0.16992482827120756</v>
      </c>
      <c r="L3" s="62">
        <f>EUST!W147/L4</f>
        <v>0.48380163759936157</v>
      </c>
      <c r="M3" s="62">
        <f>EUST!Y147/M4</f>
        <v>1</v>
      </c>
      <c r="N3" s="62">
        <f>EUST!AA147/N4</f>
        <v>0.90062111801242251</v>
      </c>
      <c r="O3" s="62">
        <f>EUST!AC147/O4</f>
        <v>0.30694687447019836</v>
      </c>
      <c r="P3" s="62">
        <f>EUST!AE147/P4</f>
        <v>1</v>
      </c>
      <c r="Q3" s="62">
        <f>EUST!AG147/Q4</f>
        <v>0.82000232893115577</v>
      </c>
      <c r="R3" s="62">
        <f>EUST!AI147/R4</f>
        <v>1</v>
      </c>
      <c r="S3" s="62">
        <f>EUST!AK147/S4</f>
        <v>1</v>
      </c>
      <c r="T3" s="62">
        <f>EUST!AM147/T4</f>
        <v>1</v>
      </c>
      <c r="U3" s="63">
        <f>Q3</f>
        <v>0.82000232893115577</v>
      </c>
      <c r="V3" s="62">
        <f>EUST!AQ147/V4</f>
        <v>0.6349188072392361</v>
      </c>
      <c r="W3" s="62">
        <f>EUST!AS147/W4</f>
        <v>0.46194114327549773</v>
      </c>
      <c r="X3" s="62">
        <f>EUST!AU147/X4</f>
        <v>1</v>
      </c>
      <c r="Y3" s="62">
        <f>EUST!AW147/Y4</f>
        <v>0.98649769669680543</v>
      </c>
      <c r="Z3" s="62">
        <f>EUST!AY147/Z4</f>
        <v>0.46501691005957813</v>
      </c>
      <c r="AA3" s="62">
        <f>EUST!BA147/AA4</f>
        <v>1</v>
      </c>
      <c r="AB3" s="62">
        <f>EUST!BC147/AB4</f>
        <v>0.15310711348618503</v>
      </c>
      <c r="AC3" s="62">
        <f>EUST!BE147/AC4</f>
        <v>0.23862685011726398</v>
      </c>
      <c r="AD3" s="62">
        <f>(EUST!C147+EUST!E147+EUST!G147+EUST!I147+EUST!K147+EUST!M147+EUST!O147+EUST!Q147+EUST!S147+EUST!U147+EUST!W147+EUST!Y147+EUST!AA147+EUST!AC147+EUST!AE147+EUST!AG147+EUST!AI147+EUST!AK147+EUST!AM147+EUST!AO147+EUST!AQ147+EUST!AS147+EUST!AU147+EUST!AW147+EUST!AY147+EUST!BA147+EUST!BC147+EUST!BE147)/AD4</f>
        <v>0.56040286260200467</v>
      </c>
    </row>
    <row r="4" spans="1:30" ht="15" customHeight="1" x14ac:dyDescent="0.25">
      <c r="A4" s="73" t="s">
        <v>279</v>
      </c>
      <c r="B4" s="74">
        <f>SUM(EUST!C143:C147)</f>
        <v>1184026547.146739</v>
      </c>
      <c r="C4" s="74">
        <f>SUM(EUST!E143:E147)</f>
        <v>9286324.2964621782</v>
      </c>
      <c r="D4" s="74">
        <f>SUM(EUST!G143:G147)</f>
        <v>1848883.5076558453</v>
      </c>
      <c r="E4" s="74">
        <f>SUM(EUST!I143:I147)</f>
        <v>1225040.40481045</v>
      </c>
      <c r="F4" s="74">
        <f>SUM(EUST!K143:K147)</f>
        <v>93786190.248165667</v>
      </c>
      <c r="G4" s="74">
        <f>SUM(EUST!M143:M147)</f>
        <v>1819333889.4578712</v>
      </c>
      <c r="H4" s="74">
        <f>SUM(EUST!O143:O147)</f>
        <v>2610124.1345212962</v>
      </c>
      <c r="I4" s="74">
        <f>SUM(EUST!Q143:Q147)</f>
        <v>18360563.080200281</v>
      </c>
      <c r="J4" s="74">
        <f>SUM(EUST!S143:S147)</f>
        <v>48812442.227379836</v>
      </c>
      <c r="K4" s="74">
        <f>SUM(EUST!U143:U147)</f>
        <v>4704914.9173219204</v>
      </c>
      <c r="L4" s="74">
        <f>SUM(EUST!W143:W147)</f>
        <v>515137947.06413555</v>
      </c>
      <c r="M4" s="74">
        <f>SUM(EUST!Y143:Y147)</f>
        <v>10554596.045226101</v>
      </c>
      <c r="N4" s="74">
        <f>SUM(EUST!AA143:AA147)</f>
        <v>155469.76062767347</v>
      </c>
      <c r="O4" s="74">
        <f>SUM(EUST!AC143:AC147)</f>
        <v>9637327.2312487997</v>
      </c>
      <c r="P4" s="74">
        <f>SUM(EUST!AE143:AE147)</f>
        <v>2874471.33759127</v>
      </c>
      <c r="Q4" s="74">
        <f>SUM(EUST!AG143:AG147)</f>
        <v>343514004.58793449</v>
      </c>
      <c r="R4" s="74">
        <f>SUM(EUST!AI143:AI147)</f>
        <v>2337427.2150925398</v>
      </c>
      <c r="S4" s="74">
        <f>SUM(EUST!AK143:AK147)</f>
        <v>4894188.2044553496</v>
      </c>
      <c r="T4" s="74">
        <f>SUM(EUST!AM143:AM147)</f>
        <v>3720590.3226402998</v>
      </c>
      <c r="U4" s="74">
        <f>SUM(EUST!AO143:AO147)</f>
        <v>0</v>
      </c>
      <c r="V4" s="74">
        <f>SUM(EUST!AQ143:AQ147)</f>
        <v>106601773.36235531</v>
      </c>
      <c r="W4" s="74">
        <f>SUM(EUST!AS143:AS147)</f>
        <v>23709119.076022834</v>
      </c>
      <c r="X4" s="74">
        <f>SUM(EUST!AU143:AU147)</f>
        <v>71005.589602393098</v>
      </c>
      <c r="Y4" s="74">
        <f>SUM(EUST!AW143:AW147)</f>
        <v>5913638.8725120798</v>
      </c>
      <c r="Z4" s="74">
        <f>SUM(EUST!AY143:AY147)</f>
        <v>38905552.553310335</v>
      </c>
      <c r="AA4" s="74">
        <f>SUM(EUST!BA143:BA147)</f>
        <v>4063093.86464534</v>
      </c>
      <c r="AB4" s="74">
        <f>SUM(EUST!BC143:BC147)</f>
        <v>66594277.595620006</v>
      </c>
      <c r="AC4" s="74">
        <f>SUM(EUST!BE143:BE147)</f>
        <v>382878621.7250101</v>
      </c>
      <c r="AD4" s="74">
        <f>SUM(B4:AC4)</f>
        <v>4705558023.8291578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42</vt:i4>
      </vt:variant>
    </vt:vector>
  </HeadingPairs>
  <TitlesOfParts>
    <vt:vector size="42" baseType="lpstr">
      <vt:lpstr>notes</vt:lpstr>
      <vt:lpstr>gfcf_lifespan_sources</vt:lpstr>
      <vt:lpstr>gfcf_lifespan</vt:lpstr>
      <vt:lpstr>gfcf_capex_sources</vt:lpstr>
      <vt:lpstr>gfcf_capex</vt:lpstr>
      <vt:lpstr>gfcf_concordance_det</vt:lpstr>
      <vt:lpstr>gfcf_euref_det</vt:lpstr>
      <vt:lpstr>gfcf_stanford_det</vt:lpstr>
      <vt:lpstr>capacity</vt:lpstr>
      <vt:lpstr>generation</vt:lpstr>
      <vt:lpstr>CUF_sources</vt:lpstr>
      <vt:lpstr>CUF</vt:lpstr>
      <vt:lpstr>xdet2015_el</vt:lpstr>
      <vt:lpstr>euref_det</vt:lpstr>
      <vt:lpstr>stanford_det</vt:lpstr>
      <vt:lpstr>euref_fuel</vt:lpstr>
      <vt:lpstr>stanford_fuel</vt:lpstr>
      <vt:lpstr>euref_fuel_EU</vt:lpstr>
      <vt:lpstr>stanford_fuel_EU</vt:lpstr>
      <vt:lpstr>euref_generation</vt:lpstr>
      <vt:lpstr>euref_generation_EXIOBASE</vt:lpstr>
      <vt:lpstr>euref_capacity</vt:lpstr>
      <vt:lpstr>euref_capacity_EXIOBASE</vt:lpstr>
      <vt:lpstr>euref_CUF</vt:lpstr>
      <vt:lpstr>stanford_capacity_EXIOBASE</vt:lpstr>
      <vt:lpstr>stanford_generation_EXIOBASE</vt:lpstr>
      <vt:lpstr>euref_fuel_demand</vt:lpstr>
      <vt:lpstr>euref_fuel_changes</vt:lpstr>
      <vt:lpstr>euref_fuel_demand_EU</vt:lpstr>
      <vt:lpstr>euref_fuel_changes_EU</vt:lpstr>
      <vt:lpstr>euref_fuel_subst_EU</vt:lpstr>
      <vt:lpstr>stanford_fuel_demand</vt:lpstr>
      <vt:lpstr>stanford_fuel_changes</vt:lpstr>
      <vt:lpstr>stanford_fuel_demand_EU</vt:lpstr>
      <vt:lpstr>stanford_fuel_changes_EU</vt:lpstr>
      <vt:lpstr>stanford_fuel_subst_EU</vt:lpstr>
      <vt:lpstr>emp_sources</vt:lpstr>
      <vt:lpstr>emp_det</vt:lpstr>
      <vt:lpstr>emp_det_EU</vt:lpstr>
      <vt:lpstr>EUST</vt:lpstr>
      <vt:lpstr>shares_i24.d</vt:lpstr>
      <vt:lpstr>shares_i40.2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Cerny</dc:creator>
  <cp:lastModifiedBy>Cerny</cp:lastModifiedBy>
  <dcterms:created xsi:type="dcterms:W3CDTF">2020-11-30T22:39:46Z</dcterms:created>
  <dcterms:modified xsi:type="dcterms:W3CDTF">2022-02-26T19:30:37Z</dcterms:modified>
</cp:coreProperties>
</file>